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 name="２斷絲.IAD.效率(舊)" sheetId="19" r:id="rId29"/>
    <sheet name="斷絲.IAD.效率 (備用-舊公式)" sheetId="27" r:id="rId30"/>
    <sheet name="斷絲.IAD.效率 (備用-新公式)" sheetId="36"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_xlnm._FilterDatabase" localSheetId="28" hidden="1">'２斷絲.IAD.效率(舊)'!$B$1:$B$46</definedName>
    <definedName name="_xlnm._FilterDatabase" localSheetId="30" hidden="1">'斷絲.IAD.效率 (備用-新公式)'!$A$1:$AK$1</definedName>
    <definedName name="_xlnm._FilterDatabase" localSheetId="29" hidden="1">'斷絲.IAD.效率 (備用-舊公式)'!$A$1:$AK$1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'８交接表'!$A$1:$H$65</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'８交接表'!$A$1:$H$65</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92" r:id="rId40"/>
    <pivotCache cacheId="98" r:id="rId41"/>
    <pivotCache cacheId="104" r:id="rId42"/>
    <pivotCache cacheId="115"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Lst>
</workbook>
</file>

<file path=xl/calcChain.xml><?xml version="1.0" encoding="utf-8"?>
<calcChain xmlns="http://schemas.openxmlformats.org/spreadsheetml/2006/main">
  <c r="A563" i="17" l="1"/>
  <c r="B563" i="17"/>
  <c r="C563" i="17"/>
  <c r="D563" i="17"/>
  <c r="E563" i="17"/>
  <c r="F563" i="17"/>
  <c r="G563" i="17"/>
  <c r="H563" i="17"/>
  <c r="I563" i="17"/>
  <c r="J563" i="17"/>
  <c r="K563" i="17"/>
  <c r="L563" i="17"/>
  <c r="M563" i="17"/>
  <c r="N563" i="17"/>
  <c r="O563" i="17"/>
  <c r="P563" i="17"/>
  <c r="Q563" i="17"/>
  <c r="R563" i="17"/>
  <c r="S563" i="17"/>
  <c r="T563" i="17"/>
  <c r="U563" i="17"/>
  <c r="V563" i="17"/>
  <c r="W563" i="17"/>
  <c r="X563" i="17"/>
  <c r="AA563" i="17" s="1"/>
  <c r="AB563" i="17" s="1"/>
  <c r="A549" i="17"/>
  <c r="B549" i="17"/>
  <c r="C549" i="17"/>
  <c r="V549" i="17" s="1"/>
  <c r="W549" i="17" s="1"/>
  <c r="D549" i="17"/>
  <c r="E549" i="17"/>
  <c r="F549" i="17"/>
  <c r="G549" i="17"/>
  <c r="H549" i="17"/>
  <c r="I549" i="17"/>
  <c r="J549" i="17"/>
  <c r="K549" i="17"/>
  <c r="L549" i="17"/>
  <c r="M549" i="17"/>
  <c r="N549" i="17"/>
  <c r="O549" i="17"/>
  <c r="P549" i="17"/>
  <c r="Q549" i="17"/>
  <c r="R549" i="17"/>
  <c r="S549" i="17"/>
  <c r="T549" i="17"/>
  <c r="U549" i="17"/>
  <c r="A550" i="17"/>
  <c r="B550" i="17"/>
  <c r="C550" i="17"/>
  <c r="X550" i="17" s="1"/>
  <c r="AA550" i="17" s="1"/>
  <c r="D550" i="17"/>
  <c r="E550" i="17"/>
  <c r="F550" i="17"/>
  <c r="G550" i="17"/>
  <c r="H550" i="17"/>
  <c r="I550" i="17"/>
  <c r="J550" i="17"/>
  <c r="K550" i="17"/>
  <c r="L550" i="17"/>
  <c r="M550" i="17"/>
  <c r="N550" i="17"/>
  <c r="O550" i="17"/>
  <c r="P550" i="17"/>
  <c r="Q550" i="17"/>
  <c r="R550" i="17"/>
  <c r="S550" i="17"/>
  <c r="T550" i="17"/>
  <c r="U550" i="17"/>
  <c r="A551" i="17"/>
  <c r="B551" i="17"/>
  <c r="C551" i="17"/>
  <c r="D551" i="17"/>
  <c r="E551" i="17"/>
  <c r="F551" i="17"/>
  <c r="G551" i="17"/>
  <c r="H551" i="17"/>
  <c r="I551" i="17"/>
  <c r="J551" i="17"/>
  <c r="K551" i="17"/>
  <c r="L551" i="17"/>
  <c r="M551" i="17"/>
  <c r="N551" i="17"/>
  <c r="O551" i="17"/>
  <c r="P551" i="17"/>
  <c r="Q551" i="17"/>
  <c r="R551" i="17"/>
  <c r="S551" i="17"/>
  <c r="T551" i="17"/>
  <c r="U551" i="17"/>
  <c r="V551" i="17"/>
  <c r="W551" i="17"/>
  <c r="X551" i="17"/>
  <c r="AA551" i="17"/>
  <c r="AB551" i="17" s="1"/>
  <c r="A552" i="17"/>
  <c r="B552" i="17"/>
  <c r="C552" i="17"/>
  <c r="V552" i="17" s="1"/>
  <c r="W552" i="17" s="1"/>
  <c r="D552" i="17"/>
  <c r="E552" i="17"/>
  <c r="F552" i="17"/>
  <c r="G552" i="17"/>
  <c r="H552" i="17"/>
  <c r="I552" i="17"/>
  <c r="J552" i="17"/>
  <c r="K552" i="17"/>
  <c r="L552" i="17"/>
  <c r="M552" i="17"/>
  <c r="N552" i="17"/>
  <c r="O552" i="17"/>
  <c r="P552" i="17"/>
  <c r="Q552" i="17"/>
  <c r="R552" i="17"/>
  <c r="S552" i="17"/>
  <c r="T552" i="17"/>
  <c r="U552" i="17"/>
  <c r="A553" i="17"/>
  <c r="B553" i="17"/>
  <c r="C553" i="17"/>
  <c r="X553" i="17" s="1"/>
  <c r="AA553" i="17" s="1"/>
  <c r="D553" i="17"/>
  <c r="E553" i="17"/>
  <c r="F553" i="17"/>
  <c r="G553" i="17"/>
  <c r="H553" i="17"/>
  <c r="I553" i="17"/>
  <c r="J553" i="17"/>
  <c r="K553" i="17"/>
  <c r="L553" i="17"/>
  <c r="M553" i="17"/>
  <c r="N553" i="17"/>
  <c r="O553" i="17"/>
  <c r="P553" i="17"/>
  <c r="Q553" i="17"/>
  <c r="R553" i="17"/>
  <c r="S553" i="17"/>
  <c r="T553" i="17"/>
  <c r="U553" i="17"/>
  <c r="A554" i="17"/>
  <c r="B554" i="17"/>
  <c r="C554" i="17"/>
  <c r="D554" i="17"/>
  <c r="E554" i="17"/>
  <c r="F554" i="17"/>
  <c r="G554" i="17"/>
  <c r="H554" i="17"/>
  <c r="I554" i="17"/>
  <c r="J554" i="17"/>
  <c r="K554" i="17"/>
  <c r="L554" i="17"/>
  <c r="M554" i="17"/>
  <c r="N554" i="17"/>
  <c r="O554" i="17"/>
  <c r="P554" i="17"/>
  <c r="Q554" i="17"/>
  <c r="R554" i="17"/>
  <c r="S554" i="17"/>
  <c r="T554" i="17"/>
  <c r="U554" i="17"/>
  <c r="V554" i="17"/>
  <c r="W554" i="17" s="1"/>
  <c r="X554" i="17"/>
  <c r="AA554" i="17"/>
  <c r="A555" i="17"/>
  <c r="B555" i="17"/>
  <c r="C555" i="17"/>
  <c r="X555" i="17" s="1"/>
  <c r="AA555" i="17" s="1"/>
  <c r="AB555" i="17" s="1"/>
  <c r="D555" i="17"/>
  <c r="E555" i="17"/>
  <c r="F555" i="17"/>
  <c r="G555" i="17"/>
  <c r="H555" i="17"/>
  <c r="I555" i="17"/>
  <c r="J555" i="17"/>
  <c r="K555" i="17"/>
  <c r="L555" i="17"/>
  <c r="M555" i="17"/>
  <c r="N555" i="17"/>
  <c r="O555" i="17"/>
  <c r="P555" i="17"/>
  <c r="Q555" i="17"/>
  <c r="R555" i="17"/>
  <c r="S555" i="17"/>
  <c r="T555" i="17"/>
  <c r="U555" i="17"/>
  <c r="V555" i="17"/>
  <c r="W555" i="17"/>
  <c r="A556" i="17"/>
  <c r="B556" i="17"/>
  <c r="C556" i="17"/>
  <c r="X556" i="17" s="1"/>
  <c r="AA556" i="17" s="1"/>
  <c r="AB556" i="17" s="1"/>
  <c r="D556" i="17"/>
  <c r="E556" i="17"/>
  <c r="F556" i="17"/>
  <c r="G556" i="17"/>
  <c r="H556" i="17"/>
  <c r="I556" i="17"/>
  <c r="J556" i="17"/>
  <c r="K556" i="17"/>
  <c r="L556" i="17"/>
  <c r="M556" i="17"/>
  <c r="N556" i="17"/>
  <c r="O556" i="17"/>
  <c r="P556" i="17"/>
  <c r="Q556" i="17"/>
  <c r="R556" i="17"/>
  <c r="S556" i="17"/>
  <c r="T556" i="17"/>
  <c r="U556" i="17"/>
  <c r="A557" i="17"/>
  <c r="B557" i="17"/>
  <c r="C557" i="17"/>
  <c r="D557" i="17"/>
  <c r="E557" i="17"/>
  <c r="F557" i="17"/>
  <c r="G557" i="17"/>
  <c r="H557" i="17"/>
  <c r="I557" i="17"/>
  <c r="J557" i="17"/>
  <c r="K557" i="17"/>
  <c r="L557" i="17"/>
  <c r="M557" i="17"/>
  <c r="N557" i="17"/>
  <c r="O557" i="17"/>
  <c r="P557" i="17"/>
  <c r="Q557" i="17"/>
  <c r="R557" i="17"/>
  <c r="S557" i="17"/>
  <c r="T557" i="17"/>
  <c r="U557" i="17"/>
  <c r="V557" i="17"/>
  <c r="W557" i="17" s="1"/>
  <c r="X557" i="17"/>
  <c r="AA557" i="17"/>
  <c r="AB557" i="17" s="1"/>
  <c r="A558" i="17"/>
  <c r="B558" i="17"/>
  <c r="C558" i="17"/>
  <c r="X558" i="17" s="1"/>
  <c r="AA558" i="17" s="1"/>
  <c r="AB558" i="17" s="1"/>
  <c r="D558" i="17"/>
  <c r="E558" i="17"/>
  <c r="F558" i="17"/>
  <c r="G558" i="17"/>
  <c r="H558" i="17"/>
  <c r="I558" i="17"/>
  <c r="J558" i="17"/>
  <c r="K558" i="17"/>
  <c r="L558" i="17"/>
  <c r="M558" i="17"/>
  <c r="N558" i="17"/>
  <c r="O558" i="17"/>
  <c r="P558" i="17"/>
  <c r="Q558" i="17"/>
  <c r="R558" i="17"/>
  <c r="S558" i="17"/>
  <c r="T558" i="17"/>
  <c r="U558" i="17"/>
  <c r="V558" i="17"/>
  <c r="W558" i="17"/>
  <c r="A559" i="17"/>
  <c r="B559" i="17"/>
  <c r="C559" i="17"/>
  <c r="X559" i="17" s="1"/>
  <c r="AA559" i="17" s="1"/>
  <c r="AB559" i="17" s="1"/>
  <c r="D559" i="17"/>
  <c r="E559" i="17"/>
  <c r="F559" i="17"/>
  <c r="G559" i="17"/>
  <c r="H559" i="17"/>
  <c r="I559" i="17"/>
  <c r="J559" i="17"/>
  <c r="K559" i="17"/>
  <c r="L559" i="17"/>
  <c r="M559" i="17"/>
  <c r="N559" i="17"/>
  <c r="O559" i="17"/>
  <c r="P559" i="17"/>
  <c r="Q559" i="17"/>
  <c r="R559" i="17"/>
  <c r="S559" i="17"/>
  <c r="T559" i="17"/>
  <c r="U559" i="17"/>
  <c r="A560" i="17"/>
  <c r="B560" i="17"/>
  <c r="C560" i="17"/>
  <c r="D560" i="17"/>
  <c r="E560" i="17"/>
  <c r="F560" i="17"/>
  <c r="G560" i="17"/>
  <c r="H560" i="17"/>
  <c r="I560" i="17"/>
  <c r="J560" i="17"/>
  <c r="K560" i="17"/>
  <c r="L560" i="17"/>
  <c r="M560" i="17"/>
  <c r="N560" i="17"/>
  <c r="O560" i="17"/>
  <c r="P560" i="17"/>
  <c r="Q560" i="17"/>
  <c r="R560" i="17"/>
  <c r="S560" i="17"/>
  <c r="T560" i="17"/>
  <c r="U560" i="17"/>
  <c r="V560" i="17"/>
  <c r="W560" i="17" s="1"/>
  <c r="X560" i="17"/>
  <c r="AA560" i="17"/>
  <c r="AB560" i="17" s="1"/>
  <c r="A561" i="17"/>
  <c r="B561" i="17"/>
  <c r="C561" i="17"/>
  <c r="X561" i="17" s="1"/>
  <c r="AA561" i="17" s="1"/>
  <c r="AB561" i="17" s="1"/>
  <c r="D561" i="17"/>
  <c r="E561" i="17"/>
  <c r="F561" i="17"/>
  <c r="G561" i="17"/>
  <c r="H561" i="17"/>
  <c r="I561" i="17"/>
  <c r="J561" i="17"/>
  <c r="K561" i="17"/>
  <c r="L561" i="17"/>
  <c r="M561" i="17"/>
  <c r="N561" i="17"/>
  <c r="O561" i="17"/>
  <c r="P561" i="17"/>
  <c r="Q561" i="17"/>
  <c r="R561" i="17"/>
  <c r="S561" i="17"/>
  <c r="T561" i="17"/>
  <c r="U561" i="17"/>
  <c r="V561" i="17"/>
  <c r="W561" i="17"/>
  <c r="A562" i="17"/>
  <c r="B562" i="17"/>
  <c r="C562" i="17"/>
  <c r="X562" i="17" s="1"/>
  <c r="AA562" i="17" s="1"/>
  <c r="AB562" i="17" s="1"/>
  <c r="D562" i="17"/>
  <c r="E562" i="17"/>
  <c r="F562" i="17"/>
  <c r="G562" i="17"/>
  <c r="H562" i="17"/>
  <c r="I562" i="17"/>
  <c r="J562" i="17"/>
  <c r="K562" i="17"/>
  <c r="L562" i="17"/>
  <c r="M562" i="17"/>
  <c r="N562" i="17"/>
  <c r="O562" i="17"/>
  <c r="P562" i="17"/>
  <c r="Q562" i="17"/>
  <c r="R562" i="17"/>
  <c r="S562" i="17"/>
  <c r="T562" i="17"/>
  <c r="U562" i="17"/>
  <c r="A523" i="17"/>
  <c r="B523" i="17"/>
  <c r="C523" i="17"/>
  <c r="V523" i="17" s="1"/>
  <c r="W523" i="17" s="1"/>
  <c r="D523" i="17"/>
  <c r="E523" i="17"/>
  <c r="F523" i="17"/>
  <c r="G523" i="17"/>
  <c r="H523" i="17"/>
  <c r="I523" i="17"/>
  <c r="J523" i="17"/>
  <c r="K523" i="17"/>
  <c r="L523" i="17"/>
  <c r="M523" i="17"/>
  <c r="N523" i="17"/>
  <c r="O523" i="17"/>
  <c r="P523" i="17"/>
  <c r="Q523" i="17"/>
  <c r="R523" i="17"/>
  <c r="S523" i="17"/>
  <c r="T523" i="17"/>
  <c r="U523" i="17"/>
  <c r="A524" i="17"/>
  <c r="B524" i="17"/>
  <c r="C524" i="17"/>
  <c r="X524" i="17" s="1"/>
  <c r="AA524" i="17" s="1"/>
  <c r="AB524" i="17" s="1"/>
  <c r="D524" i="17"/>
  <c r="E524" i="17"/>
  <c r="F524" i="17"/>
  <c r="G524" i="17"/>
  <c r="H524" i="17"/>
  <c r="I524" i="17"/>
  <c r="J524" i="17"/>
  <c r="K524" i="17"/>
  <c r="L524" i="17"/>
  <c r="M524" i="17"/>
  <c r="N524" i="17"/>
  <c r="O524" i="17"/>
  <c r="P524" i="17"/>
  <c r="Q524" i="17"/>
  <c r="R524" i="17"/>
  <c r="S524" i="17"/>
  <c r="T524" i="17"/>
  <c r="U524" i="17"/>
  <c r="A525" i="17"/>
  <c r="B525" i="17"/>
  <c r="C525" i="17"/>
  <c r="D525" i="17"/>
  <c r="E525" i="17"/>
  <c r="F525" i="17"/>
  <c r="G525" i="17"/>
  <c r="H525" i="17"/>
  <c r="I525" i="17"/>
  <c r="J525" i="17"/>
  <c r="K525" i="17"/>
  <c r="L525" i="17"/>
  <c r="M525" i="17"/>
  <c r="N525" i="17"/>
  <c r="O525" i="17"/>
  <c r="P525" i="17"/>
  <c r="Q525" i="17"/>
  <c r="R525" i="17"/>
  <c r="S525" i="17"/>
  <c r="T525" i="17"/>
  <c r="U525" i="17"/>
  <c r="V525" i="17"/>
  <c r="W525" i="17" s="1"/>
  <c r="X525" i="17"/>
  <c r="AA525" i="17"/>
  <c r="A526" i="17"/>
  <c r="B526" i="17"/>
  <c r="C526" i="17"/>
  <c r="X526" i="17" s="1"/>
  <c r="AA526" i="17" s="1"/>
  <c r="AB526" i="17" s="1"/>
  <c r="D526" i="17"/>
  <c r="E526" i="17"/>
  <c r="F526" i="17"/>
  <c r="G526" i="17"/>
  <c r="H526" i="17"/>
  <c r="I526" i="17"/>
  <c r="J526" i="17"/>
  <c r="K526" i="17"/>
  <c r="L526" i="17"/>
  <c r="M526" i="17"/>
  <c r="N526" i="17"/>
  <c r="O526" i="17"/>
  <c r="P526" i="17"/>
  <c r="Q526" i="17"/>
  <c r="R526" i="17"/>
  <c r="S526" i="17"/>
  <c r="T526" i="17"/>
  <c r="U526" i="17"/>
  <c r="V526" i="17"/>
  <c r="W526" i="17"/>
  <c r="A527" i="17"/>
  <c r="B527" i="17"/>
  <c r="C527" i="17"/>
  <c r="X527" i="17" s="1"/>
  <c r="AA527" i="17" s="1"/>
  <c r="D527" i="17"/>
  <c r="E527" i="17"/>
  <c r="F527" i="17"/>
  <c r="G527" i="17"/>
  <c r="H527" i="17"/>
  <c r="I527" i="17"/>
  <c r="J527" i="17"/>
  <c r="K527" i="17"/>
  <c r="L527" i="17"/>
  <c r="M527" i="17"/>
  <c r="N527" i="17"/>
  <c r="O527" i="17"/>
  <c r="P527" i="17"/>
  <c r="Q527" i="17"/>
  <c r="R527" i="17"/>
  <c r="S527" i="17"/>
  <c r="T527" i="17"/>
  <c r="U527" i="17"/>
  <c r="A528" i="17"/>
  <c r="B528" i="17"/>
  <c r="C528" i="17"/>
  <c r="D528" i="17"/>
  <c r="E528" i="17"/>
  <c r="F528" i="17"/>
  <c r="G528" i="17"/>
  <c r="H528" i="17"/>
  <c r="I528" i="17"/>
  <c r="J528" i="17"/>
  <c r="K528" i="17"/>
  <c r="L528" i="17"/>
  <c r="M528" i="17"/>
  <c r="N528" i="17"/>
  <c r="O528" i="17"/>
  <c r="P528" i="17"/>
  <c r="Q528" i="17"/>
  <c r="R528" i="17"/>
  <c r="S528" i="17"/>
  <c r="T528" i="17"/>
  <c r="U528" i="17"/>
  <c r="V528" i="17"/>
  <c r="W528" i="17" s="1"/>
  <c r="X528" i="17"/>
  <c r="AA528" i="17"/>
  <c r="AB528" i="17" s="1"/>
  <c r="A529" i="17"/>
  <c r="B529" i="17"/>
  <c r="C529" i="17"/>
  <c r="X529" i="17" s="1"/>
  <c r="AA529" i="17" s="1"/>
  <c r="AB529" i="17" s="1"/>
  <c r="D529" i="17"/>
  <c r="E529" i="17"/>
  <c r="F529" i="17"/>
  <c r="G529" i="17"/>
  <c r="H529" i="17"/>
  <c r="I529" i="17"/>
  <c r="J529" i="17"/>
  <c r="K529" i="17"/>
  <c r="L529" i="17"/>
  <c r="M529" i="17"/>
  <c r="N529" i="17"/>
  <c r="O529" i="17"/>
  <c r="P529" i="17"/>
  <c r="Q529" i="17"/>
  <c r="R529" i="17"/>
  <c r="S529" i="17"/>
  <c r="T529" i="17"/>
  <c r="U529" i="17"/>
  <c r="V529" i="17"/>
  <c r="W529" i="17"/>
  <c r="A530" i="17"/>
  <c r="B530" i="17"/>
  <c r="C530" i="17"/>
  <c r="X530" i="17" s="1"/>
  <c r="AA530" i="17" s="1"/>
  <c r="D530" i="17"/>
  <c r="E530" i="17"/>
  <c r="F530" i="17"/>
  <c r="G530" i="17"/>
  <c r="H530" i="17"/>
  <c r="I530" i="17"/>
  <c r="J530" i="17"/>
  <c r="K530" i="17"/>
  <c r="L530" i="17"/>
  <c r="M530" i="17"/>
  <c r="N530" i="17"/>
  <c r="O530" i="17"/>
  <c r="P530" i="17"/>
  <c r="Q530" i="17"/>
  <c r="R530" i="17"/>
  <c r="S530" i="17"/>
  <c r="T530" i="17"/>
  <c r="U530" i="17"/>
  <c r="A531" i="17"/>
  <c r="B531" i="17"/>
  <c r="C531" i="17"/>
  <c r="D531" i="17"/>
  <c r="E531" i="17"/>
  <c r="F531" i="17"/>
  <c r="G531" i="17"/>
  <c r="H531" i="17"/>
  <c r="I531" i="17"/>
  <c r="J531" i="17"/>
  <c r="K531" i="17"/>
  <c r="L531" i="17"/>
  <c r="M531" i="17"/>
  <c r="N531" i="17"/>
  <c r="O531" i="17"/>
  <c r="P531" i="17"/>
  <c r="Q531" i="17"/>
  <c r="R531" i="17"/>
  <c r="S531" i="17"/>
  <c r="T531" i="17"/>
  <c r="U531" i="17"/>
  <c r="V531" i="17"/>
  <c r="W531" i="17" s="1"/>
  <c r="X531" i="17"/>
  <c r="AA531" i="17"/>
  <c r="AB531" i="17" s="1"/>
  <c r="A532" i="17"/>
  <c r="B532" i="17"/>
  <c r="C532" i="17"/>
  <c r="X532" i="17" s="1"/>
  <c r="AA532" i="17" s="1"/>
  <c r="AB532" i="17" s="1"/>
  <c r="D532" i="17"/>
  <c r="E532" i="17"/>
  <c r="F532" i="17"/>
  <c r="G532" i="17"/>
  <c r="H532" i="17"/>
  <c r="I532" i="17"/>
  <c r="J532" i="17"/>
  <c r="K532" i="17"/>
  <c r="L532" i="17"/>
  <c r="M532" i="17"/>
  <c r="N532" i="17"/>
  <c r="O532" i="17"/>
  <c r="P532" i="17"/>
  <c r="Q532" i="17"/>
  <c r="R532" i="17"/>
  <c r="S532" i="17"/>
  <c r="T532" i="17"/>
  <c r="U532" i="17"/>
  <c r="V532" i="17"/>
  <c r="W532" i="17"/>
  <c r="A533" i="17"/>
  <c r="B533" i="17"/>
  <c r="C533" i="17"/>
  <c r="X533" i="17" s="1"/>
  <c r="AA533" i="17" s="1"/>
  <c r="AB533" i="17" s="1"/>
  <c r="D533" i="17"/>
  <c r="E533" i="17"/>
  <c r="F533" i="17"/>
  <c r="G533" i="17"/>
  <c r="H533" i="17"/>
  <c r="I533" i="17"/>
  <c r="J533" i="17"/>
  <c r="K533" i="17"/>
  <c r="L533" i="17"/>
  <c r="M533" i="17"/>
  <c r="N533" i="17"/>
  <c r="O533" i="17"/>
  <c r="P533" i="17"/>
  <c r="Q533" i="17"/>
  <c r="R533" i="17"/>
  <c r="S533" i="17"/>
  <c r="T533" i="17"/>
  <c r="U533" i="17"/>
  <c r="A534" i="17"/>
  <c r="B534" i="17"/>
  <c r="C534" i="17"/>
  <c r="D534" i="17"/>
  <c r="E534" i="17"/>
  <c r="F534" i="17"/>
  <c r="G534" i="17"/>
  <c r="H534" i="17"/>
  <c r="I534" i="17"/>
  <c r="J534" i="17"/>
  <c r="K534" i="17"/>
  <c r="L534" i="17"/>
  <c r="M534" i="17"/>
  <c r="N534" i="17"/>
  <c r="O534" i="17"/>
  <c r="P534" i="17"/>
  <c r="Q534" i="17"/>
  <c r="R534" i="17"/>
  <c r="S534" i="17"/>
  <c r="T534" i="17"/>
  <c r="U534" i="17"/>
  <c r="V534" i="17"/>
  <c r="W534" i="17"/>
  <c r="X534" i="17"/>
  <c r="AA534" i="17"/>
  <c r="AB534" i="17" s="1"/>
  <c r="A535" i="17"/>
  <c r="B535" i="17"/>
  <c r="C535" i="17"/>
  <c r="X535" i="17" s="1"/>
  <c r="AA535" i="17" s="1"/>
  <c r="AB535" i="17" s="1"/>
  <c r="D535" i="17"/>
  <c r="E535" i="17"/>
  <c r="F535" i="17"/>
  <c r="G535" i="17"/>
  <c r="H535" i="17"/>
  <c r="I535" i="17"/>
  <c r="J535" i="17"/>
  <c r="K535" i="17"/>
  <c r="L535" i="17"/>
  <c r="M535" i="17"/>
  <c r="N535" i="17"/>
  <c r="O535" i="17"/>
  <c r="P535" i="17"/>
  <c r="Q535" i="17"/>
  <c r="R535" i="17"/>
  <c r="S535" i="17"/>
  <c r="T535" i="17"/>
  <c r="U535" i="17"/>
  <c r="V535" i="17"/>
  <c r="W535" i="17"/>
  <c r="A536" i="17"/>
  <c r="B536" i="17"/>
  <c r="C536" i="17"/>
  <c r="X536" i="17" s="1"/>
  <c r="AA536" i="17" s="1"/>
  <c r="D536" i="17"/>
  <c r="E536" i="17"/>
  <c r="F536" i="17"/>
  <c r="G536" i="17"/>
  <c r="H536" i="17"/>
  <c r="I536" i="17"/>
  <c r="J536" i="17"/>
  <c r="K536" i="17"/>
  <c r="L536" i="17"/>
  <c r="M536" i="17"/>
  <c r="N536" i="17"/>
  <c r="O536" i="17"/>
  <c r="P536" i="17"/>
  <c r="Q536" i="17"/>
  <c r="R536" i="17"/>
  <c r="S536" i="17"/>
  <c r="T536" i="17"/>
  <c r="U536" i="17"/>
  <c r="A537" i="17"/>
  <c r="B537" i="17"/>
  <c r="C537" i="17"/>
  <c r="D537" i="17"/>
  <c r="E537" i="17"/>
  <c r="F537" i="17"/>
  <c r="G537" i="17"/>
  <c r="H537" i="17"/>
  <c r="I537" i="17"/>
  <c r="J537" i="17"/>
  <c r="K537" i="17"/>
  <c r="L537" i="17"/>
  <c r="M537" i="17"/>
  <c r="N537" i="17"/>
  <c r="O537" i="17"/>
  <c r="P537" i="17"/>
  <c r="Q537" i="17"/>
  <c r="R537" i="17"/>
  <c r="S537" i="17"/>
  <c r="T537" i="17"/>
  <c r="U537" i="17"/>
  <c r="V537" i="17"/>
  <c r="W537" i="17"/>
  <c r="X537" i="17"/>
  <c r="AA537" i="17"/>
  <c r="AB537" i="17" s="1"/>
  <c r="A538" i="17"/>
  <c r="B538" i="17"/>
  <c r="C538" i="17"/>
  <c r="X538" i="17" s="1"/>
  <c r="AA538" i="17" s="1"/>
  <c r="AB538" i="17" s="1"/>
  <c r="D538" i="17"/>
  <c r="E538" i="17"/>
  <c r="F538" i="17"/>
  <c r="G538" i="17"/>
  <c r="H538" i="17"/>
  <c r="I538" i="17"/>
  <c r="J538" i="17"/>
  <c r="K538" i="17"/>
  <c r="L538" i="17"/>
  <c r="M538" i="17"/>
  <c r="N538" i="17"/>
  <c r="O538" i="17"/>
  <c r="P538" i="17"/>
  <c r="Q538" i="17"/>
  <c r="R538" i="17"/>
  <c r="S538" i="17"/>
  <c r="T538" i="17"/>
  <c r="U538" i="17"/>
  <c r="V538" i="17"/>
  <c r="W538" i="17"/>
  <c r="A539" i="17"/>
  <c r="B539" i="17"/>
  <c r="C539" i="17"/>
  <c r="X539" i="17" s="1"/>
  <c r="AA539" i="17" s="1"/>
  <c r="AB539" i="17" s="1"/>
  <c r="D539" i="17"/>
  <c r="E539" i="17"/>
  <c r="F539" i="17"/>
  <c r="G539" i="17"/>
  <c r="H539" i="17"/>
  <c r="I539" i="17"/>
  <c r="J539" i="17"/>
  <c r="K539" i="17"/>
  <c r="L539" i="17"/>
  <c r="M539" i="17"/>
  <c r="N539" i="17"/>
  <c r="O539" i="17"/>
  <c r="P539" i="17"/>
  <c r="Q539" i="17"/>
  <c r="R539" i="17"/>
  <c r="S539" i="17"/>
  <c r="T539" i="17"/>
  <c r="U539" i="17"/>
  <c r="A540" i="17"/>
  <c r="B540" i="17"/>
  <c r="C540" i="17"/>
  <c r="D540" i="17"/>
  <c r="E540" i="17"/>
  <c r="F540" i="17"/>
  <c r="G540" i="17"/>
  <c r="H540" i="17"/>
  <c r="I540" i="17"/>
  <c r="J540" i="17"/>
  <c r="K540" i="17"/>
  <c r="L540" i="17"/>
  <c r="M540" i="17"/>
  <c r="N540" i="17"/>
  <c r="O540" i="17"/>
  <c r="P540" i="17"/>
  <c r="Q540" i="17"/>
  <c r="R540" i="17"/>
  <c r="S540" i="17"/>
  <c r="T540" i="17"/>
  <c r="U540" i="17"/>
  <c r="V540" i="17"/>
  <c r="W540" i="17"/>
  <c r="X540" i="17"/>
  <c r="AA540" i="17"/>
  <c r="AB540" i="17" s="1"/>
  <c r="A541" i="17"/>
  <c r="B541" i="17"/>
  <c r="C541" i="17"/>
  <c r="X541" i="17" s="1"/>
  <c r="AA541" i="17" s="1"/>
  <c r="AB541" i="17" s="1"/>
  <c r="D541" i="17"/>
  <c r="E541" i="17"/>
  <c r="F541" i="17"/>
  <c r="G541" i="17"/>
  <c r="H541" i="17"/>
  <c r="I541" i="17"/>
  <c r="J541" i="17"/>
  <c r="K541" i="17"/>
  <c r="L541" i="17"/>
  <c r="M541" i="17"/>
  <c r="N541" i="17"/>
  <c r="O541" i="17"/>
  <c r="P541" i="17"/>
  <c r="Q541" i="17"/>
  <c r="R541" i="17"/>
  <c r="S541" i="17"/>
  <c r="T541" i="17"/>
  <c r="U541" i="17"/>
  <c r="V541" i="17"/>
  <c r="W541" i="17"/>
  <c r="A542" i="17"/>
  <c r="B542" i="17"/>
  <c r="C542" i="17"/>
  <c r="X542" i="17" s="1"/>
  <c r="AA542" i="17" s="1"/>
  <c r="AB542" i="17" s="1"/>
  <c r="D542" i="17"/>
  <c r="E542" i="17"/>
  <c r="F542" i="17"/>
  <c r="G542" i="17"/>
  <c r="H542" i="17"/>
  <c r="I542" i="17"/>
  <c r="J542" i="17"/>
  <c r="K542" i="17"/>
  <c r="L542" i="17"/>
  <c r="M542" i="17"/>
  <c r="N542" i="17"/>
  <c r="O542" i="17"/>
  <c r="P542" i="17"/>
  <c r="Q542" i="17"/>
  <c r="R542" i="17"/>
  <c r="S542" i="17"/>
  <c r="T542" i="17"/>
  <c r="U542" i="17"/>
  <c r="A543" i="17"/>
  <c r="B543" i="17"/>
  <c r="C543" i="17"/>
  <c r="D543" i="17"/>
  <c r="E543" i="17"/>
  <c r="F543" i="17"/>
  <c r="G543" i="17"/>
  <c r="H543" i="17"/>
  <c r="I543" i="17"/>
  <c r="J543" i="17"/>
  <c r="K543" i="17"/>
  <c r="L543" i="17"/>
  <c r="M543" i="17"/>
  <c r="N543" i="17"/>
  <c r="O543" i="17"/>
  <c r="P543" i="17"/>
  <c r="Q543" i="17"/>
  <c r="R543" i="17"/>
  <c r="S543" i="17"/>
  <c r="T543" i="17"/>
  <c r="U543" i="17"/>
  <c r="V543" i="17"/>
  <c r="W543" i="17"/>
  <c r="X543" i="17"/>
  <c r="AA543" i="17"/>
  <c r="AB543" i="17" s="1"/>
  <c r="A544" i="17"/>
  <c r="B544" i="17"/>
  <c r="C544" i="17"/>
  <c r="X544" i="17" s="1"/>
  <c r="AA544" i="17" s="1"/>
  <c r="AB544" i="17" s="1"/>
  <c r="D544" i="17"/>
  <c r="E544" i="17"/>
  <c r="F544" i="17"/>
  <c r="G544" i="17"/>
  <c r="H544" i="17"/>
  <c r="I544" i="17"/>
  <c r="J544" i="17"/>
  <c r="K544" i="17"/>
  <c r="L544" i="17"/>
  <c r="M544" i="17"/>
  <c r="N544" i="17"/>
  <c r="O544" i="17"/>
  <c r="P544" i="17"/>
  <c r="Q544" i="17"/>
  <c r="R544" i="17"/>
  <c r="S544" i="17"/>
  <c r="T544" i="17"/>
  <c r="U544" i="17"/>
  <c r="V544" i="17"/>
  <c r="W544" i="17"/>
  <c r="A545" i="17"/>
  <c r="B545" i="17"/>
  <c r="C545" i="17"/>
  <c r="X545" i="17" s="1"/>
  <c r="AA545" i="17" s="1"/>
  <c r="D545" i="17"/>
  <c r="E545" i="17"/>
  <c r="F545" i="17"/>
  <c r="G545" i="17"/>
  <c r="H545" i="17"/>
  <c r="I545" i="17"/>
  <c r="J545" i="17"/>
  <c r="K545" i="17"/>
  <c r="L545" i="17"/>
  <c r="M545" i="17"/>
  <c r="N545" i="17"/>
  <c r="O545" i="17"/>
  <c r="P545" i="17"/>
  <c r="Q545" i="17"/>
  <c r="R545" i="17"/>
  <c r="S545" i="17"/>
  <c r="T545" i="17"/>
  <c r="U545" i="17"/>
  <c r="A546" i="17"/>
  <c r="B546" i="17"/>
  <c r="C546" i="17"/>
  <c r="D546" i="17"/>
  <c r="E546" i="17"/>
  <c r="F546" i="17"/>
  <c r="G546" i="17"/>
  <c r="H546" i="17"/>
  <c r="I546" i="17"/>
  <c r="J546" i="17"/>
  <c r="K546" i="17"/>
  <c r="L546" i="17"/>
  <c r="M546" i="17"/>
  <c r="N546" i="17"/>
  <c r="O546" i="17"/>
  <c r="P546" i="17"/>
  <c r="Q546" i="17"/>
  <c r="R546" i="17"/>
  <c r="S546" i="17"/>
  <c r="T546" i="17"/>
  <c r="U546" i="17"/>
  <c r="V546" i="17"/>
  <c r="W546" i="17"/>
  <c r="X546" i="17"/>
  <c r="AA546" i="17"/>
  <c r="AB546" i="17" s="1"/>
  <c r="A547" i="17"/>
  <c r="B547" i="17"/>
  <c r="C547" i="17"/>
  <c r="X547" i="17" s="1"/>
  <c r="AA547" i="17" s="1"/>
  <c r="AB547" i="17" s="1"/>
  <c r="D547" i="17"/>
  <c r="E547" i="17"/>
  <c r="F547" i="17"/>
  <c r="G547" i="17"/>
  <c r="H547" i="17"/>
  <c r="I547" i="17"/>
  <c r="J547" i="17"/>
  <c r="K547" i="17"/>
  <c r="L547" i="17"/>
  <c r="M547" i="17"/>
  <c r="N547" i="17"/>
  <c r="O547" i="17"/>
  <c r="P547" i="17"/>
  <c r="Q547" i="17"/>
  <c r="R547" i="17"/>
  <c r="S547" i="17"/>
  <c r="T547" i="17"/>
  <c r="U547" i="17"/>
  <c r="V547" i="17"/>
  <c r="W547" i="17"/>
  <c r="A548" i="17"/>
  <c r="B548" i="17"/>
  <c r="C548" i="17"/>
  <c r="X548" i="17" s="1"/>
  <c r="AA548" i="17" s="1"/>
  <c r="D548" i="17"/>
  <c r="E548" i="17"/>
  <c r="F548" i="17"/>
  <c r="G548" i="17"/>
  <c r="H548" i="17"/>
  <c r="I548" i="17"/>
  <c r="J548" i="17"/>
  <c r="K548" i="17"/>
  <c r="L548" i="17"/>
  <c r="M548" i="17"/>
  <c r="N548" i="17"/>
  <c r="O548" i="17"/>
  <c r="P548" i="17"/>
  <c r="Q548" i="17"/>
  <c r="R548" i="17"/>
  <c r="S548" i="17"/>
  <c r="T548" i="17"/>
  <c r="U548" i="17"/>
  <c r="A484" i="17"/>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B484" i="17" s="1"/>
  <c r="A485" i="17"/>
  <c r="B485" i="17"/>
  <c r="C485" i="17"/>
  <c r="D485" i="17"/>
  <c r="E485" i="17"/>
  <c r="F485" i="17"/>
  <c r="G485" i="17"/>
  <c r="H485" i="17"/>
  <c r="I485" i="17"/>
  <c r="J485" i="17"/>
  <c r="K485" i="17"/>
  <c r="L485" i="17"/>
  <c r="M485" i="17"/>
  <c r="N485" i="17"/>
  <c r="O485" i="17"/>
  <c r="P485" i="17"/>
  <c r="Q485" i="17"/>
  <c r="R485" i="17"/>
  <c r="S485" i="17"/>
  <c r="T485" i="17"/>
  <c r="U485" i="17"/>
  <c r="V485" i="17"/>
  <c r="W485" i="17" s="1"/>
  <c r="X485" i="17"/>
  <c r="AA485" i="17" s="1"/>
  <c r="A486" i="17"/>
  <c r="B486" i="17"/>
  <c r="C486" i="17"/>
  <c r="D486" i="17"/>
  <c r="E486" i="17"/>
  <c r="F486" i="17"/>
  <c r="G486" i="17"/>
  <c r="H486" i="17"/>
  <c r="I486" i="17"/>
  <c r="J486" i="17"/>
  <c r="K486" i="17"/>
  <c r="L486" i="17"/>
  <c r="M486" i="17"/>
  <c r="N486" i="17"/>
  <c r="O486" i="17"/>
  <c r="P486" i="17"/>
  <c r="Q486" i="17"/>
  <c r="R486" i="17"/>
  <c r="S486" i="17"/>
  <c r="T486" i="17"/>
  <c r="U486" i="17"/>
  <c r="V486" i="17"/>
  <c r="W486" i="17" s="1"/>
  <c r="X486" i="17"/>
  <c r="AA486" i="17" s="1"/>
  <c r="AB486" i="17" s="1"/>
  <c r="A487" i="17"/>
  <c r="B487" i="17"/>
  <c r="C487" i="17"/>
  <c r="D487" i="17"/>
  <c r="E487" i="17"/>
  <c r="F487" i="17"/>
  <c r="G487" i="17"/>
  <c r="H487" i="17"/>
  <c r="I487" i="17"/>
  <c r="J487" i="17"/>
  <c r="K487" i="17"/>
  <c r="L487" i="17"/>
  <c r="M487" i="17"/>
  <c r="N487" i="17"/>
  <c r="O487" i="17"/>
  <c r="P487" i="17"/>
  <c r="Q487" i="17"/>
  <c r="R487" i="17"/>
  <c r="S487" i="17"/>
  <c r="T487" i="17"/>
  <c r="U487" i="17"/>
  <c r="V487" i="17"/>
  <c r="W487" i="17" s="1"/>
  <c r="X487" i="17"/>
  <c r="AA487" i="17" s="1"/>
  <c r="AB487" i="17" s="1"/>
  <c r="A488" i="17"/>
  <c r="B488" i="17"/>
  <c r="C488" i="17"/>
  <c r="D488" i="17"/>
  <c r="E488" i="17"/>
  <c r="F488" i="17"/>
  <c r="G488" i="17"/>
  <c r="H488" i="17"/>
  <c r="I488" i="17"/>
  <c r="J488" i="17"/>
  <c r="K488" i="17"/>
  <c r="L488" i="17"/>
  <c r="M488" i="17"/>
  <c r="N488" i="17"/>
  <c r="O488" i="17"/>
  <c r="P488" i="17"/>
  <c r="Q488" i="17"/>
  <c r="R488" i="17"/>
  <c r="S488" i="17"/>
  <c r="T488" i="17"/>
  <c r="U488" i="17"/>
  <c r="V488" i="17"/>
  <c r="W488" i="17" s="1"/>
  <c r="X488" i="17"/>
  <c r="AA488" i="17" s="1"/>
  <c r="A489" i="17"/>
  <c r="B489" i="17"/>
  <c r="C489" i="17"/>
  <c r="D489" i="17"/>
  <c r="E489" i="17"/>
  <c r="F489" i="17"/>
  <c r="G489" i="17"/>
  <c r="H489" i="17"/>
  <c r="I489" i="17"/>
  <c r="J489" i="17"/>
  <c r="K489" i="17"/>
  <c r="L489" i="17"/>
  <c r="M489" i="17"/>
  <c r="N489" i="17"/>
  <c r="O489" i="17"/>
  <c r="P489" i="17"/>
  <c r="Q489" i="17"/>
  <c r="R489" i="17"/>
  <c r="S489" i="17"/>
  <c r="T489" i="17"/>
  <c r="U489" i="17"/>
  <c r="V489" i="17"/>
  <c r="W489" i="17" s="1"/>
  <c r="X489" i="17"/>
  <c r="AA489" i="17" s="1"/>
  <c r="AB489" i="17" s="1"/>
  <c r="A490" i="17"/>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A491" i="17"/>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AB491" i="17" s="1"/>
  <c r="A492" i="17"/>
  <c r="B492" i="17"/>
  <c r="C492" i="17"/>
  <c r="D492" i="17"/>
  <c r="E492" i="17"/>
  <c r="F492" i="17"/>
  <c r="G492" i="17"/>
  <c r="H492" i="17"/>
  <c r="I492" i="17"/>
  <c r="J492" i="17"/>
  <c r="K492" i="17"/>
  <c r="L492" i="17"/>
  <c r="M492" i="17"/>
  <c r="N492" i="17"/>
  <c r="O492" i="17"/>
  <c r="P492" i="17"/>
  <c r="Q492" i="17"/>
  <c r="R492" i="17"/>
  <c r="S492" i="17"/>
  <c r="T492" i="17"/>
  <c r="U492" i="17"/>
  <c r="V492" i="17"/>
  <c r="W492" i="17" s="1"/>
  <c r="X492" i="17"/>
  <c r="AA492" i="17" s="1"/>
  <c r="AB492" i="17" s="1"/>
  <c r="A493" i="17"/>
  <c r="B493" i="17"/>
  <c r="C493" i="17"/>
  <c r="D493" i="17"/>
  <c r="E493" i="17"/>
  <c r="F493" i="17"/>
  <c r="G493" i="17"/>
  <c r="H493" i="17"/>
  <c r="I493" i="17"/>
  <c r="J493" i="17"/>
  <c r="K493" i="17"/>
  <c r="L493" i="17"/>
  <c r="M493" i="17"/>
  <c r="N493" i="17"/>
  <c r="O493" i="17"/>
  <c r="P493" i="17"/>
  <c r="Q493" i="17"/>
  <c r="R493" i="17"/>
  <c r="S493" i="17"/>
  <c r="T493" i="17"/>
  <c r="U493" i="17"/>
  <c r="V493" i="17"/>
  <c r="W493" i="17" s="1"/>
  <c r="X493" i="17"/>
  <c r="AA493" i="17" s="1"/>
  <c r="AB493" i="17" s="1"/>
  <c r="A494" i="17"/>
  <c r="B494" i="17"/>
  <c r="C494" i="17"/>
  <c r="D494" i="17"/>
  <c r="E494" i="17"/>
  <c r="F494" i="17"/>
  <c r="G494" i="17"/>
  <c r="H494" i="17"/>
  <c r="I494" i="17"/>
  <c r="J494" i="17"/>
  <c r="K494" i="17"/>
  <c r="L494" i="17"/>
  <c r="M494" i="17"/>
  <c r="N494" i="17"/>
  <c r="O494" i="17"/>
  <c r="P494" i="17"/>
  <c r="Q494" i="17"/>
  <c r="R494" i="17"/>
  <c r="S494" i="17"/>
  <c r="T494" i="17"/>
  <c r="U494" i="17"/>
  <c r="V494" i="17"/>
  <c r="W494" i="17" s="1"/>
  <c r="X494" i="17"/>
  <c r="AA494" i="17" s="1"/>
  <c r="AB494" i="17" s="1"/>
  <c r="A495" i="17"/>
  <c r="B495" i="17"/>
  <c r="C495" i="17"/>
  <c r="D495" i="17"/>
  <c r="E495" i="17"/>
  <c r="F495" i="17"/>
  <c r="G495" i="17"/>
  <c r="H495" i="17"/>
  <c r="I495" i="17"/>
  <c r="J495" i="17"/>
  <c r="K495" i="17"/>
  <c r="L495" i="17"/>
  <c r="M495" i="17"/>
  <c r="N495" i="17"/>
  <c r="O495" i="17"/>
  <c r="P495" i="17"/>
  <c r="Q495" i="17"/>
  <c r="R495" i="17"/>
  <c r="S495" i="17"/>
  <c r="T495" i="17"/>
  <c r="U495" i="17"/>
  <c r="V495" i="17"/>
  <c r="W495" i="17" s="1"/>
  <c r="X495" i="17"/>
  <c r="AA495" i="17" s="1"/>
  <c r="AB495" i="17" s="1"/>
  <c r="A496" i="17"/>
  <c r="B496" i="17"/>
  <c r="C496" i="17"/>
  <c r="D496" i="17"/>
  <c r="E496" i="17"/>
  <c r="F496" i="17"/>
  <c r="G496" i="17"/>
  <c r="H496" i="17"/>
  <c r="I496" i="17"/>
  <c r="J496" i="17"/>
  <c r="K496" i="17"/>
  <c r="L496" i="17"/>
  <c r="M496" i="17"/>
  <c r="N496" i="17"/>
  <c r="O496" i="17"/>
  <c r="P496" i="17"/>
  <c r="Q496" i="17"/>
  <c r="R496" i="17"/>
  <c r="S496" i="17"/>
  <c r="T496" i="17"/>
  <c r="U496" i="17"/>
  <c r="V496" i="17"/>
  <c r="W496" i="17" s="1"/>
  <c r="X496" i="17"/>
  <c r="AA496" i="17" s="1"/>
  <c r="A497" i="17"/>
  <c r="B497" i="17"/>
  <c r="C497" i="17"/>
  <c r="D497" i="17"/>
  <c r="E497" i="17"/>
  <c r="F497" i="17"/>
  <c r="G497" i="17"/>
  <c r="H497" i="17"/>
  <c r="I497" i="17"/>
  <c r="J497" i="17"/>
  <c r="K497" i="17"/>
  <c r="L497" i="17"/>
  <c r="M497" i="17"/>
  <c r="N497" i="17"/>
  <c r="O497" i="17"/>
  <c r="P497" i="17"/>
  <c r="Q497" i="17"/>
  <c r="R497" i="17"/>
  <c r="S497" i="17"/>
  <c r="T497" i="17"/>
  <c r="U497" i="17"/>
  <c r="V497" i="17"/>
  <c r="W497" i="17" s="1"/>
  <c r="X497" i="17"/>
  <c r="AA497" i="17" s="1"/>
  <c r="AB497" i="17" s="1"/>
  <c r="A498" i="17"/>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A499" i="17"/>
  <c r="B499" i="17"/>
  <c r="C499" i="17"/>
  <c r="D499" i="17"/>
  <c r="E499" i="17"/>
  <c r="F499" i="17"/>
  <c r="G499" i="17"/>
  <c r="H499" i="17"/>
  <c r="I499" i="17"/>
  <c r="J499" i="17"/>
  <c r="K499" i="17"/>
  <c r="L499" i="17"/>
  <c r="M499" i="17"/>
  <c r="N499" i="17"/>
  <c r="O499" i="17"/>
  <c r="P499" i="17"/>
  <c r="Q499" i="17"/>
  <c r="R499" i="17"/>
  <c r="S499" i="17"/>
  <c r="T499" i="17"/>
  <c r="U499" i="17"/>
  <c r="V499" i="17"/>
  <c r="W499" i="17" s="1"/>
  <c r="X499" i="17"/>
  <c r="AA499" i="17" s="1"/>
  <c r="AB499" i="17" s="1"/>
  <c r="A500" i="17"/>
  <c r="B500" i="17"/>
  <c r="C500" i="17"/>
  <c r="D500" i="17"/>
  <c r="E500" i="17"/>
  <c r="F500" i="17"/>
  <c r="G500" i="17"/>
  <c r="H500" i="17"/>
  <c r="I500" i="17"/>
  <c r="J500" i="17"/>
  <c r="K500" i="17"/>
  <c r="L500" i="17"/>
  <c r="M500" i="17"/>
  <c r="N500" i="17"/>
  <c r="O500" i="17"/>
  <c r="P500" i="17"/>
  <c r="Q500" i="17"/>
  <c r="R500" i="17"/>
  <c r="S500" i="17"/>
  <c r="T500" i="17"/>
  <c r="U500" i="17"/>
  <c r="V500" i="17"/>
  <c r="W500" i="17" s="1"/>
  <c r="X500" i="17"/>
  <c r="AA500" i="17" s="1"/>
  <c r="AB500" i="17" s="1"/>
  <c r="A501" i="17"/>
  <c r="B501" i="17"/>
  <c r="C501" i="17"/>
  <c r="D501" i="17"/>
  <c r="E501" i="17"/>
  <c r="F501" i="17"/>
  <c r="G501" i="17"/>
  <c r="H501" i="17"/>
  <c r="I501" i="17"/>
  <c r="J501" i="17"/>
  <c r="K501" i="17"/>
  <c r="L501" i="17"/>
  <c r="M501" i="17"/>
  <c r="N501" i="17"/>
  <c r="O501" i="17"/>
  <c r="P501" i="17"/>
  <c r="Q501" i="17"/>
  <c r="R501" i="17"/>
  <c r="S501" i="17"/>
  <c r="T501" i="17"/>
  <c r="U501" i="17"/>
  <c r="V501" i="17"/>
  <c r="W501" i="17" s="1"/>
  <c r="X501" i="17"/>
  <c r="AA501" i="17" s="1"/>
  <c r="AB501" i="17" s="1"/>
  <c r="A502" i="17"/>
  <c r="B502" i="17"/>
  <c r="C502" i="17"/>
  <c r="D502" i="17"/>
  <c r="E502" i="17"/>
  <c r="F502" i="17"/>
  <c r="G502" i="17"/>
  <c r="H502" i="17"/>
  <c r="I502" i="17"/>
  <c r="J502" i="17"/>
  <c r="K502" i="17"/>
  <c r="L502" i="17"/>
  <c r="M502" i="17"/>
  <c r="N502" i="17"/>
  <c r="O502" i="17"/>
  <c r="P502" i="17"/>
  <c r="Q502" i="17"/>
  <c r="R502" i="17"/>
  <c r="S502" i="17"/>
  <c r="T502" i="17"/>
  <c r="U502" i="17"/>
  <c r="V502" i="17"/>
  <c r="W502" i="17" s="1"/>
  <c r="X502" i="17"/>
  <c r="AA502" i="17" s="1"/>
  <c r="AB502" i="17" s="1"/>
  <c r="A503" i="17"/>
  <c r="B503" i="17"/>
  <c r="C503" i="17"/>
  <c r="D503" i="17"/>
  <c r="E503" i="17"/>
  <c r="F503" i="17"/>
  <c r="G503" i="17"/>
  <c r="H503" i="17"/>
  <c r="I503" i="17"/>
  <c r="J503" i="17"/>
  <c r="K503" i="17"/>
  <c r="L503" i="17"/>
  <c r="M503" i="17"/>
  <c r="N503" i="17"/>
  <c r="O503" i="17"/>
  <c r="P503" i="17"/>
  <c r="Q503" i="17"/>
  <c r="R503" i="17"/>
  <c r="S503" i="17"/>
  <c r="T503" i="17"/>
  <c r="U503" i="17"/>
  <c r="V503" i="17"/>
  <c r="W503" i="17" s="1"/>
  <c r="X503" i="17"/>
  <c r="AA503" i="17" s="1"/>
  <c r="A504" i="17"/>
  <c r="B504" i="17"/>
  <c r="C504" i="17"/>
  <c r="D504" i="17"/>
  <c r="E504" i="17"/>
  <c r="F504" i="17"/>
  <c r="G504" i="17"/>
  <c r="H504" i="17"/>
  <c r="I504" i="17"/>
  <c r="J504" i="17"/>
  <c r="K504" i="17"/>
  <c r="L504" i="17"/>
  <c r="M504" i="17"/>
  <c r="N504" i="17"/>
  <c r="O504" i="17"/>
  <c r="P504" i="17"/>
  <c r="Q504" i="17"/>
  <c r="R504" i="17"/>
  <c r="S504" i="17"/>
  <c r="T504" i="17"/>
  <c r="U504" i="17"/>
  <c r="V504" i="17"/>
  <c r="W504" i="17" s="1"/>
  <c r="X504" i="17"/>
  <c r="AA504" i="17" s="1"/>
  <c r="AB504" i="17" s="1"/>
  <c r="A505" i="17"/>
  <c r="B505" i="17"/>
  <c r="C505" i="17"/>
  <c r="D505" i="17"/>
  <c r="E505" i="17"/>
  <c r="F505" i="17"/>
  <c r="G505" i="17"/>
  <c r="H505" i="17"/>
  <c r="I505" i="17"/>
  <c r="J505" i="17"/>
  <c r="K505" i="17"/>
  <c r="L505" i="17"/>
  <c r="M505" i="17"/>
  <c r="N505" i="17"/>
  <c r="O505" i="17"/>
  <c r="P505" i="17"/>
  <c r="Q505" i="17"/>
  <c r="R505" i="17"/>
  <c r="S505" i="17"/>
  <c r="T505" i="17"/>
  <c r="U505" i="17"/>
  <c r="V505" i="17"/>
  <c r="W505" i="17" s="1"/>
  <c r="X505" i="17"/>
  <c r="AA505" i="17" s="1"/>
  <c r="AB505" i="17" s="1"/>
  <c r="A506" i="17"/>
  <c r="B506" i="17"/>
  <c r="C506" i="17"/>
  <c r="D506" i="17"/>
  <c r="E506" i="17"/>
  <c r="F506" i="17"/>
  <c r="G506" i="17"/>
  <c r="H506" i="17"/>
  <c r="I506" i="17"/>
  <c r="J506" i="17"/>
  <c r="K506" i="17"/>
  <c r="L506" i="17"/>
  <c r="M506" i="17"/>
  <c r="N506" i="17"/>
  <c r="O506" i="17"/>
  <c r="P506" i="17"/>
  <c r="Q506" i="17"/>
  <c r="R506" i="17"/>
  <c r="S506" i="17"/>
  <c r="T506" i="17"/>
  <c r="U506" i="17"/>
  <c r="V506" i="17"/>
  <c r="W506" i="17" s="1"/>
  <c r="X506" i="17"/>
  <c r="AA506" i="17" s="1"/>
  <c r="A507" i="17"/>
  <c r="B507" i="17"/>
  <c r="C507" i="17"/>
  <c r="D507" i="17"/>
  <c r="E507" i="17"/>
  <c r="F507" i="17"/>
  <c r="G507" i="17"/>
  <c r="H507" i="17"/>
  <c r="I507" i="17"/>
  <c r="J507" i="17"/>
  <c r="K507" i="17"/>
  <c r="L507" i="17"/>
  <c r="M507" i="17"/>
  <c r="N507" i="17"/>
  <c r="O507" i="17"/>
  <c r="P507" i="17"/>
  <c r="Q507" i="17"/>
  <c r="R507" i="17"/>
  <c r="S507" i="17"/>
  <c r="T507" i="17"/>
  <c r="U507" i="17"/>
  <c r="V507" i="17"/>
  <c r="W507" i="17" s="1"/>
  <c r="X507" i="17"/>
  <c r="AA507" i="17" s="1"/>
  <c r="AB507" i="17" s="1"/>
  <c r="A508" i="17"/>
  <c r="B508" i="17"/>
  <c r="C508" i="17"/>
  <c r="D508" i="17"/>
  <c r="E508" i="17"/>
  <c r="F508" i="17"/>
  <c r="G508" i="17"/>
  <c r="H508" i="17"/>
  <c r="I508" i="17"/>
  <c r="J508" i="17"/>
  <c r="K508" i="17"/>
  <c r="L508" i="17"/>
  <c r="M508" i="17"/>
  <c r="N508" i="17"/>
  <c r="O508" i="17"/>
  <c r="P508" i="17"/>
  <c r="Q508" i="17"/>
  <c r="R508" i="17"/>
  <c r="S508" i="17"/>
  <c r="T508" i="17"/>
  <c r="U508" i="17"/>
  <c r="V508" i="17"/>
  <c r="W508" i="17" s="1"/>
  <c r="X508" i="17"/>
  <c r="AA508" i="17" s="1"/>
  <c r="A509" i="17"/>
  <c r="B509" i="17"/>
  <c r="C509" i="17"/>
  <c r="D509" i="17"/>
  <c r="E509" i="17"/>
  <c r="F509" i="17"/>
  <c r="G509" i="17"/>
  <c r="H509" i="17"/>
  <c r="I509" i="17"/>
  <c r="J509" i="17"/>
  <c r="K509" i="17"/>
  <c r="L509" i="17"/>
  <c r="M509" i="17"/>
  <c r="N509" i="17"/>
  <c r="O509" i="17"/>
  <c r="P509" i="17"/>
  <c r="Q509" i="17"/>
  <c r="R509" i="17"/>
  <c r="S509" i="17"/>
  <c r="T509" i="17"/>
  <c r="U509" i="17"/>
  <c r="V509" i="17"/>
  <c r="W509" i="17" s="1"/>
  <c r="X509" i="17"/>
  <c r="AA509" i="17" s="1"/>
  <c r="AB509" i="17" s="1"/>
  <c r="A510" i="17"/>
  <c r="B510" i="17"/>
  <c r="C510" i="17"/>
  <c r="D510" i="17"/>
  <c r="E510" i="17"/>
  <c r="F510" i="17"/>
  <c r="G510" i="17"/>
  <c r="H510" i="17"/>
  <c r="I510" i="17"/>
  <c r="J510" i="17"/>
  <c r="K510" i="17"/>
  <c r="L510" i="17"/>
  <c r="M510" i="17"/>
  <c r="N510" i="17"/>
  <c r="O510" i="17"/>
  <c r="P510" i="17"/>
  <c r="Q510" i="17"/>
  <c r="R510" i="17"/>
  <c r="S510" i="17"/>
  <c r="T510" i="17"/>
  <c r="U510" i="17"/>
  <c r="V510" i="17"/>
  <c r="W510" i="17" s="1"/>
  <c r="X510" i="17"/>
  <c r="AA510" i="17" s="1"/>
  <c r="A511" i="17"/>
  <c r="B511" i="17"/>
  <c r="C511" i="17"/>
  <c r="D511" i="17"/>
  <c r="E511" i="17"/>
  <c r="F511" i="17"/>
  <c r="G511" i="17"/>
  <c r="H511" i="17"/>
  <c r="I511" i="17"/>
  <c r="J511" i="17"/>
  <c r="K511" i="17"/>
  <c r="L511" i="17"/>
  <c r="M511" i="17"/>
  <c r="N511" i="17"/>
  <c r="O511" i="17"/>
  <c r="P511" i="17"/>
  <c r="Q511" i="17"/>
  <c r="R511" i="17"/>
  <c r="S511" i="17"/>
  <c r="T511" i="17"/>
  <c r="U511" i="17"/>
  <c r="V511" i="17"/>
  <c r="W511" i="17" s="1"/>
  <c r="X511" i="17"/>
  <c r="AA511" i="17" s="1"/>
  <c r="AB511" i="17" s="1"/>
  <c r="A512" i="17"/>
  <c r="B512" i="17"/>
  <c r="C512" i="17"/>
  <c r="D512" i="17"/>
  <c r="E512" i="17"/>
  <c r="F512" i="17"/>
  <c r="G512" i="17"/>
  <c r="H512" i="17"/>
  <c r="I512" i="17"/>
  <c r="J512" i="17"/>
  <c r="K512" i="17"/>
  <c r="L512" i="17"/>
  <c r="M512" i="17"/>
  <c r="N512" i="17"/>
  <c r="O512" i="17"/>
  <c r="P512" i="17"/>
  <c r="Q512" i="17"/>
  <c r="R512" i="17"/>
  <c r="S512" i="17"/>
  <c r="T512" i="17"/>
  <c r="U512" i="17"/>
  <c r="V512" i="17"/>
  <c r="W512" i="17" s="1"/>
  <c r="X512" i="17"/>
  <c r="AA512" i="17" s="1"/>
  <c r="A513" i="17"/>
  <c r="B513" i="17"/>
  <c r="C513" i="17"/>
  <c r="D513" i="17"/>
  <c r="E513" i="17"/>
  <c r="F513" i="17"/>
  <c r="G513" i="17"/>
  <c r="H513" i="17"/>
  <c r="I513" i="17"/>
  <c r="J513" i="17"/>
  <c r="K513" i="17"/>
  <c r="L513" i="17"/>
  <c r="M513" i="17"/>
  <c r="N513" i="17"/>
  <c r="O513" i="17"/>
  <c r="P513" i="17"/>
  <c r="Q513" i="17"/>
  <c r="R513" i="17"/>
  <c r="S513" i="17"/>
  <c r="T513" i="17"/>
  <c r="U513" i="17"/>
  <c r="V513" i="17"/>
  <c r="W513" i="17" s="1"/>
  <c r="X513" i="17"/>
  <c r="AA513" i="17" s="1"/>
  <c r="AB513" i="17" s="1"/>
  <c r="A514" i="17"/>
  <c r="B514" i="17"/>
  <c r="C514" i="17"/>
  <c r="D514" i="17"/>
  <c r="E514" i="17"/>
  <c r="F514" i="17"/>
  <c r="G514" i="17"/>
  <c r="H514" i="17"/>
  <c r="I514" i="17"/>
  <c r="J514" i="17"/>
  <c r="K514" i="17"/>
  <c r="L514" i="17"/>
  <c r="M514" i="17"/>
  <c r="N514" i="17"/>
  <c r="O514" i="17"/>
  <c r="P514" i="17"/>
  <c r="Q514" i="17"/>
  <c r="R514" i="17"/>
  <c r="S514" i="17"/>
  <c r="T514" i="17"/>
  <c r="U514" i="17"/>
  <c r="V514" i="17"/>
  <c r="W514" i="17" s="1"/>
  <c r="X514" i="17"/>
  <c r="AA514" i="17" s="1"/>
  <c r="A515" i="17"/>
  <c r="B515" i="17"/>
  <c r="C515" i="17"/>
  <c r="D515" i="17"/>
  <c r="E515" i="17"/>
  <c r="F515" i="17"/>
  <c r="G515" i="17"/>
  <c r="H515" i="17"/>
  <c r="I515" i="17"/>
  <c r="J515" i="17"/>
  <c r="K515" i="17"/>
  <c r="L515" i="17"/>
  <c r="M515" i="17"/>
  <c r="N515" i="17"/>
  <c r="O515" i="17"/>
  <c r="P515" i="17"/>
  <c r="Q515" i="17"/>
  <c r="R515" i="17"/>
  <c r="S515" i="17"/>
  <c r="T515" i="17"/>
  <c r="U515" i="17"/>
  <c r="V515" i="17"/>
  <c r="W515" i="17" s="1"/>
  <c r="X515" i="17"/>
  <c r="AA515" i="17" s="1"/>
  <c r="AB515" i="17" s="1"/>
  <c r="A516" i="17"/>
  <c r="B516" i="17"/>
  <c r="C516" i="17"/>
  <c r="D516" i="17"/>
  <c r="E516" i="17"/>
  <c r="F516" i="17"/>
  <c r="G516" i="17"/>
  <c r="H516" i="17"/>
  <c r="I516" i="17"/>
  <c r="J516" i="17"/>
  <c r="K516" i="17"/>
  <c r="L516" i="17"/>
  <c r="M516" i="17"/>
  <c r="N516" i="17"/>
  <c r="O516" i="17"/>
  <c r="P516" i="17"/>
  <c r="Q516" i="17"/>
  <c r="R516" i="17"/>
  <c r="S516" i="17"/>
  <c r="T516" i="17"/>
  <c r="U516" i="17"/>
  <c r="V516" i="17"/>
  <c r="W516" i="17" s="1"/>
  <c r="X516" i="17"/>
  <c r="AA516" i="17" s="1"/>
  <c r="AB516" i="17" s="1"/>
  <c r="A517" i="17"/>
  <c r="B517" i="17"/>
  <c r="C517" i="17"/>
  <c r="D517" i="17"/>
  <c r="E517" i="17"/>
  <c r="F517" i="17"/>
  <c r="G517" i="17"/>
  <c r="H517" i="17"/>
  <c r="I517" i="17"/>
  <c r="J517" i="17"/>
  <c r="K517" i="17"/>
  <c r="L517" i="17"/>
  <c r="M517" i="17"/>
  <c r="N517" i="17"/>
  <c r="O517" i="17"/>
  <c r="P517" i="17"/>
  <c r="Q517" i="17"/>
  <c r="R517" i="17"/>
  <c r="S517" i="17"/>
  <c r="T517" i="17"/>
  <c r="U517" i="17"/>
  <c r="V517" i="17"/>
  <c r="W517" i="17" s="1"/>
  <c r="X517" i="17"/>
  <c r="AA517" i="17" s="1"/>
  <c r="AB517" i="17" s="1"/>
  <c r="A518" i="17"/>
  <c r="B518" i="17"/>
  <c r="C518" i="17"/>
  <c r="D518" i="17"/>
  <c r="E518" i="17"/>
  <c r="F518" i="17"/>
  <c r="G518" i="17"/>
  <c r="H518" i="17"/>
  <c r="I518" i="17"/>
  <c r="J518" i="17"/>
  <c r="K518" i="17"/>
  <c r="L518" i="17"/>
  <c r="M518" i="17"/>
  <c r="N518" i="17"/>
  <c r="O518" i="17"/>
  <c r="P518" i="17"/>
  <c r="Q518" i="17"/>
  <c r="R518" i="17"/>
  <c r="S518" i="17"/>
  <c r="T518" i="17"/>
  <c r="U518" i="17"/>
  <c r="V518" i="17"/>
  <c r="W518" i="17" s="1"/>
  <c r="X518" i="17"/>
  <c r="AA518" i="17" s="1"/>
  <c r="AB518" i="17" s="1"/>
  <c r="A519" i="17"/>
  <c r="B519" i="17"/>
  <c r="C519" i="17"/>
  <c r="D519" i="17"/>
  <c r="E519" i="17"/>
  <c r="F519" i="17"/>
  <c r="G519" i="17"/>
  <c r="H519" i="17"/>
  <c r="I519" i="17"/>
  <c r="J519" i="17"/>
  <c r="K519" i="17"/>
  <c r="L519" i="17"/>
  <c r="M519" i="17"/>
  <c r="N519" i="17"/>
  <c r="O519" i="17"/>
  <c r="P519" i="17"/>
  <c r="Q519" i="17"/>
  <c r="R519" i="17"/>
  <c r="S519" i="17"/>
  <c r="T519" i="17"/>
  <c r="U519" i="17"/>
  <c r="V519" i="17"/>
  <c r="W519" i="17" s="1"/>
  <c r="X519" i="17"/>
  <c r="AA519" i="17" s="1"/>
  <c r="AB519" i="17" s="1"/>
  <c r="A520" i="17"/>
  <c r="B520" i="17"/>
  <c r="C520" i="17"/>
  <c r="D520" i="17"/>
  <c r="E520" i="17"/>
  <c r="F520" i="17"/>
  <c r="G520" i="17"/>
  <c r="H520" i="17"/>
  <c r="I520" i="17"/>
  <c r="J520" i="17"/>
  <c r="K520" i="17"/>
  <c r="L520" i="17"/>
  <c r="M520" i="17"/>
  <c r="N520" i="17"/>
  <c r="O520" i="17"/>
  <c r="P520" i="17"/>
  <c r="Q520" i="17"/>
  <c r="R520" i="17"/>
  <c r="S520" i="17"/>
  <c r="T520" i="17"/>
  <c r="U520" i="17"/>
  <c r="V520" i="17"/>
  <c r="W520" i="17" s="1"/>
  <c r="X520" i="17"/>
  <c r="AA520" i="17" s="1"/>
  <c r="AB520" i="17" s="1"/>
  <c r="A521" i="17"/>
  <c r="B521" i="17"/>
  <c r="C521" i="17"/>
  <c r="D521" i="17"/>
  <c r="E521" i="17"/>
  <c r="F521" i="17"/>
  <c r="G521" i="17"/>
  <c r="H521" i="17"/>
  <c r="I521" i="17"/>
  <c r="J521" i="17"/>
  <c r="K521" i="17"/>
  <c r="L521" i="17"/>
  <c r="M521" i="17"/>
  <c r="N521" i="17"/>
  <c r="O521" i="17"/>
  <c r="P521" i="17"/>
  <c r="Q521" i="17"/>
  <c r="R521" i="17"/>
  <c r="S521" i="17"/>
  <c r="T521" i="17"/>
  <c r="U521" i="17"/>
  <c r="V521" i="17"/>
  <c r="W521" i="17" s="1"/>
  <c r="X521" i="17"/>
  <c r="AA521" i="17" s="1"/>
  <c r="AB521" i="17" s="1"/>
  <c r="A522" i="17"/>
  <c r="B522" i="17"/>
  <c r="C522" i="17"/>
  <c r="D522" i="17"/>
  <c r="E522" i="17"/>
  <c r="F522" i="17"/>
  <c r="G522" i="17"/>
  <c r="H522" i="17"/>
  <c r="I522" i="17"/>
  <c r="J522" i="17"/>
  <c r="K522" i="17"/>
  <c r="L522" i="17"/>
  <c r="M522" i="17"/>
  <c r="N522" i="17"/>
  <c r="O522" i="17"/>
  <c r="P522" i="17"/>
  <c r="Q522" i="17"/>
  <c r="R522" i="17"/>
  <c r="S522" i="17"/>
  <c r="T522" i="17"/>
  <c r="U522" i="17"/>
  <c r="V522" i="17"/>
  <c r="W522" i="17" s="1"/>
  <c r="X522" i="17"/>
  <c r="AA522" i="17" s="1"/>
  <c r="AB522" i="17" s="1"/>
  <c r="AF563" i="37"/>
  <c r="AE563" i="37"/>
  <c r="AC563" i="37"/>
  <c r="AB563" i="37"/>
  <c r="AA563" i="37"/>
  <c r="AD563" i="37" s="1"/>
  <c r="Z563" i="37"/>
  <c r="I563" i="37"/>
  <c r="H563" i="37"/>
  <c r="G563" i="37"/>
  <c r="F563" i="37"/>
  <c r="AS563" i="37" s="1"/>
  <c r="E563" i="37"/>
  <c r="AU563" i="37" s="1"/>
  <c r="AF562" i="37"/>
  <c r="AT562" i="37" s="1"/>
  <c r="AE562" i="37"/>
  <c r="AC562" i="37"/>
  <c r="AB562" i="37"/>
  <c r="AA562" i="37"/>
  <c r="AD562" i="37" s="1"/>
  <c r="Z562" i="37"/>
  <c r="I562" i="37"/>
  <c r="H562" i="37"/>
  <c r="G562" i="37"/>
  <c r="F562" i="37"/>
  <c r="AS562" i="37" s="1"/>
  <c r="E562" i="37"/>
  <c r="AU562" i="37" s="1"/>
  <c r="AT561" i="37"/>
  <c r="AF561" i="37"/>
  <c r="AE561" i="37"/>
  <c r="AD561" i="37"/>
  <c r="AC561" i="37"/>
  <c r="AB561" i="37"/>
  <c r="AA561" i="37"/>
  <c r="Z561" i="37"/>
  <c r="I561" i="37"/>
  <c r="H561" i="37"/>
  <c r="G561" i="37"/>
  <c r="F561" i="37"/>
  <c r="AS561" i="37" s="1"/>
  <c r="E561" i="37"/>
  <c r="AU561" i="37" s="1"/>
  <c r="AV561" i="37" s="1"/>
  <c r="AU560" i="37"/>
  <c r="AT560" i="37"/>
  <c r="AF560" i="37"/>
  <c r="AE560" i="37"/>
  <c r="AC560" i="37"/>
  <c r="AB560" i="37"/>
  <c r="AA560" i="37"/>
  <c r="AD560" i="37" s="1"/>
  <c r="Z560" i="37"/>
  <c r="I560" i="37"/>
  <c r="H560" i="37"/>
  <c r="G560" i="37"/>
  <c r="F560" i="37"/>
  <c r="AS560" i="37" s="1"/>
  <c r="E560" i="37"/>
  <c r="AT559" i="37"/>
  <c r="AF559" i="37"/>
  <c r="AE559" i="37"/>
  <c r="AC559" i="37"/>
  <c r="AB559" i="37"/>
  <c r="AA559" i="37"/>
  <c r="AD559" i="37" s="1"/>
  <c r="Z559" i="37"/>
  <c r="I559" i="37"/>
  <c r="H559" i="37"/>
  <c r="G559" i="37"/>
  <c r="F559" i="37"/>
  <c r="AS559" i="37" s="1"/>
  <c r="E559" i="37"/>
  <c r="AU559" i="37" s="1"/>
  <c r="AT558" i="37"/>
  <c r="AS558" i="37"/>
  <c r="AF558" i="37"/>
  <c r="AV558" i="37" s="1"/>
  <c r="AE558" i="37"/>
  <c r="AC558" i="37"/>
  <c r="AB558" i="37"/>
  <c r="AA558" i="37"/>
  <c r="AD558" i="37" s="1"/>
  <c r="Z558" i="37"/>
  <c r="I558" i="37"/>
  <c r="H558" i="37"/>
  <c r="G558" i="37"/>
  <c r="F558" i="37"/>
  <c r="E558" i="37"/>
  <c r="AU558" i="37" s="1"/>
  <c r="AF557" i="37"/>
  <c r="AE557" i="37"/>
  <c r="AC557" i="37"/>
  <c r="AB557" i="37"/>
  <c r="AA557" i="37"/>
  <c r="AD557" i="37" s="1"/>
  <c r="Z557" i="37"/>
  <c r="I557" i="37"/>
  <c r="H557" i="37"/>
  <c r="G557" i="37"/>
  <c r="F557" i="37"/>
  <c r="AS557" i="37" s="1"/>
  <c r="E557" i="37"/>
  <c r="AU557" i="37" s="1"/>
  <c r="AF556" i="37"/>
  <c r="AT556" i="37" s="1"/>
  <c r="AE556" i="37"/>
  <c r="AD556" i="37"/>
  <c r="AC556" i="37"/>
  <c r="AB556" i="37"/>
  <c r="AA556" i="37"/>
  <c r="Z556" i="37"/>
  <c r="I556" i="37"/>
  <c r="H556" i="37"/>
  <c r="G556" i="37"/>
  <c r="F556" i="37"/>
  <c r="AS556" i="37" s="1"/>
  <c r="E556" i="37"/>
  <c r="AU556" i="37" s="1"/>
  <c r="AT555" i="37"/>
  <c r="AF555" i="37"/>
  <c r="AE555" i="37"/>
  <c r="AD555" i="37"/>
  <c r="AB555" i="37"/>
  <c r="AA555" i="37"/>
  <c r="Z555" i="37"/>
  <c r="I555" i="37"/>
  <c r="H555" i="37"/>
  <c r="G555" i="37"/>
  <c r="F555" i="37"/>
  <c r="AS555" i="37" s="1"/>
  <c r="E555" i="37"/>
  <c r="AU555" i="37" s="1"/>
  <c r="AV555" i="37" s="1"/>
  <c r="AT554" i="37"/>
  <c r="AF554" i="37"/>
  <c r="AE554" i="37"/>
  <c r="AA554" i="37"/>
  <c r="AD554" i="37" s="1"/>
  <c r="Z554" i="37"/>
  <c r="AB554" i="37" s="1"/>
  <c r="I554" i="37"/>
  <c r="H554" i="37"/>
  <c r="G554" i="37"/>
  <c r="F554" i="37"/>
  <c r="AS554" i="37" s="1"/>
  <c r="E554" i="37"/>
  <c r="AU554" i="37" s="1"/>
  <c r="AF553" i="37"/>
  <c r="AV553" i="37" s="1"/>
  <c r="AE553" i="37"/>
  <c r="AA553" i="37"/>
  <c r="AD553" i="37" s="1"/>
  <c r="Z553" i="37"/>
  <c r="AB553" i="37" s="1"/>
  <c r="I553" i="37"/>
  <c r="H553" i="37"/>
  <c r="G553" i="37"/>
  <c r="F553" i="37"/>
  <c r="AS553" i="37" s="1"/>
  <c r="E553" i="37"/>
  <c r="AU553" i="37" s="1"/>
  <c r="AU552" i="37"/>
  <c r="AT552" i="37"/>
  <c r="AF552" i="37"/>
  <c r="AE552" i="37"/>
  <c r="AC552" i="37"/>
  <c r="AB552" i="37"/>
  <c r="AA552" i="37"/>
  <c r="AD552" i="37" s="1"/>
  <c r="Z552" i="37"/>
  <c r="I552" i="37"/>
  <c r="H552" i="37"/>
  <c r="G552" i="37"/>
  <c r="F552" i="37"/>
  <c r="AS552" i="37" s="1"/>
  <c r="E552" i="37"/>
  <c r="AU551" i="37"/>
  <c r="AV551" i="37" s="1"/>
  <c r="AT551" i="37"/>
  <c r="AF551" i="37"/>
  <c r="AE551" i="37"/>
  <c r="AC551" i="37"/>
  <c r="AB551" i="37"/>
  <c r="AA551" i="37"/>
  <c r="AD551" i="37" s="1"/>
  <c r="Z551" i="37"/>
  <c r="I551" i="37"/>
  <c r="H551" i="37"/>
  <c r="G551" i="37"/>
  <c r="F551" i="37"/>
  <c r="AS551" i="37" s="1"/>
  <c r="E551" i="37"/>
  <c r="AT550" i="37"/>
  <c r="AS550" i="37"/>
  <c r="AF550" i="37"/>
  <c r="AE550" i="37"/>
  <c r="AC550" i="37"/>
  <c r="AA550" i="37"/>
  <c r="AD550" i="37" s="1"/>
  <c r="Z550" i="37"/>
  <c r="AB550" i="37" s="1"/>
  <c r="I550" i="37"/>
  <c r="H550" i="37"/>
  <c r="G550" i="37"/>
  <c r="F550" i="37"/>
  <c r="E550" i="37"/>
  <c r="AU550" i="37" s="1"/>
  <c r="AF549" i="37"/>
  <c r="AE549" i="37"/>
  <c r="AD549" i="37"/>
  <c r="AC549" i="37"/>
  <c r="AB549" i="37"/>
  <c r="AA549" i="37"/>
  <c r="Z549" i="37"/>
  <c r="I549" i="37"/>
  <c r="H549" i="37"/>
  <c r="G549" i="37"/>
  <c r="F549" i="37"/>
  <c r="AS549" i="37" s="1"/>
  <c r="E549" i="37"/>
  <c r="AU549" i="37" s="1"/>
  <c r="AU548" i="37"/>
  <c r="AF548" i="37"/>
  <c r="AT548" i="37" s="1"/>
  <c r="AE548" i="37"/>
  <c r="AC548" i="37"/>
  <c r="AA548" i="37"/>
  <c r="AD548" i="37" s="1"/>
  <c r="Z548" i="37"/>
  <c r="AB548" i="37" s="1"/>
  <c r="I548" i="37"/>
  <c r="H548" i="37"/>
  <c r="G548" i="37"/>
  <c r="F548" i="37"/>
  <c r="AS548" i="37" s="1"/>
  <c r="E548" i="37"/>
  <c r="AU547" i="37"/>
  <c r="AT547" i="37"/>
  <c r="AF547" i="37"/>
  <c r="AE547" i="37"/>
  <c r="AC547" i="37"/>
  <c r="AB547" i="37"/>
  <c r="AA547" i="37"/>
  <c r="AD547" i="37" s="1"/>
  <c r="Z547" i="37"/>
  <c r="I547" i="37"/>
  <c r="H547" i="37"/>
  <c r="G547" i="37"/>
  <c r="F547" i="37"/>
  <c r="AS547" i="37" s="1"/>
  <c r="E547" i="37"/>
  <c r="AU546" i="37"/>
  <c r="AT546" i="37"/>
  <c r="AS546" i="37"/>
  <c r="AF546" i="37"/>
  <c r="AE546" i="37"/>
  <c r="AC546" i="37"/>
  <c r="AB546" i="37"/>
  <c r="AA546" i="37"/>
  <c r="AD546" i="37" s="1"/>
  <c r="Z546" i="37"/>
  <c r="I546" i="37"/>
  <c r="H546" i="37"/>
  <c r="G546" i="37"/>
  <c r="F546" i="37"/>
  <c r="E546" i="37"/>
  <c r="AT545" i="37"/>
  <c r="AF545" i="37"/>
  <c r="AE545" i="37"/>
  <c r="AC545" i="37"/>
  <c r="AB545" i="37"/>
  <c r="AA545" i="37"/>
  <c r="AD545" i="37" s="1"/>
  <c r="Z545" i="37"/>
  <c r="I545" i="37"/>
  <c r="H545" i="37"/>
  <c r="G545" i="37"/>
  <c r="F545" i="37"/>
  <c r="AS545" i="37" s="1"/>
  <c r="E545" i="37"/>
  <c r="AU545" i="37" s="1"/>
  <c r="AT544" i="37"/>
  <c r="AS544" i="37"/>
  <c r="AF544" i="37"/>
  <c r="AE544" i="37"/>
  <c r="AC544" i="37"/>
  <c r="AB544" i="37"/>
  <c r="AA544" i="37"/>
  <c r="AD544" i="37" s="1"/>
  <c r="Z544" i="37"/>
  <c r="I544" i="37"/>
  <c r="H544" i="37"/>
  <c r="G544" i="37"/>
  <c r="F544" i="37"/>
  <c r="E544" i="37"/>
  <c r="AU544" i="37" s="1"/>
  <c r="AS543" i="37"/>
  <c r="AF543" i="37"/>
  <c r="AE543" i="37"/>
  <c r="AC543" i="37"/>
  <c r="AA543" i="37"/>
  <c r="AD543" i="37" s="1"/>
  <c r="Z543" i="37"/>
  <c r="AB543" i="37" s="1"/>
  <c r="I543" i="37"/>
  <c r="H543" i="37"/>
  <c r="G543" i="37"/>
  <c r="F543" i="37"/>
  <c r="E543" i="37"/>
  <c r="AU543" i="37" s="1"/>
  <c r="AU542" i="37"/>
  <c r="AF542" i="37"/>
  <c r="AT542" i="37" s="1"/>
  <c r="AE542" i="37"/>
  <c r="AC542" i="37"/>
  <c r="AB542" i="37"/>
  <c r="AA542" i="37"/>
  <c r="AD542" i="37" s="1"/>
  <c r="Z542" i="37"/>
  <c r="I542" i="37"/>
  <c r="H542" i="37"/>
  <c r="G542" i="37"/>
  <c r="F542" i="37"/>
  <c r="AS542" i="37" s="1"/>
  <c r="E542" i="37"/>
  <c r="AF541" i="37"/>
  <c r="AE541" i="37"/>
  <c r="AC541" i="37"/>
  <c r="AA541" i="37"/>
  <c r="AD541" i="37" s="1"/>
  <c r="Z541" i="37"/>
  <c r="AB541" i="37" s="1"/>
  <c r="I541" i="37"/>
  <c r="H541" i="37"/>
  <c r="G541" i="37"/>
  <c r="F541" i="37"/>
  <c r="AS541" i="37" s="1"/>
  <c r="AT541" i="37" s="1"/>
  <c r="E541" i="37"/>
  <c r="AU541" i="37" s="1"/>
  <c r="AU540" i="37"/>
  <c r="AF540" i="37"/>
  <c r="AE540" i="37"/>
  <c r="AC540" i="37"/>
  <c r="AB540" i="37"/>
  <c r="AA540" i="37"/>
  <c r="AD540" i="37" s="1"/>
  <c r="Z540" i="37"/>
  <c r="I540" i="37"/>
  <c r="H540" i="37"/>
  <c r="G540" i="37"/>
  <c r="F540" i="37"/>
  <c r="AS540" i="37" s="1"/>
  <c r="AT540" i="37" s="1"/>
  <c r="E540" i="37"/>
  <c r="AU539" i="37"/>
  <c r="AF539" i="37"/>
  <c r="AE539" i="37"/>
  <c r="AC539" i="37"/>
  <c r="AB539" i="37"/>
  <c r="AA539" i="37"/>
  <c r="AD539" i="37" s="1"/>
  <c r="Z539" i="37"/>
  <c r="I539" i="37"/>
  <c r="H539" i="37"/>
  <c r="G539" i="37"/>
  <c r="F539" i="37"/>
  <c r="AS539" i="37" s="1"/>
  <c r="AT539" i="37" s="1"/>
  <c r="E539" i="37"/>
  <c r="AS538" i="37"/>
  <c r="AT538" i="37" s="1"/>
  <c r="AF538" i="37"/>
  <c r="AE538" i="37"/>
  <c r="AC538" i="37"/>
  <c r="AA538" i="37"/>
  <c r="AD538" i="37" s="1"/>
  <c r="Z538" i="37"/>
  <c r="AB538" i="37" s="1"/>
  <c r="I538" i="37"/>
  <c r="H538" i="37"/>
  <c r="G538" i="37"/>
  <c r="F538" i="37"/>
  <c r="E538" i="37"/>
  <c r="AU538" i="37" s="1"/>
  <c r="AS537" i="37"/>
  <c r="AF537" i="37"/>
  <c r="AE537" i="37"/>
  <c r="AC537" i="37"/>
  <c r="AB537" i="37"/>
  <c r="AA537" i="37"/>
  <c r="AD537" i="37" s="1"/>
  <c r="Z537" i="37"/>
  <c r="I537" i="37"/>
  <c r="H537" i="37"/>
  <c r="G537" i="37"/>
  <c r="F537" i="37"/>
  <c r="E537" i="37"/>
  <c r="AU537" i="37" s="1"/>
  <c r="AF536" i="37"/>
  <c r="AT536" i="37" s="1"/>
  <c r="AE536" i="37"/>
  <c r="AC536" i="37"/>
  <c r="AA536" i="37"/>
  <c r="AD536" i="37" s="1"/>
  <c r="Z536" i="37"/>
  <c r="AB536" i="37" s="1"/>
  <c r="I536" i="37"/>
  <c r="H536" i="37"/>
  <c r="G536" i="37"/>
  <c r="F536" i="37"/>
  <c r="AS536" i="37" s="1"/>
  <c r="E536" i="37"/>
  <c r="AU536" i="37" s="1"/>
  <c r="AF535" i="37"/>
  <c r="AE535" i="37"/>
  <c r="AC535" i="37"/>
  <c r="AA535" i="37"/>
  <c r="AD535" i="37" s="1"/>
  <c r="Z535" i="37"/>
  <c r="AB535" i="37" s="1"/>
  <c r="I535" i="37"/>
  <c r="H535" i="37"/>
  <c r="G535" i="37"/>
  <c r="F535" i="37"/>
  <c r="AS535" i="37" s="1"/>
  <c r="AT535" i="37" s="1"/>
  <c r="E535" i="37"/>
  <c r="AU535" i="37" s="1"/>
  <c r="AU534" i="37"/>
  <c r="AV534" i="37" s="1"/>
  <c r="AF534" i="37"/>
  <c r="AE534" i="37"/>
  <c r="AD534" i="37"/>
  <c r="AC534" i="37"/>
  <c r="AB534" i="37"/>
  <c r="AA534" i="37"/>
  <c r="Z534" i="37"/>
  <c r="I534" i="37"/>
  <c r="H534" i="37"/>
  <c r="G534" i="37"/>
  <c r="F534" i="37"/>
  <c r="AS534" i="37" s="1"/>
  <c r="AT534" i="37" s="1"/>
  <c r="E534" i="37"/>
  <c r="AU533" i="37"/>
  <c r="AF533" i="37"/>
  <c r="AV533" i="37" s="1"/>
  <c r="AE533" i="37"/>
  <c r="AC533" i="37"/>
  <c r="AB533" i="37"/>
  <c r="AA533" i="37"/>
  <c r="AD533" i="37" s="1"/>
  <c r="Z533" i="37"/>
  <c r="I533" i="37"/>
  <c r="H533" i="37"/>
  <c r="G533" i="37"/>
  <c r="F533" i="37"/>
  <c r="AS533" i="37" s="1"/>
  <c r="AT533" i="37" s="1"/>
  <c r="E533" i="37"/>
  <c r="AS532" i="37"/>
  <c r="AT532" i="37" s="1"/>
  <c r="AF532" i="37"/>
  <c r="AE532" i="37"/>
  <c r="AC532" i="37"/>
  <c r="AB532" i="37"/>
  <c r="AA532" i="37"/>
  <c r="AD532" i="37" s="1"/>
  <c r="Z532" i="37"/>
  <c r="I532" i="37"/>
  <c r="H532" i="37"/>
  <c r="G532" i="37"/>
  <c r="F532" i="37"/>
  <c r="E532" i="37"/>
  <c r="AU532" i="37" s="1"/>
  <c r="AS531" i="37"/>
  <c r="AF531" i="37"/>
  <c r="AE531" i="37"/>
  <c r="AC531" i="37"/>
  <c r="AB531" i="37"/>
  <c r="AA531" i="37"/>
  <c r="AD531" i="37" s="1"/>
  <c r="Z531" i="37"/>
  <c r="I531" i="37"/>
  <c r="H531" i="37"/>
  <c r="G531" i="37"/>
  <c r="F531" i="37"/>
  <c r="E531" i="37"/>
  <c r="AU531" i="37" s="1"/>
  <c r="AF530" i="37"/>
  <c r="AT530" i="37" s="1"/>
  <c r="AE530" i="37"/>
  <c r="AC530" i="37"/>
  <c r="AA530" i="37"/>
  <c r="AD530" i="37" s="1"/>
  <c r="Z530" i="37"/>
  <c r="AB530" i="37" s="1"/>
  <c r="I530" i="37"/>
  <c r="H530" i="37"/>
  <c r="G530" i="37"/>
  <c r="F530" i="37"/>
  <c r="AS530" i="37" s="1"/>
  <c r="E530" i="37"/>
  <c r="AU530" i="37" s="1"/>
  <c r="AF529" i="37"/>
  <c r="AE529" i="37"/>
  <c r="AC529" i="37"/>
  <c r="AB529" i="37"/>
  <c r="AA529" i="37"/>
  <c r="AD529" i="37" s="1"/>
  <c r="Z529" i="37"/>
  <c r="I529" i="37"/>
  <c r="H529" i="37"/>
  <c r="G529" i="37"/>
  <c r="F529" i="37"/>
  <c r="AS529" i="37" s="1"/>
  <c r="AT529" i="37" s="1"/>
  <c r="E529" i="37"/>
  <c r="AU529" i="37" s="1"/>
  <c r="AU528" i="37"/>
  <c r="AF528" i="37"/>
  <c r="AE528" i="37"/>
  <c r="AC528" i="37"/>
  <c r="AA528" i="37"/>
  <c r="AD528" i="37" s="1"/>
  <c r="Z528" i="37"/>
  <c r="AB528" i="37" s="1"/>
  <c r="I528" i="37"/>
  <c r="H528" i="37"/>
  <c r="G528" i="37"/>
  <c r="F528" i="37"/>
  <c r="AS528" i="37" s="1"/>
  <c r="AT528" i="37" s="1"/>
  <c r="E528" i="37"/>
  <c r="AU527" i="37"/>
  <c r="AT527" i="37"/>
  <c r="AF527" i="37"/>
  <c r="AV527" i="37" s="1"/>
  <c r="AE527" i="37"/>
  <c r="AC527" i="37"/>
  <c r="AB527" i="37"/>
  <c r="AA527" i="37"/>
  <c r="AD527" i="37" s="1"/>
  <c r="Z527" i="37"/>
  <c r="I527" i="37"/>
  <c r="H527" i="37"/>
  <c r="G527" i="37"/>
  <c r="F527" i="37"/>
  <c r="AS527" i="37" s="1"/>
  <c r="E527" i="37"/>
  <c r="AS526" i="37"/>
  <c r="AT526" i="37" s="1"/>
  <c r="AF526" i="37"/>
  <c r="AE526" i="37"/>
  <c r="AC526" i="37"/>
  <c r="AB526" i="37"/>
  <c r="AA526" i="37"/>
  <c r="AD526" i="37" s="1"/>
  <c r="Z526" i="37"/>
  <c r="I526" i="37"/>
  <c r="H526" i="37"/>
  <c r="G526" i="37"/>
  <c r="F526" i="37"/>
  <c r="E526" i="37"/>
  <c r="AU526" i="37" s="1"/>
  <c r="AS525" i="37"/>
  <c r="AF525" i="37"/>
  <c r="AE525" i="37"/>
  <c r="AC525" i="37"/>
  <c r="AA525" i="37"/>
  <c r="AD525" i="37" s="1"/>
  <c r="Z525" i="37"/>
  <c r="AB525" i="37" s="1"/>
  <c r="I525" i="37"/>
  <c r="H525" i="37"/>
  <c r="G525" i="37"/>
  <c r="F525" i="37"/>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554" i="37" s="1"/>
  <c r="A555" i="37" s="1"/>
  <c r="A556" i="37" s="1"/>
  <c r="A557" i="37" s="1"/>
  <c r="A558" i="37" s="1"/>
  <c r="A559" i="37" s="1"/>
  <c r="A560" i="37" s="1"/>
  <c r="A561" i="37" s="1"/>
  <c r="A562" i="37" s="1"/>
  <c r="A563" i="37" s="1"/>
  <c r="AU524" i="37"/>
  <c r="AF524" i="37"/>
  <c r="AT524" i="37" s="1"/>
  <c r="AE524" i="37"/>
  <c r="AD524" i="37"/>
  <c r="AC524" i="37"/>
  <c r="AB524" i="37"/>
  <c r="AA524" i="37"/>
  <c r="Z524" i="37"/>
  <c r="I524" i="37"/>
  <c r="H524" i="37"/>
  <c r="G524" i="37"/>
  <c r="F524" i="37"/>
  <c r="AS524" i="37" s="1"/>
  <c r="E524" i="37"/>
  <c r="A483" i="17"/>
  <c r="B483" i="17"/>
  <c r="C483" i="17"/>
  <c r="X483" i="17" s="1"/>
  <c r="AA483" i="17" s="1"/>
  <c r="AB483" i="17" s="1"/>
  <c r="D483" i="17"/>
  <c r="E483" i="17"/>
  <c r="F483" i="17"/>
  <c r="G483" i="17"/>
  <c r="H483" i="17"/>
  <c r="I483" i="17"/>
  <c r="J483" i="17"/>
  <c r="K483" i="17"/>
  <c r="L483" i="17"/>
  <c r="M483" i="17"/>
  <c r="N483" i="17"/>
  <c r="O483" i="17"/>
  <c r="P483" i="17"/>
  <c r="Q483" i="17"/>
  <c r="R483" i="17"/>
  <c r="S483" i="17"/>
  <c r="T483" i="17"/>
  <c r="U483" i="17"/>
  <c r="V483" i="17"/>
  <c r="W483" i="17"/>
  <c r="A476" i="17"/>
  <c r="B476" i="17"/>
  <c r="C476" i="17"/>
  <c r="V476" i="17" s="1"/>
  <c r="W476" i="17" s="1"/>
  <c r="D476" i="17"/>
  <c r="E476" i="17"/>
  <c r="F476" i="17"/>
  <c r="G476" i="17"/>
  <c r="H476" i="17"/>
  <c r="I476" i="17"/>
  <c r="J476" i="17"/>
  <c r="K476" i="17"/>
  <c r="L476" i="17"/>
  <c r="M476" i="17"/>
  <c r="N476" i="17"/>
  <c r="O476" i="17"/>
  <c r="P476" i="17"/>
  <c r="Q476" i="17"/>
  <c r="R476" i="17"/>
  <c r="S476" i="17"/>
  <c r="T476" i="17"/>
  <c r="U476" i="17"/>
  <c r="X476" i="17"/>
  <c r="AA476" i="17" s="1"/>
  <c r="AB476" i="17" s="1"/>
  <c r="A477" i="17"/>
  <c r="B477" i="17"/>
  <c r="C477" i="17"/>
  <c r="D477" i="17"/>
  <c r="E477" i="17"/>
  <c r="F477" i="17"/>
  <c r="G477" i="17"/>
  <c r="H477" i="17"/>
  <c r="I477" i="17"/>
  <c r="J477" i="17"/>
  <c r="K477" i="17"/>
  <c r="L477" i="17"/>
  <c r="M477" i="17"/>
  <c r="N477" i="17"/>
  <c r="O477" i="17"/>
  <c r="P477" i="17"/>
  <c r="Q477" i="17"/>
  <c r="R477" i="17"/>
  <c r="S477" i="17"/>
  <c r="T477" i="17"/>
  <c r="U477" i="17"/>
  <c r="V477" i="17"/>
  <c r="W477" i="17" s="1"/>
  <c r="X477" i="17"/>
  <c r="AA477" i="17"/>
  <c r="AB477" i="17" s="1"/>
  <c r="A478" i="17"/>
  <c r="B478" i="17"/>
  <c r="C478" i="17"/>
  <c r="D478" i="17"/>
  <c r="E478" i="17"/>
  <c r="F478" i="17"/>
  <c r="G478" i="17"/>
  <c r="H478" i="17"/>
  <c r="I478" i="17"/>
  <c r="J478" i="17"/>
  <c r="K478" i="17"/>
  <c r="L478" i="17"/>
  <c r="M478" i="17"/>
  <c r="N478" i="17"/>
  <c r="O478" i="17"/>
  <c r="P478" i="17"/>
  <c r="Q478" i="17"/>
  <c r="R478" i="17"/>
  <c r="S478" i="17"/>
  <c r="T478" i="17"/>
  <c r="U478" i="17"/>
  <c r="V478" i="17"/>
  <c r="W478" i="17" s="1"/>
  <c r="X478" i="17"/>
  <c r="AA478" i="17" s="1"/>
  <c r="AB478" i="17" s="1"/>
  <c r="A479" i="17"/>
  <c r="B479" i="17"/>
  <c r="C479" i="17"/>
  <c r="V479" i="17" s="1"/>
  <c r="W479" i="17" s="1"/>
  <c r="D479" i="17"/>
  <c r="E479" i="17"/>
  <c r="F479" i="17"/>
  <c r="G479" i="17"/>
  <c r="H479" i="17"/>
  <c r="I479" i="17"/>
  <c r="J479" i="17"/>
  <c r="K479" i="17"/>
  <c r="L479" i="17"/>
  <c r="M479" i="17"/>
  <c r="N479" i="17"/>
  <c r="O479" i="17"/>
  <c r="P479" i="17"/>
  <c r="Q479" i="17"/>
  <c r="R479" i="17"/>
  <c r="S479" i="17"/>
  <c r="T479" i="17"/>
  <c r="U479" i="17"/>
  <c r="X479" i="17"/>
  <c r="AA479" i="17" s="1"/>
  <c r="AB479" i="17" s="1"/>
  <c r="A480" i="17"/>
  <c r="B480" i="17"/>
  <c r="C480" i="17"/>
  <c r="D480" i="17"/>
  <c r="E480" i="17"/>
  <c r="F480" i="17"/>
  <c r="G480" i="17"/>
  <c r="H480" i="17"/>
  <c r="I480" i="17"/>
  <c r="J480" i="17"/>
  <c r="K480" i="17"/>
  <c r="L480" i="17"/>
  <c r="M480" i="17"/>
  <c r="N480" i="17"/>
  <c r="O480" i="17"/>
  <c r="P480" i="17"/>
  <c r="Q480" i="17"/>
  <c r="R480" i="17"/>
  <c r="S480" i="17"/>
  <c r="T480" i="17"/>
  <c r="U480" i="17"/>
  <c r="V480" i="17"/>
  <c r="W480" i="17" s="1"/>
  <c r="X480" i="17"/>
  <c r="AA480" i="17"/>
  <c r="AB480" i="17" s="1"/>
  <c r="A481" i="17"/>
  <c r="B481" i="17"/>
  <c r="C481" i="17"/>
  <c r="D481" i="17"/>
  <c r="E481" i="17"/>
  <c r="F481" i="17"/>
  <c r="G481" i="17"/>
  <c r="H481" i="17"/>
  <c r="I481" i="17"/>
  <c r="J481" i="17"/>
  <c r="K481" i="17"/>
  <c r="L481" i="17"/>
  <c r="M481" i="17"/>
  <c r="N481" i="17"/>
  <c r="O481" i="17"/>
  <c r="P481" i="17"/>
  <c r="Q481" i="17"/>
  <c r="R481" i="17"/>
  <c r="S481" i="17"/>
  <c r="T481" i="17"/>
  <c r="U481" i="17"/>
  <c r="V481" i="17"/>
  <c r="W481" i="17" s="1"/>
  <c r="X481" i="17"/>
  <c r="AA481" i="17" s="1"/>
  <c r="AB481" i="17" s="1"/>
  <c r="A482" i="17"/>
  <c r="B482" i="17"/>
  <c r="C482" i="17"/>
  <c r="V482" i="17" s="1"/>
  <c r="W482" i="17" s="1"/>
  <c r="D482" i="17"/>
  <c r="E482" i="17"/>
  <c r="F482" i="17"/>
  <c r="G482" i="17"/>
  <c r="H482" i="17"/>
  <c r="I482" i="17"/>
  <c r="J482" i="17"/>
  <c r="K482" i="17"/>
  <c r="L482" i="17"/>
  <c r="M482" i="17"/>
  <c r="N482" i="17"/>
  <c r="O482" i="17"/>
  <c r="P482" i="17"/>
  <c r="Q482" i="17"/>
  <c r="R482" i="17"/>
  <c r="S482" i="17"/>
  <c r="T482" i="17"/>
  <c r="U482" i="17"/>
  <c r="X482" i="17"/>
  <c r="AA482" i="17" s="1"/>
  <c r="AB482" i="17" s="1"/>
  <c r="A463" i="17"/>
  <c r="B463" i="17"/>
  <c r="C463" i="17"/>
  <c r="X463" i="17" s="1"/>
  <c r="AA463" i="17" s="1"/>
  <c r="AB463" i="17" s="1"/>
  <c r="D463" i="17"/>
  <c r="E463" i="17"/>
  <c r="F463" i="17"/>
  <c r="G463" i="17"/>
  <c r="H463" i="17"/>
  <c r="I463" i="17"/>
  <c r="J463" i="17"/>
  <c r="K463" i="17"/>
  <c r="L463" i="17"/>
  <c r="M463" i="17"/>
  <c r="N463" i="17"/>
  <c r="O463" i="17"/>
  <c r="P463" i="17"/>
  <c r="Q463" i="17"/>
  <c r="R463" i="17"/>
  <c r="S463" i="17"/>
  <c r="T463" i="17"/>
  <c r="U463" i="17"/>
  <c r="V463" i="17"/>
  <c r="W463" i="17"/>
  <c r="A464" i="17"/>
  <c r="B464" i="17"/>
  <c r="C464" i="17"/>
  <c r="X464" i="17" s="1"/>
  <c r="AA464" i="17" s="1"/>
  <c r="AB464" i="17" s="1"/>
  <c r="D464" i="17"/>
  <c r="E464" i="17"/>
  <c r="F464" i="17"/>
  <c r="G464" i="17"/>
  <c r="H464" i="17"/>
  <c r="I464" i="17"/>
  <c r="J464" i="17"/>
  <c r="K464" i="17"/>
  <c r="L464" i="17"/>
  <c r="M464" i="17"/>
  <c r="N464" i="17"/>
  <c r="O464" i="17"/>
  <c r="P464" i="17"/>
  <c r="Q464" i="17"/>
  <c r="R464" i="17"/>
  <c r="S464" i="17"/>
  <c r="T464" i="17"/>
  <c r="U464" i="17"/>
  <c r="A465" i="17"/>
  <c r="B465" i="17"/>
  <c r="C465" i="17"/>
  <c r="D465" i="17"/>
  <c r="E465" i="17"/>
  <c r="F465" i="17"/>
  <c r="G465" i="17"/>
  <c r="H465" i="17"/>
  <c r="I465" i="17"/>
  <c r="J465" i="17"/>
  <c r="K465" i="17"/>
  <c r="L465" i="17"/>
  <c r="M465" i="17"/>
  <c r="N465" i="17"/>
  <c r="O465" i="17"/>
  <c r="P465" i="17"/>
  <c r="Q465" i="17"/>
  <c r="R465" i="17"/>
  <c r="S465" i="17"/>
  <c r="T465" i="17"/>
  <c r="U465" i="17"/>
  <c r="V465" i="17"/>
  <c r="W465" i="17"/>
  <c r="X465" i="17"/>
  <c r="AA465" i="17"/>
  <c r="AB465" i="17" s="1"/>
  <c r="A466"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V466" i="17"/>
  <c r="W466" i="17"/>
  <c r="A467" i="17"/>
  <c r="B467" i="17"/>
  <c r="C467" i="17"/>
  <c r="X467" i="17" s="1"/>
  <c r="AA467" i="17" s="1"/>
  <c r="D467" i="17"/>
  <c r="E467" i="17"/>
  <c r="F467" i="17"/>
  <c r="G467" i="17"/>
  <c r="H467" i="17"/>
  <c r="I467" i="17"/>
  <c r="J467" i="17"/>
  <c r="K467" i="17"/>
  <c r="L467" i="17"/>
  <c r="M467" i="17"/>
  <c r="N467" i="17"/>
  <c r="O467" i="17"/>
  <c r="P467" i="17"/>
  <c r="Q467" i="17"/>
  <c r="R467" i="17"/>
  <c r="S467" i="17"/>
  <c r="T467" i="17"/>
  <c r="U467" i="17"/>
  <c r="A468" i="17"/>
  <c r="B468" i="17"/>
  <c r="C468" i="17"/>
  <c r="D468" i="17"/>
  <c r="E468" i="17"/>
  <c r="F468" i="17"/>
  <c r="G468" i="17"/>
  <c r="H468" i="17"/>
  <c r="I468" i="17"/>
  <c r="J468" i="17"/>
  <c r="K468" i="17"/>
  <c r="L468" i="17"/>
  <c r="M468" i="17"/>
  <c r="N468" i="17"/>
  <c r="O468" i="17"/>
  <c r="P468" i="17"/>
  <c r="Q468" i="17"/>
  <c r="R468" i="17"/>
  <c r="S468" i="17"/>
  <c r="T468" i="17"/>
  <c r="V468" i="17"/>
  <c r="W468" i="17"/>
  <c r="X468" i="17"/>
  <c r="AA468" i="17"/>
  <c r="AB468" i="17" s="1"/>
  <c r="A469" i="17"/>
  <c r="B469" i="17"/>
  <c r="C469" i="17"/>
  <c r="X469" i="17" s="1"/>
  <c r="AA469" i="17" s="1"/>
  <c r="AB469" i="17" s="1"/>
  <c r="D469" i="17"/>
  <c r="E469" i="17"/>
  <c r="F469" i="17"/>
  <c r="G469" i="17"/>
  <c r="H469" i="17"/>
  <c r="I469" i="17"/>
  <c r="J469" i="17"/>
  <c r="K469" i="17"/>
  <c r="L469" i="17"/>
  <c r="M469" i="17"/>
  <c r="N469" i="17"/>
  <c r="O469" i="17"/>
  <c r="P469" i="17"/>
  <c r="Q469" i="17"/>
  <c r="R469" i="17"/>
  <c r="S469" i="17"/>
  <c r="T469" i="17"/>
  <c r="U469" i="17"/>
  <c r="V469" i="17"/>
  <c r="W469" i="17"/>
  <c r="A470" i="17"/>
  <c r="B470" i="17"/>
  <c r="C470" i="17"/>
  <c r="X470" i="17" s="1"/>
  <c r="AA470" i="17" s="1"/>
  <c r="D470" i="17"/>
  <c r="E470" i="17"/>
  <c r="F470" i="17"/>
  <c r="G470" i="17"/>
  <c r="H470" i="17"/>
  <c r="I470" i="17"/>
  <c r="J470" i="17"/>
  <c r="K470" i="17"/>
  <c r="L470" i="17"/>
  <c r="M470" i="17"/>
  <c r="N470" i="17"/>
  <c r="O470" i="17"/>
  <c r="P470" i="17"/>
  <c r="Q470" i="17"/>
  <c r="R470" i="17"/>
  <c r="S470" i="17"/>
  <c r="T470" i="17"/>
  <c r="U470" i="17"/>
  <c r="A471" i="17"/>
  <c r="B471" i="17"/>
  <c r="C471" i="17"/>
  <c r="D471" i="17"/>
  <c r="E471" i="17"/>
  <c r="F471" i="17"/>
  <c r="G471" i="17"/>
  <c r="H471" i="17"/>
  <c r="I471" i="17"/>
  <c r="J471" i="17"/>
  <c r="K471" i="17"/>
  <c r="L471" i="17"/>
  <c r="M471" i="17"/>
  <c r="N471" i="17"/>
  <c r="O471" i="17"/>
  <c r="P471" i="17"/>
  <c r="Q471" i="17"/>
  <c r="R471" i="17"/>
  <c r="S471" i="17"/>
  <c r="T471" i="17"/>
  <c r="V471" i="17"/>
  <c r="W471" i="17"/>
  <c r="X471" i="17"/>
  <c r="AA471" i="17"/>
  <c r="AB471" i="17" s="1"/>
  <c r="A472" i="17"/>
  <c r="B472" i="17"/>
  <c r="C472" i="17"/>
  <c r="X472" i="17" s="1"/>
  <c r="AA472" i="17" s="1"/>
  <c r="AB472" i="17" s="1"/>
  <c r="D472" i="17"/>
  <c r="E472" i="17"/>
  <c r="F472" i="17"/>
  <c r="G472" i="17"/>
  <c r="H472" i="17"/>
  <c r="I472" i="17"/>
  <c r="J472" i="17"/>
  <c r="K472" i="17"/>
  <c r="L472" i="17"/>
  <c r="M472" i="17"/>
  <c r="N472" i="17"/>
  <c r="O472" i="17"/>
  <c r="P472" i="17"/>
  <c r="Q472" i="17"/>
  <c r="R472" i="17"/>
  <c r="S472" i="17"/>
  <c r="T472" i="17"/>
  <c r="U472" i="17"/>
  <c r="V472" i="17"/>
  <c r="W472" i="17"/>
  <c r="A473" i="17"/>
  <c r="B473" i="17"/>
  <c r="C473" i="17"/>
  <c r="X473" i="17" s="1"/>
  <c r="AA473" i="17" s="1"/>
  <c r="D473" i="17"/>
  <c r="E473" i="17"/>
  <c r="F473" i="17"/>
  <c r="G473" i="17"/>
  <c r="H473" i="17"/>
  <c r="I473" i="17"/>
  <c r="J473" i="17"/>
  <c r="K473" i="17"/>
  <c r="L473" i="17"/>
  <c r="M473" i="17"/>
  <c r="N473" i="17"/>
  <c r="O473" i="17"/>
  <c r="P473" i="17"/>
  <c r="Q473" i="17"/>
  <c r="R473" i="17"/>
  <c r="S473" i="17"/>
  <c r="T473" i="17"/>
  <c r="U473" i="17"/>
  <c r="A474" i="17"/>
  <c r="B474" i="17"/>
  <c r="C474" i="17"/>
  <c r="V474" i="17" s="1"/>
  <c r="W474" i="17" s="1"/>
  <c r="D474" i="17"/>
  <c r="E474" i="17"/>
  <c r="F474" i="17"/>
  <c r="G474" i="17"/>
  <c r="H474" i="17"/>
  <c r="I474" i="17"/>
  <c r="J474" i="17"/>
  <c r="K474" i="17"/>
  <c r="L474" i="17"/>
  <c r="M474" i="17"/>
  <c r="N474" i="17"/>
  <c r="O474" i="17"/>
  <c r="P474" i="17"/>
  <c r="Q474" i="17"/>
  <c r="R474" i="17"/>
  <c r="S474" i="17"/>
  <c r="T474" i="17"/>
  <c r="X474" i="17"/>
  <c r="AA474" i="17"/>
  <c r="A475" i="17"/>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V475" i="17"/>
  <c r="W475" i="17"/>
  <c r="A444" i="17"/>
  <c r="B444" i="17"/>
  <c r="C444" i="17"/>
  <c r="V444" i="17" s="1"/>
  <c r="W444" i="17" s="1"/>
  <c r="D444" i="17"/>
  <c r="E444" i="17"/>
  <c r="F444" i="17"/>
  <c r="G444" i="17"/>
  <c r="H444" i="17"/>
  <c r="I444" i="17"/>
  <c r="J444" i="17"/>
  <c r="K444" i="17"/>
  <c r="L444" i="17"/>
  <c r="M444" i="17"/>
  <c r="N444" i="17"/>
  <c r="O444" i="17"/>
  <c r="P444" i="17"/>
  <c r="Q444" i="17"/>
  <c r="R444" i="17"/>
  <c r="S444" i="17"/>
  <c r="T444" i="17"/>
  <c r="U444" i="17"/>
  <c r="A445" i="17"/>
  <c r="B445" i="17"/>
  <c r="C445" i="17"/>
  <c r="X445" i="17" s="1"/>
  <c r="AA445" i="17" s="1"/>
  <c r="D445" i="17"/>
  <c r="E445" i="17"/>
  <c r="F445" i="17"/>
  <c r="G445" i="17"/>
  <c r="H445" i="17"/>
  <c r="I445" i="17"/>
  <c r="J445" i="17"/>
  <c r="K445" i="17"/>
  <c r="L445" i="17"/>
  <c r="M445" i="17"/>
  <c r="N445" i="17"/>
  <c r="O445" i="17"/>
  <c r="P445" i="17"/>
  <c r="Q445" i="17"/>
  <c r="R445" i="17"/>
  <c r="S445" i="17"/>
  <c r="T445" i="17"/>
  <c r="U445" i="17"/>
  <c r="A446" i="17"/>
  <c r="B446" i="17"/>
  <c r="C446" i="17"/>
  <c r="D446" i="17"/>
  <c r="E446" i="17"/>
  <c r="F446" i="17"/>
  <c r="G446" i="17"/>
  <c r="H446" i="17"/>
  <c r="I446" i="17"/>
  <c r="J446" i="17"/>
  <c r="K446" i="17"/>
  <c r="L446" i="17"/>
  <c r="M446" i="17"/>
  <c r="N446" i="17"/>
  <c r="O446" i="17"/>
  <c r="P446" i="17"/>
  <c r="Q446" i="17"/>
  <c r="R446" i="17"/>
  <c r="S446" i="17"/>
  <c r="T446" i="17"/>
  <c r="U446" i="17"/>
  <c r="V446" i="17"/>
  <c r="W446" i="17" s="1"/>
  <c r="X446" i="17"/>
  <c r="AA446" i="17"/>
  <c r="AB446" i="17" s="1"/>
  <c r="A447" i="17"/>
  <c r="B447" i="17"/>
  <c r="C447" i="17"/>
  <c r="X447" i="17" s="1"/>
  <c r="AA447" i="17" s="1"/>
  <c r="AB447" i="17" s="1"/>
  <c r="D447" i="17"/>
  <c r="E447" i="17"/>
  <c r="F447" i="17"/>
  <c r="G447" i="17"/>
  <c r="H447" i="17"/>
  <c r="I447" i="17"/>
  <c r="J447" i="17"/>
  <c r="K447" i="17"/>
  <c r="L447" i="17"/>
  <c r="M447" i="17"/>
  <c r="N447" i="17"/>
  <c r="O447" i="17"/>
  <c r="P447" i="17"/>
  <c r="Q447" i="17"/>
  <c r="R447" i="17"/>
  <c r="S447" i="17"/>
  <c r="T447" i="17"/>
  <c r="U447" i="17"/>
  <c r="V447" i="17"/>
  <c r="W447" i="17"/>
  <c r="A448" i="17"/>
  <c r="B448" i="17"/>
  <c r="C448" i="17"/>
  <c r="X448" i="17" s="1"/>
  <c r="AA448" i="17" s="1"/>
  <c r="D448" i="17"/>
  <c r="E448" i="17"/>
  <c r="F448" i="17"/>
  <c r="G448" i="17"/>
  <c r="H448" i="17"/>
  <c r="I448" i="17"/>
  <c r="J448" i="17"/>
  <c r="K448" i="17"/>
  <c r="L448" i="17"/>
  <c r="M448" i="17"/>
  <c r="N448" i="17"/>
  <c r="O448" i="17"/>
  <c r="P448" i="17"/>
  <c r="Q448" i="17"/>
  <c r="R448" i="17"/>
  <c r="S448" i="17"/>
  <c r="T448" i="17"/>
  <c r="U448" i="17"/>
  <c r="A449" i="17"/>
  <c r="B449" i="17"/>
  <c r="C449" i="17"/>
  <c r="V449" i="17" s="1"/>
  <c r="W449" i="17" s="1"/>
  <c r="D449" i="17"/>
  <c r="E449" i="17"/>
  <c r="F449" i="17"/>
  <c r="G449" i="17"/>
  <c r="H449" i="17"/>
  <c r="I449" i="17"/>
  <c r="J449" i="17"/>
  <c r="K449" i="17"/>
  <c r="L449" i="17"/>
  <c r="M449" i="17"/>
  <c r="N449" i="17"/>
  <c r="O449" i="17"/>
  <c r="P449" i="17"/>
  <c r="Q449" i="17"/>
  <c r="R449" i="17"/>
  <c r="S449" i="17"/>
  <c r="T449" i="17"/>
  <c r="U449" i="17"/>
  <c r="A450" i="17"/>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V450" i="17"/>
  <c r="W450" i="17"/>
  <c r="A451" i="17"/>
  <c r="B451" i="17"/>
  <c r="C451" i="17"/>
  <c r="X451" i="17" s="1"/>
  <c r="AA451" i="17" s="1"/>
  <c r="AB451" i="17" s="1"/>
  <c r="D451" i="17"/>
  <c r="E451" i="17"/>
  <c r="F451" i="17"/>
  <c r="G451" i="17"/>
  <c r="H451" i="17"/>
  <c r="I451" i="17"/>
  <c r="J451" i="17"/>
  <c r="K451" i="17"/>
  <c r="L451" i="17"/>
  <c r="M451" i="17"/>
  <c r="N451" i="17"/>
  <c r="O451" i="17"/>
  <c r="P451" i="17"/>
  <c r="Q451" i="17"/>
  <c r="R451" i="17"/>
  <c r="S451" i="17"/>
  <c r="T451" i="17"/>
  <c r="U451" i="17"/>
  <c r="A452" i="17"/>
  <c r="B452" i="17"/>
  <c r="C452" i="17"/>
  <c r="D452" i="17"/>
  <c r="E452" i="17"/>
  <c r="F452" i="17"/>
  <c r="G452" i="17"/>
  <c r="H452" i="17"/>
  <c r="I452" i="17"/>
  <c r="J452" i="17"/>
  <c r="K452" i="17"/>
  <c r="L452" i="17"/>
  <c r="M452" i="17"/>
  <c r="N452" i="17"/>
  <c r="O452" i="17"/>
  <c r="P452" i="17"/>
  <c r="Q452" i="17"/>
  <c r="R452" i="17"/>
  <c r="S452" i="17"/>
  <c r="T452" i="17"/>
  <c r="U452" i="17"/>
  <c r="V452" i="17"/>
  <c r="W452" i="17" s="1"/>
  <c r="X452" i="17"/>
  <c r="AA452" i="17"/>
  <c r="A453" i="17"/>
  <c r="B453" i="17"/>
  <c r="C453" i="17"/>
  <c r="X453" i="17" s="1"/>
  <c r="AA453" i="17" s="1"/>
  <c r="AB453" i="17" s="1"/>
  <c r="D453" i="17"/>
  <c r="E453" i="17"/>
  <c r="F453" i="17"/>
  <c r="G453" i="17"/>
  <c r="H453" i="17"/>
  <c r="I453" i="17"/>
  <c r="J453" i="17"/>
  <c r="K453" i="17"/>
  <c r="L453" i="17"/>
  <c r="M453" i="17"/>
  <c r="N453" i="17"/>
  <c r="O453" i="17"/>
  <c r="P453" i="17"/>
  <c r="Q453" i="17"/>
  <c r="R453" i="17"/>
  <c r="S453" i="17"/>
  <c r="T453" i="17"/>
  <c r="U453" i="17"/>
  <c r="V453" i="17"/>
  <c r="W453" i="17"/>
  <c r="A454" i="17"/>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A455" i="17"/>
  <c r="B455" i="17"/>
  <c r="C455" i="17"/>
  <c r="D455" i="17"/>
  <c r="E455" i="17"/>
  <c r="F455" i="17"/>
  <c r="G455" i="17"/>
  <c r="H455" i="17"/>
  <c r="I455" i="17"/>
  <c r="J455" i="17"/>
  <c r="K455" i="17"/>
  <c r="L455" i="17"/>
  <c r="M455" i="17"/>
  <c r="N455" i="17"/>
  <c r="O455" i="17"/>
  <c r="P455" i="17"/>
  <c r="Q455" i="17"/>
  <c r="R455" i="17"/>
  <c r="S455" i="17"/>
  <c r="T455" i="17"/>
  <c r="U455" i="17"/>
  <c r="V455" i="17"/>
  <c r="W455" i="17" s="1"/>
  <c r="X455" i="17"/>
  <c r="AA455" i="17"/>
  <c r="AB455" i="17" s="1"/>
  <c r="A456" i="17"/>
  <c r="B456" i="17"/>
  <c r="C456" i="17"/>
  <c r="X456" i="17" s="1"/>
  <c r="AA456" i="17" s="1"/>
  <c r="AB456" i="17" s="1"/>
  <c r="D456" i="17"/>
  <c r="E456" i="17"/>
  <c r="F456" i="17"/>
  <c r="G456" i="17"/>
  <c r="H456" i="17"/>
  <c r="I456" i="17"/>
  <c r="J456" i="17"/>
  <c r="K456" i="17"/>
  <c r="L456" i="17"/>
  <c r="M456" i="17"/>
  <c r="N456" i="17"/>
  <c r="O456" i="17"/>
  <c r="P456" i="17"/>
  <c r="Q456" i="17"/>
  <c r="R456" i="17"/>
  <c r="S456" i="17"/>
  <c r="T456" i="17"/>
  <c r="U456" i="17"/>
  <c r="V456" i="17"/>
  <c r="W456" i="17"/>
  <c r="A457" i="17"/>
  <c r="B457" i="17"/>
  <c r="C457" i="17"/>
  <c r="X457" i="17" s="1"/>
  <c r="AA457" i="17" s="1"/>
  <c r="AB457" i="17" s="1"/>
  <c r="D457" i="17"/>
  <c r="E457" i="17"/>
  <c r="F457" i="17"/>
  <c r="G457" i="17"/>
  <c r="H457" i="17"/>
  <c r="I457" i="17"/>
  <c r="J457" i="17"/>
  <c r="K457" i="17"/>
  <c r="L457" i="17"/>
  <c r="M457" i="17"/>
  <c r="N457" i="17"/>
  <c r="O457" i="17"/>
  <c r="P457" i="17"/>
  <c r="Q457" i="17"/>
  <c r="R457" i="17"/>
  <c r="S457" i="17"/>
  <c r="T457" i="17"/>
  <c r="U457" i="17"/>
  <c r="A458" i="17"/>
  <c r="B458" i="17"/>
  <c r="C458" i="17"/>
  <c r="D458" i="17"/>
  <c r="E458" i="17"/>
  <c r="F458" i="17"/>
  <c r="G458" i="17"/>
  <c r="H458" i="17"/>
  <c r="I458" i="17"/>
  <c r="J458" i="17"/>
  <c r="K458" i="17"/>
  <c r="L458" i="17"/>
  <c r="M458" i="17"/>
  <c r="N458" i="17"/>
  <c r="O458" i="17"/>
  <c r="P458" i="17"/>
  <c r="Q458" i="17"/>
  <c r="R458" i="17"/>
  <c r="S458" i="17"/>
  <c r="T458" i="17"/>
  <c r="U458" i="17"/>
  <c r="V458" i="17"/>
  <c r="W458" i="17" s="1"/>
  <c r="X458" i="17"/>
  <c r="AA458" i="17"/>
  <c r="AB458" i="17" s="1"/>
  <c r="A459" i="17"/>
  <c r="B459" i="17"/>
  <c r="C459" i="17"/>
  <c r="X459" i="17" s="1"/>
  <c r="AA459" i="17" s="1"/>
  <c r="AB459" i="17" s="1"/>
  <c r="D459" i="17"/>
  <c r="E459" i="17"/>
  <c r="F459" i="17"/>
  <c r="G459" i="17"/>
  <c r="H459" i="17"/>
  <c r="I459" i="17"/>
  <c r="J459" i="17"/>
  <c r="K459" i="17"/>
  <c r="L459" i="17"/>
  <c r="M459" i="17"/>
  <c r="N459" i="17"/>
  <c r="O459" i="17"/>
  <c r="P459" i="17"/>
  <c r="Q459" i="17"/>
  <c r="R459" i="17"/>
  <c r="S459" i="17"/>
  <c r="T459" i="17"/>
  <c r="U459" i="17"/>
  <c r="V459" i="17"/>
  <c r="W459" i="17"/>
  <c r="A460" i="17"/>
  <c r="B460" i="17"/>
  <c r="C460" i="17"/>
  <c r="X460" i="17" s="1"/>
  <c r="AA460" i="17" s="1"/>
  <c r="AB460" i="17" s="1"/>
  <c r="D460" i="17"/>
  <c r="E460" i="17"/>
  <c r="F460" i="17"/>
  <c r="G460" i="17"/>
  <c r="H460" i="17"/>
  <c r="I460" i="17"/>
  <c r="J460" i="17"/>
  <c r="K460" i="17"/>
  <c r="L460" i="17"/>
  <c r="M460" i="17"/>
  <c r="N460" i="17"/>
  <c r="O460" i="17"/>
  <c r="P460" i="17"/>
  <c r="Q460" i="17"/>
  <c r="R460" i="17"/>
  <c r="S460" i="17"/>
  <c r="T460" i="17"/>
  <c r="U460" i="17"/>
  <c r="A461" i="17"/>
  <c r="B461" i="17"/>
  <c r="C461" i="17"/>
  <c r="D461" i="17"/>
  <c r="E461" i="17"/>
  <c r="F461" i="17"/>
  <c r="G461" i="17"/>
  <c r="H461" i="17"/>
  <c r="I461" i="17"/>
  <c r="J461" i="17"/>
  <c r="K461" i="17"/>
  <c r="L461" i="17"/>
  <c r="M461" i="17"/>
  <c r="N461" i="17"/>
  <c r="O461" i="17"/>
  <c r="P461" i="17"/>
  <c r="Q461" i="17"/>
  <c r="R461" i="17"/>
  <c r="S461" i="17"/>
  <c r="T461" i="17"/>
  <c r="U461" i="17"/>
  <c r="V461" i="17"/>
  <c r="W461" i="17" s="1"/>
  <c r="X461" i="17"/>
  <c r="AA461" i="17"/>
  <c r="A462" i="17"/>
  <c r="B462" i="17"/>
  <c r="C462" i="17"/>
  <c r="X462" i="17" s="1"/>
  <c r="AA462" i="17" s="1"/>
  <c r="AB462" i="17" s="1"/>
  <c r="D462" i="17"/>
  <c r="E462" i="17"/>
  <c r="F462" i="17"/>
  <c r="G462" i="17"/>
  <c r="H462" i="17"/>
  <c r="I462" i="17"/>
  <c r="J462" i="17"/>
  <c r="K462" i="17"/>
  <c r="L462" i="17"/>
  <c r="M462" i="17"/>
  <c r="N462" i="17"/>
  <c r="O462" i="17"/>
  <c r="P462" i="17"/>
  <c r="Q462" i="17"/>
  <c r="R462" i="17"/>
  <c r="S462" i="17"/>
  <c r="T462" i="17"/>
  <c r="U462" i="17"/>
  <c r="V462" i="17"/>
  <c r="W462" i="17"/>
  <c r="AS523" i="37"/>
  <c r="AF523" i="37"/>
  <c r="AE523" i="37"/>
  <c r="AC523" i="37"/>
  <c r="AB523" i="37"/>
  <c r="AA523" i="37"/>
  <c r="AD523" i="37" s="1"/>
  <c r="Z523" i="37"/>
  <c r="I523" i="37"/>
  <c r="H523" i="37"/>
  <c r="G523" i="37"/>
  <c r="F523" i="37"/>
  <c r="E523" i="37"/>
  <c r="AU523" i="37" s="1"/>
  <c r="AF522" i="37"/>
  <c r="AT522" i="37" s="1"/>
  <c r="AE522" i="37"/>
  <c r="AD522" i="37"/>
  <c r="AC522" i="37"/>
  <c r="AB522" i="37"/>
  <c r="AA522" i="37"/>
  <c r="Z522" i="37"/>
  <c r="I522" i="37"/>
  <c r="H522" i="37"/>
  <c r="G522" i="37"/>
  <c r="F522" i="37"/>
  <c r="AS522" i="37" s="1"/>
  <c r="E522" i="37"/>
  <c r="AU522" i="37" s="1"/>
  <c r="AU521" i="37"/>
  <c r="AF521" i="37"/>
  <c r="AT521" i="37" s="1"/>
  <c r="AE521" i="37"/>
  <c r="AD521" i="37"/>
  <c r="AC521" i="37"/>
  <c r="AB521" i="37"/>
  <c r="AA521" i="37"/>
  <c r="Z521" i="37"/>
  <c r="I521" i="37"/>
  <c r="H521" i="37"/>
  <c r="G521" i="37"/>
  <c r="F521" i="37"/>
  <c r="AS521" i="37" s="1"/>
  <c r="AV521" i="37" s="1"/>
  <c r="E521" i="37"/>
  <c r="AU520" i="37"/>
  <c r="AT520" i="37"/>
  <c r="AF520" i="37"/>
  <c r="AE520" i="37"/>
  <c r="AD520" i="37"/>
  <c r="AC520" i="37"/>
  <c r="AB520" i="37"/>
  <c r="AA520" i="37"/>
  <c r="Z520" i="37"/>
  <c r="I520" i="37"/>
  <c r="H520" i="37"/>
  <c r="G520" i="37"/>
  <c r="F520" i="37"/>
  <c r="AS520" i="37" s="1"/>
  <c r="E520" i="37"/>
  <c r="AU519" i="37"/>
  <c r="AV519" i="37" s="1"/>
  <c r="AT519" i="37"/>
  <c r="AF519" i="37"/>
  <c r="AE519" i="37"/>
  <c r="AC519" i="37"/>
  <c r="AB519" i="37"/>
  <c r="AA519" i="37"/>
  <c r="AD519" i="37" s="1"/>
  <c r="Z519" i="37"/>
  <c r="I519" i="37"/>
  <c r="H519" i="37"/>
  <c r="G519" i="37"/>
  <c r="F519" i="37"/>
  <c r="AS519" i="37" s="1"/>
  <c r="E519" i="37"/>
  <c r="AT518" i="37"/>
  <c r="AS518" i="37"/>
  <c r="AF518" i="37"/>
  <c r="AE518" i="37"/>
  <c r="AC518" i="37"/>
  <c r="AB518" i="37"/>
  <c r="AA518" i="37"/>
  <c r="AD518" i="37" s="1"/>
  <c r="Z518" i="37"/>
  <c r="I518" i="37"/>
  <c r="H518" i="37"/>
  <c r="G518" i="37"/>
  <c r="F518" i="37"/>
  <c r="E518" i="37"/>
  <c r="AU518" i="37" s="1"/>
  <c r="AS517" i="37"/>
  <c r="AF517" i="37"/>
  <c r="AE517" i="37"/>
  <c r="AC517" i="37"/>
  <c r="AB517" i="37"/>
  <c r="AA517" i="37"/>
  <c r="AD517" i="37" s="1"/>
  <c r="Z517" i="37"/>
  <c r="I517" i="37"/>
  <c r="H517" i="37"/>
  <c r="G517" i="37"/>
  <c r="F517" i="37"/>
  <c r="E517" i="37"/>
  <c r="AU517" i="37" s="1"/>
  <c r="AS516" i="37"/>
  <c r="AF516" i="37"/>
  <c r="AT516" i="37" s="1"/>
  <c r="AE516" i="37"/>
  <c r="AD516" i="37"/>
  <c r="AC516" i="37"/>
  <c r="AB516" i="37"/>
  <c r="AA516" i="37"/>
  <c r="Z516" i="37"/>
  <c r="I516" i="37"/>
  <c r="H516" i="37"/>
  <c r="G516" i="37"/>
  <c r="F516" i="37"/>
  <c r="E516" i="37"/>
  <c r="AU516" i="37" s="1"/>
  <c r="AU515" i="37"/>
  <c r="AF515" i="37"/>
  <c r="AT515" i="37" s="1"/>
  <c r="AE515" i="37"/>
  <c r="AD515" i="37"/>
  <c r="AB515" i="37"/>
  <c r="AA515" i="37"/>
  <c r="Z515" i="37"/>
  <c r="I515" i="37"/>
  <c r="H515" i="37"/>
  <c r="G515" i="37"/>
  <c r="AV515" i="37" s="1"/>
  <c r="F515" i="37"/>
  <c r="AS515" i="37" s="1"/>
  <c r="E515" i="37"/>
  <c r="AT514" i="37"/>
  <c r="AF514" i="37"/>
  <c r="AE514" i="37"/>
  <c r="AB514" i="37"/>
  <c r="AA514" i="37"/>
  <c r="AD514" i="37" s="1"/>
  <c r="Z514" i="37"/>
  <c r="I514" i="37"/>
  <c r="H514" i="37"/>
  <c r="G514" i="37"/>
  <c r="F514" i="37"/>
  <c r="AS514" i="37" s="1"/>
  <c r="E514" i="37"/>
  <c r="AU514" i="37" s="1"/>
  <c r="AV514" i="37" s="1"/>
  <c r="AS513" i="37"/>
  <c r="AF513" i="37"/>
  <c r="AE513" i="37"/>
  <c r="AA513" i="37"/>
  <c r="AD513" i="37" s="1"/>
  <c r="Z513" i="37"/>
  <c r="AB513" i="37" s="1"/>
  <c r="I513" i="37"/>
  <c r="H513" i="37"/>
  <c r="G513" i="37"/>
  <c r="F513" i="37"/>
  <c r="E513" i="37"/>
  <c r="AU513" i="37" s="1"/>
  <c r="AU512" i="37"/>
  <c r="AF512" i="37"/>
  <c r="AT512" i="37" s="1"/>
  <c r="AE512" i="37"/>
  <c r="AC512" i="37"/>
  <c r="AB512" i="37"/>
  <c r="AA512" i="37"/>
  <c r="AD512" i="37" s="1"/>
  <c r="Z512" i="37"/>
  <c r="I512" i="37"/>
  <c r="H512" i="37"/>
  <c r="G512" i="37"/>
  <c r="F512" i="37"/>
  <c r="AS512" i="37" s="1"/>
  <c r="E512" i="37"/>
  <c r="AU511" i="37"/>
  <c r="AT511" i="37"/>
  <c r="AF511" i="37"/>
  <c r="AE511" i="37"/>
  <c r="AC511" i="37"/>
  <c r="AB511" i="37"/>
  <c r="AA511" i="37"/>
  <c r="AD511" i="37" s="1"/>
  <c r="Z511" i="37"/>
  <c r="I511" i="37"/>
  <c r="H511" i="37"/>
  <c r="G511" i="37"/>
  <c r="F511" i="37"/>
  <c r="AS511" i="37" s="1"/>
  <c r="E511" i="37"/>
  <c r="AT510" i="37"/>
  <c r="AS510" i="37"/>
  <c r="AF510" i="37"/>
  <c r="AE510" i="37"/>
  <c r="AC510" i="37"/>
  <c r="AB510" i="37"/>
  <c r="AA510" i="37"/>
  <c r="AD510" i="37" s="1"/>
  <c r="Z510" i="37"/>
  <c r="I510" i="37"/>
  <c r="H510" i="37"/>
  <c r="G510" i="37"/>
  <c r="F510" i="37"/>
  <c r="E510" i="37"/>
  <c r="AU510" i="37" s="1"/>
  <c r="AS509" i="37"/>
  <c r="AF509" i="37"/>
  <c r="AE509" i="37"/>
  <c r="AC509" i="37"/>
  <c r="AB509" i="37"/>
  <c r="AA509" i="37"/>
  <c r="AD509" i="37" s="1"/>
  <c r="Z509" i="37"/>
  <c r="I509" i="37"/>
  <c r="H509" i="37"/>
  <c r="G509" i="37"/>
  <c r="F509" i="37"/>
  <c r="E509" i="37"/>
  <c r="AU509" i="37" s="1"/>
  <c r="AS508" i="37"/>
  <c r="AF508" i="37"/>
  <c r="AT508" i="37" s="1"/>
  <c r="AE508" i="37"/>
  <c r="AC508" i="37"/>
  <c r="AA508" i="37"/>
  <c r="AD508" i="37" s="1"/>
  <c r="Z508" i="37"/>
  <c r="AB508" i="37" s="1"/>
  <c r="I508" i="37"/>
  <c r="H508" i="37"/>
  <c r="G508" i="37"/>
  <c r="F508" i="37"/>
  <c r="E508" i="37"/>
  <c r="AU508" i="37" s="1"/>
  <c r="AU507" i="37"/>
  <c r="AF507" i="37"/>
  <c r="AT507" i="37" s="1"/>
  <c r="AE507" i="37"/>
  <c r="AC507" i="37"/>
  <c r="AA507" i="37"/>
  <c r="AD507" i="37" s="1"/>
  <c r="Z507" i="37"/>
  <c r="AB507" i="37" s="1"/>
  <c r="I507" i="37"/>
  <c r="H507" i="37"/>
  <c r="G507" i="37"/>
  <c r="F507" i="37"/>
  <c r="AS507" i="37" s="1"/>
  <c r="AV507" i="37" s="1"/>
  <c r="E507" i="37"/>
  <c r="AU506" i="37"/>
  <c r="AT506" i="37"/>
  <c r="AF506" i="37"/>
  <c r="AE506" i="37"/>
  <c r="AC506" i="37"/>
  <c r="AB506" i="37"/>
  <c r="AA506" i="37"/>
  <c r="AD506" i="37" s="1"/>
  <c r="Z506" i="37"/>
  <c r="I506" i="37"/>
  <c r="H506" i="37"/>
  <c r="G506" i="37"/>
  <c r="F506" i="37"/>
  <c r="AS506" i="37" s="1"/>
  <c r="E506" i="37"/>
  <c r="AU505" i="37"/>
  <c r="AT505" i="37"/>
  <c r="AF505" i="37"/>
  <c r="AE505" i="37"/>
  <c r="AC505" i="37"/>
  <c r="AB505" i="37"/>
  <c r="AA505" i="37"/>
  <c r="AD505" i="37" s="1"/>
  <c r="Z505" i="37"/>
  <c r="I505" i="37"/>
  <c r="H505" i="37"/>
  <c r="G505" i="37"/>
  <c r="F505" i="37"/>
  <c r="AS505" i="37" s="1"/>
  <c r="E505" i="37"/>
  <c r="AT504" i="37"/>
  <c r="AS504" i="37"/>
  <c r="AF504" i="37"/>
  <c r="AE504" i="37"/>
  <c r="AC504" i="37"/>
  <c r="AB504" i="37"/>
  <c r="AA504" i="37"/>
  <c r="AD504" i="37" s="1"/>
  <c r="Z504" i="37"/>
  <c r="I504" i="37"/>
  <c r="H504" i="37"/>
  <c r="G504" i="37"/>
  <c r="F504" i="37"/>
  <c r="E504" i="37"/>
  <c r="AU504" i="37" s="1"/>
  <c r="AS503" i="37"/>
  <c r="AF503" i="37"/>
  <c r="AE503" i="37"/>
  <c r="AC503" i="37"/>
  <c r="AA503" i="37"/>
  <c r="AD503" i="37" s="1"/>
  <c r="Z503" i="37"/>
  <c r="AB503" i="37" s="1"/>
  <c r="I503" i="37"/>
  <c r="H503" i="37"/>
  <c r="G503" i="37"/>
  <c r="F503" i="37"/>
  <c r="E503" i="37"/>
  <c r="AU503" i="37" s="1"/>
  <c r="AS502" i="37"/>
  <c r="AF502" i="37"/>
  <c r="AT502" i="37" s="1"/>
  <c r="AE502" i="37"/>
  <c r="AC502" i="37"/>
  <c r="AB502" i="37"/>
  <c r="AA502" i="37"/>
  <c r="AD502" i="37" s="1"/>
  <c r="Z502" i="37"/>
  <c r="I502" i="37"/>
  <c r="H502" i="37"/>
  <c r="G502" i="37"/>
  <c r="F502" i="37"/>
  <c r="E502" i="37"/>
  <c r="AU502" i="37" s="1"/>
  <c r="AU501" i="37"/>
  <c r="AF501" i="37"/>
  <c r="AE501" i="37"/>
  <c r="AC501" i="37"/>
  <c r="AA501" i="37"/>
  <c r="AD501" i="37" s="1"/>
  <c r="Z501" i="37"/>
  <c r="AB501" i="37" s="1"/>
  <c r="I501" i="37"/>
  <c r="H501" i="37"/>
  <c r="G501" i="37"/>
  <c r="F501" i="37"/>
  <c r="AS501" i="37" s="1"/>
  <c r="E501" i="37"/>
  <c r="AU500" i="37"/>
  <c r="AF500" i="37"/>
  <c r="AE500" i="37"/>
  <c r="AD500" i="37"/>
  <c r="AC500" i="37"/>
  <c r="AB500" i="37"/>
  <c r="AA500" i="37"/>
  <c r="Z500" i="37"/>
  <c r="I500" i="37"/>
  <c r="H500" i="37"/>
  <c r="G500" i="37"/>
  <c r="F500" i="37"/>
  <c r="AS500" i="37" s="1"/>
  <c r="AT500" i="37" s="1"/>
  <c r="E500" i="37"/>
  <c r="AU499" i="37"/>
  <c r="AF499" i="37"/>
  <c r="AE499" i="37"/>
  <c r="AC499" i="37"/>
  <c r="AB499" i="37"/>
  <c r="AA499" i="37"/>
  <c r="AD499" i="37" s="1"/>
  <c r="Z499" i="37"/>
  <c r="I499" i="37"/>
  <c r="H499" i="37"/>
  <c r="G499" i="37"/>
  <c r="F499" i="37"/>
  <c r="AS499" i="37" s="1"/>
  <c r="AT499" i="37" s="1"/>
  <c r="E499" i="37"/>
  <c r="AS498" i="37"/>
  <c r="AT498" i="37" s="1"/>
  <c r="AF498" i="37"/>
  <c r="AE498" i="37"/>
  <c r="AC498" i="37"/>
  <c r="AB498" i="37"/>
  <c r="AA498" i="37"/>
  <c r="AD498" i="37" s="1"/>
  <c r="Z498" i="37"/>
  <c r="I498" i="37"/>
  <c r="H498" i="37"/>
  <c r="G498" i="37"/>
  <c r="F498" i="37"/>
  <c r="E498" i="37"/>
  <c r="AU498" i="37" s="1"/>
  <c r="AS497" i="37"/>
  <c r="AF497" i="37"/>
  <c r="AE497" i="37"/>
  <c r="AC497" i="37"/>
  <c r="AB497" i="37"/>
  <c r="AA497" i="37"/>
  <c r="AD497" i="37" s="1"/>
  <c r="Z497" i="37"/>
  <c r="I497" i="37"/>
  <c r="H497" i="37"/>
  <c r="G497" i="37"/>
  <c r="F497" i="37"/>
  <c r="E497" i="37"/>
  <c r="AU497" i="37" s="1"/>
  <c r="AS496" i="37"/>
  <c r="AF496" i="37"/>
  <c r="AT496" i="37" s="1"/>
  <c r="AE496" i="37"/>
  <c r="AC496" i="37"/>
  <c r="AA496" i="37"/>
  <c r="AD496" i="37" s="1"/>
  <c r="Z496" i="37"/>
  <c r="AB496" i="37" s="1"/>
  <c r="I496" i="37"/>
  <c r="H496" i="37"/>
  <c r="G496" i="37"/>
  <c r="F496" i="37"/>
  <c r="E496" i="37"/>
  <c r="AU496" i="37" s="1"/>
  <c r="AU495" i="37"/>
  <c r="AF495" i="37"/>
  <c r="AE495" i="37"/>
  <c r="AC495" i="37"/>
  <c r="AA495" i="37"/>
  <c r="AD495" i="37" s="1"/>
  <c r="Z495" i="37"/>
  <c r="AB495" i="37" s="1"/>
  <c r="I495" i="37"/>
  <c r="H495" i="37"/>
  <c r="G495" i="37"/>
  <c r="F495" i="37"/>
  <c r="AS495" i="37" s="1"/>
  <c r="E495" i="37"/>
  <c r="AU494" i="37"/>
  <c r="AF494" i="37"/>
  <c r="AE494" i="37"/>
  <c r="AD494" i="37"/>
  <c r="AC494" i="37"/>
  <c r="AB494" i="37"/>
  <c r="AA494" i="37"/>
  <c r="Z494" i="37"/>
  <c r="I494" i="37"/>
  <c r="H494" i="37"/>
  <c r="G494" i="37"/>
  <c r="F494" i="37"/>
  <c r="AS494" i="37" s="1"/>
  <c r="AT494" i="37" s="1"/>
  <c r="E494" i="37"/>
  <c r="AU493" i="37"/>
  <c r="AF493" i="37"/>
  <c r="AE493" i="37"/>
  <c r="AC493" i="37"/>
  <c r="AB493" i="37"/>
  <c r="AA493" i="37"/>
  <c r="AD493" i="37" s="1"/>
  <c r="Z493" i="37"/>
  <c r="I493" i="37"/>
  <c r="H493" i="37"/>
  <c r="G493" i="37"/>
  <c r="F493" i="37"/>
  <c r="AS493" i="37" s="1"/>
  <c r="AT493" i="37" s="1"/>
  <c r="E493" i="37"/>
  <c r="AS492" i="37"/>
  <c r="AT492" i="37" s="1"/>
  <c r="AF492" i="37"/>
  <c r="AE492" i="37"/>
  <c r="AC492" i="37"/>
  <c r="AB492" i="37"/>
  <c r="AA492" i="37"/>
  <c r="AD492" i="37" s="1"/>
  <c r="Z492" i="37"/>
  <c r="I492" i="37"/>
  <c r="H492" i="37"/>
  <c r="G492" i="37"/>
  <c r="F492" i="37"/>
  <c r="E492" i="37"/>
  <c r="AU492" i="37" s="1"/>
  <c r="AS491" i="37"/>
  <c r="AF491" i="37"/>
  <c r="AE491" i="37"/>
  <c r="AC491" i="37"/>
  <c r="AB491" i="37"/>
  <c r="AA491" i="37"/>
  <c r="AD491" i="37" s="1"/>
  <c r="Z491" i="37"/>
  <c r="I491" i="37"/>
  <c r="H491" i="37"/>
  <c r="G491" i="37"/>
  <c r="F491" i="37"/>
  <c r="E491" i="37"/>
  <c r="AU491" i="37" s="1"/>
  <c r="AS490" i="37"/>
  <c r="AF490" i="37"/>
  <c r="AT490" i="37" s="1"/>
  <c r="AE490" i="37"/>
  <c r="AC490" i="37"/>
  <c r="AA490" i="37"/>
  <c r="AD490" i="37" s="1"/>
  <c r="Z490" i="37"/>
  <c r="AB490" i="37" s="1"/>
  <c r="I490" i="37"/>
  <c r="H490" i="37"/>
  <c r="G490" i="37"/>
  <c r="F490" i="37"/>
  <c r="E490" i="37"/>
  <c r="AU490" i="37" s="1"/>
  <c r="AF489" i="37"/>
  <c r="AE489" i="37"/>
  <c r="AC489" i="37"/>
  <c r="AB489" i="37"/>
  <c r="AA489" i="37"/>
  <c r="AD489" i="37" s="1"/>
  <c r="Z489" i="37"/>
  <c r="I489" i="37"/>
  <c r="H489" i="37"/>
  <c r="G489" i="37"/>
  <c r="F489" i="37"/>
  <c r="AS489" i="37" s="1"/>
  <c r="E489" i="37"/>
  <c r="AU489" i="37" s="1"/>
  <c r="AU488" i="37"/>
  <c r="AF488" i="37"/>
  <c r="AE488" i="37"/>
  <c r="AC488" i="37"/>
  <c r="AB488" i="37"/>
  <c r="AA488" i="37"/>
  <c r="AD488" i="37" s="1"/>
  <c r="Z488" i="37"/>
  <c r="I488" i="37"/>
  <c r="H488" i="37"/>
  <c r="G488" i="37"/>
  <c r="F488" i="37"/>
  <c r="AS488" i="37" s="1"/>
  <c r="AT488" i="37" s="1"/>
  <c r="E488" i="37"/>
  <c r="AU487" i="37"/>
  <c r="AT487" i="37"/>
  <c r="AF487" i="37"/>
  <c r="AE487" i="37"/>
  <c r="AC487" i="37"/>
  <c r="AB487" i="37"/>
  <c r="AA487" i="37"/>
  <c r="AD487" i="37" s="1"/>
  <c r="Z487" i="37"/>
  <c r="I487" i="37"/>
  <c r="H487" i="37"/>
  <c r="G487" i="37"/>
  <c r="F487" i="37"/>
  <c r="AS487" i="37" s="1"/>
  <c r="E487" i="37"/>
  <c r="AS486" i="37"/>
  <c r="AT486" i="37" s="1"/>
  <c r="AF486" i="37"/>
  <c r="AE486" i="37"/>
  <c r="AC486" i="37"/>
  <c r="AB486" i="37"/>
  <c r="AA486" i="37"/>
  <c r="AD486" i="37" s="1"/>
  <c r="Z486" i="37"/>
  <c r="I486" i="37"/>
  <c r="H486" i="37"/>
  <c r="G486" i="37"/>
  <c r="F486" i="37"/>
  <c r="E486" i="37"/>
  <c r="AU486" i="37" s="1"/>
  <c r="AS485" i="37"/>
  <c r="AF485" i="37"/>
  <c r="AE485" i="37"/>
  <c r="AC485" i="37"/>
  <c r="AA485" i="37"/>
  <c r="AD485" i="37" s="1"/>
  <c r="Z485" i="37"/>
  <c r="AB485" i="37" s="1"/>
  <c r="I485" i="37"/>
  <c r="H485" i="37"/>
  <c r="G485" i="37"/>
  <c r="F485" i="37"/>
  <c r="E485" i="37"/>
  <c r="AU485" i="37" s="1"/>
  <c r="A485" i="37"/>
  <c r="A486" i="37" s="1"/>
  <c r="A487" i="37" s="1"/>
  <c r="A488" i="37" s="1"/>
  <c r="A489" i="37" s="1"/>
  <c r="A490" i="37" s="1"/>
  <c r="A491" i="37" s="1"/>
  <c r="A492" i="37" s="1"/>
  <c r="A493" i="37" s="1"/>
  <c r="A494" i="37" s="1"/>
  <c r="A495" i="37" s="1"/>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516" i="37" s="1"/>
  <c r="A517" i="37" s="1"/>
  <c r="A518" i="37" s="1"/>
  <c r="A519" i="37" s="1"/>
  <c r="A520" i="37" s="1"/>
  <c r="A521" i="37" s="1"/>
  <c r="A522" i="37" s="1"/>
  <c r="A523" i="37" s="1"/>
  <c r="AU484" i="37"/>
  <c r="AS484" i="37"/>
  <c r="AF484" i="37"/>
  <c r="AT484" i="37" s="1"/>
  <c r="AE484" i="37"/>
  <c r="AD484" i="37"/>
  <c r="AC484" i="37"/>
  <c r="AB484" i="37"/>
  <c r="AA484" i="37"/>
  <c r="Z484" i="37"/>
  <c r="I484" i="37"/>
  <c r="H484" i="37"/>
  <c r="G484" i="37"/>
  <c r="F484" i="37"/>
  <c r="E484" i="37"/>
  <c r="F21" i="8"/>
  <c r="A441" i="17"/>
  <c r="B441" i="17"/>
  <c r="C441" i="17"/>
  <c r="V441" i="17" s="1"/>
  <c r="W441" i="17" s="1"/>
  <c r="D441" i="17"/>
  <c r="E441" i="17"/>
  <c r="F441" i="17"/>
  <c r="G441" i="17"/>
  <c r="H441" i="17"/>
  <c r="I441" i="17"/>
  <c r="J441" i="17"/>
  <c r="K441" i="17"/>
  <c r="L441" i="17"/>
  <c r="M441" i="17"/>
  <c r="N441" i="17"/>
  <c r="O441" i="17"/>
  <c r="P441" i="17"/>
  <c r="Q441" i="17"/>
  <c r="R441" i="17"/>
  <c r="S441" i="17"/>
  <c r="T441" i="17"/>
  <c r="U441" i="17"/>
  <c r="X441" i="17"/>
  <c r="AA441" i="17" s="1"/>
  <c r="AB441" i="17" s="1"/>
  <c r="A442" i="17"/>
  <c r="B442" i="17"/>
  <c r="C442" i="17"/>
  <c r="D442" i="17"/>
  <c r="E442" i="17"/>
  <c r="F442" i="17"/>
  <c r="G442" i="17"/>
  <c r="H442" i="17"/>
  <c r="I442" i="17"/>
  <c r="J442" i="17"/>
  <c r="K442" i="17"/>
  <c r="L442" i="17"/>
  <c r="M442" i="17"/>
  <c r="N442" i="17"/>
  <c r="O442" i="17"/>
  <c r="P442" i="17"/>
  <c r="Q442" i="17"/>
  <c r="R442" i="17"/>
  <c r="S442" i="17"/>
  <c r="T442" i="17"/>
  <c r="U442" i="17"/>
  <c r="V442" i="17"/>
  <c r="W442" i="17" s="1"/>
  <c r="X442" i="17"/>
  <c r="AA442" i="17"/>
  <c r="AB442" i="17" s="1"/>
  <c r="A443" i="17"/>
  <c r="B443" i="17"/>
  <c r="C443" i="17"/>
  <c r="D443" i="17"/>
  <c r="E443" i="17"/>
  <c r="F443" i="17"/>
  <c r="G443" i="17"/>
  <c r="H443" i="17"/>
  <c r="I443" i="17"/>
  <c r="J443" i="17"/>
  <c r="K443" i="17"/>
  <c r="L443" i="17"/>
  <c r="M443" i="17"/>
  <c r="N443" i="17"/>
  <c r="O443" i="17"/>
  <c r="P443" i="17"/>
  <c r="Q443" i="17"/>
  <c r="R443" i="17"/>
  <c r="S443" i="17"/>
  <c r="T443" i="17"/>
  <c r="U443" i="17"/>
  <c r="V443" i="17"/>
  <c r="W443" i="17" s="1"/>
  <c r="X443" i="17"/>
  <c r="AA443" i="17" s="1"/>
  <c r="AB443" i="17" s="1"/>
  <c r="A431" i="17"/>
  <c r="B431" i="17"/>
  <c r="C431" i="17"/>
  <c r="D431" i="17"/>
  <c r="E431" i="17"/>
  <c r="F431" i="17"/>
  <c r="G431" i="17"/>
  <c r="H431" i="17"/>
  <c r="I431" i="17"/>
  <c r="J431" i="17"/>
  <c r="K431" i="17"/>
  <c r="L431" i="17"/>
  <c r="M431" i="17"/>
  <c r="N431" i="17"/>
  <c r="O431" i="17"/>
  <c r="P431" i="17"/>
  <c r="Q431" i="17"/>
  <c r="R431" i="17"/>
  <c r="S431" i="17"/>
  <c r="T431" i="17"/>
  <c r="V431" i="17"/>
  <c r="W431" i="17" s="1"/>
  <c r="X431" i="17"/>
  <c r="AA431" i="17" s="1"/>
  <c r="AB431" i="17" s="1"/>
  <c r="A432" i="17"/>
  <c r="B432" i="17"/>
  <c r="C432" i="17"/>
  <c r="D432" i="17"/>
  <c r="E432" i="17"/>
  <c r="F432" i="17"/>
  <c r="G432" i="17"/>
  <c r="H432" i="17"/>
  <c r="I432" i="17"/>
  <c r="J432" i="17"/>
  <c r="K432" i="17"/>
  <c r="L432" i="17"/>
  <c r="M432" i="17"/>
  <c r="N432" i="17"/>
  <c r="O432" i="17"/>
  <c r="P432" i="17"/>
  <c r="Q432" i="17"/>
  <c r="R432" i="17"/>
  <c r="S432" i="17"/>
  <c r="T432" i="17"/>
  <c r="U432" i="17"/>
  <c r="V432" i="17"/>
  <c r="W432" i="17" s="1"/>
  <c r="X432" i="17"/>
  <c r="AA432" i="17"/>
  <c r="AB432" i="17" s="1"/>
  <c r="A433" i="17"/>
  <c r="B433" i="17"/>
  <c r="C433" i="17"/>
  <c r="D433" i="17"/>
  <c r="E433" i="17"/>
  <c r="F433" i="17"/>
  <c r="G433" i="17"/>
  <c r="H433" i="17"/>
  <c r="I433" i="17"/>
  <c r="J433" i="17"/>
  <c r="K433" i="17"/>
  <c r="L433" i="17"/>
  <c r="M433" i="17"/>
  <c r="N433" i="17"/>
  <c r="O433" i="17"/>
  <c r="P433" i="17"/>
  <c r="Q433" i="17"/>
  <c r="R433" i="17"/>
  <c r="S433" i="17"/>
  <c r="T433" i="17"/>
  <c r="U433" i="17"/>
  <c r="V433" i="17"/>
  <c r="W433" i="17" s="1"/>
  <c r="X433" i="17"/>
  <c r="AA433" i="17" s="1"/>
  <c r="A434" i="17"/>
  <c r="B434" i="17"/>
  <c r="C434" i="17"/>
  <c r="D434" i="17"/>
  <c r="E434" i="17"/>
  <c r="F434" i="17"/>
  <c r="G434" i="17"/>
  <c r="H434" i="17"/>
  <c r="I434" i="17"/>
  <c r="J434" i="17"/>
  <c r="K434" i="17"/>
  <c r="L434" i="17"/>
  <c r="M434" i="17"/>
  <c r="N434" i="17"/>
  <c r="O434" i="17"/>
  <c r="P434" i="17"/>
  <c r="Q434" i="17"/>
  <c r="R434" i="17"/>
  <c r="S434" i="17"/>
  <c r="T434" i="17"/>
  <c r="V434" i="17"/>
  <c r="W434" i="17" s="1"/>
  <c r="X434" i="17"/>
  <c r="AA434" i="17" s="1"/>
  <c r="AB434" i="17" s="1"/>
  <c r="A435" i="17"/>
  <c r="B435" i="17"/>
  <c r="C435" i="17"/>
  <c r="D435" i="17"/>
  <c r="E435" i="17"/>
  <c r="F435" i="17"/>
  <c r="G435" i="17"/>
  <c r="H435" i="17"/>
  <c r="I435" i="17"/>
  <c r="J435" i="17"/>
  <c r="K435" i="17"/>
  <c r="L435" i="17"/>
  <c r="M435" i="17"/>
  <c r="N435" i="17"/>
  <c r="O435" i="17"/>
  <c r="P435" i="17"/>
  <c r="Q435" i="17"/>
  <c r="R435" i="17"/>
  <c r="S435" i="17"/>
  <c r="T435" i="17"/>
  <c r="U435" i="17"/>
  <c r="V435" i="17"/>
  <c r="W435" i="17" s="1"/>
  <c r="X435" i="17"/>
  <c r="AA435" i="17" s="1"/>
  <c r="AB435" i="17" s="1"/>
  <c r="A436"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A437" i="17"/>
  <c r="B437" i="17"/>
  <c r="C437" i="17"/>
  <c r="D437" i="17"/>
  <c r="E437" i="17"/>
  <c r="F437" i="17"/>
  <c r="G437" i="17"/>
  <c r="H437" i="17"/>
  <c r="I437" i="17"/>
  <c r="J437" i="17"/>
  <c r="K437" i="17"/>
  <c r="L437" i="17"/>
  <c r="M437" i="17"/>
  <c r="N437" i="17"/>
  <c r="O437" i="17"/>
  <c r="P437" i="17"/>
  <c r="Q437" i="17"/>
  <c r="R437" i="17"/>
  <c r="S437" i="17"/>
  <c r="T437" i="17"/>
  <c r="U437" i="17"/>
  <c r="V437" i="17"/>
  <c r="W437" i="17" s="1"/>
  <c r="X437" i="17"/>
  <c r="AA437" i="17" s="1"/>
  <c r="AB437" i="17" s="1"/>
  <c r="A438" i="17"/>
  <c r="B438" i="17"/>
  <c r="C438" i="17"/>
  <c r="D438" i="17"/>
  <c r="E438" i="17"/>
  <c r="F438" i="17"/>
  <c r="G438" i="17"/>
  <c r="H438" i="17"/>
  <c r="I438" i="17"/>
  <c r="J438" i="17"/>
  <c r="K438" i="17"/>
  <c r="L438" i="17"/>
  <c r="M438" i="17"/>
  <c r="N438" i="17"/>
  <c r="O438" i="17"/>
  <c r="P438" i="17"/>
  <c r="Q438" i="17"/>
  <c r="R438" i="17"/>
  <c r="S438" i="17"/>
  <c r="T438" i="17"/>
  <c r="U438" i="17"/>
  <c r="V438" i="17"/>
  <c r="W438" i="17" s="1"/>
  <c r="X438" i="17"/>
  <c r="AA438" i="17" s="1"/>
  <c r="AB438" i="17" s="1"/>
  <c r="A439" i="17"/>
  <c r="B439" i="17"/>
  <c r="C439" i="17"/>
  <c r="D439" i="17"/>
  <c r="E439" i="17"/>
  <c r="F439" i="17"/>
  <c r="G439" i="17"/>
  <c r="H439" i="17"/>
  <c r="I439" i="17"/>
  <c r="J439" i="17"/>
  <c r="K439" i="17"/>
  <c r="L439" i="17"/>
  <c r="M439" i="17"/>
  <c r="N439" i="17"/>
  <c r="O439" i="17"/>
  <c r="P439" i="17"/>
  <c r="Q439" i="17"/>
  <c r="R439" i="17"/>
  <c r="S439" i="17"/>
  <c r="T439" i="17"/>
  <c r="U439" i="17"/>
  <c r="V439" i="17"/>
  <c r="W439" i="17" s="1"/>
  <c r="X439" i="17"/>
  <c r="AA439" i="17" s="1"/>
  <c r="AB439" i="17" s="1"/>
  <c r="A440"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AB440" i="17" s="1"/>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X404" i="17"/>
  <c r="AA404" i="17" s="1"/>
  <c r="AB404" i="17" s="1"/>
  <c r="A405" i="17"/>
  <c r="B405" i="17"/>
  <c r="C405" i="17"/>
  <c r="D405" i="17"/>
  <c r="E405" i="17"/>
  <c r="F405" i="17"/>
  <c r="G405" i="17"/>
  <c r="H405" i="17"/>
  <c r="I405" i="17"/>
  <c r="J405" i="17"/>
  <c r="K405" i="17"/>
  <c r="L405" i="17"/>
  <c r="M405" i="17"/>
  <c r="N405" i="17"/>
  <c r="O405" i="17"/>
  <c r="P405" i="17"/>
  <c r="Q405" i="17"/>
  <c r="R405" i="17"/>
  <c r="S405" i="17"/>
  <c r="T405" i="17"/>
  <c r="U405" i="17"/>
  <c r="V405" i="17"/>
  <c r="W405" i="17" s="1"/>
  <c r="X405" i="17"/>
  <c r="AA405" i="17" s="1"/>
  <c r="AB405" i="17" s="1"/>
  <c r="A406" i="17"/>
  <c r="B406" i="17"/>
  <c r="C406" i="17"/>
  <c r="D406" i="17"/>
  <c r="E406" i="17"/>
  <c r="F406" i="17"/>
  <c r="G406" i="17"/>
  <c r="H406" i="17"/>
  <c r="I406" i="17"/>
  <c r="J406" i="17"/>
  <c r="K406" i="17"/>
  <c r="L406" i="17"/>
  <c r="M406" i="17"/>
  <c r="N406" i="17"/>
  <c r="O406" i="17"/>
  <c r="P406" i="17"/>
  <c r="Q406" i="17"/>
  <c r="R406" i="17"/>
  <c r="S406" i="17"/>
  <c r="T406" i="17"/>
  <c r="U406" i="17"/>
  <c r="V406" i="17"/>
  <c r="W406" i="17" s="1"/>
  <c r="X406" i="17"/>
  <c r="AA406" i="17" s="1"/>
  <c r="A407" i="17"/>
  <c r="B407" i="17"/>
  <c r="C407" i="17"/>
  <c r="D407" i="17"/>
  <c r="E407" i="17"/>
  <c r="F407" i="17"/>
  <c r="G407" i="17"/>
  <c r="H407" i="17"/>
  <c r="I407" i="17"/>
  <c r="J407" i="17"/>
  <c r="K407" i="17"/>
  <c r="L407" i="17"/>
  <c r="M407" i="17"/>
  <c r="N407" i="17"/>
  <c r="O407" i="17"/>
  <c r="P407" i="17"/>
  <c r="Q407" i="17"/>
  <c r="R407" i="17"/>
  <c r="S407" i="17"/>
  <c r="T407" i="17"/>
  <c r="U407" i="17"/>
  <c r="V407" i="17"/>
  <c r="W407" i="17" s="1"/>
  <c r="X407" i="17"/>
  <c r="AA407" i="17" s="1"/>
  <c r="AB407" i="17" s="1"/>
  <c r="A408" i="17"/>
  <c r="B408" i="17"/>
  <c r="C408" i="17"/>
  <c r="D408" i="17"/>
  <c r="E408" i="17"/>
  <c r="F408" i="17"/>
  <c r="G408" i="17"/>
  <c r="H408" i="17"/>
  <c r="I408" i="17"/>
  <c r="J408" i="17"/>
  <c r="K408" i="17"/>
  <c r="L408" i="17"/>
  <c r="M408" i="17"/>
  <c r="N408" i="17"/>
  <c r="O408" i="17"/>
  <c r="P408" i="17"/>
  <c r="Q408" i="17"/>
  <c r="R408" i="17"/>
  <c r="S408" i="17"/>
  <c r="T408" i="17"/>
  <c r="U408" i="17"/>
  <c r="V408" i="17"/>
  <c r="W408" i="17" s="1"/>
  <c r="X408" i="17"/>
  <c r="AA408" i="17" s="1"/>
  <c r="A409" i="17"/>
  <c r="B409" i="17"/>
  <c r="C409" i="17"/>
  <c r="D409" i="17"/>
  <c r="E409" i="17"/>
  <c r="F409" i="17"/>
  <c r="G409" i="17"/>
  <c r="H409" i="17"/>
  <c r="I409" i="17"/>
  <c r="J409" i="17"/>
  <c r="K409" i="17"/>
  <c r="L409" i="17"/>
  <c r="M409" i="17"/>
  <c r="N409" i="17"/>
  <c r="O409" i="17"/>
  <c r="P409" i="17"/>
  <c r="Q409" i="17"/>
  <c r="R409" i="17"/>
  <c r="S409" i="17"/>
  <c r="T409" i="17"/>
  <c r="U409" i="17"/>
  <c r="V409" i="17"/>
  <c r="W409" i="17" s="1"/>
  <c r="X409" i="17"/>
  <c r="AA409" i="17" s="1"/>
  <c r="AB409" i="17" s="1"/>
  <c r="A410" i="17"/>
  <c r="B410" i="17"/>
  <c r="C410" i="17"/>
  <c r="D410" i="17"/>
  <c r="E410" i="17"/>
  <c r="F410" i="17"/>
  <c r="G410" i="17"/>
  <c r="H410" i="17"/>
  <c r="I410" i="17"/>
  <c r="J410" i="17"/>
  <c r="K410" i="17"/>
  <c r="L410" i="17"/>
  <c r="M410" i="17"/>
  <c r="N410" i="17"/>
  <c r="O410" i="17"/>
  <c r="P410" i="17"/>
  <c r="Q410" i="17"/>
  <c r="R410" i="17"/>
  <c r="S410" i="17"/>
  <c r="T410" i="17"/>
  <c r="U410" i="17"/>
  <c r="V410" i="17"/>
  <c r="W410" i="17" s="1"/>
  <c r="X410" i="17"/>
  <c r="AA410" i="17" s="1"/>
  <c r="AB410" i="17" s="1"/>
  <c r="A411" i="17"/>
  <c r="B411" i="17"/>
  <c r="C411" i="17"/>
  <c r="D411" i="17"/>
  <c r="E411" i="17"/>
  <c r="F411" i="17"/>
  <c r="G411" i="17"/>
  <c r="H411" i="17"/>
  <c r="I411" i="17"/>
  <c r="J411" i="17"/>
  <c r="K411" i="17"/>
  <c r="L411" i="17"/>
  <c r="M411" i="17"/>
  <c r="N411" i="17"/>
  <c r="O411" i="17"/>
  <c r="P411" i="17"/>
  <c r="Q411" i="17"/>
  <c r="R411" i="17"/>
  <c r="S411" i="17"/>
  <c r="T411" i="17"/>
  <c r="U411" i="17"/>
  <c r="V411" i="17"/>
  <c r="W411" i="17" s="1"/>
  <c r="X411" i="17"/>
  <c r="AA411" i="17" s="1"/>
  <c r="AB411" i="17" s="1"/>
  <c r="A412" i="17"/>
  <c r="B412" i="17"/>
  <c r="C412" i="17"/>
  <c r="D412" i="17"/>
  <c r="E412" i="17"/>
  <c r="F412" i="17"/>
  <c r="G412" i="17"/>
  <c r="H412" i="17"/>
  <c r="I412" i="17"/>
  <c r="J412" i="17"/>
  <c r="K412" i="17"/>
  <c r="L412" i="17"/>
  <c r="M412" i="17"/>
  <c r="N412" i="17"/>
  <c r="O412" i="17"/>
  <c r="P412" i="17"/>
  <c r="Q412" i="17"/>
  <c r="R412" i="17"/>
  <c r="S412" i="17"/>
  <c r="T412" i="17"/>
  <c r="U412" i="17"/>
  <c r="V412" i="17"/>
  <c r="W412" i="17" s="1"/>
  <c r="X412" i="17"/>
  <c r="AA412" i="17" s="1"/>
  <c r="A413" i="17"/>
  <c r="B413" i="17"/>
  <c r="C413" i="17"/>
  <c r="D413" i="17"/>
  <c r="E413" i="17"/>
  <c r="F413" i="17"/>
  <c r="G413" i="17"/>
  <c r="H413" i="17"/>
  <c r="I413" i="17"/>
  <c r="J413" i="17"/>
  <c r="K413" i="17"/>
  <c r="L413" i="17"/>
  <c r="M413" i="17"/>
  <c r="N413" i="17"/>
  <c r="O413" i="17"/>
  <c r="P413" i="17"/>
  <c r="Q413" i="17"/>
  <c r="R413" i="17"/>
  <c r="S413" i="17"/>
  <c r="T413" i="17"/>
  <c r="U413" i="17"/>
  <c r="V413" i="17"/>
  <c r="W413" i="17" s="1"/>
  <c r="X413" i="17"/>
  <c r="AA413" i="17" s="1"/>
  <c r="AB413" i="17" s="1"/>
  <c r="A414" i="17"/>
  <c r="B414" i="17"/>
  <c r="C414" i="17"/>
  <c r="D414" i="17"/>
  <c r="E414" i="17"/>
  <c r="F414" i="17"/>
  <c r="G414" i="17"/>
  <c r="H414" i="17"/>
  <c r="I414" i="17"/>
  <c r="J414" i="17"/>
  <c r="K414" i="17"/>
  <c r="L414" i="17"/>
  <c r="M414" i="17"/>
  <c r="N414" i="17"/>
  <c r="O414" i="17"/>
  <c r="P414" i="17"/>
  <c r="Q414" i="17"/>
  <c r="R414" i="17"/>
  <c r="S414" i="17"/>
  <c r="T414" i="17"/>
  <c r="U414" i="17"/>
  <c r="V414" i="17"/>
  <c r="W414" i="17" s="1"/>
  <c r="X414" i="17"/>
  <c r="AA414" i="17" s="1"/>
  <c r="AB414" i="17" s="1"/>
  <c r="A415" i="17"/>
  <c r="B415" i="17"/>
  <c r="C415" i="17"/>
  <c r="D415" i="17"/>
  <c r="E415" i="17"/>
  <c r="F415" i="17"/>
  <c r="G415" i="17"/>
  <c r="H415" i="17"/>
  <c r="I415" i="17"/>
  <c r="J415" i="17"/>
  <c r="K415" i="17"/>
  <c r="L415" i="17"/>
  <c r="M415" i="17"/>
  <c r="N415" i="17"/>
  <c r="O415" i="17"/>
  <c r="P415" i="17"/>
  <c r="Q415" i="17"/>
  <c r="R415" i="17"/>
  <c r="S415" i="17"/>
  <c r="T415" i="17"/>
  <c r="U415" i="17"/>
  <c r="V415" i="17"/>
  <c r="W415" i="17" s="1"/>
  <c r="X415" i="17"/>
  <c r="AA415" i="17" s="1"/>
  <c r="AB415" i="17" s="1"/>
  <c r="A416" i="17"/>
  <c r="B416" i="17"/>
  <c r="C416" i="17"/>
  <c r="D416" i="17"/>
  <c r="E416" i="17"/>
  <c r="F416" i="17"/>
  <c r="G416" i="17"/>
  <c r="H416" i="17"/>
  <c r="I416" i="17"/>
  <c r="J416" i="17"/>
  <c r="K416" i="17"/>
  <c r="L416" i="17"/>
  <c r="M416" i="17"/>
  <c r="N416" i="17"/>
  <c r="O416" i="17"/>
  <c r="P416" i="17"/>
  <c r="Q416" i="17"/>
  <c r="R416" i="17"/>
  <c r="S416" i="17"/>
  <c r="T416" i="17"/>
  <c r="U416" i="17"/>
  <c r="V416" i="17"/>
  <c r="W416" i="17" s="1"/>
  <c r="X416" i="17"/>
  <c r="AA416" i="17" s="1"/>
  <c r="AB416" i="17" s="1"/>
  <c r="A417" i="17"/>
  <c r="B417" i="17"/>
  <c r="C417" i="17"/>
  <c r="D417" i="17"/>
  <c r="E417" i="17"/>
  <c r="F417" i="17"/>
  <c r="G417" i="17"/>
  <c r="H417" i="17"/>
  <c r="I417" i="17"/>
  <c r="J417" i="17"/>
  <c r="K417" i="17"/>
  <c r="L417" i="17"/>
  <c r="M417" i="17"/>
  <c r="N417" i="17"/>
  <c r="O417" i="17"/>
  <c r="P417" i="17"/>
  <c r="Q417" i="17"/>
  <c r="R417" i="17"/>
  <c r="S417" i="17"/>
  <c r="T417" i="17"/>
  <c r="U417" i="17"/>
  <c r="V417" i="17"/>
  <c r="W417" i="17" s="1"/>
  <c r="X417" i="17"/>
  <c r="AA417" i="17" s="1"/>
  <c r="AB417" i="17" s="1"/>
  <c r="A418" i="17"/>
  <c r="B418" i="17"/>
  <c r="C418" i="17"/>
  <c r="D418" i="17"/>
  <c r="E418" i="17"/>
  <c r="F418" i="17"/>
  <c r="G418" i="17"/>
  <c r="H418" i="17"/>
  <c r="I418" i="17"/>
  <c r="J418" i="17"/>
  <c r="K418" i="17"/>
  <c r="L418" i="17"/>
  <c r="M418" i="17"/>
  <c r="N418" i="17"/>
  <c r="O418" i="17"/>
  <c r="P418" i="17"/>
  <c r="Q418" i="17"/>
  <c r="R418" i="17"/>
  <c r="S418" i="17"/>
  <c r="T418" i="17"/>
  <c r="U418" i="17"/>
  <c r="V418" i="17"/>
  <c r="W418" i="17" s="1"/>
  <c r="X418" i="17"/>
  <c r="AA418" i="17" s="1"/>
  <c r="A419" i="17"/>
  <c r="B419" i="17"/>
  <c r="C419" i="17"/>
  <c r="D419" i="17"/>
  <c r="E419" i="17"/>
  <c r="F419" i="17"/>
  <c r="G419" i="17"/>
  <c r="H419" i="17"/>
  <c r="I419" i="17"/>
  <c r="J419" i="17"/>
  <c r="K419" i="17"/>
  <c r="L419" i="17"/>
  <c r="M419" i="17"/>
  <c r="N419" i="17"/>
  <c r="O419" i="17"/>
  <c r="P419" i="17"/>
  <c r="Q419" i="17"/>
  <c r="R419" i="17"/>
  <c r="S419" i="17"/>
  <c r="T419" i="17"/>
  <c r="U419" i="17"/>
  <c r="V419" i="17"/>
  <c r="W419" i="17" s="1"/>
  <c r="X419" i="17"/>
  <c r="AA419" i="17" s="1"/>
  <c r="AB419" i="17" s="1"/>
  <c r="A420" i="17"/>
  <c r="B420" i="17"/>
  <c r="C420" i="17"/>
  <c r="D420" i="17"/>
  <c r="E420" i="17"/>
  <c r="F420" i="17"/>
  <c r="G420" i="17"/>
  <c r="H420" i="17"/>
  <c r="I420" i="17"/>
  <c r="J420" i="17"/>
  <c r="K420" i="17"/>
  <c r="L420" i="17"/>
  <c r="M420" i="17"/>
  <c r="N420" i="17"/>
  <c r="O420" i="17"/>
  <c r="P420" i="17"/>
  <c r="Q420" i="17"/>
  <c r="R420" i="17"/>
  <c r="S420" i="17"/>
  <c r="T420" i="17"/>
  <c r="U420" i="17"/>
  <c r="V420" i="17"/>
  <c r="W420" i="17" s="1"/>
  <c r="X420" i="17"/>
  <c r="AA420" i="17" s="1"/>
  <c r="AB420" i="17" s="1"/>
  <c r="A421" i="17"/>
  <c r="B421" i="17"/>
  <c r="C421" i="17"/>
  <c r="D421" i="17"/>
  <c r="E421" i="17"/>
  <c r="F421" i="17"/>
  <c r="G421" i="17"/>
  <c r="H421" i="17"/>
  <c r="I421" i="17"/>
  <c r="J421" i="17"/>
  <c r="K421" i="17"/>
  <c r="L421" i="17"/>
  <c r="M421" i="17"/>
  <c r="N421" i="17"/>
  <c r="O421" i="17"/>
  <c r="P421" i="17"/>
  <c r="Q421" i="17"/>
  <c r="R421" i="17"/>
  <c r="S421" i="17"/>
  <c r="T421" i="17"/>
  <c r="U421" i="17"/>
  <c r="V421" i="17"/>
  <c r="W421" i="17" s="1"/>
  <c r="X421" i="17"/>
  <c r="AA421" i="17" s="1"/>
  <c r="AB421" i="17" s="1"/>
  <c r="A422" i="17"/>
  <c r="B422" i="17"/>
  <c r="C422" i="17"/>
  <c r="D422" i="17"/>
  <c r="E422" i="17"/>
  <c r="F422" i="17"/>
  <c r="G422" i="17"/>
  <c r="H422" i="17"/>
  <c r="I422" i="17"/>
  <c r="J422" i="17"/>
  <c r="K422" i="17"/>
  <c r="L422" i="17"/>
  <c r="M422" i="17"/>
  <c r="N422" i="17"/>
  <c r="O422" i="17"/>
  <c r="P422" i="17"/>
  <c r="Q422" i="17"/>
  <c r="R422" i="17"/>
  <c r="S422" i="17"/>
  <c r="T422" i="17"/>
  <c r="U422" i="17"/>
  <c r="V422" i="17"/>
  <c r="W422" i="17" s="1"/>
  <c r="X422" i="17"/>
  <c r="AA422" i="17" s="1"/>
  <c r="AB422" i="17" s="1"/>
  <c r="A423" i="17"/>
  <c r="B423" i="17"/>
  <c r="C423" i="17"/>
  <c r="D423" i="17"/>
  <c r="E423" i="17"/>
  <c r="F423" i="17"/>
  <c r="G423" i="17"/>
  <c r="H423" i="17"/>
  <c r="I423" i="17"/>
  <c r="J423" i="17"/>
  <c r="K423" i="17"/>
  <c r="L423" i="17"/>
  <c r="M423" i="17"/>
  <c r="N423" i="17"/>
  <c r="O423" i="17"/>
  <c r="P423" i="17"/>
  <c r="Q423" i="17"/>
  <c r="R423" i="17"/>
  <c r="S423" i="17"/>
  <c r="T423" i="17"/>
  <c r="U423" i="17"/>
  <c r="V423" i="17"/>
  <c r="W423" i="17" s="1"/>
  <c r="X423" i="17"/>
  <c r="AA423" i="17" s="1"/>
  <c r="AB423" i="17" s="1"/>
  <c r="A424" i="17"/>
  <c r="B424" i="17"/>
  <c r="C424" i="17"/>
  <c r="D424" i="17"/>
  <c r="E424" i="17"/>
  <c r="F424" i="17"/>
  <c r="G424" i="17"/>
  <c r="H424" i="17"/>
  <c r="I424" i="17"/>
  <c r="J424" i="17"/>
  <c r="K424" i="17"/>
  <c r="L424" i="17"/>
  <c r="M424" i="17"/>
  <c r="N424" i="17"/>
  <c r="O424" i="17"/>
  <c r="P424" i="17"/>
  <c r="Q424" i="17"/>
  <c r="R424" i="17"/>
  <c r="S424" i="17"/>
  <c r="T424" i="17"/>
  <c r="U424" i="17"/>
  <c r="V424" i="17"/>
  <c r="W424" i="17" s="1"/>
  <c r="X424" i="17"/>
  <c r="AA424" i="17" s="1"/>
  <c r="AB424" i="17" s="1"/>
  <c r="A425" i="17"/>
  <c r="B425" i="17"/>
  <c r="C425" i="17"/>
  <c r="D425" i="17"/>
  <c r="E425" i="17"/>
  <c r="F425" i="17"/>
  <c r="G425" i="17"/>
  <c r="H425" i="17"/>
  <c r="I425" i="17"/>
  <c r="J425" i="17"/>
  <c r="K425" i="17"/>
  <c r="L425" i="17"/>
  <c r="M425" i="17"/>
  <c r="N425" i="17"/>
  <c r="O425" i="17"/>
  <c r="P425" i="17"/>
  <c r="Q425" i="17"/>
  <c r="R425" i="17"/>
  <c r="S425" i="17"/>
  <c r="T425" i="17"/>
  <c r="U425" i="17"/>
  <c r="V425" i="17"/>
  <c r="W425" i="17" s="1"/>
  <c r="X425" i="17"/>
  <c r="AA425" i="17" s="1"/>
  <c r="AB425" i="17" s="1"/>
  <c r="A426" i="17"/>
  <c r="B426" i="17"/>
  <c r="C426" i="17"/>
  <c r="D426" i="17"/>
  <c r="E426" i="17"/>
  <c r="F426" i="17"/>
  <c r="G426" i="17"/>
  <c r="H426" i="17"/>
  <c r="I426" i="17"/>
  <c r="J426" i="17"/>
  <c r="K426" i="17"/>
  <c r="L426" i="17"/>
  <c r="M426" i="17"/>
  <c r="N426" i="17"/>
  <c r="O426" i="17"/>
  <c r="P426" i="17"/>
  <c r="Q426" i="17"/>
  <c r="R426" i="17"/>
  <c r="S426" i="17"/>
  <c r="T426" i="17"/>
  <c r="U426" i="17"/>
  <c r="V426" i="17"/>
  <c r="W426" i="17" s="1"/>
  <c r="X426" i="17"/>
  <c r="AA426" i="17" s="1"/>
  <c r="A427" i="17"/>
  <c r="B427" i="17"/>
  <c r="C427" i="17"/>
  <c r="D427" i="17"/>
  <c r="E427" i="17"/>
  <c r="F427" i="17"/>
  <c r="G427" i="17"/>
  <c r="H427" i="17"/>
  <c r="I427" i="17"/>
  <c r="J427" i="17"/>
  <c r="K427" i="17"/>
  <c r="L427" i="17"/>
  <c r="M427" i="17"/>
  <c r="N427" i="17"/>
  <c r="O427" i="17"/>
  <c r="P427" i="17"/>
  <c r="Q427" i="17"/>
  <c r="R427" i="17"/>
  <c r="S427" i="17"/>
  <c r="T427" i="17"/>
  <c r="U427" i="17"/>
  <c r="V427" i="17"/>
  <c r="W427" i="17" s="1"/>
  <c r="X427" i="17"/>
  <c r="AA427" i="17" s="1"/>
  <c r="AB427" i="17" s="1"/>
  <c r="A428" i="17"/>
  <c r="B428" i="17"/>
  <c r="C428" i="17"/>
  <c r="D428" i="17"/>
  <c r="E428" i="17"/>
  <c r="F428" i="17"/>
  <c r="G428" i="17"/>
  <c r="H428" i="17"/>
  <c r="I428" i="17"/>
  <c r="J428" i="17"/>
  <c r="K428" i="17"/>
  <c r="L428" i="17"/>
  <c r="M428" i="17"/>
  <c r="N428" i="17"/>
  <c r="O428" i="17"/>
  <c r="P428" i="17"/>
  <c r="Q428" i="17"/>
  <c r="R428" i="17"/>
  <c r="S428" i="17"/>
  <c r="T428" i="17"/>
  <c r="V428" i="17"/>
  <c r="W428" i="17" s="1"/>
  <c r="X428" i="17"/>
  <c r="AA428" i="17" s="1"/>
  <c r="AB428" i="17" s="1"/>
  <c r="A429" i="17"/>
  <c r="B429" i="17"/>
  <c r="C429" i="17"/>
  <c r="D429" i="17"/>
  <c r="E429" i="17"/>
  <c r="F429" i="17"/>
  <c r="G429" i="17"/>
  <c r="H429" i="17"/>
  <c r="I429" i="17"/>
  <c r="J429" i="17"/>
  <c r="K429" i="17"/>
  <c r="L429" i="17"/>
  <c r="M429" i="17"/>
  <c r="N429" i="17"/>
  <c r="O429" i="17"/>
  <c r="P429" i="17"/>
  <c r="Q429" i="17"/>
  <c r="R429" i="17"/>
  <c r="S429" i="17"/>
  <c r="T429" i="17"/>
  <c r="U429" i="17"/>
  <c r="V429" i="17"/>
  <c r="W429" i="17" s="1"/>
  <c r="X429" i="17"/>
  <c r="AA429" i="17" s="1"/>
  <c r="AB429" i="17" s="1"/>
  <c r="A430" i="17"/>
  <c r="B430" i="17"/>
  <c r="C430" i="17"/>
  <c r="D430" i="17"/>
  <c r="E430" i="17"/>
  <c r="F430" i="17"/>
  <c r="G430" i="17"/>
  <c r="H430" i="17"/>
  <c r="I430" i="17"/>
  <c r="J430" i="17"/>
  <c r="K430" i="17"/>
  <c r="L430" i="17"/>
  <c r="M430" i="17"/>
  <c r="N430" i="17"/>
  <c r="O430" i="17"/>
  <c r="P430" i="17"/>
  <c r="Q430" i="17"/>
  <c r="R430" i="17"/>
  <c r="S430" i="17"/>
  <c r="T430" i="17"/>
  <c r="U430" i="17"/>
  <c r="V430" i="17"/>
  <c r="W430" i="17" s="1"/>
  <c r="X430" i="17"/>
  <c r="AA430" i="17" s="1"/>
  <c r="AA474" i="37"/>
  <c r="AD474" i="37" s="1"/>
  <c r="AA473" i="37"/>
  <c r="AD473" i="37" s="1"/>
  <c r="AB473" i="37"/>
  <c r="AF483" i="37"/>
  <c r="AE483" i="37"/>
  <c r="AC483" i="37"/>
  <c r="AB483" i="37"/>
  <c r="AA483" i="37"/>
  <c r="AD483" i="37" s="1"/>
  <c r="Z483" i="37"/>
  <c r="I483" i="37"/>
  <c r="H483" i="37"/>
  <c r="G483" i="37"/>
  <c r="F483" i="37"/>
  <c r="AS483" i="37" s="1"/>
  <c r="E483" i="37"/>
  <c r="AU483" i="37" s="1"/>
  <c r="AF482" i="37"/>
  <c r="AT482" i="37" s="1"/>
  <c r="AE482" i="37"/>
  <c r="AC482" i="37"/>
  <c r="AB482" i="37"/>
  <c r="AA482" i="37"/>
  <c r="AD482" i="37" s="1"/>
  <c r="Z482" i="37"/>
  <c r="I482" i="37"/>
  <c r="H482" i="37"/>
  <c r="G482" i="37"/>
  <c r="F482" i="37"/>
  <c r="AS482" i="37" s="1"/>
  <c r="E482" i="37"/>
  <c r="AU482" i="37" s="1"/>
  <c r="AF481" i="37"/>
  <c r="AT481" i="37" s="1"/>
  <c r="AE481" i="37"/>
  <c r="AC481" i="37"/>
  <c r="AB481" i="37"/>
  <c r="AA481" i="37"/>
  <c r="AD481" i="37" s="1"/>
  <c r="Z481" i="37"/>
  <c r="I481" i="37"/>
  <c r="H481" i="37"/>
  <c r="G481" i="37"/>
  <c r="F481" i="37"/>
  <c r="AS481" i="37" s="1"/>
  <c r="E481" i="37"/>
  <c r="AU481" i="37" s="1"/>
  <c r="AF480" i="37"/>
  <c r="AT480" i="37" s="1"/>
  <c r="AE480" i="37"/>
  <c r="AC480" i="37"/>
  <c r="AB480" i="37"/>
  <c r="AA480" i="37"/>
  <c r="AD480" i="37" s="1"/>
  <c r="Z480" i="37"/>
  <c r="I480" i="37"/>
  <c r="H480" i="37"/>
  <c r="G480" i="37"/>
  <c r="F480" i="37"/>
  <c r="AS480" i="37" s="1"/>
  <c r="E480" i="37"/>
  <c r="AU480" i="37" s="1"/>
  <c r="AT479" i="37"/>
  <c r="AF479" i="37"/>
  <c r="AE479" i="37"/>
  <c r="AC479" i="37"/>
  <c r="AB479" i="37"/>
  <c r="AA479" i="37"/>
  <c r="AD479" i="37" s="1"/>
  <c r="Z479" i="37"/>
  <c r="I479" i="37"/>
  <c r="H479" i="37"/>
  <c r="G479" i="37"/>
  <c r="F479" i="37"/>
  <c r="AS479" i="37" s="1"/>
  <c r="E479" i="37"/>
  <c r="AU479" i="37" s="1"/>
  <c r="AT478" i="37"/>
  <c r="AF478" i="37"/>
  <c r="AE478" i="37"/>
  <c r="AC478" i="37"/>
  <c r="AB478" i="37"/>
  <c r="AA478" i="37"/>
  <c r="AD478" i="37" s="1"/>
  <c r="Z478" i="37"/>
  <c r="I478" i="37"/>
  <c r="H478" i="37"/>
  <c r="G478" i="37"/>
  <c r="F478" i="37"/>
  <c r="AS478" i="37" s="1"/>
  <c r="E478" i="37"/>
  <c r="AU478" i="37" s="1"/>
  <c r="AF477" i="37"/>
  <c r="AE477" i="37"/>
  <c r="AC477" i="37"/>
  <c r="AB477" i="37"/>
  <c r="AA477" i="37"/>
  <c r="AD477" i="37" s="1"/>
  <c r="Z477" i="37"/>
  <c r="I477" i="37"/>
  <c r="H477" i="37"/>
  <c r="G477" i="37"/>
  <c r="F477" i="37"/>
  <c r="AS477" i="37" s="1"/>
  <c r="E477" i="37"/>
  <c r="AU477" i="37" s="1"/>
  <c r="AF476" i="37"/>
  <c r="AT476" i="37" s="1"/>
  <c r="AE476" i="37"/>
  <c r="AC476" i="37"/>
  <c r="AB476" i="37"/>
  <c r="AA476" i="37"/>
  <c r="AD476" i="37" s="1"/>
  <c r="Z476" i="37"/>
  <c r="I476" i="37"/>
  <c r="H476" i="37"/>
  <c r="G476" i="37"/>
  <c r="F476" i="37"/>
  <c r="AS476" i="37" s="1"/>
  <c r="E476" i="37"/>
  <c r="AU476" i="37" s="1"/>
  <c r="AF475" i="37"/>
  <c r="AT475" i="37" s="1"/>
  <c r="AE475" i="37"/>
  <c r="AB475" i="37"/>
  <c r="AA475" i="37"/>
  <c r="AD475" i="37" s="1"/>
  <c r="Z475" i="37"/>
  <c r="I475" i="37"/>
  <c r="H475" i="37"/>
  <c r="G475" i="37"/>
  <c r="F475" i="37"/>
  <c r="AS475" i="37" s="1"/>
  <c r="E475" i="37"/>
  <c r="AU475" i="37" s="1"/>
  <c r="AT474" i="37"/>
  <c r="AF474" i="37"/>
  <c r="AE474" i="37"/>
  <c r="AB474" i="37"/>
  <c r="Z474" i="37"/>
  <c r="I474" i="37"/>
  <c r="H474" i="37"/>
  <c r="G474" i="37"/>
  <c r="F474" i="37"/>
  <c r="AS474" i="37" s="1"/>
  <c r="E474" i="37"/>
  <c r="AU474" i="37" s="1"/>
  <c r="AF473" i="37"/>
  <c r="AE473" i="37"/>
  <c r="I473" i="37"/>
  <c r="H473" i="37"/>
  <c r="G473" i="37"/>
  <c r="F473" i="37"/>
  <c r="AS473" i="37" s="1"/>
  <c r="E473" i="37"/>
  <c r="AU473" i="37" s="1"/>
  <c r="AF472" i="37"/>
  <c r="AT472" i="37" s="1"/>
  <c r="AE472" i="37"/>
  <c r="AC472" i="37"/>
  <c r="AA472" i="37"/>
  <c r="AD472" i="37" s="1"/>
  <c r="Z472" i="37"/>
  <c r="AB472" i="37" s="1"/>
  <c r="I472" i="37"/>
  <c r="H472" i="37"/>
  <c r="G472" i="37"/>
  <c r="F472" i="37"/>
  <c r="AS472" i="37" s="1"/>
  <c r="E472" i="37"/>
  <c r="AU472" i="37" s="1"/>
  <c r="AT471" i="37"/>
  <c r="AF471" i="37"/>
  <c r="AE471" i="37"/>
  <c r="AC471" i="37"/>
  <c r="AB471" i="37"/>
  <c r="AA471" i="37"/>
  <c r="AD471" i="37" s="1"/>
  <c r="I471" i="37"/>
  <c r="H471" i="37"/>
  <c r="G471" i="37"/>
  <c r="F471" i="37"/>
  <c r="AS471" i="37" s="1"/>
  <c r="E471" i="37"/>
  <c r="AU471" i="37" s="1"/>
  <c r="AT470" i="37"/>
  <c r="AF470" i="37"/>
  <c r="AE470" i="37"/>
  <c r="AC470" i="37"/>
  <c r="AA470" i="37"/>
  <c r="AD470" i="37" s="1"/>
  <c r="Z470" i="37"/>
  <c r="AB470" i="37" s="1"/>
  <c r="I470" i="37"/>
  <c r="H470" i="37"/>
  <c r="G470" i="37"/>
  <c r="F470" i="37"/>
  <c r="AS470" i="37" s="1"/>
  <c r="E470" i="37"/>
  <c r="AU470" i="37" s="1"/>
  <c r="AF469" i="37"/>
  <c r="AE469" i="37"/>
  <c r="AC469" i="37"/>
  <c r="AB469" i="37"/>
  <c r="AA469" i="37"/>
  <c r="AD469" i="37" s="1"/>
  <c r="Z469" i="37"/>
  <c r="I469" i="37"/>
  <c r="H469" i="37"/>
  <c r="G469" i="37"/>
  <c r="F469" i="37"/>
  <c r="AS469" i="37" s="1"/>
  <c r="E469" i="37"/>
  <c r="AU469" i="37" s="1"/>
  <c r="AF468" i="37"/>
  <c r="AT468" i="37" s="1"/>
  <c r="AE468" i="37"/>
  <c r="AC468" i="37"/>
  <c r="AA468" i="37"/>
  <c r="AD468" i="37" s="1"/>
  <c r="Z468" i="37"/>
  <c r="AB468" i="37" s="1"/>
  <c r="I468" i="37"/>
  <c r="H468" i="37"/>
  <c r="G468" i="37"/>
  <c r="F468" i="37"/>
  <c r="AS468" i="37" s="1"/>
  <c r="E468" i="37"/>
  <c r="AU468" i="37" s="1"/>
  <c r="AF467" i="37"/>
  <c r="AT467" i="37" s="1"/>
  <c r="AE467" i="37"/>
  <c r="AC467" i="37"/>
  <c r="AA467" i="37"/>
  <c r="AD467" i="37" s="1"/>
  <c r="Z467" i="37"/>
  <c r="AB467" i="37" s="1"/>
  <c r="I467" i="37"/>
  <c r="H467" i="37"/>
  <c r="G467" i="37"/>
  <c r="F467" i="37"/>
  <c r="AS467" i="37" s="1"/>
  <c r="E467" i="37"/>
  <c r="AU467" i="37" s="1"/>
  <c r="AT466" i="37"/>
  <c r="AF466" i="37"/>
  <c r="AE466" i="37"/>
  <c r="AC466" i="37"/>
  <c r="AB466" i="37"/>
  <c r="AA466" i="37"/>
  <c r="AD466" i="37" s="1"/>
  <c r="Z466" i="37"/>
  <c r="I466" i="37"/>
  <c r="H466" i="37"/>
  <c r="G466" i="37"/>
  <c r="F466" i="37"/>
  <c r="AS466" i="37" s="1"/>
  <c r="E466" i="37"/>
  <c r="AU466" i="37" s="1"/>
  <c r="AT465" i="37"/>
  <c r="AF465" i="37"/>
  <c r="AE465" i="37"/>
  <c r="AC465" i="37"/>
  <c r="AB465" i="37"/>
  <c r="AA465" i="37"/>
  <c r="AD465" i="37" s="1"/>
  <c r="Z465" i="37"/>
  <c r="I465" i="37"/>
  <c r="H465" i="37"/>
  <c r="G465" i="37"/>
  <c r="F465" i="37"/>
  <c r="AS465" i="37" s="1"/>
  <c r="E465" i="37"/>
  <c r="AU465" i="37" s="1"/>
  <c r="AT464" i="37"/>
  <c r="AF464" i="37"/>
  <c r="AE464" i="37"/>
  <c r="AC464" i="37"/>
  <c r="AB464" i="37"/>
  <c r="AA464" i="37"/>
  <c r="AD464" i="37" s="1"/>
  <c r="Z464" i="37"/>
  <c r="I464" i="37"/>
  <c r="H464" i="37"/>
  <c r="G464" i="37"/>
  <c r="F464" i="37"/>
  <c r="AS464" i="37" s="1"/>
  <c r="E464" i="37"/>
  <c r="AU464" i="37" s="1"/>
  <c r="AF463" i="37"/>
  <c r="AE463" i="37"/>
  <c r="AC463" i="37"/>
  <c r="AA463" i="37"/>
  <c r="AD463" i="37" s="1"/>
  <c r="Z463" i="37"/>
  <c r="AB463" i="37" s="1"/>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E461" i="37"/>
  <c r="AC461" i="37"/>
  <c r="AA461" i="37"/>
  <c r="AD461" i="37" s="1"/>
  <c r="Z461" i="37"/>
  <c r="AB461" i="37" s="1"/>
  <c r="I461" i="37"/>
  <c r="H461" i="37"/>
  <c r="G461" i="37"/>
  <c r="F461" i="37"/>
  <c r="AS461" i="37" s="1"/>
  <c r="E461" i="37"/>
  <c r="AU461" i="37" s="1"/>
  <c r="AF460" i="37"/>
  <c r="AE460" i="37"/>
  <c r="AC460" i="37"/>
  <c r="AB460" i="37"/>
  <c r="AA460" i="37"/>
  <c r="AD460" i="37" s="1"/>
  <c r="Z460" i="37"/>
  <c r="I460" i="37"/>
  <c r="H460" i="37"/>
  <c r="G460" i="37"/>
  <c r="F460" i="37"/>
  <c r="AS460" i="37" s="1"/>
  <c r="AT460" i="37" s="1"/>
  <c r="E460" i="37"/>
  <c r="AU460" i="37" s="1"/>
  <c r="AF459" i="37"/>
  <c r="AE459" i="37"/>
  <c r="AC459" i="37"/>
  <c r="AB459" i="37"/>
  <c r="AA459" i="37"/>
  <c r="AD459" i="37" s="1"/>
  <c r="Z459" i="37"/>
  <c r="I459" i="37"/>
  <c r="H459" i="37"/>
  <c r="G459" i="37"/>
  <c r="F459" i="37"/>
  <c r="AS459" i="37" s="1"/>
  <c r="AT459" i="37" s="1"/>
  <c r="E459" i="37"/>
  <c r="AU459" i="37" s="1"/>
  <c r="AF458" i="37"/>
  <c r="AE458" i="37"/>
  <c r="AC458" i="37"/>
  <c r="AA458" i="37"/>
  <c r="AD458" i="37" s="1"/>
  <c r="Z458" i="37"/>
  <c r="AB458" i="37" s="1"/>
  <c r="I458" i="37"/>
  <c r="H458" i="37"/>
  <c r="G458" i="37"/>
  <c r="F458" i="37"/>
  <c r="AS458" i="37" s="1"/>
  <c r="AT458" i="37" s="1"/>
  <c r="E458" i="37"/>
  <c r="AU458" i="37" s="1"/>
  <c r="AF457" i="37"/>
  <c r="AE457" i="37"/>
  <c r="AC457" i="37"/>
  <c r="AB457" i="37"/>
  <c r="AA457" i="37"/>
  <c r="AD457" i="37" s="1"/>
  <c r="Z457" i="37"/>
  <c r="I457" i="37"/>
  <c r="H457" i="37"/>
  <c r="G457" i="37"/>
  <c r="F457" i="37"/>
  <c r="AS457" i="37" s="1"/>
  <c r="E457" i="37"/>
  <c r="AU457" i="37" s="1"/>
  <c r="AF456" i="37"/>
  <c r="AE456" i="37"/>
  <c r="AC456" i="37"/>
  <c r="AA456" i="37"/>
  <c r="AD456" i="37" s="1"/>
  <c r="Z456" i="37"/>
  <c r="AB456" i="37" s="1"/>
  <c r="I456" i="37"/>
  <c r="H456" i="37"/>
  <c r="G456" i="37"/>
  <c r="F456" i="37"/>
  <c r="AS456" i="37" s="1"/>
  <c r="E456" i="37"/>
  <c r="AU456" i="37" s="1"/>
  <c r="AF455" i="37"/>
  <c r="AE455" i="37"/>
  <c r="AC455" i="37"/>
  <c r="AA455" i="37"/>
  <c r="AD455" i="37" s="1"/>
  <c r="Z455" i="37"/>
  <c r="AB455" i="37" s="1"/>
  <c r="I455" i="37"/>
  <c r="H455" i="37"/>
  <c r="G455" i="37"/>
  <c r="F455" i="37"/>
  <c r="AS455" i="37" s="1"/>
  <c r="E455" i="37"/>
  <c r="AU455" i="37" s="1"/>
  <c r="AF454" i="37"/>
  <c r="AE454" i="37"/>
  <c r="AC454" i="37"/>
  <c r="AB454" i="37"/>
  <c r="AA454" i="37"/>
  <c r="AD454" i="37" s="1"/>
  <c r="Z454" i="37"/>
  <c r="I454" i="37"/>
  <c r="H454" i="37"/>
  <c r="G454" i="37"/>
  <c r="F454" i="37"/>
  <c r="AS454" i="37" s="1"/>
  <c r="AT454" i="37" s="1"/>
  <c r="E454" i="37"/>
  <c r="AU454" i="37" s="1"/>
  <c r="AF453" i="37"/>
  <c r="AE453" i="37"/>
  <c r="AC453" i="37"/>
  <c r="AB453" i="37"/>
  <c r="AA453" i="37"/>
  <c r="AD453" i="37" s="1"/>
  <c r="Z453" i="37"/>
  <c r="I453" i="37"/>
  <c r="H453" i="37"/>
  <c r="G453" i="37"/>
  <c r="F453" i="37"/>
  <c r="AS453" i="37" s="1"/>
  <c r="AT453" i="37" s="1"/>
  <c r="E453" i="37"/>
  <c r="AU453" i="37" s="1"/>
  <c r="AF452" i="37"/>
  <c r="AE452" i="37"/>
  <c r="AC452" i="37"/>
  <c r="AA452" i="37"/>
  <c r="AD452" i="37" s="1"/>
  <c r="Z452" i="37"/>
  <c r="AB452" i="37" s="1"/>
  <c r="I452" i="37"/>
  <c r="H452" i="37"/>
  <c r="G452" i="37"/>
  <c r="F452" i="37"/>
  <c r="AS452" i="37" s="1"/>
  <c r="AT452" i="37" s="1"/>
  <c r="E452" i="37"/>
  <c r="AU452" i="37" s="1"/>
  <c r="AF451" i="37"/>
  <c r="AE451" i="37"/>
  <c r="AC451" i="37"/>
  <c r="AB451" i="37"/>
  <c r="AA451" i="37"/>
  <c r="AD451" i="37" s="1"/>
  <c r="Z451" i="37"/>
  <c r="I451" i="37"/>
  <c r="H451" i="37"/>
  <c r="G451" i="37"/>
  <c r="F451" i="37"/>
  <c r="AS451" i="37" s="1"/>
  <c r="E451" i="37"/>
  <c r="AU451" i="37" s="1"/>
  <c r="AF450" i="37"/>
  <c r="AE450" i="37"/>
  <c r="AC450" i="37"/>
  <c r="AA450" i="37"/>
  <c r="AD450" i="37" s="1"/>
  <c r="Z450" i="37"/>
  <c r="AB450" i="37" s="1"/>
  <c r="I450" i="37"/>
  <c r="H450" i="37"/>
  <c r="G450" i="37"/>
  <c r="F450" i="37"/>
  <c r="AS450" i="37" s="1"/>
  <c r="E450" i="37"/>
  <c r="AU450" i="37" s="1"/>
  <c r="AF449" i="37"/>
  <c r="AE449" i="37"/>
  <c r="AC449" i="37"/>
  <c r="AB449" i="37"/>
  <c r="AA449" i="37"/>
  <c r="AD449" i="37" s="1"/>
  <c r="Z449" i="37"/>
  <c r="I449" i="37"/>
  <c r="H449" i="37"/>
  <c r="G449" i="37"/>
  <c r="F449" i="37"/>
  <c r="AS449" i="37" s="1"/>
  <c r="E449" i="37"/>
  <c r="AU449" i="37" s="1"/>
  <c r="AF448" i="37"/>
  <c r="AE448" i="37"/>
  <c r="AC448" i="37"/>
  <c r="AB448" i="37"/>
  <c r="AA448" i="37"/>
  <c r="AD448" i="37" s="1"/>
  <c r="Z448" i="37"/>
  <c r="I448" i="37"/>
  <c r="H448" i="37"/>
  <c r="G448" i="37"/>
  <c r="F448" i="37"/>
  <c r="AS448" i="37" s="1"/>
  <c r="AT448" i="37" s="1"/>
  <c r="E448" i="37"/>
  <c r="AU448" i="37" s="1"/>
  <c r="AT447" i="37"/>
  <c r="AF447" i="37"/>
  <c r="AE447" i="37"/>
  <c r="AC447" i="37"/>
  <c r="AB447" i="37"/>
  <c r="AA447" i="37"/>
  <c r="AD447" i="37" s="1"/>
  <c r="Z447" i="37"/>
  <c r="I447" i="37"/>
  <c r="H447" i="37"/>
  <c r="G447" i="37"/>
  <c r="F447" i="37"/>
  <c r="AS447" i="37" s="1"/>
  <c r="E447" i="37"/>
  <c r="AU447" i="37" s="1"/>
  <c r="AF446" i="37"/>
  <c r="AE446" i="37"/>
  <c r="AC446" i="37"/>
  <c r="AA446" i="37"/>
  <c r="AD446" i="37" s="1"/>
  <c r="Z446" i="37"/>
  <c r="AB446" i="37" s="1"/>
  <c r="I446" i="37"/>
  <c r="H446" i="37"/>
  <c r="G446" i="37"/>
  <c r="F446" i="37"/>
  <c r="AS446" i="37" s="1"/>
  <c r="AT446" i="37" s="1"/>
  <c r="E446" i="37"/>
  <c r="AU446" i="37" s="1"/>
  <c r="AF445" i="37"/>
  <c r="AE445" i="37"/>
  <c r="AC445" i="37"/>
  <c r="AA445" i="37"/>
  <c r="AD445" i="37" s="1"/>
  <c r="Z445" i="37"/>
  <c r="AB445" i="37" s="1"/>
  <c r="I445" i="37"/>
  <c r="H445" i="37"/>
  <c r="G445" i="37"/>
  <c r="F445" i="37"/>
  <c r="AS445" i="37" s="1"/>
  <c r="E445" i="37"/>
  <c r="AU445" i="37" s="1"/>
  <c r="A445" i="37"/>
  <c r="A446" i="37" s="1"/>
  <c r="A447" i="37" s="1"/>
  <c r="A448" i="37" s="1"/>
  <c r="A449" i="37" s="1"/>
  <c r="A450" i="37" s="1"/>
  <c r="A451" i="37" s="1"/>
  <c r="A452" i="37" s="1"/>
  <c r="A453" i="37" s="1"/>
  <c r="A454" i="37" s="1"/>
  <c r="A455" i="37" s="1"/>
  <c r="A456" i="37" s="1"/>
  <c r="A457" i="37" s="1"/>
  <c r="A458" i="37" s="1"/>
  <c r="A459" i="37" s="1"/>
  <c r="A460" i="37" s="1"/>
  <c r="A461" i="37" s="1"/>
  <c r="A462" i="37" s="1"/>
  <c r="A463" i="37" s="1"/>
  <c r="A464" i="37" s="1"/>
  <c r="A465" i="37" s="1"/>
  <c r="A466" i="37" s="1"/>
  <c r="A467" i="37" s="1"/>
  <c r="A468" i="37" s="1"/>
  <c r="A469" i="37" s="1"/>
  <c r="A470" i="37" s="1"/>
  <c r="A471" i="37" s="1"/>
  <c r="A472" i="37" s="1"/>
  <c r="A473" i="37" s="1"/>
  <c r="A474" i="37" s="1"/>
  <c r="A475" i="37" s="1"/>
  <c r="A476" i="37" s="1"/>
  <c r="A477" i="37" s="1"/>
  <c r="A478" i="37" s="1"/>
  <c r="A479" i="37" s="1"/>
  <c r="A480" i="37" s="1"/>
  <c r="A481" i="37" s="1"/>
  <c r="A482" i="37" s="1"/>
  <c r="A483" i="37" s="1"/>
  <c r="AF444" i="37"/>
  <c r="AE444" i="37"/>
  <c r="AC444" i="37"/>
  <c r="AB444" i="37"/>
  <c r="AA444" i="37"/>
  <c r="AD444" i="37" s="1"/>
  <c r="Z444" i="37"/>
  <c r="I444" i="37"/>
  <c r="H444" i="37"/>
  <c r="G444" i="37"/>
  <c r="F444" i="37"/>
  <c r="AS444" i="37" s="1"/>
  <c r="E444" i="37"/>
  <c r="AU444" i="37" s="1"/>
  <c r="A435" i="37"/>
  <c r="E435" i="37"/>
  <c r="AU435" i="37" s="1"/>
  <c r="F435" i="37"/>
  <c r="AS435" i="37" s="1"/>
  <c r="G435" i="37"/>
  <c r="H435" i="37"/>
  <c r="I435" i="37"/>
  <c r="Z435" i="37"/>
  <c r="AA435" i="37"/>
  <c r="AD435" i="37" s="1"/>
  <c r="AB435" i="37"/>
  <c r="AE435" i="37"/>
  <c r="AF435" i="37"/>
  <c r="AT435" i="37"/>
  <c r="A436" i="37"/>
  <c r="A437" i="37" s="1"/>
  <c r="A438" i="37" s="1"/>
  <c r="A439" i="37" s="1"/>
  <c r="A440" i="37" s="1"/>
  <c r="A441" i="37" s="1"/>
  <c r="A442" i="37" s="1"/>
  <c r="A443" i="37" s="1"/>
  <c r="E436" i="37"/>
  <c r="AU436" i="37" s="1"/>
  <c r="F436" i="37"/>
  <c r="AS436" i="37" s="1"/>
  <c r="G436" i="37"/>
  <c r="H436" i="37"/>
  <c r="I436" i="37"/>
  <c r="Z436" i="37"/>
  <c r="AA436" i="37"/>
  <c r="AD436" i="37" s="1"/>
  <c r="AB436" i="37"/>
  <c r="AC436" i="37"/>
  <c r="AE436" i="37"/>
  <c r="AF436" i="37"/>
  <c r="AT436" i="37" s="1"/>
  <c r="E437" i="37"/>
  <c r="AU437" i="37" s="1"/>
  <c r="F437" i="37"/>
  <c r="AS437" i="37" s="1"/>
  <c r="G437" i="37"/>
  <c r="H437" i="37"/>
  <c r="I437" i="37"/>
  <c r="Z437" i="37"/>
  <c r="AA437" i="37"/>
  <c r="AD437" i="37" s="1"/>
  <c r="AB437" i="37"/>
  <c r="AC437" i="37"/>
  <c r="AE437" i="37"/>
  <c r="AF437" i="37"/>
  <c r="AT437" i="37"/>
  <c r="E438" i="37"/>
  <c r="AU438" i="37" s="1"/>
  <c r="F438" i="37"/>
  <c r="AS438" i="37" s="1"/>
  <c r="G438" i="37"/>
  <c r="H438" i="37"/>
  <c r="I438" i="37"/>
  <c r="Z438" i="37"/>
  <c r="AA438" i="37"/>
  <c r="AB438" i="37"/>
  <c r="AC438" i="37"/>
  <c r="AD438" i="37"/>
  <c r="AE438" i="37"/>
  <c r="AF438" i="37"/>
  <c r="AT438" i="37"/>
  <c r="E439" i="37"/>
  <c r="AU439" i="37" s="1"/>
  <c r="F439" i="37"/>
  <c r="AS439" i="37" s="1"/>
  <c r="G439" i="37"/>
  <c r="H439" i="37"/>
  <c r="I439" i="37"/>
  <c r="Z439" i="37"/>
  <c r="AA439" i="37"/>
  <c r="AB439" i="37"/>
  <c r="AC439" i="37"/>
  <c r="AD439" i="37"/>
  <c r="AE439" i="37"/>
  <c r="AF439" i="37"/>
  <c r="AT439" i="37" s="1"/>
  <c r="E440" i="37"/>
  <c r="AU440" i="37" s="1"/>
  <c r="F440" i="37"/>
  <c r="AS440" i="37" s="1"/>
  <c r="G440" i="37"/>
  <c r="H440" i="37"/>
  <c r="I440" i="37"/>
  <c r="Z440" i="37"/>
  <c r="AA440" i="37"/>
  <c r="AB440" i="37"/>
  <c r="AC440" i="37"/>
  <c r="AD440" i="37"/>
  <c r="AE440" i="37"/>
  <c r="AF440" i="37"/>
  <c r="AT440" i="37"/>
  <c r="E441" i="37"/>
  <c r="AU441" i="37" s="1"/>
  <c r="F441" i="37"/>
  <c r="AS441" i="37" s="1"/>
  <c r="G441" i="37"/>
  <c r="H441" i="37"/>
  <c r="I441" i="37"/>
  <c r="Z441" i="37"/>
  <c r="AA441" i="37"/>
  <c r="AD441" i="37" s="1"/>
  <c r="AB441" i="37"/>
  <c r="AC441" i="37"/>
  <c r="AE441" i="37"/>
  <c r="AF441" i="37"/>
  <c r="AT441" i="37"/>
  <c r="E442" i="37"/>
  <c r="AU442" i="37" s="1"/>
  <c r="F442" i="37"/>
  <c r="AS442" i="37" s="1"/>
  <c r="G442" i="37"/>
  <c r="H442" i="37"/>
  <c r="I442" i="37"/>
  <c r="Z442" i="37"/>
  <c r="AA442" i="37"/>
  <c r="AB442" i="37"/>
  <c r="AC442" i="37"/>
  <c r="AD442" i="37"/>
  <c r="AE442" i="37"/>
  <c r="AF442" i="37"/>
  <c r="AT442" i="37" s="1"/>
  <c r="E443" i="37"/>
  <c r="AU443" i="37" s="1"/>
  <c r="F443" i="37"/>
  <c r="AS443" i="37" s="1"/>
  <c r="G443" i="37"/>
  <c r="H443" i="37"/>
  <c r="I443" i="37"/>
  <c r="Z443" i="37"/>
  <c r="AA443" i="37"/>
  <c r="AD443" i="37" s="1"/>
  <c r="AB443" i="37"/>
  <c r="AC443" i="37"/>
  <c r="AE443" i="37"/>
  <c r="AF443" i="37"/>
  <c r="AT443" i="37" s="1"/>
  <c r="A394" i="17"/>
  <c r="B394" i="17"/>
  <c r="C394" i="17"/>
  <c r="V394" i="17" s="1"/>
  <c r="W394" i="17" s="1"/>
  <c r="D394" i="17"/>
  <c r="E394" i="17"/>
  <c r="F394" i="17"/>
  <c r="G394" i="17"/>
  <c r="H394" i="17"/>
  <c r="I394" i="17"/>
  <c r="J394" i="17"/>
  <c r="K394" i="17"/>
  <c r="L394" i="17"/>
  <c r="M394" i="17"/>
  <c r="N394" i="17"/>
  <c r="O394" i="17"/>
  <c r="P394" i="17"/>
  <c r="Q394" i="17"/>
  <c r="R394" i="17"/>
  <c r="S394" i="17"/>
  <c r="T394" i="17"/>
  <c r="U394" i="17"/>
  <c r="A395" i="17"/>
  <c r="B395" i="17"/>
  <c r="C395" i="17"/>
  <c r="X395" i="17" s="1"/>
  <c r="AA395" i="17" s="1"/>
  <c r="AB395" i="17" s="1"/>
  <c r="D395" i="17"/>
  <c r="E395" i="17"/>
  <c r="F395" i="17"/>
  <c r="G395" i="17"/>
  <c r="H395" i="17"/>
  <c r="I395" i="17"/>
  <c r="J395" i="17"/>
  <c r="K395" i="17"/>
  <c r="L395" i="17"/>
  <c r="M395" i="17"/>
  <c r="N395" i="17"/>
  <c r="O395" i="17"/>
  <c r="P395" i="17"/>
  <c r="Q395" i="17"/>
  <c r="R395" i="17"/>
  <c r="S395" i="17"/>
  <c r="T395" i="17"/>
  <c r="U395" i="17"/>
  <c r="A396" i="17"/>
  <c r="B396" i="17"/>
  <c r="C396" i="17"/>
  <c r="D396" i="17"/>
  <c r="E396" i="17"/>
  <c r="F396" i="17"/>
  <c r="G396" i="17"/>
  <c r="H396" i="17"/>
  <c r="I396" i="17"/>
  <c r="J396" i="17"/>
  <c r="K396" i="17"/>
  <c r="L396" i="17"/>
  <c r="M396" i="17"/>
  <c r="N396" i="17"/>
  <c r="O396" i="17"/>
  <c r="P396" i="17"/>
  <c r="Q396" i="17"/>
  <c r="R396" i="17"/>
  <c r="S396" i="17"/>
  <c r="T396" i="17"/>
  <c r="U396" i="17"/>
  <c r="V396" i="17"/>
  <c r="W396" i="17" s="1"/>
  <c r="X396" i="17"/>
  <c r="AA396" i="17" s="1"/>
  <c r="AB396" i="17" s="1"/>
  <c r="A397" i="17"/>
  <c r="B397" i="17"/>
  <c r="C397" i="17"/>
  <c r="V397" i="17" s="1"/>
  <c r="W397" i="17" s="1"/>
  <c r="D397" i="17"/>
  <c r="E397" i="17"/>
  <c r="F397" i="17"/>
  <c r="G397" i="17"/>
  <c r="H397" i="17"/>
  <c r="I397" i="17"/>
  <c r="J397" i="17"/>
  <c r="K397" i="17"/>
  <c r="L397" i="17"/>
  <c r="M397" i="17"/>
  <c r="N397" i="17"/>
  <c r="O397" i="17"/>
  <c r="P397" i="17"/>
  <c r="Q397" i="17"/>
  <c r="R397" i="17"/>
  <c r="S397" i="17"/>
  <c r="T397" i="17"/>
  <c r="U397" i="17"/>
  <c r="A398"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A399" i="17"/>
  <c r="B399" i="17"/>
  <c r="C399" i="17"/>
  <c r="D399" i="17"/>
  <c r="E399" i="17"/>
  <c r="F399" i="17"/>
  <c r="G399" i="17"/>
  <c r="H399" i="17"/>
  <c r="I399" i="17"/>
  <c r="J399" i="17"/>
  <c r="K399" i="17"/>
  <c r="L399" i="17"/>
  <c r="M399" i="17"/>
  <c r="N399" i="17"/>
  <c r="O399" i="17"/>
  <c r="P399" i="17"/>
  <c r="Q399" i="17"/>
  <c r="R399" i="17"/>
  <c r="S399" i="17"/>
  <c r="T399" i="17"/>
  <c r="U399" i="17"/>
  <c r="V399" i="17"/>
  <c r="W399" i="17" s="1"/>
  <c r="X399" i="17"/>
  <c r="AA399" i="17" s="1"/>
  <c r="AB399" i="17" s="1"/>
  <c r="A400" i="17"/>
  <c r="B400" i="17"/>
  <c r="C400" i="17"/>
  <c r="V400" i="17" s="1"/>
  <c r="W400" i="17" s="1"/>
  <c r="D400" i="17"/>
  <c r="E400" i="17"/>
  <c r="F400" i="17"/>
  <c r="G400" i="17"/>
  <c r="H400" i="17"/>
  <c r="I400" i="17"/>
  <c r="J400" i="17"/>
  <c r="K400" i="17"/>
  <c r="L400" i="17"/>
  <c r="M400" i="17"/>
  <c r="N400" i="17"/>
  <c r="O400" i="17"/>
  <c r="P400" i="17"/>
  <c r="Q400" i="17"/>
  <c r="R400" i="17"/>
  <c r="S400" i="17"/>
  <c r="T400" i="17"/>
  <c r="U400" i="17"/>
  <c r="A401" i="17"/>
  <c r="B401" i="17"/>
  <c r="C401" i="17"/>
  <c r="X401" i="17" s="1"/>
  <c r="AA401" i="17" s="1"/>
  <c r="AB401" i="17" s="1"/>
  <c r="D401" i="17"/>
  <c r="E401" i="17"/>
  <c r="F401" i="17"/>
  <c r="G401" i="17"/>
  <c r="H401" i="17"/>
  <c r="I401" i="17"/>
  <c r="J401" i="17"/>
  <c r="K401" i="17"/>
  <c r="L401" i="17"/>
  <c r="M401" i="17"/>
  <c r="N401" i="17"/>
  <c r="O401" i="17"/>
  <c r="P401" i="17"/>
  <c r="Q401" i="17"/>
  <c r="R401" i="17"/>
  <c r="S401" i="17"/>
  <c r="T401" i="17"/>
  <c r="U401" i="17"/>
  <c r="A402" i="17"/>
  <c r="B402" i="17"/>
  <c r="C402" i="17"/>
  <c r="D402" i="17"/>
  <c r="E402" i="17"/>
  <c r="F402" i="17"/>
  <c r="G402" i="17"/>
  <c r="H402" i="17"/>
  <c r="I402" i="17"/>
  <c r="J402" i="17"/>
  <c r="K402" i="17"/>
  <c r="L402" i="17"/>
  <c r="M402" i="17"/>
  <c r="N402" i="17"/>
  <c r="O402" i="17"/>
  <c r="P402" i="17"/>
  <c r="Q402" i="17"/>
  <c r="R402" i="17"/>
  <c r="S402" i="17"/>
  <c r="T402" i="17"/>
  <c r="U402" i="17"/>
  <c r="V402" i="17"/>
  <c r="W402" i="17" s="1"/>
  <c r="X402" i="17"/>
  <c r="AA402" i="17" s="1"/>
  <c r="AB402" i="17" s="1"/>
  <c r="A403" i="17"/>
  <c r="B403" i="17"/>
  <c r="C403" i="17"/>
  <c r="V403" i="17" s="1"/>
  <c r="W403" i="17" s="1"/>
  <c r="D403" i="17"/>
  <c r="E403" i="17"/>
  <c r="F403" i="17"/>
  <c r="G403" i="17"/>
  <c r="H403" i="17"/>
  <c r="I403" i="17"/>
  <c r="J403" i="17"/>
  <c r="K403" i="17"/>
  <c r="L403" i="17"/>
  <c r="M403" i="17"/>
  <c r="N403" i="17"/>
  <c r="O403" i="17"/>
  <c r="P403" i="17"/>
  <c r="Q403" i="17"/>
  <c r="R403" i="17"/>
  <c r="S403" i="17"/>
  <c r="T403" i="17"/>
  <c r="U403" i="17"/>
  <c r="A360" i="17"/>
  <c r="B360" i="17"/>
  <c r="C360" i="17"/>
  <c r="V360" i="17" s="1"/>
  <c r="W360" i="17" s="1"/>
  <c r="D360" i="17"/>
  <c r="E360" i="17"/>
  <c r="F360" i="17"/>
  <c r="G360" i="17"/>
  <c r="H360" i="17"/>
  <c r="I360" i="17"/>
  <c r="J360" i="17"/>
  <c r="K360" i="17"/>
  <c r="L360" i="17"/>
  <c r="M360" i="17"/>
  <c r="N360" i="17"/>
  <c r="O360" i="17"/>
  <c r="P360" i="17"/>
  <c r="Q360" i="17"/>
  <c r="R360" i="17"/>
  <c r="S360" i="17"/>
  <c r="T360" i="17"/>
  <c r="U360" i="17"/>
  <c r="A361" i="17"/>
  <c r="B361" i="17"/>
  <c r="C361" i="17"/>
  <c r="X361" i="17" s="1"/>
  <c r="AA361" i="17" s="1"/>
  <c r="AB361" i="17" s="1"/>
  <c r="D361" i="17"/>
  <c r="E361" i="17"/>
  <c r="F361" i="17"/>
  <c r="G361" i="17"/>
  <c r="H361" i="17"/>
  <c r="I361" i="17"/>
  <c r="J361" i="17"/>
  <c r="K361" i="17"/>
  <c r="L361" i="17"/>
  <c r="M361" i="17"/>
  <c r="N361" i="17"/>
  <c r="O361" i="17"/>
  <c r="P361" i="17"/>
  <c r="Q361" i="17"/>
  <c r="R361" i="17"/>
  <c r="S361" i="17"/>
  <c r="T361" i="17"/>
  <c r="U361" i="17"/>
  <c r="A362" i="17"/>
  <c r="B362" i="17"/>
  <c r="C362" i="17"/>
  <c r="D362" i="17"/>
  <c r="E362" i="17"/>
  <c r="F362" i="17"/>
  <c r="G362" i="17"/>
  <c r="H362" i="17"/>
  <c r="I362" i="17"/>
  <c r="J362" i="17"/>
  <c r="K362" i="17"/>
  <c r="L362" i="17"/>
  <c r="M362" i="17"/>
  <c r="N362" i="17"/>
  <c r="O362" i="17"/>
  <c r="P362" i="17"/>
  <c r="Q362" i="17"/>
  <c r="R362" i="17"/>
  <c r="S362" i="17"/>
  <c r="T362" i="17"/>
  <c r="U362" i="17"/>
  <c r="V362" i="17"/>
  <c r="W362" i="17" s="1"/>
  <c r="X362" i="17"/>
  <c r="AA362" i="17" s="1"/>
  <c r="AB362" i="17" s="1"/>
  <c r="A363" i="17"/>
  <c r="B363" i="17"/>
  <c r="C363" i="17"/>
  <c r="V363" i="17" s="1"/>
  <c r="W363" i="17" s="1"/>
  <c r="D363" i="17"/>
  <c r="E363" i="17"/>
  <c r="F363" i="17"/>
  <c r="G363" i="17"/>
  <c r="H363" i="17"/>
  <c r="I363" i="17"/>
  <c r="J363" i="17"/>
  <c r="K363" i="17"/>
  <c r="L363" i="17"/>
  <c r="M363" i="17"/>
  <c r="N363" i="17"/>
  <c r="O363" i="17"/>
  <c r="P363" i="17"/>
  <c r="Q363" i="17"/>
  <c r="R363" i="17"/>
  <c r="S363" i="17"/>
  <c r="T363" i="17"/>
  <c r="U363" i="17"/>
  <c r="A364" i="17"/>
  <c r="B364" i="17"/>
  <c r="C364" i="17"/>
  <c r="X364" i="17" s="1"/>
  <c r="AA364" i="17" s="1"/>
  <c r="AB364" i="17" s="1"/>
  <c r="D364" i="17"/>
  <c r="E364" i="17"/>
  <c r="F364" i="17"/>
  <c r="G364" i="17"/>
  <c r="H364" i="17"/>
  <c r="I364" i="17"/>
  <c r="J364" i="17"/>
  <c r="K364" i="17"/>
  <c r="L364" i="17"/>
  <c r="M364" i="17"/>
  <c r="N364" i="17"/>
  <c r="O364" i="17"/>
  <c r="P364" i="17"/>
  <c r="Q364" i="17"/>
  <c r="R364" i="17"/>
  <c r="S364" i="17"/>
  <c r="T364" i="17"/>
  <c r="U364" i="17"/>
  <c r="A365" i="17"/>
  <c r="B365" i="17"/>
  <c r="C365" i="17"/>
  <c r="D365" i="17"/>
  <c r="E365" i="17"/>
  <c r="F365" i="17"/>
  <c r="G365" i="17"/>
  <c r="H365" i="17"/>
  <c r="I365" i="17"/>
  <c r="J365" i="17"/>
  <c r="K365" i="17"/>
  <c r="L365" i="17"/>
  <c r="M365" i="17"/>
  <c r="N365" i="17"/>
  <c r="O365" i="17"/>
  <c r="P365" i="17"/>
  <c r="Q365" i="17"/>
  <c r="R365" i="17"/>
  <c r="S365" i="17"/>
  <c r="T365" i="17"/>
  <c r="U365" i="17"/>
  <c r="V365" i="17"/>
  <c r="W365" i="17" s="1"/>
  <c r="X365" i="17"/>
  <c r="AA365" i="17" s="1"/>
  <c r="AB365" i="17" s="1"/>
  <c r="A366" i="17"/>
  <c r="B366" i="17"/>
  <c r="C366" i="17"/>
  <c r="V366" i="17" s="1"/>
  <c r="W366" i="17" s="1"/>
  <c r="D366" i="17"/>
  <c r="E366" i="17"/>
  <c r="F366" i="17"/>
  <c r="G366" i="17"/>
  <c r="H366" i="17"/>
  <c r="I366" i="17"/>
  <c r="J366" i="17"/>
  <c r="K366" i="17"/>
  <c r="L366" i="17"/>
  <c r="M366" i="17"/>
  <c r="N366" i="17"/>
  <c r="O366" i="17"/>
  <c r="P366" i="17"/>
  <c r="Q366" i="17"/>
  <c r="R366" i="17"/>
  <c r="S366" i="17"/>
  <c r="T366" i="17"/>
  <c r="U366" i="17"/>
  <c r="A367" i="17"/>
  <c r="B367" i="17"/>
  <c r="C367" i="17"/>
  <c r="X367" i="17" s="1"/>
  <c r="AA367" i="17" s="1"/>
  <c r="D367" i="17"/>
  <c r="E367" i="17"/>
  <c r="F367" i="17"/>
  <c r="G367" i="17"/>
  <c r="H367" i="17"/>
  <c r="I367" i="17"/>
  <c r="J367" i="17"/>
  <c r="K367" i="17"/>
  <c r="L367" i="17"/>
  <c r="M367" i="17"/>
  <c r="N367" i="17"/>
  <c r="O367" i="17"/>
  <c r="P367" i="17"/>
  <c r="Q367" i="17"/>
  <c r="R367" i="17"/>
  <c r="S367" i="17"/>
  <c r="T367" i="17"/>
  <c r="U367" i="17"/>
  <c r="A368" i="17"/>
  <c r="B368" i="17"/>
  <c r="C368" i="17"/>
  <c r="D368" i="17"/>
  <c r="E368" i="17"/>
  <c r="F368" i="17"/>
  <c r="G368" i="17"/>
  <c r="H368" i="17"/>
  <c r="I368" i="17"/>
  <c r="J368" i="17"/>
  <c r="K368" i="17"/>
  <c r="L368" i="17"/>
  <c r="M368" i="17"/>
  <c r="N368" i="17"/>
  <c r="O368" i="17"/>
  <c r="P368" i="17"/>
  <c r="Q368" i="17"/>
  <c r="R368" i="17"/>
  <c r="S368" i="17"/>
  <c r="T368" i="17"/>
  <c r="U368" i="17"/>
  <c r="V368" i="17"/>
  <c r="W368" i="17" s="1"/>
  <c r="X368" i="17"/>
  <c r="AA368" i="17" s="1"/>
  <c r="A369" i="17"/>
  <c r="B369" i="17"/>
  <c r="C369" i="17"/>
  <c r="X369" i="17" s="1"/>
  <c r="AA369" i="17" s="1"/>
  <c r="D369" i="17"/>
  <c r="E369" i="17"/>
  <c r="F369" i="17"/>
  <c r="G369" i="17"/>
  <c r="H369" i="17"/>
  <c r="I369" i="17"/>
  <c r="J369" i="17"/>
  <c r="K369" i="17"/>
  <c r="L369" i="17"/>
  <c r="M369" i="17"/>
  <c r="N369" i="17"/>
  <c r="O369" i="17"/>
  <c r="P369" i="17"/>
  <c r="Q369" i="17"/>
  <c r="R369" i="17"/>
  <c r="S369" i="17"/>
  <c r="T369" i="17"/>
  <c r="U369" i="17"/>
  <c r="V369" i="17"/>
  <c r="W369" i="17" s="1"/>
  <c r="A370" i="17"/>
  <c r="B370" i="17"/>
  <c r="C370" i="17"/>
  <c r="X370" i="17" s="1"/>
  <c r="AA370" i="17" s="1"/>
  <c r="D370" i="17"/>
  <c r="E370" i="17"/>
  <c r="F370" i="17"/>
  <c r="G370" i="17"/>
  <c r="H370" i="17"/>
  <c r="I370" i="17"/>
  <c r="J370" i="17"/>
  <c r="K370" i="17"/>
  <c r="L370" i="17"/>
  <c r="M370" i="17"/>
  <c r="N370" i="17"/>
  <c r="O370" i="17"/>
  <c r="P370" i="17"/>
  <c r="Q370" i="17"/>
  <c r="R370" i="17"/>
  <c r="S370" i="17"/>
  <c r="T370" i="17"/>
  <c r="U370" i="17"/>
  <c r="A371" i="17"/>
  <c r="B371" i="17"/>
  <c r="C371" i="17"/>
  <c r="D371" i="17"/>
  <c r="E371" i="17"/>
  <c r="F371" i="17"/>
  <c r="G371" i="17"/>
  <c r="H371" i="17"/>
  <c r="I371" i="17"/>
  <c r="J371" i="17"/>
  <c r="K371" i="17"/>
  <c r="L371" i="17"/>
  <c r="M371" i="17"/>
  <c r="N371" i="17"/>
  <c r="O371" i="17"/>
  <c r="P371" i="17"/>
  <c r="Q371" i="17"/>
  <c r="R371" i="17"/>
  <c r="S371" i="17"/>
  <c r="T371" i="17"/>
  <c r="U371" i="17"/>
  <c r="V371" i="17"/>
  <c r="W371" i="17" s="1"/>
  <c r="X371" i="17"/>
  <c r="AA371" i="17" s="1"/>
  <c r="A372" i="17"/>
  <c r="B372" i="17"/>
  <c r="C372" i="17"/>
  <c r="X372" i="17" s="1"/>
  <c r="AA372" i="17" s="1"/>
  <c r="AB372" i="17" s="1"/>
  <c r="D372" i="17"/>
  <c r="E372" i="17"/>
  <c r="F372" i="17"/>
  <c r="G372" i="17"/>
  <c r="H372" i="17"/>
  <c r="I372" i="17"/>
  <c r="J372" i="17"/>
  <c r="K372" i="17"/>
  <c r="L372" i="17"/>
  <c r="M372" i="17"/>
  <c r="N372" i="17"/>
  <c r="O372" i="17"/>
  <c r="P372" i="17"/>
  <c r="Q372" i="17"/>
  <c r="R372" i="17"/>
  <c r="S372" i="17"/>
  <c r="T372" i="17"/>
  <c r="U372" i="17"/>
  <c r="V372" i="17"/>
  <c r="W372" i="17" s="1"/>
  <c r="A373" i="17"/>
  <c r="B373" i="17"/>
  <c r="C373" i="17"/>
  <c r="X373" i="17" s="1"/>
  <c r="AA373" i="17" s="1"/>
  <c r="D373" i="17"/>
  <c r="E373" i="17"/>
  <c r="F373" i="17"/>
  <c r="G373" i="17"/>
  <c r="H373" i="17"/>
  <c r="I373" i="17"/>
  <c r="J373" i="17"/>
  <c r="K373" i="17"/>
  <c r="L373" i="17"/>
  <c r="M373" i="17"/>
  <c r="N373" i="17"/>
  <c r="O373" i="17"/>
  <c r="P373" i="17"/>
  <c r="Q373" i="17"/>
  <c r="R373" i="17"/>
  <c r="S373" i="17"/>
  <c r="T373" i="17"/>
  <c r="U373" i="17"/>
  <c r="A374" i="17"/>
  <c r="B374" i="17"/>
  <c r="C374" i="17"/>
  <c r="D374" i="17"/>
  <c r="E374" i="17"/>
  <c r="F374" i="17"/>
  <c r="G374" i="17"/>
  <c r="H374" i="17"/>
  <c r="I374" i="17"/>
  <c r="J374" i="17"/>
  <c r="K374" i="17"/>
  <c r="L374" i="17"/>
  <c r="M374" i="17"/>
  <c r="N374" i="17"/>
  <c r="O374" i="17"/>
  <c r="P374" i="17"/>
  <c r="Q374" i="17"/>
  <c r="R374" i="17"/>
  <c r="S374" i="17"/>
  <c r="T374" i="17"/>
  <c r="U374" i="17"/>
  <c r="V374" i="17"/>
  <c r="W374" i="17" s="1"/>
  <c r="X374" i="17"/>
  <c r="AA374" i="17" s="1"/>
  <c r="AB374" i="17" s="1"/>
  <c r="A375" i="17"/>
  <c r="B375" i="17"/>
  <c r="C375" i="17"/>
  <c r="X375" i="17" s="1"/>
  <c r="AA375" i="17" s="1"/>
  <c r="AB375" i="17" s="1"/>
  <c r="D375" i="17"/>
  <c r="E375" i="17"/>
  <c r="F375" i="17"/>
  <c r="G375" i="17"/>
  <c r="H375" i="17"/>
  <c r="I375" i="17"/>
  <c r="J375" i="17"/>
  <c r="K375" i="17"/>
  <c r="L375" i="17"/>
  <c r="M375" i="17"/>
  <c r="N375" i="17"/>
  <c r="O375" i="17"/>
  <c r="P375" i="17"/>
  <c r="Q375" i="17"/>
  <c r="R375" i="17"/>
  <c r="S375" i="17"/>
  <c r="T375" i="17"/>
  <c r="U375" i="17"/>
  <c r="V375" i="17"/>
  <c r="W375" i="17" s="1"/>
  <c r="A376" i="17"/>
  <c r="B376" i="17"/>
  <c r="C376" i="17"/>
  <c r="X376" i="17" s="1"/>
  <c r="AA376" i="17" s="1"/>
  <c r="D376" i="17"/>
  <c r="E376" i="17"/>
  <c r="F376" i="17"/>
  <c r="G376" i="17"/>
  <c r="H376" i="17"/>
  <c r="I376" i="17"/>
  <c r="J376" i="17"/>
  <c r="K376" i="17"/>
  <c r="L376" i="17"/>
  <c r="M376" i="17"/>
  <c r="N376" i="17"/>
  <c r="O376" i="17"/>
  <c r="P376" i="17"/>
  <c r="Q376" i="17"/>
  <c r="R376" i="17"/>
  <c r="S376" i="17"/>
  <c r="T376" i="17"/>
  <c r="U376" i="17"/>
  <c r="A377" i="17"/>
  <c r="B377" i="17"/>
  <c r="C377" i="17"/>
  <c r="D377" i="17"/>
  <c r="E377" i="17"/>
  <c r="F377" i="17"/>
  <c r="G377" i="17"/>
  <c r="H377" i="17"/>
  <c r="I377" i="17"/>
  <c r="J377" i="17"/>
  <c r="K377" i="17"/>
  <c r="L377" i="17"/>
  <c r="M377" i="17"/>
  <c r="N377" i="17"/>
  <c r="O377" i="17"/>
  <c r="P377" i="17"/>
  <c r="Q377" i="17"/>
  <c r="R377" i="17"/>
  <c r="S377" i="17"/>
  <c r="T377" i="17"/>
  <c r="U377" i="17"/>
  <c r="V377" i="17"/>
  <c r="W377" i="17" s="1"/>
  <c r="X377" i="17"/>
  <c r="AA377" i="17" s="1"/>
  <c r="A378" i="17"/>
  <c r="B378" i="17"/>
  <c r="C378" i="17"/>
  <c r="X378" i="17" s="1"/>
  <c r="AA378" i="17" s="1"/>
  <c r="AB378" i="17" s="1"/>
  <c r="D378" i="17"/>
  <c r="E378" i="17"/>
  <c r="F378" i="17"/>
  <c r="G378" i="17"/>
  <c r="H378" i="17"/>
  <c r="I378" i="17"/>
  <c r="J378" i="17"/>
  <c r="K378" i="17"/>
  <c r="L378" i="17"/>
  <c r="M378" i="17"/>
  <c r="N378" i="17"/>
  <c r="O378" i="17"/>
  <c r="P378" i="17"/>
  <c r="Q378" i="17"/>
  <c r="R378" i="17"/>
  <c r="S378" i="17"/>
  <c r="T378" i="17"/>
  <c r="U378" i="17"/>
  <c r="V378" i="17"/>
  <c r="W378" i="17" s="1"/>
  <c r="A379" i="17"/>
  <c r="B379" i="17"/>
  <c r="C379" i="17"/>
  <c r="V379" i="17" s="1"/>
  <c r="W379" i="17" s="1"/>
  <c r="D379" i="17"/>
  <c r="E379" i="17"/>
  <c r="F379" i="17"/>
  <c r="G379" i="17"/>
  <c r="H379" i="17"/>
  <c r="I379" i="17"/>
  <c r="J379" i="17"/>
  <c r="K379" i="17"/>
  <c r="L379" i="17"/>
  <c r="M379" i="17"/>
  <c r="N379" i="17"/>
  <c r="O379" i="17"/>
  <c r="P379" i="17"/>
  <c r="Q379" i="17"/>
  <c r="R379" i="17"/>
  <c r="S379" i="17"/>
  <c r="T379" i="17"/>
  <c r="U379" i="17"/>
  <c r="A380" i="17"/>
  <c r="B380" i="17"/>
  <c r="C380" i="17"/>
  <c r="D380" i="17"/>
  <c r="E380" i="17"/>
  <c r="F380" i="17"/>
  <c r="G380" i="17"/>
  <c r="H380" i="17"/>
  <c r="I380" i="17"/>
  <c r="J380" i="17"/>
  <c r="K380" i="17"/>
  <c r="L380" i="17"/>
  <c r="M380" i="17"/>
  <c r="N380" i="17"/>
  <c r="O380" i="17"/>
  <c r="P380" i="17"/>
  <c r="Q380" i="17"/>
  <c r="R380" i="17"/>
  <c r="S380" i="17"/>
  <c r="T380" i="17"/>
  <c r="U380" i="17"/>
  <c r="V380" i="17"/>
  <c r="W380" i="17" s="1"/>
  <c r="X380" i="17"/>
  <c r="AA380" i="17" s="1"/>
  <c r="AB380" i="17" s="1"/>
  <c r="A381" i="17"/>
  <c r="B381" i="17"/>
  <c r="C381" i="17"/>
  <c r="X381" i="17" s="1"/>
  <c r="AA381" i="17" s="1"/>
  <c r="AB381" i="17" s="1"/>
  <c r="D381" i="17"/>
  <c r="E381" i="17"/>
  <c r="F381" i="17"/>
  <c r="G381" i="17"/>
  <c r="H381" i="17"/>
  <c r="I381" i="17"/>
  <c r="J381" i="17"/>
  <c r="K381" i="17"/>
  <c r="L381" i="17"/>
  <c r="M381" i="17"/>
  <c r="N381" i="17"/>
  <c r="O381" i="17"/>
  <c r="P381" i="17"/>
  <c r="Q381" i="17"/>
  <c r="R381" i="17"/>
  <c r="S381" i="17"/>
  <c r="T381" i="17"/>
  <c r="U381" i="17"/>
  <c r="V381" i="17"/>
  <c r="W381" i="17" s="1"/>
  <c r="A382" i="17"/>
  <c r="B382" i="17"/>
  <c r="C382" i="17"/>
  <c r="X382" i="17" s="1"/>
  <c r="AA382" i="17" s="1"/>
  <c r="D382" i="17"/>
  <c r="E382" i="17"/>
  <c r="F382" i="17"/>
  <c r="G382" i="17"/>
  <c r="H382" i="17"/>
  <c r="I382" i="17"/>
  <c r="J382" i="17"/>
  <c r="K382" i="17"/>
  <c r="L382" i="17"/>
  <c r="M382" i="17"/>
  <c r="N382" i="17"/>
  <c r="O382" i="17"/>
  <c r="P382" i="17"/>
  <c r="Q382" i="17"/>
  <c r="R382" i="17"/>
  <c r="S382" i="17"/>
  <c r="T382" i="17"/>
  <c r="U382" i="17"/>
  <c r="A383" i="17"/>
  <c r="B383" i="17"/>
  <c r="C383" i="17"/>
  <c r="D383" i="17"/>
  <c r="E383" i="17"/>
  <c r="F383" i="17"/>
  <c r="G383" i="17"/>
  <c r="H383" i="17"/>
  <c r="I383" i="17"/>
  <c r="J383" i="17"/>
  <c r="K383" i="17"/>
  <c r="L383" i="17"/>
  <c r="M383" i="17"/>
  <c r="N383" i="17"/>
  <c r="O383" i="17"/>
  <c r="P383" i="17"/>
  <c r="Q383" i="17"/>
  <c r="R383" i="17"/>
  <c r="S383" i="17"/>
  <c r="T383" i="17"/>
  <c r="U383" i="17"/>
  <c r="V383" i="17"/>
  <c r="W383" i="17" s="1"/>
  <c r="X383" i="17"/>
  <c r="AA383" i="17" s="1"/>
  <c r="AB383" i="17" s="1"/>
  <c r="A384" i="17"/>
  <c r="B384" i="17"/>
  <c r="C384" i="17"/>
  <c r="X384" i="17" s="1"/>
  <c r="AA384" i="17" s="1"/>
  <c r="D384" i="17"/>
  <c r="E384" i="17"/>
  <c r="F384" i="17"/>
  <c r="G384" i="17"/>
  <c r="H384" i="17"/>
  <c r="I384" i="17"/>
  <c r="J384" i="17"/>
  <c r="K384" i="17"/>
  <c r="L384" i="17"/>
  <c r="M384" i="17"/>
  <c r="N384" i="17"/>
  <c r="O384" i="17"/>
  <c r="P384" i="17"/>
  <c r="Q384" i="17"/>
  <c r="R384" i="17"/>
  <c r="S384" i="17"/>
  <c r="T384" i="17"/>
  <c r="U384" i="17"/>
  <c r="V384" i="17"/>
  <c r="W384" i="17" s="1"/>
  <c r="A385" i="17"/>
  <c r="B385" i="17"/>
  <c r="C385" i="17"/>
  <c r="V385" i="17" s="1"/>
  <c r="W385" i="17" s="1"/>
  <c r="D385" i="17"/>
  <c r="E385" i="17"/>
  <c r="F385" i="17"/>
  <c r="G385" i="17"/>
  <c r="H385" i="17"/>
  <c r="I385" i="17"/>
  <c r="J385" i="17"/>
  <c r="K385" i="17"/>
  <c r="L385" i="17"/>
  <c r="M385" i="17"/>
  <c r="N385" i="17"/>
  <c r="O385" i="17"/>
  <c r="P385" i="17"/>
  <c r="Q385" i="17"/>
  <c r="R385" i="17"/>
  <c r="S385" i="17"/>
  <c r="T385" i="17"/>
  <c r="U385" i="17"/>
  <c r="A386"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387" i="17"/>
  <c r="B387" i="17"/>
  <c r="C387" i="17"/>
  <c r="X387" i="17" s="1"/>
  <c r="AA387" i="17" s="1"/>
  <c r="D387" i="17"/>
  <c r="E387" i="17"/>
  <c r="F387" i="17"/>
  <c r="G387" i="17"/>
  <c r="H387" i="17"/>
  <c r="I387" i="17"/>
  <c r="J387" i="17"/>
  <c r="K387" i="17"/>
  <c r="L387" i="17"/>
  <c r="M387" i="17"/>
  <c r="N387" i="17"/>
  <c r="O387" i="17"/>
  <c r="P387" i="17"/>
  <c r="Q387" i="17"/>
  <c r="R387" i="17"/>
  <c r="S387" i="17"/>
  <c r="T387" i="17"/>
  <c r="U387" i="17"/>
  <c r="V387" i="17"/>
  <c r="W387" i="17" s="1"/>
  <c r="A388" i="17"/>
  <c r="B388" i="17"/>
  <c r="C388" i="17"/>
  <c r="V388" i="17" s="1"/>
  <c r="W388" i="17" s="1"/>
  <c r="D388" i="17"/>
  <c r="E388" i="17"/>
  <c r="F388" i="17"/>
  <c r="G388" i="17"/>
  <c r="H388" i="17"/>
  <c r="I388" i="17"/>
  <c r="J388" i="17"/>
  <c r="K388" i="17"/>
  <c r="L388" i="17"/>
  <c r="M388" i="17"/>
  <c r="N388" i="17"/>
  <c r="O388" i="17"/>
  <c r="P388" i="17"/>
  <c r="Q388" i="17"/>
  <c r="R388" i="17"/>
  <c r="S388" i="17"/>
  <c r="T388" i="17"/>
  <c r="U388" i="17"/>
  <c r="A389" i="17"/>
  <c r="B389" i="17"/>
  <c r="C389" i="17"/>
  <c r="D389" i="17"/>
  <c r="E389" i="17"/>
  <c r="F389" i="17"/>
  <c r="G389" i="17"/>
  <c r="H389" i="17"/>
  <c r="I389" i="17"/>
  <c r="J389" i="17"/>
  <c r="K389" i="17"/>
  <c r="L389" i="17"/>
  <c r="M389" i="17"/>
  <c r="N389" i="17"/>
  <c r="O389" i="17"/>
  <c r="P389" i="17"/>
  <c r="Q389" i="17"/>
  <c r="R389" i="17"/>
  <c r="S389" i="17"/>
  <c r="T389" i="17"/>
  <c r="V389" i="17"/>
  <c r="W389" i="17" s="1"/>
  <c r="X389" i="17"/>
  <c r="AA389" i="17" s="1"/>
  <c r="A390" i="17"/>
  <c r="B390" i="17"/>
  <c r="C390" i="17"/>
  <c r="X390" i="17" s="1"/>
  <c r="AA390" i="17" s="1"/>
  <c r="AB390" i="17" s="1"/>
  <c r="D390" i="17"/>
  <c r="E390" i="17"/>
  <c r="F390" i="17"/>
  <c r="G390" i="17"/>
  <c r="H390" i="17"/>
  <c r="I390" i="17"/>
  <c r="J390" i="17"/>
  <c r="K390" i="17"/>
  <c r="L390" i="17"/>
  <c r="M390" i="17"/>
  <c r="N390" i="17"/>
  <c r="O390" i="17"/>
  <c r="P390" i="17"/>
  <c r="Q390" i="17"/>
  <c r="R390" i="17"/>
  <c r="S390" i="17"/>
  <c r="T390" i="17"/>
  <c r="U390" i="17"/>
  <c r="V390" i="17"/>
  <c r="W390" i="17" s="1"/>
  <c r="A391" i="17"/>
  <c r="B391" i="17"/>
  <c r="C391" i="17"/>
  <c r="X391" i="17" s="1"/>
  <c r="AA391" i="17" s="1"/>
  <c r="D391" i="17"/>
  <c r="E391" i="17"/>
  <c r="F391" i="17"/>
  <c r="G391" i="17"/>
  <c r="H391" i="17"/>
  <c r="I391" i="17"/>
  <c r="J391" i="17"/>
  <c r="K391" i="17"/>
  <c r="L391" i="17"/>
  <c r="M391" i="17"/>
  <c r="N391" i="17"/>
  <c r="O391" i="17"/>
  <c r="P391" i="17"/>
  <c r="Q391" i="17"/>
  <c r="R391" i="17"/>
  <c r="S391" i="17"/>
  <c r="T391" i="17"/>
  <c r="U391" i="17"/>
  <c r="A392" i="17"/>
  <c r="B392" i="17"/>
  <c r="C392" i="17"/>
  <c r="D392" i="17"/>
  <c r="E392" i="17"/>
  <c r="F392" i="17"/>
  <c r="G392" i="17"/>
  <c r="H392" i="17"/>
  <c r="I392" i="17"/>
  <c r="J392" i="17"/>
  <c r="K392" i="17"/>
  <c r="L392" i="17"/>
  <c r="M392" i="17"/>
  <c r="N392" i="17"/>
  <c r="O392" i="17"/>
  <c r="P392" i="17"/>
  <c r="Q392" i="17"/>
  <c r="R392" i="17"/>
  <c r="S392" i="17"/>
  <c r="T392" i="17"/>
  <c r="V392" i="17"/>
  <c r="W392" i="17" s="1"/>
  <c r="X392" i="17"/>
  <c r="AA392" i="17" s="1"/>
  <c r="A393" i="17"/>
  <c r="B393" i="17"/>
  <c r="C393" i="17"/>
  <c r="X393" i="17" s="1"/>
  <c r="AA393" i="17" s="1"/>
  <c r="D393" i="17"/>
  <c r="E393" i="17"/>
  <c r="F393" i="17"/>
  <c r="G393" i="17"/>
  <c r="H393" i="17"/>
  <c r="I393" i="17"/>
  <c r="J393" i="17"/>
  <c r="K393" i="17"/>
  <c r="L393" i="17"/>
  <c r="M393" i="17"/>
  <c r="N393" i="17"/>
  <c r="O393" i="17"/>
  <c r="P393" i="17"/>
  <c r="Q393" i="17"/>
  <c r="R393" i="17"/>
  <c r="S393" i="17"/>
  <c r="T393" i="17"/>
  <c r="U393" i="17"/>
  <c r="V393" i="17"/>
  <c r="W393" i="17" s="1"/>
  <c r="A306" i="17"/>
  <c r="B306" i="17"/>
  <c r="C306" i="17"/>
  <c r="X306" i="17" s="1"/>
  <c r="AA306" i="17" s="1"/>
  <c r="D306" i="17"/>
  <c r="E306" i="17"/>
  <c r="F306" i="17"/>
  <c r="G306" i="17"/>
  <c r="H306" i="17"/>
  <c r="I306" i="17"/>
  <c r="J306" i="17"/>
  <c r="K306" i="17"/>
  <c r="L306" i="17"/>
  <c r="M306" i="17"/>
  <c r="N306" i="17"/>
  <c r="O306" i="17"/>
  <c r="P306" i="17"/>
  <c r="Q306" i="17"/>
  <c r="R306" i="17"/>
  <c r="S306" i="17"/>
  <c r="T306" i="17"/>
  <c r="U306" i="17"/>
  <c r="V306" i="17"/>
  <c r="W306" i="17" s="1"/>
  <c r="A307" i="17"/>
  <c r="B307" i="17"/>
  <c r="C307" i="17"/>
  <c r="X307" i="17" s="1"/>
  <c r="AA307" i="17" s="1"/>
  <c r="AB307" i="17" s="1"/>
  <c r="D307" i="17"/>
  <c r="E307" i="17"/>
  <c r="F307" i="17"/>
  <c r="G307" i="17"/>
  <c r="H307" i="17"/>
  <c r="I307" i="17"/>
  <c r="J307" i="17"/>
  <c r="K307" i="17"/>
  <c r="L307" i="17"/>
  <c r="M307" i="17"/>
  <c r="N307" i="17"/>
  <c r="O307" i="17"/>
  <c r="P307" i="17"/>
  <c r="Q307" i="17"/>
  <c r="R307" i="17"/>
  <c r="S307" i="17"/>
  <c r="T307" i="17"/>
  <c r="U307" i="17"/>
  <c r="A308" i="17"/>
  <c r="B308" i="17"/>
  <c r="C308" i="17"/>
  <c r="D308" i="17"/>
  <c r="E308" i="17"/>
  <c r="F308" i="17"/>
  <c r="G308" i="17"/>
  <c r="H308" i="17"/>
  <c r="I308" i="17"/>
  <c r="J308" i="17"/>
  <c r="K308" i="17"/>
  <c r="L308" i="17"/>
  <c r="M308" i="17"/>
  <c r="N308" i="17"/>
  <c r="O308" i="17"/>
  <c r="P308" i="17"/>
  <c r="Q308" i="17"/>
  <c r="R308" i="17"/>
  <c r="S308" i="17"/>
  <c r="T308" i="17"/>
  <c r="U308" i="17"/>
  <c r="V308" i="17"/>
  <c r="W308" i="17" s="1"/>
  <c r="X308" i="17"/>
  <c r="AA308" i="17" s="1"/>
  <c r="A309" i="17"/>
  <c r="B309" i="17"/>
  <c r="C309" i="17"/>
  <c r="X309" i="17" s="1"/>
  <c r="AA309" i="17" s="1"/>
  <c r="D309" i="17"/>
  <c r="E309" i="17"/>
  <c r="F309" i="17"/>
  <c r="G309" i="17"/>
  <c r="H309" i="17"/>
  <c r="I309" i="17"/>
  <c r="J309" i="17"/>
  <c r="K309" i="17"/>
  <c r="L309" i="17"/>
  <c r="M309" i="17"/>
  <c r="N309" i="17"/>
  <c r="O309" i="17"/>
  <c r="P309" i="17"/>
  <c r="Q309" i="17"/>
  <c r="R309" i="17"/>
  <c r="S309" i="17"/>
  <c r="T309" i="17"/>
  <c r="U309" i="17"/>
  <c r="V309" i="17"/>
  <c r="W309" i="17" s="1"/>
  <c r="A310" i="17"/>
  <c r="B310" i="17"/>
  <c r="C310" i="17"/>
  <c r="X310" i="17" s="1"/>
  <c r="AA310" i="17" s="1"/>
  <c r="D310" i="17"/>
  <c r="E310" i="17"/>
  <c r="F310" i="17"/>
  <c r="G310" i="17"/>
  <c r="H310" i="17"/>
  <c r="I310" i="17"/>
  <c r="J310" i="17"/>
  <c r="K310" i="17"/>
  <c r="L310" i="17"/>
  <c r="M310" i="17"/>
  <c r="N310" i="17"/>
  <c r="O310" i="17"/>
  <c r="P310" i="17"/>
  <c r="Q310" i="17"/>
  <c r="R310" i="17"/>
  <c r="S310" i="17"/>
  <c r="T310" i="17"/>
  <c r="U310" i="17"/>
  <c r="A311" i="17"/>
  <c r="B311" i="17"/>
  <c r="C311" i="17"/>
  <c r="D311" i="17"/>
  <c r="E311" i="17"/>
  <c r="F311" i="17"/>
  <c r="G311" i="17"/>
  <c r="H311" i="17"/>
  <c r="I311" i="17"/>
  <c r="J311" i="17"/>
  <c r="K311" i="17"/>
  <c r="L311" i="17"/>
  <c r="M311" i="17"/>
  <c r="N311" i="17"/>
  <c r="O311" i="17"/>
  <c r="P311" i="17"/>
  <c r="Q311" i="17"/>
  <c r="R311" i="17"/>
  <c r="S311" i="17"/>
  <c r="T311" i="17"/>
  <c r="V311" i="17"/>
  <c r="W311" i="17" s="1"/>
  <c r="X311" i="17"/>
  <c r="AA311" i="17" s="1"/>
  <c r="A312" i="17"/>
  <c r="B312" i="17"/>
  <c r="C312" i="17"/>
  <c r="X312" i="17" s="1"/>
  <c r="AA312" i="17" s="1"/>
  <c r="D312" i="17"/>
  <c r="E312" i="17"/>
  <c r="F312" i="17"/>
  <c r="G312" i="17"/>
  <c r="H312" i="17"/>
  <c r="I312" i="17"/>
  <c r="J312" i="17"/>
  <c r="K312" i="17"/>
  <c r="L312" i="17"/>
  <c r="M312" i="17"/>
  <c r="N312" i="17"/>
  <c r="O312" i="17"/>
  <c r="P312" i="17"/>
  <c r="Q312" i="17"/>
  <c r="R312" i="17"/>
  <c r="S312" i="17"/>
  <c r="T312" i="17"/>
  <c r="U312" i="17"/>
  <c r="V312" i="17"/>
  <c r="W312" i="17" s="1"/>
  <c r="A313" i="17"/>
  <c r="B313" i="17"/>
  <c r="C313" i="17"/>
  <c r="X313" i="17" s="1"/>
  <c r="AA313" i="17" s="1"/>
  <c r="D313" i="17"/>
  <c r="E313" i="17"/>
  <c r="F313" i="17"/>
  <c r="G313" i="17"/>
  <c r="H313" i="17"/>
  <c r="I313" i="17"/>
  <c r="J313" i="17"/>
  <c r="K313" i="17"/>
  <c r="L313" i="17"/>
  <c r="M313" i="17"/>
  <c r="N313" i="17"/>
  <c r="O313" i="17"/>
  <c r="P313" i="17"/>
  <c r="Q313" i="17"/>
  <c r="R313" i="17"/>
  <c r="S313" i="17"/>
  <c r="T313" i="17"/>
  <c r="U313" i="17"/>
  <c r="A314" i="17"/>
  <c r="B314" i="17"/>
  <c r="C314" i="17"/>
  <c r="D314" i="17"/>
  <c r="E314" i="17"/>
  <c r="F314" i="17"/>
  <c r="G314" i="17"/>
  <c r="H314" i="17"/>
  <c r="I314" i="17"/>
  <c r="J314" i="17"/>
  <c r="K314" i="17"/>
  <c r="L314" i="17"/>
  <c r="M314" i="17"/>
  <c r="N314" i="17"/>
  <c r="O314" i="17"/>
  <c r="P314" i="17"/>
  <c r="Q314" i="17"/>
  <c r="R314" i="17"/>
  <c r="S314" i="17"/>
  <c r="T314" i="17"/>
  <c r="V314" i="17"/>
  <c r="W314" i="17" s="1"/>
  <c r="X314" i="17"/>
  <c r="AA314" i="17" s="1"/>
  <c r="A315" i="17"/>
  <c r="B315" i="17"/>
  <c r="C315" i="17"/>
  <c r="X315" i="17" s="1"/>
  <c r="AA315" i="17" s="1"/>
  <c r="D315" i="17"/>
  <c r="E315" i="17"/>
  <c r="F315" i="17"/>
  <c r="G315" i="17"/>
  <c r="H315" i="17"/>
  <c r="I315" i="17"/>
  <c r="J315" i="17"/>
  <c r="K315" i="17"/>
  <c r="L315" i="17"/>
  <c r="M315" i="17"/>
  <c r="N315" i="17"/>
  <c r="O315" i="17"/>
  <c r="P315" i="17"/>
  <c r="Q315" i="17"/>
  <c r="R315" i="17"/>
  <c r="S315" i="17"/>
  <c r="T315" i="17"/>
  <c r="U315" i="17"/>
  <c r="V315" i="17"/>
  <c r="W315" i="17" s="1"/>
  <c r="A316" i="17"/>
  <c r="B316" i="17"/>
  <c r="C316" i="17"/>
  <c r="X316" i="17" s="1"/>
  <c r="AA316" i="17" s="1"/>
  <c r="AB316" i="17" s="1"/>
  <c r="D316" i="17"/>
  <c r="E316" i="17"/>
  <c r="F316" i="17"/>
  <c r="G316" i="17"/>
  <c r="H316" i="17"/>
  <c r="I316" i="17"/>
  <c r="J316" i="17"/>
  <c r="K316" i="17"/>
  <c r="L316" i="17"/>
  <c r="M316" i="17"/>
  <c r="N316" i="17"/>
  <c r="O316" i="17"/>
  <c r="P316" i="17"/>
  <c r="Q316" i="17"/>
  <c r="R316" i="17"/>
  <c r="S316" i="17"/>
  <c r="T316" i="17"/>
  <c r="U316" i="17"/>
  <c r="A317" i="17"/>
  <c r="B317" i="17"/>
  <c r="C317" i="17"/>
  <c r="D317" i="17"/>
  <c r="E317" i="17"/>
  <c r="F317" i="17"/>
  <c r="G317" i="17"/>
  <c r="H317" i="17"/>
  <c r="I317" i="17"/>
  <c r="J317" i="17"/>
  <c r="K317" i="17"/>
  <c r="L317" i="17"/>
  <c r="M317" i="17"/>
  <c r="N317" i="17"/>
  <c r="O317" i="17"/>
  <c r="P317" i="17"/>
  <c r="Q317" i="17"/>
  <c r="R317" i="17"/>
  <c r="S317" i="17"/>
  <c r="T317" i="17"/>
  <c r="U317" i="17"/>
  <c r="V317" i="17"/>
  <c r="W317" i="17" s="1"/>
  <c r="X317" i="17"/>
  <c r="AA317" i="17" s="1"/>
  <c r="AB317" i="17" s="1"/>
  <c r="A318" i="17"/>
  <c r="B318" i="17"/>
  <c r="C318" i="17"/>
  <c r="X318" i="17" s="1"/>
  <c r="AA318" i="17" s="1"/>
  <c r="AB318" i="17" s="1"/>
  <c r="D318" i="17"/>
  <c r="E318" i="17"/>
  <c r="F318" i="17"/>
  <c r="G318" i="17"/>
  <c r="H318" i="17"/>
  <c r="I318" i="17"/>
  <c r="J318" i="17"/>
  <c r="K318" i="17"/>
  <c r="L318" i="17"/>
  <c r="M318" i="17"/>
  <c r="N318" i="17"/>
  <c r="O318" i="17"/>
  <c r="P318" i="17"/>
  <c r="Q318" i="17"/>
  <c r="R318" i="17"/>
  <c r="S318" i="17"/>
  <c r="T318" i="17"/>
  <c r="U318" i="17"/>
  <c r="V318" i="17"/>
  <c r="W318" i="17" s="1"/>
  <c r="A319" i="17"/>
  <c r="B319" i="17"/>
  <c r="C319" i="17"/>
  <c r="X319" i="17" s="1"/>
  <c r="AA319" i="17" s="1"/>
  <c r="AB319" i="17" s="1"/>
  <c r="D319" i="17"/>
  <c r="E319" i="17"/>
  <c r="F319" i="17"/>
  <c r="G319" i="17"/>
  <c r="H319" i="17"/>
  <c r="I319" i="17"/>
  <c r="J319" i="17"/>
  <c r="K319" i="17"/>
  <c r="L319" i="17"/>
  <c r="M319" i="17"/>
  <c r="N319" i="17"/>
  <c r="O319" i="17"/>
  <c r="P319" i="17"/>
  <c r="Q319" i="17"/>
  <c r="R319" i="17"/>
  <c r="S319" i="17"/>
  <c r="T319" i="17"/>
  <c r="U319" i="17"/>
  <c r="A320" i="17"/>
  <c r="B320" i="17"/>
  <c r="C320" i="17"/>
  <c r="D320" i="17"/>
  <c r="E320" i="17"/>
  <c r="F320" i="17"/>
  <c r="G320" i="17"/>
  <c r="H320" i="17"/>
  <c r="I320" i="17"/>
  <c r="J320" i="17"/>
  <c r="K320" i="17"/>
  <c r="L320" i="17"/>
  <c r="M320" i="17"/>
  <c r="N320" i="17"/>
  <c r="O320" i="17"/>
  <c r="P320" i="17"/>
  <c r="Q320" i="17"/>
  <c r="R320" i="17"/>
  <c r="S320" i="17"/>
  <c r="T320" i="17"/>
  <c r="U320" i="17"/>
  <c r="V320" i="17"/>
  <c r="W320" i="17" s="1"/>
  <c r="X320" i="17"/>
  <c r="AA320" i="17" s="1"/>
  <c r="AB320" i="17" s="1"/>
  <c r="A321" i="17"/>
  <c r="B321" i="17"/>
  <c r="C321" i="17"/>
  <c r="X321" i="17" s="1"/>
  <c r="AA321" i="17" s="1"/>
  <c r="AB321" i="17" s="1"/>
  <c r="D321" i="17"/>
  <c r="E321" i="17"/>
  <c r="F321" i="17"/>
  <c r="G321" i="17"/>
  <c r="H321" i="17"/>
  <c r="I321" i="17"/>
  <c r="J321" i="17"/>
  <c r="K321" i="17"/>
  <c r="L321" i="17"/>
  <c r="M321" i="17"/>
  <c r="N321" i="17"/>
  <c r="O321" i="17"/>
  <c r="P321" i="17"/>
  <c r="Q321" i="17"/>
  <c r="R321" i="17"/>
  <c r="S321" i="17"/>
  <c r="T321" i="17"/>
  <c r="U321" i="17"/>
  <c r="V321" i="17"/>
  <c r="W321" i="17" s="1"/>
  <c r="A322" i="17"/>
  <c r="B322" i="17"/>
  <c r="C322" i="17"/>
  <c r="X322" i="17" s="1"/>
  <c r="AA322" i="17" s="1"/>
  <c r="AB322" i="17" s="1"/>
  <c r="D322" i="17"/>
  <c r="E322" i="17"/>
  <c r="F322" i="17"/>
  <c r="G322" i="17"/>
  <c r="H322" i="17"/>
  <c r="I322" i="17"/>
  <c r="J322" i="17"/>
  <c r="K322" i="17"/>
  <c r="L322" i="17"/>
  <c r="M322" i="17"/>
  <c r="N322" i="17"/>
  <c r="O322" i="17"/>
  <c r="P322" i="17"/>
  <c r="Q322" i="17"/>
  <c r="R322" i="17"/>
  <c r="S322" i="17"/>
  <c r="T322" i="17"/>
  <c r="U322" i="17"/>
  <c r="A323" i="17"/>
  <c r="B323" i="17"/>
  <c r="C323" i="17"/>
  <c r="D323" i="17"/>
  <c r="E323" i="17"/>
  <c r="F323" i="17"/>
  <c r="G323" i="17"/>
  <c r="H323" i="17"/>
  <c r="I323" i="17"/>
  <c r="J323" i="17"/>
  <c r="K323" i="17"/>
  <c r="L323" i="17"/>
  <c r="M323" i="17"/>
  <c r="N323" i="17"/>
  <c r="O323" i="17"/>
  <c r="P323" i="17"/>
  <c r="Q323" i="17"/>
  <c r="R323" i="17"/>
  <c r="S323" i="17"/>
  <c r="T323" i="17"/>
  <c r="U323" i="17"/>
  <c r="V323" i="17"/>
  <c r="W323" i="17" s="1"/>
  <c r="X323" i="17"/>
  <c r="AA323" i="17" s="1"/>
  <c r="AB323" i="17" s="1"/>
  <c r="A324" i="17"/>
  <c r="B324" i="17"/>
  <c r="C324" i="17"/>
  <c r="X324" i="17" s="1"/>
  <c r="AA324" i="17" s="1"/>
  <c r="AB324" i="17" s="1"/>
  <c r="D324" i="17"/>
  <c r="E324" i="17"/>
  <c r="F324" i="17"/>
  <c r="G324" i="17"/>
  <c r="H324" i="17"/>
  <c r="I324" i="17"/>
  <c r="J324" i="17"/>
  <c r="K324" i="17"/>
  <c r="L324" i="17"/>
  <c r="M324" i="17"/>
  <c r="N324" i="17"/>
  <c r="O324" i="17"/>
  <c r="P324" i="17"/>
  <c r="Q324" i="17"/>
  <c r="R324" i="17"/>
  <c r="S324" i="17"/>
  <c r="T324" i="17"/>
  <c r="U324" i="17"/>
  <c r="V324" i="17"/>
  <c r="W324" i="17" s="1"/>
  <c r="A325" i="17"/>
  <c r="B325" i="17"/>
  <c r="C325" i="17"/>
  <c r="X325" i="17" s="1"/>
  <c r="AA325" i="17" s="1"/>
  <c r="AB325" i="17" s="1"/>
  <c r="D325" i="17"/>
  <c r="E325" i="17"/>
  <c r="F325" i="17"/>
  <c r="G325" i="17"/>
  <c r="H325" i="17"/>
  <c r="I325" i="17"/>
  <c r="J325" i="17"/>
  <c r="K325" i="17"/>
  <c r="L325" i="17"/>
  <c r="M325" i="17"/>
  <c r="N325" i="17"/>
  <c r="O325" i="17"/>
  <c r="P325" i="17"/>
  <c r="Q325" i="17"/>
  <c r="R325" i="17"/>
  <c r="S325" i="17"/>
  <c r="T325" i="17"/>
  <c r="U325" i="17"/>
  <c r="A326" i="17"/>
  <c r="B326" i="17"/>
  <c r="C326" i="17"/>
  <c r="D326" i="17"/>
  <c r="E326" i="17"/>
  <c r="F326" i="17"/>
  <c r="G326" i="17"/>
  <c r="H326" i="17"/>
  <c r="I326" i="17"/>
  <c r="J326" i="17"/>
  <c r="K326" i="17"/>
  <c r="L326" i="17"/>
  <c r="M326" i="17"/>
  <c r="N326" i="17"/>
  <c r="O326" i="17"/>
  <c r="P326" i="17"/>
  <c r="Q326" i="17"/>
  <c r="R326" i="17"/>
  <c r="S326" i="17"/>
  <c r="T326" i="17"/>
  <c r="U326" i="17"/>
  <c r="V326" i="17"/>
  <c r="W326" i="17" s="1"/>
  <c r="X326" i="17"/>
  <c r="AA326" i="17" s="1"/>
  <c r="AB326" i="17" s="1"/>
  <c r="A327" i="17"/>
  <c r="B327" i="17"/>
  <c r="C327" i="17"/>
  <c r="X327" i="17" s="1"/>
  <c r="AA327" i="17" s="1"/>
  <c r="D327" i="17"/>
  <c r="E327" i="17"/>
  <c r="F327" i="17"/>
  <c r="G327" i="17"/>
  <c r="H327" i="17"/>
  <c r="I327" i="17"/>
  <c r="J327" i="17"/>
  <c r="K327" i="17"/>
  <c r="L327" i="17"/>
  <c r="M327" i="17"/>
  <c r="N327" i="17"/>
  <c r="O327" i="17"/>
  <c r="P327" i="17"/>
  <c r="Q327" i="17"/>
  <c r="R327" i="17"/>
  <c r="S327" i="17"/>
  <c r="T327" i="17"/>
  <c r="U327" i="17"/>
  <c r="V327" i="17"/>
  <c r="W327" i="17" s="1"/>
  <c r="A328" i="17"/>
  <c r="B328" i="17"/>
  <c r="C328" i="17"/>
  <c r="X328" i="17" s="1"/>
  <c r="AA328" i="17" s="1"/>
  <c r="D328" i="17"/>
  <c r="E328" i="17"/>
  <c r="F328" i="17"/>
  <c r="G328" i="17"/>
  <c r="H328" i="17"/>
  <c r="I328" i="17"/>
  <c r="J328" i="17"/>
  <c r="K328" i="17"/>
  <c r="L328" i="17"/>
  <c r="M328" i="17"/>
  <c r="N328" i="17"/>
  <c r="O328" i="17"/>
  <c r="P328" i="17"/>
  <c r="Q328" i="17"/>
  <c r="R328" i="17"/>
  <c r="S328" i="17"/>
  <c r="T328" i="17"/>
  <c r="U328" i="17"/>
  <c r="A329" i="17"/>
  <c r="B329" i="17"/>
  <c r="C329" i="17"/>
  <c r="D329" i="17"/>
  <c r="E329" i="17"/>
  <c r="F329" i="17"/>
  <c r="G329" i="17"/>
  <c r="H329" i="17"/>
  <c r="I329" i="17"/>
  <c r="J329" i="17"/>
  <c r="K329" i="17"/>
  <c r="L329" i="17"/>
  <c r="M329" i="17"/>
  <c r="N329" i="17"/>
  <c r="O329" i="17"/>
  <c r="P329" i="17"/>
  <c r="Q329" i="17"/>
  <c r="R329" i="17"/>
  <c r="S329" i="17"/>
  <c r="T329" i="17"/>
  <c r="U329" i="17"/>
  <c r="V329" i="17"/>
  <c r="W329" i="17" s="1"/>
  <c r="X329" i="17"/>
  <c r="AA329" i="17" s="1"/>
  <c r="A330" i="17"/>
  <c r="B330" i="17"/>
  <c r="C330" i="17"/>
  <c r="X330" i="17" s="1"/>
  <c r="AA330" i="17" s="1"/>
  <c r="D330" i="17"/>
  <c r="E330" i="17"/>
  <c r="F330" i="17"/>
  <c r="G330" i="17"/>
  <c r="H330" i="17"/>
  <c r="I330" i="17"/>
  <c r="J330" i="17"/>
  <c r="K330" i="17"/>
  <c r="L330" i="17"/>
  <c r="M330" i="17"/>
  <c r="N330" i="17"/>
  <c r="O330" i="17"/>
  <c r="P330" i="17"/>
  <c r="Q330" i="17"/>
  <c r="R330" i="17"/>
  <c r="S330" i="17"/>
  <c r="T330" i="17"/>
  <c r="U330" i="17"/>
  <c r="V330" i="17"/>
  <c r="W330" i="17" s="1"/>
  <c r="A331" i="17"/>
  <c r="B331" i="17"/>
  <c r="C331" i="17"/>
  <c r="X331" i="17" s="1"/>
  <c r="AA331" i="17" s="1"/>
  <c r="D331" i="17"/>
  <c r="E331" i="17"/>
  <c r="F331" i="17"/>
  <c r="G331" i="17"/>
  <c r="H331" i="17"/>
  <c r="I331" i="17"/>
  <c r="J331" i="17"/>
  <c r="K331" i="17"/>
  <c r="L331" i="17"/>
  <c r="M331" i="17"/>
  <c r="N331" i="17"/>
  <c r="O331" i="17"/>
  <c r="P331" i="17"/>
  <c r="Q331" i="17"/>
  <c r="R331" i="17"/>
  <c r="S331" i="17"/>
  <c r="T331" i="17"/>
  <c r="U331" i="17"/>
  <c r="A332" i="17"/>
  <c r="B332" i="17"/>
  <c r="C332" i="17"/>
  <c r="D332" i="17"/>
  <c r="E332" i="17"/>
  <c r="F332" i="17"/>
  <c r="G332" i="17"/>
  <c r="H332" i="17"/>
  <c r="I332" i="17"/>
  <c r="J332" i="17"/>
  <c r="K332" i="17"/>
  <c r="L332" i="17"/>
  <c r="M332" i="17"/>
  <c r="N332" i="17"/>
  <c r="O332" i="17"/>
  <c r="P332" i="17"/>
  <c r="Q332" i="17"/>
  <c r="R332" i="17"/>
  <c r="S332" i="17"/>
  <c r="T332" i="17"/>
  <c r="U332" i="17"/>
  <c r="V332" i="17"/>
  <c r="W332" i="17" s="1"/>
  <c r="X332" i="17"/>
  <c r="AA332" i="17" s="1"/>
  <c r="A333" i="17"/>
  <c r="B333" i="17"/>
  <c r="C333" i="17"/>
  <c r="X333" i="17" s="1"/>
  <c r="AA333" i="17" s="1"/>
  <c r="AB333" i="17" s="1"/>
  <c r="D333" i="17"/>
  <c r="E333" i="17"/>
  <c r="F333" i="17"/>
  <c r="G333" i="17"/>
  <c r="H333" i="17"/>
  <c r="I333" i="17"/>
  <c r="J333" i="17"/>
  <c r="K333" i="17"/>
  <c r="L333" i="17"/>
  <c r="M333" i="17"/>
  <c r="N333" i="17"/>
  <c r="O333" i="17"/>
  <c r="P333" i="17"/>
  <c r="Q333" i="17"/>
  <c r="R333" i="17"/>
  <c r="S333" i="17"/>
  <c r="T333" i="17"/>
  <c r="U333" i="17"/>
  <c r="V333" i="17"/>
  <c r="W333" i="17" s="1"/>
  <c r="A334" i="17"/>
  <c r="B334" i="17"/>
  <c r="C334" i="17"/>
  <c r="X334" i="17" s="1"/>
  <c r="AA334" i="17" s="1"/>
  <c r="D334" i="17"/>
  <c r="E334" i="17"/>
  <c r="F334" i="17"/>
  <c r="G334" i="17"/>
  <c r="H334" i="17"/>
  <c r="I334" i="17"/>
  <c r="J334" i="17"/>
  <c r="K334" i="17"/>
  <c r="L334" i="17"/>
  <c r="M334" i="17"/>
  <c r="N334" i="17"/>
  <c r="O334" i="17"/>
  <c r="P334" i="17"/>
  <c r="Q334" i="17"/>
  <c r="R334" i="17"/>
  <c r="S334" i="17"/>
  <c r="T334" i="17"/>
  <c r="U334" i="17"/>
  <c r="A335" i="17"/>
  <c r="B335" i="17"/>
  <c r="C335" i="17"/>
  <c r="D335" i="17"/>
  <c r="E335" i="17"/>
  <c r="F335" i="17"/>
  <c r="G335" i="17"/>
  <c r="H335" i="17"/>
  <c r="I335" i="17"/>
  <c r="J335" i="17"/>
  <c r="K335" i="17"/>
  <c r="L335" i="17"/>
  <c r="M335" i="17"/>
  <c r="N335" i="17"/>
  <c r="O335" i="17"/>
  <c r="P335" i="17"/>
  <c r="Q335" i="17"/>
  <c r="R335" i="17"/>
  <c r="S335" i="17"/>
  <c r="T335" i="17"/>
  <c r="U335" i="17"/>
  <c r="V335" i="17"/>
  <c r="W335" i="17" s="1"/>
  <c r="X335" i="17"/>
  <c r="AA335" i="17"/>
  <c r="AB335" i="17" s="1"/>
  <c r="A336" i="17"/>
  <c r="B336" i="17"/>
  <c r="C336" i="17"/>
  <c r="X336" i="17" s="1"/>
  <c r="AA336" i="17" s="1"/>
  <c r="AB336" i="17" s="1"/>
  <c r="D336" i="17"/>
  <c r="E336" i="17"/>
  <c r="F336" i="17"/>
  <c r="G336" i="17"/>
  <c r="H336" i="17"/>
  <c r="I336" i="17"/>
  <c r="J336" i="17"/>
  <c r="K336" i="17"/>
  <c r="L336" i="17"/>
  <c r="M336" i="17"/>
  <c r="N336" i="17"/>
  <c r="O336" i="17"/>
  <c r="P336" i="17"/>
  <c r="Q336" i="17"/>
  <c r="R336" i="17"/>
  <c r="S336" i="17"/>
  <c r="T336" i="17"/>
  <c r="U336" i="17"/>
  <c r="V336" i="17"/>
  <c r="W336" i="17" s="1"/>
  <c r="A337" i="17"/>
  <c r="B337" i="17"/>
  <c r="C337" i="17"/>
  <c r="X337" i="17" s="1"/>
  <c r="AA337" i="17" s="1"/>
  <c r="D337" i="17"/>
  <c r="E337" i="17"/>
  <c r="F337" i="17"/>
  <c r="G337" i="17"/>
  <c r="H337" i="17"/>
  <c r="I337" i="17"/>
  <c r="J337" i="17"/>
  <c r="K337" i="17"/>
  <c r="L337" i="17"/>
  <c r="M337" i="17"/>
  <c r="N337" i="17"/>
  <c r="O337" i="17"/>
  <c r="P337" i="17"/>
  <c r="Q337" i="17"/>
  <c r="R337" i="17"/>
  <c r="S337" i="17"/>
  <c r="T337" i="17"/>
  <c r="U337" i="17"/>
  <c r="A338" i="17"/>
  <c r="B338" i="17"/>
  <c r="C338" i="17"/>
  <c r="D338" i="17"/>
  <c r="E338" i="17"/>
  <c r="F338" i="17"/>
  <c r="G338" i="17"/>
  <c r="H338" i="17"/>
  <c r="I338" i="17"/>
  <c r="J338" i="17"/>
  <c r="K338" i="17"/>
  <c r="L338" i="17"/>
  <c r="M338" i="17"/>
  <c r="N338" i="17"/>
  <c r="O338" i="17"/>
  <c r="P338" i="17"/>
  <c r="Q338" i="17"/>
  <c r="R338" i="17"/>
  <c r="S338" i="17"/>
  <c r="T338" i="17"/>
  <c r="U338" i="17"/>
  <c r="V338" i="17"/>
  <c r="W338" i="17" s="1"/>
  <c r="X338" i="17"/>
  <c r="AA338" i="17" s="1"/>
  <c r="A339" i="17"/>
  <c r="B339" i="17"/>
  <c r="C339" i="17"/>
  <c r="X339" i="17" s="1"/>
  <c r="AA339" i="17" s="1"/>
  <c r="AB339" i="17" s="1"/>
  <c r="D339" i="17"/>
  <c r="E339" i="17"/>
  <c r="F339" i="17"/>
  <c r="G339" i="17"/>
  <c r="H339" i="17"/>
  <c r="I339" i="17"/>
  <c r="J339" i="17"/>
  <c r="K339" i="17"/>
  <c r="L339" i="17"/>
  <c r="M339" i="17"/>
  <c r="N339" i="17"/>
  <c r="O339" i="17"/>
  <c r="P339" i="17"/>
  <c r="Q339" i="17"/>
  <c r="R339" i="17"/>
  <c r="S339" i="17"/>
  <c r="T339" i="17"/>
  <c r="U339" i="17"/>
  <c r="V339" i="17"/>
  <c r="W339" i="17" s="1"/>
  <c r="A340" i="17"/>
  <c r="B340" i="17"/>
  <c r="C340" i="17"/>
  <c r="V340" i="17" s="1"/>
  <c r="W340" i="17" s="1"/>
  <c r="D340" i="17"/>
  <c r="E340" i="17"/>
  <c r="F340" i="17"/>
  <c r="G340" i="17"/>
  <c r="H340" i="17"/>
  <c r="I340" i="17"/>
  <c r="J340" i="17"/>
  <c r="K340" i="17"/>
  <c r="L340" i="17"/>
  <c r="M340" i="17"/>
  <c r="N340" i="17"/>
  <c r="O340" i="17"/>
  <c r="P340" i="17"/>
  <c r="Q340" i="17"/>
  <c r="R340" i="17"/>
  <c r="S340" i="17"/>
  <c r="T340" i="17"/>
  <c r="U340" i="17"/>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B341" i="17" s="1"/>
  <c r="A342" i="17"/>
  <c r="B342" i="17"/>
  <c r="C342" i="17"/>
  <c r="X342" i="17" s="1"/>
  <c r="AA342" i="17" s="1"/>
  <c r="AB342" i="17" s="1"/>
  <c r="D342" i="17"/>
  <c r="E342" i="17"/>
  <c r="F342" i="17"/>
  <c r="G342" i="17"/>
  <c r="H342" i="17"/>
  <c r="I342" i="17"/>
  <c r="J342" i="17"/>
  <c r="K342" i="17"/>
  <c r="L342" i="17"/>
  <c r="M342" i="17"/>
  <c r="N342" i="17"/>
  <c r="O342" i="17"/>
  <c r="P342" i="17"/>
  <c r="Q342" i="17"/>
  <c r="R342" i="17"/>
  <c r="S342" i="17"/>
  <c r="T342" i="17"/>
  <c r="U342" i="17"/>
  <c r="V342" i="17"/>
  <c r="W342" i="17" s="1"/>
  <c r="A343" i="17"/>
  <c r="B343" i="17"/>
  <c r="C343" i="17"/>
  <c r="X343" i="17" s="1"/>
  <c r="AA343" i="17" s="1"/>
  <c r="D343" i="17"/>
  <c r="E343" i="17"/>
  <c r="F343" i="17"/>
  <c r="G343" i="17"/>
  <c r="H343" i="17"/>
  <c r="I343" i="17"/>
  <c r="J343" i="17"/>
  <c r="K343" i="17"/>
  <c r="L343" i="17"/>
  <c r="M343" i="17"/>
  <c r="N343" i="17"/>
  <c r="O343" i="17"/>
  <c r="P343" i="17"/>
  <c r="Q343" i="17"/>
  <c r="R343" i="17"/>
  <c r="S343" i="17"/>
  <c r="T343" i="17"/>
  <c r="U343" i="17"/>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X345" i="17" s="1"/>
  <c r="AA345" i="17" s="1"/>
  <c r="D345" i="17"/>
  <c r="E345" i="17"/>
  <c r="F345" i="17"/>
  <c r="G345" i="17"/>
  <c r="H345" i="17"/>
  <c r="I345" i="17"/>
  <c r="J345" i="17"/>
  <c r="K345" i="17"/>
  <c r="L345" i="17"/>
  <c r="M345" i="17"/>
  <c r="N345" i="17"/>
  <c r="O345" i="17"/>
  <c r="P345" i="17"/>
  <c r="Q345" i="17"/>
  <c r="R345" i="17"/>
  <c r="S345" i="17"/>
  <c r="T345" i="17"/>
  <c r="U345" i="17"/>
  <c r="V345" i="17"/>
  <c r="W345" i="17" s="1"/>
  <c r="A346" i="17"/>
  <c r="B346" i="17"/>
  <c r="C346" i="17"/>
  <c r="V346" i="17" s="1"/>
  <c r="W346" i="17" s="1"/>
  <c r="D346" i="17"/>
  <c r="E346" i="17"/>
  <c r="F346" i="17"/>
  <c r="G346" i="17"/>
  <c r="H346" i="17"/>
  <c r="I346" i="17"/>
  <c r="J346" i="17"/>
  <c r="K346" i="17"/>
  <c r="L346" i="17"/>
  <c r="M346" i="17"/>
  <c r="N346" i="17"/>
  <c r="O346" i="17"/>
  <c r="P346" i="17"/>
  <c r="Q346" i="17"/>
  <c r="R346" i="17"/>
  <c r="S346" i="17"/>
  <c r="T346" i="17"/>
  <c r="U346" i="17"/>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348" i="17"/>
  <c r="B348" i="17"/>
  <c r="C348" i="17"/>
  <c r="X348" i="17" s="1"/>
  <c r="AA348" i="17" s="1"/>
  <c r="D348" i="17"/>
  <c r="E348" i="17"/>
  <c r="F348" i="17"/>
  <c r="G348" i="17"/>
  <c r="H348" i="17"/>
  <c r="I348" i="17"/>
  <c r="J348" i="17"/>
  <c r="K348" i="17"/>
  <c r="L348" i="17"/>
  <c r="M348" i="17"/>
  <c r="N348" i="17"/>
  <c r="O348" i="17"/>
  <c r="P348" i="17"/>
  <c r="Q348" i="17"/>
  <c r="R348" i="17"/>
  <c r="S348" i="17"/>
  <c r="T348" i="17"/>
  <c r="U348" i="17"/>
  <c r="V348" i="17"/>
  <c r="W348" i="17" s="1"/>
  <c r="A349" i="17"/>
  <c r="B349" i="17"/>
  <c r="C349" i="17"/>
  <c r="X349" i="17" s="1"/>
  <c r="AA349" i="17" s="1"/>
  <c r="D349" i="17"/>
  <c r="E349" i="17"/>
  <c r="F349" i="17"/>
  <c r="G349" i="17"/>
  <c r="H349" i="17"/>
  <c r="I349" i="17"/>
  <c r="J349" i="17"/>
  <c r="K349" i="17"/>
  <c r="L349" i="17"/>
  <c r="M349" i="17"/>
  <c r="N349" i="17"/>
  <c r="O349" i="17"/>
  <c r="P349" i="17"/>
  <c r="Q349" i="17"/>
  <c r="R349" i="17"/>
  <c r="S349" i="17"/>
  <c r="T349" i="17"/>
  <c r="U349" i="17"/>
  <c r="A350" i="17"/>
  <c r="B350" i="17"/>
  <c r="C350" i="17"/>
  <c r="D350" i="17"/>
  <c r="E350" i="17"/>
  <c r="F350" i="17"/>
  <c r="G350" i="17"/>
  <c r="H350" i="17"/>
  <c r="I350" i="17"/>
  <c r="J350" i="17"/>
  <c r="K350" i="17"/>
  <c r="L350" i="17"/>
  <c r="M350" i="17"/>
  <c r="N350" i="17"/>
  <c r="O350" i="17"/>
  <c r="P350" i="17"/>
  <c r="Q350" i="17"/>
  <c r="R350" i="17"/>
  <c r="S350" i="17"/>
  <c r="T350" i="17"/>
  <c r="V350" i="17"/>
  <c r="W350" i="17" s="1"/>
  <c r="X350" i="17"/>
  <c r="AA350" i="17" s="1"/>
  <c r="A351" i="17"/>
  <c r="B351" i="17"/>
  <c r="C351" i="17"/>
  <c r="X351" i="17" s="1"/>
  <c r="AA351" i="17" s="1"/>
  <c r="AB351" i="17" s="1"/>
  <c r="D351" i="17"/>
  <c r="E351" i="17"/>
  <c r="F351" i="17"/>
  <c r="G351" i="17"/>
  <c r="H351" i="17"/>
  <c r="I351" i="17"/>
  <c r="J351" i="17"/>
  <c r="K351" i="17"/>
  <c r="L351" i="17"/>
  <c r="M351" i="17"/>
  <c r="N351" i="17"/>
  <c r="O351" i="17"/>
  <c r="P351" i="17"/>
  <c r="Q351" i="17"/>
  <c r="R351" i="17"/>
  <c r="S351" i="17"/>
  <c r="T351" i="17"/>
  <c r="U351" i="17"/>
  <c r="V351" i="17"/>
  <c r="W351" i="17" s="1"/>
  <c r="A352" i="17"/>
  <c r="B352" i="17"/>
  <c r="C352" i="17"/>
  <c r="V352" i="17" s="1"/>
  <c r="W352" i="17" s="1"/>
  <c r="D352" i="17"/>
  <c r="E352" i="17"/>
  <c r="F352" i="17"/>
  <c r="G352" i="17"/>
  <c r="H352" i="17"/>
  <c r="I352" i="17"/>
  <c r="J352" i="17"/>
  <c r="K352" i="17"/>
  <c r="L352" i="17"/>
  <c r="M352" i="17"/>
  <c r="N352" i="17"/>
  <c r="O352" i="17"/>
  <c r="P352" i="17"/>
  <c r="Q352" i="17"/>
  <c r="R352" i="17"/>
  <c r="S352" i="17"/>
  <c r="T352" i="17"/>
  <c r="U352" i="17"/>
  <c r="A353" i="17"/>
  <c r="B353" i="17"/>
  <c r="C353" i="17"/>
  <c r="D353" i="17"/>
  <c r="E353" i="17"/>
  <c r="F353" i="17"/>
  <c r="G353" i="17"/>
  <c r="H353" i="17"/>
  <c r="I353" i="17"/>
  <c r="J353" i="17"/>
  <c r="K353" i="17"/>
  <c r="L353" i="17"/>
  <c r="M353" i="17"/>
  <c r="N353" i="17"/>
  <c r="O353" i="17"/>
  <c r="P353" i="17"/>
  <c r="Q353" i="17"/>
  <c r="R353" i="17"/>
  <c r="S353" i="17"/>
  <c r="T353" i="17"/>
  <c r="V353" i="17"/>
  <c r="W353" i="17" s="1"/>
  <c r="X353" i="17"/>
  <c r="AA353" i="17" s="1"/>
  <c r="A354" i="17"/>
  <c r="B354" i="17"/>
  <c r="C354" i="17"/>
  <c r="X354" i="17" s="1"/>
  <c r="AA354" i="17" s="1"/>
  <c r="D354" i="17"/>
  <c r="E354" i="17"/>
  <c r="F354" i="17"/>
  <c r="G354" i="17"/>
  <c r="H354" i="17"/>
  <c r="I354" i="17"/>
  <c r="J354" i="17"/>
  <c r="K354" i="17"/>
  <c r="L354" i="17"/>
  <c r="M354" i="17"/>
  <c r="N354" i="17"/>
  <c r="O354" i="17"/>
  <c r="P354" i="17"/>
  <c r="Q354" i="17"/>
  <c r="R354" i="17"/>
  <c r="S354" i="17"/>
  <c r="T354" i="17"/>
  <c r="U354" i="17"/>
  <c r="V354" i="17"/>
  <c r="W354" i="17" s="1"/>
  <c r="A355" i="17"/>
  <c r="B355" i="17"/>
  <c r="C355" i="17"/>
  <c r="V355" i="17" s="1"/>
  <c r="W355" i="17" s="1"/>
  <c r="D355" i="17"/>
  <c r="E355" i="17"/>
  <c r="F355" i="17"/>
  <c r="G355" i="17"/>
  <c r="H355" i="17"/>
  <c r="I355" i="17"/>
  <c r="J355" i="17"/>
  <c r="K355" i="17"/>
  <c r="L355" i="17"/>
  <c r="M355" i="17"/>
  <c r="N355" i="17"/>
  <c r="O355" i="17"/>
  <c r="P355" i="17"/>
  <c r="Q355" i="17"/>
  <c r="R355" i="17"/>
  <c r="S355" i="17"/>
  <c r="T355" i="17"/>
  <c r="U355" i="17"/>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B356" i="17" s="1"/>
  <c r="A357" i="17"/>
  <c r="B357" i="17"/>
  <c r="C357" i="17"/>
  <c r="X357" i="17" s="1"/>
  <c r="AA357" i="17" s="1"/>
  <c r="AB357" i="17" s="1"/>
  <c r="D357" i="17"/>
  <c r="E357" i="17"/>
  <c r="F357" i="17"/>
  <c r="G357" i="17"/>
  <c r="H357" i="17"/>
  <c r="I357" i="17"/>
  <c r="J357" i="17"/>
  <c r="K357" i="17"/>
  <c r="L357" i="17"/>
  <c r="M357" i="17"/>
  <c r="N357" i="17"/>
  <c r="O357" i="17"/>
  <c r="P357" i="17"/>
  <c r="Q357" i="17"/>
  <c r="R357" i="17"/>
  <c r="S357" i="17"/>
  <c r="T357" i="17"/>
  <c r="U357" i="17"/>
  <c r="V357" i="17"/>
  <c r="W357" i="17" s="1"/>
  <c r="A358" i="17"/>
  <c r="B358" i="17"/>
  <c r="C358" i="17"/>
  <c r="X358" i="17" s="1"/>
  <c r="AA358" i="17" s="1"/>
  <c r="AB358" i="17" s="1"/>
  <c r="D358" i="17"/>
  <c r="E358" i="17"/>
  <c r="F358" i="17"/>
  <c r="G358" i="17"/>
  <c r="H358" i="17"/>
  <c r="I358" i="17"/>
  <c r="J358" i="17"/>
  <c r="K358" i="17"/>
  <c r="L358" i="17"/>
  <c r="M358" i="17"/>
  <c r="N358" i="17"/>
  <c r="O358" i="17"/>
  <c r="P358" i="17"/>
  <c r="Q358" i="17"/>
  <c r="R358" i="17"/>
  <c r="S358" i="17"/>
  <c r="T358" i="17"/>
  <c r="U358" i="17"/>
  <c r="A359" i="17"/>
  <c r="B359" i="17"/>
  <c r="C359" i="17"/>
  <c r="D359" i="17"/>
  <c r="E359" i="17"/>
  <c r="F359" i="17"/>
  <c r="G359" i="17"/>
  <c r="H359" i="17"/>
  <c r="I359" i="17"/>
  <c r="J359" i="17"/>
  <c r="K359" i="17"/>
  <c r="L359" i="17"/>
  <c r="M359" i="17"/>
  <c r="N359" i="17"/>
  <c r="O359" i="17"/>
  <c r="P359" i="17"/>
  <c r="Q359" i="17"/>
  <c r="R359" i="17"/>
  <c r="S359" i="17"/>
  <c r="T359" i="17"/>
  <c r="U359" i="17"/>
  <c r="V359" i="17"/>
  <c r="W359" i="17" s="1"/>
  <c r="X359" i="17"/>
  <c r="AA359" i="17" s="1"/>
  <c r="AB359" i="17" s="1"/>
  <c r="A246" i="17"/>
  <c r="B246" i="17"/>
  <c r="C246" i="17"/>
  <c r="V246" i="17" s="1"/>
  <c r="W246" i="17" s="1"/>
  <c r="D246" i="17"/>
  <c r="E246" i="17"/>
  <c r="F246" i="17"/>
  <c r="G246" i="17"/>
  <c r="H246" i="17"/>
  <c r="I246" i="17"/>
  <c r="J246" i="17"/>
  <c r="K246" i="17"/>
  <c r="L246" i="17"/>
  <c r="M246" i="17"/>
  <c r="N246" i="17"/>
  <c r="O246" i="17"/>
  <c r="P246" i="17"/>
  <c r="Q246" i="17"/>
  <c r="R246" i="17"/>
  <c r="S246" i="17"/>
  <c r="T246" i="17"/>
  <c r="U246" i="17"/>
  <c r="A247" i="17"/>
  <c r="B247" i="17"/>
  <c r="C247" i="17"/>
  <c r="D247" i="17"/>
  <c r="E247" i="17"/>
  <c r="F247" i="17"/>
  <c r="G247" i="17"/>
  <c r="H247" i="17"/>
  <c r="I247" i="17"/>
  <c r="J247" i="17"/>
  <c r="K247" i="17"/>
  <c r="L247" i="17"/>
  <c r="M247" i="17"/>
  <c r="N247" i="17"/>
  <c r="O247" i="17"/>
  <c r="P247" i="17"/>
  <c r="Q247" i="17"/>
  <c r="R247" i="17"/>
  <c r="S247" i="17"/>
  <c r="T247" i="17"/>
  <c r="U247" i="17"/>
  <c r="A248" i="17"/>
  <c r="B248" i="17"/>
  <c r="C248" i="17"/>
  <c r="D248" i="17"/>
  <c r="E248" i="17"/>
  <c r="F248" i="17"/>
  <c r="G248" i="17"/>
  <c r="H248" i="17"/>
  <c r="I248" i="17"/>
  <c r="J248" i="17"/>
  <c r="K248" i="17"/>
  <c r="L248" i="17"/>
  <c r="M248" i="17"/>
  <c r="N248" i="17"/>
  <c r="O248" i="17"/>
  <c r="P248" i="17"/>
  <c r="Q248" i="17"/>
  <c r="R248" i="17"/>
  <c r="S248" i="17"/>
  <c r="T248" i="17"/>
  <c r="U248" i="17"/>
  <c r="V248" i="17"/>
  <c r="W248" i="17" s="1"/>
  <c r="X248" i="17"/>
  <c r="AA248" i="17" s="1"/>
  <c r="A249" i="17"/>
  <c r="B249" i="17"/>
  <c r="C249" i="17"/>
  <c r="X249" i="17" s="1"/>
  <c r="AA249" i="17" s="1"/>
  <c r="D249" i="17"/>
  <c r="E249" i="17"/>
  <c r="F249" i="17"/>
  <c r="G249" i="17"/>
  <c r="H249" i="17"/>
  <c r="I249" i="17"/>
  <c r="J249" i="17"/>
  <c r="K249" i="17"/>
  <c r="L249" i="17"/>
  <c r="M249" i="17"/>
  <c r="N249" i="17"/>
  <c r="O249" i="17"/>
  <c r="P249" i="17"/>
  <c r="Q249" i="17"/>
  <c r="R249" i="17"/>
  <c r="S249" i="17"/>
  <c r="T249" i="17"/>
  <c r="U249" i="17"/>
  <c r="V249" i="17"/>
  <c r="W249" i="17" s="1"/>
  <c r="A250" i="17"/>
  <c r="B250" i="17"/>
  <c r="C250" i="17"/>
  <c r="D250" i="17"/>
  <c r="E250" i="17"/>
  <c r="F250" i="17"/>
  <c r="G250" i="17"/>
  <c r="H250" i="17"/>
  <c r="I250" i="17"/>
  <c r="J250" i="17"/>
  <c r="K250" i="17"/>
  <c r="L250" i="17"/>
  <c r="M250" i="17"/>
  <c r="N250" i="17"/>
  <c r="O250" i="17"/>
  <c r="P250" i="17"/>
  <c r="Q250" i="17"/>
  <c r="R250" i="17"/>
  <c r="S250" i="17"/>
  <c r="T250" i="17"/>
  <c r="U250" i="17"/>
  <c r="A251" i="17"/>
  <c r="B251" i="17"/>
  <c r="C251" i="17"/>
  <c r="D251" i="17"/>
  <c r="E251" i="17"/>
  <c r="F251" i="17"/>
  <c r="G251" i="17"/>
  <c r="H251" i="17"/>
  <c r="I251" i="17"/>
  <c r="J251" i="17"/>
  <c r="K251" i="17"/>
  <c r="L251" i="17"/>
  <c r="M251" i="17"/>
  <c r="N251" i="17"/>
  <c r="O251" i="17"/>
  <c r="P251" i="17"/>
  <c r="Q251" i="17"/>
  <c r="R251" i="17"/>
  <c r="S251" i="17"/>
  <c r="T251" i="17"/>
  <c r="U251" i="17"/>
  <c r="V251" i="17"/>
  <c r="W251" i="17" s="1"/>
  <c r="X251" i="17"/>
  <c r="AA251" i="17" s="1"/>
  <c r="A252" i="17"/>
  <c r="B252" i="17"/>
  <c r="C252" i="17"/>
  <c r="X252" i="17" s="1"/>
  <c r="AA252" i="17" s="1"/>
  <c r="D252" i="17"/>
  <c r="E252" i="17"/>
  <c r="F252" i="17"/>
  <c r="G252" i="17"/>
  <c r="H252" i="17"/>
  <c r="I252" i="17"/>
  <c r="J252" i="17"/>
  <c r="K252" i="17"/>
  <c r="L252" i="17"/>
  <c r="M252" i="17"/>
  <c r="N252" i="17"/>
  <c r="O252" i="17"/>
  <c r="P252" i="17"/>
  <c r="Q252" i="17"/>
  <c r="R252" i="17"/>
  <c r="S252" i="17"/>
  <c r="T252" i="17"/>
  <c r="U252" i="17"/>
  <c r="V252" i="17"/>
  <c r="W252" i="17" s="1"/>
  <c r="A253" i="17"/>
  <c r="B253" i="17"/>
  <c r="C253" i="17"/>
  <c r="D253" i="17"/>
  <c r="E253" i="17"/>
  <c r="F253" i="17"/>
  <c r="G253" i="17"/>
  <c r="H253" i="17"/>
  <c r="I253" i="17"/>
  <c r="J253" i="17"/>
  <c r="K253" i="17"/>
  <c r="L253" i="17"/>
  <c r="M253" i="17"/>
  <c r="N253" i="17"/>
  <c r="O253" i="17"/>
  <c r="P253" i="17"/>
  <c r="Q253" i="17"/>
  <c r="R253" i="17"/>
  <c r="S253" i="17"/>
  <c r="T253" i="17"/>
  <c r="U253" i="17"/>
  <c r="A254" i="17"/>
  <c r="B254" i="17"/>
  <c r="C254" i="17"/>
  <c r="D254" i="17"/>
  <c r="E254" i="17"/>
  <c r="F254" i="17"/>
  <c r="G254" i="17"/>
  <c r="H254" i="17"/>
  <c r="I254" i="17"/>
  <c r="J254" i="17"/>
  <c r="K254" i="17"/>
  <c r="L254" i="17"/>
  <c r="M254" i="17"/>
  <c r="N254" i="17"/>
  <c r="O254" i="17"/>
  <c r="P254" i="17"/>
  <c r="Q254" i="17"/>
  <c r="R254" i="17"/>
  <c r="S254" i="17"/>
  <c r="T254" i="17"/>
  <c r="U254" i="17"/>
  <c r="V254" i="17"/>
  <c r="W254" i="17" s="1"/>
  <c r="X254" i="17"/>
  <c r="AA254" i="17" s="1"/>
  <c r="AB254" i="17" s="1"/>
  <c r="A255" i="17"/>
  <c r="B255" i="17"/>
  <c r="C255" i="17"/>
  <c r="X255" i="17" s="1"/>
  <c r="AA255" i="17" s="1"/>
  <c r="D255" i="17"/>
  <c r="E255" i="17"/>
  <c r="F255" i="17"/>
  <c r="G255" i="17"/>
  <c r="H255" i="17"/>
  <c r="I255" i="17"/>
  <c r="J255" i="17"/>
  <c r="K255" i="17"/>
  <c r="L255" i="17"/>
  <c r="M255" i="17"/>
  <c r="N255" i="17"/>
  <c r="O255" i="17"/>
  <c r="P255" i="17"/>
  <c r="Q255" i="17"/>
  <c r="R255" i="17"/>
  <c r="S255" i="17"/>
  <c r="T255" i="17"/>
  <c r="U255" i="17"/>
  <c r="V255" i="17"/>
  <c r="W255" i="17" s="1"/>
  <c r="A256" i="17"/>
  <c r="B256" i="17"/>
  <c r="C256" i="17"/>
  <c r="D256" i="17"/>
  <c r="E256" i="17"/>
  <c r="F256" i="17"/>
  <c r="G256" i="17"/>
  <c r="H256" i="17"/>
  <c r="I256" i="17"/>
  <c r="J256" i="17"/>
  <c r="K256" i="17"/>
  <c r="L256" i="17"/>
  <c r="M256" i="17"/>
  <c r="N256" i="17"/>
  <c r="O256" i="17"/>
  <c r="P256" i="17"/>
  <c r="Q256" i="17"/>
  <c r="R256" i="17"/>
  <c r="S256" i="17"/>
  <c r="T256" i="17"/>
  <c r="U256" i="17"/>
  <c r="A257" i="17"/>
  <c r="B257" i="17"/>
  <c r="C257" i="17"/>
  <c r="D257" i="17"/>
  <c r="E257" i="17"/>
  <c r="F257" i="17"/>
  <c r="G257" i="17"/>
  <c r="H257" i="17"/>
  <c r="I257" i="17"/>
  <c r="J257" i="17"/>
  <c r="K257" i="17"/>
  <c r="L257" i="17"/>
  <c r="M257" i="17"/>
  <c r="N257" i="17"/>
  <c r="O257" i="17"/>
  <c r="P257" i="17"/>
  <c r="Q257" i="17"/>
  <c r="R257" i="17"/>
  <c r="S257" i="17"/>
  <c r="T257" i="17"/>
  <c r="U257" i="17"/>
  <c r="V257" i="17"/>
  <c r="W257" i="17" s="1"/>
  <c r="X257" i="17"/>
  <c r="AA257" i="17" s="1"/>
  <c r="AB257" i="17" s="1"/>
  <c r="A258" i="17"/>
  <c r="B258" i="17"/>
  <c r="C258" i="17"/>
  <c r="X258" i="17" s="1"/>
  <c r="AA258" i="17" s="1"/>
  <c r="D258" i="17"/>
  <c r="E258" i="17"/>
  <c r="F258" i="17"/>
  <c r="G258" i="17"/>
  <c r="H258" i="17"/>
  <c r="I258" i="17"/>
  <c r="J258" i="17"/>
  <c r="K258" i="17"/>
  <c r="L258" i="17"/>
  <c r="M258" i="17"/>
  <c r="N258" i="17"/>
  <c r="O258" i="17"/>
  <c r="P258" i="17"/>
  <c r="Q258" i="17"/>
  <c r="R258" i="17"/>
  <c r="S258" i="17"/>
  <c r="T258" i="17"/>
  <c r="U258" i="17"/>
  <c r="V258" i="17"/>
  <c r="W258" i="17" s="1"/>
  <c r="A259" i="17"/>
  <c r="B259" i="17"/>
  <c r="C259" i="17"/>
  <c r="D259" i="17"/>
  <c r="E259" i="17"/>
  <c r="F259" i="17"/>
  <c r="G259" i="17"/>
  <c r="H259" i="17"/>
  <c r="I259" i="17"/>
  <c r="J259" i="17"/>
  <c r="K259" i="17"/>
  <c r="L259" i="17"/>
  <c r="M259" i="17"/>
  <c r="N259" i="17"/>
  <c r="O259" i="17"/>
  <c r="P259" i="17"/>
  <c r="Q259" i="17"/>
  <c r="R259" i="17"/>
  <c r="S259" i="17"/>
  <c r="T259" i="17"/>
  <c r="U259" i="17"/>
  <c r="A260" i="17"/>
  <c r="B260" i="17"/>
  <c r="C260" i="17"/>
  <c r="D260" i="17"/>
  <c r="E260" i="17"/>
  <c r="F260" i="17"/>
  <c r="G260" i="17"/>
  <c r="H260" i="17"/>
  <c r="I260" i="17"/>
  <c r="J260" i="17"/>
  <c r="K260" i="17"/>
  <c r="L260" i="17"/>
  <c r="M260" i="17"/>
  <c r="N260" i="17"/>
  <c r="O260" i="17"/>
  <c r="P260" i="17"/>
  <c r="Q260" i="17"/>
  <c r="R260" i="17"/>
  <c r="S260" i="17"/>
  <c r="T260" i="17"/>
  <c r="U260" i="17"/>
  <c r="V260" i="17"/>
  <c r="W260" i="17" s="1"/>
  <c r="X260" i="17"/>
  <c r="AA260" i="17" s="1"/>
  <c r="AB260" i="17" s="1"/>
  <c r="A261" i="17"/>
  <c r="B261" i="17"/>
  <c r="C261" i="17"/>
  <c r="X261" i="17" s="1"/>
  <c r="AA261" i="17" s="1"/>
  <c r="D261" i="17"/>
  <c r="E261" i="17"/>
  <c r="F261" i="17"/>
  <c r="G261" i="17"/>
  <c r="H261" i="17"/>
  <c r="I261" i="17"/>
  <c r="J261" i="17"/>
  <c r="K261" i="17"/>
  <c r="L261" i="17"/>
  <c r="M261" i="17"/>
  <c r="N261" i="17"/>
  <c r="O261" i="17"/>
  <c r="P261" i="17"/>
  <c r="Q261" i="17"/>
  <c r="R261" i="17"/>
  <c r="S261" i="17"/>
  <c r="T261" i="17"/>
  <c r="U261" i="17"/>
  <c r="V261" i="17"/>
  <c r="W261" i="17" s="1"/>
  <c r="A262" i="17"/>
  <c r="B262" i="17"/>
  <c r="C262" i="17"/>
  <c r="D262" i="17"/>
  <c r="E262" i="17"/>
  <c r="F262" i="17"/>
  <c r="G262" i="17"/>
  <c r="H262" i="17"/>
  <c r="I262" i="17"/>
  <c r="J262" i="17"/>
  <c r="K262" i="17"/>
  <c r="L262" i="17"/>
  <c r="M262" i="17"/>
  <c r="N262" i="17"/>
  <c r="O262" i="17"/>
  <c r="P262" i="17"/>
  <c r="Q262" i="17"/>
  <c r="R262" i="17"/>
  <c r="S262" i="17"/>
  <c r="T262" i="17"/>
  <c r="U262" i="17"/>
  <c r="A263"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AB263" i="17" s="1"/>
  <c r="A264" i="17"/>
  <c r="B264" i="17"/>
  <c r="C264" i="17"/>
  <c r="X264" i="17" s="1"/>
  <c r="AA264" i="17" s="1"/>
  <c r="D264" i="17"/>
  <c r="E264" i="17"/>
  <c r="F264" i="17"/>
  <c r="G264" i="17"/>
  <c r="H264" i="17"/>
  <c r="I264" i="17"/>
  <c r="J264" i="17"/>
  <c r="K264" i="17"/>
  <c r="L264" i="17"/>
  <c r="M264" i="17"/>
  <c r="N264" i="17"/>
  <c r="O264" i="17"/>
  <c r="P264" i="17"/>
  <c r="Q264" i="17"/>
  <c r="R264" i="17"/>
  <c r="S264" i="17"/>
  <c r="T264" i="17"/>
  <c r="U264" i="17"/>
  <c r="V264" i="17"/>
  <c r="W264" i="17" s="1"/>
  <c r="A265" i="17"/>
  <c r="B265" i="17"/>
  <c r="C265" i="17"/>
  <c r="D265" i="17"/>
  <c r="E265" i="17"/>
  <c r="F265" i="17"/>
  <c r="G265" i="17"/>
  <c r="H265" i="17"/>
  <c r="I265" i="17"/>
  <c r="J265" i="17"/>
  <c r="K265" i="17"/>
  <c r="L265" i="17"/>
  <c r="M265" i="17"/>
  <c r="N265" i="17"/>
  <c r="O265" i="17"/>
  <c r="P265" i="17"/>
  <c r="Q265" i="17"/>
  <c r="R265" i="17"/>
  <c r="S265" i="17"/>
  <c r="T265" i="17"/>
  <c r="U265" i="17"/>
  <c r="A266" i="17"/>
  <c r="B266" i="17"/>
  <c r="C266" i="17"/>
  <c r="D266" i="17"/>
  <c r="E266" i="17"/>
  <c r="F266" i="17"/>
  <c r="G266" i="17"/>
  <c r="H266" i="17"/>
  <c r="I266" i="17"/>
  <c r="J266" i="17"/>
  <c r="K266" i="17"/>
  <c r="L266" i="17"/>
  <c r="M266" i="17"/>
  <c r="N266" i="17"/>
  <c r="O266" i="17"/>
  <c r="P266" i="17"/>
  <c r="Q266" i="17"/>
  <c r="R266" i="17"/>
  <c r="S266" i="17"/>
  <c r="T266" i="17"/>
  <c r="U266" i="17"/>
  <c r="V266" i="17"/>
  <c r="W266" i="17" s="1"/>
  <c r="X266" i="17"/>
  <c r="AA266" i="17" s="1"/>
  <c r="A267"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V267" i="17"/>
  <c r="W267" i="17" s="1"/>
  <c r="A268" i="17"/>
  <c r="B268" i="17"/>
  <c r="C268" i="17"/>
  <c r="D268" i="17"/>
  <c r="E268" i="17"/>
  <c r="F268" i="17"/>
  <c r="G268" i="17"/>
  <c r="H268" i="17"/>
  <c r="I268" i="17"/>
  <c r="J268" i="17"/>
  <c r="K268" i="17"/>
  <c r="L268" i="17"/>
  <c r="M268" i="17"/>
  <c r="N268" i="17"/>
  <c r="O268" i="17"/>
  <c r="P268" i="17"/>
  <c r="Q268" i="17"/>
  <c r="R268" i="17"/>
  <c r="S268" i="17"/>
  <c r="T268" i="17"/>
  <c r="U268" i="17"/>
  <c r="A269" i="17"/>
  <c r="B269" i="17"/>
  <c r="C269" i="17"/>
  <c r="D269" i="17"/>
  <c r="E269" i="17"/>
  <c r="F269" i="17"/>
  <c r="G269" i="17"/>
  <c r="H269" i="17"/>
  <c r="I269" i="17"/>
  <c r="J269" i="17"/>
  <c r="K269" i="17"/>
  <c r="L269" i="17"/>
  <c r="M269" i="17"/>
  <c r="N269" i="17"/>
  <c r="O269" i="17"/>
  <c r="P269" i="17"/>
  <c r="Q269" i="17"/>
  <c r="R269" i="17"/>
  <c r="S269" i="17"/>
  <c r="T269" i="17"/>
  <c r="U269" i="17"/>
  <c r="V269" i="17"/>
  <c r="W269" i="17" s="1"/>
  <c r="X269" i="17"/>
  <c r="AA269" i="17" s="1"/>
  <c r="A270" i="17"/>
  <c r="B270" i="17"/>
  <c r="C270" i="17"/>
  <c r="X270" i="17" s="1"/>
  <c r="AA270" i="17" s="1"/>
  <c r="D270" i="17"/>
  <c r="E270" i="17"/>
  <c r="F270" i="17"/>
  <c r="G270" i="17"/>
  <c r="H270" i="17"/>
  <c r="I270" i="17"/>
  <c r="J270" i="17"/>
  <c r="K270" i="17"/>
  <c r="L270" i="17"/>
  <c r="M270" i="17"/>
  <c r="N270" i="17"/>
  <c r="O270" i="17"/>
  <c r="P270" i="17"/>
  <c r="Q270" i="17"/>
  <c r="R270" i="17"/>
  <c r="S270" i="17"/>
  <c r="T270" i="17"/>
  <c r="U270" i="17"/>
  <c r="A271" i="17"/>
  <c r="B271" i="17"/>
  <c r="C271" i="17"/>
  <c r="D271" i="17"/>
  <c r="E271" i="17"/>
  <c r="F271" i="17"/>
  <c r="G271" i="17"/>
  <c r="H271" i="17"/>
  <c r="I271" i="17"/>
  <c r="J271" i="17"/>
  <c r="K271" i="17"/>
  <c r="L271" i="17"/>
  <c r="M271" i="17"/>
  <c r="N271" i="17"/>
  <c r="O271" i="17"/>
  <c r="P271" i="17"/>
  <c r="Q271" i="17"/>
  <c r="R271" i="17"/>
  <c r="S271" i="17"/>
  <c r="T271" i="17"/>
  <c r="A272" i="17"/>
  <c r="B272" i="17"/>
  <c r="C272" i="17"/>
  <c r="D272" i="17"/>
  <c r="E272" i="17"/>
  <c r="F272" i="17"/>
  <c r="G272" i="17"/>
  <c r="H272" i="17"/>
  <c r="I272" i="17"/>
  <c r="J272" i="17"/>
  <c r="K272" i="17"/>
  <c r="L272" i="17"/>
  <c r="M272" i="17"/>
  <c r="N272" i="17"/>
  <c r="O272" i="17"/>
  <c r="P272" i="17"/>
  <c r="Q272" i="17"/>
  <c r="R272" i="17"/>
  <c r="S272" i="17"/>
  <c r="T272" i="17"/>
  <c r="U272" i="17"/>
  <c r="V272" i="17"/>
  <c r="W272" i="17" s="1"/>
  <c r="X272" i="17"/>
  <c r="AA272" i="17" s="1"/>
  <c r="A273" i="17"/>
  <c r="B273" i="17"/>
  <c r="C273" i="17"/>
  <c r="X273" i="17" s="1"/>
  <c r="AA273" i="17" s="1"/>
  <c r="D273" i="17"/>
  <c r="E273" i="17"/>
  <c r="F273" i="17"/>
  <c r="G273" i="17"/>
  <c r="H273" i="17"/>
  <c r="I273" i="17"/>
  <c r="J273" i="17"/>
  <c r="K273" i="17"/>
  <c r="L273" i="17"/>
  <c r="M273" i="17"/>
  <c r="N273" i="17"/>
  <c r="O273" i="17"/>
  <c r="P273" i="17"/>
  <c r="Q273" i="17"/>
  <c r="R273" i="17"/>
  <c r="S273" i="17"/>
  <c r="T273" i="17"/>
  <c r="U273" i="17"/>
  <c r="V273" i="17"/>
  <c r="W273" i="17" s="1"/>
  <c r="A274" i="17"/>
  <c r="B274" i="17"/>
  <c r="C274" i="17"/>
  <c r="D274" i="17"/>
  <c r="E274" i="17"/>
  <c r="F274" i="17"/>
  <c r="G274" i="17"/>
  <c r="H274" i="17"/>
  <c r="I274" i="17"/>
  <c r="J274" i="17"/>
  <c r="K274" i="17"/>
  <c r="L274" i="17"/>
  <c r="M274" i="17"/>
  <c r="N274" i="17"/>
  <c r="O274" i="17"/>
  <c r="P274" i="17"/>
  <c r="Q274" i="17"/>
  <c r="R274" i="17"/>
  <c r="S274" i="17"/>
  <c r="T274" i="17"/>
  <c r="A275" i="17"/>
  <c r="B275" i="17"/>
  <c r="C275" i="17"/>
  <c r="D275" i="17"/>
  <c r="E275" i="17"/>
  <c r="F275" i="17"/>
  <c r="G275" i="17"/>
  <c r="H275" i="17"/>
  <c r="I275" i="17"/>
  <c r="J275" i="17"/>
  <c r="K275" i="17"/>
  <c r="L275" i="17"/>
  <c r="M275" i="17"/>
  <c r="N275" i="17"/>
  <c r="O275" i="17"/>
  <c r="P275" i="17"/>
  <c r="Q275" i="17"/>
  <c r="R275" i="17"/>
  <c r="S275" i="17"/>
  <c r="T275" i="17"/>
  <c r="U275" i="17"/>
  <c r="V275" i="17"/>
  <c r="W275" i="17" s="1"/>
  <c r="X275" i="17"/>
  <c r="AA275" i="17" s="1"/>
  <c r="A276" i="17"/>
  <c r="B276" i="17"/>
  <c r="C276" i="17"/>
  <c r="X276" i="17" s="1"/>
  <c r="AA276" i="17" s="1"/>
  <c r="AB276" i="17" s="1"/>
  <c r="D276" i="17"/>
  <c r="E276" i="17"/>
  <c r="F276" i="17"/>
  <c r="G276" i="17"/>
  <c r="H276" i="17"/>
  <c r="I276" i="17"/>
  <c r="J276" i="17"/>
  <c r="K276" i="17"/>
  <c r="L276" i="17"/>
  <c r="M276" i="17"/>
  <c r="N276" i="17"/>
  <c r="O276" i="17"/>
  <c r="P276" i="17"/>
  <c r="Q276" i="17"/>
  <c r="R276" i="17"/>
  <c r="S276" i="17"/>
  <c r="T276" i="17"/>
  <c r="U276" i="17"/>
  <c r="V276" i="17"/>
  <c r="W276" i="17" s="1"/>
  <c r="A277" i="17"/>
  <c r="B277" i="17"/>
  <c r="C277" i="17"/>
  <c r="D277" i="17"/>
  <c r="E277" i="17"/>
  <c r="F277" i="17"/>
  <c r="G277" i="17"/>
  <c r="H277" i="17"/>
  <c r="I277" i="17"/>
  <c r="J277" i="17"/>
  <c r="K277" i="17"/>
  <c r="L277" i="17"/>
  <c r="M277" i="17"/>
  <c r="N277" i="17"/>
  <c r="O277" i="17"/>
  <c r="P277" i="17"/>
  <c r="Q277" i="17"/>
  <c r="R277" i="17"/>
  <c r="S277" i="17"/>
  <c r="T277" i="17"/>
  <c r="U277" i="17"/>
  <c r="A278" i="17"/>
  <c r="B278" i="17"/>
  <c r="C278" i="17"/>
  <c r="D278" i="17"/>
  <c r="E278" i="17"/>
  <c r="F278" i="17"/>
  <c r="G278" i="17"/>
  <c r="H278" i="17"/>
  <c r="I278" i="17"/>
  <c r="J278" i="17"/>
  <c r="K278" i="17"/>
  <c r="L278" i="17"/>
  <c r="M278" i="17"/>
  <c r="N278" i="17"/>
  <c r="O278" i="17"/>
  <c r="P278" i="17"/>
  <c r="Q278" i="17"/>
  <c r="R278" i="17"/>
  <c r="S278" i="17"/>
  <c r="T278" i="17"/>
  <c r="U278" i="17"/>
  <c r="V278" i="17"/>
  <c r="W278" i="17" s="1"/>
  <c r="X278" i="17"/>
  <c r="AA278" i="17" s="1"/>
  <c r="AB278" i="17" s="1"/>
  <c r="A279"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V279" i="17"/>
  <c r="W279" i="17" s="1"/>
  <c r="A280" i="17"/>
  <c r="B280" i="17"/>
  <c r="C280" i="17"/>
  <c r="D280" i="17"/>
  <c r="E280" i="17"/>
  <c r="F280" i="17"/>
  <c r="G280" i="17"/>
  <c r="H280" i="17"/>
  <c r="I280" i="17"/>
  <c r="J280" i="17"/>
  <c r="K280" i="17"/>
  <c r="L280" i="17"/>
  <c r="M280" i="17"/>
  <c r="N280" i="17"/>
  <c r="O280" i="17"/>
  <c r="P280" i="17"/>
  <c r="Q280" i="17"/>
  <c r="R280" i="17"/>
  <c r="S280" i="17"/>
  <c r="T280" i="17"/>
  <c r="U280" i="17"/>
  <c r="A281" i="17"/>
  <c r="B281" i="17"/>
  <c r="C281" i="17"/>
  <c r="D281" i="17"/>
  <c r="E281" i="17"/>
  <c r="F281" i="17"/>
  <c r="G281" i="17"/>
  <c r="H281" i="17"/>
  <c r="I281" i="17"/>
  <c r="J281" i="17"/>
  <c r="K281" i="17"/>
  <c r="L281" i="17"/>
  <c r="M281" i="17"/>
  <c r="N281" i="17"/>
  <c r="O281" i="17"/>
  <c r="P281" i="17"/>
  <c r="Q281" i="17"/>
  <c r="R281" i="17"/>
  <c r="S281" i="17"/>
  <c r="T281" i="17"/>
  <c r="U281" i="17"/>
  <c r="V281" i="17"/>
  <c r="W281" i="17" s="1"/>
  <c r="X281" i="17"/>
  <c r="AA281" i="17" s="1"/>
  <c r="AB281" i="17" s="1"/>
  <c r="A282"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A283" i="17"/>
  <c r="B283" i="17"/>
  <c r="C283" i="17"/>
  <c r="D283" i="17"/>
  <c r="E283" i="17"/>
  <c r="F283" i="17"/>
  <c r="G283" i="17"/>
  <c r="H283" i="17"/>
  <c r="I283" i="17"/>
  <c r="J283" i="17"/>
  <c r="K283" i="17"/>
  <c r="L283" i="17"/>
  <c r="M283" i="17"/>
  <c r="N283" i="17"/>
  <c r="O283" i="17"/>
  <c r="P283" i="17"/>
  <c r="Q283" i="17"/>
  <c r="R283" i="17"/>
  <c r="S283" i="17"/>
  <c r="T283" i="17"/>
  <c r="U283" i="17"/>
  <c r="A284" i="17"/>
  <c r="B284" i="17"/>
  <c r="C284" i="17"/>
  <c r="D284" i="17"/>
  <c r="E284" i="17"/>
  <c r="F284" i="17"/>
  <c r="G284" i="17"/>
  <c r="H284" i="17"/>
  <c r="I284" i="17"/>
  <c r="J284" i="17"/>
  <c r="K284" i="17"/>
  <c r="L284" i="17"/>
  <c r="M284" i="17"/>
  <c r="N284" i="17"/>
  <c r="O284" i="17"/>
  <c r="P284" i="17"/>
  <c r="Q284" i="17"/>
  <c r="R284" i="17"/>
  <c r="S284" i="17"/>
  <c r="T284" i="17"/>
  <c r="U284" i="17"/>
  <c r="V284" i="17"/>
  <c r="W284" i="17" s="1"/>
  <c r="X284" i="17"/>
  <c r="AA284" i="17" s="1"/>
  <c r="AB284" i="17" s="1"/>
  <c r="A285" i="17"/>
  <c r="B285" i="17"/>
  <c r="C285" i="17"/>
  <c r="X285" i="17" s="1"/>
  <c r="AA285" i="17" s="1"/>
  <c r="AB285" i="17" s="1"/>
  <c r="D285" i="17"/>
  <c r="E285" i="17"/>
  <c r="F285" i="17"/>
  <c r="G285" i="17"/>
  <c r="H285" i="17"/>
  <c r="I285" i="17"/>
  <c r="J285" i="17"/>
  <c r="K285" i="17"/>
  <c r="L285" i="17"/>
  <c r="M285" i="17"/>
  <c r="N285" i="17"/>
  <c r="O285" i="17"/>
  <c r="P285" i="17"/>
  <c r="Q285" i="17"/>
  <c r="R285" i="17"/>
  <c r="S285" i="17"/>
  <c r="T285" i="17"/>
  <c r="U285" i="17"/>
  <c r="V285" i="17"/>
  <c r="W285" i="17" s="1"/>
  <c r="A286" i="17"/>
  <c r="B286" i="17"/>
  <c r="C286" i="17"/>
  <c r="D286" i="17"/>
  <c r="E286" i="17"/>
  <c r="F286" i="17"/>
  <c r="G286" i="17"/>
  <c r="H286" i="17"/>
  <c r="I286" i="17"/>
  <c r="J286" i="17"/>
  <c r="K286" i="17"/>
  <c r="L286" i="17"/>
  <c r="M286" i="17"/>
  <c r="N286" i="17"/>
  <c r="O286" i="17"/>
  <c r="P286" i="17"/>
  <c r="Q286" i="17"/>
  <c r="R286" i="17"/>
  <c r="S286" i="17"/>
  <c r="T286" i="17"/>
  <c r="U286" i="17"/>
  <c r="A287" i="17"/>
  <c r="B287" i="17"/>
  <c r="C287" i="17"/>
  <c r="D287" i="17"/>
  <c r="E287" i="17"/>
  <c r="F287" i="17"/>
  <c r="G287" i="17"/>
  <c r="H287" i="17"/>
  <c r="I287" i="17"/>
  <c r="J287" i="17"/>
  <c r="K287" i="17"/>
  <c r="L287" i="17"/>
  <c r="M287" i="17"/>
  <c r="N287" i="17"/>
  <c r="O287" i="17"/>
  <c r="P287" i="17"/>
  <c r="Q287" i="17"/>
  <c r="R287" i="17"/>
  <c r="S287" i="17"/>
  <c r="T287" i="17"/>
  <c r="U287" i="17"/>
  <c r="V287" i="17"/>
  <c r="W287" i="17" s="1"/>
  <c r="X287" i="17"/>
  <c r="AA287" i="17" s="1"/>
  <c r="A288" i="17"/>
  <c r="B288" i="17"/>
  <c r="C288" i="17"/>
  <c r="X288" i="17" s="1"/>
  <c r="AA288" i="17" s="1"/>
  <c r="D288" i="17"/>
  <c r="E288" i="17"/>
  <c r="F288" i="17"/>
  <c r="G288" i="17"/>
  <c r="H288" i="17"/>
  <c r="I288" i="17"/>
  <c r="J288" i="17"/>
  <c r="K288" i="17"/>
  <c r="L288" i="17"/>
  <c r="M288" i="17"/>
  <c r="N288" i="17"/>
  <c r="O288" i="17"/>
  <c r="P288" i="17"/>
  <c r="Q288" i="17"/>
  <c r="R288" i="17"/>
  <c r="S288" i="17"/>
  <c r="T288" i="17"/>
  <c r="U288" i="17"/>
  <c r="A289" i="17"/>
  <c r="B289" i="17"/>
  <c r="C289" i="17"/>
  <c r="D289" i="17"/>
  <c r="E289" i="17"/>
  <c r="F289" i="17"/>
  <c r="G289" i="17"/>
  <c r="H289" i="17"/>
  <c r="I289" i="17"/>
  <c r="J289" i="17"/>
  <c r="K289" i="17"/>
  <c r="L289" i="17"/>
  <c r="M289" i="17"/>
  <c r="N289" i="17"/>
  <c r="O289" i="17"/>
  <c r="P289" i="17"/>
  <c r="Q289" i="17"/>
  <c r="R289" i="17"/>
  <c r="S289" i="17"/>
  <c r="T289" i="17"/>
  <c r="U289" i="17"/>
  <c r="A290" i="17"/>
  <c r="B290" i="17"/>
  <c r="C290" i="17"/>
  <c r="D290" i="17"/>
  <c r="E290" i="17"/>
  <c r="F290" i="17"/>
  <c r="G290" i="17"/>
  <c r="H290" i="17"/>
  <c r="I290" i="17"/>
  <c r="J290" i="17"/>
  <c r="K290" i="17"/>
  <c r="L290" i="17"/>
  <c r="M290" i="17"/>
  <c r="N290" i="17"/>
  <c r="O290" i="17"/>
  <c r="P290" i="17"/>
  <c r="Q290" i="17"/>
  <c r="R290" i="17"/>
  <c r="S290" i="17"/>
  <c r="T290" i="17"/>
  <c r="U290" i="17"/>
  <c r="V290" i="17"/>
  <c r="W290" i="17" s="1"/>
  <c r="X290" i="17"/>
  <c r="AA290" i="17" s="1"/>
  <c r="A291" i="17"/>
  <c r="B291" i="17"/>
  <c r="C291" i="17"/>
  <c r="X291" i="17" s="1"/>
  <c r="AA291" i="17" s="1"/>
  <c r="D291" i="17"/>
  <c r="E291" i="17"/>
  <c r="F291" i="17"/>
  <c r="G291" i="17"/>
  <c r="H291" i="17"/>
  <c r="I291" i="17"/>
  <c r="J291" i="17"/>
  <c r="K291" i="17"/>
  <c r="L291" i="17"/>
  <c r="M291" i="17"/>
  <c r="N291" i="17"/>
  <c r="O291" i="17"/>
  <c r="P291" i="17"/>
  <c r="Q291" i="17"/>
  <c r="R291" i="17"/>
  <c r="S291" i="17"/>
  <c r="T291" i="17"/>
  <c r="U291" i="17"/>
  <c r="V291" i="17"/>
  <c r="W291" i="17" s="1"/>
  <c r="A292" i="17"/>
  <c r="B292" i="17"/>
  <c r="C292" i="17"/>
  <c r="D292" i="17"/>
  <c r="E292" i="17"/>
  <c r="F292" i="17"/>
  <c r="G292" i="17"/>
  <c r="H292" i="17"/>
  <c r="I292" i="17"/>
  <c r="J292" i="17"/>
  <c r="K292" i="17"/>
  <c r="L292" i="17"/>
  <c r="M292" i="17"/>
  <c r="N292" i="17"/>
  <c r="O292" i="17"/>
  <c r="P292" i="17"/>
  <c r="Q292" i="17"/>
  <c r="R292" i="17"/>
  <c r="S292" i="17"/>
  <c r="T292" i="17"/>
  <c r="U292" i="17"/>
  <c r="A293" i="17"/>
  <c r="B293" i="17"/>
  <c r="C293" i="17"/>
  <c r="D293" i="17"/>
  <c r="E293" i="17"/>
  <c r="F293" i="17"/>
  <c r="G293" i="17"/>
  <c r="H293" i="17"/>
  <c r="I293" i="17"/>
  <c r="J293" i="17"/>
  <c r="K293" i="17"/>
  <c r="L293" i="17"/>
  <c r="M293" i="17"/>
  <c r="N293" i="17"/>
  <c r="O293" i="17"/>
  <c r="P293" i="17"/>
  <c r="Q293" i="17"/>
  <c r="R293" i="17"/>
  <c r="S293" i="17"/>
  <c r="T293" i="17"/>
  <c r="U293" i="17"/>
  <c r="V293" i="17"/>
  <c r="W293" i="17" s="1"/>
  <c r="X293" i="17"/>
  <c r="AA293" i="17" s="1"/>
  <c r="A294" i="17"/>
  <c r="B294" i="17"/>
  <c r="C294" i="17"/>
  <c r="X294" i="17" s="1"/>
  <c r="AA294" i="17" s="1"/>
  <c r="AB294" i="17" s="1"/>
  <c r="D294" i="17"/>
  <c r="E294" i="17"/>
  <c r="F294" i="17"/>
  <c r="G294" i="17"/>
  <c r="H294" i="17"/>
  <c r="I294" i="17"/>
  <c r="J294" i="17"/>
  <c r="K294" i="17"/>
  <c r="L294" i="17"/>
  <c r="M294" i="17"/>
  <c r="N294" i="17"/>
  <c r="O294" i="17"/>
  <c r="P294" i="17"/>
  <c r="Q294" i="17"/>
  <c r="R294" i="17"/>
  <c r="S294" i="17"/>
  <c r="T294" i="17"/>
  <c r="U294" i="17"/>
  <c r="V294" i="17"/>
  <c r="W294" i="17" s="1"/>
  <c r="A295" i="17"/>
  <c r="B295" i="17"/>
  <c r="C295" i="17"/>
  <c r="V295" i="17" s="1"/>
  <c r="W295" i="17" s="1"/>
  <c r="D295" i="17"/>
  <c r="E295" i="17"/>
  <c r="F295" i="17"/>
  <c r="G295" i="17"/>
  <c r="H295" i="17"/>
  <c r="I295" i="17"/>
  <c r="J295" i="17"/>
  <c r="K295" i="17"/>
  <c r="L295" i="17"/>
  <c r="M295" i="17"/>
  <c r="N295" i="17"/>
  <c r="O295" i="17"/>
  <c r="P295" i="17"/>
  <c r="Q295" i="17"/>
  <c r="R295" i="17"/>
  <c r="S295" i="17"/>
  <c r="T295" i="17"/>
  <c r="U295" i="17"/>
  <c r="X295" i="17"/>
  <c r="AA295" i="17" s="1"/>
  <c r="A296" i="17"/>
  <c r="B296" i="17"/>
  <c r="C296" i="17"/>
  <c r="D296" i="17"/>
  <c r="E296" i="17"/>
  <c r="F296" i="17"/>
  <c r="G296" i="17"/>
  <c r="H296" i="17"/>
  <c r="I296" i="17"/>
  <c r="J296" i="17"/>
  <c r="K296" i="17"/>
  <c r="L296" i="17"/>
  <c r="M296" i="17"/>
  <c r="N296" i="17"/>
  <c r="O296" i="17"/>
  <c r="P296" i="17"/>
  <c r="Q296" i="17"/>
  <c r="R296" i="17"/>
  <c r="S296" i="17"/>
  <c r="T296" i="17"/>
  <c r="U296" i="17"/>
  <c r="V296" i="17"/>
  <c r="W296" i="17" s="1"/>
  <c r="X296" i="17"/>
  <c r="AA296" i="17" s="1"/>
  <c r="AB296" i="17" s="1"/>
  <c r="A297"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V297" i="17"/>
  <c r="W297" i="17" s="1"/>
  <c r="A298" i="17"/>
  <c r="B298" i="17"/>
  <c r="C298" i="17"/>
  <c r="V298" i="17" s="1"/>
  <c r="W298" i="17" s="1"/>
  <c r="D298" i="17"/>
  <c r="E298" i="17"/>
  <c r="F298" i="17"/>
  <c r="G298" i="17"/>
  <c r="H298" i="17"/>
  <c r="I298" i="17"/>
  <c r="J298" i="17"/>
  <c r="K298" i="17"/>
  <c r="L298" i="17"/>
  <c r="M298" i="17"/>
  <c r="N298" i="17"/>
  <c r="O298" i="17"/>
  <c r="P298" i="17"/>
  <c r="Q298" i="17"/>
  <c r="R298" i="17"/>
  <c r="S298" i="17"/>
  <c r="T298" i="17"/>
  <c r="U298" i="17"/>
  <c r="X298" i="17"/>
  <c r="AA298" i="17" s="1"/>
  <c r="A299" i="17"/>
  <c r="B299" i="17"/>
  <c r="C299" i="17"/>
  <c r="D299" i="17"/>
  <c r="E299" i="17"/>
  <c r="F299" i="17"/>
  <c r="G299" i="17"/>
  <c r="H299" i="17"/>
  <c r="I299" i="17"/>
  <c r="J299" i="17"/>
  <c r="K299" i="17"/>
  <c r="L299" i="17"/>
  <c r="M299" i="17"/>
  <c r="N299" i="17"/>
  <c r="O299" i="17"/>
  <c r="P299" i="17"/>
  <c r="Q299" i="17"/>
  <c r="R299" i="17"/>
  <c r="S299" i="17"/>
  <c r="T299" i="17"/>
  <c r="U299" i="17"/>
  <c r="V299" i="17"/>
  <c r="W299" i="17" s="1"/>
  <c r="X299" i="17"/>
  <c r="AA299" i="17" s="1"/>
  <c r="A300" i="17"/>
  <c r="B300" i="17"/>
  <c r="C300" i="17"/>
  <c r="X300" i="17" s="1"/>
  <c r="AA300" i="17" s="1"/>
  <c r="AB300" i="17" s="1"/>
  <c r="D300" i="17"/>
  <c r="E300" i="17"/>
  <c r="F300" i="17"/>
  <c r="G300" i="17"/>
  <c r="H300" i="17"/>
  <c r="I300" i="17"/>
  <c r="J300" i="17"/>
  <c r="K300" i="17"/>
  <c r="L300" i="17"/>
  <c r="M300" i="17"/>
  <c r="N300" i="17"/>
  <c r="O300" i="17"/>
  <c r="P300" i="17"/>
  <c r="Q300" i="17"/>
  <c r="R300" i="17"/>
  <c r="S300" i="17"/>
  <c r="T300" i="17"/>
  <c r="U300" i="17"/>
  <c r="V300" i="17"/>
  <c r="W300" i="17" s="1"/>
  <c r="A301" i="17"/>
  <c r="B301" i="17"/>
  <c r="C301" i="17"/>
  <c r="V301" i="17" s="1"/>
  <c r="W301" i="17" s="1"/>
  <c r="D301" i="17"/>
  <c r="E301" i="17"/>
  <c r="F301" i="17"/>
  <c r="G301" i="17"/>
  <c r="H301" i="17"/>
  <c r="I301" i="17"/>
  <c r="J301" i="17"/>
  <c r="K301" i="17"/>
  <c r="L301" i="17"/>
  <c r="M301" i="17"/>
  <c r="N301" i="17"/>
  <c r="O301" i="17"/>
  <c r="P301" i="17"/>
  <c r="Q301" i="17"/>
  <c r="R301" i="17"/>
  <c r="S301" i="17"/>
  <c r="T301" i="17"/>
  <c r="U301" i="17"/>
  <c r="X301" i="17"/>
  <c r="AA301" i="17" s="1"/>
  <c r="A302" i="17"/>
  <c r="B302" i="17"/>
  <c r="C302" i="17"/>
  <c r="D302" i="17"/>
  <c r="E302" i="17"/>
  <c r="F302" i="17"/>
  <c r="G302" i="17"/>
  <c r="H302" i="17"/>
  <c r="I302" i="17"/>
  <c r="J302" i="17"/>
  <c r="K302" i="17"/>
  <c r="L302" i="17"/>
  <c r="M302" i="17"/>
  <c r="N302" i="17"/>
  <c r="O302" i="17"/>
  <c r="P302" i="17"/>
  <c r="Q302" i="17"/>
  <c r="R302" i="17"/>
  <c r="S302" i="17"/>
  <c r="T302" i="17"/>
  <c r="U302" i="17"/>
  <c r="V302" i="17"/>
  <c r="W302" i="17" s="1"/>
  <c r="X302" i="17"/>
  <c r="AA302" i="17" s="1"/>
  <c r="AB302" i="17" s="1"/>
  <c r="A303" i="17"/>
  <c r="B303" i="17"/>
  <c r="C303" i="17"/>
  <c r="X303" i="17" s="1"/>
  <c r="AA303" i="17" s="1"/>
  <c r="AB303" i="17" s="1"/>
  <c r="D303" i="17"/>
  <c r="E303" i="17"/>
  <c r="F303" i="17"/>
  <c r="G303" i="17"/>
  <c r="H303" i="17"/>
  <c r="I303" i="17"/>
  <c r="J303" i="17"/>
  <c r="K303" i="17"/>
  <c r="L303" i="17"/>
  <c r="M303" i="17"/>
  <c r="N303" i="17"/>
  <c r="O303" i="17"/>
  <c r="P303" i="17"/>
  <c r="Q303" i="17"/>
  <c r="R303" i="17"/>
  <c r="S303" i="17"/>
  <c r="T303" i="17"/>
  <c r="U303" i="17"/>
  <c r="A304" i="17"/>
  <c r="B304" i="17"/>
  <c r="C304" i="17"/>
  <c r="V304" i="17" s="1"/>
  <c r="W304" i="17" s="1"/>
  <c r="D304" i="17"/>
  <c r="E304" i="17"/>
  <c r="F304" i="17"/>
  <c r="G304" i="17"/>
  <c r="H304" i="17"/>
  <c r="I304" i="17"/>
  <c r="J304" i="17"/>
  <c r="K304" i="17"/>
  <c r="L304" i="17"/>
  <c r="M304" i="17"/>
  <c r="N304" i="17"/>
  <c r="O304" i="17"/>
  <c r="P304" i="17"/>
  <c r="Q304" i="17"/>
  <c r="R304" i="17"/>
  <c r="S304" i="17"/>
  <c r="T304" i="17"/>
  <c r="U304" i="17"/>
  <c r="A305" i="17"/>
  <c r="B305" i="17"/>
  <c r="C305" i="17"/>
  <c r="D305" i="17"/>
  <c r="E305" i="17"/>
  <c r="F305" i="17"/>
  <c r="G305" i="17"/>
  <c r="H305" i="17"/>
  <c r="I305" i="17"/>
  <c r="J305" i="17"/>
  <c r="K305" i="17"/>
  <c r="L305" i="17"/>
  <c r="M305" i="17"/>
  <c r="N305" i="17"/>
  <c r="O305" i="17"/>
  <c r="P305" i="17"/>
  <c r="Q305" i="17"/>
  <c r="R305" i="17"/>
  <c r="S305" i="17"/>
  <c r="T305" i="17"/>
  <c r="U305" i="17"/>
  <c r="V305" i="17"/>
  <c r="W305" i="17" s="1"/>
  <c r="X305" i="17"/>
  <c r="AA305" i="17" s="1"/>
  <c r="AB305" i="17" s="1"/>
  <c r="AF434" i="37"/>
  <c r="AT434" i="37" s="1"/>
  <c r="AE434" i="37"/>
  <c r="AB434" i="37"/>
  <c r="AA434" i="37"/>
  <c r="AD434" i="37" s="1"/>
  <c r="Z434" i="37"/>
  <c r="I434" i="37"/>
  <c r="H434" i="37"/>
  <c r="G434" i="37"/>
  <c r="F434" i="37"/>
  <c r="AS434" i="37" s="1"/>
  <c r="E434" i="37"/>
  <c r="AU434" i="37" s="1"/>
  <c r="AF433" i="37"/>
  <c r="AE433" i="37"/>
  <c r="AB433" i="37"/>
  <c r="AA433" i="37"/>
  <c r="AD433" i="37" s="1"/>
  <c r="I433" i="37"/>
  <c r="H433" i="37"/>
  <c r="G433" i="37"/>
  <c r="F433" i="37"/>
  <c r="AS433" i="37" s="1"/>
  <c r="E433" i="37"/>
  <c r="AU433" i="37" s="1"/>
  <c r="AF432" i="37"/>
  <c r="AT432" i="37" s="1"/>
  <c r="AE432" i="37"/>
  <c r="AC432" i="37"/>
  <c r="AA432" i="37"/>
  <c r="AD432" i="37" s="1"/>
  <c r="I432" i="37"/>
  <c r="H432" i="37"/>
  <c r="G432" i="37"/>
  <c r="F432" i="37"/>
  <c r="AS432" i="37" s="1"/>
  <c r="E432" i="37"/>
  <c r="AU432" i="37" s="1"/>
  <c r="AF431" i="37"/>
  <c r="AT431" i="37" s="1"/>
  <c r="AE431" i="37"/>
  <c r="AC431" i="37"/>
  <c r="AB431" i="37"/>
  <c r="AA431" i="37"/>
  <c r="AD431" i="37" s="1"/>
  <c r="I431" i="37"/>
  <c r="H431" i="37"/>
  <c r="G431" i="37"/>
  <c r="F431" i="37"/>
  <c r="AS431" i="37" s="1"/>
  <c r="E431" i="37"/>
  <c r="AU431" i="37" s="1"/>
  <c r="AT430" i="37"/>
  <c r="AF430" i="37"/>
  <c r="AE430" i="37"/>
  <c r="AC430" i="37"/>
  <c r="AA430" i="37"/>
  <c r="AD430" i="37" s="1"/>
  <c r="Z430" i="37"/>
  <c r="AB430" i="37" s="1"/>
  <c r="I430" i="37"/>
  <c r="H430" i="37"/>
  <c r="G430" i="37"/>
  <c r="F430" i="37"/>
  <c r="AS430" i="37" s="1"/>
  <c r="E430" i="37"/>
  <c r="AU430" i="37" s="1"/>
  <c r="AF429" i="37"/>
  <c r="AE429" i="37"/>
  <c r="AC429" i="37"/>
  <c r="AB429" i="37"/>
  <c r="AA429" i="37"/>
  <c r="AD429" i="37" s="1"/>
  <c r="Z429" i="37"/>
  <c r="I429" i="37"/>
  <c r="H429" i="37"/>
  <c r="G429" i="37"/>
  <c r="F429" i="37"/>
  <c r="AS429" i="37" s="1"/>
  <c r="E429" i="37"/>
  <c r="AU429" i="37" s="1"/>
  <c r="AF428" i="37"/>
  <c r="AE428" i="37"/>
  <c r="AC428" i="37"/>
  <c r="AA428" i="37"/>
  <c r="AD428" i="37" s="1"/>
  <c r="Z428" i="37"/>
  <c r="AB428" i="37" s="1"/>
  <c r="I428" i="37"/>
  <c r="H428" i="37"/>
  <c r="G428" i="37"/>
  <c r="F428" i="37"/>
  <c r="AS428" i="37" s="1"/>
  <c r="E428" i="37"/>
  <c r="AU428" i="37" s="1"/>
  <c r="AF427" i="37"/>
  <c r="AT427" i="37" s="1"/>
  <c r="AE427" i="37"/>
  <c r="AC427" i="37"/>
  <c r="AA427" i="37"/>
  <c r="AD427" i="37" s="1"/>
  <c r="Z427" i="37"/>
  <c r="AB427" i="37" s="1"/>
  <c r="I427" i="37"/>
  <c r="H427" i="37"/>
  <c r="G427" i="37"/>
  <c r="F427" i="37"/>
  <c r="AS427" i="37" s="1"/>
  <c r="E427" i="37"/>
  <c r="AU427" i="37" s="1"/>
  <c r="AF426" i="37"/>
  <c r="AT426" i="37" s="1"/>
  <c r="AE426" i="37"/>
  <c r="AC426" i="37"/>
  <c r="AA426" i="37"/>
  <c r="AD426" i="37" s="1"/>
  <c r="Z426" i="37"/>
  <c r="AB426" i="37" s="1"/>
  <c r="I426" i="37"/>
  <c r="H426" i="37"/>
  <c r="G426" i="37"/>
  <c r="F426" i="37"/>
  <c r="AS426" i="37" s="1"/>
  <c r="E426" i="37"/>
  <c r="AU426" i="37" s="1"/>
  <c r="AT425" i="37"/>
  <c r="AF425" i="37"/>
  <c r="AE425" i="37"/>
  <c r="AC425" i="37"/>
  <c r="AA425" i="37"/>
  <c r="AD425" i="37" s="1"/>
  <c r="I425" i="37"/>
  <c r="H425" i="37"/>
  <c r="G425" i="37"/>
  <c r="F425" i="37"/>
  <c r="AS425" i="37" s="1"/>
  <c r="E425" i="37"/>
  <c r="AU425" i="37" s="1"/>
  <c r="AT424" i="37"/>
  <c r="AF424" i="37"/>
  <c r="AE424" i="37"/>
  <c r="AC424" i="37"/>
  <c r="AB424" i="37"/>
  <c r="AA424" i="37"/>
  <c r="AD424" i="37" s="1"/>
  <c r="Z424" i="37"/>
  <c r="I424" i="37"/>
  <c r="H424" i="37"/>
  <c r="G424" i="37"/>
  <c r="F424" i="37"/>
  <c r="AS424" i="37" s="1"/>
  <c r="E424" i="37"/>
  <c r="AU424" i="37" s="1"/>
  <c r="AF423" i="37"/>
  <c r="AE423" i="37"/>
  <c r="AC423" i="37"/>
  <c r="AA423" i="37"/>
  <c r="AD423" i="37" s="1"/>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A421" i="37"/>
  <c r="AD421" i="37" s="1"/>
  <c r="Z421" i="37"/>
  <c r="AB421" i="37" s="1"/>
  <c r="I421" i="37"/>
  <c r="H421" i="37"/>
  <c r="G421" i="37"/>
  <c r="F421" i="37"/>
  <c r="AS421" i="37" s="1"/>
  <c r="E421" i="37"/>
  <c r="AU421" i="37" s="1"/>
  <c r="AF420" i="37"/>
  <c r="AE420" i="37"/>
  <c r="AD420" i="37"/>
  <c r="AC420" i="37"/>
  <c r="AB420" i="37"/>
  <c r="AA420" i="37"/>
  <c r="Z420" i="37"/>
  <c r="I420" i="37"/>
  <c r="H420" i="37"/>
  <c r="G420" i="37"/>
  <c r="F420" i="37"/>
  <c r="AS420" i="37" s="1"/>
  <c r="E420" i="37"/>
  <c r="AU420" i="37" s="1"/>
  <c r="AF419" i="37"/>
  <c r="AE419" i="37"/>
  <c r="AC419" i="37"/>
  <c r="AB419" i="37"/>
  <c r="AA419" i="37"/>
  <c r="AD419" i="37" s="1"/>
  <c r="Z419" i="37"/>
  <c r="I419" i="37"/>
  <c r="H419" i="37"/>
  <c r="G419" i="37"/>
  <c r="F419" i="37"/>
  <c r="AS419" i="37" s="1"/>
  <c r="AT419" i="37" s="1"/>
  <c r="E419" i="37"/>
  <c r="AU419" i="37" s="1"/>
  <c r="AF418" i="37"/>
  <c r="AE418" i="37"/>
  <c r="AC418" i="37"/>
  <c r="AA418" i="37"/>
  <c r="AD418" i="37" s="1"/>
  <c r="Z418" i="37"/>
  <c r="AB418" i="37" s="1"/>
  <c r="I418" i="37"/>
  <c r="H418" i="37"/>
  <c r="G418" i="37"/>
  <c r="F418" i="37"/>
  <c r="AS418" i="37" s="1"/>
  <c r="AT418" i="37" s="1"/>
  <c r="E418" i="37"/>
  <c r="AU418" i="37" s="1"/>
  <c r="AF417" i="37"/>
  <c r="AE417" i="37"/>
  <c r="AC417" i="37"/>
  <c r="AB417" i="37"/>
  <c r="AA417" i="37"/>
  <c r="AD417" i="37" s="1"/>
  <c r="Z417" i="37"/>
  <c r="I417" i="37"/>
  <c r="H417" i="37"/>
  <c r="G417" i="37"/>
  <c r="F417" i="37"/>
  <c r="AS417" i="37" s="1"/>
  <c r="E417" i="37"/>
  <c r="AU417" i="37" s="1"/>
  <c r="AF416" i="37"/>
  <c r="AE416" i="37"/>
  <c r="AC416" i="37"/>
  <c r="AA416" i="37"/>
  <c r="AD416" i="37" s="1"/>
  <c r="Z416" i="37"/>
  <c r="AB416" i="37" s="1"/>
  <c r="I416" i="37"/>
  <c r="H416" i="37"/>
  <c r="G416" i="37"/>
  <c r="F416" i="37"/>
  <c r="AS416" i="37" s="1"/>
  <c r="E416" i="37"/>
  <c r="AU416" i="37" s="1"/>
  <c r="AF415" i="37"/>
  <c r="AE415" i="37"/>
  <c r="AC415" i="37"/>
  <c r="AA415" i="37"/>
  <c r="AD415" i="37" s="1"/>
  <c r="Z415" i="37"/>
  <c r="AB415" i="37" s="1"/>
  <c r="I415" i="37"/>
  <c r="H415" i="37"/>
  <c r="G415" i="37"/>
  <c r="F415" i="37"/>
  <c r="AS415" i="37" s="1"/>
  <c r="E415" i="37"/>
  <c r="AU415" i="37" s="1"/>
  <c r="AF414" i="37"/>
  <c r="AE414" i="37"/>
  <c r="AD414" i="37"/>
  <c r="AC414" i="37"/>
  <c r="AB414" i="37"/>
  <c r="AA414" i="37"/>
  <c r="Z414" i="37"/>
  <c r="I414" i="37"/>
  <c r="H414" i="37"/>
  <c r="G414" i="37"/>
  <c r="F414" i="37"/>
  <c r="AS414" i="37" s="1"/>
  <c r="E414" i="37"/>
  <c r="AU414" i="37" s="1"/>
  <c r="AF413" i="37"/>
  <c r="AE413" i="37"/>
  <c r="AD413" i="37"/>
  <c r="AC413" i="37"/>
  <c r="AB413" i="37"/>
  <c r="AA413" i="37"/>
  <c r="Z413" i="37"/>
  <c r="I413" i="37"/>
  <c r="H413" i="37"/>
  <c r="G413" i="37"/>
  <c r="F413" i="37"/>
  <c r="AS413" i="37" s="1"/>
  <c r="AT413" i="37" s="1"/>
  <c r="E413" i="37"/>
  <c r="AU413" i="37" s="1"/>
  <c r="AF412" i="37"/>
  <c r="AE412" i="37"/>
  <c r="AC412" i="37"/>
  <c r="AA412" i="37"/>
  <c r="AD412" i="37" s="1"/>
  <c r="Z412" i="37"/>
  <c r="AB412" i="37" s="1"/>
  <c r="I412" i="37"/>
  <c r="H412" i="37"/>
  <c r="G412" i="37"/>
  <c r="F412" i="37"/>
  <c r="AS412" i="37" s="1"/>
  <c r="AT412" i="37" s="1"/>
  <c r="E412" i="37"/>
  <c r="AU412" i="37" s="1"/>
  <c r="AF411" i="37"/>
  <c r="AE411" i="37"/>
  <c r="AC411" i="37"/>
  <c r="AB411" i="37"/>
  <c r="AA411" i="37"/>
  <c r="AD411" i="37" s="1"/>
  <c r="Z411" i="37"/>
  <c r="I411" i="37"/>
  <c r="H411" i="37"/>
  <c r="G411" i="37"/>
  <c r="F411" i="37"/>
  <c r="AS411" i="37" s="1"/>
  <c r="E411" i="37"/>
  <c r="AU411" i="37" s="1"/>
  <c r="AF410" i="37"/>
  <c r="AE410" i="37"/>
  <c r="AC410" i="37"/>
  <c r="AA410" i="37"/>
  <c r="AD410" i="37" s="1"/>
  <c r="Z410" i="37"/>
  <c r="AB410" i="37" s="1"/>
  <c r="I410" i="37"/>
  <c r="H410" i="37"/>
  <c r="G410" i="37"/>
  <c r="F410" i="37"/>
  <c r="AS410" i="37" s="1"/>
  <c r="E410" i="37"/>
  <c r="AU410" i="37" s="1"/>
  <c r="AF409" i="37"/>
  <c r="AE409" i="37"/>
  <c r="AC409" i="37"/>
  <c r="AB409" i="37"/>
  <c r="AA409" i="37"/>
  <c r="AD409" i="37" s="1"/>
  <c r="Z409" i="37"/>
  <c r="I409" i="37"/>
  <c r="H409" i="37"/>
  <c r="G409" i="37"/>
  <c r="F409" i="37"/>
  <c r="AS409" i="37" s="1"/>
  <c r="E409" i="37"/>
  <c r="AU409" i="37" s="1"/>
  <c r="AF408" i="37"/>
  <c r="AE408" i="37"/>
  <c r="AC408" i="37"/>
  <c r="AA408" i="37"/>
  <c r="AD408" i="37" s="1"/>
  <c r="Z408" i="37"/>
  <c r="AB408" i="37" s="1"/>
  <c r="I408" i="37"/>
  <c r="H408" i="37"/>
  <c r="G408" i="37"/>
  <c r="F408" i="37"/>
  <c r="AS408" i="37" s="1"/>
  <c r="E408" i="37"/>
  <c r="AU408" i="37" s="1"/>
  <c r="AF407" i="37"/>
  <c r="AE407" i="37"/>
  <c r="AC407" i="37"/>
  <c r="AA407" i="37"/>
  <c r="AD407" i="37" s="1"/>
  <c r="I407" i="37"/>
  <c r="H407" i="37"/>
  <c r="G407" i="37"/>
  <c r="F407" i="37"/>
  <c r="AS407" i="37" s="1"/>
  <c r="AT407" i="37" s="1"/>
  <c r="E407" i="37"/>
  <c r="AU407" i="37" s="1"/>
  <c r="AF406" i="37"/>
  <c r="AE406" i="37"/>
  <c r="AC406" i="37"/>
  <c r="AA406" i="37"/>
  <c r="AD406" i="37" s="1"/>
  <c r="Z406" i="37"/>
  <c r="AB406" i="37" s="1"/>
  <c r="I406" i="37"/>
  <c r="H406" i="37"/>
  <c r="G406" i="37"/>
  <c r="F406" i="37"/>
  <c r="AS406" i="37" s="1"/>
  <c r="AT406" i="37" s="1"/>
  <c r="E406" i="37"/>
  <c r="AU406" i="37" s="1"/>
  <c r="AF405" i="37"/>
  <c r="AE405" i="37"/>
  <c r="AC405" i="37"/>
  <c r="AA405" i="37"/>
  <c r="AD405" i="37" s="1"/>
  <c r="Z405" i="37"/>
  <c r="AB405" i="37" s="1"/>
  <c r="I405" i="37"/>
  <c r="H405" i="37"/>
  <c r="G405" i="37"/>
  <c r="F405" i="37"/>
  <c r="AS405" i="37" s="1"/>
  <c r="E405" i="37"/>
  <c r="AU405" i="37" s="1"/>
  <c r="A405" i="37"/>
  <c r="A406" i="37" s="1"/>
  <c r="A407" i="37" s="1"/>
  <c r="A408" i="37" s="1"/>
  <c r="A409" i="37" s="1"/>
  <c r="A410" i="37" s="1"/>
  <c r="A411" i="37" s="1"/>
  <c r="A412" i="37" s="1"/>
  <c r="A413" i="37" s="1"/>
  <c r="A414" i="37" s="1"/>
  <c r="A415" i="37" s="1"/>
  <c r="A416" i="37" s="1"/>
  <c r="A417" i="37" s="1"/>
  <c r="A418" i="37" s="1"/>
  <c r="A419" i="37" s="1"/>
  <c r="A420" i="37" s="1"/>
  <c r="A421" i="37" s="1"/>
  <c r="A422" i="37" s="1"/>
  <c r="A423" i="37" s="1"/>
  <c r="A424" i="37" s="1"/>
  <c r="A425" i="37" s="1"/>
  <c r="A426" i="37" s="1"/>
  <c r="A427" i="37" s="1"/>
  <c r="A428" i="37" s="1"/>
  <c r="A429" i="37" s="1"/>
  <c r="A430" i="37" s="1"/>
  <c r="A431" i="37" s="1"/>
  <c r="A432" i="37" s="1"/>
  <c r="A433" i="37" s="1"/>
  <c r="A434" i="37" s="1"/>
  <c r="AF404" i="37"/>
  <c r="AE404" i="37"/>
  <c r="AC404" i="37"/>
  <c r="AB404" i="37"/>
  <c r="AA404" i="37"/>
  <c r="AD404" i="37" s="1"/>
  <c r="Z404" i="37"/>
  <c r="I404" i="37"/>
  <c r="H404" i="37"/>
  <c r="G404" i="37"/>
  <c r="F404" i="37"/>
  <c r="AS404" i="37" s="1"/>
  <c r="E404" i="37"/>
  <c r="AU404" i="37" s="1"/>
  <c r="F20" i="8"/>
  <c r="G17" i="8"/>
  <c r="F17" i="8"/>
  <c r="G4" i="8"/>
  <c r="G5" i="8"/>
  <c r="G6" i="8"/>
  <c r="F2" i="8"/>
  <c r="F3" i="8"/>
  <c r="F4" i="8"/>
  <c r="F5" i="8"/>
  <c r="G15" i="8"/>
  <c r="F15" i="8"/>
  <c r="G14" i="8"/>
  <c r="F14" i="8"/>
  <c r="G13" i="8"/>
  <c r="F13" i="8"/>
  <c r="G12" i="8"/>
  <c r="F12" i="8"/>
  <c r="G11" i="8"/>
  <c r="F11" i="8"/>
  <c r="G10" i="8"/>
  <c r="F10" i="8"/>
  <c r="F9" i="8"/>
  <c r="G8" i="8"/>
  <c r="F8" i="8"/>
  <c r="G7" i="8"/>
  <c r="F7" i="8"/>
  <c r="AV547" i="37" l="1"/>
  <c r="AV546" i="37"/>
  <c r="AV545" i="37"/>
  <c r="AB554" i="17"/>
  <c r="V562" i="17"/>
  <c r="W562" i="17" s="1"/>
  <c r="V559" i="17"/>
  <c r="W559" i="17" s="1"/>
  <c r="V556" i="17"/>
  <c r="W556" i="17" s="1"/>
  <c r="V553" i="17"/>
  <c r="W553" i="17" s="1"/>
  <c r="AB553" i="17" s="1"/>
  <c r="X552" i="17"/>
  <c r="AA552" i="17" s="1"/>
  <c r="AB552" i="17" s="1"/>
  <c r="V550" i="17"/>
  <c r="W550" i="17" s="1"/>
  <c r="AB550" i="17" s="1"/>
  <c r="X549" i="17"/>
  <c r="AA549" i="17" s="1"/>
  <c r="AB549" i="17" s="1"/>
  <c r="AB525" i="17"/>
  <c r="V548" i="17"/>
  <c r="W548" i="17" s="1"/>
  <c r="AB548" i="17" s="1"/>
  <c r="V545" i="17"/>
  <c r="W545" i="17" s="1"/>
  <c r="AB545" i="17" s="1"/>
  <c r="V542" i="17"/>
  <c r="W542" i="17" s="1"/>
  <c r="V539" i="17"/>
  <c r="W539" i="17" s="1"/>
  <c r="V536" i="17"/>
  <c r="W536" i="17" s="1"/>
  <c r="AB536" i="17" s="1"/>
  <c r="V533" i="17"/>
  <c r="W533" i="17" s="1"/>
  <c r="V530" i="17"/>
  <c r="W530" i="17" s="1"/>
  <c r="AB530" i="17" s="1"/>
  <c r="V527" i="17"/>
  <c r="W527" i="17" s="1"/>
  <c r="AB527" i="17" s="1"/>
  <c r="V524" i="17"/>
  <c r="W524" i="17" s="1"/>
  <c r="X523" i="17"/>
  <c r="AA523" i="17" s="1"/>
  <c r="AB523" i="17" s="1"/>
  <c r="AB514" i="17"/>
  <c r="AB508" i="17"/>
  <c r="AB496" i="17"/>
  <c r="AB490" i="17"/>
  <c r="AB503" i="17"/>
  <c r="AB485" i="17"/>
  <c r="AB510" i="17"/>
  <c r="AB498" i="17"/>
  <c r="AB512" i="17"/>
  <c r="AB506" i="17"/>
  <c r="AB488" i="17"/>
  <c r="X449" i="17"/>
  <c r="AA449" i="17" s="1"/>
  <c r="AB449" i="17" s="1"/>
  <c r="AV552" i="37"/>
  <c r="AV541" i="37"/>
  <c r="AV538" i="37"/>
  <c r="AV539" i="37"/>
  <c r="AV543" i="37"/>
  <c r="AV544" i="37"/>
  <c r="AV549" i="37"/>
  <c r="AV560" i="37"/>
  <c r="AV526" i="37"/>
  <c r="AV532" i="37"/>
  <c r="AV540" i="37"/>
  <c r="AV528" i="37"/>
  <c r="AV554" i="37"/>
  <c r="AV559" i="37"/>
  <c r="AV529" i="37"/>
  <c r="AV535" i="37"/>
  <c r="AV524" i="37"/>
  <c r="AV530" i="37"/>
  <c r="AV536" i="37"/>
  <c r="AV542" i="37"/>
  <c r="AV548" i="37"/>
  <c r="AV556" i="37"/>
  <c r="AV562" i="37"/>
  <c r="AT525" i="37"/>
  <c r="AV525" i="37" s="1"/>
  <c r="AT531" i="37"/>
  <c r="AV531" i="37" s="1"/>
  <c r="AT537" i="37"/>
  <c r="AV537" i="37" s="1"/>
  <c r="AT543" i="37"/>
  <c r="AT549" i="37"/>
  <c r="AT553" i="37"/>
  <c r="AT557" i="37"/>
  <c r="AV557" i="37" s="1"/>
  <c r="AT563" i="37"/>
  <c r="AV563" i="37" s="1"/>
  <c r="AV487" i="37"/>
  <c r="AV505" i="37"/>
  <c r="AB474" i="17"/>
  <c r="AB470" i="17"/>
  <c r="V473" i="17"/>
  <c r="W473" i="17" s="1"/>
  <c r="AB473" i="17" s="1"/>
  <c r="V470" i="17"/>
  <c r="W470" i="17" s="1"/>
  <c r="V467" i="17"/>
  <c r="W467" i="17" s="1"/>
  <c r="AB467" i="17" s="1"/>
  <c r="V464" i="17"/>
  <c r="W464" i="17" s="1"/>
  <c r="AB461" i="17"/>
  <c r="AB452" i="17"/>
  <c r="V460" i="17"/>
  <c r="W460" i="17" s="1"/>
  <c r="V457" i="17"/>
  <c r="W457" i="17" s="1"/>
  <c r="V454" i="17"/>
  <c r="W454" i="17" s="1"/>
  <c r="V451" i="17"/>
  <c r="W451" i="17" s="1"/>
  <c r="V448" i="17"/>
  <c r="W448" i="17" s="1"/>
  <c r="AB448" i="17" s="1"/>
  <c r="V445" i="17"/>
  <c r="W445" i="17" s="1"/>
  <c r="AB445" i="17" s="1"/>
  <c r="X444" i="17"/>
  <c r="AA444" i="17" s="1"/>
  <c r="AB444" i="17" s="1"/>
  <c r="AV486" i="37"/>
  <c r="AV500" i="37"/>
  <c r="AV495" i="37"/>
  <c r="AV488" i="37"/>
  <c r="AT489" i="37"/>
  <c r="AV489" i="37" s="1"/>
  <c r="AV492" i="37"/>
  <c r="AV509" i="37"/>
  <c r="AV512" i="37"/>
  <c r="AV493" i="37"/>
  <c r="AT495" i="37"/>
  <c r="AV497" i="37"/>
  <c r="AV498" i="37"/>
  <c r="AV506" i="37"/>
  <c r="AV520" i="37"/>
  <c r="AV511" i="37"/>
  <c r="AV494" i="37"/>
  <c r="AV499" i="37"/>
  <c r="AT501" i="37"/>
  <c r="AV501" i="37" s="1"/>
  <c r="AV504" i="37"/>
  <c r="AV513" i="37"/>
  <c r="AV518" i="37"/>
  <c r="AV484" i="37"/>
  <c r="AV490" i="37"/>
  <c r="AV496" i="37"/>
  <c r="AV502" i="37"/>
  <c r="AV508" i="37"/>
  <c r="AV516" i="37"/>
  <c r="AV522" i="37"/>
  <c r="AT491" i="37"/>
  <c r="AV491" i="37" s="1"/>
  <c r="AT497" i="37"/>
  <c r="AT503" i="37"/>
  <c r="AV503" i="37" s="1"/>
  <c r="AT509" i="37"/>
  <c r="AT513" i="37"/>
  <c r="AT517" i="37"/>
  <c r="AV517" i="37" s="1"/>
  <c r="AT523" i="37"/>
  <c r="AV523" i="37" s="1"/>
  <c r="AT485" i="37"/>
  <c r="AV485" i="37" s="1"/>
  <c r="AB433" i="17"/>
  <c r="AB426" i="17"/>
  <c r="AB408" i="17"/>
  <c r="AB430" i="17"/>
  <c r="AB418" i="17"/>
  <c r="AB412" i="17"/>
  <c r="AB406" i="17"/>
  <c r="AB311" i="17"/>
  <c r="AB298" i="17"/>
  <c r="AB301" i="17"/>
  <c r="AB353" i="17"/>
  <c r="AB368" i="17"/>
  <c r="AB389" i="17"/>
  <c r="AB252" i="17"/>
  <c r="AB350" i="17"/>
  <c r="AB327" i="17"/>
  <c r="AB309" i="17"/>
  <c r="AT455" i="37"/>
  <c r="AV455" i="37" s="1"/>
  <c r="AV474" i="37"/>
  <c r="AB332" i="17"/>
  <c r="AB314" i="17"/>
  <c r="AB266" i="17"/>
  <c r="AB258" i="17"/>
  <c r="AB387" i="17"/>
  <c r="AV435" i="37"/>
  <c r="AB295" i="17"/>
  <c r="AB392" i="17"/>
  <c r="AV448" i="37"/>
  <c r="AB377" i="17"/>
  <c r="AB287" i="17"/>
  <c r="AV473" i="37"/>
  <c r="AV475" i="37"/>
  <c r="AB269" i="17"/>
  <c r="AV438" i="37"/>
  <c r="AB315" i="17"/>
  <c r="AB393" i="17"/>
  <c r="AB275" i="17"/>
  <c r="AB255" i="17"/>
  <c r="AB251" i="17"/>
  <c r="AB249" i="17"/>
  <c r="AB354" i="17"/>
  <c r="AB308" i="17"/>
  <c r="AB306" i="17"/>
  <c r="AB386" i="17"/>
  <c r="AB384" i="17"/>
  <c r="AB369" i="17"/>
  <c r="AV437" i="37"/>
  <c r="AV467" i="37"/>
  <c r="AB348" i="17"/>
  <c r="AB293" i="17"/>
  <c r="AB347" i="17"/>
  <c r="AB345" i="17"/>
  <c r="AB330" i="17"/>
  <c r="AB312" i="17"/>
  <c r="AB371" i="17"/>
  <c r="AT449" i="37"/>
  <c r="AV449" i="37" s="1"/>
  <c r="AT450" i="37"/>
  <c r="AV450" i="37" s="1"/>
  <c r="AV453" i="37"/>
  <c r="AT444" i="37"/>
  <c r="AV444" i="37" s="1"/>
  <c r="AV447" i="37"/>
  <c r="AT456" i="37"/>
  <c r="AV456" i="37" s="1"/>
  <c r="AV454" i="37"/>
  <c r="AV472" i="37"/>
  <c r="AV480" i="37"/>
  <c r="AV464" i="37"/>
  <c r="AV446" i="37"/>
  <c r="AV452" i="37"/>
  <c r="AV459" i="37"/>
  <c r="AV466" i="37"/>
  <c r="AV471" i="37"/>
  <c r="AV479" i="37"/>
  <c r="AV481" i="37"/>
  <c r="AV458" i="37"/>
  <c r="AT461" i="37"/>
  <c r="AV461" i="37" s="1"/>
  <c r="AV478" i="37"/>
  <c r="AV460" i="37"/>
  <c r="AV465" i="37"/>
  <c r="AV462" i="37"/>
  <c r="AV468" i="37"/>
  <c r="AV476" i="37"/>
  <c r="AV482" i="37"/>
  <c r="AT445" i="37"/>
  <c r="AV445" i="37" s="1"/>
  <c r="AT451" i="37"/>
  <c r="AV451" i="37" s="1"/>
  <c r="AT457" i="37"/>
  <c r="AV457" i="37" s="1"/>
  <c r="AT463" i="37"/>
  <c r="AV463" i="37" s="1"/>
  <c r="AT469" i="37"/>
  <c r="AV469" i="37" s="1"/>
  <c r="AT473" i="37"/>
  <c r="AT477" i="37"/>
  <c r="AV477" i="37" s="1"/>
  <c r="AT483" i="37"/>
  <c r="AV483" i="37" s="1"/>
  <c r="AV443" i="37"/>
  <c r="AV440" i="37"/>
  <c r="AV441" i="37"/>
  <c r="AV442" i="37"/>
  <c r="AV439" i="37"/>
  <c r="AV436" i="37"/>
  <c r="X403" i="17"/>
  <c r="AA403" i="17" s="1"/>
  <c r="AB403" i="17" s="1"/>
  <c r="V401" i="17"/>
  <c r="W401" i="17" s="1"/>
  <c r="X400" i="17"/>
  <c r="AA400" i="17" s="1"/>
  <c r="AB400" i="17" s="1"/>
  <c r="V398" i="17"/>
  <c r="W398" i="17" s="1"/>
  <c r="X397" i="17"/>
  <c r="AA397" i="17" s="1"/>
  <c r="AB397" i="17" s="1"/>
  <c r="V395" i="17"/>
  <c r="W395" i="17" s="1"/>
  <c r="X394" i="17"/>
  <c r="AA394" i="17" s="1"/>
  <c r="AB394" i="17" s="1"/>
  <c r="X388" i="17"/>
  <c r="AA388" i="17" s="1"/>
  <c r="AB388" i="17" s="1"/>
  <c r="X385" i="17"/>
  <c r="AA385" i="17" s="1"/>
  <c r="AB385" i="17" s="1"/>
  <c r="X379" i="17"/>
  <c r="AA379" i="17" s="1"/>
  <c r="AB379" i="17" s="1"/>
  <c r="V391" i="17"/>
  <c r="W391" i="17" s="1"/>
  <c r="AB391" i="17" s="1"/>
  <c r="V382" i="17"/>
  <c r="W382" i="17" s="1"/>
  <c r="AB382" i="17" s="1"/>
  <c r="V376" i="17"/>
  <c r="W376" i="17" s="1"/>
  <c r="AB376" i="17" s="1"/>
  <c r="V373" i="17"/>
  <c r="W373" i="17" s="1"/>
  <c r="AB373" i="17" s="1"/>
  <c r="V370" i="17"/>
  <c r="W370" i="17" s="1"/>
  <c r="AB370" i="17" s="1"/>
  <c r="V367" i="17"/>
  <c r="W367" i="17" s="1"/>
  <c r="AB367" i="17" s="1"/>
  <c r="X366" i="17"/>
  <c r="AA366" i="17" s="1"/>
  <c r="AB366" i="17" s="1"/>
  <c r="V364" i="17"/>
  <c r="W364" i="17" s="1"/>
  <c r="X363" i="17"/>
  <c r="AA363" i="17" s="1"/>
  <c r="AB363" i="17" s="1"/>
  <c r="V361" i="17"/>
  <c r="W361" i="17" s="1"/>
  <c r="X360" i="17"/>
  <c r="AA360" i="17" s="1"/>
  <c r="AB360" i="17" s="1"/>
  <c r="AB338" i="17"/>
  <c r="AB329" i="17"/>
  <c r="X355" i="17"/>
  <c r="AA355" i="17" s="1"/>
  <c r="AB355" i="17" s="1"/>
  <c r="X352" i="17"/>
  <c r="AA352" i="17" s="1"/>
  <c r="AB352" i="17" s="1"/>
  <c r="X346" i="17"/>
  <c r="AA346" i="17" s="1"/>
  <c r="AB346" i="17" s="1"/>
  <c r="X340" i="17"/>
  <c r="AA340" i="17" s="1"/>
  <c r="AB340" i="17" s="1"/>
  <c r="V358" i="17"/>
  <c r="W358" i="17" s="1"/>
  <c r="V349" i="17"/>
  <c r="W349" i="17" s="1"/>
  <c r="AB349" i="17" s="1"/>
  <c r="V343" i="17"/>
  <c r="W343" i="17" s="1"/>
  <c r="AB343" i="17" s="1"/>
  <c r="V337" i="17"/>
  <c r="W337" i="17" s="1"/>
  <c r="AB337" i="17" s="1"/>
  <c r="V334" i="17"/>
  <c r="W334" i="17" s="1"/>
  <c r="AB334" i="17" s="1"/>
  <c r="V331" i="17"/>
  <c r="W331" i="17" s="1"/>
  <c r="AB331" i="17" s="1"/>
  <c r="V328" i="17"/>
  <c r="W328" i="17" s="1"/>
  <c r="AB328" i="17" s="1"/>
  <c r="V325" i="17"/>
  <c r="W325" i="17" s="1"/>
  <c r="V322" i="17"/>
  <c r="W322" i="17" s="1"/>
  <c r="V319" i="17"/>
  <c r="W319" i="17" s="1"/>
  <c r="V316" i="17"/>
  <c r="W316" i="17" s="1"/>
  <c r="V313" i="17"/>
  <c r="W313" i="17" s="1"/>
  <c r="AB313" i="17" s="1"/>
  <c r="V310" i="17"/>
  <c r="W310" i="17" s="1"/>
  <c r="AB310" i="17" s="1"/>
  <c r="V307" i="17"/>
  <c r="W307" i="17" s="1"/>
  <c r="AB299" i="17"/>
  <c r="AB290" i="17"/>
  <c r="X304" i="17"/>
  <c r="AA304" i="17" s="1"/>
  <c r="AB304" i="17" s="1"/>
  <c r="V303" i="17"/>
  <c r="W303" i="17" s="1"/>
  <c r="V288" i="17"/>
  <c r="W288" i="17" s="1"/>
  <c r="AB288" i="17" s="1"/>
  <c r="X283" i="17"/>
  <c r="AA283" i="17" s="1"/>
  <c r="AB283" i="17" s="1"/>
  <c r="V283" i="17"/>
  <c r="W283" i="17" s="1"/>
  <c r="V270" i="17"/>
  <c r="W270" i="17" s="1"/>
  <c r="AB270" i="17" s="1"/>
  <c r="X259" i="17"/>
  <c r="AA259" i="17" s="1"/>
  <c r="V259" i="17"/>
  <c r="W259" i="17" s="1"/>
  <c r="X253" i="17"/>
  <c r="AA253" i="17" s="1"/>
  <c r="AB253" i="17" s="1"/>
  <c r="V253" i="17"/>
  <c r="W253" i="17" s="1"/>
  <c r="X268" i="17"/>
  <c r="AA268" i="17" s="1"/>
  <c r="V268" i="17"/>
  <c r="W268" i="17" s="1"/>
  <c r="AB291" i="17"/>
  <c r="X289" i="17"/>
  <c r="AA289" i="17" s="1"/>
  <c r="V289" i="17"/>
  <c r="W289" i="17" s="1"/>
  <c r="AB273" i="17"/>
  <c r="X271" i="17"/>
  <c r="AA271" i="17" s="1"/>
  <c r="V271" i="17"/>
  <c r="W271" i="17" s="1"/>
  <c r="AB261" i="17"/>
  <c r="X292" i="17"/>
  <c r="AA292" i="17" s="1"/>
  <c r="V292" i="17"/>
  <c r="W292" i="17" s="1"/>
  <c r="X274" i="17"/>
  <c r="AA274" i="17" s="1"/>
  <c r="V274" i="17"/>
  <c r="W274" i="17" s="1"/>
  <c r="X262" i="17"/>
  <c r="AA262" i="17" s="1"/>
  <c r="AB262" i="17" s="1"/>
  <c r="V262" i="17"/>
  <c r="W262" i="17" s="1"/>
  <c r="X256" i="17"/>
  <c r="AA256" i="17" s="1"/>
  <c r="AB256" i="17" s="1"/>
  <c r="V256" i="17"/>
  <c r="W256" i="17" s="1"/>
  <c r="X250" i="17"/>
  <c r="AA250" i="17" s="1"/>
  <c r="V250" i="17"/>
  <c r="W250" i="17" s="1"/>
  <c r="V286" i="17"/>
  <c r="W286" i="17" s="1"/>
  <c r="X286" i="17"/>
  <c r="AA286" i="17" s="1"/>
  <c r="AB286" i="17" s="1"/>
  <c r="V282" i="17"/>
  <c r="W282" i="17" s="1"/>
  <c r="X277" i="17"/>
  <c r="AA277" i="17" s="1"/>
  <c r="AB277" i="17" s="1"/>
  <c r="V277" i="17"/>
  <c r="W277" i="17" s="1"/>
  <c r="AB264" i="17"/>
  <c r="X280" i="17"/>
  <c r="AA280" i="17" s="1"/>
  <c r="AB280" i="17" s="1"/>
  <c r="V280" i="17"/>
  <c r="W280" i="17" s="1"/>
  <c r="AB272" i="17"/>
  <c r="X265" i="17"/>
  <c r="AA265" i="17" s="1"/>
  <c r="AB265" i="17" s="1"/>
  <c r="V265" i="17"/>
  <c r="W265" i="17" s="1"/>
  <c r="AB248" i="17"/>
  <c r="X247" i="17"/>
  <c r="AA247" i="17" s="1"/>
  <c r="V247" i="17"/>
  <c r="W247" i="17" s="1"/>
  <c r="X246" i="17"/>
  <c r="AA246" i="17" s="1"/>
  <c r="AB246" i="17" s="1"/>
  <c r="AV413" i="37"/>
  <c r="AV419" i="37"/>
  <c r="AV426" i="37"/>
  <c r="AT415" i="37"/>
  <c r="AV415" i="37" s="1"/>
  <c r="AV434" i="37"/>
  <c r="AT421" i="37"/>
  <c r="AV421" i="37" s="1"/>
  <c r="AV418" i="37"/>
  <c r="AV431" i="37"/>
  <c r="AV432" i="37"/>
  <c r="AV425" i="37"/>
  <c r="AV412" i="37"/>
  <c r="AV427" i="37"/>
  <c r="AV433" i="37"/>
  <c r="AV424" i="37"/>
  <c r="AT408" i="37"/>
  <c r="AV408" i="37" s="1"/>
  <c r="AT420" i="37"/>
  <c r="AV420" i="37" s="1"/>
  <c r="AV406" i="37"/>
  <c r="AV407" i="37"/>
  <c r="AT409" i="37"/>
  <c r="AV409" i="37" s="1"/>
  <c r="AT414" i="37"/>
  <c r="AV414" i="37" s="1"/>
  <c r="AT405" i="37"/>
  <c r="AV405" i="37" s="1"/>
  <c r="AT411" i="37"/>
  <c r="AV411" i="37" s="1"/>
  <c r="AT417" i="37"/>
  <c r="AV417" i="37" s="1"/>
  <c r="AT423" i="37"/>
  <c r="AV423" i="37" s="1"/>
  <c r="AT429" i="37"/>
  <c r="AV429" i="37" s="1"/>
  <c r="AT433" i="37"/>
  <c r="AT404" i="37"/>
  <c r="AV404" i="37" s="1"/>
  <c r="AT410" i="37"/>
  <c r="AV410" i="37" s="1"/>
  <c r="AT416" i="37"/>
  <c r="AV416" i="37" s="1"/>
  <c r="AT422" i="37"/>
  <c r="AV422" i="37" s="1"/>
  <c r="AT428" i="37"/>
  <c r="AV428" i="37" s="1"/>
  <c r="AF403" i="37"/>
  <c r="AT403" i="37" s="1"/>
  <c r="AE403" i="37"/>
  <c r="AD403" i="37"/>
  <c r="AC403" i="37"/>
  <c r="AB403" i="37"/>
  <c r="AA403" i="37"/>
  <c r="Z403" i="37"/>
  <c r="I403" i="37"/>
  <c r="H403" i="37"/>
  <c r="G403" i="37"/>
  <c r="F403" i="37"/>
  <c r="AS403" i="37" s="1"/>
  <c r="E403" i="37"/>
  <c r="AU403" i="37" s="1"/>
  <c r="AT402" i="37"/>
  <c r="AF402" i="37"/>
  <c r="AE402" i="37"/>
  <c r="AC402" i="37"/>
  <c r="AB402" i="37"/>
  <c r="AA402" i="37"/>
  <c r="AD402" i="37" s="1"/>
  <c r="Z402" i="37"/>
  <c r="I402" i="37"/>
  <c r="H402" i="37"/>
  <c r="G402" i="37"/>
  <c r="F402" i="37"/>
  <c r="AS402" i="37" s="1"/>
  <c r="E402" i="37"/>
  <c r="AU402" i="37" s="1"/>
  <c r="AT401" i="37"/>
  <c r="AF401" i="37"/>
  <c r="AE401" i="37"/>
  <c r="AC401" i="37"/>
  <c r="AB401" i="37"/>
  <c r="AA401" i="37"/>
  <c r="AD401" i="37" s="1"/>
  <c r="Z401" i="37"/>
  <c r="I401" i="37"/>
  <c r="H401" i="37"/>
  <c r="G401" i="37"/>
  <c r="F401" i="37"/>
  <c r="AS401" i="37" s="1"/>
  <c r="E401" i="37"/>
  <c r="AU401" i="37" s="1"/>
  <c r="AF400" i="37"/>
  <c r="AE400" i="37"/>
  <c r="AC400" i="37"/>
  <c r="AB400" i="37"/>
  <c r="AA400" i="37"/>
  <c r="AD400" i="37" s="1"/>
  <c r="Z400" i="37"/>
  <c r="I400" i="37"/>
  <c r="H400" i="37"/>
  <c r="G400" i="37"/>
  <c r="F400" i="37"/>
  <c r="AS400" i="37" s="1"/>
  <c r="E400" i="37"/>
  <c r="AU400" i="37" s="1"/>
  <c r="AF399" i="37"/>
  <c r="AE399" i="37"/>
  <c r="AD399" i="37"/>
  <c r="AC399" i="37"/>
  <c r="AB399" i="37"/>
  <c r="AA399" i="37"/>
  <c r="Z399" i="37"/>
  <c r="I399" i="37"/>
  <c r="H399" i="37"/>
  <c r="G399" i="37"/>
  <c r="F399" i="37"/>
  <c r="AS399" i="37" s="1"/>
  <c r="E399" i="37"/>
  <c r="AU399" i="37" s="1"/>
  <c r="AF398" i="37"/>
  <c r="AT398" i="37" s="1"/>
  <c r="AE398" i="37"/>
  <c r="AD398" i="37"/>
  <c r="AC398" i="37"/>
  <c r="AB398" i="37"/>
  <c r="AA398" i="37"/>
  <c r="Z398" i="37"/>
  <c r="I398" i="37"/>
  <c r="H398" i="37"/>
  <c r="G398" i="37"/>
  <c r="F398" i="37"/>
  <c r="AS398" i="37" s="1"/>
  <c r="E398" i="37"/>
  <c r="AU398" i="37" s="1"/>
  <c r="AT397" i="37"/>
  <c r="AF397" i="37"/>
  <c r="AE397" i="37"/>
  <c r="AD397" i="37"/>
  <c r="AC397" i="37"/>
  <c r="AB397" i="37"/>
  <c r="AA397" i="37"/>
  <c r="Z397" i="37"/>
  <c r="I397" i="37"/>
  <c r="H397" i="37"/>
  <c r="G397" i="37"/>
  <c r="F397" i="37"/>
  <c r="AS397" i="37" s="1"/>
  <c r="E397" i="37"/>
  <c r="AU397" i="37" s="1"/>
  <c r="AT396" i="37"/>
  <c r="AF396" i="37"/>
  <c r="AE396" i="37"/>
  <c r="AC396" i="37"/>
  <c r="AB396" i="37"/>
  <c r="AA396" i="37"/>
  <c r="AD396" i="37" s="1"/>
  <c r="Z396" i="37"/>
  <c r="I396" i="37"/>
  <c r="H396" i="37"/>
  <c r="G396" i="37"/>
  <c r="F396" i="37"/>
  <c r="AS396" i="37" s="1"/>
  <c r="E396" i="37"/>
  <c r="AU396" i="37" s="1"/>
  <c r="AT395" i="37"/>
  <c r="AF395" i="37"/>
  <c r="AE395" i="37"/>
  <c r="AB395" i="37"/>
  <c r="AA395" i="37"/>
  <c r="AD395" i="37" s="1"/>
  <c r="Z395" i="37"/>
  <c r="I395" i="37"/>
  <c r="H395" i="37"/>
  <c r="G395" i="37"/>
  <c r="F395" i="37"/>
  <c r="AS395" i="37" s="1"/>
  <c r="E395" i="37"/>
  <c r="AU395" i="37" s="1"/>
  <c r="AF394" i="37"/>
  <c r="AE394" i="37"/>
  <c r="AD394" i="37"/>
  <c r="AB394" i="37"/>
  <c r="AA394" i="37"/>
  <c r="Z394" i="37"/>
  <c r="I394" i="37"/>
  <c r="H394" i="37"/>
  <c r="G394" i="37"/>
  <c r="F394" i="37"/>
  <c r="AS394" i="37" s="1"/>
  <c r="E394" i="37"/>
  <c r="AU394" i="37" s="1"/>
  <c r="AT393" i="37"/>
  <c r="AF393" i="37"/>
  <c r="AE393" i="37"/>
  <c r="AC393" i="37"/>
  <c r="AA393" i="37"/>
  <c r="AD393" i="37" s="1"/>
  <c r="I393" i="37"/>
  <c r="H393" i="37"/>
  <c r="G393" i="37"/>
  <c r="F393" i="37"/>
  <c r="AS393" i="37" s="1"/>
  <c r="E393" i="37"/>
  <c r="AU393" i="37" s="1"/>
  <c r="AT392" i="37"/>
  <c r="AF392" i="37"/>
  <c r="AE392" i="37"/>
  <c r="AC392" i="37"/>
  <c r="AB392" i="37"/>
  <c r="AA392" i="37"/>
  <c r="AD392" i="37" s="1"/>
  <c r="Z392" i="37"/>
  <c r="I392" i="37"/>
  <c r="H392" i="37"/>
  <c r="G392" i="37"/>
  <c r="F392" i="37"/>
  <c r="AS392" i="37" s="1"/>
  <c r="E392" i="37"/>
  <c r="AU392" i="37" s="1"/>
  <c r="AF391" i="37"/>
  <c r="AT391" i="37" s="1"/>
  <c r="AE391" i="37"/>
  <c r="AC391" i="37"/>
  <c r="AA391" i="37"/>
  <c r="AD391" i="37" s="1"/>
  <c r="Z391" i="37"/>
  <c r="AB391" i="37" s="1"/>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T389" i="37" s="1"/>
  <c r="AE389" i="37"/>
  <c r="AC389" i="37"/>
  <c r="AA389" i="37"/>
  <c r="AD389" i="37" s="1"/>
  <c r="Z389" i="37"/>
  <c r="AB389" i="37" s="1"/>
  <c r="I389" i="37"/>
  <c r="H389" i="37"/>
  <c r="G389" i="37"/>
  <c r="F389" i="37"/>
  <c r="AS389" i="37" s="1"/>
  <c r="E389" i="37"/>
  <c r="AU389" i="37" s="1"/>
  <c r="AT388" i="37"/>
  <c r="AF388" i="37"/>
  <c r="AE388" i="37"/>
  <c r="AC388" i="37"/>
  <c r="AA388" i="37"/>
  <c r="AD388" i="37" s="1"/>
  <c r="Z388" i="37"/>
  <c r="AB388" i="37" s="1"/>
  <c r="I388" i="37"/>
  <c r="H388" i="37"/>
  <c r="G388" i="37"/>
  <c r="F388" i="37"/>
  <c r="AS388" i="37" s="1"/>
  <c r="E388" i="37"/>
  <c r="AU388" i="37" s="1"/>
  <c r="AT387" i="37"/>
  <c r="AF387" i="37"/>
  <c r="AE387" i="37"/>
  <c r="AC387" i="37"/>
  <c r="AA387" i="37"/>
  <c r="AD387" i="37" s="1"/>
  <c r="Z387" i="37"/>
  <c r="AB387" i="37" s="1"/>
  <c r="I387" i="37"/>
  <c r="H387" i="37"/>
  <c r="G387" i="37"/>
  <c r="F387" i="37"/>
  <c r="AS387" i="37" s="1"/>
  <c r="E387" i="37"/>
  <c r="AU387" i="37" s="1"/>
  <c r="AT386" i="37"/>
  <c r="AF386" i="37"/>
  <c r="AE386" i="37"/>
  <c r="AC386" i="37"/>
  <c r="AA386" i="37"/>
  <c r="AD386" i="37" s="1"/>
  <c r="I386" i="37"/>
  <c r="H386" i="37"/>
  <c r="G386" i="37"/>
  <c r="F386" i="37"/>
  <c r="AS386" i="37" s="1"/>
  <c r="E386" i="37"/>
  <c r="AU386" i="37" s="1"/>
  <c r="AF385" i="37"/>
  <c r="AE385" i="37"/>
  <c r="AC385" i="37"/>
  <c r="AB385" i="37"/>
  <c r="AA385" i="37"/>
  <c r="AD385" i="37" s="1"/>
  <c r="Z385" i="37"/>
  <c r="I385" i="37"/>
  <c r="H385" i="37"/>
  <c r="G385" i="37"/>
  <c r="F385" i="37"/>
  <c r="AS385" i="37" s="1"/>
  <c r="E385" i="37"/>
  <c r="AU385" i="37" s="1"/>
  <c r="AF384" i="37"/>
  <c r="AE384" i="37"/>
  <c r="AC384" i="37"/>
  <c r="AA384" i="37"/>
  <c r="AD384" i="37" s="1"/>
  <c r="Z384" i="37"/>
  <c r="AB384" i="37" s="1"/>
  <c r="I384" i="37"/>
  <c r="H384" i="37"/>
  <c r="G384" i="37"/>
  <c r="F384" i="37"/>
  <c r="AS384" i="37" s="1"/>
  <c r="E384" i="37"/>
  <c r="AU384" i="37" s="1"/>
  <c r="AF383" i="37"/>
  <c r="AT383" i="37" s="1"/>
  <c r="AE383" i="37"/>
  <c r="AD383" i="37"/>
  <c r="AC383" i="37"/>
  <c r="AB383" i="37"/>
  <c r="AA383" i="37"/>
  <c r="Z383" i="37"/>
  <c r="I383" i="37"/>
  <c r="H383" i="37"/>
  <c r="G383" i="37"/>
  <c r="F383" i="37"/>
  <c r="AS383" i="37" s="1"/>
  <c r="E383" i="37"/>
  <c r="AU383" i="37" s="1"/>
  <c r="AF382" i="37"/>
  <c r="AE382" i="37"/>
  <c r="AC382" i="37"/>
  <c r="AA382" i="37"/>
  <c r="AD382" i="37" s="1"/>
  <c r="Z382" i="37"/>
  <c r="AB382" i="37" s="1"/>
  <c r="I382" i="37"/>
  <c r="H382" i="37"/>
  <c r="G382" i="37"/>
  <c r="F382" i="37"/>
  <c r="AS382" i="37" s="1"/>
  <c r="AT382" i="37" s="1"/>
  <c r="E382" i="37"/>
  <c r="AU382" i="37" s="1"/>
  <c r="AF381" i="37"/>
  <c r="AE381" i="37"/>
  <c r="AC381" i="37"/>
  <c r="AB381" i="37"/>
  <c r="AA381" i="37"/>
  <c r="AD381" i="37" s="1"/>
  <c r="Z381" i="37"/>
  <c r="I381" i="37"/>
  <c r="H381" i="37"/>
  <c r="G381" i="37"/>
  <c r="F381" i="37"/>
  <c r="AS381" i="37" s="1"/>
  <c r="AT381" i="37" s="1"/>
  <c r="E381" i="37"/>
  <c r="AU381" i="37" s="1"/>
  <c r="AF380" i="37"/>
  <c r="AE380" i="37"/>
  <c r="AC380" i="37"/>
  <c r="AB380" i="37"/>
  <c r="AA380" i="37"/>
  <c r="AD380" i="37" s="1"/>
  <c r="Z380" i="37"/>
  <c r="I380" i="37"/>
  <c r="H380" i="37"/>
  <c r="G380" i="37"/>
  <c r="F380" i="37"/>
  <c r="AS380" i="37" s="1"/>
  <c r="AT380" i="37" s="1"/>
  <c r="E380" i="37"/>
  <c r="AU380" i="37" s="1"/>
  <c r="AF379" i="37"/>
  <c r="AE379" i="37"/>
  <c r="AC379" i="37"/>
  <c r="AA379" i="37"/>
  <c r="AD379" i="37" s="1"/>
  <c r="Z379" i="37"/>
  <c r="AB379" i="37" s="1"/>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A377" i="37"/>
  <c r="AD377" i="37" s="1"/>
  <c r="Z377" i="37"/>
  <c r="AB377" i="37" s="1"/>
  <c r="I377" i="37"/>
  <c r="H377" i="37"/>
  <c r="G377" i="37"/>
  <c r="F377" i="37"/>
  <c r="AS377" i="37" s="1"/>
  <c r="E377" i="37"/>
  <c r="AU377" i="37" s="1"/>
  <c r="AF376" i="37"/>
  <c r="AE376" i="37"/>
  <c r="AC376" i="37"/>
  <c r="AA376" i="37"/>
  <c r="AD376" i="37" s="1"/>
  <c r="Z376" i="37"/>
  <c r="AB376" i="37" s="1"/>
  <c r="I376" i="37"/>
  <c r="H376" i="37"/>
  <c r="G376" i="37"/>
  <c r="F376" i="37"/>
  <c r="AS376" i="37" s="1"/>
  <c r="AT376" i="37" s="1"/>
  <c r="E376" i="37"/>
  <c r="AU376" i="37" s="1"/>
  <c r="AF375" i="37"/>
  <c r="AE375" i="37"/>
  <c r="AC375" i="37"/>
  <c r="AB375" i="37"/>
  <c r="AA375" i="37"/>
  <c r="AD375" i="37" s="1"/>
  <c r="Z375" i="37"/>
  <c r="I375" i="37"/>
  <c r="H375" i="37"/>
  <c r="G375" i="37"/>
  <c r="F375" i="37"/>
  <c r="AS375" i="37" s="1"/>
  <c r="AT375" i="37" s="1"/>
  <c r="E375" i="37"/>
  <c r="AU375" i="37" s="1"/>
  <c r="AF374" i="37"/>
  <c r="AE374" i="37"/>
  <c r="AC374" i="37"/>
  <c r="AB374" i="37"/>
  <c r="AA374" i="37"/>
  <c r="AD374" i="37" s="1"/>
  <c r="Z374" i="37"/>
  <c r="I374" i="37"/>
  <c r="H374" i="37"/>
  <c r="G374" i="37"/>
  <c r="F374" i="37"/>
  <c r="AS374" i="37" s="1"/>
  <c r="AT374" i="37" s="1"/>
  <c r="E374" i="37"/>
  <c r="AU374" i="37" s="1"/>
  <c r="AF373" i="37"/>
  <c r="AE373" i="37"/>
  <c r="AC373" i="37"/>
  <c r="AA373" i="37"/>
  <c r="AD373" i="37" s="1"/>
  <c r="Z373" i="37"/>
  <c r="AB373" i="37" s="1"/>
  <c r="I373" i="37"/>
  <c r="H373" i="37"/>
  <c r="G373" i="37"/>
  <c r="F373" i="37"/>
  <c r="AS373" i="37" s="1"/>
  <c r="E373" i="37"/>
  <c r="AU373" i="37" s="1"/>
  <c r="AF372" i="37"/>
  <c r="AE372" i="37"/>
  <c r="AC372" i="37"/>
  <c r="AB372" i="37"/>
  <c r="AA372" i="37"/>
  <c r="AD372" i="37" s="1"/>
  <c r="Z372" i="37"/>
  <c r="I372" i="37"/>
  <c r="H372" i="37"/>
  <c r="G372" i="37"/>
  <c r="F372" i="37"/>
  <c r="AS372" i="37" s="1"/>
  <c r="E372" i="37"/>
  <c r="AU372" i="37" s="1"/>
  <c r="AF371" i="37"/>
  <c r="AE371" i="37"/>
  <c r="AC371" i="37"/>
  <c r="AA371" i="37"/>
  <c r="AD371" i="37" s="1"/>
  <c r="Z371" i="37"/>
  <c r="AB371" i="37" s="1"/>
  <c r="I371" i="37"/>
  <c r="H371" i="37"/>
  <c r="G371" i="37"/>
  <c r="F371" i="37"/>
  <c r="AS371" i="37" s="1"/>
  <c r="E371" i="37"/>
  <c r="AU371" i="37" s="1"/>
  <c r="AF370" i="37"/>
  <c r="AE370" i="37"/>
  <c r="AC370" i="37"/>
  <c r="AB370" i="37"/>
  <c r="AA370" i="37"/>
  <c r="AD370" i="37" s="1"/>
  <c r="Z370" i="37"/>
  <c r="I370" i="37"/>
  <c r="H370" i="37"/>
  <c r="G370" i="37"/>
  <c r="F370" i="37"/>
  <c r="AS370" i="37" s="1"/>
  <c r="AT370" i="37" s="1"/>
  <c r="E370" i="37"/>
  <c r="AU370" i="37" s="1"/>
  <c r="AF369" i="37"/>
  <c r="AE369" i="37"/>
  <c r="AC369" i="37"/>
  <c r="AA369" i="37"/>
  <c r="AD369" i="37" s="1"/>
  <c r="Z369" i="37"/>
  <c r="AB369" i="37" s="1"/>
  <c r="I369" i="37"/>
  <c r="H369" i="37"/>
  <c r="G369" i="37"/>
  <c r="F369" i="37"/>
  <c r="AS369" i="37" s="1"/>
  <c r="AT369" i="37" s="1"/>
  <c r="E369" i="37"/>
  <c r="AU369" i="37" s="1"/>
  <c r="AF368" i="37"/>
  <c r="AE368" i="37"/>
  <c r="AC368" i="37"/>
  <c r="AA368" i="37"/>
  <c r="AD368" i="37" s="1"/>
  <c r="I368" i="37"/>
  <c r="H368" i="37"/>
  <c r="G368" i="37"/>
  <c r="F368" i="37"/>
  <c r="AS368" i="37" s="1"/>
  <c r="AT368" i="37" s="1"/>
  <c r="E368" i="37"/>
  <c r="AU368" i="37" s="1"/>
  <c r="AF367" i="37"/>
  <c r="AE367" i="37"/>
  <c r="AC367" i="37"/>
  <c r="AA367" i="37"/>
  <c r="AD367" i="37" s="1"/>
  <c r="Z367" i="37"/>
  <c r="AB367" i="37" s="1"/>
  <c r="I367" i="37"/>
  <c r="H367" i="37"/>
  <c r="G367" i="37"/>
  <c r="F367" i="37"/>
  <c r="AS367" i="37" s="1"/>
  <c r="E367" i="37"/>
  <c r="AU367" i="37" s="1"/>
  <c r="AF366" i="37"/>
  <c r="AE366" i="37"/>
  <c r="AC366" i="37"/>
  <c r="AA366" i="37"/>
  <c r="AD366" i="37" s="1"/>
  <c r="Z366" i="37"/>
  <c r="AB366" i="37" s="1"/>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6" i="37" s="1"/>
  <c r="A397" i="37" s="1"/>
  <c r="A398" i="37" s="1"/>
  <c r="A399" i="37" s="1"/>
  <c r="A400" i="37" s="1"/>
  <c r="A401" i="37" s="1"/>
  <c r="A402" i="37" s="1"/>
  <c r="A403" i="37" s="1"/>
  <c r="AF365" i="37"/>
  <c r="AE365" i="37"/>
  <c r="AD365" i="37"/>
  <c r="AC365" i="37"/>
  <c r="AB365" i="37"/>
  <c r="AA365" i="37"/>
  <c r="Z365" i="37"/>
  <c r="I365" i="37"/>
  <c r="H365" i="37"/>
  <c r="G365" i="37"/>
  <c r="F365" i="37"/>
  <c r="AS365" i="37" s="1"/>
  <c r="AT365" i="37" s="1"/>
  <c r="E365" i="37"/>
  <c r="AU365" i="37" s="1"/>
  <c r="N9" i="7"/>
  <c r="A328" i="37"/>
  <c r="AF364" i="37"/>
  <c r="AT364" i="37" s="1"/>
  <c r="AE364" i="37"/>
  <c r="AC364" i="37"/>
  <c r="AB364" i="37"/>
  <c r="AA364" i="37"/>
  <c r="AD364" i="37" s="1"/>
  <c r="Z364" i="37"/>
  <c r="I364" i="37"/>
  <c r="H364" i="37"/>
  <c r="G364" i="37"/>
  <c r="F364" i="37"/>
  <c r="AS364" i="37" s="1"/>
  <c r="E364" i="37"/>
  <c r="AU364" i="37" s="1"/>
  <c r="AF363" i="37"/>
  <c r="AT363" i="37" s="1"/>
  <c r="AE363" i="37"/>
  <c r="AC363" i="37"/>
  <c r="AB363" i="37"/>
  <c r="AA363" i="37"/>
  <c r="AD363" i="37" s="1"/>
  <c r="Z363" i="37"/>
  <c r="I363" i="37"/>
  <c r="H363" i="37"/>
  <c r="G363" i="37"/>
  <c r="F363" i="37"/>
  <c r="AS363" i="37" s="1"/>
  <c r="E363" i="37"/>
  <c r="AU363" i="37" s="1"/>
  <c r="AT362" i="37"/>
  <c r="AF362" i="37"/>
  <c r="AE362" i="37"/>
  <c r="AD362" i="37"/>
  <c r="AC362" i="37"/>
  <c r="AB362" i="37"/>
  <c r="AA362" i="37"/>
  <c r="Z362" i="37"/>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D359" i="37"/>
  <c r="AC359" i="37"/>
  <c r="AB359" i="37"/>
  <c r="AA359" i="37"/>
  <c r="Z359" i="37"/>
  <c r="I359" i="37"/>
  <c r="H359" i="37"/>
  <c r="G359" i="37"/>
  <c r="F359" i="37"/>
  <c r="AS359" i="37" s="1"/>
  <c r="E359" i="37"/>
  <c r="AU359" i="37" s="1"/>
  <c r="AF358" i="37"/>
  <c r="AT358" i="37" s="1"/>
  <c r="AE358" i="37"/>
  <c r="AC358" i="37"/>
  <c r="AB358" i="37"/>
  <c r="AA358" i="37"/>
  <c r="AD358" i="37" s="1"/>
  <c r="Z358" i="37"/>
  <c r="I358" i="37"/>
  <c r="H358" i="37"/>
  <c r="G358" i="37"/>
  <c r="F358" i="37"/>
  <c r="AS358" i="37" s="1"/>
  <c r="E358" i="37"/>
  <c r="AU358" i="37" s="1"/>
  <c r="AT357" i="37"/>
  <c r="AF357" i="37"/>
  <c r="AE357" i="37"/>
  <c r="AC357" i="37"/>
  <c r="AB357" i="37"/>
  <c r="AA357" i="37"/>
  <c r="AD357" i="37" s="1"/>
  <c r="Z357" i="37"/>
  <c r="I357" i="37"/>
  <c r="H357" i="37"/>
  <c r="G357" i="37"/>
  <c r="F357" i="37"/>
  <c r="AS357" i="37" s="1"/>
  <c r="E357" i="37"/>
  <c r="AU357" i="37" s="1"/>
  <c r="AT356" i="37"/>
  <c r="AF356" i="37"/>
  <c r="AE356" i="37"/>
  <c r="AB356" i="37"/>
  <c r="AA356" i="37"/>
  <c r="AD356" i="37" s="1"/>
  <c r="Z356" i="37"/>
  <c r="I356" i="37"/>
  <c r="H356" i="37"/>
  <c r="G356" i="37"/>
  <c r="F356" i="37"/>
  <c r="AS356" i="37" s="1"/>
  <c r="E356" i="37"/>
  <c r="AU356" i="37" s="1"/>
  <c r="AF355" i="37"/>
  <c r="AE355" i="37"/>
  <c r="AB355" i="37"/>
  <c r="AA355" i="37"/>
  <c r="AD355" i="37" s="1"/>
  <c r="Z355" i="37"/>
  <c r="I355" i="37"/>
  <c r="H355" i="37"/>
  <c r="G355" i="37"/>
  <c r="F355" i="37"/>
  <c r="AS355" i="37" s="1"/>
  <c r="E355" i="37"/>
  <c r="AU355" i="37" s="1"/>
  <c r="AF354" i="37"/>
  <c r="AT354" i="37" s="1"/>
  <c r="AE354" i="37"/>
  <c r="AC354" i="37"/>
  <c r="AA354" i="37"/>
  <c r="AD354" i="37" s="1"/>
  <c r="I354" i="37"/>
  <c r="H354" i="37"/>
  <c r="G354" i="37"/>
  <c r="F354" i="37"/>
  <c r="AS354" i="37" s="1"/>
  <c r="E354" i="37"/>
  <c r="AU354" i="37" s="1"/>
  <c r="AT353" i="37"/>
  <c r="AF353" i="37"/>
  <c r="AE353" i="37"/>
  <c r="AC353" i="37"/>
  <c r="AA353" i="37"/>
  <c r="AD353" i="37" s="1"/>
  <c r="Z353" i="37"/>
  <c r="AB353" i="37" s="1"/>
  <c r="I353" i="37"/>
  <c r="H353" i="37"/>
  <c r="G353" i="37"/>
  <c r="F353" i="37"/>
  <c r="AS353" i="37" s="1"/>
  <c r="E353" i="37"/>
  <c r="AU353" i="37" s="1"/>
  <c r="AT352" i="37"/>
  <c r="AF352" i="37"/>
  <c r="AE352" i="37"/>
  <c r="AC352" i="37"/>
  <c r="AA352" i="37"/>
  <c r="AD352" i="37" s="1"/>
  <c r="Z352" i="37"/>
  <c r="AB352" i="37" s="1"/>
  <c r="I352" i="37"/>
  <c r="H352" i="37"/>
  <c r="G352" i="37"/>
  <c r="F352" i="37"/>
  <c r="AS352" i="37" s="1"/>
  <c r="E352" i="37"/>
  <c r="AU352" i="37" s="1"/>
  <c r="AF351" i="37"/>
  <c r="AE351" i="37"/>
  <c r="AC351" i="37"/>
  <c r="AB351" i="37"/>
  <c r="AA351" i="37"/>
  <c r="AD351" i="37" s="1"/>
  <c r="Z351" i="37"/>
  <c r="I351" i="37"/>
  <c r="H351" i="37"/>
  <c r="G351" i="37"/>
  <c r="F351" i="37"/>
  <c r="AS351" i="37" s="1"/>
  <c r="E351" i="37"/>
  <c r="AU351" i="37" s="1"/>
  <c r="AF350" i="37"/>
  <c r="AE350" i="37"/>
  <c r="AC350" i="37"/>
  <c r="AA350" i="37"/>
  <c r="AD350" i="37" s="1"/>
  <c r="Z350" i="37"/>
  <c r="AB350" i="37" s="1"/>
  <c r="I350" i="37"/>
  <c r="H350" i="37"/>
  <c r="G350" i="37"/>
  <c r="F350" i="37"/>
  <c r="AS350" i="37" s="1"/>
  <c r="E350" i="37"/>
  <c r="AU350" i="37" s="1"/>
  <c r="AF349" i="37"/>
  <c r="AT349" i="37" s="1"/>
  <c r="AE349" i="37"/>
  <c r="AC349" i="37"/>
  <c r="AA349" i="37"/>
  <c r="AD349" i="37" s="1"/>
  <c r="Z349" i="37"/>
  <c r="AB349" i="37" s="1"/>
  <c r="I349" i="37"/>
  <c r="H349" i="37"/>
  <c r="G349" i="37"/>
  <c r="F349" i="37"/>
  <c r="AS349" i="37" s="1"/>
  <c r="E349" i="37"/>
  <c r="AU349" i="37" s="1"/>
  <c r="AF348" i="37"/>
  <c r="AT348" i="37" s="1"/>
  <c r="AE348" i="37"/>
  <c r="AC348" i="37"/>
  <c r="AA348" i="37"/>
  <c r="AD348" i="37" s="1"/>
  <c r="Z348" i="37"/>
  <c r="AB348" i="37" s="1"/>
  <c r="I348" i="37"/>
  <c r="H348" i="37"/>
  <c r="G348" i="37"/>
  <c r="F348" i="37"/>
  <c r="AS348" i="37" s="1"/>
  <c r="E348" i="37"/>
  <c r="AU348" i="37" s="1"/>
  <c r="AT347" i="37"/>
  <c r="AF347" i="37"/>
  <c r="AE347" i="37"/>
  <c r="AC347" i="37"/>
  <c r="AA347" i="37"/>
  <c r="AD347" i="37" s="1"/>
  <c r="I347" i="37"/>
  <c r="H347" i="37"/>
  <c r="G347" i="37"/>
  <c r="F347" i="37"/>
  <c r="AS347" i="37" s="1"/>
  <c r="E347" i="37"/>
  <c r="AU347" i="37" s="1"/>
  <c r="AT346" i="37"/>
  <c r="AF346" i="37"/>
  <c r="AE346" i="37"/>
  <c r="AC346" i="37"/>
  <c r="AB346" i="37"/>
  <c r="AA346" i="37"/>
  <c r="AD346" i="37" s="1"/>
  <c r="Z346" i="37"/>
  <c r="I346" i="37"/>
  <c r="H346" i="37"/>
  <c r="G346" i="37"/>
  <c r="F346" i="37"/>
  <c r="AS346" i="37" s="1"/>
  <c r="E346" i="37"/>
  <c r="AU346" i="37" s="1"/>
  <c r="AF345" i="37"/>
  <c r="AE345" i="37"/>
  <c r="AC345" i="37"/>
  <c r="AA345" i="37"/>
  <c r="AD345" i="37" s="1"/>
  <c r="Z345" i="37"/>
  <c r="AB345" i="37" s="1"/>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F343" i="37"/>
  <c r="AE343" i="37"/>
  <c r="AC343" i="37"/>
  <c r="AA343" i="37"/>
  <c r="AD343" i="37" s="1"/>
  <c r="Z343" i="37"/>
  <c r="AB343" i="37" s="1"/>
  <c r="I343" i="37"/>
  <c r="H343" i="37"/>
  <c r="G343" i="37"/>
  <c r="F343" i="37"/>
  <c r="AS343" i="37" s="1"/>
  <c r="E343" i="37"/>
  <c r="AU343" i="37" s="1"/>
  <c r="AF342" i="37"/>
  <c r="AE342" i="37"/>
  <c r="AC342" i="37"/>
  <c r="AB342" i="37"/>
  <c r="AA342" i="37"/>
  <c r="AD342" i="37" s="1"/>
  <c r="Z342" i="37"/>
  <c r="I342" i="37"/>
  <c r="H342" i="37"/>
  <c r="G342" i="37"/>
  <c r="F342" i="37"/>
  <c r="AS342" i="37" s="1"/>
  <c r="AT342" i="37" s="1"/>
  <c r="E342" i="37"/>
  <c r="AU342" i="37" s="1"/>
  <c r="AF341" i="37"/>
  <c r="AE341" i="37"/>
  <c r="AC341" i="37"/>
  <c r="AB341" i="37"/>
  <c r="AA341" i="37"/>
  <c r="AD341" i="37" s="1"/>
  <c r="Z341" i="37"/>
  <c r="I341" i="37"/>
  <c r="H341" i="37"/>
  <c r="G341" i="37"/>
  <c r="F341" i="37"/>
  <c r="AS341" i="37" s="1"/>
  <c r="AT341" i="37" s="1"/>
  <c r="E341" i="37"/>
  <c r="AU341" i="37" s="1"/>
  <c r="AF340" i="37"/>
  <c r="AE340" i="37"/>
  <c r="AC340" i="37"/>
  <c r="AA340" i="37"/>
  <c r="AD340" i="37" s="1"/>
  <c r="Z340" i="37"/>
  <c r="AB340" i="37" s="1"/>
  <c r="I340" i="37"/>
  <c r="H340" i="37"/>
  <c r="G340" i="37"/>
  <c r="F340" i="37"/>
  <c r="AS340" i="37" s="1"/>
  <c r="AT340" i="37" s="1"/>
  <c r="E340" i="37"/>
  <c r="AU340" i="37" s="1"/>
  <c r="AF339" i="37"/>
  <c r="AE339" i="37"/>
  <c r="AC339" i="37"/>
  <c r="AB339" i="37"/>
  <c r="AA339" i="37"/>
  <c r="AD339" i="37" s="1"/>
  <c r="Z339" i="37"/>
  <c r="I339" i="37"/>
  <c r="H339" i="37"/>
  <c r="G339" i="37"/>
  <c r="F339" i="37"/>
  <c r="AS339" i="37" s="1"/>
  <c r="E339" i="37"/>
  <c r="AU339" i="37" s="1"/>
  <c r="AF338" i="37"/>
  <c r="AE338" i="37"/>
  <c r="AC338" i="37"/>
  <c r="AA338" i="37"/>
  <c r="AD338" i="37" s="1"/>
  <c r="Z338" i="37"/>
  <c r="AB338" i="37" s="1"/>
  <c r="I338" i="37"/>
  <c r="H338" i="37"/>
  <c r="G338" i="37"/>
  <c r="F338" i="37"/>
  <c r="AS338" i="37" s="1"/>
  <c r="E338" i="37"/>
  <c r="AU338" i="37" s="1"/>
  <c r="AF337" i="37"/>
  <c r="AE337" i="37"/>
  <c r="AC337" i="37"/>
  <c r="AA337" i="37"/>
  <c r="AD337" i="37" s="1"/>
  <c r="Z337" i="37"/>
  <c r="AB337" i="37" s="1"/>
  <c r="I337" i="37"/>
  <c r="H337" i="37"/>
  <c r="G337" i="37"/>
  <c r="F337" i="37"/>
  <c r="AS337" i="37" s="1"/>
  <c r="E337" i="37"/>
  <c r="AU337" i="37" s="1"/>
  <c r="AF336" i="37"/>
  <c r="AE336" i="37"/>
  <c r="AC336" i="37"/>
  <c r="AB336" i="37"/>
  <c r="AA336" i="37"/>
  <c r="AD336" i="37" s="1"/>
  <c r="Z336" i="37"/>
  <c r="I336" i="37"/>
  <c r="H336" i="37"/>
  <c r="G336" i="37"/>
  <c r="F336" i="37"/>
  <c r="AS336" i="37" s="1"/>
  <c r="AT336" i="37" s="1"/>
  <c r="E336" i="37"/>
  <c r="AU336" i="37" s="1"/>
  <c r="AF335" i="37"/>
  <c r="AE335" i="37"/>
  <c r="AC335" i="37"/>
  <c r="AB335" i="37"/>
  <c r="AA335" i="37"/>
  <c r="AD335" i="37" s="1"/>
  <c r="Z335" i="37"/>
  <c r="I335" i="37"/>
  <c r="H335" i="37"/>
  <c r="G335" i="37"/>
  <c r="F335" i="37"/>
  <c r="AS335" i="37" s="1"/>
  <c r="AT335" i="37" s="1"/>
  <c r="E335" i="37"/>
  <c r="AU335" i="37" s="1"/>
  <c r="AF334" i="37"/>
  <c r="AE334" i="37"/>
  <c r="AC334" i="37"/>
  <c r="AA334" i="37"/>
  <c r="AD334" i="37" s="1"/>
  <c r="Z334" i="37"/>
  <c r="AB334" i="37" s="1"/>
  <c r="I334" i="37"/>
  <c r="H334" i="37"/>
  <c r="G334" i="37"/>
  <c r="F334" i="37"/>
  <c r="AS334" i="37" s="1"/>
  <c r="AT334" i="37" s="1"/>
  <c r="E334" i="37"/>
  <c r="AU334" i="37" s="1"/>
  <c r="AF333" i="37"/>
  <c r="AE333" i="37"/>
  <c r="AC333" i="37"/>
  <c r="AB333" i="37"/>
  <c r="AA333" i="37"/>
  <c r="AD333" i="37" s="1"/>
  <c r="Z333" i="37"/>
  <c r="I333" i="37"/>
  <c r="H333" i="37"/>
  <c r="G333" i="37"/>
  <c r="F333" i="37"/>
  <c r="AS333" i="37" s="1"/>
  <c r="E333" i="37"/>
  <c r="AU333" i="37" s="1"/>
  <c r="AF332" i="37"/>
  <c r="AE332" i="37"/>
  <c r="AC332" i="37"/>
  <c r="AA332" i="37"/>
  <c r="AD332" i="37" s="1"/>
  <c r="Z332" i="37"/>
  <c r="AB332" i="37" s="1"/>
  <c r="I332" i="37"/>
  <c r="H332" i="37"/>
  <c r="G332" i="37"/>
  <c r="F332" i="37"/>
  <c r="AS332" i="37" s="1"/>
  <c r="E332" i="37"/>
  <c r="AU332" i="37" s="1"/>
  <c r="AF331" i="37"/>
  <c r="AE331" i="37"/>
  <c r="AC331" i="37"/>
  <c r="AB331" i="37"/>
  <c r="AA331" i="37"/>
  <c r="AD331" i="37" s="1"/>
  <c r="Z331" i="37"/>
  <c r="I331" i="37"/>
  <c r="H331" i="37"/>
  <c r="G331" i="37"/>
  <c r="F331" i="37"/>
  <c r="AS331" i="37" s="1"/>
  <c r="E331" i="37"/>
  <c r="AU331" i="37" s="1"/>
  <c r="AF330" i="37"/>
  <c r="AE330" i="37"/>
  <c r="AC330" i="37"/>
  <c r="AA330" i="37"/>
  <c r="AD330" i="37" s="1"/>
  <c r="Z330" i="37"/>
  <c r="AB330" i="37" s="1"/>
  <c r="I330" i="37"/>
  <c r="H330" i="37"/>
  <c r="G330" i="37"/>
  <c r="F330" i="37"/>
  <c r="AS330" i="37" s="1"/>
  <c r="AT330" i="37" s="1"/>
  <c r="E330" i="37"/>
  <c r="AU330" i="37" s="1"/>
  <c r="AF329" i="37"/>
  <c r="AE329" i="37"/>
  <c r="AC329" i="37"/>
  <c r="AA329" i="37"/>
  <c r="AD329" i="37" s="1"/>
  <c r="I329" i="37"/>
  <c r="H329" i="37"/>
  <c r="G329" i="37"/>
  <c r="F329" i="37"/>
  <c r="AS329" i="37" s="1"/>
  <c r="E329" i="37"/>
  <c r="AU329" i="37" s="1"/>
  <c r="AF328" i="37"/>
  <c r="AE328" i="37"/>
  <c r="AC328" i="37"/>
  <c r="AB328" i="37"/>
  <c r="AA328" i="37"/>
  <c r="AD328" i="37" s="1"/>
  <c r="Z328" i="37"/>
  <c r="I328" i="37"/>
  <c r="H328" i="37"/>
  <c r="G328" i="37"/>
  <c r="F328" i="37"/>
  <c r="AS328" i="37" s="1"/>
  <c r="AT328" i="37" s="1"/>
  <c r="E328" i="37"/>
  <c r="AU328" i="37" s="1"/>
  <c r="AF327" i="37"/>
  <c r="AE327" i="37"/>
  <c r="AC327" i="37"/>
  <c r="AA327" i="37"/>
  <c r="AD327" i="37" s="1"/>
  <c r="Z327" i="37"/>
  <c r="AB327" i="37" s="1"/>
  <c r="I327" i="37"/>
  <c r="H327" i="37"/>
  <c r="G327" i="37"/>
  <c r="F327" i="37"/>
  <c r="AS327" i="37" s="1"/>
  <c r="E327" i="37"/>
  <c r="AU327" i="37" s="1"/>
  <c r="A327" i="37"/>
  <c r="A329" i="37" s="1"/>
  <c r="A330" i="37" s="1"/>
  <c r="A331" i="37" s="1"/>
  <c r="A332" i="37" s="1"/>
  <c r="A333" i="37" s="1"/>
  <c r="A334" i="37" s="1"/>
  <c r="A335" i="37" s="1"/>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F326" i="37"/>
  <c r="AE326" i="37"/>
  <c r="AC326" i="37"/>
  <c r="AB326" i="37"/>
  <c r="AA326" i="37"/>
  <c r="AD326" i="37" s="1"/>
  <c r="Z326" i="37"/>
  <c r="I326" i="37"/>
  <c r="H326" i="37"/>
  <c r="G326" i="37"/>
  <c r="F326" i="37"/>
  <c r="AS326" i="37" s="1"/>
  <c r="E326" i="37"/>
  <c r="AU326" i="37" s="1"/>
  <c r="AF325" i="37"/>
  <c r="AT325" i="37" s="1"/>
  <c r="AE325" i="37"/>
  <c r="AC325" i="37"/>
  <c r="AB325" i="37"/>
  <c r="AA325" i="37"/>
  <c r="AD325" i="37" s="1"/>
  <c r="Z325" i="37"/>
  <c r="I325" i="37"/>
  <c r="H325" i="37"/>
  <c r="G325" i="37"/>
  <c r="F325" i="37"/>
  <c r="AS325" i="37" s="1"/>
  <c r="E325" i="37"/>
  <c r="AU325" i="37" s="1"/>
  <c r="AF324" i="37"/>
  <c r="AT324" i="37" s="1"/>
  <c r="AE324" i="37"/>
  <c r="AC324" i="37"/>
  <c r="AB324" i="37"/>
  <c r="AA324" i="37"/>
  <c r="AD324" i="37" s="1"/>
  <c r="Z324" i="37"/>
  <c r="I324" i="37"/>
  <c r="H324" i="37"/>
  <c r="G324" i="37"/>
  <c r="F324" i="37"/>
  <c r="AS324" i="37" s="1"/>
  <c r="E324" i="37"/>
  <c r="AU324" i="37" s="1"/>
  <c r="AT323" i="37"/>
  <c r="AF323" i="37"/>
  <c r="AE323" i="37"/>
  <c r="AD323" i="37"/>
  <c r="AC323" i="37"/>
  <c r="AB323" i="37"/>
  <c r="AA323" i="37"/>
  <c r="Z323" i="37"/>
  <c r="I323" i="37"/>
  <c r="H323" i="37"/>
  <c r="G323" i="37"/>
  <c r="F323" i="37"/>
  <c r="AS323" i="37" s="1"/>
  <c r="E323" i="37"/>
  <c r="AU323" i="37" s="1"/>
  <c r="AF322" i="37"/>
  <c r="AT322" i="37" s="1"/>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E320" i="37"/>
  <c r="AU320" i="37" s="1"/>
  <c r="AF319" i="37"/>
  <c r="AT319" i="37" s="1"/>
  <c r="AE319" i="37"/>
  <c r="AD319" i="37"/>
  <c r="AC319" i="37"/>
  <c r="AB319" i="37"/>
  <c r="AA319" i="37"/>
  <c r="Z319" i="37"/>
  <c r="I319" i="37"/>
  <c r="H319" i="37"/>
  <c r="G319" i="37"/>
  <c r="F319" i="37"/>
  <c r="AS319" i="37" s="1"/>
  <c r="E319" i="37"/>
  <c r="AU319" i="37" s="1"/>
  <c r="AF318" i="37"/>
  <c r="AT318" i="37" s="1"/>
  <c r="AE318" i="37"/>
  <c r="AD318" i="37"/>
  <c r="AC318" i="37"/>
  <c r="AB318" i="37"/>
  <c r="AA318" i="37"/>
  <c r="Z318" i="37"/>
  <c r="I318" i="37"/>
  <c r="H318" i="37"/>
  <c r="G318" i="37"/>
  <c r="F318" i="37"/>
  <c r="AS318" i="37" s="1"/>
  <c r="E318" i="37"/>
  <c r="AU318" i="37" s="1"/>
  <c r="AT317" i="37"/>
  <c r="AF317" i="37"/>
  <c r="AE317" i="37"/>
  <c r="AB317" i="37"/>
  <c r="AA317" i="37"/>
  <c r="AD317" i="37" s="1"/>
  <c r="Z317" i="37"/>
  <c r="I317" i="37"/>
  <c r="H317" i="37"/>
  <c r="G317" i="37"/>
  <c r="F317" i="37"/>
  <c r="AS317" i="37" s="1"/>
  <c r="E317" i="37"/>
  <c r="AU317" i="37" s="1"/>
  <c r="AF316" i="37"/>
  <c r="AE316" i="37"/>
  <c r="AB316" i="37"/>
  <c r="AA316" i="37"/>
  <c r="AD316" i="37" s="1"/>
  <c r="Z316" i="37"/>
  <c r="I316" i="37"/>
  <c r="H316" i="37"/>
  <c r="G316" i="37"/>
  <c r="F316" i="37"/>
  <c r="AS316" i="37" s="1"/>
  <c r="E316" i="37"/>
  <c r="AU316" i="37" s="1"/>
  <c r="AF315" i="37"/>
  <c r="AT315" i="37" s="1"/>
  <c r="AE315" i="37"/>
  <c r="AC315" i="37"/>
  <c r="AA315" i="37"/>
  <c r="AD315" i="37" s="1"/>
  <c r="I315" i="37"/>
  <c r="H315" i="37"/>
  <c r="G315" i="37"/>
  <c r="F315" i="37"/>
  <c r="AS315" i="37" s="1"/>
  <c r="E315" i="37"/>
  <c r="AU315" i="37" s="1"/>
  <c r="AF314" i="37"/>
  <c r="AT314" i="37" s="1"/>
  <c r="AE314" i="37"/>
  <c r="AC314" i="37"/>
  <c r="AA314" i="37"/>
  <c r="AD314" i="37" s="1"/>
  <c r="Z314" i="37"/>
  <c r="AB314" i="37" s="1"/>
  <c r="I314" i="37"/>
  <c r="H314" i="37"/>
  <c r="G314" i="37"/>
  <c r="F314" i="37"/>
  <c r="AS314" i="37" s="1"/>
  <c r="E314" i="37"/>
  <c r="AU314" i="37" s="1"/>
  <c r="AT313" i="37"/>
  <c r="AF313" i="37"/>
  <c r="AE313" i="37"/>
  <c r="AC313" i="37"/>
  <c r="AA313" i="37"/>
  <c r="AD313" i="37" s="1"/>
  <c r="Z313" i="37"/>
  <c r="AB313" i="37" s="1"/>
  <c r="I313" i="37"/>
  <c r="H313" i="37"/>
  <c r="G313" i="37"/>
  <c r="F313" i="37"/>
  <c r="AS313" i="37" s="1"/>
  <c r="E313" i="37"/>
  <c r="AU313" i="37" s="1"/>
  <c r="AF312" i="37"/>
  <c r="AE312" i="37"/>
  <c r="AC312" i="37"/>
  <c r="AB312" i="37"/>
  <c r="AA312" i="37"/>
  <c r="AD312" i="37" s="1"/>
  <c r="Z312" i="37"/>
  <c r="I312" i="37"/>
  <c r="H312" i="37"/>
  <c r="G312" i="37"/>
  <c r="F312" i="37"/>
  <c r="AS312" i="37" s="1"/>
  <c r="E312" i="37"/>
  <c r="AU312" i="37" s="1"/>
  <c r="AF311" i="37"/>
  <c r="AE311" i="37"/>
  <c r="AC311" i="37"/>
  <c r="AA311" i="37"/>
  <c r="AD311" i="37" s="1"/>
  <c r="Z311" i="37"/>
  <c r="AB311" i="37" s="1"/>
  <c r="I311" i="37"/>
  <c r="H311" i="37"/>
  <c r="G311" i="37"/>
  <c r="F311" i="37"/>
  <c r="AS311" i="37" s="1"/>
  <c r="E311" i="37"/>
  <c r="AU311" i="37" s="1"/>
  <c r="AF310" i="37"/>
  <c r="AT310" i="37" s="1"/>
  <c r="AE310" i="37"/>
  <c r="AC310" i="37"/>
  <c r="AA310" i="37"/>
  <c r="AD310" i="37" s="1"/>
  <c r="Z310" i="37"/>
  <c r="AB310" i="37" s="1"/>
  <c r="I310" i="37"/>
  <c r="H310" i="37"/>
  <c r="G310" i="37"/>
  <c r="F310" i="37"/>
  <c r="AS310" i="37" s="1"/>
  <c r="E310" i="37"/>
  <c r="AU310" i="37" s="1"/>
  <c r="AF309" i="37"/>
  <c r="AT309" i="37" s="1"/>
  <c r="AE309" i="37"/>
  <c r="AC309" i="37"/>
  <c r="AA309" i="37"/>
  <c r="AD309" i="37" s="1"/>
  <c r="Z309" i="37"/>
  <c r="AB309" i="37" s="1"/>
  <c r="I309" i="37"/>
  <c r="H309" i="37"/>
  <c r="G309" i="37"/>
  <c r="F309" i="37"/>
  <c r="AS309" i="37" s="1"/>
  <c r="E309" i="37"/>
  <c r="AU309" i="37" s="1"/>
  <c r="AF308" i="37"/>
  <c r="AT308" i="37" s="1"/>
  <c r="AE308" i="37"/>
  <c r="AC308" i="37"/>
  <c r="AA308" i="37"/>
  <c r="AD308" i="37" s="1"/>
  <c r="I308" i="37"/>
  <c r="H308" i="37"/>
  <c r="G308" i="37"/>
  <c r="F308" i="37"/>
  <c r="AS308" i="37" s="1"/>
  <c r="E308" i="37"/>
  <c r="AU308" i="37" s="1"/>
  <c r="AF307" i="37"/>
  <c r="AT307" i="37" s="1"/>
  <c r="AE307" i="37"/>
  <c r="AC307" i="37"/>
  <c r="AB307" i="37"/>
  <c r="AA307" i="37"/>
  <c r="AD307" i="37" s="1"/>
  <c r="Z307" i="37"/>
  <c r="I307" i="37"/>
  <c r="H307" i="37"/>
  <c r="G307" i="37"/>
  <c r="F307" i="37"/>
  <c r="AS307" i="37" s="1"/>
  <c r="E307" i="37"/>
  <c r="AU307" i="37" s="1"/>
  <c r="AF306" i="37"/>
  <c r="AE306" i="37"/>
  <c r="AC306" i="37"/>
  <c r="AB306" i="37"/>
  <c r="AA306" i="37"/>
  <c r="AD306" i="37" s="1"/>
  <c r="Z306" i="37"/>
  <c r="I306" i="37"/>
  <c r="H306" i="37"/>
  <c r="G306" i="37"/>
  <c r="F306" i="37"/>
  <c r="AS306" i="37" s="1"/>
  <c r="E306" i="37"/>
  <c r="AU306" i="37" s="1"/>
  <c r="AF305" i="37"/>
  <c r="AE305" i="37"/>
  <c r="AC305" i="37"/>
  <c r="AB305" i="37"/>
  <c r="AA305" i="37"/>
  <c r="AD305" i="37" s="1"/>
  <c r="Z305" i="37"/>
  <c r="I305" i="37"/>
  <c r="H305" i="37"/>
  <c r="G305" i="37"/>
  <c r="F305" i="37"/>
  <c r="AS305" i="37" s="1"/>
  <c r="E305" i="37"/>
  <c r="AU305" i="37" s="1"/>
  <c r="AF304" i="37"/>
  <c r="AE304" i="37"/>
  <c r="AC304" i="37"/>
  <c r="AA304" i="37"/>
  <c r="AD304" i="37" s="1"/>
  <c r="Z304" i="37"/>
  <c r="AB304" i="37" s="1"/>
  <c r="I304" i="37"/>
  <c r="H304" i="37"/>
  <c r="G304" i="37"/>
  <c r="F304" i="37"/>
  <c r="AS304" i="37" s="1"/>
  <c r="E304" i="37"/>
  <c r="AU304" i="37" s="1"/>
  <c r="AF303" i="37"/>
  <c r="AE303" i="37"/>
  <c r="AC303" i="37"/>
  <c r="AB303" i="37"/>
  <c r="AA303" i="37"/>
  <c r="AD303" i="37" s="1"/>
  <c r="Z303" i="37"/>
  <c r="I303" i="37"/>
  <c r="H303" i="37"/>
  <c r="G303" i="37"/>
  <c r="F303" i="37"/>
  <c r="AS303" i="37" s="1"/>
  <c r="E303" i="37"/>
  <c r="AU303" i="37" s="1"/>
  <c r="AF302" i="37"/>
  <c r="AE302" i="37"/>
  <c r="AD302" i="37"/>
  <c r="AC302" i="37"/>
  <c r="AB302" i="37"/>
  <c r="AA302" i="37"/>
  <c r="Z302" i="37"/>
  <c r="I302" i="37"/>
  <c r="H302" i="37"/>
  <c r="G302" i="37"/>
  <c r="F302" i="37"/>
  <c r="AS302" i="37" s="1"/>
  <c r="AT302" i="37" s="1"/>
  <c r="E302" i="37"/>
  <c r="AU302" i="37" s="1"/>
  <c r="AF301" i="37"/>
  <c r="AE301" i="37"/>
  <c r="AC301" i="37"/>
  <c r="AA301" i="37"/>
  <c r="AD301" i="37" s="1"/>
  <c r="Z301" i="37"/>
  <c r="AB301" i="37" s="1"/>
  <c r="I301" i="37"/>
  <c r="H301" i="37"/>
  <c r="G301" i="37"/>
  <c r="F301" i="37"/>
  <c r="AS301" i="37" s="1"/>
  <c r="AT301" i="37" s="1"/>
  <c r="E301" i="37"/>
  <c r="AU301" i="37" s="1"/>
  <c r="AF300" i="37"/>
  <c r="AE300" i="37"/>
  <c r="AC300" i="37"/>
  <c r="AB300" i="37"/>
  <c r="AA300" i="37"/>
  <c r="AD300" i="37" s="1"/>
  <c r="Z300" i="37"/>
  <c r="I300" i="37"/>
  <c r="H300" i="37"/>
  <c r="G300" i="37"/>
  <c r="F300" i="37"/>
  <c r="AS300" i="37" s="1"/>
  <c r="E300" i="37"/>
  <c r="AU300" i="37" s="1"/>
  <c r="AF299" i="37"/>
  <c r="AE299" i="37"/>
  <c r="AC299" i="37"/>
  <c r="AA299" i="37"/>
  <c r="AD299" i="37" s="1"/>
  <c r="Z299" i="37"/>
  <c r="AB299" i="37" s="1"/>
  <c r="I299" i="37"/>
  <c r="H299" i="37"/>
  <c r="G299" i="37"/>
  <c r="F299" i="37"/>
  <c r="AS299" i="37" s="1"/>
  <c r="E299" i="37"/>
  <c r="AU299" i="37" s="1"/>
  <c r="AF298" i="37"/>
  <c r="AE298" i="37"/>
  <c r="AC298" i="37"/>
  <c r="AA298" i="37"/>
  <c r="AD298" i="37" s="1"/>
  <c r="Z298" i="37"/>
  <c r="AB298" i="37" s="1"/>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AB296" i="37"/>
  <c r="AA296" i="37"/>
  <c r="AD296" i="37" s="1"/>
  <c r="Z296" i="37"/>
  <c r="I296" i="37"/>
  <c r="H296" i="37"/>
  <c r="G296" i="37"/>
  <c r="F296" i="37"/>
  <c r="AS296" i="37" s="1"/>
  <c r="E296" i="37"/>
  <c r="AU296" i="37" s="1"/>
  <c r="AF295" i="37"/>
  <c r="AE295" i="37"/>
  <c r="AC295" i="37"/>
  <c r="AA295" i="37"/>
  <c r="AD295" i="37" s="1"/>
  <c r="Z295" i="37"/>
  <c r="AB295" i="37" s="1"/>
  <c r="I295" i="37"/>
  <c r="H295" i="37"/>
  <c r="G295" i="37"/>
  <c r="F295" i="37"/>
  <c r="AS295" i="37" s="1"/>
  <c r="E295" i="37"/>
  <c r="AU295" i="37" s="1"/>
  <c r="AF294" i="37"/>
  <c r="AE294" i="37"/>
  <c r="AC294" i="37"/>
  <c r="AB294" i="37"/>
  <c r="AA294" i="37"/>
  <c r="AD294" i="37" s="1"/>
  <c r="Z294" i="37"/>
  <c r="I294" i="37"/>
  <c r="H294" i="37"/>
  <c r="G294" i="37"/>
  <c r="F294" i="37"/>
  <c r="AS294" i="37" s="1"/>
  <c r="E294" i="37"/>
  <c r="AU294" i="37" s="1"/>
  <c r="AF293" i="37"/>
  <c r="AE293" i="37"/>
  <c r="AC293" i="37"/>
  <c r="AA293" i="37"/>
  <c r="AD293" i="37" s="1"/>
  <c r="Z293" i="37"/>
  <c r="AB293" i="37" s="1"/>
  <c r="I293" i="37"/>
  <c r="H293" i="37"/>
  <c r="G293" i="37"/>
  <c r="F293" i="37"/>
  <c r="AS293" i="37" s="1"/>
  <c r="E293" i="37"/>
  <c r="AU293" i="37" s="1"/>
  <c r="AF292" i="37"/>
  <c r="AE292" i="37"/>
  <c r="AC292" i="37"/>
  <c r="AA292" i="37"/>
  <c r="AD292" i="37" s="1"/>
  <c r="Z292" i="37"/>
  <c r="AB292" i="37" s="1"/>
  <c r="I292" i="37"/>
  <c r="H292" i="37"/>
  <c r="G292" i="37"/>
  <c r="F292" i="37"/>
  <c r="AS292" i="37" s="1"/>
  <c r="E292" i="37"/>
  <c r="AU292" i="37" s="1"/>
  <c r="AF291" i="37"/>
  <c r="AE291" i="37"/>
  <c r="AC291" i="37"/>
  <c r="AA291" i="37"/>
  <c r="AD291" i="37" s="1"/>
  <c r="Z291" i="37"/>
  <c r="AB291" i="37" s="1"/>
  <c r="I291" i="37"/>
  <c r="H291" i="37"/>
  <c r="G291" i="37"/>
  <c r="F291" i="37"/>
  <c r="AS291" i="37" s="1"/>
  <c r="E291" i="37"/>
  <c r="AU291" i="37" s="1"/>
  <c r="AF290" i="37"/>
  <c r="AE290" i="37"/>
  <c r="AC290" i="37"/>
  <c r="AA290" i="37"/>
  <c r="AD290" i="37" s="1"/>
  <c r="I290" i="37"/>
  <c r="H290" i="37"/>
  <c r="G290" i="37"/>
  <c r="F290" i="37"/>
  <c r="AS290" i="37" s="1"/>
  <c r="E290" i="37"/>
  <c r="AU290" i="37" s="1"/>
  <c r="AF289" i="37"/>
  <c r="AE289" i="37"/>
  <c r="AC289" i="37"/>
  <c r="AB289" i="37"/>
  <c r="AA289" i="37"/>
  <c r="AD289" i="37" s="1"/>
  <c r="Z289" i="37"/>
  <c r="I289" i="37"/>
  <c r="H289" i="37"/>
  <c r="G289" i="37"/>
  <c r="F289" i="37"/>
  <c r="AS289" i="37" s="1"/>
  <c r="AT289" i="37" s="1"/>
  <c r="E289" i="37"/>
  <c r="AU289" i="37" s="1"/>
  <c r="AF288" i="37"/>
  <c r="AE288" i="37"/>
  <c r="AC288" i="37"/>
  <c r="AB288" i="37"/>
  <c r="AA288" i="37"/>
  <c r="AD288" i="37" s="1"/>
  <c r="Z288" i="37"/>
  <c r="I288" i="37"/>
  <c r="H288" i="37"/>
  <c r="G288" i="37"/>
  <c r="F288" i="37"/>
  <c r="AS288" i="37" s="1"/>
  <c r="E288" i="37"/>
  <c r="AU288" i="37" s="1"/>
  <c r="AF287" i="37"/>
  <c r="AE287" i="37"/>
  <c r="AC287" i="37"/>
  <c r="AA287" i="37"/>
  <c r="AD287" i="37" s="1"/>
  <c r="Z287" i="37"/>
  <c r="AB287" i="37" s="1"/>
  <c r="I287" i="37"/>
  <c r="H287" i="37"/>
  <c r="G287" i="37"/>
  <c r="F287" i="37"/>
  <c r="AS287" i="37" s="1"/>
  <c r="E287" i="37"/>
  <c r="AU287" i="37" s="1"/>
  <c r="A287" i="37"/>
  <c r="A288" i="37" s="1"/>
  <c r="A289" i="37" s="1"/>
  <c r="A290" i="37" s="1"/>
  <c r="A291" i="37" s="1"/>
  <c r="A292" i="37" s="1"/>
  <c r="A293" i="37" s="1"/>
  <c r="A294" i="37" s="1"/>
  <c r="A295" i="37" s="1"/>
  <c r="A296" i="37" s="1"/>
  <c r="A297" i="37" s="1"/>
  <c r="A298" i="37" s="1"/>
  <c r="A299" i="37" s="1"/>
  <c r="A300" i="37" s="1"/>
  <c r="A301" i="37" s="1"/>
  <c r="A302" i="37" s="1"/>
  <c r="A303" i="37" s="1"/>
  <c r="A304" i="37" s="1"/>
  <c r="A305" i="37" s="1"/>
  <c r="A306" i="37" s="1"/>
  <c r="A307" i="37" s="1"/>
  <c r="A308" i="37" s="1"/>
  <c r="A309" i="37" s="1"/>
  <c r="A310" i="37" s="1"/>
  <c r="A311" i="37" s="1"/>
  <c r="A312" i="37" s="1"/>
  <c r="A313" i="37" s="1"/>
  <c r="A314" i="37" s="1"/>
  <c r="A315" i="37" s="1"/>
  <c r="A316" i="37" s="1"/>
  <c r="A317" i="37" s="1"/>
  <c r="A318" i="37" s="1"/>
  <c r="A319" i="37" s="1"/>
  <c r="A320" i="37" s="1"/>
  <c r="A321" i="37" s="1"/>
  <c r="A322" i="37" s="1"/>
  <c r="A323" i="37" s="1"/>
  <c r="A324" i="37" s="1"/>
  <c r="A325" i="37" s="1"/>
  <c r="AF286" i="37"/>
  <c r="AE286" i="37"/>
  <c r="AC286" i="37"/>
  <c r="AB286" i="37"/>
  <c r="AA286" i="37"/>
  <c r="AD286" i="37" s="1"/>
  <c r="Z286" i="37"/>
  <c r="I286" i="37"/>
  <c r="H286" i="37"/>
  <c r="G286" i="37"/>
  <c r="F286" i="37"/>
  <c r="AS286" i="37" s="1"/>
  <c r="E286" i="37"/>
  <c r="AU286" i="37" s="1"/>
  <c r="N5" i="7"/>
  <c r="B245" i="17"/>
  <c r="C245" i="17"/>
  <c r="V245" i="17" s="1"/>
  <c r="W245" i="17" s="1"/>
  <c r="D245" i="17"/>
  <c r="E245" i="17"/>
  <c r="F245" i="17"/>
  <c r="G245" i="17"/>
  <c r="H245" i="17"/>
  <c r="I245" i="17"/>
  <c r="J245" i="17"/>
  <c r="K245" i="17"/>
  <c r="L245" i="17"/>
  <c r="M245" i="17"/>
  <c r="N245" i="17"/>
  <c r="O245" i="17"/>
  <c r="P245" i="17"/>
  <c r="Q245" i="17"/>
  <c r="R245" i="17"/>
  <c r="S245" i="17"/>
  <c r="T245" i="17"/>
  <c r="U245" i="17"/>
  <c r="X245" i="17"/>
  <c r="AA245" i="17" s="1"/>
  <c r="AB245" i="17" s="1"/>
  <c r="B232" i="17"/>
  <c r="C232" i="17"/>
  <c r="V232" i="17" s="1"/>
  <c r="W232" i="17" s="1"/>
  <c r="D232" i="17"/>
  <c r="E232" i="17"/>
  <c r="F232" i="17"/>
  <c r="G232" i="17"/>
  <c r="H232" i="17"/>
  <c r="I232" i="17"/>
  <c r="J232" i="17"/>
  <c r="K232" i="17"/>
  <c r="L232" i="17"/>
  <c r="M232" i="17"/>
  <c r="N232" i="17"/>
  <c r="O232" i="17"/>
  <c r="P232" i="17"/>
  <c r="Q232" i="17"/>
  <c r="R232" i="17"/>
  <c r="S232" i="17"/>
  <c r="T232" i="17"/>
  <c r="U232" i="17"/>
  <c r="B233" i="17"/>
  <c r="C233" i="17"/>
  <c r="D233" i="17"/>
  <c r="E233" i="17"/>
  <c r="F233" i="17"/>
  <c r="G233" i="17"/>
  <c r="H233" i="17"/>
  <c r="I233" i="17"/>
  <c r="J233" i="17"/>
  <c r="K233" i="17"/>
  <c r="L233" i="17"/>
  <c r="M233" i="17"/>
  <c r="N233" i="17"/>
  <c r="O233" i="17"/>
  <c r="P233" i="17"/>
  <c r="Q233" i="17"/>
  <c r="R233" i="17"/>
  <c r="S233" i="17"/>
  <c r="T233" i="17"/>
  <c r="U233" i="17"/>
  <c r="V233" i="17"/>
  <c r="W233" i="17" s="1"/>
  <c r="X233" i="17"/>
  <c r="AA233" i="17" s="1"/>
  <c r="B234" i="17"/>
  <c r="C234" i="17"/>
  <c r="D234" i="17"/>
  <c r="E234" i="17"/>
  <c r="F234" i="17"/>
  <c r="G234" i="17"/>
  <c r="H234" i="17"/>
  <c r="I234" i="17"/>
  <c r="J234" i="17"/>
  <c r="K234" i="17"/>
  <c r="L234" i="17"/>
  <c r="M234" i="17"/>
  <c r="N234" i="17"/>
  <c r="O234" i="17"/>
  <c r="P234" i="17"/>
  <c r="Q234" i="17"/>
  <c r="R234" i="17"/>
  <c r="S234" i="17"/>
  <c r="T234" i="17"/>
  <c r="V234" i="17"/>
  <c r="W234" i="17" s="1"/>
  <c r="X234" i="17"/>
  <c r="AA234" i="17" s="1"/>
  <c r="B235" i="17"/>
  <c r="C235" i="17"/>
  <c r="X235" i="17" s="1"/>
  <c r="AA235" i="17" s="1"/>
  <c r="D235" i="17"/>
  <c r="E235" i="17"/>
  <c r="F235" i="17"/>
  <c r="G235" i="17"/>
  <c r="H235" i="17"/>
  <c r="I235" i="17"/>
  <c r="J235" i="17"/>
  <c r="K235" i="17"/>
  <c r="L235" i="17"/>
  <c r="M235" i="17"/>
  <c r="N235" i="17"/>
  <c r="O235" i="17"/>
  <c r="P235" i="17"/>
  <c r="Q235" i="17"/>
  <c r="R235" i="17"/>
  <c r="S235" i="17"/>
  <c r="T235" i="17"/>
  <c r="U235" i="17"/>
  <c r="V235" i="17"/>
  <c r="W235" i="17" s="1"/>
  <c r="B236" i="17"/>
  <c r="C236" i="17"/>
  <c r="D236" i="17"/>
  <c r="E236" i="17"/>
  <c r="F236" i="17"/>
  <c r="G236" i="17"/>
  <c r="H236" i="17"/>
  <c r="I236" i="17"/>
  <c r="J236" i="17"/>
  <c r="K236" i="17"/>
  <c r="L236" i="17"/>
  <c r="M236" i="17"/>
  <c r="N236" i="17"/>
  <c r="O236" i="17"/>
  <c r="P236" i="17"/>
  <c r="Q236" i="17"/>
  <c r="R236" i="17"/>
  <c r="S236" i="17"/>
  <c r="T236" i="17"/>
  <c r="U236" i="17"/>
  <c r="V236" i="17"/>
  <c r="W236" i="17" s="1"/>
  <c r="X236" i="17"/>
  <c r="AA236" i="17" s="1"/>
  <c r="AB236" i="17" s="1"/>
  <c r="B237" i="17"/>
  <c r="C237" i="17"/>
  <c r="V237" i="17" s="1"/>
  <c r="W237" i="17" s="1"/>
  <c r="D237" i="17"/>
  <c r="E237" i="17"/>
  <c r="F237" i="17"/>
  <c r="G237" i="17"/>
  <c r="H237" i="17"/>
  <c r="I237" i="17"/>
  <c r="J237" i="17"/>
  <c r="K237" i="17"/>
  <c r="L237" i="17"/>
  <c r="M237" i="17"/>
  <c r="N237" i="17"/>
  <c r="O237" i="17"/>
  <c r="P237" i="17"/>
  <c r="Q237" i="17"/>
  <c r="R237" i="17"/>
  <c r="S237" i="17"/>
  <c r="T237" i="17"/>
  <c r="U237" i="17"/>
  <c r="X237" i="17"/>
  <c r="AA237" i="17" s="1"/>
  <c r="AB237" i="17" s="1"/>
  <c r="B238" i="17"/>
  <c r="C238" i="17"/>
  <c r="V238" i="17" s="1"/>
  <c r="W238" i="17" s="1"/>
  <c r="D238" i="17"/>
  <c r="E238" i="17"/>
  <c r="F238" i="17"/>
  <c r="G238" i="17"/>
  <c r="H238" i="17"/>
  <c r="I238" i="17"/>
  <c r="J238" i="17"/>
  <c r="K238" i="17"/>
  <c r="L238" i="17"/>
  <c r="M238" i="17"/>
  <c r="N238" i="17"/>
  <c r="O238" i="17"/>
  <c r="P238" i="17"/>
  <c r="Q238" i="17"/>
  <c r="R238" i="17"/>
  <c r="S238" i="17"/>
  <c r="T238" i="17"/>
  <c r="U238" i="17"/>
  <c r="B239" i="17"/>
  <c r="C239" i="17"/>
  <c r="D239" i="17"/>
  <c r="E239" i="17"/>
  <c r="F239" i="17"/>
  <c r="G239" i="17"/>
  <c r="H239" i="17"/>
  <c r="I239" i="17"/>
  <c r="J239" i="17"/>
  <c r="K239" i="17"/>
  <c r="L239" i="17"/>
  <c r="M239" i="17"/>
  <c r="N239" i="17"/>
  <c r="O239" i="17"/>
  <c r="P239" i="17"/>
  <c r="Q239" i="17"/>
  <c r="R239" i="17"/>
  <c r="S239" i="17"/>
  <c r="T239" i="17"/>
  <c r="U239" i="17"/>
  <c r="V239" i="17"/>
  <c r="W239" i="17" s="1"/>
  <c r="X239" i="17"/>
  <c r="AA239" i="17" s="1"/>
  <c r="AB239" i="17" s="1"/>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AB241" i="17" s="1"/>
  <c r="D241" i="17"/>
  <c r="E241" i="17"/>
  <c r="F241" i="17"/>
  <c r="G241" i="17"/>
  <c r="H241" i="17"/>
  <c r="I241" i="17"/>
  <c r="J241" i="17"/>
  <c r="K241" i="17"/>
  <c r="L241" i="17"/>
  <c r="M241" i="17"/>
  <c r="N241" i="17"/>
  <c r="O241" i="17"/>
  <c r="P241" i="17"/>
  <c r="Q241" i="17"/>
  <c r="R241" i="17"/>
  <c r="S241" i="17"/>
  <c r="T241" i="17"/>
  <c r="U241" i="17"/>
  <c r="V241" i="17"/>
  <c r="W241" i="17" s="1"/>
  <c r="B242" i="17"/>
  <c r="C242" i="17"/>
  <c r="D242" i="17"/>
  <c r="E242" i="17"/>
  <c r="F242" i="17"/>
  <c r="G242" i="17"/>
  <c r="H242" i="17"/>
  <c r="I242" i="17"/>
  <c r="J242" i="17"/>
  <c r="K242" i="17"/>
  <c r="L242" i="17"/>
  <c r="M242" i="17"/>
  <c r="N242" i="17"/>
  <c r="O242" i="17"/>
  <c r="P242" i="17"/>
  <c r="Q242" i="17"/>
  <c r="R242" i="17"/>
  <c r="S242" i="17"/>
  <c r="T242" i="17"/>
  <c r="U242" i="17"/>
  <c r="V242" i="17"/>
  <c r="W242" i="17" s="1"/>
  <c r="X242" i="17"/>
  <c r="AA242" i="17" s="1"/>
  <c r="AB242" i="17" s="1"/>
  <c r="B243" i="17"/>
  <c r="C243" i="17"/>
  <c r="V243" i="17" s="1"/>
  <c r="W243" i="17" s="1"/>
  <c r="D243" i="17"/>
  <c r="E243" i="17"/>
  <c r="F243" i="17"/>
  <c r="G243" i="17"/>
  <c r="H243" i="17"/>
  <c r="I243" i="17"/>
  <c r="J243" i="17"/>
  <c r="K243" i="17"/>
  <c r="L243" i="17"/>
  <c r="M243" i="17"/>
  <c r="N243" i="17"/>
  <c r="O243" i="17"/>
  <c r="P243" i="17"/>
  <c r="Q243" i="17"/>
  <c r="R243" i="17"/>
  <c r="S243" i="17"/>
  <c r="T243" i="17"/>
  <c r="U243" i="17"/>
  <c r="X243" i="17"/>
  <c r="AA243" i="17" s="1"/>
  <c r="AB243" i="17" s="1"/>
  <c r="B244" i="17"/>
  <c r="C244" i="17"/>
  <c r="V244" i="17" s="1"/>
  <c r="W244" i="17" s="1"/>
  <c r="D244" i="17"/>
  <c r="E244" i="17"/>
  <c r="F244" i="17"/>
  <c r="G244" i="17"/>
  <c r="H244" i="17"/>
  <c r="I244" i="17"/>
  <c r="J244" i="17"/>
  <c r="K244" i="17"/>
  <c r="L244" i="17"/>
  <c r="M244" i="17"/>
  <c r="N244" i="17"/>
  <c r="O244" i="17"/>
  <c r="P244" i="17"/>
  <c r="Q244" i="17"/>
  <c r="R244" i="17"/>
  <c r="S244" i="17"/>
  <c r="T244" i="17"/>
  <c r="U244" i="17"/>
  <c r="A206" i="17"/>
  <c r="B206" i="17"/>
  <c r="C206" i="17"/>
  <c r="V206" i="17" s="1"/>
  <c r="W206" i="17" s="1"/>
  <c r="D206" i="17"/>
  <c r="E206" i="17"/>
  <c r="F206" i="17"/>
  <c r="G206" i="17"/>
  <c r="H206" i="17"/>
  <c r="I206" i="17"/>
  <c r="J206" i="17"/>
  <c r="K206" i="17"/>
  <c r="L206" i="17"/>
  <c r="M206" i="17"/>
  <c r="N206" i="17"/>
  <c r="O206" i="17"/>
  <c r="P206" i="17"/>
  <c r="Q206" i="17"/>
  <c r="R206" i="17"/>
  <c r="S206" i="17"/>
  <c r="T206" i="17"/>
  <c r="U206" i="17"/>
  <c r="X206" i="17"/>
  <c r="AA206" i="17" s="1"/>
  <c r="AB206" i="17" s="1"/>
  <c r="B207" i="17"/>
  <c r="C207" i="17"/>
  <c r="X207" i="17" s="1"/>
  <c r="AA207" i="17" s="1"/>
  <c r="D207" i="17"/>
  <c r="E207" i="17"/>
  <c r="F207" i="17"/>
  <c r="G207" i="17"/>
  <c r="H207" i="17"/>
  <c r="I207" i="17"/>
  <c r="J207" i="17"/>
  <c r="K207" i="17"/>
  <c r="L207" i="17"/>
  <c r="M207" i="17"/>
  <c r="N207" i="17"/>
  <c r="O207" i="17"/>
  <c r="P207" i="17"/>
  <c r="Q207" i="17"/>
  <c r="R207" i="17"/>
  <c r="S207" i="17"/>
  <c r="T207" i="17"/>
  <c r="U207" i="17"/>
  <c r="V207" i="17"/>
  <c r="W207" i="17" s="1"/>
  <c r="B208" i="17"/>
  <c r="C208" i="17"/>
  <c r="D208" i="17"/>
  <c r="E208" i="17"/>
  <c r="F208" i="17"/>
  <c r="G208" i="17"/>
  <c r="H208" i="17"/>
  <c r="I208" i="17"/>
  <c r="J208" i="17"/>
  <c r="K208" i="17"/>
  <c r="L208" i="17"/>
  <c r="M208" i="17"/>
  <c r="N208" i="17"/>
  <c r="O208" i="17"/>
  <c r="P208" i="17"/>
  <c r="Q208" i="17"/>
  <c r="R208" i="17"/>
  <c r="S208" i="17"/>
  <c r="T208" i="17"/>
  <c r="U208" i="17"/>
  <c r="V208" i="17"/>
  <c r="W208" i="17" s="1"/>
  <c r="X208" i="17"/>
  <c r="AA208" i="17" s="1"/>
  <c r="B209" i="17"/>
  <c r="C209" i="17"/>
  <c r="X209" i="17" s="1"/>
  <c r="AA209" i="17" s="1"/>
  <c r="D209" i="17"/>
  <c r="E209" i="17"/>
  <c r="F209" i="17"/>
  <c r="G209" i="17"/>
  <c r="H209" i="17"/>
  <c r="I209" i="17"/>
  <c r="J209" i="17"/>
  <c r="K209" i="17"/>
  <c r="L209" i="17"/>
  <c r="M209" i="17"/>
  <c r="N209" i="17"/>
  <c r="O209" i="17"/>
  <c r="P209" i="17"/>
  <c r="Q209" i="17"/>
  <c r="R209" i="17"/>
  <c r="S209" i="17"/>
  <c r="T209" i="17"/>
  <c r="V209" i="17"/>
  <c r="W209" i="17" s="1"/>
  <c r="B210" i="17"/>
  <c r="C210" i="17"/>
  <c r="D210" i="17"/>
  <c r="E210" i="17"/>
  <c r="F210" i="17"/>
  <c r="G210" i="17"/>
  <c r="H210" i="17"/>
  <c r="I210" i="17"/>
  <c r="J210" i="17"/>
  <c r="K210" i="17"/>
  <c r="L210" i="17"/>
  <c r="M210" i="17"/>
  <c r="N210" i="17"/>
  <c r="O210" i="17"/>
  <c r="P210" i="17"/>
  <c r="Q210" i="17"/>
  <c r="R210" i="17"/>
  <c r="S210" i="17"/>
  <c r="T210" i="17"/>
  <c r="U210" i="17"/>
  <c r="V210" i="17"/>
  <c r="W210" i="17" s="1"/>
  <c r="X210" i="17"/>
  <c r="AA210" i="17" s="1"/>
  <c r="AB210" i="1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U212" i="17"/>
  <c r="V212" i="17"/>
  <c r="W212" i="17" s="1"/>
  <c r="B213" i="17"/>
  <c r="C213" i="17"/>
  <c r="D213" i="17"/>
  <c r="E213" i="17"/>
  <c r="F213" i="17"/>
  <c r="G213" i="17"/>
  <c r="H213" i="17"/>
  <c r="I213" i="17"/>
  <c r="J213" i="17"/>
  <c r="K213" i="17"/>
  <c r="L213" i="17"/>
  <c r="M213" i="17"/>
  <c r="N213" i="17"/>
  <c r="O213" i="17"/>
  <c r="P213" i="17"/>
  <c r="Q213" i="17"/>
  <c r="R213" i="17"/>
  <c r="S213" i="17"/>
  <c r="T213" i="17"/>
  <c r="U213" i="17"/>
  <c r="V213" i="17"/>
  <c r="W213" i="17" s="1"/>
  <c r="X213" i="17"/>
  <c r="AA213" i="17" s="1"/>
  <c r="B214" i="17"/>
  <c r="C214" i="17"/>
  <c r="V214" i="17" s="1"/>
  <c r="W214" i="17" s="1"/>
  <c r="D214" i="17"/>
  <c r="E214" i="17"/>
  <c r="F214" i="17"/>
  <c r="G214" i="17"/>
  <c r="H214" i="17"/>
  <c r="I214" i="17"/>
  <c r="J214" i="17"/>
  <c r="K214" i="17"/>
  <c r="L214" i="17"/>
  <c r="M214" i="17"/>
  <c r="N214" i="17"/>
  <c r="O214" i="17"/>
  <c r="P214" i="17"/>
  <c r="Q214" i="17"/>
  <c r="R214" i="17"/>
  <c r="S214" i="17"/>
  <c r="T214" i="17"/>
  <c r="U214" i="17"/>
  <c r="X214" i="17"/>
  <c r="AA214" i="17" s="1"/>
  <c r="AB214" i="17" s="1"/>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D216" i="17"/>
  <c r="E216" i="17"/>
  <c r="F216" i="17"/>
  <c r="G216" i="17"/>
  <c r="H216" i="17"/>
  <c r="I216" i="17"/>
  <c r="J216" i="17"/>
  <c r="K216" i="17"/>
  <c r="L216" i="17"/>
  <c r="M216" i="17"/>
  <c r="N216" i="17"/>
  <c r="O216" i="17"/>
  <c r="P216" i="17"/>
  <c r="Q216" i="17"/>
  <c r="R216" i="17"/>
  <c r="S216" i="17"/>
  <c r="T216" i="17"/>
  <c r="U216" i="17"/>
  <c r="V216" i="17"/>
  <c r="W216" i="17" s="1"/>
  <c r="X216" i="17"/>
  <c r="AA216" i="17" s="1"/>
  <c r="AB216" i="17" s="1"/>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D218" i="17"/>
  <c r="E218" i="17"/>
  <c r="F218" i="17"/>
  <c r="G218" i="17"/>
  <c r="H218" i="17"/>
  <c r="I218" i="17"/>
  <c r="J218" i="17"/>
  <c r="K218" i="17"/>
  <c r="L218" i="17"/>
  <c r="M218" i="17"/>
  <c r="N218" i="17"/>
  <c r="O218" i="17"/>
  <c r="P218" i="17"/>
  <c r="Q218" i="17"/>
  <c r="R218" i="17"/>
  <c r="S218" i="17"/>
  <c r="T218" i="17"/>
  <c r="U218" i="17"/>
  <c r="V218" i="17"/>
  <c r="W218" i="17" s="1"/>
  <c r="B219" i="17"/>
  <c r="C219" i="17"/>
  <c r="D219" i="17"/>
  <c r="E219" i="17"/>
  <c r="F219" i="17"/>
  <c r="G219" i="17"/>
  <c r="H219" i="17"/>
  <c r="I219" i="17"/>
  <c r="J219" i="17"/>
  <c r="K219" i="17"/>
  <c r="L219" i="17"/>
  <c r="M219" i="17"/>
  <c r="N219" i="17"/>
  <c r="O219" i="17"/>
  <c r="P219" i="17"/>
  <c r="Q219" i="17"/>
  <c r="R219" i="17"/>
  <c r="S219" i="17"/>
  <c r="T219" i="17"/>
  <c r="U219" i="17"/>
  <c r="V219" i="17"/>
  <c r="W219" i="17" s="1"/>
  <c r="X219" i="17"/>
  <c r="AA219" i="17" s="1"/>
  <c r="B220" i="17"/>
  <c r="C220" i="17"/>
  <c r="V220" i="17" s="1"/>
  <c r="W220" i="17" s="1"/>
  <c r="D220" i="17"/>
  <c r="E220" i="17"/>
  <c r="F220" i="17"/>
  <c r="G220" i="17"/>
  <c r="H220" i="17"/>
  <c r="I220" i="17"/>
  <c r="J220" i="17"/>
  <c r="K220" i="17"/>
  <c r="L220" i="17"/>
  <c r="M220" i="17"/>
  <c r="N220" i="17"/>
  <c r="O220" i="17"/>
  <c r="P220" i="17"/>
  <c r="Q220" i="17"/>
  <c r="R220" i="17"/>
  <c r="S220" i="17"/>
  <c r="T220" i="17"/>
  <c r="U220" i="17"/>
  <c r="X220" i="17"/>
  <c r="AA220" i="17" s="1"/>
  <c r="AB220" i="17" s="1"/>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D222" i="17"/>
  <c r="E222" i="17"/>
  <c r="F222" i="17"/>
  <c r="G222" i="17"/>
  <c r="H222" i="17"/>
  <c r="I222" i="17"/>
  <c r="J222" i="17"/>
  <c r="K222" i="17"/>
  <c r="L222" i="17"/>
  <c r="M222" i="17"/>
  <c r="N222" i="17"/>
  <c r="O222" i="17"/>
  <c r="P222" i="17"/>
  <c r="Q222" i="17"/>
  <c r="R222" i="17"/>
  <c r="S222" i="17"/>
  <c r="T222" i="17"/>
  <c r="U222" i="17"/>
  <c r="V222" i="17"/>
  <c r="W222" i="17" s="1"/>
  <c r="X222" i="17"/>
  <c r="AA222" i="17" s="1"/>
  <c r="AB222" i="17" s="1"/>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X224" i="17" s="1"/>
  <c r="AA224" i="17" s="1"/>
  <c r="D224" i="17"/>
  <c r="E224" i="17"/>
  <c r="F224" i="17"/>
  <c r="G224" i="17"/>
  <c r="H224" i="17"/>
  <c r="I224" i="17"/>
  <c r="J224" i="17"/>
  <c r="K224" i="17"/>
  <c r="L224" i="17"/>
  <c r="M224" i="17"/>
  <c r="N224" i="17"/>
  <c r="O224" i="17"/>
  <c r="P224" i="17"/>
  <c r="Q224" i="17"/>
  <c r="R224" i="17"/>
  <c r="S224" i="17"/>
  <c r="T224" i="17"/>
  <c r="U224" i="17"/>
  <c r="V224" i="17"/>
  <c r="W224" i="17" s="1"/>
  <c r="B225" i="17"/>
  <c r="C225" i="17"/>
  <c r="D225" i="17"/>
  <c r="E225" i="17"/>
  <c r="F225" i="17"/>
  <c r="G225" i="17"/>
  <c r="H225" i="17"/>
  <c r="I225" i="17"/>
  <c r="J225" i="17"/>
  <c r="K225" i="17"/>
  <c r="L225" i="17"/>
  <c r="M225" i="17"/>
  <c r="N225" i="17"/>
  <c r="O225" i="17"/>
  <c r="P225" i="17"/>
  <c r="Q225" i="17"/>
  <c r="R225" i="17"/>
  <c r="S225" i="17"/>
  <c r="T225" i="17"/>
  <c r="U225" i="17"/>
  <c r="V225" i="17"/>
  <c r="W225" i="17" s="1"/>
  <c r="X225" i="17"/>
  <c r="AA225" i="17" s="1"/>
  <c r="AB225" i="17" s="1"/>
  <c r="B226" i="17"/>
  <c r="C226" i="17"/>
  <c r="V226" i="17" s="1"/>
  <c r="W226" i="17" s="1"/>
  <c r="D226" i="17"/>
  <c r="E226" i="17"/>
  <c r="F226" i="17"/>
  <c r="G226" i="17"/>
  <c r="H226" i="17"/>
  <c r="I226" i="17"/>
  <c r="J226" i="17"/>
  <c r="K226" i="17"/>
  <c r="L226" i="17"/>
  <c r="M226" i="17"/>
  <c r="N226" i="17"/>
  <c r="O226" i="17"/>
  <c r="P226" i="17"/>
  <c r="Q226" i="17"/>
  <c r="R226" i="17"/>
  <c r="S226" i="17"/>
  <c r="T226" i="17"/>
  <c r="U226" i="17"/>
  <c r="X226" i="17"/>
  <c r="AA226" i="17" s="1"/>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D228" i="17"/>
  <c r="E228" i="17"/>
  <c r="F228" i="17"/>
  <c r="G228" i="17"/>
  <c r="H228" i="17"/>
  <c r="I228" i="17"/>
  <c r="J228" i="17"/>
  <c r="K228" i="17"/>
  <c r="L228" i="17"/>
  <c r="M228" i="17"/>
  <c r="N228" i="17"/>
  <c r="O228" i="17"/>
  <c r="P228" i="17"/>
  <c r="Q228" i="17"/>
  <c r="R228" i="17"/>
  <c r="S228" i="17"/>
  <c r="T228" i="17"/>
  <c r="U228" i="17"/>
  <c r="V228" i="17"/>
  <c r="W228" i="17" s="1"/>
  <c r="X228" i="17"/>
  <c r="AA228" i="17" s="1"/>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X230" i="17" s="1"/>
  <c r="AA230" i="17" s="1"/>
  <c r="D230" i="17"/>
  <c r="E230" i="17"/>
  <c r="F230" i="17"/>
  <c r="G230" i="17"/>
  <c r="H230" i="17"/>
  <c r="I230" i="17"/>
  <c r="J230" i="17"/>
  <c r="K230" i="17"/>
  <c r="L230" i="17"/>
  <c r="M230" i="17"/>
  <c r="N230" i="17"/>
  <c r="O230" i="17"/>
  <c r="P230" i="17"/>
  <c r="Q230" i="17"/>
  <c r="R230" i="17"/>
  <c r="S230" i="17"/>
  <c r="T230" i="17"/>
  <c r="U230" i="17"/>
  <c r="V230" i="17"/>
  <c r="W230" i="17" s="1"/>
  <c r="B231" i="17"/>
  <c r="C231" i="17"/>
  <c r="D231" i="17"/>
  <c r="E231" i="17"/>
  <c r="F231" i="17"/>
  <c r="G231" i="17"/>
  <c r="H231" i="17"/>
  <c r="I231" i="17"/>
  <c r="J231" i="17"/>
  <c r="K231" i="17"/>
  <c r="L231" i="17"/>
  <c r="M231" i="17"/>
  <c r="N231" i="17"/>
  <c r="O231" i="17"/>
  <c r="P231" i="17"/>
  <c r="Q231" i="17"/>
  <c r="R231" i="17"/>
  <c r="S231" i="17"/>
  <c r="T231" i="17"/>
  <c r="V231" i="17"/>
  <c r="W231" i="17" s="1"/>
  <c r="X231" i="17"/>
  <c r="AA231" i="17" s="1"/>
  <c r="AF285" i="37"/>
  <c r="AT285" i="37" s="1"/>
  <c r="AE285" i="37"/>
  <c r="AC285" i="37"/>
  <c r="AB285" i="37"/>
  <c r="AA285" i="37"/>
  <c r="AD285" i="37" s="1"/>
  <c r="Z285" i="37"/>
  <c r="I285" i="37"/>
  <c r="H285" i="37"/>
  <c r="G285" i="37"/>
  <c r="F285" i="37"/>
  <c r="AS285" i="37" s="1"/>
  <c r="E285" i="37"/>
  <c r="AU285" i="37" s="1"/>
  <c r="AF284" i="37"/>
  <c r="AT284" i="37" s="1"/>
  <c r="AE284" i="37"/>
  <c r="AC284" i="37"/>
  <c r="AB284" i="37"/>
  <c r="AA284" i="37"/>
  <c r="AD284" i="37" s="1"/>
  <c r="Z284" i="37"/>
  <c r="I284" i="37"/>
  <c r="H284" i="37"/>
  <c r="G284" i="37"/>
  <c r="F284" i="37"/>
  <c r="AS284" i="37" s="1"/>
  <c r="E284" i="37"/>
  <c r="AU284" i="37" s="1"/>
  <c r="AF283" i="37"/>
  <c r="AT283" i="37" s="1"/>
  <c r="AE283" i="37"/>
  <c r="AC283" i="37"/>
  <c r="AB283" i="37"/>
  <c r="AA283" i="37"/>
  <c r="AD283" i="37" s="1"/>
  <c r="Z283" i="37"/>
  <c r="I283" i="37"/>
  <c r="H283" i="37"/>
  <c r="G283" i="37"/>
  <c r="F283" i="37"/>
  <c r="AS283" i="37" s="1"/>
  <c r="E283" i="37"/>
  <c r="AU283" i="37" s="1"/>
  <c r="AF282" i="37"/>
  <c r="AT282" i="37" s="1"/>
  <c r="AE282" i="37"/>
  <c r="AC282" i="37"/>
  <c r="AB282" i="37"/>
  <c r="AA282" i="37"/>
  <c r="AD282" i="37" s="1"/>
  <c r="Z282" i="37"/>
  <c r="I282" i="37"/>
  <c r="H282" i="37"/>
  <c r="G282" i="37"/>
  <c r="F282" i="37"/>
  <c r="AS282" i="37" s="1"/>
  <c r="E282" i="37"/>
  <c r="AU282" i="37" s="1"/>
  <c r="AF281" i="37"/>
  <c r="AE281" i="37"/>
  <c r="AC281" i="37"/>
  <c r="AB281" i="37"/>
  <c r="AA281" i="37"/>
  <c r="AD281" i="37" s="1"/>
  <c r="Z281" i="37"/>
  <c r="I281" i="37"/>
  <c r="H281" i="37"/>
  <c r="G281" i="37"/>
  <c r="F281" i="37"/>
  <c r="AS281" i="37" s="1"/>
  <c r="E281" i="37"/>
  <c r="AU281" i="37" s="1"/>
  <c r="AF280" i="37"/>
  <c r="AE280" i="37"/>
  <c r="AC280" i="37"/>
  <c r="AB280" i="37"/>
  <c r="AA280" i="37"/>
  <c r="AD280" i="37" s="1"/>
  <c r="Z280" i="37"/>
  <c r="I280" i="37"/>
  <c r="H280" i="37"/>
  <c r="G280" i="37"/>
  <c r="F280" i="37"/>
  <c r="AS280" i="37" s="1"/>
  <c r="E280" i="37"/>
  <c r="AU280" i="37" s="1"/>
  <c r="AF279" i="37"/>
  <c r="AT279" i="37" s="1"/>
  <c r="AE279" i="37"/>
  <c r="AC279" i="37"/>
  <c r="AB279" i="37"/>
  <c r="AA279" i="37"/>
  <c r="AD279" i="37" s="1"/>
  <c r="Z279" i="37"/>
  <c r="I279" i="37"/>
  <c r="H279" i="37"/>
  <c r="G279" i="37"/>
  <c r="F279" i="37"/>
  <c r="AS279" i="37" s="1"/>
  <c r="E279" i="37"/>
  <c r="AU279" i="37" s="1"/>
  <c r="AF278" i="37"/>
  <c r="AT278" i="37" s="1"/>
  <c r="AE278" i="37"/>
  <c r="AC278" i="37"/>
  <c r="AB278" i="37"/>
  <c r="AA278" i="37"/>
  <c r="AD278" i="37" s="1"/>
  <c r="Z278" i="37"/>
  <c r="I278" i="37"/>
  <c r="H278" i="37"/>
  <c r="G278" i="37"/>
  <c r="F278" i="37"/>
  <c r="AS278" i="37" s="1"/>
  <c r="E278" i="37"/>
  <c r="AU278" i="37" s="1"/>
  <c r="AT277" i="37"/>
  <c r="AF277" i="37"/>
  <c r="AE277" i="37"/>
  <c r="AB277" i="37"/>
  <c r="AA277" i="37"/>
  <c r="AD277" i="37" s="1"/>
  <c r="Z277" i="37"/>
  <c r="I277" i="37"/>
  <c r="H277" i="37"/>
  <c r="G277" i="37"/>
  <c r="F277" i="37"/>
  <c r="AS277" i="37" s="1"/>
  <c r="E277" i="37"/>
  <c r="AU277" i="37" s="1"/>
  <c r="AF276" i="37"/>
  <c r="AE276" i="37"/>
  <c r="AB276" i="37"/>
  <c r="AA276" i="37"/>
  <c r="AD276" i="37" s="1"/>
  <c r="Z276" i="37"/>
  <c r="I276" i="37"/>
  <c r="H276" i="37"/>
  <c r="G276" i="37"/>
  <c r="F276" i="37"/>
  <c r="AS276" i="37" s="1"/>
  <c r="E276" i="37"/>
  <c r="AU276" i="37" s="1"/>
  <c r="AF275" i="37"/>
  <c r="AT275" i="37" s="1"/>
  <c r="AE275" i="37"/>
  <c r="AC275" i="37"/>
  <c r="AB275" i="37"/>
  <c r="AA275" i="37"/>
  <c r="AD275" i="37" s="1"/>
  <c r="I275" i="37"/>
  <c r="H275" i="37"/>
  <c r="G275" i="37"/>
  <c r="F275" i="37"/>
  <c r="AS275" i="37" s="1"/>
  <c r="E275" i="37"/>
  <c r="AU275" i="37" s="1"/>
  <c r="AF274" i="37"/>
  <c r="AT274" i="37" s="1"/>
  <c r="AE274" i="37"/>
  <c r="AC274" i="37"/>
  <c r="AA274" i="37"/>
  <c r="AD274" i="37" s="1"/>
  <c r="Z274" i="37"/>
  <c r="AB274" i="37" s="1"/>
  <c r="I274" i="37"/>
  <c r="H274" i="37"/>
  <c r="G274" i="37"/>
  <c r="F274" i="37"/>
  <c r="AS274" i="37" s="1"/>
  <c r="E274" i="37"/>
  <c r="AU274" i="37" s="1"/>
  <c r="AT273" i="37"/>
  <c r="AF273" i="37"/>
  <c r="AE273" i="37"/>
  <c r="AC273" i="37"/>
  <c r="AA273" i="37"/>
  <c r="AD273" i="37" s="1"/>
  <c r="Z273" i="37"/>
  <c r="AB273" i="37" s="1"/>
  <c r="I273" i="37"/>
  <c r="H273" i="37"/>
  <c r="G273" i="37"/>
  <c r="F273" i="37"/>
  <c r="AS273" i="37" s="1"/>
  <c r="E273" i="37"/>
  <c r="AU273" i="37" s="1"/>
  <c r="AF272" i="37"/>
  <c r="AE272" i="37"/>
  <c r="AC272" i="37"/>
  <c r="AB272" i="37"/>
  <c r="AA272" i="37"/>
  <c r="AD272" i="37" s="1"/>
  <c r="Z272" i="37"/>
  <c r="I272" i="37"/>
  <c r="H272" i="37"/>
  <c r="G272" i="37"/>
  <c r="F272" i="37"/>
  <c r="AS272" i="37" s="1"/>
  <c r="E272" i="37"/>
  <c r="AU272" i="37" s="1"/>
  <c r="AF271" i="37"/>
  <c r="AE271" i="37"/>
  <c r="AC271" i="37"/>
  <c r="AA271" i="37"/>
  <c r="AD271" i="37" s="1"/>
  <c r="Z271" i="37"/>
  <c r="AB271" i="37" s="1"/>
  <c r="I271" i="37"/>
  <c r="H271" i="37"/>
  <c r="G271" i="37"/>
  <c r="F271" i="37"/>
  <c r="AS271" i="37" s="1"/>
  <c r="E271" i="37"/>
  <c r="AU271" i="37" s="1"/>
  <c r="AF270" i="37"/>
  <c r="AT270" i="37" s="1"/>
  <c r="AE270" i="37"/>
  <c r="AC270" i="37"/>
  <c r="AA270" i="37"/>
  <c r="AD270" i="37" s="1"/>
  <c r="Z270" i="37"/>
  <c r="AB270" i="37" s="1"/>
  <c r="I270" i="37"/>
  <c r="H270" i="37"/>
  <c r="G270" i="37"/>
  <c r="F270" i="37"/>
  <c r="AS270" i="37" s="1"/>
  <c r="E270" i="37"/>
  <c r="AU270" i="37" s="1"/>
  <c r="AF269" i="37"/>
  <c r="AT269" i="37" s="1"/>
  <c r="AE269" i="37"/>
  <c r="AC269" i="37"/>
  <c r="AA269" i="37"/>
  <c r="AD269" i="37" s="1"/>
  <c r="Z269" i="37"/>
  <c r="AB269" i="37" s="1"/>
  <c r="I269" i="37"/>
  <c r="H269" i="37"/>
  <c r="G269" i="37"/>
  <c r="F269" i="37"/>
  <c r="AS269" i="37" s="1"/>
  <c r="E269" i="37"/>
  <c r="AU269" i="37" s="1"/>
  <c r="AF268" i="37"/>
  <c r="AT268" i="37" s="1"/>
  <c r="AE268" i="37"/>
  <c r="AC268" i="37"/>
  <c r="AB268" i="37"/>
  <c r="AA268" i="37"/>
  <c r="AD268" i="37" s="1"/>
  <c r="I268" i="37"/>
  <c r="H268" i="37"/>
  <c r="G268" i="37"/>
  <c r="F268" i="37"/>
  <c r="AS268" i="37" s="1"/>
  <c r="E268" i="37"/>
  <c r="AU268" i="37" s="1"/>
  <c r="AF267" i="37"/>
  <c r="AT267" i="37" s="1"/>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AB265" i="37"/>
  <c r="AA265" i="37"/>
  <c r="AD265" i="37" s="1"/>
  <c r="Z265" i="37"/>
  <c r="I265" i="37"/>
  <c r="H265" i="37"/>
  <c r="G265" i="37"/>
  <c r="F265" i="37"/>
  <c r="AS265" i="37" s="1"/>
  <c r="E265" i="37"/>
  <c r="AU265" i="37" s="1"/>
  <c r="AF264" i="37"/>
  <c r="AE264" i="37"/>
  <c r="AC264" i="37"/>
  <c r="AA264" i="37"/>
  <c r="AD264" i="37" s="1"/>
  <c r="Z264" i="37"/>
  <c r="AB264" i="37" s="1"/>
  <c r="I264" i="37"/>
  <c r="H264" i="37"/>
  <c r="G264" i="37"/>
  <c r="F264" i="37"/>
  <c r="AS264" i="37" s="1"/>
  <c r="E264" i="37"/>
  <c r="AU264" i="37" s="1"/>
  <c r="AF263" i="37"/>
  <c r="AE263" i="37"/>
  <c r="AC263" i="37"/>
  <c r="AB263" i="37"/>
  <c r="AA263" i="37"/>
  <c r="AD263" i="37" s="1"/>
  <c r="Z263" i="37"/>
  <c r="I263" i="37"/>
  <c r="H263" i="37"/>
  <c r="G263" i="37"/>
  <c r="F263" i="37"/>
  <c r="AS263" i="37" s="1"/>
  <c r="AT263" i="37" s="1"/>
  <c r="E263" i="37"/>
  <c r="AU263" i="37" s="1"/>
  <c r="AF262" i="37"/>
  <c r="AE262" i="37"/>
  <c r="AC262" i="37"/>
  <c r="AB262" i="37"/>
  <c r="AA262" i="37"/>
  <c r="AD262" i="37" s="1"/>
  <c r="Z262" i="37"/>
  <c r="I262" i="37"/>
  <c r="H262" i="37"/>
  <c r="G262" i="37"/>
  <c r="F262" i="37"/>
  <c r="AS262" i="37" s="1"/>
  <c r="E262" i="37"/>
  <c r="AU262" i="37" s="1"/>
  <c r="AF261" i="37"/>
  <c r="AE261" i="37"/>
  <c r="AC261" i="37"/>
  <c r="AA261" i="37"/>
  <c r="AD261" i="37" s="1"/>
  <c r="Z261" i="37"/>
  <c r="AB261" i="37" s="1"/>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AA259" i="37"/>
  <c r="AD259" i="37" s="1"/>
  <c r="Z259" i="37"/>
  <c r="AB259" i="37" s="1"/>
  <c r="I259" i="37"/>
  <c r="H259" i="37"/>
  <c r="G259" i="37"/>
  <c r="F259" i="37"/>
  <c r="AS259" i="37" s="1"/>
  <c r="E259" i="37"/>
  <c r="AU259" i="37" s="1"/>
  <c r="AF258" i="37"/>
  <c r="AE258" i="37"/>
  <c r="AC258" i="37"/>
  <c r="AA258" i="37"/>
  <c r="AD258" i="37" s="1"/>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A253" i="37"/>
  <c r="AD253" i="37" s="1"/>
  <c r="Z253" i="37"/>
  <c r="AB253" i="37" s="1"/>
  <c r="I253" i="37"/>
  <c r="H253" i="37"/>
  <c r="G253" i="37"/>
  <c r="F253" i="37"/>
  <c r="AS253" i="37" s="1"/>
  <c r="E253" i="37"/>
  <c r="AU253" i="37" s="1"/>
  <c r="AF252" i="37"/>
  <c r="AE252" i="37"/>
  <c r="AC252" i="37"/>
  <c r="AA252" i="37"/>
  <c r="AD252" i="37" s="1"/>
  <c r="Z252" i="37"/>
  <c r="AB252" i="37" s="1"/>
  <c r="I252" i="37"/>
  <c r="H252" i="37"/>
  <c r="G252" i="37"/>
  <c r="F252" i="37"/>
  <c r="AS252" i="37" s="1"/>
  <c r="E252" i="37"/>
  <c r="AU252" i="37" s="1"/>
  <c r="AF251" i="37"/>
  <c r="AE251" i="37"/>
  <c r="AC251" i="37"/>
  <c r="AA251" i="37"/>
  <c r="AD251" i="37" s="1"/>
  <c r="Z251" i="37"/>
  <c r="AB251" i="37" s="1"/>
  <c r="I251" i="37"/>
  <c r="H251" i="37"/>
  <c r="G251" i="37"/>
  <c r="F251" i="37"/>
  <c r="AS251" i="37" s="1"/>
  <c r="E251" i="37"/>
  <c r="AU251" i="37" s="1"/>
  <c r="AF250" i="37"/>
  <c r="AE250" i="37"/>
  <c r="AC250" i="37"/>
  <c r="AB250" i="37"/>
  <c r="AA250" i="37"/>
  <c r="AD250" i="37" s="1"/>
  <c r="I250" i="37"/>
  <c r="H250" i="37"/>
  <c r="G250" i="37"/>
  <c r="F250" i="37"/>
  <c r="AS250" i="37" s="1"/>
  <c r="E250" i="37"/>
  <c r="AU250" i="37" s="1"/>
  <c r="AF249" i="37"/>
  <c r="AE249" i="37"/>
  <c r="AC249" i="37"/>
  <c r="AA249" i="37"/>
  <c r="AD249" i="37" s="1"/>
  <c r="Z249" i="37"/>
  <c r="AB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AA247" i="37"/>
  <c r="AD247" i="37" s="1"/>
  <c r="Z247" i="37"/>
  <c r="AB247" i="37" s="1"/>
  <c r="I247" i="37"/>
  <c r="H247" i="37"/>
  <c r="G247" i="37"/>
  <c r="F247" i="37"/>
  <c r="AS247" i="37" s="1"/>
  <c r="E247" i="37"/>
  <c r="AU247" i="37" s="1"/>
  <c r="A247" i="37"/>
  <c r="A248" i="37" s="1"/>
  <c r="A249" i="37" s="1"/>
  <c r="A250" i="37" s="1"/>
  <c r="A251" i="37" s="1"/>
  <c r="A252" i="37" s="1"/>
  <c r="A253" i="37" s="1"/>
  <c r="A254" i="37" s="1"/>
  <c r="A255" i="37" s="1"/>
  <c r="A256" i="37" s="1"/>
  <c r="A257" i="37" s="1"/>
  <c r="A258" i="37" s="1"/>
  <c r="A259" i="37" s="1"/>
  <c r="A260" i="37" s="1"/>
  <c r="A261" i="37" s="1"/>
  <c r="A262" i="37" s="1"/>
  <c r="A263" i="37" s="1"/>
  <c r="A264" i="37" s="1"/>
  <c r="A265" i="37" s="1"/>
  <c r="A266" i="37" s="1"/>
  <c r="A267" i="37" s="1"/>
  <c r="A268" i="37" s="1"/>
  <c r="A269" i="37" s="1"/>
  <c r="A270" i="37" s="1"/>
  <c r="A271" i="37" s="1"/>
  <c r="A272" i="37" s="1"/>
  <c r="A273" i="37" s="1"/>
  <c r="A274" i="37" s="1"/>
  <c r="A275" i="37" s="1"/>
  <c r="A276" i="37" s="1"/>
  <c r="A277" i="37" s="1"/>
  <c r="A278" i="37" s="1"/>
  <c r="A279" i="37" s="1"/>
  <c r="A280" i="37" s="1"/>
  <c r="A281" i="37" s="1"/>
  <c r="A282" i="37" s="1"/>
  <c r="A283" i="37" s="1"/>
  <c r="A284" i="37" s="1"/>
  <c r="A285" i="37" s="1"/>
  <c r="AF246" i="37"/>
  <c r="AE246" i="37"/>
  <c r="AC246" i="37"/>
  <c r="AB246" i="37"/>
  <c r="AA246" i="37"/>
  <c r="AD246" i="37" s="1"/>
  <c r="Z246" i="37"/>
  <c r="I246" i="37"/>
  <c r="H246" i="37"/>
  <c r="G246" i="37"/>
  <c r="F246" i="37"/>
  <c r="AS246" i="37" s="1"/>
  <c r="E246" i="37"/>
  <c r="AU246" i="37" s="1"/>
  <c r="AB292" i="17" l="1"/>
  <c r="AB289" i="17"/>
  <c r="AB250" i="17"/>
  <c r="AB274" i="17"/>
  <c r="AB247" i="17"/>
  <c r="AB259" i="17"/>
  <c r="AB271" i="17"/>
  <c r="AB268" i="17"/>
  <c r="AT377" i="37"/>
  <c r="AV377" i="37" s="1"/>
  <c r="AB207" i="17"/>
  <c r="AV356" i="37"/>
  <c r="AB235" i="17"/>
  <c r="AT297" i="37"/>
  <c r="AV297" i="37" s="1"/>
  <c r="AV365" i="37"/>
  <c r="AV389" i="37"/>
  <c r="AT298" i="37"/>
  <c r="AV380" i="37"/>
  <c r="AV398" i="37"/>
  <c r="AB209" i="17"/>
  <c r="AV363" i="37"/>
  <c r="AV392" i="37"/>
  <c r="AT371" i="37"/>
  <c r="AV371" i="37" s="1"/>
  <c r="AV383" i="37"/>
  <c r="AV387" i="37"/>
  <c r="AV397" i="37"/>
  <c r="AV401" i="37"/>
  <c r="AV395" i="37"/>
  <c r="AV402" i="37"/>
  <c r="AV368" i="37"/>
  <c r="AV369" i="37"/>
  <c r="AV374" i="37"/>
  <c r="AV388" i="37"/>
  <c r="AV375" i="37"/>
  <c r="AV381" i="37"/>
  <c r="AV386" i="37"/>
  <c r="AV394" i="37"/>
  <c r="AV370" i="37"/>
  <c r="AV376" i="37"/>
  <c r="AV382" i="37"/>
  <c r="AV393" i="37"/>
  <c r="AV396" i="37"/>
  <c r="AV403" i="37"/>
  <c r="AT367" i="37"/>
  <c r="AV367" i="37" s="1"/>
  <c r="AT373" i="37"/>
  <c r="AV373" i="37" s="1"/>
  <c r="AT379" i="37"/>
  <c r="AV379" i="37" s="1"/>
  <c r="AT385" i="37"/>
  <c r="AV385" i="37" s="1"/>
  <c r="AT400" i="37"/>
  <c r="AV400" i="37" s="1"/>
  <c r="AT372" i="37"/>
  <c r="AV372" i="37" s="1"/>
  <c r="AT378" i="37"/>
  <c r="AV378" i="37" s="1"/>
  <c r="AT384" i="37"/>
  <c r="AV384" i="37" s="1"/>
  <c r="AT390" i="37"/>
  <c r="AV390" i="37" s="1"/>
  <c r="AT394" i="37"/>
  <c r="AT399" i="37"/>
  <c r="AV399" i="37" s="1"/>
  <c r="AT366" i="37"/>
  <c r="AV366" i="37" s="1"/>
  <c r="AV347" i="37"/>
  <c r="AT290" i="37"/>
  <c r="AV317" i="37"/>
  <c r="AT329" i="37"/>
  <c r="AV354" i="37"/>
  <c r="AV358" i="37"/>
  <c r="AV362" i="37"/>
  <c r="AV324" i="37"/>
  <c r="AT257" i="37"/>
  <c r="AV257" i="37" s="1"/>
  <c r="AT262" i="37"/>
  <c r="AT246" i="37"/>
  <c r="AV246" i="37" s="1"/>
  <c r="AT251" i="37"/>
  <c r="AV251" i="37" s="1"/>
  <c r="AT256" i="37"/>
  <c r="AV256" i="37" s="1"/>
  <c r="AT261" i="37"/>
  <c r="X227" i="17"/>
  <c r="AA227" i="17" s="1"/>
  <c r="AB227" i="17" s="1"/>
  <c r="X221" i="17"/>
  <c r="AA221" i="17" s="1"/>
  <c r="AB221" i="17" s="1"/>
  <c r="X215" i="17"/>
  <c r="AA215" i="17" s="1"/>
  <c r="AB215" i="17" s="1"/>
  <c r="X244" i="17"/>
  <c r="AA244" i="17" s="1"/>
  <c r="AB244" i="17" s="1"/>
  <c r="X238" i="17"/>
  <c r="AA238" i="17" s="1"/>
  <c r="AB238" i="17" s="1"/>
  <c r="X232" i="17"/>
  <c r="AA232" i="17" s="1"/>
  <c r="AT292" i="37"/>
  <c r="AV292" i="37" s="1"/>
  <c r="AT296" i="37"/>
  <c r="AV296" i="37" s="1"/>
  <c r="AV307" i="37"/>
  <c r="AV323" i="37"/>
  <c r="AT252" i="37"/>
  <c r="AV252" i="37" s="1"/>
  <c r="AT250" i="37"/>
  <c r="AT291" i="37"/>
  <c r="AT295" i="37"/>
  <c r="AV318" i="37"/>
  <c r="AV319" i="37"/>
  <c r="AV334" i="37"/>
  <c r="AV340" i="37"/>
  <c r="X229" i="17"/>
  <c r="AA229" i="17" s="1"/>
  <c r="AB229" i="17" s="1"/>
  <c r="X223" i="17"/>
  <c r="AA223" i="17" s="1"/>
  <c r="AB223" i="17" s="1"/>
  <c r="X217" i="17"/>
  <c r="AA217" i="17" s="1"/>
  <c r="AB217" i="17" s="1"/>
  <c r="X211" i="17"/>
  <c r="AA211" i="17" s="1"/>
  <c r="AB211" i="17" s="1"/>
  <c r="X240" i="17"/>
  <c r="AA240" i="17" s="1"/>
  <c r="AB240" i="17" s="1"/>
  <c r="AV328" i="37"/>
  <c r="AV325" i="37"/>
  <c r="AT286" i="37"/>
  <c r="AV286" i="37" s="1"/>
  <c r="AT326" i="37"/>
  <c r="AV326" i="37" s="1"/>
  <c r="AT327" i="37"/>
  <c r="AV327" i="37" s="1"/>
  <c r="AV348" i="37"/>
  <c r="AV355" i="37"/>
  <c r="AV330" i="37"/>
  <c r="AT331" i="37"/>
  <c r="AV331" i="37" s="1"/>
  <c r="AV335" i="37"/>
  <c r="AT337" i="37"/>
  <c r="AV337" i="37" s="1"/>
  <c r="AV341" i="37"/>
  <c r="AT343" i="37"/>
  <c r="AV343" i="37" s="1"/>
  <c r="AV346" i="37"/>
  <c r="AV329" i="37"/>
  <c r="AV336" i="37"/>
  <c r="AV342" i="37"/>
  <c r="AV349" i="37"/>
  <c r="AV353" i="37"/>
  <c r="AV357" i="37"/>
  <c r="AV361" i="37"/>
  <c r="AV364" i="37"/>
  <c r="AT333" i="37"/>
  <c r="AV333" i="37" s="1"/>
  <c r="AT339" i="37"/>
  <c r="AV339" i="37" s="1"/>
  <c r="AT345" i="37"/>
  <c r="AV345" i="37" s="1"/>
  <c r="AT351" i="37"/>
  <c r="AV351" i="37" s="1"/>
  <c r="AT355" i="37"/>
  <c r="AT360" i="37"/>
  <c r="AV360" i="37" s="1"/>
  <c r="AT332" i="37"/>
  <c r="AV332" i="37" s="1"/>
  <c r="AT338" i="37"/>
  <c r="AV338" i="37" s="1"/>
  <c r="AT344" i="37"/>
  <c r="AV344" i="37" s="1"/>
  <c r="AT350" i="37"/>
  <c r="AV350" i="37" s="1"/>
  <c r="AT359" i="37"/>
  <c r="AV359" i="37" s="1"/>
  <c r="AV289" i="37"/>
  <c r="AV314" i="37"/>
  <c r="AV315" i="37"/>
  <c r="AV290" i="37"/>
  <c r="AV298" i="37"/>
  <c r="AV309" i="37"/>
  <c r="AV316" i="37"/>
  <c r="AV301" i="37"/>
  <c r="AV322" i="37"/>
  <c r="AV291" i="37"/>
  <c r="AV295" i="37"/>
  <c r="AV302" i="37"/>
  <c r="AT303" i="37"/>
  <c r="AV303" i="37" s="1"/>
  <c r="AT304" i="37"/>
  <c r="AV304" i="37" s="1"/>
  <c r="AV308" i="37"/>
  <c r="AV310" i="37"/>
  <c r="AT294" i="37"/>
  <c r="AV294" i="37" s="1"/>
  <c r="AT300" i="37"/>
  <c r="AV300" i="37" s="1"/>
  <c r="AT306" i="37"/>
  <c r="AV306" i="37" s="1"/>
  <c r="AT312" i="37"/>
  <c r="AV312" i="37" s="1"/>
  <c r="AT316" i="37"/>
  <c r="AT321" i="37"/>
  <c r="AV321" i="37" s="1"/>
  <c r="AT287" i="37"/>
  <c r="AV287" i="37" s="1"/>
  <c r="AT293" i="37"/>
  <c r="AV293" i="37" s="1"/>
  <c r="AT299" i="37"/>
  <c r="AV299" i="37" s="1"/>
  <c r="AT305" i="37"/>
  <c r="AV305" i="37" s="1"/>
  <c r="AT311" i="37"/>
  <c r="AV311" i="37" s="1"/>
  <c r="AT320" i="37"/>
  <c r="AV320" i="37" s="1"/>
  <c r="AT288" i="37"/>
  <c r="AV288" i="37" s="1"/>
  <c r="AB228" i="17"/>
  <c r="AB230" i="17"/>
  <c r="AB219" i="17"/>
  <c r="AB213" i="17"/>
  <c r="AB208" i="17"/>
  <c r="AB231" i="17"/>
  <c r="AB226" i="17"/>
  <c r="AB233" i="17"/>
  <c r="AB232" i="17"/>
  <c r="AB234" i="17"/>
  <c r="AB224" i="17"/>
  <c r="AB218" i="17"/>
  <c r="AB212" i="17"/>
  <c r="AV277" i="37"/>
  <c r="AT259" i="37"/>
  <c r="AV276" i="37"/>
  <c r="AT249" i="37"/>
  <c r="AV249" i="37" s="1"/>
  <c r="AT247" i="37"/>
  <c r="AV247" i="37" s="1"/>
  <c r="AV282" i="37"/>
  <c r="AV250" i="37"/>
  <c r="AV270" i="37"/>
  <c r="AV285" i="37"/>
  <c r="AV274" i="37"/>
  <c r="AV268" i="37"/>
  <c r="AV279" i="37"/>
  <c r="AV267" i="37"/>
  <c r="AV263" i="37"/>
  <c r="AV262" i="37"/>
  <c r="AT258" i="37"/>
  <c r="AV258" i="37" s="1"/>
  <c r="AV259" i="37"/>
  <c r="AV278" i="37"/>
  <c r="AV283" i="37"/>
  <c r="AT264" i="37"/>
  <c r="AV264" i="37" s="1"/>
  <c r="AV275" i="37"/>
  <c r="AT253" i="37"/>
  <c r="AV253" i="37" s="1"/>
  <c r="AV261" i="37"/>
  <c r="AV269" i="37"/>
  <c r="AV284" i="37"/>
  <c r="AT255" i="37"/>
  <c r="AV255" i="37" s="1"/>
  <c r="AT248" i="37"/>
  <c r="AV248" i="37" s="1"/>
  <c r="AT254" i="37"/>
  <c r="AV254" i="37" s="1"/>
  <c r="AT260" i="37"/>
  <c r="AV260" i="37" s="1"/>
  <c r="AT266" i="37"/>
  <c r="AV266" i="37" s="1"/>
  <c r="AT272" i="37"/>
  <c r="AV272" i="37" s="1"/>
  <c r="AT276" i="37"/>
  <c r="AT281" i="37"/>
  <c r="AV281" i="37" s="1"/>
  <c r="AT265" i="37"/>
  <c r="AV265" i="37" s="1"/>
  <c r="AT271" i="37"/>
  <c r="AV271" i="37" s="1"/>
  <c r="AT280" i="37"/>
  <c r="AV280" i="37" s="1"/>
  <c r="B202" i="17"/>
  <c r="C202" i="17"/>
  <c r="V202" i="17" s="1"/>
  <c r="W202" i="17" s="1"/>
  <c r="D202" i="17"/>
  <c r="E202" i="17"/>
  <c r="F202" i="17"/>
  <c r="G202" i="17"/>
  <c r="H202" i="17"/>
  <c r="I202" i="17"/>
  <c r="J202" i="17"/>
  <c r="K202" i="17"/>
  <c r="L202" i="17"/>
  <c r="M202" i="17"/>
  <c r="N202" i="17"/>
  <c r="O202" i="17"/>
  <c r="P202" i="17"/>
  <c r="Q202" i="17"/>
  <c r="R202" i="17"/>
  <c r="S202" i="17"/>
  <c r="T202" i="17"/>
  <c r="U202" i="17"/>
  <c r="X202" i="17"/>
  <c r="AA202" i="17" s="1"/>
  <c r="AB202" i="17" s="1"/>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D204" i="17"/>
  <c r="E204" i="17"/>
  <c r="F204" i="17"/>
  <c r="G204" i="17"/>
  <c r="H204" i="17"/>
  <c r="I204" i="17"/>
  <c r="J204" i="17"/>
  <c r="K204" i="17"/>
  <c r="L204" i="17"/>
  <c r="M204" i="17"/>
  <c r="N204" i="17"/>
  <c r="O204" i="17"/>
  <c r="P204" i="17"/>
  <c r="Q204" i="17"/>
  <c r="R204" i="17"/>
  <c r="S204" i="17"/>
  <c r="T204" i="17"/>
  <c r="U204" i="17"/>
  <c r="V204" i="17"/>
  <c r="W204" i="17" s="1"/>
  <c r="X204" i="17"/>
  <c r="AA204" i="17" s="1"/>
  <c r="AB204" i="17" s="1"/>
  <c r="B205" i="17"/>
  <c r="C205" i="17"/>
  <c r="V205" i="17" s="1"/>
  <c r="W205" i="17" s="1"/>
  <c r="D205" i="17"/>
  <c r="E205" i="17"/>
  <c r="F205" i="17"/>
  <c r="G205" i="17"/>
  <c r="H205" i="17"/>
  <c r="I205" i="17"/>
  <c r="J205" i="17"/>
  <c r="K205" i="17"/>
  <c r="L205" i="17"/>
  <c r="M205" i="17"/>
  <c r="N205" i="17"/>
  <c r="O205" i="17"/>
  <c r="P205" i="17"/>
  <c r="Q205" i="17"/>
  <c r="R205" i="17"/>
  <c r="S205" i="17"/>
  <c r="T205" i="17"/>
  <c r="U205" i="17"/>
  <c r="B189" i="17"/>
  <c r="C189" i="17"/>
  <c r="V189" i="17" s="1"/>
  <c r="W189" i="17" s="1"/>
  <c r="D189" i="17"/>
  <c r="E189" i="17"/>
  <c r="F189" i="17"/>
  <c r="G189" i="17"/>
  <c r="H189" i="17"/>
  <c r="I189" i="17"/>
  <c r="J189" i="17"/>
  <c r="K189" i="17"/>
  <c r="L189" i="17"/>
  <c r="M189" i="17"/>
  <c r="N189" i="17"/>
  <c r="O189" i="17"/>
  <c r="P189" i="17"/>
  <c r="Q189" i="17"/>
  <c r="R189" i="17"/>
  <c r="S189" i="17"/>
  <c r="T189" i="17"/>
  <c r="U189" i="17"/>
  <c r="B190" i="17"/>
  <c r="C190" i="17"/>
  <c r="D190" i="17"/>
  <c r="E190" i="17"/>
  <c r="F190" i="17"/>
  <c r="G190" i="17"/>
  <c r="H190" i="17"/>
  <c r="I190" i="17"/>
  <c r="J190" i="17"/>
  <c r="K190" i="17"/>
  <c r="L190" i="17"/>
  <c r="M190" i="17"/>
  <c r="N190" i="17"/>
  <c r="O190" i="17"/>
  <c r="P190" i="17"/>
  <c r="Q190" i="17"/>
  <c r="R190" i="17"/>
  <c r="S190" i="17"/>
  <c r="T190" i="17"/>
  <c r="U190" i="17"/>
  <c r="V190" i="17"/>
  <c r="W190" i="17" s="1"/>
  <c r="X190" i="17"/>
  <c r="AA190" i="17" s="1"/>
  <c r="B191" i="17"/>
  <c r="C191" i="17"/>
  <c r="X191" i="17" s="1"/>
  <c r="AA191" i="17" s="1"/>
  <c r="D191" i="17"/>
  <c r="E191" i="17"/>
  <c r="F191" i="17"/>
  <c r="G191" i="17"/>
  <c r="H191" i="17"/>
  <c r="I191" i="17"/>
  <c r="J191" i="17"/>
  <c r="K191" i="17"/>
  <c r="L191" i="17"/>
  <c r="M191" i="17"/>
  <c r="N191" i="17"/>
  <c r="O191" i="17"/>
  <c r="P191" i="17"/>
  <c r="Q191" i="17"/>
  <c r="R191" i="17"/>
  <c r="S191" i="17"/>
  <c r="T191" i="17"/>
  <c r="V191" i="17"/>
  <c r="W191" i="17" s="1"/>
  <c r="B192" i="17"/>
  <c r="C192" i="17"/>
  <c r="D192" i="17"/>
  <c r="E192" i="17"/>
  <c r="F192" i="17"/>
  <c r="G192" i="17"/>
  <c r="H192" i="17"/>
  <c r="I192" i="17"/>
  <c r="J192" i="17"/>
  <c r="K192" i="17"/>
  <c r="L192" i="17"/>
  <c r="M192" i="17"/>
  <c r="N192" i="17"/>
  <c r="O192" i="17"/>
  <c r="P192" i="17"/>
  <c r="Q192" i="17"/>
  <c r="R192" i="17"/>
  <c r="S192" i="17"/>
  <c r="T192" i="17"/>
  <c r="U192" i="17"/>
  <c r="V192" i="17"/>
  <c r="W192" i="17" s="1"/>
  <c r="X192" i="17"/>
  <c r="AA192" i="17" s="1"/>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D194" i="17"/>
  <c r="E194" i="17"/>
  <c r="F194" i="17"/>
  <c r="G194" i="17"/>
  <c r="H194" i="17"/>
  <c r="I194" i="17"/>
  <c r="J194" i="17"/>
  <c r="K194" i="17"/>
  <c r="L194" i="17"/>
  <c r="M194" i="17"/>
  <c r="N194" i="17"/>
  <c r="O194" i="17"/>
  <c r="P194" i="17"/>
  <c r="Q194" i="17"/>
  <c r="R194" i="17"/>
  <c r="S194" i="17"/>
  <c r="T194" i="17"/>
  <c r="V194" i="17"/>
  <c r="W194" i="17" s="1"/>
  <c r="B195" i="17"/>
  <c r="C195" i="17"/>
  <c r="V195" i="17" s="1"/>
  <c r="W195" i="17" s="1"/>
  <c r="D195" i="17"/>
  <c r="E195" i="17"/>
  <c r="F195" i="17"/>
  <c r="G195" i="17"/>
  <c r="H195" i="17"/>
  <c r="I195" i="17"/>
  <c r="J195" i="17"/>
  <c r="K195" i="17"/>
  <c r="L195" i="17"/>
  <c r="M195" i="17"/>
  <c r="N195" i="17"/>
  <c r="O195" i="17"/>
  <c r="P195" i="17"/>
  <c r="Q195" i="17"/>
  <c r="R195" i="17"/>
  <c r="S195" i="17"/>
  <c r="T195" i="17"/>
  <c r="U195" i="17"/>
  <c r="X195" i="17"/>
  <c r="AA195" i="17" s="1"/>
  <c r="B196" i="17"/>
  <c r="C196" i="17"/>
  <c r="V196" i="17" s="1"/>
  <c r="W196" i="17" s="1"/>
  <c r="D196" i="17"/>
  <c r="E196" i="17"/>
  <c r="F196" i="17"/>
  <c r="G196" i="17"/>
  <c r="H196" i="17"/>
  <c r="I196" i="17"/>
  <c r="J196" i="17"/>
  <c r="K196" i="17"/>
  <c r="L196" i="17"/>
  <c r="M196" i="17"/>
  <c r="N196" i="17"/>
  <c r="O196" i="17"/>
  <c r="P196" i="17"/>
  <c r="Q196" i="17"/>
  <c r="R196" i="17"/>
  <c r="S196" i="17"/>
  <c r="T196" i="17"/>
  <c r="U196" i="17"/>
  <c r="B197" i="17"/>
  <c r="C197" i="17"/>
  <c r="D197" i="17"/>
  <c r="E197" i="17"/>
  <c r="F197" i="17"/>
  <c r="G197" i="17"/>
  <c r="H197" i="17"/>
  <c r="I197" i="17"/>
  <c r="J197" i="17"/>
  <c r="K197" i="17"/>
  <c r="L197" i="17"/>
  <c r="M197" i="17"/>
  <c r="N197" i="17"/>
  <c r="O197" i="17"/>
  <c r="P197" i="17"/>
  <c r="Q197" i="17"/>
  <c r="R197" i="17"/>
  <c r="S197" i="17"/>
  <c r="T197" i="17"/>
  <c r="U197" i="17"/>
  <c r="V197" i="17"/>
  <c r="W197" i="17" s="1"/>
  <c r="X197" i="17"/>
  <c r="AA197" i="17" s="1"/>
  <c r="AB197" i="17" s="1"/>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D200" i="17"/>
  <c r="E200" i="17"/>
  <c r="F200" i="17"/>
  <c r="G200" i="17"/>
  <c r="H200" i="17"/>
  <c r="I200" i="17"/>
  <c r="J200" i="17"/>
  <c r="K200" i="17"/>
  <c r="L200" i="17"/>
  <c r="M200" i="17"/>
  <c r="N200" i="17"/>
  <c r="O200" i="17"/>
  <c r="P200" i="17"/>
  <c r="Q200" i="17"/>
  <c r="R200" i="17"/>
  <c r="S200" i="17"/>
  <c r="T200" i="17"/>
  <c r="U200" i="17"/>
  <c r="V200" i="17"/>
  <c r="W200" i="17" s="1"/>
  <c r="X200" i="17"/>
  <c r="AA200" i="17" s="1"/>
  <c r="AB200" i="17" s="1"/>
  <c r="B201" i="17"/>
  <c r="C201" i="17"/>
  <c r="V201" i="17" s="1"/>
  <c r="W201" i="17" s="1"/>
  <c r="D201" i="17"/>
  <c r="E201" i="17"/>
  <c r="F201" i="17"/>
  <c r="G201" i="17"/>
  <c r="H201" i="17"/>
  <c r="I201" i="17"/>
  <c r="J201" i="17"/>
  <c r="K201" i="17"/>
  <c r="L201" i="17"/>
  <c r="M201" i="17"/>
  <c r="N201" i="17"/>
  <c r="O201" i="17"/>
  <c r="P201" i="17"/>
  <c r="Q201" i="17"/>
  <c r="R201" i="17"/>
  <c r="S201" i="17"/>
  <c r="T201" i="17"/>
  <c r="U201" i="17"/>
  <c r="X201" i="17"/>
  <c r="AA201" i="17" s="1"/>
  <c r="AB201" i="17" s="1"/>
  <c r="A16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D169" i="17"/>
  <c r="E169" i="17"/>
  <c r="F169" i="17"/>
  <c r="G169" i="17"/>
  <c r="H169" i="17"/>
  <c r="I169" i="17"/>
  <c r="J169" i="17"/>
  <c r="K169" i="17"/>
  <c r="L169" i="17"/>
  <c r="M169" i="17"/>
  <c r="N169" i="17"/>
  <c r="O169" i="17"/>
  <c r="P169" i="17"/>
  <c r="Q169" i="17"/>
  <c r="R169" i="17"/>
  <c r="S169" i="17"/>
  <c r="T169" i="17"/>
  <c r="V169" i="17"/>
  <c r="W169" i="17" s="1"/>
  <c r="X169" i="17"/>
  <c r="AA169" i="17" s="1"/>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D171" i="17"/>
  <c r="E171" i="17"/>
  <c r="F171" i="17"/>
  <c r="G171" i="17"/>
  <c r="H171" i="17"/>
  <c r="I171" i="17"/>
  <c r="J171" i="17"/>
  <c r="K171" i="17"/>
  <c r="L171" i="17"/>
  <c r="M171" i="17"/>
  <c r="N171" i="17"/>
  <c r="O171" i="17"/>
  <c r="P171" i="17"/>
  <c r="Q171" i="17"/>
  <c r="R171" i="17"/>
  <c r="S171" i="17"/>
  <c r="T171" i="17"/>
  <c r="U171" i="17"/>
  <c r="V171" i="17"/>
  <c r="W171" i="17" s="1"/>
  <c r="X171" i="17"/>
  <c r="AA171" i="17" s="1"/>
  <c r="B172" i="17"/>
  <c r="C172" i="17"/>
  <c r="V172" i="17" s="1"/>
  <c r="W172" i="17" s="1"/>
  <c r="D172" i="17"/>
  <c r="E172" i="17"/>
  <c r="F172" i="17"/>
  <c r="G172" i="17"/>
  <c r="H172" i="17"/>
  <c r="I172" i="17"/>
  <c r="J172" i="17"/>
  <c r="K172" i="17"/>
  <c r="L172" i="17"/>
  <c r="M172" i="17"/>
  <c r="N172" i="17"/>
  <c r="O172" i="17"/>
  <c r="P172" i="17"/>
  <c r="Q172" i="17"/>
  <c r="R172" i="17"/>
  <c r="S172" i="17"/>
  <c r="T172" i="17"/>
  <c r="U172" i="17"/>
  <c r="X172" i="17"/>
  <c r="AA172" i="17" s="1"/>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D174" i="17"/>
  <c r="E174" i="17"/>
  <c r="F174" i="17"/>
  <c r="G174" i="17"/>
  <c r="H174" i="17"/>
  <c r="I174" i="17"/>
  <c r="J174" i="17"/>
  <c r="K174" i="17"/>
  <c r="L174" i="17"/>
  <c r="M174" i="17"/>
  <c r="N174" i="17"/>
  <c r="O174" i="17"/>
  <c r="P174" i="17"/>
  <c r="Q174" i="17"/>
  <c r="R174" i="17"/>
  <c r="S174" i="17"/>
  <c r="T174" i="17"/>
  <c r="U174" i="17"/>
  <c r="V174" i="17"/>
  <c r="W174" i="17" s="1"/>
  <c r="X174" i="17"/>
  <c r="AA174" i="17" s="1"/>
  <c r="AB174" i="17" s="1"/>
  <c r="B175" i="17"/>
  <c r="C175" i="17"/>
  <c r="V175" i="17" s="1"/>
  <c r="W175" i="17" s="1"/>
  <c r="D175" i="17"/>
  <c r="E175" i="17"/>
  <c r="F175" i="17"/>
  <c r="G175" i="17"/>
  <c r="H175" i="17"/>
  <c r="I175" i="17"/>
  <c r="J175" i="17"/>
  <c r="K175" i="17"/>
  <c r="L175" i="17"/>
  <c r="M175" i="17"/>
  <c r="N175" i="17"/>
  <c r="O175" i="17"/>
  <c r="P175" i="17"/>
  <c r="Q175" i="17"/>
  <c r="R175" i="17"/>
  <c r="S175" i="17"/>
  <c r="T175" i="17"/>
  <c r="U175" i="17"/>
  <c r="X175" i="17"/>
  <c r="AA175" i="17" s="1"/>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D177" i="17"/>
  <c r="E177" i="17"/>
  <c r="F177" i="17"/>
  <c r="G177" i="17"/>
  <c r="H177" i="17"/>
  <c r="I177" i="17"/>
  <c r="J177" i="17"/>
  <c r="K177" i="17"/>
  <c r="L177" i="17"/>
  <c r="M177" i="17"/>
  <c r="N177" i="17"/>
  <c r="O177" i="17"/>
  <c r="P177" i="17"/>
  <c r="Q177" i="17"/>
  <c r="R177" i="17"/>
  <c r="S177" i="17"/>
  <c r="T177" i="17"/>
  <c r="U177" i="17"/>
  <c r="V177" i="17"/>
  <c r="W177" i="17" s="1"/>
  <c r="X177" i="17"/>
  <c r="AA177" i="17" s="1"/>
  <c r="AB177" i="17" s="1"/>
  <c r="B178" i="17"/>
  <c r="C178" i="17"/>
  <c r="V178" i="17" s="1"/>
  <c r="W178" i="17" s="1"/>
  <c r="D178" i="17"/>
  <c r="E178" i="17"/>
  <c r="F178" i="17"/>
  <c r="G178" i="17"/>
  <c r="H178" i="17"/>
  <c r="I178" i="17"/>
  <c r="J178" i="17"/>
  <c r="K178" i="17"/>
  <c r="L178" i="17"/>
  <c r="M178" i="17"/>
  <c r="N178" i="17"/>
  <c r="O178" i="17"/>
  <c r="P178" i="17"/>
  <c r="Q178" i="17"/>
  <c r="R178" i="17"/>
  <c r="S178" i="17"/>
  <c r="T178" i="17"/>
  <c r="U178" i="17"/>
  <c r="X178" i="17"/>
  <c r="AA178" i="17" s="1"/>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D180" i="17"/>
  <c r="E180" i="17"/>
  <c r="F180" i="17"/>
  <c r="G180" i="17"/>
  <c r="H180" i="17"/>
  <c r="I180" i="17"/>
  <c r="J180" i="17"/>
  <c r="K180" i="17"/>
  <c r="L180" i="17"/>
  <c r="M180" i="17"/>
  <c r="N180" i="17"/>
  <c r="O180" i="17"/>
  <c r="P180" i="17"/>
  <c r="Q180" i="17"/>
  <c r="R180" i="17"/>
  <c r="S180" i="17"/>
  <c r="T180" i="17"/>
  <c r="U180" i="17"/>
  <c r="V180" i="17"/>
  <c r="W180" i="17" s="1"/>
  <c r="X180" i="17"/>
  <c r="AA180" i="17" s="1"/>
  <c r="AB180" i="17" s="1"/>
  <c r="B181" i="17"/>
  <c r="C181" i="17"/>
  <c r="V181" i="17" s="1"/>
  <c r="W181" i="17" s="1"/>
  <c r="D181" i="17"/>
  <c r="E181" i="17"/>
  <c r="F181" i="17"/>
  <c r="G181" i="17"/>
  <c r="H181" i="17"/>
  <c r="I181" i="17"/>
  <c r="J181" i="17"/>
  <c r="K181" i="17"/>
  <c r="L181" i="17"/>
  <c r="M181" i="17"/>
  <c r="N181" i="17"/>
  <c r="O181" i="17"/>
  <c r="P181" i="17"/>
  <c r="Q181" i="17"/>
  <c r="R181" i="17"/>
  <c r="S181" i="17"/>
  <c r="T181" i="17"/>
  <c r="U181" i="17"/>
  <c r="X181" i="17"/>
  <c r="AA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D183" i="17"/>
  <c r="E183" i="17"/>
  <c r="F183" i="17"/>
  <c r="G183" i="17"/>
  <c r="H183" i="17"/>
  <c r="I183" i="17"/>
  <c r="J183" i="17"/>
  <c r="K183" i="17"/>
  <c r="L183" i="17"/>
  <c r="M183" i="17"/>
  <c r="N183" i="17"/>
  <c r="O183" i="17"/>
  <c r="P183" i="17"/>
  <c r="Q183" i="17"/>
  <c r="R183" i="17"/>
  <c r="S183" i="17"/>
  <c r="T183" i="17"/>
  <c r="U183" i="17"/>
  <c r="V183" i="17"/>
  <c r="W183" i="17" s="1"/>
  <c r="X183" i="17"/>
  <c r="AA183" i="17" s="1"/>
  <c r="AB183" i="17" s="1"/>
  <c r="B184" i="17"/>
  <c r="C184" i="17"/>
  <c r="V184" i="17" s="1"/>
  <c r="W184" i="17" s="1"/>
  <c r="D184" i="17"/>
  <c r="E184" i="17"/>
  <c r="F184" i="17"/>
  <c r="G184" i="17"/>
  <c r="H184" i="17"/>
  <c r="I184" i="17"/>
  <c r="J184" i="17"/>
  <c r="K184" i="17"/>
  <c r="L184" i="17"/>
  <c r="M184" i="17"/>
  <c r="N184" i="17"/>
  <c r="O184" i="17"/>
  <c r="P184" i="17"/>
  <c r="Q184" i="17"/>
  <c r="R184" i="17"/>
  <c r="S184" i="17"/>
  <c r="T184" i="17"/>
  <c r="U184" i="17"/>
  <c r="X184" i="17"/>
  <c r="AA184" i="17" s="1"/>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D186" i="17"/>
  <c r="E186" i="17"/>
  <c r="F186" i="17"/>
  <c r="G186" i="17"/>
  <c r="H186" i="17"/>
  <c r="I186" i="17"/>
  <c r="J186" i="17"/>
  <c r="K186" i="17"/>
  <c r="L186" i="17"/>
  <c r="M186" i="17"/>
  <c r="N186" i="17"/>
  <c r="O186" i="17"/>
  <c r="P186" i="17"/>
  <c r="Q186" i="17"/>
  <c r="R186" i="17"/>
  <c r="S186" i="17"/>
  <c r="T186" i="17"/>
  <c r="U186" i="17"/>
  <c r="V186" i="17"/>
  <c r="W186" i="17" s="1"/>
  <c r="X186" i="17"/>
  <c r="AA186" i="17" s="1"/>
  <c r="B187" i="17"/>
  <c r="C187" i="17"/>
  <c r="V187" i="17" s="1"/>
  <c r="W187" i="17" s="1"/>
  <c r="D187" i="17"/>
  <c r="E187" i="17"/>
  <c r="F187" i="17"/>
  <c r="G187" i="17"/>
  <c r="H187" i="17"/>
  <c r="I187" i="17"/>
  <c r="J187" i="17"/>
  <c r="K187" i="17"/>
  <c r="L187" i="17"/>
  <c r="M187" i="17"/>
  <c r="N187" i="17"/>
  <c r="O187" i="17"/>
  <c r="P187" i="17"/>
  <c r="Q187" i="17"/>
  <c r="R187" i="17"/>
  <c r="S187" i="17"/>
  <c r="T187" i="17"/>
  <c r="U187" i="17"/>
  <c r="X187" i="17"/>
  <c r="AA187" i="17" s="1"/>
  <c r="AB187" i="17" s="1"/>
  <c r="B188" i="17"/>
  <c r="C188" i="17"/>
  <c r="V188" i="17" s="1"/>
  <c r="W188" i="17" s="1"/>
  <c r="D188" i="17"/>
  <c r="E188" i="17"/>
  <c r="F188" i="17"/>
  <c r="G188" i="17"/>
  <c r="H188" i="17"/>
  <c r="I188" i="17"/>
  <c r="J188" i="17"/>
  <c r="K188" i="17"/>
  <c r="L188" i="17"/>
  <c r="M188" i="17"/>
  <c r="N188" i="17"/>
  <c r="O188" i="17"/>
  <c r="P188" i="17"/>
  <c r="Q188" i="17"/>
  <c r="R188" i="17"/>
  <c r="S188" i="17"/>
  <c r="T188" i="17"/>
  <c r="U188" i="17"/>
  <c r="AF245" i="37"/>
  <c r="AE245" i="37"/>
  <c r="AC245" i="37"/>
  <c r="AB245" i="37"/>
  <c r="AA245" i="37"/>
  <c r="AD245" i="37" s="1"/>
  <c r="Z245" i="37"/>
  <c r="I245" i="37"/>
  <c r="H245" i="37"/>
  <c r="G245" i="37"/>
  <c r="F245" i="37"/>
  <c r="AS245" i="37" s="1"/>
  <c r="E245" i="37"/>
  <c r="AU245" i="37" s="1"/>
  <c r="AF244" i="37"/>
  <c r="AT244" i="37" s="1"/>
  <c r="AE244" i="37"/>
  <c r="AD244" i="37"/>
  <c r="AC244" i="37"/>
  <c r="AB244" i="37"/>
  <c r="AA244" i="37"/>
  <c r="Z244" i="37"/>
  <c r="I244" i="37"/>
  <c r="H244" i="37"/>
  <c r="G244" i="37"/>
  <c r="F244" i="37"/>
  <c r="AS244" i="37" s="1"/>
  <c r="E244" i="37"/>
  <c r="AU244" i="37" s="1"/>
  <c r="AF243" i="37"/>
  <c r="AT243" i="37" s="1"/>
  <c r="AE243" i="37"/>
  <c r="AC243" i="37"/>
  <c r="AB243" i="37"/>
  <c r="AA243" i="37"/>
  <c r="AD243" i="37" s="1"/>
  <c r="Z243" i="37"/>
  <c r="I243" i="37"/>
  <c r="H243" i="37"/>
  <c r="G243" i="37"/>
  <c r="F243" i="37"/>
  <c r="AS243" i="37" s="1"/>
  <c r="E243" i="37"/>
  <c r="AU243" i="37" s="1"/>
  <c r="AT242" i="37"/>
  <c r="AF242" i="37"/>
  <c r="AE242" i="37"/>
  <c r="AC242" i="37"/>
  <c r="AB242" i="37"/>
  <c r="AA242" i="37"/>
  <c r="AD242" i="37" s="1"/>
  <c r="Z242" i="37"/>
  <c r="I242" i="37"/>
  <c r="H242" i="37"/>
  <c r="G242" i="37"/>
  <c r="F242" i="37"/>
  <c r="AS242" i="37" s="1"/>
  <c r="E242" i="37"/>
  <c r="AU242" i="37" s="1"/>
  <c r="AT241" i="37"/>
  <c r="AF241" i="37"/>
  <c r="AE241" i="37"/>
  <c r="AC241" i="37"/>
  <c r="AB241" i="37"/>
  <c r="AA241" i="37"/>
  <c r="AD241" i="37" s="1"/>
  <c r="Z241" i="37"/>
  <c r="I241" i="37"/>
  <c r="H241" i="37"/>
  <c r="G241" i="37"/>
  <c r="F241" i="37"/>
  <c r="AS241" i="37" s="1"/>
  <c r="E241" i="37"/>
  <c r="AU241" i="37" s="1"/>
  <c r="AF240" i="37"/>
  <c r="AE240" i="37"/>
  <c r="AC240" i="37"/>
  <c r="AB240" i="37"/>
  <c r="AA240" i="37"/>
  <c r="AD240" i="37" s="1"/>
  <c r="Z240" i="37"/>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D238" i="37"/>
  <c r="AC238" i="37"/>
  <c r="AB238" i="37"/>
  <c r="AA238" i="37"/>
  <c r="Z238" i="37"/>
  <c r="I238" i="37"/>
  <c r="H238" i="37"/>
  <c r="G238" i="37"/>
  <c r="F238" i="37"/>
  <c r="AS238" i="37" s="1"/>
  <c r="E238" i="37"/>
  <c r="AU238" i="37" s="1"/>
  <c r="AF237" i="37"/>
  <c r="AT237" i="37" s="1"/>
  <c r="AE237" i="37"/>
  <c r="AB237" i="37"/>
  <c r="AA237" i="37"/>
  <c r="AD237" i="37" s="1"/>
  <c r="Z237" i="37"/>
  <c r="I237" i="37"/>
  <c r="H237" i="37"/>
  <c r="G237" i="37"/>
  <c r="F237" i="37"/>
  <c r="AS237" i="37" s="1"/>
  <c r="E237" i="37"/>
  <c r="AU237" i="37" s="1"/>
  <c r="AF236" i="37"/>
  <c r="AT236" i="37" s="1"/>
  <c r="AE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T234" i="37" s="1"/>
  <c r="AE234" i="37"/>
  <c r="AC234" i="37"/>
  <c r="AA234" i="37"/>
  <c r="AD234" i="37" s="1"/>
  <c r="Z234" i="37"/>
  <c r="AB234" i="37" s="1"/>
  <c r="I234" i="37"/>
  <c r="H234" i="37"/>
  <c r="G234" i="37"/>
  <c r="F234" i="37"/>
  <c r="AS234" i="37" s="1"/>
  <c r="E234" i="37"/>
  <c r="AU234" i="37" s="1"/>
  <c r="AT233" i="37"/>
  <c r="AF233" i="37"/>
  <c r="AE233" i="37"/>
  <c r="AC233" i="37"/>
  <c r="AA233" i="37"/>
  <c r="AD233" i="37" s="1"/>
  <c r="Z233" i="37"/>
  <c r="AB233" i="37" s="1"/>
  <c r="I233" i="37"/>
  <c r="H233" i="37"/>
  <c r="G233" i="37"/>
  <c r="F233" i="37"/>
  <c r="AS233" i="37" s="1"/>
  <c r="E233" i="37"/>
  <c r="AU233" i="37" s="1"/>
  <c r="AT232" i="37"/>
  <c r="AF232" i="37"/>
  <c r="AE232" i="37"/>
  <c r="AC232" i="37"/>
  <c r="AB232" i="37"/>
  <c r="AA232" i="37"/>
  <c r="AD232" i="37" s="1"/>
  <c r="Z232" i="37"/>
  <c r="I232" i="37"/>
  <c r="H232" i="37"/>
  <c r="G232" i="37"/>
  <c r="F232" i="37"/>
  <c r="AS232" i="37" s="1"/>
  <c r="E232" i="37"/>
  <c r="AU232" i="37" s="1"/>
  <c r="AT231" i="37"/>
  <c r="AF231" i="37"/>
  <c r="AE231" i="37"/>
  <c r="AC231" i="37"/>
  <c r="AA231" i="37"/>
  <c r="AD231" i="37" s="1"/>
  <c r="Z231" i="37"/>
  <c r="AB231" i="37" s="1"/>
  <c r="I231" i="37"/>
  <c r="H231" i="37"/>
  <c r="G231" i="37"/>
  <c r="F231" i="37"/>
  <c r="AS231" i="37" s="1"/>
  <c r="E231" i="37"/>
  <c r="AU231" i="37" s="1"/>
  <c r="AF230" i="37"/>
  <c r="AE230" i="37"/>
  <c r="AC230" i="37"/>
  <c r="AA230" i="37"/>
  <c r="AD230" i="37" s="1"/>
  <c r="Z230" i="37"/>
  <c r="AB230" i="37" s="1"/>
  <c r="I230" i="37"/>
  <c r="H230" i="37"/>
  <c r="G230" i="37"/>
  <c r="F230" i="37"/>
  <c r="AS230" i="37" s="1"/>
  <c r="E230" i="37"/>
  <c r="AU230" i="37" s="1"/>
  <c r="AF229" i="37"/>
  <c r="AE229" i="37"/>
  <c r="AC229" i="37"/>
  <c r="AA229" i="37"/>
  <c r="AD229" i="37" s="1"/>
  <c r="I229" i="37"/>
  <c r="H229" i="37"/>
  <c r="G229" i="37"/>
  <c r="F229" i="37"/>
  <c r="AS229" i="37" s="1"/>
  <c r="E229" i="37"/>
  <c r="AU229" i="37" s="1"/>
  <c r="AT228" i="37"/>
  <c r="AF228" i="37"/>
  <c r="AE228" i="37"/>
  <c r="AC228" i="37"/>
  <c r="AB228" i="37"/>
  <c r="AA228" i="37"/>
  <c r="AD228" i="37" s="1"/>
  <c r="Z228" i="37"/>
  <c r="I228" i="37"/>
  <c r="H228" i="37"/>
  <c r="G228" i="37"/>
  <c r="F228" i="37"/>
  <c r="AS228" i="37" s="1"/>
  <c r="E228" i="37"/>
  <c r="AU228" i="37" s="1"/>
  <c r="AT227" i="37"/>
  <c r="AF227" i="37"/>
  <c r="AE227" i="37"/>
  <c r="AC227" i="37"/>
  <c r="AB227" i="37"/>
  <c r="AA227" i="37"/>
  <c r="AD227" i="37" s="1"/>
  <c r="Z227" i="37"/>
  <c r="I227" i="37"/>
  <c r="H227" i="37"/>
  <c r="G227" i="37"/>
  <c r="F227" i="37"/>
  <c r="AS227" i="37" s="1"/>
  <c r="E227" i="37"/>
  <c r="AU227" i="37" s="1"/>
  <c r="AF226" i="37"/>
  <c r="AT226" i="37" s="1"/>
  <c r="AE226" i="37"/>
  <c r="AD226" i="37"/>
  <c r="AC226" i="37"/>
  <c r="AB226" i="37"/>
  <c r="AA226" i="37"/>
  <c r="Z226" i="37"/>
  <c r="I226" i="37"/>
  <c r="H226" i="37"/>
  <c r="G226" i="37"/>
  <c r="F226" i="37"/>
  <c r="AS226" i="37" s="1"/>
  <c r="E226" i="37"/>
  <c r="AU226" i="37" s="1"/>
  <c r="AT225" i="37"/>
  <c r="AF225" i="37"/>
  <c r="AE225" i="37"/>
  <c r="AC225" i="37"/>
  <c r="AB225" i="37"/>
  <c r="AA225" i="37"/>
  <c r="AD225" i="37" s="1"/>
  <c r="Z225" i="37"/>
  <c r="I225" i="37"/>
  <c r="H225" i="37"/>
  <c r="G225" i="37"/>
  <c r="F225" i="37"/>
  <c r="AS225" i="37" s="1"/>
  <c r="E225" i="37"/>
  <c r="AU225" i="37" s="1"/>
  <c r="AF224" i="37"/>
  <c r="AE224" i="37"/>
  <c r="AC224" i="37"/>
  <c r="AA224" i="37"/>
  <c r="AD224" i="37" s="1"/>
  <c r="Z224" i="37"/>
  <c r="AB224" i="37" s="1"/>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E222" i="37"/>
  <c r="AC222" i="37"/>
  <c r="AB222" i="37"/>
  <c r="AA222" i="37"/>
  <c r="AD222" i="37" s="1"/>
  <c r="Z222" i="37"/>
  <c r="I222" i="37"/>
  <c r="H222" i="37"/>
  <c r="G222" i="37"/>
  <c r="F222" i="37"/>
  <c r="AS222" i="37" s="1"/>
  <c r="E222" i="37"/>
  <c r="AU222" i="37" s="1"/>
  <c r="AF221" i="37"/>
  <c r="AE221" i="37"/>
  <c r="AC221" i="37"/>
  <c r="AA221" i="37"/>
  <c r="AD221" i="37" s="1"/>
  <c r="Z221" i="37"/>
  <c r="AB221" i="37" s="1"/>
  <c r="I221" i="37"/>
  <c r="H221" i="37"/>
  <c r="G221" i="37"/>
  <c r="F221" i="37"/>
  <c r="AS221" i="37" s="1"/>
  <c r="E221" i="37"/>
  <c r="AU221" i="37" s="1"/>
  <c r="AF220" i="37"/>
  <c r="AE220" i="37"/>
  <c r="AD220" i="37"/>
  <c r="AC220" i="37"/>
  <c r="AB220" i="37"/>
  <c r="AA220" i="37"/>
  <c r="Z220" i="37"/>
  <c r="I220" i="37"/>
  <c r="H220" i="37"/>
  <c r="G220" i="37"/>
  <c r="F220" i="37"/>
  <c r="AS220" i="37" s="1"/>
  <c r="E220" i="37"/>
  <c r="AU220" i="37" s="1"/>
  <c r="AF219" i="37"/>
  <c r="AE219" i="37"/>
  <c r="AC219" i="37"/>
  <c r="AA219" i="37"/>
  <c r="AD219" i="37" s="1"/>
  <c r="Z219" i="37"/>
  <c r="AB219" i="37" s="1"/>
  <c r="I219" i="37"/>
  <c r="H219" i="37"/>
  <c r="G219" i="37"/>
  <c r="F219" i="37"/>
  <c r="AS219" i="37" s="1"/>
  <c r="AT219" i="37" s="1"/>
  <c r="E219" i="37"/>
  <c r="AU219" i="37" s="1"/>
  <c r="AF218" i="37"/>
  <c r="AE218" i="37"/>
  <c r="AC218" i="37"/>
  <c r="AA218" i="37"/>
  <c r="AD218" i="37" s="1"/>
  <c r="Z218" i="37"/>
  <c r="AB218" i="37" s="1"/>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D216" i="37"/>
  <c r="AC216" i="37"/>
  <c r="AB216" i="37"/>
  <c r="AA216" i="37"/>
  <c r="Z216" i="37"/>
  <c r="I216" i="37"/>
  <c r="H216" i="37"/>
  <c r="G216" i="37"/>
  <c r="F216" i="37"/>
  <c r="AS216" i="37" s="1"/>
  <c r="E216" i="37"/>
  <c r="AU216" i="37" s="1"/>
  <c r="AF215" i="37"/>
  <c r="AE215" i="37"/>
  <c r="AC215" i="37"/>
  <c r="AB215" i="37"/>
  <c r="AA215" i="37"/>
  <c r="AD215" i="37" s="1"/>
  <c r="Z215" i="37"/>
  <c r="I215" i="37"/>
  <c r="H215" i="37"/>
  <c r="G215" i="37"/>
  <c r="F215" i="37"/>
  <c r="AS215" i="37" s="1"/>
  <c r="AT215" i="37" s="1"/>
  <c r="E215" i="37"/>
  <c r="AU215" i="37" s="1"/>
  <c r="AF214" i="37"/>
  <c r="AE214" i="37"/>
  <c r="AD214" i="37"/>
  <c r="AC214" i="37"/>
  <c r="AB214" i="37"/>
  <c r="AA214" i="37"/>
  <c r="Z214" i="37"/>
  <c r="I214" i="37"/>
  <c r="H214" i="37"/>
  <c r="G214" i="37"/>
  <c r="F214" i="37"/>
  <c r="AS214" i="37" s="1"/>
  <c r="E214" i="37"/>
  <c r="AU214" i="37" s="1"/>
  <c r="AF213" i="37"/>
  <c r="AE213" i="37"/>
  <c r="AC213" i="37"/>
  <c r="AA213" i="37"/>
  <c r="AD213" i="37" s="1"/>
  <c r="Z213" i="37"/>
  <c r="AB213" i="37" s="1"/>
  <c r="I213" i="37"/>
  <c r="H213" i="37"/>
  <c r="G213" i="37"/>
  <c r="F213" i="37"/>
  <c r="AS213" i="37" s="1"/>
  <c r="AT213" i="37" s="1"/>
  <c r="E213" i="37"/>
  <c r="AU213" i="37" s="1"/>
  <c r="AF212" i="37"/>
  <c r="AE212" i="37"/>
  <c r="AC212" i="37"/>
  <c r="AA212" i="37"/>
  <c r="AD212" i="37" s="1"/>
  <c r="Z212" i="37"/>
  <c r="AB212" i="37" s="1"/>
  <c r="I212" i="37"/>
  <c r="H212" i="37"/>
  <c r="G212" i="37"/>
  <c r="F212" i="37"/>
  <c r="AS212" i="37" s="1"/>
  <c r="E212" i="37"/>
  <c r="AU212" i="37" s="1"/>
  <c r="AF211" i="37"/>
  <c r="AE211" i="37"/>
  <c r="AC211" i="37"/>
  <c r="AA211" i="37"/>
  <c r="AD211" i="37" s="1"/>
  <c r="Z211" i="37"/>
  <c r="AB211" i="37" s="1"/>
  <c r="I211" i="37"/>
  <c r="H211" i="37"/>
  <c r="G211" i="37"/>
  <c r="F211" i="37"/>
  <c r="AS211" i="37" s="1"/>
  <c r="E211" i="37"/>
  <c r="AU211" i="37" s="1"/>
  <c r="AF210" i="37"/>
  <c r="AE210" i="37"/>
  <c r="AD210" i="37"/>
  <c r="AC210" i="37"/>
  <c r="AB210" i="37"/>
  <c r="AA210" i="37"/>
  <c r="Z210" i="37"/>
  <c r="I210" i="37"/>
  <c r="H210" i="37"/>
  <c r="G210" i="37"/>
  <c r="F210" i="37"/>
  <c r="AS210" i="37" s="1"/>
  <c r="E210" i="37"/>
  <c r="AU210" i="37" s="1"/>
  <c r="AF209" i="37"/>
  <c r="AE209" i="37"/>
  <c r="AC209" i="37"/>
  <c r="AA209" i="37"/>
  <c r="AD209" i="37" s="1"/>
  <c r="Z209" i="37"/>
  <c r="AB209" i="37" s="1"/>
  <c r="I209" i="37"/>
  <c r="H209" i="37"/>
  <c r="G209" i="37"/>
  <c r="F209" i="37"/>
  <c r="AS209" i="37" s="1"/>
  <c r="AT209" i="37" s="1"/>
  <c r="E209" i="37"/>
  <c r="AU209" i="37" s="1"/>
  <c r="AF208" i="37"/>
  <c r="AE208" i="37"/>
  <c r="AC208" i="37"/>
  <c r="AB208" i="37"/>
  <c r="AA208" i="37"/>
  <c r="AD208" i="37" s="1"/>
  <c r="Z208" i="37"/>
  <c r="I208" i="37"/>
  <c r="H208" i="37"/>
  <c r="G208" i="37"/>
  <c r="F208" i="37"/>
  <c r="AS208" i="37" s="1"/>
  <c r="AT208" i="37" s="1"/>
  <c r="E208" i="37"/>
  <c r="AU208" i="37" s="1"/>
  <c r="AF207" i="37"/>
  <c r="AE207" i="37"/>
  <c r="AC207" i="37"/>
  <c r="AA207" i="37"/>
  <c r="AD207" i="37" s="1"/>
  <c r="Z207" i="37"/>
  <c r="AB207" i="37" s="1"/>
  <c r="I207" i="37"/>
  <c r="H207" i="37"/>
  <c r="G207" i="37"/>
  <c r="F207" i="37"/>
  <c r="AS207" i="37" s="1"/>
  <c r="E207" i="37"/>
  <c r="AU207" i="37" s="1"/>
  <c r="A207" i="37"/>
  <c r="AF206" i="37"/>
  <c r="AE206" i="37"/>
  <c r="AC206" i="37"/>
  <c r="AB206" i="37"/>
  <c r="AA206" i="37"/>
  <c r="AD206" i="37" s="1"/>
  <c r="Z206" i="37"/>
  <c r="I206" i="37"/>
  <c r="H206" i="37"/>
  <c r="G206" i="37"/>
  <c r="F206" i="37"/>
  <c r="AS206" i="37" s="1"/>
  <c r="E206" i="37"/>
  <c r="AU206" i="37" s="1"/>
  <c r="A208" i="37" l="1"/>
  <c r="A207" i="17"/>
  <c r="X188" i="17"/>
  <c r="AA188" i="17" s="1"/>
  <c r="X182" i="17"/>
  <c r="AA182" i="17" s="1"/>
  <c r="AB182" i="17" s="1"/>
  <c r="X176" i="17"/>
  <c r="AA176" i="17" s="1"/>
  <c r="AB176" i="17" s="1"/>
  <c r="X170" i="17"/>
  <c r="AA170" i="17" s="1"/>
  <c r="AB170" i="17" s="1"/>
  <c r="X196" i="17"/>
  <c r="AA196" i="17" s="1"/>
  <c r="AB196" i="17" s="1"/>
  <c r="X203" i="17"/>
  <c r="AA203" i="17" s="1"/>
  <c r="AB203" i="17" s="1"/>
  <c r="X166" i="17"/>
  <c r="AA166" i="17" s="1"/>
  <c r="AB166" i="17" s="1"/>
  <c r="X167" i="17"/>
  <c r="AA167" i="17" s="1"/>
  <c r="AB167" i="17" s="1"/>
  <c r="X198" i="17"/>
  <c r="AA198" i="17" s="1"/>
  <c r="AB198" i="17" s="1"/>
  <c r="X193" i="17"/>
  <c r="AA193" i="17" s="1"/>
  <c r="AB193" i="17" s="1"/>
  <c r="X205" i="17"/>
  <c r="AA205" i="17" s="1"/>
  <c r="AB205" i="17" s="1"/>
  <c r="AT207" i="37"/>
  <c r="AT210" i="37"/>
  <c r="AT214" i="37"/>
  <c r="AV214" i="37" s="1"/>
  <c r="AT220" i="37"/>
  <c r="AV220" i="37" s="1"/>
  <c r="AT221" i="37"/>
  <c r="AV221" i="37" s="1"/>
  <c r="X185" i="17"/>
  <c r="AA185" i="17" s="1"/>
  <c r="AB185" i="17" s="1"/>
  <c r="X179" i="17"/>
  <c r="AA179" i="17" s="1"/>
  <c r="AB179" i="17" s="1"/>
  <c r="X173" i="17"/>
  <c r="AA173" i="17" s="1"/>
  <c r="AB173" i="17" s="1"/>
  <c r="X168" i="17"/>
  <c r="AA168" i="17" s="1"/>
  <c r="AB168" i="17" s="1"/>
  <c r="X199" i="17"/>
  <c r="AA199" i="17" s="1"/>
  <c r="AB199" i="17" s="1"/>
  <c r="X189" i="17"/>
  <c r="AA189" i="17" s="1"/>
  <c r="AB189" i="17" s="1"/>
  <c r="AB175" i="17"/>
  <c r="AB181" i="17"/>
  <c r="AB169" i="17"/>
  <c r="AB195" i="17"/>
  <c r="AB192" i="17"/>
  <c r="AB186" i="17"/>
  <c r="AB188" i="17"/>
  <c r="AB190" i="17"/>
  <c r="AB191" i="17"/>
  <c r="AB194" i="17"/>
  <c r="AB171" i="17"/>
  <c r="AB184" i="17"/>
  <c r="AB178" i="17"/>
  <c r="AB172" i="17"/>
  <c r="AV237" i="37"/>
  <c r="AV228" i="37"/>
  <c r="AV209" i="37"/>
  <c r="AV227" i="37"/>
  <c r="AV241" i="37"/>
  <c r="AV210" i="37"/>
  <c r="AV236" i="37"/>
  <c r="AV225" i="37"/>
  <c r="AV231" i="37"/>
  <c r="AV219" i="37"/>
  <c r="AV243" i="37"/>
  <c r="AT222" i="37"/>
  <c r="AV222" i="37" s="1"/>
  <c r="AV226" i="37"/>
  <c r="AV244" i="37"/>
  <c r="AV232" i="37"/>
  <c r="AV234" i="37"/>
  <c r="AV238" i="37"/>
  <c r="AV215" i="37"/>
  <c r="AV207" i="37"/>
  <c r="AV208" i="37"/>
  <c r="AT216" i="37"/>
  <c r="AV216" i="37" s="1"/>
  <c r="AV213" i="37"/>
  <c r="AV242" i="37"/>
  <c r="AT212" i="37"/>
  <c r="AV212" i="37" s="1"/>
  <c r="AT218" i="37"/>
  <c r="AV218" i="37" s="1"/>
  <c r="AT224" i="37"/>
  <c r="AV224" i="37" s="1"/>
  <c r="AT230" i="37"/>
  <c r="AV230" i="37" s="1"/>
  <c r="AT240" i="37"/>
  <c r="AV240" i="37" s="1"/>
  <c r="AT206" i="37"/>
  <c r="AV206" i="37" s="1"/>
  <c r="AT211" i="37"/>
  <c r="AV211" i="37" s="1"/>
  <c r="AT217" i="37"/>
  <c r="AV217" i="37" s="1"/>
  <c r="AT223" i="37"/>
  <c r="AV223" i="37" s="1"/>
  <c r="AT229" i="37"/>
  <c r="AV229" i="37" s="1"/>
  <c r="AT235" i="37"/>
  <c r="AV235" i="37" s="1"/>
  <c r="AT239" i="37"/>
  <c r="AV239" i="37" s="1"/>
  <c r="AT245" i="37"/>
  <c r="AV245" i="37" s="1"/>
  <c r="G179" i="23"/>
  <c r="F179" i="23"/>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V159" i="17"/>
  <c r="W159" i="17" s="1"/>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V160" i="17"/>
  <c r="W160" i="17" s="1"/>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AB162" i="17" s="1"/>
  <c r="D162" i="17"/>
  <c r="E162" i="17"/>
  <c r="F162" i="17"/>
  <c r="G162" i="17"/>
  <c r="H162" i="17"/>
  <c r="I162" i="17"/>
  <c r="J162" i="17"/>
  <c r="K162" i="17"/>
  <c r="L162" i="17"/>
  <c r="M162" i="17"/>
  <c r="N162" i="17"/>
  <c r="O162" i="17"/>
  <c r="P162" i="17"/>
  <c r="Q162" i="17"/>
  <c r="R162" i="17"/>
  <c r="S162" i="17"/>
  <c r="T162" i="17"/>
  <c r="U162" i="17"/>
  <c r="B163" i="17"/>
  <c r="C163" i="17"/>
  <c r="X163" i="17" s="1"/>
  <c r="AA163" i="17" s="1"/>
  <c r="AB163" i="17" s="1"/>
  <c r="D163" i="17"/>
  <c r="E163" i="17"/>
  <c r="F163" i="17"/>
  <c r="G163" i="17"/>
  <c r="H163" i="17"/>
  <c r="I163" i="17"/>
  <c r="J163" i="17"/>
  <c r="K163" i="17"/>
  <c r="L163" i="17"/>
  <c r="M163" i="17"/>
  <c r="N163" i="17"/>
  <c r="O163" i="17"/>
  <c r="P163" i="17"/>
  <c r="Q163" i="17"/>
  <c r="R163" i="17"/>
  <c r="S163" i="17"/>
  <c r="T163" i="17"/>
  <c r="U163" i="17"/>
  <c r="V163" i="17"/>
  <c r="W163" i="17" s="1"/>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B150" i="17"/>
  <c r="C150" i="17"/>
  <c r="D150" i="17"/>
  <c r="E150" i="17"/>
  <c r="F150" i="17"/>
  <c r="G150" i="17"/>
  <c r="H150" i="17"/>
  <c r="I150" i="17"/>
  <c r="J150" i="17"/>
  <c r="K150" i="17"/>
  <c r="L150" i="17"/>
  <c r="M150" i="17"/>
  <c r="N150" i="17"/>
  <c r="O150" i="17"/>
  <c r="P150" i="17"/>
  <c r="Q150" i="17"/>
  <c r="R150" i="17"/>
  <c r="S150" i="17"/>
  <c r="T150" i="17"/>
  <c r="U150" i="17"/>
  <c r="V150" i="17"/>
  <c r="W150" i="17" s="1"/>
  <c r="X150" i="17"/>
  <c r="AA150" i="17" s="1"/>
  <c r="B151" i="17"/>
  <c r="C151" i="17"/>
  <c r="X151" i="17" s="1"/>
  <c r="AA151" i="17" s="1"/>
  <c r="D151" i="17"/>
  <c r="E151" i="17"/>
  <c r="F151" i="17"/>
  <c r="G151" i="17"/>
  <c r="H151" i="17"/>
  <c r="I151" i="17"/>
  <c r="J151" i="17"/>
  <c r="K151" i="17"/>
  <c r="L151" i="17"/>
  <c r="M151" i="17"/>
  <c r="N151" i="17"/>
  <c r="O151" i="17"/>
  <c r="P151" i="17"/>
  <c r="Q151" i="17"/>
  <c r="R151" i="17"/>
  <c r="S151" i="17"/>
  <c r="T151" i="17"/>
  <c r="V151" i="17"/>
  <c r="W151" i="17" s="1"/>
  <c r="B152" i="17"/>
  <c r="C152" i="17"/>
  <c r="V152" i="17" s="1"/>
  <c r="W152" i="17" s="1"/>
  <c r="D152" i="17"/>
  <c r="E152" i="17"/>
  <c r="F152" i="17"/>
  <c r="G152" i="17"/>
  <c r="H152" i="17"/>
  <c r="I152" i="17"/>
  <c r="J152" i="17"/>
  <c r="K152" i="17"/>
  <c r="L152" i="17"/>
  <c r="M152" i="17"/>
  <c r="N152" i="17"/>
  <c r="O152" i="17"/>
  <c r="P152" i="17"/>
  <c r="Q152" i="17"/>
  <c r="R152" i="17"/>
  <c r="S152" i="17"/>
  <c r="T152" i="17"/>
  <c r="U152" i="17"/>
  <c r="X152" i="17"/>
  <c r="AA152" i="17" s="1"/>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D154" i="17"/>
  <c r="E154" i="17"/>
  <c r="F154" i="17"/>
  <c r="G154" i="17"/>
  <c r="H154" i="17"/>
  <c r="I154" i="17"/>
  <c r="J154" i="17"/>
  <c r="K154" i="17"/>
  <c r="L154" i="17"/>
  <c r="M154" i="17"/>
  <c r="N154" i="17"/>
  <c r="O154" i="17"/>
  <c r="P154" i="17"/>
  <c r="Q154" i="17"/>
  <c r="R154" i="17"/>
  <c r="S154" i="17"/>
  <c r="T154" i="17"/>
  <c r="V154" i="17"/>
  <c r="W154" i="17" s="1"/>
  <c r="X154" i="17"/>
  <c r="AA154" i="17" s="1"/>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V156" i="17"/>
  <c r="W156" i="17" s="1"/>
  <c r="B157" i="17"/>
  <c r="C157" i="17"/>
  <c r="V157" i="17" s="1"/>
  <c r="W157" i="17" s="1"/>
  <c r="D157" i="17"/>
  <c r="E157" i="17"/>
  <c r="F157" i="17"/>
  <c r="G157" i="17"/>
  <c r="H157" i="17"/>
  <c r="I157" i="17"/>
  <c r="J157" i="17"/>
  <c r="K157" i="17"/>
  <c r="L157" i="17"/>
  <c r="M157" i="17"/>
  <c r="N157" i="17"/>
  <c r="O157" i="17"/>
  <c r="P157" i="17"/>
  <c r="Q157" i="17"/>
  <c r="R157" i="17"/>
  <c r="S157" i="17"/>
  <c r="T157" i="17"/>
  <c r="U157" i="17"/>
  <c r="X157" i="17"/>
  <c r="AA157" i="17" s="1"/>
  <c r="AB157" i="17" s="1"/>
  <c r="A125" i="17"/>
  <c r="B125" i="17"/>
  <c r="C125" i="17"/>
  <c r="V125" i="17" s="1"/>
  <c r="W125" i="17" s="1"/>
  <c r="D125" i="17"/>
  <c r="E125" i="17"/>
  <c r="F125" i="17"/>
  <c r="G125" i="17"/>
  <c r="H125" i="17"/>
  <c r="I125" i="17"/>
  <c r="J125" i="17"/>
  <c r="K125" i="17"/>
  <c r="L125" i="17"/>
  <c r="M125" i="17"/>
  <c r="N125" i="17"/>
  <c r="O125" i="17"/>
  <c r="P125" i="17"/>
  <c r="Q125" i="17"/>
  <c r="R125" i="17"/>
  <c r="S125" i="17"/>
  <c r="T125" i="17"/>
  <c r="U125" i="17"/>
  <c r="B126" i="17"/>
  <c r="C126" i="17"/>
  <c r="D126" i="17"/>
  <c r="E126" i="17"/>
  <c r="F126" i="17"/>
  <c r="G126" i="17"/>
  <c r="H126" i="17"/>
  <c r="I126" i="17"/>
  <c r="J126" i="17"/>
  <c r="K126" i="17"/>
  <c r="L126" i="17"/>
  <c r="M126" i="17"/>
  <c r="N126" i="17"/>
  <c r="O126" i="17"/>
  <c r="P126" i="17"/>
  <c r="Q126" i="17"/>
  <c r="R126" i="17"/>
  <c r="S126" i="17"/>
  <c r="T126" i="17"/>
  <c r="U126" i="17"/>
  <c r="V126" i="17"/>
  <c r="W126" i="17" s="1"/>
  <c r="X126" i="17"/>
  <c r="AA126" i="17" s="1"/>
  <c r="B127" i="17"/>
  <c r="C127" i="17"/>
  <c r="V127" i="17" s="1"/>
  <c r="W127" i="17" s="1"/>
  <c r="D127" i="17"/>
  <c r="E127" i="17"/>
  <c r="F127" i="17"/>
  <c r="G127" i="17"/>
  <c r="H127" i="17"/>
  <c r="I127" i="17"/>
  <c r="J127" i="17"/>
  <c r="K127" i="17"/>
  <c r="L127" i="17"/>
  <c r="M127" i="17"/>
  <c r="N127" i="17"/>
  <c r="O127" i="17"/>
  <c r="P127" i="17"/>
  <c r="Q127" i="17"/>
  <c r="R127" i="17"/>
  <c r="S127" i="17"/>
  <c r="T127" i="17"/>
  <c r="U127" i="17"/>
  <c r="B128" i="17"/>
  <c r="C128" i="17"/>
  <c r="D128" i="17"/>
  <c r="E128" i="17"/>
  <c r="F128" i="17"/>
  <c r="G128" i="17"/>
  <c r="H128" i="17"/>
  <c r="I128" i="17"/>
  <c r="J128" i="17"/>
  <c r="K128" i="17"/>
  <c r="L128" i="17"/>
  <c r="M128" i="17"/>
  <c r="N128" i="17"/>
  <c r="O128" i="17"/>
  <c r="P128" i="17"/>
  <c r="Q128" i="17"/>
  <c r="R128" i="17"/>
  <c r="S128" i="17"/>
  <c r="T128" i="17"/>
  <c r="V128" i="17"/>
  <c r="W128" i="17" s="1"/>
  <c r="X128" i="17"/>
  <c r="AA128" i="17" s="1"/>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D130" i="17"/>
  <c r="E130" i="17"/>
  <c r="F130" i="17"/>
  <c r="G130" i="17"/>
  <c r="H130" i="17"/>
  <c r="I130" i="17"/>
  <c r="J130" i="17"/>
  <c r="K130" i="17"/>
  <c r="L130" i="17"/>
  <c r="M130" i="17"/>
  <c r="N130" i="17"/>
  <c r="O130" i="17"/>
  <c r="P130" i="17"/>
  <c r="Q130" i="17"/>
  <c r="R130" i="17"/>
  <c r="S130" i="17"/>
  <c r="T130" i="17"/>
  <c r="U130" i="17"/>
  <c r="V130" i="17"/>
  <c r="W130" i="17" s="1"/>
  <c r="X130" i="17"/>
  <c r="AA130" i="17" s="1"/>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s="1"/>
  <c r="B132" i="17"/>
  <c r="C132" i="17"/>
  <c r="X132" i="17" s="1"/>
  <c r="AA132" i="17" s="1"/>
  <c r="D132" i="17"/>
  <c r="E132" i="17"/>
  <c r="F132" i="17"/>
  <c r="G132" i="17"/>
  <c r="H132" i="17"/>
  <c r="I132" i="17"/>
  <c r="J132" i="17"/>
  <c r="K132" i="17"/>
  <c r="L132" i="17"/>
  <c r="M132" i="17"/>
  <c r="N132" i="17"/>
  <c r="O132" i="17"/>
  <c r="P132" i="17"/>
  <c r="Q132" i="17"/>
  <c r="R132" i="17"/>
  <c r="S132" i="17"/>
  <c r="T132" i="17"/>
  <c r="V132" i="17"/>
  <c r="W132" i="17" s="1"/>
  <c r="B133" i="17"/>
  <c r="C133" i="17"/>
  <c r="V133" i="17" s="1"/>
  <c r="W133" i="17" s="1"/>
  <c r="D133" i="17"/>
  <c r="E133" i="17"/>
  <c r="F133" i="17"/>
  <c r="G133" i="17"/>
  <c r="H133" i="17"/>
  <c r="I133" i="17"/>
  <c r="J133" i="17"/>
  <c r="K133" i="17"/>
  <c r="L133" i="17"/>
  <c r="M133" i="17"/>
  <c r="N133" i="17"/>
  <c r="O133" i="17"/>
  <c r="P133" i="17"/>
  <c r="Q133" i="17"/>
  <c r="R133" i="17"/>
  <c r="S133" i="17"/>
  <c r="T133" i="17"/>
  <c r="U133" i="17"/>
  <c r="X133" i="17"/>
  <c r="AA133" i="17" s="1"/>
  <c r="B134" i="17"/>
  <c r="C134" i="17"/>
  <c r="V134" i="17" s="1"/>
  <c r="W134" i="17" s="1"/>
  <c r="D134" i="17"/>
  <c r="E134" i="17"/>
  <c r="F134" i="17"/>
  <c r="G134" i="17"/>
  <c r="H134" i="17"/>
  <c r="I134" i="17"/>
  <c r="J134" i="17"/>
  <c r="K134" i="17"/>
  <c r="L134" i="17"/>
  <c r="M134" i="17"/>
  <c r="N134" i="17"/>
  <c r="O134" i="17"/>
  <c r="P134" i="17"/>
  <c r="Q134" i="17"/>
  <c r="R134" i="17"/>
  <c r="S134" i="17"/>
  <c r="T134" i="17"/>
  <c r="U134" i="17"/>
  <c r="B135" i="17"/>
  <c r="C135" i="17"/>
  <c r="D135" i="17"/>
  <c r="E135" i="17"/>
  <c r="F135" i="17"/>
  <c r="G135" i="17"/>
  <c r="H135" i="17"/>
  <c r="I135" i="17"/>
  <c r="J135" i="17"/>
  <c r="K135" i="17"/>
  <c r="L135" i="17"/>
  <c r="M135" i="17"/>
  <c r="N135" i="17"/>
  <c r="O135" i="17"/>
  <c r="P135" i="17"/>
  <c r="Q135" i="17"/>
  <c r="R135" i="17"/>
  <c r="S135" i="17"/>
  <c r="T135" i="17"/>
  <c r="U135" i="17"/>
  <c r="V135" i="17"/>
  <c r="W135" i="17" s="1"/>
  <c r="X135" i="17"/>
  <c r="AA135" i="17" s="1"/>
  <c r="B136" i="17"/>
  <c r="C136" i="17"/>
  <c r="D136" i="17"/>
  <c r="E136" i="17"/>
  <c r="F136" i="17"/>
  <c r="G136" i="17"/>
  <c r="H136" i="17"/>
  <c r="I136" i="17"/>
  <c r="J136" i="17"/>
  <c r="K136" i="17"/>
  <c r="L136" i="17"/>
  <c r="M136" i="17"/>
  <c r="N136" i="17"/>
  <c r="O136" i="17"/>
  <c r="P136" i="17"/>
  <c r="Q136" i="17"/>
  <c r="R136" i="17"/>
  <c r="S136" i="17"/>
  <c r="T136" i="17"/>
  <c r="U136" i="17"/>
  <c r="V136" i="17"/>
  <c r="W136" i="17" s="1"/>
  <c r="X136" i="17"/>
  <c r="AA136" i="17" s="1"/>
  <c r="AB136" i="17" s="1"/>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D138" i="17"/>
  <c r="E138" i="17"/>
  <c r="F138" i="17"/>
  <c r="G138" i="17"/>
  <c r="H138" i="17"/>
  <c r="I138" i="17"/>
  <c r="J138" i="17"/>
  <c r="K138" i="17"/>
  <c r="L138" i="17"/>
  <c r="M138" i="17"/>
  <c r="N138" i="17"/>
  <c r="O138" i="17"/>
  <c r="P138" i="17"/>
  <c r="Q138" i="17"/>
  <c r="R138" i="17"/>
  <c r="S138" i="17"/>
  <c r="T138" i="17"/>
  <c r="U138" i="17"/>
  <c r="V138" i="17"/>
  <c r="W138" i="17" s="1"/>
  <c r="X138" i="17"/>
  <c r="AA138" i="17" s="1"/>
  <c r="B139" i="17"/>
  <c r="C139" i="17"/>
  <c r="V139" i="17" s="1"/>
  <c r="W139" i="17" s="1"/>
  <c r="D139" i="17"/>
  <c r="E139" i="17"/>
  <c r="F139" i="17"/>
  <c r="G139" i="17"/>
  <c r="H139" i="17"/>
  <c r="I139" i="17"/>
  <c r="J139" i="17"/>
  <c r="K139" i="17"/>
  <c r="L139" i="17"/>
  <c r="M139" i="17"/>
  <c r="N139" i="17"/>
  <c r="O139" i="17"/>
  <c r="P139" i="17"/>
  <c r="Q139" i="17"/>
  <c r="R139" i="17"/>
  <c r="S139" i="17"/>
  <c r="T139" i="17"/>
  <c r="U139" i="17"/>
  <c r="X139" i="17"/>
  <c r="AA139" i="17" s="1"/>
  <c r="B140" i="17"/>
  <c r="C140" i="17"/>
  <c r="V140" i="17" s="1"/>
  <c r="W140" i="17" s="1"/>
  <c r="D140" i="17"/>
  <c r="E140" i="17"/>
  <c r="F140" i="17"/>
  <c r="G140" i="17"/>
  <c r="H140" i="17"/>
  <c r="I140" i="17"/>
  <c r="J140" i="17"/>
  <c r="K140" i="17"/>
  <c r="L140" i="17"/>
  <c r="M140" i="17"/>
  <c r="N140" i="17"/>
  <c r="O140" i="17"/>
  <c r="P140" i="17"/>
  <c r="Q140" i="17"/>
  <c r="R140" i="17"/>
  <c r="S140" i="17"/>
  <c r="T140" i="17"/>
  <c r="U140" i="17"/>
  <c r="B141" i="17"/>
  <c r="C141" i="17"/>
  <c r="D141" i="17"/>
  <c r="E141" i="17"/>
  <c r="F141" i="17"/>
  <c r="G141" i="17"/>
  <c r="H141" i="17"/>
  <c r="I141" i="17"/>
  <c r="J141" i="17"/>
  <c r="K141" i="17"/>
  <c r="L141" i="17"/>
  <c r="M141" i="17"/>
  <c r="N141" i="17"/>
  <c r="O141" i="17"/>
  <c r="P141" i="17"/>
  <c r="Q141" i="17"/>
  <c r="R141" i="17"/>
  <c r="S141" i="17"/>
  <c r="T141" i="17"/>
  <c r="U141" i="17"/>
  <c r="V141" i="17"/>
  <c r="W141" i="17" s="1"/>
  <c r="X141" i="17"/>
  <c r="AA141" i="17" s="1"/>
  <c r="B142" i="17"/>
  <c r="C142" i="17"/>
  <c r="D142" i="17"/>
  <c r="E142" i="17"/>
  <c r="F142" i="17"/>
  <c r="G142" i="17"/>
  <c r="H142" i="17"/>
  <c r="I142" i="17"/>
  <c r="J142" i="17"/>
  <c r="K142" i="17"/>
  <c r="L142" i="17"/>
  <c r="M142" i="17"/>
  <c r="N142" i="17"/>
  <c r="O142" i="17"/>
  <c r="P142" i="17"/>
  <c r="Q142" i="17"/>
  <c r="R142" i="17"/>
  <c r="S142" i="17"/>
  <c r="T142" i="17"/>
  <c r="U142" i="17"/>
  <c r="V142" i="17"/>
  <c r="W142" i="17" s="1"/>
  <c r="X142" i="17"/>
  <c r="AA142" i="17" s="1"/>
  <c r="AB142" i="17" s="1"/>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D144" i="17"/>
  <c r="E144" i="17"/>
  <c r="F144" i="17"/>
  <c r="G144" i="17"/>
  <c r="H144" i="17"/>
  <c r="I144" i="17"/>
  <c r="J144" i="17"/>
  <c r="K144" i="17"/>
  <c r="L144" i="17"/>
  <c r="M144" i="17"/>
  <c r="N144" i="17"/>
  <c r="O144" i="17"/>
  <c r="P144" i="17"/>
  <c r="Q144" i="17"/>
  <c r="R144" i="17"/>
  <c r="S144" i="17"/>
  <c r="T144" i="17"/>
  <c r="U144" i="17"/>
  <c r="V144" i="17"/>
  <c r="W144" i="17" s="1"/>
  <c r="B145" i="17"/>
  <c r="C145" i="17"/>
  <c r="V145" i="17" s="1"/>
  <c r="W145" i="17" s="1"/>
  <c r="D145" i="17"/>
  <c r="E145" i="17"/>
  <c r="F145" i="17"/>
  <c r="G145" i="17"/>
  <c r="H145" i="17"/>
  <c r="I145" i="17"/>
  <c r="J145" i="17"/>
  <c r="K145" i="17"/>
  <c r="L145" i="17"/>
  <c r="M145" i="17"/>
  <c r="N145" i="17"/>
  <c r="O145" i="17"/>
  <c r="P145" i="17"/>
  <c r="Q145" i="17"/>
  <c r="R145" i="17"/>
  <c r="S145" i="17"/>
  <c r="T145" i="17"/>
  <c r="U145" i="17"/>
  <c r="X145" i="17"/>
  <c r="AA145" i="17" s="1"/>
  <c r="AB145" i="17" s="1"/>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D147" i="17"/>
  <c r="E147" i="17"/>
  <c r="F147" i="17"/>
  <c r="G147" i="17"/>
  <c r="H147" i="17"/>
  <c r="I147" i="17"/>
  <c r="J147" i="17"/>
  <c r="K147" i="17"/>
  <c r="L147" i="17"/>
  <c r="M147" i="17"/>
  <c r="N147" i="17"/>
  <c r="O147" i="17"/>
  <c r="P147" i="17"/>
  <c r="Q147" i="17"/>
  <c r="R147" i="17"/>
  <c r="S147" i="17"/>
  <c r="T147" i="17"/>
  <c r="U147" i="17"/>
  <c r="V147" i="17"/>
  <c r="W147" i="17" s="1"/>
  <c r="X147" i="17"/>
  <c r="AA147" i="17" s="1"/>
  <c r="AB147" i="17" s="1"/>
  <c r="B148" i="17"/>
  <c r="C148" i="17"/>
  <c r="D148" i="17"/>
  <c r="E148" i="17"/>
  <c r="F148" i="17"/>
  <c r="G148" i="17"/>
  <c r="H148" i="17"/>
  <c r="I148" i="17"/>
  <c r="J148" i="17"/>
  <c r="K148" i="17"/>
  <c r="L148" i="17"/>
  <c r="M148" i="17"/>
  <c r="N148" i="17"/>
  <c r="O148" i="17"/>
  <c r="P148" i="17"/>
  <c r="Q148" i="17"/>
  <c r="R148" i="17"/>
  <c r="S148" i="17"/>
  <c r="T148" i="17"/>
  <c r="U148" i="17"/>
  <c r="V148" i="17"/>
  <c r="W148" i="17" s="1"/>
  <c r="X148" i="17"/>
  <c r="AA148" i="17" s="1"/>
  <c r="F139" i="23"/>
  <c r="G2" i="8"/>
  <c r="G3" i="8"/>
  <c r="AF205" i="37"/>
  <c r="AT205" i="37" s="1"/>
  <c r="AE205" i="37"/>
  <c r="AC205" i="37"/>
  <c r="AB205" i="37"/>
  <c r="AA205" i="37"/>
  <c r="AD205" i="37" s="1"/>
  <c r="Z205" i="37"/>
  <c r="I205" i="37"/>
  <c r="H205" i="37"/>
  <c r="G205" i="37"/>
  <c r="F205" i="37"/>
  <c r="AS205" i="37" s="1"/>
  <c r="E205" i="37"/>
  <c r="AU205" i="37" s="1"/>
  <c r="AF204" i="37"/>
  <c r="AT204" i="37" s="1"/>
  <c r="AE204" i="37"/>
  <c r="AC204" i="37"/>
  <c r="AB204" i="37"/>
  <c r="AA204" i="37"/>
  <c r="AD204" i="37" s="1"/>
  <c r="Z204" i="37"/>
  <c r="I204" i="37"/>
  <c r="H204" i="37"/>
  <c r="G204" i="37"/>
  <c r="F204" i="37"/>
  <c r="AS204" i="37" s="1"/>
  <c r="E204" i="37"/>
  <c r="AU204" i="37" s="1"/>
  <c r="AF203" i="37"/>
  <c r="AT203" i="37" s="1"/>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AB200" i="37"/>
  <c r="AA200" i="37"/>
  <c r="AD200" i="37" s="1"/>
  <c r="Z200" i="37"/>
  <c r="I200" i="37"/>
  <c r="H200" i="37"/>
  <c r="G200" i="37"/>
  <c r="F200" i="37"/>
  <c r="AS200" i="37" s="1"/>
  <c r="E200" i="37"/>
  <c r="AU200" i="37" s="1"/>
  <c r="AF199" i="37"/>
  <c r="AT199" i="37" s="1"/>
  <c r="AE199" i="37"/>
  <c r="AD199" i="37"/>
  <c r="AC199" i="37"/>
  <c r="AB199" i="37"/>
  <c r="AA199" i="37"/>
  <c r="Z199" i="37"/>
  <c r="I199" i="37"/>
  <c r="H199" i="37"/>
  <c r="G199" i="37"/>
  <c r="F199" i="37"/>
  <c r="AS199" i="37" s="1"/>
  <c r="E199" i="37"/>
  <c r="AU199" i="37" s="1"/>
  <c r="AF198" i="37"/>
  <c r="AT198" i="37" s="1"/>
  <c r="AE198" i="37"/>
  <c r="AD198" i="37"/>
  <c r="AC198" i="37"/>
  <c r="AB198" i="37"/>
  <c r="AA198" i="37"/>
  <c r="Z198" i="37"/>
  <c r="I198" i="37"/>
  <c r="H198" i="37"/>
  <c r="G198" i="37"/>
  <c r="F198" i="37"/>
  <c r="AS198" i="37" s="1"/>
  <c r="E198" i="37"/>
  <c r="AU198" i="37" s="1"/>
  <c r="AF197" i="37"/>
  <c r="AT197" i="37" s="1"/>
  <c r="AE197" i="37"/>
  <c r="AB197" i="37"/>
  <c r="AA197" i="37"/>
  <c r="AD197" i="37" s="1"/>
  <c r="Z197" i="37"/>
  <c r="I197" i="37"/>
  <c r="H197" i="37"/>
  <c r="G197" i="37"/>
  <c r="F197" i="37"/>
  <c r="AS197" i="37" s="1"/>
  <c r="E197" i="37"/>
  <c r="AU197" i="37" s="1"/>
  <c r="AF196" i="37"/>
  <c r="AE196" i="37"/>
  <c r="AB196" i="37"/>
  <c r="AA196" i="37"/>
  <c r="AD196" i="37" s="1"/>
  <c r="Z196" i="37"/>
  <c r="I196" i="37"/>
  <c r="H196" i="37"/>
  <c r="G196" i="37"/>
  <c r="F196" i="37"/>
  <c r="AS196" i="37" s="1"/>
  <c r="E196" i="37"/>
  <c r="AU196" i="37" s="1"/>
  <c r="AF195" i="37"/>
  <c r="AT195" i="37" s="1"/>
  <c r="AE195" i="37"/>
  <c r="AC195" i="37"/>
  <c r="AA195" i="37"/>
  <c r="AD195" i="37" s="1"/>
  <c r="Z195" i="37"/>
  <c r="AB195" i="37" s="1"/>
  <c r="I195" i="37"/>
  <c r="H195" i="37"/>
  <c r="G195" i="37"/>
  <c r="F195" i="37"/>
  <c r="AS195" i="37" s="1"/>
  <c r="E195" i="37"/>
  <c r="AU195" i="37" s="1"/>
  <c r="AF194" i="37"/>
  <c r="AT194" i="37" s="1"/>
  <c r="AE194" i="37"/>
  <c r="AC194" i="37"/>
  <c r="AA194" i="37"/>
  <c r="AD194" i="37" s="1"/>
  <c r="Z194" i="37"/>
  <c r="AB194" i="37" s="1"/>
  <c r="I194" i="37"/>
  <c r="H194" i="37"/>
  <c r="G194" i="37"/>
  <c r="F194" i="37"/>
  <c r="AS194" i="37" s="1"/>
  <c r="E194" i="37"/>
  <c r="AU194" i="37" s="1"/>
  <c r="AF193" i="37"/>
  <c r="AT193" i="37" s="1"/>
  <c r="AE193" i="37"/>
  <c r="AC193" i="37"/>
  <c r="AA193" i="37"/>
  <c r="AD193" i="37" s="1"/>
  <c r="Z193" i="37"/>
  <c r="AB193" i="37" s="1"/>
  <c r="I193" i="37"/>
  <c r="H193" i="37"/>
  <c r="G193" i="37"/>
  <c r="F193" i="37"/>
  <c r="AS193" i="37" s="1"/>
  <c r="E193" i="37"/>
  <c r="AU193" i="37" s="1"/>
  <c r="AF192" i="37"/>
  <c r="AT192" i="37" s="1"/>
  <c r="AE192" i="37"/>
  <c r="AC192" i="37"/>
  <c r="AB192" i="37"/>
  <c r="AA192" i="37"/>
  <c r="AD192" i="37" s="1"/>
  <c r="Z192" i="37"/>
  <c r="I192" i="37"/>
  <c r="H192" i="37"/>
  <c r="G192" i="37"/>
  <c r="F192" i="37"/>
  <c r="AS192" i="37" s="1"/>
  <c r="E192" i="37"/>
  <c r="AU192" i="37" s="1"/>
  <c r="AF191" i="37"/>
  <c r="AE191" i="37"/>
  <c r="AC191" i="37"/>
  <c r="AA191" i="37"/>
  <c r="AD191" i="37" s="1"/>
  <c r="Z191" i="37"/>
  <c r="AB191" i="37" s="1"/>
  <c r="I191" i="37"/>
  <c r="H191" i="37"/>
  <c r="G191" i="37"/>
  <c r="F191" i="37"/>
  <c r="AS191" i="37" s="1"/>
  <c r="E191" i="37"/>
  <c r="AU191" i="37" s="1"/>
  <c r="AF190" i="37"/>
  <c r="AE190" i="37"/>
  <c r="AC190" i="37"/>
  <c r="AA190" i="37"/>
  <c r="AD190" i="37" s="1"/>
  <c r="Z190" i="37"/>
  <c r="AB190" i="37" s="1"/>
  <c r="I190" i="37"/>
  <c r="H190" i="37"/>
  <c r="G190" i="37"/>
  <c r="F190" i="37"/>
  <c r="AS190" i="37" s="1"/>
  <c r="E190" i="37"/>
  <c r="AU190" i="37" s="1"/>
  <c r="AF189" i="37"/>
  <c r="AT189" i="37" s="1"/>
  <c r="AE189" i="37"/>
  <c r="AC189" i="37"/>
  <c r="AB189" i="37"/>
  <c r="AA189" i="37"/>
  <c r="AD189" i="37" s="1"/>
  <c r="I189" i="37"/>
  <c r="H189" i="37"/>
  <c r="G189" i="37"/>
  <c r="F189" i="37"/>
  <c r="AS189" i="37" s="1"/>
  <c r="E189" i="37"/>
  <c r="AU189" i="37" s="1"/>
  <c r="AF188" i="37"/>
  <c r="AT188" i="37" s="1"/>
  <c r="AE188" i="37"/>
  <c r="AC188" i="37"/>
  <c r="AA188" i="37"/>
  <c r="AD188" i="37" s="1"/>
  <c r="Z188" i="37"/>
  <c r="AB188" i="37" s="1"/>
  <c r="I188" i="37"/>
  <c r="H188" i="37"/>
  <c r="G188" i="37"/>
  <c r="F188" i="37"/>
  <c r="AS188" i="37" s="1"/>
  <c r="E188" i="37"/>
  <c r="AU188" i="37" s="1"/>
  <c r="AF187" i="37"/>
  <c r="AT187" i="37" s="1"/>
  <c r="AE187" i="37"/>
  <c r="AC187" i="37"/>
  <c r="AB187" i="37"/>
  <c r="AA187" i="37"/>
  <c r="AD187" i="37" s="1"/>
  <c r="Z187" i="37"/>
  <c r="I187" i="37"/>
  <c r="H187" i="37"/>
  <c r="G187" i="37"/>
  <c r="F187" i="37"/>
  <c r="AS187" i="37" s="1"/>
  <c r="E187" i="37"/>
  <c r="AU187" i="37" s="1"/>
  <c r="AF186" i="37"/>
  <c r="AT186" i="37" s="1"/>
  <c r="AE186" i="37"/>
  <c r="AC186" i="37"/>
  <c r="AB186" i="37"/>
  <c r="AA186" i="37"/>
  <c r="AD186" i="37" s="1"/>
  <c r="Z186" i="37"/>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AA184" i="37"/>
  <c r="AD184" i="37" s="1"/>
  <c r="Z184" i="37"/>
  <c r="AB184" i="37" s="1"/>
  <c r="I184" i="37"/>
  <c r="H184" i="37"/>
  <c r="G184" i="37"/>
  <c r="F184" i="37"/>
  <c r="AS184" i="37" s="1"/>
  <c r="E184" i="37"/>
  <c r="AU184" i="37" s="1"/>
  <c r="AF183" i="37"/>
  <c r="AE183" i="37"/>
  <c r="AC183" i="37"/>
  <c r="AB183" i="37"/>
  <c r="AA183" i="37"/>
  <c r="AD183" i="37" s="1"/>
  <c r="Z183" i="37"/>
  <c r="I183" i="37"/>
  <c r="H183" i="37"/>
  <c r="G183" i="37"/>
  <c r="F183" i="37"/>
  <c r="AS183" i="37" s="1"/>
  <c r="E183" i="37"/>
  <c r="AU183" i="37" s="1"/>
  <c r="AF182" i="37"/>
  <c r="AE182" i="37"/>
  <c r="AC182" i="37"/>
  <c r="AB182" i="37"/>
  <c r="AA182" i="37"/>
  <c r="AD182" i="37" s="1"/>
  <c r="Z182" i="37"/>
  <c r="I182" i="37"/>
  <c r="H182" i="37"/>
  <c r="G182" i="37"/>
  <c r="F182" i="37"/>
  <c r="AS182" i="37" s="1"/>
  <c r="E182" i="37"/>
  <c r="AU182" i="37" s="1"/>
  <c r="AF181" i="37"/>
  <c r="AE181" i="37"/>
  <c r="AC181" i="37"/>
  <c r="AA181" i="37"/>
  <c r="AD181" i="37" s="1"/>
  <c r="Z181" i="37"/>
  <c r="AB181" i="37" s="1"/>
  <c r="I181" i="37"/>
  <c r="H181" i="37"/>
  <c r="G181" i="37"/>
  <c r="F181" i="37"/>
  <c r="AS181" i="37" s="1"/>
  <c r="E181" i="37"/>
  <c r="AU181" i="37" s="1"/>
  <c r="AF180" i="37"/>
  <c r="AE180" i="37"/>
  <c r="AC180" i="37"/>
  <c r="AB180" i="37"/>
  <c r="AA180" i="37"/>
  <c r="AD180" i="37" s="1"/>
  <c r="Z180" i="37"/>
  <c r="I180" i="37"/>
  <c r="H180" i="37"/>
  <c r="G180" i="37"/>
  <c r="F180" i="37"/>
  <c r="AS180" i="37" s="1"/>
  <c r="E180" i="37"/>
  <c r="AU180" i="37" s="1"/>
  <c r="AF179" i="37"/>
  <c r="AE179" i="37"/>
  <c r="AC179" i="37"/>
  <c r="AA179" i="37"/>
  <c r="AD179" i="37" s="1"/>
  <c r="Z179" i="37"/>
  <c r="AB179" i="37" s="1"/>
  <c r="I179" i="37"/>
  <c r="H179" i="37"/>
  <c r="G179" i="37"/>
  <c r="F179" i="37"/>
  <c r="AS179" i="37" s="1"/>
  <c r="E179" i="37"/>
  <c r="AU179" i="37" s="1"/>
  <c r="AF178" i="37"/>
  <c r="AE178" i="37"/>
  <c r="AC178" i="37"/>
  <c r="AA178" i="37"/>
  <c r="AD178" i="37" s="1"/>
  <c r="Z178" i="37"/>
  <c r="AB178" i="37" s="1"/>
  <c r="I178" i="37"/>
  <c r="H178" i="37"/>
  <c r="G178" i="37"/>
  <c r="F178" i="37"/>
  <c r="AS178" i="37" s="1"/>
  <c r="E178" i="37"/>
  <c r="AU178" i="37" s="1"/>
  <c r="AF177" i="37"/>
  <c r="AE177" i="37"/>
  <c r="AC177" i="37"/>
  <c r="AB177" i="37"/>
  <c r="AA177" i="37"/>
  <c r="AD177" i="37" s="1"/>
  <c r="Z177" i="37"/>
  <c r="I177" i="37"/>
  <c r="H177" i="37"/>
  <c r="G177" i="37"/>
  <c r="F177" i="37"/>
  <c r="AS177" i="37" s="1"/>
  <c r="E177" i="37"/>
  <c r="AU177" i="37" s="1"/>
  <c r="AF176" i="37"/>
  <c r="AE176" i="37"/>
  <c r="AD176" i="37"/>
  <c r="AC176" i="37"/>
  <c r="AB176" i="37"/>
  <c r="AA176" i="37"/>
  <c r="Z176" i="37"/>
  <c r="I176" i="37"/>
  <c r="H176" i="37"/>
  <c r="G176" i="37"/>
  <c r="F176" i="37"/>
  <c r="AS176" i="37" s="1"/>
  <c r="E176" i="37"/>
  <c r="AU176" i="37" s="1"/>
  <c r="AF175" i="37"/>
  <c r="AE175" i="37"/>
  <c r="AC175" i="37"/>
  <c r="AA175" i="37"/>
  <c r="AD175" i="37" s="1"/>
  <c r="Z175" i="37"/>
  <c r="AB175" i="37" s="1"/>
  <c r="I175" i="37"/>
  <c r="H175" i="37"/>
  <c r="G175" i="37"/>
  <c r="F175" i="37"/>
  <c r="AS175" i="37" s="1"/>
  <c r="E175" i="37"/>
  <c r="AU175" i="37" s="1"/>
  <c r="AF174" i="37"/>
  <c r="AE174" i="37"/>
  <c r="AC174" i="37"/>
  <c r="AB174" i="37"/>
  <c r="AA174" i="37"/>
  <c r="AD174" i="37" s="1"/>
  <c r="Z174" i="37"/>
  <c r="I174" i="37"/>
  <c r="H174" i="37"/>
  <c r="G174" i="37"/>
  <c r="F174" i="37"/>
  <c r="AS174" i="37" s="1"/>
  <c r="AT174" i="37" s="1"/>
  <c r="E174" i="37"/>
  <c r="AU174" i="37" s="1"/>
  <c r="AF173" i="37"/>
  <c r="AE173" i="37"/>
  <c r="AC173" i="37"/>
  <c r="AA173" i="37"/>
  <c r="AD173" i="37" s="1"/>
  <c r="Z173" i="37"/>
  <c r="AB173" i="37" s="1"/>
  <c r="I173" i="37"/>
  <c r="H173" i="37"/>
  <c r="G173" i="37"/>
  <c r="F173" i="37"/>
  <c r="AS173" i="37" s="1"/>
  <c r="E173" i="37"/>
  <c r="AU173" i="37" s="1"/>
  <c r="AF172" i="37"/>
  <c r="AE172" i="37"/>
  <c r="AC172" i="37"/>
  <c r="AA172" i="37"/>
  <c r="AD172" i="37" s="1"/>
  <c r="Z172" i="37"/>
  <c r="AB172" i="37" s="1"/>
  <c r="I172" i="37"/>
  <c r="H172" i="37"/>
  <c r="G172" i="37"/>
  <c r="F172" i="37"/>
  <c r="AS172" i="37" s="1"/>
  <c r="E172" i="37"/>
  <c r="AU172" i="37" s="1"/>
  <c r="AF171" i="37"/>
  <c r="AE171" i="37"/>
  <c r="AC171" i="37"/>
  <c r="AA171" i="37"/>
  <c r="AD171" i="37" s="1"/>
  <c r="Z171" i="37"/>
  <c r="AB171" i="37" s="1"/>
  <c r="I171" i="37"/>
  <c r="H171" i="37"/>
  <c r="G171" i="37"/>
  <c r="F171" i="37"/>
  <c r="AS171" i="37" s="1"/>
  <c r="E171" i="37"/>
  <c r="AU171" i="37" s="1"/>
  <c r="AF170" i="37"/>
  <c r="AE170" i="37"/>
  <c r="AC170" i="37"/>
  <c r="AB170" i="37"/>
  <c r="AA170" i="37"/>
  <c r="AD170" i="37" s="1"/>
  <c r="Z170" i="37"/>
  <c r="I170" i="37"/>
  <c r="H170" i="37"/>
  <c r="G170" i="37"/>
  <c r="F170" i="37"/>
  <c r="AS170" i="37" s="1"/>
  <c r="AT170" i="37" s="1"/>
  <c r="E170" i="37"/>
  <c r="AU170" i="37" s="1"/>
  <c r="AF169" i="37"/>
  <c r="AE169" i="37"/>
  <c r="AC169" i="37"/>
  <c r="AA169" i="37"/>
  <c r="AD169" i="37" s="1"/>
  <c r="Z169" i="37"/>
  <c r="AB169" i="37" s="1"/>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A167" i="37"/>
  <c r="AD167" i="37" s="1"/>
  <c r="Z167" i="37"/>
  <c r="AB167" i="37" s="1"/>
  <c r="I167" i="37"/>
  <c r="H167" i="37"/>
  <c r="G167" i="37"/>
  <c r="F167" i="37"/>
  <c r="AS167" i="37" s="1"/>
  <c r="E167" i="37"/>
  <c r="AU167" i="37" s="1"/>
  <c r="A167" i="37"/>
  <c r="AF166" i="37"/>
  <c r="AE166" i="37"/>
  <c r="AD166" i="37"/>
  <c r="AC166" i="37"/>
  <c r="AB166" i="37"/>
  <c r="AA166" i="37"/>
  <c r="Z166" i="37"/>
  <c r="I166" i="37"/>
  <c r="H166" i="37"/>
  <c r="G166" i="37"/>
  <c r="F166" i="37"/>
  <c r="AS166" i="37" s="1"/>
  <c r="E166" i="37"/>
  <c r="AU166" i="37" s="1"/>
  <c r="F136" i="23"/>
  <c r="G135" i="23"/>
  <c r="F135" i="23"/>
  <c r="G134" i="23"/>
  <c r="F134" i="23"/>
  <c r="G133" i="23"/>
  <c r="F133" i="23"/>
  <c r="F132" i="23"/>
  <c r="B124" i="17"/>
  <c r="C124" i="17"/>
  <c r="V124" i="17" s="1"/>
  <c r="W124" i="17" s="1"/>
  <c r="D124" i="17"/>
  <c r="E124" i="17"/>
  <c r="F124" i="17"/>
  <c r="G124" i="17"/>
  <c r="H124" i="17"/>
  <c r="I124" i="17"/>
  <c r="J124" i="17"/>
  <c r="K124" i="17"/>
  <c r="L124" i="17"/>
  <c r="M124" i="17"/>
  <c r="N124" i="17"/>
  <c r="O124" i="17"/>
  <c r="P124" i="17"/>
  <c r="Q124" i="17"/>
  <c r="R124" i="17"/>
  <c r="S124" i="17"/>
  <c r="T124" i="17"/>
  <c r="U124" i="17"/>
  <c r="B120" i="17"/>
  <c r="C120" i="17"/>
  <c r="V120" i="17" s="1"/>
  <c r="W120" i="17" s="1"/>
  <c r="D120" i="17"/>
  <c r="E120" i="17"/>
  <c r="F120" i="17"/>
  <c r="G120" i="17"/>
  <c r="H120" i="17"/>
  <c r="I120" i="17"/>
  <c r="J120" i="17"/>
  <c r="K120" i="17"/>
  <c r="L120" i="17"/>
  <c r="M120" i="17"/>
  <c r="N120" i="17"/>
  <c r="O120" i="17"/>
  <c r="P120" i="17"/>
  <c r="Q120" i="17"/>
  <c r="R120" i="17"/>
  <c r="S120" i="17"/>
  <c r="T120" i="17"/>
  <c r="U120" i="17"/>
  <c r="X120" i="17"/>
  <c r="AA120" i="17" s="1"/>
  <c r="AB120" i="17" s="1"/>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X122" i="17" s="1"/>
  <c r="AA122" i="17" s="1"/>
  <c r="AB122" i="17" s="1"/>
  <c r="D122" i="17"/>
  <c r="E122" i="17"/>
  <c r="F122" i="17"/>
  <c r="G122" i="17"/>
  <c r="H122" i="17"/>
  <c r="I122" i="17"/>
  <c r="J122" i="17"/>
  <c r="K122" i="17"/>
  <c r="L122" i="17"/>
  <c r="M122" i="17"/>
  <c r="N122" i="17"/>
  <c r="O122" i="17"/>
  <c r="P122" i="17"/>
  <c r="Q122" i="17"/>
  <c r="R122" i="17"/>
  <c r="S122" i="17"/>
  <c r="T122" i="17"/>
  <c r="U122" i="17"/>
  <c r="B123" i="17"/>
  <c r="C123" i="17"/>
  <c r="V123" i="17" s="1"/>
  <c r="W123" i="17" s="1"/>
  <c r="D123" i="17"/>
  <c r="E123" i="17"/>
  <c r="F123" i="17"/>
  <c r="G123" i="17"/>
  <c r="H123" i="17"/>
  <c r="I123" i="17"/>
  <c r="J123" i="17"/>
  <c r="K123" i="17"/>
  <c r="L123" i="17"/>
  <c r="M123" i="17"/>
  <c r="N123" i="17"/>
  <c r="O123" i="17"/>
  <c r="P123" i="17"/>
  <c r="Q123" i="17"/>
  <c r="R123" i="17"/>
  <c r="S123" i="17"/>
  <c r="T123" i="17"/>
  <c r="U123" i="17"/>
  <c r="B97" i="17"/>
  <c r="C97" i="17"/>
  <c r="X97" i="17" s="1"/>
  <c r="AA97" i="17" s="1"/>
  <c r="D97" i="17"/>
  <c r="E97" i="17"/>
  <c r="F97" i="17"/>
  <c r="G97" i="17"/>
  <c r="H97" i="17"/>
  <c r="I97" i="17"/>
  <c r="J97" i="17"/>
  <c r="K97" i="17"/>
  <c r="L97" i="17"/>
  <c r="M97" i="17"/>
  <c r="N97" i="17"/>
  <c r="O97" i="17"/>
  <c r="P97" i="17"/>
  <c r="Q97" i="17"/>
  <c r="R97" i="17"/>
  <c r="S97" i="17"/>
  <c r="T97" i="17"/>
  <c r="U97" i="17"/>
  <c r="V97" i="17"/>
  <c r="W97" i="17" s="1"/>
  <c r="B98" i="17"/>
  <c r="C98" i="17"/>
  <c r="V98" i="17" s="1"/>
  <c r="W98" i="17" s="1"/>
  <c r="D98" i="17"/>
  <c r="E98" i="17"/>
  <c r="F98" i="17"/>
  <c r="G98" i="17"/>
  <c r="H98" i="17"/>
  <c r="I98" i="17"/>
  <c r="J98" i="17"/>
  <c r="K98" i="17"/>
  <c r="L98" i="17"/>
  <c r="M98" i="17"/>
  <c r="N98" i="17"/>
  <c r="O98" i="17"/>
  <c r="P98" i="17"/>
  <c r="Q98" i="17"/>
  <c r="R98" i="17"/>
  <c r="S98" i="17"/>
  <c r="T98" i="17"/>
  <c r="U98" i="17"/>
  <c r="B99" i="17"/>
  <c r="C99" i="17"/>
  <c r="D99" i="17"/>
  <c r="E99" i="17"/>
  <c r="F99" i="17"/>
  <c r="G99" i="17"/>
  <c r="H99" i="17"/>
  <c r="I99" i="17"/>
  <c r="J99" i="17"/>
  <c r="K99" i="17"/>
  <c r="L99" i="17"/>
  <c r="M99" i="17"/>
  <c r="N99" i="17"/>
  <c r="O99" i="17"/>
  <c r="P99" i="17"/>
  <c r="Q99" i="17"/>
  <c r="R99" i="17"/>
  <c r="S99" i="17"/>
  <c r="T99" i="17"/>
  <c r="U99" i="17"/>
  <c r="V99" i="17"/>
  <c r="W99" i="17" s="1"/>
  <c r="X99" i="17"/>
  <c r="AA99" i="17" s="1"/>
  <c r="AB99" i="17" s="1"/>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D101" i="17"/>
  <c r="E101" i="17"/>
  <c r="F101" i="17"/>
  <c r="G101" i="17"/>
  <c r="H101" i="17"/>
  <c r="I101" i="17"/>
  <c r="J101" i="17"/>
  <c r="K101" i="17"/>
  <c r="L101" i="17"/>
  <c r="M101" i="17"/>
  <c r="N101" i="17"/>
  <c r="O101" i="17"/>
  <c r="P101" i="17"/>
  <c r="Q101" i="17"/>
  <c r="R101" i="17"/>
  <c r="S101" i="17"/>
  <c r="T101" i="17"/>
  <c r="U101" i="17"/>
  <c r="V101" i="17"/>
  <c r="W101" i="17" s="1"/>
  <c r="X101" i="17"/>
  <c r="AA101" i="17" s="1"/>
  <c r="AB101" i="17" s="1"/>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X104" i="17" s="1"/>
  <c r="AA104" i="17" s="1"/>
  <c r="AB104" i="17" s="1"/>
  <c r="D104" i="17"/>
  <c r="E104" i="17"/>
  <c r="F104" i="17"/>
  <c r="G104" i="17"/>
  <c r="H104" i="17"/>
  <c r="I104" i="17"/>
  <c r="J104" i="17"/>
  <c r="K104" i="17"/>
  <c r="L104" i="17"/>
  <c r="M104" i="17"/>
  <c r="N104" i="17"/>
  <c r="O104" i="17"/>
  <c r="P104" i="17"/>
  <c r="Q104" i="17"/>
  <c r="R104" i="17"/>
  <c r="S104" i="17"/>
  <c r="T104" i="17"/>
  <c r="U104" i="17"/>
  <c r="B105" i="17"/>
  <c r="C105" i="17"/>
  <c r="V105" i="17" s="1"/>
  <c r="W105" i="17" s="1"/>
  <c r="D105" i="17"/>
  <c r="E105" i="17"/>
  <c r="F105" i="17"/>
  <c r="G105" i="17"/>
  <c r="H105" i="17"/>
  <c r="I105" i="17"/>
  <c r="J105" i="17"/>
  <c r="K105" i="17"/>
  <c r="L105" i="17"/>
  <c r="M105" i="17"/>
  <c r="N105" i="17"/>
  <c r="O105" i="17"/>
  <c r="P105" i="17"/>
  <c r="Q105" i="17"/>
  <c r="R105" i="17"/>
  <c r="S105" i="17"/>
  <c r="T105" i="17"/>
  <c r="U105" i="17"/>
  <c r="X105" i="17"/>
  <c r="AA105" i="17" s="1"/>
  <c r="B106" i="17"/>
  <c r="C106" i="17"/>
  <c r="D106" i="17"/>
  <c r="E106" i="17"/>
  <c r="F106" i="17"/>
  <c r="G106" i="17"/>
  <c r="H106" i="17"/>
  <c r="I106" i="17"/>
  <c r="J106" i="17"/>
  <c r="K106" i="17"/>
  <c r="L106" i="17"/>
  <c r="M106" i="17"/>
  <c r="N106" i="17"/>
  <c r="O106" i="17"/>
  <c r="P106" i="17"/>
  <c r="Q106" i="17"/>
  <c r="R106" i="17"/>
  <c r="S106" i="17"/>
  <c r="T106" i="17"/>
  <c r="U106" i="17"/>
  <c r="V106" i="17"/>
  <c r="W106" i="17" s="1"/>
  <c r="X106" i="17"/>
  <c r="AA106" i="17" s="1"/>
  <c r="AB106" i="17" s="1"/>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s="1"/>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D110" i="17"/>
  <c r="E110" i="17"/>
  <c r="F110" i="17"/>
  <c r="G110" i="17"/>
  <c r="H110" i="17"/>
  <c r="I110" i="17"/>
  <c r="J110" i="17"/>
  <c r="K110" i="17"/>
  <c r="L110" i="17"/>
  <c r="M110" i="17"/>
  <c r="N110" i="17"/>
  <c r="O110" i="17"/>
  <c r="P110" i="17"/>
  <c r="Q110" i="17"/>
  <c r="R110" i="17"/>
  <c r="S110" i="17"/>
  <c r="T110" i="17"/>
  <c r="V110" i="17"/>
  <c r="W110" i="17" s="1"/>
  <c r="X110" i="17"/>
  <c r="AA110" i="17" s="1"/>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D113" i="17"/>
  <c r="E113" i="17"/>
  <c r="F113" i="17"/>
  <c r="G113" i="17"/>
  <c r="H113" i="17"/>
  <c r="I113" i="17"/>
  <c r="J113" i="17"/>
  <c r="K113" i="17"/>
  <c r="L113" i="17"/>
  <c r="M113" i="17"/>
  <c r="N113" i="17"/>
  <c r="O113" i="17"/>
  <c r="P113" i="17"/>
  <c r="Q113" i="17"/>
  <c r="R113" i="17"/>
  <c r="S113" i="17"/>
  <c r="T113" i="17"/>
  <c r="V113" i="17"/>
  <c r="W113" i="17" s="1"/>
  <c r="X113" i="17"/>
  <c r="AA113" i="17" s="1"/>
  <c r="B114" i="17"/>
  <c r="C114" i="17"/>
  <c r="X114" i="17" s="1"/>
  <c r="AA114" i="17" s="1"/>
  <c r="D114" i="17"/>
  <c r="E114" i="17"/>
  <c r="F114" i="17"/>
  <c r="G114" i="17"/>
  <c r="H114" i="17"/>
  <c r="I114" i="17"/>
  <c r="J114" i="17"/>
  <c r="K114" i="17"/>
  <c r="L114" i="17"/>
  <c r="M114" i="17"/>
  <c r="N114" i="17"/>
  <c r="O114" i="17"/>
  <c r="P114" i="17"/>
  <c r="Q114" i="17"/>
  <c r="R114" i="17"/>
  <c r="S114" i="17"/>
  <c r="T114" i="17"/>
  <c r="U114" i="17"/>
  <c r="V114" i="17"/>
  <c r="W114" i="17" s="1"/>
  <c r="B115" i="17"/>
  <c r="C115" i="17"/>
  <c r="D115" i="17"/>
  <c r="E115" i="17"/>
  <c r="F115" i="17"/>
  <c r="G115" i="17"/>
  <c r="H115" i="17"/>
  <c r="I115" i="17"/>
  <c r="J115" i="17"/>
  <c r="K115" i="17"/>
  <c r="L115" i="17"/>
  <c r="M115" i="17"/>
  <c r="N115" i="17"/>
  <c r="O115" i="17"/>
  <c r="P115" i="17"/>
  <c r="Q115" i="17"/>
  <c r="R115" i="17"/>
  <c r="S115" i="17"/>
  <c r="T115" i="17"/>
  <c r="U115" i="17"/>
  <c r="V115" i="17"/>
  <c r="W115" i="17" s="1"/>
  <c r="X115" i="17"/>
  <c r="AA115" i="17" s="1"/>
  <c r="AB115" i="17" s="1"/>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V117" i="17" s="1"/>
  <c r="W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V119" i="17" s="1"/>
  <c r="W119" i="17" s="1"/>
  <c r="D119" i="17"/>
  <c r="E119" i="17"/>
  <c r="F119" i="17"/>
  <c r="G119" i="17"/>
  <c r="H119" i="17"/>
  <c r="I119" i="17"/>
  <c r="J119" i="17"/>
  <c r="K119" i="17"/>
  <c r="L119" i="17"/>
  <c r="M119" i="17"/>
  <c r="N119" i="17"/>
  <c r="O119" i="17"/>
  <c r="P119" i="17"/>
  <c r="Q119" i="17"/>
  <c r="R119" i="17"/>
  <c r="S119" i="17"/>
  <c r="T119" i="17"/>
  <c r="U119" i="17"/>
  <c r="B66" i="17"/>
  <c r="C66" i="17"/>
  <c r="X66" i="17" s="1"/>
  <c r="AA66" i="17" s="1"/>
  <c r="D66" i="17"/>
  <c r="E66" i="17"/>
  <c r="F66" i="17"/>
  <c r="G66" i="17"/>
  <c r="H66" i="17"/>
  <c r="I66" i="17"/>
  <c r="J66" i="17"/>
  <c r="K66" i="17"/>
  <c r="L66" i="17"/>
  <c r="M66" i="17"/>
  <c r="N66" i="17"/>
  <c r="O66" i="17"/>
  <c r="P66" i="17"/>
  <c r="Q66" i="17"/>
  <c r="R66" i="17"/>
  <c r="S66" i="17"/>
  <c r="T66" i="17"/>
  <c r="U66" i="17"/>
  <c r="B67" i="17"/>
  <c r="C67" i="17"/>
  <c r="X67" i="17" s="1"/>
  <c r="AA67" i="17" s="1"/>
  <c r="D67" i="17"/>
  <c r="E67" i="17"/>
  <c r="F67" i="17"/>
  <c r="G67" i="17"/>
  <c r="H67" i="17"/>
  <c r="I67" i="17"/>
  <c r="J67" i="17"/>
  <c r="K67" i="17"/>
  <c r="L67" i="17"/>
  <c r="M67" i="17"/>
  <c r="N67" i="17"/>
  <c r="O67" i="17"/>
  <c r="P67" i="17"/>
  <c r="Q67" i="17"/>
  <c r="R67" i="17"/>
  <c r="S67" i="17"/>
  <c r="T67" i="17"/>
  <c r="U67" i="17"/>
  <c r="V67" i="17"/>
  <c r="W67" i="17" s="1"/>
  <c r="B68" i="17"/>
  <c r="C68" i="17"/>
  <c r="V68" i="17" s="1"/>
  <c r="W68" i="17" s="1"/>
  <c r="D68" i="17"/>
  <c r="E68" i="17"/>
  <c r="F68" i="17"/>
  <c r="G68" i="17"/>
  <c r="H68" i="17"/>
  <c r="I68" i="17"/>
  <c r="J68" i="17"/>
  <c r="K68" i="17"/>
  <c r="L68" i="17"/>
  <c r="M68" i="17"/>
  <c r="N68" i="17"/>
  <c r="O68" i="17"/>
  <c r="P68" i="17"/>
  <c r="Q68" i="17"/>
  <c r="R68" i="17"/>
  <c r="S68" i="17"/>
  <c r="T68" i="17"/>
  <c r="U68" i="17"/>
  <c r="X68" i="17"/>
  <c r="AA68" i="17" s="1"/>
  <c r="B69" i="17"/>
  <c r="C69" i="17"/>
  <c r="X69" i="17" s="1"/>
  <c r="AA69" i="17" s="1"/>
  <c r="D69" i="17"/>
  <c r="E69" i="17"/>
  <c r="F69" i="17"/>
  <c r="G69" i="17"/>
  <c r="H69" i="17"/>
  <c r="I69" i="17"/>
  <c r="J69" i="17"/>
  <c r="K69" i="17"/>
  <c r="L69" i="17"/>
  <c r="M69" i="17"/>
  <c r="N69" i="17"/>
  <c r="O69" i="17"/>
  <c r="P69" i="17"/>
  <c r="Q69" i="17"/>
  <c r="R69" i="17"/>
  <c r="S69" i="17"/>
  <c r="T69" i="17"/>
  <c r="V69" i="17"/>
  <c r="W69" i="17" s="1"/>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V71" i="17"/>
  <c r="W71" i="17" s="1"/>
  <c r="B72" i="17"/>
  <c r="C72" i="17"/>
  <c r="X72" i="17" s="1"/>
  <c r="AA72" i="17" s="1"/>
  <c r="D72" i="17"/>
  <c r="E72" i="17"/>
  <c r="F72" i="17"/>
  <c r="G72" i="17"/>
  <c r="H72" i="17"/>
  <c r="I72" i="17"/>
  <c r="J72" i="17"/>
  <c r="K72" i="17"/>
  <c r="L72" i="17"/>
  <c r="M72" i="17"/>
  <c r="N72" i="17"/>
  <c r="O72" i="17"/>
  <c r="P72" i="17"/>
  <c r="Q72" i="17"/>
  <c r="R72" i="17"/>
  <c r="S72" i="17"/>
  <c r="T72" i="17"/>
  <c r="V72" i="17"/>
  <c r="W72" i="17" s="1"/>
  <c r="B73" i="17"/>
  <c r="C73" i="17"/>
  <c r="V73" i="17" s="1"/>
  <c r="W73" i="17" s="1"/>
  <c r="D73" i="17"/>
  <c r="E73" i="17"/>
  <c r="F73" i="17"/>
  <c r="G73" i="17"/>
  <c r="H73" i="17"/>
  <c r="I73" i="17"/>
  <c r="J73" i="17"/>
  <c r="K73" i="17"/>
  <c r="L73" i="17"/>
  <c r="M73" i="17"/>
  <c r="N73" i="17"/>
  <c r="O73" i="17"/>
  <c r="P73" i="17"/>
  <c r="Q73" i="17"/>
  <c r="R73" i="17"/>
  <c r="S73" i="17"/>
  <c r="T73" i="17"/>
  <c r="U73"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B75" i="17"/>
  <c r="C75" i="17"/>
  <c r="V75" i="17" s="1"/>
  <c r="W75" i="17" s="1"/>
  <c r="D75" i="17"/>
  <c r="E75" i="17"/>
  <c r="F75" i="17"/>
  <c r="G75" i="17"/>
  <c r="H75" i="17"/>
  <c r="I75" i="17"/>
  <c r="J75" i="17"/>
  <c r="K75" i="17"/>
  <c r="L75" i="17"/>
  <c r="M75" i="17"/>
  <c r="N75" i="17"/>
  <c r="O75" i="17"/>
  <c r="P75" i="17"/>
  <c r="Q75" i="17"/>
  <c r="R75" i="17"/>
  <c r="S75" i="17"/>
  <c r="T75" i="17"/>
  <c r="U75" i="17"/>
  <c r="B76" i="17"/>
  <c r="C76" i="17"/>
  <c r="X76" i="17" s="1"/>
  <c r="AA76" i="17" s="1"/>
  <c r="AB76" i="17" s="1"/>
  <c r="D76" i="17"/>
  <c r="E76" i="17"/>
  <c r="F76" i="17"/>
  <c r="G76" i="17"/>
  <c r="H76" i="17"/>
  <c r="I76" i="17"/>
  <c r="J76" i="17"/>
  <c r="K76" i="17"/>
  <c r="L76" i="17"/>
  <c r="M76" i="17"/>
  <c r="N76" i="17"/>
  <c r="O76" i="17"/>
  <c r="P76" i="17"/>
  <c r="Q76" i="17"/>
  <c r="R76" i="17"/>
  <c r="S76" i="17"/>
  <c r="T76" i="17"/>
  <c r="U76" i="17"/>
  <c r="V76" i="17"/>
  <c r="W76" i="17" s="1"/>
  <c r="B77" i="17"/>
  <c r="C77" i="17"/>
  <c r="D77" i="17"/>
  <c r="E77" i="17"/>
  <c r="F77" i="17"/>
  <c r="G77" i="17"/>
  <c r="H77" i="17"/>
  <c r="I77" i="17"/>
  <c r="J77" i="17"/>
  <c r="K77" i="17"/>
  <c r="L77" i="17"/>
  <c r="M77" i="17"/>
  <c r="N77" i="17"/>
  <c r="O77" i="17"/>
  <c r="P77" i="17"/>
  <c r="Q77" i="17"/>
  <c r="R77" i="17"/>
  <c r="S77" i="17"/>
  <c r="T77" i="17"/>
  <c r="U77" i="17"/>
  <c r="V77" i="17"/>
  <c r="W77" i="17" s="1"/>
  <c r="X77" i="17"/>
  <c r="AA77" i="17" s="1"/>
  <c r="AB77" i="17" s="1"/>
  <c r="B78" i="17"/>
  <c r="C78" i="17"/>
  <c r="V78" i="17" s="1"/>
  <c r="W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X82" i="17" s="1"/>
  <c r="AA82" i="17" s="1"/>
  <c r="AB82" i="17" s="1"/>
  <c r="D82" i="17"/>
  <c r="E82" i="17"/>
  <c r="F82" i="17"/>
  <c r="G82" i="17"/>
  <c r="H82" i="17"/>
  <c r="I82" i="17"/>
  <c r="J82" i="17"/>
  <c r="K82" i="17"/>
  <c r="L82" i="17"/>
  <c r="M82" i="17"/>
  <c r="N82" i="17"/>
  <c r="O82" i="17"/>
  <c r="P82" i="17"/>
  <c r="Q82" i="17"/>
  <c r="R82" i="17"/>
  <c r="S82" i="17"/>
  <c r="T82" i="17"/>
  <c r="U82" i="17"/>
  <c r="B83" i="17"/>
  <c r="C83" i="17"/>
  <c r="X83" i="17" s="1"/>
  <c r="AA83" i="17" s="1"/>
  <c r="AB83" i="17" s="1"/>
  <c r="D83" i="17"/>
  <c r="E83" i="17"/>
  <c r="F83" i="17"/>
  <c r="G83" i="17"/>
  <c r="H83" i="17"/>
  <c r="I83" i="17"/>
  <c r="J83" i="17"/>
  <c r="K83" i="17"/>
  <c r="L83" i="17"/>
  <c r="M83" i="17"/>
  <c r="N83" i="17"/>
  <c r="O83" i="17"/>
  <c r="P83" i="17"/>
  <c r="Q83" i="17"/>
  <c r="R83" i="17"/>
  <c r="S83" i="17"/>
  <c r="T83" i="17"/>
  <c r="U83" i="17"/>
  <c r="V83" i="17"/>
  <c r="W83" i="17" s="1"/>
  <c r="A84" i="17"/>
  <c r="B84" i="17"/>
  <c r="C84" i="17"/>
  <c r="D84" i="17"/>
  <c r="E84" i="17"/>
  <c r="F84" i="17"/>
  <c r="G84" i="17"/>
  <c r="H84" i="17"/>
  <c r="I84" i="17"/>
  <c r="J84" i="17"/>
  <c r="K84" i="17"/>
  <c r="L84" i="17"/>
  <c r="M84" i="17"/>
  <c r="N84" i="17"/>
  <c r="O84" i="17"/>
  <c r="P84" i="17"/>
  <c r="Q84" i="17"/>
  <c r="R84" i="17"/>
  <c r="S84" i="17"/>
  <c r="T84" i="17"/>
  <c r="U84" i="17"/>
  <c r="V84" i="17"/>
  <c r="W84" i="17" s="1"/>
  <c r="X84" i="17"/>
  <c r="AA84" i="17" s="1"/>
  <c r="AB84" i="17" s="1"/>
  <c r="B85" i="17"/>
  <c r="C85" i="17"/>
  <c r="V85" i="17" s="1"/>
  <c r="W85" i="17" s="1"/>
  <c r="D85" i="17"/>
  <c r="E85" i="17"/>
  <c r="F85" i="17"/>
  <c r="G85" i="17"/>
  <c r="H85" i="17"/>
  <c r="I85" i="17"/>
  <c r="J85" i="17"/>
  <c r="K85" i="17"/>
  <c r="L85" i="17"/>
  <c r="M85" i="17"/>
  <c r="N85" i="17"/>
  <c r="O85" i="17"/>
  <c r="P85" i="17"/>
  <c r="Q85" i="17"/>
  <c r="R85" i="17"/>
  <c r="S85" i="17"/>
  <c r="T85" i="17"/>
  <c r="U85" i="17"/>
  <c r="B86" i="17"/>
  <c r="C86" i="17"/>
  <c r="D86" i="17"/>
  <c r="E86" i="17"/>
  <c r="F86" i="17"/>
  <c r="G86" i="17"/>
  <c r="H86" i="17"/>
  <c r="I86" i="17"/>
  <c r="J86" i="17"/>
  <c r="K86" i="17"/>
  <c r="L86" i="17"/>
  <c r="M86" i="17"/>
  <c r="N86" i="17"/>
  <c r="O86" i="17"/>
  <c r="P86" i="17"/>
  <c r="Q86" i="17"/>
  <c r="R86" i="17"/>
  <c r="S86" i="17"/>
  <c r="T86" i="17"/>
  <c r="U86" i="17"/>
  <c r="V86" i="17"/>
  <c r="W86" i="17" s="1"/>
  <c r="X86" i="17"/>
  <c r="AA86" i="17" s="1"/>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D88" i="17"/>
  <c r="E88" i="17"/>
  <c r="F88" i="17"/>
  <c r="G88" i="17"/>
  <c r="H88" i="17"/>
  <c r="I88" i="17"/>
  <c r="J88" i="17"/>
  <c r="K88" i="17"/>
  <c r="L88" i="17"/>
  <c r="M88" i="17"/>
  <c r="N88" i="17"/>
  <c r="O88" i="17"/>
  <c r="P88" i="17"/>
  <c r="Q88" i="17"/>
  <c r="R88" i="17"/>
  <c r="S88" i="17"/>
  <c r="T88" i="17"/>
  <c r="U88" i="17"/>
  <c r="V88" i="17"/>
  <c r="W88" i="17" s="1"/>
  <c r="X88" i="17"/>
  <c r="AA88" i="17" s="1"/>
  <c r="AB88" i="17" s="1"/>
  <c r="B89" i="17"/>
  <c r="C89" i="17"/>
  <c r="V89" i="17" s="1"/>
  <c r="W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91" i="17"/>
  <c r="C91" i="17"/>
  <c r="X91" i="17" s="1"/>
  <c r="AA91" i="17" s="1"/>
  <c r="D91" i="17"/>
  <c r="E91" i="17"/>
  <c r="F91" i="17"/>
  <c r="G91" i="17"/>
  <c r="H91" i="17"/>
  <c r="I91" i="17"/>
  <c r="J91" i="17"/>
  <c r="K91" i="17"/>
  <c r="L91" i="17"/>
  <c r="M91" i="17"/>
  <c r="N91" i="17"/>
  <c r="O91" i="17"/>
  <c r="P91" i="17"/>
  <c r="Q91" i="17"/>
  <c r="R91" i="17"/>
  <c r="S91" i="17"/>
  <c r="T91" i="17"/>
  <c r="V91" i="17"/>
  <c r="W91" i="17" s="1"/>
  <c r="B92" i="17"/>
  <c r="C92" i="17"/>
  <c r="X92" i="17" s="1"/>
  <c r="AA92" i="17" s="1"/>
  <c r="D92" i="17"/>
  <c r="E92" i="17"/>
  <c r="F92" i="17"/>
  <c r="G92" i="17"/>
  <c r="H92" i="17"/>
  <c r="I92" i="17"/>
  <c r="J92" i="17"/>
  <c r="K92" i="17"/>
  <c r="L92" i="17"/>
  <c r="M92" i="17"/>
  <c r="N92" i="17"/>
  <c r="O92" i="17"/>
  <c r="P92" i="17"/>
  <c r="Q92" i="17"/>
  <c r="R92" i="17"/>
  <c r="S92" i="17"/>
  <c r="T92" i="17"/>
  <c r="U92" i="17"/>
  <c r="V92" i="17"/>
  <c r="W92" i="17" s="1"/>
  <c r="B93" i="17"/>
  <c r="C93" i="17"/>
  <c r="V93" i="17" s="1"/>
  <c r="W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D5" i="17"/>
  <c r="E5" i="17"/>
  <c r="F5" i="17"/>
  <c r="G5" i="17"/>
  <c r="H5" i="17"/>
  <c r="I5" i="17"/>
  <c r="J5" i="17"/>
  <c r="K5" i="17"/>
  <c r="L5" i="17"/>
  <c r="M5" i="17"/>
  <c r="N5" i="17"/>
  <c r="O5" i="17"/>
  <c r="P5" i="17"/>
  <c r="Q5" i="17"/>
  <c r="R5" i="17"/>
  <c r="S5" i="17"/>
  <c r="T5" i="17"/>
  <c r="V5" i="17"/>
  <c r="W5" i="17" s="1"/>
  <c r="B6" i="17"/>
  <c r="C6" i="17"/>
  <c r="V6" i="17" s="1"/>
  <c r="W6" i="17" s="1"/>
  <c r="D6" i="17"/>
  <c r="E6" i="17"/>
  <c r="F6" i="17"/>
  <c r="G6" i="17"/>
  <c r="H6" i="17"/>
  <c r="I6" i="17"/>
  <c r="J6" i="17"/>
  <c r="K6" i="17"/>
  <c r="L6" i="17"/>
  <c r="M6" i="17"/>
  <c r="N6" i="17"/>
  <c r="O6" i="17"/>
  <c r="P6" i="17"/>
  <c r="Q6" i="17"/>
  <c r="R6" i="17"/>
  <c r="S6" i="17"/>
  <c r="T6" i="17"/>
  <c r="U6" i="17"/>
  <c r="X6" i="17"/>
  <c r="AA6" i="17" s="1"/>
  <c r="AB6" i="17" s="1"/>
  <c r="B7" i="17"/>
  <c r="C7" i="17"/>
  <c r="V7" i="17" s="1"/>
  <c r="W7" i="17" s="1"/>
  <c r="D7" i="17"/>
  <c r="E7" i="17"/>
  <c r="F7" i="17"/>
  <c r="G7" i="17"/>
  <c r="H7" i="17"/>
  <c r="I7" i="17"/>
  <c r="J7" i="17"/>
  <c r="K7" i="17"/>
  <c r="L7" i="17"/>
  <c r="M7" i="17"/>
  <c r="N7" i="17"/>
  <c r="O7" i="17"/>
  <c r="P7" i="17"/>
  <c r="Q7" i="17"/>
  <c r="R7" i="17"/>
  <c r="S7" i="17"/>
  <c r="T7" i="17"/>
  <c r="U7" i="17"/>
  <c r="B8" i="17"/>
  <c r="C8" i="17"/>
  <c r="V8" i="17" s="1"/>
  <c r="W8" i="17" s="1"/>
  <c r="D8" i="17"/>
  <c r="E8" i="17"/>
  <c r="F8" i="17"/>
  <c r="G8" i="17"/>
  <c r="H8" i="17"/>
  <c r="I8" i="17"/>
  <c r="J8" i="17"/>
  <c r="K8" i="17"/>
  <c r="L8" i="17"/>
  <c r="M8" i="17"/>
  <c r="N8" i="17"/>
  <c r="O8" i="17"/>
  <c r="P8" i="17"/>
  <c r="Q8" i="17"/>
  <c r="R8" i="17"/>
  <c r="S8" i="17"/>
  <c r="T8" i="17"/>
  <c r="U8" i="17"/>
  <c r="X8" i="17"/>
  <c r="AA8" i="17" s="1"/>
  <c r="B9" i="17"/>
  <c r="C9" i="17"/>
  <c r="X9" i="17" s="1"/>
  <c r="AA9" i="17" s="1"/>
  <c r="D9" i="17"/>
  <c r="E9" i="17"/>
  <c r="F9" i="17"/>
  <c r="G9" i="17"/>
  <c r="H9" i="17"/>
  <c r="I9" i="17"/>
  <c r="J9" i="17"/>
  <c r="K9" i="17"/>
  <c r="L9" i="17"/>
  <c r="M9" i="17"/>
  <c r="N9" i="17"/>
  <c r="O9" i="17"/>
  <c r="P9" i="17"/>
  <c r="Q9" i="17"/>
  <c r="R9" i="17"/>
  <c r="S9" i="17"/>
  <c r="T9" i="17"/>
  <c r="V9" i="17"/>
  <c r="W9" i="17" s="1"/>
  <c r="B10" i="17"/>
  <c r="C10" i="17"/>
  <c r="V10" i="17" s="1"/>
  <c r="W10" i="17" s="1"/>
  <c r="D10" i="17"/>
  <c r="E10" i="17"/>
  <c r="F10" i="17"/>
  <c r="G10" i="17"/>
  <c r="H10" i="17"/>
  <c r="I10" i="17"/>
  <c r="J10" i="17"/>
  <c r="K10" i="17"/>
  <c r="L10" i="17"/>
  <c r="M10" i="17"/>
  <c r="N10" i="17"/>
  <c r="O10" i="17"/>
  <c r="P10" i="17"/>
  <c r="Q10" i="17"/>
  <c r="R10" i="17"/>
  <c r="S10" i="17"/>
  <c r="T10" i="17"/>
  <c r="U10" i="17"/>
  <c r="X10" i="17"/>
  <c r="AA10" i="17" s="1"/>
  <c r="B11" i="17"/>
  <c r="C11" i="17"/>
  <c r="D11" i="17"/>
  <c r="E11" i="17"/>
  <c r="F11" i="17"/>
  <c r="G11" i="17"/>
  <c r="H11" i="17"/>
  <c r="I11" i="17"/>
  <c r="J11" i="17"/>
  <c r="K11" i="17"/>
  <c r="L11" i="17"/>
  <c r="M11" i="17"/>
  <c r="N11" i="17"/>
  <c r="O11" i="17"/>
  <c r="P11" i="17"/>
  <c r="Q11" i="17"/>
  <c r="R11" i="17"/>
  <c r="S11" i="17"/>
  <c r="T11" i="17"/>
  <c r="U11" i="17"/>
  <c r="V11" i="17"/>
  <c r="W11" i="17" s="1"/>
  <c r="X11" i="17"/>
  <c r="AA11" i="17" s="1"/>
  <c r="AB11" i="17" s="1"/>
  <c r="B12" i="17"/>
  <c r="C12" i="17"/>
  <c r="V12" i="17" s="1"/>
  <c r="W12" i="17" s="1"/>
  <c r="D12" i="17"/>
  <c r="E12" i="17"/>
  <c r="F12" i="17"/>
  <c r="G12" i="17"/>
  <c r="H12" i="17"/>
  <c r="I12" i="17"/>
  <c r="J12" i="17"/>
  <c r="K12" i="17"/>
  <c r="L12" i="17"/>
  <c r="M12" i="17"/>
  <c r="N12" i="17"/>
  <c r="O12" i="17"/>
  <c r="P12" i="17"/>
  <c r="Q12" i="17"/>
  <c r="R12" i="17"/>
  <c r="S12" i="17"/>
  <c r="T12" i="17"/>
  <c r="U12" i="17"/>
  <c r="B13" i="17"/>
  <c r="C13" i="17"/>
  <c r="D13" i="17"/>
  <c r="E13" i="17"/>
  <c r="F13" i="17"/>
  <c r="G13" i="17"/>
  <c r="H13" i="17"/>
  <c r="I13" i="17"/>
  <c r="J13" i="17"/>
  <c r="K13" i="17"/>
  <c r="L13" i="17"/>
  <c r="M13" i="17"/>
  <c r="N13" i="17"/>
  <c r="O13" i="17"/>
  <c r="P13" i="17"/>
  <c r="Q13" i="17"/>
  <c r="R13" i="17"/>
  <c r="S13" i="17"/>
  <c r="T13" i="17"/>
  <c r="U13" i="17"/>
  <c r="V13" i="17"/>
  <c r="W13" i="17" s="1"/>
  <c r="X13" i="17"/>
  <c r="AA13" i="17" s="1"/>
  <c r="AB13" i="17" s="1"/>
  <c r="B14" i="17"/>
  <c r="C14" i="17"/>
  <c r="V14" i="17" s="1"/>
  <c r="W14" i="17" s="1"/>
  <c r="D14" i="17"/>
  <c r="E14" i="17"/>
  <c r="F14" i="17"/>
  <c r="G14" i="17"/>
  <c r="H14" i="17"/>
  <c r="I14" i="17"/>
  <c r="J14" i="17"/>
  <c r="K14" i="17"/>
  <c r="L14" i="17"/>
  <c r="M14" i="17"/>
  <c r="N14" i="17"/>
  <c r="O14" i="17"/>
  <c r="P14" i="17"/>
  <c r="Q14" i="17"/>
  <c r="R14" i="17"/>
  <c r="S14" i="17"/>
  <c r="T14" i="17"/>
  <c r="U14" i="17"/>
  <c r="B15" i="17"/>
  <c r="C15" i="17"/>
  <c r="X15" i="17" s="1"/>
  <c r="AA15" i="17" s="1"/>
  <c r="D15" i="17"/>
  <c r="E15" i="17"/>
  <c r="F15" i="17"/>
  <c r="G15" i="17"/>
  <c r="H15" i="17"/>
  <c r="I15" i="17"/>
  <c r="J15" i="17"/>
  <c r="K15" i="17"/>
  <c r="L15" i="17"/>
  <c r="M15" i="17"/>
  <c r="N15" i="17"/>
  <c r="O15" i="17"/>
  <c r="P15" i="17"/>
  <c r="Q15" i="17"/>
  <c r="R15" i="17"/>
  <c r="S15" i="17"/>
  <c r="T15" i="17"/>
  <c r="U15" i="17"/>
  <c r="V15" i="17"/>
  <c r="W15" i="17" s="1"/>
  <c r="B16" i="17"/>
  <c r="C16" i="17"/>
  <c r="D16" i="17"/>
  <c r="E16" i="17"/>
  <c r="F16" i="17"/>
  <c r="G16" i="17"/>
  <c r="H16" i="17"/>
  <c r="I16" i="17"/>
  <c r="J16" i="17"/>
  <c r="K16" i="17"/>
  <c r="L16" i="17"/>
  <c r="M16" i="17"/>
  <c r="N16" i="17"/>
  <c r="O16" i="17"/>
  <c r="P16" i="17"/>
  <c r="Q16" i="17"/>
  <c r="R16" i="17"/>
  <c r="S16" i="17"/>
  <c r="T16" i="17"/>
  <c r="U16" i="17"/>
  <c r="V16" i="17"/>
  <c r="W16" i="17" s="1"/>
  <c r="X16" i="17"/>
  <c r="AA16" i="17" s="1"/>
  <c r="B17" i="17"/>
  <c r="C17" i="17"/>
  <c r="V17" i="17" s="1"/>
  <c r="W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V19" i="17" s="1"/>
  <c r="W19" i="17" s="1"/>
  <c r="D19" i="17"/>
  <c r="E19" i="17"/>
  <c r="F19" i="17"/>
  <c r="G19" i="17"/>
  <c r="H19" i="17"/>
  <c r="I19" i="17"/>
  <c r="J19" i="17"/>
  <c r="K19" i="17"/>
  <c r="L19" i="17"/>
  <c r="M19" i="17"/>
  <c r="N19" i="17"/>
  <c r="O19" i="17"/>
  <c r="P19" i="17"/>
  <c r="Q19" i="17"/>
  <c r="R19" i="17"/>
  <c r="S19" i="17"/>
  <c r="T19" i="17"/>
  <c r="U19" i="17"/>
  <c r="B20" i="17"/>
  <c r="C20" i="17"/>
  <c r="V20" i="17" s="1"/>
  <c r="W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V23" i="17" s="1"/>
  <c r="W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V25" i="17" s="1"/>
  <c r="W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U26" i="17"/>
  <c r="B27" i="17"/>
  <c r="C27" i="17"/>
  <c r="V27" i="17" s="1"/>
  <c r="W27" i="17" s="1"/>
  <c r="D27" i="17"/>
  <c r="E27" i="17"/>
  <c r="F27" i="17"/>
  <c r="G27" i="17"/>
  <c r="H27" i="17"/>
  <c r="I27" i="17"/>
  <c r="J27" i="17"/>
  <c r="K27" i="17"/>
  <c r="L27" i="17"/>
  <c r="M27" i="17"/>
  <c r="N27" i="17"/>
  <c r="O27" i="17"/>
  <c r="P27" i="17"/>
  <c r="Q27" i="17"/>
  <c r="R27" i="17"/>
  <c r="S27" i="17"/>
  <c r="T27" i="17"/>
  <c r="U27" i="17"/>
  <c r="X27" i="17"/>
  <c r="AA27" i="17" s="1"/>
  <c r="B28" i="17"/>
  <c r="C28" i="17"/>
  <c r="D28" i="17"/>
  <c r="E28" i="17"/>
  <c r="F28" i="17"/>
  <c r="G28" i="17"/>
  <c r="H28" i="17"/>
  <c r="I28" i="17"/>
  <c r="J28" i="17"/>
  <c r="K28" i="17"/>
  <c r="L28" i="17"/>
  <c r="M28" i="17"/>
  <c r="N28" i="17"/>
  <c r="O28" i="17"/>
  <c r="P28" i="17"/>
  <c r="Q28" i="17"/>
  <c r="R28" i="17"/>
  <c r="S28" i="17"/>
  <c r="T28" i="17"/>
  <c r="V28" i="17"/>
  <c r="W28" i="17" s="1"/>
  <c r="X28" i="17"/>
  <c r="AA28" i="17" s="1"/>
  <c r="B29" i="17"/>
  <c r="C29" i="17"/>
  <c r="D29" i="17"/>
  <c r="E29" i="17"/>
  <c r="F29" i="17"/>
  <c r="G29" i="17"/>
  <c r="H29" i="17"/>
  <c r="I29" i="17"/>
  <c r="J29" i="17"/>
  <c r="K29" i="17"/>
  <c r="L29" i="17"/>
  <c r="M29" i="17"/>
  <c r="N29" i="17"/>
  <c r="O29" i="17"/>
  <c r="P29" i="17"/>
  <c r="Q29" i="17"/>
  <c r="R29" i="17"/>
  <c r="S29" i="17"/>
  <c r="T29" i="17"/>
  <c r="U29" i="17"/>
  <c r="V29" i="17"/>
  <c r="W29" i="17" s="1"/>
  <c r="X29" i="17"/>
  <c r="AA29" i="17" s="1"/>
  <c r="B30" i="17"/>
  <c r="C30" i="17"/>
  <c r="V30" i="17" s="1"/>
  <c r="W30" i="17" s="1"/>
  <c r="D30" i="17"/>
  <c r="E30" i="17"/>
  <c r="F30" i="17"/>
  <c r="G30" i="17"/>
  <c r="H30" i="17"/>
  <c r="I30" i="17"/>
  <c r="J30" i="17"/>
  <c r="K30" i="17"/>
  <c r="L30" i="17"/>
  <c r="M30" i="17"/>
  <c r="N30" i="17"/>
  <c r="O30" i="17"/>
  <c r="P30" i="17"/>
  <c r="Q30" i="17"/>
  <c r="R30" i="17"/>
  <c r="S30" i="17"/>
  <c r="T30" i="17"/>
  <c r="U30" i="17"/>
  <c r="B31" i="17"/>
  <c r="C31" i="17"/>
  <c r="D31" i="17"/>
  <c r="E31" i="17"/>
  <c r="F31" i="17"/>
  <c r="G31" i="17"/>
  <c r="H31" i="17"/>
  <c r="I31" i="17"/>
  <c r="J31" i="17"/>
  <c r="K31" i="17"/>
  <c r="L31" i="17"/>
  <c r="M31" i="17"/>
  <c r="N31" i="17"/>
  <c r="O31" i="17"/>
  <c r="P31" i="17"/>
  <c r="Q31" i="17"/>
  <c r="R31" i="17"/>
  <c r="S31" i="17"/>
  <c r="T31" i="17"/>
  <c r="V31" i="17"/>
  <c r="W31" i="17" s="1"/>
  <c r="X31" i="17"/>
  <c r="AA31" i="17" s="1"/>
  <c r="B32" i="17"/>
  <c r="C32" i="17"/>
  <c r="D32" i="17"/>
  <c r="E32" i="17"/>
  <c r="F32" i="17"/>
  <c r="G32" i="17"/>
  <c r="H32" i="17"/>
  <c r="I32" i="17"/>
  <c r="J32" i="17"/>
  <c r="K32" i="17"/>
  <c r="L32" i="17"/>
  <c r="M32" i="17"/>
  <c r="N32" i="17"/>
  <c r="O32" i="17"/>
  <c r="P32" i="17"/>
  <c r="Q32" i="17"/>
  <c r="R32" i="17"/>
  <c r="S32" i="17"/>
  <c r="T32" i="17"/>
  <c r="U32" i="17"/>
  <c r="V32" i="17"/>
  <c r="W32" i="17" s="1"/>
  <c r="X32" i="17"/>
  <c r="AA32" i="17" s="1"/>
  <c r="B33" i="17"/>
  <c r="C33" i="17"/>
  <c r="V33" i="17" s="1"/>
  <c r="W33" i="17" s="1"/>
  <c r="D33" i="17"/>
  <c r="E33" i="17"/>
  <c r="F33" i="17"/>
  <c r="G33" i="17"/>
  <c r="H33" i="17"/>
  <c r="I33" i="17"/>
  <c r="J33" i="17"/>
  <c r="K33" i="17"/>
  <c r="L33" i="17"/>
  <c r="M33" i="17"/>
  <c r="N33" i="17"/>
  <c r="O33" i="17"/>
  <c r="P33" i="17"/>
  <c r="Q33" i="17"/>
  <c r="R33" i="17"/>
  <c r="S33" i="17"/>
  <c r="T33" i="17"/>
  <c r="U33" i="17"/>
  <c r="B34" i="17"/>
  <c r="C34" i="17"/>
  <c r="D34" i="17"/>
  <c r="E34" i="17"/>
  <c r="F34" i="17"/>
  <c r="G34" i="17"/>
  <c r="H34" i="17"/>
  <c r="I34" i="17"/>
  <c r="J34" i="17"/>
  <c r="K34" i="17"/>
  <c r="L34" i="17"/>
  <c r="M34" i="17"/>
  <c r="N34" i="17"/>
  <c r="O34" i="17"/>
  <c r="P34" i="17"/>
  <c r="Q34" i="17"/>
  <c r="R34" i="17"/>
  <c r="S34" i="17"/>
  <c r="T34" i="17"/>
  <c r="U34" i="17"/>
  <c r="V34" i="17"/>
  <c r="W34" i="17" s="1"/>
  <c r="X34" i="17"/>
  <c r="AA34" i="17" s="1"/>
  <c r="AB34" i="17" s="1"/>
  <c r="B35" i="17"/>
  <c r="C35" i="17"/>
  <c r="V35" i="17" s="1"/>
  <c r="W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V36" i="17"/>
  <c r="W36" i="17" s="1"/>
  <c r="B37" i="17"/>
  <c r="C37" i="17"/>
  <c r="D37" i="17"/>
  <c r="E37" i="17"/>
  <c r="F37" i="17"/>
  <c r="G37" i="17"/>
  <c r="H37" i="17"/>
  <c r="I37" i="17"/>
  <c r="J37" i="17"/>
  <c r="K37" i="17"/>
  <c r="L37" i="17"/>
  <c r="M37" i="17"/>
  <c r="N37" i="17"/>
  <c r="O37" i="17"/>
  <c r="P37" i="17"/>
  <c r="Q37" i="17"/>
  <c r="R37" i="17"/>
  <c r="S37" i="17"/>
  <c r="T37" i="17"/>
  <c r="U37" i="17"/>
  <c r="V37" i="17"/>
  <c r="W37" i="17" s="1"/>
  <c r="X37" i="17"/>
  <c r="AA37" i="17" s="1"/>
  <c r="AB37" i="17" s="1"/>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X42" i="17" s="1"/>
  <c r="AA42" i="17" s="1"/>
  <c r="AB42" i="17" s="1"/>
  <c r="D42" i="17"/>
  <c r="E42" i="17"/>
  <c r="F42" i="17"/>
  <c r="G42" i="17"/>
  <c r="H42" i="17"/>
  <c r="I42" i="17"/>
  <c r="J42" i="17"/>
  <c r="K42" i="17"/>
  <c r="L42" i="17"/>
  <c r="M42" i="17"/>
  <c r="N42" i="17"/>
  <c r="O42" i="17"/>
  <c r="P42" i="17"/>
  <c r="Q42" i="17"/>
  <c r="R42" i="17"/>
  <c r="S42" i="17"/>
  <c r="T42" i="17"/>
  <c r="U42" i="17"/>
  <c r="A43" i="17"/>
  <c r="B43" i="17"/>
  <c r="C43" i="17"/>
  <c r="V43" i="17" s="1"/>
  <c r="W43" i="17" s="1"/>
  <c r="D43" i="17"/>
  <c r="E43" i="17"/>
  <c r="F43" i="17"/>
  <c r="G43" i="17"/>
  <c r="H43" i="17"/>
  <c r="I43" i="17"/>
  <c r="J43" i="17"/>
  <c r="K43" i="17"/>
  <c r="L43" i="17"/>
  <c r="M43" i="17"/>
  <c r="N43" i="17"/>
  <c r="O43" i="17"/>
  <c r="P43" i="17"/>
  <c r="Q43" i="17"/>
  <c r="R43" i="17"/>
  <c r="S43" i="17"/>
  <c r="T43" i="17"/>
  <c r="U43" i="17"/>
  <c r="B44" i="17"/>
  <c r="C44" i="17"/>
  <c r="D44" i="17"/>
  <c r="E44" i="17"/>
  <c r="F44" i="17"/>
  <c r="G44" i="17"/>
  <c r="H44" i="17"/>
  <c r="I44" i="17"/>
  <c r="J44" i="17"/>
  <c r="K44" i="17"/>
  <c r="L44" i="17"/>
  <c r="M44" i="17"/>
  <c r="N44" i="17"/>
  <c r="O44" i="17"/>
  <c r="P44" i="17"/>
  <c r="Q44" i="17"/>
  <c r="R44" i="17"/>
  <c r="S44" i="17"/>
  <c r="T44" i="17"/>
  <c r="U44" i="17"/>
  <c r="V44" i="17"/>
  <c r="W44" i="17" s="1"/>
  <c r="X44" i="17"/>
  <c r="AA44" i="17" s="1"/>
  <c r="B45" i="17"/>
  <c r="C45" i="17"/>
  <c r="V45" i="17" s="1"/>
  <c r="W45" i="17" s="1"/>
  <c r="D45" i="17"/>
  <c r="E45" i="17"/>
  <c r="F45" i="17"/>
  <c r="G45" i="17"/>
  <c r="H45" i="17"/>
  <c r="I45" i="17"/>
  <c r="J45" i="17"/>
  <c r="K45" i="17"/>
  <c r="L45" i="17"/>
  <c r="M45" i="17"/>
  <c r="N45" i="17"/>
  <c r="O45" i="17"/>
  <c r="P45" i="17"/>
  <c r="Q45" i="17"/>
  <c r="R45" i="17"/>
  <c r="S45" i="17"/>
  <c r="T45" i="17"/>
  <c r="U45" i="17"/>
  <c r="B46" i="17"/>
  <c r="C46" i="17"/>
  <c r="D46" i="17"/>
  <c r="E46" i="17"/>
  <c r="F46" i="17"/>
  <c r="G46" i="17"/>
  <c r="H46" i="17"/>
  <c r="I46" i="17"/>
  <c r="J46" i="17"/>
  <c r="K46" i="17"/>
  <c r="L46" i="17"/>
  <c r="M46" i="17"/>
  <c r="N46" i="17"/>
  <c r="O46" i="17"/>
  <c r="P46" i="17"/>
  <c r="Q46" i="17"/>
  <c r="R46" i="17"/>
  <c r="S46" i="17"/>
  <c r="T46" i="17"/>
  <c r="V46" i="17"/>
  <c r="W46" i="17" s="1"/>
  <c r="X46" i="17"/>
  <c r="AA46" i="17" s="1"/>
  <c r="B47" i="17"/>
  <c r="C47" i="17"/>
  <c r="X47" i="17" s="1"/>
  <c r="AA47" i="17" s="1"/>
  <c r="AB47" i="17" s="1"/>
  <c r="D47" i="17"/>
  <c r="E47" i="17"/>
  <c r="F47" i="17"/>
  <c r="G47" i="17"/>
  <c r="H47" i="17"/>
  <c r="I47" i="17"/>
  <c r="J47" i="17"/>
  <c r="K47" i="17"/>
  <c r="L47" i="17"/>
  <c r="M47" i="17"/>
  <c r="N47" i="17"/>
  <c r="O47" i="17"/>
  <c r="P47" i="17"/>
  <c r="Q47" i="17"/>
  <c r="R47" i="17"/>
  <c r="S47" i="17"/>
  <c r="T47" i="17"/>
  <c r="U47" i="17"/>
  <c r="V47" i="17"/>
  <c r="W47" i="17" s="1"/>
  <c r="B48" i="17"/>
  <c r="C48" i="17"/>
  <c r="D48" i="17"/>
  <c r="E48" i="17"/>
  <c r="F48" i="17"/>
  <c r="G48" i="17"/>
  <c r="H48" i="17"/>
  <c r="I48" i="17"/>
  <c r="J48" i="17"/>
  <c r="K48" i="17"/>
  <c r="L48" i="17"/>
  <c r="M48" i="17"/>
  <c r="N48" i="17"/>
  <c r="O48" i="17"/>
  <c r="P48" i="17"/>
  <c r="Q48" i="17"/>
  <c r="R48" i="17"/>
  <c r="S48" i="17"/>
  <c r="T48" i="17"/>
  <c r="U48" i="17"/>
  <c r="V48" i="17"/>
  <c r="W48" i="17" s="1"/>
  <c r="X48" i="17"/>
  <c r="AA48" i="17" s="1"/>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D50" i="17"/>
  <c r="E50" i="17"/>
  <c r="F50" i="17"/>
  <c r="G50" i="17"/>
  <c r="H50" i="17"/>
  <c r="I50" i="17"/>
  <c r="J50" i="17"/>
  <c r="K50" i="17"/>
  <c r="L50" i="17"/>
  <c r="M50" i="17"/>
  <c r="N50" i="17"/>
  <c r="O50" i="17"/>
  <c r="P50" i="17"/>
  <c r="Q50" i="17"/>
  <c r="R50" i="17"/>
  <c r="S50" i="17"/>
  <c r="T50" i="17"/>
  <c r="V50" i="17"/>
  <c r="W50" i="17" s="1"/>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V52" i="17"/>
  <c r="W52" i="17" s="1"/>
  <c r="B53" i="17"/>
  <c r="C53" i="17"/>
  <c r="X53" i="17" s="1"/>
  <c r="AA53" i="17" s="1"/>
  <c r="D53" i="17"/>
  <c r="E53" i="17"/>
  <c r="F53" i="17"/>
  <c r="G53" i="17"/>
  <c r="H53" i="17"/>
  <c r="I53" i="17"/>
  <c r="J53" i="17"/>
  <c r="K53" i="17"/>
  <c r="L53" i="17"/>
  <c r="M53" i="17"/>
  <c r="N53" i="17"/>
  <c r="O53" i="17"/>
  <c r="P53" i="17"/>
  <c r="Q53" i="17"/>
  <c r="R53" i="17"/>
  <c r="S53" i="17"/>
  <c r="T53" i="17"/>
  <c r="U53" i="17"/>
  <c r="V53" i="17"/>
  <c r="W53" i="17" s="1"/>
  <c r="B54" i="17"/>
  <c r="C54" i="17"/>
  <c r="X54" i="17" s="1"/>
  <c r="AA54" i="17" s="1"/>
  <c r="AB54" i="17" s="1"/>
  <c r="D54" i="17"/>
  <c r="E54" i="17"/>
  <c r="F54" i="17"/>
  <c r="G54" i="17"/>
  <c r="H54" i="17"/>
  <c r="I54" i="17"/>
  <c r="J54" i="17"/>
  <c r="K54" i="17"/>
  <c r="L54" i="17"/>
  <c r="M54" i="17"/>
  <c r="N54" i="17"/>
  <c r="O54" i="17"/>
  <c r="P54" i="17"/>
  <c r="Q54" i="17"/>
  <c r="R54" i="17"/>
  <c r="S54" i="17"/>
  <c r="T54" i="17"/>
  <c r="U54" i="17"/>
  <c r="V54" i="17"/>
  <c r="W54" i="17" s="1"/>
  <c r="B55" i="17"/>
  <c r="C55" i="17"/>
  <c r="V55" i="17" s="1"/>
  <c r="W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V56" i="17"/>
  <c r="W56" i="17" s="1"/>
  <c r="B57" i="17"/>
  <c r="C57" i="17"/>
  <c r="V57" i="17" s="1"/>
  <c r="W57" i="17" s="1"/>
  <c r="D57" i="17"/>
  <c r="E57" i="17"/>
  <c r="F57" i="17"/>
  <c r="G57" i="17"/>
  <c r="H57" i="17"/>
  <c r="I57" i="17"/>
  <c r="J57" i="17"/>
  <c r="K57" i="17"/>
  <c r="L57" i="17"/>
  <c r="M57" i="17"/>
  <c r="N57" i="17"/>
  <c r="O57" i="17"/>
  <c r="P57" i="17"/>
  <c r="Q57" i="17"/>
  <c r="R57" i="17"/>
  <c r="S57" i="17"/>
  <c r="T57" i="17"/>
  <c r="U57" i="17"/>
  <c r="B58" i="17"/>
  <c r="C58" i="17"/>
  <c r="X58" i="17" s="1"/>
  <c r="AA58" i="17" s="1"/>
  <c r="AB58" i="17" s="1"/>
  <c r="D58" i="17"/>
  <c r="E58" i="17"/>
  <c r="F58" i="17"/>
  <c r="G58" i="17"/>
  <c r="H58" i="17"/>
  <c r="I58" i="17"/>
  <c r="J58" i="17"/>
  <c r="K58" i="17"/>
  <c r="L58" i="17"/>
  <c r="M58" i="17"/>
  <c r="N58" i="17"/>
  <c r="O58" i="17"/>
  <c r="P58" i="17"/>
  <c r="Q58" i="17"/>
  <c r="R58" i="17"/>
  <c r="S58" i="17"/>
  <c r="T58" i="17"/>
  <c r="U58" i="17"/>
  <c r="V58" i="17"/>
  <c r="W58" i="17" s="1"/>
  <c r="B59" i="17"/>
  <c r="C59" i="17"/>
  <c r="V59" i="17" s="1"/>
  <c r="W59" i="17" s="1"/>
  <c r="D59" i="17"/>
  <c r="E59" i="17"/>
  <c r="F59" i="17"/>
  <c r="G59" i="17"/>
  <c r="H59" i="17"/>
  <c r="I59" i="17"/>
  <c r="J59" i="17"/>
  <c r="K59" i="17"/>
  <c r="L59" i="17"/>
  <c r="M59" i="17"/>
  <c r="N59" i="17"/>
  <c r="O59" i="17"/>
  <c r="P59" i="17"/>
  <c r="Q59" i="17"/>
  <c r="R59" i="17"/>
  <c r="S59" i="17"/>
  <c r="T59" i="17"/>
  <c r="U59" i="17"/>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B62" i="17"/>
  <c r="C62" i="17"/>
  <c r="X62" i="17" s="1"/>
  <c r="AA62" i="17" s="1"/>
  <c r="D62" i="17"/>
  <c r="E62" i="17"/>
  <c r="F62" i="17"/>
  <c r="G62" i="17"/>
  <c r="H62" i="17"/>
  <c r="I62" i="17"/>
  <c r="J62" i="17"/>
  <c r="K62" i="17"/>
  <c r="L62" i="17"/>
  <c r="M62" i="17"/>
  <c r="N62" i="17"/>
  <c r="O62" i="17"/>
  <c r="P62" i="17"/>
  <c r="Q62" i="17"/>
  <c r="R62" i="17"/>
  <c r="S62" i="17"/>
  <c r="T62" i="17"/>
  <c r="U62" i="17"/>
  <c r="B63" i="17"/>
  <c r="C63" i="17"/>
  <c r="V63" i="17" s="1"/>
  <c r="W63" i="17" s="1"/>
  <c r="D63" i="17"/>
  <c r="E63" i="17"/>
  <c r="F63" i="17"/>
  <c r="G63" i="17"/>
  <c r="H63" i="17"/>
  <c r="I63" i="17"/>
  <c r="J63" i="17"/>
  <c r="K63" i="17"/>
  <c r="L63" i="17"/>
  <c r="M63" i="17"/>
  <c r="N63" i="17"/>
  <c r="O63" i="17"/>
  <c r="P63" i="17"/>
  <c r="Q63" i="17"/>
  <c r="R63" i="17"/>
  <c r="S63" i="17"/>
  <c r="T63" i="17"/>
  <c r="U63" i="17"/>
  <c r="X63" i="17"/>
  <c r="AA63" i="17" s="1"/>
  <c r="AB63" i="17" s="1"/>
  <c r="B64" i="17"/>
  <c r="C64" i="17"/>
  <c r="D64" i="17"/>
  <c r="E64" i="17"/>
  <c r="F64" i="17"/>
  <c r="G64" i="17"/>
  <c r="H64" i="17"/>
  <c r="I64" i="17"/>
  <c r="J64" i="17"/>
  <c r="K64" i="17"/>
  <c r="L64" i="17"/>
  <c r="M64" i="17"/>
  <c r="N64" i="17"/>
  <c r="O64" i="17"/>
  <c r="P64" i="17"/>
  <c r="Q64" i="17"/>
  <c r="R64" i="17"/>
  <c r="S64" i="17"/>
  <c r="T64" i="17"/>
  <c r="U64" i="17"/>
  <c r="V64" i="17"/>
  <c r="W64" i="17" s="1"/>
  <c r="X64" i="17"/>
  <c r="AA64" i="17" s="1"/>
  <c r="B65" i="17"/>
  <c r="C65" i="17"/>
  <c r="V65" i="17" s="1"/>
  <c r="W65" i="17" s="1"/>
  <c r="D65" i="17"/>
  <c r="E65" i="17"/>
  <c r="F65" i="17"/>
  <c r="G65" i="17"/>
  <c r="H65" i="17"/>
  <c r="I65" i="17"/>
  <c r="J65" i="17"/>
  <c r="K65" i="17"/>
  <c r="L65" i="17"/>
  <c r="M65" i="17"/>
  <c r="N65" i="17"/>
  <c r="O65" i="17"/>
  <c r="P65" i="17"/>
  <c r="Q65" i="17"/>
  <c r="R65" i="17"/>
  <c r="S65" i="17"/>
  <c r="T65" i="17"/>
  <c r="U65" i="17"/>
  <c r="C1160" i="12"/>
  <c r="C1159" i="12"/>
  <c r="C1158" i="12"/>
  <c r="C1157" i="12"/>
  <c r="C1156" i="12"/>
  <c r="C1155" i="12"/>
  <c r="C1154" i="12"/>
  <c r="C1153" i="12"/>
  <c r="C1152" i="12"/>
  <c r="C1151" i="12"/>
  <c r="C1150" i="12"/>
  <c r="C1149" i="12"/>
  <c r="C1148" i="12"/>
  <c r="C1147" i="12"/>
  <c r="C1146" i="12"/>
  <c r="C1145" i="12"/>
  <c r="C1144" i="12"/>
  <c r="C1143" i="12"/>
  <c r="C1142" i="12"/>
  <c r="C1141" i="12"/>
  <c r="C1140" i="12"/>
  <c r="C1139" i="12"/>
  <c r="C1138" i="12"/>
  <c r="C1137" i="12"/>
  <c r="C1136" i="12"/>
  <c r="C1135" i="12"/>
  <c r="C1134" i="12"/>
  <c r="C1133" i="12"/>
  <c r="C1132" i="12"/>
  <c r="C1131" i="12"/>
  <c r="C1130" i="12"/>
  <c r="C1129" i="12"/>
  <c r="C1128" i="12"/>
  <c r="C1127" i="12"/>
  <c r="C1126" i="12"/>
  <c r="C1125" i="12"/>
  <c r="C1124" i="12"/>
  <c r="C1123" i="12"/>
  <c r="C1122" i="12"/>
  <c r="C1121" i="12"/>
  <c r="C1120" i="12"/>
  <c r="C1119" i="12"/>
  <c r="C1118" i="12"/>
  <c r="C1117" i="12"/>
  <c r="C1116" i="12"/>
  <c r="C1115" i="12"/>
  <c r="C1114" i="12"/>
  <c r="C1113" i="12"/>
  <c r="C1112" i="12"/>
  <c r="C1111" i="12"/>
  <c r="C1110" i="12"/>
  <c r="C1109" i="12"/>
  <c r="C1108" i="12"/>
  <c r="C1107" i="12"/>
  <c r="C1106" i="12"/>
  <c r="C1105" i="12"/>
  <c r="C1104" i="12"/>
  <c r="C1103" i="12"/>
  <c r="C1102" i="12"/>
  <c r="C1101" i="12"/>
  <c r="C1100" i="12"/>
  <c r="C1099" i="12"/>
  <c r="C1098" i="12"/>
  <c r="C1097" i="12"/>
  <c r="C1096" i="12"/>
  <c r="C1095" i="12"/>
  <c r="C1094" i="12"/>
  <c r="C1093" i="12"/>
  <c r="C1092" i="12"/>
  <c r="C1091" i="12"/>
  <c r="C1090" i="12"/>
  <c r="C1089" i="12"/>
  <c r="C1088" i="12"/>
  <c r="C1087" i="12"/>
  <c r="C1086" i="12"/>
  <c r="C1085" i="12"/>
  <c r="C1084" i="12"/>
  <c r="C1083" i="12"/>
  <c r="C1082" i="12"/>
  <c r="C1081" i="12"/>
  <c r="C1080" i="12"/>
  <c r="C1079" i="12"/>
  <c r="C1078" i="12"/>
  <c r="C1077" i="12"/>
  <c r="C1076" i="12"/>
  <c r="C1075" i="12"/>
  <c r="C1074" i="12"/>
  <c r="C1073" i="12"/>
  <c r="C1072" i="12"/>
  <c r="C1071" i="12"/>
  <c r="C1070" i="12"/>
  <c r="C1069" i="12"/>
  <c r="C1068" i="12"/>
  <c r="C1067" i="12"/>
  <c r="C1066" i="12"/>
  <c r="C1065" i="12"/>
  <c r="C1064" i="12"/>
  <c r="C1063" i="12"/>
  <c r="C1062" i="12"/>
  <c r="C1061" i="12"/>
  <c r="C1060" i="12"/>
  <c r="C1059" i="12"/>
  <c r="C1058" i="12"/>
  <c r="C1057" i="12"/>
  <c r="C1056" i="12"/>
  <c r="C1055" i="12"/>
  <c r="C1054" i="12"/>
  <c r="C1053" i="12"/>
  <c r="C1052" i="12"/>
  <c r="C1051" i="12"/>
  <c r="C1050" i="12"/>
  <c r="C1049" i="12"/>
  <c r="C1048" i="12"/>
  <c r="C1047" i="12"/>
  <c r="C1046" i="12"/>
  <c r="C1045" i="12"/>
  <c r="C1044" i="12"/>
  <c r="C1043" i="12"/>
  <c r="C1042" i="12"/>
  <c r="C1041" i="12"/>
  <c r="C1040" i="12"/>
  <c r="C1039" i="12"/>
  <c r="C1038" i="12"/>
  <c r="C1037" i="12"/>
  <c r="C1036" i="12"/>
  <c r="C1035" i="12"/>
  <c r="C1034" i="12"/>
  <c r="C1033" i="12"/>
  <c r="C1032" i="12"/>
  <c r="C1031" i="12"/>
  <c r="C1030" i="12"/>
  <c r="C1029" i="12"/>
  <c r="C1028" i="12"/>
  <c r="C1027" i="12"/>
  <c r="C1026" i="12"/>
  <c r="C1025" i="12"/>
  <c r="C1024" i="12"/>
  <c r="C1023" i="12"/>
  <c r="C1022" i="12"/>
  <c r="C1021" i="12"/>
  <c r="C1020" i="12"/>
  <c r="C1019" i="12"/>
  <c r="C1018" i="12"/>
  <c r="C1017" i="12"/>
  <c r="C1016" i="12"/>
  <c r="C1015" i="12"/>
  <c r="C1014" i="12"/>
  <c r="C1013" i="12"/>
  <c r="C1012" i="12"/>
  <c r="C1011" i="12"/>
  <c r="C1010" i="12"/>
  <c r="C1009" i="12"/>
  <c r="C1008" i="12"/>
  <c r="C1007" i="12"/>
  <c r="C1006" i="12"/>
  <c r="C1005" i="12"/>
  <c r="C1004" i="12"/>
  <c r="C1003" i="12"/>
  <c r="C1002" i="12"/>
  <c r="C1001" i="12"/>
  <c r="C1000" i="12"/>
  <c r="C999" i="12"/>
  <c r="C998" i="12"/>
  <c r="C997" i="12"/>
  <c r="C996" i="12"/>
  <c r="C995" i="12"/>
  <c r="C994" i="12"/>
  <c r="C993" i="12"/>
  <c r="C992" i="12"/>
  <c r="C991" i="12"/>
  <c r="C990" i="12"/>
  <c r="C989" i="12"/>
  <c r="C988" i="12"/>
  <c r="C987" i="12"/>
  <c r="C986" i="12"/>
  <c r="C985" i="12"/>
  <c r="C984" i="12"/>
  <c r="C983" i="12"/>
  <c r="C982" i="12"/>
  <c r="C981" i="12"/>
  <c r="C980" i="12"/>
  <c r="C979" i="12"/>
  <c r="C978" i="12"/>
  <c r="C977" i="12"/>
  <c r="C976" i="12"/>
  <c r="C975" i="12"/>
  <c r="C974" i="12"/>
  <c r="C973" i="12"/>
  <c r="C972" i="12"/>
  <c r="C971" i="12"/>
  <c r="C970" i="12"/>
  <c r="C969" i="12"/>
  <c r="C968" i="12"/>
  <c r="C967" i="12"/>
  <c r="C966" i="12"/>
  <c r="C965" i="12"/>
  <c r="C964" i="12"/>
  <c r="C963" i="12"/>
  <c r="C962" i="12"/>
  <c r="C961" i="12"/>
  <c r="C960" i="12"/>
  <c r="C959" i="12"/>
  <c r="C958" i="12"/>
  <c r="C957" i="12"/>
  <c r="C956" i="12"/>
  <c r="C955" i="12"/>
  <c r="C954" i="12"/>
  <c r="C953" i="12"/>
  <c r="C952" i="12"/>
  <c r="C951" i="12"/>
  <c r="C950" i="12"/>
  <c r="C949" i="12"/>
  <c r="C948" i="12"/>
  <c r="C947" i="12"/>
  <c r="C946" i="12"/>
  <c r="C945" i="12"/>
  <c r="C944" i="12"/>
  <c r="C943" i="12"/>
  <c r="C942" i="12"/>
  <c r="C941" i="12"/>
  <c r="C940" i="12"/>
  <c r="C939" i="12"/>
  <c r="C938" i="12"/>
  <c r="C937" i="12"/>
  <c r="C936" i="12"/>
  <c r="C935" i="12"/>
  <c r="C934" i="12"/>
  <c r="C933" i="12"/>
  <c r="C932" i="12"/>
  <c r="C931" i="12"/>
  <c r="C930" i="12"/>
  <c r="C929" i="12"/>
  <c r="C928" i="12"/>
  <c r="C927" i="12"/>
  <c r="C926" i="12"/>
  <c r="C925" i="12"/>
  <c r="C924" i="12"/>
  <c r="C923" i="12"/>
  <c r="C922" i="12"/>
  <c r="C921" i="12"/>
  <c r="C920" i="12"/>
  <c r="C919" i="12"/>
  <c r="C918" i="12"/>
  <c r="C917" i="12"/>
  <c r="C916" i="12"/>
  <c r="C915" i="12"/>
  <c r="C914" i="12"/>
  <c r="C913" i="12"/>
  <c r="C912" i="12"/>
  <c r="C911" i="12"/>
  <c r="C910" i="12"/>
  <c r="C909" i="12"/>
  <c r="C908" i="12"/>
  <c r="C907" i="12"/>
  <c r="C906" i="12"/>
  <c r="C905" i="12"/>
  <c r="C904" i="12"/>
  <c r="C903" i="12"/>
  <c r="C902" i="12"/>
  <c r="C901" i="12"/>
  <c r="C900" i="12"/>
  <c r="C899" i="12"/>
  <c r="C898" i="12"/>
  <c r="C897" i="12"/>
  <c r="C896" i="12"/>
  <c r="C895" i="12"/>
  <c r="C894" i="12"/>
  <c r="C893" i="12"/>
  <c r="C892" i="12"/>
  <c r="C891" i="12"/>
  <c r="C890" i="12"/>
  <c r="C889" i="12"/>
  <c r="C888" i="12"/>
  <c r="C887" i="12"/>
  <c r="C886" i="12"/>
  <c r="C885" i="12"/>
  <c r="C884" i="12"/>
  <c r="C883" i="12"/>
  <c r="C882" i="12"/>
  <c r="C881" i="12"/>
  <c r="C880" i="12"/>
  <c r="C879" i="12"/>
  <c r="C878" i="12"/>
  <c r="C877" i="12"/>
  <c r="C876" i="12"/>
  <c r="C875" i="12"/>
  <c r="C874" i="12"/>
  <c r="C873" i="12"/>
  <c r="C872" i="12"/>
  <c r="C871" i="12"/>
  <c r="C870" i="12"/>
  <c r="C869" i="12"/>
  <c r="C868" i="12"/>
  <c r="C867" i="12"/>
  <c r="C866" i="12"/>
  <c r="C865" i="12"/>
  <c r="C864" i="12"/>
  <c r="C863" i="12"/>
  <c r="C862" i="12"/>
  <c r="C861" i="12"/>
  <c r="C860" i="12"/>
  <c r="C859" i="12"/>
  <c r="C858" i="12"/>
  <c r="C857" i="12"/>
  <c r="C856" i="12"/>
  <c r="C855" i="12"/>
  <c r="C854" i="12"/>
  <c r="C853" i="12"/>
  <c r="C852" i="12"/>
  <c r="C851" i="12"/>
  <c r="C850" i="12"/>
  <c r="C849" i="12"/>
  <c r="C848" i="12"/>
  <c r="C847" i="12"/>
  <c r="C846" i="12"/>
  <c r="C845" i="12"/>
  <c r="C844" i="12"/>
  <c r="C843" i="12"/>
  <c r="C842" i="12"/>
  <c r="C841" i="12"/>
  <c r="C840" i="12"/>
  <c r="C839" i="12"/>
  <c r="C838" i="12"/>
  <c r="C837" i="12"/>
  <c r="C836" i="12"/>
  <c r="C835" i="12"/>
  <c r="C834" i="12"/>
  <c r="C833" i="12"/>
  <c r="C832" i="12"/>
  <c r="C831" i="12"/>
  <c r="C830" i="12"/>
  <c r="C829" i="12"/>
  <c r="C828" i="12"/>
  <c r="C827" i="12"/>
  <c r="C826" i="12"/>
  <c r="C825" i="12"/>
  <c r="C824" i="12"/>
  <c r="C823" i="12"/>
  <c r="C822" i="12"/>
  <c r="C821" i="12"/>
  <c r="C820" i="12"/>
  <c r="C819" i="12"/>
  <c r="C818" i="12"/>
  <c r="C817" i="12"/>
  <c r="C816" i="12"/>
  <c r="C815" i="12"/>
  <c r="C814" i="12"/>
  <c r="C813" i="12"/>
  <c r="C812" i="12"/>
  <c r="C811" i="12"/>
  <c r="C810" i="12"/>
  <c r="C809" i="12"/>
  <c r="C808" i="12"/>
  <c r="C807" i="12"/>
  <c r="C806" i="12"/>
  <c r="C805" i="12"/>
  <c r="C804" i="12"/>
  <c r="C803" i="12"/>
  <c r="C802" i="12"/>
  <c r="C801" i="12"/>
  <c r="C800" i="12"/>
  <c r="C799" i="12"/>
  <c r="C798" i="12"/>
  <c r="C797" i="12"/>
  <c r="C796" i="12"/>
  <c r="C795" i="12"/>
  <c r="C794" i="12"/>
  <c r="C793" i="12"/>
  <c r="C792" i="12"/>
  <c r="C791" i="12"/>
  <c r="C790" i="12"/>
  <c r="C789" i="12"/>
  <c r="C788" i="12"/>
  <c r="C787" i="12"/>
  <c r="C786" i="12"/>
  <c r="C785" i="12"/>
  <c r="C784" i="12"/>
  <c r="C783" i="12"/>
  <c r="C782" i="12"/>
  <c r="C781" i="12"/>
  <c r="C780" i="12"/>
  <c r="C779" i="12"/>
  <c r="C778" i="12"/>
  <c r="C777" i="12"/>
  <c r="C776" i="12"/>
  <c r="C775" i="12"/>
  <c r="C774" i="12"/>
  <c r="C773" i="12"/>
  <c r="C772" i="12"/>
  <c r="C771" i="12"/>
  <c r="C770" i="12"/>
  <c r="C769" i="12"/>
  <c r="C768" i="12"/>
  <c r="C767" i="12"/>
  <c r="C766" i="12"/>
  <c r="C765" i="12"/>
  <c r="C764" i="12"/>
  <c r="C763" i="12"/>
  <c r="C762" i="12"/>
  <c r="C761" i="12"/>
  <c r="C760" i="12"/>
  <c r="C759" i="12"/>
  <c r="C758" i="12"/>
  <c r="C757" i="12"/>
  <c r="C756" i="12"/>
  <c r="C755" i="12"/>
  <c r="C754" i="12"/>
  <c r="C753" i="12"/>
  <c r="C752" i="12"/>
  <c r="C751" i="12"/>
  <c r="C750" i="12"/>
  <c r="C749" i="12"/>
  <c r="C748" i="12"/>
  <c r="C747" i="12"/>
  <c r="C746" i="12"/>
  <c r="C745" i="12"/>
  <c r="C744" i="12"/>
  <c r="C743" i="12"/>
  <c r="C742" i="12"/>
  <c r="C741" i="12"/>
  <c r="C740" i="12"/>
  <c r="C739" i="12"/>
  <c r="C738" i="12"/>
  <c r="C737" i="12"/>
  <c r="C736" i="12"/>
  <c r="C735" i="12"/>
  <c r="C734" i="12"/>
  <c r="C733" i="12"/>
  <c r="C732" i="12"/>
  <c r="C731" i="12"/>
  <c r="C730" i="12"/>
  <c r="C729" i="12"/>
  <c r="C728" i="12"/>
  <c r="C727" i="12"/>
  <c r="C726" i="12"/>
  <c r="C725" i="12"/>
  <c r="C724" i="12"/>
  <c r="C723" i="12"/>
  <c r="C722" i="12"/>
  <c r="C721" i="12"/>
  <c r="C720" i="12"/>
  <c r="C719" i="12"/>
  <c r="C718" i="12"/>
  <c r="C717" i="12"/>
  <c r="C716" i="12"/>
  <c r="C715" i="12"/>
  <c r="C714" i="12"/>
  <c r="C713" i="12"/>
  <c r="C712" i="12"/>
  <c r="C711" i="12"/>
  <c r="C710" i="12"/>
  <c r="C709" i="12"/>
  <c r="C708" i="12"/>
  <c r="C707" i="12"/>
  <c r="C706" i="12"/>
  <c r="C705" i="12"/>
  <c r="C704" i="12"/>
  <c r="C703" i="12"/>
  <c r="C702" i="12"/>
  <c r="C701" i="12"/>
  <c r="C700" i="12"/>
  <c r="C699" i="12"/>
  <c r="C698" i="12"/>
  <c r="C697" i="12"/>
  <c r="C696" i="12"/>
  <c r="C695" i="12"/>
  <c r="C694" i="12"/>
  <c r="C693" i="12"/>
  <c r="C692" i="12"/>
  <c r="C691" i="12"/>
  <c r="C690" i="12"/>
  <c r="C689" i="12"/>
  <c r="C688" i="12"/>
  <c r="C687" i="12"/>
  <c r="C686" i="12"/>
  <c r="C685" i="12"/>
  <c r="C684" i="12"/>
  <c r="C683" i="12"/>
  <c r="C682" i="12"/>
  <c r="C681" i="12"/>
  <c r="C680" i="12"/>
  <c r="C679" i="12"/>
  <c r="C678" i="12"/>
  <c r="C677" i="12"/>
  <c r="C676" i="12"/>
  <c r="C675" i="12"/>
  <c r="C674" i="12"/>
  <c r="C673" i="12"/>
  <c r="C672" i="12"/>
  <c r="C671" i="12"/>
  <c r="C670" i="12"/>
  <c r="C669" i="12"/>
  <c r="C668" i="12"/>
  <c r="C667" i="12"/>
  <c r="C666" i="12"/>
  <c r="C665" i="12"/>
  <c r="C664" i="12"/>
  <c r="C663" i="12"/>
  <c r="C662" i="12"/>
  <c r="C661" i="12"/>
  <c r="C660" i="12"/>
  <c r="C659" i="12"/>
  <c r="C658" i="12"/>
  <c r="C657" i="12"/>
  <c r="C656" i="12"/>
  <c r="C655" i="12"/>
  <c r="C654" i="12"/>
  <c r="C653" i="12"/>
  <c r="C652" i="12"/>
  <c r="C651" i="12"/>
  <c r="C650" i="12"/>
  <c r="C649" i="12"/>
  <c r="C648" i="12"/>
  <c r="C647" i="12"/>
  <c r="C646" i="12"/>
  <c r="C645" i="12"/>
  <c r="C644" i="12"/>
  <c r="C643" i="12"/>
  <c r="C642" i="12"/>
  <c r="C641" i="12"/>
  <c r="C640" i="12"/>
  <c r="C639" i="12"/>
  <c r="C638" i="12"/>
  <c r="C637" i="12"/>
  <c r="C636" i="12"/>
  <c r="C635" i="12"/>
  <c r="C634" i="12"/>
  <c r="C633" i="12"/>
  <c r="C632" i="12"/>
  <c r="C631" i="12"/>
  <c r="C630" i="12"/>
  <c r="C629" i="12"/>
  <c r="C628" i="12"/>
  <c r="C627" i="12"/>
  <c r="C626" i="12"/>
  <c r="C625" i="12"/>
  <c r="C624" i="12"/>
  <c r="C623" i="12"/>
  <c r="C622" i="12"/>
  <c r="C621" i="12"/>
  <c r="C620" i="12"/>
  <c r="C619" i="12"/>
  <c r="C618" i="12"/>
  <c r="C617" i="12"/>
  <c r="C616" i="12"/>
  <c r="C615" i="12"/>
  <c r="C614" i="12"/>
  <c r="C613" i="12"/>
  <c r="C612" i="12"/>
  <c r="C611" i="12"/>
  <c r="C610" i="12"/>
  <c r="C609" i="12"/>
  <c r="C608" i="12"/>
  <c r="C607" i="12"/>
  <c r="C606" i="12"/>
  <c r="C605" i="12"/>
  <c r="C604" i="12"/>
  <c r="C603" i="12"/>
  <c r="C602" i="12"/>
  <c r="C601" i="12"/>
  <c r="C600" i="12"/>
  <c r="C599" i="12"/>
  <c r="C598" i="12"/>
  <c r="C597" i="12"/>
  <c r="C596" i="12"/>
  <c r="C595" i="12"/>
  <c r="C594" i="12"/>
  <c r="C593" i="12"/>
  <c r="C592" i="12"/>
  <c r="C591" i="12"/>
  <c r="C590" i="12"/>
  <c r="C589" i="12"/>
  <c r="C588" i="12"/>
  <c r="C587" i="12"/>
  <c r="C586" i="12"/>
  <c r="C585" i="12"/>
  <c r="C584" i="12"/>
  <c r="C583" i="12"/>
  <c r="C582" i="12"/>
  <c r="C581" i="12"/>
  <c r="C580" i="12"/>
  <c r="C579" i="12"/>
  <c r="C578" i="12"/>
  <c r="C577" i="12"/>
  <c r="C576" i="12"/>
  <c r="C575" i="12"/>
  <c r="C574" i="12"/>
  <c r="C573" i="12"/>
  <c r="C572" i="12"/>
  <c r="C571" i="12"/>
  <c r="C570" i="12"/>
  <c r="C569" i="12"/>
  <c r="C568" i="12"/>
  <c r="C567" i="12"/>
  <c r="C566" i="12"/>
  <c r="C565" i="12"/>
  <c r="C564" i="12"/>
  <c r="C563" i="12"/>
  <c r="C562" i="12"/>
  <c r="C561" i="12"/>
  <c r="C560" i="12"/>
  <c r="C559" i="12"/>
  <c r="C558" i="12"/>
  <c r="C557" i="12"/>
  <c r="C556" i="12"/>
  <c r="C555" i="12"/>
  <c r="C554" i="12"/>
  <c r="C553" i="12"/>
  <c r="C552" i="12"/>
  <c r="C551" i="12"/>
  <c r="C550" i="12"/>
  <c r="C549" i="12"/>
  <c r="C548" i="12"/>
  <c r="C547" i="12"/>
  <c r="C546" i="12"/>
  <c r="C545" i="12"/>
  <c r="C544" i="12"/>
  <c r="C543" i="12"/>
  <c r="C542" i="12"/>
  <c r="C541" i="12"/>
  <c r="C540" i="12"/>
  <c r="C539" i="12"/>
  <c r="C538" i="12"/>
  <c r="C537" i="12"/>
  <c r="C536" i="12"/>
  <c r="C535" i="12"/>
  <c r="C534" i="12"/>
  <c r="C533" i="12"/>
  <c r="C532" i="12"/>
  <c r="C531" i="12"/>
  <c r="C530" i="12"/>
  <c r="C529" i="12"/>
  <c r="C528" i="12"/>
  <c r="C527" i="12"/>
  <c r="C526" i="12"/>
  <c r="C525" i="12"/>
  <c r="C524" i="12"/>
  <c r="C523" i="12"/>
  <c r="C522" i="12"/>
  <c r="C521" i="12"/>
  <c r="C520" i="12"/>
  <c r="C519" i="12"/>
  <c r="C518" i="12"/>
  <c r="C517" i="12"/>
  <c r="C516" i="12"/>
  <c r="C515" i="12"/>
  <c r="C514" i="12"/>
  <c r="C513" i="12"/>
  <c r="C512" i="12"/>
  <c r="C511" i="12"/>
  <c r="C510" i="12"/>
  <c r="C509" i="12"/>
  <c r="C508" i="12"/>
  <c r="C507" i="12"/>
  <c r="C506" i="12"/>
  <c r="C505" i="12"/>
  <c r="C504" i="12"/>
  <c r="C503" i="12"/>
  <c r="C502" i="12"/>
  <c r="C501" i="12"/>
  <c r="C500" i="12"/>
  <c r="C499" i="12"/>
  <c r="C498" i="12"/>
  <c r="C497" i="12"/>
  <c r="C496" i="12"/>
  <c r="C495" i="12"/>
  <c r="C494" i="12"/>
  <c r="C493" i="12"/>
  <c r="C492" i="12"/>
  <c r="C491" i="12"/>
  <c r="C490" i="12"/>
  <c r="C489" i="12"/>
  <c r="C488" i="12"/>
  <c r="C487" i="12"/>
  <c r="C486" i="12"/>
  <c r="C485" i="12"/>
  <c r="C484" i="12"/>
  <c r="C483" i="12"/>
  <c r="C482" i="12"/>
  <c r="C481" i="12"/>
  <c r="C480" i="12"/>
  <c r="C479" i="12"/>
  <c r="C478" i="12"/>
  <c r="C477" i="12"/>
  <c r="C476" i="12"/>
  <c r="C475" i="12"/>
  <c r="C474" i="12"/>
  <c r="C473" i="12"/>
  <c r="C472" i="12"/>
  <c r="C471" i="12"/>
  <c r="C470" i="12"/>
  <c r="C469" i="12"/>
  <c r="C468" i="12"/>
  <c r="C467" i="12"/>
  <c r="C466" i="12"/>
  <c r="C465" i="12"/>
  <c r="C464" i="12"/>
  <c r="C463" i="12"/>
  <c r="C462" i="12"/>
  <c r="C461" i="12"/>
  <c r="C460" i="12"/>
  <c r="C459" i="12"/>
  <c r="C458" i="12"/>
  <c r="C457" i="12"/>
  <c r="C456" i="12"/>
  <c r="C455" i="12"/>
  <c r="C454" i="12"/>
  <c r="C453" i="12"/>
  <c r="C452" i="12"/>
  <c r="C451" i="12"/>
  <c r="C450" i="12"/>
  <c r="C449" i="12"/>
  <c r="C448" i="12"/>
  <c r="C447" i="12"/>
  <c r="C446" i="12"/>
  <c r="C445" i="12"/>
  <c r="C444" i="12"/>
  <c r="C443" i="12"/>
  <c r="C442" i="12"/>
  <c r="C441" i="12"/>
  <c r="C440" i="12"/>
  <c r="C439" i="12"/>
  <c r="C438" i="12"/>
  <c r="C437" i="12"/>
  <c r="C436" i="12"/>
  <c r="C435" i="12"/>
  <c r="C434" i="12"/>
  <c r="C433" i="12"/>
  <c r="C432" i="12"/>
  <c r="C431" i="12"/>
  <c r="C430" i="12"/>
  <c r="C429" i="12"/>
  <c r="C428" i="12"/>
  <c r="C427" i="12"/>
  <c r="C426" i="12"/>
  <c r="C425" i="12"/>
  <c r="C424" i="12"/>
  <c r="C423" i="12"/>
  <c r="C422" i="12"/>
  <c r="C421" i="12"/>
  <c r="C420" i="12"/>
  <c r="C419" i="12"/>
  <c r="C418" i="12"/>
  <c r="C417" i="12"/>
  <c r="C416" i="12"/>
  <c r="C415" i="12"/>
  <c r="C414" i="12"/>
  <c r="C413" i="12"/>
  <c r="C412" i="12"/>
  <c r="C411" i="12"/>
  <c r="C410" i="12"/>
  <c r="C409" i="12"/>
  <c r="C408" i="12"/>
  <c r="C407" i="12"/>
  <c r="C406" i="12"/>
  <c r="C405" i="12"/>
  <c r="C404" i="12"/>
  <c r="C403" i="12"/>
  <c r="C402" i="12"/>
  <c r="C401" i="12"/>
  <c r="C400" i="12"/>
  <c r="C399" i="12"/>
  <c r="C398" i="12"/>
  <c r="C397" i="12"/>
  <c r="C396" i="12"/>
  <c r="C395" i="12"/>
  <c r="C394" i="12"/>
  <c r="C393" i="12"/>
  <c r="C392" i="12"/>
  <c r="C391" i="12"/>
  <c r="C390" i="12"/>
  <c r="C389" i="12"/>
  <c r="C388" i="12"/>
  <c r="C387" i="12"/>
  <c r="C386" i="12"/>
  <c r="C385" i="12"/>
  <c r="C384" i="12"/>
  <c r="C383" i="12"/>
  <c r="C382" i="12"/>
  <c r="C381" i="12"/>
  <c r="C380" i="12"/>
  <c r="C379" i="12"/>
  <c r="C378" i="12"/>
  <c r="C377" i="12"/>
  <c r="C376" i="12"/>
  <c r="C375" i="12"/>
  <c r="C374" i="12"/>
  <c r="C373" i="12"/>
  <c r="C372" i="12"/>
  <c r="C371" i="12"/>
  <c r="C370" i="12"/>
  <c r="C369" i="12"/>
  <c r="C368" i="12"/>
  <c r="C367" i="12"/>
  <c r="C366" i="12"/>
  <c r="C365" i="12"/>
  <c r="C364" i="12"/>
  <c r="C363" i="12"/>
  <c r="C362" i="12"/>
  <c r="C361" i="12"/>
  <c r="C360" i="12"/>
  <c r="C359" i="12"/>
  <c r="C358" i="12"/>
  <c r="C357" i="12"/>
  <c r="C356" i="12"/>
  <c r="C355" i="12"/>
  <c r="C354" i="12"/>
  <c r="C353" i="12"/>
  <c r="C352" i="12"/>
  <c r="C351" i="12"/>
  <c r="C350" i="12"/>
  <c r="C349" i="12"/>
  <c r="C348" i="12"/>
  <c r="C347" i="12"/>
  <c r="C346" i="12"/>
  <c r="C345" i="12"/>
  <c r="C344" i="12"/>
  <c r="C343" i="12"/>
  <c r="C342" i="12"/>
  <c r="C341" i="12"/>
  <c r="C340" i="12"/>
  <c r="C339" i="12"/>
  <c r="C338" i="12"/>
  <c r="C337" i="12"/>
  <c r="C336" i="12"/>
  <c r="C335" i="12"/>
  <c r="C334" i="12"/>
  <c r="C333" i="12"/>
  <c r="C332" i="12"/>
  <c r="C331" i="12"/>
  <c r="C330" i="12"/>
  <c r="C329" i="12"/>
  <c r="C328" i="12"/>
  <c r="C327" i="12"/>
  <c r="C326" i="12"/>
  <c r="C325" i="12"/>
  <c r="C324" i="12"/>
  <c r="C323" i="12"/>
  <c r="C322" i="12"/>
  <c r="C321" i="12"/>
  <c r="C320" i="12"/>
  <c r="C319" i="12"/>
  <c r="C318" i="12"/>
  <c r="C317" i="12"/>
  <c r="C316" i="12"/>
  <c r="C315" i="12"/>
  <c r="C314" i="12"/>
  <c r="C313" i="12"/>
  <c r="C312" i="12"/>
  <c r="C311" i="12"/>
  <c r="C310" i="12"/>
  <c r="C309" i="12"/>
  <c r="C308" i="12"/>
  <c r="C307" i="12"/>
  <c r="C306" i="12"/>
  <c r="C305" i="12"/>
  <c r="C304" i="12"/>
  <c r="C303" i="12"/>
  <c r="C302" i="12"/>
  <c r="C301" i="12"/>
  <c r="C300" i="12"/>
  <c r="C299" i="12"/>
  <c r="C298" i="12"/>
  <c r="C297" i="12"/>
  <c r="C296" i="12"/>
  <c r="C295" i="12"/>
  <c r="C294" i="12"/>
  <c r="C293" i="12"/>
  <c r="C292" i="12"/>
  <c r="C291" i="12"/>
  <c r="C290" i="12"/>
  <c r="C289" i="12"/>
  <c r="C288" i="12"/>
  <c r="C287" i="12"/>
  <c r="C286" i="12"/>
  <c r="C285" i="12"/>
  <c r="C284" i="12"/>
  <c r="C283" i="12"/>
  <c r="C282" i="12"/>
  <c r="C281" i="12"/>
  <c r="C280" i="12"/>
  <c r="C279" i="12"/>
  <c r="C278" i="12"/>
  <c r="C277"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3"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60" i="12"/>
  <c r="D158" i="12"/>
  <c r="C158" i="12" s="1"/>
  <c r="D157" i="12"/>
  <c r="C157" i="12" s="1"/>
  <c r="D156" i="12"/>
  <c r="C156" i="12" s="1"/>
  <c r="D155" i="12"/>
  <c r="C155" i="12" s="1"/>
  <c r="D154" i="12"/>
  <c r="C154" i="12" s="1"/>
  <c r="D153" i="12"/>
  <c r="C153" i="12" s="1"/>
  <c r="D152" i="12"/>
  <c r="C152" i="12" s="1"/>
  <c r="D151" i="12"/>
  <c r="C151" i="12" s="1"/>
  <c r="D150" i="12"/>
  <c r="C150" i="12" s="1"/>
  <c r="D149" i="12"/>
  <c r="C149" i="12" s="1"/>
  <c r="D148" i="12"/>
  <c r="C148" i="12" s="1"/>
  <c r="D147" i="12"/>
  <c r="C147" i="12" s="1"/>
  <c r="D146" i="12"/>
  <c r="C146" i="12" s="1"/>
  <c r="D145" i="12"/>
  <c r="C145" i="12" s="1"/>
  <c r="D144" i="12"/>
  <c r="C144" i="12" s="1"/>
  <c r="D143" i="12"/>
  <c r="C143" i="12" s="1"/>
  <c r="D142" i="12"/>
  <c r="C142" i="12" s="1"/>
  <c r="D141" i="12"/>
  <c r="C141" i="12" s="1"/>
  <c r="D140" i="12"/>
  <c r="C140" i="12" s="1"/>
  <c r="D139" i="12"/>
  <c r="C139" i="12" s="1"/>
  <c r="D138" i="12"/>
  <c r="C138" i="12" s="1"/>
  <c r="D137" i="12"/>
  <c r="C137" i="12" s="1"/>
  <c r="D136" i="12"/>
  <c r="C136" i="12" s="1"/>
  <c r="D135" i="12"/>
  <c r="C135" i="12" s="1"/>
  <c r="D134" i="12"/>
  <c r="C134" i="12" s="1"/>
  <c r="D133" i="12"/>
  <c r="C133" i="12" s="1"/>
  <c r="D132" i="12"/>
  <c r="C132" i="12" s="1"/>
  <c r="D131" i="12"/>
  <c r="C131" i="12" s="1"/>
  <c r="D130" i="12"/>
  <c r="C130" i="12" s="1"/>
  <c r="D129" i="12"/>
  <c r="C129" i="12" s="1"/>
  <c r="D128" i="12"/>
  <c r="C128" i="12" s="1"/>
  <c r="D127" i="12"/>
  <c r="C127" i="12" s="1"/>
  <c r="D126" i="12"/>
  <c r="C126" i="12" s="1"/>
  <c r="D125" i="12"/>
  <c r="C125" i="12" s="1"/>
  <c r="D124" i="12"/>
  <c r="C124" i="12" s="1"/>
  <c r="D123" i="12"/>
  <c r="C123" i="12" s="1"/>
  <c r="D122" i="12"/>
  <c r="C122" i="12" s="1"/>
  <c r="D121" i="12"/>
  <c r="C121" i="12" s="1"/>
  <c r="D120" i="12"/>
  <c r="C120" i="12" s="1"/>
  <c r="D119" i="12"/>
  <c r="C119" i="12" s="1"/>
  <c r="D118" i="12"/>
  <c r="C118" i="12" s="1"/>
  <c r="D117" i="12"/>
  <c r="C117" i="12" s="1"/>
  <c r="D116" i="12"/>
  <c r="C116" i="12" s="1"/>
  <c r="D115" i="12"/>
  <c r="C115" i="12" s="1"/>
  <c r="D114" i="12"/>
  <c r="C114" i="12" s="1"/>
  <c r="D113" i="12"/>
  <c r="C113" i="12" s="1"/>
  <c r="D112" i="12"/>
  <c r="C112" i="12" s="1"/>
  <c r="D111" i="12"/>
  <c r="C111" i="12" s="1"/>
  <c r="D110" i="12"/>
  <c r="C110" i="12" s="1"/>
  <c r="D109" i="12"/>
  <c r="C109" i="12" s="1"/>
  <c r="D108" i="12"/>
  <c r="C108" i="12" s="1"/>
  <c r="D107" i="12"/>
  <c r="C107" i="12" s="1"/>
  <c r="D106" i="12"/>
  <c r="C106" i="12" s="1"/>
  <c r="D105" i="12"/>
  <c r="C105" i="12" s="1"/>
  <c r="D104" i="12"/>
  <c r="C104" i="12" s="1"/>
  <c r="D103" i="12"/>
  <c r="C103" i="12" s="1"/>
  <c r="D102" i="12"/>
  <c r="C102" i="12" s="1"/>
  <c r="D101" i="12"/>
  <c r="C101" i="12" s="1"/>
  <c r="D100" i="12"/>
  <c r="C100" i="12" s="1"/>
  <c r="D99" i="12"/>
  <c r="C99" i="12" s="1"/>
  <c r="D98" i="12"/>
  <c r="C98" i="12" s="1"/>
  <c r="D97" i="12"/>
  <c r="C97" i="12" s="1"/>
  <c r="D96" i="12"/>
  <c r="C96" i="12" s="1"/>
  <c r="D95" i="12"/>
  <c r="C95" i="12" s="1"/>
  <c r="D94" i="12"/>
  <c r="C94" i="12" s="1"/>
  <c r="D93" i="12"/>
  <c r="C93" i="12" s="1"/>
  <c r="D92" i="12"/>
  <c r="C92" i="12" s="1"/>
  <c r="D91" i="12"/>
  <c r="C91" i="12" s="1"/>
  <c r="D90" i="12"/>
  <c r="C90" i="12" s="1"/>
  <c r="D89" i="12"/>
  <c r="C89" i="12" s="1"/>
  <c r="D88" i="12"/>
  <c r="C88" i="12" s="1"/>
  <c r="D87" i="12"/>
  <c r="C87" i="12" s="1"/>
  <c r="D86" i="12"/>
  <c r="C86" i="12" s="1"/>
  <c r="D85" i="12"/>
  <c r="C85" i="12" s="1"/>
  <c r="D84" i="12"/>
  <c r="C84" i="12" s="1"/>
  <c r="D83" i="12"/>
  <c r="C83" i="12" s="1"/>
  <c r="D82" i="12"/>
  <c r="C82" i="12" s="1"/>
  <c r="D81" i="12"/>
  <c r="C81" i="12" s="1"/>
  <c r="D80" i="12"/>
  <c r="C80" i="12" s="1"/>
  <c r="D79" i="12"/>
  <c r="C79" i="12" s="1"/>
  <c r="D78" i="12"/>
  <c r="C78" i="12" s="1"/>
  <c r="D77" i="12"/>
  <c r="C77" i="12" s="1"/>
  <c r="D76" i="12"/>
  <c r="C76" i="12" s="1"/>
  <c r="D75" i="12"/>
  <c r="C75" i="12" s="1"/>
  <c r="D74" i="12"/>
  <c r="C74" i="12" s="1"/>
  <c r="D73" i="12"/>
  <c r="C73" i="12" s="1"/>
  <c r="D72" i="12"/>
  <c r="C72" i="12" s="1"/>
  <c r="D71" i="12"/>
  <c r="C71" i="12" s="1"/>
  <c r="D70" i="12"/>
  <c r="C70" i="12" s="1"/>
  <c r="D69" i="12"/>
  <c r="C69" i="12" s="1"/>
  <c r="Z229" i="37" s="1"/>
  <c r="AB229" i="37" s="1"/>
  <c r="D68" i="12"/>
  <c r="C68" i="12" s="1"/>
  <c r="D67" i="12"/>
  <c r="C67" i="12" s="1"/>
  <c r="D66" i="12"/>
  <c r="C66" i="12" s="1"/>
  <c r="D65" i="12"/>
  <c r="C65" i="12" s="1"/>
  <c r="D64" i="12"/>
  <c r="C64" i="12" s="1"/>
  <c r="D63" i="12"/>
  <c r="C63" i="12" s="1"/>
  <c r="D62" i="12"/>
  <c r="C62" i="12" s="1"/>
  <c r="D61" i="12"/>
  <c r="C61" i="12" s="1"/>
  <c r="D60" i="12"/>
  <c r="C60" i="12" s="1"/>
  <c r="D59" i="12"/>
  <c r="C59" i="12" s="1"/>
  <c r="D58" i="12"/>
  <c r="C58" i="12" s="1"/>
  <c r="D57" i="12"/>
  <c r="C57" i="12" s="1"/>
  <c r="D56" i="12"/>
  <c r="C56" i="12" s="1"/>
  <c r="D55" i="12"/>
  <c r="C55" i="12" s="1"/>
  <c r="D54" i="12"/>
  <c r="C54" i="12" s="1"/>
  <c r="D53" i="12"/>
  <c r="C53" i="12" s="1"/>
  <c r="D52" i="12"/>
  <c r="C52" i="12" s="1"/>
  <c r="D51" i="12"/>
  <c r="C51" i="12" s="1"/>
  <c r="D50" i="12"/>
  <c r="C50" i="12" s="1"/>
  <c r="D49" i="12"/>
  <c r="C49" i="12" s="1"/>
  <c r="D48" i="12"/>
  <c r="C48" i="12" s="1"/>
  <c r="D47" i="12"/>
  <c r="C47" i="12" s="1"/>
  <c r="D46" i="12"/>
  <c r="C46" i="12" s="1"/>
  <c r="D45" i="12"/>
  <c r="C45" i="12" s="1"/>
  <c r="D44" i="12"/>
  <c r="C44" i="12" s="1"/>
  <c r="D43" i="12"/>
  <c r="C43" i="12" s="1"/>
  <c r="D42" i="12"/>
  <c r="C42" i="12" s="1"/>
  <c r="D41" i="12"/>
  <c r="C41" i="12" s="1"/>
  <c r="D40" i="12"/>
  <c r="C40" i="12" s="1"/>
  <c r="D39" i="12"/>
  <c r="C39" i="12" s="1"/>
  <c r="D38" i="12"/>
  <c r="C38" i="12" s="1"/>
  <c r="D37" i="12"/>
  <c r="C37" i="12" s="1"/>
  <c r="D36" i="12"/>
  <c r="C36" i="12" s="1"/>
  <c r="D35" i="12"/>
  <c r="C35" i="12" s="1"/>
  <c r="D34" i="12"/>
  <c r="C34" i="12" s="1"/>
  <c r="D33" i="12"/>
  <c r="C33" i="12" s="1"/>
  <c r="D32" i="12"/>
  <c r="C32" i="12" s="1"/>
  <c r="D31" i="12"/>
  <c r="C31" i="12" s="1"/>
  <c r="D30" i="12"/>
  <c r="C30" i="12" s="1"/>
  <c r="D29" i="12"/>
  <c r="C29" i="12" s="1"/>
  <c r="D28" i="12"/>
  <c r="C28" i="12" s="1"/>
  <c r="D27" i="12"/>
  <c r="C27" i="12" s="1"/>
  <c r="D26" i="12"/>
  <c r="C26" i="12" s="1"/>
  <c r="D25" i="12"/>
  <c r="C25" i="12" s="1"/>
  <c r="D24" i="12"/>
  <c r="C24" i="12" s="1"/>
  <c r="D23" i="12"/>
  <c r="C23" i="12" s="1"/>
  <c r="D22" i="12"/>
  <c r="C22" i="12" s="1"/>
  <c r="D21" i="12"/>
  <c r="C21" i="12" s="1"/>
  <c r="D20" i="12"/>
  <c r="C20" i="12" s="1"/>
  <c r="D19" i="12"/>
  <c r="C19" i="12" s="1"/>
  <c r="D18" i="12"/>
  <c r="C18" i="12" s="1"/>
  <c r="D17" i="12"/>
  <c r="C17" i="12" s="1"/>
  <c r="D16" i="12"/>
  <c r="C16" i="12" s="1"/>
  <c r="D15" i="12"/>
  <c r="C15" i="12" s="1"/>
  <c r="D14" i="12"/>
  <c r="C14" i="12" s="1"/>
  <c r="D13" i="12"/>
  <c r="C13" i="12" s="1"/>
  <c r="D12" i="12"/>
  <c r="C12" i="12" s="1"/>
  <c r="D11" i="12"/>
  <c r="C11" i="12" s="1"/>
  <c r="D10" i="12"/>
  <c r="C10" i="12" s="1"/>
  <c r="D9" i="12"/>
  <c r="C9" i="12" s="1"/>
  <c r="D8" i="12"/>
  <c r="C8" i="12" s="1"/>
  <c r="D7" i="12"/>
  <c r="C7" i="12" s="1"/>
  <c r="D6" i="12"/>
  <c r="C6" i="12" s="1"/>
  <c r="D5" i="12"/>
  <c r="C5" i="12" s="1"/>
  <c r="D4" i="12"/>
  <c r="C4" i="12" s="1"/>
  <c r="D3" i="12"/>
  <c r="C3" i="12" s="1"/>
  <c r="AF165" i="37"/>
  <c r="AE165" i="37"/>
  <c r="AC165" i="37"/>
  <c r="AB165" i="37"/>
  <c r="AA165" i="37"/>
  <c r="AD165" i="37" s="1"/>
  <c r="Z165" i="37"/>
  <c r="I165" i="37"/>
  <c r="H165" i="37"/>
  <c r="G165" i="37"/>
  <c r="F165" i="37"/>
  <c r="AS165" i="37" s="1"/>
  <c r="E165" i="37"/>
  <c r="AU165" i="37" s="1"/>
  <c r="AF164" i="37"/>
  <c r="AT164" i="37" s="1"/>
  <c r="AE164" i="37"/>
  <c r="AC164" i="37"/>
  <c r="AB164" i="37"/>
  <c r="AA164" i="37"/>
  <c r="AD164" i="37" s="1"/>
  <c r="Z164" i="37"/>
  <c r="I164" i="37"/>
  <c r="H164" i="37"/>
  <c r="G164" i="37"/>
  <c r="F164" i="37"/>
  <c r="AS164" i="37" s="1"/>
  <c r="E164" i="37"/>
  <c r="AU164" i="37" s="1"/>
  <c r="AF163" i="37"/>
  <c r="AT163" i="37" s="1"/>
  <c r="AE163" i="37"/>
  <c r="AD163" i="37"/>
  <c r="AC163" i="37"/>
  <c r="AB163" i="37"/>
  <c r="AA163" i="37"/>
  <c r="Z163" i="37"/>
  <c r="I163" i="37"/>
  <c r="H163" i="37"/>
  <c r="G163" i="37"/>
  <c r="F163" i="37"/>
  <c r="AS163" i="37" s="1"/>
  <c r="E163" i="37"/>
  <c r="AU163" i="37" s="1"/>
  <c r="AF162" i="37"/>
  <c r="AT162" i="37" s="1"/>
  <c r="AE162" i="37"/>
  <c r="AD162" i="37"/>
  <c r="AC162" i="37"/>
  <c r="AB162" i="37"/>
  <c r="AA162" i="37"/>
  <c r="Z162" i="37"/>
  <c r="I162" i="37"/>
  <c r="H162" i="37"/>
  <c r="G162" i="37"/>
  <c r="F162" i="37"/>
  <c r="AS162" i="37" s="1"/>
  <c r="E162" i="37"/>
  <c r="AU162" i="37" s="1"/>
  <c r="AF161" i="37"/>
  <c r="AT161" i="37" s="1"/>
  <c r="AE161" i="37"/>
  <c r="AC161" i="37"/>
  <c r="AB161" i="37"/>
  <c r="AA161" i="37"/>
  <c r="AD161" i="37" s="1"/>
  <c r="Z161" i="37"/>
  <c r="I161" i="37"/>
  <c r="H161" i="37"/>
  <c r="G161" i="37"/>
  <c r="F161" i="37"/>
  <c r="AS161" i="37" s="1"/>
  <c r="E161" i="37"/>
  <c r="AU161" i="37" s="1"/>
  <c r="AF160" i="37"/>
  <c r="AT160" i="37" s="1"/>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T158" i="37" s="1"/>
  <c r="AE158" i="37"/>
  <c r="AC158" i="37"/>
  <c r="AB158" i="37"/>
  <c r="AA158" i="37"/>
  <c r="AD158" i="37" s="1"/>
  <c r="Z158" i="37"/>
  <c r="I158" i="37"/>
  <c r="H158" i="37"/>
  <c r="G158" i="37"/>
  <c r="F158" i="37"/>
  <c r="AS158" i="37" s="1"/>
  <c r="E158" i="37"/>
  <c r="AU158" i="37" s="1"/>
  <c r="AF157" i="37"/>
  <c r="AT157" i="37" s="1"/>
  <c r="AE157" i="37"/>
  <c r="AB157" i="37"/>
  <c r="AA157" i="37"/>
  <c r="AD157" i="37" s="1"/>
  <c r="Z157" i="37"/>
  <c r="I157" i="37"/>
  <c r="H157" i="37"/>
  <c r="G157" i="37"/>
  <c r="F157" i="37"/>
  <c r="AS157" i="37" s="1"/>
  <c r="E157" i="37"/>
  <c r="AU157" i="37" s="1"/>
  <c r="AF156" i="37"/>
  <c r="AT156" i="37" s="1"/>
  <c r="AE156" i="37"/>
  <c r="AB156" i="37"/>
  <c r="AA156" i="37"/>
  <c r="AD156" i="37" s="1"/>
  <c r="Z156" i="37"/>
  <c r="I156" i="37"/>
  <c r="H156" i="37"/>
  <c r="G156" i="37"/>
  <c r="F156" i="37"/>
  <c r="AS156" i="37" s="1"/>
  <c r="E156" i="37"/>
  <c r="AU156" i="37" s="1"/>
  <c r="AF155" i="37"/>
  <c r="AE155" i="37"/>
  <c r="AC155" i="37"/>
  <c r="AA155" i="37"/>
  <c r="AD155" i="37" s="1"/>
  <c r="I155" i="37"/>
  <c r="H155" i="37"/>
  <c r="G155" i="37"/>
  <c r="F155" i="37"/>
  <c r="AS155" i="37" s="1"/>
  <c r="E155" i="37"/>
  <c r="AU155" i="37" s="1"/>
  <c r="AF154" i="37"/>
  <c r="AT154" i="37" s="1"/>
  <c r="AE154" i="37"/>
  <c r="AC154" i="37"/>
  <c r="AA154" i="37"/>
  <c r="AD154" i="37" s="1"/>
  <c r="I154" i="37"/>
  <c r="H154" i="37"/>
  <c r="G154" i="37"/>
  <c r="F154" i="37"/>
  <c r="AS154" i="37" s="1"/>
  <c r="E154" i="37"/>
  <c r="AU154" i="37" s="1"/>
  <c r="AF153" i="37"/>
  <c r="AT153" i="37" s="1"/>
  <c r="AE153" i="37"/>
  <c r="AC153" i="37"/>
  <c r="AA153" i="37"/>
  <c r="AD153" i="37" s="1"/>
  <c r="I153" i="37"/>
  <c r="H153" i="37"/>
  <c r="G153" i="37"/>
  <c r="F153" i="37"/>
  <c r="AS153" i="37" s="1"/>
  <c r="E153" i="37"/>
  <c r="AU153" i="37" s="1"/>
  <c r="AF152" i="37"/>
  <c r="AT152" i="37" s="1"/>
  <c r="AE152" i="37"/>
  <c r="AC152" i="37"/>
  <c r="AA152" i="37"/>
  <c r="AD152" i="37" s="1"/>
  <c r="I152" i="37"/>
  <c r="H152" i="37"/>
  <c r="G152" i="37"/>
  <c r="F152" i="37"/>
  <c r="AS152" i="37" s="1"/>
  <c r="E152" i="37"/>
  <c r="AU152" i="37" s="1"/>
  <c r="AF151" i="37"/>
  <c r="AT151" i="37" s="1"/>
  <c r="AE151" i="37"/>
  <c r="AC151" i="37"/>
  <c r="AA151" i="37"/>
  <c r="AD151" i="37" s="1"/>
  <c r="I151" i="37"/>
  <c r="H151" i="37"/>
  <c r="G151" i="37"/>
  <c r="F151" i="37"/>
  <c r="AS151" i="37" s="1"/>
  <c r="E151" i="37"/>
  <c r="AU151" i="37" s="1"/>
  <c r="AT150" i="37"/>
  <c r="AF150" i="37"/>
  <c r="AE150" i="37"/>
  <c r="AC150" i="37"/>
  <c r="AA150" i="37"/>
  <c r="AD150" i="37" s="1"/>
  <c r="I150" i="37"/>
  <c r="H150" i="37"/>
  <c r="G150" i="37"/>
  <c r="F150" i="37"/>
  <c r="AS150" i="37" s="1"/>
  <c r="E150" i="37"/>
  <c r="AU150" i="37" s="1"/>
  <c r="AF149" i="37"/>
  <c r="AE149" i="37"/>
  <c r="AC149" i="37"/>
  <c r="AA149" i="37"/>
  <c r="AD149" i="37" s="1"/>
  <c r="I149" i="37"/>
  <c r="H149" i="37"/>
  <c r="G149" i="37"/>
  <c r="F149" i="37"/>
  <c r="AS149" i="37" s="1"/>
  <c r="E149" i="37"/>
  <c r="AU149" i="37" s="1"/>
  <c r="AF148" i="37"/>
  <c r="AT148" i="37" s="1"/>
  <c r="AE148" i="37"/>
  <c r="AC148" i="37"/>
  <c r="AA148" i="37"/>
  <c r="AD148" i="37" s="1"/>
  <c r="I148" i="37"/>
  <c r="H148" i="37"/>
  <c r="G148" i="37"/>
  <c r="F148" i="37"/>
  <c r="AS148" i="37" s="1"/>
  <c r="E148" i="37"/>
  <c r="AU148" i="37" s="1"/>
  <c r="AF147" i="37"/>
  <c r="AT147" i="37" s="1"/>
  <c r="AE147" i="37"/>
  <c r="AC147" i="37"/>
  <c r="AB147" i="37"/>
  <c r="AA147" i="37"/>
  <c r="AD147" i="37" s="1"/>
  <c r="Z147" i="37"/>
  <c r="I147" i="37"/>
  <c r="H147" i="37"/>
  <c r="G147" i="37"/>
  <c r="F147" i="37"/>
  <c r="AS147" i="37" s="1"/>
  <c r="E147" i="37"/>
  <c r="AU147" i="37" s="1"/>
  <c r="AF146" i="37"/>
  <c r="AT146" i="37" s="1"/>
  <c r="AE146" i="37"/>
  <c r="AC146" i="37"/>
  <c r="AA146" i="37"/>
  <c r="AD146" i="37" s="1"/>
  <c r="I146" i="37"/>
  <c r="H146" i="37"/>
  <c r="G146" i="37"/>
  <c r="F146" i="37"/>
  <c r="AS146" i="37" s="1"/>
  <c r="E146" i="37"/>
  <c r="AU146" i="37" s="1"/>
  <c r="AF145" i="37"/>
  <c r="AT145" i="37" s="1"/>
  <c r="AE145" i="37"/>
  <c r="AC145" i="37"/>
  <c r="AB145" i="37"/>
  <c r="AA145" i="37"/>
  <c r="AD145" i="37" s="1"/>
  <c r="Z145" i="37"/>
  <c r="I145" i="37"/>
  <c r="H145" i="37"/>
  <c r="G145" i="37"/>
  <c r="F145" i="37"/>
  <c r="AS145" i="37" s="1"/>
  <c r="E145" i="37"/>
  <c r="AU145" i="37" s="1"/>
  <c r="AF144" i="37"/>
  <c r="AE144" i="37"/>
  <c r="AC144" i="37"/>
  <c r="AA144" i="37"/>
  <c r="AD144" i="37" s="1"/>
  <c r="Z144" i="37"/>
  <c r="AB144" i="37" s="1"/>
  <c r="I144" i="37"/>
  <c r="H144" i="37"/>
  <c r="G144" i="37"/>
  <c r="F144" i="37"/>
  <c r="AS144" i="37" s="1"/>
  <c r="E144" i="37"/>
  <c r="AU144" i="37" s="1"/>
  <c r="AF143" i="37"/>
  <c r="AE143" i="37"/>
  <c r="AC143" i="37"/>
  <c r="AB143" i="37"/>
  <c r="AA143" i="37"/>
  <c r="AD143" i="37" s="1"/>
  <c r="Z143" i="37"/>
  <c r="I143" i="37"/>
  <c r="H143" i="37"/>
  <c r="G143" i="37"/>
  <c r="F143" i="37"/>
  <c r="AS143" i="37" s="1"/>
  <c r="E143" i="37"/>
  <c r="AU143" i="37" s="1"/>
  <c r="AF142" i="37"/>
  <c r="AE142" i="37"/>
  <c r="AD142" i="37"/>
  <c r="AC142" i="37"/>
  <c r="AB142" i="37"/>
  <c r="AA142" i="37"/>
  <c r="Z142" i="37"/>
  <c r="I142" i="37"/>
  <c r="H142" i="37"/>
  <c r="G142" i="37"/>
  <c r="F142" i="37"/>
  <c r="AS142" i="37" s="1"/>
  <c r="E142" i="37"/>
  <c r="AU142" i="37" s="1"/>
  <c r="AF141" i="37"/>
  <c r="AE141" i="37"/>
  <c r="AC141" i="37"/>
  <c r="AA141" i="37"/>
  <c r="AD141" i="37" s="1"/>
  <c r="Z141" i="37"/>
  <c r="AB141" i="37" s="1"/>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A139" i="37"/>
  <c r="AD139" i="37" s="1"/>
  <c r="Z139" i="37"/>
  <c r="AB139" i="37" s="1"/>
  <c r="I139" i="37"/>
  <c r="H139" i="37"/>
  <c r="G139" i="37"/>
  <c r="F139" i="37"/>
  <c r="AS139" i="37" s="1"/>
  <c r="E139" i="37"/>
  <c r="AU139" i="37" s="1"/>
  <c r="AF138" i="37"/>
  <c r="AE138" i="37"/>
  <c r="AC138" i="37"/>
  <c r="AA138" i="37"/>
  <c r="AD138" i="37" s="1"/>
  <c r="Z138" i="37"/>
  <c r="AB138" i="37" s="1"/>
  <c r="I138" i="37"/>
  <c r="H138" i="37"/>
  <c r="G138" i="37"/>
  <c r="F138" i="37"/>
  <c r="AS138" i="37" s="1"/>
  <c r="E138" i="37"/>
  <c r="AU138" i="37" s="1"/>
  <c r="AF137" i="37"/>
  <c r="AE137" i="37"/>
  <c r="AC137" i="37"/>
  <c r="AB137" i="37"/>
  <c r="AA137" i="37"/>
  <c r="AD137" i="37" s="1"/>
  <c r="Z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A135" i="37"/>
  <c r="AD135" i="37" s="1"/>
  <c r="Z135" i="37"/>
  <c r="AB135" i="37" s="1"/>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A133" i="37"/>
  <c r="AD133" i="37" s="1"/>
  <c r="Z133" i="37"/>
  <c r="AB133" i="37" s="1"/>
  <c r="I133" i="37"/>
  <c r="H133" i="37"/>
  <c r="G133" i="37"/>
  <c r="F133" i="37"/>
  <c r="AS133" i="37" s="1"/>
  <c r="E133" i="37"/>
  <c r="AU133" i="37" s="1"/>
  <c r="AF132" i="37"/>
  <c r="AE132" i="37"/>
  <c r="AC132" i="37"/>
  <c r="AB132" i="37"/>
  <c r="AA132" i="37"/>
  <c r="AD132" i="37" s="1"/>
  <c r="Z132" i="37"/>
  <c r="I132" i="37"/>
  <c r="H132" i="37"/>
  <c r="G132" i="37"/>
  <c r="F132" i="37"/>
  <c r="AS132" i="37" s="1"/>
  <c r="E132" i="37"/>
  <c r="AU132" i="37" s="1"/>
  <c r="AF131" i="37"/>
  <c r="AE131" i="37"/>
  <c r="AC131" i="37"/>
  <c r="AA131" i="37"/>
  <c r="AD131" i="37" s="1"/>
  <c r="Z131" i="37"/>
  <c r="AB131" i="37" s="1"/>
  <c r="I131" i="37"/>
  <c r="H131" i="37"/>
  <c r="G131" i="37"/>
  <c r="F131" i="37"/>
  <c r="AS131" i="37" s="1"/>
  <c r="E131" i="37"/>
  <c r="AU131" i="37" s="1"/>
  <c r="AF130" i="37"/>
  <c r="AE130" i="37"/>
  <c r="AC130" i="37"/>
  <c r="AA130" i="37"/>
  <c r="AD130" i="37" s="1"/>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A128" i="37"/>
  <c r="AD128" i="37" s="1"/>
  <c r="Z128" i="37"/>
  <c r="AB128" i="37" s="1"/>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F126" i="37"/>
  <c r="AE126" i="37"/>
  <c r="AC126" i="37"/>
  <c r="AA126" i="37"/>
  <c r="AD126" i="37" s="1"/>
  <c r="Z126" i="37"/>
  <c r="AB126" i="37" s="1"/>
  <c r="I126" i="37"/>
  <c r="H126" i="37"/>
  <c r="G126" i="37"/>
  <c r="F126" i="37"/>
  <c r="AS126" i="37" s="1"/>
  <c r="AT126" i="37" s="1"/>
  <c r="E126" i="37"/>
  <c r="AU126" i="37" s="1"/>
  <c r="A126" i="37"/>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158" i="37" s="1"/>
  <c r="A159" i="37" s="1"/>
  <c r="A160" i="37" s="1"/>
  <c r="A161" i="37" s="1"/>
  <c r="A162" i="37" s="1"/>
  <c r="A163" i="37" s="1"/>
  <c r="A164" i="37" s="1"/>
  <c r="A165" i="37" s="1"/>
  <c r="A165" i="17" s="1"/>
  <c r="AF125" i="37"/>
  <c r="AE125" i="37"/>
  <c r="AC125" i="37"/>
  <c r="AB125" i="37"/>
  <c r="AA125" i="37"/>
  <c r="AD125" i="37" s="1"/>
  <c r="Z125" i="37"/>
  <c r="I125" i="37"/>
  <c r="H125" i="37"/>
  <c r="G125" i="37"/>
  <c r="F125" i="37"/>
  <c r="AS125" i="37" s="1"/>
  <c r="E125" i="37"/>
  <c r="AU125" i="37" s="1"/>
  <c r="G92" i="23"/>
  <c r="F92" i="23"/>
  <c r="G91" i="23"/>
  <c r="F91" i="23"/>
  <c r="G90" i="23"/>
  <c r="F90" i="23"/>
  <c r="F89" i="23"/>
  <c r="AF124" i="37"/>
  <c r="AT124" i="37" s="1"/>
  <c r="AE124" i="37"/>
  <c r="AD124" i="37"/>
  <c r="AC124" i="37"/>
  <c r="AB124" i="37"/>
  <c r="AA124" i="37"/>
  <c r="Z124" i="37"/>
  <c r="I124" i="37"/>
  <c r="H124" i="37"/>
  <c r="G124" i="37"/>
  <c r="F124" i="37"/>
  <c r="AS124" i="37" s="1"/>
  <c r="E124" i="37"/>
  <c r="AU124" i="37" s="1"/>
  <c r="AF123" i="37"/>
  <c r="AT123" i="37" s="1"/>
  <c r="AE123" i="37"/>
  <c r="AC123" i="37"/>
  <c r="AB123" i="37"/>
  <c r="AA123" i="37"/>
  <c r="AD123" i="37" s="1"/>
  <c r="Z123" i="37"/>
  <c r="I123" i="37"/>
  <c r="H123" i="37"/>
  <c r="G123" i="37"/>
  <c r="F123" i="37"/>
  <c r="AS123" i="37" s="1"/>
  <c r="E123" i="37"/>
  <c r="AU123" i="37" s="1"/>
  <c r="AF122" i="37"/>
  <c r="AT122" i="37" s="1"/>
  <c r="AE122" i="37"/>
  <c r="AD122" i="37"/>
  <c r="AC122" i="37"/>
  <c r="AB122" i="37"/>
  <c r="AA122" i="37"/>
  <c r="Z122" i="37"/>
  <c r="I122" i="37"/>
  <c r="H122" i="37"/>
  <c r="G122" i="37"/>
  <c r="F122" i="37"/>
  <c r="AS122" i="37" s="1"/>
  <c r="E122" i="37"/>
  <c r="AU122" i="37" s="1"/>
  <c r="AF121" i="37"/>
  <c r="AE121" i="37"/>
  <c r="AC121" i="37"/>
  <c r="AB121" i="37"/>
  <c r="AA121" i="37"/>
  <c r="AD121" i="37" s="1"/>
  <c r="Z121" i="37"/>
  <c r="I121" i="37"/>
  <c r="H121" i="37"/>
  <c r="G121" i="37"/>
  <c r="F121" i="37"/>
  <c r="AS121" i="37" s="1"/>
  <c r="E121" i="37"/>
  <c r="AU121" i="37" s="1"/>
  <c r="AF120" i="37"/>
  <c r="AE120" i="37"/>
  <c r="AC120" i="37"/>
  <c r="AB120" i="37"/>
  <c r="AA120" i="37"/>
  <c r="AD120" i="37" s="1"/>
  <c r="Z120" i="37"/>
  <c r="I120" i="37"/>
  <c r="H120" i="37"/>
  <c r="G120" i="37"/>
  <c r="F120" i="37"/>
  <c r="AS120" i="37" s="1"/>
  <c r="E120" i="37"/>
  <c r="AU120" i="37" s="1"/>
  <c r="AF119" i="37"/>
  <c r="AE119" i="37"/>
  <c r="AC119" i="37"/>
  <c r="AB119" i="37"/>
  <c r="AA119" i="37"/>
  <c r="AD119" i="37" s="1"/>
  <c r="Z119" i="37"/>
  <c r="I119" i="37"/>
  <c r="H119" i="37"/>
  <c r="G119" i="37"/>
  <c r="F119" i="37"/>
  <c r="AS119" i="37" s="1"/>
  <c r="E119" i="37"/>
  <c r="AU119" i="37" s="1"/>
  <c r="AF118" i="37"/>
  <c r="AT118" i="37" s="1"/>
  <c r="AE118" i="37"/>
  <c r="AC118" i="37"/>
  <c r="AB118" i="37"/>
  <c r="AA118" i="37"/>
  <c r="AD118" i="37" s="1"/>
  <c r="Z118" i="37"/>
  <c r="I118" i="37"/>
  <c r="H118" i="37"/>
  <c r="G118" i="37"/>
  <c r="F118" i="37"/>
  <c r="AS118" i="37" s="1"/>
  <c r="E118" i="37"/>
  <c r="AU118" i="37" s="1"/>
  <c r="AF117" i="37"/>
  <c r="AT117" i="37" s="1"/>
  <c r="AE117" i="37"/>
  <c r="AC117" i="37"/>
  <c r="AB117" i="37"/>
  <c r="AA117" i="37"/>
  <c r="AD117" i="37" s="1"/>
  <c r="Z117" i="37"/>
  <c r="I117" i="37"/>
  <c r="H117" i="37"/>
  <c r="G117" i="37"/>
  <c r="F117" i="37"/>
  <c r="AS117" i="37" s="1"/>
  <c r="E117" i="37"/>
  <c r="AU117" i="37" s="1"/>
  <c r="AT116" i="37"/>
  <c r="AF116" i="37"/>
  <c r="AE116" i="37"/>
  <c r="AB116" i="37"/>
  <c r="AA116" i="37"/>
  <c r="AD116" i="37" s="1"/>
  <c r="Z116" i="37"/>
  <c r="I116" i="37"/>
  <c r="H116" i="37"/>
  <c r="G116" i="37"/>
  <c r="F116" i="37"/>
  <c r="AS116" i="37" s="1"/>
  <c r="E116" i="37"/>
  <c r="AU116" i="37" s="1"/>
  <c r="AF115" i="37"/>
  <c r="AE115" i="37"/>
  <c r="AB115" i="37"/>
  <c r="AA115" i="37"/>
  <c r="AD115" i="37" s="1"/>
  <c r="Z115" i="37"/>
  <c r="I115" i="37"/>
  <c r="H115" i="37"/>
  <c r="G115" i="37"/>
  <c r="F115" i="37"/>
  <c r="AS115" i="37" s="1"/>
  <c r="E115" i="37"/>
  <c r="AU115" i="37" s="1"/>
  <c r="AF114" i="37"/>
  <c r="AT114" i="37" s="1"/>
  <c r="AE114" i="37"/>
  <c r="AC114" i="37"/>
  <c r="AA114" i="37"/>
  <c r="AD114" i="37" s="1"/>
  <c r="I114" i="37"/>
  <c r="H114" i="37"/>
  <c r="G114" i="37"/>
  <c r="F114" i="37"/>
  <c r="AS114" i="37" s="1"/>
  <c r="E114" i="37"/>
  <c r="AU114" i="37" s="1"/>
  <c r="AF113" i="37"/>
  <c r="AT113" i="37" s="1"/>
  <c r="AE113" i="37"/>
  <c r="AC113" i="37"/>
  <c r="AA113" i="37"/>
  <c r="AD113" i="37" s="1"/>
  <c r="I113" i="37"/>
  <c r="H113" i="37"/>
  <c r="G113" i="37"/>
  <c r="F113" i="37"/>
  <c r="AS113" i="37" s="1"/>
  <c r="E113" i="37"/>
  <c r="AU113" i="37" s="1"/>
  <c r="AF112" i="37"/>
  <c r="AT112" i="37" s="1"/>
  <c r="AE112" i="37"/>
  <c r="AC112" i="37"/>
  <c r="AA112" i="37"/>
  <c r="AD112" i="37" s="1"/>
  <c r="I112" i="37"/>
  <c r="H112" i="37"/>
  <c r="G112" i="37"/>
  <c r="F112" i="37"/>
  <c r="AS112" i="37" s="1"/>
  <c r="E112" i="37"/>
  <c r="AU112" i="37" s="1"/>
  <c r="AF111" i="37"/>
  <c r="AT111" i="37" s="1"/>
  <c r="AE111" i="37"/>
  <c r="AC111" i="37"/>
  <c r="AA111" i="37"/>
  <c r="AD111" i="37" s="1"/>
  <c r="I111" i="37"/>
  <c r="H111" i="37"/>
  <c r="G111" i="37"/>
  <c r="F111" i="37"/>
  <c r="AS111" i="37" s="1"/>
  <c r="E111" i="37"/>
  <c r="AU111" i="37" s="1"/>
  <c r="AF110" i="37"/>
  <c r="AE110" i="37"/>
  <c r="AC110" i="37"/>
  <c r="AA110" i="37"/>
  <c r="AD110" i="37" s="1"/>
  <c r="I110" i="37"/>
  <c r="H110" i="37"/>
  <c r="G110" i="37"/>
  <c r="F110" i="37"/>
  <c r="AS110" i="37" s="1"/>
  <c r="E110" i="37"/>
  <c r="AU110" i="37" s="1"/>
  <c r="AF109" i="37"/>
  <c r="AE109" i="37"/>
  <c r="AC109" i="37"/>
  <c r="AA109" i="37"/>
  <c r="AD109" i="37" s="1"/>
  <c r="I109" i="37"/>
  <c r="H109" i="37"/>
  <c r="G109" i="37"/>
  <c r="F109" i="37"/>
  <c r="AS109" i="37" s="1"/>
  <c r="E109" i="37"/>
  <c r="AU109" i="37" s="1"/>
  <c r="AF108" i="37"/>
  <c r="AT108" i="37" s="1"/>
  <c r="AE108" i="37"/>
  <c r="AC108" i="37"/>
  <c r="AA108" i="37"/>
  <c r="AD108" i="37" s="1"/>
  <c r="I108" i="37"/>
  <c r="H108" i="37"/>
  <c r="G108" i="37"/>
  <c r="F108" i="37"/>
  <c r="AS108" i="37" s="1"/>
  <c r="E108" i="37"/>
  <c r="AU108" i="37" s="1"/>
  <c r="AF107" i="37"/>
  <c r="AT107" i="37" s="1"/>
  <c r="AE107" i="37"/>
  <c r="AC107" i="37"/>
  <c r="AA107" i="37"/>
  <c r="AD107" i="37" s="1"/>
  <c r="I107" i="37"/>
  <c r="H107" i="37"/>
  <c r="G107" i="37"/>
  <c r="F107" i="37"/>
  <c r="AS107" i="37" s="1"/>
  <c r="E107" i="37"/>
  <c r="AU107" i="37" s="1"/>
  <c r="AF106" i="37"/>
  <c r="AT106" i="37" s="1"/>
  <c r="AE106" i="37"/>
  <c r="AC106" i="37"/>
  <c r="AB106" i="37"/>
  <c r="AA106" i="37"/>
  <c r="AD106" i="37" s="1"/>
  <c r="Z106" i="37"/>
  <c r="I106" i="37"/>
  <c r="H106" i="37"/>
  <c r="G106" i="37"/>
  <c r="F106" i="37"/>
  <c r="AS106" i="37" s="1"/>
  <c r="E106" i="37"/>
  <c r="AU106" i="37" s="1"/>
  <c r="AT105" i="37"/>
  <c r="AF105" i="37"/>
  <c r="AE105" i="37"/>
  <c r="AC105" i="37"/>
  <c r="AA105" i="37"/>
  <c r="AD105" i="37" s="1"/>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A103" i="37"/>
  <c r="AD103" i="37" s="1"/>
  <c r="Z103" i="37"/>
  <c r="AB103" i="37" s="1"/>
  <c r="I103" i="37"/>
  <c r="H103" i="37"/>
  <c r="G103" i="37"/>
  <c r="F103" i="37"/>
  <c r="AS103" i="37" s="1"/>
  <c r="E103" i="37"/>
  <c r="AU103" i="37" s="1"/>
  <c r="AF102" i="37"/>
  <c r="AT102" i="37" s="1"/>
  <c r="AE102" i="37"/>
  <c r="AC102" i="37"/>
  <c r="AB102" i="37"/>
  <c r="AA102" i="37"/>
  <c r="AD102" i="37" s="1"/>
  <c r="Z102" i="37"/>
  <c r="I102" i="37"/>
  <c r="H102" i="37"/>
  <c r="G102" i="37"/>
  <c r="F102" i="37"/>
  <c r="AS102" i="37" s="1"/>
  <c r="E102" i="37"/>
  <c r="AU102" i="37" s="1"/>
  <c r="AF101" i="37"/>
  <c r="AE101" i="37"/>
  <c r="AC101" i="37"/>
  <c r="AB101" i="37"/>
  <c r="AA101" i="37"/>
  <c r="AD101" i="37" s="1"/>
  <c r="Z101" i="37"/>
  <c r="I101" i="37"/>
  <c r="H101" i="37"/>
  <c r="G101" i="37"/>
  <c r="F101" i="37"/>
  <c r="AS101" i="37" s="1"/>
  <c r="AT101" i="37" s="1"/>
  <c r="E101" i="37"/>
  <c r="AU101" i="37" s="1"/>
  <c r="AF100" i="37"/>
  <c r="AE100" i="37"/>
  <c r="AC100" i="37"/>
  <c r="AA100" i="37"/>
  <c r="AD100" i="37" s="1"/>
  <c r="Z100" i="37"/>
  <c r="AB100" i="37" s="1"/>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A98" i="37"/>
  <c r="AD98" i="37" s="1"/>
  <c r="Z98" i="37"/>
  <c r="AB98" i="37" s="1"/>
  <c r="I98" i="37"/>
  <c r="H98" i="37"/>
  <c r="G98" i="37"/>
  <c r="F98" i="37"/>
  <c r="AS98" i="37" s="1"/>
  <c r="E98" i="37"/>
  <c r="AU98" i="37" s="1"/>
  <c r="AF97" i="37"/>
  <c r="AE97" i="37"/>
  <c r="AC97" i="37"/>
  <c r="AA97" i="37"/>
  <c r="AD97" i="37" s="1"/>
  <c r="Z97" i="37"/>
  <c r="AB97" i="37" s="1"/>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AA94" i="37"/>
  <c r="AD94" i="37" s="1"/>
  <c r="Z94" i="37"/>
  <c r="AB94" i="37" s="1"/>
  <c r="I94" i="37"/>
  <c r="H94" i="37"/>
  <c r="G94" i="37"/>
  <c r="F94" i="37"/>
  <c r="AS94" i="37" s="1"/>
  <c r="E94" i="37"/>
  <c r="AU94" i="37" s="1"/>
  <c r="AF93" i="37"/>
  <c r="AE93" i="37"/>
  <c r="AC93" i="37"/>
  <c r="AB93" i="37"/>
  <c r="AA93" i="37"/>
  <c r="AD93" i="37" s="1"/>
  <c r="Z93" i="37"/>
  <c r="I93" i="37"/>
  <c r="H93" i="37"/>
  <c r="G93" i="37"/>
  <c r="F93" i="37"/>
  <c r="AS93" i="37" s="1"/>
  <c r="E93" i="37"/>
  <c r="AU93" i="37" s="1"/>
  <c r="AF92" i="37"/>
  <c r="AE92" i="37"/>
  <c r="AC92" i="37"/>
  <c r="AA92" i="37"/>
  <c r="AD92" i="37" s="1"/>
  <c r="Z92" i="37"/>
  <c r="AB92" i="37" s="1"/>
  <c r="I92" i="37"/>
  <c r="H92" i="37"/>
  <c r="G92" i="37"/>
  <c r="F92" i="37"/>
  <c r="AS92" i="37" s="1"/>
  <c r="E92" i="37"/>
  <c r="AU92" i="37" s="1"/>
  <c r="AF91" i="37"/>
  <c r="AE91" i="37"/>
  <c r="AC91" i="37"/>
  <c r="AB91" i="37"/>
  <c r="AA91" i="37"/>
  <c r="AD91" i="37" s="1"/>
  <c r="Z91" i="37"/>
  <c r="I91" i="37"/>
  <c r="H91" i="37"/>
  <c r="G91" i="37"/>
  <c r="F91" i="37"/>
  <c r="AS91" i="37" s="1"/>
  <c r="E91" i="37"/>
  <c r="AU91" i="37" s="1"/>
  <c r="AF90" i="37"/>
  <c r="AE90" i="37"/>
  <c r="AC90" i="37"/>
  <c r="AA90" i="37"/>
  <c r="AD90" i="37" s="1"/>
  <c r="Z90" i="37"/>
  <c r="AB90" i="37" s="1"/>
  <c r="I90" i="37"/>
  <c r="H90" i="37"/>
  <c r="G90" i="37"/>
  <c r="F90" i="37"/>
  <c r="AS90" i="37" s="1"/>
  <c r="E90" i="37"/>
  <c r="AU90" i="37" s="1"/>
  <c r="AF89" i="37"/>
  <c r="AE89" i="37"/>
  <c r="AC89" i="37"/>
  <c r="AA89" i="37"/>
  <c r="AD89" i="37" s="1"/>
  <c r="Z89" i="37"/>
  <c r="AB89" i="37" s="1"/>
  <c r="I89" i="37"/>
  <c r="H89" i="37"/>
  <c r="G89" i="37"/>
  <c r="F89" i="37"/>
  <c r="AS89" i="37" s="1"/>
  <c r="E89" i="37"/>
  <c r="AU89" i="37" s="1"/>
  <c r="AF88" i="37"/>
  <c r="AE88" i="37"/>
  <c r="AC88" i="37"/>
  <c r="AB88" i="37"/>
  <c r="AA88" i="37"/>
  <c r="AD88" i="37" s="1"/>
  <c r="Z88" i="37"/>
  <c r="I88" i="37"/>
  <c r="H88" i="37"/>
  <c r="G88" i="37"/>
  <c r="F88" i="37"/>
  <c r="AS88" i="37" s="1"/>
  <c r="E88" i="37"/>
  <c r="AU88" i="37" s="1"/>
  <c r="AF87" i="37"/>
  <c r="AE87" i="37"/>
  <c r="AC87" i="37"/>
  <c r="AA87" i="37"/>
  <c r="AD87" i="37" s="1"/>
  <c r="Z87" i="37"/>
  <c r="AB87" i="37" s="1"/>
  <c r="I87" i="37"/>
  <c r="H87" i="37"/>
  <c r="G87" i="37"/>
  <c r="F87" i="37"/>
  <c r="AS87" i="37" s="1"/>
  <c r="E87" i="37"/>
  <c r="AU87" i="37" s="1"/>
  <c r="AF86" i="37"/>
  <c r="AE86" i="37"/>
  <c r="AC86" i="37"/>
  <c r="AB86" i="37"/>
  <c r="AA86" i="37"/>
  <c r="AD86" i="37" s="1"/>
  <c r="Z86" i="37"/>
  <c r="I86" i="37"/>
  <c r="H86" i="37"/>
  <c r="G86" i="37"/>
  <c r="F86" i="37"/>
  <c r="AS86" i="37" s="1"/>
  <c r="E86" i="37"/>
  <c r="AU86" i="37" s="1"/>
  <c r="AF85" i="37"/>
  <c r="AE85" i="37"/>
  <c r="AC85" i="37"/>
  <c r="AA85" i="37"/>
  <c r="AD85" i="37" s="1"/>
  <c r="Z85" i="37"/>
  <c r="AB85" i="37" s="1"/>
  <c r="I85" i="37"/>
  <c r="H85" i="37"/>
  <c r="G85" i="37"/>
  <c r="F85" i="37"/>
  <c r="AS85" i="37" s="1"/>
  <c r="E85" i="37"/>
  <c r="AU85" i="37" s="1"/>
  <c r="A85" i="37"/>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119" i="37" s="1"/>
  <c r="A120" i="37" s="1"/>
  <c r="A121" i="37" s="1"/>
  <c r="A122" i="37" s="1"/>
  <c r="A123" i="37" s="1"/>
  <c r="A124" i="37" s="1"/>
  <c r="A124" i="17" s="1"/>
  <c r="AF84" i="37"/>
  <c r="AE84" i="37"/>
  <c r="AC84" i="37"/>
  <c r="AB84" i="37"/>
  <c r="AA84" i="37"/>
  <c r="AD84" i="37" s="1"/>
  <c r="Z84" i="37"/>
  <c r="I84" i="37"/>
  <c r="H84" i="37"/>
  <c r="G84" i="37"/>
  <c r="F84" i="37"/>
  <c r="AS84" i="37" s="1"/>
  <c r="E84" i="37"/>
  <c r="AU84" i="37" s="1"/>
  <c r="Z473" i="37" l="1"/>
  <c r="Z433" i="37"/>
  <c r="Z471" i="37"/>
  <c r="Z431" i="37"/>
  <c r="Z407" i="37"/>
  <c r="AB407" i="37" s="1"/>
  <c r="Z368" i="37"/>
  <c r="AB368" i="37" s="1"/>
  <c r="Z329" i="37"/>
  <c r="AB329" i="37" s="1"/>
  <c r="Z290" i="37"/>
  <c r="AB290" i="37" s="1"/>
  <c r="Z250" i="37"/>
  <c r="Z432" i="37"/>
  <c r="AB432" i="37" s="1"/>
  <c r="Z393" i="37"/>
  <c r="AB393" i="37" s="1"/>
  <c r="Z315" i="37"/>
  <c r="AB315" i="37" s="1"/>
  <c r="Z354" i="37"/>
  <c r="AB354" i="37" s="1"/>
  <c r="Z275" i="37"/>
  <c r="Z425" i="37"/>
  <c r="AB425" i="37" s="1"/>
  <c r="Z386" i="37"/>
  <c r="AB386" i="37" s="1"/>
  <c r="Z347" i="37"/>
  <c r="AB347" i="37" s="1"/>
  <c r="Z308" i="37"/>
  <c r="AB308" i="37" s="1"/>
  <c r="Z268" i="37"/>
  <c r="A145" i="17"/>
  <c r="X143" i="17"/>
  <c r="AA143" i="17" s="1"/>
  <c r="AB143" i="17" s="1"/>
  <c r="A139" i="17"/>
  <c r="X137" i="17"/>
  <c r="AA137" i="17" s="1"/>
  <c r="AB137" i="17" s="1"/>
  <c r="A133" i="17"/>
  <c r="X127" i="17"/>
  <c r="AA127" i="17" s="1"/>
  <c r="AB127" i="17" s="1"/>
  <c r="A157" i="17"/>
  <c r="X155" i="17"/>
  <c r="AA155" i="17" s="1"/>
  <c r="A152" i="17"/>
  <c r="A162" i="17"/>
  <c r="A159" i="17"/>
  <c r="X59" i="17"/>
  <c r="AA59" i="17" s="1"/>
  <c r="AB59" i="17" s="1"/>
  <c r="X49" i="17"/>
  <c r="AA49" i="17" s="1"/>
  <c r="AB49" i="17" s="1"/>
  <c r="X40" i="17"/>
  <c r="AA40" i="17" s="1"/>
  <c r="AB40" i="17" s="1"/>
  <c r="X38" i="17"/>
  <c r="AA38" i="17" s="1"/>
  <c r="AB38" i="17" s="1"/>
  <c r="X21" i="17"/>
  <c r="AA21" i="17" s="1"/>
  <c r="AB21" i="17" s="1"/>
  <c r="X19" i="17"/>
  <c r="AA19" i="17" s="1"/>
  <c r="AB19" i="17" s="1"/>
  <c r="X17" i="17"/>
  <c r="AA17" i="17" s="1"/>
  <c r="AB17" i="17" s="1"/>
  <c r="X93" i="17"/>
  <c r="AA93" i="17" s="1"/>
  <c r="AB93" i="17" s="1"/>
  <c r="X89" i="17"/>
  <c r="AA89" i="17" s="1"/>
  <c r="AB89" i="17" s="1"/>
  <c r="X80" i="17"/>
  <c r="AA80" i="17" s="1"/>
  <c r="AB80" i="17" s="1"/>
  <c r="X78" i="17"/>
  <c r="AA78" i="17" s="1"/>
  <c r="AB78" i="17" s="1"/>
  <c r="X118" i="17"/>
  <c r="AA118" i="17" s="1"/>
  <c r="AB118" i="17" s="1"/>
  <c r="X116" i="17"/>
  <c r="AA116" i="17" s="1"/>
  <c r="AB116" i="17" s="1"/>
  <c r="AT169" i="37"/>
  <c r="AV169" i="37" s="1"/>
  <c r="A146" i="17"/>
  <c r="A140" i="17"/>
  <c r="A134" i="17"/>
  <c r="A129" i="17"/>
  <c r="A153" i="17"/>
  <c r="X164" i="17"/>
  <c r="AA164" i="17" s="1"/>
  <c r="AB164" i="17" s="1"/>
  <c r="X161" i="17"/>
  <c r="AA161" i="17" s="1"/>
  <c r="AB161" i="17" s="1"/>
  <c r="X158" i="17"/>
  <c r="AA158" i="17" s="1"/>
  <c r="AB158" i="17" s="1"/>
  <c r="V42" i="17"/>
  <c r="W42" i="17" s="1"/>
  <c r="V82" i="17"/>
  <c r="W82" i="17" s="1"/>
  <c r="V66" i="17"/>
  <c r="W66" i="17" s="1"/>
  <c r="AB66" i="17" s="1"/>
  <c r="A168" i="37"/>
  <c r="A167" i="17"/>
  <c r="A147" i="17"/>
  <c r="A141" i="17"/>
  <c r="A135" i="17"/>
  <c r="A130" i="17"/>
  <c r="A154" i="17"/>
  <c r="A149" i="17"/>
  <c r="A163" i="17"/>
  <c r="A160" i="17"/>
  <c r="X60" i="17"/>
  <c r="AA60" i="17" s="1"/>
  <c r="AB60" i="17" s="1"/>
  <c r="X43" i="17"/>
  <c r="AA43" i="17" s="1"/>
  <c r="AB43" i="17" s="1"/>
  <c r="X24" i="17"/>
  <c r="AA24" i="17" s="1"/>
  <c r="AB24" i="17" s="1"/>
  <c r="X22" i="17"/>
  <c r="AA22" i="17" s="1"/>
  <c r="AB22" i="17" s="1"/>
  <c r="X96" i="17"/>
  <c r="AA96" i="17" s="1"/>
  <c r="AB96" i="17" s="1"/>
  <c r="X94" i="17"/>
  <c r="AA94" i="17" s="1"/>
  <c r="AB94" i="17" s="1"/>
  <c r="X98" i="17"/>
  <c r="AA98" i="17" s="1"/>
  <c r="AB98" i="17" s="1"/>
  <c r="AT175" i="37"/>
  <c r="AV175" i="37" s="1"/>
  <c r="A148" i="17"/>
  <c r="X146" i="17"/>
  <c r="AA146" i="17" s="1"/>
  <c r="AB146" i="17" s="1"/>
  <c r="A142" i="17"/>
  <c r="X140" i="17"/>
  <c r="AA140" i="17" s="1"/>
  <c r="AB140" i="17" s="1"/>
  <c r="A136" i="17"/>
  <c r="X134" i="17"/>
  <c r="AA134" i="17" s="1"/>
  <c r="AB134" i="17" s="1"/>
  <c r="A131" i="17"/>
  <c r="X129" i="17"/>
  <c r="AA129" i="17" s="1"/>
  <c r="AB129" i="17" s="1"/>
  <c r="A126" i="17"/>
  <c r="X153" i="17"/>
  <c r="AA153" i="17" s="1"/>
  <c r="AB153" i="17" s="1"/>
  <c r="A150" i="17"/>
  <c r="V165" i="17"/>
  <c r="W165" i="17" s="1"/>
  <c r="V162" i="17"/>
  <c r="W162" i="17" s="1"/>
  <c r="AT139" i="37"/>
  <c r="V62" i="17"/>
  <c r="W62" i="17" s="1"/>
  <c r="V26" i="17"/>
  <c r="W26" i="17" s="1"/>
  <c r="AB26" i="17" s="1"/>
  <c r="V104" i="17"/>
  <c r="W104" i="17" s="1"/>
  <c r="A143" i="17"/>
  <c r="A137" i="17"/>
  <c r="A132" i="17"/>
  <c r="A127" i="17"/>
  <c r="X125" i="17"/>
  <c r="AA125" i="17" s="1"/>
  <c r="AB125" i="17" s="1"/>
  <c r="A155" i="17"/>
  <c r="A151" i="17"/>
  <c r="A164" i="17"/>
  <c r="A161" i="17"/>
  <c r="A158" i="17"/>
  <c r="A144" i="17"/>
  <c r="A138" i="17"/>
  <c r="A128" i="17"/>
  <c r="A156" i="17"/>
  <c r="A209" i="37"/>
  <c r="A208" i="17"/>
  <c r="AB111" i="17"/>
  <c r="AB132" i="17"/>
  <c r="AB151" i="17"/>
  <c r="AB126" i="17"/>
  <c r="AB154" i="17"/>
  <c r="AB150" i="17"/>
  <c r="AB138" i="17"/>
  <c r="AB139" i="17"/>
  <c r="AB133" i="17"/>
  <c r="AB114" i="17"/>
  <c r="AB15" i="17"/>
  <c r="AV196" i="37"/>
  <c r="AB144" i="17"/>
  <c r="AV197" i="37"/>
  <c r="AB152" i="17"/>
  <c r="Z189" i="37"/>
  <c r="AB141" i="17"/>
  <c r="AB135" i="17"/>
  <c r="AB31" i="17"/>
  <c r="AB27" i="17"/>
  <c r="AB92" i="17"/>
  <c r="AB71" i="17"/>
  <c r="AB68" i="17"/>
  <c r="AB105" i="17"/>
  <c r="AV157" i="37"/>
  <c r="AB53" i="17"/>
  <c r="AB87" i="17"/>
  <c r="AB9" i="17"/>
  <c r="AB5" i="17"/>
  <c r="AB69" i="17"/>
  <c r="AB67" i="17"/>
  <c r="AB155" i="17"/>
  <c r="AB149" i="17"/>
  <c r="AB148" i="17"/>
  <c r="AB130" i="17"/>
  <c r="AB131" i="17"/>
  <c r="AB128" i="17"/>
  <c r="A95" i="17"/>
  <c r="A90" i="17"/>
  <c r="A85" i="17"/>
  <c r="A117" i="17"/>
  <c r="A112" i="17"/>
  <c r="A107" i="17"/>
  <c r="A102" i="17"/>
  <c r="A100" i="17"/>
  <c r="A122" i="17"/>
  <c r="A121" i="17"/>
  <c r="AV204" i="37"/>
  <c r="A96" i="17"/>
  <c r="A91" i="17"/>
  <c r="A86" i="17"/>
  <c r="A118" i="17"/>
  <c r="A113" i="17"/>
  <c r="A108" i="17"/>
  <c r="A101" i="17"/>
  <c r="AV174" i="37"/>
  <c r="AT182" i="37"/>
  <c r="AV182" i="37" s="1"/>
  <c r="AV117" i="37"/>
  <c r="AT87" i="37"/>
  <c r="AV87" i="37" s="1"/>
  <c r="X65" i="17"/>
  <c r="AA65" i="17" s="1"/>
  <c r="AB65" i="17" s="1"/>
  <c r="X55" i="17"/>
  <c r="AA55" i="17" s="1"/>
  <c r="AB55" i="17" s="1"/>
  <c r="X45" i="17"/>
  <c r="AA45" i="17" s="1"/>
  <c r="AB45" i="17" s="1"/>
  <c r="X39" i="17"/>
  <c r="AA39" i="17" s="1"/>
  <c r="AB39" i="17" s="1"/>
  <c r="X33" i="17"/>
  <c r="AA33" i="17" s="1"/>
  <c r="AB33" i="17" s="1"/>
  <c r="X23" i="17"/>
  <c r="AA23" i="17" s="1"/>
  <c r="AB23" i="17" s="1"/>
  <c r="X18" i="17"/>
  <c r="AA18" i="17" s="1"/>
  <c r="AB18" i="17" s="1"/>
  <c r="X12" i="17"/>
  <c r="AA12" i="17" s="1"/>
  <c r="AB12" i="17" s="1"/>
  <c r="X7" i="17"/>
  <c r="AA7" i="17" s="1"/>
  <c r="AB7" i="17" s="1"/>
  <c r="X95" i="17"/>
  <c r="AA95" i="17" s="1"/>
  <c r="AB95" i="17" s="1"/>
  <c r="X90" i="17"/>
  <c r="AA90" i="17" s="1"/>
  <c r="AB90" i="17" s="1"/>
  <c r="A87" i="17"/>
  <c r="X85" i="17"/>
  <c r="AA85" i="17" s="1"/>
  <c r="AB85" i="17" s="1"/>
  <c r="X79" i="17"/>
  <c r="AA79" i="17" s="1"/>
  <c r="AB79" i="17" s="1"/>
  <c r="X73" i="17"/>
  <c r="AA73" i="17" s="1"/>
  <c r="AB73" i="17" s="1"/>
  <c r="A119" i="17"/>
  <c r="X117" i="17"/>
  <c r="AA117" i="17" s="1"/>
  <c r="AB117" i="17" s="1"/>
  <c r="X112" i="17"/>
  <c r="AA112" i="17" s="1"/>
  <c r="AB112" i="17" s="1"/>
  <c r="A109" i="17"/>
  <c r="X107" i="17"/>
  <c r="AA107" i="17" s="1"/>
  <c r="AB107" i="17" s="1"/>
  <c r="A103" i="17"/>
  <c r="X100" i="17"/>
  <c r="AA100" i="17" s="1"/>
  <c r="AB100" i="17" s="1"/>
  <c r="A123" i="17"/>
  <c r="X121" i="17"/>
  <c r="AA121" i="17" s="1"/>
  <c r="AB121" i="17" s="1"/>
  <c r="AT176" i="37"/>
  <c r="AV176" i="37" s="1"/>
  <c r="AT181" i="37"/>
  <c r="AV181" i="37" s="1"/>
  <c r="AT202" i="37"/>
  <c r="AV202" i="37" s="1"/>
  <c r="AT95" i="37"/>
  <c r="AV95" i="37" s="1"/>
  <c r="AT99" i="37"/>
  <c r="AV99" i="37" s="1"/>
  <c r="AV101" i="37"/>
  <c r="AT133" i="37"/>
  <c r="AV133" i="37" s="1"/>
  <c r="AT138" i="37"/>
  <c r="AB29" i="17"/>
  <c r="A92" i="17"/>
  <c r="AB86" i="17"/>
  <c r="A114" i="17"/>
  <c r="A110" i="17"/>
  <c r="AB108" i="17"/>
  <c r="A104" i="17"/>
  <c r="X102" i="17"/>
  <c r="AA102" i="17" s="1"/>
  <c r="AB102" i="17" s="1"/>
  <c r="V122" i="17"/>
  <c r="W122" i="17" s="1"/>
  <c r="AT177" i="37"/>
  <c r="AV177" i="37" s="1"/>
  <c r="AT180" i="37"/>
  <c r="AV180" i="37" s="1"/>
  <c r="AV199" i="37"/>
  <c r="AT89" i="37"/>
  <c r="AV89" i="37" s="1"/>
  <c r="AT132" i="37"/>
  <c r="AV132" i="37" s="1"/>
  <c r="AT144" i="37"/>
  <c r="AV144" i="37" s="1"/>
  <c r="X57" i="17"/>
  <c r="AA57" i="17" s="1"/>
  <c r="AB57" i="17" s="1"/>
  <c r="X51" i="17"/>
  <c r="AA51" i="17" s="1"/>
  <c r="AB51" i="17" s="1"/>
  <c r="X41" i="17"/>
  <c r="AA41" i="17" s="1"/>
  <c r="AB41" i="17" s="1"/>
  <c r="X35" i="17"/>
  <c r="AA35" i="17" s="1"/>
  <c r="AB35" i="17" s="1"/>
  <c r="X30" i="17"/>
  <c r="AA30" i="17" s="1"/>
  <c r="AB30" i="17" s="1"/>
  <c r="X25" i="17"/>
  <c r="AA25" i="17" s="1"/>
  <c r="AB25" i="17" s="1"/>
  <c r="X14" i="17"/>
  <c r="AA14" i="17" s="1"/>
  <c r="AB14" i="17" s="1"/>
  <c r="X4" i="17"/>
  <c r="AA4" i="17" s="1"/>
  <c r="AB4" i="17" s="1"/>
  <c r="A93" i="17"/>
  <c r="A88" i="17"/>
  <c r="X81" i="17"/>
  <c r="AA81" i="17" s="1"/>
  <c r="AB81" i="17" s="1"/>
  <c r="X75" i="17"/>
  <c r="AA75" i="17" s="1"/>
  <c r="AB75" i="17" s="1"/>
  <c r="X70" i="17"/>
  <c r="AA70" i="17" s="1"/>
  <c r="AB70" i="17" s="1"/>
  <c r="X119" i="17"/>
  <c r="AA119" i="17" s="1"/>
  <c r="AB119" i="17" s="1"/>
  <c r="A115" i="17"/>
  <c r="X109" i="17"/>
  <c r="AA109" i="17" s="1"/>
  <c r="AB109" i="17" s="1"/>
  <c r="A105" i="17"/>
  <c r="X103" i="17"/>
  <c r="AA103" i="17" s="1"/>
  <c r="AB103" i="17" s="1"/>
  <c r="A97" i="17"/>
  <c r="A120" i="17"/>
  <c r="AT90" i="37"/>
  <c r="AV90" i="37" s="1"/>
  <c r="AT93" i="37"/>
  <c r="AV93" i="37" s="1"/>
  <c r="AT127" i="37"/>
  <c r="AV127" i="37" s="1"/>
  <c r="AV151" i="37"/>
  <c r="X20" i="17"/>
  <c r="AA20" i="17" s="1"/>
  <c r="AB20" i="17" s="1"/>
  <c r="A94" i="17"/>
  <c r="A89" i="17"/>
  <c r="A116" i="17"/>
  <c r="A111" i="17"/>
  <c r="A106" i="17"/>
  <c r="A99" i="17"/>
  <c r="A98" i="17"/>
  <c r="X123" i="17"/>
  <c r="AA123" i="17" s="1"/>
  <c r="AB123" i="17" s="1"/>
  <c r="X124" i="17"/>
  <c r="AA124" i="17" s="1"/>
  <c r="AB124" i="17" s="1"/>
  <c r="AV188" i="37"/>
  <c r="AV194" i="37"/>
  <c r="AT183" i="37"/>
  <c r="AV183" i="37" s="1"/>
  <c r="AV186" i="37"/>
  <c r="AV192" i="37"/>
  <c r="AT171" i="37"/>
  <c r="AV171" i="37" s="1"/>
  <c r="AT172" i="37"/>
  <c r="AV172" i="37" s="1"/>
  <c r="AV187" i="37"/>
  <c r="AV193" i="37"/>
  <c r="AV198" i="37"/>
  <c r="AT166" i="37"/>
  <c r="AV166" i="37" s="1"/>
  <c r="AV170" i="37"/>
  <c r="AV189" i="37"/>
  <c r="AV195" i="37"/>
  <c r="AV203" i="37"/>
  <c r="AV205" i="37"/>
  <c r="AT173" i="37"/>
  <c r="AV173" i="37" s="1"/>
  <c r="AT179" i="37"/>
  <c r="AV179" i="37" s="1"/>
  <c r="AT185" i="37"/>
  <c r="AV185" i="37" s="1"/>
  <c r="AT191" i="37"/>
  <c r="AV191" i="37" s="1"/>
  <c r="AT196" i="37"/>
  <c r="AT201" i="37"/>
  <c r="AV201" i="37" s="1"/>
  <c r="AT168" i="37"/>
  <c r="AV168" i="37" s="1"/>
  <c r="AT167" i="37"/>
  <c r="AV167" i="37" s="1"/>
  <c r="AT178" i="37"/>
  <c r="AV178" i="37" s="1"/>
  <c r="AT184" i="37"/>
  <c r="AV184" i="37" s="1"/>
  <c r="AT190" i="37"/>
  <c r="AV190" i="37" s="1"/>
  <c r="AT200" i="37"/>
  <c r="AV200" i="37" s="1"/>
  <c r="AV139" i="37"/>
  <c r="X61" i="17"/>
  <c r="AA61" i="17" s="1"/>
  <c r="AB61" i="17" s="1"/>
  <c r="AB97" i="17"/>
  <c r="AB113" i="17"/>
  <c r="AB110" i="17"/>
  <c r="AB72" i="17"/>
  <c r="AB91" i="17"/>
  <c r="AB64" i="17"/>
  <c r="AB46" i="17"/>
  <c r="AB28" i="17"/>
  <c r="AB16" i="17"/>
  <c r="AB10" i="17"/>
  <c r="AB48" i="17"/>
  <c r="AB62" i="17"/>
  <c r="AB56" i="17"/>
  <c r="AB50" i="17"/>
  <c r="AB44" i="17"/>
  <c r="AB32" i="17"/>
  <c r="AB8" i="17"/>
  <c r="Z107" i="37"/>
  <c r="AB107" i="37" s="1"/>
  <c r="Z148" i="37"/>
  <c r="AB148" i="37" s="1"/>
  <c r="Z105" i="37"/>
  <c r="AB105" i="37" s="1"/>
  <c r="Z146" i="37"/>
  <c r="AB146" i="37" s="1"/>
  <c r="Z151" i="37"/>
  <c r="AB151" i="37" s="1"/>
  <c r="Z110" i="37"/>
  <c r="AB110" i="37" s="1"/>
  <c r="Z114" i="37"/>
  <c r="AB114" i="37" s="1"/>
  <c r="Z155" i="37"/>
  <c r="AB155" i="37" s="1"/>
  <c r="Z153" i="37"/>
  <c r="AB153" i="37" s="1"/>
  <c r="Z112" i="37"/>
  <c r="AB112" i="37" s="1"/>
  <c r="Z149" i="37"/>
  <c r="AB149" i="37" s="1"/>
  <c r="Z108" i="37"/>
  <c r="AB108" i="37" s="1"/>
  <c r="Z154" i="37"/>
  <c r="AB154" i="37" s="1"/>
  <c r="Z113" i="37"/>
  <c r="AB113" i="37" s="1"/>
  <c r="Z152" i="37"/>
  <c r="AB152" i="37" s="1"/>
  <c r="Z111" i="37"/>
  <c r="AB111" i="37" s="1"/>
  <c r="Z150" i="37"/>
  <c r="AB150" i="37" s="1"/>
  <c r="Z109" i="37"/>
  <c r="AB109" i="37" s="1"/>
  <c r="AT141" i="37"/>
  <c r="AV141" i="37" s="1"/>
  <c r="AV138" i="37"/>
  <c r="AV146" i="37"/>
  <c r="AT96" i="37"/>
  <c r="AV96" i="37" s="1"/>
  <c r="AV106" i="37"/>
  <c r="AV116" i="37"/>
  <c r="AT135" i="37"/>
  <c r="AV135" i="37" s="1"/>
  <c r="AT136" i="37"/>
  <c r="AV136" i="37" s="1"/>
  <c r="AV160" i="37"/>
  <c r="AV161" i="37"/>
  <c r="AV156" i="37"/>
  <c r="AV152" i="37"/>
  <c r="AT140" i="37"/>
  <c r="AV140" i="37" s="1"/>
  <c r="AV147" i="37"/>
  <c r="AV162" i="37"/>
  <c r="AV153" i="37"/>
  <c r="AT134" i="37"/>
  <c r="AV134" i="37" s="1"/>
  <c r="AV150" i="37"/>
  <c r="AT128" i="37"/>
  <c r="AV128" i="37" s="1"/>
  <c r="AT130" i="37"/>
  <c r="AV130" i="37" s="1"/>
  <c r="AV126" i="37"/>
  <c r="AT129" i="37"/>
  <c r="AV129" i="37" s="1"/>
  <c r="AT142" i="37"/>
  <c r="AV142" i="37" s="1"/>
  <c r="AV145" i="37"/>
  <c r="AV148" i="37"/>
  <c r="AV154" i="37"/>
  <c r="AV158" i="37"/>
  <c r="AV164" i="37"/>
  <c r="AV163" i="37"/>
  <c r="AT125" i="37"/>
  <c r="AV125" i="37" s="1"/>
  <c r="AT131" i="37"/>
  <c r="AV131" i="37" s="1"/>
  <c r="AT137" i="37"/>
  <c r="AV137" i="37" s="1"/>
  <c r="AT143" i="37"/>
  <c r="AV143" i="37" s="1"/>
  <c r="AT149" i="37"/>
  <c r="AV149" i="37" s="1"/>
  <c r="AT155" i="37"/>
  <c r="AV155" i="37" s="1"/>
  <c r="AT159" i="37"/>
  <c r="AV159" i="37" s="1"/>
  <c r="AT165" i="37"/>
  <c r="AV165" i="37" s="1"/>
  <c r="AT84" i="37"/>
  <c r="AV84" i="37" s="1"/>
  <c r="AV112" i="37"/>
  <c r="AV102" i="37"/>
  <c r="AV124" i="37"/>
  <c r="AV113" i="37"/>
  <c r="AT88" i="37"/>
  <c r="AV88" i="37" s="1"/>
  <c r="AV107" i="37"/>
  <c r="AV114" i="37"/>
  <c r="AV105" i="37"/>
  <c r="AV108" i="37"/>
  <c r="AV111" i="37"/>
  <c r="AT100" i="37"/>
  <c r="AV100" i="37" s="1"/>
  <c r="AT94" i="37"/>
  <c r="AV94" i="37" s="1"/>
  <c r="AV118" i="37"/>
  <c r="AV115" i="37"/>
  <c r="AV122" i="37"/>
  <c r="AT121" i="37"/>
  <c r="AV121" i="37" s="1"/>
  <c r="AV123" i="37"/>
  <c r="AT98" i="37"/>
  <c r="AV98" i="37" s="1"/>
  <c r="AT104" i="37"/>
  <c r="AV104" i="37" s="1"/>
  <c r="AT110" i="37"/>
  <c r="AV110" i="37" s="1"/>
  <c r="AT115" i="37"/>
  <c r="AT120" i="37"/>
  <c r="AV120" i="37" s="1"/>
  <c r="AT85" i="37"/>
  <c r="AV85" i="37" s="1"/>
  <c r="AT91" i="37"/>
  <c r="AV91" i="37" s="1"/>
  <c r="AT97" i="37"/>
  <c r="AV97" i="37" s="1"/>
  <c r="AT103" i="37"/>
  <c r="AV103" i="37" s="1"/>
  <c r="AT109" i="37"/>
  <c r="AV109" i="37" s="1"/>
  <c r="AT119" i="37"/>
  <c r="AV119" i="37" s="1"/>
  <c r="AT86" i="37"/>
  <c r="AV86" i="37" s="1"/>
  <c r="AT92" i="37"/>
  <c r="AV92" i="37" s="1"/>
  <c r="G49" i="23"/>
  <c r="F49" i="23"/>
  <c r="G48" i="23"/>
  <c r="F48" i="23"/>
  <c r="G47" i="23"/>
  <c r="F47" i="23"/>
  <c r="F46" i="23"/>
  <c r="AF83" i="37"/>
  <c r="AT83" i="37" s="1"/>
  <c r="AE83" i="37"/>
  <c r="AC83" i="37"/>
  <c r="AB83" i="37"/>
  <c r="AA83" i="37"/>
  <c r="AD83" i="37" s="1"/>
  <c r="Z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T81" i="37" s="1"/>
  <c r="AE81" i="37"/>
  <c r="AC81" i="37"/>
  <c r="AB81" i="37"/>
  <c r="AA81" i="37"/>
  <c r="AD81" i="37" s="1"/>
  <c r="Z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T78" i="37" s="1"/>
  <c r="AE78" i="37"/>
  <c r="AD78" i="37"/>
  <c r="AC78" i="37"/>
  <c r="AB78" i="37"/>
  <c r="AA78" i="37"/>
  <c r="Z78" i="37"/>
  <c r="I78" i="37"/>
  <c r="H78" i="37"/>
  <c r="G78" i="37"/>
  <c r="F78" i="37"/>
  <c r="AS78" i="37" s="1"/>
  <c r="E78" i="37"/>
  <c r="AU78" i="37" s="1"/>
  <c r="AT77" i="37"/>
  <c r="AF77" i="37"/>
  <c r="AE77" i="37"/>
  <c r="AC77" i="37"/>
  <c r="AB77" i="37"/>
  <c r="AA77" i="37"/>
  <c r="AD77" i="37" s="1"/>
  <c r="Z77" i="37"/>
  <c r="I77" i="37"/>
  <c r="H77" i="37"/>
  <c r="G77" i="37"/>
  <c r="F77" i="37"/>
  <c r="AS77" i="37" s="1"/>
  <c r="E77" i="37"/>
  <c r="AU77" i="37" s="1"/>
  <c r="AF76" i="37"/>
  <c r="AT76" i="37" s="1"/>
  <c r="AE76" i="37"/>
  <c r="AC76" i="37"/>
  <c r="AB76" i="37"/>
  <c r="AA76" i="37"/>
  <c r="AD76" i="37" s="1"/>
  <c r="Z76" i="37"/>
  <c r="I76" i="37"/>
  <c r="H76" i="37"/>
  <c r="G76" i="37"/>
  <c r="F76" i="37"/>
  <c r="AS76" i="37" s="1"/>
  <c r="E76" i="37"/>
  <c r="AU76" i="37" s="1"/>
  <c r="AT75" i="37"/>
  <c r="AF75" i="37"/>
  <c r="AE75" i="37"/>
  <c r="AB75" i="37"/>
  <c r="AA75" i="37"/>
  <c r="AD75" i="37" s="1"/>
  <c r="Z75" i="37"/>
  <c r="I75" i="37"/>
  <c r="H75" i="37"/>
  <c r="G75" i="37"/>
  <c r="F75" i="37"/>
  <c r="AS75" i="37" s="1"/>
  <c r="E75" i="37"/>
  <c r="AU75" i="37" s="1"/>
  <c r="AF74" i="37"/>
  <c r="AE74" i="37"/>
  <c r="AB74" i="37"/>
  <c r="AA74" i="37"/>
  <c r="AD74" i="37" s="1"/>
  <c r="Z74" i="37"/>
  <c r="I74" i="37"/>
  <c r="H74" i="37"/>
  <c r="G74" i="37"/>
  <c r="F74" i="37"/>
  <c r="AS74" i="37" s="1"/>
  <c r="E74" i="37"/>
  <c r="AU74" i="37" s="1"/>
  <c r="AF73" i="37"/>
  <c r="AT73" i="37" s="1"/>
  <c r="AE73" i="37"/>
  <c r="AC73" i="37"/>
  <c r="AA73" i="37"/>
  <c r="AD73" i="37" s="1"/>
  <c r="Z73" i="37"/>
  <c r="AB73" i="37" s="1"/>
  <c r="I73" i="37"/>
  <c r="H73" i="37"/>
  <c r="G73" i="37"/>
  <c r="F73" i="37"/>
  <c r="AS73" i="37" s="1"/>
  <c r="E73" i="37"/>
  <c r="AU73" i="37" s="1"/>
  <c r="AF72" i="37"/>
  <c r="AT72" i="37" s="1"/>
  <c r="AE72" i="37"/>
  <c r="AC72" i="37"/>
  <c r="AA72" i="37"/>
  <c r="AD72" i="37" s="1"/>
  <c r="Z72" i="37"/>
  <c r="AB72" i="37" s="1"/>
  <c r="I72" i="37"/>
  <c r="H72" i="37"/>
  <c r="G72" i="37"/>
  <c r="F72" i="37"/>
  <c r="AS72" i="37" s="1"/>
  <c r="E72" i="37"/>
  <c r="AU72" i="37" s="1"/>
  <c r="AF71" i="37"/>
  <c r="AT71" i="37" s="1"/>
  <c r="AE71" i="37"/>
  <c r="AC71" i="37"/>
  <c r="AA71" i="37"/>
  <c r="AD71" i="37" s="1"/>
  <c r="Z71" i="37"/>
  <c r="AB71" i="37" s="1"/>
  <c r="I71" i="37"/>
  <c r="H71" i="37"/>
  <c r="G71" i="37"/>
  <c r="F71" i="37"/>
  <c r="AS71" i="37" s="1"/>
  <c r="E71" i="37"/>
  <c r="AU71" i="37" s="1"/>
  <c r="AF70" i="37"/>
  <c r="AT70" i="37" s="1"/>
  <c r="AE70" i="37"/>
  <c r="AC70" i="37"/>
  <c r="AA70" i="37"/>
  <c r="AD70" i="37" s="1"/>
  <c r="Z70" i="37"/>
  <c r="AB70" i="37" s="1"/>
  <c r="I70" i="37"/>
  <c r="H70" i="37"/>
  <c r="G70" i="37"/>
  <c r="F70" i="37"/>
  <c r="AS70" i="37" s="1"/>
  <c r="E70" i="37"/>
  <c r="AU70" i="37" s="1"/>
  <c r="AF69" i="37"/>
  <c r="AE69" i="37"/>
  <c r="AC69" i="37"/>
  <c r="AA69" i="37"/>
  <c r="AD69" i="37" s="1"/>
  <c r="Z69" i="37"/>
  <c r="AB69" i="37" s="1"/>
  <c r="I69" i="37"/>
  <c r="H69" i="37"/>
  <c r="G69" i="37"/>
  <c r="F69" i="37"/>
  <c r="AS69" i="37" s="1"/>
  <c r="E69" i="37"/>
  <c r="AU69" i="37" s="1"/>
  <c r="AF68" i="37"/>
  <c r="AT68" i="37" s="1"/>
  <c r="AE68" i="37"/>
  <c r="AC68" i="37"/>
  <c r="AA68" i="37"/>
  <c r="AD68" i="37" s="1"/>
  <c r="Z68" i="37"/>
  <c r="AB68" i="37" s="1"/>
  <c r="I68" i="37"/>
  <c r="H68" i="37"/>
  <c r="G68" i="37"/>
  <c r="F68" i="37"/>
  <c r="AS68" i="37" s="1"/>
  <c r="E68" i="37"/>
  <c r="AU68" i="37" s="1"/>
  <c r="AF67" i="37"/>
  <c r="AT67" i="37" s="1"/>
  <c r="AE67" i="37"/>
  <c r="AC67" i="37"/>
  <c r="AA67" i="37"/>
  <c r="AD67" i="37" s="1"/>
  <c r="Z67" i="37"/>
  <c r="AB67" i="37" s="1"/>
  <c r="I67" i="37"/>
  <c r="H67" i="37"/>
  <c r="G67" i="37"/>
  <c r="F67" i="37"/>
  <c r="AS67" i="37" s="1"/>
  <c r="E67" i="37"/>
  <c r="AU67" i="37" s="1"/>
  <c r="AF66" i="37"/>
  <c r="AT66" i="37" s="1"/>
  <c r="AE66" i="37"/>
  <c r="AC66" i="37"/>
  <c r="AA66" i="37"/>
  <c r="AD66" i="37" s="1"/>
  <c r="Z66" i="37"/>
  <c r="AB66" i="37" s="1"/>
  <c r="I66" i="37"/>
  <c r="H66" i="37"/>
  <c r="G66" i="37"/>
  <c r="F66" i="37"/>
  <c r="AS66" i="37" s="1"/>
  <c r="E66" i="37"/>
  <c r="AU66" i="37" s="1"/>
  <c r="AT65" i="37"/>
  <c r="AF65" i="37"/>
  <c r="AE65" i="37"/>
  <c r="AC65" i="37"/>
  <c r="AB65" i="37"/>
  <c r="AA65" i="37"/>
  <c r="AD65" i="37" s="1"/>
  <c r="Z65" i="37"/>
  <c r="I65" i="37"/>
  <c r="H65" i="37"/>
  <c r="G65" i="37"/>
  <c r="F65" i="37"/>
  <c r="AS65" i="37" s="1"/>
  <c r="E65" i="37"/>
  <c r="AU65" i="37" s="1"/>
  <c r="AF64" i="37"/>
  <c r="AT64" i="37" s="1"/>
  <c r="AE64" i="37"/>
  <c r="AC64" i="37"/>
  <c r="AA64" i="37"/>
  <c r="AD64" i="37" s="1"/>
  <c r="Z64" i="37"/>
  <c r="AB64" i="37" s="1"/>
  <c r="I64" i="37"/>
  <c r="H64" i="37"/>
  <c r="G64" i="37"/>
  <c r="F64" i="37"/>
  <c r="AS64" i="37" s="1"/>
  <c r="E64" i="37"/>
  <c r="AU64" i="37" s="1"/>
  <c r="AF63" i="37"/>
  <c r="AE63" i="37"/>
  <c r="AD63" i="37"/>
  <c r="AC63" i="37"/>
  <c r="AB63" i="37"/>
  <c r="AA63" i="37"/>
  <c r="Z63" i="37"/>
  <c r="I63" i="37"/>
  <c r="H63" i="37"/>
  <c r="G63" i="37"/>
  <c r="F63" i="37"/>
  <c r="AS63" i="37" s="1"/>
  <c r="E63" i="37"/>
  <c r="AU63" i="37" s="1"/>
  <c r="AF62" i="37"/>
  <c r="AE62" i="37"/>
  <c r="AC62" i="37"/>
  <c r="AB62" i="37"/>
  <c r="AA62" i="37"/>
  <c r="AD62" i="37" s="1"/>
  <c r="Z62" i="37"/>
  <c r="I62" i="37"/>
  <c r="H62" i="37"/>
  <c r="G62" i="37"/>
  <c r="F62" i="37"/>
  <c r="AS62" i="37" s="1"/>
  <c r="AT62" i="37" s="1"/>
  <c r="E62" i="37"/>
  <c r="AU62" i="37" s="1"/>
  <c r="AT61" i="37"/>
  <c r="AF61" i="37"/>
  <c r="AE61" i="37"/>
  <c r="AC61" i="37"/>
  <c r="AB61" i="37"/>
  <c r="AA61" i="37"/>
  <c r="AD61" i="37" s="1"/>
  <c r="Z61" i="37"/>
  <c r="I61" i="37"/>
  <c r="H61" i="37"/>
  <c r="G61" i="37"/>
  <c r="F61" i="37"/>
  <c r="AS61" i="37" s="1"/>
  <c r="E61" i="37"/>
  <c r="AU61" i="37" s="1"/>
  <c r="AF60" i="37"/>
  <c r="AE60" i="37"/>
  <c r="AC60" i="37"/>
  <c r="AB60" i="37"/>
  <c r="AA60" i="37"/>
  <c r="AD60" i="37" s="1"/>
  <c r="Z60" i="37"/>
  <c r="I60" i="37"/>
  <c r="H60" i="37"/>
  <c r="G60" i="37"/>
  <c r="F60" i="37"/>
  <c r="AS60" i="37" s="1"/>
  <c r="E60" i="37"/>
  <c r="AU60" i="37" s="1"/>
  <c r="AF59" i="37"/>
  <c r="AE59" i="37"/>
  <c r="AC59" i="37"/>
  <c r="AA59" i="37"/>
  <c r="AD59" i="37" s="1"/>
  <c r="Z59" i="37"/>
  <c r="AB59" i="37" s="1"/>
  <c r="I59" i="37"/>
  <c r="H59" i="37"/>
  <c r="G59" i="37"/>
  <c r="F59" i="37"/>
  <c r="AS59" i="37" s="1"/>
  <c r="AT59" i="37" s="1"/>
  <c r="E59" i="37"/>
  <c r="AU59" i="37" s="1"/>
  <c r="AF58" i="37"/>
  <c r="AE58" i="37"/>
  <c r="AC58" i="37"/>
  <c r="AB58" i="37"/>
  <c r="AA58" i="37"/>
  <c r="AD58" i="37" s="1"/>
  <c r="Z58" i="37"/>
  <c r="I58" i="37"/>
  <c r="H58" i="37"/>
  <c r="G58" i="37"/>
  <c r="F58" i="37"/>
  <c r="AS58" i="37" s="1"/>
  <c r="E58" i="37"/>
  <c r="AU58" i="37" s="1"/>
  <c r="AF57" i="37"/>
  <c r="AE57" i="37"/>
  <c r="AC57" i="37"/>
  <c r="AA57" i="37"/>
  <c r="AD57" i="37" s="1"/>
  <c r="Z57" i="37"/>
  <c r="AB57" i="37" s="1"/>
  <c r="I57" i="37"/>
  <c r="H57" i="37"/>
  <c r="G57" i="37"/>
  <c r="F57" i="37"/>
  <c r="AS57" i="37" s="1"/>
  <c r="E57" i="37"/>
  <c r="AU57" i="37" s="1"/>
  <c r="AF56" i="37"/>
  <c r="AE56" i="37"/>
  <c r="AC56" i="37"/>
  <c r="AA56" i="37"/>
  <c r="AD56" i="37" s="1"/>
  <c r="Z56" i="37"/>
  <c r="AB56" i="37" s="1"/>
  <c r="I56" i="37"/>
  <c r="H56" i="37"/>
  <c r="G56" i="37"/>
  <c r="F56" i="37"/>
  <c r="AS56" i="37" s="1"/>
  <c r="E56" i="37"/>
  <c r="AU56" i="37" s="1"/>
  <c r="AF55" i="37"/>
  <c r="AE55" i="37"/>
  <c r="AC55" i="37"/>
  <c r="AB55" i="37"/>
  <c r="AA55" i="37"/>
  <c r="AD55" i="37" s="1"/>
  <c r="Z55" i="37"/>
  <c r="I55" i="37"/>
  <c r="H55" i="37"/>
  <c r="G55" i="37"/>
  <c r="F55" i="37"/>
  <c r="AS55" i="37" s="1"/>
  <c r="E55" i="37"/>
  <c r="AU55" i="37" s="1"/>
  <c r="AF54" i="37"/>
  <c r="AE54" i="37"/>
  <c r="AC54" i="37"/>
  <c r="AB54" i="37"/>
  <c r="AA54" i="37"/>
  <c r="AD54" i="37" s="1"/>
  <c r="Z54" i="37"/>
  <c r="I54" i="37"/>
  <c r="H54" i="37"/>
  <c r="G54" i="37"/>
  <c r="F54" i="37"/>
  <c r="AS54" i="37" s="1"/>
  <c r="E54" i="37"/>
  <c r="AU54" i="37" s="1"/>
  <c r="AF53" i="37"/>
  <c r="AE53" i="37"/>
  <c r="AC53" i="37"/>
  <c r="AA53" i="37"/>
  <c r="AD53" i="37" s="1"/>
  <c r="Z53" i="37"/>
  <c r="AB53" i="37" s="1"/>
  <c r="I53" i="37"/>
  <c r="H53" i="37"/>
  <c r="G53" i="37"/>
  <c r="F53" i="37"/>
  <c r="AS53" i="37" s="1"/>
  <c r="AT53" i="37" s="1"/>
  <c r="E53" i="37"/>
  <c r="AU53" i="37" s="1"/>
  <c r="AF52" i="37"/>
  <c r="AE52" i="37"/>
  <c r="AD52" i="37"/>
  <c r="AC52" i="37"/>
  <c r="AB52" i="37"/>
  <c r="AA52" i="37"/>
  <c r="Z52" i="37"/>
  <c r="I52" i="37"/>
  <c r="H52" i="37"/>
  <c r="G52" i="37"/>
  <c r="F52" i="37"/>
  <c r="AS52" i="37" s="1"/>
  <c r="E52" i="37"/>
  <c r="AU52" i="37" s="1"/>
  <c r="AF51" i="37"/>
  <c r="AE51" i="37"/>
  <c r="AC51" i="37"/>
  <c r="AA51" i="37"/>
  <c r="AD51" i="37" s="1"/>
  <c r="Z51" i="37"/>
  <c r="AB51" i="37" s="1"/>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A49" i="37"/>
  <c r="AD49" i="37" s="1"/>
  <c r="Z49" i="37"/>
  <c r="AB49" i="37" s="1"/>
  <c r="I49" i="37"/>
  <c r="H49" i="37"/>
  <c r="G49" i="37"/>
  <c r="F49" i="37"/>
  <c r="AS49" i="37" s="1"/>
  <c r="E49" i="37"/>
  <c r="AU49" i="37" s="1"/>
  <c r="AF48" i="37"/>
  <c r="AE48" i="37"/>
  <c r="AC48" i="37"/>
  <c r="AA48" i="37"/>
  <c r="AD48" i="37" s="1"/>
  <c r="Z48" i="37"/>
  <c r="AB48" i="37" s="1"/>
  <c r="I48" i="37"/>
  <c r="H48" i="37"/>
  <c r="G48" i="37"/>
  <c r="F48" i="37"/>
  <c r="AS48" i="37" s="1"/>
  <c r="E48" i="37"/>
  <c r="AU48" i="37" s="1"/>
  <c r="AF47" i="37"/>
  <c r="AE47" i="37"/>
  <c r="AC47" i="37"/>
  <c r="AB47" i="37"/>
  <c r="AA47" i="37"/>
  <c r="AD47" i="37" s="1"/>
  <c r="Z47" i="37"/>
  <c r="I47" i="37"/>
  <c r="H47" i="37"/>
  <c r="G47" i="37"/>
  <c r="F47" i="37"/>
  <c r="AS47" i="37" s="1"/>
  <c r="AT47" i="37" s="1"/>
  <c r="E47" i="37"/>
  <c r="AU47" i="37" s="1"/>
  <c r="AF46" i="37"/>
  <c r="AE46" i="37"/>
  <c r="AC46" i="37"/>
  <c r="AA46" i="37"/>
  <c r="AD46" i="37" s="1"/>
  <c r="Z46" i="37"/>
  <c r="AB46" i="37" s="1"/>
  <c r="I46" i="37"/>
  <c r="H46" i="37"/>
  <c r="G46" i="37"/>
  <c r="F46" i="37"/>
  <c r="AS46" i="37" s="1"/>
  <c r="E46" i="37"/>
  <c r="AU46" i="37" s="1"/>
  <c r="AF45" i="37"/>
  <c r="AE45" i="37"/>
  <c r="AC45" i="37"/>
  <c r="AA45" i="37"/>
  <c r="AD45" i="37" s="1"/>
  <c r="Z45" i="37"/>
  <c r="AB45" i="37" s="1"/>
  <c r="I45" i="37"/>
  <c r="H45" i="37"/>
  <c r="G45" i="37"/>
  <c r="F45" i="37"/>
  <c r="AS45" i="37" s="1"/>
  <c r="E45" i="37"/>
  <c r="AU45" i="37" s="1"/>
  <c r="AF44" i="37"/>
  <c r="AE44" i="37"/>
  <c r="AC44" i="37"/>
  <c r="AA44" i="37"/>
  <c r="AD44" i="37" s="1"/>
  <c r="Z44" i="37"/>
  <c r="AB44" i="37" s="1"/>
  <c r="I44" i="37"/>
  <c r="H44" i="37"/>
  <c r="G44" i="37"/>
  <c r="F44" i="37"/>
  <c r="AS44" i="37" s="1"/>
  <c r="E44" i="37"/>
  <c r="AU44" i="37" s="1"/>
  <c r="A44" i="37"/>
  <c r="A44" i="17" s="1"/>
  <c r="AF43" i="37"/>
  <c r="AE43" i="37"/>
  <c r="AC43" i="37"/>
  <c r="AB43" i="37"/>
  <c r="AA43" i="37"/>
  <c r="AD43" i="37" s="1"/>
  <c r="Z43" i="37"/>
  <c r="I43" i="37"/>
  <c r="H43" i="37"/>
  <c r="G43" i="37"/>
  <c r="F43" i="37"/>
  <c r="AS43" i="37" s="1"/>
  <c r="E43" i="37"/>
  <c r="AU43" i="37" s="1"/>
  <c r="F6" i="8"/>
  <c r="AT49" i="37" l="1"/>
  <c r="A210" i="37"/>
  <c r="A209" i="17"/>
  <c r="A169" i="37"/>
  <c r="A168" i="17"/>
  <c r="A45" i="37"/>
  <c r="AT50" i="37"/>
  <c r="AV50" i="37" s="1"/>
  <c r="AT43" i="37"/>
  <c r="AV43" i="37" s="1"/>
  <c r="AT44" i="37"/>
  <c r="AV44" i="37" s="1"/>
  <c r="AT46" i="37"/>
  <c r="AV46" i="37" s="1"/>
  <c r="AV47" i="37"/>
  <c r="AT56" i="37"/>
  <c r="AV56" i="37" s="1"/>
  <c r="AT55" i="37"/>
  <c r="AV55" i="37" s="1"/>
  <c r="AT58" i="37"/>
  <c r="AV58" i="37" s="1"/>
  <c r="AV61" i="37"/>
  <c r="AV80" i="37"/>
  <c r="AT52" i="37"/>
  <c r="AV52" i="37" s="1"/>
  <c r="AV62" i="37"/>
  <c r="AV83" i="37"/>
  <c r="AV75" i="37"/>
  <c r="AV74" i="37"/>
  <c r="AV77" i="37"/>
  <c r="AV65" i="37"/>
  <c r="AV68" i="37"/>
  <c r="AV49" i="37"/>
  <c r="AV73" i="37"/>
  <c r="AV70" i="37"/>
  <c r="AV67" i="37"/>
  <c r="AV64" i="37"/>
  <c r="AV71" i="37"/>
  <c r="AV78" i="37"/>
  <c r="AT54" i="37"/>
  <c r="AV54" i="37" s="1"/>
  <c r="AT60" i="37"/>
  <c r="AV60" i="37" s="1"/>
  <c r="AV81" i="37"/>
  <c r="AT48" i="37"/>
  <c r="AV48" i="37" s="1"/>
  <c r="AV53" i="37"/>
  <c r="AV59" i="37"/>
  <c r="AV66" i="37"/>
  <c r="AV72" i="37"/>
  <c r="AV76" i="37"/>
  <c r="AV82" i="37"/>
  <c r="AT45" i="37"/>
  <c r="AV45" i="37" s="1"/>
  <c r="AT51" i="37"/>
  <c r="AV51" i="37" s="1"/>
  <c r="AT57" i="37"/>
  <c r="AV57" i="37" s="1"/>
  <c r="AT63" i="37"/>
  <c r="AV63" i="37" s="1"/>
  <c r="AT69" i="37"/>
  <c r="AV69" i="37" s="1"/>
  <c r="AT74" i="37"/>
  <c r="AT79" i="37"/>
  <c r="AV79" i="37" s="1"/>
  <c r="N12" i="7"/>
  <c r="Q12" i="7" s="1"/>
  <c r="R12" i="7" s="1"/>
  <c r="N11" i="7"/>
  <c r="Q11" i="7" s="1"/>
  <c r="Q9" i="7"/>
  <c r="N8" i="7"/>
  <c r="Q8" i="7" s="1"/>
  <c r="R8" i="7" s="1"/>
  <c r="N7" i="7"/>
  <c r="Q7" i="7" s="1"/>
  <c r="N6" i="7"/>
  <c r="Q6" i="7" s="1"/>
  <c r="R6" i="7" s="1"/>
  <c r="Q5" i="7"/>
  <c r="G6" i="23"/>
  <c r="F6" i="23"/>
  <c r="G5" i="23"/>
  <c r="F5" i="23"/>
  <c r="G4" i="23"/>
  <c r="F4" i="23"/>
  <c r="F3" i="23"/>
  <c r="A170" i="37" l="1"/>
  <c r="A169" i="17"/>
  <c r="A211" i="37"/>
  <c r="A210" i="17"/>
  <c r="A46" i="37"/>
  <c r="A45" i="17"/>
  <c r="S6" i="7"/>
  <c r="S8" i="7"/>
  <c r="S12" i="7"/>
  <c r="R5" i="7"/>
  <c r="S5" i="7" s="1"/>
  <c r="R7" i="7"/>
  <c r="S7" i="7" s="1"/>
  <c r="R9" i="7"/>
  <c r="S9" i="7" s="1"/>
  <c r="R11" i="7"/>
  <c r="S11" i="7" s="1"/>
  <c r="A212" i="37" l="1"/>
  <c r="A211" i="17"/>
  <c r="A171" i="37"/>
  <c r="A170" i="17"/>
  <c r="A47" i="37"/>
  <c r="A46" i="17"/>
  <c r="A172" i="37" l="1"/>
  <c r="A171" i="17"/>
  <c r="A213" i="37"/>
  <c r="A212" i="17"/>
  <c r="A48" i="37"/>
  <c r="A47" i="17"/>
  <c r="A3" i="29"/>
  <c r="A214" i="37" l="1"/>
  <c r="A213" i="17"/>
  <c r="A174" i="37"/>
  <c r="A172" i="17"/>
  <c r="A173" i="37"/>
  <c r="A173" i="17" s="1"/>
  <c r="A49" i="37"/>
  <c r="A48"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175" i="37" l="1"/>
  <c r="A174" i="17"/>
  <c r="A215" i="37"/>
  <c r="A214" i="17"/>
  <c r="A50" i="37"/>
  <c r="A49" i="17"/>
  <c r="AF14" i="37"/>
  <c r="AE14" i="37"/>
  <c r="AC14" i="37"/>
  <c r="AB14" i="37"/>
  <c r="AA14" i="37"/>
  <c r="AD14" i="37" s="1"/>
  <c r="Z14" i="37"/>
  <c r="I14" i="37"/>
  <c r="H14" i="37"/>
  <c r="G14" i="37"/>
  <c r="F14" i="37"/>
  <c r="AS14" i="37" s="1"/>
  <c r="E14" i="37"/>
  <c r="AU14" i="37" s="1"/>
  <c r="AF13" i="37"/>
  <c r="AE13" i="37"/>
  <c r="AC13" i="37"/>
  <c r="AB13" i="37"/>
  <c r="AA13" i="37"/>
  <c r="AD13" i="37" s="1"/>
  <c r="Z13" i="37"/>
  <c r="I13" i="37"/>
  <c r="H13" i="37"/>
  <c r="G13" i="37"/>
  <c r="F13" i="37"/>
  <c r="AS13" i="37" s="1"/>
  <c r="E13" i="37"/>
  <c r="AU13" i="37" s="1"/>
  <c r="AF12" i="37"/>
  <c r="AE12" i="37"/>
  <c r="AC12" i="37"/>
  <c r="AA12" i="37"/>
  <c r="AD12" i="37" s="1"/>
  <c r="Z12" i="37"/>
  <c r="AB12" i="37" s="1"/>
  <c r="I12" i="37"/>
  <c r="H12" i="37"/>
  <c r="G12" i="37"/>
  <c r="F12" i="37"/>
  <c r="AS12" i="37" s="1"/>
  <c r="E12" i="37"/>
  <c r="AU12" i="37" s="1"/>
  <c r="AF11" i="37"/>
  <c r="AE11" i="37"/>
  <c r="AC11" i="37"/>
  <c r="AB11" i="37"/>
  <c r="AA11" i="37"/>
  <c r="AD11" i="37" s="1"/>
  <c r="Z11" i="37"/>
  <c r="I11" i="37"/>
  <c r="H11" i="37"/>
  <c r="G11" i="37"/>
  <c r="F11" i="37"/>
  <c r="AS11" i="37" s="1"/>
  <c r="E11" i="37"/>
  <c r="AU11" i="37" s="1"/>
  <c r="AF33" i="37"/>
  <c r="AT33" i="37" s="1"/>
  <c r="AE33" i="37"/>
  <c r="AB33" i="37"/>
  <c r="AA33" i="37"/>
  <c r="AD33" i="37" s="1"/>
  <c r="Z33" i="37"/>
  <c r="I33" i="37"/>
  <c r="H33" i="37"/>
  <c r="G33" i="37"/>
  <c r="F33" i="37"/>
  <c r="AS33" i="37" s="1"/>
  <c r="E33" i="37"/>
  <c r="AU33" i="37" s="1"/>
  <c r="A216" i="37" l="1"/>
  <c r="A215" i="17"/>
  <c r="A176" i="37"/>
  <c r="A175" i="17"/>
  <c r="A51" i="37"/>
  <c r="A50" i="17"/>
  <c r="AT13" i="37"/>
  <c r="AV13" i="37" s="1"/>
  <c r="AT12" i="37"/>
  <c r="AV12" i="37" s="1"/>
  <c r="AT11" i="37"/>
  <c r="AV11" i="37" s="1"/>
  <c r="AT14" i="37"/>
  <c r="AV14" i="37" s="1"/>
  <c r="AV33" i="37"/>
  <c r="B3" i="17"/>
  <c r="C3" i="17"/>
  <c r="V3" i="17" s="1"/>
  <c r="W3" i="17" s="1"/>
  <c r="D3" i="17"/>
  <c r="E3" i="17"/>
  <c r="F3" i="17"/>
  <c r="G3" i="17"/>
  <c r="H3" i="17"/>
  <c r="I3" i="17"/>
  <c r="J3" i="17"/>
  <c r="K3" i="17"/>
  <c r="L3" i="17"/>
  <c r="M3" i="17"/>
  <c r="N3" i="17"/>
  <c r="O3" i="17"/>
  <c r="P3" i="17"/>
  <c r="Q3" i="17"/>
  <c r="R3" i="17"/>
  <c r="S3" i="17"/>
  <c r="T3" i="17"/>
  <c r="U3" i="17"/>
  <c r="A217" i="37" l="1"/>
  <c r="A216" i="17"/>
  <c r="A177" i="37"/>
  <c r="A176" i="17"/>
  <c r="A52" i="37"/>
  <c r="A51" i="17"/>
  <c r="X3" i="17"/>
  <c r="AA3" i="17" s="1"/>
  <c r="AB3" i="17" s="1"/>
  <c r="Z28" i="37"/>
  <c r="AB28" i="37" s="1"/>
  <c r="Z25" i="37"/>
  <c r="Z30" i="37"/>
  <c r="AB30" i="37" s="1"/>
  <c r="AF42" i="37"/>
  <c r="AT42" i="37" s="1"/>
  <c r="AE42" i="37"/>
  <c r="AC42" i="37"/>
  <c r="AB42" i="37"/>
  <c r="AA42" i="37"/>
  <c r="AD42" i="37" s="1"/>
  <c r="Z42" i="37"/>
  <c r="I42" i="37"/>
  <c r="H42" i="37"/>
  <c r="G42" i="37"/>
  <c r="F42" i="37"/>
  <c r="AS42" i="37" s="1"/>
  <c r="E42" i="37"/>
  <c r="AU42" i="37" s="1"/>
  <c r="AF41" i="37"/>
  <c r="AT41" i="37" s="1"/>
  <c r="AE41" i="37"/>
  <c r="AC41" i="37"/>
  <c r="AB41" i="37"/>
  <c r="AA41" i="37"/>
  <c r="AD41" i="37" s="1"/>
  <c r="Z41" i="37"/>
  <c r="I41" i="37"/>
  <c r="H41" i="37"/>
  <c r="G41" i="37"/>
  <c r="F41" i="37"/>
  <c r="AS41" i="37" s="1"/>
  <c r="E41" i="37"/>
  <c r="AU41" i="37" s="1"/>
  <c r="AF40" i="37"/>
  <c r="AT40" i="37" s="1"/>
  <c r="AE40" i="37"/>
  <c r="AC40" i="37"/>
  <c r="AB40" i="37"/>
  <c r="AA40" i="37"/>
  <c r="AD40" i="37" s="1"/>
  <c r="Z40" i="37"/>
  <c r="I40" i="37"/>
  <c r="H40" i="37"/>
  <c r="G40" i="37"/>
  <c r="F40" i="37"/>
  <c r="AS40" i="37" s="1"/>
  <c r="E40" i="37"/>
  <c r="AU40" i="37" s="1"/>
  <c r="AF39" i="37"/>
  <c r="AT39" i="37" s="1"/>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AB37" i="37"/>
  <c r="AA37" i="37"/>
  <c r="AD37" i="37" s="1"/>
  <c r="Z37" i="37"/>
  <c r="I37" i="37"/>
  <c r="H37" i="37"/>
  <c r="G37" i="37"/>
  <c r="F37" i="37"/>
  <c r="AS37" i="37" s="1"/>
  <c r="E37" i="37"/>
  <c r="AU37" i="37" s="1"/>
  <c r="AF36" i="37"/>
  <c r="AE36" i="37"/>
  <c r="AC36" i="37"/>
  <c r="AB36" i="37"/>
  <c r="AA36" i="37"/>
  <c r="AD36" i="37" s="1"/>
  <c r="Z36" i="37"/>
  <c r="I36" i="37"/>
  <c r="H36" i="37"/>
  <c r="G36" i="37"/>
  <c r="F36" i="37"/>
  <c r="AS36" i="37" s="1"/>
  <c r="E36" i="37"/>
  <c r="AU36" i="37" s="1"/>
  <c r="AF35" i="37"/>
  <c r="AT35" i="37" s="1"/>
  <c r="AE35" i="37"/>
  <c r="AC35" i="37"/>
  <c r="AB35" i="37"/>
  <c r="AA35" i="37"/>
  <c r="AD35" i="37" s="1"/>
  <c r="Z35" i="37"/>
  <c r="I35" i="37"/>
  <c r="H35" i="37"/>
  <c r="G35" i="37"/>
  <c r="F35" i="37"/>
  <c r="AS35" i="37" s="1"/>
  <c r="E35" i="37"/>
  <c r="AU35" i="37" s="1"/>
  <c r="AF34" i="37"/>
  <c r="AT34" i="37" s="1"/>
  <c r="AE34" i="37"/>
  <c r="AB34" i="37"/>
  <c r="AA34" i="37"/>
  <c r="AD34" i="37" s="1"/>
  <c r="Z34" i="37"/>
  <c r="I34" i="37"/>
  <c r="H34" i="37"/>
  <c r="G34" i="37"/>
  <c r="F34" i="37"/>
  <c r="AS34" i="37" s="1"/>
  <c r="E34" i="37"/>
  <c r="AU34" i="37" s="1"/>
  <c r="AF32" i="37"/>
  <c r="AT32" i="37" s="1"/>
  <c r="AE32" i="37"/>
  <c r="AC32" i="37"/>
  <c r="AA32" i="37"/>
  <c r="AD32" i="37" s="1"/>
  <c r="I32" i="37"/>
  <c r="H32" i="37"/>
  <c r="G32" i="37"/>
  <c r="F32" i="37"/>
  <c r="AS32" i="37" s="1"/>
  <c r="E32" i="37"/>
  <c r="AU32" i="37" s="1"/>
  <c r="AF31" i="37"/>
  <c r="AE31" i="37"/>
  <c r="AC31" i="37"/>
  <c r="AA31" i="37"/>
  <c r="AD31" i="37" s="1"/>
  <c r="I31" i="37"/>
  <c r="H31" i="37"/>
  <c r="G31" i="37"/>
  <c r="F31" i="37"/>
  <c r="AS31" i="37" s="1"/>
  <c r="E31" i="37"/>
  <c r="AU31" i="37" s="1"/>
  <c r="AF30" i="37"/>
  <c r="AE30" i="37"/>
  <c r="AC30" i="37"/>
  <c r="AA30" i="37"/>
  <c r="AD30" i="37" s="1"/>
  <c r="I30" i="37"/>
  <c r="H30" i="37"/>
  <c r="G30" i="37"/>
  <c r="F30" i="37"/>
  <c r="AS30" i="37" s="1"/>
  <c r="E30" i="37"/>
  <c r="AU30" i="37" s="1"/>
  <c r="AF29" i="37"/>
  <c r="AT29" i="37" s="1"/>
  <c r="AE29" i="37"/>
  <c r="AC29" i="37"/>
  <c r="AA29" i="37"/>
  <c r="AD29" i="37" s="1"/>
  <c r="I29" i="37"/>
  <c r="H29" i="37"/>
  <c r="G29" i="37"/>
  <c r="F29" i="37"/>
  <c r="AS29" i="37" s="1"/>
  <c r="E29" i="37"/>
  <c r="AU29" i="37" s="1"/>
  <c r="AF28" i="37"/>
  <c r="AT28" i="37" s="1"/>
  <c r="AE28" i="37"/>
  <c r="AC28" i="37"/>
  <c r="AA28" i="37"/>
  <c r="AD28" i="37" s="1"/>
  <c r="I28" i="37"/>
  <c r="H28" i="37"/>
  <c r="G28" i="37"/>
  <c r="F28" i="37"/>
  <c r="AS28" i="37" s="1"/>
  <c r="E28" i="37"/>
  <c r="AU28" i="37" s="1"/>
  <c r="AF27" i="37"/>
  <c r="AT27" i="37" s="1"/>
  <c r="AE27" i="37"/>
  <c r="AC27" i="37"/>
  <c r="AA27" i="37"/>
  <c r="AD27" i="37" s="1"/>
  <c r="I27" i="37"/>
  <c r="H27" i="37"/>
  <c r="G27" i="37"/>
  <c r="F27" i="37"/>
  <c r="AS27" i="37" s="1"/>
  <c r="E27" i="37"/>
  <c r="AU27" i="37" s="1"/>
  <c r="AF26" i="37"/>
  <c r="AT26" i="37" s="1"/>
  <c r="AE26" i="37"/>
  <c r="AC26" i="37"/>
  <c r="AA26" i="37"/>
  <c r="AD26" i="37" s="1"/>
  <c r="I26" i="37"/>
  <c r="H26" i="37"/>
  <c r="G26" i="37"/>
  <c r="F26" i="37"/>
  <c r="AS26" i="37" s="1"/>
  <c r="E26" i="37"/>
  <c r="AU26" i="37" s="1"/>
  <c r="AF25" i="37"/>
  <c r="AE25" i="37"/>
  <c r="AC25" i="37"/>
  <c r="AB25" i="37"/>
  <c r="AA25" i="37"/>
  <c r="AD25" i="37" s="1"/>
  <c r="I25" i="37"/>
  <c r="H25" i="37"/>
  <c r="G25" i="37"/>
  <c r="F25" i="37"/>
  <c r="AS25" i="37" s="1"/>
  <c r="E25" i="37"/>
  <c r="AU25" i="37" s="1"/>
  <c r="AF24" i="37"/>
  <c r="AE24" i="37"/>
  <c r="AC24" i="37"/>
  <c r="AA24" i="37"/>
  <c r="AD24" i="37" s="1"/>
  <c r="Z24" i="37"/>
  <c r="AB24" i="37" s="1"/>
  <c r="I24" i="37"/>
  <c r="H24" i="37"/>
  <c r="G24" i="37"/>
  <c r="F24" i="37"/>
  <c r="AS24" i="37" s="1"/>
  <c r="E24" i="37"/>
  <c r="AU24" i="37" s="1"/>
  <c r="AF23" i="37"/>
  <c r="AE23" i="37"/>
  <c r="AC23" i="37"/>
  <c r="AA23" i="37"/>
  <c r="AD23" i="37" s="1"/>
  <c r="Z23" i="37"/>
  <c r="AB23" i="37" s="1"/>
  <c r="I23" i="37"/>
  <c r="H23" i="37"/>
  <c r="G23" i="37"/>
  <c r="F23" i="37"/>
  <c r="AS23" i="37" s="1"/>
  <c r="E23" i="37"/>
  <c r="AU23" i="37" s="1"/>
  <c r="A178" i="37" l="1"/>
  <c r="A177" i="17"/>
  <c r="A218" i="37"/>
  <c r="A217" i="17"/>
  <c r="A53" i="37"/>
  <c r="A52" i="17"/>
  <c r="AV34" i="37"/>
  <c r="AV40" i="37"/>
  <c r="Z31" i="37"/>
  <c r="AB31" i="37" s="1"/>
  <c r="Z27" i="37"/>
  <c r="AB27" i="37" s="1"/>
  <c r="Z26" i="37"/>
  <c r="AB26" i="37" s="1"/>
  <c r="Z32" i="37"/>
  <c r="AB32" i="37" s="1"/>
  <c r="Z29" i="37"/>
  <c r="AB29" i="37" s="1"/>
  <c r="AT23" i="37"/>
  <c r="AV23" i="37" s="1"/>
  <c r="AV35" i="37"/>
  <c r="AV26" i="37"/>
  <c r="AV32" i="37"/>
  <c r="AV29" i="37"/>
  <c r="AV39" i="37"/>
  <c r="AV27" i="37"/>
  <c r="AV42" i="37"/>
  <c r="AV28" i="37"/>
  <c r="AV41" i="37"/>
  <c r="AT25" i="37"/>
  <c r="AV25" i="37" s="1"/>
  <c r="AT31" i="37"/>
  <c r="AV31" i="37" s="1"/>
  <c r="AT38" i="37"/>
  <c r="AV38" i="37" s="1"/>
  <c r="AT24" i="37"/>
  <c r="AV24" i="37" s="1"/>
  <c r="AT30" i="37"/>
  <c r="AV30" i="37" s="1"/>
  <c r="AT37" i="37"/>
  <c r="AV37" i="37" s="1"/>
  <c r="AT36" i="37"/>
  <c r="AV36" i="37" s="1"/>
  <c r="A219" i="37" l="1"/>
  <c r="A218" i="17"/>
  <c r="A179" i="37"/>
  <c r="A178" i="17"/>
  <c r="A54" i="37"/>
  <c r="A53" i="17"/>
  <c r="F18" i="8"/>
  <c r="G18" i="8"/>
  <c r="G21" i="8"/>
  <c r="A220" i="37" l="1"/>
  <c r="A219" i="17"/>
  <c r="A180" i="37"/>
  <c r="A179" i="17"/>
  <c r="A55" i="37"/>
  <c r="A54" i="17"/>
  <c r="AF43" i="39"/>
  <c r="AE43" i="39"/>
  <c r="AC43" i="39"/>
  <c r="AB43" i="39"/>
  <c r="AA43" i="39"/>
  <c r="AD43" i="39" s="1"/>
  <c r="Z43" i="39"/>
  <c r="I43" i="39"/>
  <c r="H43" i="39"/>
  <c r="G43" i="39"/>
  <c r="F43" i="39"/>
  <c r="AS43" i="39" s="1"/>
  <c r="E43" i="39"/>
  <c r="AU43" i="39" s="1"/>
  <c r="AF42" i="39"/>
  <c r="AT42" i="39" s="1"/>
  <c r="AE42" i="39"/>
  <c r="AC42" i="39"/>
  <c r="AB42" i="39"/>
  <c r="AA42" i="39"/>
  <c r="AD42" i="39" s="1"/>
  <c r="Z42" i="39"/>
  <c r="I42" i="39"/>
  <c r="H42" i="39"/>
  <c r="G42" i="39"/>
  <c r="F42" i="39"/>
  <c r="AS42" i="39" s="1"/>
  <c r="E42" i="39"/>
  <c r="AU42" i="39" s="1"/>
  <c r="AF41" i="39"/>
  <c r="AT41" i="39" s="1"/>
  <c r="AE41" i="39"/>
  <c r="AC41" i="39"/>
  <c r="AB41" i="39"/>
  <c r="AA41" i="39"/>
  <c r="AD41" i="39" s="1"/>
  <c r="Z41" i="39"/>
  <c r="I41" i="39"/>
  <c r="H41" i="39"/>
  <c r="G41" i="39"/>
  <c r="F41" i="39"/>
  <c r="AS41" i="39" s="1"/>
  <c r="E41" i="39"/>
  <c r="AU41" i="39" s="1"/>
  <c r="AF40" i="39"/>
  <c r="AT40" i="39" s="1"/>
  <c r="AE40" i="39"/>
  <c r="AC40" i="39"/>
  <c r="AB40" i="39"/>
  <c r="AA40" i="39"/>
  <c r="AD40" i="39" s="1"/>
  <c r="Z40" i="39"/>
  <c r="I40" i="39"/>
  <c r="H40" i="39"/>
  <c r="G40" i="39"/>
  <c r="F40" i="39"/>
  <c r="AS40" i="39" s="1"/>
  <c r="E40" i="39"/>
  <c r="AU40" i="39" s="1"/>
  <c r="AF39" i="39"/>
  <c r="AE39" i="39"/>
  <c r="AC39" i="39"/>
  <c r="AB39" i="39"/>
  <c r="AA39" i="39"/>
  <c r="AD39" i="39" s="1"/>
  <c r="Z39" i="39"/>
  <c r="I39" i="39"/>
  <c r="H39" i="39"/>
  <c r="G39" i="39"/>
  <c r="F39" i="39"/>
  <c r="AS39" i="39" s="1"/>
  <c r="E39" i="39"/>
  <c r="AU39" i="39" s="1"/>
  <c r="AF38" i="39"/>
  <c r="AE38" i="39"/>
  <c r="AC38" i="39"/>
  <c r="AB38" i="39"/>
  <c r="AA38" i="39"/>
  <c r="AD38" i="39" s="1"/>
  <c r="Z38" i="39"/>
  <c r="I38" i="39"/>
  <c r="H38" i="39"/>
  <c r="G38" i="39"/>
  <c r="F38" i="39"/>
  <c r="AS38" i="39" s="1"/>
  <c r="E38" i="39"/>
  <c r="AU38" i="39" s="1"/>
  <c r="AF37" i="39"/>
  <c r="AE37" i="39"/>
  <c r="AC37" i="39"/>
  <c r="AB37" i="39"/>
  <c r="AA37" i="39"/>
  <c r="AD37" i="39" s="1"/>
  <c r="Z37" i="39"/>
  <c r="I37" i="39"/>
  <c r="H37" i="39"/>
  <c r="G37" i="39"/>
  <c r="F37" i="39"/>
  <c r="AS37" i="39" s="1"/>
  <c r="E37" i="39"/>
  <c r="AU37" i="39" s="1"/>
  <c r="AF36" i="39"/>
  <c r="AT36" i="39" s="1"/>
  <c r="AE36" i="39"/>
  <c r="AC36" i="39"/>
  <c r="AB36" i="39"/>
  <c r="AA36" i="39"/>
  <c r="AD36" i="39" s="1"/>
  <c r="Z36" i="39"/>
  <c r="I36" i="39"/>
  <c r="H36" i="39"/>
  <c r="G36" i="39"/>
  <c r="F36" i="39"/>
  <c r="AS36" i="39" s="1"/>
  <c r="E36" i="39"/>
  <c r="AU36" i="39" s="1"/>
  <c r="AF35" i="39"/>
  <c r="AT35" i="39" s="1"/>
  <c r="AE35" i="39"/>
  <c r="AC35" i="39"/>
  <c r="AB35" i="39"/>
  <c r="AA35" i="39"/>
  <c r="AD35" i="39" s="1"/>
  <c r="Z35" i="39"/>
  <c r="I35" i="39"/>
  <c r="H35" i="39"/>
  <c r="G35" i="39"/>
  <c r="F35" i="39"/>
  <c r="AS35" i="39" s="1"/>
  <c r="E35" i="39"/>
  <c r="AU35" i="39" s="1"/>
  <c r="AF34" i="39"/>
  <c r="AT34" i="39" s="1"/>
  <c r="AE34" i="39"/>
  <c r="AC34" i="39"/>
  <c r="AB34" i="39"/>
  <c r="AA34" i="39"/>
  <c r="AD34" i="39" s="1"/>
  <c r="Z34" i="39"/>
  <c r="I34" i="39"/>
  <c r="H34" i="39"/>
  <c r="G34" i="39"/>
  <c r="F34" i="39"/>
  <c r="AS34" i="39" s="1"/>
  <c r="E34" i="39"/>
  <c r="AU34" i="39" s="1"/>
  <c r="A221" i="37" l="1"/>
  <c r="A220" i="17"/>
  <c r="A181" i="37"/>
  <c r="A180" i="17"/>
  <c r="A56" i="37"/>
  <c r="A55" i="17"/>
  <c r="AV35" i="39"/>
  <c r="AV34" i="39"/>
  <c r="AT39" i="39"/>
  <c r="AV39" i="39" s="1"/>
  <c r="AV42" i="39"/>
  <c r="AV41" i="39"/>
  <c r="AV36" i="39"/>
  <c r="AV40" i="39"/>
  <c r="AT38" i="39"/>
  <c r="AV38" i="39" s="1"/>
  <c r="AT37" i="39"/>
  <c r="AV37" i="39" s="1"/>
  <c r="AT43" i="39"/>
  <c r="AV43" i="39" s="1"/>
  <c r="U2" i="17"/>
  <c r="A222" i="37" l="1"/>
  <c r="A221" i="17"/>
  <c r="A182" i="37"/>
  <c r="A181" i="17"/>
  <c r="A57" i="37"/>
  <c r="A56" i="17"/>
  <c r="F2" i="17"/>
  <c r="G2" i="17"/>
  <c r="H2" i="17"/>
  <c r="I2" i="17"/>
  <c r="J2" i="17"/>
  <c r="K2" i="17"/>
  <c r="L2" i="17"/>
  <c r="M2" i="17"/>
  <c r="N2" i="17"/>
  <c r="O2" i="17"/>
  <c r="P2" i="17"/>
  <c r="Q2" i="17"/>
  <c r="R2" i="17"/>
  <c r="S2" i="17"/>
  <c r="T2" i="17"/>
  <c r="E2" i="17"/>
  <c r="C2" i="17"/>
  <c r="D2" i="17"/>
  <c r="B2" i="17"/>
  <c r="A2" i="17"/>
  <c r="A223" i="37" l="1"/>
  <c r="A222" i="17"/>
  <c r="A183" i="37"/>
  <c r="A182" i="17"/>
  <c r="A58" i="37"/>
  <c r="A57" i="17"/>
  <c r="AF33" i="39"/>
  <c r="AT33" i="39" s="1"/>
  <c r="AE33" i="39"/>
  <c r="AC33" i="39"/>
  <c r="AB33" i="39"/>
  <c r="AA33" i="39"/>
  <c r="AD33" i="39" s="1"/>
  <c r="Z33" i="39"/>
  <c r="I33" i="39"/>
  <c r="H33" i="39"/>
  <c r="G33" i="39"/>
  <c r="F33" i="39"/>
  <c r="AS33" i="39" s="1"/>
  <c r="E33" i="39"/>
  <c r="AU33" i="39" s="1"/>
  <c r="AF32" i="39"/>
  <c r="AT32" i="39" s="1"/>
  <c r="AE32" i="39"/>
  <c r="AC32" i="39"/>
  <c r="AB32" i="39"/>
  <c r="AA32" i="39"/>
  <c r="AD32" i="39" s="1"/>
  <c r="Z32" i="39"/>
  <c r="I32" i="39"/>
  <c r="H32" i="39"/>
  <c r="G32" i="39"/>
  <c r="F32" i="39"/>
  <c r="AS32" i="39" s="1"/>
  <c r="E32" i="39"/>
  <c r="AU32" i="39" s="1"/>
  <c r="AF31" i="39"/>
  <c r="AT31" i="39" s="1"/>
  <c r="AE31" i="39"/>
  <c r="AC31" i="39"/>
  <c r="AB31" i="39"/>
  <c r="AA31" i="39"/>
  <c r="AD31" i="39" s="1"/>
  <c r="Z31" i="39"/>
  <c r="I31" i="39"/>
  <c r="H31" i="39"/>
  <c r="G31" i="39"/>
  <c r="F31" i="39"/>
  <c r="AS31" i="39" s="1"/>
  <c r="E31" i="39"/>
  <c r="AU31" i="39" s="1"/>
  <c r="AT30" i="39"/>
  <c r="AF30" i="39"/>
  <c r="AE30" i="39"/>
  <c r="AC30" i="39"/>
  <c r="AB30" i="39"/>
  <c r="AA30" i="39"/>
  <c r="AD30" i="39" s="1"/>
  <c r="Z30" i="39"/>
  <c r="I30" i="39"/>
  <c r="H30" i="39"/>
  <c r="G30" i="39"/>
  <c r="F30" i="39"/>
  <c r="AS30" i="39" s="1"/>
  <c r="E30" i="39"/>
  <c r="AU30" i="39" s="1"/>
  <c r="AF29" i="39"/>
  <c r="AT29" i="39" s="1"/>
  <c r="AE29" i="39"/>
  <c r="AC29" i="39"/>
  <c r="AB29" i="39"/>
  <c r="AA29" i="39"/>
  <c r="AD29" i="39" s="1"/>
  <c r="Z29" i="39"/>
  <c r="I29" i="39"/>
  <c r="H29" i="39"/>
  <c r="G29" i="39"/>
  <c r="F29" i="39"/>
  <c r="AS29" i="39" s="1"/>
  <c r="E29" i="39"/>
  <c r="AU29" i="39" s="1"/>
  <c r="AF28" i="39"/>
  <c r="AT28" i="39" s="1"/>
  <c r="AE28" i="39"/>
  <c r="AC28" i="39"/>
  <c r="AB28" i="39"/>
  <c r="AA28" i="39"/>
  <c r="AD28" i="39" s="1"/>
  <c r="Z28" i="39"/>
  <c r="I28" i="39"/>
  <c r="H28" i="39"/>
  <c r="G28" i="39"/>
  <c r="F28" i="39"/>
  <c r="AS28" i="39" s="1"/>
  <c r="E28" i="39"/>
  <c r="AU28" i="39" s="1"/>
  <c r="AF27" i="39"/>
  <c r="AT27" i="39" s="1"/>
  <c r="AE27" i="39"/>
  <c r="AC27" i="39"/>
  <c r="AB27" i="39"/>
  <c r="AA27" i="39"/>
  <c r="AD27" i="39" s="1"/>
  <c r="Z27" i="39"/>
  <c r="I27" i="39"/>
  <c r="H27" i="39"/>
  <c r="G27" i="39"/>
  <c r="F27" i="39"/>
  <c r="AS27" i="39" s="1"/>
  <c r="E27" i="39"/>
  <c r="AU27" i="39" s="1"/>
  <c r="AF26" i="39"/>
  <c r="AT26" i="39" s="1"/>
  <c r="AE26" i="39"/>
  <c r="AC26" i="39"/>
  <c r="AB26" i="39"/>
  <c r="AA26" i="39"/>
  <c r="AD26" i="39" s="1"/>
  <c r="Z26" i="39"/>
  <c r="I26" i="39"/>
  <c r="H26" i="39"/>
  <c r="G26" i="39"/>
  <c r="F26" i="39"/>
  <c r="AS26" i="39" s="1"/>
  <c r="E26" i="39"/>
  <c r="AU26" i="39" s="1"/>
  <c r="AT25" i="39"/>
  <c r="AF25" i="39"/>
  <c r="AE25" i="39"/>
  <c r="AC25" i="39"/>
  <c r="AB25" i="39"/>
  <c r="AA25" i="39"/>
  <c r="AD25" i="39" s="1"/>
  <c r="Z25" i="39"/>
  <c r="I25" i="39"/>
  <c r="H25" i="39"/>
  <c r="G25" i="39"/>
  <c r="F25" i="39"/>
  <c r="AS25" i="39" s="1"/>
  <c r="E25" i="39"/>
  <c r="AU25" i="39" s="1"/>
  <c r="AT24" i="39"/>
  <c r="AF24" i="39"/>
  <c r="AE24" i="39"/>
  <c r="AC24" i="39"/>
  <c r="AB24" i="39"/>
  <c r="AA24" i="39"/>
  <c r="AD24" i="39" s="1"/>
  <c r="Z24" i="39"/>
  <c r="I24" i="39"/>
  <c r="H24" i="39"/>
  <c r="G24" i="39"/>
  <c r="F24" i="39"/>
  <c r="AS24" i="39" s="1"/>
  <c r="E24" i="39"/>
  <c r="AU24" i="39" s="1"/>
  <c r="AT23" i="39"/>
  <c r="AF23" i="39"/>
  <c r="AE23" i="39"/>
  <c r="AC23" i="39"/>
  <c r="AB23" i="39"/>
  <c r="AA23" i="39"/>
  <c r="AD23" i="39" s="1"/>
  <c r="Z23" i="39"/>
  <c r="I23" i="39"/>
  <c r="H23" i="39"/>
  <c r="G23" i="39"/>
  <c r="F23" i="39"/>
  <c r="AS23" i="39" s="1"/>
  <c r="E23" i="39"/>
  <c r="AU23" i="39" s="1"/>
  <c r="AF22" i="39"/>
  <c r="AT22" i="39" s="1"/>
  <c r="AE22" i="39"/>
  <c r="AC22" i="39"/>
  <c r="AB22" i="39"/>
  <c r="AA22" i="39"/>
  <c r="AD22" i="39" s="1"/>
  <c r="Z22" i="39"/>
  <c r="I22" i="39"/>
  <c r="H22" i="39"/>
  <c r="G22" i="39"/>
  <c r="F22" i="39"/>
  <c r="AS22" i="39" s="1"/>
  <c r="E22" i="39"/>
  <c r="AU22" i="39" s="1"/>
  <c r="AF21" i="39"/>
  <c r="AE21" i="39"/>
  <c r="AC21" i="39"/>
  <c r="AB21" i="39"/>
  <c r="AA21" i="39"/>
  <c r="AD21" i="39" s="1"/>
  <c r="Z21" i="39"/>
  <c r="I21" i="39"/>
  <c r="H21" i="39"/>
  <c r="G21" i="39"/>
  <c r="F21" i="39"/>
  <c r="AS21" i="39" s="1"/>
  <c r="E21" i="39"/>
  <c r="AU21" i="39" s="1"/>
  <c r="AF20" i="39"/>
  <c r="AE20" i="39"/>
  <c r="AC20" i="39"/>
  <c r="AB20" i="39"/>
  <c r="AA20" i="39"/>
  <c r="AD20" i="39" s="1"/>
  <c r="Z20" i="39"/>
  <c r="I20" i="39"/>
  <c r="H20" i="39"/>
  <c r="G20" i="39"/>
  <c r="F20" i="39"/>
  <c r="AS20" i="39" s="1"/>
  <c r="E20" i="39"/>
  <c r="AU20" i="39" s="1"/>
  <c r="AF19" i="39"/>
  <c r="AE19" i="39"/>
  <c r="AC19" i="39"/>
  <c r="AB19" i="39"/>
  <c r="AA19" i="39"/>
  <c r="AD19" i="39" s="1"/>
  <c r="Z19" i="39"/>
  <c r="I19" i="39"/>
  <c r="H19" i="39"/>
  <c r="G19" i="39"/>
  <c r="F19" i="39"/>
  <c r="AS19" i="39" s="1"/>
  <c r="E19" i="39"/>
  <c r="AU19" i="39" s="1"/>
  <c r="AF18" i="39"/>
  <c r="AT18" i="39" s="1"/>
  <c r="AE18" i="39"/>
  <c r="AC18" i="39"/>
  <c r="AB18" i="39"/>
  <c r="AA18" i="39"/>
  <c r="AD18" i="39" s="1"/>
  <c r="Z18" i="39"/>
  <c r="I18" i="39"/>
  <c r="H18" i="39"/>
  <c r="G18" i="39"/>
  <c r="F18" i="39"/>
  <c r="AS18" i="39" s="1"/>
  <c r="E18" i="39"/>
  <c r="AU18" i="39" s="1"/>
  <c r="AF17" i="39"/>
  <c r="AT17" i="39" s="1"/>
  <c r="AE17" i="39"/>
  <c r="AC17" i="39"/>
  <c r="AB17" i="39"/>
  <c r="AA17" i="39"/>
  <c r="AD17" i="39" s="1"/>
  <c r="Z17" i="39"/>
  <c r="I17" i="39"/>
  <c r="H17" i="39"/>
  <c r="G17" i="39"/>
  <c r="F17" i="39"/>
  <c r="AS17" i="39" s="1"/>
  <c r="E17" i="39"/>
  <c r="AU17" i="39" s="1"/>
  <c r="AF16" i="39"/>
  <c r="AE16" i="39"/>
  <c r="AC16" i="39"/>
  <c r="AB16" i="39"/>
  <c r="AA16" i="39"/>
  <c r="AD16" i="39" s="1"/>
  <c r="Z16" i="39"/>
  <c r="I16" i="39"/>
  <c r="H16" i="39"/>
  <c r="G16" i="39"/>
  <c r="F16" i="39"/>
  <c r="AS16" i="39" s="1"/>
  <c r="E16" i="39"/>
  <c r="AU16" i="39" s="1"/>
  <c r="AF15" i="39"/>
  <c r="AT15" i="39" s="1"/>
  <c r="AE15" i="39"/>
  <c r="AC15" i="39"/>
  <c r="AB15" i="39"/>
  <c r="AA15" i="39"/>
  <c r="AD15" i="39" s="1"/>
  <c r="Z15" i="39"/>
  <c r="I15" i="39"/>
  <c r="H15" i="39"/>
  <c r="G15" i="39"/>
  <c r="F15" i="39"/>
  <c r="AS15" i="39" s="1"/>
  <c r="E15" i="39"/>
  <c r="AU15" i="39" s="1"/>
  <c r="AF14" i="39"/>
  <c r="AT14" i="39" s="1"/>
  <c r="AE14" i="39"/>
  <c r="AC14" i="39"/>
  <c r="AB14" i="39"/>
  <c r="AA14" i="39"/>
  <c r="AD14" i="39" s="1"/>
  <c r="Z14" i="39"/>
  <c r="I14" i="39"/>
  <c r="H14" i="39"/>
  <c r="G14" i="39"/>
  <c r="F14" i="39"/>
  <c r="AS14" i="39" s="1"/>
  <c r="E14" i="39"/>
  <c r="AU14" i="39" s="1"/>
  <c r="AF13" i="39"/>
  <c r="AT13" i="39" s="1"/>
  <c r="AE13" i="39"/>
  <c r="AC13" i="39"/>
  <c r="AB13" i="39"/>
  <c r="AA13" i="39"/>
  <c r="AD13" i="39" s="1"/>
  <c r="Z13" i="39"/>
  <c r="I13" i="39"/>
  <c r="H13" i="39"/>
  <c r="G13" i="39"/>
  <c r="F13" i="39"/>
  <c r="AS13" i="39" s="1"/>
  <c r="E13" i="39"/>
  <c r="AU13" i="39" s="1"/>
  <c r="AF12" i="39"/>
  <c r="AT12" i="39" s="1"/>
  <c r="AE12" i="39"/>
  <c r="AC12" i="39"/>
  <c r="AB12" i="39"/>
  <c r="AA12" i="39"/>
  <c r="AD12" i="39" s="1"/>
  <c r="Z12" i="39"/>
  <c r="I12" i="39"/>
  <c r="H12" i="39"/>
  <c r="G12" i="39"/>
  <c r="F12" i="39"/>
  <c r="AS12" i="39" s="1"/>
  <c r="E12" i="39"/>
  <c r="AU12" i="39" s="1"/>
  <c r="AF11" i="39"/>
  <c r="AT11" i="39" s="1"/>
  <c r="AE11" i="39"/>
  <c r="AC11" i="39"/>
  <c r="AB11" i="39"/>
  <c r="AA11" i="39"/>
  <c r="AD11" i="39" s="1"/>
  <c r="Z11" i="39"/>
  <c r="I11" i="39"/>
  <c r="H11" i="39"/>
  <c r="G11" i="39"/>
  <c r="F11" i="39"/>
  <c r="AS11" i="39" s="1"/>
  <c r="E11" i="39"/>
  <c r="AU11" i="39" s="1"/>
  <c r="AF10" i="39"/>
  <c r="AE10" i="39"/>
  <c r="AC10" i="39"/>
  <c r="AB10" i="39"/>
  <c r="AA10" i="39"/>
  <c r="AD10" i="39" s="1"/>
  <c r="Z10" i="39"/>
  <c r="I10" i="39"/>
  <c r="H10" i="39"/>
  <c r="G10" i="39"/>
  <c r="F10" i="39"/>
  <c r="AS10" i="39" s="1"/>
  <c r="E10" i="39"/>
  <c r="AU10" i="39" s="1"/>
  <c r="AF9" i="39"/>
  <c r="AE9" i="39"/>
  <c r="AC9" i="39"/>
  <c r="AB9" i="39"/>
  <c r="AA9" i="39"/>
  <c r="AD9" i="39" s="1"/>
  <c r="Z9" i="39"/>
  <c r="I9" i="39"/>
  <c r="H9" i="39"/>
  <c r="G9" i="39"/>
  <c r="F9" i="39"/>
  <c r="AS9" i="39" s="1"/>
  <c r="E9" i="39"/>
  <c r="AU9" i="39" s="1"/>
  <c r="AF8" i="39"/>
  <c r="AE8" i="39"/>
  <c r="AC8" i="39"/>
  <c r="AB8" i="39"/>
  <c r="AA8" i="39"/>
  <c r="AD8" i="39" s="1"/>
  <c r="Z8" i="39"/>
  <c r="I8" i="39"/>
  <c r="H8" i="39"/>
  <c r="G8" i="39"/>
  <c r="F8" i="39"/>
  <c r="AS8" i="39" s="1"/>
  <c r="E8" i="39"/>
  <c r="AU8" i="39" s="1"/>
  <c r="AF7" i="39"/>
  <c r="AT7" i="39" s="1"/>
  <c r="AE7" i="39"/>
  <c r="AC7" i="39"/>
  <c r="AB7" i="39"/>
  <c r="AA7" i="39"/>
  <c r="AD7" i="39" s="1"/>
  <c r="Z7" i="39"/>
  <c r="I7" i="39"/>
  <c r="H7" i="39"/>
  <c r="G7" i="39"/>
  <c r="F7" i="39"/>
  <c r="AS7" i="39" s="1"/>
  <c r="E7" i="39"/>
  <c r="AU7" i="39" s="1"/>
  <c r="AF6" i="39"/>
  <c r="AT6" i="39" s="1"/>
  <c r="AE6" i="39"/>
  <c r="AC6" i="39"/>
  <c r="AB6" i="39"/>
  <c r="AA6" i="39"/>
  <c r="AD6" i="39" s="1"/>
  <c r="Z6" i="39"/>
  <c r="I6" i="39"/>
  <c r="H6" i="39"/>
  <c r="G6" i="39"/>
  <c r="F6" i="39"/>
  <c r="AS6" i="39" s="1"/>
  <c r="E6" i="39"/>
  <c r="AU6" i="39" s="1"/>
  <c r="AF5" i="39"/>
  <c r="AT5" i="39" s="1"/>
  <c r="AE5" i="39"/>
  <c r="AC5" i="39"/>
  <c r="AB5" i="39"/>
  <c r="AA5" i="39"/>
  <c r="AD5" i="39" s="1"/>
  <c r="Z5" i="39"/>
  <c r="I5" i="39"/>
  <c r="H5" i="39"/>
  <c r="G5" i="39"/>
  <c r="F5" i="39"/>
  <c r="AS5" i="39" s="1"/>
  <c r="E5" i="39"/>
  <c r="AU5" i="39" s="1"/>
  <c r="AF4" i="39"/>
  <c r="AT4" i="39" s="1"/>
  <c r="AE4" i="39"/>
  <c r="AC4" i="39"/>
  <c r="AB4" i="39"/>
  <c r="AA4" i="39"/>
  <c r="AD4" i="39" s="1"/>
  <c r="Z4" i="39"/>
  <c r="I4" i="39"/>
  <c r="H4" i="39"/>
  <c r="G4" i="39"/>
  <c r="F4" i="39"/>
  <c r="AS4" i="39" s="1"/>
  <c r="E4" i="39"/>
  <c r="AU4" i="39" s="1"/>
  <c r="AF3" i="39"/>
  <c r="AT3" i="39" s="1"/>
  <c r="AE3" i="39"/>
  <c r="AC3" i="39"/>
  <c r="AB3" i="39"/>
  <c r="AA3" i="39"/>
  <c r="AD3" i="39" s="1"/>
  <c r="Z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F2" i="39"/>
  <c r="AT2" i="39" s="1"/>
  <c r="AE2" i="39"/>
  <c r="AC2" i="39"/>
  <c r="AB2" i="39"/>
  <c r="AA2" i="39"/>
  <c r="AD2" i="39" s="1"/>
  <c r="Z2" i="39"/>
  <c r="I2" i="39"/>
  <c r="H2" i="39"/>
  <c r="G2" i="39"/>
  <c r="F2" i="39"/>
  <c r="AS2" i="39" s="1"/>
  <c r="E2" i="39"/>
  <c r="AU2" i="39" s="1"/>
  <c r="Z22" i="37"/>
  <c r="AB22" i="37" s="1"/>
  <c r="Z21" i="37"/>
  <c r="AB21" i="37" s="1"/>
  <c r="Z20" i="37"/>
  <c r="Z19" i="37"/>
  <c r="Z18" i="37"/>
  <c r="Z17" i="37"/>
  <c r="Z16" i="37"/>
  <c r="AB16" i="37" s="1"/>
  <c r="Z15" i="37"/>
  <c r="AB15" i="37" s="1"/>
  <c r="Z10" i="37"/>
  <c r="AB10" i="37" s="1"/>
  <c r="Z9" i="37"/>
  <c r="Z8" i="37"/>
  <c r="Z7" i="37"/>
  <c r="Z6" i="37"/>
  <c r="AB6" i="37" s="1"/>
  <c r="Z5" i="37"/>
  <c r="AB5" i="37" s="1"/>
  <c r="Z4" i="37"/>
  <c r="AB4" i="37" s="1"/>
  <c r="Z3" i="37"/>
  <c r="I22" i="37"/>
  <c r="H22" i="37"/>
  <c r="G22" i="37"/>
  <c r="F22" i="37"/>
  <c r="AS22" i="37" s="1"/>
  <c r="E22" i="37"/>
  <c r="AU22" i="37" s="1"/>
  <c r="I21" i="37"/>
  <c r="H21" i="37"/>
  <c r="G21" i="37"/>
  <c r="F21" i="37"/>
  <c r="AS21" i="37" s="1"/>
  <c r="E21" i="37"/>
  <c r="AU21" i="37" s="1"/>
  <c r="I20" i="37"/>
  <c r="H20" i="37"/>
  <c r="G20" i="37"/>
  <c r="F20" i="37"/>
  <c r="AS20" i="37" s="1"/>
  <c r="E20" i="37"/>
  <c r="AU20" i="37" s="1"/>
  <c r="I19" i="37"/>
  <c r="H19" i="37"/>
  <c r="G19" i="37"/>
  <c r="F19" i="37"/>
  <c r="AS19" i="37" s="1"/>
  <c r="E19" i="37"/>
  <c r="AU19" i="37" s="1"/>
  <c r="I18" i="37"/>
  <c r="H18" i="37"/>
  <c r="G18" i="37"/>
  <c r="F18" i="37"/>
  <c r="AS18" i="37" s="1"/>
  <c r="E18" i="37"/>
  <c r="AU18" i="37" s="1"/>
  <c r="I17" i="37"/>
  <c r="H17" i="37"/>
  <c r="G17" i="37"/>
  <c r="F17" i="37"/>
  <c r="AS17" i="37" s="1"/>
  <c r="E17" i="37"/>
  <c r="AU17" i="37" s="1"/>
  <c r="I16" i="37"/>
  <c r="H16" i="37"/>
  <c r="G16" i="37"/>
  <c r="F16" i="37"/>
  <c r="AS16" i="37" s="1"/>
  <c r="E16" i="37"/>
  <c r="AU16" i="37" s="1"/>
  <c r="I15" i="37"/>
  <c r="H15" i="37"/>
  <c r="G15" i="37"/>
  <c r="F15" i="37"/>
  <c r="AS15" i="37" s="1"/>
  <c r="E15" i="37"/>
  <c r="AU15" i="37" s="1"/>
  <c r="I10" i="37"/>
  <c r="H10" i="37"/>
  <c r="G10" i="37"/>
  <c r="F10" i="37"/>
  <c r="AS10" i="37" s="1"/>
  <c r="E10" i="37"/>
  <c r="AU10" i="37" s="1"/>
  <c r="I9" i="37"/>
  <c r="H9" i="37"/>
  <c r="G9" i="37"/>
  <c r="F9" i="37"/>
  <c r="AS9" i="37" s="1"/>
  <c r="E9" i="37"/>
  <c r="AU9" i="37" s="1"/>
  <c r="I8" i="37"/>
  <c r="H8" i="37"/>
  <c r="G8" i="37"/>
  <c r="F8" i="37"/>
  <c r="AS8" i="37" s="1"/>
  <c r="E8" i="37"/>
  <c r="AU8" i="37" s="1"/>
  <c r="I7" i="37"/>
  <c r="H7" i="37"/>
  <c r="G7" i="37"/>
  <c r="F7" i="37"/>
  <c r="AS7" i="37" s="1"/>
  <c r="E7" i="37"/>
  <c r="AU7" i="37" s="1"/>
  <c r="I6" i="37"/>
  <c r="H6" i="37"/>
  <c r="G6" i="37"/>
  <c r="F6" i="37"/>
  <c r="AS6" i="37" s="1"/>
  <c r="E6" i="37"/>
  <c r="AU6" i="37" s="1"/>
  <c r="I5" i="37"/>
  <c r="H5" i="37"/>
  <c r="G5" i="37"/>
  <c r="F5" i="37"/>
  <c r="AS5" i="37" s="1"/>
  <c r="E5" i="37"/>
  <c r="AU5" i="37" s="1"/>
  <c r="I4" i="37"/>
  <c r="H4" i="37"/>
  <c r="G4" i="37"/>
  <c r="F4" i="37"/>
  <c r="AS4" i="37" s="1"/>
  <c r="E4" i="37"/>
  <c r="AU4" i="37" s="1"/>
  <c r="I3" i="37"/>
  <c r="H3" i="37"/>
  <c r="G3" i="37"/>
  <c r="F3" i="37"/>
  <c r="AS3" i="37" s="1"/>
  <c r="E3" i="37"/>
  <c r="AU3" i="37" s="1"/>
  <c r="Z2" i="37"/>
  <c r="AB2" i="37" s="1"/>
  <c r="I2" i="37"/>
  <c r="H2" i="37"/>
  <c r="G2" i="37"/>
  <c r="F2" i="37"/>
  <c r="AS2" i="37" s="1"/>
  <c r="E2" i="37"/>
  <c r="AU2" i="37" s="1"/>
  <c r="AF22" i="37"/>
  <c r="AE22" i="37"/>
  <c r="AC22" i="37"/>
  <c r="AA22" i="37"/>
  <c r="AD22" i="37" s="1"/>
  <c r="AF21" i="37"/>
  <c r="AE21" i="37"/>
  <c r="AC21" i="37"/>
  <c r="AA21" i="37"/>
  <c r="AD21" i="37" s="1"/>
  <c r="AF20" i="37"/>
  <c r="AE20" i="37"/>
  <c r="AC20" i="37"/>
  <c r="AB20" i="37"/>
  <c r="AA20" i="37"/>
  <c r="AD20" i="37" s="1"/>
  <c r="AF19" i="37"/>
  <c r="AT19" i="37" s="1"/>
  <c r="AE19" i="37"/>
  <c r="AC19" i="37"/>
  <c r="AB19" i="37"/>
  <c r="AA19" i="37"/>
  <c r="AD19" i="37" s="1"/>
  <c r="AF18" i="37"/>
  <c r="AE18" i="37"/>
  <c r="AC18" i="37"/>
  <c r="AB18" i="37"/>
  <c r="AA18" i="37"/>
  <c r="AD18" i="37" s="1"/>
  <c r="AF17" i="37"/>
  <c r="AE17" i="37"/>
  <c r="AC17" i="37"/>
  <c r="AB17" i="37"/>
  <c r="AA17" i="37"/>
  <c r="AD17" i="37" s="1"/>
  <c r="AF16" i="37"/>
  <c r="AE16" i="37"/>
  <c r="AC16" i="37"/>
  <c r="AA16" i="37"/>
  <c r="AD16" i="37" s="1"/>
  <c r="AF15" i="37"/>
  <c r="AE15" i="37"/>
  <c r="AC15" i="37"/>
  <c r="AA15" i="37"/>
  <c r="AD15" i="37" s="1"/>
  <c r="AF10" i="37"/>
  <c r="AE10" i="37"/>
  <c r="AC10" i="37"/>
  <c r="AA10" i="37"/>
  <c r="AD10" i="37" s="1"/>
  <c r="AF9" i="37"/>
  <c r="AE9" i="37"/>
  <c r="AC9" i="37"/>
  <c r="AB9" i="37"/>
  <c r="AA9" i="37"/>
  <c r="AD9" i="37" s="1"/>
  <c r="AF8" i="37"/>
  <c r="AE8" i="37"/>
  <c r="AC8" i="37"/>
  <c r="AB8" i="37"/>
  <c r="AA8" i="37"/>
  <c r="AD8" i="37" s="1"/>
  <c r="AF7" i="37"/>
  <c r="AE7" i="37"/>
  <c r="AC7" i="37"/>
  <c r="AB7" i="37"/>
  <c r="AA7" i="37"/>
  <c r="AD7" i="37" s="1"/>
  <c r="AF6" i="37"/>
  <c r="AE6" i="37"/>
  <c r="AC6" i="37"/>
  <c r="AA6" i="37"/>
  <c r="AD6" i="37" s="1"/>
  <c r="AF5" i="37"/>
  <c r="AE5" i="37"/>
  <c r="AC5" i="37"/>
  <c r="AA5" i="37"/>
  <c r="AD5" i="37" s="1"/>
  <c r="AF4" i="37"/>
  <c r="AE4" i="37"/>
  <c r="AC4" i="37"/>
  <c r="AA4" i="37"/>
  <c r="AD4" i="37" s="1"/>
  <c r="AF3" i="37"/>
  <c r="AE3" i="37"/>
  <c r="AC3" i="37"/>
  <c r="AB3" i="37"/>
  <c r="AA3" i="37"/>
  <c r="AD3" i="37" s="1"/>
  <c r="A3" i="37"/>
  <c r="AF2" i="37"/>
  <c r="AE2" i="37"/>
  <c r="AC2" i="37"/>
  <c r="AA2" i="37"/>
  <c r="AD2" i="37" s="1"/>
  <c r="A184" i="37" l="1"/>
  <c r="A183" i="17"/>
  <c r="A224" i="37"/>
  <c r="A223" i="17"/>
  <c r="AT18" i="37"/>
  <c r="AV18" i="37" s="1"/>
  <c r="A59" i="37"/>
  <c r="A58" i="17"/>
  <c r="AT6" i="37"/>
  <c r="AT3" i="37"/>
  <c r="AV3" i="37" s="1"/>
  <c r="AT2" i="37"/>
  <c r="AV2" i="37" s="1"/>
  <c r="AT21" i="37"/>
  <c r="AV21" i="37" s="1"/>
  <c r="AT15" i="37"/>
  <c r="AV15" i="37" s="1"/>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9" i="37"/>
  <c r="AV4" i="39"/>
  <c r="AV22" i="39"/>
  <c r="AV6" i="37"/>
  <c r="AV13" i="39"/>
  <c r="AV27" i="39"/>
  <c r="AT8" i="37"/>
  <c r="AV8" i="37" s="1"/>
  <c r="AT7" i="37"/>
  <c r="AV7" i="37" s="1"/>
  <c r="AT17" i="37"/>
  <c r="AV17" i="37" s="1"/>
  <c r="AT4" i="37"/>
  <c r="AV4" i="37" s="1"/>
  <c r="AT10" i="37"/>
  <c r="AV10" i="37" s="1"/>
  <c r="AT20" i="37"/>
  <c r="AV20" i="37" s="1"/>
  <c r="AA42" i="27"/>
  <c r="AA41" i="27"/>
  <c r="AA40" i="27"/>
  <c r="AA39" i="27"/>
  <c r="AA38" i="27"/>
  <c r="AA37" i="27"/>
  <c r="AA36" i="27"/>
  <c r="AA35" i="27"/>
  <c r="AA29" i="27"/>
  <c r="AA28" i="27"/>
  <c r="AA27" i="27"/>
  <c r="AA26" i="27"/>
  <c r="AA25" i="27"/>
  <c r="AA24" i="27"/>
  <c r="AA23" i="27"/>
  <c r="AA22" i="27"/>
  <c r="AA21" i="27"/>
  <c r="AA20" i="27"/>
  <c r="AA19" i="27"/>
  <c r="AA18" i="27"/>
  <c r="AA17" i="27"/>
  <c r="AA16" i="27"/>
  <c r="AA15" i="27"/>
  <c r="AA14" i="27"/>
  <c r="AA13" i="27"/>
  <c r="AA12" i="27"/>
  <c r="AA11" i="27"/>
  <c r="AA10" i="27"/>
  <c r="AA9" i="27"/>
  <c r="AA8" i="27"/>
  <c r="AA7" i="27"/>
  <c r="AA6" i="27"/>
  <c r="AA5" i="27"/>
  <c r="AA4" i="27"/>
  <c r="AA3" i="27"/>
  <c r="AA2" i="27"/>
  <c r="A225" i="37" l="1"/>
  <c r="A224" i="17"/>
  <c r="A185" i="37"/>
  <c r="A184" i="17"/>
  <c r="A5" i="37"/>
  <c r="A4" i="17"/>
  <c r="A60" i="37"/>
  <c r="A59" i="17"/>
  <c r="AT23" i="19"/>
  <c r="AF23" i="19"/>
  <c r="AE23" i="19"/>
  <c r="AC23" i="19"/>
  <c r="AB23" i="19"/>
  <c r="AA23" i="19"/>
  <c r="AD23" i="19" s="1"/>
  <c r="Z23" i="19"/>
  <c r="I23" i="19"/>
  <c r="H23" i="19"/>
  <c r="G23" i="19"/>
  <c r="F23" i="19"/>
  <c r="AS23" i="19" s="1"/>
  <c r="E23" i="19"/>
  <c r="AU23" i="19" s="1"/>
  <c r="Z40" i="19"/>
  <c r="AA46" i="19"/>
  <c r="AA45" i="19"/>
  <c r="AA44" i="19"/>
  <c r="AA43" i="19"/>
  <c r="AA42" i="19"/>
  <c r="AA41" i="19"/>
  <c r="AD41" i="19" s="1"/>
  <c r="AA40" i="19"/>
  <c r="AA39" i="19"/>
  <c r="AA36" i="19"/>
  <c r="AA35" i="19"/>
  <c r="AA34" i="19"/>
  <c r="AA33" i="19"/>
  <c r="AA32" i="19"/>
  <c r="AA31" i="19"/>
  <c r="AA30" i="19"/>
  <c r="AA29" i="19"/>
  <c r="AA28" i="19"/>
  <c r="AA27" i="19"/>
  <c r="AA26" i="19"/>
  <c r="AA25" i="19"/>
  <c r="AA24" i="19"/>
  <c r="AA22" i="19"/>
  <c r="AA21" i="19"/>
  <c r="AA20" i="19"/>
  <c r="AA19" i="19"/>
  <c r="AA18" i="19"/>
  <c r="AA17" i="19"/>
  <c r="AA16" i="19"/>
  <c r="AA15" i="19"/>
  <c r="AA14" i="19"/>
  <c r="AA13" i="19"/>
  <c r="AA12" i="19"/>
  <c r="AA11" i="19"/>
  <c r="AA10" i="19"/>
  <c r="AA9" i="19"/>
  <c r="AA8" i="19"/>
  <c r="AA7" i="19"/>
  <c r="AA6" i="19"/>
  <c r="AA5" i="19"/>
  <c r="AA4" i="19"/>
  <c r="AA3" i="19"/>
  <c r="AA2" i="19"/>
  <c r="AD40" i="19"/>
  <c r="AD39" i="19"/>
  <c r="AF41" i="19"/>
  <c r="AE41" i="19"/>
  <c r="AC41" i="19"/>
  <c r="AB41" i="19"/>
  <c r="Z41" i="19"/>
  <c r="AF40" i="19"/>
  <c r="AE40" i="19"/>
  <c r="AC40" i="19"/>
  <c r="AB40" i="19"/>
  <c r="AF39" i="19"/>
  <c r="AE39" i="19"/>
  <c r="AC39" i="19"/>
  <c r="AB39" i="19"/>
  <c r="Z39" i="19"/>
  <c r="A226" i="37" l="1"/>
  <c r="A225" i="17"/>
  <c r="A186" i="37"/>
  <c r="A185" i="17"/>
  <c r="A61" i="37"/>
  <c r="A60" i="17"/>
  <c r="A6" i="37"/>
  <c r="A5" i="17"/>
  <c r="AV23" i="19"/>
  <c r="H2" i="7"/>
  <c r="A227" i="37" l="1"/>
  <c r="A226" i="17"/>
  <c r="A187" i="37"/>
  <c r="A186" i="17"/>
  <c r="A7" i="37"/>
  <c r="A6" i="17"/>
  <c r="A62" i="37"/>
  <c r="A61" i="17"/>
  <c r="AE42" i="36"/>
  <c r="AD42" i="36"/>
  <c r="AC42" i="36"/>
  <c r="AB42" i="36"/>
  <c r="AA42" i="36"/>
  <c r="AE41" i="36"/>
  <c r="AC41" i="36"/>
  <c r="AB41" i="36"/>
  <c r="AA41" i="36"/>
  <c r="AD41" i="36" s="1"/>
  <c r="AE40" i="36"/>
  <c r="AD40" i="36"/>
  <c r="AC40" i="36"/>
  <c r="AB40" i="36"/>
  <c r="AA40" i="36"/>
  <c r="AE39" i="36"/>
  <c r="AC39" i="36"/>
  <c r="AB39" i="36"/>
  <c r="AA39" i="36"/>
  <c r="AD39" i="36" s="1"/>
  <c r="AE38" i="36"/>
  <c r="AD38" i="36"/>
  <c r="AC38" i="36"/>
  <c r="AB38" i="36"/>
  <c r="AA38" i="36"/>
  <c r="AE37" i="36"/>
  <c r="AC37" i="36"/>
  <c r="AB37" i="36"/>
  <c r="AA37" i="36"/>
  <c r="AD37" i="36" s="1"/>
  <c r="AE36" i="36"/>
  <c r="AD36" i="36"/>
  <c r="AC36" i="36"/>
  <c r="AB36" i="36"/>
  <c r="AA36" i="36"/>
  <c r="AE35" i="36"/>
  <c r="AC35" i="36"/>
  <c r="AB35" i="36"/>
  <c r="AA35" i="36"/>
  <c r="AD35" i="36" s="1"/>
  <c r="AE29" i="36"/>
  <c r="AD29" i="36"/>
  <c r="AC29" i="36"/>
  <c r="AB29" i="36"/>
  <c r="AA29" i="36"/>
  <c r="AE28" i="36"/>
  <c r="AC28" i="36"/>
  <c r="AB28" i="36"/>
  <c r="AA28" i="36"/>
  <c r="AD28" i="36" s="1"/>
  <c r="AE27" i="36"/>
  <c r="AC27" i="36"/>
  <c r="AB27" i="36"/>
  <c r="AA27" i="36"/>
  <c r="AD27" i="36" s="1"/>
  <c r="AE26" i="36"/>
  <c r="AC26" i="36"/>
  <c r="AB26" i="36"/>
  <c r="AA26" i="36"/>
  <c r="AD26" i="36" s="1"/>
  <c r="AE25" i="36"/>
  <c r="AD25" i="36"/>
  <c r="AC25" i="36"/>
  <c r="AB25" i="36"/>
  <c r="AA25" i="36"/>
  <c r="AE24" i="36"/>
  <c r="AD24" i="36"/>
  <c r="AC24" i="36"/>
  <c r="AB24" i="36"/>
  <c r="AA24" i="36"/>
  <c r="AE23" i="36"/>
  <c r="AD23" i="36"/>
  <c r="AC23" i="36"/>
  <c r="AB23" i="36"/>
  <c r="AA23" i="36"/>
  <c r="AE22" i="36"/>
  <c r="AC22" i="36"/>
  <c r="AB22" i="36"/>
  <c r="AA22" i="36"/>
  <c r="AD22" i="36" s="1"/>
  <c r="AE21" i="36"/>
  <c r="AC21" i="36"/>
  <c r="AB21" i="36"/>
  <c r="AA21" i="36"/>
  <c r="AD21" i="36" s="1"/>
  <c r="AE20" i="36"/>
  <c r="AC20" i="36"/>
  <c r="AB20" i="36"/>
  <c r="AA20" i="36"/>
  <c r="AD20" i="36" s="1"/>
  <c r="AE19" i="36"/>
  <c r="AD19" i="36"/>
  <c r="AC19" i="36"/>
  <c r="AB19" i="36"/>
  <c r="AA19" i="36"/>
  <c r="AE18" i="36"/>
  <c r="AD18" i="36"/>
  <c r="AC18" i="36"/>
  <c r="AB18" i="36"/>
  <c r="AA18" i="36"/>
  <c r="AE17" i="36"/>
  <c r="AD17" i="36"/>
  <c r="AC17" i="36"/>
  <c r="AB17" i="36"/>
  <c r="AA17" i="36"/>
  <c r="AE16" i="36"/>
  <c r="AC16" i="36"/>
  <c r="AB16" i="36"/>
  <c r="AA16" i="36"/>
  <c r="AD16" i="36" s="1"/>
  <c r="AE15" i="36"/>
  <c r="AC15" i="36"/>
  <c r="AB15" i="36"/>
  <c r="AA15" i="36"/>
  <c r="AD15" i="36" s="1"/>
  <c r="AE14" i="36"/>
  <c r="AC14" i="36"/>
  <c r="AB14" i="36"/>
  <c r="AA14" i="36"/>
  <c r="AD14" i="36" s="1"/>
  <c r="AE13" i="36"/>
  <c r="AD13" i="36"/>
  <c r="AC13" i="36"/>
  <c r="AB13" i="36"/>
  <c r="AA13" i="36"/>
  <c r="AE12" i="36"/>
  <c r="AD12" i="36"/>
  <c r="AC12" i="36"/>
  <c r="AB12" i="36"/>
  <c r="AA12" i="36"/>
  <c r="AE11" i="36"/>
  <c r="AD11" i="36"/>
  <c r="AC11" i="36"/>
  <c r="AB11" i="36"/>
  <c r="AA11" i="36"/>
  <c r="AE10" i="36"/>
  <c r="AC10" i="36"/>
  <c r="AB10" i="36"/>
  <c r="AA10" i="36"/>
  <c r="AD10" i="36" s="1"/>
  <c r="AE9" i="36"/>
  <c r="AC9" i="36"/>
  <c r="AB9" i="36"/>
  <c r="AA9" i="36"/>
  <c r="AD9" i="36" s="1"/>
  <c r="AE8" i="36"/>
  <c r="AC8" i="36"/>
  <c r="AB8" i="36"/>
  <c r="AA8" i="36"/>
  <c r="AD8" i="36" s="1"/>
  <c r="AE7" i="36"/>
  <c r="AD7" i="36"/>
  <c r="AC7" i="36"/>
  <c r="AB7" i="36"/>
  <c r="AA7" i="36"/>
  <c r="AE6" i="36"/>
  <c r="AD6" i="36"/>
  <c r="AC6" i="36"/>
  <c r="AB6" i="36"/>
  <c r="AA6" i="36"/>
  <c r="AE5" i="36"/>
  <c r="AD5" i="36"/>
  <c r="AC5" i="36"/>
  <c r="AB5" i="36"/>
  <c r="AA5" i="36"/>
  <c r="AE4" i="36"/>
  <c r="AC4" i="36"/>
  <c r="AB4" i="36"/>
  <c r="AA4" i="36"/>
  <c r="AD4" i="36" s="1"/>
  <c r="AE3" i="36"/>
  <c r="AC3" i="36"/>
  <c r="AB3" i="36"/>
  <c r="AA3" i="36"/>
  <c r="AD3" i="36" s="1"/>
  <c r="AE2" i="36"/>
  <c r="AD2" i="36"/>
  <c r="AC2" i="36"/>
  <c r="AB2" i="36"/>
  <c r="AA2" i="36"/>
  <c r="AT42" i="36"/>
  <c r="AF42" i="36"/>
  <c r="Z42" i="36"/>
  <c r="I42" i="36"/>
  <c r="H42" i="36"/>
  <c r="G42" i="36"/>
  <c r="F42" i="36"/>
  <c r="AS42" i="36" s="1"/>
  <c r="E42" i="36"/>
  <c r="AU42" i="36" s="1"/>
  <c r="AT41" i="36"/>
  <c r="AF41" i="36"/>
  <c r="Z41" i="36"/>
  <c r="I41" i="36"/>
  <c r="H41" i="36"/>
  <c r="G41" i="36"/>
  <c r="F41" i="36"/>
  <c r="AS41" i="36" s="1"/>
  <c r="E41" i="36"/>
  <c r="AU41" i="36" s="1"/>
  <c r="AT40" i="36"/>
  <c r="AF40" i="36"/>
  <c r="Z40" i="36"/>
  <c r="I40" i="36"/>
  <c r="H40" i="36"/>
  <c r="G40" i="36"/>
  <c r="F40" i="36"/>
  <c r="AS40" i="36" s="1"/>
  <c r="E40" i="36"/>
  <c r="AU40" i="36" s="1"/>
  <c r="AT39" i="36"/>
  <c r="AF39" i="36"/>
  <c r="Z39" i="36"/>
  <c r="I39" i="36"/>
  <c r="H39" i="36"/>
  <c r="G39" i="36"/>
  <c r="F39" i="36"/>
  <c r="AS39" i="36" s="1"/>
  <c r="E39" i="36"/>
  <c r="AU39" i="36" s="1"/>
  <c r="AT38" i="36"/>
  <c r="AF38" i="36"/>
  <c r="Z38" i="36"/>
  <c r="I38" i="36"/>
  <c r="H38" i="36"/>
  <c r="G38" i="36"/>
  <c r="F38" i="36"/>
  <c r="AS38" i="36" s="1"/>
  <c r="E38" i="36"/>
  <c r="AU38" i="36" s="1"/>
  <c r="AF37" i="36"/>
  <c r="AT37" i="36" s="1"/>
  <c r="Z37" i="36"/>
  <c r="I37" i="36"/>
  <c r="H37" i="36"/>
  <c r="G37" i="36"/>
  <c r="F37" i="36"/>
  <c r="AS37" i="36" s="1"/>
  <c r="E37" i="36"/>
  <c r="AU37" i="36" s="1"/>
  <c r="AF36" i="36"/>
  <c r="AT36" i="36" s="1"/>
  <c r="Z36" i="36"/>
  <c r="I36" i="36"/>
  <c r="H36" i="36"/>
  <c r="G36" i="36"/>
  <c r="F36" i="36"/>
  <c r="AS36" i="36" s="1"/>
  <c r="E36" i="36"/>
  <c r="AU36" i="36" s="1"/>
  <c r="AT35" i="36"/>
  <c r="AF35" i="36"/>
  <c r="Z35" i="36"/>
  <c r="I35" i="36"/>
  <c r="H35" i="36"/>
  <c r="G35" i="36"/>
  <c r="F35" i="36"/>
  <c r="AS35" i="36" s="1"/>
  <c r="E35" i="36"/>
  <c r="AU35" i="36" s="1"/>
  <c r="AF34" i="36"/>
  <c r="AT34" i="36" s="1"/>
  <c r="AE34" i="36"/>
  <c r="AC34" i="36"/>
  <c r="AB34" i="36"/>
  <c r="AA34" i="36"/>
  <c r="AD34" i="36" s="1"/>
  <c r="Z34" i="36"/>
  <c r="I34" i="36"/>
  <c r="H34" i="36"/>
  <c r="G34" i="36"/>
  <c r="F34" i="36"/>
  <c r="AS34" i="36" s="1"/>
  <c r="E34" i="36"/>
  <c r="AU34" i="36" s="1"/>
  <c r="AT33" i="36"/>
  <c r="AF33" i="36"/>
  <c r="AE33" i="36"/>
  <c r="AD33" i="36"/>
  <c r="AC33" i="36"/>
  <c r="AB33" i="36"/>
  <c r="AA33" i="36"/>
  <c r="Z33" i="36"/>
  <c r="I33" i="36"/>
  <c r="H33" i="36"/>
  <c r="G33" i="36"/>
  <c r="F33" i="36"/>
  <c r="AS33" i="36" s="1"/>
  <c r="E33" i="36"/>
  <c r="AU33" i="36" s="1"/>
  <c r="AF32" i="36"/>
  <c r="AT32" i="36" s="1"/>
  <c r="AE32" i="36"/>
  <c r="AC32" i="36"/>
  <c r="AB32" i="36"/>
  <c r="AA32" i="36"/>
  <c r="AD32" i="36" s="1"/>
  <c r="Z32" i="36"/>
  <c r="I32" i="36"/>
  <c r="H32" i="36"/>
  <c r="G32" i="36"/>
  <c r="F32" i="36"/>
  <c r="AS32" i="36" s="1"/>
  <c r="E32" i="36"/>
  <c r="AU32" i="36" s="1"/>
  <c r="AF31" i="36"/>
  <c r="AE31" i="36"/>
  <c r="AD31" i="36"/>
  <c r="AC31" i="36"/>
  <c r="AB31" i="36"/>
  <c r="AA31" i="36"/>
  <c r="Z31" i="36"/>
  <c r="I31" i="36"/>
  <c r="H31" i="36"/>
  <c r="G31" i="36"/>
  <c r="F31" i="36"/>
  <c r="AS31" i="36" s="1"/>
  <c r="E31" i="36"/>
  <c r="AU31" i="36" s="1"/>
  <c r="AT30" i="36"/>
  <c r="AF30" i="36"/>
  <c r="AE30" i="36"/>
  <c r="AC30" i="36"/>
  <c r="AB30" i="36"/>
  <c r="AA30" i="36"/>
  <c r="AD30" i="36" s="1"/>
  <c r="Z30" i="36"/>
  <c r="I30" i="36"/>
  <c r="H30" i="36"/>
  <c r="G30" i="36"/>
  <c r="F30" i="36"/>
  <c r="AS30" i="36" s="1"/>
  <c r="E30" i="36"/>
  <c r="AU30" i="36" s="1"/>
  <c r="AF29" i="36"/>
  <c r="AT29" i="36" s="1"/>
  <c r="Z29" i="36"/>
  <c r="I29" i="36"/>
  <c r="H29" i="36"/>
  <c r="G29" i="36"/>
  <c r="F29" i="36"/>
  <c r="AS29" i="36" s="1"/>
  <c r="E29" i="36"/>
  <c r="AU29" i="36" s="1"/>
  <c r="AF28" i="36"/>
  <c r="AT28" i="36" s="1"/>
  <c r="Z28" i="36"/>
  <c r="I28" i="36"/>
  <c r="H28" i="36"/>
  <c r="G28" i="36"/>
  <c r="F28" i="36"/>
  <c r="AS28" i="36" s="1"/>
  <c r="E28" i="36"/>
  <c r="AU28" i="36" s="1"/>
  <c r="AT27" i="36"/>
  <c r="AF27" i="36"/>
  <c r="Z27" i="36"/>
  <c r="I27" i="36"/>
  <c r="H27" i="36"/>
  <c r="G27" i="36"/>
  <c r="F27" i="36"/>
  <c r="AS27" i="36" s="1"/>
  <c r="E27" i="36"/>
  <c r="AU27" i="36" s="1"/>
  <c r="AF26" i="36"/>
  <c r="AT26" i="36" s="1"/>
  <c r="Z26" i="36"/>
  <c r="I26" i="36"/>
  <c r="H26" i="36"/>
  <c r="G26" i="36"/>
  <c r="F26" i="36"/>
  <c r="AS26" i="36" s="1"/>
  <c r="E26" i="36"/>
  <c r="AU26" i="36" s="1"/>
  <c r="AF25" i="36"/>
  <c r="Z25" i="36"/>
  <c r="I25" i="36"/>
  <c r="H25" i="36"/>
  <c r="G25" i="36"/>
  <c r="F25" i="36"/>
  <c r="AS25" i="36" s="1"/>
  <c r="E25" i="36"/>
  <c r="AU25" i="36" s="1"/>
  <c r="AT24" i="36"/>
  <c r="AF24" i="36"/>
  <c r="Z24" i="36"/>
  <c r="I24" i="36"/>
  <c r="H24" i="36"/>
  <c r="G24" i="36"/>
  <c r="F24" i="36"/>
  <c r="AS24" i="36" s="1"/>
  <c r="E24" i="36"/>
  <c r="AU24" i="36" s="1"/>
  <c r="AF23" i="36"/>
  <c r="AT23" i="36" s="1"/>
  <c r="Z23" i="36"/>
  <c r="I23" i="36"/>
  <c r="H23" i="36"/>
  <c r="G23" i="36"/>
  <c r="F23" i="36"/>
  <c r="AS23" i="36" s="1"/>
  <c r="E23" i="36"/>
  <c r="AU23" i="36" s="1"/>
  <c r="AF22" i="36"/>
  <c r="AT22" i="36" s="1"/>
  <c r="Z22" i="36"/>
  <c r="I22" i="36"/>
  <c r="H22" i="36"/>
  <c r="G22" i="36"/>
  <c r="F22" i="36"/>
  <c r="AS22" i="36" s="1"/>
  <c r="E22" i="36"/>
  <c r="AU22" i="36" s="1"/>
  <c r="AT21" i="36"/>
  <c r="AF21" i="36"/>
  <c r="Z21" i="36"/>
  <c r="I21" i="36"/>
  <c r="H21" i="36"/>
  <c r="G21" i="36"/>
  <c r="F21" i="36"/>
  <c r="AS21" i="36" s="1"/>
  <c r="E21" i="36"/>
  <c r="AU21" i="36" s="1"/>
  <c r="AF20" i="36"/>
  <c r="AT20" i="36" s="1"/>
  <c r="Z20" i="36"/>
  <c r="I20" i="36"/>
  <c r="H20" i="36"/>
  <c r="G20" i="36"/>
  <c r="F20" i="36"/>
  <c r="AS20" i="36" s="1"/>
  <c r="E20" i="36"/>
  <c r="AU20" i="36" s="1"/>
  <c r="AF19" i="36"/>
  <c r="Z19" i="36"/>
  <c r="I19" i="36"/>
  <c r="H19" i="36"/>
  <c r="G19" i="36"/>
  <c r="F19" i="36"/>
  <c r="AS19" i="36" s="1"/>
  <c r="E19" i="36"/>
  <c r="AU19" i="36" s="1"/>
  <c r="AT18" i="36"/>
  <c r="AF18" i="36"/>
  <c r="Z18" i="36"/>
  <c r="I18" i="36"/>
  <c r="H18" i="36"/>
  <c r="G18" i="36"/>
  <c r="F18" i="36"/>
  <c r="AS18" i="36" s="1"/>
  <c r="E18" i="36"/>
  <c r="AU18" i="36" s="1"/>
  <c r="AF17" i="36"/>
  <c r="AT17" i="36" s="1"/>
  <c r="Z17" i="36"/>
  <c r="I17" i="36"/>
  <c r="H17" i="36"/>
  <c r="G17" i="36"/>
  <c r="F17" i="36"/>
  <c r="AS17" i="36" s="1"/>
  <c r="E17" i="36"/>
  <c r="AU17" i="36" s="1"/>
  <c r="AF16" i="36"/>
  <c r="AT16" i="36" s="1"/>
  <c r="Z16" i="36"/>
  <c r="I16" i="36"/>
  <c r="H16" i="36"/>
  <c r="G16" i="36"/>
  <c r="F16" i="36"/>
  <c r="AS16" i="36" s="1"/>
  <c r="E16" i="36"/>
  <c r="AU16" i="36" s="1"/>
  <c r="AT15" i="36"/>
  <c r="AF15" i="36"/>
  <c r="Z15" i="36"/>
  <c r="I15" i="36"/>
  <c r="H15" i="36"/>
  <c r="G15" i="36"/>
  <c r="F15" i="36"/>
  <c r="AS15" i="36" s="1"/>
  <c r="E15" i="36"/>
  <c r="AU15" i="36" s="1"/>
  <c r="AF14" i="36"/>
  <c r="AT14" i="36" s="1"/>
  <c r="Z14" i="36"/>
  <c r="I14" i="36"/>
  <c r="H14" i="36"/>
  <c r="G14" i="36"/>
  <c r="F14" i="36"/>
  <c r="AS14" i="36" s="1"/>
  <c r="E14" i="36"/>
  <c r="AU14" i="36" s="1"/>
  <c r="AF13" i="36"/>
  <c r="Z13" i="36"/>
  <c r="I13" i="36"/>
  <c r="H13" i="36"/>
  <c r="G13" i="36"/>
  <c r="F13" i="36"/>
  <c r="AS13" i="36" s="1"/>
  <c r="E13" i="36"/>
  <c r="AU13" i="36" s="1"/>
  <c r="AT12" i="36"/>
  <c r="AF12" i="36"/>
  <c r="Z12" i="36"/>
  <c r="I12" i="36"/>
  <c r="H12" i="36"/>
  <c r="G12" i="36"/>
  <c r="F12" i="36"/>
  <c r="AS12" i="36" s="1"/>
  <c r="E12" i="36"/>
  <c r="AU12" i="36" s="1"/>
  <c r="AF11" i="36"/>
  <c r="AT11" i="36" s="1"/>
  <c r="Z11" i="36"/>
  <c r="I11" i="36"/>
  <c r="H11" i="36"/>
  <c r="G11" i="36"/>
  <c r="F11" i="36"/>
  <c r="AS11" i="36" s="1"/>
  <c r="E11" i="36"/>
  <c r="AU11" i="36" s="1"/>
  <c r="AF10" i="36"/>
  <c r="AT10" i="36" s="1"/>
  <c r="Z10" i="36"/>
  <c r="I10" i="36"/>
  <c r="H10" i="36"/>
  <c r="G10" i="36"/>
  <c r="F10" i="36"/>
  <c r="AS10" i="36" s="1"/>
  <c r="E10" i="36"/>
  <c r="AU10" i="36" s="1"/>
  <c r="AT9" i="36"/>
  <c r="AF9" i="36"/>
  <c r="Z9" i="36"/>
  <c r="I9" i="36"/>
  <c r="H9" i="36"/>
  <c r="G9" i="36"/>
  <c r="F9" i="36"/>
  <c r="AS9" i="36" s="1"/>
  <c r="E9" i="36"/>
  <c r="AU9" i="36" s="1"/>
  <c r="AF8" i="36"/>
  <c r="AT8" i="36" s="1"/>
  <c r="Z8" i="36"/>
  <c r="I8" i="36"/>
  <c r="H8" i="36"/>
  <c r="G8" i="36"/>
  <c r="F8" i="36"/>
  <c r="AS8" i="36" s="1"/>
  <c r="E8" i="36"/>
  <c r="AU8" i="36" s="1"/>
  <c r="AF7" i="36"/>
  <c r="Z7" i="36"/>
  <c r="I7" i="36"/>
  <c r="H7" i="36"/>
  <c r="G7" i="36"/>
  <c r="F7" i="36"/>
  <c r="AS7" i="36" s="1"/>
  <c r="E7" i="36"/>
  <c r="AU7" i="36" s="1"/>
  <c r="AT6" i="36"/>
  <c r="AF6" i="36"/>
  <c r="Z6" i="36"/>
  <c r="I6" i="36"/>
  <c r="H6" i="36"/>
  <c r="G6" i="36"/>
  <c r="F6" i="36"/>
  <c r="AS6" i="36" s="1"/>
  <c r="E6" i="36"/>
  <c r="AU6" i="36" s="1"/>
  <c r="AF5" i="36"/>
  <c r="AT5" i="36" s="1"/>
  <c r="Z5" i="36"/>
  <c r="I5" i="36"/>
  <c r="H5" i="36"/>
  <c r="G5" i="36"/>
  <c r="F5" i="36"/>
  <c r="AS5" i="36" s="1"/>
  <c r="E5" i="36"/>
  <c r="AU5" i="36" s="1"/>
  <c r="AF4" i="36"/>
  <c r="AT4" i="36" s="1"/>
  <c r="Z4" i="36"/>
  <c r="I4" i="36"/>
  <c r="H4" i="36"/>
  <c r="G4" i="36"/>
  <c r="F4" i="36"/>
  <c r="AS4" i="36" s="1"/>
  <c r="E4" i="36"/>
  <c r="AU4" i="36" s="1"/>
  <c r="AT3" i="36"/>
  <c r="AF3" i="36"/>
  <c r="Z3" i="36"/>
  <c r="I3" i="36"/>
  <c r="H3" i="36"/>
  <c r="G3" i="36"/>
  <c r="F3" i="36"/>
  <c r="AS3" i="36" s="1"/>
  <c r="E3" i="36"/>
  <c r="AU3" i="36" s="1"/>
  <c r="AF2" i="36"/>
  <c r="AT2" i="36" s="1"/>
  <c r="Z2" i="36"/>
  <c r="I2" i="36"/>
  <c r="H2" i="36"/>
  <c r="G2" i="36"/>
  <c r="F2" i="36"/>
  <c r="AS2" i="36" s="1"/>
  <c r="E2" i="36"/>
  <c r="AU2" i="36" s="1"/>
  <c r="A2" i="36"/>
  <c r="A3" i="36" s="1"/>
  <c r="A4" i="36" s="1"/>
  <c r="A5" i="36" s="1"/>
  <c r="A6" i="36" s="1"/>
  <c r="A7" i="36" s="1"/>
  <c r="A8" i="36" s="1"/>
  <c r="A9" i="36" s="1"/>
  <c r="A10" i="36" s="1"/>
  <c r="A11" i="36" s="1"/>
  <c r="A12" i="36" s="1"/>
  <c r="A13" i="36" s="1"/>
  <c r="A14" i="36" s="1"/>
  <c r="A15" i="36" s="1"/>
  <c r="A16" i="36" s="1"/>
  <c r="A17" i="36" s="1"/>
  <c r="A18" i="36" s="1"/>
  <c r="A19" i="36" s="1"/>
  <c r="A20" i="36" s="1"/>
  <c r="A21" i="36" s="1"/>
  <c r="A22" i="36" s="1"/>
  <c r="A23" i="36" s="1"/>
  <c r="A24" i="36" s="1"/>
  <c r="A25" i="36" s="1"/>
  <c r="A26" i="36" s="1"/>
  <c r="A27" i="36" s="1"/>
  <c r="AE46" i="19"/>
  <c r="AC46" i="19"/>
  <c r="AB46" i="19"/>
  <c r="AD46" i="19"/>
  <c r="AE45" i="19"/>
  <c r="AC45" i="19"/>
  <c r="AB45" i="19"/>
  <c r="AD45" i="19"/>
  <c r="AE44" i="19"/>
  <c r="AC44" i="19"/>
  <c r="AB44" i="19"/>
  <c r="AD44" i="19"/>
  <c r="AE43" i="19"/>
  <c r="AC43" i="19"/>
  <c r="AB43" i="19"/>
  <c r="AD43" i="19"/>
  <c r="AE42" i="19"/>
  <c r="AC42" i="19"/>
  <c r="AB42" i="19"/>
  <c r="AD42" i="19"/>
  <c r="AE36" i="19"/>
  <c r="AC36" i="19"/>
  <c r="AB36" i="19"/>
  <c r="AD36" i="19"/>
  <c r="AE35" i="19"/>
  <c r="AC35" i="19"/>
  <c r="AB35" i="19"/>
  <c r="AD35" i="19"/>
  <c r="AE34" i="19"/>
  <c r="AC34" i="19"/>
  <c r="AB34" i="19"/>
  <c r="AD34" i="19"/>
  <c r="AE33" i="19"/>
  <c r="AC33" i="19"/>
  <c r="AB33" i="19"/>
  <c r="AD33" i="19"/>
  <c r="AE32" i="19"/>
  <c r="AC32" i="19"/>
  <c r="AB32" i="19"/>
  <c r="AD32" i="19"/>
  <c r="AE31" i="19"/>
  <c r="AC31" i="19"/>
  <c r="AB31" i="19"/>
  <c r="AD31" i="19"/>
  <c r="AE30" i="19"/>
  <c r="AD30" i="19"/>
  <c r="AC30" i="19"/>
  <c r="AB30" i="19"/>
  <c r="AE29" i="19"/>
  <c r="AC29" i="19"/>
  <c r="AB29" i="19"/>
  <c r="AD29" i="19"/>
  <c r="AE28" i="19"/>
  <c r="AC28" i="19"/>
  <c r="AB28" i="19"/>
  <c r="AD28" i="19"/>
  <c r="AE27" i="19"/>
  <c r="AC27" i="19"/>
  <c r="AB27" i="19"/>
  <c r="AD27" i="19"/>
  <c r="AE26" i="19"/>
  <c r="AC26" i="19"/>
  <c r="AB26" i="19"/>
  <c r="AD26" i="19"/>
  <c r="AE25" i="19"/>
  <c r="AC25" i="19"/>
  <c r="AB25" i="19"/>
  <c r="AD25" i="19"/>
  <c r="AE24" i="19"/>
  <c r="AC24" i="19"/>
  <c r="AB24" i="19"/>
  <c r="AD24" i="19"/>
  <c r="AE22" i="19"/>
  <c r="AC22" i="19"/>
  <c r="AB22" i="19"/>
  <c r="AD22" i="19"/>
  <c r="AE21" i="19"/>
  <c r="AC21" i="19"/>
  <c r="AB21" i="19"/>
  <c r="AD21" i="19"/>
  <c r="AE20" i="19"/>
  <c r="AC20" i="19"/>
  <c r="AB20" i="19"/>
  <c r="AD20" i="19"/>
  <c r="AE19" i="19"/>
  <c r="AC19" i="19"/>
  <c r="AB19" i="19"/>
  <c r="AD19" i="19"/>
  <c r="AE18" i="19"/>
  <c r="AC18" i="19"/>
  <c r="AB18" i="19"/>
  <c r="AD18" i="19"/>
  <c r="AE17" i="19"/>
  <c r="AC17" i="19"/>
  <c r="AB17" i="19"/>
  <c r="AD17" i="19"/>
  <c r="AE16" i="19"/>
  <c r="AC16" i="19"/>
  <c r="AB16" i="19"/>
  <c r="AD16" i="19"/>
  <c r="AE15" i="19"/>
  <c r="AC15" i="19"/>
  <c r="AB15" i="19"/>
  <c r="AD15" i="19"/>
  <c r="AE14" i="19"/>
  <c r="AC14" i="19"/>
  <c r="AB14" i="19"/>
  <c r="AD14" i="19"/>
  <c r="AE13" i="19"/>
  <c r="AC13" i="19"/>
  <c r="AB13" i="19"/>
  <c r="AD13" i="19"/>
  <c r="AE12" i="19"/>
  <c r="AC12" i="19"/>
  <c r="AB12" i="19"/>
  <c r="AD12" i="19"/>
  <c r="AE11" i="19"/>
  <c r="AC11" i="19"/>
  <c r="AB11" i="19"/>
  <c r="AD11" i="19"/>
  <c r="AE10" i="19"/>
  <c r="AC10" i="19"/>
  <c r="AB10" i="19"/>
  <c r="AD10" i="19"/>
  <c r="AE9" i="19"/>
  <c r="AC9" i="19"/>
  <c r="AB9" i="19"/>
  <c r="AD9" i="19"/>
  <c r="AE8" i="19"/>
  <c r="AC8" i="19"/>
  <c r="AB8" i="19"/>
  <c r="AD8" i="19"/>
  <c r="AE7" i="19"/>
  <c r="AC7" i="19"/>
  <c r="AB7" i="19"/>
  <c r="AD7" i="19"/>
  <c r="AE6" i="19"/>
  <c r="AC6" i="19"/>
  <c r="AB6" i="19"/>
  <c r="AD6" i="19"/>
  <c r="AE5" i="19"/>
  <c r="AC5" i="19"/>
  <c r="AB5" i="19"/>
  <c r="AD5" i="19"/>
  <c r="AE4" i="19"/>
  <c r="AC4" i="19"/>
  <c r="AB4" i="19"/>
  <c r="AD4" i="19"/>
  <c r="AE3" i="19"/>
  <c r="AC3" i="19"/>
  <c r="AB3" i="19"/>
  <c r="AD3" i="19"/>
  <c r="AD2" i="19"/>
  <c r="AB2" i="19"/>
  <c r="AC2" i="19"/>
  <c r="AE2" i="19"/>
  <c r="A188" i="37" l="1"/>
  <c r="A187" i="17"/>
  <c r="A228" i="37"/>
  <c r="A227" i="17"/>
  <c r="A63" i="37"/>
  <c r="A62" i="17"/>
  <c r="A8" i="37"/>
  <c r="A7" i="17"/>
  <c r="AV5" i="36"/>
  <c r="AV18" i="36"/>
  <c r="AV22" i="36"/>
  <c r="AV27" i="36"/>
  <c r="AV37" i="36"/>
  <c r="AV2" i="36"/>
  <c r="AV3" i="36"/>
  <c r="AV12" i="36"/>
  <c r="AV20" i="36"/>
  <c r="AV29" i="36"/>
  <c r="AV33" i="36"/>
  <c r="AV35" i="36"/>
  <c r="AV39" i="36"/>
  <c r="AV42" i="36"/>
  <c r="AV4" i="36"/>
  <c r="AV9" i="36"/>
  <c r="AV17" i="36"/>
  <c r="AV26" i="36"/>
  <c r="AV36" i="36"/>
  <c r="AV40" i="36"/>
  <c r="AV6" i="36"/>
  <c r="AV10" i="36"/>
  <c r="AV14" i="36"/>
  <c r="AV23" i="36"/>
  <c r="AV38" i="36"/>
  <c r="AV41" i="36"/>
  <c r="AV11" i="36"/>
  <c r="AV15" i="36"/>
  <c r="AV24" i="36"/>
  <c r="AV28" i="36"/>
  <c r="AV8" i="36"/>
  <c r="AV16" i="36"/>
  <c r="AV21" i="36"/>
  <c r="AV30" i="36"/>
  <c r="AV32" i="36"/>
  <c r="AV34" i="36"/>
  <c r="A28" i="36"/>
  <c r="A31" i="36"/>
  <c r="AT7" i="36"/>
  <c r="AV7" i="36" s="1"/>
  <c r="AT13" i="36"/>
  <c r="AV13" i="36" s="1"/>
  <c r="AT19" i="36"/>
  <c r="AV19" i="36" s="1"/>
  <c r="AT25" i="36"/>
  <c r="AV25" i="36" s="1"/>
  <c r="AT31" i="36"/>
  <c r="AV31" i="36" s="1"/>
  <c r="AF46" i="19"/>
  <c r="Z46" i="19"/>
  <c r="AF45" i="19"/>
  <c r="Z45" i="19"/>
  <c r="AF44" i="19"/>
  <c r="Z44" i="19"/>
  <c r="AF43" i="19"/>
  <c r="Z43" i="19"/>
  <c r="AF42" i="19"/>
  <c r="Z42" i="19"/>
  <c r="AF38" i="19"/>
  <c r="AE38" i="19"/>
  <c r="AC38" i="19"/>
  <c r="AB38" i="19"/>
  <c r="AA38" i="19"/>
  <c r="AD38" i="19" s="1"/>
  <c r="Z38" i="19"/>
  <c r="AF37" i="19"/>
  <c r="AE37" i="19"/>
  <c r="AC37" i="19"/>
  <c r="AB37" i="19"/>
  <c r="AA37" i="19"/>
  <c r="AD37" i="19" s="1"/>
  <c r="Z37" i="19"/>
  <c r="Z30" i="19"/>
  <c r="AF30" i="19"/>
  <c r="Z31" i="19"/>
  <c r="AF31" i="19"/>
  <c r="Z32" i="19"/>
  <c r="AF32" i="19"/>
  <c r="Z33" i="19"/>
  <c r="AF33" i="19"/>
  <c r="Z34" i="19"/>
  <c r="AF34" i="19"/>
  <c r="Z35" i="19"/>
  <c r="AF35" i="19"/>
  <c r="Z36" i="19"/>
  <c r="AF36" i="19"/>
  <c r="AF29" i="19"/>
  <c r="Z29" i="19"/>
  <c r="AF28" i="19"/>
  <c r="Z28" i="19"/>
  <c r="AF27" i="19"/>
  <c r="Z27" i="19"/>
  <c r="AF26" i="19"/>
  <c r="Z26" i="19"/>
  <c r="AF25" i="19"/>
  <c r="Z25" i="19"/>
  <c r="AF24" i="19"/>
  <c r="Z24" i="19"/>
  <c r="AF22" i="19"/>
  <c r="Z22" i="19"/>
  <c r="AF21" i="19"/>
  <c r="Z21" i="19"/>
  <c r="AF20" i="19"/>
  <c r="Z20" i="19"/>
  <c r="AF19" i="19"/>
  <c r="Z19" i="19"/>
  <c r="AF18" i="19"/>
  <c r="Z18" i="19"/>
  <c r="AF17" i="19"/>
  <c r="Z17" i="19"/>
  <c r="AF16" i="19"/>
  <c r="Z16" i="19"/>
  <c r="AF15" i="19"/>
  <c r="Z15" i="19"/>
  <c r="AF14" i="19"/>
  <c r="Z14" i="19"/>
  <c r="AF13" i="19"/>
  <c r="Z13" i="19"/>
  <c r="AF12" i="19"/>
  <c r="Z12" i="19"/>
  <c r="AF11" i="19"/>
  <c r="Z11" i="19"/>
  <c r="AF10" i="19"/>
  <c r="Z10" i="19"/>
  <c r="AF9" i="19"/>
  <c r="Z9" i="19"/>
  <c r="AF8" i="19"/>
  <c r="Z8" i="19"/>
  <c r="AF7" i="19"/>
  <c r="Z7" i="19"/>
  <c r="AF6" i="19"/>
  <c r="Z6" i="19"/>
  <c r="AF5" i="19"/>
  <c r="Z5" i="19"/>
  <c r="AF4" i="19"/>
  <c r="Z4" i="19"/>
  <c r="AF3" i="19"/>
  <c r="Z3" i="19"/>
  <c r="AF2" i="19"/>
  <c r="Z2" i="19"/>
  <c r="A229" i="37" l="1"/>
  <c r="A228" i="17"/>
  <c r="A189" i="37"/>
  <c r="A188" i="17"/>
  <c r="A9" i="37"/>
  <c r="A8" i="17"/>
  <c r="A64" i="37"/>
  <c r="A63" i="17"/>
  <c r="A32" i="36"/>
  <c r="A33" i="36"/>
  <c r="A29" i="36"/>
  <c r="AT3" i="27"/>
  <c r="AT4" i="27"/>
  <c r="AT5" i="27"/>
  <c r="AT6" i="27"/>
  <c r="AT7" i="27"/>
  <c r="AT8" i="27"/>
  <c r="AT9" i="27"/>
  <c r="AT10" i="27"/>
  <c r="AT11" i="27"/>
  <c r="AT12" i="27"/>
  <c r="AT13" i="27"/>
  <c r="AT14" i="27"/>
  <c r="AT15" i="27"/>
  <c r="AT16" i="27"/>
  <c r="AT17" i="27"/>
  <c r="AT18" i="27"/>
  <c r="AT19" i="27"/>
  <c r="AT20" i="27"/>
  <c r="AT21" i="27"/>
  <c r="AT22" i="27"/>
  <c r="AT23" i="27"/>
  <c r="AT24" i="27"/>
  <c r="AT25" i="27"/>
  <c r="AT26" i="27"/>
  <c r="AT27" i="27"/>
  <c r="AT28" i="27"/>
  <c r="AT29" i="27"/>
  <c r="AT30" i="27"/>
  <c r="AT31" i="27"/>
  <c r="AT32" i="27"/>
  <c r="AT33" i="27"/>
  <c r="AT34" i="27"/>
  <c r="AT35" i="27"/>
  <c r="AT36" i="27"/>
  <c r="AT37" i="27"/>
  <c r="AT38" i="27"/>
  <c r="AT39" i="27"/>
  <c r="AT40" i="27"/>
  <c r="AT41" i="27"/>
  <c r="AT42" i="27"/>
  <c r="AT2" i="27"/>
  <c r="AT3" i="19"/>
  <c r="AT4" i="19"/>
  <c r="AT5" i="19"/>
  <c r="AT6" i="19"/>
  <c r="AT7" i="19"/>
  <c r="AT8" i="19"/>
  <c r="AT9" i="19"/>
  <c r="AT10" i="19"/>
  <c r="AT11" i="19"/>
  <c r="AT12" i="19"/>
  <c r="AT13" i="19"/>
  <c r="AT14" i="19"/>
  <c r="AT15" i="19"/>
  <c r="AT16" i="19"/>
  <c r="AT17" i="19"/>
  <c r="AT18" i="19"/>
  <c r="AT19" i="19"/>
  <c r="AT20" i="19"/>
  <c r="AT21" i="19"/>
  <c r="AT22" i="19"/>
  <c r="AT24" i="19"/>
  <c r="AT25" i="19"/>
  <c r="AT26" i="19"/>
  <c r="AT27" i="19"/>
  <c r="AT28" i="19"/>
  <c r="AT29" i="19"/>
  <c r="AT30" i="19"/>
  <c r="AT31" i="19"/>
  <c r="AT32" i="19"/>
  <c r="AT33" i="19"/>
  <c r="AT34" i="19"/>
  <c r="AT35" i="19"/>
  <c r="AT36" i="19"/>
  <c r="AT37" i="19"/>
  <c r="AT38" i="19"/>
  <c r="AT39" i="19"/>
  <c r="AT40" i="19"/>
  <c r="AT41" i="19"/>
  <c r="AT42" i="19"/>
  <c r="AT43" i="19"/>
  <c r="AT44" i="19"/>
  <c r="AT45" i="19"/>
  <c r="AT46" i="19"/>
  <c r="AT2" i="19"/>
  <c r="A230" i="37" l="1"/>
  <c r="A229" i="17"/>
  <c r="A190" i="37"/>
  <c r="A189" i="17"/>
  <c r="A65" i="37"/>
  <c r="A64" i="17"/>
  <c r="A10" i="37"/>
  <c r="A9" i="17"/>
  <c r="A34" i="36"/>
  <c r="A35" i="36" s="1"/>
  <c r="A36" i="36" s="1"/>
  <c r="A37" i="36" s="1"/>
  <c r="A38" i="36" s="1"/>
  <c r="A39" i="36" s="1"/>
  <c r="A40" i="36" s="1"/>
  <c r="A41" i="36" s="1"/>
  <c r="A42" i="36" s="1"/>
  <c r="A30" i="36"/>
  <c r="A2" i="19"/>
  <c r="A3" i="19" s="1"/>
  <c r="A4" i="19" s="1"/>
  <c r="A5" i="19" s="1"/>
  <c r="A6" i="19" s="1"/>
  <c r="A7" i="19" s="1"/>
  <c r="A8" i="19" s="1"/>
  <c r="A9" i="19" s="1"/>
  <c r="A10" i="19" s="1"/>
  <c r="A11" i="19" s="1"/>
  <c r="I42" i="27"/>
  <c r="H42" i="27"/>
  <c r="G42" i="27"/>
  <c r="I41" i="27"/>
  <c r="H41" i="27"/>
  <c r="G41" i="27"/>
  <c r="I40" i="27"/>
  <c r="H40" i="27"/>
  <c r="G40" i="27"/>
  <c r="I39" i="27"/>
  <c r="H39" i="27"/>
  <c r="G39" i="27"/>
  <c r="I38" i="27"/>
  <c r="H38" i="27"/>
  <c r="G38" i="27"/>
  <c r="I37" i="27"/>
  <c r="H37" i="27"/>
  <c r="G37" i="27"/>
  <c r="I36" i="27"/>
  <c r="H36" i="27"/>
  <c r="G36" i="27"/>
  <c r="I35" i="27"/>
  <c r="H35" i="27"/>
  <c r="G35" i="27"/>
  <c r="I34" i="27"/>
  <c r="H34" i="27"/>
  <c r="G34" i="27"/>
  <c r="I33" i="27"/>
  <c r="H33" i="27"/>
  <c r="G33" i="27"/>
  <c r="I32" i="27"/>
  <c r="H32" i="27"/>
  <c r="G32" i="27"/>
  <c r="I31" i="27"/>
  <c r="H31" i="27"/>
  <c r="G31" i="27"/>
  <c r="I30" i="27"/>
  <c r="H30" i="27"/>
  <c r="G30" i="27"/>
  <c r="I29" i="27"/>
  <c r="H29" i="27"/>
  <c r="G29" i="27"/>
  <c r="I28" i="27"/>
  <c r="H28" i="27"/>
  <c r="G28" i="27"/>
  <c r="I27" i="27"/>
  <c r="H27" i="27"/>
  <c r="G27" i="27"/>
  <c r="I26" i="27"/>
  <c r="H26" i="27"/>
  <c r="G26" i="27"/>
  <c r="I25" i="27"/>
  <c r="H25" i="27"/>
  <c r="G25" i="27"/>
  <c r="I24" i="27"/>
  <c r="H24" i="27"/>
  <c r="G24" i="27"/>
  <c r="I23" i="27"/>
  <c r="H23" i="27"/>
  <c r="G23" i="27"/>
  <c r="I22" i="27"/>
  <c r="H22" i="27"/>
  <c r="G22" i="27"/>
  <c r="I21" i="27"/>
  <c r="H21" i="27"/>
  <c r="G21" i="27"/>
  <c r="I20" i="27"/>
  <c r="H20" i="27"/>
  <c r="G20" i="27"/>
  <c r="I19" i="27"/>
  <c r="H19" i="27"/>
  <c r="G19" i="27"/>
  <c r="I18" i="27"/>
  <c r="H18" i="27"/>
  <c r="G18" i="27"/>
  <c r="I17" i="27"/>
  <c r="H17" i="27"/>
  <c r="G17" i="27"/>
  <c r="I16" i="27"/>
  <c r="H16" i="27"/>
  <c r="G16" i="27"/>
  <c r="I15" i="27"/>
  <c r="H15" i="27"/>
  <c r="G15" i="27"/>
  <c r="I14" i="27"/>
  <c r="H14" i="27"/>
  <c r="G14" i="27"/>
  <c r="I13" i="27"/>
  <c r="H13" i="27"/>
  <c r="G13" i="27"/>
  <c r="I12" i="27"/>
  <c r="H12" i="27"/>
  <c r="G12" i="27"/>
  <c r="I11" i="27"/>
  <c r="H11" i="27"/>
  <c r="G11" i="27"/>
  <c r="I10" i="27"/>
  <c r="H10" i="27"/>
  <c r="G10" i="27"/>
  <c r="I9" i="27"/>
  <c r="H9" i="27"/>
  <c r="G9" i="27"/>
  <c r="I8" i="27"/>
  <c r="H8" i="27"/>
  <c r="G8" i="27"/>
  <c r="I7" i="27"/>
  <c r="H7" i="27"/>
  <c r="G7" i="27"/>
  <c r="I6" i="27"/>
  <c r="H6" i="27"/>
  <c r="G6" i="27"/>
  <c r="I5" i="27"/>
  <c r="H5" i="27"/>
  <c r="G5" i="27"/>
  <c r="I4" i="27"/>
  <c r="H4" i="27"/>
  <c r="G4" i="27"/>
  <c r="I3" i="27"/>
  <c r="H3" i="27"/>
  <c r="G3" i="27"/>
  <c r="E4" i="27"/>
  <c r="AU4" i="27" s="1"/>
  <c r="F4" i="27"/>
  <c r="AS4" i="27" s="1"/>
  <c r="E5" i="27"/>
  <c r="AU5" i="27" s="1"/>
  <c r="F5" i="27"/>
  <c r="AS5" i="27" s="1"/>
  <c r="E6" i="27"/>
  <c r="AU6" i="27" s="1"/>
  <c r="F6" i="27"/>
  <c r="AS6" i="27" s="1"/>
  <c r="E7" i="27"/>
  <c r="AU7" i="27" s="1"/>
  <c r="F7" i="27"/>
  <c r="AS7" i="27" s="1"/>
  <c r="E8" i="27"/>
  <c r="AU8" i="27" s="1"/>
  <c r="F8" i="27"/>
  <c r="AS8" i="27" s="1"/>
  <c r="E9" i="27"/>
  <c r="AU9" i="27" s="1"/>
  <c r="F9" i="27"/>
  <c r="AS9" i="27" s="1"/>
  <c r="E10" i="27"/>
  <c r="AU10" i="27" s="1"/>
  <c r="F10" i="27"/>
  <c r="AS10" i="27" s="1"/>
  <c r="E11" i="27"/>
  <c r="AU11" i="27" s="1"/>
  <c r="F11" i="27"/>
  <c r="AS11" i="27" s="1"/>
  <c r="E12" i="27"/>
  <c r="AU12" i="27" s="1"/>
  <c r="F12" i="27"/>
  <c r="AS12" i="27" s="1"/>
  <c r="E13" i="27"/>
  <c r="AU13" i="27" s="1"/>
  <c r="F13" i="27"/>
  <c r="AS13" i="27" s="1"/>
  <c r="E14" i="27"/>
  <c r="AU14" i="27" s="1"/>
  <c r="F14" i="27"/>
  <c r="AS14" i="27" s="1"/>
  <c r="E15" i="27"/>
  <c r="AU15" i="27" s="1"/>
  <c r="F15" i="27"/>
  <c r="AS15" i="27" s="1"/>
  <c r="E16" i="27"/>
  <c r="AU16" i="27" s="1"/>
  <c r="F16" i="27"/>
  <c r="AS16" i="27" s="1"/>
  <c r="E17" i="27"/>
  <c r="AU17" i="27" s="1"/>
  <c r="F17" i="27"/>
  <c r="AS17" i="27" s="1"/>
  <c r="E18" i="27"/>
  <c r="AU18" i="27" s="1"/>
  <c r="F18" i="27"/>
  <c r="AS18" i="27" s="1"/>
  <c r="E19" i="27"/>
  <c r="AU19" i="27" s="1"/>
  <c r="F19" i="27"/>
  <c r="AS19" i="27" s="1"/>
  <c r="E20" i="27"/>
  <c r="AU20" i="27" s="1"/>
  <c r="F20" i="27"/>
  <c r="AS20" i="27" s="1"/>
  <c r="E21" i="27"/>
  <c r="AU21" i="27" s="1"/>
  <c r="F21" i="27"/>
  <c r="AS21" i="27" s="1"/>
  <c r="E22" i="27"/>
  <c r="AU22" i="27" s="1"/>
  <c r="F22" i="27"/>
  <c r="AS22" i="27" s="1"/>
  <c r="E23" i="27"/>
  <c r="AU23" i="27" s="1"/>
  <c r="F23" i="27"/>
  <c r="AS23" i="27" s="1"/>
  <c r="E24" i="27"/>
  <c r="AU24" i="27" s="1"/>
  <c r="F24" i="27"/>
  <c r="AS24" i="27" s="1"/>
  <c r="E25" i="27"/>
  <c r="AU25" i="27" s="1"/>
  <c r="F25" i="27"/>
  <c r="AS25" i="27" s="1"/>
  <c r="E26" i="27"/>
  <c r="AU26" i="27" s="1"/>
  <c r="F26" i="27"/>
  <c r="AS26" i="27" s="1"/>
  <c r="E27" i="27"/>
  <c r="AU27" i="27" s="1"/>
  <c r="F27" i="27"/>
  <c r="AS27" i="27" s="1"/>
  <c r="E28" i="27"/>
  <c r="AU28" i="27" s="1"/>
  <c r="F28" i="27"/>
  <c r="AS28" i="27" s="1"/>
  <c r="E29" i="27"/>
  <c r="AU29" i="27" s="1"/>
  <c r="F29" i="27"/>
  <c r="AS29" i="27" s="1"/>
  <c r="E30" i="27"/>
  <c r="AU30" i="27" s="1"/>
  <c r="F30" i="27"/>
  <c r="AS30" i="27" s="1"/>
  <c r="E31" i="27"/>
  <c r="AU31" i="27" s="1"/>
  <c r="F31" i="27"/>
  <c r="AS31" i="27" s="1"/>
  <c r="E3" i="27"/>
  <c r="AU3" i="27" s="1"/>
  <c r="F3" i="27"/>
  <c r="AS3" i="27" s="1"/>
  <c r="A231" i="37" l="1"/>
  <c r="A230" i="17"/>
  <c r="A191" i="37"/>
  <c r="A190" i="17"/>
  <c r="A11" i="37"/>
  <c r="A10" i="17"/>
  <c r="A66" i="37"/>
  <c r="A65" i="17"/>
  <c r="AV31" i="27"/>
  <c r="AV3" i="27"/>
  <c r="AV29" i="27"/>
  <c r="AV26" i="27"/>
  <c r="AV23" i="27"/>
  <c r="AV20" i="27"/>
  <c r="AV17" i="27"/>
  <c r="AV14" i="27"/>
  <c r="AV11" i="27"/>
  <c r="AV8" i="27"/>
  <c r="AV5" i="27"/>
  <c r="AV28" i="27"/>
  <c r="AV25" i="27"/>
  <c r="AV22" i="27"/>
  <c r="AV19" i="27"/>
  <c r="AV16" i="27"/>
  <c r="AV13" i="27"/>
  <c r="AV10" i="27"/>
  <c r="AV7" i="27"/>
  <c r="AV4" i="27"/>
  <c r="AV30" i="27"/>
  <c r="AV27" i="27"/>
  <c r="AV24" i="27"/>
  <c r="AV21" i="27"/>
  <c r="AV18" i="27"/>
  <c r="AV15" i="27"/>
  <c r="AV12" i="27"/>
  <c r="AV9" i="27"/>
  <c r="AV6" i="27"/>
  <c r="A12" i="19"/>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I41" i="19"/>
  <c r="H41" i="19"/>
  <c r="G41" i="19"/>
  <c r="F41" i="19"/>
  <c r="AS41" i="19" s="1"/>
  <c r="E41" i="19"/>
  <c r="AU41" i="19" s="1"/>
  <c r="I40" i="19"/>
  <c r="H40" i="19"/>
  <c r="G40" i="19"/>
  <c r="F40" i="19"/>
  <c r="AS40" i="19" s="1"/>
  <c r="E40" i="19"/>
  <c r="AU40" i="19" s="1"/>
  <c r="I39" i="19"/>
  <c r="H39" i="19"/>
  <c r="G39" i="19"/>
  <c r="F39" i="19"/>
  <c r="AS39" i="19" s="1"/>
  <c r="E39" i="19"/>
  <c r="AU39" i="19" s="1"/>
  <c r="I38" i="19"/>
  <c r="H38" i="19"/>
  <c r="G38" i="19"/>
  <c r="F38" i="19"/>
  <c r="AS38" i="19" s="1"/>
  <c r="E38" i="19"/>
  <c r="AU38" i="19" s="1"/>
  <c r="A232" i="37" l="1"/>
  <c r="A231" i="17"/>
  <c r="A192" i="37"/>
  <c r="A191" i="17"/>
  <c r="A67" i="37"/>
  <c r="A66" i="17"/>
  <c r="A12" i="37"/>
  <c r="A11" i="17"/>
  <c r="AV39" i="19"/>
  <c r="AV40" i="19"/>
  <c r="AV38" i="19"/>
  <c r="AV41" i="19"/>
  <c r="E14" i="19"/>
  <c r="AU14" i="19" s="1"/>
  <c r="F14" i="19"/>
  <c r="AS14" i="19" s="1"/>
  <c r="G14" i="19"/>
  <c r="H14" i="19"/>
  <c r="I14" i="19"/>
  <c r="E15" i="19"/>
  <c r="AU15" i="19" s="1"/>
  <c r="F15" i="19"/>
  <c r="AS15" i="19" s="1"/>
  <c r="G15" i="19"/>
  <c r="H15" i="19"/>
  <c r="I15" i="19"/>
  <c r="E16" i="19"/>
  <c r="AU16" i="19" s="1"/>
  <c r="F16" i="19"/>
  <c r="AS16" i="19" s="1"/>
  <c r="G16" i="19"/>
  <c r="H16" i="19"/>
  <c r="I16" i="19"/>
  <c r="E17" i="19"/>
  <c r="AU17" i="19" s="1"/>
  <c r="F17" i="19"/>
  <c r="AS17" i="19" s="1"/>
  <c r="G17" i="19"/>
  <c r="H17" i="19"/>
  <c r="I17" i="19"/>
  <c r="E18" i="19"/>
  <c r="AU18" i="19" s="1"/>
  <c r="F18" i="19"/>
  <c r="AS18" i="19" s="1"/>
  <c r="G18" i="19"/>
  <c r="H18" i="19"/>
  <c r="I18" i="19"/>
  <c r="E19" i="19"/>
  <c r="AU19" i="19" s="1"/>
  <c r="F19" i="19"/>
  <c r="AS19" i="19" s="1"/>
  <c r="G19" i="19"/>
  <c r="H19" i="19"/>
  <c r="I19" i="19"/>
  <c r="E20" i="19"/>
  <c r="AU20" i="19" s="1"/>
  <c r="F20" i="19"/>
  <c r="AS20" i="19" s="1"/>
  <c r="G20" i="19"/>
  <c r="H20" i="19"/>
  <c r="I20" i="19"/>
  <c r="E21" i="19"/>
  <c r="AU21" i="19" s="1"/>
  <c r="F21" i="19"/>
  <c r="AS21" i="19" s="1"/>
  <c r="G21" i="19"/>
  <c r="H21" i="19"/>
  <c r="I21" i="19"/>
  <c r="E22" i="19"/>
  <c r="AU22" i="19" s="1"/>
  <c r="F22" i="19"/>
  <c r="AS22" i="19" s="1"/>
  <c r="G22" i="19"/>
  <c r="H22" i="19"/>
  <c r="I22" i="19"/>
  <c r="E24" i="19"/>
  <c r="AU24" i="19" s="1"/>
  <c r="F24" i="19"/>
  <c r="AS24" i="19" s="1"/>
  <c r="G24" i="19"/>
  <c r="H24" i="19"/>
  <c r="I24" i="19"/>
  <c r="E25" i="19"/>
  <c r="AU25" i="19" s="1"/>
  <c r="F25" i="19"/>
  <c r="AS25" i="19" s="1"/>
  <c r="G25" i="19"/>
  <c r="H25" i="19"/>
  <c r="I25" i="19"/>
  <c r="E26" i="19"/>
  <c r="AU26" i="19" s="1"/>
  <c r="F26" i="19"/>
  <c r="AS26" i="19" s="1"/>
  <c r="G26" i="19"/>
  <c r="H26" i="19"/>
  <c r="I26" i="19"/>
  <c r="E27" i="19"/>
  <c r="AU27" i="19" s="1"/>
  <c r="F27" i="19"/>
  <c r="AS27" i="19" s="1"/>
  <c r="G27" i="19"/>
  <c r="H27" i="19"/>
  <c r="I27" i="19"/>
  <c r="E28" i="19"/>
  <c r="AU28" i="19" s="1"/>
  <c r="F28" i="19"/>
  <c r="AS28" i="19" s="1"/>
  <c r="G28" i="19"/>
  <c r="H28" i="19"/>
  <c r="I28" i="19"/>
  <c r="E29" i="19"/>
  <c r="AU29" i="19" s="1"/>
  <c r="F29" i="19"/>
  <c r="AS29" i="19" s="1"/>
  <c r="G29" i="19"/>
  <c r="H29" i="19"/>
  <c r="I29" i="19"/>
  <c r="E30" i="19"/>
  <c r="AU30" i="19" s="1"/>
  <c r="F30" i="19"/>
  <c r="AS30" i="19" s="1"/>
  <c r="G30" i="19"/>
  <c r="H30" i="19"/>
  <c r="I30" i="19"/>
  <c r="A193" i="37" l="1"/>
  <c r="A192" i="17"/>
  <c r="A233" i="37"/>
  <c r="A232" i="17"/>
  <c r="A13" i="37"/>
  <c r="A12" i="17"/>
  <c r="A68" i="37"/>
  <c r="A67" i="17"/>
  <c r="AV30" i="19"/>
  <c r="AV24" i="19"/>
  <c r="AV17" i="19"/>
  <c r="AV20" i="19"/>
  <c r="AV29" i="19"/>
  <c r="AV22" i="19"/>
  <c r="AV16" i="19"/>
  <c r="AV25" i="19"/>
  <c r="AV18" i="19"/>
  <c r="AV26" i="19"/>
  <c r="AV19" i="19"/>
  <c r="AV27" i="19"/>
  <c r="AV14" i="19"/>
  <c r="AV28" i="19"/>
  <c r="AV21" i="19"/>
  <c r="AV15" i="19"/>
  <c r="I42" i="19"/>
  <c r="H42" i="19"/>
  <c r="G42" i="19"/>
  <c r="F42" i="19"/>
  <c r="AS42" i="19" s="1"/>
  <c r="E42" i="19"/>
  <c r="AU42" i="19" s="1"/>
  <c r="I45" i="19"/>
  <c r="H45" i="19"/>
  <c r="G45" i="19"/>
  <c r="F45" i="19"/>
  <c r="AS45" i="19" s="1"/>
  <c r="E45" i="19"/>
  <c r="AU45" i="19" s="1"/>
  <c r="I44" i="19"/>
  <c r="H44" i="19"/>
  <c r="G44" i="19"/>
  <c r="F44" i="19"/>
  <c r="AS44" i="19" s="1"/>
  <c r="E44" i="19"/>
  <c r="AU44" i="19" s="1"/>
  <c r="I43" i="19"/>
  <c r="H43" i="19"/>
  <c r="G43" i="19"/>
  <c r="F43" i="19"/>
  <c r="AS43" i="19" s="1"/>
  <c r="E43" i="19"/>
  <c r="AU43" i="19" s="1"/>
  <c r="A234" i="37" l="1"/>
  <c r="A233" i="17"/>
  <c r="A194" i="37"/>
  <c r="A193" i="17"/>
  <c r="A69" i="37"/>
  <c r="A68" i="17"/>
  <c r="A14" i="37"/>
  <c r="A13" i="17"/>
  <c r="AV45" i="19"/>
  <c r="AV44" i="19"/>
  <c r="AV43" i="19"/>
  <c r="AV42" i="19"/>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I37" i="19"/>
  <c r="H37" i="19"/>
  <c r="G37" i="19"/>
  <c r="F37" i="19"/>
  <c r="AS37" i="19" s="1"/>
  <c r="E37" i="19"/>
  <c r="AU37" i="19" s="1"/>
  <c r="A3" i="32"/>
  <c r="A109" i="32" s="1"/>
  <c r="A195" i="37" l="1"/>
  <c r="A194" i="17"/>
  <c r="A235" i="37"/>
  <c r="A234" i="17"/>
  <c r="A15" i="37"/>
  <c r="A14" i="17"/>
  <c r="A70" i="37"/>
  <c r="A69" i="17"/>
  <c r="AV37" i="19"/>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236" i="37" l="1"/>
  <c r="A235" i="17"/>
  <c r="A196" i="37"/>
  <c r="A195" i="17"/>
  <c r="A71" i="37"/>
  <c r="A70" i="17"/>
  <c r="A16" i="37"/>
  <c r="A1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286" i="23"/>
  <c r="G267" i="23"/>
  <c r="F267" i="23"/>
  <c r="G266" i="23"/>
  <c r="F266" i="23"/>
  <c r="G265" i="23"/>
  <c r="F265" i="23"/>
  <c r="G242" i="23"/>
  <c r="G241" i="23"/>
  <c r="G240" i="23"/>
  <c r="G239" i="23"/>
  <c r="G223" i="23"/>
  <c r="F223" i="23"/>
  <c r="G222" i="23"/>
  <c r="F222"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54" i="23"/>
  <c r="G53" i="23"/>
  <c r="G52" i="23"/>
  <c r="G51" i="23"/>
  <c r="G50" i="23"/>
  <c r="G25" i="23"/>
  <c r="G26" i="23"/>
  <c r="G27" i="23"/>
  <c r="G28" i="23"/>
  <c r="G29" i="23"/>
  <c r="G30" i="23"/>
  <c r="G31" i="23"/>
  <c r="G32" i="23"/>
  <c r="G33" i="23"/>
  <c r="F26" i="23"/>
  <c r="F27" i="23"/>
  <c r="F28" i="23"/>
  <c r="F29" i="23"/>
  <c r="F30" i="23"/>
  <c r="F31" i="23"/>
  <c r="A49" i="29"/>
  <c r="A197" i="37" l="1"/>
  <c r="A196" i="17"/>
  <c r="A237" i="37"/>
  <c r="A236" i="17"/>
  <c r="A17" i="37"/>
  <c r="A16" i="17"/>
  <c r="A72" i="37"/>
  <c r="A71"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9" i="29"/>
  <c r="A89" i="29"/>
  <c r="A198" i="37" l="1"/>
  <c r="A197" i="17"/>
  <c r="A238" i="37"/>
  <c r="A237" i="17"/>
  <c r="A73" i="37"/>
  <c r="A72" i="17"/>
  <c r="A18" i="37"/>
  <c r="A17" i="17"/>
  <c r="A533" i="32"/>
  <c r="A513" i="32"/>
  <c r="A473" i="32"/>
  <c r="A195" i="29"/>
  <c r="A215" i="29"/>
  <c r="A155" i="29"/>
  <c r="A199" i="37" l="1"/>
  <c r="A198" i="17"/>
  <c r="A239" i="37"/>
  <c r="A238" i="17"/>
  <c r="A19" i="37"/>
  <c r="A18" i="17"/>
  <c r="A74" i="37"/>
  <c r="A73" i="17"/>
  <c r="A639" i="32"/>
  <c r="A579" i="32"/>
  <c r="A619" i="32"/>
  <c r="A321" i="29"/>
  <c r="A261" i="29"/>
  <c r="A301" i="29"/>
  <c r="F204" i="23"/>
  <c r="F203" i="23"/>
  <c r="F202" i="23"/>
  <c r="F201" i="23"/>
  <c r="F200" i="23"/>
  <c r="F199" i="23"/>
  <c r="F242" i="23"/>
  <c r="F241" i="23"/>
  <c r="F240" i="23"/>
  <c r="F239" i="23"/>
  <c r="A200" i="37" l="1"/>
  <c r="A199" i="17"/>
  <c r="A240" i="37"/>
  <c r="A239" i="17"/>
  <c r="A75" i="37"/>
  <c r="A74" i="17"/>
  <c r="A20" i="37"/>
  <c r="A19" i="17"/>
  <c r="A685" i="32"/>
  <c r="A725" i="32"/>
  <c r="A745" i="32"/>
  <c r="A367" i="29"/>
  <c r="A407" i="29"/>
  <c r="A427" i="29"/>
  <c r="A201" i="37" l="1"/>
  <c r="A200" i="17"/>
  <c r="A241" i="37"/>
  <c r="A240" i="17"/>
  <c r="A21" i="37"/>
  <c r="A20" i="17"/>
  <c r="A76" i="37"/>
  <c r="A75" i="17"/>
  <c r="A831" i="32"/>
  <c r="A791" i="32"/>
  <c r="A851" i="32"/>
  <c r="A463" i="29"/>
  <c r="A503" i="29"/>
  <c r="A523" i="29"/>
  <c r="F198" i="23"/>
  <c r="F197" i="23"/>
  <c r="F196" i="23"/>
  <c r="G165" i="23"/>
  <c r="G166" i="23"/>
  <c r="G167" i="23"/>
  <c r="F165" i="23"/>
  <c r="F166" i="23"/>
  <c r="F167" i="23"/>
  <c r="A202" i="37" l="1"/>
  <c r="A201" i="17"/>
  <c r="A242" i="37"/>
  <c r="A241" i="17"/>
  <c r="A22" i="37"/>
  <c r="A21" i="17"/>
  <c r="A77" i="37"/>
  <c r="A76" i="17"/>
  <c r="A957" i="32"/>
  <c r="A937" i="32"/>
  <c r="A897" i="32"/>
  <c r="A601" i="29"/>
  <c r="A621" i="29"/>
  <c r="A561" i="29"/>
  <c r="G97" i="23"/>
  <c r="F97" i="23"/>
  <c r="G98" i="23"/>
  <c r="G99" i="23"/>
  <c r="G100" i="23"/>
  <c r="G101" i="23"/>
  <c r="G102" i="23"/>
  <c r="F98" i="23"/>
  <c r="F99" i="23"/>
  <c r="F100" i="23"/>
  <c r="F101" i="23"/>
  <c r="F102" i="23"/>
  <c r="F53" i="23"/>
  <c r="F52" i="23"/>
  <c r="F51" i="23"/>
  <c r="G111" i="23"/>
  <c r="F111" i="23"/>
  <c r="G110" i="23"/>
  <c r="F110" i="23"/>
  <c r="A243" i="37" l="1"/>
  <c r="A242" i="17"/>
  <c r="A203" i="37"/>
  <c r="A202" i="17"/>
  <c r="A78" i="37"/>
  <c r="A77" i="17"/>
  <c r="A23" i="37"/>
  <c r="A22" i="17"/>
  <c r="A1063" i="32"/>
  <c r="A1003" i="32"/>
  <c r="A1043" i="32"/>
  <c r="A719" i="29"/>
  <c r="A659" i="29"/>
  <c r="A699" i="29"/>
  <c r="G55" i="23"/>
  <c r="F55" i="23"/>
  <c r="F50" i="23"/>
  <c r="F32" i="23"/>
  <c r="A244" i="37" l="1"/>
  <c r="A243" i="17"/>
  <c r="A204" i="37"/>
  <c r="A203" i="17"/>
  <c r="A24" i="37"/>
  <c r="A23" i="17"/>
  <c r="A79" i="37"/>
  <c r="A78" i="17"/>
  <c r="A1109" i="32"/>
  <c r="A1149" i="32"/>
  <c r="A1169" i="32"/>
  <c r="A757" i="29"/>
  <c r="A797" i="29"/>
  <c r="A817" i="29"/>
  <c r="F25" i="23"/>
  <c r="I13" i="19"/>
  <c r="H13" i="19"/>
  <c r="G13" i="19"/>
  <c r="F13" i="19"/>
  <c r="AS13" i="19" s="1"/>
  <c r="E13" i="19"/>
  <c r="AU13" i="19" s="1"/>
  <c r="I12" i="19"/>
  <c r="H12" i="19"/>
  <c r="G12" i="19"/>
  <c r="F12" i="19"/>
  <c r="AS12" i="19" s="1"/>
  <c r="E12" i="19"/>
  <c r="AU12" i="19" s="1"/>
  <c r="I11" i="19"/>
  <c r="H11" i="19"/>
  <c r="G11" i="19"/>
  <c r="F11" i="19"/>
  <c r="AS11" i="19" s="1"/>
  <c r="E11" i="19"/>
  <c r="AU11" i="19" s="1"/>
  <c r="I10" i="19"/>
  <c r="H10" i="19"/>
  <c r="G10" i="19"/>
  <c r="F10" i="19"/>
  <c r="AS10" i="19" s="1"/>
  <c r="E10" i="19"/>
  <c r="AU10" i="19" s="1"/>
  <c r="AF42" i="27"/>
  <c r="AE42" i="27"/>
  <c r="AD42" i="27"/>
  <c r="Z42" i="27"/>
  <c r="F42" i="27"/>
  <c r="AS42" i="27" s="1"/>
  <c r="E42" i="27"/>
  <c r="AU42" i="27" s="1"/>
  <c r="AF41" i="27"/>
  <c r="AE41" i="27"/>
  <c r="AD41" i="27"/>
  <c r="Z41" i="27"/>
  <c r="F41" i="27"/>
  <c r="AS41" i="27" s="1"/>
  <c r="E41" i="27"/>
  <c r="AU41" i="27" s="1"/>
  <c r="AF40" i="27"/>
  <c r="AE40" i="27"/>
  <c r="AD40" i="27"/>
  <c r="Z40" i="27"/>
  <c r="F40" i="27"/>
  <c r="AS40" i="27" s="1"/>
  <c r="E40" i="27"/>
  <c r="AU40" i="27" s="1"/>
  <c r="AF39" i="27"/>
  <c r="AE39" i="27"/>
  <c r="AD39" i="27"/>
  <c r="Z39" i="27"/>
  <c r="F39" i="27"/>
  <c r="AS39" i="27" s="1"/>
  <c r="E39" i="27"/>
  <c r="AU39" i="27" s="1"/>
  <c r="AF38" i="27"/>
  <c r="AE38" i="27"/>
  <c r="AB38" i="27"/>
  <c r="AD38" i="27"/>
  <c r="Z38" i="27"/>
  <c r="F38" i="27"/>
  <c r="AS38" i="27" s="1"/>
  <c r="E38" i="27"/>
  <c r="AU38" i="27" s="1"/>
  <c r="AF37" i="27"/>
  <c r="AE37" i="27"/>
  <c r="AB37" i="27"/>
  <c r="AD37" i="27"/>
  <c r="Z37" i="27"/>
  <c r="F37" i="27"/>
  <c r="AS37" i="27" s="1"/>
  <c r="E37" i="27"/>
  <c r="AU37" i="27" s="1"/>
  <c r="AF36" i="27"/>
  <c r="AE36" i="27"/>
  <c r="AB36" i="27"/>
  <c r="AD36" i="27"/>
  <c r="Z36" i="27"/>
  <c r="F36" i="27"/>
  <c r="AS36" i="27" s="1"/>
  <c r="E36" i="27"/>
  <c r="AU36" i="27" s="1"/>
  <c r="AF35" i="27"/>
  <c r="AE35" i="27"/>
  <c r="AB35" i="27"/>
  <c r="AD35" i="27"/>
  <c r="Z35" i="27"/>
  <c r="F35" i="27"/>
  <c r="AS35" i="27" s="1"/>
  <c r="E35" i="27"/>
  <c r="AU35" i="27" s="1"/>
  <c r="AF34" i="27"/>
  <c r="AE34" i="27"/>
  <c r="AC34" i="27"/>
  <c r="AB34" i="27"/>
  <c r="AA34" i="27"/>
  <c r="AD34" i="27" s="1"/>
  <c r="Z34" i="27"/>
  <c r="F34" i="27"/>
  <c r="AS34" i="27" s="1"/>
  <c r="E34" i="27"/>
  <c r="AU34" i="27" s="1"/>
  <c r="AF33" i="27"/>
  <c r="AE33" i="27"/>
  <c r="AC33" i="27"/>
  <c r="AB33" i="27"/>
  <c r="AA33" i="27"/>
  <c r="AD33" i="27" s="1"/>
  <c r="Z33" i="27"/>
  <c r="F33" i="27"/>
  <c r="AS33" i="27" s="1"/>
  <c r="E33" i="27"/>
  <c r="AU33" i="27" s="1"/>
  <c r="AF32" i="27"/>
  <c r="AE32" i="27"/>
  <c r="AC32" i="27"/>
  <c r="AB32" i="27"/>
  <c r="AA32" i="27"/>
  <c r="AD32" i="27" s="1"/>
  <c r="Z32" i="27"/>
  <c r="F32" i="27"/>
  <c r="AS32" i="27" s="1"/>
  <c r="E32" i="27"/>
  <c r="AU32" i="27" s="1"/>
  <c r="AF31" i="27"/>
  <c r="AE31" i="27"/>
  <c r="AC31" i="27"/>
  <c r="AB31" i="27"/>
  <c r="AA31" i="27"/>
  <c r="AD31" i="27" s="1"/>
  <c r="Z31" i="27"/>
  <c r="AF30" i="27"/>
  <c r="AE30" i="27"/>
  <c r="AC30" i="27"/>
  <c r="AB30" i="27"/>
  <c r="AA30" i="27"/>
  <c r="AD30" i="27" s="1"/>
  <c r="Z30" i="27"/>
  <c r="AF29" i="27"/>
  <c r="AE29" i="27"/>
  <c r="AC29" i="27"/>
  <c r="AB29" i="27"/>
  <c r="AD29" i="27"/>
  <c r="Z29" i="27"/>
  <c r="AF28" i="27"/>
  <c r="AE28" i="27"/>
  <c r="AC28" i="27"/>
  <c r="AB28" i="27"/>
  <c r="AD28" i="27"/>
  <c r="Z28" i="27"/>
  <c r="AF27" i="27"/>
  <c r="AE27" i="27"/>
  <c r="AC27" i="27"/>
  <c r="AB27" i="27"/>
  <c r="AD27" i="27"/>
  <c r="Z27" i="27"/>
  <c r="AF26" i="27"/>
  <c r="AE26" i="27"/>
  <c r="AC26" i="27"/>
  <c r="AB26" i="27"/>
  <c r="AD26" i="27"/>
  <c r="Z26" i="27"/>
  <c r="AF25" i="27"/>
  <c r="AE25" i="27"/>
  <c r="AC25" i="27"/>
  <c r="AB25" i="27"/>
  <c r="AD25" i="27"/>
  <c r="Z25" i="27"/>
  <c r="AF24" i="27"/>
  <c r="AE24" i="27"/>
  <c r="AC24" i="27"/>
  <c r="AB24" i="27"/>
  <c r="AD24" i="27"/>
  <c r="Z24" i="27"/>
  <c r="AF23" i="27"/>
  <c r="AE23" i="27"/>
  <c r="AC23" i="27"/>
  <c r="AB23" i="27"/>
  <c r="AD23" i="27"/>
  <c r="Z23" i="27"/>
  <c r="AF22" i="27"/>
  <c r="AE22" i="27"/>
  <c r="AC22" i="27"/>
  <c r="AB22" i="27"/>
  <c r="AD22" i="27"/>
  <c r="Z22" i="27"/>
  <c r="AF21" i="27"/>
  <c r="AE21" i="27"/>
  <c r="AC21" i="27"/>
  <c r="AB21" i="27"/>
  <c r="AD21" i="27"/>
  <c r="Z21" i="27"/>
  <c r="AF20" i="27"/>
  <c r="AE20" i="27"/>
  <c r="AC20" i="27"/>
  <c r="AB20" i="27"/>
  <c r="AD20" i="27"/>
  <c r="Z20" i="27"/>
  <c r="AF19" i="27"/>
  <c r="AE19" i="27"/>
  <c r="AC19" i="27"/>
  <c r="AB19" i="27"/>
  <c r="AD19" i="27"/>
  <c r="Z19" i="27"/>
  <c r="AF18" i="27"/>
  <c r="AE18" i="27"/>
  <c r="AC18" i="27"/>
  <c r="AB18" i="27"/>
  <c r="AD18" i="27"/>
  <c r="Z18" i="27"/>
  <c r="AF17" i="27"/>
  <c r="AE17" i="27"/>
  <c r="AC17" i="27"/>
  <c r="AB17" i="27"/>
  <c r="AD17" i="27"/>
  <c r="Z17" i="27"/>
  <c r="AF16" i="27"/>
  <c r="AE16" i="27"/>
  <c r="AC16" i="27"/>
  <c r="AB16" i="27"/>
  <c r="AD16" i="27"/>
  <c r="Z16" i="27"/>
  <c r="AF15" i="27"/>
  <c r="AE15" i="27"/>
  <c r="AC15" i="27"/>
  <c r="AB15" i="27"/>
  <c r="AD15" i="27"/>
  <c r="Z15" i="27"/>
  <c r="AF14" i="27"/>
  <c r="AE14" i="27"/>
  <c r="AC14" i="27"/>
  <c r="AB14" i="27"/>
  <c r="AD14" i="27"/>
  <c r="Z14" i="27"/>
  <c r="AF13" i="27"/>
  <c r="AE13" i="27"/>
  <c r="AC13" i="27"/>
  <c r="AB13" i="27"/>
  <c r="AD13" i="27"/>
  <c r="Z13" i="27"/>
  <c r="AF12" i="27"/>
  <c r="AE12" i="27"/>
  <c r="AC12" i="27"/>
  <c r="AB12" i="27"/>
  <c r="AD12" i="27"/>
  <c r="Z12" i="27"/>
  <c r="AF11" i="27"/>
  <c r="AE11" i="27"/>
  <c r="AC11" i="27"/>
  <c r="AB11" i="27"/>
  <c r="AD11" i="27"/>
  <c r="Z11" i="27"/>
  <c r="AF10" i="27"/>
  <c r="AE10" i="27"/>
  <c r="AC10" i="27"/>
  <c r="AB10" i="27"/>
  <c r="AD10" i="27"/>
  <c r="Z10" i="27"/>
  <c r="AF9" i="27"/>
  <c r="AE9" i="27"/>
  <c r="AC9" i="27"/>
  <c r="AB9" i="27"/>
  <c r="AD9" i="27"/>
  <c r="Z9" i="27"/>
  <c r="AF8" i="27"/>
  <c r="AE8" i="27"/>
  <c r="AC8" i="27"/>
  <c r="AB8" i="27"/>
  <c r="AD8" i="27"/>
  <c r="Z8" i="27"/>
  <c r="AF7" i="27"/>
  <c r="AE7" i="27"/>
  <c r="AC7" i="27"/>
  <c r="AB7" i="27"/>
  <c r="AD7" i="27"/>
  <c r="Z7" i="27"/>
  <c r="AF6" i="27"/>
  <c r="AE6" i="27"/>
  <c r="AC6" i="27"/>
  <c r="AB6" i="27"/>
  <c r="AD6" i="27"/>
  <c r="Z6" i="27"/>
  <c r="AF5" i="27"/>
  <c r="AE5" i="27"/>
  <c r="AC5" i="27"/>
  <c r="AB5" i="27"/>
  <c r="AD5" i="27"/>
  <c r="Z5" i="27"/>
  <c r="AF4" i="27"/>
  <c r="AE4" i="27"/>
  <c r="AC4" i="27"/>
  <c r="AB4" i="27"/>
  <c r="AD4" i="27"/>
  <c r="Z4" i="27"/>
  <c r="AF3" i="27"/>
  <c r="AE3" i="27"/>
  <c r="AC3" i="27"/>
  <c r="AB3" i="27"/>
  <c r="AD3" i="27"/>
  <c r="Z3" i="27"/>
  <c r="AF2" i="27"/>
  <c r="AE2" i="27"/>
  <c r="AC2" i="27"/>
  <c r="AB2" i="27"/>
  <c r="AD2" i="27"/>
  <c r="Z2" i="27"/>
  <c r="I2" i="27"/>
  <c r="H2" i="27"/>
  <c r="G2" i="27"/>
  <c r="F2" i="27"/>
  <c r="AS2" i="27" s="1"/>
  <c r="E2" i="27"/>
  <c r="AU2" i="27" s="1"/>
  <c r="A2" i="27"/>
  <c r="A3" i="27" s="1"/>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S566" i="23"/>
  <c r="V565" i="23"/>
  <c r="T565" i="23"/>
  <c r="U565" i="23" s="1"/>
  <c r="S565" i="23"/>
  <c r="V564" i="23"/>
  <c r="T564" i="23"/>
  <c r="U564" i="23" s="1"/>
  <c r="S564" i="23"/>
  <c r="V563" i="23"/>
  <c r="T563" i="23"/>
  <c r="U563" i="23" s="1"/>
  <c r="S563" i="23"/>
  <c r="V562" i="23"/>
  <c r="T562" i="23"/>
  <c r="U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S478" i="23"/>
  <c r="T478" i="23" s="1"/>
  <c r="U478" i="23" s="1"/>
  <c r="V477" i="23"/>
  <c r="T477" i="23"/>
  <c r="U477" i="23" s="1"/>
  <c r="S477" i="23"/>
  <c r="V476" i="23"/>
  <c r="S476" i="23"/>
  <c r="T476" i="23" s="1"/>
  <c r="U476" i="23" s="1"/>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T437" i="23"/>
  <c r="U437" i="23" s="1"/>
  <c r="S437" i="23"/>
  <c r="V436" i="23"/>
  <c r="T436" i="23"/>
  <c r="U436" i="23" s="1"/>
  <c r="Y436" i="23" s="1"/>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S396" i="23"/>
  <c r="T396" i="23" s="1"/>
  <c r="U396" i="23" s="1"/>
  <c r="V395" i="23"/>
  <c r="T395" i="23"/>
  <c r="U395" i="23" s="1"/>
  <c r="X395" i="23" s="1"/>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T309" i="23"/>
  <c r="U309" i="23" s="1"/>
  <c r="X309" i="23" s="1"/>
  <c r="S309" i="23"/>
  <c r="V308" i="23"/>
  <c r="T308" i="23"/>
  <c r="U308" i="23" s="1"/>
  <c r="S308" i="23"/>
  <c r="V307" i="23"/>
  <c r="T307" i="23"/>
  <c r="U307" i="23" s="1"/>
  <c r="X307" i="23" s="1"/>
  <c r="S307" i="23"/>
  <c r="V306" i="23"/>
  <c r="T306" i="23"/>
  <c r="U306" i="23" s="1"/>
  <c r="S306" i="23"/>
  <c r="V305" i="23"/>
  <c r="S305" i="23"/>
  <c r="T305" i="23" s="1"/>
  <c r="U305" i="23" s="1"/>
  <c r="X305" i="23" s="1"/>
  <c r="V304" i="23"/>
  <c r="S304" i="23"/>
  <c r="T304" i="23" s="1"/>
  <c r="U304" i="23" s="1"/>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V263" i="23"/>
  <c r="S263" i="23"/>
  <c r="T263" i="23" s="1"/>
  <c r="U263" i="23" s="1"/>
  <c r="V262" i="23"/>
  <c r="T262" i="23"/>
  <c r="U262" i="23" s="1"/>
  <c r="S262" i="23"/>
  <c r="V261" i="23"/>
  <c r="S261" i="23"/>
  <c r="T261" i="23" s="1"/>
  <c r="U261" i="23" s="1"/>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T221" i="23"/>
  <c r="U221" i="23" s="1"/>
  <c r="X221" i="23" s="1"/>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S178" i="23"/>
  <c r="T178" i="23" s="1"/>
  <c r="U178" i="23" s="1"/>
  <c r="W178" i="23" s="1"/>
  <c r="V177" i="23"/>
  <c r="S177" i="23"/>
  <c r="T177" i="23" s="1"/>
  <c r="U177" i="23" s="1"/>
  <c r="V176" i="23"/>
  <c r="S176" i="23"/>
  <c r="T176" i="23" s="1"/>
  <c r="U176" i="23" s="1"/>
  <c r="V175" i="23"/>
  <c r="S175" i="23"/>
  <c r="T175" i="23" s="1"/>
  <c r="U175" i="23" s="1"/>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U140" i="23"/>
  <c r="W140" i="23" s="1"/>
  <c r="T140" i="23"/>
  <c r="S140" i="23"/>
  <c r="V139" i="23"/>
  <c r="T139" i="23"/>
  <c r="U139" i="23" s="1"/>
  <c r="S139" i="23"/>
  <c r="V138" i="23"/>
  <c r="T138" i="23"/>
  <c r="U138" i="23" s="1"/>
  <c r="S138" i="23"/>
  <c r="V137" i="23"/>
  <c r="T137" i="23"/>
  <c r="U137" i="23" s="1"/>
  <c r="S137" i="23"/>
  <c r="V136" i="23"/>
  <c r="T136" i="23"/>
  <c r="U136" i="23" s="1"/>
  <c r="W136" i="23" s="1"/>
  <c r="S136" i="23"/>
  <c r="V135" i="23"/>
  <c r="U135" i="23"/>
  <c r="Y135" i="23" s="1"/>
  <c r="T135" i="23"/>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G140" i="23"/>
  <c r="F140" i="23"/>
  <c r="F137"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S47" i="23"/>
  <c r="T47" i="23" s="1"/>
  <c r="U47" i="23" s="1"/>
  <c r="X47" i="23" s="1"/>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T14" i="23"/>
  <c r="U14" i="23" s="1"/>
  <c r="W14" i="23" s="1"/>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E9" i="19"/>
  <c r="AU9" i="19" s="1"/>
  <c r="F9" i="19"/>
  <c r="AS9" i="19" s="1"/>
  <c r="G9" i="19"/>
  <c r="H9" i="19"/>
  <c r="I9" i="19"/>
  <c r="E31" i="19"/>
  <c r="AU31" i="19" s="1"/>
  <c r="F31" i="19"/>
  <c r="AS31" i="19" s="1"/>
  <c r="G31" i="19"/>
  <c r="H31" i="19"/>
  <c r="I31" i="19"/>
  <c r="E32" i="19"/>
  <c r="AU32" i="19" s="1"/>
  <c r="F32" i="19"/>
  <c r="AS32" i="19" s="1"/>
  <c r="G32" i="19"/>
  <c r="H32" i="19"/>
  <c r="I32" i="19"/>
  <c r="E33" i="19"/>
  <c r="AU33" i="19" s="1"/>
  <c r="F33" i="19"/>
  <c r="AS33" i="19" s="1"/>
  <c r="G33" i="19"/>
  <c r="H33" i="19"/>
  <c r="I33" i="19"/>
  <c r="E34" i="19"/>
  <c r="AU34" i="19" s="1"/>
  <c r="F34" i="19"/>
  <c r="AS34" i="19" s="1"/>
  <c r="G34" i="19"/>
  <c r="H34" i="19"/>
  <c r="I34" i="19"/>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566" i="23" l="1"/>
  <c r="W565" i="23"/>
  <c r="W562" i="23"/>
  <c r="W437" i="23"/>
  <c r="W351" i="23"/>
  <c r="W347" i="23"/>
  <c r="A205" i="37"/>
  <c r="A205" i="17" s="1"/>
  <c r="A204" i="17"/>
  <c r="A245" i="37"/>
  <c r="A245" i="17" s="1"/>
  <c r="A244" i="17"/>
  <c r="W264" i="23"/>
  <c r="W139" i="23"/>
  <c r="A80" i="37"/>
  <c r="A79" i="17"/>
  <c r="A25" i="37"/>
  <c r="A24" i="17"/>
  <c r="AV33" i="27"/>
  <c r="AV2" i="27"/>
  <c r="AV36" i="27"/>
  <c r="AV13" i="19"/>
  <c r="AV37" i="27"/>
  <c r="AV12" i="19"/>
  <c r="AV11" i="19"/>
  <c r="AV9" i="19"/>
  <c r="AV31" i="19"/>
  <c r="AV32" i="19"/>
  <c r="AV38" i="27"/>
  <c r="AV33" i="19"/>
  <c r="AV34" i="27"/>
  <c r="AV39" i="27"/>
  <c r="AV40" i="27"/>
  <c r="AV41" i="27"/>
  <c r="AV42" i="27"/>
  <c r="AV10" i="19"/>
  <c r="AV34" i="19"/>
  <c r="AV32" i="27"/>
  <c r="AV35" i="27"/>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55" i="29"/>
  <c r="A895" i="29"/>
  <c r="A915"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A31" i="27"/>
  <c r="A28" i="27"/>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26" i="37" l="1"/>
  <c r="A25" i="17"/>
  <c r="A81" i="37"/>
  <c r="A80" i="17"/>
  <c r="W1270" i="23"/>
  <c r="X1270" i="23"/>
  <c r="W1313" i="23"/>
  <c r="X1098" i="23"/>
  <c r="A1381" i="32"/>
  <c r="A1361" i="32"/>
  <c r="A1321" i="32"/>
  <c r="A1001" i="29"/>
  <c r="A1021" i="29"/>
  <c r="A961" i="29"/>
  <c r="V174" i="23"/>
  <c r="W173" i="23"/>
  <c r="Y173" i="23"/>
  <c r="A32" i="27"/>
  <c r="A33" i="27"/>
  <c r="A29" i="27"/>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I46" i="19"/>
  <c r="H46" i="19"/>
  <c r="G46" i="19"/>
  <c r="F46" i="19"/>
  <c r="AS46" i="19" s="1"/>
  <c r="E46" i="19"/>
  <c r="AU46" i="19" s="1"/>
  <c r="I36" i="19"/>
  <c r="H36" i="19"/>
  <c r="G36" i="19"/>
  <c r="F36" i="19"/>
  <c r="AS36" i="19" s="1"/>
  <c r="E36" i="19"/>
  <c r="AU36" i="19" s="1"/>
  <c r="I35" i="19"/>
  <c r="H35" i="19"/>
  <c r="G35" i="19"/>
  <c r="F35" i="19"/>
  <c r="AS35" i="19" s="1"/>
  <c r="E35" i="19"/>
  <c r="AU35" i="19" s="1"/>
  <c r="I8" i="19"/>
  <c r="H8" i="19"/>
  <c r="G8" i="19"/>
  <c r="F8" i="19"/>
  <c r="AS8" i="19" s="1"/>
  <c r="E8" i="19"/>
  <c r="AU8" i="19" s="1"/>
  <c r="I7" i="19"/>
  <c r="H7" i="19"/>
  <c r="G7" i="19"/>
  <c r="F7" i="19"/>
  <c r="AS7" i="19" s="1"/>
  <c r="E7" i="19"/>
  <c r="AU7" i="19" s="1"/>
  <c r="I6" i="19"/>
  <c r="H6" i="19"/>
  <c r="G6" i="19"/>
  <c r="F6" i="19"/>
  <c r="AS6" i="19" s="1"/>
  <c r="E6" i="19"/>
  <c r="AU6" i="19" s="1"/>
  <c r="A82" i="37" l="1"/>
  <c r="A81" i="17"/>
  <c r="A27" i="37"/>
  <c r="A26" i="17"/>
  <c r="AV7" i="19"/>
  <c r="AV8" i="19"/>
  <c r="AV36" i="19"/>
  <c r="AV35" i="19"/>
  <c r="AV6" i="19"/>
  <c r="AV46" i="19"/>
  <c r="A1487" i="32"/>
  <c r="A1427" i="32"/>
  <c r="A1467" i="32"/>
  <c r="A1127" i="29"/>
  <c r="A1067" i="29"/>
  <c r="A1107" i="29"/>
  <c r="W174" i="23"/>
  <c r="Y174" i="23"/>
  <c r="A34" i="27"/>
  <c r="A35" i="27" s="1"/>
  <c r="A36" i="27" s="1"/>
  <c r="A37" i="27" s="1"/>
  <c r="A38" i="27" s="1"/>
  <c r="A39" i="27" s="1"/>
  <c r="A40" i="27" s="1"/>
  <c r="A41" i="27" s="1"/>
  <c r="A42" i="27" s="1"/>
  <c r="A30" i="27"/>
  <c r="X174" i="23"/>
  <c r="A28" i="37" l="1"/>
  <c r="A27" i="17"/>
  <c r="A83" i="37"/>
  <c r="A83" i="17" s="1"/>
  <c r="A82" i="17"/>
  <c r="A1533" i="32"/>
  <c r="A1573" i="32"/>
  <c r="A1593" i="32"/>
  <c r="A1175" i="29"/>
  <c r="A1215" i="29"/>
  <c r="A123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2" i="23"/>
  <c r="F12" i="23"/>
  <c r="G11" i="23"/>
  <c r="F11" i="23"/>
  <c r="G10" i="23"/>
  <c r="F10" i="23"/>
  <c r="G9" i="23"/>
  <c r="F9" i="23"/>
  <c r="G8" i="23"/>
  <c r="F8" i="23"/>
  <c r="P281" i="23"/>
  <c r="N281" i="23"/>
  <c r="I281" i="23"/>
  <c r="P238" i="23"/>
  <c r="N238" i="23"/>
  <c r="I238" i="23"/>
  <c r="A29" i="37" l="1"/>
  <c r="A28" i="17"/>
  <c r="A1679" i="32"/>
  <c r="A1639" i="32"/>
  <c r="A1699" i="32"/>
  <c r="A1273" i="29"/>
  <c r="A1313" i="29"/>
  <c r="A1333" i="29"/>
  <c r="S3" i="23"/>
  <c r="A30" i="37" l="1"/>
  <c r="A29" i="17"/>
  <c r="A1805" i="32"/>
  <c r="A1785" i="32"/>
  <c r="A1745" i="32"/>
  <c r="A1419" i="29"/>
  <c r="A1439" i="29"/>
  <c r="A1379" i="29"/>
  <c r="I5" i="19"/>
  <c r="H5" i="19"/>
  <c r="G5" i="19"/>
  <c r="F5" i="19"/>
  <c r="AS5" i="19" s="1"/>
  <c r="E5" i="19"/>
  <c r="AU5" i="19" s="1"/>
  <c r="I4" i="19"/>
  <c r="H4" i="19"/>
  <c r="G4" i="19"/>
  <c r="F4" i="19"/>
  <c r="AS4" i="19" s="1"/>
  <c r="E4" i="19"/>
  <c r="AU4" i="19" s="1"/>
  <c r="A31" i="37" l="1"/>
  <c r="A30" i="17"/>
  <c r="AV5" i="19"/>
  <c r="AV4" i="19"/>
  <c r="A1911" i="32"/>
  <c r="A1851" i="32"/>
  <c r="A1891" i="32"/>
  <c r="A1545" i="29"/>
  <c r="A1485" i="29"/>
  <c r="A1525" i="29"/>
  <c r="A31" i="17" l="1"/>
  <c r="A32" i="37"/>
  <c r="A1957" i="32"/>
  <c r="A1997" i="32"/>
  <c r="A2017" i="32"/>
  <c r="A1591" i="29"/>
  <c r="A1631" i="29"/>
  <c r="A165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33" i="37" l="1"/>
  <c r="A32" i="17"/>
  <c r="N475" i="23"/>
  <c r="N604" i="23"/>
  <c r="P862" i="23"/>
  <c r="I1034" i="23"/>
  <c r="A2103" i="32"/>
  <c r="A2063" i="32"/>
  <c r="A2123" i="32"/>
  <c r="A1697" i="29"/>
  <c r="A1737" i="29"/>
  <c r="A1757"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34" i="37" l="1"/>
  <c r="A33" i="17"/>
  <c r="W1033" i="23"/>
  <c r="W582" i="23"/>
  <c r="W775" i="23"/>
  <c r="V690" i="23"/>
  <c r="W689" i="23"/>
  <c r="W861" i="23"/>
  <c r="W990" i="23"/>
  <c r="A2229" i="32"/>
  <c r="A2209" i="32"/>
  <c r="A2169" i="32"/>
  <c r="A1843" i="29"/>
  <c r="A1863" i="29"/>
  <c r="A1803"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X11" i="7"/>
  <c r="X10" i="7"/>
  <c r="AD9" i="7"/>
  <c r="X9" i="7"/>
  <c r="AA8" i="7"/>
  <c r="X7" i="7"/>
  <c r="AA6" i="7"/>
  <c r="X5" i="7"/>
  <c r="A35" i="37" l="1"/>
  <c r="A34" i="17"/>
  <c r="A2335" i="32"/>
  <c r="A2275" i="32"/>
  <c r="A2315" i="32"/>
  <c r="A1969" i="29"/>
  <c r="A1909" i="29"/>
  <c r="A1949"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8" i="7"/>
  <c r="AB8" i="7" s="1"/>
  <c r="X6" i="7"/>
  <c r="AB6" i="7" s="1"/>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B5" i="7"/>
  <c r="AA5" i="7" s="1"/>
  <c r="AA7" i="7"/>
  <c r="AB7" i="7" s="1"/>
  <c r="AC7" i="7" s="1"/>
  <c r="AC9" i="7"/>
  <c r="AB9" i="7" s="1"/>
  <c r="AA9" i="7" s="1"/>
  <c r="AA11" i="7"/>
  <c r="AB11" i="7" s="1"/>
  <c r="AC11" i="7" s="1"/>
  <c r="A36" i="37" l="1"/>
  <c r="A35" i="17"/>
  <c r="A2381" i="32"/>
  <c r="A2421" i="32"/>
  <c r="A2441" i="32"/>
  <c r="A2015" i="29"/>
  <c r="A2055" i="29"/>
  <c r="A2075" i="29"/>
  <c r="W88" i="23"/>
  <c r="X88" i="23"/>
  <c r="Y88" i="23"/>
  <c r="X23" i="23"/>
  <c r="X45" i="23" s="1"/>
  <c r="Y23" i="23"/>
  <c r="Y45" i="23" s="1"/>
  <c r="U45" i="23"/>
  <c r="W45" i="23" s="1"/>
  <c r="AG9" i="7"/>
  <c r="AF9" i="7" s="1"/>
  <c r="AE9" i="7" s="1"/>
  <c r="AD7" i="7"/>
  <c r="AD11" i="7"/>
  <c r="A37" i="37" l="1"/>
  <c r="A36" i="17"/>
  <c r="A2527" i="32"/>
  <c r="A2487" i="32"/>
  <c r="A2547" i="32"/>
  <c r="A2121" i="29"/>
  <c r="A2161" i="29"/>
  <c r="A2181" i="29"/>
  <c r="A37" i="17" l="1"/>
  <c r="A38" i="37"/>
  <c r="A38" i="17" s="1"/>
  <c r="A2653" i="32"/>
  <c r="A2633" i="32"/>
  <c r="A2593" i="32"/>
  <c r="A2267" i="29"/>
  <c r="A2287" i="29"/>
  <c r="A2227" i="29"/>
  <c r="A39" i="37" l="1"/>
  <c r="A39" i="17" s="1"/>
  <c r="A2759" i="32"/>
  <c r="A2699" i="32"/>
  <c r="A2739" i="32"/>
  <c r="A2393" i="29"/>
  <c r="A2333" i="29"/>
  <c r="A2373" i="29"/>
  <c r="A40" i="37" l="1"/>
  <c r="A40" i="17" s="1"/>
  <c r="A2805" i="32"/>
  <c r="A2845" i="32"/>
  <c r="A2865" i="32"/>
  <c r="A2439" i="29"/>
  <c r="A2479" i="29"/>
  <c r="A2499" i="29"/>
  <c r="A41" i="37" l="1"/>
  <c r="A41" i="17" s="1"/>
  <c r="A2951" i="32"/>
  <c r="A2911" i="32"/>
  <c r="A2971" i="32"/>
  <c r="A2545" i="29"/>
  <c r="A2585" i="29"/>
  <c r="A2605" i="29"/>
  <c r="A42" i="37" l="1"/>
  <c r="A42" i="17" s="1"/>
  <c r="A3077" i="32"/>
  <c r="A3017" i="32"/>
  <c r="A3057" i="32"/>
  <c r="A2691" i="29"/>
  <c r="A2711" i="29"/>
  <c r="A2651" i="29"/>
  <c r="A3183" i="32" l="1"/>
  <c r="A3123" i="32"/>
  <c r="A3163" i="32"/>
  <c r="A2817" i="29"/>
  <c r="A2757" i="29"/>
  <c r="A2797" i="29"/>
  <c r="A3229" i="32" l="1"/>
  <c r="A3269" i="32"/>
  <c r="A2863" i="29"/>
  <c r="A2903" i="29"/>
  <c r="A2923" i="29"/>
  <c r="A2969" i="29" l="1"/>
  <c r="A3009" i="29"/>
  <c r="A3029"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15" i="29" l="1"/>
  <c r="A3135" i="29"/>
  <c r="A3075"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181" i="29" l="1"/>
  <c r="A3221" i="29"/>
  <c r="I3" i="19" l="1"/>
  <c r="H3" i="19"/>
  <c r="G3" i="19"/>
  <c r="F3" i="19"/>
  <c r="AS3" i="19" s="1"/>
  <c r="E3" i="19"/>
  <c r="AU3" i="19" s="1"/>
  <c r="I2" i="19"/>
  <c r="H2" i="19"/>
  <c r="G2" i="19"/>
  <c r="F2" i="19"/>
  <c r="AS2" i="19" s="1"/>
  <c r="E2" i="19"/>
  <c r="AU2" i="19" s="1"/>
  <c r="F115" i="8"/>
  <c r="A2" i="4"/>
  <c r="A17" i="4" s="1"/>
  <c r="AV3" i="19" l="1"/>
  <c r="AV2" i="19"/>
  <c r="A13" i="2"/>
  <c r="AE11" i="7" l="1"/>
  <c r="AF11" i="7" s="1"/>
  <c r="AG11" i="7" s="1"/>
  <c r="AE7" i="7"/>
  <c r="AF7" i="7" s="1"/>
  <c r="AG7" i="7" s="1"/>
  <c r="AC8" i="7"/>
  <c r="AG8" i="7" s="1"/>
  <c r="AF8" i="7"/>
  <c r="AE8" i="7"/>
  <c r="AA10" i="7"/>
  <c r="AB10" i="7" s="1"/>
  <c r="AC5" i="7"/>
  <c r="AG5" i="7" s="1"/>
  <c r="AF5" i="7"/>
  <c r="AE5" i="7"/>
  <c r="AC6" i="7"/>
  <c r="AG6" i="7" s="1"/>
  <c r="AF6" i="7"/>
  <c r="AE6" i="7"/>
  <c r="A32" i="4"/>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D6" i="7" l="1"/>
  <c r="AD8" i="7"/>
  <c r="AD5" i="7"/>
  <c r="AC10" i="7"/>
  <c r="AD10" i="7" l="1"/>
  <c r="AE10" i="7" s="1"/>
  <c r="AF10" i="7" s="1"/>
  <c r="AG10" i="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comments1.xml><?xml version="1.0" encoding="utf-8"?>
<comments xmlns="http://schemas.openxmlformats.org/spreadsheetml/2006/main">
  <authors>
    <author>user</author>
  </authors>
  <commentList>
    <comment ref="E1" authorId="0" shapeId="0">
      <text>
        <r>
          <rPr>
            <b/>
            <sz val="20"/>
            <color indexed="81"/>
            <rFont val="細明體"/>
            <family val="3"/>
            <charset val="136"/>
          </rPr>
          <t xml:space="preserve">主管：
每月１日儲存格
</t>
        </r>
        <r>
          <rPr>
            <b/>
            <sz val="20"/>
            <color indexed="81"/>
            <rFont val="Tahoma"/>
            <family val="2"/>
          </rPr>
          <t xml:space="preserve">E~I   </t>
        </r>
        <r>
          <rPr>
            <b/>
            <sz val="20"/>
            <color indexed="81"/>
            <rFont val="細明體"/>
            <family val="3"/>
            <charset val="136"/>
          </rPr>
          <t>藍底</t>
        </r>
        <r>
          <rPr>
            <b/>
            <sz val="20"/>
            <color indexed="81"/>
            <rFont val="Tahoma"/>
            <family val="2"/>
          </rPr>
          <t xml:space="preserve">
Z~AG</t>
        </r>
        <r>
          <rPr>
            <b/>
            <sz val="20"/>
            <color indexed="81"/>
            <rFont val="細明體"/>
            <family val="3"/>
            <charset val="136"/>
          </rPr>
          <t>綠底
有公式，
勿複製貼上</t>
        </r>
        <r>
          <rPr>
            <b/>
            <sz val="28"/>
            <color indexed="81"/>
            <rFont val="細明體"/>
            <family val="3"/>
            <charset val="136"/>
          </rPr>
          <t xml:space="preserve">
</t>
        </r>
        <r>
          <rPr>
            <sz val="9"/>
            <color indexed="81"/>
            <rFont val="Tahoma"/>
            <family val="2"/>
          </rPr>
          <t xml:space="preserve">
</t>
        </r>
      </text>
    </comment>
    <comment ref="Z1" authorId="0" shapeId="0">
      <text>
        <r>
          <rPr>
            <b/>
            <sz val="20"/>
            <color indexed="81"/>
            <rFont val="細明體"/>
            <family val="3"/>
            <charset val="136"/>
          </rPr>
          <t xml:space="preserve">主管：
每月１日儲存格
</t>
        </r>
        <r>
          <rPr>
            <b/>
            <sz val="20"/>
            <color indexed="81"/>
            <rFont val="Tahoma"/>
            <family val="2"/>
          </rPr>
          <t xml:space="preserve">E~I   </t>
        </r>
        <r>
          <rPr>
            <b/>
            <sz val="20"/>
            <color indexed="81"/>
            <rFont val="細明體"/>
            <family val="3"/>
            <charset val="136"/>
          </rPr>
          <t xml:space="preserve">藍底
</t>
        </r>
        <r>
          <rPr>
            <b/>
            <sz val="20"/>
            <color indexed="81"/>
            <rFont val="Tahoma"/>
            <family val="2"/>
          </rPr>
          <t>Z~AG</t>
        </r>
        <r>
          <rPr>
            <b/>
            <sz val="20"/>
            <color indexed="81"/>
            <rFont val="細明體"/>
            <family val="3"/>
            <charset val="136"/>
          </rPr>
          <t>綠底
有公式，
勿複製貼上</t>
        </r>
        <r>
          <rPr>
            <sz val="20"/>
            <color indexed="81"/>
            <rFont val="Tahoma"/>
            <family val="2"/>
          </rPr>
          <t xml:space="preserve">
</t>
        </r>
      </text>
    </comment>
  </commentList>
</comments>
</file>

<file path=xl/sharedStrings.xml><?xml version="1.0" encoding="utf-8"?>
<sst xmlns="http://schemas.openxmlformats.org/spreadsheetml/2006/main" count="27770" uniqueCount="4549">
  <si>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</si>
  <si>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</si>
  <si>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</si>
  <si>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</si>
  <si>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</si>
  <si>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</si>
  <si>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</si>
  <si>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</si>
  <si>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</si>
  <si>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</si>
  <si>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</si>
  <si>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</si>
  <si>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</si>
  <si>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</si>
  <si>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</si>
  <si>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</si>
  <si>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</si>
  <si>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</si>
  <si>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</si>
  <si>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</si>
  <si>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</si>
  <si>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</si>
  <si>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</si>
  <si>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</si>
  <si>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</si>
  <si>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</si>
  <si>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</si>
  <si>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</si>
  <si>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</si>
  <si>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</si>
  <si>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</si>
  <si>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</si>
  <si>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</si>
  <si>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</si>
  <si>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</si>
  <si>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</si>
  <si>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</si>
  <si>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</si>
  <si>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</si>
  <si>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</si>
  <si>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</si>
  <si>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</si>
  <si>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</si>
  <si>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</si>
  <si>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</si>
  <si>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</si>
  <si>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</si>
  <si>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</si>
  <si>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</si>
  <si>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</si>
  <si>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</si>
  <si>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</si>
  <si>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</si>
  <si>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</si>
  <si>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</si>
  <si>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</si>
  <si>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</si>
  <si>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</si>
  <si>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</si>
  <si>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</si>
  <si>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</si>
  <si>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</si>
  <si>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</si>
  <si>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</si>
  <si>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</si>
  <si>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</si>
  <si>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</si>
  <si>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</si>
  <si>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</si>
  <si>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</si>
  <si>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</si>
  <si>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</si>
  <si>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</si>
  <si>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</si>
  <si>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</si>
  <si>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</si>
  <si>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</si>
  <si>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</si>
  <si>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</si>
  <si>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</si>
  <si>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</si>
  <si>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</si>
  <si>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</si>
  <si>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</si>
  <si>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</si>
  <si>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</si>
  <si>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</si>
  <si>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</si>
  <si>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</si>
  <si>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</si>
  <si>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</si>
  <si>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</si>
  <si>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</si>
  <si>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</si>
  <si>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</si>
  <si>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</si>
  <si>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</si>
  <si>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</si>
  <si>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</si>
  <si>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</si>
  <si>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</si>
  <si>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</si>
  <si>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</si>
  <si>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</si>
  <si>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</si>
  <si>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</si>
  <si>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</si>
  <si>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</si>
  <si>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</si>
  <si>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</si>
  <si>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</si>
  <si>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</si>
  <si>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</si>
  <si>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</si>
  <si>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</si>
  <si>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</si>
  <si>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</si>
  <si>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</si>
  <si>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</si>
  <si>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</si>
  <si>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</si>
  <si>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</si>
  <si>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</si>
  <si>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</si>
  <si>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</si>
  <si>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</si>
  <si>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</si>
  <si>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</si>
  <si>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</si>
  <si>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</si>
  <si>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</si>
  <si>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</si>
  <si>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</si>
  <si>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</si>
  <si>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</si>
  <si>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</si>
  <si>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</si>
  <si>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</si>
  <si>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</si>
  <si>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</si>
  <si>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</si>
  <si>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</si>
  <si>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</si>
  <si>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</si>
  <si>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</si>
  <si>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</si>
  <si>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</si>
  <si>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</si>
  <si>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</si>
  <si>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</si>
  <si>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</si>
  <si>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</si>
  <si>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</si>
  <si>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</si>
  <si>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</si>
  <si>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</si>
  <si>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</si>
  <si>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</si>
  <si>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</si>
  <si>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</si>
  <si>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</si>
  <si>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</si>
  <si>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</si>
  <si>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</si>
  <si>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</si>
  <si>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</si>
  <si>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</si>
  <si>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</si>
  <si>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</si>
  <si>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</si>
  <si>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</si>
  <si>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</si>
  <si>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</si>
  <si>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</si>
  <si>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</si>
  <si>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</si>
  <si>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</si>
  <si>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</si>
  <si>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</si>
  <si>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</si>
  <si>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</si>
  <si>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</si>
  <si>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</si>
  <si>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</si>
  <si>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</si>
  <si>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</si>
  <si>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</si>
  <si>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</si>
  <si>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</si>
  <si>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</si>
  <si>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</si>
  <si>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</si>
  <si>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</si>
  <si>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</si>
  <si>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</si>
  <si>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</si>
  <si>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</si>
  <si>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</si>
  <si>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</si>
  <si>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</si>
  <si>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</si>
  <si>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</si>
  <si>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</si>
  <si>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</si>
  <si>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</si>
  <si>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</si>
  <si>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</si>
  <si>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</si>
  <si>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</si>
  <si>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</si>
  <si>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</si>
  <si>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</si>
  <si>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</si>
  <si>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</si>
  <si>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</si>
  <si>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</si>
  <si>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</si>
  <si>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</si>
  <si>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</si>
  <si>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</si>
  <si>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</si>
  <si>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</si>
  <si>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</si>
  <si>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</si>
  <si>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</si>
  <si>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</si>
  <si>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r>
      <t>請主管在</t>
    </r>
    <r>
      <rPr>
        <b/>
        <sz val="18"/>
        <color indexed="10"/>
        <rFont val="微軟正黑體"/>
        <family val="2"/>
        <charset val="136"/>
      </rPr>
      <t>黃色區</t>
    </r>
    <r>
      <rPr>
        <b/>
        <sz val="18"/>
        <color indexed="12"/>
        <rFont val="微軟正黑體"/>
        <family val="2"/>
        <charset val="136"/>
      </rPr>
      <t>打批號、時間可計算下次落紗時間。</t>
    </r>
    <phoneticPr fontId="5" type="noConversion"/>
  </si>
  <si>
    <t>機號</t>
    <phoneticPr fontId="5" type="noConversion"/>
  </si>
  <si>
    <t>批號</t>
    <phoneticPr fontId="5" type="noConversion"/>
  </si>
  <si>
    <t>字尾</t>
    <phoneticPr fontId="5" type="noConversion"/>
  </si>
  <si>
    <t>Doff
Time</t>
  </si>
  <si>
    <t>時：分</t>
    <phoneticPr fontId="5" type="noConversion"/>
  </si>
  <si>
    <t>落數</t>
  </si>
  <si>
    <t>第2落</t>
    <phoneticPr fontId="5" type="noConversion"/>
  </si>
  <si>
    <t>第3落</t>
  </si>
  <si>
    <t>第4落</t>
  </si>
  <si>
    <t>第5落</t>
  </si>
  <si>
    <t>第6落</t>
  </si>
  <si>
    <t>第7落</t>
  </si>
  <si>
    <t>第8落</t>
  </si>
  <si>
    <t>M01</t>
    <phoneticPr fontId="5" type="noConversion"/>
  </si>
  <si>
    <t>1HK2</t>
    <phoneticPr fontId="5" type="noConversion"/>
  </si>
  <si>
    <t>M02</t>
    <phoneticPr fontId="5" type="noConversion"/>
  </si>
  <si>
    <t>1IR3</t>
    <phoneticPr fontId="5" type="noConversion"/>
  </si>
  <si>
    <t>M03</t>
  </si>
  <si>
    <t>3DX1</t>
    <phoneticPr fontId="5" type="noConversion"/>
  </si>
  <si>
    <t>1IB2</t>
    <phoneticPr fontId="5" type="noConversion"/>
  </si>
  <si>
    <t>M05</t>
  </si>
  <si>
    <t>M06</t>
  </si>
  <si>
    <t>39P1</t>
    <phoneticPr fontId="5" type="noConversion"/>
  </si>
  <si>
    <t>3CF3</t>
    <phoneticPr fontId="5" type="noConversion"/>
  </si>
  <si>
    <t>4</t>
  </si>
  <si>
    <t>:</t>
    <phoneticPr fontId="5" type="noConversion"/>
  </si>
  <si>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</si>
  <si>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</si>
  <si>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</si>
  <si>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</si>
  <si>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</si>
  <si>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</si>
  <si>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</si>
  <si>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</si>
  <si>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</si>
  <si>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</si>
  <si>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</si>
  <si>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</si>
  <si>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</si>
  <si>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</si>
  <si>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</si>
  <si>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</si>
  <si>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</si>
  <si>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</si>
  <si>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</si>
  <si>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3" type="noConversion"/>
  </si>
  <si>
    <r>
      <rPr>
        <sz val="12"/>
        <rFont val="標楷體"/>
        <family val="4"/>
        <charset val="136"/>
      </rPr>
      <t>結束</t>
    </r>
    <phoneticPr fontId="53"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</si>
  <si>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</si>
  <si>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</si>
  <si>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</si>
  <si>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</si>
  <si>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</si>
  <si>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</si>
  <si>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</si>
  <si>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</si>
  <si>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</si>
  <si>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</si>
  <si>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</si>
  <si>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</si>
  <si>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</si>
  <si>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</si>
  <si>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</si>
  <si>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</si>
  <si>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</si>
  <si>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</si>
  <si>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</si>
  <si>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</si>
  <si>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</si>
  <si>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</si>
  <si>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</si>
  <si>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落數</t>
    <phoneticPr fontId="5" type="noConversion"/>
  </si>
  <si>
    <t>POY</t>
    <phoneticPr fontId="5" type="noConversion"/>
  </si>
  <si>
    <t>車速</t>
    <phoneticPr fontId="5" type="noConversion"/>
  </si>
  <si>
    <t>打結器</t>
    <phoneticPr fontId="5" type="noConversion"/>
  </si>
  <si>
    <t>高低壓</t>
    <phoneticPr fontId="5" type="noConversion"/>
  </si>
  <si>
    <t>定重</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</si>
  <si>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</si>
  <si>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</si>
  <si>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</si>
  <si>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</si>
  <si>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</si>
  <si>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</si>
  <si>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</si>
  <si>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</si>
  <si>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</si>
  <si>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</si>
  <si>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</si>
  <si>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</si>
  <si>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</si>
  <si>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</si>
  <si>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</si>
  <si>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</si>
  <si>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</si>
  <si>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</si>
  <si>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</si>
  <si>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</si>
  <si>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</si>
  <si>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</si>
  <si>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</si>
  <si>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</si>
  <si>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</si>
  <si>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</si>
  <si>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</si>
  <si>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</si>
  <si>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</si>
  <si>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</si>
  <si>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</si>
  <si>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</si>
  <si>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</si>
  <si>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</si>
  <si>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</si>
  <si>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</si>
  <si>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</si>
  <si>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</si>
  <si>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</si>
  <si>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</si>
  <si>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</si>
  <si>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</si>
  <si>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</si>
  <si>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</si>
  <si>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</si>
  <si>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</si>
  <si>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</si>
  <si>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</si>
  <si>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</si>
  <si>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</si>
  <si>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</si>
  <si>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</si>
  <si>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</si>
  <si>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</si>
  <si>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</si>
  <si>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</si>
  <si>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</si>
  <si>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</si>
  <si>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</si>
  <si>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</si>
  <si>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</si>
  <si>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</si>
  <si>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</si>
  <si>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</si>
  <si>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</si>
  <si>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</si>
  <si>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</si>
  <si>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</si>
  <si>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</si>
  <si>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</si>
  <si>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</si>
  <si>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</si>
  <si>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</si>
  <si>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</si>
  <si>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</si>
  <si>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</si>
  <si>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</si>
  <si>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</si>
  <si>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</si>
  <si>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</si>
  <si>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</si>
  <si>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</si>
  <si>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</si>
  <si>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</si>
  <si>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</si>
  <si>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</si>
  <si>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</si>
  <si>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</si>
  <si>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</si>
  <si>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</si>
  <si>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</si>
  <si>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</si>
  <si>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</si>
  <si>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</si>
  <si>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</si>
  <si>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</si>
  <si>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</si>
  <si>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</si>
  <si>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</si>
  <si>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</si>
  <si>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</si>
  <si>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</si>
  <si>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</si>
  <si>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</si>
  <si>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</si>
  <si>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</si>
  <si>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</si>
  <si>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</si>
  <si>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</si>
  <si>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</si>
  <si>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</si>
  <si>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</si>
  <si>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</si>
  <si>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</si>
  <si>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</si>
  <si>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</si>
  <si>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</si>
  <si>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</si>
  <si>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</si>
  <si>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</si>
  <si>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</si>
  <si>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</si>
  <si>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</si>
  <si>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</si>
  <si>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</si>
  <si>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</si>
  <si>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</si>
  <si>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</si>
  <si>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</si>
  <si>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</si>
  <si>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</si>
  <si>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</si>
  <si>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</si>
  <si>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</si>
  <si>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</si>
  <si>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</si>
  <si>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</si>
  <si>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</si>
  <si>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</si>
  <si>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</si>
  <si>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</si>
  <si>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</si>
  <si>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</si>
  <si>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</si>
  <si>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</si>
  <si>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</si>
  <si>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</si>
  <si>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</si>
  <si>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</si>
  <si>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</si>
  <si>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</si>
  <si>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</si>
  <si>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</si>
  <si>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</si>
  <si>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</si>
  <si>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</si>
  <si>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</si>
  <si>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</si>
  <si>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</si>
  <si>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</si>
  <si>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</si>
  <si>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</si>
  <si>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</si>
  <si>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</si>
  <si>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</si>
  <si>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</si>
  <si>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</si>
  <si>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</si>
  <si>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</si>
  <si>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</si>
  <si>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</si>
  <si>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</si>
  <si>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</si>
  <si>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</si>
  <si>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</si>
  <si>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</si>
  <si>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</si>
  <si>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</si>
  <si>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</si>
  <si>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</si>
  <si>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</si>
  <si>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</si>
  <si>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</si>
  <si>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</si>
  <si>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</si>
  <si>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</si>
  <si>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</si>
  <si>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</si>
  <si>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</si>
  <si>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</si>
  <si>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</si>
  <si>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</si>
  <si>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</si>
  <si>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</si>
  <si>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</si>
  <si>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</si>
  <si>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</si>
  <si>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</si>
  <si>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</si>
  <si>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</si>
  <si>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</si>
  <si>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</si>
  <si>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</si>
  <si>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</si>
  <si>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</si>
  <si>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</si>
  <si>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</si>
  <si>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</si>
  <si>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</si>
  <si>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</si>
  <si>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</si>
  <si>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</si>
  <si>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</si>
  <si>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</si>
  <si>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</si>
  <si>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</si>
  <si>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</si>
  <si>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</si>
  <si>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</si>
  <si>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</si>
  <si>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</si>
  <si>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</si>
  <si>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</si>
  <si>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</si>
  <si>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</si>
  <si>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</si>
  <si>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</si>
  <si>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</si>
  <si>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</si>
  <si>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</si>
  <si>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</si>
  <si>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</si>
  <si>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</si>
  <si>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</si>
  <si>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</si>
  <si>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</si>
  <si>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</si>
  <si>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</si>
  <si>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</si>
  <si>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</si>
  <si>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</si>
  <si>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</si>
  <si>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</si>
  <si>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</si>
  <si>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</si>
  <si>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</si>
  <si>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</si>
  <si>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</si>
  <si>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</si>
  <si>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</si>
  <si>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</si>
  <si>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</si>
  <si>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</si>
  <si>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</si>
  <si>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</si>
  <si>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</si>
  <si>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</si>
  <si>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</si>
  <si>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</si>
  <si>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</si>
  <si>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</si>
  <si>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</si>
  <si>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</si>
  <si>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</si>
  <si>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</si>
  <si>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</si>
  <si>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</si>
  <si>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</si>
  <si>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</si>
  <si>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</si>
  <si>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</si>
  <si>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</si>
  <si>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</si>
  <si>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</si>
  <si>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</si>
  <si>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</si>
  <si>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</si>
  <si>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</si>
  <si>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</si>
  <si>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</si>
  <si>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</si>
  <si>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</si>
  <si>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</si>
  <si>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</si>
  <si>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</si>
  <si>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</si>
  <si>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</si>
  <si>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</si>
  <si>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</si>
  <si>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</si>
  <si>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</si>
  <si>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</si>
  <si>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</si>
  <si>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</si>
  <si>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</si>
  <si>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</si>
  <si>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</si>
  <si>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</si>
  <si>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</si>
  <si>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</si>
  <si>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</si>
  <si>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</si>
  <si>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</si>
  <si>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</si>
  <si>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</si>
  <si>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</si>
  <si>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</si>
  <si>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</si>
  <si>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</si>
  <si>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</si>
  <si>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</si>
  <si>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</si>
  <si>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</si>
  <si>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</si>
  <si>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</si>
  <si>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</si>
  <si>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</si>
  <si>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</si>
  <si>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</si>
  <si>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</si>
  <si>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</si>
  <si>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</si>
  <si>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</si>
  <si>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</si>
  <si>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</si>
  <si>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</si>
  <si>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</si>
  <si>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</si>
  <si>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</si>
  <si>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</si>
  <si>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</si>
  <si>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</si>
  <si>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</si>
  <si>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</si>
  <si>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</si>
  <si>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</si>
  <si>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</si>
  <si>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</si>
  <si>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</si>
  <si>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</si>
  <si>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</si>
  <si>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</si>
  <si>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</si>
  <si>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</si>
  <si>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</si>
  <si>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</si>
  <si>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</si>
  <si>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</si>
  <si>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</si>
  <si>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</si>
  <si>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</si>
  <si>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</si>
  <si>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</si>
  <si>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</si>
  <si>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</si>
  <si>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</si>
  <si>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</si>
  <si>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</si>
  <si>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</si>
  <si>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</si>
  <si>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</si>
  <si>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</si>
  <si>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</si>
  <si>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</si>
  <si>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</si>
  <si>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</si>
  <si>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</si>
  <si>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</si>
  <si>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</si>
  <si>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</si>
  <si>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</si>
  <si>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</si>
  <si>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</si>
  <si>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</si>
  <si>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</si>
  <si>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</si>
  <si>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</si>
  <si>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r>
      <t>斷絲(班)</t>
    </r>
    <r>
      <rPr>
        <sz val="12"/>
        <rFont val="新細明體"/>
        <family val="1"/>
        <charset val="136"/>
      </rPr>
      <t/>
    </r>
    <phoneticPr fontId="5" type="noConversion"/>
  </si>
  <si>
    <t>IAD</t>
    <phoneticPr fontId="5" type="noConversion"/>
  </si>
  <si>
    <r>
      <t>效率平均</t>
    </r>
    <r>
      <rPr>
        <sz val="12"/>
        <rFont val="新細明體"/>
        <family val="1"/>
        <charset val="136"/>
      </rPr>
      <t/>
    </r>
    <phoneticPr fontId="5" type="noConversion"/>
  </si>
  <si>
    <r>
      <t>斷絲(H)</t>
    </r>
    <r>
      <rPr>
        <sz val="12"/>
        <rFont val="新細明體"/>
        <family val="1"/>
        <charset val="136"/>
      </rPr>
      <t/>
    </r>
    <phoneticPr fontId="5" type="noConversion"/>
  </si>
  <si>
    <t>斷絲扣IAD</t>
    <phoneticPr fontId="5" type="noConversion"/>
  </si>
  <si>
    <t>機型</t>
    <phoneticPr fontId="5" type="noConversion"/>
  </si>
  <si>
    <t>MPS節數</t>
    <phoneticPr fontId="5" type="noConversion"/>
  </si>
  <si>
    <t>早班值車員</t>
    <phoneticPr fontId="5" type="noConversion"/>
  </si>
  <si>
    <t>中班值車員</t>
    <phoneticPr fontId="5" type="noConversion"/>
  </si>
  <si>
    <t>中後值車員</t>
    <phoneticPr fontId="5" type="noConversion"/>
  </si>
  <si>
    <t>夜班值車員</t>
    <phoneticPr fontId="5" type="noConversion"/>
  </si>
  <si>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</si>
  <si>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</si>
  <si>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</si>
  <si>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</si>
  <si>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</si>
  <si>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</si>
  <si>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</si>
  <si>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</si>
  <si>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</si>
  <si>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</si>
  <si>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</si>
  <si>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</si>
  <si>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</si>
  <si>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</si>
  <si>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</si>
  <si>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</si>
  <si>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</si>
  <si>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</si>
  <si>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</si>
  <si>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</si>
  <si>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</si>
  <si>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</si>
  <si>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</si>
  <si>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</si>
  <si>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</si>
  <si>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</si>
  <si>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</si>
  <si>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</si>
  <si>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</si>
  <si>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</si>
  <si>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</si>
  <si>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</si>
  <si>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</si>
  <si>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</si>
  <si>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</si>
  <si>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</si>
  <si>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</si>
  <si>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</si>
  <si>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</si>
  <si>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</si>
  <si>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</si>
  <si>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</si>
  <si>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</si>
  <si>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</si>
  <si>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</si>
  <si>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</si>
  <si>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</si>
  <si>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</si>
  <si>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</si>
  <si>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</si>
  <si>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</si>
  <si>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</si>
  <si>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</si>
  <si>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</si>
  <si>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</si>
  <si>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</si>
  <si>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</si>
  <si>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</si>
  <si>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</si>
  <si>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</si>
  <si>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</si>
  <si>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</si>
  <si>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</si>
  <si>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</si>
  <si>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</si>
  <si>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</si>
  <si>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</si>
  <si>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</si>
  <si>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</si>
  <si>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</si>
  <si>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</si>
  <si>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</si>
  <si>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</si>
  <si>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</si>
  <si>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</si>
  <si>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</si>
  <si>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</si>
  <si>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</si>
  <si>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</si>
  <si>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</si>
  <si>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</si>
  <si>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</si>
  <si>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</si>
  <si>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</si>
  <si>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</si>
  <si>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</si>
  <si>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</si>
  <si>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</si>
  <si>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</si>
  <si>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</si>
  <si>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</si>
  <si>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</si>
  <si>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</si>
  <si>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</si>
  <si>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</si>
  <si>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</si>
  <si>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</si>
  <si>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</si>
  <si>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</si>
  <si>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</si>
  <si>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</si>
  <si>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</si>
  <si>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</si>
  <si>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</si>
  <si>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</si>
  <si>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</si>
  <si>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</si>
  <si>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</si>
  <si>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</si>
  <si>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</si>
  <si>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</si>
  <si>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</si>
  <si>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</si>
  <si>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</si>
  <si>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</si>
  <si>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</si>
  <si>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</si>
  <si>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</si>
  <si>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</si>
  <si>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</si>
  <si>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</si>
  <si>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</si>
  <si>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</si>
  <si>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</si>
  <si>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</si>
  <si>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</si>
  <si>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</si>
  <si>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</si>
  <si>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</si>
  <si>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</si>
  <si>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</si>
  <si>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</si>
  <si>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</si>
  <si>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</si>
  <si>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</si>
  <si>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</si>
  <si>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</si>
  <si>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</si>
  <si>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</si>
  <si>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</si>
  <si>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</si>
  <si>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</si>
  <si>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</si>
  <si>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</si>
  <si>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</si>
  <si>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</si>
  <si>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</si>
  <si>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</si>
  <si>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</si>
  <si>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</si>
  <si>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</si>
  <si>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</si>
  <si>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</si>
  <si>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</si>
  <si>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</si>
  <si>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</si>
  <si>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</si>
  <si>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</si>
  <si>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</si>
  <si>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</si>
  <si>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</si>
  <si>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</si>
  <si>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</si>
  <si>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</si>
  <si>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</si>
  <si>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</si>
  <si>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</si>
  <si>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</si>
  <si>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</si>
  <si>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</si>
  <si>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</si>
  <si>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</si>
  <si>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</si>
  <si>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</si>
  <si>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</si>
  <si>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</si>
  <si>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</si>
  <si>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</si>
  <si>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</si>
  <si>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</si>
  <si>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</si>
  <si>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</si>
  <si>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</si>
  <si>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</si>
  <si>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</si>
  <si>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</si>
  <si>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</si>
  <si>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</si>
  <si>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</si>
  <si>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日期</t>
    <phoneticPr fontId="5" type="noConversion"/>
  </si>
  <si>
    <t>班別</t>
    <phoneticPr fontId="5" type="noConversion"/>
  </si>
  <si>
    <t>落紗</t>
    <phoneticPr fontId="5" type="noConversion"/>
  </si>
  <si>
    <t>項目</t>
    <phoneticPr fontId="5" type="noConversion"/>
  </si>
  <si>
    <t>當班主管</t>
    <phoneticPr fontId="5" type="noConversion"/>
  </si>
  <si>
    <t>下一班主管</t>
    <phoneticPr fontId="5" type="noConversion"/>
  </si>
  <si>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</si>
  <si>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</si>
  <si>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</si>
  <si>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</si>
  <si>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</si>
  <si>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</si>
  <si>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</si>
  <si>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</si>
  <si>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</si>
  <si>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</si>
  <si>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</si>
  <si>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</si>
  <si>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</si>
  <si>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</si>
  <si>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</si>
  <si>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</si>
  <si>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</si>
  <si>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</si>
  <si>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</si>
  <si>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</si>
  <si>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</si>
  <si>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</si>
  <si>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</si>
  <si>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</si>
  <si>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</si>
  <si>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</si>
  <si>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</si>
  <si>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</si>
  <si>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</si>
  <si>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</si>
  <si>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</si>
  <si>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潘月霞</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</si>
  <si>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</si>
  <si>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</si>
  <si>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</si>
  <si>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</si>
  <si>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</si>
  <si>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</si>
  <si>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</si>
  <si>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</si>
  <si>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</si>
  <si>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</si>
  <si>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</si>
  <si>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</si>
  <si>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</si>
  <si>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</si>
  <si>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</si>
  <si>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</si>
  <si>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</si>
  <si>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</si>
  <si>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</si>
  <si>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</si>
  <si>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</si>
  <si>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</si>
  <si>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</si>
  <si>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</si>
  <si>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</si>
  <si>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</si>
  <si>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</si>
  <si>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</si>
  <si>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</si>
  <si>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</si>
  <si>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</si>
  <si>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</si>
  <si>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</si>
  <si>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</si>
  <si>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</si>
  <si>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</si>
  <si>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</si>
  <si>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</si>
  <si>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</si>
  <si>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</si>
  <si>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</si>
  <si>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</si>
  <si>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</si>
  <si>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</si>
  <si>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</si>
  <si>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</si>
  <si>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</si>
  <si>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</si>
  <si>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</si>
  <si>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</si>
  <si>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</si>
  <si>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</si>
  <si>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</si>
  <si>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</si>
  <si>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</si>
  <si>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</si>
  <si>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</si>
  <si>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</si>
  <si>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</si>
  <si>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</si>
  <si>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</si>
  <si>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</si>
  <si>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</si>
  <si>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</si>
  <si>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</si>
  <si>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</si>
  <si>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</si>
  <si>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</si>
  <si>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</si>
  <si>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</si>
  <si>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</si>
  <si>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</si>
  <si>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</si>
  <si>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</si>
  <si>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</si>
  <si>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</si>
  <si>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</si>
  <si>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</si>
  <si>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</si>
  <si>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</si>
  <si>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</si>
  <si>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</si>
  <si>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</si>
  <si>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</si>
  <si>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</si>
  <si>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</si>
  <si>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</si>
  <si>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</si>
  <si>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</si>
  <si>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</si>
  <si>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</si>
  <si>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</si>
  <si>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</si>
  <si>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</si>
  <si>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</si>
  <si>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</si>
  <si>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</si>
  <si>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</si>
  <si>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</si>
  <si>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</si>
  <si>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</si>
  <si>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</si>
  <si>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</si>
  <si>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</si>
  <si>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</si>
  <si>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</si>
  <si>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</si>
  <si>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</si>
  <si>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</si>
  <si>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</si>
  <si>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</si>
  <si>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</si>
  <si>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</si>
  <si>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</si>
  <si>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</si>
  <si>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</si>
  <si>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</si>
  <si>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</si>
  <si>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</si>
  <si>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</si>
  <si>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</si>
  <si>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</si>
  <si>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</si>
  <si>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</si>
  <si>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</si>
  <si>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</si>
  <si>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</si>
  <si>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</si>
  <si>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</si>
  <si>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</si>
  <si>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</si>
  <si>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</si>
  <si>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</si>
  <si>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</si>
  <si>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</si>
  <si>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</si>
  <si>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</si>
  <si>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</si>
  <si>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</si>
  <si>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</si>
  <si>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</si>
  <si>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</si>
  <si>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</si>
  <si>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</si>
  <si>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</si>
  <si>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</si>
  <si>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</si>
  <si>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</si>
  <si>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</si>
  <si>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</si>
  <si>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</si>
  <si>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</si>
  <si>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</si>
  <si>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</si>
  <si>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</si>
  <si>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</si>
  <si>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</si>
  <si>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</si>
  <si>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</si>
  <si>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</si>
  <si>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</si>
  <si>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</si>
  <si>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</si>
  <si>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</si>
  <si>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</si>
  <si>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</si>
  <si>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</si>
  <si>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</si>
  <si>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</si>
  <si>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</si>
  <si>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</si>
  <si>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</si>
  <si>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</si>
  <si>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M08</t>
  </si>
  <si>
    <t>POY</t>
  </si>
  <si>
    <t>打結器</t>
  </si>
  <si>
    <t>壓力</t>
  </si>
  <si>
    <t>高低壓</t>
  </si>
  <si>
    <t>紙管</t>
  </si>
  <si>
    <t>33J &amp; TMT</t>
  </si>
  <si>
    <t>↓落紗分鐘換算『小時：分鐘』，勿刪除</t>
  </si>
  <si>
    <t>AFK &amp; MPS &amp; M80</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</si>
  <si>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</si>
  <si>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</si>
  <si>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</si>
  <si>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</si>
  <si>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</si>
  <si>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</si>
  <si>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</si>
  <si>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</si>
  <si>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</si>
  <si>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</si>
  <si>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</si>
  <si>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</si>
  <si>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</si>
  <si>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</si>
  <si>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</si>
  <si>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</si>
  <si>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</si>
  <si>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</si>
  <si>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</si>
  <si>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</si>
  <si>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</si>
  <si>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</si>
  <si>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</si>
  <si>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</si>
  <si>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</si>
  <si>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</si>
  <si>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</si>
  <si>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</si>
  <si>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</si>
  <si>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</si>
  <si>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</si>
  <si>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</si>
  <si>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</si>
  <si>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</si>
  <si>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</si>
  <si>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</si>
  <si>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</si>
  <si>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</si>
  <si>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</si>
  <si>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</si>
  <si>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</si>
  <si>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</si>
  <si>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</si>
  <si>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</si>
  <si>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</si>
  <si>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</si>
  <si>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</si>
  <si>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</si>
  <si>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</si>
  <si>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</si>
  <si>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</si>
  <si>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</si>
  <si>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</si>
  <si>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</si>
  <si>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</si>
  <si>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</si>
  <si>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</si>
  <si>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</si>
  <si>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</si>
  <si>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</si>
  <si>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</si>
  <si>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</si>
  <si>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</si>
  <si>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</si>
  <si>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</si>
  <si>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</si>
  <si>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</si>
  <si>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</si>
  <si>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</si>
  <si>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</si>
  <si>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</si>
  <si>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</si>
  <si>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</si>
  <si>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</si>
  <si>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</si>
  <si>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</si>
  <si>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</si>
  <si>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</si>
  <si>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</si>
  <si>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</si>
  <si>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</si>
  <si>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</si>
  <si>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</si>
  <si>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</si>
  <si>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</si>
  <si>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</si>
  <si>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</si>
  <si>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</si>
  <si>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</si>
  <si>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</si>
  <si>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</si>
  <si>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</si>
  <si>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</si>
  <si>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</si>
  <si>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</si>
  <si>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</si>
  <si>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</si>
  <si>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</si>
  <si>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</si>
  <si>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</si>
  <si>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</si>
  <si>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</si>
  <si>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</si>
  <si>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</si>
  <si>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</si>
  <si>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</si>
  <si>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</si>
  <si>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</si>
  <si>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</si>
  <si>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</si>
  <si>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</si>
  <si>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</si>
  <si>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</si>
  <si>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</si>
  <si>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</si>
  <si>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</si>
  <si>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</si>
  <si>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</si>
  <si>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</si>
  <si>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</si>
  <si>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</si>
  <si>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</si>
  <si>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</si>
  <si>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</si>
  <si>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</si>
  <si>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</si>
  <si>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</si>
  <si>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</si>
  <si>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</si>
  <si>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</si>
  <si>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</si>
  <si>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</si>
  <si>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</si>
  <si>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</si>
  <si>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</si>
  <si>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</si>
  <si>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</si>
  <si>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</si>
  <si>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</si>
  <si>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</si>
  <si>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</si>
  <si>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</si>
  <si>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</si>
  <si>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</si>
  <si>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</si>
  <si>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</si>
  <si>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</si>
  <si>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</si>
  <si>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</si>
  <si>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</si>
  <si>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</si>
  <si>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</si>
  <si>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</si>
  <si>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</si>
  <si>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</si>
  <si>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</si>
  <si>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</si>
  <si>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</si>
  <si>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</si>
  <si>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</si>
  <si>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</si>
  <si>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</si>
  <si>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</si>
  <si>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</si>
  <si>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</si>
  <si>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</si>
  <si>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</si>
  <si>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</si>
  <si>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</si>
  <si>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</si>
  <si>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</si>
  <si>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</si>
  <si>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</si>
  <si>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</si>
  <si>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</si>
  <si>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</si>
  <si>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</si>
  <si>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</si>
  <si>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</si>
  <si>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</si>
  <si>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</si>
  <si>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</si>
  <si>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</si>
  <si>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</si>
  <si>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</si>
  <si>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</si>
  <si>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</si>
  <si>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</si>
  <si>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</si>
  <si>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</si>
  <si>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</si>
  <si>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</si>
  <si>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</si>
  <si>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</si>
  <si>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</si>
  <si>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</si>
  <si>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</si>
  <si>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</si>
  <si>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</si>
  <si>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</si>
  <si>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</si>
  <si>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</si>
  <si>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</si>
  <si>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</si>
  <si>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</si>
  <si>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</si>
  <si>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</si>
  <si>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</si>
  <si>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</si>
  <si>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</si>
  <si>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</si>
  <si>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</si>
  <si>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</si>
  <si>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</si>
  <si>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</si>
  <si>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</si>
  <si>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</si>
  <si>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</si>
  <si>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</si>
  <si>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</si>
  <si>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</si>
  <si>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</si>
  <si>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</si>
  <si>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</si>
  <si>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</si>
  <si>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</si>
  <si>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</si>
  <si>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</si>
  <si>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</si>
  <si>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</si>
  <si>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</si>
  <si>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</si>
  <si>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</si>
  <si>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</si>
  <si>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</si>
  <si>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</si>
  <si>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</si>
  <si>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</si>
  <si>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</si>
  <si>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</si>
  <si>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</si>
  <si>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</si>
  <si>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</si>
  <si>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</si>
  <si>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</si>
  <si>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</si>
  <si>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</si>
  <si>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</si>
  <si>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</si>
  <si>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</si>
  <si>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</si>
  <si>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</si>
  <si>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</si>
  <si>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</si>
  <si>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</si>
  <si>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</si>
  <si>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</si>
  <si>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</si>
  <si>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</si>
  <si>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</si>
  <si>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</si>
  <si>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</si>
  <si>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</si>
  <si>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</si>
  <si>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</si>
  <si>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</si>
  <si>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</si>
  <si>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</si>
  <si>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</si>
  <si>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</si>
  <si>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</si>
  <si>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</si>
  <si>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</si>
  <si>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</si>
  <si>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</si>
  <si>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</si>
  <si>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</si>
  <si>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</si>
  <si>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</si>
  <si>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</si>
  <si>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</si>
  <si>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</si>
  <si>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</si>
  <si>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</si>
  <si>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</si>
  <si>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</si>
  <si>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</si>
  <si>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</si>
  <si>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</si>
  <si>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</si>
  <si>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</si>
  <si>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</si>
  <si>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</si>
  <si>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</si>
  <si>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</si>
  <si>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</si>
  <si>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</si>
  <si>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</si>
  <si>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</si>
  <si>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</si>
  <si>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</si>
  <si>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</si>
  <si>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</si>
  <si>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</si>
  <si>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</si>
  <si>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</si>
  <si>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</si>
  <si>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</si>
  <si>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</si>
  <si>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</si>
  <si>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</si>
  <si>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</si>
  <si>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</si>
  <si>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</si>
  <si>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</si>
  <si>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</si>
  <si>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</si>
  <si>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</si>
  <si>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</si>
  <si>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</si>
  <si>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</si>
  <si>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</si>
  <si>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</si>
  <si>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</si>
  <si>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</si>
  <si>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</si>
  <si>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</si>
  <si>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</si>
  <si>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</si>
  <si>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</si>
  <si>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</si>
  <si>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</si>
  <si>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</si>
  <si>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</si>
  <si>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</si>
  <si>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</si>
  <si>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</si>
  <si>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</si>
  <si>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</si>
  <si>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</si>
  <si>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</si>
  <si>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</si>
  <si>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</si>
  <si>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</si>
  <si>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</si>
  <si>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</si>
  <si>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</si>
  <si>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</si>
  <si>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</si>
  <si>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</si>
  <si>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</si>
  <si>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</si>
  <si>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</si>
  <si>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</si>
  <si>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</si>
  <si>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</si>
  <si>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</si>
  <si>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</si>
  <si>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</si>
  <si>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</si>
  <si>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</si>
  <si>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</si>
  <si>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</si>
  <si>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</si>
  <si>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</si>
  <si>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</si>
  <si>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</si>
  <si>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</si>
  <si>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</si>
  <si>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</si>
  <si>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</si>
  <si>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</si>
  <si>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</si>
  <si>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</si>
  <si>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</si>
  <si>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</si>
  <si>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</si>
  <si>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</si>
  <si>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</si>
  <si>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</si>
  <si>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</si>
  <si>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</si>
  <si>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</si>
  <si>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</si>
  <si>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</si>
  <si>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</si>
  <si>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</si>
  <si>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</si>
  <si>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</si>
  <si>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</si>
  <si>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</si>
  <si>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</si>
  <si>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</si>
  <si>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</si>
  <si>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</si>
  <si>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</si>
  <si>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</si>
  <si>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</si>
  <si>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</si>
  <si>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規格</t>
    <phoneticPr fontId="5" type="noConversion"/>
  </si>
  <si>
    <t>落數</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</si>
  <si>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</si>
  <si>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</si>
  <si>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</si>
  <si>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</si>
  <si>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</si>
  <si>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</si>
  <si>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</si>
  <si>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</si>
  <si>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</si>
  <si>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</si>
  <si>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</si>
  <si>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</si>
  <si>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</si>
  <si>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</si>
  <si>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</si>
  <si>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</si>
  <si>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</si>
  <si>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</si>
  <si>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</si>
  <si>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↓請用"貼上值"</t>
    <phoneticPr fontId="5" type="noConversion"/>
  </si>
  <si>
    <t>批號</t>
    <phoneticPr fontId="5" type="noConversion"/>
  </si>
  <si>
    <t>落紗時間</t>
    <phoneticPr fontId="5" type="noConversion"/>
  </si>
  <si>
    <t>換算小時:分鐘</t>
    <phoneticPr fontId="5" type="noConversion"/>
  </si>
  <si>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</si>
  <si>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</si>
  <si>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</si>
  <si>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</si>
  <si>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</si>
  <si>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</si>
  <si>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</si>
  <si>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</si>
  <si>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</si>
  <si>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</si>
  <si>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</si>
  <si>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</si>
  <si>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</si>
  <si>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</si>
  <si>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F02</t>
    <phoneticPr fontId="5" type="noConversion"/>
  </si>
  <si>
    <t>F01</t>
    <phoneticPr fontId="5" type="noConversion"/>
  </si>
  <si>
    <t>FADIS 人力</t>
    <phoneticPr fontId="5" type="noConversion"/>
  </si>
  <si>
    <t>合計</t>
    <phoneticPr fontId="5" type="noConversion"/>
  </si>
  <si>
    <t>EIB</t>
    <phoneticPr fontId="5" type="noConversion"/>
  </si>
  <si>
    <t>清車</t>
    <phoneticPr fontId="5" type="noConversion"/>
  </si>
  <si>
    <t>M06</t>
    <phoneticPr fontId="5" type="noConversion"/>
  </si>
  <si>
    <t>魏光俊</t>
    <phoneticPr fontId="5" type="noConversion"/>
  </si>
  <si>
    <t>JOMAR</t>
    <phoneticPr fontId="5" type="noConversion"/>
  </si>
  <si>
    <t>150/48/2ODR</t>
    <phoneticPr fontId="5" type="noConversion"/>
  </si>
  <si>
    <t>75/72SDR</t>
    <phoneticPr fontId="5" type="noConversion"/>
  </si>
  <si>
    <t>紫黃條紋</t>
    <phoneticPr fontId="5" type="noConversion"/>
  </si>
  <si>
    <t>75/36SDR</t>
    <phoneticPr fontId="5" type="noConversion"/>
  </si>
  <si>
    <t>150/48SDR</t>
    <phoneticPr fontId="5" type="noConversion"/>
  </si>
  <si>
    <t>白紫三角</t>
    <phoneticPr fontId="5" type="noConversion"/>
  </si>
  <si>
    <t>150/48CDR</t>
    <phoneticPr fontId="5" type="noConversion"/>
  </si>
  <si>
    <t>白底藍點</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</si>
  <si>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</si>
  <si>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</si>
  <si>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</si>
  <si>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</si>
  <si>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</si>
  <si>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</si>
  <si>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</si>
  <si>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</si>
  <si>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</si>
  <si>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</si>
  <si>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</si>
  <si>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</si>
  <si>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</si>
  <si>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</si>
  <si>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</si>
  <si>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</si>
  <si>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</si>
  <si>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</si>
  <si>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</si>
  <si>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</si>
  <si>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</si>
  <si>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</si>
  <si>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</si>
  <si>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</si>
  <si>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</si>
  <si>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</si>
  <si>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</si>
  <si>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</si>
  <si>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</si>
  <si>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</si>
  <si>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</si>
  <si>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</si>
  <si>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</si>
  <si>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</si>
  <si>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</si>
  <si>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</si>
  <si>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</si>
  <si>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</si>
  <si>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</si>
  <si>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</si>
  <si>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</si>
  <si>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</si>
  <si>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</si>
  <si>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</si>
  <si>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</si>
  <si>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</si>
  <si>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</si>
  <si>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</si>
  <si>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</si>
  <si>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</si>
  <si>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</si>
  <si>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</si>
  <si>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</si>
  <si>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</si>
  <si>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</si>
  <si>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</si>
  <si>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</si>
  <si>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</si>
  <si>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</si>
  <si>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t>
    <phoneticPr fontId="5" type="noConversion"/>
  </si>
  <si>
    <t>POY線別(L)</t>
    <phoneticPr fontId="5" type="noConversion"/>
  </si>
  <si>
    <t>POY使用日期1</t>
    <phoneticPr fontId="5" type="noConversion"/>
  </si>
  <si>
    <t>POY使用日期2</t>
  </si>
  <si>
    <t>POY使用日期3</t>
  </si>
  <si>
    <t>POY使用日期4</t>
  </si>
  <si>
    <t>POY使用日期5</t>
  </si>
  <si>
    <t>單/雙</t>
    <phoneticPr fontId="5" type="noConversion"/>
  </si>
  <si>
    <t>台</t>
    <phoneticPr fontId="5" type="noConversion"/>
  </si>
  <si>
    <t>單根丹尼</t>
    <phoneticPr fontId="5" type="noConversion"/>
  </si>
  <si>
    <t>實際產量T/日</t>
    <phoneticPr fontId="5" type="noConversion"/>
  </si>
  <si>
    <t>其他POY</t>
    <phoneticPr fontId="5" type="noConversion"/>
  </si>
  <si>
    <t>其他POY</t>
    <phoneticPr fontId="5" type="noConversion"/>
  </si>
  <si>
    <t>其他POY</t>
    <phoneticPr fontId="5" type="noConversion"/>
  </si>
  <si>
    <t>Ｔ０３Ｌ</t>
  </si>
  <si>
    <t>Ｔ０３Ｒ</t>
  </si>
  <si>
    <t>Ｔ０４Ｌ</t>
  </si>
  <si>
    <t>Ｔ０４Ｒ</t>
  </si>
  <si>
    <t>Ｊ０８</t>
  </si>
  <si>
    <t>S02</t>
  </si>
  <si>
    <t>生產日期</t>
    <phoneticPr fontId="5" type="noConversion"/>
  </si>
  <si>
    <t>原絲管色</t>
    <phoneticPr fontId="5" type="noConversion"/>
  </si>
  <si>
    <t>DR</t>
    <phoneticPr fontId="5" type="noConversion"/>
  </si>
  <si>
    <t>D/Y</t>
    <phoneticPr fontId="5" type="noConversion"/>
  </si>
  <si>
    <t>75/24/2SDR2</t>
    <phoneticPr fontId="5" type="noConversion"/>
  </si>
  <si>
    <t>150/48/2SDR2</t>
    <phoneticPr fontId="5" type="noConversion"/>
  </si>
  <si>
    <t>白紫條紋</t>
    <phoneticPr fontId="5" type="noConversion"/>
  </si>
  <si>
    <t>橘黑三角</t>
    <phoneticPr fontId="5" type="noConversion"/>
  </si>
  <si>
    <t>A18</t>
    <phoneticPr fontId="5" type="noConversion"/>
  </si>
  <si>
    <t>A22</t>
    <phoneticPr fontId="5" type="noConversion"/>
  </si>
  <si>
    <t>100/72PFR</t>
    <phoneticPr fontId="5" type="noConversion"/>
  </si>
  <si>
    <t>A11</t>
    <phoneticPr fontId="5" type="noConversion"/>
  </si>
  <si>
    <t>黃紅十字</t>
    <phoneticPr fontId="5" type="noConversion"/>
  </si>
  <si>
    <t>A13</t>
    <phoneticPr fontId="5" type="noConversion"/>
  </si>
  <si>
    <t>黃黑三角</t>
    <phoneticPr fontId="5" type="noConversion"/>
  </si>
  <si>
    <t>A21B</t>
    <phoneticPr fontId="5" type="noConversion"/>
  </si>
  <si>
    <t>橘底白點</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</si>
  <si>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</si>
  <si>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</si>
  <si>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</si>
  <si>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</si>
  <si>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</si>
  <si>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</si>
  <si>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</si>
  <si>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</si>
  <si>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</si>
  <si>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</si>
  <si>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</si>
  <si>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</si>
  <si>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</si>
  <si>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</si>
  <si>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</si>
  <si>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</si>
  <si>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</si>
  <si>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</si>
  <si>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</si>
  <si>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</si>
  <si>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</si>
  <si>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</si>
  <si>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</si>
  <si>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</si>
  <si>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</si>
  <si>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</si>
  <si>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</si>
  <si>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</si>
  <si>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</si>
  <si>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</si>
  <si>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</si>
  <si>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</si>
  <si>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</si>
  <si>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</si>
  <si>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</si>
  <si>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</si>
  <si>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</si>
  <si>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</si>
  <si>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</si>
  <si>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</si>
  <si>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</si>
  <si>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</si>
  <si>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</si>
  <si>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</si>
  <si>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</si>
  <si>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</si>
  <si>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</si>
  <si>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</si>
  <si>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</si>
  <si>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</si>
  <si>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</si>
  <si>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</si>
  <si>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</si>
  <si>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藍底黑點</t>
    <phoneticPr fontId="5" type="noConversion"/>
  </si>
  <si>
    <t>白黑小三角</t>
    <phoneticPr fontId="5" type="noConversion"/>
  </si>
  <si>
    <t>T02</t>
    <phoneticPr fontId="5" type="noConversion"/>
  </si>
  <si>
    <t>T01</t>
    <phoneticPr fontId="5" type="noConversion"/>
  </si>
  <si>
    <t>T05R</t>
    <phoneticPr fontId="5" type="noConversion"/>
  </si>
  <si>
    <t>T03R</t>
    <phoneticPr fontId="5" type="noConversion"/>
  </si>
  <si>
    <t>白綠方塊</t>
    <phoneticPr fontId="5" type="noConversion"/>
  </si>
  <si>
    <t>黃黑小三角</t>
    <phoneticPr fontId="5" type="noConversion"/>
  </si>
  <si>
    <t>白桔方塊</t>
  </si>
  <si>
    <t>T05L</t>
    <phoneticPr fontId="5" type="noConversion"/>
  </si>
  <si>
    <t>藍白十字</t>
    <phoneticPr fontId="5" type="noConversion"/>
  </si>
  <si>
    <t>150/48/2SDR2</t>
  </si>
  <si>
    <t>白紅條紋</t>
    <phoneticPr fontId="5" type="noConversion"/>
  </si>
  <si>
    <t>綠底白點</t>
    <phoneticPr fontId="5" type="noConversion"/>
  </si>
  <si>
    <t>T04L</t>
    <phoneticPr fontId="5" type="noConversion"/>
  </si>
  <si>
    <t>白黑大點</t>
    <phoneticPr fontId="5" type="noConversion"/>
  </si>
  <si>
    <t>紅白直條</t>
    <phoneticPr fontId="5" type="noConversion"/>
  </si>
  <si>
    <t>T04R</t>
    <phoneticPr fontId="5" type="noConversion"/>
  </si>
  <si>
    <t>白綠直條</t>
    <phoneticPr fontId="5" type="noConversion"/>
  </si>
  <si>
    <t>白綠條紋</t>
    <phoneticPr fontId="5" type="noConversion"/>
  </si>
  <si>
    <t>A07A</t>
    <phoneticPr fontId="5" type="noConversion"/>
  </si>
  <si>
    <t>75/36HC</t>
    <phoneticPr fontId="5" type="noConversion"/>
  </si>
  <si>
    <t>A17</t>
    <phoneticPr fontId="5" type="noConversion"/>
  </si>
  <si>
    <t>白黑十字</t>
    <phoneticPr fontId="5" type="noConversion"/>
  </si>
  <si>
    <t>75/36SAXT</t>
    <phoneticPr fontId="5" type="noConversion"/>
  </si>
  <si>
    <t>75/36SDR</t>
  </si>
  <si>
    <t>A19</t>
    <phoneticPr fontId="5" type="noConversion"/>
  </si>
  <si>
    <t>綠黑大點</t>
    <phoneticPr fontId="5" type="noConversion"/>
  </si>
  <si>
    <t>75/72SR6</t>
  </si>
  <si>
    <t>FP81232R</t>
    <phoneticPr fontId="5" type="noConversion"/>
  </si>
  <si>
    <t>A14</t>
    <phoneticPr fontId="5" type="noConversion"/>
  </si>
  <si>
    <t>藍黑直條</t>
    <phoneticPr fontId="5" type="noConversion"/>
  </si>
  <si>
    <t>白藍條紋</t>
    <phoneticPr fontId="5" type="noConversion"/>
  </si>
  <si>
    <t>A08A</t>
    <phoneticPr fontId="5" type="noConversion"/>
  </si>
  <si>
    <t>A12</t>
    <phoneticPr fontId="5" type="noConversion"/>
  </si>
  <si>
    <t>黃底綠點</t>
    <phoneticPr fontId="5" type="noConversion"/>
  </si>
  <si>
    <t>A23</t>
    <phoneticPr fontId="5" type="noConversion"/>
  </si>
  <si>
    <t>S01-7~12</t>
    <phoneticPr fontId="5" type="noConversion"/>
  </si>
  <si>
    <t>紅底綠點</t>
    <phoneticPr fontId="5" type="noConversion"/>
  </si>
  <si>
    <t>A10A</t>
    <phoneticPr fontId="5" type="noConversion"/>
  </si>
  <si>
    <t>A24</t>
    <phoneticPr fontId="5" type="noConversion"/>
  </si>
  <si>
    <t>A16</t>
    <phoneticPr fontId="5" type="noConversion"/>
  </si>
  <si>
    <t>A20</t>
    <phoneticPr fontId="5" type="noConversion"/>
  </si>
  <si>
    <t>紅黑大點</t>
    <phoneticPr fontId="5" type="noConversion"/>
  </si>
  <si>
    <t>A08B</t>
    <phoneticPr fontId="5" type="noConversion"/>
  </si>
  <si>
    <t>A24A</t>
    <phoneticPr fontId="5" type="noConversion"/>
  </si>
  <si>
    <t>A12B</t>
    <phoneticPr fontId="5" type="noConversion"/>
  </si>
  <si>
    <t>150/48SDR</t>
  </si>
  <si>
    <t>黃紅三角</t>
    <phoneticPr fontId="5" type="noConversion"/>
  </si>
  <si>
    <t>黃色</t>
    <phoneticPr fontId="5" type="noConversion"/>
  </si>
  <si>
    <t>桔色</t>
  </si>
  <si>
    <t>A21</t>
    <phoneticPr fontId="5" type="noConversion"/>
  </si>
  <si>
    <t>150/48CDR</t>
  </si>
  <si>
    <t>FP82757R</t>
  </si>
  <si>
    <t>粉紅色</t>
  </si>
  <si>
    <t>100/36SDR</t>
  </si>
  <si>
    <t>紅藍條紋</t>
    <phoneticPr fontId="5" type="noConversion"/>
  </si>
  <si>
    <t>150/48SDR1</t>
  </si>
  <si>
    <t>75/72SDR</t>
  </si>
  <si>
    <t>橘綠條紋</t>
    <phoneticPr fontId="5" type="noConversion"/>
  </si>
  <si>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</si>
  <si>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</si>
  <si>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</si>
  <si>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</si>
  <si>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</si>
  <si>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</si>
  <si>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</si>
  <si>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</si>
  <si>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</si>
  <si>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</si>
  <si>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</si>
  <si>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</si>
  <si>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</si>
  <si>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</si>
  <si>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</si>
  <si>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</si>
  <si>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</si>
  <si>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</si>
  <si>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</si>
  <si>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</si>
  <si>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</si>
  <si>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</si>
  <si>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</si>
  <si>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</si>
  <si>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絲開發</t>
    <phoneticPr fontId="5" type="noConversion"/>
  </si>
  <si>
    <t>6.1</t>
  </si>
  <si>
    <t>FADIS</t>
  </si>
  <si>
    <t>7.1</t>
  </si>
  <si>
    <t>OIL</t>
    <phoneticPr fontId="5" type="noConversion"/>
  </si>
  <si>
    <t>150/48/2SDR</t>
    <phoneticPr fontId="5" type="noConversion"/>
  </si>
  <si>
    <t>FP82123R×2</t>
    <phoneticPr fontId="5" type="noConversion"/>
  </si>
  <si>
    <t>FP82127R×2</t>
    <phoneticPr fontId="5" type="noConversion"/>
  </si>
  <si>
    <t>2F6EB2</t>
    <phoneticPr fontId="5" type="noConversion"/>
  </si>
  <si>
    <t>J08</t>
    <phoneticPr fontId="5" type="noConversion"/>
  </si>
  <si>
    <t>2F6EE2</t>
    <phoneticPr fontId="5" type="noConversion"/>
  </si>
  <si>
    <t>FP82131R×2</t>
    <phoneticPr fontId="5" type="noConversion"/>
  </si>
  <si>
    <t>2F6EF2</t>
    <phoneticPr fontId="5" type="noConversion"/>
  </si>
  <si>
    <t>J07</t>
    <phoneticPr fontId="5" type="noConversion"/>
  </si>
  <si>
    <t>2F6EG1</t>
    <phoneticPr fontId="5" type="noConversion"/>
  </si>
  <si>
    <t>FP82128R×2</t>
    <phoneticPr fontId="5" type="noConversion"/>
  </si>
  <si>
    <t>2F6EH2</t>
    <phoneticPr fontId="5" type="noConversion"/>
  </si>
  <si>
    <t>FP82134R×2</t>
    <phoneticPr fontId="5" type="noConversion"/>
  </si>
  <si>
    <t>FP81310R×2</t>
    <phoneticPr fontId="5" type="noConversion"/>
  </si>
  <si>
    <t>A19B</t>
    <phoneticPr fontId="5" type="noConversion"/>
  </si>
  <si>
    <t>75/72PDR</t>
  </si>
  <si>
    <t>A19A</t>
    <phoneticPr fontId="5" type="noConversion"/>
  </si>
  <si>
    <t>白綠大點</t>
    <phoneticPr fontId="5" type="noConversion"/>
  </si>
  <si>
    <t>白藍十字</t>
  </si>
  <si>
    <t>紫綠條紋</t>
    <phoneticPr fontId="5" type="noConversion"/>
  </si>
  <si>
    <t>FP81272R</t>
    <phoneticPr fontId="5" type="noConversion"/>
  </si>
  <si>
    <t>75/72FDR</t>
  </si>
  <si>
    <t>100/72PFR</t>
  </si>
  <si>
    <t>FP81311R</t>
    <phoneticPr fontId="5" type="noConversion"/>
  </si>
  <si>
    <t>2F40D1</t>
  </si>
  <si>
    <t>FP82124R</t>
  </si>
  <si>
    <t>2F40E2</t>
    <phoneticPr fontId="5" type="noConversion"/>
  </si>
  <si>
    <t>FP81293R×2</t>
    <phoneticPr fontId="5" type="noConversion"/>
  </si>
  <si>
    <t>2F40G2</t>
  </si>
  <si>
    <t>2F40H2</t>
    <phoneticPr fontId="5" type="noConversion"/>
  </si>
  <si>
    <t>FP82761R</t>
    <phoneticPr fontId="5" type="noConversion"/>
  </si>
  <si>
    <t>白藍大點</t>
    <phoneticPr fontId="5" type="noConversion"/>
  </si>
  <si>
    <t>2F40J2</t>
  </si>
  <si>
    <t>FP82126R</t>
  </si>
  <si>
    <t>A09B</t>
    <phoneticPr fontId="5" type="noConversion"/>
  </si>
  <si>
    <t>白紅十字</t>
  </si>
  <si>
    <t>A11A</t>
    <phoneticPr fontId="5" type="noConversion"/>
  </si>
  <si>
    <t>2F6EA1</t>
    <phoneticPr fontId="5" type="noConversion"/>
  </si>
  <si>
    <t>150/48/2BG2</t>
    <phoneticPr fontId="5" type="noConversion"/>
  </si>
  <si>
    <t>FP82566×2</t>
    <phoneticPr fontId="5" type="noConversion"/>
  </si>
  <si>
    <t>2F6EC2</t>
    <phoneticPr fontId="5" type="noConversion"/>
  </si>
  <si>
    <t>FP82126R×2</t>
    <phoneticPr fontId="5" type="noConversion"/>
  </si>
  <si>
    <t>2F7B22</t>
    <phoneticPr fontId="5" type="noConversion"/>
  </si>
  <si>
    <t>225/48CDR</t>
    <phoneticPr fontId="5" type="noConversion"/>
  </si>
  <si>
    <t>FP83701R</t>
    <phoneticPr fontId="5" type="noConversion"/>
  </si>
  <si>
    <t>A23B</t>
    <phoneticPr fontId="5" type="noConversion"/>
  </si>
  <si>
    <t>紅綠條紋</t>
    <phoneticPr fontId="5" type="noConversion"/>
  </si>
  <si>
    <t>2F40N1</t>
    <phoneticPr fontId="5" type="noConversion"/>
  </si>
  <si>
    <t>FP82130R</t>
    <phoneticPr fontId="5" type="noConversion"/>
  </si>
  <si>
    <t>75/144SDR</t>
    <phoneticPr fontId="5" type="noConversion"/>
  </si>
  <si>
    <t>FP7TR12AK</t>
    <phoneticPr fontId="5" type="noConversion"/>
  </si>
  <si>
    <t>綠黑雙色</t>
    <phoneticPr fontId="5" type="noConversion"/>
  </si>
  <si>
    <t>黃紅大點</t>
    <phoneticPr fontId="5" type="noConversion"/>
  </si>
  <si>
    <t>2F1WI1</t>
  </si>
  <si>
    <t>75/144SDR</t>
  </si>
  <si>
    <t>2F40P2</t>
    <phoneticPr fontId="5" type="noConversion"/>
  </si>
  <si>
    <t>150/48BKR95</t>
  </si>
  <si>
    <t>FP82567R</t>
  </si>
  <si>
    <t>2F1WK2</t>
    <phoneticPr fontId="5" type="noConversion"/>
  </si>
  <si>
    <t>75/72BKR07</t>
    <phoneticPr fontId="5" type="noConversion"/>
  </si>
  <si>
    <t>FP81545R</t>
    <phoneticPr fontId="5" type="noConversion"/>
  </si>
  <si>
    <t>2F1WJ2</t>
    <phoneticPr fontId="5" type="noConversion"/>
  </si>
  <si>
    <t>FP81853</t>
    <phoneticPr fontId="5" type="noConversion"/>
  </si>
  <si>
    <t>2F1WL2</t>
    <phoneticPr fontId="5" type="noConversion"/>
  </si>
  <si>
    <t>75/72FDR</t>
    <phoneticPr fontId="5" type="noConversion"/>
  </si>
  <si>
    <t>FP81319R</t>
    <phoneticPr fontId="5" type="noConversion"/>
  </si>
  <si>
    <t>2F1WM2</t>
    <phoneticPr fontId="5" type="noConversion"/>
  </si>
  <si>
    <t>FP61438</t>
    <phoneticPr fontId="5" type="noConversion"/>
  </si>
  <si>
    <t>S01-1~4</t>
    <phoneticPr fontId="5" type="noConversion"/>
  </si>
  <si>
    <t>白黑曲線</t>
    <phoneticPr fontId="5" type="noConversion"/>
  </si>
  <si>
    <t>2F1WN2</t>
    <phoneticPr fontId="5" type="noConversion"/>
  </si>
  <si>
    <t>FP81548</t>
    <phoneticPr fontId="5" type="noConversion"/>
  </si>
  <si>
    <t>FP82765R</t>
    <phoneticPr fontId="5" type="noConversion"/>
  </si>
  <si>
    <t>2F1WP2</t>
    <phoneticPr fontId="5" type="noConversion"/>
  </si>
  <si>
    <t>FP81281R</t>
    <phoneticPr fontId="5" type="noConversion"/>
  </si>
  <si>
    <t>2F28H2</t>
    <phoneticPr fontId="5" type="noConversion"/>
  </si>
  <si>
    <t>2F6EJ3</t>
    <phoneticPr fontId="5" type="noConversion"/>
  </si>
  <si>
    <t>FP82136R×2</t>
    <phoneticPr fontId="5" type="noConversion"/>
  </si>
  <si>
    <t>75/72/2PDR</t>
  </si>
  <si>
    <t>2F1XE2</t>
  </si>
  <si>
    <t>2F6FA3</t>
  </si>
  <si>
    <t>請CHECK&amp;簽核假單。</t>
  </si>
  <si>
    <t>BAI</t>
    <phoneticPr fontId="5" type="noConversion"/>
  </si>
  <si>
    <t>產銷延誤說明</t>
    <phoneticPr fontId="116" type="noConversion"/>
  </si>
  <si>
    <r>
      <rPr>
        <b/>
        <sz val="12"/>
        <color theme="1"/>
        <rFont val="Microsoft JhengHei Light"/>
        <family val="2"/>
        <charset val="136"/>
      </rPr>
      <t>序號</t>
    </r>
    <phoneticPr fontId="116"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</si>
  <si>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</si>
  <si>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</si>
  <si>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</si>
  <si>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</si>
  <si>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</si>
  <si>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</si>
  <si>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</si>
  <si>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</si>
  <si>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</si>
  <si>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</si>
  <si>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</si>
  <si>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</si>
  <si>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</si>
  <si>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</si>
  <si>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</si>
  <si>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</si>
  <si>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</si>
  <si>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</si>
  <si>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</si>
  <si>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</si>
  <si>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</si>
  <si>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</si>
  <si>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16"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</si>
  <si>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</si>
  <si>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</si>
  <si>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</si>
  <si>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</si>
  <si>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</si>
  <si>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</si>
  <si>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</si>
  <si>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</si>
  <si>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</si>
  <si>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</si>
  <si>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</si>
  <si>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</si>
  <si>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</si>
  <si>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</si>
  <si>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</si>
  <si>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</si>
  <si>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</si>
  <si>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16"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</si>
  <si>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</si>
  <si>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</si>
  <si>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</si>
  <si>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</si>
  <si>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</si>
  <si>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</si>
  <si>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</si>
  <si>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</si>
  <si>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</si>
  <si>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</si>
  <si>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</si>
  <si>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</si>
  <si>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</si>
  <si>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</si>
  <si>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</si>
  <si>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A07</t>
    <phoneticPr fontId="5" type="noConversion"/>
  </si>
  <si>
    <t>A09</t>
    <phoneticPr fontId="5" type="noConversion"/>
  </si>
  <si>
    <t>A10</t>
    <phoneticPr fontId="5" type="noConversion"/>
  </si>
  <si>
    <t>A11B</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</si>
  <si>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</si>
  <si>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</si>
  <si>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</si>
  <si>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</si>
  <si>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</si>
  <si>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</si>
  <si>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</si>
  <si>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</si>
  <si>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</si>
  <si>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</si>
  <si>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</si>
  <si>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</si>
  <si>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</si>
  <si>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</si>
  <si>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</si>
  <si>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16" type="noConversion"/>
  </si>
  <si>
    <t>FAR EASTERN NEW CENTURY CORP.</t>
    <phoneticPr fontId="116" type="noConversion"/>
  </si>
  <si>
    <t>違 規 溝 通 紀 錄 表</t>
    <phoneticPr fontId="116" type="noConversion"/>
  </si>
  <si>
    <t>Violation Communication Record Form</t>
    <phoneticPr fontId="116" type="noConversion"/>
  </si>
  <si>
    <r>
      <rPr>
        <b/>
        <sz val="22"/>
        <color theme="1"/>
        <rFont val="標楷體"/>
        <family val="4"/>
        <charset val="136"/>
      </rPr>
      <t>工作單位</t>
    </r>
    <r>
      <rPr>
        <sz val="22"/>
        <color theme="1"/>
        <rFont val="標楷體"/>
        <family val="4"/>
        <charset val="136"/>
      </rPr>
      <t xml:space="preserve">
Working
Dept.</t>
    </r>
    <phoneticPr fontId="116" type="noConversion"/>
  </si>
  <si>
    <t>撚二科</t>
    <phoneticPr fontId="116" type="noConversion"/>
  </si>
  <si>
    <t>Plant</t>
    <phoneticPr fontId="116" type="noConversion"/>
  </si>
  <si>
    <t>姓 名</t>
    <phoneticPr fontId="116" type="noConversion"/>
  </si>
  <si>
    <r>
      <rPr>
        <b/>
        <sz val="24"/>
        <color theme="1"/>
        <rFont val="標楷體"/>
        <family val="4"/>
        <charset val="136"/>
      </rPr>
      <t>工  號</t>
    </r>
    <r>
      <rPr>
        <sz val="18"/>
        <color theme="1"/>
        <rFont val="標楷體"/>
        <family val="4"/>
        <charset val="136"/>
      </rPr>
      <t xml:space="preserve">
Badge No.</t>
    </r>
    <phoneticPr fontId="116" type="noConversion"/>
  </si>
  <si>
    <t>DTY2</t>
    <phoneticPr fontId="116" type="noConversion"/>
  </si>
  <si>
    <t>Sect.</t>
    <phoneticPr fontId="116" type="noConversion"/>
  </si>
  <si>
    <t>Full Name</t>
    <phoneticPr fontId="116" type="noConversion"/>
  </si>
  <si>
    <r>
      <rPr>
        <b/>
        <sz val="27"/>
        <color theme="1"/>
        <rFont val="標楷體"/>
        <family val="4"/>
        <charset val="136"/>
      </rPr>
      <t>違規日期/地點：</t>
    </r>
    <r>
      <rPr>
        <sz val="27"/>
        <color theme="1"/>
        <rFont val="標楷體"/>
        <family val="4"/>
        <charset val="136"/>
      </rPr>
      <t>Date &amp; Place of violation：</t>
    </r>
    <phoneticPr fontId="116" type="noConversion"/>
  </si>
  <si>
    <r>
      <rPr>
        <b/>
        <sz val="24"/>
        <color theme="1"/>
        <rFont val="標楷體"/>
        <family val="4"/>
        <charset val="136"/>
      </rPr>
      <t>違規項目</t>
    </r>
    <r>
      <rPr>
        <sz val="24"/>
        <color theme="1"/>
        <rFont val="標楷體"/>
        <family val="4"/>
        <charset val="136"/>
      </rPr>
      <t xml:space="preserve"> Description of violation：</t>
    </r>
    <phoneticPr fontId="116" type="noConversion"/>
  </si>
  <si>
    <t>（　　）（A）無故缺勤(    ：　 　～  　：　 　) ; Absent.</t>
    <phoneticPr fontId="116" type="noConversion"/>
  </si>
  <si>
    <t>（　　）（B）不聽從工作安排; Not obeying orders.</t>
    <phoneticPr fontId="116" type="noConversion"/>
  </si>
  <si>
    <t>（　　）（C）上班期間無故離開工作崗位; During working time leaving the assign work area.</t>
    <phoneticPr fontId="116" type="noConversion"/>
  </si>
  <si>
    <t>（　　）（D）上班期間睡覺; Sleeping during working time.</t>
    <phoneticPr fontId="116" type="noConversion"/>
  </si>
  <si>
    <t>（　　）（E）偷懶、被動、做事態度差; Lazy、In-active、 work performance is poor.</t>
    <phoneticPr fontId="116" type="noConversion"/>
  </si>
  <si>
    <t>（　　）（F）未依作業規定做事; Not doing the assign work according to regulations(SOP).</t>
    <phoneticPr fontId="116" type="noConversion"/>
  </si>
  <si>
    <t>（　　）（G）上班期間打電話/玩手遊; Using the cell phone to call and playing 
             with any electronic devices during working time.</t>
    <phoneticPr fontId="116" type="noConversion"/>
  </si>
  <si>
    <t>（　　）（H）破壞設備; Damaged the Equipment.</t>
    <phoneticPr fontId="116" type="noConversion"/>
  </si>
  <si>
    <t>（　　）（I）禁菸區域吸菸；Smoking in no-smoking area.</t>
    <phoneticPr fontId="116" type="noConversion"/>
  </si>
  <si>
    <t>（　　）（J）使用違禁品；Use prohibited items.</t>
    <phoneticPr fontId="116" type="noConversion"/>
  </si>
  <si>
    <t>（　　）（K）破壞工作場所/宿舍秩序; Disrupting order in the workplace/dormitory.</t>
    <phoneticPr fontId="116" type="noConversion"/>
  </si>
  <si>
    <t>（　　）（L）其它; Others；敘述;Descript:</t>
    <phoneticPr fontId="116" type="noConversion"/>
  </si>
  <si>
    <r>
      <t xml:space="preserve">違規者自述: </t>
    </r>
    <r>
      <rPr>
        <sz val="24"/>
        <rFont val="標楷體"/>
        <family val="4"/>
        <charset val="136"/>
      </rPr>
      <t>statement:</t>
    </r>
    <phoneticPr fontId="116" type="noConversion"/>
  </si>
  <si>
    <r>
      <rPr>
        <b/>
        <sz val="24"/>
        <color theme="1"/>
        <rFont val="標楷體"/>
        <family val="4"/>
        <charset val="136"/>
      </rPr>
      <t>違規者簽名</t>
    </r>
    <r>
      <rPr>
        <sz val="24"/>
        <color theme="1"/>
        <rFont val="標楷體"/>
        <family val="4"/>
        <charset val="136"/>
      </rPr>
      <t>: Signature of Violator (or Witness)：</t>
    </r>
    <phoneticPr fontId="116" type="noConversion"/>
  </si>
  <si>
    <r>
      <rPr>
        <b/>
        <sz val="22"/>
        <color theme="1"/>
        <rFont val="標楷體"/>
        <family val="4"/>
        <charset val="136"/>
      </rPr>
      <t>廠長</t>
    </r>
    <r>
      <rPr>
        <sz val="22"/>
        <color theme="1"/>
        <rFont val="標楷體"/>
        <family val="4"/>
        <charset val="136"/>
      </rPr>
      <t>Plant Manager</t>
    </r>
    <phoneticPr fontId="116" type="noConversion"/>
  </si>
  <si>
    <r>
      <rPr>
        <b/>
        <sz val="22"/>
        <color theme="1"/>
        <rFont val="標楷體"/>
        <family val="4"/>
        <charset val="136"/>
      </rPr>
      <t>單位主管</t>
    </r>
    <r>
      <rPr>
        <sz val="22"/>
        <color theme="1"/>
        <rFont val="標楷體"/>
        <family val="4"/>
        <charset val="136"/>
      </rPr>
      <t xml:space="preserve"> Section Chief</t>
    </r>
    <phoneticPr fontId="116" type="noConversion"/>
  </si>
  <si>
    <r>
      <rPr>
        <b/>
        <sz val="22"/>
        <color theme="1"/>
        <rFont val="標楷體"/>
        <family val="4"/>
        <charset val="136"/>
      </rPr>
      <t>管理單位</t>
    </r>
    <r>
      <rPr>
        <sz val="22"/>
        <color theme="1"/>
        <rFont val="標楷體"/>
        <family val="4"/>
        <charset val="136"/>
      </rPr>
      <t xml:space="preserve"> Foreign Manpower Admin.</t>
    </r>
    <phoneticPr fontId="116"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</si>
  <si>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16"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</si>
  <si>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16" type="noConversion"/>
  </si>
  <si>
    <t>S01</t>
    <phoneticPr fontId="5"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</si>
  <si>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</si>
  <si>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</si>
  <si>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</si>
  <si>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</si>
  <si>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</si>
  <si>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</si>
  <si>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</si>
  <si>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</si>
  <si>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</si>
  <si>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</si>
  <si>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</si>
  <si>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</si>
  <si>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</si>
  <si>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</si>
  <si>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</si>
  <si>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</si>
  <si>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</si>
  <si>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</si>
  <si>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</si>
  <si>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</si>
  <si>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</si>
  <si>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</si>
  <si>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</si>
  <si>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</si>
  <si>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</si>
  <si>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</si>
  <si>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</si>
  <si>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</si>
  <si>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</si>
  <si>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</si>
  <si>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</si>
  <si>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</si>
  <si>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</si>
  <si>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</si>
  <si>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</si>
  <si>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</si>
  <si>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</si>
  <si>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</si>
  <si>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</si>
  <si>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</si>
  <si>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</si>
  <si>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</si>
  <si>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</si>
  <si>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</si>
  <si>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</si>
  <si>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</si>
  <si>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</si>
  <si>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</si>
  <si>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</si>
  <si>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</si>
  <si>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</si>
  <si>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</si>
  <si>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</si>
  <si>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</si>
  <si>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</si>
  <si>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</si>
  <si>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</si>
  <si>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</si>
  <si>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</si>
  <si>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</si>
  <si>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</si>
  <si>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</si>
  <si>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</si>
  <si>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</si>
  <si>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</si>
  <si>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</si>
  <si>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</si>
  <si>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</si>
  <si>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</si>
  <si>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</si>
  <si>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</si>
  <si>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</si>
  <si>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</si>
  <si>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</si>
  <si>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</si>
  <si>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</si>
  <si>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</si>
  <si>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</si>
  <si>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</si>
  <si>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</si>
  <si>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</si>
  <si>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</si>
  <si>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</si>
  <si>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</si>
  <si>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</si>
  <si>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Ａ１９A</t>
  </si>
  <si>
    <t>復開</t>
  </si>
  <si>
    <t>0800</t>
  </si>
  <si>
    <t>0800</t>
    <phoneticPr fontId="5" type="noConversion"/>
  </si>
  <si>
    <t>02422</t>
  </si>
  <si>
    <t>02422</t>
    <phoneticPr fontId="5" type="noConversion"/>
  </si>
  <si>
    <t>A</t>
    <phoneticPr fontId="5" type="noConversion"/>
  </si>
  <si>
    <t>256</t>
  </si>
  <si>
    <t>256</t>
    <phoneticPr fontId="5" type="noConversion"/>
  </si>
  <si>
    <t>81386R</t>
  </si>
  <si>
    <t>81386R</t>
    <phoneticPr fontId="5" type="noConversion"/>
  </si>
  <si>
    <t>96</t>
  </si>
  <si>
    <t>96</t>
    <phoneticPr fontId="5" type="noConversion"/>
  </si>
  <si>
    <t>82168R</t>
    <phoneticPr fontId="5" type="noConversion"/>
  </si>
  <si>
    <t>900</t>
  </si>
  <si>
    <t>900</t>
    <phoneticPr fontId="5" type="noConversion"/>
  </si>
  <si>
    <t>無批號代表絲八停產</t>
    <phoneticPr fontId="5" type="noConversion"/>
  </si>
  <si>
    <t>82169R</t>
  </si>
  <si>
    <t>82169R</t>
    <phoneticPr fontId="5" type="noConversion"/>
  </si>
  <si>
    <t>82170R</t>
  </si>
  <si>
    <t>82170R</t>
    <phoneticPr fontId="5" type="noConversion"/>
  </si>
  <si>
    <t>82781</t>
  </si>
  <si>
    <t>82781</t>
    <phoneticPr fontId="5" type="noConversion"/>
  </si>
  <si>
    <t>150</t>
  </si>
  <si>
    <t>150</t>
    <phoneticPr fontId="5" type="noConversion"/>
  </si>
  <si>
    <t>吳桐偉</t>
    <phoneticPr fontId="5" type="noConversion"/>
  </si>
  <si>
    <t>直送</t>
  </si>
  <si>
    <t>2</t>
    <phoneticPr fontId="5" type="noConversion"/>
  </si>
  <si>
    <t>請早班主管幫忙下直送</t>
    <phoneticPr fontId="5" type="noConversion"/>
  </si>
  <si>
    <t>1</t>
    <phoneticPr fontId="5" type="noConversion"/>
  </si>
  <si>
    <t>D/Y
V.R</t>
    <phoneticPr fontId="5" type="noConversion"/>
  </si>
  <si>
    <t>WX
GX</t>
    <phoneticPr fontId="5" type="noConversion"/>
  </si>
  <si>
    <t>W3
G3</t>
    <phoneticPr fontId="5" type="noConversion"/>
  </si>
  <si>
    <t>W4
G4</t>
    <phoneticPr fontId="5" type="noConversion"/>
  </si>
  <si>
    <t>TU</t>
    <phoneticPr fontId="5" type="noConversion"/>
  </si>
  <si>
    <t>白底紅點</t>
    <phoneticPr fontId="5" type="noConversion"/>
  </si>
  <si>
    <t>FP81334R×2</t>
    <phoneticPr fontId="5" type="noConversion"/>
  </si>
  <si>
    <t>T03L</t>
    <phoneticPr fontId="5" type="noConversion"/>
  </si>
  <si>
    <t>白黃大點</t>
    <phoneticPr fontId="5" type="noConversion"/>
  </si>
  <si>
    <t>1.82/1.83</t>
    <phoneticPr fontId="5" type="noConversion"/>
  </si>
  <si>
    <t>T06,T05R</t>
    <phoneticPr fontId="5" type="noConversion"/>
  </si>
  <si>
    <t>2F6EK3</t>
  </si>
  <si>
    <t>150/48/2SR6</t>
    <phoneticPr fontId="5" type="noConversion"/>
  </si>
  <si>
    <t>FP82634×2</t>
    <phoneticPr fontId="5" type="noConversion"/>
  </si>
  <si>
    <t>2F6EM3</t>
    <phoneticPr fontId="5" type="noConversion"/>
  </si>
  <si>
    <t>2F6EP1</t>
    <phoneticPr fontId="5" type="noConversion"/>
  </si>
  <si>
    <t>FP82135R×2</t>
    <phoneticPr fontId="5" type="noConversion"/>
  </si>
  <si>
    <t>2F6EQ1</t>
    <phoneticPr fontId="5" type="noConversion"/>
  </si>
  <si>
    <t>2F6ES1</t>
    <phoneticPr fontId="5" type="noConversion"/>
  </si>
  <si>
    <t>黃紅雙色</t>
    <phoneticPr fontId="5" type="noConversion"/>
  </si>
  <si>
    <t>2F6EW1</t>
    <phoneticPr fontId="5" type="noConversion"/>
  </si>
  <si>
    <t>150/48/2FBR</t>
    <phoneticPr fontId="5" type="noConversion"/>
  </si>
  <si>
    <t>FP82141R×2</t>
    <phoneticPr fontId="5" type="noConversion"/>
  </si>
  <si>
    <t>紫黃直條</t>
    <phoneticPr fontId="5" type="noConversion"/>
  </si>
  <si>
    <t>2F6FA3</t>
    <phoneticPr fontId="5" type="noConversion"/>
  </si>
  <si>
    <t>150/36/2ODR</t>
    <phoneticPr fontId="5" type="noConversion"/>
  </si>
  <si>
    <t>FP82144R×2</t>
    <phoneticPr fontId="5" type="noConversion"/>
  </si>
  <si>
    <t>FP82645×2</t>
    <phoneticPr fontId="5" type="noConversion"/>
  </si>
  <si>
    <t>2F6FD1</t>
    <phoneticPr fontId="5" type="noConversion"/>
  </si>
  <si>
    <t>150/48/2HC</t>
    <phoneticPr fontId="5" type="noConversion"/>
  </si>
  <si>
    <t>FP82764×2</t>
    <phoneticPr fontId="5" type="noConversion"/>
  </si>
  <si>
    <t>2F6FE2</t>
    <phoneticPr fontId="5" type="noConversion"/>
  </si>
  <si>
    <t>黃黑直條</t>
    <phoneticPr fontId="5" type="noConversion"/>
  </si>
  <si>
    <t>J09</t>
    <phoneticPr fontId="5" type="noConversion"/>
  </si>
  <si>
    <t>2F6FF2</t>
    <phoneticPr fontId="5" type="noConversion"/>
  </si>
  <si>
    <t>FP82147R×2</t>
    <phoneticPr fontId="5" type="noConversion"/>
  </si>
  <si>
    <t>2F6FI1</t>
    <phoneticPr fontId="5" type="noConversion"/>
  </si>
  <si>
    <t>FP82146R×2</t>
    <phoneticPr fontId="5" type="noConversion"/>
  </si>
  <si>
    <t>2F6FJ3</t>
    <phoneticPr fontId="5" type="noConversion"/>
  </si>
  <si>
    <t>FP82648×2</t>
    <phoneticPr fontId="5" type="noConversion"/>
  </si>
  <si>
    <t>綠黑十字</t>
    <phoneticPr fontId="5" type="noConversion"/>
  </si>
  <si>
    <t>2F6FM2</t>
    <phoneticPr fontId="5" type="noConversion"/>
  </si>
  <si>
    <t>T01R;T01L</t>
    <phoneticPr fontId="5" type="noConversion"/>
  </si>
  <si>
    <t>2F6FN3</t>
    <phoneticPr fontId="5" type="noConversion"/>
  </si>
  <si>
    <t>T06R</t>
    <phoneticPr fontId="5" type="noConversion"/>
  </si>
  <si>
    <t>2F6FQ1</t>
    <phoneticPr fontId="5" type="noConversion"/>
  </si>
  <si>
    <t>FP82137R×2</t>
    <phoneticPr fontId="5" type="noConversion"/>
  </si>
  <si>
    <t>2F6FR2</t>
  </si>
  <si>
    <t>FP82148R×2</t>
    <phoneticPr fontId="5" type="noConversion"/>
  </si>
  <si>
    <t>T04,T06</t>
    <phoneticPr fontId="5" type="noConversion"/>
  </si>
  <si>
    <t>紅底藍點/綠白大點</t>
    <phoneticPr fontId="5" type="noConversion"/>
  </si>
  <si>
    <t>2F6FS1</t>
    <phoneticPr fontId="5" type="noConversion"/>
  </si>
  <si>
    <t>2F6FT2</t>
    <phoneticPr fontId="5" type="noConversion"/>
  </si>
  <si>
    <t>黃底紫心</t>
    <phoneticPr fontId="5" type="noConversion"/>
  </si>
  <si>
    <t>2F6FU2</t>
    <phoneticPr fontId="5" type="noConversion"/>
  </si>
  <si>
    <t>FP82155R×2</t>
    <phoneticPr fontId="5" type="noConversion"/>
  </si>
  <si>
    <t>2F6FV2</t>
    <phoneticPr fontId="5" type="noConversion"/>
  </si>
  <si>
    <t>白桔雙色</t>
  </si>
  <si>
    <t>2F6FW2</t>
    <phoneticPr fontId="5" type="noConversion"/>
  </si>
  <si>
    <t>FP82156R×2</t>
    <phoneticPr fontId="5" type="noConversion"/>
  </si>
  <si>
    <t>2F6FY2</t>
    <phoneticPr fontId="5" type="noConversion"/>
  </si>
  <si>
    <t>T01R</t>
    <phoneticPr fontId="5" type="noConversion"/>
  </si>
  <si>
    <t>2F6FZ2</t>
    <phoneticPr fontId="5" type="noConversion"/>
  </si>
  <si>
    <t>FP82153R×2</t>
    <phoneticPr fontId="5" type="noConversion"/>
  </si>
  <si>
    <t>紅黑小三角</t>
    <phoneticPr fontId="5" type="noConversion"/>
  </si>
  <si>
    <t>2F6GA3</t>
    <phoneticPr fontId="5" type="noConversion"/>
  </si>
  <si>
    <t>FP82649×2</t>
    <phoneticPr fontId="5" type="noConversion"/>
  </si>
  <si>
    <t>藍黑三角</t>
    <phoneticPr fontId="5" type="noConversion"/>
  </si>
  <si>
    <t>FP82161R×2</t>
    <phoneticPr fontId="5" type="noConversion"/>
  </si>
  <si>
    <t>FP82159R×2</t>
    <phoneticPr fontId="5" type="noConversion"/>
  </si>
  <si>
    <t>2F6GG2</t>
    <phoneticPr fontId="5" type="noConversion"/>
  </si>
  <si>
    <t>FP82163R×2</t>
    <phoneticPr fontId="5" type="noConversion"/>
  </si>
  <si>
    <t>2F6GH2</t>
    <phoneticPr fontId="5" type="noConversion"/>
  </si>
  <si>
    <t>2F6GL1</t>
    <phoneticPr fontId="5" type="noConversion"/>
  </si>
  <si>
    <t>2F7D11</t>
    <phoneticPr fontId="5" type="noConversion"/>
  </si>
  <si>
    <t>165/48/2SR6</t>
    <phoneticPr fontId="5" type="noConversion"/>
  </si>
  <si>
    <t>FP82644×2</t>
    <phoneticPr fontId="5" type="noConversion"/>
  </si>
  <si>
    <t>黃底紅點</t>
    <phoneticPr fontId="5" type="noConversion"/>
  </si>
  <si>
    <t>2F7D21</t>
    <phoneticPr fontId="5" type="noConversion"/>
  </si>
  <si>
    <t>FP82652×2</t>
    <phoneticPr fontId="5" type="noConversion"/>
  </si>
  <si>
    <t>2F7D33</t>
    <phoneticPr fontId="5" type="noConversion"/>
  </si>
  <si>
    <t>225/72/2SRR5</t>
    <phoneticPr fontId="5" type="noConversion"/>
  </si>
  <si>
    <t>FP83602R×2</t>
    <phoneticPr fontId="5" type="noConversion"/>
  </si>
  <si>
    <t>2F7D42</t>
    <phoneticPr fontId="5" type="noConversion"/>
  </si>
  <si>
    <t>60/96ESDR</t>
    <phoneticPr fontId="5" type="noConversion"/>
  </si>
  <si>
    <t>FP81359R</t>
    <phoneticPr fontId="5" type="noConversion"/>
  </si>
  <si>
    <t>綠黑條紋</t>
    <phoneticPr fontId="5" type="noConversion"/>
  </si>
  <si>
    <t>2F7D53</t>
    <phoneticPr fontId="5" type="noConversion"/>
  </si>
  <si>
    <t>225/72/2SDR2</t>
  </si>
  <si>
    <t>FP83021R×2</t>
    <phoneticPr fontId="5" type="noConversion"/>
  </si>
  <si>
    <t>藍底白點</t>
    <phoneticPr fontId="5" type="noConversion"/>
  </si>
  <si>
    <t>2F7D63</t>
    <phoneticPr fontId="5" type="noConversion"/>
  </si>
  <si>
    <t>FP83023R×2</t>
    <phoneticPr fontId="5" type="noConversion"/>
  </si>
  <si>
    <t>黑底白點</t>
    <phoneticPr fontId="5" type="noConversion"/>
  </si>
  <si>
    <t>2F6GM1</t>
    <phoneticPr fontId="5" type="noConversion"/>
  </si>
  <si>
    <t>2F6GK3</t>
    <phoneticPr fontId="5" type="noConversion"/>
  </si>
  <si>
    <t>2F6GN2</t>
    <phoneticPr fontId="5" type="noConversion"/>
  </si>
  <si>
    <t>2F6GP1</t>
    <phoneticPr fontId="5" type="noConversion"/>
  </si>
  <si>
    <t>2F42Z2</t>
    <phoneticPr fontId="5" type="noConversion"/>
  </si>
  <si>
    <t>75/72/2SDR</t>
    <phoneticPr fontId="5" type="noConversion"/>
  </si>
  <si>
    <t>FP81383R×2</t>
    <phoneticPr fontId="5" type="noConversion"/>
  </si>
  <si>
    <t>2FA023</t>
    <phoneticPr fontId="5" type="noConversion"/>
  </si>
  <si>
    <t>75/72PDR</t>
    <phoneticPr fontId="5" type="noConversion"/>
  </si>
  <si>
    <t>FP81365R</t>
    <phoneticPr fontId="5" type="noConversion"/>
  </si>
  <si>
    <t>2F43C2</t>
    <phoneticPr fontId="5" type="noConversion"/>
  </si>
  <si>
    <t>FP11915R×2</t>
    <phoneticPr fontId="5" type="noConversion"/>
  </si>
  <si>
    <t>2F6GS1</t>
    <phoneticPr fontId="5" type="noConversion"/>
  </si>
  <si>
    <t>FP82166R×2</t>
    <phoneticPr fontId="5" type="noConversion"/>
  </si>
  <si>
    <t>白紅小三角</t>
    <phoneticPr fontId="5" type="noConversion"/>
  </si>
  <si>
    <t>2F6GR2</t>
    <phoneticPr fontId="5" type="noConversion"/>
  </si>
  <si>
    <t>2F6GU2</t>
    <phoneticPr fontId="5" type="noConversion"/>
  </si>
  <si>
    <t>150/48/2SDr</t>
    <phoneticPr fontId="5" type="noConversion"/>
  </si>
  <si>
    <t>FP82170R×2</t>
    <phoneticPr fontId="5" type="noConversion"/>
  </si>
  <si>
    <t>2F6GT2</t>
    <phoneticPr fontId="5" type="noConversion"/>
  </si>
  <si>
    <t>2F6GV2</t>
    <phoneticPr fontId="5" type="noConversion"/>
  </si>
  <si>
    <t>FP82168R×2</t>
    <phoneticPr fontId="5" type="noConversion"/>
  </si>
  <si>
    <t>2F7D93</t>
    <phoneticPr fontId="5" type="noConversion"/>
  </si>
  <si>
    <t>225/72/2SDr</t>
    <phoneticPr fontId="5" type="noConversion"/>
  </si>
  <si>
    <t>灰底白點</t>
    <phoneticPr fontId="5" type="noConversion"/>
  </si>
  <si>
    <t>2F6GY2</t>
    <phoneticPr fontId="5" type="noConversion"/>
  </si>
  <si>
    <t>FP82167R×2</t>
    <phoneticPr fontId="5" type="noConversion"/>
  </si>
  <si>
    <t>2F6GX1</t>
    <phoneticPr fontId="5" type="noConversion"/>
  </si>
  <si>
    <t>2F6GW2</t>
    <phoneticPr fontId="5" type="noConversion"/>
  </si>
  <si>
    <t>白紅愛心</t>
    <phoneticPr fontId="5" type="noConversion"/>
  </si>
  <si>
    <t>J08R</t>
    <phoneticPr fontId="5" type="noConversion"/>
  </si>
  <si>
    <t>2F7E03</t>
    <phoneticPr fontId="5" type="noConversion"/>
  </si>
  <si>
    <t>FP83024R×2</t>
    <phoneticPr fontId="5" type="noConversion"/>
  </si>
  <si>
    <t>2F6IA2</t>
    <phoneticPr fontId="5" type="noConversion"/>
  </si>
  <si>
    <t>2F6GZ3</t>
    <phoneticPr fontId="5" type="noConversion"/>
  </si>
  <si>
    <t>FP82658×2</t>
    <phoneticPr fontId="5" type="noConversion"/>
  </si>
  <si>
    <t>2F6IB1</t>
  </si>
  <si>
    <t>150/48/2SDr</t>
  </si>
  <si>
    <t>FP82169R×2</t>
    <phoneticPr fontId="5" type="noConversion"/>
  </si>
  <si>
    <t>2F6ID2</t>
  </si>
  <si>
    <t>2F08K3</t>
    <phoneticPr fontId="5" type="noConversion"/>
  </si>
  <si>
    <t>50/72CDR</t>
    <phoneticPr fontId="5" type="noConversion"/>
  </si>
  <si>
    <t>FP80790R</t>
    <phoneticPr fontId="5" type="noConversion"/>
  </si>
  <si>
    <t>紫色</t>
    <phoneticPr fontId="5" type="noConversion"/>
  </si>
  <si>
    <t>-6.7</t>
    <phoneticPr fontId="5" type="noConversion"/>
  </si>
  <si>
    <t>-6.8</t>
    <phoneticPr fontId="5" type="noConversion"/>
  </si>
  <si>
    <t>-4.3</t>
    <phoneticPr fontId="5" type="noConversion"/>
  </si>
  <si>
    <t>55</t>
    <phoneticPr fontId="5" type="noConversion"/>
  </si>
  <si>
    <t>2F08L2</t>
    <phoneticPr fontId="5" type="noConversion"/>
  </si>
  <si>
    <t>50/36CE</t>
    <phoneticPr fontId="5" type="noConversion"/>
  </si>
  <si>
    <t>FP60102</t>
    <phoneticPr fontId="5" type="noConversion"/>
  </si>
  <si>
    <t>藍白直條</t>
    <phoneticPr fontId="5" type="noConversion"/>
  </si>
  <si>
    <t>A07B</t>
    <phoneticPr fontId="5" type="noConversion"/>
  </si>
  <si>
    <t>紅黑曲線</t>
    <phoneticPr fontId="5" type="noConversion"/>
  </si>
  <si>
    <t>-6.2</t>
    <phoneticPr fontId="5" type="noConversion"/>
  </si>
  <si>
    <t>1.78/1.83</t>
    <phoneticPr fontId="5" type="noConversion"/>
  </si>
  <si>
    <t>2F1WQ1</t>
  </si>
  <si>
    <t>FP79R12AJ</t>
    <phoneticPr fontId="5" type="noConversion"/>
  </si>
  <si>
    <t>1.78/1.86</t>
    <phoneticPr fontId="5" type="noConversion"/>
  </si>
  <si>
    <t>橘色</t>
    <phoneticPr fontId="5" type="noConversion"/>
  </si>
  <si>
    <t>1.81/1.8</t>
    <phoneticPr fontId="5" type="noConversion"/>
  </si>
  <si>
    <t>2F1WS2</t>
  </si>
  <si>
    <t>FP81623</t>
  </si>
  <si>
    <t>白黑條紋</t>
    <phoneticPr fontId="5" type="noConversion"/>
  </si>
  <si>
    <t>-4.3/-4.42</t>
    <phoneticPr fontId="5" type="noConversion"/>
  </si>
  <si>
    <t>2F1WT2</t>
  </si>
  <si>
    <t>黃黑條紋</t>
    <phoneticPr fontId="5" type="noConversion"/>
  </si>
  <si>
    <t>2F1WU2</t>
  </si>
  <si>
    <t>白綠方塊</t>
  </si>
  <si>
    <t>2F1WV2</t>
  </si>
  <si>
    <t>75/72BK</t>
  </si>
  <si>
    <t>FP81550</t>
  </si>
  <si>
    <t>白黑三角</t>
    <phoneticPr fontId="5" type="noConversion"/>
  </si>
  <si>
    <t>2F1WW2</t>
    <phoneticPr fontId="5" type="noConversion"/>
  </si>
  <si>
    <t>FP81856</t>
    <phoneticPr fontId="5" type="noConversion"/>
  </si>
  <si>
    <t>-4.5</t>
    <phoneticPr fontId="5" type="noConversion"/>
  </si>
  <si>
    <t>-5.6</t>
    <phoneticPr fontId="5" type="noConversion"/>
  </si>
  <si>
    <t>-4.65</t>
    <phoneticPr fontId="5" type="noConversion"/>
  </si>
  <si>
    <t>2F1WX2</t>
  </si>
  <si>
    <t>75/72CE</t>
  </si>
  <si>
    <t>FP81551</t>
    <phoneticPr fontId="5" type="noConversion"/>
  </si>
  <si>
    <t>紫底白點</t>
    <phoneticPr fontId="5" type="noConversion"/>
  </si>
  <si>
    <t>2F1WY2</t>
    <phoneticPr fontId="5" type="noConversion"/>
  </si>
  <si>
    <t>-4.15</t>
    <phoneticPr fontId="5" type="noConversion"/>
  </si>
  <si>
    <t>-6.45</t>
    <phoneticPr fontId="5" type="noConversion"/>
  </si>
  <si>
    <t>-5.98</t>
    <phoneticPr fontId="5" type="noConversion"/>
  </si>
  <si>
    <t>2F1WZ2</t>
  </si>
  <si>
    <t>-4.1</t>
    <phoneticPr fontId="5" type="noConversion"/>
  </si>
  <si>
    <t>-5.73</t>
    <phoneticPr fontId="5" type="noConversion"/>
  </si>
  <si>
    <t>-4.13</t>
    <phoneticPr fontId="5" type="noConversion"/>
  </si>
  <si>
    <t>2F1XA2</t>
  </si>
  <si>
    <t>FP81787</t>
  </si>
  <si>
    <t>綠藍三角</t>
    <phoneticPr fontId="5" type="noConversion"/>
  </si>
  <si>
    <t>墨綠色</t>
    <phoneticPr fontId="5" type="noConversion"/>
  </si>
  <si>
    <t>-5.0</t>
    <phoneticPr fontId="5" type="noConversion"/>
  </si>
  <si>
    <t>-5.40</t>
    <phoneticPr fontId="5" type="noConversion"/>
  </si>
  <si>
    <t>-4.20</t>
    <phoneticPr fontId="5" type="noConversion"/>
  </si>
  <si>
    <t>2F1XB2</t>
    <phoneticPr fontId="5" type="noConversion"/>
  </si>
  <si>
    <t>FP81330R</t>
    <phoneticPr fontId="5" type="noConversion"/>
  </si>
  <si>
    <t>2F1XC2</t>
    <phoneticPr fontId="5" type="noConversion"/>
  </si>
  <si>
    <t>A20A</t>
    <phoneticPr fontId="5" type="noConversion"/>
  </si>
  <si>
    <t>-6.05</t>
    <phoneticPr fontId="5" type="noConversion"/>
  </si>
  <si>
    <t>2F1XD2</t>
    <phoneticPr fontId="5" type="noConversion"/>
  </si>
  <si>
    <t>75/72SAR</t>
    <phoneticPr fontId="5" type="noConversion"/>
  </si>
  <si>
    <t>FP81552R</t>
    <phoneticPr fontId="5" type="noConversion"/>
  </si>
  <si>
    <t>-5.2</t>
    <phoneticPr fontId="5" type="noConversion"/>
  </si>
  <si>
    <t>2F1XE2</t>
    <phoneticPr fontId="5" type="noConversion"/>
  </si>
  <si>
    <t>75/72FR6</t>
    <phoneticPr fontId="5" type="noConversion"/>
  </si>
  <si>
    <t>FP81624</t>
    <phoneticPr fontId="5" type="noConversion"/>
  </si>
  <si>
    <t>-4.68</t>
    <phoneticPr fontId="5" type="noConversion"/>
  </si>
  <si>
    <t>-5.85</t>
    <phoneticPr fontId="5" type="noConversion"/>
  </si>
  <si>
    <t>-3.6</t>
    <phoneticPr fontId="5" type="noConversion"/>
  </si>
  <si>
    <t>-4.53</t>
    <phoneticPr fontId="5" type="noConversion"/>
  </si>
  <si>
    <t>FP11014R</t>
    <phoneticPr fontId="5" type="noConversion"/>
  </si>
  <si>
    <t>A20B</t>
    <phoneticPr fontId="5" type="noConversion"/>
  </si>
  <si>
    <t>-6.35</t>
    <phoneticPr fontId="5" type="noConversion"/>
  </si>
  <si>
    <t>A16A</t>
    <phoneticPr fontId="5" type="noConversion"/>
  </si>
  <si>
    <t>-5.02</t>
    <phoneticPr fontId="5" type="noConversion"/>
  </si>
  <si>
    <t>-4.62</t>
    <phoneticPr fontId="5" type="noConversion"/>
  </si>
  <si>
    <t>2F1XH2</t>
    <phoneticPr fontId="5" type="noConversion"/>
  </si>
  <si>
    <t>FP81338R</t>
    <phoneticPr fontId="5" type="noConversion"/>
  </si>
  <si>
    <t>A16B</t>
    <phoneticPr fontId="5" type="noConversion"/>
  </si>
  <si>
    <t>FP81625</t>
    <phoneticPr fontId="5" type="noConversion"/>
  </si>
  <si>
    <t>-3.5</t>
    <phoneticPr fontId="5" type="noConversion"/>
  </si>
  <si>
    <t>-4.75</t>
    <phoneticPr fontId="5" type="noConversion"/>
  </si>
  <si>
    <t>2F1XI2</t>
    <phoneticPr fontId="5" type="noConversion"/>
  </si>
  <si>
    <t>75/72SR6</t>
    <phoneticPr fontId="5" type="noConversion"/>
  </si>
  <si>
    <t>-3.74</t>
    <phoneticPr fontId="5" type="noConversion"/>
  </si>
  <si>
    <t>2F1XJ2</t>
    <phoneticPr fontId="5" type="noConversion"/>
  </si>
  <si>
    <t>-4.2</t>
    <phoneticPr fontId="5" type="noConversion"/>
  </si>
  <si>
    <t>2F1XK2</t>
    <phoneticPr fontId="5" type="noConversion"/>
  </si>
  <si>
    <t>FP81337R</t>
    <phoneticPr fontId="5" type="noConversion"/>
  </si>
  <si>
    <t>-4.12</t>
    <phoneticPr fontId="5" type="noConversion"/>
  </si>
  <si>
    <t>2F1XM2</t>
  </si>
  <si>
    <t>FP81334R</t>
  </si>
  <si>
    <t>-5.7</t>
    <phoneticPr fontId="5" type="noConversion"/>
  </si>
  <si>
    <t>-4.0</t>
    <phoneticPr fontId="5" type="noConversion"/>
  </si>
  <si>
    <t>2F1XP2</t>
    <phoneticPr fontId="5" type="noConversion"/>
  </si>
  <si>
    <t>2F1XR2</t>
    <phoneticPr fontId="5" type="noConversion"/>
  </si>
  <si>
    <t>-6.4</t>
    <phoneticPr fontId="5" type="noConversion"/>
  </si>
  <si>
    <t>-4</t>
    <phoneticPr fontId="5" type="noConversion"/>
  </si>
  <si>
    <t>2F1XS2</t>
    <phoneticPr fontId="5" type="noConversion"/>
  </si>
  <si>
    <t>FP81348R</t>
    <phoneticPr fontId="5" type="noConversion"/>
  </si>
  <si>
    <t>-6.36</t>
    <phoneticPr fontId="5" type="noConversion"/>
  </si>
  <si>
    <t>2F1XT2</t>
    <phoneticPr fontId="5" type="noConversion"/>
  </si>
  <si>
    <t>75/72SRR5</t>
    <phoneticPr fontId="5" type="noConversion"/>
  </si>
  <si>
    <t>FP81626</t>
    <phoneticPr fontId="5" type="noConversion"/>
  </si>
  <si>
    <t>黑紅十字</t>
    <phoneticPr fontId="5" type="noConversion"/>
  </si>
  <si>
    <t>2F1XU2</t>
    <phoneticPr fontId="5" type="noConversion"/>
  </si>
  <si>
    <t>FP81857R</t>
    <phoneticPr fontId="5" type="noConversion"/>
  </si>
  <si>
    <t>紫黑條紋</t>
    <phoneticPr fontId="5" type="noConversion"/>
  </si>
  <si>
    <t>2F1XV2</t>
    <phoneticPr fontId="5" type="noConversion"/>
  </si>
  <si>
    <t>FP81346R</t>
    <phoneticPr fontId="5" type="noConversion"/>
  </si>
  <si>
    <t>2F1XX2</t>
    <phoneticPr fontId="5" type="noConversion"/>
  </si>
  <si>
    <t>FP81326R</t>
    <phoneticPr fontId="5" type="noConversion"/>
  </si>
  <si>
    <t>-5.9</t>
    <phoneticPr fontId="5" type="noConversion"/>
  </si>
  <si>
    <t>2F1XY2</t>
    <phoneticPr fontId="5" type="noConversion"/>
  </si>
  <si>
    <t>75/72CDR</t>
    <phoneticPr fontId="5" type="noConversion"/>
  </si>
  <si>
    <t>FP81858</t>
    <phoneticPr fontId="5" type="noConversion"/>
  </si>
  <si>
    <t>-5</t>
    <phoneticPr fontId="5" type="noConversion"/>
  </si>
  <si>
    <t>-5.4</t>
    <phoneticPr fontId="5" type="noConversion"/>
  </si>
  <si>
    <t>2F1XZ2</t>
    <phoneticPr fontId="5" type="noConversion"/>
  </si>
  <si>
    <t>FP81627</t>
    <phoneticPr fontId="5" type="noConversion"/>
  </si>
  <si>
    <t>-4.73/-4.8</t>
    <phoneticPr fontId="5" type="noConversion"/>
  </si>
  <si>
    <t>2F1YA1</t>
    <phoneticPr fontId="5" type="noConversion"/>
  </si>
  <si>
    <t>FP11908R</t>
    <phoneticPr fontId="5" type="noConversion"/>
  </si>
  <si>
    <t>A13;A17B</t>
    <phoneticPr fontId="5" type="noConversion"/>
  </si>
  <si>
    <t>-9.25</t>
    <phoneticPr fontId="5" type="noConversion"/>
  </si>
  <si>
    <t>-2.85</t>
    <phoneticPr fontId="5" type="noConversion"/>
  </si>
  <si>
    <t>2F1YB2</t>
    <phoneticPr fontId="5" type="noConversion"/>
  </si>
  <si>
    <t>75/72SDFFR</t>
    <phoneticPr fontId="5" type="noConversion"/>
  </si>
  <si>
    <t>FP81235R</t>
    <phoneticPr fontId="5" type="noConversion"/>
  </si>
  <si>
    <t>S01-1~6</t>
    <phoneticPr fontId="5" type="noConversion"/>
  </si>
  <si>
    <t>黃黑大三角</t>
    <phoneticPr fontId="5" type="noConversion"/>
  </si>
  <si>
    <t>-5.3</t>
    <phoneticPr fontId="5" type="noConversion"/>
  </si>
  <si>
    <t>2F1YC2</t>
  </si>
  <si>
    <t>-3.52/-3.4</t>
    <phoneticPr fontId="5" type="noConversion"/>
  </si>
  <si>
    <t>2F1YE2</t>
    <phoneticPr fontId="5" type="noConversion"/>
  </si>
  <si>
    <t>75/72CE</t>
    <phoneticPr fontId="5" type="noConversion"/>
  </si>
  <si>
    <t>-4.85</t>
    <phoneticPr fontId="5" type="noConversion"/>
  </si>
  <si>
    <t>58</t>
    <phoneticPr fontId="5" type="noConversion"/>
  </si>
  <si>
    <t>2F28I2</t>
    <phoneticPr fontId="5" type="noConversion"/>
  </si>
  <si>
    <t>FP81325R</t>
    <phoneticPr fontId="5" type="noConversion"/>
  </si>
  <si>
    <t>2F28J1</t>
  </si>
  <si>
    <t>FP81303R</t>
  </si>
  <si>
    <t>A17B</t>
    <phoneticPr fontId="5" type="noConversion"/>
  </si>
  <si>
    <t>2F28K2</t>
    <phoneticPr fontId="5" type="noConversion"/>
  </si>
  <si>
    <t>-6.3</t>
    <phoneticPr fontId="5" type="noConversion"/>
  </si>
  <si>
    <t>-6.23</t>
    <phoneticPr fontId="5" type="noConversion"/>
  </si>
  <si>
    <t>-4.8</t>
    <phoneticPr fontId="5" type="noConversion"/>
  </si>
  <si>
    <t>2F28L1</t>
    <phoneticPr fontId="5" type="noConversion"/>
  </si>
  <si>
    <t>100/36SDR</t>
    <phoneticPr fontId="5" type="noConversion"/>
  </si>
  <si>
    <t>FP81329R</t>
    <phoneticPr fontId="5" type="noConversion"/>
  </si>
  <si>
    <t>A17A</t>
    <phoneticPr fontId="5" type="noConversion"/>
  </si>
  <si>
    <t>-6.0</t>
    <phoneticPr fontId="5" type="noConversion"/>
  </si>
  <si>
    <t>2F28M2</t>
    <phoneticPr fontId="5" type="noConversion"/>
  </si>
  <si>
    <t>FP81336R</t>
    <phoneticPr fontId="5" type="noConversion"/>
  </si>
  <si>
    <t>-6.23</t>
  </si>
  <si>
    <t>-4.9</t>
  </si>
  <si>
    <t>2F28N2</t>
    <phoneticPr fontId="5" type="noConversion"/>
  </si>
  <si>
    <t>-5.08</t>
    <phoneticPr fontId="5" type="noConversion"/>
  </si>
  <si>
    <t>2F28P2</t>
  </si>
  <si>
    <t>FP81328R</t>
  </si>
  <si>
    <t>-6.39</t>
    <phoneticPr fontId="5" type="noConversion"/>
  </si>
  <si>
    <t>-4.38</t>
    <phoneticPr fontId="5" type="noConversion"/>
  </si>
  <si>
    <t>2F28Q2</t>
    <phoneticPr fontId="5" type="noConversion"/>
  </si>
  <si>
    <t>FP81345R</t>
    <phoneticPr fontId="5" type="noConversion"/>
  </si>
  <si>
    <t>綠紅條紋</t>
    <phoneticPr fontId="5" type="noConversion"/>
  </si>
  <si>
    <t>1.58//1.66</t>
    <phoneticPr fontId="5" type="noConversion"/>
  </si>
  <si>
    <t>-5.18/-4.88</t>
    <phoneticPr fontId="5" type="noConversion"/>
  </si>
  <si>
    <t>2F28R2</t>
    <phoneticPr fontId="5" type="noConversion"/>
  </si>
  <si>
    <t>A22B</t>
    <phoneticPr fontId="5" type="noConversion"/>
  </si>
  <si>
    <t>2F28S1</t>
  </si>
  <si>
    <t>-4.4</t>
    <phoneticPr fontId="5" type="noConversion"/>
  </si>
  <si>
    <t>2F28T2</t>
    <phoneticPr fontId="5" type="noConversion"/>
  </si>
  <si>
    <t>FP81349R</t>
    <phoneticPr fontId="5" type="noConversion"/>
  </si>
  <si>
    <t>-4.96</t>
    <phoneticPr fontId="5" type="noConversion"/>
  </si>
  <si>
    <t>2F28U2</t>
    <phoneticPr fontId="5" type="noConversion"/>
  </si>
  <si>
    <t>-5.07/-4.76</t>
    <phoneticPr fontId="5" type="noConversion"/>
  </si>
  <si>
    <t>2F40U3</t>
    <phoneticPr fontId="5" type="noConversion"/>
  </si>
  <si>
    <t>150/48SR6</t>
    <phoneticPr fontId="5" type="noConversion"/>
  </si>
  <si>
    <t>FP82634</t>
    <phoneticPr fontId="5" type="noConversion"/>
  </si>
  <si>
    <t>2F40V1</t>
    <phoneticPr fontId="5" type="noConversion"/>
  </si>
  <si>
    <t>150/48KR5</t>
    <phoneticPr fontId="5" type="noConversion"/>
  </si>
  <si>
    <t>FP82639</t>
    <phoneticPr fontId="5" type="noConversion"/>
  </si>
  <si>
    <t>2F40W2</t>
  </si>
  <si>
    <t>2F40X2</t>
  </si>
  <si>
    <t>2F40Y2</t>
    <phoneticPr fontId="5" type="noConversion"/>
  </si>
  <si>
    <t>1.95/1.92</t>
    <phoneticPr fontId="5" type="noConversion"/>
  </si>
  <si>
    <t>2F41A2</t>
    <phoneticPr fontId="5" type="noConversion"/>
  </si>
  <si>
    <t>FP81333R×2</t>
    <phoneticPr fontId="5" type="noConversion"/>
  </si>
  <si>
    <t>2F41B2</t>
    <phoneticPr fontId="5" type="noConversion"/>
  </si>
  <si>
    <t>白底黑十字</t>
    <phoneticPr fontId="5" type="noConversion"/>
  </si>
  <si>
    <t>-4.72</t>
    <phoneticPr fontId="5" type="noConversion"/>
  </si>
  <si>
    <t>2F41D2</t>
    <phoneticPr fontId="5" type="noConversion"/>
  </si>
  <si>
    <t>FP82767R</t>
    <phoneticPr fontId="5" type="noConversion"/>
  </si>
  <si>
    <t>-5.55</t>
    <phoneticPr fontId="5" type="noConversion"/>
  </si>
  <si>
    <t>2F41E1</t>
    <phoneticPr fontId="5" type="noConversion"/>
  </si>
  <si>
    <t>150/48FBKR</t>
    <phoneticPr fontId="5" type="noConversion"/>
  </si>
  <si>
    <t>FP82572R</t>
    <phoneticPr fontId="5" type="noConversion"/>
  </si>
  <si>
    <t>-4.88</t>
    <phoneticPr fontId="5" type="noConversion"/>
  </si>
  <si>
    <t>-5.5</t>
    <phoneticPr fontId="5" type="noConversion"/>
  </si>
  <si>
    <t>-6.25</t>
    <phoneticPr fontId="5" type="noConversion"/>
  </si>
  <si>
    <t>2F41H3</t>
  </si>
  <si>
    <t>150/48SR6</t>
  </si>
  <si>
    <t>桔黑三角</t>
    <phoneticPr fontId="5" type="noConversion"/>
  </si>
  <si>
    <t>2F41J2</t>
    <phoneticPr fontId="5" type="noConversion"/>
  </si>
  <si>
    <t>FP82132R</t>
    <phoneticPr fontId="5" type="noConversion"/>
  </si>
  <si>
    <t>-3.4</t>
    <phoneticPr fontId="5" type="noConversion"/>
  </si>
  <si>
    <t>2F41L3</t>
  </si>
  <si>
    <t>FP82648</t>
  </si>
  <si>
    <t>白紅方塊</t>
    <phoneticPr fontId="5" type="noConversion"/>
  </si>
  <si>
    <t>-4.6</t>
    <phoneticPr fontId="5" type="noConversion"/>
  </si>
  <si>
    <t>2F41M1</t>
    <phoneticPr fontId="5" type="noConversion"/>
  </si>
  <si>
    <t>FP82150R</t>
    <phoneticPr fontId="5" type="noConversion"/>
  </si>
  <si>
    <t>綠黑小三角</t>
    <phoneticPr fontId="5" type="noConversion"/>
  </si>
  <si>
    <t>-5.05</t>
    <phoneticPr fontId="5" type="noConversion"/>
  </si>
  <si>
    <t>2F41N2</t>
    <phoneticPr fontId="5" type="noConversion"/>
  </si>
  <si>
    <t>-3.9</t>
    <phoneticPr fontId="5" type="noConversion"/>
  </si>
  <si>
    <t>白藍三角</t>
    <phoneticPr fontId="5" type="noConversion"/>
  </si>
  <si>
    <t>-4.34</t>
    <phoneticPr fontId="5" type="noConversion"/>
  </si>
  <si>
    <t>2F41R1</t>
    <phoneticPr fontId="5" type="noConversion"/>
  </si>
  <si>
    <t>150/48SD</t>
    <phoneticPr fontId="5" type="noConversion"/>
  </si>
  <si>
    <t>FP02406R</t>
    <phoneticPr fontId="5" type="noConversion"/>
  </si>
  <si>
    <t>-4.26</t>
    <phoneticPr fontId="5" type="noConversion"/>
  </si>
  <si>
    <t>36</t>
    <phoneticPr fontId="5" type="noConversion"/>
  </si>
  <si>
    <t>2F41T2</t>
  </si>
  <si>
    <t>75/72/2SDFFR</t>
  </si>
  <si>
    <t>FP81235R×2</t>
    <phoneticPr fontId="5" type="noConversion"/>
  </si>
  <si>
    <t>S02-5~6</t>
    <phoneticPr fontId="5" type="noConversion"/>
  </si>
  <si>
    <t>-4.9</t>
    <phoneticPr fontId="5" type="noConversion"/>
  </si>
  <si>
    <t>棕色</t>
    <phoneticPr fontId="5" type="noConversion"/>
  </si>
  <si>
    <t>2F6EL1</t>
    <phoneticPr fontId="5" type="noConversion"/>
  </si>
  <si>
    <t>150/48/2KR5</t>
    <phoneticPr fontId="5" type="noConversion"/>
  </si>
  <si>
    <t>FP82639×2</t>
    <phoneticPr fontId="5" type="noConversion"/>
  </si>
  <si>
    <t>2F6EN1</t>
  </si>
  <si>
    <t>150/48/2BG</t>
  </si>
  <si>
    <t>FP82569×2</t>
    <phoneticPr fontId="5" type="noConversion"/>
  </si>
  <si>
    <t>A24B</t>
    <phoneticPr fontId="5" type="noConversion"/>
  </si>
  <si>
    <t>FP82138R×2</t>
    <phoneticPr fontId="5" type="noConversion"/>
  </si>
  <si>
    <t>1.66/1.68</t>
    <phoneticPr fontId="5" type="noConversion"/>
  </si>
  <si>
    <t>-4.69</t>
    <phoneticPr fontId="5" type="noConversion"/>
  </si>
  <si>
    <t>-5.29/-5.04</t>
    <phoneticPr fontId="5" type="noConversion"/>
  </si>
  <si>
    <t>2F6ET1</t>
  </si>
  <si>
    <t>150/48/2GY5</t>
  </si>
  <si>
    <t>FP82570×2</t>
    <phoneticPr fontId="5" type="noConversion"/>
  </si>
  <si>
    <t>S01-1~12</t>
    <phoneticPr fontId="5" type="noConversion"/>
  </si>
  <si>
    <t>2F6EU1</t>
    <phoneticPr fontId="5" type="noConversion"/>
  </si>
  <si>
    <t>150/48/2BG3</t>
    <phoneticPr fontId="5" type="noConversion"/>
  </si>
  <si>
    <t>FP82571×2</t>
    <phoneticPr fontId="5" type="noConversion"/>
  </si>
  <si>
    <t>-3.8</t>
    <phoneticPr fontId="5" type="noConversion"/>
  </si>
  <si>
    <t>-5.35</t>
    <phoneticPr fontId="5" type="noConversion"/>
  </si>
  <si>
    <t>2F6EV1</t>
  </si>
  <si>
    <t>-6.74</t>
    <phoneticPr fontId="5" type="noConversion"/>
  </si>
  <si>
    <t>2F6EX1</t>
    <phoneticPr fontId="5" type="noConversion"/>
  </si>
  <si>
    <t>150/48/2GY5</t>
    <phoneticPr fontId="5" type="noConversion"/>
  </si>
  <si>
    <t>-6.75</t>
    <phoneticPr fontId="5" type="noConversion"/>
  </si>
  <si>
    <t>2F6EY2</t>
    <phoneticPr fontId="5" type="noConversion"/>
  </si>
  <si>
    <t>150/72/2SDR</t>
    <phoneticPr fontId="5" type="noConversion"/>
  </si>
  <si>
    <t>FP82818R×2</t>
    <phoneticPr fontId="5" type="noConversion"/>
  </si>
  <si>
    <t>S01-7~10</t>
    <phoneticPr fontId="5" type="noConversion"/>
  </si>
  <si>
    <t>-4.67</t>
    <phoneticPr fontId="5" type="noConversion"/>
  </si>
  <si>
    <t>2F6EZ1</t>
    <phoneticPr fontId="5" type="noConversion"/>
  </si>
  <si>
    <t>FP82643×2</t>
    <phoneticPr fontId="5" type="noConversion"/>
  </si>
  <si>
    <t>-3.85</t>
    <phoneticPr fontId="5" type="noConversion"/>
  </si>
  <si>
    <t>2F6FC3</t>
    <phoneticPr fontId="5" type="noConversion"/>
  </si>
  <si>
    <t>150/48/2FBKR</t>
    <phoneticPr fontId="5" type="noConversion"/>
  </si>
  <si>
    <t>FP82573R×2</t>
    <phoneticPr fontId="5" type="noConversion"/>
  </si>
  <si>
    <t>-5.1</t>
    <phoneticPr fontId="5" type="noConversion"/>
  </si>
  <si>
    <t>2F6FG1</t>
  </si>
  <si>
    <t>FP82574×2</t>
    <phoneticPr fontId="5" type="noConversion"/>
  </si>
  <si>
    <t>2F6FH2</t>
    <phoneticPr fontId="5" type="noConversion"/>
  </si>
  <si>
    <t>-5.04</t>
    <phoneticPr fontId="5" type="noConversion"/>
  </si>
  <si>
    <t>2F6FK1</t>
    <phoneticPr fontId="5" type="noConversion"/>
  </si>
  <si>
    <t>150/48/2BG</t>
    <phoneticPr fontId="5" type="noConversion"/>
  </si>
  <si>
    <t>FP02404×2</t>
    <phoneticPr fontId="5" type="noConversion"/>
  </si>
  <si>
    <t>-5.21</t>
    <phoneticPr fontId="5" type="noConversion"/>
  </si>
  <si>
    <t>2F6FL1</t>
  </si>
  <si>
    <t>150/48/2KR5</t>
  </si>
  <si>
    <t>-3.93</t>
    <phoneticPr fontId="5" type="noConversion"/>
  </si>
  <si>
    <t>2F6FP2</t>
    <phoneticPr fontId="5" type="noConversion"/>
  </si>
  <si>
    <t>150/48/2CDR</t>
    <phoneticPr fontId="5" type="noConversion"/>
  </si>
  <si>
    <t>FP82767R×2</t>
    <phoneticPr fontId="5" type="noConversion"/>
  </si>
  <si>
    <t>S02-3~5</t>
    <phoneticPr fontId="5" type="noConversion"/>
  </si>
  <si>
    <t>-4.7</t>
    <phoneticPr fontId="5" type="noConversion"/>
  </si>
  <si>
    <t>40</t>
    <phoneticPr fontId="5" type="noConversion"/>
  </si>
  <si>
    <t>2F7B82</t>
  </si>
  <si>
    <t>45/24SAXT</t>
    <phoneticPr fontId="5" type="noConversion"/>
  </si>
  <si>
    <t>FP00301</t>
    <phoneticPr fontId="5" type="noConversion"/>
  </si>
  <si>
    <t>紅底白點</t>
    <phoneticPr fontId="5" type="noConversion"/>
  </si>
  <si>
    <t>-5.53</t>
    <phoneticPr fontId="5" type="noConversion"/>
  </si>
  <si>
    <t>-7.0</t>
    <phoneticPr fontId="5" type="noConversion"/>
  </si>
  <si>
    <t>-4.17</t>
    <phoneticPr fontId="5" type="noConversion"/>
  </si>
  <si>
    <t>FP80122R</t>
    <phoneticPr fontId="5" type="noConversion"/>
  </si>
  <si>
    <t>2F7C33</t>
    <phoneticPr fontId="5" type="noConversion"/>
  </si>
  <si>
    <t>225/72/2FBKR</t>
    <phoneticPr fontId="5" type="noConversion"/>
  </si>
  <si>
    <t>FP83500R×2</t>
    <phoneticPr fontId="5" type="noConversion"/>
  </si>
  <si>
    <t>-5.8</t>
    <phoneticPr fontId="5" type="noConversion"/>
  </si>
  <si>
    <t>2F7C53</t>
    <phoneticPr fontId="5" type="noConversion"/>
  </si>
  <si>
    <t>-5.22</t>
    <phoneticPr fontId="5" type="noConversion"/>
  </si>
  <si>
    <t>2F7C62</t>
    <phoneticPr fontId="5" type="noConversion"/>
  </si>
  <si>
    <t>165/48SR6</t>
    <phoneticPr fontId="5" type="noConversion"/>
  </si>
  <si>
    <t>FP82644</t>
    <phoneticPr fontId="5" type="noConversion"/>
  </si>
  <si>
    <t>2F7C82</t>
    <phoneticPr fontId="5" type="noConversion"/>
  </si>
  <si>
    <t>FP83702R</t>
    <phoneticPr fontId="5" type="noConversion"/>
  </si>
  <si>
    <t>A21A</t>
    <phoneticPr fontId="5" type="noConversion"/>
  </si>
  <si>
    <t>-5.65</t>
    <phoneticPr fontId="5" type="noConversion"/>
  </si>
  <si>
    <t>2F41U2</t>
    <phoneticPr fontId="5" type="noConversion"/>
  </si>
  <si>
    <t>2F41S3</t>
  </si>
  <si>
    <t>FP82649</t>
  </si>
  <si>
    <t>白黑十字</t>
  </si>
  <si>
    <t>白紅十字</t>
    <phoneticPr fontId="5" type="noConversion"/>
  </si>
  <si>
    <t>2F41V2</t>
    <phoneticPr fontId="5" type="noConversion"/>
  </si>
  <si>
    <t>2F1YD1</t>
    <phoneticPr fontId="5" type="noConversion"/>
  </si>
  <si>
    <t>75/36GYR29</t>
    <phoneticPr fontId="5" type="noConversion"/>
  </si>
  <si>
    <t>FP01306</t>
    <phoneticPr fontId="5" type="noConversion"/>
  </si>
  <si>
    <t>白底紅星</t>
    <phoneticPr fontId="5" type="noConversion"/>
  </si>
  <si>
    <t>2F41W1</t>
    <phoneticPr fontId="5" type="noConversion"/>
  </si>
  <si>
    <t>150/48SDR2</t>
    <phoneticPr fontId="5" type="noConversion"/>
  </si>
  <si>
    <t>-4.75/-4.66</t>
    <phoneticPr fontId="5" type="noConversion"/>
  </si>
  <si>
    <t>2F1YF2</t>
    <phoneticPr fontId="5" type="noConversion"/>
  </si>
  <si>
    <t>FP01308</t>
    <phoneticPr fontId="5" type="noConversion"/>
  </si>
  <si>
    <t>橘白大點</t>
    <phoneticPr fontId="5" type="noConversion"/>
  </si>
  <si>
    <t>-4.64</t>
    <phoneticPr fontId="5" type="noConversion"/>
  </si>
  <si>
    <t>2F41X2</t>
    <phoneticPr fontId="5" type="noConversion"/>
  </si>
  <si>
    <t>2F41Y1</t>
  </si>
  <si>
    <t>FP82137R</t>
  </si>
  <si>
    <t>-4.93</t>
    <phoneticPr fontId="5" type="noConversion"/>
  </si>
  <si>
    <t>75/72SDR2</t>
    <phoneticPr fontId="5" type="noConversion"/>
  </si>
  <si>
    <t>-6.1</t>
    <phoneticPr fontId="5" type="noConversion"/>
  </si>
  <si>
    <t>2F08M2</t>
  </si>
  <si>
    <t>FP80127</t>
    <phoneticPr fontId="5" type="noConversion"/>
  </si>
  <si>
    <t>-6.9</t>
    <phoneticPr fontId="5" type="noConversion"/>
  </si>
  <si>
    <t>-4.24</t>
    <phoneticPr fontId="5" type="noConversion"/>
  </si>
  <si>
    <t>2F41Z2</t>
  </si>
  <si>
    <t>FP02304R</t>
  </si>
  <si>
    <t>-5.18</t>
    <phoneticPr fontId="5" type="noConversion"/>
  </si>
  <si>
    <t>2F1YI1</t>
    <phoneticPr fontId="5" type="noConversion"/>
  </si>
  <si>
    <t>FP81308R</t>
    <phoneticPr fontId="5" type="noConversion"/>
  </si>
  <si>
    <t>2F42A1</t>
    <phoneticPr fontId="5" type="noConversion"/>
  </si>
  <si>
    <t>FP02306R</t>
    <phoneticPr fontId="5" type="noConversion"/>
  </si>
  <si>
    <t>-4.25</t>
    <phoneticPr fontId="5" type="noConversion"/>
  </si>
  <si>
    <t>2F28V2</t>
    <phoneticPr fontId="5" type="noConversion"/>
  </si>
  <si>
    <t>FP81351R</t>
    <phoneticPr fontId="5" type="noConversion"/>
  </si>
  <si>
    <t>2F1YJ2</t>
    <phoneticPr fontId="5" type="noConversion"/>
  </si>
  <si>
    <t>75/48SDR</t>
    <phoneticPr fontId="5" type="noConversion"/>
  </si>
  <si>
    <t>FP81324R</t>
    <phoneticPr fontId="5" type="noConversion"/>
  </si>
  <si>
    <t>-4.44</t>
    <phoneticPr fontId="5" type="noConversion"/>
  </si>
  <si>
    <t>2F1YK1</t>
    <phoneticPr fontId="5" type="noConversion"/>
  </si>
  <si>
    <t>FP81355R</t>
    <phoneticPr fontId="5" type="noConversion"/>
  </si>
  <si>
    <t>2F1YH2</t>
  </si>
  <si>
    <t>FP81629</t>
    <phoneticPr fontId="5" type="noConversion"/>
  </si>
  <si>
    <t>1.97/1.94</t>
    <phoneticPr fontId="5" type="noConversion"/>
  </si>
  <si>
    <t>-3.72/3.76</t>
    <phoneticPr fontId="5" type="noConversion"/>
  </si>
  <si>
    <t>2F7D02</t>
  </si>
  <si>
    <t>165/48SR6</t>
  </si>
  <si>
    <t>FP82652</t>
  </si>
  <si>
    <t>-5.68</t>
    <phoneticPr fontId="5" type="noConversion"/>
  </si>
  <si>
    <t>2F6FX1</t>
  </si>
  <si>
    <t>FP02307×2</t>
    <phoneticPr fontId="5" type="noConversion"/>
  </si>
  <si>
    <t>2F28W1</t>
  </si>
  <si>
    <t>2F42B2</t>
    <phoneticPr fontId="5" type="noConversion"/>
  </si>
  <si>
    <t>FP81361R×2</t>
    <phoneticPr fontId="5" type="noConversion"/>
  </si>
  <si>
    <t>-4.39/-4.45</t>
    <phoneticPr fontId="5" type="noConversion"/>
  </si>
  <si>
    <t>2F1YL2</t>
    <phoneticPr fontId="5" type="noConversion"/>
  </si>
  <si>
    <t>FP01314</t>
    <phoneticPr fontId="5" type="noConversion"/>
  </si>
  <si>
    <t>-4.58</t>
    <phoneticPr fontId="5" type="noConversion"/>
  </si>
  <si>
    <t>2F1YM2</t>
    <phoneticPr fontId="5" type="noConversion"/>
  </si>
  <si>
    <t>-6.5</t>
    <phoneticPr fontId="5" type="noConversion"/>
  </si>
  <si>
    <t>2F42C2</t>
    <phoneticPr fontId="5" type="noConversion"/>
  </si>
  <si>
    <t>150/48BK42</t>
    <phoneticPr fontId="5" type="noConversion"/>
  </si>
  <si>
    <t>FP02410</t>
    <phoneticPr fontId="5" type="noConversion"/>
  </si>
  <si>
    <t>2F42D1</t>
    <phoneticPr fontId="5" type="noConversion"/>
  </si>
  <si>
    <t>150/48SDR1</t>
    <phoneticPr fontId="5" type="noConversion"/>
  </si>
  <si>
    <t>-4.29</t>
    <phoneticPr fontId="5" type="noConversion"/>
  </si>
  <si>
    <t>2F6GB1</t>
    <phoneticPr fontId="5" type="noConversion"/>
  </si>
  <si>
    <t>FP02411×2</t>
    <phoneticPr fontId="5" type="noConversion"/>
  </si>
  <si>
    <t>-5.28</t>
    <phoneticPr fontId="5" type="noConversion"/>
  </si>
  <si>
    <t>2F1YN1</t>
    <phoneticPr fontId="5" type="noConversion"/>
  </si>
  <si>
    <t>-2.88</t>
    <phoneticPr fontId="5" type="noConversion"/>
  </si>
  <si>
    <t>2F42F1</t>
    <phoneticPr fontId="5" type="noConversion"/>
  </si>
  <si>
    <t>-4.35</t>
    <phoneticPr fontId="5" type="noConversion"/>
  </si>
  <si>
    <t>2F42G2</t>
    <phoneticPr fontId="5" type="noConversion"/>
  </si>
  <si>
    <t>2F28X2</t>
    <phoneticPr fontId="5" type="noConversion"/>
  </si>
  <si>
    <t>2F28Y1</t>
    <phoneticPr fontId="5" type="noConversion"/>
  </si>
  <si>
    <t>FP81305R</t>
    <phoneticPr fontId="5" type="noConversion"/>
  </si>
  <si>
    <t>藍色</t>
    <phoneticPr fontId="5" type="noConversion"/>
  </si>
  <si>
    <t>-6</t>
    <phoneticPr fontId="5" type="noConversion"/>
  </si>
  <si>
    <t>-3.95</t>
    <phoneticPr fontId="5" type="noConversion"/>
  </si>
  <si>
    <t>2F28Z2</t>
    <phoneticPr fontId="5" type="noConversion"/>
  </si>
  <si>
    <t>2F29A2</t>
  </si>
  <si>
    <t>A15</t>
    <phoneticPr fontId="5" type="noConversion"/>
  </si>
  <si>
    <t>2F6GF1</t>
    <phoneticPr fontId="5" type="noConversion"/>
  </si>
  <si>
    <t>FP02412×2</t>
    <phoneticPr fontId="5" type="noConversion"/>
  </si>
  <si>
    <t>-5.24</t>
    <phoneticPr fontId="5" type="noConversion"/>
  </si>
  <si>
    <t>2F42K2</t>
    <phoneticPr fontId="5" type="noConversion"/>
  </si>
  <si>
    <t>75/24/2SDR1</t>
    <phoneticPr fontId="5" type="noConversion"/>
  </si>
  <si>
    <t>-4.56</t>
    <phoneticPr fontId="5" type="noConversion"/>
  </si>
  <si>
    <t>2F42L2</t>
  </si>
  <si>
    <t>FP82162R</t>
    <phoneticPr fontId="5" type="noConversion"/>
  </si>
  <si>
    <t>-3.7</t>
    <phoneticPr fontId="5" type="noConversion"/>
  </si>
  <si>
    <t>2F42M2</t>
    <phoneticPr fontId="5" type="noConversion"/>
  </si>
  <si>
    <t>75/24/2SDR1</t>
  </si>
  <si>
    <t>FP81364R×2</t>
    <phoneticPr fontId="5" type="noConversion"/>
  </si>
  <si>
    <t>1.79/1.8</t>
    <phoneticPr fontId="5" type="noConversion"/>
  </si>
  <si>
    <t>2F42P2</t>
    <phoneticPr fontId="5" type="noConversion"/>
  </si>
  <si>
    <t>FP82777</t>
    <phoneticPr fontId="5" type="noConversion"/>
  </si>
  <si>
    <t>-4.06</t>
    <phoneticPr fontId="5" type="noConversion"/>
  </si>
  <si>
    <t>2F1YP2</t>
    <phoneticPr fontId="5" type="noConversion"/>
  </si>
  <si>
    <t>-3.58</t>
    <phoneticPr fontId="5" type="noConversion"/>
  </si>
  <si>
    <t>2F42N1</t>
    <phoneticPr fontId="5" type="noConversion"/>
  </si>
  <si>
    <t>2F42Q1</t>
    <phoneticPr fontId="5" type="noConversion"/>
  </si>
  <si>
    <t>FP82163R</t>
    <phoneticPr fontId="5" type="noConversion"/>
  </si>
  <si>
    <t>-4.67/-4.57</t>
    <phoneticPr fontId="5" type="noConversion"/>
  </si>
  <si>
    <t>2F29B1</t>
    <phoneticPr fontId="5" type="noConversion"/>
  </si>
  <si>
    <t>FP81368R</t>
    <phoneticPr fontId="5" type="noConversion"/>
  </si>
  <si>
    <t>-3.68</t>
    <phoneticPr fontId="5" type="noConversion"/>
  </si>
  <si>
    <t>2F6GI1</t>
    <phoneticPr fontId="5" type="noConversion"/>
  </si>
  <si>
    <t>FP02413×2</t>
    <phoneticPr fontId="5" type="noConversion"/>
  </si>
  <si>
    <t>2F6GJ2</t>
    <phoneticPr fontId="5" type="noConversion"/>
  </si>
  <si>
    <t>150/48/2BFSD</t>
    <phoneticPr fontId="5" type="noConversion"/>
  </si>
  <si>
    <t>FP02311×2</t>
    <phoneticPr fontId="5" type="noConversion"/>
  </si>
  <si>
    <t>S02-1~3</t>
    <phoneticPr fontId="5" type="noConversion"/>
  </si>
  <si>
    <t>紅藍雙色</t>
    <phoneticPr fontId="5" type="noConversion"/>
  </si>
  <si>
    <t>-5.32</t>
    <phoneticPr fontId="5" type="noConversion"/>
  </si>
  <si>
    <t>-4.85/-4.9</t>
    <phoneticPr fontId="5" type="noConversion"/>
  </si>
  <si>
    <t>2F42R1</t>
  </si>
  <si>
    <t>FP82654</t>
  </si>
  <si>
    <t>2F29D2</t>
  </si>
  <si>
    <t>FP81372R</t>
  </si>
  <si>
    <t>1.65/1.63</t>
    <phoneticPr fontId="5" type="noConversion"/>
  </si>
  <si>
    <t>-4.6/-4.7</t>
    <phoneticPr fontId="5" type="noConversion"/>
  </si>
  <si>
    <t>2F1YQ2</t>
    <phoneticPr fontId="5" type="noConversion"/>
  </si>
  <si>
    <t>2F42S2</t>
    <phoneticPr fontId="5" type="noConversion"/>
  </si>
  <si>
    <t>FP81363R×2</t>
    <phoneticPr fontId="5" type="noConversion"/>
  </si>
  <si>
    <t>1.81/1.83</t>
    <phoneticPr fontId="5" type="noConversion"/>
  </si>
  <si>
    <t>-4.33/-4.47</t>
    <phoneticPr fontId="5" type="noConversion"/>
  </si>
  <si>
    <t>2F1YS1</t>
    <phoneticPr fontId="5" type="noConversion"/>
  </si>
  <si>
    <t>2F1YT1</t>
    <phoneticPr fontId="5" type="noConversion"/>
  </si>
  <si>
    <t>FP11914R</t>
    <phoneticPr fontId="5" type="noConversion"/>
  </si>
  <si>
    <t>A13,A17B</t>
    <phoneticPr fontId="5" type="noConversion"/>
  </si>
  <si>
    <t>灰底藍星</t>
    <phoneticPr fontId="5" type="noConversion"/>
  </si>
  <si>
    <t>-3.18/-3.08</t>
    <phoneticPr fontId="5" type="noConversion"/>
  </si>
  <si>
    <t>2F42T2</t>
    <phoneticPr fontId="5" type="noConversion"/>
  </si>
  <si>
    <t>2F08P2</t>
    <phoneticPr fontId="5" type="noConversion"/>
  </si>
  <si>
    <t>FP80141</t>
    <phoneticPr fontId="5" type="noConversion"/>
  </si>
  <si>
    <t>2F1YR2</t>
    <phoneticPr fontId="5" type="noConversion"/>
  </si>
  <si>
    <t>-4.45</t>
    <phoneticPr fontId="5" type="noConversion"/>
  </si>
  <si>
    <t>2F7D73</t>
    <phoneticPr fontId="5" type="noConversion"/>
  </si>
  <si>
    <t>FP03301R×2</t>
    <phoneticPr fontId="5" type="noConversion"/>
  </si>
  <si>
    <t>-4.46</t>
    <phoneticPr fontId="5" type="noConversion"/>
  </si>
  <si>
    <t>2F29E2</t>
    <phoneticPr fontId="5" type="noConversion"/>
  </si>
  <si>
    <t>FP81372R</t>
    <phoneticPr fontId="5" type="noConversion"/>
  </si>
  <si>
    <t>-4.78/-4.86</t>
    <phoneticPr fontId="5" type="noConversion"/>
  </si>
  <si>
    <t>2F1YU2</t>
    <phoneticPr fontId="5" type="noConversion"/>
  </si>
  <si>
    <t>2F1YV1</t>
  </si>
  <si>
    <t>75/36SDR2</t>
  </si>
  <si>
    <t>2F1YW1</t>
    <phoneticPr fontId="5" type="noConversion"/>
  </si>
  <si>
    <t>-3</t>
    <phoneticPr fontId="5" type="noConversion"/>
  </si>
  <si>
    <t>2F29F2</t>
    <phoneticPr fontId="5" type="noConversion"/>
  </si>
  <si>
    <t>-4.95</t>
    <phoneticPr fontId="5" type="noConversion"/>
  </si>
  <si>
    <t>2F1YX2</t>
    <phoneticPr fontId="5" type="noConversion"/>
  </si>
  <si>
    <t>FP81362R</t>
    <phoneticPr fontId="5" type="noConversion"/>
  </si>
  <si>
    <t>2F1YY2</t>
    <phoneticPr fontId="5" type="noConversion"/>
  </si>
  <si>
    <t>75/72F2FC</t>
    <phoneticPr fontId="5" type="noConversion"/>
  </si>
  <si>
    <t>FP01419</t>
    <phoneticPr fontId="5" type="noConversion"/>
  </si>
  <si>
    <t>-3.75</t>
    <phoneticPr fontId="5" type="noConversion"/>
  </si>
  <si>
    <t>2F1YZ2</t>
    <phoneticPr fontId="5" type="noConversion"/>
  </si>
  <si>
    <t>FP01418</t>
    <phoneticPr fontId="5" type="noConversion"/>
  </si>
  <si>
    <t>桔色</t>
    <phoneticPr fontId="5" type="noConversion"/>
  </si>
  <si>
    <t>A22A</t>
    <phoneticPr fontId="5" type="noConversion"/>
  </si>
  <si>
    <t>-5.15</t>
    <phoneticPr fontId="5" type="noConversion"/>
  </si>
  <si>
    <t>2F7D83</t>
    <phoneticPr fontId="5" type="noConversion"/>
  </si>
  <si>
    <t>白紅三角</t>
    <phoneticPr fontId="5" type="noConversion"/>
  </si>
  <si>
    <t>2F42W2</t>
    <phoneticPr fontId="5" type="noConversion"/>
  </si>
  <si>
    <t>FP82780R</t>
    <phoneticPr fontId="5" type="noConversion"/>
  </si>
  <si>
    <t>-3.98</t>
    <phoneticPr fontId="5" type="noConversion"/>
  </si>
  <si>
    <t>2F42V1</t>
    <phoneticPr fontId="5" type="noConversion"/>
  </si>
  <si>
    <t>75/36/2SDRP</t>
    <phoneticPr fontId="5" type="noConversion"/>
  </si>
  <si>
    <t>FP81380R×2</t>
    <phoneticPr fontId="5" type="noConversion"/>
  </si>
  <si>
    <t>2FA001</t>
    <phoneticPr fontId="5" type="noConversion"/>
  </si>
  <si>
    <t>75/36SDR2</t>
    <phoneticPr fontId="5" type="noConversion"/>
  </si>
  <si>
    <t>FP81386R</t>
    <phoneticPr fontId="5" type="noConversion"/>
  </si>
  <si>
    <t>-5.58</t>
    <phoneticPr fontId="5" type="noConversion"/>
  </si>
  <si>
    <t>2F42X2</t>
    <phoneticPr fontId="5" type="noConversion"/>
  </si>
  <si>
    <t>150/48HC</t>
    <phoneticPr fontId="5" type="noConversion"/>
  </si>
  <si>
    <t>1.73/1.72</t>
    <phoneticPr fontId="5" type="noConversion"/>
  </si>
  <si>
    <t>-4.05</t>
    <phoneticPr fontId="5" type="noConversion"/>
  </si>
  <si>
    <t>2F08Q2</t>
    <phoneticPr fontId="5" type="noConversion"/>
  </si>
  <si>
    <t>50/72F2FC</t>
    <phoneticPr fontId="5" type="noConversion"/>
  </si>
  <si>
    <t>FP80139</t>
    <phoneticPr fontId="5" type="noConversion"/>
  </si>
  <si>
    <t>2F29G1</t>
    <phoneticPr fontId="5" type="noConversion"/>
  </si>
  <si>
    <t>FP81384R</t>
    <phoneticPr fontId="5" type="noConversion"/>
  </si>
  <si>
    <t>-5.47</t>
    <phoneticPr fontId="5" type="noConversion"/>
  </si>
  <si>
    <t>2FA032</t>
    <phoneticPr fontId="5" type="noConversion"/>
  </si>
  <si>
    <t>2F42Y1</t>
    <phoneticPr fontId="5" type="noConversion"/>
  </si>
  <si>
    <t>2F29H2</t>
    <phoneticPr fontId="5" type="noConversion"/>
  </si>
  <si>
    <t>FP81385R</t>
    <phoneticPr fontId="5" type="noConversion"/>
  </si>
  <si>
    <t>1.55/1.53</t>
    <phoneticPr fontId="5" type="noConversion"/>
  </si>
  <si>
    <t>2F6GQ3</t>
    <phoneticPr fontId="5" type="noConversion"/>
  </si>
  <si>
    <t>FP02420R×2</t>
    <phoneticPr fontId="5" type="noConversion"/>
  </si>
  <si>
    <t>2F43A1</t>
    <phoneticPr fontId="5" type="noConversion"/>
  </si>
  <si>
    <t>FP82166R</t>
    <phoneticPr fontId="5" type="noConversion"/>
  </si>
  <si>
    <t>1.77/1.78</t>
    <phoneticPr fontId="5" type="noConversion"/>
  </si>
  <si>
    <t>-4.59/-4.64</t>
    <phoneticPr fontId="5" type="noConversion"/>
  </si>
  <si>
    <t>2F29I1</t>
    <phoneticPr fontId="5" type="noConversion"/>
  </si>
  <si>
    <t>100/36SDr</t>
    <phoneticPr fontId="5" type="noConversion"/>
  </si>
  <si>
    <t>-3.78</t>
    <phoneticPr fontId="5" type="noConversion"/>
  </si>
  <si>
    <t>2F43B1</t>
    <phoneticPr fontId="5" type="noConversion"/>
  </si>
  <si>
    <t>150/48SDr</t>
    <phoneticPr fontId="5" type="noConversion"/>
  </si>
  <si>
    <t>-4.78</t>
    <phoneticPr fontId="5" type="noConversion"/>
  </si>
  <si>
    <t>2F43D2</t>
    <phoneticPr fontId="5" type="noConversion"/>
  </si>
  <si>
    <t>FP82778</t>
    <phoneticPr fontId="5" type="noConversion"/>
  </si>
  <si>
    <t>1.69/1.75</t>
    <phoneticPr fontId="5" type="noConversion"/>
  </si>
  <si>
    <t>2F43F1</t>
    <phoneticPr fontId="5" type="noConversion"/>
  </si>
  <si>
    <t>FP82658</t>
    <phoneticPr fontId="5" type="noConversion"/>
  </si>
  <si>
    <t>2F43G2</t>
    <phoneticPr fontId="5" type="noConversion"/>
  </si>
  <si>
    <t>FP82781</t>
    <phoneticPr fontId="5" type="noConversion"/>
  </si>
  <si>
    <t>2FA042</t>
    <phoneticPr fontId="5" type="noConversion"/>
  </si>
  <si>
    <t>FP01422</t>
    <phoneticPr fontId="5" type="noConversion"/>
  </si>
  <si>
    <t>-4.52</t>
    <phoneticPr fontId="5" type="noConversion"/>
  </si>
  <si>
    <t>2FA052</t>
    <phoneticPr fontId="5" type="noConversion"/>
  </si>
  <si>
    <t>75/72HC</t>
    <phoneticPr fontId="5" type="noConversion"/>
  </si>
  <si>
    <t>2F43H1</t>
    <phoneticPr fontId="5" type="noConversion"/>
  </si>
  <si>
    <t>FP82167R</t>
    <phoneticPr fontId="5" type="noConversion"/>
  </si>
  <si>
    <t>A23A</t>
    <phoneticPr fontId="5" type="noConversion"/>
  </si>
  <si>
    <t>-4.74</t>
    <phoneticPr fontId="5" type="noConversion"/>
  </si>
  <si>
    <t>2F43I1</t>
    <phoneticPr fontId="5" type="noConversion"/>
  </si>
  <si>
    <t>-4.55</t>
    <phoneticPr fontId="5" type="noConversion"/>
  </si>
  <si>
    <t>2F43J1</t>
    <phoneticPr fontId="5" type="noConversion"/>
  </si>
  <si>
    <t>1.77/1.75</t>
    <phoneticPr fontId="5" type="noConversion"/>
  </si>
  <si>
    <t>2F43K2</t>
    <phoneticPr fontId="5" type="noConversion"/>
  </si>
  <si>
    <t>75/24/2SDr</t>
    <phoneticPr fontId="5" type="noConversion"/>
  </si>
  <si>
    <t>FP81382R×2</t>
    <phoneticPr fontId="5" type="noConversion"/>
  </si>
  <si>
    <t>2F43N2</t>
    <phoneticPr fontId="5" type="noConversion"/>
  </si>
  <si>
    <t>75/24/2SDr</t>
  </si>
  <si>
    <t>A12A</t>
    <phoneticPr fontId="5" type="noConversion"/>
  </si>
  <si>
    <t>2F08R2</t>
  </si>
  <si>
    <t>50/72BSD3</t>
  </si>
  <si>
    <t>藍黃直條</t>
    <phoneticPr fontId="5" type="noConversion"/>
  </si>
  <si>
    <t>2F43M1</t>
  </si>
  <si>
    <t>FP82169R</t>
    <phoneticPr fontId="5" type="noConversion"/>
  </si>
  <si>
    <t>-4.64/-4.75</t>
    <phoneticPr fontId="5" type="noConversion"/>
  </si>
  <si>
    <t>2F6IC1</t>
  </si>
  <si>
    <t>FP02422×2</t>
    <phoneticPr fontId="5" type="noConversion"/>
  </si>
  <si>
    <t>2F43L2</t>
    <phoneticPr fontId="5" type="noConversion"/>
  </si>
  <si>
    <t>FP81391R×2</t>
    <phoneticPr fontId="5" type="noConversion"/>
  </si>
  <si>
    <t>2FA042</t>
  </si>
  <si>
    <t>2FA032</t>
  </si>
  <si>
    <t>2F42S2</t>
  </si>
  <si>
    <t>2F43L2</t>
  </si>
  <si>
    <t>2F1YR2</t>
  </si>
  <si>
    <t>2F43N2</t>
  </si>
  <si>
    <t>2F42T2</t>
  </si>
  <si>
    <t>2F43G2</t>
  </si>
  <si>
    <t>2F43K2</t>
  </si>
  <si>
    <t>2F29I1</t>
  </si>
  <si>
    <t>2F6GW2</t>
  </si>
  <si>
    <t>2F6GU2</t>
  </si>
  <si>
    <t>2F6GV2</t>
  </si>
  <si>
    <t>2F6GZ3</t>
  </si>
  <si>
    <t>2F7E03</t>
  </si>
  <si>
    <t>2F6IA2</t>
  </si>
  <si>
    <t>2F6GT2</t>
  </si>
  <si>
    <t>封存</t>
  </si>
  <si>
    <t>Ｔ０２</t>
  </si>
  <si>
    <t>請中班上滿了機。</t>
    <phoneticPr fontId="5" type="noConversion"/>
  </si>
  <si>
    <t>82171R</t>
    <phoneticPr fontId="5" type="noConversion"/>
  </si>
  <si>
    <t>432</t>
    <phoneticPr fontId="5" type="noConversion"/>
  </si>
  <si>
    <t>R</t>
    <phoneticPr fontId="5" type="noConversion"/>
  </si>
  <si>
    <t>2F29E2</t>
    <phoneticPr fontId="5" type="noConversion"/>
  </si>
  <si>
    <t>T</t>
    <phoneticPr fontId="5" type="noConversion"/>
  </si>
  <si>
    <t>復開</t>
    <phoneticPr fontId="5" type="noConversion"/>
  </si>
  <si>
    <t>停機</t>
    <phoneticPr fontId="5" type="noConversion"/>
  </si>
  <si>
    <t>改紡</t>
  </si>
  <si>
    <t>改紡</t>
    <phoneticPr fontId="5" type="noConversion"/>
  </si>
  <si>
    <t>T</t>
    <phoneticPr fontId="5" type="noConversion"/>
  </si>
  <si>
    <t>A15</t>
    <phoneticPr fontId="5" type="noConversion"/>
  </si>
  <si>
    <t>A08</t>
    <phoneticPr fontId="5" type="noConversion"/>
  </si>
  <si>
    <t>A09B</t>
  </si>
  <si>
    <t>2F43L2K(5.0KG)</t>
  </si>
  <si>
    <t>A12A</t>
  </si>
  <si>
    <t>2F08R2G(2.0KG)</t>
  </si>
  <si>
    <t>2F43K2K(5.0KG)</t>
  </si>
  <si>
    <t>下下一落</t>
    <phoneticPr fontId="5" type="noConversion"/>
  </si>
  <si>
    <t>下下下一落</t>
    <phoneticPr fontId="5" type="noConversion"/>
  </si>
  <si>
    <t>2F43C2</t>
  </si>
  <si>
    <t>2F6GY2</t>
  </si>
  <si>
    <t>A13B</t>
  </si>
  <si>
    <t>2FA052</t>
  </si>
  <si>
    <t>2F6GX1</t>
  </si>
  <si>
    <t>A07、A23B(3SEC)</t>
  </si>
  <si>
    <t>6.2</t>
  </si>
  <si>
    <t>F01；sec1.2 2FA042-R；sec3-6 2F29H2-R ;( sec 7-8 2F29E2-T; sec 9-10 2F28M2-T 請中班有人力時，量首落紗徑重)</t>
  </si>
  <si>
    <t>7.2</t>
  </si>
  <si>
    <t>F02：NA</t>
  </si>
  <si>
    <t>7.3</t>
  </si>
  <si>
    <t>F01 29.30.35.36錠 PT CRADLE ARM 已掛紅卡停錠</t>
  </si>
  <si>
    <t>8.1</t>
  </si>
  <si>
    <t>8.2</t>
  </si>
  <si>
    <t>8.3</t>
  </si>
  <si>
    <t>8.4</t>
  </si>
  <si>
    <t>A07 2FA042 75/72CE 主色率不良，POY暫不接絲尾。</t>
  </si>
  <si>
    <t>8.5</t>
  </si>
  <si>
    <t>待檢修</t>
  </si>
  <si>
    <t>9</t>
  </si>
  <si>
    <t>A21 sec8.11 溫度異常，儀電通知待備品，POY已移其他節生產。</t>
  </si>
  <si>
    <t>F02、S01、J07、J09、A10、A14、A16、A17、A20、A22、A23、A24(待料改紡)、T04L</t>
    <phoneticPr fontId="5" type="noConversion"/>
  </si>
  <si>
    <t>NA</t>
    <phoneticPr fontId="5" type="noConversion"/>
  </si>
  <si>
    <t>早班效率差機台(低於80%):J08、A09B、A12B、A13B、T04R、T05L、T01L</t>
    <phoneticPr fontId="5" type="noConversion"/>
  </si>
  <si>
    <t>Ａ２４</t>
  </si>
  <si>
    <r>
      <t>2F6IC1，150/48/2GY5，4.0KG，白紅星，FP02422，255/48GY5。</t>
    </r>
    <r>
      <rPr>
        <b/>
        <sz val="12"/>
        <color rgb="FFFF0000"/>
        <rFont val="新細明體"/>
        <family val="1"/>
        <charset val="136"/>
      </rPr>
      <t>假日POY足量後開車</t>
    </r>
    <phoneticPr fontId="5" type="noConversion"/>
  </si>
  <si>
    <t>地下室風扇已開啟0套。</t>
  </si>
  <si>
    <t>7</t>
  </si>
  <si>
    <t>3/20起中夜班增設3F筒子油間巡邏點，有問題時請拍照</t>
  </si>
  <si>
    <t>廢水沉降槽+汙水處理槽(值班室後面)每班檢查一次，確認有無溢出，有溢出請通知隨保檢修-13:00</t>
  </si>
  <si>
    <t>車道下方棧板區及釘櫃區每兩小時巡檢一次: 9:00    11:30   14:00</t>
  </si>
  <si>
    <t>早班主管檢查A區鎖頭:A區機台都有鎖上</t>
  </si>
  <si>
    <t>迪卡儂作業:NA。</t>
  </si>
  <si>
    <t>傳統倉重跑狀況:3板</t>
  </si>
  <si>
    <t>A區 STS: NA</t>
  </si>
  <si>
    <t>A，B，C區  OFF</t>
  </si>
  <si>
    <t xml:space="preserve">消防受信總機編號AP1-1、CP1-4線路異常，3/25 早班已掛牌待檢修。 </t>
  </si>
  <si>
    <t>DTY5  CS4 #28下層牙叉斷，自動化通知無備品，#28已鎖暫停使用。</t>
  </si>
  <si>
    <t>停產</t>
  </si>
  <si>
    <t>126</t>
    <phoneticPr fontId="5" type="noConversion"/>
  </si>
  <si>
    <t>182</t>
    <phoneticPr fontId="5" type="noConversion"/>
  </si>
  <si>
    <t>1494</t>
    <phoneticPr fontId="5" type="noConversion"/>
  </si>
  <si>
    <t>528</t>
    <phoneticPr fontId="5" type="noConversion"/>
  </si>
  <si>
    <t>1933</t>
    <phoneticPr fontId="5" type="noConversion"/>
  </si>
  <si>
    <t>493</t>
    <phoneticPr fontId="5" type="noConversion"/>
  </si>
  <si>
    <t>256</t>
    <phoneticPr fontId="5" type="noConversion"/>
  </si>
  <si>
    <t>96</t>
    <phoneticPr fontId="5" type="noConversion"/>
  </si>
  <si>
    <t>900</t>
    <phoneticPr fontId="5" type="noConversion"/>
  </si>
  <si>
    <t>150</t>
    <phoneticPr fontId="5" type="noConversion"/>
  </si>
  <si>
    <t>09:00</t>
    <phoneticPr fontId="5" type="noConversion"/>
  </si>
  <si>
    <t>KV</t>
    <phoneticPr fontId="5" type="noConversion"/>
  </si>
  <si>
    <t>N/A</t>
    <phoneticPr fontId="5" type="noConversion"/>
  </si>
  <si>
    <t>CEDIE</t>
    <phoneticPr fontId="5" type="noConversion"/>
  </si>
  <si>
    <t>KIM</t>
    <phoneticPr fontId="5" type="noConversion"/>
  </si>
  <si>
    <t>JUNJUN</t>
    <phoneticPr fontId="5" type="noConversion"/>
  </si>
  <si>
    <t>BRYAN</t>
    <phoneticPr fontId="5" type="noConversion"/>
  </si>
  <si>
    <t>DENDEN</t>
    <phoneticPr fontId="5" type="noConversion"/>
  </si>
  <si>
    <t>TIDOY</t>
    <phoneticPr fontId="5" type="noConversion"/>
  </si>
  <si>
    <t>YOBY</t>
    <phoneticPr fontId="5" type="noConversion"/>
  </si>
  <si>
    <t>JOHN</t>
    <phoneticPr fontId="5" type="noConversion"/>
  </si>
  <si>
    <t>ALI</t>
    <phoneticPr fontId="5" type="noConversion"/>
  </si>
  <si>
    <t>BOY</t>
    <phoneticPr fontId="5" type="noConversion"/>
  </si>
  <si>
    <t>NHEL</t>
    <phoneticPr fontId="5" type="noConversion"/>
  </si>
  <si>
    <t>XIAM</t>
    <phoneticPr fontId="5" type="noConversion"/>
  </si>
  <si>
    <t>鍾祐寧</t>
  </si>
  <si>
    <t>停機</t>
    <phoneticPr fontId="5" type="noConversion"/>
  </si>
  <si>
    <t>JOMAR</t>
  </si>
  <si>
    <t>29.7</t>
    <phoneticPr fontId="5" type="noConversion"/>
  </si>
  <si>
    <t>52.3%</t>
    <phoneticPr fontId="5" type="noConversion"/>
  </si>
  <si>
    <t>BERT</t>
    <phoneticPr fontId="5" type="noConversion"/>
  </si>
  <si>
    <t>RONALD</t>
    <phoneticPr fontId="5" type="noConversion"/>
  </si>
  <si>
    <t>08-16未到</t>
    <phoneticPr fontId="5" type="noConversion"/>
  </si>
  <si>
    <t>1F</t>
    <phoneticPr fontId="5" type="noConversion"/>
  </si>
  <si>
    <t>H</t>
  </si>
  <si>
    <t>ML03,ML04間爬梯入口擺放1台空紙管車</t>
    <phoneticPr fontId="5" type="noConversion"/>
  </si>
  <si>
    <t>周明宗</t>
    <phoneticPr fontId="5" type="noConversion"/>
  </si>
  <si>
    <t>A23</t>
    <phoneticPr fontId="5" type="noConversion"/>
  </si>
  <si>
    <t>2F43I1</t>
    <phoneticPr fontId="5" type="noConversion"/>
  </si>
  <si>
    <t>08:55-09:05</t>
    <phoneticPr fontId="5" type="noConversion"/>
  </si>
  <si>
    <t>CH2</t>
    <phoneticPr fontId="5" type="noConversion"/>
  </si>
  <si>
    <t>BOY 於大包作業區進行包裝作業，作業正常，有穿戴反光背帶。</t>
    <phoneticPr fontId="5" type="noConversion"/>
  </si>
  <si>
    <t>了機畢停機</t>
  </si>
  <si>
    <t>10</t>
  </si>
  <si>
    <t>10</t>
    <phoneticPr fontId="5" type="noConversion"/>
  </si>
  <si>
    <t>11</t>
    <phoneticPr fontId="5" type="noConversion"/>
  </si>
  <si>
    <t>A19A</t>
  </si>
  <si>
    <t>A19A</t>
    <phoneticPr fontId="5" type="noConversion"/>
  </si>
  <si>
    <t>2F43M1，150/48SDR，5.0KG，綠藍三三角，FP82169R(255/48SDR)-----視T03/A19B原絲量加開</t>
    <phoneticPr fontId="5" type="noConversion"/>
  </si>
  <si>
    <t>A19A復開2F43M1，150/48SDR，5.0KG，綠藍三三角，FP82169R(255/48SDR)，早上紗備管完成後開車(1230-1430)完成</t>
    <phoneticPr fontId="5" type="noConversion"/>
  </si>
  <si>
    <t>A23B 2F43I1 早班POY了空停機DTY結批</t>
    <phoneticPr fontId="5" type="noConversion"/>
  </si>
  <si>
    <t>早班抽檢派紗員紙箱隔板回收作業，作業正常，堆疊未超過2層。10:00</t>
    <phoneticPr fontId="5" type="noConversion"/>
  </si>
  <si>
    <t>S02 sec3 2FM4E2T 75/72/2F2FC  藍白小三角，需M紗5.0KG*60顆，POY吃完。</t>
  </si>
  <si>
    <t>S02 sec3 2FM4E2T 75/72/2F2FC  藍白小三角，需M紗5.0KG*60顆，POY吃完。</t>
    <phoneticPr fontId="5" type="noConversion"/>
  </si>
  <si>
    <t>早班張力調整機台:A19A</t>
    <phoneticPr fontId="5" type="noConversion"/>
  </si>
  <si>
    <t>斷絲超過4根機台:T01、T02、T03R、T05L、T05R、T06</t>
  </si>
  <si>
    <t>斷絲超過4根機台:T01、T02、T03R、T05L、T05R、T06</t>
    <phoneticPr fontId="5" type="noConversion"/>
  </si>
  <si>
    <t>各班記錄3區的溫度: 10:00    A區:25.5    B區: 29.7   C區: 31.9    冷凍水 設定：0/0/0</t>
    <phoneticPr fontId="5" type="noConversion"/>
  </si>
  <si>
    <t>各班記錄3區抽查機台油汙:A區: A13</t>
    <phoneticPr fontId="5" type="noConversion"/>
  </si>
  <si>
    <t>A09B、A12A、A18、A21、J08、T01、T02、T03L 、T03R 、T05L 、T05R 、T06 批號規格的特代碼 SDr，請注意r為小寫字體，不可打成大寫字體。</t>
  </si>
  <si>
    <t>A09B、A12A、A18、A21、J08、T01、T02、T03L 、T03R 、T05L 、T05R 、T06 批號規格的特代碼 SDr，請注意r為小寫字體，不可打成大寫字體。</t>
    <phoneticPr fontId="5" type="noConversion"/>
  </si>
  <si>
    <t>S02 sec1.4.5 2FM4C2 50/72EBSD3 綠黑小三角，需M紗2.0KG*220顆，POY吃完。現場已有2.5車，請中班做完3.5車停機，POY移A13。</t>
    <phoneticPr fontId="5" type="noConversion"/>
  </si>
  <si>
    <t>F02、S01、J07、J09、A10、A14、A16、A17、A20、A22、A23、A24(待料改紡)、T04L</t>
  </si>
  <si>
    <t>A07</t>
    <phoneticPr fontId="5" type="noConversion"/>
  </si>
  <si>
    <t>★★</t>
  </si>
  <si>
    <t>每周三早會後優先打斷絲紀錄，再通知玉萍發MAIL給上級長官</t>
  </si>
  <si>
    <t>16:00-20:00將多餘人力放回，4/29起優先安排GIAN 16:00下班。</t>
  </si>
  <si>
    <t>值車JB請安排學習33J，目標將NASH或JUNJUN換出當機動。</t>
  </si>
  <si>
    <t>★</t>
  </si>
  <si>
    <t xml:space="preserve">消防受信總機編號CP1-4線路異常，3/25 早班已掛牌待檢修。 </t>
  </si>
  <si>
    <t>3/20起中夜班增設3F筒子油間巡邏點，有問題時請拍照。(門鎖可否換新的，鑰匙不好拔除)</t>
  </si>
  <si>
    <t>值車員離開機台，除車弄間的燈外， 其餘紗架燈，加熱器上方的燈，一律OFF宣導其1周，日後加強稽查</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</si>
  <si>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</si>
  <si>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</si>
  <si>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</si>
  <si>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</si>
  <si>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</si>
  <si>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</si>
  <si>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</si>
  <si>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</si>
  <si>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</si>
  <si>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CAW負載率: 18%</t>
    <phoneticPr fontId="5" type="noConversion"/>
  </si>
  <si>
    <t>CS負載率   CS1: 28.8%     CS2: 32.6%     CS3: 66.0%      CS4: 69.5%       10:00     14:00</t>
    <phoneticPr fontId="5" type="noConversion"/>
  </si>
  <si>
    <t>已移至定位</t>
    <phoneticPr fontId="5" type="noConversion"/>
  </si>
  <si>
    <t>NASH</t>
    <phoneticPr fontId="5" type="noConversion"/>
  </si>
  <si>
    <t>MACMAC</t>
    <phoneticPr fontId="5" type="noConversion"/>
  </si>
  <si>
    <t>JHO</t>
    <phoneticPr fontId="5" type="noConversion"/>
  </si>
  <si>
    <t>CHALS</t>
    <phoneticPr fontId="5" type="noConversion"/>
  </si>
  <si>
    <t>WILSON</t>
    <phoneticPr fontId="5" type="noConversion"/>
  </si>
  <si>
    <t>MAMAY</t>
  </si>
  <si>
    <t>MAMAY</t>
    <phoneticPr fontId="5" type="noConversion"/>
  </si>
  <si>
    <t>ANG</t>
  </si>
  <si>
    <t>ANG</t>
    <phoneticPr fontId="5" type="noConversion"/>
  </si>
  <si>
    <t>ALFHON</t>
    <phoneticPr fontId="5" type="noConversion"/>
  </si>
  <si>
    <t>IKONG</t>
    <phoneticPr fontId="5" type="noConversion"/>
  </si>
  <si>
    <t>MHIN</t>
    <phoneticPr fontId="5" type="noConversion"/>
  </si>
  <si>
    <t>ERWIN</t>
    <phoneticPr fontId="5" type="noConversion"/>
  </si>
  <si>
    <t>ALVIN</t>
    <phoneticPr fontId="5" type="noConversion"/>
  </si>
  <si>
    <t>ROLDAN</t>
    <phoneticPr fontId="5" type="noConversion"/>
  </si>
  <si>
    <t>JERBY</t>
    <phoneticPr fontId="5" type="noConversion"/>
  </si>
  <si>
    <t>16:50-17:00</t>
    <phoneticPr fontId="5" type="noConversion"/>
  </si>
  <si>
    <t>CH3</t>
    <phoneticPr fontId="5" type="noConversion"/>
  </si>
  <si>
    <t>ALI  於1號手工線進行重跑作業，作業正常。</t>
    <phoneticPr fontId="5" type="noConversion"/>
  </si>
  <si>
    <t>M01B停機,車弄間8台落紗絲車</t>
    <phoneticPr fontId="5" type="noConversion"/>
  </si>
  <si>
    <t>H</t>
    <phoneticPr fontId="5" type="noConversion"/>
  </si>
  <si>
    <t>56.8%</t>
    <phoneticPr fontId="5" type="noConversion"/>
  </si>
  <si>
    <t>31/19</t>
    <phoneticPr fontId="5" type="noConversion"/>
  </si>
  <si>
    <t>27/19</t>
    <phoneticPr fontId="5" type="noConversion"/>
  </si>
  <si>
    <t>16-20未到</t>
    <phoneticPr fontId="5" type="noConversion"/>
  </si>
  <si>
    <t>GAIN</t>
    <phoneticPr fontId="5" type="noConversion"/>
  </si>
  <si>
    <t>16-20未加班</t>
    <phoneticPr fontId="5" type="noConversion"/>
  </si>
  <si>
    <t>CAW負載率: 19%</t>
    <phoneticPr fontId="5" type="noConversion"/>
  </si>
  <si>
    <t>CS負載率   CS1: 34.5%     CS2: 32.6%     CS3: 67.2%      CS4: 66.6%       18:00    22:00</t>
    <phoneticPr fontId="5" type="noConversion"/>
  </si>
  <si>
    <t>傳統倉重跑狀況:1板</t>
    <phoneticPr fontId="5" type="noConversion"/>
  </si>
  <si>
    <t>廢水沉降槽+汙水處理槽(值班室後面)每班檢查一次，確認有無溢出，有溢出請通知隨保檢修-22:00</t>
    <phoneticPr fontId="5" type="noConversion"/>
  </si>
  <si>
    <t>車道下方棧板區及釘櫃區每兩小時巡檢一次: 17:00   20:00    22:00</t>
    <phoneticPr fontId="5" type="noConversion"/>
  </si>
  <si>
    <t>各班記錄3區的溫度: 21:00    A區:23.3    B區: 29.6   C區: 33.5   冷凍水 設定：0/0/0</t>
    <phoneticPr fontId="5" type="noConversion"/>
  </si>
  <si>
    <t>各班記錄3區抽查機台油汙:B區: T05</t>
    <phoneticPr fontId="5" type="noConversion"/>
  </si>
  <si>
    <t>中班效率差機台(低於80%):J08、A09B、A12B、A13B、T04R、T05L、T01L</t>
    <phoneticPr fontId="5" type="noConversion"/>
  </si>
  <si>
    <t>中班張力調整機台:A19A</t>
    <phoneticPr fontId="5" type="noConversion"/>
  </si>
  <si>
    <t>中班抽檢派紗員紙箱隔板回收作業，作業正常，堆疊未超過2層。18:00</t>
    <phoneticPr fontId="5" type="noConversion"/>
  </si>
  <si>
    <t>F01；sec1.2 2FA042-R；sec3-6 2F29H2-R ;( sec 7-8 2F29E2-T; sec 9-10 2F28M2-T 請夜班，測量首落紗徑重)</t>
    <phoneticPr fontId="5" type="noConversion"/>
  </si>
  <si>
    <t>A19A復開2F43M1，150/48SDR，5.0KG，綠藍三三角，FP82169R(255/48SDR)，首落紗徑重 5029/69.1</t>
    <phoneticPr fontId="5" type="noConversion"/>
  </si>
  <si>
    <t>S02 sec1.4.5 2FM4C2 50/72EBSD3 綠黑小三角，需M紗2.0KG*220顆，POY吃完。現場已有2.5車，請夜班做完3.5車停機，POY移A13。</t>
    <phoneticPr fontId="5" type="noConversion"/>
  </si>
  <si>
    <t>7.1</t>
    <phoneticPr fontId="5" type="noConversion"/>
  </si>
  <si>
    <t>NA</t>
    <phoneticPr fontId="5" type="noConversion"/>
  </si>
  <si>
    <t>各班記錄3區抽查機台油汙:C區:A12</t>
    <phoneticPr fontId="5" type="noConversion"/>
  </si>
  <si>
    <t>中班主管檢查C區鎖頭:C區機台都有鎖上</t>
    <phoneticPr fontId="5" type="noConversion"/>
  </si>
  <si>
    <t>廢水沉降槽+汙水處理槽(值班室後面)每班檢查一次，確認有無溢出，有溢出請通知隨保檢修-5:00</t>
    <phoneticPr fontId="5" type="noConversion"/>
  </si>
  <si>
    <t>車道下方棧板區及釘櫃區每兩小時巡檢一次: 2:00   4:00    7:00</t>
    <phoneticPr fontId="5" type="noConversion"/>
  </si>
  <si>
    <t>了機畢停機</t>
    <phoneticPr fontId="5" type="noConversion"/>
  </si>
  <si>
    <t>A07 2FA042 75/72CE 夜班已停機結批，紙管已收，POY已降級，溫度壓力吸絲馬達AI閥已關。</t>
    <phoneticPr fontId="5" type="noConversion"/>
  </si>
  <si>
    <t>夜班效率差機台(低於80%):J08、T03R、T04R、T05L、T01L</t>
    <phoneticPr fontId="5" type="noConversion"/>
  </si>
  <si>
    <t xml:space="preserve">F01；sec1.2 2FA042-R；sec3-6 2F29H2-R ; sec 7-8 2F29E2-T ; sec 9-10 2F28M2-T </t>
  </si>
  <si>
    <t xml:space="preserve">F01；sec1.2 2FA042-R；sec3-6 2F29H2-R ; sec 7-8 2F29E2-T ; sec 9-10 2F28M2-T </t>
    <phoneticPr fontId="5" type="noConversion"/>
  </si>
  <si>
    <t>斷絲超過4根機台:T03L、T06</t>
    <phoneticPr fontId="5" type="noConversion"/>
  </si>
  <si>
    <t>夜班張力調整機台:A12B、T01、T06R</t>
    <phoneticPr fontId="5" type="noConversion"/>
  </si>
  <si>
    <t>夜班抽檢派紗員紙箱隔板回收作業，作業正常，堆疊未超過2層。1:00</t>
    <phoneticPr fontId="5" type="noConversion"/>
  </si>
  <si>
    <t>ALVIN  於大包作業區進行包裝作業，作業正常，有穿戴反光背帶。</t>
    <phoneticPr fontId="5" type="noConversion"/>
  </si>
  <si>
    <t>04:30-05:00</t>
    <phoneticPr fontId="5" type="noConversion"/>
  </si>
  <si>
    <t>29.3</t>
    <phoneticPr fontId="5" type="noConversion"/>
  </si>
  <si>
    <t>67.9</t>
    <phoneticPr fontId="5" type="noConversion"/>
  </si>
  <si>
    <t>各班記錄3區的溫度: 6:00    A區:23.3    B區: 29.3   C區: 33.7   冷凍水 設定：0/0/0</t>
    <phoneticPr fontId="5" type="noConversion"/>
  </si>
  <si>
    <t>CS負載率   CS1: 33.5%     CS2: 32.6%     CS3: 62.2%      CS4: 65.6%       1:00    3:00</t>
    <phoneticPr fontId="5" type="noConversion"/>
  </si>
  <si>
    <r>
      <t>S02 sec1.4.5 2FM4C2 50/72EBSD3 綠黑小三角，需M紗2.0KG*220顆，POY吃完。</t>
    </r>
    <r>
      <rPr>
        <b/>
        <sz val="12"/>
        <color rgb="FF0000CC"/>
        <rFont val="新細明體"/>
        <family val="1"/>
        <charset val="136"/>
      </rPr>
      <t>現場已有3車，請明早班做完3.5車停機，POY移A13。</t>
    </r>
    <phoneticPr fontId="5" type="noConversion"/>
  </si>
  <si>
    <t>已找值車員機動重新整理堆疊</t>
    <phoneticPr fontId="5" type="noConversion"/>
  </si>
  <si>
    <t>F01前方堆疊紙箱區倒塌</t>
    <phoneticPr fontId="5" type="noConversion"/>
  </si>
  <si>
    <r>
      <t>F02、S01、J07、J09、A10、A14、A16、A17、A20、A22、A23、A24(待料改紡)、T04L、</t>
    </r>
    <r>
      <rPr>
        <b/>
        <sz val="12"/>
        <color rgb="FF0000CC"/>
        <rFont val="新細明體"/>
        <family val="1"/>
        <charset val="136"/>
      </rPr>
      <t>A07</t>
    </r>
    <phoneticPr fontId="5" type="noConversion"/>
  </si>
  <si>
    <t>R</t>
    <phoneticPr fontId="5" type="noConversion"/>
  </si>
  <si>
    <t>JONA 22:30-23:10支援生頭19根</t>
    <phoneticPr fontId="5" type="noConversion"/>
  </si>
  <si>
    <t>L</t>
    <phoneticPr fontId="5" type="noConversion"/>
  </si>
  <si>
    <t>JONA 20:30-22:00支援生頭45根</t>
    <phoneticPr fontId="5" type="noConversion"/>
  </si>
  <si>
    <t>JONA 4:30-7:00支援生頭50根</t>
    <phoneticPr fontId="5" type="noConversion"/>
  </si>
  <si>
    <t>300</t>
  </si>
  <si>
    <t>96</t>
    <phoneticPr fontId="5" type="noConversion"/>
  </si>
  <si>
    <t>1200</t>
  </si>
  <si>
    <t>200</t>
  </si>
  <si>
    <t>190</t>
    <phoneticPr fontId="5" type="noConversion"/>
  </si>
  <si>
    <t>270</t>
    <phoneticPr fontId="5" type="noConversion"/>
  </si>
  <si>
    <t>144</t>
    <phoneticPr fontId="5" type="noConversion"/>
  </si>
  <si>
    <t>1476</t>
    <phoneticPr fontId="5" type="noConversion"/>
  </si>
  <si>
    <t>386</t>
    <phoneticPr fontId="5" type="noConversion"/>
  </si>
  <si>
    <t>09:20</t>
    <phoneticPr fontId="5" type="noConversion"/>
  </si>
  <si>
    <t>JERON</t>
    <phoneticPr fontId="5" type="noConversion"/>
  </si>
  <si>
    <t>MAR</t>
    <phoneticPr fontId="5" type="noConversion"/>
  </si>
  <si>
    <t>早班效率差機台(低於80%):J08、T03R、T04R、T05L、T01L</t>
    <phoneticPr fontId="5" type="noConversion"/>
  </si>
  <si>
    <t>早班抽檢派紗員紙箱隔板回收作業，作業正常，堆疊未超過2層。11:00</t>
    <phoneticPr fontId="5" type="noConversion"/>
  </si>
  <si>
    <t>08-16未到</t>
    <phoneticPr fontId="5" type="noConversion"/>
  </si>
  <si>
    <t>08:20-08:30</t>
    <phoneticPr fontId="5" type="noConversion"/>
  </si>
  <si>
    <t>CH8</t>
  </si>
  <si>
    <t>JOHN 於E區小管紗暫放區進行AX、B級紗裝箱作業，作業正常。</t>
    <phoneticPr fontId="5" type="noConversion"/>
  </si>
  <si>
    <t>A20A機台護欄未定位</t>
    <phoneticPr fontId="5" type="noConversion"/>
  </si>
  <si>
    <t>1F</t>
    <phoneticPr fontId="5" type="noConversion"/>
  </si>
  <si>
    <t>H</t>
    <phoneticPr fontId="5" type="noConversion"/>
  </si>
  <si>
    <t>已定位</t>
    <phoneticPr fontId="5" type="noConversion"/>
  </si>
  <si>
    <t>29.7</t>
    <phoneticPr fontId="5" type="noConversion"/>
  </si>
  <si>
    <t>66.5%</t>
    <phoneticPr fontId="5" type="noConversion"/>
  </si>
  <si>
    <t>斷絲超過4根機台:T01、T02、T03L、T03R、T04R、T05L、T05R、T06</t>
  </si>
  <si>
    <t>斷絲超過4根機台:T01、T02、T03L、T03R、T04R、T05L、T05R、T06</t>
    <phoneticPr fontId="5" type="noConversion"/>
  </si>
  <si>
    <t>各班記錄3區抽查機台油汙:A區: A19</t>
    <phoneticPr fontId="5" type="noConversion"/>
  </si>
  <si>
    <t>各班記錄3區的溫度: 10:00    A區:24.8      B區: 29.7   C區: 33.7      冷凍水 設定：0/0/0</t>
    <phoneticPr fontId="5" type="noConversion"/>
  </si>
  <si>
    <t>6</t>
    <phoneticPr fontId="5" type="noConversion"/>
  </si>
  <si>
    <t>10</t>
    <phoneticPr fontId="5" type="noConversion"/>
  </si>
  <si>
    <t>2</t>
    <phoneticPr fontId="5" type="noConversion"/>
  </si>
  <si>
    <t>A09A</t>
    <phoneticPr fontId="5" type="noConversion"/>
  </si>
  <si>
    <t>A09A、A12B</t>
  </si>
  <si>
    <t>A09A、A12B</t>
    <phoneticPr fontId="5" type="noConversion"/>
  </si>
  <si>
    <t>DTY5 CS3,CS4資料異常(08:00)已通知自動化進廠檢修(1400)OK</t>
    <phoneticPr fontId="5" type="noConversion"/>
  </si>
  <si>
    <t>A24 改2F6IC1，150/48/2GY5，4.0KG，白紅星，FP02422，255/48GY5。因POY不足早班先上A SIDE後開車(1300-1500)完成，首落18:30落紗請中班班量測紗徑重</t>
    <phoneticPr fontId="5" type="noConversion"/>
  </si>
  <si>
    <r>
      <t>F02、S01、J07、J09、A10、A14、A16、A17、A20、A22、A23、T04L</t>
    </r>
    <r>
      <rPr>
        <b/>
        <sz val="12"/>
        <rFont val="新細明體"/>
        <family val="1"/>
        <charset val="136"/>
      </rPr>
      <t>、A07</t>
    </r>
    <phoneticPr fontId="5" type="noConversion"/>
  </si>
  <si>
    <t>早班張力調整機台:A24A</t>
    <phoneticPr fontId="5" type="noConversion"/>
  </si>
  <si>
    <t>傳統倉重跑狀況:2板</t>
    <phoneticPr fontId="5" type="noConversion"/>
  </si>
  <si>
    <t>CAW負載率: 20%</t>
    <phoneticPr fontId="5" type="noConversion"/>
  </si>
  <si>
    <t>CS負載率   CS1: 11.5%     CS2: 12.9%     CS3: 37.3%      CS4: 43.1%       10:00     14:00</t>
    <phoneticPr fontId="5" type="noConversion"/>
  </si>
  <si>
    <t>了機</t>
    <phoneticPr fontId="5" type="noConversion"/>
  </si>
  <si>
    <t>MACMAC</t>
    <phoneticPr fontId="5" type="noConversion"/>
  </si>
  <si>
    <t>RON</t>
  </si>
  <si>
    <t>RON</t>
    <phoneticPr fontId="5" type="noConversion"/>
  </si>
  <si>
    <t>JOHNDEL</t>
    <phoneticPr fontId="5" type="noConversion"/>
  </si>
  <si>
    <t>JP</t>
  </si>
  <si>
    <t>JP</t>
    <phoneticPr fontId="5" type="noConversion"/>
  </si>
  <si>
    <t>JERBY</t>
    <phoneticPr fontId="5" type="noConversion"/>
  </si>
  <si>
    <t>N/A</t>
    <phoneticPr fontId="5" type="noConversion"/>
  </si>
  <si>
    <t>ANG</t>
    <phoneticPr fontId="5" type="noConversion"/>
  </si>
  <si>
    <t>JAYJAY</t>
    <phoneticPr fontId="5" type="noConversion"/>
  </si>
  <si>
    <t>DONG</t>
    <phoneticPr fontId="5" type="noConversion"/>
  </si>
  <si>
    <t>MHIN</t>
    <phoneticPr fontId="5" type="noConversion"/>
  </si>
  <si>
    <t>QUITO</t>
  </si>
  <si>
    <t>QUITO</t>
    <phoneticPr fontId="5" type="noConversion"/>
  </si>
  <si>
    <t>吳明華</t>
  </si>
  <si>
    <t>待料</t>
  </si>
  <si>
    <t>待料</t>
    <phoneticPr fontId="5" type="noConversion"/>
  </si>
  <si>
    <t>30.9</t>
    <phoneticPr fontId="5" type="noConversion"/>
  </si>
  <si>
    <t>62.2%</t>
    <phoneticPr fontId="5" type="noConversion"/>
  </si>
  <si>
    <t>29/20</t>
    <phoneticPr fontId="5" type="noConversion"/>
  </si>
  <si>
    <t>BERT</t>
    <phoneticPr fontId="5" type="noConversion"/>
  </si>
  <si>
    <t>16-20未到</t>
    <phoneticPr fontId="5" type="noConversion"/>
  </si>
  <si>
    <t>GAIN</t>
    <phoneticPr fontId="5" type="noConversion"/>
  </si>
  <si>
    <t>BAI</t>
    <phoneticPr fontId="5" type="noConversion"/>
  </si>
  <si>
    <t>JUN</t>
    <phoneticPr fontId="5" type="noConversion"/>
  </si>
  <si>
    <t>16-20未加班</t>
    <phoneticPr fontId="5" type="noConversion"/>
  </si>
  <si>
    <t>20-21遲到</t>
    <phoneticPr fontId="5" type="noConversion"/>
  </si>
  <si>
    <t>CAW負載率: 21%</t>
    <phoneticPr fontId="5" type="noConversion"/>
  </si>
  <si>
    <t>CS負載率   CS1: 17.3%     CS2: 18.7%     CS3: 42.1%      CS4: 42.7%       18:00    22:00</t>
    <phoneticPr fontId="5" type="noConversion"/>
  </si>
  <si>
    <t>17:20-17:30</t>
    <phoneticPr fontId="5" type="noConversion"/>
  </si>
  <si>
    <t>CH3</t>
    <phoneticPr fontId="5" type="noConversion"/>
  </si>
  <si>
    <t>BOY 於1號手工線進行重跑作業，作業正常。</t>
    <phoneticPr fontId="5" type="noConversion"/>
  </si>
  <si>
    <t>廢水沉降槽+汙水處理槽(值班室後面)每班檢查一次，確認有無溢出，有溢出請通知隨保檢修-22:00</t>
  </si>
  <si>
    <t>車道下方棧板區及釘櫃區每兩小時巡檢一次: 17:00   20:00    22:00</t>
  </si>
  <si>
    <t>各班記錄3區的溫度: 21:00    A區:24.9    B區:30.9     C區:34.6    冷凍水 設定：0/0/0</t>
    <phoneticPr fontId="5" type="noConversion"/>
  </si>
  <si>
    <t>中班主管檢查B區鎖頭:B區機台都有鎖上</t>
  </si>
  <si>
    <t>中班主管檢查B區鎖頭:B區機台都有鎖上</t>
    <phoneticPr fontId="5" type="noConversion"/>
  </si>
  <si>
    <t>中班主管檢查B區鎖頭:B區機台都有鎖上</t>
    <phoneticPr fontId="5" type="noConversion"/>
  </si>
  <si>
    <t>F02、S01、J07、J09、A07、A10、A14、A16、A17、A20、A22、A23、T04L、A24B(待料)</t>
    <phoneticPr fontId="5" type="noConversion"/>
  </si>
  <si>
    <t>A24</t>
    <phoneticPr fontId="5" type="noConversion"/>
  </si>
  <si>
    <t>中班效率差機台(低於80%):J08、T03R、T04R、T05L、T01L、A24A</t>
    <phoneticPr fontId="5" type="noConversion"/>
  </si>
  <si>
    <t>中班張力調整機台:NA</t>
    <phoneticPr fontId="5" type="noConversion"/>
  </si>
  <si>
    <t>中班抽檢派紗員紙箱隔板回收作業，作業正常，堆疊未超過2層。17:00</t>
    <phoneticPr fontId="5" type="noConversion"/>
  </si>
  <si>
    <t>首落紗徑</t>
  </si>
  <si>
    <t>A24 改2F6IC1，150/48/2GY5，4.0KG，白紅星，FP02422，255/48GY5-首落紗徑重 4028/66.3，已將W4 5.55↓5.52。</t>
    <phoneticPr fontId="5" type="noConversion"/>
  </si>
  <si>
    <t>1</t>
    <phoneticPr fontId="5" type="noConversion"/>
  </si>
  <si>
    <t>DENNIS</t>
    <phoneticPr fontId="5" type="noConversion"/>
  </si>
  <si>
    <t>各班記錄3區抽查機台油汙:B區: A15</t>
    <phoneticPr fontId="5" type="noConversion"/>
  </si>
  <si>
    <t>4</t>
    <phoneticPr fontId="5" type="noConversion"/>
  </si>
  <si>
    <r>
      <t>S02 sec1.4.5 2FM4C2 50/72EBSD3 綠黑小三角，需M紗2.0KG*220顆，POY吃完。現場已有3車，請夜班做完3.5車停機，POY移A13。----</t>
    </r>
    <r>
      <rPr>
        <b/>
        <sz val="12"/>
        <color rgb="FFFF0000"/>
        <rFont val="新細明體"/>
        <family val="1"/>
        <charset val="136"/>
      </rPr>
      <t>已FINAL紙管已清，請夜停機，DTY推出AK包裝。</t>
    </r>
    <phoneticPr fontId="5" type="noConversion"/>
  </si>
  <si>
    <t>A18</t>
    <phoneticPr fontId="5" type="noConversion"/>
  </si>
  <si>
    <t>JOHNDEL  21:15-21:54  支援30根</t>
    <phoneticPr fontId="5" type="noConversion"/>
  </si>
  <si>
    <t>A24A</t>
    <phoneticPr fontId="5" type="noConversion"/>
  </si>
  <si>
    <t>J.P   20:40-22:00  支援68根</t>
    <phoneticPr fontId="5" type="noConversion"/>
  </si>
  <si>
    <t>T06</t>
    <phoneticPr fontId="5" type="noConversion"/>
  </si>
  <si>
    <t>JONA   21:00-23:25  支援61根</t>
    <phoneticPr fontId="5" type="noConversion"/>
  </si>
  <si>
    <t>MARLO</t>
    <phoneticPr fontId="5" type="noConversion"/>
  </si>
  <si>
    <t>3</t>
    <phoneticPr fontId="5" type="noConversion"/>
  </si>
  <si>
    <t>JERON</t>
    <phoneticPr fontId="5" type="noConversion"/>
  </si>
  <si>
    <t>KV</t>
    <phoneticPr fontId="5" type="noConversion"/>
  </si>
  <si>
    <t>KIM</t>
    <phoneticPr fontId="5" type="noConversion"/>
  </si>
  <si>
    <t>MAR</t>
    <phoneticPr fontId="5" type="noConversion"/>
  </si>
  <si>
    <t>JOHN</t>
    <phoneticPr fontId="5" type="noConversion"/>
  </si>
  <si>
    <t>BOY</t>
    <phoneticPr fontId="5" type="noConversion"/>
  </si>
  <si>
    <t>NALD</t>
    <phoneticPr fontId="5" type="noConversion"/>
  </si>
  <si>
    <t>何梅君</t>
    <phoneticPr fontId="5" type="noConversion"/>
  </si>
  <si>
    <t>ANTHONY</t>
    <phoneticPr fontId="5" type="noConversion"/>
  </si>
  <si>
    <t>ALI</t>
    <phoneticPr fontId="5" type="noConversion"/>
  </si>
  <si>
    <t>XIAM</t>
    <phoneticPr fontId="5" type="noConversion"/>
  </si>
  <si>
    <t>CH2</t>
  </si>
  <si>
    <t>陳嘉宏 於堆高機作業區進行移運作業，防護具配戴正確，作業正常。</t>
  </si>
  <si>
    <t>01:30-01:40</t>
    <phoneticPr fontId="5" type="noConversion"/>
  </si>
  <si>
    <t>30.3</t>
    <phoneticPr fontId="5" type="noConversion"/>
  </si>
  <si>
    <t>69.3%</t>
    <phoneticPr fontId="5" type="noConversion"/>
  </si>
  <si>
    <t>NA</t>
    <phoneticPr fontId="5" type="noConversion"/>
  </si>
  <si>
    <t>33/20</t>
    <phoneticPr fontId="5" type="noConversion"/>
  </si>
  <si>
    <t>夜班效率差機台(低於80%):J08、T03R、T04R、T05L、T01L、A24A</t>
    <phoneticPr fontId="5" type="noConversion"/>
  </si>
  <si>
    <t>A24B(待料)</t>
    <phoneticPr fontId="5" type="noConversion"/>
  </si>
  <si>
    <t>F02、S01、J07、J09、A07、A10、A14、A16、A17、A20、A22、A23、T04L</t>
  </si>
  <si>
    <t>F02、S01、J07、J09、A07、A10、A14、A16、A17、A20、A22、A23、T04L</t>
    <phoneticPr fontId="5" type="noConversion"/>
  </si>
  <si>
    <t>夜班張力調整機台:NA</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</si>
  <si>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</si>
  <si>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</si>
  <si>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01:00   03:00    05:00</t>
    <phoneticPr fontId="5" type="noConversion"/>
  </si>
  <si>
    <t>各班記錄3區的溫度: 05:00    A區:24.3   B區:30.3     C區:35.1    冷凍水 設定：0/0/0</t>
    <phoneticPr fontId="5" type="noConversion"/>
  </si>
  <si>
    <t>各班記錄3區抽查機台油汙:C區: A11</t>
    <phoneticPr fontId="5" type="noConversion"/>
  </si>
  <si>
    <t>夜班主管檢查C區鎖頭:C區機台都有鎖上</t>
  </si>
  <si>
    <t>夜班主管檢查C區鎖頭:C區機台都有鎖上</t>
    <phoneticPr fontId="5" type="noConversion"/>
  </si>
  <si>
    <t>傳統倉重跑狀況:0板</t>
  </si>
  <si>
    <t>傳統倉重跑狀況:0板</t>
    <phoneticPr fontId="5" type="noConversion"/>
  </si>
  <si>
    <t>A10A 紗架地面有把割絲刀</t>
    <phoneticPr fontId="5" type="noConversion"/>
  </si>
  <si>
    <t>已撿回值班室</t>
    <phoneticPr fontId="5" type="noConversion"/>
  </si>
  <si>
    <t>魏光俊</t>
    <phoneticPr fontId="5" type="noConversion"/>
  </si>
  <si>
    <t>夜班抽檢派紗員紙箱隔板回收作業，作業正常，堆疊未超過2層。05:30</t>
    <phoneticPr fontId="5" type="noConversion"/>
  </si>
  <si>
    <t xml:space="preserve">F01；sec1.2 2FA042-R；sec3-6 2F29H2-R ; sec7.8 2F29E2-T ; sec9.10 2F28M2-T </t>
  </si>
  <si>
    <t xml:space="preserve">F01；sec1.2 2FA042-R；sec3-6 2F29H2-R ; sec7.8 2F29E2-T ; sec9.10 2F28M2-T </t>
    <phoneticPr fontId="5" type="noConversion"/>
  </si>
  <si>
    <r>
      <t>S02 sec1.4.5 2FM4C2 50/72EBSD3 綠黑小三角，需M紗2.0KG*220顆，POY吃完。</t>
    </r>
    <r>
      <rPr>
        <b/>
        <sz val="12"/>
        <color rgb="FF0000CC"/>
        <rFont val="新細明體"/>
        <family val="1"/>
        <charset val="136"/>
      </rPr>
      <t>夜班已停機，已推出編染，請早班續包裝結批作業，POY已移至A13。</t>
    </r>
    <phoneticPr fontId="5" type="noConversion"/>
  </si>
  <si>
    <r>
      <t>S02 sec3 2FM4E2T 75/72/2F2FC  藍白小三角，需M紗5.0KG*60顆，POY吃完。</t>
    </r>
    <r>
      <rPr>
        <b/>
        <sz val="12"/>
        <color rgb="FF0000CC"/>
        <rFont val="新細明體"/>
        <family val="1"/>
        <charset val="136"/>
      </rPr>
      <t>夜班已推出2.5車，請早班續編染包裝作業。</t>
    </r>
    <phoneticPr fontId="5" type="noConversion"/>
  </si>
  <si>
    <t>CS負載率   CS1: 35.8%     CS2: 35.1%     CS3: 54.4%      CS4: 59.1%       02:00     06:30</t>
    <phoneticPr fontId="5" type="noConversion"/>
  </si>
  <si>
    <t>CAW負載率: 19%</t>
    <phoneticPr fontId="5" type="noConversion"/>
  </si>
  <si>
    <t>傳統倉重跑狀況:1板</t>
    <phoneticPr fontId="5" type="noConversion"/>
  </si>
  <si>
    <t>T01</t>
    <phoneticPr fontId="5" type="noConversion"/>
  </si>
  <si>
    <t>JONA  01:00-02:50 支援35根</t>
    <phoneticPr fontId="5" type="noConversion"/>
  </si>
  <si>
    <t>T05R</t>
    <phoneticPr fontId="5" type="noConversion"/>
  </si>
  <si>
    <t>JONA  04:30-05:40 支援28根</t>
    <phoneticPr fontId="5" type="noConversion"/>
  </si>
  <si>
    <t>T06L</t>
    <phoneticPr fontId="5" type="noConversion"/>
  </si>
  <si>
    <t>JONA  05:50-06:35 支援23根</t>
    <phoneticPr fontId="5" type="noConversion"/>
  </si>
  <si>
    <t>284</t>
    <phoneticPr fontId="5" type="noConversion"/>
  </si>
  <si>
    <t>234</t>
    <phoneticPr fontId="5" type="noConversion"/>
  </si>
  <si>
    <t>261</t>
    <phoneticPr fontId="5" type="noConversion"/>
  </si>
  <si>
    <t>1911</t>
    <phoneticPr fontId="5" type="noConversion"/>
  </si>
  <si>
    <t>0</t>
    <phoneticPr fontId="5" type="noConversion"/>
  </si>
  <si>
    <t>375</t>
    <phoneticPr fontId="5" type="noConversion"/>
  </si>
  <si>
    <t>256</t>
    <phoneticPr fontId="5" type="noConversion"/>
  </si>
  <si>
    <t>900</t>
    <phoneticPr fontId="5" type="noConversion"/>
  </si>
  <si>
    <t>停產</t>
    <phoneticPr fontId="5" type="noConversion"/>
  </si>
  <si>
    <t>432</t>
    <phoneticPr fontId="5" type="noConversion"/>
  </si>
  <si>
    <t>150</t>
    <phoneticPr fontId="5" type="noConversion"/>
  </si>
  <si>
    <t>08:30</t>
    <phoneticPr fontId="5" type="noConversion"/>
  </si>
  <si>
    <t>開車</t>
  </si>
  <si>
    <t>開車</t>
    <phoneticPr fontId="5" type="noConversion"/>
  </si>
  <si>
    <t>A24B</t>
  </si>
  <si>
    <t>A24B</t>
    <phoneticPr fontId="5" type="noConversion"/>
  </si>
  <si>
    <t>早班效率差機台(低於80%):J08、T03R、T04R、T05L、T01L、A24A</t>
    <phoneticPr fontId="5" type="noConversion"/>
  </si>
  <si>
    <t>早班張力調整機台:NA</t>
    <phoneticPr fontId="5" type="noConversion"/>
  </si>
  <si>
    <t>早班抽檢派紗員紙箱隔板回收作業，作業正常，堆疊未超過2層。13:00</t>
    <phoneticPr fontId="5" type="noConversion"/>
  </si>
  <si>
    <t>JM</t>
  </si>
  <si>
    <t>斷絲超過4根機台:T01、T02、T03L、T03R、T04R、T05R、T06、A24A</t>
    <phoneticPr fontId="5" type="noConversion"/>
  </si>
  <si>
    <t>斷絲超過4根機台:T01、T02、T03L、T03R、T04R、T05R、T06、A18、A24A</t>
  </si>
  <si>
    <t>斷絲超過4根機台:T01、T02、T03L、T03R、T04R、T05R、T06、A18、A24A</t>
    <phoneticPr fontId="5" type="noConversion"/>
  </si>
  <si>
    <t>31.7</t>
    <phoneticPr fontId="5" type="noConversion"/>
  </si>
  <si>
    <t>67.0%</t>
    <phoneticPr fontId="5" type="noConversion"/>
  </si>
  <si>
    <t>A22停機AI未關</t>
    <phoneticPr fontId="5" type="noConversion"/>
  </si>
  <si>
    <t>G</t>
    <phoneticPr fontId="5" type="noConversion"/>
  </si>
  <si>
    <t>已OFF</t>
    <phoneticPr fontId="5" type="noConversion"/>
  </si>
  <si>
    <t>CH2</t>
    <phoneticPr fontId="5" type="noConversion"/>
  </si>
  <si>
    <t>09:20-09:30</t>
    <phoneticPr fontId="5" type="noConversion"/>
  </si>
  <si>
    <t>NALD於大包作業區進行包裝作業，作業正常，有穿戴反光背帶。</t>
    <phoneticPr fontId="5" type="noConversion"/>
  </si>
  <si>
    <t>賴增倫</t>
  </si>
  <si>
    <r>
      <t>S02 sec1.4.5 2FM4C2 50/72EBSD3 綠黑小三角，需M紗2.0KG*220顆，POY吃完。夜班已停機，已推出編染</t>
    </r>
    <r>
      <rPr>
        <b/>
        <sz val="12"/>
        <color rgb="FF0000CC"/>
        <rFont val="新細明體"/>
        <family val="1"/>
        <charset val="136"/>
      </rPr>
      <t>，早班續包裝O</t>
    </r>
    <r>
      <rPr>
        <b/>
        <sz val="12"/>
        <rFont val="新細明體"/>
        <family val="1"/>
        <charset val="136"/>
      </rPr>
      <t>K結批作業，POY已移至A13。</t>
    </r>
    <phoneticPr fontId="5" type="noConversion"/>
  </si>
  <si>
    <t>各班記錄3區抽查機台油汙:A區: J08</t>
    <phoneticPr fontId="5" type="noConversion"/>
  </si>
  <si>
    <t>各班記錄3區的溫度: 10:00    A區: 27.0      B區: 31.7      C區: 33.9      冷凍水 設定：0/0/0</t>
    <phoneticPr fontId="5" type="noConversion"/>
  </si>
  <si>
    <r>
      <t>S02 sec3 2FM4E2T 75/72/2F2FC  藍白小三角，需M紗5.0KG*60顆，POY吃完。夜班已推出2.5車</t>
    </r>
    <r>
      <rPr>
        <b/>
        <sz val="12"/>
        <color rgb="FF0000CC"/>
        <rFont val="新細明體"/>
        <family val="1"/>
        <charset val="136"/>
      </rPr>
      <t>，早班編染已包裝60顆。POY吃完，請續作業</t>
    </r>
    <phoneticPr fontId="5" type="noConversion"/>
  </si>
  <si>
    <t>9.1</t>
  </si>
  <si>
    <t>9.1</t>
    <phoneticPr fontId="5" type="noConversion"/>
  </si>
  <si>
    <t>9.2</t>
  </si>
  <si>
    <t>9.2</t>
    <phoneticPr fontId="5" type="noConversion"/>
  </si>
  <si>
    <t>A24B 改2F6IC1，150/48/2GY5，4.0KG，白紅星，FP02422，255/48GY5。早班上紗備管後開車(1300-1500)完成，首落18:30落紗請中班班量測紗徑重</t>
    <phoneticPr fontId="5" type="noConversion"/>
  </si>
  <si>
    <t>A09A、A12B、T02</t>
  </si>
  <si>
    <t>A09A、A12B、T02</t>
    <phoneticPr fontId="5" type="noConversion"/>
  </si>
  <si>
    <t>早班張力調整機台:A24B</t>
    <phoneticPr fontId="5" type="noConversion"/>
  </si>
  <si>
    <t>A24A吸絲管易阻塞,隨保清除後亦頻繁發生:請明早通知保全確認</t>
  </si>
  <si>
    <t>A24A吸絲管易阻塞,隨保清除後亦頻繁發生:請明早通知保全確認</t>
    <phoneticPr fontId="5" type="noConversion"/>
  </si>
  <si>
    <t>CAW負載率: 23%</t>
    <phoneticPr fontId="5" type="noConversion"/>
  </si>
  <si>
    <t>CS負載率   CS1: 8.7%     CS2: 11.1%     CS3: 38.5%      CS4: 40.9%       10:00     14:00</t>
    <phoneticPr fontId="5" type="noConversion"/>
  </si>
  <si>
    <t>RICKY</t>
    <phoneticPr fontId="5" type="noConversion"/>
  </si>
  <si>
    <t>VIN</t>
  </si>
  <si>
    <t>VIN</t>
    <phoneticPr fontId="5" type="noConversion"/>
  </si>
  <si>
    <t>ALFHON</t>
    <phoneticPr fontId="5" type="noConversion"/>
  </si>
  <si>
    <t>ALVIN</t>
    <phoneticPr fontId="5" type="noConversion"/>
  </si>
  <si>
    <t>JM</t>
    <phoneticPr fontId="5" type="noConversion"/>
  </si>
  <si>
    <t>32.9</t>
    <phoneticPr fontId="5" type="noConversion"/>
  </si>
  <si>
    <t>69.9%</t>
    <phoneticPr fontId="5" type="noConversion"/>
  </si>
  <si>
    <t>27/20</t>
    <phoneticPr fontId="5" type="noConversion"/>
  </si>
  <si>
    <t>范少玉</t>
    <phoneticPr fontId="5" type="noConversion"/>
  </si>
  <si>
    <t>16-24特</t>
    <phoneticPr fontId="5" type="noConversion"/>
  </si>
  <si>
    <t>5.1</t>
  </si>
  <si>
    <t>5.1</t>
    <phoneticPr fontId="5" type="noConversion"/>
  </si>
  <si>
    <t>5.2</t>
  </si>
  <si>
    <t>5.2</t>
    <phoneticPr fontId="5" type="noConversion"/>
  </si>
  <si>
    <t>K3製箱機故障(側面壓板斷掉)，請明通知自動化檢修。</t>
  </si>
  <si>
    <t>K3製箱機故障(側面壓板斷掉)，請明通知自動化檢修。</t>
    <phoneticPr fontId="5" type="noConversion"/>
  </si>
  <si>
    <t>各班記錄3區的溫度: 17:00     A區:26.7    B區: 32.9     C區:36.0     冷凍水 設定：0/0/0</t>
    <phoneticPr fontId="5" type="noConversion"/>
  </si>
  <si>
    <t>A14,A15間柱子上有雜物</t>
    <phoneticPr fontId="5" type="noConversion"/>
  </si>
  <si>
    <t>已清除</t>
    <phoneticPr fontId="5" type="noConversion"/>
  </si>
  <si>
    <t>16:30-16:40</t>
    <phoneticPr fontId="5" type="noConversion"/>
  </si>
  <si>
    <t>ALI  於大包作業區進行包裝作業，作業正常，有穿戴反光背帶。</t>
    <phoneticPr fontId="5" type="noConversion"/>
  </si>
  <si>
    <t>RICKY 16:00-19:00支援84根</t>
    <phoneticPr fontId="5" type="noConversion"/>
  </si>
  <si>
    <t>CAW負載率: 23%</t>
    <phoneticPr fontId="5" type="noConversion"/>
  </si>
  <si>
    <t>CS負載率   CS1: 26.0%     CS2: 26.8%     CS3: 39.5%      CS4: 40.9%       18:00    22:00</t>
    <phoneticPr fontId="5" type="noConversion"/>
  </si>
  <si>
    <t>S02 sec3 2FM4E2T 75/72/2F2FC  藍白小三角，需M紗5.0KG*60顆，POY吃完。夜班已推出2.5車，早班編染已包裝60顆。POY吃完，請續作業</t>
    <phoneticPr fontId="5" type="noConversion"/>
  </si>
  <si>
    <t>中班效率差機台(低於80%):J08、T03R、T04R、T05L、T01L、A24</t>
    <phoneticPr fontId="5" type="noConversion"/>
  </si>
  <si>
    <t>中班抽檢派紗員紙箱隔板回收作業，作業正常，堆疊未超過2層。17:20</t>
    <phoneticPr fontId="5" type="noConversion"/>
  </si>
  <si>
    <t>A24B 改2F6IC1，150/48/2GY5，4.0KG，白紅星，FP02422，255/48GY5，首落紗徑重 4034/66.0</t>
    <phoneticPr fontId="5" type="noConversion"/>
  </si>
  <si>
    <t>各班記錄3區抽查機台油汙:B區: A21</t>
    <phoneticPr fontId="5" type="noConversion"/>
  </si>
  <si>
    <t>J.P  20:30-22:00 支援64根</t>
    <phoneticPr fontId="5" type="noConversion"/>
  </si>
  <si>
    <t>T03L</t>
    <phoneticPr fontId="5" type="noConversion"/>
  </si>
  <si>
    <t>JONA  22:30-23:20  支援17根</t>
    <phoneticPr fontId="5" type="noConversion"/>
  </si>
  <si>
    <t>JONA  21:30-22:30  支援33根</t>
    <phoneticPr fontId="5" type="noConversion"/>
  </si>
  <si>
    <t>吳宥庭</t>
    <phoneticPr fontId="5" type="noConversion"/>
  </si>
  <si>
    <t>TIDOY</t>
    <phoneticPr fontId="5" type="noConversion"/>
  </si>
  <si>
    <t>IKONG</t>
    <phoneticPr fontId="5" type="noConversion"/>
  </si>
  <si>
    <t>CARLO</t>
    <phoneticPr fontId="5" type="noConversion"/>
  </si>
  <si>
    <t>王派庭 於堆高機作業區進行移運作業，防護具配戴正確，作業正常。</t>
    <phoneticPr fontId="5" type="noConversion"/>
  </si>
  <si>
    <t>04:20-04:30</t>
    <phoneticPr fontId="5" type="noConversion"/>
  </si>
  <si>
    <t>31.1</t>
    <phoneticPr fontId="5" type="noConversion"/>
  </si>
  <si>
    <t>53.6%</t>
    <phoneticPr fontId="5" type="noConversion"/>
  </si>
  <si>
    <t>04-08放回</t>
    <phoneticPr fontId="5" type="noConversion"/>
  </si>
  <si>
    <t>A24A 吸絲管易阻塞，隨保清除後亦頻繁發生，請明早通知保全檢修。</t>
  </si>
  <si>
    <t>S02 sec3 2FM4E2T 75/72/2F2FC  藍白小三角，需M紗5.0KG*60顆，POY吃完。已包裝完成，續生產作業。</t>
  </si>
  <si>
    <t>S02 sec3 2FM4E2T 75/72/2F2FC  藍白小三角，需M紗5.0KG*60顆，POY吃完。已包裝完成，續生產作業。</t>
    <phoneticPr fontId="5" type="noConversion"/>
  </si>
  <si>
    <t>夜班效率差機台(低於80%):J08、T03R、T04R、T05L、T01L、A24</t>
    <phoneticPr fontId="5" type="noConversion"/>
  </si>
  <si>
    <t>車道下方棧板區及釘櫃區每兩小時巡檢一次: 01:00   03:00    05:30</t>
    <phoneticPr fontId="5" type="noConversion"/>
  </si>
  <si>
    <t>各班記錄3區的溫度: 03:00     A區:24.9    B區: 31.1    C區:34.5     冷凍水 設定：0/0/0</t>
    <phoneticPr fontId="5" type="noConversion"/>
  </si>
  <si>
    <t>各班記錄3區抽查機台油汙:C區: A18</t>
    <phoneticPr fontId="5" type="noConversion"/>
  </si>
  <si>
    <t>A09B、A12A、A18、A21、J08、T01、T02、T03L 、T03R 、T05L 、T05R 、T06 批號規格的特代碼 SDr，請注意r為小寫字體，不可打成大寫字體。</t>
    <phoneticPr fontId="5" type="noConversion"/>
  </si>
  <si>
    <t>NASH</t>
    <phoneticPr fontId="5" type="noConversion"/>
  </si>
  <si>
    <t>MACMAC  02:13-03:00 支援48根</t>
    <phoneticPr fontId="5" type="noConversion"/>
  </si>
  <si>
    <t>M03紗架上有筆跟用完的標籤紙</t>
    <phoneticPr fontId="5" type="noConversion"/>
  </si>
  <si>
    <t>CS負載率   CS1: 18.8%     CS2: 18.7%     CS3: 48.7%      CS4: 48.1%       02:00    06:30</t>
    <phoneticPr fontId="5" type="noConversion"/>
  </si>
  <si>
    <t>CAW負載率: 22%</t>
  </si>
  <si>
    <t>CAW負載率: 22%</t>
    <phoneticPr fontId="5" type="noConversion"/>
  </si>
  <si>
    <t>JONA  02:40-03:20  支援20根   07:00-07:35 支援13根</t>
    <phoneticPr fontId="5" type="noConversion"/>
  </si>
  <si>
    <t>JONA  01:50-02:35  支援17根   06:00-07:00 支援17根</t>
    <phoneticPr fontId="5" type="noConversion"/>
  </si>
  <si>
    <t>23.8</t>
    <phoneticPr fontId="5" type="noConversion"/>
  </si>
  <si>
    <t>30.0</t>
    <phoneticPr fontId="5" type="noConversion"/>
  </si>
  <si>
    <t>08:00-16:00</t>
    <phoneticPr fontId="5" type="noConversion"/>
  </si>
  <si>
    <t>張郁璇</t>
    <phoneticPr fontId="5" type="noConversion"/>
  </si>
  <si>
    <t>Final停</t>
  </si>
  <si>
    <t>2F6GV2(K)請中夜班FINAL停機，FP82168R移J08，DTY結批。</t>
    <phoneticPr fontId="5" type="noConversion"/>
  </si>
  <si>
    <t>Ｇ１</t>
    <phoneticPr fontId="5" type="noConversion"/>
  </si>
  <si>
    <t>Sample</t>
  </si>
  <si>
    <t>2F42E3</t>
    <phoneticPr fontId="5" type="noConversion"/>
  </si>
  <si>
    <t>150/144FCT</t>
    <phoneticPr fontId="5" type="noConversion"/>
  </si>
  <si>
    <t>FP81360R+81858</t>
    <phoneticPr fontId="5" type="noConversion"/>
  </si>
  <si>
    <t>橘黑三角+白黑大點</t>
    <phoneticPr fontId="5" type="noConversion"/>
  </si>
  <si>
    <t>2F42I2</t>
    <phoneticPr fontId="5" type="noConversion"/>
  </si>
  <si>
    <t>2F42U2</t>
  </si>
  <si>
    <t>FP81365R×2</t>
    <phoneticPr fontId="5" type="noConversion"/>
  </si>
  <si>
    <t>P227</t>
    <phoneticPr fontId="5" type="noConversion"/>
  </si>
  <si>
    <t>-3.8</t>
    <phoneticPr fontId="5" type="noConversion"/>
  </si>
  <si>
    <t>-5.5</t>
    <phoneticPr fontId="5" type="noConversion"/>
  </si>
  <si>
    <t>-5.55</t>
    <phoneticPr fontId="5" type="noConversion"/>
  </si>
  <si>
    <t>55</t>
    <phoneticPr fontId="5" type="noConversion"/>
  </si>
  <si>
    <t>P204</t>
    <phoneticPr fontId="5" type="noConversion"/>
  </si>
  <si>
    <t>-4.1</t>
    <phoneticPr fontId="5" type="noConversion"/>
  </si>
  <si>
    <t>-4.8</t>
    <phoneticPr fontId="5" type="noConversion"/>
  </si>
  <si>
    <t>-4.55</t>
    <phoneticPr fontId="5" type="noConversion"/>
  </si>
  <si>
    <t>75/36HC</t>
  </si>
  <si>
    <t>150/48HC</t>
  </si>
  <si>
    <t>100/36SDr</t>
  </si>
  <si>
    <t>225/72/2SDr</t>
  </si>
  <si>
    <t>FP01422</t>
  </si>
  <si>
    <t>FP81386R</t>
  </si>
  <si>
    <t>FP81363R×2</t>
  </si>
  <si>
    <t>FP81391R×2</t>
  </si>
  <si>
    <t>FP81857R</t>
  </si>
  <si>
    <t>FP81382R×2</t>
  </si>
  <si>
    <t>FP80141</t>
  </si>
  <si>
    <t>FP82781</t>
  </si>
  <si>
    <t>FP82169R</t>
  </si>
  <si>
    <t>FP81384R</t>
  </si>
  <si>
    <t>FP02422×2</t>
  </si>
  <si>
    <t>FP82168R×2</t>
  </si>
  <si>
    <t>FP82170R×2</t>
  </si>
  <si>
    <t>FP82169R×2</t>
  </si>
  <si>
    <t>FP82658×2</t>
  </si>
  <si>
    <t>FP83024R×2</t>
  </si>
  <si>
    <t>綠藍三角</t>
  </si>
  <si>
    <t>2F29H2</t>
  </si>
  <si>
    <t>2F29E2</t>
  </si>
  <si>
    <t>T</t>
  </si>
  <si>
    <t>車道下方棧板區及釘櫃區每兩小時巡檢一次: 10:00   13:00    15:30</t>
    <phoneticPr fontId="5" type="noConversion"/>
  </si>
  <si>
    <t>各班記錄3區的溫度: 13:00     A區:25.1    B區: 31.3    C區:34.5     冷凍水 設定：0/0/0</t>
    <phoneticPr fontId="5" type="noConversion"/>
  </si>
  <si>
    <t>各班記錄3區抽查機台油汙:C區: T02</t>
    <phoneticPr fontId="5" type="noConversion"/>
  </si>
  <si>
    <t>CS負載率   CS1: 4.8%     CS2: 11.1%     CS3: 35.1%      CS4: 37.5%       10:00    13:30</t>
    <phoneticPr fontId="5" type="noConversion"/>
  </si>
  <si>
    <r>
      <t>K3製箱機故障(側面壓板斷掉)，請明通知自動化檢修。</t>
    </r>
    <r>
      <rPr>
        <b/>
        <sz val="12"/>
        <color rgb="FFFF0000"/>
        <rFont val="新細明體"/>
        <family val="1"/>
        <charset val="136"/>
      </rPr>
      <t>檢修完成</t>
    </r>
    <phoneticPr fontId="5" type="noConversion"/>
  </si>
  <si>
    <r>
      <t>A24A 吸絲管易阻塞，隨保清除後亦頻繁發生，請明早通知保全檢修。</t>
    </r>
    <r>
      <rPr>
        <b/>
        <sz val="12"/>
        <color rgb="FFFF0000"/>
        <rFont val="新細明體"/>
        <family val="1"/>
        <charset val="136"/>
      </rPr>
      <t>檢修完成</t>
    </r>
    <phoneticPr fontId="5" type="noConversion"/>
  </si>
  <si>
    <t>早班抽檢派紗員紙箱隔板回收作業，作業正常，堆疊未超過2層。10:30</t>
    <phoneticPr fontId="5" type="noConversion"/>
  </si>
  <si>
    <t>趙聖潔</t>
  </si>
  <si>
    <t>14:20-14:30</t>
    <phoneticPr fontId="5" type="noConversion"/>
  </si>
  <si>
    <t xml:space="preserve">F01；sec1.2 2FA042-R；sec3-4 2F29H2-R ;sec5-6 2F1XU2-R；sec7.8 2F29E2-T ; sec9.10 2F28M2-T </t>
    <phoneticPr fontId="5" type="noConversion"/>
  </si>
  <si>
    <t>早班效率差機台(低於80%):J08、T03R、T04R、T05L、T01L、A24</t>
    <phoneticPr fontId="5" type="noConversion"/>
  </si>
  <si>
    <t>33/21</t>
    <phoneticPr fontId="5" type="noConversion"/>
  </si>
  <si>
    <t>30/21</t>
    <phoneticPr fontId="5" type="noConversion"/>
  </si>
  <si>
    <t>Final</t>
  </si>
  <si>
    <t>T02</t>
    <phoneticPr fontId="5" type="noConversion"/>
  </si>
  <si>
    <t>FINAL</t>
    <phoneticPr fontId="5" type="noConversion"/>
  </si>
  <si>
    <t>停機</t>
    <phoneticPr fontId="5" type="noConversion"/>
  </si>
  <si>
    <t>R</t>
    <phoneticPr fontId="5" type="noConversion"/>
  </si>
  <si>
    <t>YOBY</t>
  </si>
  <si>
    <t>YOBY</t>
    <phoneticPr fontId="5" type="noConversion"/>
  </si>
  <si>
    <t>RICKY  支援68根</t>
    <phoneticPr fontId="5" type="noConversion"/>
  </si>
  <si>
    <t>RICKY  支援56根</t>
    <phoneticPr fontId="5" type="noConversion"/>
  </si>
  <si>
    <t>A11</t>
    <phoneticPr fontId="5" type="noConversion"/>
  </si>
  <si>
    <t>RICKY  12:30-13:30 支援17根</t>
    <phoneticPr fontId="5" type="noConversion"/>
  </si>
  <si>
    <t>10.1</t>
    <phoneticPr fontId="5" type="noConversion"/>
  </si>
  <si>
    <t>10.2</t>
    <phoneticPr fontId="5" type="noConversion"/>
  </si>
  <si>
    <t>K</t>
    <phoneticPr fontId="5" type="noConversion"/>
  </si>
  <si>
    <t>31.3</t>
    <phoneticPr fontId="5" type="noConversion"/>
  </si>
  <si>
    <t>47.2%</t>
    <phoneticPr fontId="5" type="noConversion"/>
  </si>
  <si>
    <t>T01請夜班FINAL停機</t>
    <phoneticPr fontId="5" type="noConversion"/>
  </si>
  <si>
    <t>T02 2F6GV2(K)中班已FINAL請夜班停機POY移J08使用,DTY結批</t>
    <phoneticPr fontId="5" type="noConversion"/>
  </si>
  <si>
    <t>A12B 2F42T2(K)中班FINAL停機POY移A09A續了機DTY結批</t>
    <phoneticPr fontId="5" type="noConversion"/>
  </si>
  <si>
    <t>中班抽檢派紗員紙箱隔板回收作業，作業正常，堆疊未超過2層。 19:00</t>
    <phoneticPr fontId="5" type="noConversion"/>
  </si>
  <si>
    <t>各班記錄3區的溫度: 17:00     A區:26.2    B區: 31.3     C區:34.2     冷凍水 設定：0/0/0</t>
    <phoneticPr fontId="5" type="noConversion"/>
  </si>
  <si>
    <t>A23</t>
    <phoneticPr fontId="5" type="noConversion"/>
  </si>
  <si>
    <t>2F1XU2</t>
  </si>
  <si>
    <t>2F1XU2</t>
    <phoneticPr fontId="5" type="noConversion"/>
  </si>
  <si>
    <t>綠紅三角</t>
  </si>
  <si>
    <t>綠紅三角</t>
    <phoneticPr fontId="5" type="noConversion"/>
  </si>
  <si>
    <t>ERDON</t>
  </si>
  <si>
    <r>
      <t>F01；sec1.2 2FA042-R；</t>
    </r>
    <r>
      <rPr>
        <b/>
        <sz val="12"/>
        <color rgb="FF0000CC"/>
        <rFont val="新細明體"/>
        <family val="1"/>
        <charset val="136"/>
      </rPr>
      <t xml:space="preserve">sec3-4 2F29H2-R(縮節改2F1XU2-R) </t>
    </r>
    <r>
      <rPr>
        <b/>
        <sz val="12"/>
        <color theme="1"/>
        <rFont val="新細明體"/>
        <family val="1"/>
        <charset val="136"/>
      </rPr>
      <t xml:space="preserve">;sec5-6 2F1XU2-R；sec7.8 2F29E2-T ; sec9.10 2F28M2-T </t>
    </r>
    <phoneticPr fontId="5" type="noConversion"/>
  </si>
  <si>
    <t>ERWIN</t>
    <phoneticPr fontId="5" type="noConversion"/>
  </si>
  <si>
    <t>M03B紗架外側地面水漬</t>
    <phoneticPr fontId="5" type="noConversion"/>
  </si>
  <si>
    <t>S</t>
    <phoneticPr fontId="5" type="noConversion"/>
  </si>
  <si>
    <t>已擦拭</t>
    <phoneticPr fontId="5" type="noConversion"/>
  </si>
  <si>
    <t>16:40-16:50</t>
    <phoneticPr fontId="5" type="noConversion"/>
  </si>
  <si>
    <t>XIAM 於堆高機作業區進行移運作業，防護具配戴正確，作業正常。</t>
    <phoneticPr fontId="5" type="noConversion"/>
  </si>
  <si>
    <t>斷絲超過4根機台:T01、T03L、T03R、T04R、T05R、T06、A24A</t>
    <phoneticPr fontId="5" type="noConversion"/>
  </si>
  <si>
    <t>CAW負載率: 24%</t>
    <phoneticPr fontId="5" type="noConversion"/>
  </si>
  <si>
    <t>CS負載率   CS1: 17.1%     CS2: 17.6%     CS3: 14.9%      CS4: 18.5%       18:00    22:00</t>
    <phoneticPr fontId="5" type="noConversion"/>
  </si>
  <si>
    <t>清車</t>
    <phoneticPr fontId="5" type="noConversion"/>
  </si>
  <si>
    <t>CEDIE</t>
    <phoneticPr fontId="5" type="noConversion"/>
  </si>
  <si>
    <t>ABE</t>
    <phoneticPr fontId="5" type="noConversion"/>
  </si>
  <si>
    <t>NHEL</t>
    <phoneticPr fontId="5" type="noConversion"/>
  </si>
  <si>
    <t>28.2</t>
    <phoneticPr fontId="5" type="noConversion"/>
  </si>
  <si>
    <t>56.4%</t>
    <phoneticPr fontId="5" type="noConversion"/>
  </si>
  <si>
    <t>F02、S01、J07、J09、A07、A10、A12B、A14、A16、A17、A20、A22、A23、T04L</t>
    <phoneticPr fontId="5" type="noConversion"/>
  </si>
  <si>
    <t>夜班抽檢派紗員紙箱隔板回收作業，作業正常，堆疊未超過2層。 05:30</t>
    <phoneticPr fontId="5" type="noConversion"/>
  </si>
  <si>
    <t>各班記錄3區的溫度: 03:00     A區:22.2    B區: 28.2     C區:31.7     冷凍水 設定：0/0/0</t>
    <phoneticPr fontId="5" type="noConversion"/>
  </si>
  <si>
    <t>各班記錄3區抽查機台油汙:C區: A24</t>
    <phoneticPr fontId="5" type="noConversion"/>
  </si>
  <si>
    <t>5</t>
    <phoneticPr fontId="5" type="noConversion"/>
  </si>
  <si>
    <t>CH8</t>
    <phoneticPr fontId="5" type="noConversion"/>
  </si>
  <si>
    <t>JAYJAY 於E區小管紗暫放區進行AX、B級紗裝箱作業，作業正常。</t>
    <phoneticPr fontId="5" type="noConversion"/>
  </si>
  <si>
    <t>02:30-02:40</t>
    <phoneticPr fontId="5" type="noConversion"/>
  </si>
  <si>
    <t>王派庭</t>
    <phoneticPr fontId="5" type="noConversion"/>
  </si>
  <si>
    <t>04-08請假</t>
    <phoneticPr fontId="5" type="noConversion"/>
  </si>
  <si>
    <t>T02 2F6GV2(K) 中班已FINAL，夜班已停機完成(溫度、AP/AI、油閥已關)，POY移J08使用，DTY結批。</t>
    <phoneticPr fontId="5" type="noConversion"/>
  </si>
  <si>
    <t>T01 夜班已停機完成(5/5-5/6 溫度、AP/AI、油閥已關)。</t>
    <phoneticPr fontId="5" type="noConversion"/>
  </si>
  <si>
    <t>倒筒前洋綠色</t>
    <phoneticPr fontId="5" type="noConversion"/>
  </si>
  <si>
    <r>
      <t>2F6IE2K，150/48/2SD</t>
    </r>
    <r>
      <rPr>
        <b/>
        <sz val="12"/>
        <color rgb="FFFF0000"/>
        <rFont val="新細明體"/>
        <family val="1"/>
        <charset val="136"/>
      </rPr>
      <t>r</t>
    </r>
    <r>
      <rPr>
        <b/>
        <sz val="12"/>
        <rFont val="新細明體"/>
        <family val="1"/>
        <charset val="136"/>
      </rPr>
      <t>，5.5KG，紅黃星，FP82171R*2，255/48SDR。</t>
    </r>
    <phoneticPr fontId="5" type="noConversion"/>
  </si>
  <si>
    <t>A區ROBOT 故障無法作動，請明早班通知自動化檢修。</t>
    <phoneticPr fontId="5" type="noConversion"/>
  </si>
  <si>
    <t>斷絲超過4根機台:T03L、T03R、T04R、T05R、T06、A24A</t>
    <phoneticPr fontId="5" type="noConversion"/>
  </si>
  <si>
    <r>
      <t>F01；sec1.2 2FA042-R；</t>
    </r>
    <r>
      <rPr>
        <b/>
        <sz val="12"/>
        <color rgb="FF0000CC"/>
        <rFont val="新細明體"/>
        <family val="1"/>
        <charset val="136"/>
      </rPr>
      <t>sec3-6 2F1XU2-R</t>
    </r>
    <r>
      <rPr>
        <b/>
        <sz val="12"/>
        <color theme="1"/>
        <rFont val="新細明體"/>
        <family val="1"/>
        <charset val="136"/>
      </rPr>
      <t xml:space="preserve">；sec7.8 2F29E2-T ; sec9.10 2F28M2-T </t>
    </r>
    <phoneticPr fontId="5" type="noConversion"/>
  </si>
  <si>
    <t>CAW負載率: 17%</t>
    <phoneticPr fontId="5" type="noConversion"/>
  </si>
  <si>
    <t>CS負載率   CS1: 30.6%     CS2: 29.9%     CS3: 14.9%      CS4: 18.5%       02:00    07:00</t>
    <phoneticPr fontId="5" type="noConversion"/>
  </si>
  <si>
    <t>保溫箱與外勞休息室未食用的便當</t>
    <phoneticPr fontId="5" type="noConversion"/>
  </si>
  <si>
    <t>改紡</t>
    <phoneticPr fontId="5" type="noConversion"/>
  </si>
  <si>
    <t>A15</t>
    <phoneticPr fontId="5" type="noConversion"/>
  </si>
  <si>
    <t>11:20-11:40</t>
    <phoneticPr fontId="5" type="noConversion"/>
  </si>
  <si>
    <t>CH7</t>
    <phoneticPr fontId="5" type="noConversion"/>
  </si>
  <si>
    <t>章仕民於研磨間進行NIP羅拉研磨作業，防護具配戴正確，作業正常。</t>
    <phoneticPr fontId="5" type="noConversion"/>
  </si>
  <si>
    <t>Ｔ０１</t>
  </si>
  <si>
    <t>2F6GU2(K)請班上結批，POY FP82170R移T05R，DTY結批。</t>
    <phoneticPr fontId="5" type="noConversion"/>
  </si>
  <si>
    <t>CHELO</t>
    <phoneticPr fontId="5" type="noConversion"/>
  </si>
  <si>
    <t>28.4</t>
    <phoneticPr fontId="5" type="noConversion"/>
  </si>
  <si>
    <t>67.2</t>
    <phoneticPr fontId="5" type="noConversion"/>
  </si>
  <si>
    <t>JESSIE</t>
  </si>
  <si>
    <t>08-16請假</t>
  </si>
  <si>
    <t>T01 5/5-5/6清車2天</t>
    <phoneticPr fontId="5" type="noConversion"/>
  </si>
  <si>
    <t>A09A、J08、T04R、T06</t>
    <phoneticPr fontId="5" type="noConversion"/>
  </si>
  <si>
    <t>S02 sec3 2FM4E2T 75/72/2F2FC  藍白小三角，需M紗5.0KG*60顆，已生產完成，結批作業中。</t>
    <phoneticPr fontId="5" type="noConversion"/>
  </si>
  <si>
    <t>早班抽檢派紗員紙箱隔板回收作業，作業正常，堆疊未超過2層。10:00</t>
    <phoneticPr fontId="5" type="noConversion"/>
  </si>
  <si>
    <r>
      <rPr>
        <b/>
        <sz val="12"/>
        <color theme="1"/>
        <rFont val="新細明體"/>
        <family val="1"/>
        <charset val="136"/>
      </rPr>
      <t>T02 改紡2F6IE2K，150/48/2SDr，5.5KG，紅黃星，FP82171R*2，255/48SDR</t>
    </r>
    <r>
      <rPr>
        <b/>
        <sz val="12"/>
        <color rgb="FF0000CC"/>
        <rFont val="新細明體"/>
        <family val="1"/>
        <charset val="136"/>
      </rPr>
      <t>----上紗備管OK，待穿紗。</t>
    </r>
    <phoneticPr fontId="5" type="noConversion"/>
  </si>
  <si>
    <t>11</t>
    <phoneticPr fontId="5" type="noConversion"/>
  </si>
  <si>
    <t>SAMPLE</t>
  </si>
  <si>
    <t>12</t>
    <phoneticPr fontId="5" type="noConversion"/>
  </si>
  <si>
    <r>
      <t>G1 樣品 2F9VB2，60/96SDR，2.0KG，藍黑點，FP81359R，100/96SDR---</t>
    </r>
    <r>
      <rPr>
        <b/>
        <sz val="12"/>
        <color rgb="FF0000CC"/>
        <rFont val="新細明體"/>
        <family val="1"/>
        <charset val="136"/>
      </rPr>
      <t>需M紗*100PCS，編染後套袋放絲車，暫不繳庫。</t>
    </r>
    <phoneticPr fontId="5" type="noConversion"/>
  </si>
  <si>
    <t>11.1</t>
    <phoneticPr fontId="5" type="noConversion"/>
  </si>
  <si>
    <t>早班主管檢查A區鎖頭:A區機台都有鎖上</t>
    <phoneticPr fontId="5" type="noConversion"/>
  </si>
  <si>
    <t>J08L 早已FINAL紙管已清，陸續移紗J08R中，請中續作業。</t>
    <phoneticPr fontId="5" type="noConversion"/>
  </si>
  <si>
    <t>F02、S01、J07、J09、A07、A10、A12B、A14、A16、A17、A20、A22、A23、T01、T04L</t>
    <phoneticPr fontId="5" type="noConversion"/>
  </si>
  <si>
    <r>
      <t>2F43P2，150/48 CDR，5.0KG，綠藍雙色，FP82781，250/48HC----POY不動，</t>
    </r>
    <r>
      <rPr>
        <b/>
        <sz val="12"/>
        <color rgb="FF0000CC"/>
        <rFont val="新細明體"/>
        <family val="1"/>
        <charset val="136"/>
      </rPr>
      <t>直接換管轉新批號</t>
    </r>
    <phoneticPr fontId="5" type="noConversion"/>
  </si>
  <si>
    <r>
      <t>2F6IH2(K)，150/48/2SD</t>
    </r>
    <r>
      <rPr>
        <b/>
        <sz val="12"/>
        <color rgb="FFFF0000"/>
        <rFont val="新細明體"/>
        <family val="1"/>
        <charset val="136"/>
      </rPr>
      <t>r</t>
    </r>
    <r>
      <rPr>
        <b/>
        <sz val="12"/>
        <rFont val="新細明體"/>
        <family val="1"/>
        <charset val="136"/>
      </rPr>
      <t>，5.5KG，棕色，FP82173R(255/48SDR)</t>
    </r>
    <phoneticPr fontId="5" type="noConversion"/>
  </si>
  <si>
    <r>
      <t>2F9VB2，60/96SDR，2.0KG，藍黑點，FP81359R，100/96SDR。</t>
    </r>
    <r>
      <rPr>
        <b/>
        <sz val="12"/>
        <color rgb="FFFF0000"/>
        <rFont val="新細明體"/>
        <family val="1"/>
        <charset val="136"/>
      </rPr>
      <t>需M紗*100PCS，編染後套袋放絲車，暫不繳庫，如沒油需人工加油，需紀錄斷絲。</t>
    </r>
    <phoneticPr fontId="5" type="noConversion"/>
  </si>
  <si>
    <t>16-20放回</t>
    <phoneticPr fontId="5" type="noConversion"/>
  </si>
  <si>
    <t>廢水沉降槽+汙水處理槽(值班室後面)每班檢查一次，確認有無溢出，有溢出請通知隨保檢修-21:00</t>
    <phoneticPr fontId="5" type="noConversion"/>
  </si>
  <si>
    <t>車道下方棧板區及釘櫃區每兩小時巡檢一次: 16:00   19:00    23:30</t>
    <phoneticPr fontId="5" type="noConversion"/>
  </si>
  <si>
    <t>CS負載率   CS1: 4.8%     CS2: 11.1%     CS3: 35.1%      CS4: 37.5%       20:00    22:30</t>
    <phoneticPr fontId="5" type="noConversion"/>
  </si>
  <si>
    <t>T01停機機台壓力未關</t>
    <phoneticPr fontId="5" type="noConversion"/>
  </si>
  <si>
    <t>已關</t>
    <phoneticPr fontId="5" type="noConversion"/>
  </si>
  <si>
    <t>2F6IE2K</t>
    <phoneticPr fontId="5" type="noConversion"/>
  </si>
  <si>
    <t>CHALS</t>
    <phoneticPr fontId="5" type="noConversion"/>
  </si>
  <si>
    <t>MAMAY</t>
    <phoneticPr fontId="5" type="noConversion"/>
  </si>
  <si>
    <t>F02、S01、J07、J09、A07、A10、A12B、A14、A16、A17、A20、A22、A23、T01、T04L、J08L</t>
    <phoneticPr fontId="5" type="noConversion"/>
  </si>
  <si>
    <t>ROLDAN</t>
    <phoneticPr fontId="5" type="noConversion"/>
  </si>
  <si>
    <t>ERDON</t>
    <phoneticPr fontId="5" type="noConversion"/>
  </si>
  <si>
    <t>中班效率差機台(低於80%):J08、A09B、T05L、A24</t>
    <phoneticPr fontId="5" type="noConversion"/>
  </si>
  <si>
    <t>斷絲超過4根機台:NA</t>
    <phoneticPr fontId="5" type="noConversion"/>
  </si>
  <si>
    <t>中班抽檢派紗員紙箱隔板回收作業，作業正常，堆疊未超過2層。18:00</t>
    <phoneticPr fontId="5" type="noConversion"/>
  </si>
  <si>
    <r>
      <t>F01；sec1.2 2FA042-R；</t>
    </r>
    <r>
      <rPr>
        <b/>
        <sz val="12"/>
        <rFont val="新細明體"/>
        <family val="1"/>
        <charset val="136"/>
      </rPr>
      <t>sec3-6 2F1XU2-R</t>
    </r>
    <r>
      <rPr>
        <b/>
        <sz val="12"/>
        <color theme="1"/>
        <rFont val="新細明體"/>
        <family val="1"/>
        <charset val="136"/>
      </rPr>
      <t xml:space="preserve">；sec7.8 2F29E2-T ; sec9.10 2F28M2-T </t>
    </r>
    <phoneticPr fontId="5" type="noConversion"/>
  </si>
  <si>
    <t>各班記錄3區抽查機台油汙:B區:T05</t>
    <phoneticPr fontId="5" type="noConversion"/>
  </si>
  <si>
    <t>A09A、J08R、T04R、T06</t>
    <phoneticPr fontId="5" type="noConversion"/>
  </si>
  <si>
    <r>
      <t>J08L 早已FINAL紙管已清，陸續移紗J08R中，請中續作業。</t>
    </r>
    <r>
      <rPr>
        <b/>
        <sz val="12"/>
        <color rgb="FF0000CC"/>
        <rFont val="新細明體"/>
        <family val="1"/>
        <charset val="136"/>
      </rPr>
      <t>中班已停機溫度已關，POY已移B邊。</t>
    </r>
    <phoneticPr fontId="5" type="noConversion"/>
  </si>
  <si>
    <r>
      <t>G1 樣品 2F9VB2，60/96SDR，2.0KG，藍黑點，FP81359R，100/96SDR---</t>
    </r>
    <r>
      <rPr>
        <b/>
        <sz val="12"/>
        <color rgb="FF0000CC"/>
        <rFont val="新細明體"/>
        <family val="1"/>
        <charset val="136"/>
      </rPr>
      <t>需M紗*100PCS，編染後套袋放絲車，暫不繳庫。中班開車完成，首落約: 01:50請夜班量紗徑重。</t>
    </r>
    <phoneticPr fontId="5" type="noConversion"/>
  </si>
  <si>
    <r>
      <t>T01 2F6GU2(K)請班上結批，POY FP82170R移T05R，DTY結批。</t>
    </r>
    <r>
      <rPr>
        <b/>
        <sz val="12"/>
        <color rgb="FF0000CC"/>
        <rFont val="新細明體"/>
        <family val="1"/>
        <charset val="136"/>
      </rPr>
      <t>中班已結批，POY已移至T05R</t>
    </r>
    <phoneticPr fontId="5" type="noConversion"/>
  </si>
  <si>
    <t>31/20</t>
    <phoneticPr fontId="5" type="noConversion"/>
  </si>
  <si>
    <t>ANG 於A區ROBOT進行異常排除作業，已停機掛牌，作業正常，防護具配戴正確。</t>
  </si>
  <si>
    <t>21:00-01</t>
    <phoneticPr fontId="5" type="noConversion"/>
  </si>
  <si>
    <t>CH5</t>
    <phoneticPr fontId="5" type="noConversion"/>
  </si>
  <si>
    <t>中班張力調整機台:T02</t>
    <phoneticPr fontId="5" type="noConversion"/>
  </si>
  <si>
    <t>13</t>
    <phoneticPr fontId="5" type="noConversion"/>
  </si>
  <si>
    <t>A09A 中班已將SEC5-9紙管收掉，請夜班將剩餘POY移至SEC1-4。</t>
    <phoneticPr fontId="5" type="noConversion"/>
  </si>
  <si>
    <t>T01 5/5-5/6清車2天</t>
  </si>
  <si>
    <t>了機移紗</t>
    <phoneticPr fontId="5" type="noConversion"/>
  </si>
  <si>
    <t>傳統倉重跑狀況:2板</t>
    <phoneticPr fontId="5" type="noConversion"/>
  </si>
  <si>
    <t>28.0</t>
    <phoneticPr fontId="5" type="noConversion"/>
  </si>
  <si>
    <t>73.0</t>
    <phoneticPr fontId="5" type="noConversion"/>
  </si>
  <si>
    <t>各班記錄3區的溫度: 22:00     A區:22.4    B區: 28.0    C區:33.7     冷凍水 設定：0/0/0</t>
    <phoneticPr fontId="5" type="noConversion"/>
  </si>
  <si>
    <r>
      <rPr>
        <b/>
        <sz val="12"/>
        <color theme="1"/>
        <rFont val="新細明體"/>
        <family val="1"/>
        <charset val="136"/>
      </rPr>
      <t>T02 改紡2F6IE2K，150/48/2SDr，5.5KG，紅黃星，FP82171R*2，255/48SDR</t>
    </r>
    <r>
      <rPr>
        <b/>
        <sz val="12"/>
        <color rgb="FF0000CC"/>
        <rFont val="新細明體"/>
        <family val="1"/>
        <charset val="136"/>
      </rPr>
      <t>----中班開車完成，首落約:03:25 請夜班量紗徑重。</t>
    </r>
    <phoneticPr fontId="5" type="noConversion"/>
  </si>
  <si>
    <t xml:space="preserve">F01；sec1.2 2FA042-R；sec3-6 2F1XU2-R；sec7.8 2F29E2-T ; sec9.10 2F28M2-T </t>
  </si>
  <si>
    <t>斷絲超過4根機台:NA</t>
  </si>
  <si>
    <t>12</t>
  </si>
  <si>
    <t>開車</t>
    <phoneticPr fontId="5" type="noConversion"/>
  </si>
  <si>
    <t>2F6IE2</t>
    <phoneticPr fontId="5" type="noConversion"/>
  </si>
  <si>
    <t>K</t>
    <phoneticPr fontId="5" type="noConversion"/>
  </si>
  <si>
    <t>N/A</t>
    <phoneticPr fontId="5" type="noConversion"/>
  </si>
  <si>
    <t>27.9</t>
    <phoneticPr fontId="5" type="noConversion"/>
  </si>
  <si>
    <t>73.5%</t>
    <phoneticPr fontId="5" type="noConversion"/>
  </si>
  <si>
    <t>CAW負載率: 18%</t>
    <phoneticPr fontId="5" type="noConversion"/>
  </si>
  <si>
    <t>CS負載率   CS1: 19.0%     CS2: 17.5%     CS3: 33.1%      CS4: 30.3%       02:00    07:00</t>
    <phoneticPr fontId="5" type="noConversion"/>
  </si>
  <si>
    <t>5.1</t>
    <phoneticPr fontId="5" type="noConversion"/>
  </si>
  <si>
    <t>電腦室</t>
  </si>
  <si>
    <t>K1電腦程式無法開啟，待明早通知電腦室。</t>
    <phoneticPr fontId="5" type="noConversion"/>
  </si>
  <si>
    <t>車道下方棧板區及釘櫃區每兩小時巡檢一次: 01:00   03:00    05:00</t>
  </si>
  <si>
    <t>廢水沉降槽+汙水處理槽(值班室後面)每班檢查一次，確認有無溢出，有溢出請通知隨保檢修-06:00</t>
    <phoneticPr fontId="5" type="noConversion"/>
  </si>
  <si>
    <t>各班記錄3區的溫度: 03:00     A區:22.2   B區: 27.9     C區:33.5    冷凍水 設定：0/0/0</t>
    <phoneticPr fontId="5" type="noConversion"/>
  </si>
  <si>
    <t>00:30-00:40</t>
    <phoneticPr fontId="5" type="noConversion"/>
  </si>
  <si>
    <t>CH2</t>
    <phoneticPr fontId="5" type="noConversion"/>
  </si>
  <si>
    <t>ALVIN  於大包作業區進行包裝作業，作業正常，有穿戴反光背帶。</t>
    <phoneticPr fontId="5" type="noConversion"/>
  </si>
  <si>
    <t>1F</t>
    <phoneticPr fontId="5" type="noConversion"/>
  </si>
  <si>
    <t>S2停機紗架上有雜物</t>
    <phoneticPr fontId="5" type="noConversion"/>
  </si>
  <si>
    <t>H</t>
    <phoneticPr fontId="5" type="noConversion"/>
  </si>
  <si>
    <t>已清除</t>
    <phoneticPr fontId="5" type="noConversion"/>
  </si>
  <si>
    <t>5.2</t>
    <phoneticPr fontId="5" type="noConversion"/>
  </si>
  <si>
    <t>CHECK POINT點升降機故障(SENSOR異常)。</t>
    <phoneticPr fontId="5" type="noConversion"/>
  </si>
  <si>
    <t>6</t>
    <phoneticPr fontId="5" type="noConversion"/>
  </si>
  <si>
    <t>傳統倉重跑狀況:0板</t>
    <phoneticPr fontId="5" type="noConversion"/>
  </si>
  <si>
    <t>2</t>
    <phoneticPr fontId="5" type="noConversion"/>
  </si>
  <si>
    <t>各班記錄3區抽查機台油汙:C區: T02</t>
    <phoneticPr fontId="5" type="noConversion"/>
  </si>
  <si>
    <t>4</t>
    <phoneticPr fontId="5" type="noConversion"/>
  </si>
  <si>
    <t>T02</t>
    <phoneticPr fontId="5" type="noConversion"/>
  </si>
  <si>
    <t>J08R、T04R、T06</t>
    <phoneticPr fontId="5" type="noConversion"/>
  </si>
  <si>
    <t>夜班效率差機台(低於80%):J08、A09B、T05L、A24</t>
    <phoneticPr fontId="5" type="noConversion"/>
  </si>
  <si>
    <t>夜班張力調整機台:T02</t>
    <phoneticPr fontId="5" type="noConversion"/>
  </si>
  <si>
    <t>夜班抽檢派紗員紙箱隔板回收作業，作業正常，堆疊未超過2層。N/A</t>
  </si>
  <si>
    <t>夜班抽檢派紗員紙箱隔板回收作業，作業正常，堆疊未超過2層。N/A</t>
    <phoneticPr fontId="5" type="noConversion"/>
  </si>
  <si>
    <t>8.5</t>
    <phoneticPr fontId="5" type="noConversion"/>
  </si>
  <si>
    <t>T8通知FP82169R(A19與T03使用的) L4816紡位 5/5 20:00 5/5 24:00丹尼數不足(208)，CS內8顆已鎖碼。</t>
    <phoneticPr fontId="5" type="noConversion"/>
  </si>
  <si>
    <t>9</t>
    <phoneticPr fontId="5" type="noConversion"/>
  </si>
  <si>
    <r>
      <t>F02、S01、J07、J08L、J09、A07、</t>
    </r>
    <r>
      <rPr>
        <b/>
        <sz val="12"/>
        <color rgb="FFFF0000"/>
        <rFont val="新細明體"/>
        <family val="1"/>
        <charset val="136"/>
      </rPr>
      <t>A09A</t>
    </r>
    <r>
      <rPr>
        <b/>
        <sz val="12"/>
        <color theme="1"/>
        <rFont val="新細明體"/>
        <family val="1"/>
        <charset val="136"/>
      </rPr>
      <t>、A10、A12B、A14、A16、A17、A20、A22、A23、T01、T04L</t>
    </r>
    <phoneticPr fontId="5" type="noConversion"/>
  </si>
  <si>
    <t>G1 樣品 2F9VB2，60/96SDR，2.0KG，藍黑點，FP81359R，100/96SDR---需M紗*100PCS，編染後套袋放絲車，暫不繳庫，目前17顆，首落紗徑重2040/46.5已將OF3 0.30↑0.44。</t>
    <phoneticPr fontId="5" type="noConversion"/>
  </si>
  <si>
    <t>T02 改紡2F6IE2K，150/48/2SDr，5.5KG，紅黃星，FP82171R*2，首落紗徑重A/B 5517/68.4，已將WT   4:06↑4:07，OF3 A/B -1.26↑-1.18。</t>
    <phoneticPr fontId="5" type="noConversion"/>
  </si>
  <si>
    <t>FP82171R</t>
    <phoneticPr fontId="5" type="noConversion"/>
  </si>
  <si>
    <t>T02</t>
    <phoneticPr fontId="5" type="noConversion"/>
  </si>
  <si>
    <t>JERBY 支援10根</t>
    <phoneticPr fontId="5" type="noConversion"/>
  </si>
  <si>
    <t>A24</t>
    <phoneticPr fontId="5" type="noConversion"/>
  </si>
  <si>
    <t>RON 支援16根</t>
    <phoneticPr fontId="5" type="noConversion"/>
  </si>
  <si>
    <t>改紡</t>
    <phoneticPr fontId="5" type="noConversion"/>
  </si>
  <si>
    <t>2F6IE2</t>
  </si>
  <si>
    <t>2F6IE2</t>
    <phoneticPr fontId="5" type="noConversion"/>
  </si>
  <si>
    <t>FP82171R×2</t>
  </si>
  <si>
    <t>FP82171R×2</t>
    <phoneticPr fontId="5" type="noConversion"/>
  </si>
  <si>
    <t>紅底黃星</t>
    <phoneticPr fontId="5" type="noConversion"/>
  </si>
  <si>
    <t>T02</t>
    <phoneticPr fontId="5" type="noConversion"/>
  </si>
  <si>
    <t>Ｔ０６</t>
    <phoneticPr fontId="5" type="noConversion"/>
  </si>
  <si>
    <t>2F6GT2，請夜班停機結批，POY移T05R邊續上紗，待明改紡</t>
    <phoneticPr fontId="5" type="noConversion"/>
  </si>
  <si>
    <t>Ｔ０６</t>
    <phoneticPr fontId="5" type="noConversion"/>
  </si>
  <si>
    <t>10:30-11:00</t>
    <phoneticPr fontId="5" type="noConversion"/>
  </si>
  <si>
    <t>NHEL 於1號手工線進行重跑作業，作業正常。</t>
    <phoneticPr fontId="5" type="noConversion"/>
  </si>
  <si>
    <t>羅文亨</t>
    <phoneticPr fontId="5" type="noConversion"/>
  </si>
  <si>
    <t>BAI</t>
    <phoneticPr fontId="5" type="noConversion"/>
  </si>
  <si>
    <t>28.9</t>
    <phoneticPr fontId="5" type="noConversion"/>
  </si>
  <si>
    <t>68.7</t>
    <phoneticPr fontId="5" type="noConversion"/>
  </si>
  <si>
    <t>F02、S01、J07、J08L、J09、A07、A09A、A10、A12B、A14、A16、A17、A20、A22、A23、T01、T04L</t>
  </si>
  <si>
    <t>NA</t>
    <phoneticPr fontId="5" type="noConversion"/>
  </si>
  <si>
    <t>A09</t>
    <phoneticPr fontId="5" type="noConversion"/>
  </si>
  <si>
    <t>早班效率差機台(低於80%):J08、A09B、T05L、A24</t>
    <phoneticPr fontId="5" type="noConversion"/>
  </si>
  <si>
    <t>早班張力調整機台:T02</t>
    <phoneticPr fontId="5" type="noConversion"/>
  </si>
  <si>
    <t>早班抽檢派紗員紙箱隔板回收作業，作業正常，堆疊未超過2層。N/A</t>
    <phoneticPr fontId="5" type="noConversion"/>
  </si>
  <si>
    <t>T8通知FP82169R(A19與T03使用的) L4816紡位 5/5 20:00 5/5 24:00丹尼數不足(208)，CS內8顆已鎖碼。---待後續通知</t>
  </si>
  <si>
    <r>
      <t>T8通知FP82169R(A19與T03使用的) L4816紡位 5/5 20:00 5/5 24:00丹尼數不足(208)，CS內8顆已鎖碼。</t>
    </r>
    <r>
      <rPr>
        <b/>
        <sz val="12"/>
        <color rgb="FF0000CC"/>
        <rFont val="新細明體"/>
        <family val="1"/>
        <charset val="136"/>
      </rPr>
      <t>---待後續通知</t>
    </r>
    <phoneticPr fontId="5" type="noConversion"/>
  </si>
  <si>
    <r>
      <t>A15  2F43P2，150/48 CDR，5.0KG，綠藍雙色，FP82781，250/48HC</t>
    </r>
    <r>
      <rPr>
        <b/>
        <sz val="12"/>
        <color rgb="FF0000CC"/>
        <rFont val="新細明體"/>
        <family val="1"/>
        <charset val="136"/>
      </rPr>
      <t>----早班換管轉新批號</t>
    </r>
    <phoneticPr fontId="5" type="noConversion"/>
  </si>
  <si>
    <t>廢水沉降槽+汙水處理槽(值班室後面)每班檢查一次，確認有無溢出，有溢出請通知隨保檢修-06:00</t>
  </si>
  <si>
    <t>車道下方棧板區及釘櫃區每兩小時巡檢一次: 09:00   11:00    13:00</t>
    <phoneticPr fontId="5" type="noConversion"/>
  </si>
  <si>
    <t>各班記錄3區的溫度:10:00     A區:25.2   B區: 28.9     C區:33.8    冷凍水 設定：0/0/0</t>
    <phoneticPr fontId="5" type="noConversion"/>
  </si>
  <si>
    <t>各班記錄3區抽查機台油汙:A區: A13</t>
    <phoneticPr fontId="5" type="noConversion"/>
  </si>
  <si>
    <r>
      <t>CHECK POINT點升降機故障(SENSOR異常)。</t>
    </r>
    <r>
      <rPr>
        <b/>
        <sz val="12"/>
        <color rgb="FF0000CC"/>
        <rFont val="新細明體"/>
        <family val="1"/>
        <charset val="136"/>
      </rPr>
      <t>----早班已檢修OK</t>
    </r>
    <phoneticPr fontId="5" type="noConversion"/>
  </si>
  <si>
    <r>
      <t>K1電腦程式無法開啟，待明早通知電腦室。</t>
    </r>
    <r>
      <rPr>
        <b/>
        <sz val="12"/>
        <color rgb="FF0000CC"/>
        <rFont val="新細明體"/>
        <family val="1"/>
        <charset val="136"/>
      </rPr>
      <t>----早班已檢修OK</t>
    </r>
    <phoneticPr fontId="5" type="noConversion"/>
  </si>
  <si>
    <t>BAJA</t>
    <phoneticPr fontId="5" type="noConversion"/>
  </si>
  <si>
    <t>ANDY</t>
    <phoneticPr fontId="5" type="noConversion"/>
  </si>
  <si>
    <t>BOY</t>
    <phoneticPr fontId="5" type="noConversion"/>
  </si>
  <si>
    <t>陳瑞貞</t>
    <phoneticPr fontId="5" type="noConversion"/>
  </si>
  <si>
    <t>ABE</t>
    <phoneticPr fontId="5" type="noConversion"/>
  </si>
  <si>
    <t>ANTHONY</t>
    <phoneticPr fontId="5" type="noConversion"/>
  </si>
  <si>
    <t>08-16請假</t>
    <phoneticPr fontId="5" type="noConversion"/>
  </si>
  <si>
    <t>2</t>
    <phoneticPr fontId="5" type="noConversion"/>
  </si>
  <si>
    <t>Ａ１０Ａ</t>
    <phoneticPr fontId="5" type="noConversion"/>
  </si>
  <si>
    <t>3</t>
    <phoneticPr fontId="5" type="noConversion"/>
  </si>
  <si>
    <t>Ｊ０８</t>
    <phoneticPr fontId="5" type="noConversion"/>
  </si>
  <si>
    <t>4</t>
    <phoneticPr fontId="5" type="noConversion"/>
  </si>
  <si>
    <t>2F6IG2(K)，150/48/2SDr，5.5KG，白紫條，FP82173R，255/48SDR。</t>
    <phoneticPr fontId="5" type="noConversion"/>
  </si>
  <si>
    <t>2F43E2，150/48BK42，5.0KG，白桔方塊，FP02421，255/48BK42。</t>
    <phoneticPr fontId="5" type="noConversion"/>
  </si>
  <si>
    <t>2F6GW2(K)請中夜班FINAL停機，POY降級，DTY結批。</t>
    <phoneticPr fontId="5" type="noConversion"/>
  </si>
  <si>
    <t>1</t>
    <phoneticPr fontId="5" type="noConversion"/>
  </si>
  <si>
    <t>2F6IF2(K)，150/48/2SDr，5.5KG，紅白直條，FP82171R，255/48SDR。</t>
    <phoneticPr fontId="5" type="noConversion"/>
  </si>
  <si>
    <t>G1 樣品 2F9VB2，60/96SDR，2.0KG，藍黑點，FP81359R，100/96SDR---需M紗*100PCS，編染後套袋放絲車，暫不繳庫，目前37顆。</t>
    <phoneticPr fontId="5" type="noConversion"/>
  </si>
  <si>
    <t>CS負載率   CS1: 26.4.0%     CS2: 21.5%     CS3: 39.1%      CS4: 39.3%       09:00    13:00</t>
    <phoneticPr fontId="5" type="noConversion"/>
  </si>
  <si>
    <t>CAW負載率: 22%</t>
    <phoneticPr fontId="5" type="noConversion"/>
  </si>
  <si>
    <t>J08R、T04R(吃空)、T06</t>
    <phoneticPr fontId="5" type="noConversion"/>
  </si>
  <si>
    <t>中班抽檢派紗員紙箱隔板回收作業，作業正常，堆疊未超過2層。</t>
    <phoneticPr fontId="5" type="noConversion"/>
  </si>
  <si>
    <t>中班主管檢查B區鎖頭:B區機台都有鎖上</t>
    <phoneticPr fontId="5" type="noConversion"/>
  </si>
  <si>
    <t>CS負載率   CS1: 26.4.0%     CS2: 21.5%     CS3: 39.1%      CS4: 39.3%      17:00    21:00</t>
    <phoneticPr fontId="5" type="noConversion"/>
  </si>
  <si>
    <t>車道下方棧板區及釘櫃區每兩小時巡檢一次: 16:00   20:00    23:00</t>
    <phoneticPr fontId="5" type="noConversion"/>
  </si>
  <si>
    <t>廢水沉降槽+汙水處理槽(值班室後面)每班檢查一次，確認有無溢出，有溢出請通知隨保檢修-18:00</t>
    <phoneticPr fontId="5" type="noConversion"/>
  </si>
  <si>
    <t>JERON</t>
    <phoneticPr fontId="5" type="noConversion"/>
  </si>
  <si>
    <t>16:00放回</t>
    <phoneticPr fontId="5" type="noConversion"/>
  </si>
  <si>
    <t>JP</t>
    <phoneticPr fontId="5" type="noConversion"/>
  </si>
  <si>
    <t>TIDOY</t>
    <phoneticPr fontId="5" type="noConversion"/>
  </si>
  <si>
    <t>YOBY</t>
    <phoneticPr fontId="5" type="noConversion"/>
  </si>
  <si>
    <t>JAYJAY</t>
    <phoneticPr fontId="5" type="noConversion"/>
  </si>
  <si>
    <t>DONG</t>
    <phoneticPr fontId="5" type="noConversion"/>
  </si>
  <si>
    <t>ERWIN</t>
    <phoneticPr fontId="5" type="noConversion"/>
  </si>
  <si>
    <t>ROLDAN</t>
    <phoneticPr fontId="5" type="noConversion"/>
  </si>
  <si>
    <t>ALVIN</t>
    <phoneticPr fontId="5" type="noConversion"/>
  </si>
  <si>
    <t>A09B 中班已設final，紙管已收，請夜班停機。</t>
    <phoneticPr fontId="5" type="noConversion"/>
  </si>
  <si>
    <t>T01 清車完成明天改紡。</t>
    <phoneticPr fontId="5" type="noConversion"/>
  </si>
  <si>
    <t>各班記錄3區抽查機台油汙:B區: A15</t>
    <phoneticPr fontId="5" type="noConversion"/>
  </si>
  <si>
    <t>TEST</t>
  </si>
  <si>
    <t>TEST</t>
    <phoneticPr fontId="5" type="noConversion"/>
  </si>
  <si>
    <t>13</t>
    <phoneticPr fontId="5" type="noConversion"/>
  </si>
  <si>
    <t>FINAL</t>
    <phoneticPr fontId="5" type="noConversion"/>
  </si>
  <si>
    <t>中班效率差機台(低於80%):A11A、T03R、T05L、A24</t>
    <phoneticPr fontId="5" type="noConversion"/>
  </si>
  <si>
    <t>中班張力調整機台:NA</t>
    <phoneticPr fontId="5" type="noConversion"/>
  </si>
  <si>
    <t>斷絲超過4根機台:T03R</t>
  </si>
  <si>
    <t>斷絲超過4根機台:T03R</t>
    <phoneticPr fontId="5" type="noConversion"/>
  </si>
  <si>
    <t>14</t>
    <phoneticPr fontId="5" type="noConversion"/>
  </si>
  <si>
    <t>了機移紗</t>
  </si>
  <si>
    <t>27/19</t>
    <phoneticPr fontId="5" type="noConversion"/>
  </si>
  <si>
    <t>24/19</t>
    <phoneticPr fontId="5" type="noConversion"/>
  </si>
  <si>
    <t>傳統倉重跑狀況:2板</t>
    <phoneticPr fontId="5" type="noConversion"/>
  </si>
  <si>
    <t>ERWIN  於大包作業區進行包裝作業，作業正常，有穿戴反光背帶。</t>
    <phoneticPr fontId="5" type="noConversion"/>
  </si>
  <si>
    <t xml:space="preserve">20:10-40 </t>
    <phoneticPr fontId="5" type="noConversion"/>
  </si>
  <si>
    <r>
      <t>A15  2F43P2，150/48 CDR，5.0KG，綠藍雙色，FP82781，250/48HC</t>
    </r>
    <r>
      <rPr>
        <b/>
        <sz val="12"/>
        <color rgb="FF0000CC"/>
        <rFont val="新細明體"/>
        <family val="1"/>
        <charset val="136"/>
      </rPr>
      <t>----早班換管轉新批號。 首落紗徑:69.6CM 紗重:5030G  已調整w4:-4.30→-4.24</t>
    </r>
    <phoneticPr fontId="5" type="noConversion"/>
  </si>
  <si>
    <t>已告知JB外勞重新整理紙管清掉</t>
    <phoneticPr fontId="5" type="noConversion"/>
  </si>
  <si>
    <t>JB</t>
    <phoneticPr fontId="5" type="noConversion"/>
  </si>
  <si>
    <t>T04R了機移紗機台紙管未收掉亂放</t>
    <phoneticPr fontId="5" type="noConversion"/>
  </si>
  <si>
    <t>S</t>
    <phoneticPr fontId="5" type="noConversion"/>
  </si>
  <si>
    <t>30.0</t>
    <phoneticPr fontId="5" type="noConversion"/>
  </si>
  <si>
    <t>66.0</t>
    <phoneticPr fontId="5" type="noConversion"/>
  </si>
  <si>
    <t>各班記錄3區的溫度:22:00    A區:23.8   B區: 30.0     C區:35.0    冷凍水 設定：0/0/0</t>
    <phoneticPr fontId="5" type="noConversion"/>
  </si>
  <si>
    <t>G1 樣品 2F9VB2，60/96SDR，2.0KG，藍黑點，FP81359R，100/96SDR---需M紗*100PCS，編染後套袋放絲車，暫不繳庫，目前57顆。</t>
    <phoneticPr fontId="5" type="noConversion"/>
  </si>
  <si>
    <t>15</t>
    <phoneticPr fontId="5" type="noConversion"/>
  </si>
  <si>
    <r>
      <t>T06 2F6GT2，請夜班停機結批，POY移T05R邊續上紗，待明改紡。</t>
    </r>
    <r>
      <rPr>
        <b/>
        <sz val="12"/>
        <color rgb="FF0000CC"/>
        <rFont val="新細明體"/>
        <family val="1"/>
        <charset val="136"/>
      </rPr>
      <t>請夜班FINAL停機。</t>
    </r>
    <phoneticPr fontId="5" type="noConversion"/>
  </si>
  <si>
    <t>J08R、T04R(4SEC)、T06</t>
    <phoneticPr fontId="5" type="noConversion"/>
  </si>
  <si>
    <t>T04R 中班已將SEC10-13紙管收掉，請夜班將剩餘2顆POY移至SEC14-17。</t>
    <phoneticPr fontId="5" type="noConversion"/>
  </si>
  <si>
    <t>A10A SEC9 製程試驗，請夜班跑完直接停機關溫度，DTY放TRAY上。</t>
    <phoneticPr fontId="5" type="noConversion"/>
  </si>
  <si>
    <t>F01</t>
  </si>
  <si>
    <t>N /A</t>
  </si>
  <si>
    <t>N /A</t>
    <phoneticPr fontId="5" type="noConversion"/>
  </si>
  <si>
    <t>停機</t>
    <phoneticPr fontId="5" type="noConversion"/>
  </si>
  <si>
    <t>T04</t>
    <phoneticPr fontId="5" type="noConversion"/>
  </si>
  <si>
    <t>R</t>
    <phoneticPr fontId="5" type="noConversion"/>
  </si>
  <si>
    <t>JONA 21:30-23:00支援34根</t>
    <phoneticPr fontId="5" type="noConversion"/>
  </si>
  <si>
    <t>5</t>
    <phoneticPr fontId="5" type="noConversion"/>
  </si>
  <si>
    <t>CAW負載率: 15%</t>
    <phoneticPr fontId="5" type="noConversion"/>
  </si>
  <si>
    <t>CS負載率   CS1: 34.1%     CS2: 34.0%     CS3: 54.9%      CS4: 53.9%       02:00    07:00</t>
    <phoneticPr fontId="5" type="noConversion"/>
  </si>
  <si>
    <t>各班記錄3區的溫度: 01:00     A區:23.4   B區: 29.4     C區:34.8   冷凍水 設定：0/0/0</t>
    <phoneticPr fontId="5" type="noConversion"/>
  </si>
  <si>
    <t>N/A</t>
    <phoneticPr fontId="5" type="noConversion"/>
  </si>
  <si>
    <t>29.4</t>
    <phoneticPr fontId="5" type="noConversion"/>
  </si>
  <si>
    <t>67.9%</t>
    <phoneticPr fontId="5" type="noConversion"/>
  </si>
  <si>
    <t>1F</t>
    <phoneticPr fontId="5" type="noConversion"/>
  </si>
  <si>
    <t>S2停機，H1未OFF</t>
    <phoneticPr fontId="5" type="noConversion"/>
  </si>
  <si>
    <t>G</t>
    <phoneticPr fontId="5" type="noConversion"/>
  </si>
  <si>
    <t>已OFF</t>
    <phoneticPr fontId="5" type="noConversion"/>
  </si>
  <si>
    <t>00:40-00:50</t>
    <phoneticPr fontId="5" type="noConversion"/>
  </si>
  <si>
    <t>CH2</t>
    <phoneticPr fontId="5" type="noConversion"/>
  </si>
  <si>
    <t>各班記錄3區抽查機台油汙:C區: T03</t>
    <phoneticPr fontId="5" type="noConversion"/>
  </si>
  <si>
    <t>T01、T06</t>
    <phoneticPr fontId="5" type="noConversion"/>
  </si>
  <si>
    <t>J08R、T04R(4SEC)</t>
  </si>
  <si>
    <t>J08R、T04R(4SEC)</t>
    <phoneticPr fontId="5" type="noConversion"/>
  </si>
  <si>
    <t>T01 5/5-5/6清車2天</t>
    <phoneticPr fontId="5" type="noConversion"/>
  </si>
  <si>
    <t>夜班效率差機台(低於80%):A11A、T03R、T05L、A24</t>
    <phoneticPr fontId="5" type="noConversion"/>
  </si>
  <si>
    <t>夜班張力調整機台:NA</t>
  </si>
  <si>
    <t>夜班張力調整機台:NA</t>
    <phoneticPr fontId="5" type="noConversion"/>
  </si>
  <si>
    <t>11</t>
    <phoneticPr fontId="5" type="noConversion"/>
  </si>
  <si>
    <t>G1 樣品 2F9VB2，60/96SDR，2.0KG，藍黑點，FP81359R，100/96SDR---需M紗*100PCS，編染後套袋放絲車，暫不繳庫，目前69顆。</t>
    <phoneticPr fontId="5" type="noConversion"/>
  </si>
  <si>
    <t>10</t>
    <phoneticPr fontId="5" type="noConversion"/>
  </si>
  <si>
    <r>
      <t>F02、S01、J07、J08L、J09、A07、</t>
    </r>
    <r>
      <rPr>
        <b/>
        <sz val="12"/>
        <color rgb="FF0000CC"/>
        <rFont val="新細明體"/>
        <family val="1"/>
        <charset val="136"/>
      </rPr>
      <t>A09(清車)</t>
    </r>
    <r>
      <rPr>
        <b/>
        <sz val="12"/>
        <color theme="1"/>
        <rFont val="新細明體"/>
        <family val="1"/>
        <charset val="136"/>
      </rPr>
      <t>、A10、A12B、A14、A16、A17、A20、A22、A23、</t>
    </r>
    <r>
      <rPr>
        <b/>
        <sz val="12"/>
        <color rgb="FFFF0000"/>
        <rFont val="新細明體"/>
        <family val="1"/>
        <charset val="136"/>
      </rPr>
      <t>T01(改紡)</t>
    </r>
    <r>
      <rPr>
        <b/>
        <sz val="12"/>
        <color theme="1"/>
        <rFont val="新細明體"/>
        <family val="1"/>
        <charset val="136"/>
      </rPr>
      <t>、T04L</t>
    </r>
    <r>
      <rPr>
        <b/>
        <sz val="12"/>
        <color rgb="FFFF0000"/>
        <rFont val="新細明體"/>
        <family val="1"/>
        <charset val="136"/>
      </rPr>
      <t>、T06(改紡)</t>
    </r>
    <phoneticPr fontId="5" type="noConversion"/>
  </si>
  <si>
    <t>A09已停機 5/7-5/8。</t>
    <phoneticPr fontId="5" type="noConversion"/>
  </si>
  <si>
    <t>夜班抽檢派紗員紙箱隔板回收作業，作業正常，堆疊未超過2層。N/A</t>
    <phoneticPr fontId="5" type="noConversion"/>
  </si>
  <si>
    <t>A10A SEC9 製程試驗，夜班已停機關溫度，DTY放TRAY上。</t>
    <phoneticPr fontId="5" type="noConversion"/>
  </si>
  <si>
    <t>傳統倉重跑狀況:1板</t>
  </si>
  <si>
    <t>傳統倉重跑狀況:1板</t>
    <phoneticPr fontId="5" type="noConversion"/>
  </si>
  <si>
    <t xml:space="preserve"> </t>
    <phoneticPr fontId="5" type="noConversion"/>
  </si>
  <si>
    <t>各班記錄3區的溫度: 01:00     A區:23.4   B區: 29.4     C區:34.8   冷凍水 設定：0/0/0</t>
  </si>
  <si>
    <t>CS負載率   CS1: 34.1%     CS2: 34.0%     CS3: 54.9%      CS4: 53.9%       02:00    07:00</t>
  </si>
  <si>
    <t>CAW負載率: 15%</t>
  </si>
  <si>
    <t>吳宥庭</t>
    <phoneticPr fontId="5" type="noConversion"/>
  </si>
  <si>
    <t>29.0</t>
    <phoneticPr fontId="5" type="noConversion"/>
  </si>
  <si>
    <t>80.2</t>
    <phoneticPr fontId="5" type="noConversion"/>
  </si>
  <si>
    <t>BERT</t>
    <phoneticPr fontId="5" type="noConversion"/>
  </si>
  <si>
    <t>0800-1600</t>
    <phoneticPr fontId="5" type="noConversion"/>
  </si>
  <si>
    <t>陳瑞貞</t>
    <phoneticPr fontId="5" type="noConversion"/>
  </si>
  <si>
    <t>1200-1600</t>
    <phoneticPr fontId="5" type="noConversion"/>
  </si>
  <si>
    <t>趙聖潔</t>
    <phoneticPr fontId="5" type="noConversion"/>
  </si>
  <si>
    <t>1400-1600</t>
    <phoneticPr fontId="5" type="noConversion"/>
  </si>
  <si>
    <t>T01、T06、A10A</t>
  </si>
  <si>
    <t>T01、T06、A10A</t>
    <phoneticPr fontId="5" type="noConversion"/>
  </si>
  <si>
    <t>F02、S01、J07、J08L、J09、A07、A09(清車)、A10B、A12B、A14、A16、A17、A20、A22、A23、T01(改紡)、T04L、T06(改紡)、A10A(改紡)</t>
    <phoneticPr fontId="5" type="noConversion"/>
  </si>
  <si>
    <t>A09</t>
    <phoneticPr fontId="5" type="noConversion"/>
  </si>
  <si>
    <t>早班效率差機台(低於80%):A21A、A24A、T05L</t>
    <phoneticPr fontId="5" type="noConversion"/>
  </si>
  <si>
    <t>早班張力調整機台:NA</t>
    <phoneticPr fontId="5" type="noConversion"/>
  </si>
  <si>
    <t>斷絲超過4根機台:T02、T03L、T03R、T05L、T05R</t>
    <phoneticPr fontId="5" type="noConversion"/>
  </si>
  <si>
    <t>11.1</t>
  </si>
  <si>
    <t>11.1</t>
    <phoneticPr fontId="5" type="noConversion"/>
  </si>
  <si>
    <t>11.2</t>
  </si>
  <si>
    <t>11.2</t>
    <phoneticPr fontId="5" type="noConversion"/>
  </si>
  <si>
    <t>11.3</t>
    <phoneticPr fontId="5" type="noConversion"/>
  </si>
  <si>
    <r>
      <t>T06，2F6IH2(K)，150/48/2SDr，5.5KG，棕色，FP82173R(255/48SDR)。</t>
    </r>
    <r>
      <rPr>
        <b/>
        <sz val="12"/>
        <color rgb="FFFF0000"/>
        <rFont val="新細明體"/>
        <family val="1"/>
        <charset val="136"/>
      </rPr>
      <t>穿紗備管完成，請中續作業。</t>
    </r>
    <phoneticPr fontId="5" type="noConversion"/>
  </si>
  <si>
    <r>
      <t>T01，2F6IG2(K)，150/48/2SDr，5.5KG，白紫條，FP82173R，255/48SDR。</t>
    </r>
    <r>
      <rPr>
        <b/>
        <sz val="12"/>
        <color rgb="FFFF0000"/>
        <rFont val="新細明體"/>
        <family val="1"/>
        <charset val="136"/>
      </rPr>
      <t>穿紗備管完成，請中續作業。</t>
    </r>
    <phoneticPr fontId="5" type="noConversion"/>
  </si>
  <si>
    <r>
      <t>A10A，2F43E2，150/48BK42，5.0KG，白桔方塊，FP02421，255/48BK42。</t>
    </r>
    <r>
      <rPr>
        <b/>
        <sz val="12"/>
        <color rgb="FFFF0000"/>
        <rFont val="新細明體"/>
        <family val="1"/>
        <charset val="136"/>
      </rPr>
      <t>穿紗備管完成，請中續作業。</t>
    </r>
    <phoneticPr fontId="5" type="noConversion"/>
  </si>
  <si>
    <t>車道下方棧板區及釘櫃區每兩小時巡檢一次: 10:00   13:00    15:00</t>
    <phoneticPr fontId="5" type="noConversion"/>
  </si>
  <si>
    <t>各班記錄3區抽查機台油汙:C區: T02</t>
    <phoneticPr fontId="5" type="noConversion"/>
  </si>
  <si>
    <t>2F43P2</t>
    <phoneticPr fontId="5" type="noConversion"/>
  </si>
  <si>
    <t>150/48CDR</t>
    <phoneticPr fontId="5" type="noConversion"/>
  </si>
  <si>
    <t>FP82781</t>
    <phoneticPr fontId="5" type="noConversion"/>
  </si>
  <si>
    <t>P203</t>
    <phoneticPr fontId="5" type="noConversion"/>
  </si>
  <si>
    <t>A15</t>
    <phoneticPr fontId="5" type="noConversion"/>
  </si>
  <si>
    <t>1.63/1.65</t>
    <phoneticPr fontId="5" type="noConversion"/>
  </si>
  <si>
    <t>-5.3</t>
    <phoneticPr fontId="5" type="noConversion"/>
  </si>
  <si>
    <t>-5.55</t>
    <phoneticPr fontId="5" type="noConversion"/>
  </si>
  <si>
    <t>-4.3</t>
    <phoneticPr fontId="5" type="noConversion"/>
  </si>
  <si>
    <t>55</t>
    <phoneticPr fontId="5" type="noConversion"/>
  </si>
  <si>
    <t>2F43P2</t>
    <phoneticPr fontId="5" type="noConversion"/>
  </si>
  <si>
    <t>2F43E2</t>
  </si>
  <si>
    <t>150/48BK42</t>
  </si>
  <si>
    <t>FP02421</t>
  </si>
  <si>
    <t>2F6IH2</t>
  </si>
  <si>
    <t>2F6IH2</t>
    <phoneticPr fontId="5" type="noConversion"/>
  </si>
  <si>
    <t>2F6IG2</t>
    <phoneticPr fontId="5" type="noConversion"/>
  </si>
  <si>
    <t>FP82173R×2</t>
    <phoneticPr fontId="5" type="noConversion"/>
  </si>
  <si>
    <t>T06</t>
    <phoneticPr fontId="5" type="noConversion"/>
  </si>
  <si>
    <t>T01</t>
    <phoneticPr fontId="5" type="noConversion"/>
  </si>
  <si>
    <t>A10A</t>
    <phoneticPr fontId="5" type="noConversion"/>
  </si>
  <si>
    <t>2F6IG2</t>
    <phoneticPr fontId="5" type="noConversion"/>
  </si>
  <si>
    <t>2F43E2</t>
    <phoneticPr fontId="5" type="noConversion"/>
  </si>
  <si>
    <t>10:30-10:40</t>
    <phoneticPr fontId="5" type="noConversion"/>
  </si>
  <si>
    <t>ANG</t>
    <phoneticPr fontId="5" type="noConversion"/>
  </si>
  <si>
    <t>ALFHON</t>
    <phoneticPr fontId="5" type="noConversion"/>
  </si>
  <si>
    <t>IKONG</t>
    <phoneticPr fontId="5" type="noConversion"/>
  </si>
  <si>
    <t>ALI</t>
    <phoneticPr fontId="5" type="noConversion"/>
  </si>
  <si>
    <t>ANDY</t>
    <phoneticPr fontId="5" type="noConversion"/>
  </si>
  <si>
    <t>BOY</t>
    <phoneticPr fontId="5" type="noConversion"/>
  </si>
  <si>
    <t>2</t>
    <phoneticPr fontId="5" type="noConversion"/>
  </si>
  <si>
    <t>1</t>
    <phoneticPr fontId="5" type="noConversion"/>
  </si>
  <si>
    <t>廢水沉降槽+汙水處理槽(值班室後面)每班檢查一次，確認有無溢出，有溢出請通知隨保檢修-15:00</t>
    <phoneticPr fontId="5" type="noConversion"/>
  </si>
  <si>
    <t>S02 sec1.4.5 2FM4F2 50/36EBFSD  紅藍小三角，需M紗0.5KG*410顆，POY吃完。</t>
  </si>
  <si>
    <t>S02 sec1.4.5 2FM4F2 50/36EBFSD  紅藍小三角，需M紗0.5KG*410顆，POY吃完。</t>
    <phoneticPr fontId="5" type="noConversion"/>
  </si>
  <si>
    <t>NA</t>
    <phoneticPr fontId="5" type="noConversion"/>
  </si>
  <si>
    <r>
      <t>G1 樣品 2F9VB2，60/96SDR，2.0KG，藍黑點，FP81359R，100/96SDR---需M紗*100PCS，編染後套袋放絲車，暫不繳庫，</t>
    </r>
    <r>
      <rPr>
        <b/>
        <sz val="12"/>
        <color rgb="FFFF0000"/>
        <rFont val="新細明體"/>
        <family val="1"/>
        <charset val="136"/>
      </rPr>
      <t>目前79顆。</t>
    </r>
    <phoneticPr fontId="5" type="noConversion"/>
  </si>
  <si>
    <t>A10A</t>
    <phoneticPr fontId="5" type="noConversion"/>
  </si>
  <si>
    <t>2F43E2(5.0KG)</t>
    <phoneticPr fontId="5" type="noConversion"/>
  </si>
  <si>
    <t>3</t>
    <phoneticPr fontId="5" type="noConversion"/>
  </si>
  <si>
    <t>2F6IG2K</t>
    <phoneticPr fontId="5" type="noConversion"/>
  </si>
  <si>
    <t>2F6IH2K</t>
    <phoneticPr fontId="5" type="noConversion"/>
  </si>
  <si>
    <t>各班記錄3區的溫度: 22:00     A區:23.4   B區: 29.4     C區:34.8   冷凍水 設定：0/0/0</t>
    <phoneticPr fontId="5" type="noConversion"/>
  </si>
  <si>
    <t>BAI</t>
    <phoneticPr fontId="5" type="noConversion"/>
  </si>
  <si>
    <r>
      <t>T8通知FP82169R(A19與T03使用的) L4816紡位 5/5 20:00 5/5 24:00丹尼數不足(208)，CS內8顆已鎖碼。---待後續通知。</t>
    </r>
    <r>
      <rPr>
        <b/>
        <sz val="12"/>
        <color rgb="FF0000CC"/>
        <rFont val="新細明體"/>
        <family val="1"/>
        <charset val="136"/>
      </rPr>
      <t>待明早班下紗後處理。</t>
    </r>
    <phoneticPr fontId="5" type="noConversion"/>
  </si>
  <si>
    <t>MAR</t>
  </si>
  <si>
    <t>16-20未到</t>
    <phoneticPr fontId="5" type="noConversion"/>
  </si>
  <si>
    <t>各班記錄3區抽查機台油汙:B區: A21</t>
    <phoneticPr fontId="5" type="noConversion"/>
  </si>
  <si>
    <t>中班主管檢查B區鎖頭:B區機台都有鎖上</t>
    <phoneticPr fontId="5" type="noConversion"/>
  </si>
  <si>
    <t>CS負載率   CS1: 34.1%     CS2: 34.0%     CS3: 54.9%      CS4: 53.9%       18:00    23:00</t>
    <phoneticPr fontId="5" type="noConversion"/>
  </si>
  <si>
    <t>廢水沉降槽+汙水處理槽(值班室後面)每班檢查一次，確認有無溢出，有溢出請通知隨保檢修-16:00</t>
    <phoneticPr fontId="5" type="noConversion"/>
  </si>
  <si>
    <t>車道下方棧板區及釘櫃區每兩小時巡檢一次: 17:00   20:00    22:00</t>
    <phoneticPr fontId="5" type="noConversion"/>
  </si>
  <si>
    <t>中班抽檢派紗員紙箱隔板回收作業，作業正常，堆疊未超過2層。</t>
    <phoneticPr fontId="5" type="noConversion"/>
  </si>
  <si>
    <t>IKONG於E區小管紗暫放區進行AX、B級紗裝箱作業，作業正常。</t>
    <phoneticPr fontId="5" type="noConversion"/>
  </si>
  <si>
    <t>18:30-40</t>
    <phoneticPr fontId="5" type="noConversion"/>
  </si>
  <si>
    <t>CHALS</t>
    <phoneticPr fontId="5" type="noConversion"/>
  </si>
  <si>
    <t>DENNIS</t>
    <phoneticPr fontId="5" type="noConversion"/>
  </si>
  <si>
    <t>JUNJUN</t>
    <phoneticPr fontId="5" type="noConversion"/>
  </si>
  <si>
    <t>KIM</t>
    <phoneticPr fontId="5" type="noConversion"/>
  </si>
  <si>
    <t>QUITO</t>
    <phoneticPr fontId="5" type="noConversion"/>
  </si>
  <si>
    <t>ROLDAN</t>
    <phoneticPr fontId="5" type="noConversion"/>
  </si>
  <si>
    <t>早班效率差機台(低於80%):A24A、T05</t>
    <phoneticPr fontId="5" type="noConversion"/>
  </si>
  <si>
    <t>了機</t>
    <phoneticPr fontId="5" type="noConversion"/>
  </si>
  <si>
    <t>GERALD</t>
    <phoneticPr fontId="5" type="noConversion"/>
  </si>
  <si>
    <t>20-24未到</t>
    <phoneticPr fontId="5" type="noConversion"/>
  </si>
  <si>
    <t>34/21</t>
    <phoneticPr fontId="5" type="noConversion"/>
  </si>
  <si>
    <t>32/20</t>
    <phoneticPr fontId="5" type="noConversion"/>
  </si>
  <si>
    <t>斷絲超過4根機台:NA</t>
    <phoneticPr fontId="5" type="noConversion"/>
  </si>
  <si>
    <r>
      <t>G1 樣品 2F9VB2，60/96SDR，2.0KG，藍黑點，FP81359R，100/96SDR---需M紗*100PCS，編染後套袋放絲車，暫不繳庫，</t>
    </r>
    <r>
      <rPr>
        <b/>
        <sz val="12"/>
        <color rgb="FF0000CC"/>
        <rFont val="新細明體"/>
        <family val="1"/>
        <charset val="136"/>
      </rPr>
      <t>目前94顆。</t>
    </r>
    <phoneticPr fontId="5" type="noConversion"/>
  </si>
  <si>
    <t>傳統倉重跑狀況:0板</t>
    <phoneticPr fontId="5" type="noConversion"/>
  </si>
  <si>
    <t>文件傳遞資料已更改放第一格抽屜，不在用藍色文件夾。(改紡單 考勤黃色請假單)</t>
    <phoneticPr fontId="5" type="noConversion"/>
  </si>
  <si>
    <t>早班張力調整機台:T06、T01</t>
    <phoneticPr fontId="5" type="noConversion"/>
  </si>
  <si>
    <r>
      <t>A10A，2F43E2，150/48BK42，5.0KG，白桔方塊，FP02421，255/48BK42。</t>
    </r>
    <r>
      <rPr>
        <b/>
        <sz val="12"/>
        <color rgb="FF0000CC"/>
        <rFont val="新細明體"/>
        <family val="1"/>
        <charset val="136"/>
      </rPr>
      <t>中班開車完成，首落約:07:30 請夜班量紗徑重。</t>
    </r>
    <phoneticPr fontId="5" type="noConversion"/>
  </si>
  <si>
    <t>12</t>
    <phoneticPr fontId="5" type="noConversion"/>
  </si>
  <si>
    <t>FINAL</t>
    <phoneticPr fontId="5" type="noConversion"/>
  </si>
  <si>
    <t>J08</t>
    <phoneticPr fontId="5" type="noConversion"/>
  </si>
  <si>
    <t>T04R(4SEC)、A12A</t>
    <phoneticPr fontId="5" type="noConversion"/>
  </si>
  <si>
    <r>
      <t>F02、S01、J07、</t>
    </r>
    <r>
      <rPr>
        <b/>
        <sz val="12"/>
        <color rgb="FF0000CC"/>
        <rFont val="新細明體"/>
        <family val="1"/>
        <charset val="136"/>
      </rPr>
      <t>J08</t>
    </r>
    <r>
      <rPr>
        <b/>
        <sz val="12"/>
        <color theme="1"/>
        <rFont val="新細明體"/>
        <family val="1"/>
        <charset val="136"/>
      </rPr>
      <t>、J09、A07、A09(清車)、A10B、A12B、A14、A16、A17、A20、A22、A23、T04L</t>
    </r>
    <phoneticPr fontId="5" type="noConversion"/>
  </si>
  <si>
    <r>
      <t>T06，2F6IH2(K)，150/48/2SDr，5.5KG，棕色，FP82173R(255/48SDR)。</t>
    </r>
    <r>
      <rPr>
        <b/>
        <sz val="12"/>
        <color rgb="FF0000CC"/>
        <rFont val="新細明體"/>
        <family val="1"/>
        <charset val="136"/>
      </rPr>
      <t>中班開車完成，首落約:03:10 請夜班量紗徑重。</t>
    </r>
    <phoneticPr fontId="5" type="noConversion"/>
  </si>
  <si>
    <r>
      <t>F01；sec1.2 2FA042-R；sec3-6 2F1XU2-R；sec7.8 2F29E2-T ; sec9.10 2F28M2-T 。</t>
    </r>
    <r>
      <rPr>
        <b/>
        <sz val="12"/>
        <color rgb="FF0000CC"/>
        <rFont val="新細明體"/>
        <family val="1"/>
        <charset val="136"/>
      </rPr>
      <t>2F29H2-T 2板 中班拆箱完成，已推OAK，待請夜班編織挑M紗推至倒筒開2SEC。</t>
    </r>
    <phoneticPr fontId="5" type="noConversion"/>
  </si>
  <si>
    <t>1樓飲水機上方擺放飲料</t>
    <phoneticPr fontId="5" type="noConversion"/>
  </si>
  <si>
    <t>已將飲料瓶清掉</t>
    <phoneticPr fontId="5" type="noConversion"/>
  </si>
  <si>
    <t>H</t>
    <phoneticPr fontId="5" type="noConversion"/>
  </si>
  <si>
    <t>30.7</t>
    <phoneticPr fontId="5" type="noConversion"/>
  </si>
  <si>
    <t>71.8</t>
    <phoneticPr fontId="5" type="noConversion"/>
  </si>
  <si>
    <t>各班記錄3區的溫度: 23:00     A區:24.6   B區: 30.7    C區:33.4   冷凍水 設定：0/0/0</t>
    <phoneticPr fontId="5" type="noConversion"/>
  </si>
  <si>
    <r>
      <t>T01，2F6IG2(K)，150/48/2SDr，5.5KG，白紫條，FP82173R，255/48SDR。</t>
    </r>
    <r>
      <rPr>
        <b/>
        <sz val="12"/>
        <color rgb="FF0000CC"/>
        <rFont val="新細明體"/>
        <family val="1"/>
        <charset val="136"/>
      </rPr>
      <t>中班開車完成，首落約:03:40 請夜班量紗徑重。</t>
    </r>
    <phoneticPr fontId="5" type="noConversion"/>
  </si>
  <si>
    <r>
      <t>J08 2F6GW2(K)請中夜班FINAL停機，POY降級，DTY結批。</t>
    </r>
    <r>
      <rPr>
        <b/>
        <sz val="12"/>
        <color rgb="FF0000CC"/>
        <rFont val="新細明體"/>
        <family val="1"/>
        <charset val="136"/>
      </rPr>
      <t>中班已停機結批溫度壓力已關POY已降級。</t>
    </r>
    <phoneticPr fontId="5" type="noConversion"/>
  </si>
  <si>
    <t>改紡</t>
    <phoneticPr fontId="5" type="noConversion"/>
  </si>
  <si>
    <t>開車</t>
    <phoneticPr fontId="5" type="noConversion"/>
  </si>
  <si>
    <t>停機</t>
    <phoneticPr fontId="5" type="noConversion"/>
  </si>
  <si>
    <t>ERDON</t>
    <phoneticPr fontId="5" type="noConversion"/>
  </si>
  <si>
    <t>T04</t>
    <phoneticPr fontId="5" type="noConversion"/>
  </si>
  <si>
    <t>75.4%</t>
    <phoneticPr fontId="5" type="noConversion"/>
  </si>
  <si>
    <t>00-08未到</t>
    <phoneticPr fontId="5" type="noConversion"/>
  </si>
  <si>
    <t>CAW負載率: 16%</t>
    <phoneticPr fontId="5" type="noConversion"/>
  </si>
  <si>
    <t>CS負載率   CS1: 32.1%     CS2: 31.8%     CS3: 48.9%      CS4: 46.0%       02:00    07:00</t>
    <phoneticPr fontId="5" type="noConversion"/>
  </si>
  <si>
    <t>各班記錄3區的溫度: 04:00     A區:24.7   B區: 30.7     C區:34.0   冷凍水 設定：0/0/0</t>
    <phoneticPr fontId="5" type="noConversion"/>
  </si>
  <si>
    <t>各班記錄3區抽查機台油汙:C區: A24</t>
    <phoneticPr fontId="5" type="noConversion"/>
  </si>
  <si>
    <r>
      <t>F02、S01、J07、</t>
    </r>
    <r>
      <rPr>
        <b/>
        <sz val="12"/>
        <color rgb="FFFF0000"/>
        <rFont val="新細明體"/>
        <family val="1"/>
        <charset val="136"/>
      </rPr>
      <t>J08</t>
    </r>
    <r>
      <rPr>
        <b/>
        <sz val="12"/>
        <color theme="1"/>
        <rFont val="新細明體"/>
        <family val="1"/>
        <charset val="136"/>
      </rPr>
      <t>、J09、A07、A09(清車)、A10B、A12B、A14、A16、A17、A20、A22、A23、T04</t>
    </r>
    <phoneticPr fontId="5" type="noConversion"/>
  </si>
  <si>
    <t>A12A</t>
    <phoneticPr fontId="5" type="noConversion"/>
  </si>
  <si>
    <t>A09(5/7-5/8)</t>
  </si>
  <si>
    <t>A09(5/7-5/8)</t>
    <phoneticPr fontId="5" type="noConversion"/>
  </si>
  <si>
    <t>夜班效率差機台(低於80%):A24A、T05</t>
    <phoneticPr fontId="5" type="noConversion"/>
  </si>
  <si>
    <t>夜班張力調整機台:T06、T01</t>
    <phoneticPr fontId="5" type="noConversion"/>
  </si>
  <si>
    <t>夜班抽檢派紗員紙箱隔板回收作業，作業正常，堆疊未超過2層。N/A</t>
    <phoneticPr fontId="5" type="noConversion"/>
  </si>
  <si>
    <r>
      <t>T8通知FP82169R(A19與T03使用的) L4816紡位 5/5 20:00 5/5 24:00丹尼數不足(208)，CS內8顆已鎖碼。---待後續通知。</t>
    </r>
    <r>
      <rPr>
        <b/>
        <sz val="12"/>
        <color rgb="FFFF0000"/>
        <rFont val="新細明體"/>
        <family val="1"/>
        <charset val="136"/>
      </rPr>
      <t>待明早班下紗後處理。</t>
    </r>
    <phoneticPr fontId="5" type="noConversion"/>
  </si>
  <si>
    <t>T06，2F6IH2(K)，150/48/2SDr，5.5KG，棕色，FP82173R(255/48SDR)，首落紗徑重 L 5522/69.2，R 5528/69.1。</t>
    <phoneticPr fontId="5" type="noConversion"/>
  </si>
  <si>
    <t>T01，2F6IG2(K)，150/48/2SDr，5.5KG，白紫條，FP82173R，255/48SDR，首落紗徑重 L5516/69.2，R 5520/69.3。</t>
    <phoneticPr fontId="5" type="noConversion"/>
  </si>
  <si>
    <t>明改紡</t>
  </si>
  <si>
    <t>J08 2F6IF2(K)，150/48/2SDr，5.5KG，紅白直條，FP82171R，255/48SDR--待上紗與備管。</t>
    <phoneticPr fontId="5" type="noConversion"/>
  </si>
  <si>
    <t>1F</t>
    <phoneticPr fontId="5" type="noConversion"/>
  </si>
  <si>
    <t>1樓飲水機上方擺放飲料寶特瓶</t>
    <phoneticPr fontId="5" type="noConversion"/>
  </si>
  <si>
    <t>00:10-00:20</t>
    <phoneticPr fontId="5" type="noConversion"/>
  </si>
  <si>
    <t>CH2</t>
    <phoneticPr fontId="5" type="noConversion"/>
  </si>
  <si>
    <t>王派庭 於堆高機作業區進行移運作業，防護具配戴正確，作業正常。</t>
    <phoneticPr fontId="5" type="noConversion"/>
  </si>
  <si>
    <t>F02</t>
    <phoneticPr fontId="5" type="noConversion"/>
  </si>
  <si>
    <t>N/A</t>
    <phoneticPr fontId="5" type="noConversion"/>
  </si>
  <si>
    <t>F02、S01、J07、J08、J09、A07、A09(清車)、A10B、A12B、A14、A16、A17、A20、A22、A23、T04</t>
  </si>
  <si>
    <r>
      <t>F01；sec1.2 2FA042-R；sec3-6 2F1XU2-R；sec7.8 2F29E2-T ; sec9.10 2F28M2-T 。</t>
    </r>
    <r>
      <rPr>
        <b/>
        <sz val="12"/>
        <color rgb="FF0000CC"/>
        <rFont val="新細明體"/>
        <family val="1"/>
        <charset val="136"/>
      </rPr>
      <t>2F29H2-T 2板 中班拆箱完成，</t>
    </r>
    <r>
      <rPr>
        <b/>
        <sz val="12"/>
        <color rgb="FFFF0000"/>
        <rFont val="新細明體"/>
        <family val="1"/>
        <charset val="136"/>
      </rPr>
      <t>夜已編染OK並推至倒筒區待開2SEC(共9車)。(該管色 洋綠色同A13 2F08R2G，請勿混包)</t>
    </r>
    <phoneticPr fontId="5" type="noConversion"/>
  </si>
  <si>
    <t>7.1</t>
    <phoneticPr fontId="5" type="noConversion"/>
  </si>
  <si>
    <t>F01；sec1.2 2FA042-R；sec3-6 2F1XU2-R；sec7.8 2F29E2-T ; sec9.10 2F28M2-T 。2F29H2-T 2板 中班拆箱完成，夜已編染OK並推至倒筒區待開2SEC(共9車)。(該管色 洋綠色同A13 2F08R2G，請勿混包)</t>
    <phoneticPr fontId="5" type="noConversion"/>
  </si>
  <si>
    <t>A10A，2F43E2，150/48BK42，5.0KG，白桔方塊，FP02421，255/48BK42。首落紗徑重 5107/69.7,已將WT 508↓501，W4 4.60↓4.53。</t>
    <phoneticPr fontId="5" type="noConversion"/>
  </si>
  <si>
    <t>10</t>
    <phoneticPr fontId="5" type="noConversion"/>
  </si>
  <si>
    <r>
      <t>G1 樣品 2F9VB2，60/96SDR，2.0KG，藍黑點，FP81359R，100/96SDR---需M紗*100PCS，編染後套袋放絲車，暫不繳庫，</t>
    </r>
    <r>
      <rPr>
        <b/>
        <sz val="12"/>
        <color rgb="FFFF0000"/>
        <rFont val="新細明體"/>
        <family val="1"/>
        <charset val="136"/>
      </rPr>
      <t>目前107顆。機台已FINAL，請早停機。</t>
    </r>
    <phoneticPr fontId="5" type="noConversion"/>
  </si>
  <si>
    <t>T05</t>
    <phoneticPr fontId="5" type="noConversion"/>
  </si>
  <si>
    <t>R</t>
    <phoneticPr fontId="5" type="noConversion"/>
  </si>
  <si>
    <t>JONA 00:30-03:00支援43根</t>
    <phoneticPr fontId="5" type="noConversion"/>
  </si>
  <si>
    <t>L</t>
    <phoneticPr fontId="5" type="noConversion"/>
  </si>
  <si>
    <t>JONA 04:30-05:30支援33根</t>
    <phoneticPr fontId="5" type="noConversion"/>
  </si>
  <si>
    <t>T01</t>
    <phoneticPr fontId="5" type="noConversion"/>
  </si>
  <si>
    <t>JONA 05:20-06:20支援15根</t>
    <phoneticPr fontId="5" type="noConversion"/>
  </si>
  <si>
    <t>JP</t>
    <phoneticPr fontId="5" type="noConversion"/>
  </si>
  <si>
    <t>KV</t>
  </si>
  <si>
    <t>KV</t>
    <phoneticPr fontId="5" type="noConversion"/>
  </si>
  <si>
    <t>NASH</t>
    <phoneticPr fontId="5" type="noConversion"/>
  </si>
  <si>
    <t>MAR</t>
    <phoneticPr fontId="5" type="noConversion"/>
  </si>
  <si>
    <t>BRYAN</t>
    <phoneticPr fontId="5" type="noConversion"/>
  </si>
  <si>
    <t>JOHNDEL</t>
    <phoneticPr fontId="5" type="noConversion"/>
  </si>
  <si>
    <t>XIAM</t>
    <phoneticPr fontId="5" type="noConversion"/>
  </si>
  <si>
    <t>BOY  於大包作業區進行包裝作業，作業正常，有穿戴反光背帶。</t>
    <phoneticPr fontId="5" type="noConversion"/>
  </si>
  <si>
    <t>10:00-10:20</t>
    <phoneticPr fontId="5" type="noConversion"/>
  </si>
  <si>
    <t>Ｔ０５R</t>
    <phoneticPr fontId="5" type="noConversion"/>
  </si>
  <si>
    <r>
      <t>2F6II2(K)，150/48/2SD</t>
    </r>
    <r>
      <rPr>
        <b/>
        <sz val="12"/>
        <color rgb="FFFF0000"/>
        <rFont val="新細明體"/>
        <family val="1"/>
        <charset val="136"/>
      </rPr>
      <t>r</t>
    </r>
    <r>
      <rPr>
        <b/>
        <sz val="12"/>
        <rFont val="新細明體"/>
        <family val="1"/>
        <charset val="136"/>
      </rPr>
      <t>，5.5KG，紅黃雙色，FP82173R(255/48SDR)</t>
    </r>
    <phoneticPr fontId="5" type="noConversion"/>
  </si>
  <si>
    <t>2F6IA2，請夜班停機結批，POY降掉，待明改紡</t>
    <phoneticPr fontId="5" type="noConversion"/>
  </si>
  <si>
    <t>0800</t>
    <phoneticPr fontId="5" type="noConversion"/>
  </si>
  <si>
    <t>02421</t>
  </si>
  <si>
    <t>02421</t>
    <phoneticPr fontId="5" type="noConversion"/>
  </si>
  <si>
    <t>A</t>
    <phoneticPr fontId="5" type="noConversion"/>
  </si>
  <si>
    <t>320</t>
  </si>
  <si>
    <t>320</t>
    <phoneticPr fontId="5" type="noConversion"/>
  </si>
  <si>
    <t>02422</t>
    <phoneticPr fontId="5" type="noConversion"/>
  </si>
  <si>
    <t>81386R</t>
    <phoneticPr fontId="5" type="noConversion"/>
  </si>
  <si>
    <t>96</t>
    <phoneticPr fontId="5" type="noConversion"/>
  </si>
  <si>
    <t>82169R</t>
    <phoneticPr fontId="5" type="noConversion"/>
  </si>
  <si>
    <t>900</t>
    <phoneticPr fontId="5" type="noConversion"/>
  </si>
  <si>
    <t>82171R</t>
  </si>
  <si>
    <t>82171R</t>
    <phoneticPr fontId="5" type="noConversion"/>
  </si>
  <si>
    <t>82173R</t>
  </si>
  <si>
    <t>82173R</t>
    <phoneticPr fontId="5" type="noConversion"/>
  </si>
  <si>
    <t>82781</t>
    <phoneticPr fontId="5" type="noConversion"/>
  </si>
  <si>
    <t>150</t>
    <phoneticPr fontId="5" type="noConversion"/>
  </si>
  <si>
    <t>吳桐偉</t>
    <phoneticPr fontId="5" type="noConversion"/>
  </si>
  <si>
    <t>請早班主管幫忙下直送</t>
    <phoneticPr fontId="5" type="noConversion"/>
  </si>
  <si>
    <t>Ａ１２Ａ</t>
  </si>
  <si>
    <t>2F43N2(K)請中夜班FINAL停機，POY FP81382R移A18，DTY結批。</t>
    <phoneticPr fontId="5" type="noConversion"/>
  </si>
  <si>
    <t>Ｇ１</t>
    <phoneticPr fontId="5" type="noConversion"/>
  </si>
  <si>
    <t>2F9VD2，60/96SDR，2.0KG，綠黑點，FP81359R，255/48SDR。</t>
    <phoneticPr fontId="5" type="noConversion"/>
  </si>
  <si>
    <t>chelo</t>
    <phoneticPr fontId="5" type="noConversion"/>
  </si>
  <si>
    <t>32.1</t>
    <phoneticPr fontId="5" type="noConversion"/>
  </si>
  <si>
    <t>61.3</t>
    <phoneticPr fontId="5" type="noConversion"/>
  </si>
  <si>
    <t>6.1</t>
    <phoneticPr fontId="5" type="noConversion"/>
  </si>
  <si>
    <t>6.2</t>
    <phoneticPr fontId="5" type="noConversion"/>
  </si>
  <si>
    <t>S02 sec2 2FM4G2 75/72EPFR  綠白小三角，需M紗0.5KG*36+N顆，POY吃完。</t>
    <phoneticPr fontId="5" type="noConversion"/>
  </si>
  <si>
    <t>早班抽檢派紗員紙箱隔板回收作業，作業正常，堆疊未超過2層。  11:00</t>
    <phoneticPr fontId="5" type="noConversion"/>
  </si>
  <si>
    <t>FP82169R(A19與T03使用的) L4816紡位 5/5 20:00 5/5 24:00丹尼數不足(208)，CS內8顆已鎖碼----已派員降級處裡OK。</t>
    <phoneticPr fontId="5" type="noConversion"/>
  </si>
  <si>
    <r>
      <t>G1 樣品 2F9VB2，60/96SDR，2.0KG，藍黑點，FP81359R，100/96SDR---需M紗*100PCS，編染後套袋放絲車，暫不繳庫，目前107顆---</t>
    </r>
    <r>
      <rPr>
        <b/>
        <sz val="12"/>
        <color rgb="FF0000CC"/>
        <rFont val="新細明體"/>
        <family val="1"/>
        <charset val="136"/>
      </rPr>
      <t>已推出AK，請中編染完成後圍起套袋暫不包裝，待製程續TEST。</t>
    </r>
    <phoneticPr fontId="5" type="noConversion"/>
  </si>
  <si>
    <r>
      <t>J08 改紡 2F6IF2(K)，150/48/2SDr，5.5KG，紅白直條-----</t>
    </r>
    <r>
      <rPr>
        <b/>
        <sz val="12"/>
        <color rgb="FF0000CC"/>
        <rFont val="新細明體"/>
        <family val="1"/>
        <charset val="136"/>
      </rPr>
      <t>上紗備管穿紗OK，待保全交車。</t>
    </r>
    <phoneticPr fontId="5" type="noConversion"/>
  </si>
  <si>
    <t>11</t>
    <phoneticPr fontId="5" type="noConversion"/>
  </si>
  <si>
    <t>10.1</t>
  </si>
  <si>
    <t>10.1</t>
    <phoneticPr fontId="5" type="noConversion"/>
  </si>
  <si>
    <t>10.2</t>
  </si>
  <si>
    <t>10.2</t>
    <phoneticPr fontId="5" type="noConversion"/>
  </si>
  <si>
    <r>
      <t>G1 樣品 2F9VD2，60/96SDR，2.0KG，綠黑點，FP81359R，255/48SDR---</t>
    </r>
    <r>
      <rPr>
        <b/>
        <sz val="12"/>
        <color rgb="FF0000CC"/>
        <rFont val="新細明體"/>
        <family val="1"/>
        <charset val="136"/>
      </rPr>
      <t>開車OK，請中CHECK紗徑重。</t>
    </r>
    <phoneticPr fontId="5" type="noConversion"/>
  </si>
  <si>
    <t>CS負載率   CS1: 33.1%     CS2: 32.0%     CS3: 44.9%      CS4: 55.9%       10:00     14:00</t>
    <phoneticPr fontId="5" type="noConversion"/>
  </si>
  <si>
    <t>A，B，C區  OFF</t>
    <phoneticPr fontId="5" type="noConversion"/>
  </si>
  <si>
    <t>5</t>
    <phoneticPr fontId="5" type="noConversion"/>
  </si>
  <si>
    <t>A10  2F43E2  0801落  M%=100% 、 T01  2F6IG2K  0801落  M%=100%</t>
    <phoneticPr fontId="5" type="noConversion"/>
  </si>
  <si>
    <t>跳車</t>
    <phoneticPr fontId="5" type="noConversion"/>
  </si>
  <si>
    <t>檢修</t>
  </si>
  <si>
    <t>檢修</t>
    <phoneticPr fontId="5" type="noConversion"/>
  </si>
  <si>
    <t>13</t>
    <phoneticPr fontId="5" type="noConversion"/>
  </si>
  <si>
    <t>A24 POS68 cam box異音，13:00停機，撚維檢修中，待交車，請中續作業。</t>
    <phoneticPr fontId="5" type="noConversion"/>
  </si>
  <si>
    <t>A18</t>
    <phoneticPr fontId="5" type="noConversion"/>
  </si>
  <si>
    <t>A</t>
    <phoneticPr fontId="5" type="noConversion"/>
  </si>
  <si>
    <t>A18A 13:10 POS77、78 WX軸捲包跳車，絲束有進切絲器，已通知隨保清除纏絲與檢修空錠，請中安排開車。</t>
    <phoneticPr fontId="5" type="noConversion"/>
  </si>
  <si>
    <t>通知隨保清除纏絲，絲束有進切絲器</t>
    <phoneticPr fontId="5" type="noConversion"/>
  </si>
  <si>
    <t>POS77、78 WX軸捲包跳車</t>
    <phoneticPr fontId="5" type="noConversion"/>
  </si>
  <si>
    <t>F01 29.30.35.36錠 PT CRADLE ARM 已掛紅卡停錠</t>
    <phoneticPr fontId="5" type="noConversion"/>
  </si>
  <si>
    <t>假日若有人力請先安排上紗 5/11 S01-SEC1-3、SEC4-6 改紡POY。</t>
    <phoneticPr fontId="5" type="noConversion"/>
  </si>
  <si>
    <t>即日起至5/20 ANTHONY 改8小時。</t>
    <phoneticPr fontId="5" type="noConversion"/>
  </si>
  <si>
    <t>2F9VB2</t>
    <phoneticPr fontId="5" type="noConversion"/>
  </si>
  <si>
    <t>60/96SDR</t>
    <phoneticPr fontId="5" type="noConversion"/>
  </si>
  <si>
    <t>藍黑點</t>
    <phoneticPr fontId="5" type="noConversion"/>
  </si>
  <si>
    <t>RON</t>
    <phoneticPr fontId="5" type="noConversion"/>
  </si>
  <si>
    <t>WILSON</t>
    <phoneticPr fontId="5" type="noConversion"/>
  </si>
  <si>
    <t>MAMAY</t>
    <phoneticPr fontId="5" type="noConversion"/>
  </si>
  <si>
    <t>CHELO</t>
    <phoneticPr fontId="5" type="noConversion"/>
  </si>
  <si>
    <t>CEDIE</t>
    <phoneticPr fontId="5" type="noConversion"/>
  </si>
  <si>
    <t>ANTHONY</t>
    <phoneticPr fontId="5" type="noConversion"/>
  </si>
  <si>
    <t>16:00放回</t>
    <phoneticPr fontId="5" type="noConversion"/>
  </si>
  <si>
    <t>A09B 中班復開完成。</t>
    <phoneticPr fontId="5" type="noConversion"/>
  </si>
  <si>
    <t>中班張力調整機台:NA</t>
    <phoneticPr fontId="5" type="noConversion"/>
  </si>
  <si>
    <t xml:space="preserve">中班抽檢派紗員紙箱隔板回收作業，作業正常，堆疊未超過2層。  </t>
    <phoneticPr fontId="5" type="noConversion"/>
  </si>
  <si>
    <r>
      <t xml:space="preserve">A18A 13:10 POS77、78 WX軸捲包跳車，絲束有進切絲器，已通知隨保清除纏絲與檢修空錠，請中安排開車。 </t>
    </r>
    <r>
      <rPr>
        <b/>
        <sz val="12"/>
        <color rgb="FF0000CC"/>
        <rFont val="新細明體"/>
        <family val="1"/>
        <charset val="136"/>
      </rPr>
      <t>中班復開完成。</t>
    </r>
    <phoneticPr fontId="5" type="noConversion"/>
  </si>
  <si>
    <r>
      <t>A24 POS68 cam box異音，13:00停機，</t>
    </r>
    <r>
      <rPr>
        <b/>
        <sz val="12"/>
        <color rgb="FF0000CC"/>
        <rFont val="新細明體"/>
        <family val="1"/>
        <charset val="136"/>
      </rPr>
      <t>中班撚維檢修完成，復開完成。</t>
    </r>
    <phoneticPr fontId="5" type="noConversion"/>
  </si>
  <si>
    <t>CS負載率   CS1: 33.1%     CS2: 32.0%     CS3: 44.9%      CS4: 55.9%       17:00     19:00</t>
    <phoneticPr fontId="5" type="noConversion"/>
  </si>
  <si>
    <r>
      <t>G1 樣品 2F9VD2，60/96SDR，2.0KG，綠黑點，FP81359R，255/48SDR---</t>
    </r>
    <r>
      <rPr>
        <b/>
        <sz val="12"/>
        <color rgb="FF0000CC"/>
        <rFont val="新細明體"/>
        <family val="1"/>
        <charset val="136"/>
      </rPr>
      <t>首落約:23:50 請夜班量紗徑重。</t>
    </r>
    <phoneticPr fontId="5" type="noConversion"/>
  </si>
  <si>
    <t>ANG 於A區ROBOT進行異常排除作業，已停機掛牌，作業正常，防護具配戴正確。</t>
    <phoneticPr fontId="5" type="noConversion"/>
  </si>
  <si>
    <t>19:11-12</t>
    <phoneticPr fontId="5" type="noConversion"/>
  </si>
  <si>
    <t>28/20</t>
    <phoneticPr fontId="5" type="noConversion"/>
  </si>
  <si>
    <t>25/20</t>
    <phoneticPr fontId="5" type="noConversion"/>
  </si>
  <si>
    <t>斷絲超過4根機台:T03R、T05R</t>
    <phoneticPr fontId="5" type="noConversion"/>
  </si>
  <si>
    <t>A24A 電腦端缺鎖頭</t>
    <phoneticPr fontId="5" type="noConversion"/>
  </si>
  <si>
    <t>已補新的鎖頭</t>
    <phoneticPr fontId="5" type="noConversion"/>
  </si>
  <si>
    <t>中班效率差機台(低於80%):T05L</t>
    <phoneticPr fontId="5" type="noConversion"/>
  </si>
  <si>
    <t>各班記錄3區抽查機台油汙:B區: A10A</t>
    <phoneticPr fontId="5" type="noConversion"/>
  </si>
  <si>
    <r>
      <t>F01；sec1.2 2FA042-R；sec3-6 2F1XU2-R；sec7.8 2F29E2-T ; sec9.10 2F28M2-T。</t>
    </r>
    <r>
      <rPr>
        <b/>
        <sz val="12"/>
        <color rgb="FF0000CC"/>
        <rFont val="新細明體"/>
        <family val="1"/>
        <charset val="136"/>
      </rPr>
      <t>(2F29H2-T 請夜班倒2SEC)</t>
    </r>
    <phoneticPr fontId="5" type="noConversion"/>
  </si>
  <si>
    <r>
      <t>G1 樣品 2F9VB2，60/96SDR，2.0KG，藍黑點，FP81359R，100/96SDR---需M紗*100PCS，編染後套袋放絲車，暫不繳庫，目前107顆---</t>
    </r>
    <r>
      <rPr>
        <b/>
        <sz val="12"/>
        <color rgb="FF0000CC"/>
        <rFont val="新細明體"/>
        <family val="1"/>
        <charset val="136"/>
      </rPr>
      <t>中班編染完成已用膠帶圍起套袋暫不包裝，已通知製程。</t>
    </r>
    <phoneticPr fontId="5" type="noConversion"/>
  </si>
  <si>
    <t>F02、S01、J07、J09、A07、A09A、A10B、A12B、A14、A16、A17、A20、A22、A23、T04</t>
  </si>
  <si>
    <t>F02、S01、J07、J09、A07、A09A、A10B、A12B、A14、A16、A17、A20、A22、A23、T04</t>
    <phoneticPr fontId="5" type="noConversion"/>
  </si>
  <si>
    <t>55.4</t>
    <phoneticPr fontId="5" type="noConversion"/>
  </si>
  <si>
    <t>中班張力調整機台:A09B</t>
    <phoneticPr fontId="5" type="noConversion"/>
  </si>
  <si>
    <r>
      <t>J08 改紡 2F6IF2(K)，150/48/2SDr，5.5KG，紅白直條-----</t>
    </r>
    <r>
      <rPr>
        <b/>
        <sz val="12"/>
        <color rgb="FF0000CC"/>
        <rFont val="新細明體"/>
        <family val="1"/>
        <charset val="136"/>
      </rPr>
      <t>中班開車完成，首落約:03:45 請夜班量紗徑重。</t>
    </r>
    <phoneticPr fontId="5" type="noConversion"/>
  </si>
  <si>
    <t>J09L機台護欄未定位</t>
    <phoneticPr fontId="5" type="noConversion"/>
  </si>
  <si>
    <r>
      <t>J08 改紡 2F6IF2(K)，150/48/2SDr，5.5KG，紅白直條-----</t>
    </r>
    <r>
      <rPr>
        <b/>
        <sz val="12"/>
        <color rgb="FF0000CC"/>
        <rFont val="新細明體"/>
        <family val="1"/>
        <charset val="136"/>
      </rPr>
      <t>中班開車完成，首落紗徑68.8cm紗重5530g。</t>
    </r>
    <phoneticPr fontId="5" type="noConversion"/>
  </si>
  <si>
    <r>
      <t>F01；sec1.2 2FA042-R；sec3-4 2F1XU2-R</t>
    </r>
    <r>
      <rPr>
        <b/>
        <sz val="12"/>
        <color rgb="FF0000CC"/>
        <rFont val="新細明體"/>
        <family val="1"/>
        <charset val="136"/>
      </rPr>
      <t xml:space="preserve">；sec5-6 2F29H2-T </t>
    </r>
    <r>
      <rPr>
        <b/>
        <sz val="12"/>
        <color theme="1"/>
        <rFont val="新細明體"/>
        <family val="1"/>
        <charset val="136"/>
      </rPr>
      <t>；sec7.8 2F29E2-T ; sec9.10 2F28M2-T。</t>
    </r>
    <phoneticPr fontId="5" type="noConversion"/>
  </si>
  <si>
    <t>30.2</t>
    <phoneticPr fontId="5" type="noConversion"/>
  </si>
  <si>
    <t>57.2%</t>
    <phoneticPr fontId="5" type="noConversion"/>
  </si>
  <si>
    <t>各班記錄3區的溫度: 02:00     A區:27.3     B區: 30.2     C區:31.6   冷凍水 設定：0/0/0</t>
    <phoneticPr fontId="5" type="noConversion"/>
  </si>
  <si>
    <t>各班記錄3區抽查機台油汙:C區: A18</t>
    <phoneticPr fontId="5" type="noConversion"/>
  </si>
  <si>
    <t>DTY5 LIFTER2 無作動(21:40)待早通知檢修</t>
    <phoneticPr fontId="5" type="noConversion"/>
  </si>
  <si>
    <t>9.1</t>
    <phoneticPr fontId="5" type="noConversion"/>
  </si>
  <si>
    <t>9.2</t>
    <phoneticPr fontId="5" type="noConversion"/>
  </si>
  <si>
    <t>A09B SEC10-14下層W4無作動:夜班已FINAL停機請早通知保全檢修</t>
    <phoneticPr fontId="5" type="noConversion"/>
  </si>
  <si>
    <t>A20</t>
    <phoneticPr fontId="5" type="noConversion"/>
  </si>
  <si>
    <t>2F29H2</t>
    <phoneticPr fontId="5" type="noConversion"/>
  </si>
  <si>
    <t>藍白直條</t>
    <phoneticPr fontId="5" type="noConversion"/>
  </si>
  <si>
    <t>夜班效率差機台(低於80%):T05L</t>
    <phoneticPr fontId="5" type="noConversion"/>
  </si>
  <si>
    <t>夜班張力調整機台:NA</t>
    <phoneticPr fontId="5" type="noConversion"/>
  </si>
  <si>
    <t xml:space="preserve">夜班抽檢派紗員紙箱隔板回收作業，作業正常，堆疊未超過2層。  </t>
    <phoneticPr fontId="5" type="noConversion"/>
  </si>
  <si>
    <r>
      <t>G1 樣品 2F9VD2，60/96SDR，2.0KG，綠黑點，FP81359R，255/48SDR---生產110顆編染挑M紗*100PCS，---</t>
    </r>
    <r>
      <rPr>
        <b/>
        <sz val="12"/>
        <color rgb="FF0000CC"/>
        <rFont val="新細明體"/>
        <family val="1"/>
        <charset val="136"/>
      </rPr>
      <t>首落紗徑47.6cm紗重2045g。</t>
    </r>
    <phoneticPr fontId="5" type="noConversion"/>
  </si>
  <si>
    <t>傳統倉重跑狀況:2板</t>
    <phoneticPr fontId="5" type="noConversion"/>
  </si>
  <si>
    <t>02:00-02:10</t>
    <phoneticPr fontId="5" type="noConversion"/>
  </si>
  <si>
    <t>MHIN  於大包作業區進行包裝作業，作業正常，有穿戴反光背帶。</t>
    <phoneticPr fontId="5" type="noConversion"/>
  </si>
  <si>
    <t>CAW負載率: 10%</t>
    <phoneticPr fontId="5" type="noConversion"/>
  </si>
  <si>
    <t>CS負載率   CS1: 63.2%     CS2: 60.9%     CS3: 64.4%      CS4: 63.5%       02:00    07:00</t>
    <phoneticPr fontId="5" type="noConversion"/>
  </si>
  <si>
    <t>141</t>
    <phoneticPr fontId="5" type="noConversion"/>
  </si>
  <si>
    <t>400</t>
    <phoneticPr fontId="5" type="noConversion"/>
  </si>
  <si>
    <t>220</t>
    <phoneticPr fontId="5" type="noConversion"/>
  </si>
  <si>
    <t>996</t>
    <phoneticPr fontId="5" type="noConversion"/>
  </si>
  <si>
    <t>911</t>
    <phoneticPr fontId="5" type="noConversion"/>
  </si>
  <si>
    <t>1311</t>
    <phoneticPr fontId="5" type="noConversion"/>
  </si>
  <si>
    <t>153</t>
    <phoneticPr fontId="5" type="noConversion"/>
  </si>
  <si>
    <t>08:15</t>
  </si>
  <si>
    <t>08:15</t>
    <phoneticPr fontId="5" type="noConversion"/>
  </si>
  <si>
    <t>5.1</t>
    <phoneticPr fontId="5" type="noConversion"/>
  </si>
  <si>
    <t>5.2</t>
    <phoneticPr fontId="5" type="noConversion"/>
  </si>
  <si>
    <t>A12A、T05R</t>
  </si>
  <si>
    <t>A12A、T05R</t>
    <phoneticPr fontId="5" type="noConversion"/>
  </si>
  <si>
    <t>JONA  04:30-05:00  支援9根</t>
    <phoneticPr fontId="5" type="noConversion"/>
  </si>
  <si>
    <t>T03R</t>
    <phoneticPr fontId="5" type="noConversion"/>
  </si>
  <si>
    <t>JONA  05:30-06:00  支援11根</t>
    <phoneticPr fontId="5" type="noConversion"/>
  </si>
  <si>
    <t>T05R</t>
    <phoneticPr fontId="5" type="noConversion"/>
  </si>
  <si>
    <t>JONA</t>
    <phoneticPr fontId="5" type="noConversion"/>
  </si>
  <si>
    <t>JONA  01:30-03:00  支援29根</t>
    <phoneticPr fontId="5" type="noConversion"/>
  </si>
  <si>
    <t>J.P</t>
    <phoneticPr fontId="5" type="noConversion"/>
  </si>
  <si>
    <t>JERBY</t>
    <phoneticPr fontId="5" type="noConversion"/>
  </si>
  <si>
    <t>A08B sec15 儲紗槽上方燈管故障閃爍</t>
    <phoneticPr fontId="5" type="noConversion"/>
  </si>
  <si>
    <t>已通知清潔員更換燈管</t>
    <phoneticPr fontId="5" type="noConversion"/>
  </si>
  <si>
    <t>NOLIE</t>
    <phoneticPr fontId="5" type="noConversion"/>
  </si>
  <si>
    <t>魏光俊</t>
    <phoneticPr fontId="5" type="noConversion"/>
  </si>
  <si>
    <t>MARLO</t>
    <phoneticPr fontId="5" type="noConversion"/>
  </si>
  <si>
    <t>JAYJAY</t>
    <phoneticPr fontId="5" type="noConversion"/>
  </si>
  <si>
    <t>NALD</t>
    <phoneticPr fontId="5" type="noConversion"/>
  </si>
  <si>
    <t>范少玉</t>
    <phoneticPr fontId="5" type="noConversion"/>
  </si>
  <si>
    <t>10:30-10:35</t>
    <phoneticPr fontId="5" type="noConversion"/>
  </si>
  <si>
    <t>30.4</t>
    <phoneticPr fontId="5" type="noConversion"/>
  </si>
  <si>
    <t>55.9%</t>
    <phoneticPr fontId="5" type="noConversion"/>
  </si>
  <si>
    <r>
      <t>S02 sec2 2FM4G2 75/72EPFR  綠白小三角，需M紗0.5KG*36+N顆，POY吃完。</t>
    </r>
    <r>
      <rPr>
        <b/>
        <sz val="12"/>
        <color rgb="FF0000CC"/>
        <rFont val="新細明體"/>
        <family val="1"/>
        <charset val="136"/>
      </rPr>
      <t>早班已停機結批，已將DTY推出編染(2車)，請中班續包裝作業。</t>
    </r>
    <phoneticPr fontId="5" type="noConversion"/>
  </si>
  <si>
    <t>F01；sec1.2 2FA042-R；sec3-4 2F1XU2-R；sec5-6 2F29H2-T ；sec7.8 2F29E2-T ；sec9.10 2F28M2-T。</t>
  </si>
  <si>
    <t>F01；sec1.2 2FA042-R；sec3-4 2F1XU2-R；sec5-6 2F29H2-T ；sec7.8 2F29E2-T ；sec9.10 2F28M2-T。</t>
    <phoneticPr fontId="5" type="noConversion"/>
  </si>
  <si>
    <t>早班張力調整機台:A09B</t>
    <phoneticPr fontId="5" type="noConversion"/>
  </si>
  <si>
    <t>早班效率差機台(低於80%):A19B、A21A、J08</t>
    <phoneticPr fontId="5" type="noConversion"/>
  </si>
  <si>
    <t>斷絲超過4根機台:T01、T02、T03LR、T05LR</t>
    <phoneticPr fontId="5" type="noConversion"/>
  </si>
  <si>
    <t xml:space="preserve">早班抽檢派紗員紙箱隔板回收作業，作業正常，堆疊未超過2層。14:00  </t>
    <phoneticPr fontId="5" type="noConversion"/>
  </si>
  <si>
    <t>G1 樣品 2F9VD2，60/96SDR，2.0KG，綠黑點，FP81359R，255/48SDR---生產110顆編染挑M紗*100PCS。</t>
    <phoneticPr fontId="5" type="noConversion"/>
  </si>
  <si>
    <r>
      <t>S01 假日若有人力請先安排上紗 5/11 S01-SEC1-3、SEC4-6 改紡POY。</t>
    </r>
    <r>
      <rPr>
        <b/>
        <sz val="12"/>
        <color rgb="FF0000CC"/>
        <rFont val="新細明體"/>
        <family val="1"/>
        <charset val="136"/>
      </rPr>
      <t>早班已上紗穿紗完成。</t>
    </r>
    <phoneticPr fontId="5" type="noConversion"/>
  </si>
  <si>
    <t>車道下方棧板區及釘櫃區每兩小時巡檢一次: 08:30   11:00    14:00</t>
    <phoneticPr fontId="5" type="noConversion"/>
  </si>
  <si>
    <t>各班記錄3區的溫度: 10:00     A區:26.3     B區: 30.4     C區:32.1   冷凍水 設定：0/0/0</t>
    <phoneticPr fontId="5" type="noConversion"/>
  </si>
  <si>
    <t>各班記錄3區抽查機台油汙:A區: J08</t>
    <phoneticPr fontId="5" type="noConversion"/>
  </si>
  <si>
    <t>早班主管檢查A區鎖頭:A區機台都有鎖上</t>
    <phoneticPr fontId="5" type="noConversion"/>
  </si>
  <si>
    <t>DTY5 LIFTER2 無作動(21:40)，早班已通知自動化進廠檢修完成。</t>
    <phoneticPr fontId="5" type="noConversion"/>
  </si>
  <si>
    <t>16-20未加班</t>
    <phoneticPr fontId="5" type="noConversion"/>
  </si>
  <si>
    <t>A09B SEC10-14 下層W4 BOWL無作動，夜班已FINAL停機，早班已通知隨保檢修完成，復開完成(14:00)。</t>
    <phoneticPr fontId="5" type="noConversion"/>
  </si>
  <si>
    <t>CS負載率   CS1: 65.3%     CS2: 63.6%     CS3: 40.3%      CS4: 41.4%       09:00    15:00</t>
    <phoneticPr fontId="5" type="noConversion"/>
  </si>
  <si>
    <t>CAW負載率: 20%</t>
    <phoneticPr fontId="5" type="noConversion"/>
  </si>
  <si>
    <r>
      <t>S02 sec2 2FM4G2 75/72EPFR  綠白小三角，需M紗0.5KG*36+N顆，POY吃完。</t>
    </r>
    <r>
      <rPr>
        <b/>
        <sz val="12"/>
        <color rgb="FF0000CC"/>
        <rFont val="新細明體"/>
        <family val="1"/>
        <charset val="136"/>
      </rPr>
      <t>中班包裝完成。</t>
    </r>
    <phoneticPr fontId="5" type="noConversion"/>
  </si>
  <si>
    <t>各班記錄3區的溫度: 22:00     A區:26.3     B區: 30.4     C區:32.1   冷凍水 設定：0/0/0</t>
    <phoneticPr fontId="5" type="noConversion"/>
  </si>
  <si>
    <t>廢水沉降槽+汙水處理槽(值班室後面)每班檢查一次，確認有無溢出，有溢出請通知隨保檢修-23:00</t>
    <phoneticPr fontId="5" type="noConversion"/>
  </si>
  <si>
    <t>車道下方棧板區及釘櫃區每兩小時巡檢一次: 16:30   19:00    21:00</t>
    <phoneticPr fontId="5" type="noConversion"/>
  </si>
  <si>
    <t>CS負載率   CS1: 65.3%     CS2: 63.6%     CS3: 40.3%      CS4: 41.4%       18:00    20:00</t>
    <phoneticPr fontId="5" type="noConversion"/>
  </si>
  <si>
    <t>DENDEN 14:00-15:30 支援生頭47根</t>
    <phoneticPr fontId="5" type="noConversion"/>
  </si>
  <si>
    <t>VIN</t>
    <phoneticPr fontId="5" type="noConversion"/>
  </si>
  <si>
    <t>TIDOY</t>
    <phoneticPr fontId="5" type="noConversion"/>
  </si>
  <si>
    <t>YOBY</t>
    <phoneticPr fontId="5" type="noConversion"/>
  </si>
  <si>
    <t>JOHN</t>
    <phoneticPr fontId="5" type="noConversion"/>
  </si>
  <si>
    <t>ALVIN</t>
    <phoneticPr fontId="5" type="noConversion"/>
  </si>
  <si>
    <t>MHIN</t>
    <phoneticPr fontId="5" type="noConversion"/>
  </si>
  <si>
    <t>DONG</t>
    <phoneticPr fontId="5" type="noConversion"/>
  </si>
  <si>
    <t>BOY支援大包未穿上反光背心</t>
    <phoneticPr fontId="5" type="noConversion"/>
  </si>
  <si>
    <t>已通知他立刻穿上背心</t>
    <phoneticPr fontId="5" type="noConversion"/>
  </si>
  <si>
    <t>S</t>
    <phoneticPr fontId="5" type="noConversion"/>
  </si>
  <si>
    <t>各班記錄3區抽查機台油汙:B區: A09B</t>
    <phoneticPr fontId="5" type="noConversion"/>
  </si>
  <si>
    <t>31/20</t>
    <phoneticPr fontId="5" type="noConversion"/>
  </si>
  <si>
    <t>中班效率差機台(低於80%):、T05L</t>
    <phoneticPr fontId="5" type="noConversion"/>
  </si>
  <si>
    <t>斷絲超過4根機台:J08</t>
    <phoneticPr fontId="5" type="noConversion"/>
  </si>
  <si>
    <t>鍾祐寧 於堆高機作業區進行移運作業，防護具配戴正確，作業正常。</t>
    <phoneticPr fontId="5" type="noConversion"/>
  </si>
  <si>
    <t>20:17-27</t>
    <phoneticPr fontId="5" type="noConversion"/>
  </si>
  <si>
    <t>★</t>
    <phoneticPr fontId="5" type="noConversion"/>
  </si>
  <si>
    <t>30.5</t>
    <phoneticPr fontId="5" type="noConversion"/>
  </si>
  <si>
    <t>58.6</t>
    <phoneticPr fontId="5" type="noConversion"/>
  </si>
  <si>
    <t>染色異常</t>
  </si>
  <si>
    <r>
      <t>G1 樣品 2F9VD2，60/96SDR，2.0KG，綠黑點，FP81359R，255/48SDR---生產110顆編染挑M紗*100PCS。</t>
    </r>
    <r>
      <rPr>
        <b/>
        <sz val="12"/>
        <color rgb="FF0000CC"/>
        <rFont val="新細明體"/>
        <family val="1"/>
        <charset val="136"/>
      </rPr>
      <t>目前54顆。</t>
    </r>
    <phoneticPr fontId="5" type="noConversion"/>
  </si>
  <si>
    <t>A15 2F43P2 6318落M%=86.8，中班已找人抄寫紡錠位，退回拆箱，已推OAK，請夜班確認重編M%，下一落改人工落紗。</t>
    <phoneticPr fontId="5" type="noConversion"/>
  </si>
  <si>
    <r>
      <t>S01 假日若有人力請先安排上紗 5/11 S01-SEC1-3、SEC4-6 改紡POY。</t>
    </r>
    <r>
      <rPr>
        <b/>
        <sz val="12"/>
        <color rgb="FF0000CC"/>
        <rFont val="新細明體"/>
        <family val="1"/>
        <charset val="136"/>
      </rPr>
      <t>早班已上紗穿紗完成。中班已請人擦紙管槽、 BOWL。</t>
    </r>
    <phoneticPr fontId="5" type="noConversion"/>
  </si>
  <si>
    <t xml:space="preserve">中班抽檢派紗員紙箱隔板回收作業，作業正常，堆疊未超過2層。21:00  </t>
    <phoneticPr fontId="5" type="noConversion"/>
  </si>
  <si>
    <t>30.3</t>
    <phoneticPr fontId="5" type="noConversion"/>
  </si>
  <si>
    <t>61.2%</t>
    <phoneticPr fontId="5" type="noConversion"/>
  </si>
  <si>
    <t>夜班效率差機台(低於80%):、T05L</t>
    <phoneticPr fontId="5" type="noConversion"/>
  </si>
  <si>
    <r>
      <t>S01 假日若有人力請先安排上紗 5/11 S01-SEC1-3、SEC4-6 改紡POY。</t>
    </r>
    <r>
      <rPr>
        <b/>
        <sz val="12"/>
        <color rgb="FF0000CC"/>
        <rFont val="新細明體"/>
        <family val="1"/>
        <charset val="136"/>
      </rPr>
      <t>早班已上紗穿紗完成。中班已請人擦紙管槽、 BOWL。夜班備管OK</t>
    </r>
    <phoneticPr fontId="5" type="noConversion"/>
  </si>
  <si>
    <t>各班記錄3區的溫度: 02:00     A區:25.4     B區: 30.3     C區:32.3   冷凍水 設定：0/0/0</t>
    <phoneticPr fontId="5" type="noConversion"/>
  </si>
  <si>
    <t>M01,A07與M03,A09間各放1棧DTY紙管</t>
    <phoneticPr fontId="5" type="noConversion"/>
  </si>
  <si>
    <t>已派員移至2F紙管間定位</t>
    <phoneticPr fontId="5" type="noConversion"/>
  </si>
  <si>
    <t>01:20-01:30</t>
    <phoneticPr fontId="5" type="noConversion"/>
  </si>
  <si>
    <t>CH6</t>
    <phoneticPr fontId="5" type="noConversion"/>
  </si>
  <si>
    <t>JOHN於E區小管紗暫放區進行AX、B級紗裝箱作業，作業正常。</t>
    <phoneticPr fontId="5" type="noConversion"/>
  </si>
  <si>
    <t>A15 2F43P2 6318落M%=86.8，中班已找人抄寫紡錠位，退回拆箱，已推OAK，重編M%=90.7%。1001落 M%=86.1%，D,L紗挑出後重編M%=91.0%，</t>
    <phoneticPr fontId="5" type="noConversion"/>
  </si>
  <si>
    <r>
      <t>G1 樣品 2F9VD2，60/96SDR，2.0KG，綠黑點，FP81359R，255/48SDR---生產110顆編染挑M紗*100PCS。</t>
    </r>
    <r>
      <rPr>
        <b/>
        <sz val="12"/>
        <color rgb="FF0000CC"/>
        <rFont val="新細明體"/>
        <family val="1"/>
        <charset val="136"/>
      </rPr>
      <t>目前74顆。</t>
    </r>
    <phoneticPr fontId="5" type="noConversion"/>
  </si>
  <si>
    <t>A區 STS: A15 2F43P2黃白紗*4車</t>
    <phoneticPr fontId="5" type="noConversion"/>
  </si>
  <si>
    <t>夜班抽檢派紗員紙箱隔板回收作業，作業正常，堆疊未超過2層。03:30</t>
    <phoneticPr fontId="5" type="noConversion"/>
  </si>
  <si>
    <t>斷絲超過4根機台:T03</t>
    <phoneticPr fontId="5" type="noConversion"/>
  </si>
  <si>
    <t>CAW負載率: 7%</t>
    <phoneticPr fontId="5" type="noConversion"/>
  </si>
  <si>
    <t>CS負載率   CS1: 99.7%     CS2: 99.3%     CS3: 67.0%      CS4: 73.7%       02:00    07:00</t>
    <phoneticPr fontId="5" type="noConversion"/>
  </si>
  <si>
    <t>300</t>
    <phoneticPr fontId="5" type="noConversion"/>
  </si>
  <si>
    <t>464</t>
    <phoneticPr fontId="5" type="noConversion"/>
  </si>
  <si>
    <t>216</t>
    <phoneticPr fontId="5" type="noConversion"/>
  </si>
  <si>
    <t>1219</t>
    <phoneticPr fontId="5" type="noConversion"/>
  </si>
  <si>
    <t>1673</t>
    <phoneticPr fontId="5" type="noConversion"/>
  </si>
  <si>
    <t>1663</t>
    <phoneticPr fontId="5" type="noConversion"/>
  </si>
  <si>
    <t>174</t>
    <phoneticPr fontId="5" type="noConversion"/>
  </si>
  <si>
    <t>08:20</t>
  </si>
  <si>
    <t>08:20</t>
    <phoneticPr fontId="5" type="noConversion"/>
  </si>
  <si>
    <t>停機</t>
    <phoneticPr fontId="5" type="noConversion"/>
  </si>
  <si>
    <t>T03R</t>
    <phoneticPr fontId="5" type="noConversion"/>
  </si>
  <si>
    <t>JONA   03:00-06:00  支援30根</t>
    <phoneticPr fontId="5" type="noConversion"/>
  </si>
  <si>
    <t>T05R</t>
    <phoneticPr fontId="5" type="noConversion"/>
  </si>
  <si>
    <t>JONA   00:30-06:20  支援19根</t>
    <phoneticPr fontId="5" type="noConversion"/>
  </si>
  <si>
    <t>ABE 於A區ROBOT進行異常排除作業，已停機掛牌，作業正常，防護具配戴正確。</t>
    <phoneticPr fontId="5" type="noConversion"/>
  </si>
  <si>
    <t>ABE</t>
    <phoneticPr fontId="5" type="noConversion"/>
  </si>
  <si>
    <t>MARLO</t>
    <phoneticPr fontId="5" type="noConversion"/>
  </si>
  <si>
    <t>NALD</t>
    <phoneticPr fontId="5" type="noConversion"/>
  </si>
  <si>
    <t>NHEL</t>
  </si>
  <si>
    <t>NHEL</t>
    <phoneticPr fontId="5" type="noConversion"/>
  </si>
  <si>
    <t>ALI</t>
    <phoneticPr fontId="5" type="noConversion"/>
  </si>
  <si>
    <t>1F</t>
    <phoneticPr fontId="5" type="noConversion"/>
  </si>
  <si>
    <t>JERON</t>
    <phoneticPr fontId="5" type="noConversion"/>
  </si>
  <si>
    <t>KV</t>
    <phoneticPr fontId="5" type="noConversion"/>
  </si>
  <si>
    <t>J.P</t>
    <phoneticPr fontId="5" type="noConversion"/>
  </si>
  <si>
    <t>MAR</t>
    <phoneticPr fontId="5" type="noConversion"/>
  </si>
  <si>
    <t>JHO</t>
    <phoneticPr fontId="5" type="noConversion"/>
  </si>
  <si>
    <t>N/A</t>
    <phoneticPr fontId="5" type="noConversion"/>
  </si>
  <si>
    <t>早班抽檢派紗員紙箱隔板回收作業，作業正常，堆疊未超過2層。14:30</t>
    <phoneticPr fontId="5" type="noConversion"/>
  </si>
  <si>
    <r>
      <t>S01 假日若有人力請先安排上紗 5/11 S01-SEC1-3、SEC4-6 改紡POY。</t>
    </r>
    <r>
      <rPr>
        <b/>
        <sz val="12"/>
        <color rgb="FF0000CC"/>
        <rFont val="新細明體"/>
        <family val="1"/>
        <charset val="136"/>
      </rPr>
      <t>上紗備管並擦拭機台OK。</t>
    </r>
    <phoneticPr fontId="5" type="noConversion"/>
  </si>
  <si>
    <t>10</t>
    <phoneticPr fontId="5" type="noConversion"/>
  </si>
  <si>
    <t>9</t>
    <phoneticPr fontId="5" type="noConversion"/>
  </si>
  <si>
    <t>11.1</t>
    <phoneticPr fontId="5" type="noConversion"/>
  </si>
  <si>
    <t>11.2</t>
    <phoneticPr fontId="5" type="noConversion"/>
  </si>
  <si>
    <t>T05R 2F6IA2，請夜班停機結批，POY降掉，待明改紡</t>
    <phoneticPr fontId="5" type="noConversion"/>
  </si>
  <si>
    <t>A12A 2F43N2(K) 請中夜班FINAL停機，POY FP81382R移A18，DTY結批。</t>
    <phoneticPr fontId="5" type="noConversion"/>
  </si>
  <si>
    <t>早班效率差機台(低於80%):J08</t>
    <phoneticPr fontId="5" type="noConversion"/>
  </si>
  <si>
    <t>斷絲超過4根機台:J08、T03LR</t>
  </si>
  <si>
    <t>斷絲超過4根機台:J08、T03LR</t>
    <phoneticPr fontId="5" type="noConversion"/>
  </si>
  <si>
    <t>CHELO</t>
    <phoneticPr fontId="5" type="noConversion"/>
  </si>
  <si>
    <t>30.6</t>
    <phoneticPr fontId="5" type="noConversion"/>
  </si>
  <si>
    <t>67.8%</t>
    <phoneticPr fontId="5" type="noConversion"/>
  </si>
  <si>
    <t>NA</t>
    <phoneticPr fontId="5" type="noConversion"/>
  </si>
  <si>
    <t>廢水沉降槽+汙水處理槽(值班室後面)每班檢查一次，確認有無溢出，有溢出請通知隨保檢修-15:00</t>
    <phoneticPr fontId="5" type="noConversion"/>
  </si>
  <si>
    <t>車道下方棧板區及釘櫃區每兩小時巡檢一次: 09:00   11:00    14:00</t>
    <phoneticPr fontId="5" type="noConversion"/>
  </si>
  <si>
    <t>早班主管檢查A區鎖頭:A區機台都有鎖上</t>
    <phoneticPr fontId="5" type="noConversion"/>
  </si>
  <si>
    <t>各班記錄3區的溫度: 11:00     A區:26.4     B區: 31.1     C區:33.2   冷凍水 設定：0/0/0</t>
    <phoneticPr fontId="5" type="noConversion"/>
  </si>
  <si>
    <t>08:30-08:35</t>
    <phoneticPr fontId="5" type="noConversion"/>
  </si>
  <si>
    <t>H</t>
    <phoneticPr fontId="5" type="noConversion"/>
  </si>
  <si>
    <t>已通知清潔員清潔</t>
    <phoneticPr fontId="5" type="noConversion"/>
  </si>
  <si>
    <t>ELENO</t>
    <phoneticPr fontId="5" type="noConversion"/>
  </si>
  <si>
    <t>FINAL</t>
  </si>
  <si>
    <r>
      <t>G1 樣品 2F9VD2，60/96SDR，2.0KG，綠黑點，FP81359R，255/48SDR---生產110顆編染挑M紗*100PCS。</t>
    </r>
    <r>
      <rPr>
        <b/>
        <sz val="12"/>
        <color rgb="FF0000CC"/>
        <rFont val="新細明體"/>
        <family val="1"/>
        <charset val="136"/>
      </rPr>
      <t>目前94顆。</t>
    </r>
    <phoneticPr fontId="5" type="noConversion"/>
  </si>
  <si>
    <t>S01 假日若有人力請先安排上紗 5/11 S01-SEC1-3、SEC4-6 改紡POY。上紗備管並擦拭機台OK。</t>
  </si>
  <si>
    <t>C棟地板有積水、G1機台附近柱子有礦泉水瓶與垃圾</t>
    <phoneticPr fontId="5" type="noConversion"/>
  </si>
  <si>
    <t>CS負載率   CS1: 96.4%     CS2: 95.7%     CS3: 63.2%      CS4: 63.5%       09:00    15:00</t>
    <phoneticPr fontId="5" type="noConversion"/>
  </si>
  <si>
    <t>CAW負載率: 14%</t>
    <phoneticPr fontId="5" type="noConversion"/>
  </si>
  <si>
    <t xml:space="preserve"> N/A</t>
    <phoneticPr fontId="5" type="noConversion"/>
  </si>
  <si>
    <t>ERDON</t>
    <phoneticPr fontId="5" type="noConversion"/>
  </si>
  <si>
    <t>ALVIN</t>
    <phoneticPr fontId="5" type="noConversion"/>
  </si>
  <si>
    <t>QUITO</t>
    <phoneticPr fontId="5" type="noConversion"/>
  </si>
  <si>
    <t>31.2</t>
    <phoneticPr fontId="5" type="noConversion"/>
  </si>
  <si>
    <t>66.0%</t>
    <phoneticPr fontId="5" type="noConversion"/>
  </si>
  <si>
    <t>27/20</t>
    <phoneticPr fontId="5" type="noConversion"/>
  </si>
  <si>
    <t>26/20</t>
    <phoneticPr fontId="5" type="noConversion"/>
  </si>
  <si>
    <t>VON</t>
    <phoneticPr fontId="5" type="noConversion"/>
  </si>
  <si>
    <t>16-20未加班</t>
    <phoneticPr fontId="5" type="noConversion"/>
  </si>
  <si>
    <t>CAW負載率: 16%</t>
    <phoneticPr fontId="5" type="noConversion"/>
  </si>
  <si>
    <t>A區 STS: A15 2F43P2黃白紗*4車</t>
  </si>
  <si>
    <t>車道下方棧板區及釘櫃區每兩小時巡檢一次: 16:30   19:00    21:00</t>
  </si>
  <si>
    <t>廢水沉降槽+汙水處理槽(值班室後面)每班檢查一次，確認有無溢出，有溢出請通知隨保檢修-21:00</t>
  </si>
  <si>
    <t>廢水沉降槽+汙水處理槽(值班室後面)每班檢查一次，確認有無溢出，有溢出請通知隨保檢修-21:00</t>
    <phoneticPr fontId="5" type="noConversion"/>
  </si>
  <si>
    <t>各班記錄3區的溫度: 18:00     A區:25.5     B區: 31.2     C區:34.3   冷凍水 設定：0/0/0</t>
    <phoneticPr fontId="5" type="noConversion"/>
  </si>
  <si>
    <t>16:30-16:40</t>
    <phoneticPr fontId="5" type="noConversion"/>
  </si>
  <si>
    <t>CH2</t>
    <phoneticPr fontId="5" type="noConversion"/>
  </si>
  <si>
    <t>NHEL 於大包作業區進行包裝作業，作業正常，有穿戴反光背帶。</t>
    <phoneticPr fontId="5" type="noConversion"/>
  </si>
  <si>
    <t>EF區三角錐與橫欄未定位</t>
    <phoneticPr fontId="5" type="noConversion"/>
  </si>
  <si>
    <t>已定位</t>
    <phoneticPr fontId="5" type="noConversion"/>
  </si>
  <si>
    <t>洪春福</t>
    <phoneticPr fontId="5" type="noConversion"/>
  </si>
  <si>
    <r>
      <t>S02 sec1.4.5 2FM4F2 50/36EBFSD  紅藍小三角，需M紗0.5KG*410顆，POY吃完。</t>
    </r>
    <r>
      <rPr>
        <b/>
        <sz val="12"/>
        <color rgb="FFFF0000"/>
        <rFont val="新細明體"/>
        <family val="1"/>
        <charset val="136"/>
      </rPr>
      <t>--中已推8車待編染。</t>
    </r>
    <phoneticPr fontId="5" type="noConversion"/>
  </si>
  <si>
    <t>中班效率差機台(低於80%):J08</t>
    <phoneticPr fontId="5" type="noConversion"/>
  </si>
  <si>
    <t>中班張力調整機台:NA</t>
    <phoneticPr fontId="5" type="noConversion"/>
  </si>
  <si>
    <t>中班抽檢派紗員紙箱隔板回收作業，作業正常，堆疊未超過2層。17:00</t>
    <phoneticPr fontId="5" type="noConversion"/>
  </si>
  <si>
    <r>
      <t>S01 假日若有人力請先安排上紗 5/11 S01-SEC1-3、SEC4-6 改紡POY。</t>
    </r>
    <r>
      <rPr>
        <b/>
        <sz val="12"/>
        <color rgb="FFFF0000"/>
        <rFont val="新細明體"/>
        <family val="1"/>
        <charset val="136"/>
      </rPr>
      <t>上紗備管並擦拭機台OK。</t>
    </r>
    <phoneticPr fontId="5" type="noConversion"/>
  </si>
  <si>
    <r>
      <t>T05R 2F6IA2，請夜班停機結批，POY降掉，待明改紡--</t>
    </r>
    <r>
      <rPr>
        <b/>
        <sz val="12"/>
        <color rgb="FFFF0000"/>
        <rFont val="新細明體"/>
        <family val="1"/>
        <charset val="136"/>
      </rPr>
      <t>-sec12-18已上紗備管OK。</t>
    </r>
    <phoneticPr fontId="5" type="noConversion"/>
  </si>
  <si>
    <r>
      <t>A12A 2F43N2(K) 請中夜班FINAL停機，POY FP81382R移A18，DTY結批。-</t>
    </r>
    <r>
      <rPr>
        <b/>
        <sz val="12"/>
        <color rgb="FFFF0000"/>
        <rFont val="新細明體"/>
        <family val="1"/>
        <charset val="136"/>
      </rPr>
      <t>--紙管已清</t>
    </r>
    <r>
      <rPr>
        <b/>
        <sz val="12"/>
        <rFont val="新細明體"/>
        <family val="1"/>
        <charset val="136"/>
      </rPr>
      <t>。</t>
    </r>
    <phoneticPr fontId="5" type="noConversion"/>
  </si>
  <si>
    <t>各班記錄3區抽查機台油汙:B區: T06</t>
    <phoneticPr fontId="5" type="noConversion"/>
  </si>
  <si>
    <t>4</t>
    <phoneticPr fontId="5" type="noConversion"/>
  </si>
  <si>
    <t>2</t>
    <phoneticPr fontId="5" type="noConversion"/>
  </si>
  <si>
    <t>5</t>
    <phoneticPr fontId="5" type="noConversion"/>
  </si>
  <si>
    <t>G1 樣品 2F9VD2，60/96SDR，2.0KG，綠黑點，FP81359R，255/48SDR---生產110顆編染挑M紗*100PCS。目前95顆。</t>
    <phoneticPr fontId="5" type="noConversion"/>
  </si>
  <si>
    <r>
      <t>G1 樣品 2F9VD2，60/96SDR，2.0KG，綠黑點，FP81359R，255/48SDR---生產110顆編染挑M紗*100PCS。目前95顆。</t>
    </r>
    <r>
      <rPr>
        <b/>
        <sz val="12"/>
        <color rgb="FF0000CC"/>
        <rFont val="新細明體"/>
        <family val="1"/>
        <charset val="136"/>
      </rPr>
      <t>機台已FINAL請早停機DTY編染包裝結批</t>
    </r>
    <phoneticPr fontId="5" type="noConversion"/>
  </si>
  <si>
    <t>A12A 2F43N2(K)  夜班FINAL停機，POY FP81382R移A18，DTY結批。</t>
    <phoneticPr fontId="5" type="noConversion"/>
  </si>
  <si>
    <t>S1sec1-3、S1sec4-6、T05R</t>
  </si>
  <si>
    <t>S1sec1-3、S1sec4-6、T05R</t>
    <phoneticPr fontId="5" type="noConversion"/>
  </si>
  <si>
    <t>F02、S01sec7-12、J07、J09、A07、A09A、A10B、A12、A14、A16、A17、A20、A22、A23、T04</t>
  </si>
  <si>
    <t>F02、S01sec7-12、J07、J09、A07、A09A、A10B、A12、A14、A16、A17、A20、A22、A23、T04</t>
    <phoneticPr fontId="5" type="noConversion"/>
  </si>
  <si>
    <t>夜班效率差機台(低於80%):J08</t>
  </si>
  <si>
    <t>夜班效率差機台(低於80%):J08</t>
    <phoneticPr fontId="5" type="noConversion"/>
  </si>
  <si>
    <t>夜班張力調整機台:NA</t>
    <phoneticPr fontId="5" type="noConversion"/>
  </si>
  <si>
    <t>夜班抽檢派紗員紙箱隔板回收作業，作業正常，堆疊未超過2層。03:00</t>
    <phoneticPr fontId="5" type="noConversion"/>
  </si>
  <si>
    <t>A09B、A18、A21、J08、T01、T02、T03L 、T03R 、T05L 、T05R 、T06 批號規格的特代碼 SDr，請注意r為小寫字體，不可打成大寫字體。</t>
  </si>
  <si>
    <t>A09B、A18、A21、J08、T01、T02、T03L 、T03R 、T05L 、T05R 、T06 批號規格的特代碼 SDr，請注意r為小寫字體，不可打成大寫字體。</t>
    <phoneticPr fontId="5" type="noConversion"/>
  </si>
  <si>
    <t>改紡</t>
    <phoneticPr fontId="5" type="noConversion"/>
  </si>
  <si>
    <t>羅文亨</t>
    <phoneticPr fontId="5" type="noConversion"/>
  </si>
  <si>
    <t>A20停機AI未關</t>
    <phoneticPr fontId="5" type="noConversion"/>
  </si>
  <si>
    <t>A12A</t>
    <phoneticPr fontId="5" type="noConversion"/>
  </si>
  <si>
    <t>2F43N2</t>
    <phoneticPr fontId="5" type="noConversion"/>
  </si>
  <si>
    <t>K</t>
    <phoneticPr fontId="5" type="noConversion"/>
  </si>
  <si>
    <t>2F6IA2</t>
    <phoneticPr fontId="5" type="noConversion"/>
  </si>
  <si>
    <t>30.3</t>
    <phoneticPr fontId="5" type="noConversion"/>
  </si>
  <si>
    <t>67.7%</t>
    <phoneticPr fontId="5" type="noConversion"/>
  </si>
  <si>
    <t>各班記錄3區的溫度: 02:00     A區:24.1     B區: 30.3     C區:32.9   冷凍水 設定：0/0/0</t>
    <phoneticPr fontId="5" type="noConversion"/>
  </si>
  <si>
    <t>斷絲超過4根機台:J08、T01、T03L、T03R</t>
  </si>
  <si>
    <t>斷絲超過4根機台:J08、T01、T03L、T03R</t>
    <phoneticPr fontId="5" type="noConversion"/>
  </si>
  <si>
    <t>F01；sec1.2 2FA042-R；sec3-4 2F1XU2-R；sec5-7 2F29H2-T ；sec8 2F29E2-T(縮節中) ；sec9.10 2F28M2-T。</t>
  </si>
  <si>
    <t>F01；sec1.2 2FA042-R；sec3-4 2F1XU2-R；sec5-7 2F29H2-T ；sec8 2F29E2-T(縮節中) ；sec9.10 2F28M2-T。</t>
    <phoneticPr fontId="5" type="noConversion"/>
  </si>
  <si>
    <t>T06</t>
    <phoneticPr fontId="5" type="noConversion"/>
  </si>
  <si>
    <t>G01</t>
    <phoneticPr fontId="5" type="noConversion"/>
  </si>
  <si>
    <r>
      <t>S02 sec1.4.5 2FM4F2 50/36EBFSD  紅藍小三角，需M紗0.5KG*410顆</t>
    </r>
    <r>
      <rPr>
        <b/>
        <sz val="12"/>
        <color rgb="FF0000CC"/>
        <rFont val="新細明體"/>
        <family val="1"/>
        <charset val="136"/>
      </rPr>
      <t>(使用明碁包材包裝)</t>
    </r>
    <r>
      <rPr>
        <b/>
        <sz val="12"/>
        <rFont val="新細明體"/>
        <family val="1"/>
        <charset val="136"/>
      </rPr>
      <t>，POY吃完。夜班已包420顆</t>
    </r>
    <phoneticPr fontId="5" type="noConversion"/>
  </si>
  <si>
    <t>0520-05:30</t>
    <phoneticPr fontId="5" type="noConversion"/>
  </si>
  <si>
    <t>陳嘉宏於堆高機作業區進行移運作業，防護具配戴正確，作業正常。</t>
    <phoneticPr fontId="5" type="noConversion"/>
  </si>
  <si>
    <t>CS負載率   CS1: 93.5%     CS2: 93.8%     CS3: 92.0%      CS4: 90.5%       02:00    07:00</t>
    <phoneticPr fontId="5" type="noConversion"/>
  </si>
  <si>
    <r>
      <t>T05R 2F6IA2，夜班POY了空停機DTY結批，待明改紡</t>
    </r>
    <r>
      <rPr>
        <b/>
        <sz val="12"/>
        <color rgb="FF0000CC"/>
        <rFont val="新細明體"/>
        <family val="1"/>
        <charset val="136"/>
      </rPr>
      <t>。已上紗備管OK。</t>
    </r>
    <phoneticPr fontId="5" type="noConversion"/>
  </si>
  <si>
    <r>
      <t>S01 假日若有人力請先安排上紗 5/11 S01-SEC1-3、SEC4-6 改紡POY</t>
    </r>
    <r>
      <rPr>
        <b/>
        <sz val="12"/>
        <color rgb="FF0000CC"/>
        <rFont val="新細明體"/>
        <family val="1"/>
        <charset val="136"/>
      </rPr>
      <t>。上紗備管並擦拭機台OK。</t>
    </r>
    <phoneticPr fontId="5" type="noConversion"/>
  </si>
  <si>
    <t>SEC4-6，2F43Q2，75/72/2SDFFR，白紅十字，FP81209R*2(125/72SDR)。</t>
    <phoneticPr fontId="5" type="noConversion"/>
  </si>
  <si>
    <t>SEC1-3，2F29J2，50/72/2SDFFR，白黑大三角，FP80099R*2(85/72SDR)。</t>
    <phoneticPr fontId="5" type="noConversion"/>
  </si>
  <si>
    <t>開車</t>
    <phoneticPr fontId="5" type="noConversion"/>
  </si>
  <si>
    <t>09:40-09:50</t>
    <phoneticPr fontId="5" type="noConversion"/>
  </si>
  <si>
    <t>NALD  於大包作業區進行包裝作業，作業正常，有穿戴反光背帶。</t>
    <phoneticPr fontId="5" type="noConversion"/>
  </si>
  <si>
    <t>BAI</t>
    <phoneticPr fontId="5" type="noConversion"/>
  </si>
  <si>
    <t>anthony</t>
    <phoneticPr fontId="5" type="noConversion"/>
  </si>
  <si>
    <t>nikki</t>
    <phoneticPr fontId="5" type="noConversion"/>
  </si>
  <si>
    <t>08-16請假</t>
    <phoneticPr fontId="5" type="noConversion"/>
  </si>
  <si>
    <t>G1電腦旁放一"機台運轉效率表"，若有生產，再請值車紀錄斷絲</t>
    <phoneticPr fontId="5" type="noConversion"/>
  </si>
  <si>
    <t>1.86/1.89</t>
    <phoneticPr fontId="5" type="noConversion"/>
  </si>
  <si>
    <t>2F6IF2</t>
  </si>
  <si>
    <t>2F6IF2</t>
    <phoneticPr fontId="5" type="noConversion"/>
  </si>
  <si>
    <t>P227</t>
    <phoneticPr fontId="5" type="noConversion"/>
  </si>
  <si>
    <t>J08</t>
    <phoneticPr fontId="5" type="noConversion"/>
  </si>
  <si>
    <t>-5.1</t>
    <phoneticPr fontId="5" type="noConversion"/>
  </si>
  <si>
    <t>-4.7</t>
    <phoneticPr fontId="5" type="noConversion"/>
  </si>
  <si>
    <t>-4.6</t>
    <phoneticPr fontId="5" type="noConversion"/>
  </si>
  <si>
    <t>55</t>
    <phoneticPr fontId="5" type="noConversion"/>
  </si>
  <si>
    <t>2F43P2</t>
  </si>
  <si>
    <t>2F6IG2</t>
  </si>
  <si>
    <t>FP82173R×2</t>
  </si>
  <si>
    <t>1</t>
    <phoneticPr fontId="5" type="noConversion"/>
  </si>
  <si>
    <t>66.3</t>
    <phoneticPr fontId="5" type="noConversion"/>
  </si>
  <si>
    <t>早班效率差機台(低於80%):J08</t>
    <phoneticPr fontId="5" type="noConversion"/>
  </si>
  <si>
    <t>早班張力調整機台:NA</t>
    <phoneticPr fontId="5" type="noConversion"/>
  </si>
  <si>
    <t>早班抽檢派紗員紙箱隔板回收作業，作業正常，堆疊未超過2層。11:00</t>
    <phoneticPr fontId="5" type="noConversion"/>
  </si>
  <si>
    <t>T05R 2F6II2(K)，150/48/2SDr，5.5KG，紅黃雙色，FP82173R(255/48SDR)----已上紗備管OK。</t>
    <phoneticPr fontId="5" type="noConversion"/>
  </si>
  <si>
    <t>S1 SEC1-3，2F29J2，50/72/2SDFFR，白黑大三角，FP80099R*2(85/72SDR)。---已上紗備管OK</t>
    <phoneticPr fontId="5" type="noConversion"/>
  </si>
  <si>
    <t>11.3</t>
    <phoneticPr fontId="5" type="noConversion"/>
  </si>
  <si>
    <t>S1 SEC4-6，2F43Q2，75/72/2SDFFR，白紅十字，FP81209R*2(125/72SDR)。。---已上紗備管OK</t>
    <phoneticPr fontId="5" type="noConversion"/>
  </si>
  <si>
    <t>傳統倉重跑狀況:2板</t>
  </si>
  <si>
    <t>車道下方棧板區及釘櫃區每兩小時巡檢一次: 09:00   11:00    13:00</t>
    <phoneticPr fontId="5" type="noConversion"/>
  </si>
  <si>
    <t>各班記錄3區的溫度:10:00     A區:24.9     B區: 30.3     C區:35.2   冷凍水 設定：0/0/0</t>
    <phoneticPr fontId="5" type="noConversion"/>
  </si>
  <si>
    <t>各班記錄3區抽查機台油汙:A區: A08</t>
    <phoneticPr fontId="5" type="noConversion"/>
  </si>
  <si>
    <t>夜班主管檢查C區鎖頭:A區機台都有鎖上</t>
    <phoneticPr fontId="5" type="noConversion"/>
  </si>
  <si>
    <t>CS負載率   CS1: 69.2%     CS2: 66.6%     CS3:66.3%      CS4: 71.3%       09:00    13:00</t>
    <phoneticPr fontId="5" type="noConversion"/>
  </si>
  <si>
    <t>CAW負載率:10%</t>
    <phoneticPr fontId="5" type="noConversion"/>
  </si>
  <si>
    <r>
      <t>A區 STS: A15 2F43P2黃白紗*4車</t>
    </r>
    <r>
      <rPr>
        <b/>
        <sz val="12"/>
        <color rgb="FF0000CC"/>
        <rFont val="新細明體"/>
        <family val="1"/>
        <charset val="136"/>
      </rPr>
      <t>---安排降B級</t>
    </r>
    <phoneticPr fontId="5" type="noConversion"/>
  </si>
  <si>
    <t>G1 樣品 2F9VD2，60/96SDR，2.0KG，綠黑點，FP81359R，255/48SDR---生產110顆編染挑M紗*100PCS。----機台停機，DTY編染完成棕色膠帶圍起</t>
  </si>
  <si>
    <r>
      <t>G1 樣品 2F9VD2，60/96SDR，2.0KG，綠黑點，FP81359R，255/48SDR---生產110顆編染挑M紗*100PCS。</t>
    </r>
    <r>
      <rPr>
        <b/>
        <sz val="12"/>
        <color rgb="FF0000CC"/>
        <rFont val="新細明體"/>
        <family val="1"/>
        <charset val="136"/>
      </rPr>
      <t>----機台停機，DTY編染完成棕色膠帶圍起</t>
    </r>
    <phoneticPr fontId="5" type="noConversion"/>
  </si>
  <si>
    <t>2F9VD2</t>
    <phoneticPr fontId="5" type="noConversion"/>
  </si>
  <si>
    <t>綠黑點</t>
    <phoneticPr fontId="5" type="noConversion"/>
  </si>
  <si>
    <t>2F6II2</t>
  </si>
  <si>
    <t>2F6II2</t>
    <phoneticPr fontId="5" type="noConversion"/>
  </si>
  <si>
    <t>2F29J2</t>
  </si>
  <si>
    <t>2F29J2</t>
    <phoneticPr fontId="5" type="noConversion"/>
  </si>
  <si>
    <t>2F43Q2</t>
  </si>
  <si>
    <t>2F43Q2</t>
    <phoneticPr fontId="5" type="noConversion"/>
  </si>
  <si>
    <t>2F6II2K</t>
    <phoneticPr fontId="5" type="noConversion"/>
  </si>
  <si>
    <t>RON</t>
    <phoneticPr fontId="5" type="noConversion"/>
  </si>
  <si>
    <t>ANG</t>
    <phoneticPr fontId="5" type="noConversion"/>
  </si>
  <si>
    <t>S2  sec3,5停機，H1未OFF</t>
    <phoneticPr fontId="5" type="noConversion"/>
  </si>
  <si>
    <t>G</t>
    <phoneticPr fontId="5" type="noConversion"/>
  </si>
  <si>
    <t>已OFF</t>
    <phoneticPr fontId="5" type="noConversion"/>
  </si>
  <si>
    <t>16:50-17:00</t>
    <phoneticPr fontId="5" type="noConversion"/>
  </si>
  <si>
    <t>NALD  於大包作業區進行包裝作業，作業正常，有穿戴反光背帶。</t>
    <phoneticPr fontId="5" type="noConversion"/>
  </si>
  <si>
    <t>31.1</t>
    <phoneticPr fontId="5" type="noConversion"/>
  </si>
  <si>
    <t>64.4%</t>
    <phoneticPr fontId="5" type="noConversion"/>
  </si>
  <si>
    <t>30/19</t>
    <phoneticPr fontId="5" type="noConversion"/>
  </si>
  <si>
    <t>28/18</t>
    <phoneticPr fontId="5" type="noConversion"/>
  </si>
  <si>
    <t>ANTHONY</t>
    <phoneticPr fontId="5" type="noConversion"/>
  </si>
  <si>
    <t>未到</t>
    <phoneticPr fontId="5" type="noConversion"/>
  </si>
  <si>
    <t>NIKKI</t>
    <phoneticPr fontId="5" type="noConversion"/>
  </si>
  <si>
    <t>ROLDAN</t>
    <phoneticPr fontId="5" type="noConversion"/>
  </si>
  <si>
    <t>CAW負載率: 15%</t>
    <phoneticPr fontId="5" type="noConversion"/>
  </si>
  <si>
    <t xml:space="preserve">CS負載率   CS1: 77.9%     CS2: 79.1%     CS3: 80.5%      CS4: 81.1%       18:00    20:00  </t>
    <phoneticPr fontId="5" type="noConversion"/>
  </si>
  <si>
    <r>
      <t xml:space="preserve">CS負載率   CS1: 91.1%     CS2: 93.8%     CS3: 71.9%      CS4: 71.5%       18:00    20:00  </t>
    </r>
    <r>
      <rPr>
        <b/>
        <sz val="12"/>
        <color rgb="FFFF0000"/>
        <rFont val="新細明體"/>
        <family val="1"/>
        <charset val="136"/>
      </rPr>
      <t>CS1,2負載大暫DISABLE</t>
    </r>
    <phoneticPr fontId="5" type="noConversion"/>
  </si>
  <si>
    <t>傳統倉重跑狀況:2板</t>
    <phoneticPr fontId="5" type="noConversion"/>
  </si>
  <si>
    <t>A區 STS: NA</t>
    <phoneticPr fontId="5" type="noConversion"/>
  </si>
  <si>
    <t>各班記錄3區的溫度: 18:00     A區: 24.4     B區: 31.1      C區:33.7    冷凍水 設定：0/0/0</t>
    <phoneticPr fontId="5" type="noConversion"/>
  </si>
  <si>
    <t>各班記錄3區抽查機台油汙:B區: A10</t>
    <phoneticPr fontId="5" type="noConversion"/>
  </si>
  <si>
    <t>T06，請夜FINAL停機。</t>
    <phoneticPr fontId="5" type="noConversion"/>
  </si>
  <si>
    <t>S02 sec1.4.5 2FM4F2 50/36EBFSD  紅藍小三角，需M紗0.5KG*410顆(使用明碁包材包裝)，POY吃完。5/10 夜班已包420顆</t>
    <phoneticPr fontId="5" type="noConversion"/>
  </si>
  <si>
    <t>中班張力調整機台:S01，T05R</t>
    <phoneticPr fontId="5" type="noConversion"/>
  </si>
  <si>
    <t>8.2</t>
    <phoneticPr fontId="5" type="noConversion"/>
  </si>
  <si>
    <t>F01；sec1.2 2FA042-R；sec3-4 2F1XU2-R；sec5-7 2F29H2-T ；sec8 2F29E2-T；sec9.10 2F28M2-T。</t>
    <phoneticPr fontId="5" type="noConversion"/>
  </si>
  <si>
    <t>T05R 2F6II2(K)，150/48/2SDr，5.5KG，紅黃雙色，FP82173R，開車OK，首落紗徑重5512/69.9，OF3-0.95↓-1.85。</t>
    <phoneticPr fontId="5" type="noConversion"/>
  </si>
  <si>
    <r>
      <t>S1 SEC4-6，2F43Q2，75/72/2SDFFR，白紅十字，FP81209R，開車OK，</t>
    </r>
    <r>
      <rPr>
        <b/>
        <sz val="12"/>
        <color rgb="FFFF0000"/>
        <rFont val="新細明體"/>
        <family val="1"/>
        <charset val="136"/>
      </rPr>
      <t>請夜測量首落紗徑重 07:00。</t>
    </r>
    <phoneticPr fontId="5" type="noConversion"/>
  </si>
  <si>
    <r>
      <t>S1 SEC1-3，2F29J2，50/72/2SDFFR，白黑大三角，FP80099R，開車OK，</t>
    </r>
    <r>
      <rPr>
        <b/>
        <sz val="12"/>
        <color rgb="FFFF0000"/>
        <rFont val="新細明體"/>
        <family val="1"/>
        <charset val="136"/>
      </rPr>
      <t>請明早測量首落紗徑重 07:30。</t>
    </r>
    <phoneticPr fontId="5" type="noConversion"/>
  </si>
  <si>
    <t>6</t>
    <phoneticPr fontId="5" type="noConversion"/>
  </si>
  <si>
    <t>碰</t>
    <phoneticPr fontId="5" type="noConversion"/>
  </si>
  <si>
    <t>final</t>
    <phoneticPr fontId="5" type="noConversion"/>
  </si>
  <si>
    <t>清車</t>
    <phoneticPr fontId="5" type="noConversion"/>
  </si>
  <si>
    <t>吳宥庭</t>
    <phoneticPr fontId="5" type="noConversion"/>
  </si>
  <si>
    <t>A區 STS: NA</t>
    <phoneticPr fontId="5" type="noConversion"/>
  </si>
  <si>
    <t>T02sec13地面油漬</t>
    <phoneticPr fontId="5" type="noConversion"/>
  </si>
  <si>
    <t>S</t>
    <phoneticPr fontId="5" type="noConversion"/>
  </si>
  <si>
    <t>已擦拭</t>
    <phoneticPr fontId="5" type="noConversion"/>
  </si>
  <si>
    <t>WILSON</t>
    <phoneticPr fontId="5" type="noConversion"/>
  </si>
  <si>
    <t>F01</t>
    <phoneticPr fontId="5" type="noConversion"/>
  </si>
  <si>
    <t>2F29E2</t>
    <phoneticPr fontId="5" type="noConversion"/>
  </si>
  <si>
    <t>T</t>
    <phoneticPr fontId="5" type="noConversion"/>
  </si>
  <si>
    <t>白底黑心</t>
    <phoneticPr fontId="5" type="noConversion"/>
  </si>
  <si>
    <t>倒筒前白藍條紋</t>
    <phoneticPr fontId="5" type="noConversion"/>
  </si>
  <si>
    <t>30.7</t>
    <phoneticPr fontId="5" type="noConversion"/>
  </si>
  <si>
    <t>65.2%</t>
    <phoneticPr fontId="5" type="noConversion"/>
  </si>
  <si>
    <t>T06，夜FINAL停機。</t>
    <phoneticPr fontId="5" type="noConversion"/>
  </si>
  <si>
    <t>F01；sec1.2 2FA042-R；sec3-4,8,9 2F1XU2-R；sec5-7 2F29H2-T ；sec10 2F28M2-T。</t>
  </si>
  <si>
    <t>F01；sec1.2 2FA042-R；sec3-4,8,9 2F1XU2-R；sec5-7 2F29H2-T ；sec10 2F28M2-T。</t>
    <phoneticPr fontId="5" type="noConversion"/>
  </si>
  <si>
    <r>
      <t>T05R 2F6II2(K)，150/48/2SDr，5.5KG，紅黃雙色，FP82173R，開車OK，首落紗徑重5512/69.9，OF3-0.95↓-1.85。</t>
    </r>
    <r>
      <rPr>
        <b/>
        <sz val="12"/>
        <color rgb="FF0000CC"/>
        <rFont val="新細明體"/>
        <family val="1"/>
        <charset val="136"/>
      </rPr>
      <t>第2落整落性成型異常;已留樣待明製程確認包裝。紗徑偏小約66cm已修正OF3  -1.85↑-1.40，請早續確認狀況</t>
    </r>
    <phoneticPr fontId="5" type="noConversion"/>
  </si>
  <si>
    <r>
      <t>S1 SEC1-3，2F29J2，50/72/2SDFFR，白黑大三角，FP80099R，開車OK</t>
    </r>
    <r>
      <rPr>
        <b/>
        <sz val="12"/>
        <color rgb="FF0000CC"/>
        <rFont val="新細明體"/>
        <family val="1"/>
        <charset val="136"/>
      </rPr>
      <t>，請明早測量首落紗徑重 07:30。機台斷絲多請早製程確認</t>
    </r>
    <phoneticPr fontId="5" type="noConversion"/>
  </si>
  <si>
    <r>
      <t>S1 SEC4-6，2F43Q2，75/72/2SDFFR，白紅十字，FP81209R，開車OK，</t>
    </r>
    <r>
      <rPr>
        <b/>
        <sz val="12"/>
        <color rgb="FF0000CC"/>
        <rFont val="新細明體"/>
        <family val="1"/>
        <charset val="136"/>
      </rPr>
      <t>首落紗徑67.5cm紗重 4940g。已修正W4 4.50↑4.75，落紗時間507mins↑517mins。機台斷絲多請早製程確認</t>
    </r>
    <phoneticPr fontId="5" type="noConversion"/>
  </si>
  <si>
    <t>各班記錄3區的溫度: 02:00     A區:24.9    B區: 30.7     C區:33.6     冷凍水 設定：0/0/0</t>
    <phoneticPr fontId="5" type="noConversion"/>
  </si>
  <si>
    <t>05:20-05:30</t>
    <phoneticPr fontId="5" type="noConversion"/>
  </si>
  <si>
    <t>A區 STS: T05R  02落 2F6II2K*3車 成型異常、T05R  03落 2F6II2K*3車 紗徑偏小</t>
    <phoneticPr fontId="5" type="noConversion"/>
  </si>
  <si>
    <t>F02、S01sec7-12、J07、J09、A07、A09A、A10B、A12、A14、A16、A17、A20、A22、A23、T04、T06</t>
  </si>
  <si>
    <t>F02、S01sec7-12、J07、J09、A07、A09A、A10B、A12、A14、A16、A17、A20、A22、A23、T04、T06</t>
    <phoneticPr fontId="5" type="noConversion"/>
  </si>
  <si>
    <t>CAW負載率: 13%</t>
  </si>
  <si>
    <t>CAW負載率: 13%</t>
    <phoneticPr fontId="5" type="noConversion"/>
  </si>
  <si>
    <t>CS負載率   CS1: 91.3%     CS2: 92.5%     CS3: 88.5%      CS4: 86.9%       02:00    07:00</t>
    <phoneticPr fontId="5" type="noConversion"/>
  </si>
  <si>
    <r>
      <t>F02、S01sec7-12、J07、J09、A07、A09A、A10B、A12、A14、A16、A17、A20、A22、A23、T04</t>
    </r>
    <r>
      <rPr>
        <b/>
        <sz val="12"/>
        <color rgb="FF0000CC"/>
        <rFont val="新細明體"/>
        <family val="1"/>
        <charset val="136"/>
      </rPr>
      <t>、T06</t>
    </r>
    <phoneticPr fontId="5" type="noConversion"/>
  </si>
  <si>
    <t>30.9</t>
    <phoneticPr fontId="5" type="noConversion"/>
  </si>
  <si>
    <t>66.1</t>
    <phoneticPr fontId="5" type="noConversion"/>
  </si>
  <si>
    <t>VIEN</t>
    <phoneticPr fontId="5" type="noConversion"/>
  </si>
  <si>
    <t>0800-1600</t>
    <phoneticPr fontId="5" type="noConversion"/>
  </si>
  <si>
    <t>斷絲超過4根機台:T01、T02、T03L、T03R</t>
  </si>
  <si>
    <t>斷絲超過4根機台:T01、T02、T03L、T03R</t>
    <phoneticPr fontId="5" type="noConversion"/>
  </si>
  <si>
    <t>早班抽檢派紗員紙箱隔板回收作業，作業正常，堆疊未超過2層。</t>
    <phoneticPr fontId="5" type="noConversion"/>
  </si>
  <si>
    <r>
      <t>G1 樣品 2F9VD2，60/96SDR，2.0KG，綠黑點，FP81359R，255/48SDR---生產110顆編染挑M紗*100PCS。</t>
    </r>
    <r>
      <rPr>
        <b/>
        <sz val="12"/>
        <color rgb="FFFF0000"/>
        <rFont val="新細明體"/>
        <family val="1"/>
        <charset val="136"/>
      </rPr>
      <t>DTY待製程通知後再包。</t>
    </r>
    <phoneticPr fontId="5" type="noConversion"/>
  </si>
  <si>
    <t>車道下方棧板區及釘櫃區每兩小時巡檢一次: 10:00   13:00    15:00</t>
    <phoneticPr fontId="5" type="noConversion"/>
  </si>
  <si>
    <t>各班記錄3區的溫度: 02:00     A區:24.9    B區: 30.9     C區:33.3     冷凍水 設定：0/0/0</t>
    <phoneticPr fontId="5" type="noConversion"/>
  </si>
  <si>
    <t>各班記錄3區抽查機台油汙:C區: T01</t>
    <phoneticPr fontId="5" type="noConversion"/>
  </si>
  <si>
    <t>CS負載率   CS1: 87.0%     CS2: 79.3%     CS3: 83.2%      CS4: 85.6%       10:00    13:00</t>
    <phoneticPr fontId="5" type="noConversion"/>
  </si>
  <si>
    <t>09:30-09:40</t>
    <phoneticPr fontId="5" type="noConversion"/>
  </si>
  <si>
    <t>YOBY</t>
    <phoneticPr fontId="5" type="noConversion"/>
  </si>
  <si>
    <t>2F6IC1(4.0KG)</t>
    <phoneticPr fontId="5" type="noConversion"/>
  </si>
  <si>
    <t>6.1</t>
    <phoneticPr fontId="5" type="noConversion"/>
  </si>
  <si>
    <t>6.2</t>
    <phoneticPr fontId="5" type="noConversion"/>
  </si>
  <si>
    <t>S02 sec1.4.5 2FM4F2 50/36EBFSD  紅藍小三角，需M紗0.5KG*410顆(使用明碁包材包裝)，POY吃完。夜班已包420顆</t>
    <phoneticPr fontId="5" type="noConversion"/>
  </si>
  <si>
    <t>S02 sec4 2FM4F2 50/36EBFSD  紅藍小三角，需M紗0.5KG*410顆(使用明碁包材包裝)，POY吃完。已包足，POY吃空</t>
  </si>
  <si>
    <t>S02 sec4 2FM4F2 50/36EBFSD  紅藍小三角，需M紗0.5KG*410顆(使用明碁包材包裝)，POY吃完。已包足，POY吃空</t>
    <phoneticPr fontId="5" type="noConversion"/>
  </si>
  <si>
    <t>S01-1~3</t>
    <phoneticPr fontId="5" type="noConversion"/>
  </si>
  <si>
    <t>S01-4~6</t>
    <phoneticPr fontId="5" type="noConversion"/>
  </si>
  <si>
    <t>50/72/2SDFFR</t>
  </si>
  <si>
    <t>50/72/2SDFFR</t>
    <phoneticPr fontId="5" type="noConversion"/>
  </si>
  <si>
    <t>FP80099R×2</t>
  </si>
  <si>
    <t>FP80099R×2</t>
    <phoneticPr fontId="5" type="noConversion"/>
  </si>
  <si>
    <t>-3.8</t>
    <phoneticPr fontId="5" type="noConversion"/>
  </si>
  <si>
    <t>-4.3</t>
    <phoneticPr fontId="5" type="noConversion"/>
  </si>
  <si>
    <t>-4.4</t>
    <phoneticPr fontId="5" type="noConversion"/>
  </si>
  <si>
    <t>36</t>
    <phoneticPr fontId="5" type="noConversion"/>
  </si>
  <si>
    <t>-4.5</t>
    <phoneticPr fontId="5" type="noConversion"/>
  </si>
  <si>
    <t>-5.55</t>
    <phoneticPr fontId="5" type="noConversion"/>
  </si>
  <si>
    <t>-4.1</t>
    <phoneticPr fontId="5" type="noConversion"/>
  </si>
  <si>
    <t>FP81209R×2</t>
  </si>
  <si>
    <t>FP81209R×2</t>
    <phoneticPr fontId="5" type="noConversion"/>
  </si>
  <si>
    <t>75/72/2SDFFR</t>
    <phoneticPr fontId="5" type="noConversion"/>
  </si>
  <si>
    <r>
      <t>S1 SEC1-3，2F29J2，50/72/2SDFFR，白黑大三角，FP80099R。</t>
    </r>
    <r>
      <rPr>
        <b/>
        <sz val="12"/>
        <color rgb="FFFF0000"/>
        <rFont val="新細明體"/>
        <family val="1"/>
        <charset val="136"/>
      </rPr>
      <t>紗徑:63.5CM，紗重:4035G，W4:-4.40↓-4.70</t>
    </r>
    <phoneticPr fontId="5" type="noConversion"/>
  </si>
  <si>
    <r>
      <t>T05R 2F6II2(K)，150/48/2SDr，5.5KG，紅黃雙色，FP82173R，開車OK，首落紗徑重5512/69.9，OF3-0.95↓-1.85。第2落整落性成型異常;已留樣待明製程確認包裝。紗徑偏小約66cm已修正OF3  -1.85↑-1.40。</t>
    </r>
    <r>
      <rPr>
        <b/>
        <sz val="12"/>
        <color rgb="FFFF0000"/>
        <rFont val="新細明體"/>
        <family val="1"/>
        <charset val="136"/>
      </rPr>
      <t>早OF3  -1.40↑-1.00，請中量測紗徑</t>
    </r>
    <phoneticPr fontId="5" type="noConversion"/>
  </si>
  <si>
    <t>G1 樣品 2F9VD2，60/96SDR，2.0KG，綠黑點，FP81359R，255/48SDR---生產110顆編染挑M紗*100PCS。DTY待製程通知後再包。</t>
  </si>
  <si>
    <r>
      <t>A區 STS:</t>
    </r>
    <r>
      <rPr>
        <b/>
        <sz val="12"/>
        <color rgb="FFFF0000"/>
        <rFont val="新細明體"/>
        <family val="1"/>
        <charset val="136"/>
      </rPr>
      <t xml:space="preserve"> </t>
    </r>
    <r>
      <rPr>
        <b/>
        <sz val="12"/>
        <color theme="1"/>
        <rFont val="新細明體"/>
        <family val="1"/>
        <charset val="136"/>
      </rPr>
      <t>NA</t>
    </r>
    <phoneticPr fontId="5" type="noConversion"/>
  </si>
  <si>
    <t>6.3</t>
  </si>
  <si>
    <t>6.3</t>
    <phoneticPr fontId="5" type="noConversion"/>
  </si>
  <si>
    <t>S02 sec3 2FM4I2 75/72/2SR6  黑白小三角，需M紗5.0KG*6顆，POY吃完。</t>
  </si>
  <si>
    <t>S02 sec3 2FM4I2 75/72/2SR6  黑白小三角，需M紗5.0KG*6顆，POY吃完。</t>
    <phoneticPr fontId="5" type="noConversion"/>
  </si>
  <si>
    <t>S02 sec1.2.5 2FM4H1 100/36SDR  黃黑小三角，需M紗2.0KG*84顆，足量後POY移21。</t>
  </si>
  <si>
    <t>S02 sec1.2.5 2FM4H1 100/36SDR  黃黑小三角，需M紗2.0KG*84顆，足量後POY移21。</t>
    <phoneticPr fontId="5" type="noConversion"/>
  </si>
  <si>
    <t>A24</t>
    <phoneticPr fontId="5" type="noConversion"/>
  </si>
  <si>
    <t>RICKY 支援14刯</t>
    <phoneticPr fontId="5" type="noConversion"/>
  </si>
  <si>
    <t>A21</t>
    <phoneticPr fontId="5" type="noConversion"/>
  </si>
  <si>
    <t>RICKY 支援12刯</t>
    <phoneticPr fontId="5" type="noConversion"/>
  </si>
  <si>
    <t>A18</t>
    <phoneticPr fontId="5" type="noConversion"/>
  </si>
  <si>
    <t>T03</t>
    <phoneticPr fontId="5" type="noConversion"/>
  </si>
  <si>
    <t>R</t>
    <phoneticPr fontId="5" type="noConversion"/>
  </si>
  <si>
    <t>DENDEN 08:10-15:30支援生頭28根</t>
    <phoneticPr fontId="5" type="noConversion"/>
  </si>
  <si>
    <t>L</t>
    <phoneticPr fontId="5" type="noConversion"/>
  </si>
  <si>
    <t>DENDEN 08:10-15:30支援生頭38根</t>
    <phoneticPr fontId="5" type="noConversion"/>
  </si>
  <si>
    <t>KIM</t>
    <phoneticPr fontId="5" type="noConversion"/>
  </si>
  <si>
    <t>TIDOY</t>
    <phoneticPr fontId="5" type="noConversion"/>
  </si>
  <si>
    <t>IKONG</t>
    <phoneticPr fontId="5" type="noConversion"/>
  </si>
  <si>
    <t>0</t>
    <phoneticPr fontId="5" type="noConversion"/>
  </si>
  <si>
    <t>3</t>
    <phoneticPr fontId="5" type="noConversion"/>
  </si>
  <si>
    <t>T04停機電腦櫃上有雜物</t>
    <phoneticPr fontId="5" type="noConversion"/>
  </si>
  <si>
    <t>CH3</t>
    <phoneticPr fontId="5" type="noConversion"/>
  </si>
  <si>
    <t>BOY 於1號手工線進行重跑作業，作業正常。</t>
    <phoneticPr fontId="5" type="noConversion"/>
  </si>
  <si>
    <t>鑰匙串裡新增1支G1鑰匙</t>
    <phoneticPr fontId="5" type="noConversion"/>
  </si>
  <si>
    <t>32.0</t>
    <phoneticPr fontId="5" type="noConversion"/>
  </si>
  <si>
    <t>59.9%</t>
    <phoneticPr fontId="5" type="noConversion"/>
  </si>
  <si>
    <t>31/20</t>
    <phoneticPr fontId="5" type="noConversion"/>
  </si>
  <si>
    <t>16-20未到</t>
    <phoneticPr fontId="5" type="noConversion"/>
  </si>
  <si>
    <t>RICKY</t>
    <phoneticPr fontId="5" type="noConversion"/>
  </si>
  <si>
    <t>CAW負載率: 7%</t>
    <phoneticPr fontId="5" type="noConversion"/>
  </si>
  <si>
    <t xml:space="preserve">CS負載率   CS1: 63.7%     CS2: 72.9%     CS3: 80.5%      CS4: 81.6%       18:00    20:00  </t>
    <phoneticPr fontId="5" type="noConversion"/>
  </si>
  <si>
    <t>各班記錄3區的溫度: 18:00     A區: 25.5    B區: 32.0      C區:35.3    冷凍水 設定：0/0/0</t>
    <phoneticPr fontId="5" type="noConversion"/>
  </si>
  <si>
    <t>T06(5/12-5/13)</t>
    <phoneticPr fontId="5" type="noConversion"/>
  </si>
  <si>
    <t>中班抽檢派紗員紙箱隔板回收作業，作業正常，堆疊未超過2層。17:20</t>
    <phoneticPr fontId="5" type="noConversion"/>
  </si>
  <si>
    <t>MAR 18:20-19:10支援13根</t>
    <phoneticPr fontId="5" type="noConversion"/>
  </si>
  <si>
    <t>各班記錄3區抽查機台油汙:B區: A21</t>
    <phoneticPr fontId="5" type="noConversion"/>
  </si>
  <si>
    <t>早</t>
    <phoneticPr fontId="5" type="noConversion"/>
  </si>
  <si>
    <t>夜班抽檢派紗員紙箱隔板回收作業，作業正常，堆疊未超過2層。03:30</t>
    <phoneticPr fontId="5" type="noConversion"/>
  </si>
  <si>
    <t>61.2%</t>
    <phoneticPr fontId="5" type="noConversion"/>
  </si>
  <si>
    <t>F01；sec1.2 2FA042-R；sec3-4,8-10  2F1XU2-R；sec5-7 2F29H2-T 。</t>
  </si>
  <si>
    <t>F01；sec1.2 2FA042-R；sec3-4,8-10  2F1XU2-R；sec5-7 2F29H2-T 。</t>
    <phoneticPr fontId="5" type="noConversion"/>
  </si>
  <si>
    <t>各班記錄3區抽查機台油汙:C區: T01</t>
    <phoneticPr fontId="5" type="noConversion"/>
  </si>
  <si>
    <t>各班記錄3區的溫度: 02:00     A區:25.4    B區: 31.1     C區:33.5     冷凍水 設定：0/0/0</t>
    <phoneticPr fontId="5" type="noConversion"/>
  </si>
  <si>
    <t>A22,A23間柱子上放置1捲膠帶</t>
    <phoneticPr fontId="5" type="noConversion"/>
  </si>
  <si>
    <t>2F28M2</t>
    <phoneticPr fontId="5" type="noConversion"/>
  </si>
  <si>
    <t>FADIS</t>
    <phoneticPr fontId="5" type="noConversion"/>
  </si>
  <si>
    <t>倒筒前白黑方塊</t>
    <phoneticPr fontId="5" type="noConversion"/>
  </si>
  <si>
    <r>
      <t>S02 sec1.2.5 2FM4H1 100/36SDR  黃黑小三角，需M紗2.0KG*84顆，足量後POY移21。</t>
    </r>
    <r>
      <rPr>
        <b/>
        <sz val="12"/>
        <color rgb="FF0000CC"/>
        <rFont val="新細明體"/>
        <family val="1"/>
        <charset val="136"/>
      </rPr>
      <t>夜班已FINAL請早停機POY移A21，DTY編染包裝結批。</t>
    </r>
    <phoneticPr fontId="5" type="noConversion"/>
  </si>
  <si>
    <t>04:35-04:45</t>
    <phoneticPr fontId="5" type="noConversion"/>
  </si>
  <si>
    <t>DONG 於大包作業區進行包裝作業，作業正常，有穿戴反光背帶。</t>
    <phoneticPr fontId="5" type="noConversion"/>
  </si>
  <si>
    <t>CS負載率   CS1: 63.7%     CS2: 72.9%     CS3: 80.5%      CS4: 81.6%       02:00    07:00</t>
    <phoneticPr fontId="5" type="noConversion"/>
  </si>
  <si>
    <t>DENDEN</t>
    <phoneticPr fontId="5" type="noConversion"/>
  </si>
  <si>
    <t>31.9</t>
    <phoneticPr fontId="5" type="noConversion"/>
  </si>
  <si>
    <t>66.6</t>
    <phoneticPr fontId="5" type="noConversion"/>
  </si>
  <si>
    <t>G1 樣品 2F9VB2，60/96SDR，2.0KG，藍黑點，FP81359R，100/96SDR---需M紗*100PCS，編染後套袋放絲車，暫不繳庫，目前107顆---中班編染完成已用膠帶圍起套袋暫不包裝，已通知製程。</t>
    <phoneticPr fontId="5" type="noConversion"/>
  </si>
  <si>
    <r>
      <t>G1 樣品 2F9VD2，60/96SDR，2.0KG，綠黑點----</t>
    </r>
    <r>
      <rPr>
        <b/>
        <sz val="12"/>
        <color rgb="FF0000CC"/>
        <rFont val="新細明體"/>
        <family val="1"/>
        <charset val="136"/>
      </rPr>
      <t>早包裝繳庫OK。</t>
    </r>
    <phoneticPr fontId="5" type="noConversion"/>
  </si>
  <si>
    <r>
      <t>G1 樣品 2F9VB2，60/96SDR，2.0KG，藍黑點----</t>
    </r>
    <r>
      <rPr>
        <b/>
        <sz val="12"/>
        <color rgb="FF0000CC"/>
        <rFont val="新細明體"/>
        <family val="1"/>
        <charset val="136"/>
      </rPr>
      <t>早包裝繳庫OK。</t>
    </r>
    <phoneticPr fontId="5" type="noConversion"/>
  </si>
  <si>
    <t>S02(5/13-5/14)</t>
    <phoneticPr fontId="5" type="noConversion"/>
  </si>
  <si>
    <r>
      <t>S02 sec1.2.5 2FM4H1 100/36SDR  黃黑小三角，需M紗2.0KG*84顆----</t>
    </r>
    <r>
      <rPr>
        <b/>
        <sz val="12"/>
        <color rgb="FF0000CC"/>
        <rFont val="新細明體"/>
        <family val="1"/>
        <charset val="136"/>
      </rPr>
      <t>DTY編染包裝結批中。</t>
    </r>
    <phoneticPr fontId="5" type="noConversion"/>
  </si>
  <si>
    <r>
      <t>S02 sec4 2FM4F2 50/36EBFSD  紅藍小三角，需M紗0.5KG*410顆(明碁包材包裝)----</t>
    </r>
    <r>
      <rPr>
        <b/>
        <sz val="12"/>
        <color rgb="FF0000CC"/>
        <rFont val="新細明體"/>
        <family val="1"/>
        <charset val="136"/>
      </rPr>
      <t>DTY編染包裝結批中。</t>
    </r>
    <phoneticPr fontId="5" type="noConversion"/>
  </si>
  <si>
    <t>CS負載率   CS1: 47.6%     CS2: 45.3%     CS3: 81.2%      CS4: 76.6%       10:00     14:00</t>
    <phoneticPr fontId="5" type="noConversion"/>
  </si>
  <si>
    <t>早班效率差機台(低於80%):J08、M05</t>
    <phoneticPr fontId="5" type="noConversion"/>
  </si>
  <si>
    <t>★★</t>
    <phoneticPr fontId="5" type="noConversion"/>
  </si>
  <si>
    <t>★★★</t>
    <phoneticPr fontId="5" type="noConversion"/>
  </si>
  <si>
    <t>明早(5/14) 自動倉系統測試，請今日夜班07:00後停止入倉，CHECK POINT 掛牌STOP禁止啟動，並交接</t>
    <phoneticPr fontId="5" type="noConversion"/>
  </si>
  <si>
    <r>
      <rPr>
        <b/>
        <sz val="12"/>
        <color rgb="FFFF0000"/>
        <rFont val="新細明體"/>
        <family val="1"/>
        <charset val="136"/>
      </rPr>
      <t>明早(5/14) 自動倉系統測試</t>
    </r>
    <r>
      <rPr>
        <b/>
        <sz val="12"/>
        <rFont val="新細明體"/>
        <family val="1"/>
        <charset val="136"/>
      </rPr>
      <t>，</t>
    </r>
    <r>
      <rPr>
        <b/>
        <sz val="12"/>
        <color rgb="FFFF0000"/>
        <rFont val="新細明體"/>
        <family val="1"/>
        <charset val="136"/>
      </rPr>
      <t>請今日夜班07:00後停止入倉，CHECK POINT 掛牌STOP禁止啟動</t>
    </r>
    <r>
      <rPr>
        <b/>
        <sz val="12"/>
        <rFont val="新細明體"/>
        <family val="1"/>
        <charset val="136"/>
      </rPr>
      <t>，</t>
    </r>
    <r>
      <rPr>
        <b/>
        <sz val="12"/>
        <color rgb="FF0000CC"/>
        <rFont val="新細明體"/>
        <family val="1"/>
        <charset val="136"/>
      </rPr>
      <t>並交接給明早班主管與相關作業人員，防止有人開啟</t>
    </r>
    <r>
      <rPr>
        <b/>
        <sz val="12"/>
        <color rgb="FFFF0000"/>
        <rFont val="新細明體"/>
        <family val="1"/>
        <charset val="136"/>
      </rPr>
      <t>，後續待包裝主管通知才可啟動。</t>
    </r>
    <phoneticPr fontId="5" type="noConversion"/>
  </si>
  <si>
    <t>T04L</t>
    <phoneticPr fontId="5" type="noConversion"/>
  </si>
  <si>
    <t>Test</t>
  </si>
  <si>
    <t>10.1</t>
    <phoneticPr fontId="5" type="noConversion"/>
  </si>
  <si>
    <t>10.2</t>
    <phoneticPr fontId="5" type="noConversion"/>
  </si>
  <si>
    <t>11</t>
    <phoneticPr fontId="5" type="noConversion"/>
  </si>
  <si>
    <t>T04 SEC08-09，FP81304R(125/72SDR)，共6錠生產試驗，請協助落紗+生頭，DTY畫紅線(管色同T06)，DTY暫放絲車，預計明早班停機。</t>
  </si>
  <si>
    <t>T04 SEC08-09，FP81304R(125/72SDR)，共6錠生產試驗，請協助落紗+生頭，DTY畫紅線(管色同T06)，DTY暫放絲車，預計明早班停機。</t>
    <phoneticPr fontId="5" type="noConversion"/>
  </si>
  <si>
    <t>SEC08-09，FP81304R(125/72SDR)，共6錠生產試驗，請協助落紗+生頭，DTY畫紅線(管色同T06)，DTY暫放絲車，預計明早班停機</t>
    <phoneticPr fontId="5" type="noConversion"/>
  </si>
  <si>
    <t>09:30-09:50</t>
    <phoneticPr fontId="5" type="noConversion"/>
  </si>
  <si>
    <t>DENDEN 10:00-14:30支援29根</t>
    <phoneticPr fontId="5" type="noConversion"/>
  </si>
  <si>
    <t>J08與J09間屋頂滴水</t>
    <phoneticPr fontId="5" type="noConversion"/>
  </si>
  <si>
    <t>已放置水桶</t>
    <phoneticPr fontId="5" type="noConversion"/>
  </si>
  <si>
    <t>T03R</t>
    <phoneticPr fontId="5" type="noConversion"/>
  </si>
  <si>
    <t>USE NO FET  BRAND BOX AND  LABEL</t>
    <phoneticPr fontId="5" type="noConversion"/>
  </si>
  <si>
    <t>NHEL 於1號手工線進行重跑作業，作業正常。</t>
    <phoneticPr fontId="5" type="noConversion"/>
  </si>
  <si>
    <t>CAW負載率: 17%</t>
    <phoneticPr fontId="5" type="noConversion"/>
  </si>
  <si>
    <t xml:space="preserve">CS負載率   CS1: 44.5%     CS2: 44.8%     CS3: 79.3%      CS4: 77.8%       18:00    20:00  </t>
    <phoneticPr fontId="5" type="noConversion"/>
  </si>
  <si>
    <r>
      <t>明早(5/14) 自動倉系統測試，請今日夜班07:00後停止入倉，CHECK POINT 掛牌STOP禁止啟動，</t>
    </r>
    <r>
      <rPr>
        <b/>
        <sz val="12"/>
        <color rgb="FF0000CC"/>
        <rFont val="新細明體"/>
        <family val="1"/>
        <charset val="136"/>
      </rPr>
      <t>並交接給明早班主管與相關作業人員，防止有人開啟，</t>
    </r>
    <r>
      <rPr>
        <b/>
        <sz val="12"/>
        <color rgb="FFFF0000"/>
        <rFont val="新細明體"/>
        <family val="1"/>
        <charset val="136"/>
      </rPr>
      <t>後續待包裝主管通知才可啟動。</t>
    </r>
    <phoneticPr fontId="5" type="noConversion"/>
  </si>
  <si>
    <t>T03R 5/13中起，中立包裝。</t>
  </si>
  <si>
    <t>T03R 5/13中起，中立包裝。</t>
    <phoneticPr fontId="5" type="noConversion"/>
  </si>
  <si>
    <t>65.7%</t>
    <phoneticPr fontId="5" type="noConversion"/>
  </si>
  <si>
    <t>29/20</t>
    <phoneticPr fontId="5" type="noConversion"/>
  </si>
  <si>
    <t>各班記錄3區的溫度: 18:00     A區: 23.8    B區: 30.7      C區: 34.2    冷凍水 設定：0/0/0</t>
    <phoneticPr fontId="5" type="noConversion"/>
  </si>
  <si>
    <t>T05L(今日到貨3箱已上)</t>
    <phoneticPr fontId="5" type="noConversion"/>
  </si>
  <si>
    <t>S2請夜停機。</t>
    <phoneticPr fontId="5" type="noConversion"/>
  </si>
  <si>
    <t>中班抽檢派紗員紙箱隔板回收作業，作業正常，堆疊未超過2層。17:30</t>
    <phoneticPr fontId="5" type="noConversion"/>
  </si>
  <si>
    <r>
      <t>2F6ID2</t>
    </r>
    <r>
      <rPr>
        <b/>
        <sz val="16"/>
        <color rgb="FFFF0000"/>
        <rFont val="新細明體"/>
        <family val="1"/>
        <charset val="136"/>
      </rPr>
      <t>A</t>
    </r>
    <phoneticPr fontId="5" type="noConversion"/>
  </si>
  <si>
    <t>MAMAY</t>
    <phoneticPr fontId="5" type="noConversion"/>
  </si>
  <si>
    <t>未交卡片</t>
    <phoneticPr fontId="5" type="noConversion"/>
  </si>
  <si>
    <t>S02 sec3 2FM4I2 75/72/2SR6  黑白小三角，需M紗5.0KG*6顆，POY吃完。---POY放架上。</t>
  </si>
  <si>
    <r>
      <t>S02 sec3 2FM4I2 75/72/2SR6  黑白小三角，需M紗5.0KG*6顆，POY吃完。</t>
    </r>
    <r>
      <rPr>
        <b/>
        <sz val="12"/>
        <color rgb="FF0000CC"/>
        <rFont val="新細明體"/>
        <family val="1"/>
        <charset val="136"/>
      </rPr>
      <t>---POY放架上。</t>
    </r>
    <phoneticPr fontId="5" type="noConversion"/>
  </si>
  <si>
    <t>T06開車OK。</t>
    <phoneticPr fontId="5" type="noConversion"/>
  </si>
  <si>
    <t>中班張力調整機台:T06</t>
    <phoneticPr fontId="5" type="noConversion"/>
  </si>
  <si>
    <t>傳統倉重跑狀況:3板</t>
    <phoneticPr fontId="5" type="noConversion"/>
  </si>
  <si>
    <t>了機</t>
    <phoneticPr fontId="5" type="noConversion"/>
  </si>
  <si>
    <t>T05L</t>
    <phoneticPr fontId="5" type="noConversion"/>
  </si>
  <si>
    <t>夜班抽檢派紗員紙箱隔板回收作業，作業正常，堆疊未超過2層。1:30</t>
    <phoneticPr fontId="5" type="noConversion"/>
  </si>
  <si>
    <t>傳統倉重跑狀況:1板</t>
    <phoneticPr fontId="5" type="noConversion"/>
  </si>
  <si>
    <t>各班記錄3區抽查機台油汙:C區: A11</t>
    <phoneticPr fontId="5" type="noConversion"/>
  </si>
  <si>
    <t>夜班主管檢查C區鎖頭:C區機台都有鎖上</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</si>
  <si>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</si>
  <si>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</si>
  <si>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鍾祐寧</t>
    <phoneticPr fontId="5" type="noConversion"/>
  </si>
  <si>
    <t>00-08請假</t>
    <phoneticPr fontId="5" type="noConversion"/>
  </si>
  <si>
    <t>S2夜班已停機。溫度壓力已關。</t>
    <phoneticPr fontId="5" type="noConversion"/>
  </si>
  <si>
    <t>F02、S01sec7-12、J07、J09、A07、A09A、A10B、A12、A14、A16、A17、A20、A22、A23、T04、S02(清車)</t>
    <phoneticPr fontId="5" type="noConversion"/>
  </si>
  <si>
    <t>T06 復開完成。</t>
    <phoneticPr fontId="5" type="noConversion"/>
  </si>
  <si>
    <t>M/L走道 B3 緊急逃生門前方擺放POY絲車</t>
    <phoneticPr fontId="5" type="noConversion"/>
  </si>
  <si>
    <t>已將絲車移開</t>
    <phoneticPr fontId="5" type="noConversion"/>
  </si>
  <si>
    <t>05:30-40</t>
    <phoneticPr fontId="5" type="noConversion"/>
  </si>
  <si>
    <t>ALVIN 於大包作業區進行包裝作業，作業正常，有穿戴反光背帶。</t>
    <phoneticPr fontId="5" type="noConversion"/>
  </si>
  <si>
    <r>
      <t>T04 SEC08-09，FP81304R(125/72SDR)，共6錠生產試驗，請協助落紗+生頭，DTY畫紅線(管色同T06)，DTY暫放絲車，預計明早班停機。</t>
    </r>
    <r>
      <rPr>
        <b/>
        <sz val="12"/>
        <color rgb="FF0000CC"/>
        <rFont val="新細明體"/>
        <family val="1"/>
        <charset val="136"/>
      </rPr>
      <t>夜班DTY已放絲車。</t>
    </r>
    <phoneticPr fontId="5" type="noConversion"/>
  </si>
  <si>
    <t>斷絲超過4根機台:T03L、T03R</t>
  </si>
  <si>
    <t>斷絲超過4根機台:T03L、T03R</t>
    <phoneticPr fontId="5" type="noConversion"/>
  </si>
  <si>
    <t>了機移紗</t>
    <phoneticPr fontId="5" type="noConversion"/>
  </si>
  <si>
    <t>T05L 夜班已將SEC1-4紙管收掉，POY已移SEC5-9。</t>
    <phoneticPr fontId="5" type="noConversion"/>
  </si>
  <si>
    <t>夜班效率差機台(低於80%):J08、A09B</t>
    <phoneticPr fontId="5" type="noConversion"/>
  </si>
  <si>
    <t>車道下方棧板區及釘櫃區每兩小時巡檢一次: 2:30   5:00    7:00</t>
    <phoneticPr fontId="5" type="noConversion"/>
  </si>
  <si>
    <t>29.1</t>
    <phoneticPr fontId="5" type="noConversion"/>
  </si>
  <si>
    <t>74.0</t>
    <phoneticPr fontId="5" type="noConversion"/>
  </si>
  <si>
    <t>各班記錄3區的溫度: 6:00     A區: 22.6    B區: 29.1      C區: 33.0    冷凍水 設定：0/0/0</t>
    <phoneticPr fontId="5" type="noConversion"/>
  </si>
  <si>
    <t xml:space="preserve">CS負載率   CS1: 52.1%     CS2: 52.5%     CS3: 85.1%      CS4: 85.5%       4:00    6:00  </t>
    <phoneticPr fontId="5" type="noConversion"/>
  </si>
  <si>
    <t>F01；sec1.2 2FA042-R；sec3-4,6-10  2F1XU2-R；sec5 2F29H2-T 。</t>
  </si>
  <si>
    <t>F01；sec1.2 2FA042-R；sec3-4,6-10  2F1XU2-R；sec5 2F29H2-T 。</t>
    <phoneticPr fontId="5" type="noConversion"/>
  </si>
  <si>
    <t>T01R</t>
    <phoneticPr fontId="5" type="noConversion"/>
  </si>
  <si>
    <t>JONA 02:20-03:30支援20根</t>
    <phoneticPr fontId="5" type="noConversion"/>
  </si>
  <si>
    <t>T03L</t>
    <phoneticPr fontId="5" type="noConversion"/>
  </si>
  <si>
    <t>JONA 01:44-02:20支援13根</t>
    <phoneticPr fontId="5" type="noConversion"/>
  </si>
  <si>
    <t>JONA 04:30-05:20支援7根</t>
    <phoneticPr fontId="5" type="noConversion"/>
  </si>
  <si>
    <t>30.0</t>
    <phoneticPr fontId="5" type="noConversion"/>
  </si>
  <si>
    <t>70.8</t>
    <phoneticPr fontId="5" type="noConversion"/>
  </si>
  <si>
    <t>S2。</t>
    <phoneticPr fontId="5" type="noConversion"/>
  </si>
  <si>
    <t>早班效率差機台(低於80%):J08、A09B</t>
    <phoneticPr fontId="5" type="noConversion"/>
  </si>
  <si>
    <t>早班抽檢派紗員紙箱隔板回收作業，作業正常，堆疊未超過2層。10:30</t>
    <phoneticPr fontId="5" type="noConversion"/>
  </si>
  <si>
    <t>T04 SEC08-09，FP81304R(125/72SDR)，共6錠生產試驗，請協助落紗+生頭，DTY畫紅線(管色同T06)，DTY暫放絲車，預計明早班停機。夜班DTY已放絲車。-----早班已停機試驗</t>
    <phoneticPr fontId="5" type="noConversion"/>
  </si>
  <si>
    <t>G1  架上原絲已裝箱，改上FP80141，待明試驗</t>
    <phoneticPr fontId="5" type="noConversion"/>
  </si>
  <si>
    <t>車道下方棧板區及釘櫃區每兩小時巡檢一次: 09:30  10:00    13:00</t>
    <phoneticPr fontId="5" type="noConversion"/>
  </si>
  <si>
    <t>各班記錄3區的溫度: 6:00     A區:17.9    B區: 33.7      C區: 27.7    冷凍水 設定：0/0/0</t>
    <phoneticPr fontId="5" type="noConversion"/>
  </si>
  <si>
    <t>各班記錄3區抽查機台油汙:A區: A19</t>
    <phoneticPr fontId="5" type="noConversion"/>
  </si>
  <si>
    <t>CEDIE</t>
    <phoneticPr fontId="5" type="noConversion"/>
  </si>
  <si>
    <t>JOHN</t>
    <phoneticPr fontId="5" type="noConversion"/>
  </si>
  <si>
    <t>FITZ</t>
    <phoneticPr fontId="5" type="noConversion"/>
  </si>
  <si>
    <t>13:00-13:30</t>
    <phoneticPr fontId="5" type="noConversion"/>
  </si>
  <si>
    <t>Ｔ０５L</t>
  </si>
  <si>
    <t>Ｔ０５L</t>
    <phoneticPr fontId="5" type="noConversion"/>
  </si>
  <si>
    <t>2F7E03K，請夜班停機結批，POY降掉，待明改紡</t>
    <phoneticPr fontId="5" type="noConversion"/>
  </si>
  <si>
    <t>2F43M1，請夜停機，紙管清掉，H1關閉，待明檢修後復開</t>
    <phoneticPr fontId="5" type="noConversion"/>
  </si>
  <si>
    <r>
      <t>2F6II2(K)，150/48/2SD</t>
    </r>
    <r>
      <rPr>
        <b/>
        <sz val="12"/>
        <color rgb="FFFF0000"/>
        <rFont val="新細明體"/>
        <family val="1"/>
        <charset val="136"/>
      </rPr>
      <t>r</t>
    </r>
    <r>
      <rPr>
        <b/>
        <sz val="12"/>
        <rFont val="新細明體"/>
        <family val="1"/>
        <charset val="136"/>
      </rPr>
      <t>，5.5KG，紅黃雙色，FP82173R(255/48SDR)----同R邊</t>
    </r>
    <phoneticPr fontId="5" type="noConversion"/>
  </si>
  <si>
    <t>2F43M1，維護檢修後，預計中班開車</t>
  </si>
  <si>
    <t>2F43M1，維護檢修後，預計中班開車</t>
    <phoneticPr fontId="5" type="noConversion"/>
  </si>
  <si>
    <t>Ａ０８</t>
  </si>
  <si>
    <t>2FA032，請夜停機，紙管清掉，H1關閉，待明檢修後復開</t>
    <phoneticPr fontId="5" type="noConversion"/>
  </si>
  <si>
    <t>2FA032，維護檢修後，預計中班開車</t>
    <phoneticPr fontId="5" type="noConversion"/>
  </si>
  <si>
    <t>T05L、A21(吃空)</t>
    <phoneticPr fontId="5" type="noConversion"/>
  </si>
  <si>
    <t xml:space="preserve">CS負載率   CS1: 68.8%     CS2:68.1%     CS3: 72.1%      CS4:72.5%       10:00   13:00  </t>
    <phoneticPr fontId="5" type="noConversion"/>
  </si>
  <si>
    <t>CAW負載率: 29%</t>
    <phoneticPr fontId="5" type="noConversion"/>
  </si>
  <si>
    <t>給明早班主管與相關作業人員，防止有人開啟，待包裝主管通知才可啟動。--</t>
    <phoneticPr fontId="5" type="noConversion"/>
  </si>
  <si>
    <t>check point,K1/K3,EF區都ＯＫ,餘箱號77需手動輸入箱號入倉</t>
    <phoneticPr fontId="5" type="noConversion"/>
  </si>
  <si>
    <r>
      <t>明早(5/14) 自動倉系統測試，請今日夜班07:00後停止入倉，CHECK POINT 掛牌STOP禁止啟動，並交接給明早班主管與相關作業人員，防止有人開啟，後續待包裝主管通知才可啟動。</t>
    </r>
    <r>
      <rPr>
        <b/>
        <sz val="12"/>
        <color rgb="FF0000CC"/>
        <rFont val="新細明體"/>
        <family val="1"/>
        <charset val="136"/>
      </rPr>
      <t>----check point，K1/K3，EF區都OK，餘箱號77需手動輸入箱號入倉</t>
    </r>
    <phoneticPr fontId="5" type="noConversion"/>
  </si>
  <si>
    <t>S02 5/14-15</t>
  </si>
  <si>
    <t>S02  5/14-15</t>
    <phoneticPr fontId="5" type="noConversion"/>
  </si>
  <si>
    <t>BOY</t>
    <phoneticPr fontId="5" type="noConversion"/>
  </si>
  <si>
    <t>ALFHON</t>
    <phoneticPr fontId="5" type="noConversion"/>
  </si>
  <si>
    <t>MHIN</t>
    <phoneticPr fontId="5" type="noConversion"/>
  </si>
  <si>
    <t>DONG</t>
    <phoneticPr fontId="5" type="noConversion"/>
  </si>
  <si>
    <t>劉六妹</t>
    <phoneticPr fontId="5" type="noConversion"/>
  </si>
  <si>
    <t>何梅君</t>
    <phoneticPr fontId="5" type="noConversion"/>
  </si>
  <si>
    <t>FINAL</t>
    <phoneticPr fontId="5" type="noConversion"/>
  </si>
  <si>
    <t>JB</t>
    <phoneticPr fontId="5" type="noConversion"/>
  </si>
  <si>
    <t>30.4</t>
    <phoneticPr fontId="5" type="noConversion"/>
  </si>
  <si>
    <t>70.0%</t>
    <phoneticPr fontId="5" type="noConversion"/>
  </si>
  <si>
    <t>19:00-19:10</t>
    <phoneticPr fontId="5" type="noConversion"/>
  </si>
  <si>
    <t>A區往C棟牆邊POY紙管回收箱破損</t>
    <phoneticPr fontId="5" type="noConversion"/>
  </si>
  <si>
    <t>已派員更換新的紙箱</t>
    <phoneticPr fontId="5" type="noConversion"/>
  </si>
  <si>
    <t>JONA</t>
    <phoneticPr fontId="5" type="noConversion"/>
  </si>
  <si>
    <t>27/19</t>
    <phoneticPr fontId="5" type="noConversion"/>
  </si>
  <si>
    <t>S02 5/14-15</t>
    <phoneticPr fontId="5" type="noConversion"/>
  </si>
  <si>
    <r>
      <t>F01；sec1.2 2FA042-R</t>
    </r>
    <r>
      <rPr>
        <b/>
        <sz val="12"/>
        <color rgb="FF0000CC"/>
        <rFont val="新細明體"/>
        <family val="1"/>
        <charset val="136"/>
      </rPr>
      <t>(了機中)</t>
    </r>
    <r>
      <rPr>
        <b/>
        <sz val="12"/>
        <color theme="1"/>
        <rFont val="新細明體"/>
        <family val="1"/>
        <charset val="136"/>
      </rPr>
      <t>；sec3.4.6-10  2F1XU2-R；</t>
    </r>
    <r>
      <rPr>
        <b/>
        <sz val="12"/>
        <color rgb="FF0000CC"/>
        <rFont val="新細明體"/>
        <family val="1"/>
        <charset val="136"/>
      </rPr>
      <t xml:space="preserve">sec5 2F29H2-T(紙管無庫存) </t>
    </r>
    <r>
      <rPr>
        <b/>
        <sz val="12"/>
        <color theme="1"/>
        <rFont val="新細明體"/>
        <family val="1"/>
        <charset val="136"/>
      </rPr>
      <t>。</t>
    </r>
    <phoneticPr fontId="5" type="noConversion"/>
  </si>
  <si>
    <t>中班效率差機台(低於80%):J08、A09B</t>
    <phoneticPr fontId="5" type="noConversion"/>
  </si>
  <si>
    <t>中班抽檢派紗員紙箱隔板回收作業，作業正常，堆疊未超過2層。22:00</t>
    <phoneticPr fontId="5" type="noConversion"/>
  </si>
  <si>
    <t>G1 架上原絲已裝箱，改上FP80141，待明試驗。</t>
  </si>
  <si>
    <t>G1 架上原絲已裝箱，改上FP80141，待明試驗。</t>
    <phoneticPr fontId="5" type="noConversion"/>
  </si>
  <si>
    <t>A19 2F43M1，中班已設FINAL，紙管已清，請夜停機，H1關閉，待明檢修後復開。</t>
    <phoneticPr fontId="5" type="noConversion"/>
  </si>
  <si>
    <t>T05L 2F7E03K，請夜班FINAL停機結批，POY降掉，待明改紡。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</si>
  <si>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</si>
  <si>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</si>
  <si>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A區:23.7    B區: 30.4      C區: 33.8    冷凍水 設定：0/0/0</t>
    <phoneticPr fontId="5" type="noConversion"/>
  </si>
  <si>
    <t>各班記錄3區抽查機台油汙:B區: A09</t>
    <phoneticPr fontId="5" type="noConversion"/>
  </si>
  <si>
    <t>中班主管檢查B區鎖頭:B區機台都有鎖上</t>
    <phoneticPr fontId="5" type="noConversion"/>
  </si>
  <si>
    <t>S01 sec1 總是C級,請夜再check如是請明製程check。儀電已檢修完成，請各班續觀察。</t>
    <phoneticPr fontId="5" type="noConversion"/>
  </si>
  <si>
    <t>A區DTY有黑汙一點一點。---5/15-A19，5/18-A08清油槽，刮油</t>
    <phoneticPr fontId="5" type="noConversion"/>
  </si>
  <si>
    <t>S01 sec1-6請每班值車員注意油位，如缺油要儘速加油。</t>
    <phoneticPr fontId="5" type="noConversion"/>
  </si>
  <si>
    <t xml:space="preserve">CS負載率   CS1: 83.1%     CS2:81.6%     CS3: 76.8%      CS4:78.0%       17:00   23:00  </t>
    <phoneticPr fontId="5" type="noConversion"/>
  </si>
  <si>
    <t>2F6II2(K)，150/48/2SDr，5.5KG，紅黃雙色，FP82173R(255/48SDR)----同R邊</t>
  </si>
  <si>
    <t>RED YELLOW COLORS</t>
    <phoneticPr fontId="5" type="noConversion"/>
  </si>
  <si>
    <t>夜班抽檢派紗員紙箱隔板回收作業，作業正常，堆疊未超過2層。1:00</t>
  </si>
  <si>
    <t>夜班抽檢派紗員紙箱隔板回收作業，作業正常，堆疊未超過2層。1:00</t>
    <phoneticPr fontId="5" type="noConversion"/>
  </si>
  <si>
    <t>F02、S01sec7-12、J07、J09、A07、A09A、A10B、A12、A14、A16、A17、A20、A22、A23、T04、S02(清車)、A19(清油槽)</t>
  </si>
  <si>
    <t>F02、S01sec7-12、J07、J09、A07、A09A、A10B、A12、A14、A16、A17、A20、A22、A23、T04、S02(清車)、A19(清油槽)</t>
    <phoneticPr fontId="5" type="noConversion"/>
  </si>
  <si>
    <r>
      <t>A19 2F43M1，中班已設FINAL，紙管已清，請夜停機，H1關閉，待明檢修後復開。</t>
    </r>
    <r>
      <rPr>
        <b/>
        <sz val="12"/>
        <color rgb="FF0000CC"/>
        <rFont val="新細明體"/>
        <family val="1"/>
        <charset val="136"/>
      </rPr>
      <t>夜班已停機溫度已關，壓力未關。</t>
    </r>
    <phoneticPr fontId="5" type="noConversion"/>
  </si>
  <si>
    <t>車道下方棧板區及釘櫃區每兩小時巡檢一次: 2:00  4:00    7:00</t>
    <phoneticPr fontId="5" type="noConversion"/>
  </si>
  <si>
    <t>廢水沉降槽+汙水處理槽(值班室後面)每班檢查一次，確認有無溢出，有溢出請通知隨保檢修-3:00</t>
    <phoneticPr fontId="5" type="noConversion"/>
  </si>
  <si>
    <t>A21(吃空)</t>
  </si>
  <si>
    <t>A21(吃空)</t>
    <phoneticPr fontId="5" type="noConversion"/>
  </si>
  <si>
    <t>JONA 20:30-21:35支援19根</t>
    <phoneticPr fontId="5" type="noConversion"/>
  </si>
  <si>
    <t>T02L</t>
    <phoneticPr fontId="5" type="noConversion"/>
  </si>
  <si>
    <t>JONA 22:30-23:10支援15根</t>
    <phoneticPr fontId="5" type="noConversion"/>
  </si>
  <si>
    <t>2F7E03</t>
    <phoneticPr fontId="5" type="noConversion"/>
  </si>
  <si>
    <t>225/72/2SDr</t>
    <phoneticPr fontId="5" type="noConversion"/>
  </si>
  <si>
    <t>灰</t>
    <phoneticPr fontId="5" type="noConversion"/>
  </si>
  <si>
    <t>JHO 14:05  JHO</t>
    <phoneticPr fontId="5" type="noConversion"/>
  </si>
  <si>
    <t>碰+製</t>
    <phoneticPr fontId="5" type="noConversion"/>
  </si>
  <si>
    <t xml:space="preserve">T02  已落  </t>
    <phoneticPr fontId="5" type="noConversion"/>
  </si>
  <si>
    <t>10:40 BAJA</t>
    <phoneticPr fontId="5" type="noConversion"/>
  </si>
  <si>
    <t>14:40 BAJA</t>
    <phoneticPr fontId="5" type="noConversion"/>
  </si>
  <si>
    <r>
      <rPr>
        <b/>
        <sz val="16"/>
        <color rgb="FFFF0000"/>
        <rFont val="新細明體"/>
        <family val="1"/>
        <charset val="136"/>
      </rPr>
      <t xml:space="preserve">BAJA </t>
    </r>
    <r>
      <rPr>
        <b/>
        <sz val="16"/>
        <color theme="1"/>
        <rFont val="新細明體"/>
        <family val="1"/>
        <charset val="136"/>
      </rPr>
      <t xml:space="preserve">12:05 BAJA  </t>
    </r>
    <r>
      <rPr>
        <b/>
        <sz val="16"/>
        <color rgb="FF0000CC"/>
        <rFont val="新細明體"/>
        <family val="1"/>
        <charset val="136"/>
      </rPr>
      <t>16:15 JUNJUN</t>
    </r>
    <phoneticPr fontId="5" type="noConversion"/>
  </si>
  <si>
    <t>09:10  JUNJUN</t>
    <phoneticPr fontId="5" type="noConversion"/>
  </si>
  <si>
    <t>BAJA 13:00 JHO</t>
    <phoneticPr fontId="5" type="noConversion"/>
  </si>
  <si>
    <t>08:00 JHO 11:30 JUNJUN 15:00 JHO</t>
    <phoneticPr fontId="5" type="noConversion"/>
  </si>
  <si>
    <t>JHO  15:20 MARLO</t>
    <phoneticPr fontId="5" type="noConversion"/>
  </si>
  <si>
    <t>MARLO  13:10 BAJA</t>
    <phoneticPr fontId="5" type="noConversion"/>
  </si>
  <si>
    <r>
      <rPr>
        <b/>
        <sz val="14"/>
        <color rgb="FFFF0000"/>
        <rFont val="新細明體"/>
        <family val="1"/>
        <charset val="136"/>
      </rPr>
      <t>MARLO 07:40 JUNJUN</t>
    </r>
    <r>
      <rPr>
        <b/>
        <sz val="14"/>
        <color rgb="FF0000CC"/>
        <rFont val="新細明體"/>
        <family val="1"/>
        <charset val="136"/>
      </rPr>
      <t xml:space="preserve"> </t>
    </r>
    <r>
      <rPr>
        <b/>
        <sz val="14"/>
        <color theme="1"/>
        <rFont val="新細明體"/>
        <family val="1"/>
        <charset val="136"/>
      </rPr>
      <t>15:25 BAJA</t>
    </r>
    <phoneticPr fontId="5" type="noConversion"/>
  </si>
  <si>
    <t>倒筒完成5/14</t>
    <phoneticPr fontId="5" type="noConversion"/>
  </si>
  <si>
    <r>
      <t>F01: sec1-10  2F1XU2-R；</t>
    </r>
    <r>
      <rPr>
        <b/>
        <sz val="12"/>
        <color rgb="FFFF0000"/>
        <rFont val="新細明體"/>
        <family val="1"/>
        <charset val="136"/>
      </rPr>
      <t xml:space="preserve">2F29H2-T(紙管無庫存) </t>
    </r>
    <r>
      <rPr>
        <b/>
        <sz val="12"/>
        <color theme="1"/>
        <rFont val="新細明體"/>
        <family val="1"/>
        <charset val="136"/>
      </rPr>
      <t>。</t>
    </r>
    <r>
      <rPr>
        <b/>
        <sz val="12"/>
        <color rgb="FF0000CC"/>
        <rFont val="新細明體"/>
        <family val="1"/>
        <charset val="136"/>
      </rPr>
      <t>2FA042-R 夜班已停機結批，已推至OAK，待編染包裝。</t>
    </r>
    <phoneticPr fontId="5" type="noConversion"/>
  </si>
  <si>
    <r>
      <t>T05L 2F7E03K，請夜班FINAL停機結批，POY降掉，待明改紡。</t>
    </r>
    <r>
      <rPr>
        <b/>
        <sz val="12"/>
        <color rgb="FF0000CC"/>
        <rFont val="新細明體"/>
        <family val="1"/>
        <charset val="136"/>
      </rPr>
      <t>夜班已停機結批溫度壓力PU開關已關，POY共27顆，已裝箱放M/L 5 待製程確認。</t>
    </r>
    <phoneticPr fontId="5" type="noConversion"/>
  </si>
  <si>
    <t>各班記錄3區抽查機台油汙:C區: T03</t>
    <phoneticPr fontId="5" type="noConversion"/>
  </si>
  <si>
    <t>A區 BP1-03消防箱門無法關起會回彈，請早班找人檢修</t>
    <phoneticPr fontId="5" type="noConversion"/>
  </si>
  <si>
    <t>12</t>
    <phoneticPr fontId="5" type="noConversion"/>
  </si>
  <si>
    <t>A21B 夜班已設FINAL，紙管已清，請明早中班停機+移紗。</t>
  </si>
  <si>
    <t>A21B 夜班已設FINAL，紙管已清，請明早中班停機+移紗。</t>
    <phoneticPr fontId="5" type="noConversion"/>
  </si>
  <si>
    <t>30.5</t>
    <phoneticPr fontId="5" type="noConversion"/>
  </si>
  <si>
    <t>69.3</t>
    <phoneticPr fontId="5" type="noConversion"/>
  </si>
  <si>
    <t xml:space="preserve">CS負載率   CS1: 87.0%     CS2:85.3%     CS3: 71.3%      CS4:76.1%       1:00   5:00  </t>
    <phoneticPr fontId="5" type="noConversion"/>
  </si>
  <si>
    <t>各班記錄3區的溫度: 6:00     A區:23.8    B區: 30.5      C區: 34.1    冷凍水 設定：0/0/0</t>
    <phoneticPr fontId="5" type="noConversion"/>
  </si>
  <si>
    <r>
      <t>F01: sec1-10  2F1XU2-R；</t>
    </r>
    <r>
      <rPr>
        <b/>
        <sz val="18"/>
        <color rgb="FFFF0000"/>
        <rFont val="新細明體"/>
        <family val="1"/>
        <charset val="136"/>
      </rPr>
      <t xml:space="preserve">2F29H2-T(紙管無庫存) </t>
    </r>
    <r>
      <rPr>
        <b/>
        <sz val="18"/>
        <color rgb="FF0000CC"/>
        <rFont val="新細明體"/>
        <family val="1"/>
        <charset val="136"/>
      </rPr>
      <t>2FA042-R 夜班已停機結批，已推至OAK，待編染包裝。</t>
    </r>
    <phoneticPr fontId="5" type="noConversion"/>
  </si>
  <si>
    <t>夜班已停機結批溫度壓力PU開關已關，POY共27顆，已裝箱放M/L 5 待製程確認。</t>
  </si>
  <si>
    <t>夜班已停機溫度已關，壓力未關。</t>
  </si>
  <si>
    <t>請早班安排結批作業。</t>
    <phoneticPr fontId="5" type="noConversion"/>
  </si>
  <si>
    <t>07:00-10</t>
    <phoneticPr fontId="5" type="noConversion"/>
  </si>
  <si>
    <t>JERBY</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</si>
</sst>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m/d;@"/>
    <numFmt numFmtId="194" formatCode="0.0"/>
    <numFmt numFmtId="195" formatCode="0.0%"/>
  </numFmts>
  <fonts count="152">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18"/>
      <color indexed="10"/>
      <name val="微軟正黑體"/>
      <family val="2"/>
      <charset val="136"/>
    </font>
    <font>
      <b/>
      <sz val="18"/>
      <color indexed="12"/>
      <name val="微軟正黑體"/>
      <family val="2"/>
      <charset val="136"/>
    </font>
    <font>
      <b/>
      <sz val="18"/>
      <color indexed="8"/>
      <name val="新細明體"/>
      <family val="1"/>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20"/>
      <color indexed="81"/>
      <name val="細明體"/>
      <family val="3"/>
      <charset val="136"/>
    </font>
    <font>
      <b/>
      <sz val="20"/>
      <color indexed="81"/>
      <name val="Tahoma"/>
      <family val="2"/>
    </font>
    <font>
      <b/>
      <sz val="28"/>
      <color indexed="81"/>
      <name val="細明體"/>
      <family val="3"/>
      <charset val="136"/>
    </font>
    <font>
      <sz val="9"/>
      <color indexed="81"/>
      <name val="Tahoma"/>
      <family val="2"/>
    </font>
    <font>
      <sz val="20"/>
      <color indexed="81"/>
      <name val="Tahoma"/>
      <family val="2"/>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2"/>
      <color rgb="FF0000CC"/>
      <name val="微軟正黑體"/>
      <family val="2"/>
      <charset val="136"/>
    </font>
    <font>
      <b/>
      <sz val="12"/>
      <color rgb="FF0000CC"/>
      <name val="Arial"/>
      <family val="2"/>
    </font>
    <font>
      <sz val="18"/>
      <color theme="1"/>
      <name val="新細明體"/>
      <family val="1"/>
      <charset val="136"/>
    </font>
    <font>
      <b/>
      <sz val="10"/>
      <color rgb="FF0000CC"/>
      <name val="新細明體"/>
      <family val="1"/>
      <charset val="136"/>
    </font>
    <font>
      <b/>
      <sz val="16"/>
      <color rgb="FF0000CC"/>
      <name val="新細明體"/>
      <family val="1"/>
      <charset val="136"/>
    </font>
    <font>
      <b/>
      <sz val="16"/>
      <color rgb="FFFF0000"/>
      <name val="新細明體"/>
      <family val="1"/>
      <charset val="136"/>
    </font>
    <font>
      <b/>
      <sz val="16"/>
      <color theme="1"/>
      <name val="新細明體"/>
      <family val="1"/>
      <charset val="136"/>
    </font>
    <font>
      <b/>
      <sz val="14"/>
      <color rgb="FFFF0000"/>
      <name val="新細明體"/>
      <family val="1"/>
      <charset val="136"/>
    </font>
    <font>
      <b/>
      <sz val="14"/>
      <color rgb="FF0000CC"/>
      <name val="新細明體"/>
      <family val="1"/>
      <charset val="136"/>
    </font>
    <font>
      <b/>
      <sz val="14"/>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indexed="55"/>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theme="1" tint="0.499984740745262"/>
        <bgColor indexed="64"/>
      </patternFill>
    </fill>
    <fill>
      <patternFill patternType="solid">
        <fgColor rgb="FFC6EFCE"/>
      </patternFill>
    </fill>
    <fill>
      <patternFill patternType="solid">
        <fgColor theme="0" tint="-0.499984740745262"/>
        <bgColor indexed="64"/>
      </patternFill>
    </fill>
  </fills>
  <borders count="22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thin">
        <color indexed="64"/>
      </left>
      <right/>
      <top style="medium">
        <color indexed="64"/>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right style="thin">
        <color indexed="64"/>
      </right>
      <top style="dotted">
        <color indexed="64"/>
      </top>
      <bottom style="hair">
        <color indexed="64"/>
      </bottom>
      <diagonal/>
    </border>
    <border>
      <left style="thin">
        <color indexed="64"/>
      </left>
      <right style="medium">
        <color indexed="64"/>
      </right>
      <top style="dotted">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11" fillId="37"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271">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3" xfId="0" applyNumberFormat="1" applyFont="1" applyFill="1" applyBorder="1" applyAlignment="1">
      <alignment horizontal="center" vertical="center"/>
    </xf>
    <xf numFmtId="0" fontId="44" fillId="0" borderId="0" xfId="0" applyFont="1">
      <alignment vertical="center"/>
    </xf>
    <xf numFmtId="0" fontId="18" fillId="0" borderId="117" xfId="0" applyFont="1" applyBorder="1" applyAlignment="1">
      <alignment horizontal="center" vertical="center"/>
    </xf>
    <xf numFmtId="0" fontId="18" fillId="0" borderId="118" xfId="0" applyFont="1" applyBorder="1" applyAlignment="1">
      <alignment horizontal="center" vertical="center"/>
    </xf>
    <xf numFmtId="183" fontId="18" fillId="2" borderId="118" xfId="0" applyNumberFormat="1" applyFont="1" applyFill="1" applyBorder="1" applyAlignment="1">
      <alignment horizontal="center" vertical="center"/>
    </xf>
    <xf numFmtId="0" fontId="18" fillId="0" borderId="119" xfId="0" applyFont="1" applyBorder="1" applyAlignment="1">
      <alignment horizontal="center" vertical="center"/>
    </xf>
    <xf numFmtId="0" fontId="18" fillId="0" borderId="121" xfId="0" applyFont="1" applyFill="1" applyBorder="1" applyAlignment="1">
      <alignment horizontal="center" vertical="center"/>
    </xf>
    <xf numFmtId="181" fontId="18" fillId="2" borderId="0" xfId="0" applyNumberFormat="1" applyFont="1" applyFill="1" applyBorder="1" applyAlignment="1" applyProtection="1">
      <alignment horizontal="left" vertical="center"/>
    </xf>
    <xf numFmtId="0" fontId="18" fillId="0" borderId="0" xfId="0" applyFont="1" applyFill="1" applyBorder="1" applyAlignment="1">
      <alignment horizontal="center" vertical="center"/>
    </xf>
    <xf numFmtId="0" fontId="18" fillId="20" borderId="0" xfId="0" applyFont="1" applyFill="1" applyBorder="1" applyAlignment="1">
      <alignment horizontal="center" vertical="center"/>
    </xf>
    <xf numFmtId="186" fontId="18" fillId="0" borderId="0" xfId="0" applyNumberFormat="1" applyFont="1" applyFill="1" applyBorder="1" applyAlignment="1">
      <alignment horizontal="center" vertical="center"/>
    </xf>
    <xf numFmtId="184" fontId="18" fillId="0" borderId="0" xfId="0" applyNumberFormat="1" applyFont="1" applyFill="1" applyBorder="1" applyAlignment="1">
      <alignment horizontal="center" vertical="center"/>
    </xf>
    <xf numFmtId="186" fontId="18" fillId="2" borderId="0" xfId="0" applyNumberFormat="1" applyFont="1" applyFill="1" applyBorder="1" applyAlignment="1">
      <alignment horizontal="center" vertical="center"/>
    </xf>
    <xf numFmtId="186" fontId="18" fillId="0" borderId="0" xfId="0" applyNumberFormat="1" applyFont="1" applyFill="1" applyBorder="1" applyAlignment="1" applyProtection="1">
      <alignment horizontal="center" vertical="center"/>
    </xf>
    <xf numFmtId="186" fontId="18" fillId="0" borderId="122" xfId="0" applyNumberFormat="1" applyFont="1" applyFill="1" applyBorder="1" applyAlignment="1" applyProtection="1">
      <alignment horizontal="center" vertical="center"/>
    </xf>
    <xf numFmtId="0" fontId="18" fillId="0" borderId="121"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184" fontId="18" fillId="0" borderId="0" xfId="0" applyNumberFormat="1" applyFont="1" applyBorder="1" applyAlignment="1">
      <alignment horizontal="center" vertical="center"/>
    </xf>
    <xf numFmtId="0" fontId="41" fillId="19" borderId="123" xfId="0" applyFont="1" applyFill="1" applyBorder="1" applyAlignment="1">
      <alignment horizontal="center" vertical="center"/>
    </xf>
    <xf numFmtId="0" fontId="41" fillId="19" borderId="67" xfId="0" applyFont="1" applyFill="1" applyBorder="1" applyAlignment="1">
      <alignment horizontal="center" vertical="center"/>
    </xf>
    <xf numFmtId="181" fontId="18" fillId="0" borderId="0" xfId="0" applyNumberFormat="1" applyFont="1" applyFill="1" applyBorder="1" applyAlignment="1" applyProtection="1">
      <alignment horizontal="left" vertical="center"/>
    </xf>
    <xf numFmtId="0" fontId="41" fillId="0" borderId="120" xfId="0" applyFont="1" applyBorder="1" applyAlignment="1">
      <alignment horizontal="center" vertical="center"/>
    </xf>
    <xf numFmtId="49" fontId="41" fillId="0" borderId="12" xfId="0" applyNumberFormat="1" applyFont="1" applyFill="1" applyBorder="1" applyAlignment="1">
      <alignment horizontal="center" vertical="center" wrapText="1"/>
    </xf>
    <xf numFmtId="0" fontId="41" fillId="0" borderId="88" xfId="0" applyFont="1" applyBorder="1">
      <alignment vertical="center"/>
    </xf>
    <xf numFmtId="0" fontId="41" fillId="0" borderId="88" xfId="0" applyFont="1" applyBorder="1" applyAlignment="1">
      <alignment horizontal="center" vertical="center"/>
    </xf>
    <xf numFmtId="0" fontId="41" fillId="0" borderId="114" xfId="0" applyFont="1" applyBorder="1">
      <alignment vertical="center"/>
    </xf>
    <xf numFmtId="0" fontId="49" fillId="0" borderId="127" xfId="0" applyFont="1" applyBorder="1">
      <alignment vertical="center"/>
    </xf>
    <xf numFmtId="0" fontId="41" fillId="0" borderId="0" xfId="0" applyFont="1" applyBorder="1" applyAlignment="1">
      <alignment horizontal="center" vertical="center"/>
    </xf>
    <xf numFmtId="0" fontId="41" fillId="0" borderId="0" xfId="0" applyFont="1" applyAlignment="1">
      <alignment horizontal="center" vertical="center"/>
    </xf>
    <xf numFmtId="0" fontId="41" fillId="0" borderId="0" xfId="0" applyFont="1">
      <alignment vertical="center"/>
    </xf>
    <xf numFmtId="0" fontId="50" fillId="0" borderId="0" xfId="0" applyFont="1">
      <alignment vertical="center"/>
    </xf>
    <xf numFmtId="0" fontId="49"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51" fillId="7" borderId="1" xfId="4" applyFont="1" applyFill="1" applyBorder="1" applyAlignment="1">
      <alignment horizontal="center" vertical="center" wrapText="1"/>
    </xf>
    <xf numFmtId="0" fontId="52" fillId="7" borderId="1" xfId="4" applyFont="1" applyFill="1" applyBorder="1" applyAlignment="1">
      <alignment horizontal="center" vertical="center" wrapText="1"/>
    </xf>
    <xf numFmtId="0" fontId="51" fillId="0" borderId="0" xfId="4" applyFont="1"/>
    <xf numFmtId="183" fontId="51" fillId="0" borderId="12"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52" fillId="0" borderId="12" xfId="4" applyFont="1" applyBorder="1" applyAlignment="1">
      <alignment horizontal="center" vertical="center" wrapText="1"/>
    </xf>
    <xf numFmtId="0" fontId="52" fillId="0" borderId="12" xfId="4" applyFont="1" applyBorder="1" applyAlignment="1">
      <alignment horizontal="left" vertical="center" wrapText="1"/>
    </xf>
    <xf numFmtId="20" fontId="51" fillId="0" borderId="1" xfId="4" applyNumberFormat="1" applyFont="1" applyBorder="1" applyAlignment="1">
      <alignment horizontal="center" vertical="center" wrapText="1"/>
    </xf>
    <xf numFmtId="0" fontId="54" fillId="0" borderId="12" xfId="4" applyFont="1" applyBorder="1" applyAlignment="1">
      <alignment horizontal="center" vertical="center" wrapText="1"/>
    </xf>
    <xf numFmtId="0" fontId="52" fillId="0" borderId="1" xfId="4" applyFont="1" applyBorder="1" applyAlignment="1">
      <alignment horizontal="left" vertical="center" wrapText="1"/>
    </xf>
    <xf numFmtId="20" fontId="51" fillId="0" borderId="1" xfId="4" applyNumberFormat="1" applyFont="1" applyFill="1" applyBorder="1" applyAlignment="1">
      <alignment horizontal="center" vertical="center" wrapText="1"/>
    </xf>
    <xf numFmtId="0" fontId="52" fillId="0" borderId="12" xfId="4" applyFont="1" applyBorder="1" applyAlignment="1">
      <alignment horizontal="left" vertical="center"/>
    </xf>
    <xf numFmtId="0" fontId="51" fillId="0" borderId="12" xfId="4" quotePrefix="1" applyFont="1" applyBorder="1" applyAlignment="1">
      <alignment horizontal="center" vertical="center" wrapText="1"/>
    </xf>
    <xf numFmtId="0" fontId="51" fillId="0" borderId="12" xfId="4" applyFont="1" applyFill="1" applyBorder="1" applyAlignment="1">
      <alignment horizontal="center" vertical="center" wrapText="1"/>
    </xf>
    <xf numFmtId="0" fontId="52" fillId="0" borderId="12" xfId="4" applyFont="1" applyFill="1" applyBorder="1" applyAlignment="1">
      <alignment horizontal="left" vertical="center" wrapText="1"/>
    </xf>
    <xf numFmtId="0" fontId="51" fillId="0" borderId="0" xfId="4" applyFont="1" applyFill="1"/>
    <xf numFmtId="0" fontId="51" fillId="0" borderId="0" xfId="4" applyFont="1" applyFill="1" applyAlignment="1">
      <alignment vertical="center"/>
    </xf>
    <xf numFmtId="0" fontId="51" fillId="0" borderId="0" xfId="4" applyFont="1" applyAlignment="1">
      <alignment vertical="center"/>
    </xf>
    <xf numFmtId="0" fontId="52" fillId="0" borderId="0" xfId="4" applyFont="1" applyAlignment="1">
      <alignment horizontal="left" vertical="center" wrapText="1"/>
    </xf>
    <xf numFmtId="0" fontId="55" fillId="8" borderId="1" xfId="0" applyFont="1" applyFill="1" applyBorder="1" applyAlignment="1">
      <alignment horizontal="center" vertical="center"/>
    </xf>
    <xf numFmtId="0" fontId="55" fillId="8" borderId="1" xfId="0" applyFont="1" applyFill="1" applyBorder="1" applyAlignment="1">
      <alignment horizontal="center" vertical="center" wrapText="1"/>
    </xf>
    <xf numFmtId="0" fontId="56" fillId="0" borderId="0" xfId="0" applyFont="1" applyAlignment="1">
      <alignment horizontal="center" vertical="center"/>
    </xf>
    <xf numFmtId="0" fontId="55" fillId="0" borderId="1" xfId="0" applyFont="1" applyBorder="1" applyAlignment="1">
      <alignment horizontal="center" vertical="center"/>
    </xf>
    <xf numFmtId="183" fontId="55" fillId="0" borderId="1" xfId="0" applyNumberFormat="1" applyFont="1" applyBorder="1" applyAlignment="1">
      <alignment horizontal="center" vertical="center"/>
    </xf>
    <xf numFmtId="0" fontId="55" fillId="0" borderId="1" xfId="0" applyFont="1" applyBorder="1" applyAlignment="1">
      <alignment horizontal="left" vertical="center" wrapText="1"/>
    </xf>
    <xf numFmtId="0" fontId="55" fillId="0" borderId="0" xfId="0" applyFont="1" applyAlignment="1">
      <alignment horizontal="center" vertical="center"/>
    </xf>
    <xf numFmtId="0" fontId="55"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Font="1" applyAlignment="1">
      <alignment horizontal="center" vertical="center"/>
    </xf>
    <xf numFmtId="0" fontId="0" fillId="0" borderId="0" xfId="0" applyAlignment="1">
      <alignment horizontal="left" vertical="center"/>
    </xf>
    <xf numFmtId="0" fontId="20" fillId="0" borderId="0" xfId="0" applyFont="1" applyAlignment="1">
      <alignment horizontal="left" vertical="center"/>
    </xf>
    <xf numFmtId="0" fontId="60" fillId="0" borderId="0" xfId="0" applyFont="1" applyBorder="1" applyAlignment="1">
      <alignment vertical="center" wrapText="1"/>
    </xf>
    <xf numFmtId="0" fontId="60" fillId="0" borderId="0" xfId="0" applyFont="1" applyBorder="1" applyAlignment="1">
      <alignment horizontal="center" vertical="center" wrapText="1" readingOrder="1"/>
    </xf>
    <xf numFmtId="0" fontId="60" fillId="0" borderId="0" xfId="0" applyFont="1" applyBorder="1" applyAlignment="1">
      <alignment horizontal="center" vertical="center" wrapText="1"/>
    </xf>
    <xf numFmtId="0" fontId="61" fillId="0" borderId="127" xfId="0" applyFont="1" applyBorder="1" applyAlignment="1">
      <alignment horizontal="center" vertical="center"/>
    </xf>
    <xf numFmtId="0" fontId="61" fillId="0" borderId="127" xfId="0" applyFont="1" applyBorder="1" applyAlignment="1">
      <alignment horizontal="center" vertical="center" readingOrder="1"/>
    </xf>
    <xf numFmtId="0" fontId="61" fillId="0" borderId="127" xfId="0" applyFont="1" applyBorder="1" applyAlignment="1">
      <alignment horizontal="center" vertical="center" wrapText="1" readingOrder="1"/>
    </xf>
    <xf numFmtId="0" fontId="60" fillId="0" borderId="127" xfId="0" applyFont="1" applyBorder="1" applyAlignment="1">
      <alignment horizontal="center" vertical="center" wrapText="1"/>
    </xf>
    <xf numFmtId="0" fontId="60" fillId="0" borderId="127" xfId="0" applyFont="1" applyBorder="1" applyAlignment="1">
      <alignment horizontal="center" vertical="center" wrapText="1" readingOrder="1"/>
    </xf>
    <xf numFmtId="0" fontId="62" fillId="0" borderId="127" xfId="0" applyFont="1" applyBorder="1" applyAlignment="1">
      <alignment horizontal="center" vertical="center"/>
    </xf>
    <xf numFmtId="0" fontId="0" fillId="0" borderId="127" xfId="0" applyBorder="1" applyAlignment="1">
      <alignment horizontal="center" vertical="center"/>
    </xf>
    <xf numFmtId="183" fontId="7" fillId="0" borderId="127" xfId="0" applyNumberFormat="1" applyFont="1" applyBorder="1" applyAlignment="1">
      <alignment horizontal="center" vertical="center" readingOrder="1"/>
    </xf>
    <xf numFmtId="0" fontId="0" fillId="0" borderId="127" xfId="0" applyBorder="1" applyAlignment="1">
      <alignment vertical="center" wrapText="1"/>
    </xf>
    <xf numFmtId="0" fontId="0" fillId="0" borderId="127" xfId="0" applyBorder="1" applyAlignment="1">
      <alignment horizontal="center" vertical="center" readingOrder="1"/>
    </xf>
    <xf numFmtId="183" fontId="7" fillId="0" borderId="127" xfId="0" applyNumberFormat="1" applyFont="1" applyBorder="1" applyAlignment="1">
      <alignment horizontal="center" vertical="center"/>
    </xf>
    <xf numFmtId="0" fontId="0" fillId="0" borderId="127" xfId="0" applyBorder="1">
      <alignment vertical="center"/>
    </xf>
    <xf numFmtId="183" fontId="0" fillId="0" borderId="127" xfId="0" applyNumberFormat="1" applyFont="1" applyBorder="1" applyAlignment="1">
      <alignment horizontal="center" vertical="center"/>
    </xf>
    <xf numFmtId="0" fontId="63" fillId="0" borderId="0" xfId="0" applyFont="1">
      <alignment vertical="center"/>
    </xf>
    <xf numFmtId="0" fontId="0" fillId="0" borderId="0" xfId="0" applyAlignment="1">
      <alignment horizontal="center" vertical="center" readingOrder="1"/>
    </xf>
    <xf numFmtId="0" fontId="64"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8" fillId="0" borderId="0" xfId="0" applyFont="1" applyFill="1" applyBorder="1" applyAlignment="1">
      <alignment horizontal="center" vertical="center" wrapText="1" shrinkToFit="1"/>
    </xf>
    <xf numFmtId="0" fontId="69"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70" fillId="21" borderId="0" xfId="0" applyFont="1" applyFill="1" applyBorder="1" applyAlignment="1">
      <alignment horizontal="center" vertical="center"/>
    </xf>
    <xf numFmtId="0" fontId="70" fillId="0" borderId="0" xfId="0" applyFont="1" applyFill="1" applyBorder="1" applyAlignment="1">
      <alignment horizontal="center" vertical="center"/>
    </xf>
    <xf numFmtId="0" fontId="70"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71" fillId="0" borderId="0" xfId="1" applyFont="1" applyFill="1" applyBorder="1" applyAlignment="1">
      <alignment horizontal="center" vertical="center"/>
    </xf>
    <xf numFmtId="190" fontId="70"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71"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72" fillId="16" borderId="0" xfId="0" applyFont="1" applyFill="1" applyAlignment="1">
      <alignment horizontal="center" vertical="center"/>
    </xf>
    <xf numFmtId="0" fontId="73"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14" fontId="20" fillId="0" borderId="124" xfId="0" applyNumberFormat="1" applyFont="1" applyBorder="1" applyAlignment="1">
      <alignment horizontal="center" vertical="center"/>
    </xf>
    <xf numFmtId="0" fontId="20" fillId="0" borderId="125" xfId="0" applyFont="1" applyBorder="1" applyAlignment="1">
      <alignment horizontal="center" vertical="center"/>
    </xf>
    <xf numFmtId="0" fontId="20" fillId="14" borderId="125" xfId="0" applyFont="1" applyFill="1" applyBorder="1" applyAlignment="1">
      <alignment horizontal="center" vertical="center" textRotation="255"/>
    </xf>
    <xf numFmtId="0" fontId="76" fillId="25" borderId="125" xfId="0" applyFont="1" applyFill="1" applyBorder="1" applyAlignment="1">
      <alignment horizontal="center" vertical="center" wrapText="1" shrinkToFit="1"/>
    </xf>
    <xf numFmtId="0" fontId="76" fillId="25" borderId="126" xfId="0" applyFont="1" applyFill="1" applyBorder="1" applyAlignment="1">
      <alignment horizontal="center" vertical="center" wrapText="1" shrinkToFit="1"/>
    </xf>
    <xf numFmtId="0" fontId="57" fillId="5" borderId="125" xfId="0" applyFont="1" applyFill="1" applyBorder="1" applyAlignment="1">
      <alignment horizontal="center" vertical="center" wrapText="1" shrinkToFit="1"/>
    </xf>
    <xf numFmtId="0" fontId="77" fillId="12" borderId="124" xfId="0" applyFont="1" applyFill="1" applyBorder="1" applyAlignment="1">
      <alignment horizontal="center" vertical="center" wrapText="1" shrinkToFit="1"/>
    </xf>
    <xf numFmtId="0" fontId="77" fillId="12" borderId="125" xfId="0" applyFont="1" applyFill="1" applyBorder="1" applyAlignment="1">
      <alignment horizontal="center" vertical="center" wrapText="1" shrinkToFit="1"/>
    </xf>
    <xf numFmtId="0" fontId="77" fillId="12" borderId="126" xfId="0" applyFont="1" applyFill="1" applyBorder="1" applyAlignment="1">
      <alignment horizontal="center" vertical="center" wrapText="1" shrinkToFit="1"/>
    </xf>
    <xf numFmtId="0" fontId="58" fillId="10" borderId="125" xfId="0" applyFont="1" applyFill="1" applyBorder="1" applyAlignment="1">
      <alignment horizontal="center" vertical="center" wrapText="1" shrinkToFit="1"/>
    </xf>
    <xf numFmtId="0" fontId="20" fillId="10" borderId="125" xfId="0" applyFont="1" applyFill="1" applyBorder="1" applyAlignment="1">
      <alignment horizontal="center" vertical="center" wrapText="1" shrinkToFit="1"/>
    </xf>
    <xf numFmtId="187" fontId="20" fillId="6" borderId="124" xfId="0" applyNumberFormat="1" applyFont="1" applyFill="1" applyBorder="1" applyAlignment="1">
      <alignment horizontal="center" vertical="center" wrapText="1"/>
    </xf>
    <xf numFmtId="0" fontId="20" fillId="6" borderId="125" xfId="0" applyFont="1" applyFill="1" applyBorder="1" applyAlignment="1">
      <alignment horizontal="center" vertical="center" wrapText="1"/>
    </xf>
    <xf numFmtId="187" fontId="20" fillId="6" borderId="125" xfId="0" applyNumberFormat="1" applyFont="1" applyFill="1" applyBorder="1" applyAlignment="1">
      <alignment horizontal="center" vertical="center" wrapText="1"/>
    </xf>
    <xf numFmtId="0" fontId="24" fillId="6" borderId="125" xfId="0" applyFont="1" applyFill="1" applyBorder="1" applyAlignment="1">
      <alignment horizontal="center" vertical="center" wrapText="1"/>
    </xf>
    <xf numFmtId="0" fontId="20" fillId="6" borderId="125" xfId="0" applyFont="1" applyFill="1" applyBorder="1" applyAlignment="1">
      <alignment horizontal="center" vertical="center"/>
    </xf>
    <xf numFmtId="0" fontId="20" fillId="6" borderId="126" xfId="0" applyFont="1" applyFill="1" applyBorder="1" applyAlignment="1">
      <alignment horizontal="center" vertical="center" wrapText="1"/>
    </xf>
    <xf numFmtId="0" fontId="78" fillId="0" borderId="131" xfId="0" applyFont="1" applyBorder="1" applyAlignment="1">
      <alignment horizontal="center" vertical="center" wrapText="1"/>
    </xf>
    <xf numFmtId="0" fontId="78" fillId="0" borderId="129" xfId="0" applyFont="1" applyBorder="1" applyAlignment="1">
      <alignment horizontal="center" vertical="center" wrapText="1"/>
    </xf>
    <xf numFmtId="180" fontId="20" fillId="26" borderId="132" xfId="0" applyNumberFormat="1" applyFont="1" applyFill="1" applyBorder="1" applyAlignment="1">
      <alignment horizontal="center" vertical="center"/>
    </xf>
    <xf numFmtId="0" fontId="32" fillId="26" borderId="118" xfId="1" applyFont="1" applyFill="1" applyBorder="1" applyAlignment="1">
      <alignment horizontal="center" vertical="center"/>
    </xf>
    <xf numFmtId="49" fontId="20" fillId="26" borderId="134" xfId="0" applyNumberFormat="1" applyFont="1" applyFill="1" applyBorder="1" applyAlignment="1" applyProtection="1">
      <alignment horizontal="center" vertical="center"/>
    </xf>
    <xf numFmtId="0" fontId="20" fillId="26" borderId="118" xfId="0" applyFont="1" applyFill="1" applyBorder="1" applyAlignment="1">
      <alignment horizontal="center" vertical="center" shrinkToFit="1"/>
    </xf>
    <xf numFmtId="0" fontId="20" fillId="2" borderId="118" xfId="0" applyFont="1" applyFill="1" applyBorder="1" applyAlignment="1">
      <alignment horizontal="center" vertical="center" shrinkToFit="1"/>
    </xf>
    <xf numFmtId="0" fontId="20" fillId="26" borderId="117" xfId="0" applyFont="1" applyFill="1" applyBorder="1" applyAlignment="1">
      <alignment horizontal="center" vertical="center" shrinkToFit="1"/>
    </xf>
    <xf numFmtId="187" fontId="20" fillId="26" borderId="132" xfId="0" applyNumberFormat="1" applyFont="1" applyFill="1" applyBorder="1" applyAlignment="1">
      <alignment horizontal="center" vertical="center"/>
    </xf>
    <xf numFmtId="184" fontId="20" fillId="2" borderId="133" xfId="0" applyNumberFormat="1" applyFont="1" applyFill="1" applyBorder="1" applyAlignment="1">
      <alignment horizontal="center" vertical="center"/>
    </xf>
    <xf numFmtId="10" fontId="20" fillId="26" borderId="133" xfId="8" applyNumberFormat="1" applyFont="1" applyFill="1" applyBorder="1" applyAlignment="1">
      <alignment horizontal="center" vertical="center"/>
    </xf>
    <xf numFmtId="187" fontId="20" fillId="26" borderId="133" xfId="0" applyNumberFormat="1" applyFont="1" applyFill="1" applyBorder="1" applyAlignment="1">
      <alignment horizontal="center" vertical="center"/>
    </xf>
    <xf numFmtId="184" fontId="20" fillId="26" borderId="133" xfId="0" applyNumberFormat="1" applyFont="1" applyFill="1" applyBorder="1" applyAlignment="1">
      <alignment horizontal="center" vertical="center"/>
    </xf>
    <xf numFmtId="0" fontId="20" fillId="26" borderId="133" xfId="0" applyFont="1" applyFill="1" applyBorder="1" applyAlignment="1">
      <alignment horizontal="center" vertical="center"/>
    </xf>
    <xf numFmtId="0" fontId="20" fillId="26" borderId="135" xfId="0" applyFont="1" applyFill="1" applyBorder="1" applyAlignment="1">
      <alignment horizontal="center" vertical="center"/>
    </xf>
    <xf numFmtId="0" fontId="18" fillId="2" borderId="136" xfId="0" applyFont="1" applyFill="1" applyBorder="1" applyAlignment="1">
      <alignment horizontal="center" vertical="center"/>
    </xf>
    <xf numFmtId="180" fontId="20" fillId="0" borderId="137" xfId="0" applyNumberFormat="1" applyFont="1" applyFill="1" applyBorder="1" applyAlignment="1">
      <alignment horizontal="center" vertical="center"/>
    </xf>
    <xf numFmtId="0" fontId="32" fillId="0" borderId="138" xfId="1" applyFont="1" applyFill="1" applyBorder="1" applyAlignment="1">
      <alignment horizontal="center" vertical="center"/>
    </xf>
    <xf numFmtId="49" fontId="20" fillId="14" borderId="139" xfId="0" applyNumberFormat="1" applyFont="1" applyFill="1" applyBorder="1" applyAlignment="1" applyProtection="1">
      <alignment horizontal="center" vertical="center"/>
    </xf>
    <xf numFmtId="0" fontId="20" fillId="0" borderId="138" xfId="0" applyFont="1" applyFill="1" applyBorder="1" applyAlignment="1">
      <alignment horizontal="center" vertical="center" shrinkToFit="1"/>
    </xf>
    <xf numFmtId="0" fontId="20" fillId="0" borderId="139" xfId="0" applyFont="1" applyFill="1" applyBorder="1" applyAlignment="1">
      <alignment horizontal="center" vertical="center" shrinkToFit="1"/>
    </xf>
    <xf numFmtId="0" fontId="20" fillId="0" borderId="137" xfId="0" applyFont="1" applyFill="1" applyBorder="1" applyAlignment="1">
      <alignment horizontal="center" vertical="center" shrinkToFit="1"/>
    </xf>
    <xf numFmtId="187" fontId="20" fillId="6" borderId="137" xfId="0" applyNumberFormat="1" applyFont="1" applyFill="1" applyBorder="1" applyAlignment="1">
      <alignment horizontal="center" vertical="center"/>
    </xf>
    <xf numFmtId="184" fontId="20" fillId="6" borderId="138" xfId="0" applyNumberFormat="1" applyFont="1" applyFill="1" applyBorder="1" applyAlignment="1">
      <alignment horizontal="center" vertical="center"/>
    </xf>
    <xf numFmtId="10" fontId="20" fillId="6" borderId="138" xfId="8" applyNumberFormat="1" applyFont="1" applyFill="1" applyBorder="1" applyAlignment="1">
      <alignment horizontal="center" vertical="center"/>
    </xf>
    <xf numFmtId="187" fontId="20" fillId="6" borderId="138" xfId="0" applyNumberFormat="1" applyFont="1" applyFill="1" applyBorder="1" applyAlignment="1">
      <alignment horizontal="center" vertical="center"/>
    </xf>
    <xf numFmtId="0" fontId="20" fillId="6" borderId="138" xfId="0" applyFont="1" applyFill="1" applyBorder="1" applyAlignment="1">
      <alignment horizontal="center" vertical="center"/>
    </xf>
    <xf numFmtId="0" fontId="20" fillId="6" borderId="142" xfId="0" applyFont="1" applyFill="1" applyBorder="1" applyAlignment="1">
      <alignment horizontal="center" vertical="center"/>
    </xf>
    <xf numFmtId="0" fontId="18" fillId="0" borderId="143" xfId="0" applyFont="1" applyBorder="1" applyAlignment="1">
      <alignment horizontal="center" vertical="center"/>
    </xf>
    <xf numFmtId="0" fontId="32" fillId="0" borderId="138" xfId="1" applyFont="1" applyFill="1" applyBorder="1" applyAlignment="1">
      <alignment horizontal="center" vertical="center" shrinkToFit="1"/>
    </xf>
    <xf numFmtId="0" fontId="32" fillId="3" borderId="138" xfId="1" applyFont="1" applyFill="1" applyBorder="1" applyAlignment="1">
      <alignment horizontal="center" vertical="center"/>
    </xf>
    <xf numFmtId="0" fontId="20" fillId="3" borderId="138" xfId="0" applyFont="1" applyFill="1" applyBorder="1" applyAlignment="1">
      <alignment horizontal="center" vertical="center" shrinkToFit="1"/>
    </xf>
    <xf numFmtId="0" fontId="20" fillId="3" borderId="144" xfId="0" applyFont="1" applyFill="1" applyBorder="1" applyAlignment="1">
      <alignment horizontal="center" vertical="center" shrinkToFit="1"/>
    </xf>
    <xf numFmtId="0" fontId="32" fillId="3" borderId="144" xfId="1" applyFont="1" applyFill="1" applyBorder="1" applyAlignment="1">
      <alignment horizontal="center" vertical="center"/>
    </xf>
    <xf numFmtId="0" fontId="20" fillId="0" borderId="138" xfId="1" applyFont="1" applyFill="1" applyBorder="1" applyAlignment="1">
      <alignment horizontal="center" vertical="center"/>
    </xf>
    <xf numFmtId="187" fontId="20" fillId="11" borderId="137" xfId="0" applyNumberFormat="1" applyFont="1" applyFill="1" applyBorder="1" applyAlignment="1">
      <alignment horizontal="center" vertical="center"/>
    </xf>
    <xf numFmtId="184" fontId="20" fillId="11" borderId="138" xfId="0" applyNumberFormat="1" applyFont="1" applyFill="1" applyBorder="1" applyAlignment="1">
      <alignment horizontal="center" vertical="center"/>
    </xf>
    <xf numFmtId="10" fontId="20" fillId="11" borderId="138" xfId="8" applyNumberFormat="1" applyFont="1" applyFill="1" applyBorder="1" applyAlignment="1">
      <alignment horizontal="center" vertical="center"/>
    </xf>
    <xf numFmtId="187" fontId="20" fillId="11" borderId="138" xfId="0" applyNumberFormat="1" applyFont="1" applyFill="1" applyBorder="1" applyAlignment="1">
      <alignment horizontal="center" vertical="center"/>
    </xf>
    <xf numFmtId="0" fontId="20" fillId="11" borderId="138" xfId="0" applyFont="1" applyFill="1" applyBorder="1" applyAlignment="1">
      <alignment horizontal="center" vertical="center"/>
    </xf>
    <xf numFmtId="0" fontId="20" fillId="11" borderId="142" xfId="0" applyFont="1" applyFill="1" applyBorder="1" applyAlignment="1">
      <alignment horizontal="center" vertical="center"/>
    </xf>
    <xf numFmtId="0" fontId="20" fillId="0" borderId="138" xfId="0" applyFont="1" applyFill="1" applyBorder="1" applyAlignment="1">
      <alignment horizontal="center" vertical="center"/>
    </xf>
    <xf numFmtId="0" fontId="20" fillId="3" borderId="138" xfId="0" applyFont="1" applyFill="1" applyBorder="1" applyAlignment="1">
      <alignment horizontal="center" vertical="center"/>
    </xf>
    <xf numFmtId="180" fontId="20" fillId="0" borderId="145" xfId="0" applyNumberFormat="1" applyFont="1" applyFill="1" applyBorder="1" applyAlignment="1">
      <alignment horizontal="center" vertical="center"/>
    </xf>
    <xf numFmtId="0" fontId="20" fillId="0" borderId="146" xfId="0" applyFont="1" applyFill="1" applyBorder="1" applyAlignment="1">
      <alignment horizontal="center" vertical="center"/>
    </xf>
    <xf numFmtId="49" fontId="20" fillId="14" borderId="147" xfId="0" applyNumberFormat="1" applyFont="1" applyFill="1" applyBorder="1" applyAlignment="1" applyProtection="1">
      <alignment horizontal="center" vertical="center"/>
    </xf>
    <xf numFmtId="0" fontId="20" fillId="0" borderId="146" xfId="0" applyFont="1" applyFill="1" applyBorder="1" applyAlignment="1">
      <alignment horizontal="center" vertical="center" shrinkToFit="1"/>
    </xf>
    <xf numFmtId="0" fontId="20" fillId="3" borderId="146" xfId="0" applyFont="1" applyFill="1" applyBorder="1" applyAlignment="1">
      <alignment horizontal="center" vertical="center" shrinkToFit="1"/>
    </xf>
    <xf numFmtId="0" fontId="20" fillId="0" borderId="145" xfId="0" applyFont="1" applyFill="1" applyBorder="1" applyAlignment="1">
      <alignment horizontal="center" vertical="center" shrinkToFit="1"/>
    </xf>
    <xf numFmtId="0" fontId="20" fillId="0" borderId="147" xfId="0" applyFont="1" applyFill="1" applyBorder="1" applyAlignment="1">
      <alignment horizontal="center" vertical="center" shrinkToFit="1"/>
    </xf>
    <xf numFmtId="187" fontId="20" fillId="6" borderId="145" xfId="0" applyNumberFormat="1" applyFont="1" applyFill="1" applyBorder="1" applyAlignment="1">
      <alignment horizontal="center" vertical="center"/>
    </xf>
    <xf numFmtId="184" fontId="20" fillId="6" borderId="146" xfId="0" applyNumberFormat="1" applyFont="1" applyFill="1" applyBorder="1" applyAlignment="1">
      <alignment horizontal="center" vertical="center"/>
    </xf>
    <xf numFmtId="10" fontId="20" fillId="6" borderId="146" xfId="8" applyNumberFormat="1" applyFont="1" applyFill="1" applyBorder="1" applyAlignment="1">
      <alignment horizontal="center" vertical="center"/>
    </xf>
    <xf numFmtId="187" fontId="20" fillId="6" borderId="146" xfId="0" applyNumberFormat="1" applyFont="1" applyFill="1" applyBorder="1" applyAlignment="1">
      <alignment horizontal="center" vertical="center"/>
    </xf>
    <xf numFmtId="0" fontId="20" fillId="6" borderId="146" xfId="0" applyFont="1" applyFill="1" applyBorder="1" applyAlignment="1">
      <alignment horizontal="center" vertical="center"/>
    </xf>
    <xf numFmtId="0" fontId="20" fillId="6" borderId="149" xfId="0" applyFont="1" applyFill="1" applyBorder="1" applyAlignment="1">
      <alignment horizontal="center" vertical="center"/>
    </xf>
    <xf numFmtId="14" fontId="20" fillId="0" borderId="0" xfId="0" applyNumberFormat="1" applyFont="1" applyAlignment="1">
      <alignment horizontal="center" vertical="center"/>
    </xf>
    <xf numFmtId="0" fontId="20" fillId="0" borderId="0" xfId="0" applyFont="1" applyFill="1" applyBorder="1" applyAlignment="1">
      <alignment horizontal="center" vertical="center"/>
    </xf>
    <xf numFmtId="0" fontId="20" fillId="0" borderId="0" xfId="0" applyFont="1" applyFill="1" applyAlignment="1">
      <alignment horizontal="left" vertical="center"/>
    </xf>
    <xf numFmtId="49" fontId="20" fillId="0" borderId="0" xfId="0" applyNumberFormat="1" applyFont="1" applyFill="1" applyAlignment="1">
      <alignment horizontal="left" vertical="center"/>
    </xf>
    <xf numFmtId="0" fontId="20" fillId="0" borderId="0" xfId="0" applyFont="1" applyBorder="1" applyAlignment="1">
      <alignment horizontal="center" vertical="center" shrinkToFit="1"/>
    </xf>
    <xf numFmtId="187" fontId="20" fillId="0" borderId="0" xfId="0" applyNumberFormat="1" applyFont="1" applyFill="1" applyAlignment="1">
      <alignment horizontal="center" vertical="center"/>
    </xf>
    <xf numFmtId="0" fontId="20" fillId="0" borderId="0" xfId="0" applyFont="1" applyFill="1" applyAlignment="1">
      <alignment horizontal="center" vertical="center"/>
    </xf>
    <xf numFmtId="0" fontId="78" fillId="0" borderId="0" xfId="0" applyFont="1" applyBorder="1" applyAlignment="1">
      <alignment horizontal="center" vertical="center"/>
    </xf>
    <xf numFmtId="49" fontId="20" fillId="5" borderId="150" xfId="0" applyNumberFormat="1" applyFont="1" applyFill="1" applyBorder="1" applyAlignment="1">
      <alignment horizontal="center" vertical="center"/>
    </xf>
    <xf numFmtId="49" fontId="20" fillId="5" borderId="130" xfId="0" applyNumberFormat="1" applyFont="1" applyFill="1" applyBorder="1" applyAlignment="1">
      <alignment horizontal="center" vertical="center"/>
    </xf>
    <xf numFmtId="49" fontId="20" fillId="5" borderId="151" xfId="0" applyNumberFormat="1" applyFont="1" applyFill="1" applyBorder="1" applyAlignment="1">
      <alignment horizontal="center" vertical="center"/>
    </xf>
    <xf numFmtId="49" fontId="20" fillId="5" borderId="152" xfId="0" applyNumberFormat="1" applyFont="1" applyFill="1" applyBorder="1" applyAlignment="1">
      <alignment horizontal="center" vertical="center"/>
    </xf>
    <xf numFmtId="0" fontId="0" fillId="20" borderId="0" xfId="0" applyFill="1" applyAlignment="1">
      <alignment horizontal="left" vertical="center"/>
    </xf>
    <xf numFmtId="0" fontId="84" fillId="0" borderId="0" xfId="0" applyFont="1">
      <alignment vertical="center"/>
    </xf>
    <xf numFmtId="49" fontId="84" fillId="0" borderId="0" xfId="0" applyNumberFormat="1" applyFont="1" applyAlignment="1">
      <alignment horizontal="center" vertical="center"/>
    </xf>
    <xf numFmtId="0" fontId="84" fillId="0" borderId="0" xfId="0" applyNumberFormat="1" applyFont="1" applyAlignment="1">
      <alignment horizontal="center" vertical="center"/>
    </xf>
    <xf numFmtId="49" fontId="84" fillId="0" borderId="0" xfId="0" applyNumberFormat="1" applyFont="1">
      <alignment vertical="center"/>
    </xf>
    <xf numFmtId="0" fontId="84" fillId="0" borderId="0" xfId="0" applyNumberFormat="1" applyFont="1">
      <alignment vertical="center"/>
    </xf>
    <xf numFmtId="0" fontId="86" fillId="0" borderId="0" xfId="0" applyFont="1" applyAlignment="1">
      <alignment horizontal="right" vertical="center"/>
    </xf>
    <xf numFmtId="189" fontId="86" fillId="0" borderId="0" xfId="0" applyNumberFormat="1" applyFont="1" applyAlignment="1">
      <alignment horizontal="right" vertical="center"/>
    </xf>
    <xf numFmtId="0" fontId="0" fillId="0" borderId="0" xfId="0" applyFont="1" applyFill="1" applyAlignment="1">
      <alignment horizontal="center" vertical="center"/>
    </xf>
    <xf numFmtId="0" fontId="91" fillId="29" borderId="127" xfId="0" applyFont="1" applyFill="1" applyBorder="1" applyAlignment="1">
      <alignment horizontal="center" vertical="center" wrapText="1"/>
    </xf>
    <xf numFmtId="0" fontId="92" fillId="29" borderId="127" xfId="0" applyFont="1" applyFill="1" applyBorder="1" applyAlignment="1">
      <alignment horizontal="center" vertical="center"/>
    </xf>
    <xf numFmtId="0" fontId="92" fillId="29" borderId="0" xfId="0" applyFont="1" applyFill="1" applyAlignment="1">
      <alignment horizontal="center" vertical="center"/>
    </xf>
    <xf numFmtId="0" fontId="72"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0" fontId="20" fillId="30" borderId="125" xfId="0" applyFont="1" applyFill="1" applyBorder="1" applyAlignment="1">
      <alignment horizontal="left" vertical="center" textRotation="255"/>
    </xf>
    <xf numFmtId="49" fontId="20" fillId="30" borderId="125" xfId="0" applyNumberFormat="1" applyFont="1" applyFill="1" applyBorder="1" applyAlignment="1">
      <alignment horizontal="left" vertical="center" textRotation="255"/>
    </xf>
    <xf numFmtId="49" fontId="20" fillId="30" borderId="126" xfId="0" applyNumberFormat="1" applyFont="1" applyFill="1" applyBorder="1" applyAlignment="1">
      <alignment horizontal="left" vertical="center" textRotation="255"/>
    </xf>
    <xf numFmtId="0" fontId="20" fillId="30" borderId="133" xfId="0" applyFont="1" applyFill="1" applyBorder="1" applyAlignment="1">
      <alignment vertical="center"/>
    </xf>
    <xf numFmtId="0" fontId="20" fillId="30" borderId="133" xfId="0" applyNumberFormat="1" applyFont="1" applyFill="1" applyBorder="1" applyAlignment="1">
      <alignment horizontal="left" vertical="center"/>
    </xf>
    <xf numFmtId="0" fontId="20" fillId="30" borderId="133" xfId="0" applyNumberFormat="1" applyFont="1" applyFill="1" applyBorder="1" applyAlignment="1">
      <alignment horizontal="center" vertical="center"/>
    </xf>
    <xf numFmtId="0" fontId="20" fillId="30" borderId="134" xfId="0" applyNumberFormat="1" applyFont="1" applyFill="1" applyBorder="1" applyAlignment="1">
      <alignment horizontal="center" vertical="center"/>
    </xf>
    <xf numFmtId="0" fontId="20" fillId="30" borderId="140" xfId="0" applyFont="1" applyFill="1" applyBorder="1" applyAlignment="1">
      <alignment vertical="center"/>
    </xf>
    <xf numFmtId="0" fontId="20" fillId="30" borderId="140" xfId="0" applyNumberFormat="1" applyFont="1" applyFill="1" applyBorder="1" applyAlignment="1">
      <alignment horizontal="left" vertical="center"/>
    </xf>
    <xf numFmtId="49" fontId="20" fillId="30" borderId="140" xfId="0" applyNumberFormat="1" applyFont="1" applyFill="1" applyBorder="1" applyAlignment="1">
      <alignment horizontal="center" vertical="center"/>
    </xf>
    <xf numFmtId="49" fontId="20" fillId="30" borderId="141" xfId="0" applyNumberFormat="1" applyFont="1" applyFill="1" applyBorder="1" applyAlignment="1">
      <alignment horizontal="center" vertical="center"/>
    </xf>
    <xf numFmtId="0" fontId="20" fillId="30" borderId="30" xfId="0" applyFont="1" applyFill="1" applyBorder="1" applyAlignment="1">
      <alignment vertical="center"/>
    </xf>
    <xf numFmtId="0" fontId="20" fillId="30" borderId="30" xfId="0" applyNumberFormat="1" applyFont="1" applyFill="1" applyBorder="1" applyAlignment="1">
      <alignment horizontal="left" vertical="center"/>
    </xf>
    <xf numFmtId="49" fontId="20" fillId="30" borderId="30" xfId="0" applyNumberFormat="1" applyFont="1" applyFill="1" applyBorder="1" applyAlignment="1">
      <alignment horizontal="center" vertical="center"/>
    </xf>
    <xf numFmtId="49" fontId="20" fillId="30" borderId="148" xfId="0" applyNumberFormat="1" applyFont="1" applyFill="1" applyBorder="1" applyAlignment="1">
      <alignment horizontal="center" vertical="center"/>
    </xf>
    <xf numFmtId="183" fontId="36" fillId="31" borderId="88" xfId="0" applyNumberFormat="1" applyFont="1" applyFill="1" applyBorder="1" applyAlignment="1">
      <alignment horizontal="center" vertical="center"/>
    </xf>
    <xf numFmtId="0" fontId="36" fillId="31" borderId="108" xfId="0" applyFont="1" applyFill="1" applyBorder="1" applyAlignment="1">
      <alignment horizontal="center" vertical="center"/>
    </xf>
    <xf numFmtId="0" fontId="36" fillId="31" borderId="88" xfId="0" applyFont="1" applyFill="1" applyBorder="1" applyAlignment="1">
      <alignment horizontal="center" vertical="center"/>
    </xf>
    <xf numFmtId="0" fontId="36" fillId="31" borderId="94" xfId="0" applyFont="1" applyFill="1" applyBorder="1" applyAlignment="1">
      <alignment horizontal="center" vertical="center"/>
    </xf>
    <xf numFmtId="191" fontId="90" fillId="0" borderId="106" xfId="0" applyNumberFormat="1" applyFont="1" applyFill="1" applyBorder="1" applyAlignment="1" applyProtection="1">
      <alignment vertical="center"/>
      <protection locked="0"/>
    </xf>
    <xf numFmtId="49" fontId="83" fillId="11" borderId="0" xfId="0" applyNumberFormat="1" applyFont="1" applyFill="1" applyBorder="1" applyAlignment="1" applyProtection="1">
      <alignment horizontal="center" vertical="center"/>
      <protection locked="0"/>
    </xf>
    <xf numFmtId="0" fontId="85" fillId="11" borderId="0" xfId="0" applyFont="1" applyFill="1" applyAlignment="1" applyProtection="1">
      <alignment horizontal="left" vertical="center"/>
      <protection locked="0"/>
    </xf>
    <xf numFmtId="0" fontId="86" fillId="11" borderId="0" xfId="0" applyFont="1" applyFill="1" applyAlignment="1" applyProtection="1">
      <alignment horizontal="right" vertical="center"/>
      <protection locked="0"/>
    </xf>
    <xf numFmtId="189" fontId="86" fillId="11" borderId="0" xfId="0" applyNumberFormat="1" applyFont="1" applyFill="1" applyAlignment="1" applyProtection="1">
      <alignment horizontal="right" vertical="center"/>
      <protection locked="0"/>
    </xf>
    <xf numFmtId="0" fontId="84" fillId="0" borderId="87" xfId="0" applyNumberFormat="1" applyFont="1" applyFill="1" applyBorder="1" applyAlignment="1" applyProtection="1">
      <alignment horizontal="center" vertical="center"/>
      <protection locked="0"/>
    </xf>
    <xf numFmtId="0" fontId="88" fillId="18" borderId="1" xfId="0" applyNumberFormat="1" applyFont="1" applyFill="1" applyBorder="1" applyAlignment="1" applyProtection="1">
      <alignment horizontal="center" vertical="center"/>
      <protection locked="0"/>
    </xf>
    <xf numFmtId="0" fontId="84" fillId="0" borderId="1" xfId="0" applyNumberFormat="1" applyFont="1" applyFill="1" applyBorder="1" applyAlignment="1" applyProtection="1">
      <alignment horizontal="center" vertical="center"/>
      <protection locked="0"/>
    </xf>
    <xf numFmtId="49" fontId="87" fillId="0" borderId="1" xfId="0" applyNumberFormat="1" applyFont="1" applyFill="1" applyBorder="1" applyAlignment="1" applyProtection="1">
      <alignment horizontal="center" vertical="center"/>
      <protection locked="0"/>
    </xf>
    <xf numFmtId="189" fontId="86" fillId="30" borderId="1" xfId="0" applyNumberFormat="1" applyFont="1" applyFill="1" applyBorder="1" applyAlignment="1" applyProtection="1">
      <alignment horizontal="right" vertical="center"/>
    </xf>
    <xf numFmtId="0" fontId="86" fillId="30" borderId="1" xfId="0" applyFont="1" applyFill="1" applyBorder="1" applyAlignment="1" applyProtection="1">
      <alignment horizontal="right" vertical="center"/>
    </xf>
    <xf numFmtId="189" fontId="86"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28" borderId="0" xfId="0" applyFont="1" applyFill="1" applyAlignment="1">
      <alignment horizontal="center" vertical="center"/>
    </xf>
    <xf numFmtId="188" fontId="11" fillId="28" borderId="0" xfId="0" applyNumberFormat="1" applyFont="1" applyFill="1" applyAlignment="1">
      <alignment horizontal="center" vertical="center"/>
    </xf>
    <xf numFmtId="187" fontId="11" fillId="28" borderId="0" xfId="0" applyNumberFormat="1" applyFont="1" applyFill="1" applyAlignment="1">
      <alignment horizontal="center" vertical="center"/>
    </xf>
    <xf numFmtId="0" fontId="11" fillId="0" borderId="0" xfId="0" applyFont="1" applyBorder="1" applyAlignment="1" applyProtection="1">
      <alignment horizontal="left" vertical="center"/>
      <protection locked="0"/>
    </xf>
    <xf numFmtId="187" fontId="11" fillId="0" borderId="0" xfId="0" applyNumberFormat="1" applyFont="1" applyBorder="1" applyAlignment="1" applyProtection="1">
      <alignment horizontal="center" vertical="center"/>
      <protection locked="0"/>
    </xf>
    <xf numFmtId="0" fontId="11" fillId="0" borderId="0" xfId="0" applyFont="1" applyAlignment="1">
      <alignment horizontal="left" vertical="center"/>
    </xf>
    <xf numFmtId="0" fontId="11" fillId="0" borderId="0" xfId="0" applyFont="1" applyProtection="1">
      <alignment vertical="center"/>
      <protection locked="0"/>
    </xf>
    <xf numFmtId="0" fontId="11" fillId="0" borderId="0" xfId="0" applyFont="1" applyBorder="1" applyAlignment="1">
      <alignment horizontal="center" vertical="center"/>
    </xf>
    <xf numFmtId="49" fontId="84" fillId="32" borderId="106" xfId="0" applyNumberFormat="1" applyFont="1" applyFill="1" applyBorder="1" applyAlignment="1" applyProtection="1">
      <alignment horizontal="left" vertical="center"/>
      <protection locked="0"/>
    </xf>
    <xf numFmtId="189" fontId="86" fillId="32" borderId="88" xfId="0" applyNumberFormat="1" applyFont="1" applyFill="1" applyBorder="1" applyAlignment="1" applyProtection="1">
      <alignment horizontal="right" vertical="center"/>
    </xf>
    <xf numFmtId="0" fontId="84" fillId="32" borderId="88" xfId="0" applyNumberFormat="1" applyFont="1" applyFill="1" applyBorder="1" applyAlignment="1" applyProtection="1">
      <alignment horizontal="center" vertical="center"/>
      <protection locked="0"/>
    </xf>
    <xf numFmtId="0" fontId="88" fillId="32" borderId="88" xfId="0" applyNumberFormat="1" applyFont="1" applyFill="1" applyBorder="1" applyAlignment="1" applyProtection="1">
      <alignment horizontal="center" vertical="center"/>
      <protection locked="0"/>
    </xf>
    <xf numFmtId="49" fontId="87" fillId="32" borderId="88" xfId="0" applyNumberFormat="1" applyFont="1" applyFill="1" applyBorder="1" applyAlignment="1" applyProtection="1">
      <alignment horizontal="center" vertical="center"/>
      <protection locked="0"/>
    </xf>
    <xf numFmtId="189" fontId="86" fillId="32" borderId="1" xfId="0" applyNumberFormat="1" applyFont="1" applyFill="1" applyBorder="1" applyAlignment="1" applyProtection="1">
      <alignment horizontal="right" vertical="center"/>
    </xf>
    <xf numFmtId="49" fontId="84" fillId="27" borderId="106" xfId="0" applyNumberFormat="1" applyFont="1" applyFill="1" applyBorder="1" applyAlignment="1" applyProtection="1">
      <alignment horizontal="left" vertical="center"/>
      <protection locked="0"/>
    </xf>
    <xf numFmtId="189" fontId="86" fillId="30" borderId="12" xfId="0" applyNumberFormat="1" applyFont="1" applyFill="1" applyBorder="1" applyAlignment="1" applyProtection="1">
      <alignment horizontal="right" vertical="center"/>
    </xf>
    <xf numFmtId="0" fontId="86" fillId="30" borderId="12" xfId="0" applyFont="1" applyFill="1" applyBorder="1" applyAlignment="1" applyProtection="1">
      <alignment horizontal="right" vertical="center"/>
    </xf>
    <xf numFmtId="0" fontId="84" fillId="0" borderId="89" xfId="0" applyNumberFormat="1" applyFont="1" applyFill="1" applyBorder="1" applyAlignment="1" applyProtection="1">
      <alignment horizontal="center" vertical="center"/>
      <protection locked="0"/>
    </xf>
    <xf numFmtId="0" fontId="88" fillId="18" borderId="12" xfId="0" applyNumberFormat="1" applyFont="1" applyFill="1" applyBorder="1" applyAlignment="1" applyProtection="1">
      <alignment horizontal="center" vertical="center"/>
      <protection locked="0"/>
    </xf>
    <xf numFmtId="0" fontId="84" fillId="0" borderId="12" xfId="0" applyNumberFormat="1" applyFont="1" applyFill="1" applyBorder="1" applyAlignment="1" applyProtection="1">
      <alignment horizontal="center" vertical="center"/>
      <protection locked="0"/>
    </xf>
    <xf numFmtId="49" fontId="87" fillId="0" borderId="12" xfId="0" applyNumberFormat="1" applyFont="1" applyFill="1" applyBorder="1" applyAlignment="1" applyProtection="1">
      <alignment horizontal="center" vertical="center"/>
      <protection locked="0"/>
    </xf>
    <xf numFmtId="49" fontId="84" fillId="0" borderId="129" xfId="0" applyNumberFormat="1" applyFont="1" applyBorder="1" applyAlignment="1" applyProtection="1">
      <alignment horizontal="center" vertical="center"/>
      <protection locked="0"/>
    </xf>
    <xf numFmtId="189" fontId="89" fillId="30" borderId="129" xfId="7" applyNumberFormat="1" applyFont="1" applyFill="1" applyBorder="1" applyAlignment="1" applyProtection="1">
      <alignment horizontal="center" vertical="center" wrapText="1"/>
    </xf>
    <xf numFmtId="0" fontId="89" fillId="30" borderId="129" xfId="0" applyFont="1" applyFill="1" applyBorder="1" applyAlignment="1" applyProtection="1">
      <alignment horizontal="center" vertical="center" wrapText="1"/>
    </xf>
    <xf numFmtId="0" fontId="84" fillId="0" borderId="131" xfId="0" applyNumberFormat="1" applyFont="1" applyBorder="1" applyAlignment="1" applyProtection="1">
      <alignment horizontal="center" vertical="center" wrapText="1"/>
      <protection locked="0"/>
    </xf>
    <xf numFmtId="0" fontId="84" fillId="18" borderId="129" xfId="0" applyNumberFormat="1" applyFont="1" applyFill="1" applyBorder="1" applyAlignment="1" applyProtection="1">
      <alignment horizontal="center" vertical="center" wrapText="1"/>
      <protection locked="0"/>
    </xf>
    <xf numFmtId="0" fontId="84" fillId="0" borderId="129" xfId="0" applyNumberFormat="1" applyFont="1" applyBorder="1" applyAlignment="1" applyProtection="1">
      <alignment horizontal="center" vertical="center" wrapText="1"/>
      <protection locked="0"/>
    </xf>
    <xf numFmtId="0" fontId="82" fillId="0" borderId="0" xfId="0" applyFont="1" applyFill="1" applyAlignment="1" applyProtection="1">
      <alignment horizontal="center" vertical="center"/>
      <protection locked="0"/>
    </xf>
    <xf numFmtId="0" fontId="82" fillId="0" borderId="0" xfId="0" applyFont="1" applyFill="1" applyAlignment="1">
      <alignment horizontal="center" vertical="center"/>
    </xf>
    <xf numFmtId="0" fontId="84" fillId="27" borderId="88" xfId="0" applyNumberFormat="1" applyFont="1" applyFill="1" applyBorder="1" applyAlignment="1" applyProtection="1">
      <alignment horizontal="center" vertical="center"/>
      <protection locked="0"/>
    </xf>
    <xf numFmtId="0" fontId="88" fillId="27" borderId="88" xfId="0" applyNumberFormat="1" applyFont="1" applyFill="1" applyBorder="1" applyAlignment="1" applyProtection="1">
      <alignment horizontal="center" vertical="center"/>
      <protection locked="0"/>
    </xf>
    <xf numFmtId="49" fontId="87" fillId="27" borderId="88" xfId="0" applyNumberFormat="1" applyFont="1" applyFill="1" applyBorder="1" applyAlignment="1" applyProtection="1">
      <alignment horizontal="center" vertical="center"/>
      <protection locked="0"/>
    </xf>
    <xf numFmtId="0" fontId="89" fillId="30" borderId="154" xfId="7" applyFont="1" applyFill="1" applyBorder="1" applyAlignment="1" applyProtection="1">
      <alignment horizontal="center" vertical="center" wrapText="1"/>
    </xf>
    <xf numFmtId="0" fontId="89" fillId="30" borderId="156" xfId="0" applyFont="1" applyFill="1" applyBorder="1" applyAlignment="1" applyProtection="1">
      <alignment horizontal="center" vertical="center" wrapText="1"/>
    </xf>
    <xf numFmtId="0" fontId="86" fillId="30" borderId="19" xfId="0" applyFont="1" applyFill="1" applyBorder="1" applyAlignment="1" applyProtection="1">
      <alignment horizontal="right" vertical="center"/>
    </xf>
    <xf numFmtId="0" fontId="86" fillId="30" borderId="11" xfId="0" applyFont="1" applyFill="1" applyBorder="1" applyAlignment="1" applyProtection="1">
      <alignment horizontal="right" vertical="center"/>
    </xf>
    <xf numFmtId="0" fontId="86" fillId="32" borderId="99" xfId="0" applyFont="1" applyFill="1" applyBorder="1" applyAlignment="1" applyProtection="1">
      <alignment horizontal="right" vertical="center"/>
    </xf>
    <xf numFmtId="0" fontId="86" fillId="32" borderId="11" xfId="0" applyFont="1" applyFill="1" applyBorder="1" applyAlignment="1" applyProtection="1">
      <alignment horizontal="right" vertical="center"/>
    </xf>
    <xf numFmtId="0" fontId="86" fillId="27" borderId="11" xfId="0" applyFont="1" applyFill="1" applyBorder="1" applyAlignment="1" applyProtection="1">
      <alignment horizontal="right" vertical="center"/>
    </xf>
    <xf numFmtId="0" fontId="84" fillId="0" borderId="128" xfId="0" applyFont="1" applyFill="1" applyBorder="1" applyAlignment="1" applyProtection="1">
      <alignment horizontal="center" vertical="center"/>
      <protection locked="0"/>
    </xf>
    <xf numFmtId="0" fontId="91" fillId="29" borderId="127" xfId="0" applyFont="1" applyFill="1" applyBorder="1" applyAlignment="1">
      <alignment horizontal="center" vertical="center"/>
    </xf>
    <xf numFmtId="49" fontId="84" fillId="0" borderId="12" xfId="0" applyNumberFormat="1" applyFont="1" applyFill="1" applyBorder="1" applyAlignment="1" applyProtection="1">
      <alignment horizontal="center" vertical="center" wrapText="1"/>
      <protection locked="0"/>
    </xf>
    <xf numFmtId="49" fontId="84" fillId="0" borderId="1" xfId="0" applyNumberFormat="1" applyFont="1" applyFill="1" applyBorder="1" applyAlignment="1" applyProtection="1">
      <alignment horizontal="center" vertical="center" wrapText="1"/>
      <protection locked="0"/>
    </xf>
    <xf numFmtId="49" fontId="84" fillId="0" borderId="129" xfId="0" applyNumberFormat="1" applyFont="1" applyBorder="1" applyAlignment="1" applyProtection="1">
      <alignment horizontal="left" vertical="center"/>
      <protection locked="0"/>
    </xf>
    <xf numFmtId="49" fontId="84" fillId="0" borderId="0" xfId="0" applyNumberFormat="1" applyFont="1" applyAlignment="1">
      <alignment horizontal="left" vertical="center"/>
    </xf>
    <xf numFmtId="0" fontId="0" fillId="27" borderId="0" xfId="0" applyFill="1" applyAlignment="1">
      <alignment horizontal="center" vertical="center"/>
    </xf>
    <xf numFmtId="0" fontId="36" fillId="31" borderId="108" xfId="0" applyFont="1" applyFill="1" applyBorder="1" applyAlignment="1">
      <alignment horizontal="center" vertical="center"/>
    </xf>
    <xf numFmtId="0" fontId="36" fillId="31" borderId="94" xfId="0" applyFont="1" applyFill="1" applyBorder="1" applyAlignment="1">
      <alignment horizontal="center" vertical="center"/>
    </xf>
    <xf numFmtId="0" fontId="36" fillId="6" borderId="108" xfId="0" applyFont="1" applyFill="1" applyBorder="1" applyAlignment="1">
      <alignment horizontal="center" vertical="center"/>
    </xf>
    <xf numFmtId="49" fontId="83" fillId="4" borderId="30" xfId="0" applyNumberFormat="1" applyFont="1" applyFill="1" applyBorder="1" applyAlignment="1" applyProtection="1">
      <alignment vertical="center"/>
      <protection locked="0"/>
    </xf>
    <xf numFmtId="49" fontId="84" fillId="0" borderId="156" xfId="0" applyNumberFormat="1" applyFont="1" applyBorder="1" applyAlignment="1" applyProtection="1">
      <alignment horizontal="center" vertical="center"/>
      <protection locked="0"/>
    </xf>
    <xf numFmtId="49" fontId="87" fillId="0" borderId="20" xfId="0" applyNumberFormat="1" applyFont="1" applyFill="1" applyBorder="1" applyAlignment="1" applyProtection="1">
      <alignment horizontal="center" vertical="center"/>
      <protection locked="0"/>
    </xf>
    <xf numFmtId="10" fontId="86" fillId="30" borderId="20" xfId="9" applyNumberFormat="1" applyFont="1" applyFill="1" applyBorder="1" applyAlignment="1" applyProtection="1">
      <alignment horizontal="right" vertical="center"/>
    </xf>
    <xf numFmtId="49" fontId="87" fillId="0" borderId="13" xfId="0" applyNumberFormat="1" applyFont="1" applyFill="1" applyBorder="1" applyAlignment="1" applyProtection="1">
      <alignment horizontal="center" vertical="center"/>
      <protection locked="0"/>
    </xf>
    <xf numFmtId="10" fontId="86" fillId="30" borderId="13" xfId="9" applyNumberFormat="1" applyFont="1" applyFill="1" applyBorder="1" applyAlignment="1" applyProtection="1">
      <alignment horizontal="right" vertical="center"/>
    </xf>
    <xf numFmtId="49" fontId="87" fillId="32" borderId="157" xfId="0" applyNumberFormat="1" applyFont="1" applyFill="1" applyBorder="1" applyAlignment="1" applyProtection="1">
      <alignment horizontal="center" vertical="center"/>
      <protection locked="0"/>
    </xf>
    <xf numFmtId="10" fontId="86" fillId="32" borderId="157" xfId="9" applyNumberFormat="1" applyFont="1" applyFill="1" applyBorder="1" applyAlignment="1" applyProtection="1">
      <alignment horizontal="right" vertical="center"/>
    </xf>
    <xf numFmtId="49" fontId="87" fillId="27" borderId="157" xfId="0" applyNumberFormat="1" applyFont="1" applyFill="1" applyBorder="1" applyAlignment="1" applyProtection="1">
      <alignment horizontal="center" vertical="center"/>
      <protection locked="0"/>
    </xf>
    <xf numFmtId="10" fontId="86" fillId="27" borderId="13" xfId="9" applyNumberFormat="1" applyFont="1" applyFill="1" applyBorder="1" applyAlignment="1" applyProtection="1">
      <alignment horizontal="right" vertical="center"/>
    </xf>
    <xf numFmtId="191" fontId="90" fillId="2" borderId="103" xfId="0" applyNumberFormat="1" applyFont="1" applyFill="1" applyBorder="1" applyAlignment="1" applyProtection="1">
      <alignment vertical="center"/>
      <protection locked="0"/>
    </xf>
    <xf numFmtId="0" fontId="84" fillId="0" borderId="0" xfId="0" applyFont="1" applyAlignment="1">
      <alignment vertical="center" wrapText="1"/>
    </xf>
    <xf numFmtId="0" fontId="89" fillId="30" borderId="160" xfId="0" applyFont="1" applyFill="1" applyBorder="1" applyAlignment="1" applyProtection="1">
      <alignment horizontal="center" vertical="center" wrapText="1"/>
    </xf>
    <xf numFmtId="184" fontId="86" fillId="30" borderId="161" xfId="9" applyNumberFormat="1" applyFont="1" applyFill="1" applyBorder="1" applyAlignment="1" applyProtection="1">
      <alignment horizontal="right" vertical="center"/>
    </xf>
    <xf numFmtId="184" fontId="86" fillId="32" borderId="162" xfId="0" applyNumberFormat="1" applyFont="1" applyFill="1" applyBorder="1" applyAlignment="1" applyProtection="1">
      <alignment horizontal="right" vertical="center"/>
    </xf>
    <xf numFmtId="184" fontId="86" fillId="27" borderId="162"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0" fontId="11" fillId="28" borderId="0" xfId="0" applyFont="1" applyFill="1" applyAlignment="1">
      <alignment horizontal="left" vertical="center"/>
    </xf>
    <xf numFmtId="181" fontId="20" fillId="31"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0" fontId="94" fillId="19" borderId="0" xfId="0" applyFont="1" applyFill="1" applyAlignment="1">
      <alignment vertical="center"/>
    </xf>
    <xf numFmtId="0" fontId="41" fillId="0" borderId="0" xfId="0" applyFont="1" applyFill="1" applyAlignment="1">
      <alignment vertical="center"/>
    </xf>
    <xf numFmtId="0" fontId="41" fillId="19" borderId="0" xfId="0" applyFont="1" applyFill="1" applyAlignment="1">
      <alignment vertical="center"/>
    </xf>
    <xf numFmtId="0" fontId="41" fillId="0" borderId="0" xfId="0" applyFont="1" applyFill="1" applyAlignment="1">
      <alignment horizontal="left" vertical="center"/>
    </xf>
    <xf numFmtId="0" fontId="41" fillId="0" borderId="0" xfId="0" applyFont="1" applyFill="1" applyAlignment="1">
      <alignment horizontal="right" vertical="center"/>
    </xf>
    <xf numFmtId="0" fontId="20" fillId="26" borderId="118" xfId="0" applyNumberFormat="1" applyFont="1" applyFill="1" applyBorder="1" applyAlignment="1">
      <alignment horizontal="center" vertical="center" shrinkToFit="1"/>
    </xf>
    <xf numFmtId="49" fontId="20" fillId="26" borderId="133" xfId="0" applyNumberFormat="1" applyFont="1" applyFill="1" applyBorder="1" applyAlignment="1" applyProtection="1">
      <alignment horizontal="left" vertical="center"/>
    </xf>
    <xf numFmtId="49" fontId="20" fillId="0" borderId="138" xfId="0" applyNumberFormat="1" applyFont="1" applyBorder="1" applyAlignment="1" applyProtection="1">
      <alignment horizontal="left" vertical="center"/>
    </xf>
    <xf numFmtId="49" fontId="20" fillId="0" borderId="146" xfId="0" applyNumberFormat="1" applyFont="1" applyBorder="1" applyAlignment="1" applyProtection="1">
      <alignment horizontal="left" vertical="center"/>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63" xfId="0" applyNumberFormat="1" applyBorder="1" applyAlignment="1">
      <alignment horizontal="center" vertical="top"/>
    </xf>
    <xf numFmtId="0" fontId="0" fillId="0" borderId="163" xfId="0" applyFill="1" applyBorder="1" applyAlignment="1">
      <alignment horizontal="center" vertical="top"/>
    </xf>
    <xf numFmtId="0" fontId="0" fillId="0" borderId="163" xfId="0" applyBorder="1" applyAlignment="1">
      <alignment horizontal="center" vertical="top"/>
    </xf>
    <xf numFmtId="0" fontId="0" fillId="0" borderId="163" xfId="0" applyBorder="1" applyAlignment="1">
      <alignment vertical="top" wrapText="1"/>
    </xf>
    <xf numFmtId="176" fontId="0" fillId="0" borderId="163" xfId="0" applyNumberFormat="1" applyFont="1" applyBorder="1" applyAlignment="1">
      <alignment horizontal="center" vertical="top"/>
    </xf>
    <xf numFmtId="0" fontId="72" fillId="13" borderId="163" xfId="0" applyFont="1" applyFill="1" applyBorder="1" applyAlignment="1">
      <alignment horizontal="left" vertical="top" wrapText="1"/>
    </xf>
    <xf numFmtId="0" fontId="0" fillId="0" borderId="163" xfId="0" applyBorder="1" applyAlignment="1">
      <alignment horizontal="center" vertical="top" wrapText="1"/>
    </xf>
    <xf numFmtId="176" fontId="0" fillId="0" borderId="163" xfId="0" applyNumberFormat="1" applyBorder="1" applyAlignment="1">
      <alignment horizontal="center" vertical="top"/>
    </xf>
    <xf numFmtId="0" fontId="6" fillId="3" borderId="163" xfId="0" applyFont="1" applyFill="1" applyBorder="1" applyAlignment="1">
      <alignment horizontal="left" vertical="top" wrapText="1"/>
    </xf>
    <xf numFmtId="0" fontId="55" fillId="0" borderId="1" xfId="0" applyNumberFormat="1" applyFont="1" applyBorder="1" applyAlignment="1" applyProtection="1">
      <alignment horizontal="left" vertical="center"/>
    </xf>
    <xf numFmtId="0" fontId="5" fillId="0" borderId="163" xfId="0" applyFont="1" applyBorder="1" applyAlignment="1">
      <alignment horizontal="center" vertical="top"/>
    </xf>
    <xf numFmtId="0" fontId="36" fillId="31"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1" borderId="8" xfId="0" applyFont="1" applyFill="1" applyBorder="1" applyAlignment="1">
      <alignment horizontal="center" vertical="center"/>
    </xf>
    <xf numFmtId="183" fontId="20" fillId="0" borderId="164" xfId="0" applyNumberFormat="1" applyFont="1" applyBorder="1" applyAlignment="1">
      <alignment horizontal="center" vertical="center"/>
    </xf>
    <xf numFmtId="0" fontId="20" fillId="0" borderId="164" xfId="0" applyFont="1" applyBorder="1" applyAlignment="1">
      <alignment horizontal="center" vertical="center"/>
    </xf>
    <xf numFmtId="0" fontId="20" fillId="0" borderId="164" xfId="0" applyNumberFormat="1" applyFont="1" applyBorder="1" applyAlignment="1" applyProtection="1">
      <alignment horizontal="left" vertical="center"/>
    </xf>
    <xf numFmtId="0" fontId="20" fillId="24" borderId="164" xfId="0" applyFont="1" applyFill="1" applyBorder="1" applyAlignment="1">
      <alignment horizontal="center" vertical="center"/>
    </xf>
    <xf numFmtId="0" fontId="9" fillId="22" borderId="164" xfId="0" applyFont="1" applyFill="1" applyBorder="1" applyAlignment="1">
      <alignment horizontal="center" vertical="center"/>
    </xf>
    <xf numFmtId="0" fontId="24" fillId="0" borderId="164" xfId="0" applyFont="1" applyBorder="1" applyAlignment="1">
      <alignment horizontal="center" vertical="center"/>
    </xf>
    <xf numFmtId="0" fontId="95" fillId="0" borderId="165" xfId="0" applyFont="1" applyBorder="1">
      <alignment vertical="center"/>
    </xf>
    <xf numFmtId="0" fontId="41" fillId="0" borderId="165" xfId="0" applyFont="1" applyBorder="1">
      <alignment vertical="center"/>
    </xf>
    <xf numFmtId="0" fontId="96" fillId="0" borderId="165" xfId="0" applyFont="1" applyBorder="1">
      <alignment vertical="center"/>
    </xf>
    <xf numFmtId="0" fontId="11" fillId="3" borderId="0" xfId="0" applyFont="1" applyFill="1">
      <alignment vertical="center"/>
    </xf>
    <xf numFmtId="0" fontId="41" fillId="0" borderId="165" xfId="0" applyFont="1" applyBorder="1" applyAlignment="1">
      <alignment horizontal="center" vertical="center"/>
    </xf>
    <xf numFmtId="0" fontId="41" fillId="0" borderId="167" xfId="0" applyFont="1" applyBorder="1">
      <alignment vertical="center"/>
    </xf>
    <xf numFmtId="0" fontId="96" fillId="0" borderId="88"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1" borderId="164" xfId="0" applyNumberFormat="1" applyFont="1" applyFill="1" applyBorder="1" applyAlignment="1">
      <alignment horizontal="center" vertical="center"/>
    </xf>
    <xf numFmtId="49" fontId="24" fillId="31" borderId="13" xfId="0" applyNumberFormat="1" applyFont="1" applyFill="1" applyBorder="1" applyAlignment="1">
      <alignment horizontal="center" vertical="center"/>
    </xf>
    <xf numFmtId="0" fontId="97" fillId="31" borderId="13" xfId="0" applyFont="1" applyFill="1" applyBorder="1" applyAlignment="1">
      <alignment horizontal="center" vertical="center"/>
    </xf>
    <xf numFmtId="0" fontId="20" fillId="5" borderId="164" xfId="0" applyFont="1" applyFill="1" applyBorder="1" applyAlignment="1">
      <alignment horizontal="center" vertical="center"/>
    </xf>
    <xf numFmtId="49" fontId="20" fillId="5" borderId="164" xfId="0" applyNumberFormat="1" applyFont="1" applyFill="1" applyBorder="1" applyAlignment="1">
      <alignment horizontal="center" vertical="center"/>
    </xf>
    <xf numFmtId="49" fontId="20" fillId="5" borderId="166" xfId="0" applyNumberFormat="1" applyFont="1" applyFill="1" applyBorder="1" applyAlignment="1">
      <alignment horizontal="left" vertical="center" wrapText="1"/>
    </xf>
    <xf numFmtId="49" fontId="99" fillId="4" borderId="30" xfId="0" applyNumberFormat="1" applyFont="1" applyFill="1" applyBorder="1" applyAlignment="1" applyProtection="1">
      <alignment vertical="center"/>
      <protection locked="0"/>
    </xf>
    <xf numFmtId="49" fontId="99" fillId="4" borderId="0" xfId="0" applyNumberFormat="1" applyFont="1" applyFill="1" applyBorder="1" applyAlignment="1" applyProtection="1">
      <alignment horizontal="center" vertical="center"/>
      <protection locked="0"/>
    </xf>
    <xf numFmtId="49" fontId="99" fillId="4" borderId="158" xfId="0" applyNumberFormat="1" applyFont="1" applyFill="1" applyBorder="1" applyAlignment="1" applyProtection="1">
      <alignment vertical="center"/>
      <protection locked="0"/>
    </xf>
    <xf numFmtId="49" fontId="11" fillId="0" borderId="129" xfId="0" applyNumberFormat="1" applyFont="1" applyBorder="1" applyAlignment="1" applyProtection="1">
      <alignment horizontal="center" vertical="center"/>
      <protection locked="0"/>
    </xf>
    <xf numFmtId="49" fontId="11" fillId="19" borderId="129" xfId="0" applyNumberFormat="1" applyFont="1" applyFill="1" applyBorder="1" applyAlignment="1" applyProtection="1">
      <alignment horizontal="center" vertical="center"/>
      <protection locked="0"/>
    </xf>
    <xf numFmtId="0" fontId="11" fillId="0" borderId="129" xfId="0" applyNumberFormat="1" applyFont="1" applyFill="1" applyBorder="1" applyAlignment="1" applyProtection="1">
      <alignment horizontal="center" vertical="center"/>
      <protection locked="0"/>
    </xf>
    <xf numFmtId="0" fontId="11" fillId="0" borderId="129" xfId="0" applyNumberFormat="1" applyFont="1" applyBorder="1" applyAlignment="1" applyProtection="1">
      <alignment horizontal="center" vertical="center"/>
      <protection locked="0"/>
    </xf>
    <xf numFmtId="0" fontId="18" fillId="0" borderId="129" xfId="7" applyFont="1" applyFill="1" applyBorder="1" applyAlignment="1" applyProtection="1">
      <alignment horizontal="center" vertical="center"/>
      <protection locked="0"/>
    </xf>
    <xf numFmtId="0" fontId="18" fillId="0" borderId="155" xfId="7" applyFont="1" applyFill="1" applyBorder="1" applyAlignment="1" applyProtection="1">
      <alignment horizontal="center" vertical="center"/>
      <protection locked="0"/>
    </xf>
    <xf numFmtId="0" fontId="18" fillId="0" borderId="156" xfId="7" applyFont="1" applyFill="1" applyBorder="1" applyAlignment="1" applyProtection="1">
      <alignment horizontal="center" vertical="center" wrapText="1"/>
      <protection locked="0"/>
    </xf>
    <xf numFmtId="49" fontId="11" fillId="32" borderId="106" xfId="0" applyNumberFormat="1" applyFont="1" applyFill="1" applyBorder="1" applyAlignment="1" applyProtection="1">
      <alignment horizontal="left" vertical="center"/>
      <protection locked="0"/>
    </xf>
    <xf numFmtId="49" fontId="11" fillId="32" borderId="88" xfId="0" applyNumberFormat="1" applyFont="1" applyFill="1" applyBorder="1" applyAlignment="1" applyProtection="1">
      <alignment horizontal="left" vertical="center"/>
      <protection locked="0"/>
    </xf>
    <xf numFmtId="49" fontId="11" fillId="32" borderId="88" xfId="0" applyNumberFormat="1" applyFont="1" applyFill="1" applyBorder="1" applyAlignment="1" applyProtection="1">
      <alignment horizontal="center" vertical="center"/>
      <protection locked="0"/>
    </xf>
    <xf numFmtId="0" fontId="11" fillId="32" borderId="88" xfId="0" applyNumberFormat="1" applyFont="1" applyFill="1" applyBorder="1" applyAlignment="1" applyProtection="1">
      <alignment horizontal="left" vertical="center"/>
      <protection locked="0"/>
    </xf>
    <xf numFmtId="0" fontId="11" fillId="32" borderId="88" xfId="0" applyFont="1" applyFill="1" applyBorder="1" applyAlignment="1" applyProtection="1">
      <alignment horizontal="center" vertical="center"/>
      <protection locked="0"/>
    </xf>
    <xf numFmtId="0" fontId="11" fillId="32" borderId="88" xfId="0" applyFont="1" applyFill="1" applyBorder="1" applyAlignment="1" applyProtection="1">
      <alignment horizontal="right" vertical="center"/>
      <protection locked="0"/>
    </xf>
    <xf numFmtId="0" fontId="11" fillId="32" borderId="157"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57"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64" xfId="0" applyNumberFormat="1" applyBorder="1" applyAlignment="1">
      <alignment horizontal="center" vertical="top"/>
    </xf>
    <xf numFmtId="0" fontId="0" fillId="0" borderId="164" xfId="0" applyBorder="1" applyAlignment="1">
      <alignment horizontal="center" vertical="top"/>
    </xf>
    <xf numFmtId="0" fontId="0" fillId="0" borderId="164"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100" fillId="0" borderId="0" xfId="0" applyFont="1" applyAlignment="1">
      <alignment horizontal="center" vertical="center"/>
    </xf>
    <xf numFmtId="9" fontId="0" fillId="0" borderId="127" xfId="8" applyFont="1" applyBorder="1" applyAlignment="1">
      <alignment horizontal="center" vertical="center"/>
    </xf>
    <xf numFmtId="20" fontId="0" fillId="0" borderId="127" xfId="0" applyNumberFormat="1" applyBorder="1" applyAlignment="1">
      <alignment horizontal="center" vertical="center"/>
    </xf>
    <xf numFmtId="9" fontId="0" fillId="0" borderId="127" xfId="8" applyFont="1" applyBorder="1" applyAlignment="1">
      <alignment vertical="center" wrapText="1"/>
    </xf>
    <xf numFmtId="9" fontId="0" fillId="0" borderId="127"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101" fillId="33" borderId="13" xfId="0" applyFont="1" applyFill="1" applyBorder="1" applyAlignment="1">
      <alignment horizontal="center" vertical="center"/>
    </xf>
    <xf numFmtId="0" fontId="102" fillId="20" borderId="87" xfId="0" applyFont="1" applyFill="1" applyBorder="1" applyAlignment="1">
      <alignment horizontal="center" vertical="center"/>
    </xf>
    <xf numFmtId="0" fontId="101" fillId="19" borderId="164" xfId="0" applyFont="1" applyFill="1" applyBorder="1" applyAlignment="1">
      <alignment horizontal="center" vertical="center" shrinkToFit="1"/>
    </xf>
    <xf numFmtId="0" fontId="101" fillId="19" borderId="13" xfId="0" applyFont="1" applyFill="1" applyBorder="1" applyAlignment="1">
      <alignment horizontal="center" vertical="center" shrinkToFit="1"/>
    </xf>
    <xf numFmtId="14" fontId="0" fillId="31"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64" xfId="0" applyFill="1" applyBorder="1" applyAlignment="1">
      <alignment horizontal="left" vertical="top" shrinkToFit="1"/>
    </xf>
    <xf numFmtId="0" fontId="6" fillId="2" borderId="164"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64" xfId="0" applyNumberFormat="1" applyFill="1" applyBorder="1" applyAlignment="1">
      <alignment horizontal="left" vertical="top" shrinkToFit="1"/>
    </xf>
    <xf numFmtId="0" fontId="85" fillId="30" borderId="0" xfId="0" applyFont="1" applyFill="1" applyBorder="1" applyAlignment="1" applyProtection="1">
      <alignment horizontal="center" vertical="center"/>
    </xf>
    <xf numFmtId="0" fontId="103" fillId="30" borderId="160" xfId="0" applyFont="1" applyFill="1" applyBorder="1" applyAlignment="1" applyProtection="1">
      <alignment horizontal="center" vertical="center" wrapText="1"/>
    </xf>
    <xf numFmtId="184" fontId="86" fillId="32" borderId="161" xfId="9" applyNumberFormat="1" applyFont="1" applyFill="1" applyBorder="1" applyAlignment="1" applyProtection="1">
      <alignment horizontal="right" vertical="center"/>
    </xf>
    <xf numFmtId="0" fontId="39" fillId="0" borderId="0" xfId="0" applyFont="1" applyAlignment="1">
      <alignment vertical="center"/>
    </xf>
    <xf numFmtId="0" fontId="42" fillId="0" borderId="0" xfId="0" applyFont="1" applyAlignment="1">
      <alignment vertical="center"/>
    </xf>
    <xf numFmtId="0" fontId="96" fillId="0" borderId="0" xfId="0" applyFont="1" applyAlignment="1">
      <alignment vertical="center"/>
    </xf>
    <xf numFmtId="0" fontId="41" fillId="0" borderId="0" xfId="0" applyFont="1" applyAlignment="1">
      <alignment vertical="center"/>
    </xf>
    <xf numFmtId="0" fontId="109" fillId="32" borderId="0" xfId="0" applyFont="1" applyFill="1" applyAlignment="1">
      <alignment horizontal="center" vertical="center"/>
    </xf>
    <xf numFmtId="189" fontId="98" fillId="0" borderId="164" xfId="0" applyNumberFormat="1" applyFont="1" applyBorder="1" applyAlignment="1">
      <alignment horizontal="center" vertical="center"/>
    </xf>
    <xf numFmtId="189" fontId="98" fillId="19" borderId="164" xfId="0" applyNumberFormat="1" applyFont="1" applyFill="1" applyBorder="1" applyAlignment="1">
      <alignment horizontal="center" vertical="center"/>
    </xf>
    <xf numFmtId="186" fontId="98" fillId="0" borderId="164" xfId="0" applyNumberFormat="1" applyFont="1" applyBorder="1" applyAlignment="1">
      <alignment horizontal="center" vertical="center"/>
    </xf>
    <xf numFmtId="0" fontId="50" fillId="0" borderId="0" xfId="0" applyFont="1" applyAlignment="1">
      <alignment vertical="center"/>
    </xf>
    <xf numFmtId="185" fontId="41" fillId="3" borderId="164" xfId="0" applyNumberFormat="1" applyFont="1" applyFill="1" applyBorder="1" applyAlignment="1">
      <alignment horizontal="center" vertical="center"/>
    </xf>
    <xf numFmtId="20" fontId="41" fillId="3" borderId="164" xfId="0" applyNumberFormat="1" applyFont="1" applyFill="1" applyBorder="1" applyAlignment="1">
      <alignment horizontal="left" vertical="center"/>
    </xf>
    <xf numFmtId="0" fontId="41" fillId="3" borderId="164" xfId="0" applyFont="1" applyFill="1" applyBorder="1" applyAlignment="1">
      <alignment horizontal="center" vertical="center"/>
    </xf>
    <xf numFmtId="49" fontId="20" fillId="5" borderId="164" xfId="0" applyNumberFormat="1" applyFont="1" applyFill="1" applyBorder="1" applyAlignment="1">
      <alignment horizontal="left" vertical="center" wrapText="1"/>
    </xf>
    <xf numFmtId="0" fontId="20" fillId="7" borderId="164" xfId="0" applyFont="1" applyFill="1" applyBorder="1" applyAlignment="1">
      <alignment horizontal="center" vertical="center"/>
    </xf>
    <xf numFmtId="0" fontId="20" fillId="24" borderId="164" xfId="0" applyFont="1" applyFill="1" applyBorder="1" applyAlignment="1">
      <alignment horizontal="right" vertical="center"/>
    </xf>
    <xf numFmtId="183" fontId="20" fillId="22" borderId="164" xfId="0" applyNumberFormat="1" applyFont="1" applyFill="1" applyBorder="1" applyAlignment="1">
      <alignment horizontal="center" vertical="center"/>
    </xf>
    <xf numFmtId="0" fontId="20" fillId="23" borderId="164" xfId="0" applyFont="1" applyFill="1" applyBorder="1" applyAlignment="1">
      <alignment horizontal="center" vertical="center"/>
    </xf>
    <xf numFmtId="183" fontId="20" fillId="23" borderId="164"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9" xfId="0" applyFont="1" applyFill="1" applyBorder="1" applyAlignment="1">
      <alignment horizontal="center" vertical="center"/>
    </xf>
    <xf numFmtId="20" fontId="41" fillId="3" borderId="169" xfId="0" applyNumberFormat="1" applyFont="1" applyFill="1" applyBorder="1" applyAlignment="1">
      <alignment horizontal="left" vertical="center"/>
    </xf>
    <xf numFmtId="20" fontId="41" fillId="3" borderId="169" xfId="0" applyNumberFormat="1" applyFont="1" applyFill="1" applyBorder="1" applyAlignment="1">
      <alignment horizontal="center" vertical="center"/>
    </xf>
    <xf numFmtId="20" fontId="41" fillId="3" borderId="167" xfId="0" applyNumberFormat="1" applyFont="1" applyFill="1" applyBorder="1" applyAlignment="1">
      <alignment horizontal="left" vertical="center"/>
    </xf>
    <xf numFmtId="0" fontId="98" fillId="0" borderId="165" xfId="0" applyFont="1" applyBorder="1">
      <alignment vertical="center"/>
    </xf>
    <xf numFmtId="0" fontId="98" fillId="0" borderId="165" xfId="0" applyFont="1" applyBorder="1" applyAlignment="1">
      <alignment horizontal="center" vertical="center"/>
    </xf>
    <xf numFmtId="0" fontId="18" fillId="0" borderId="170"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71" xfId="0" pivotButton="1" applyFont="1" applyBorder="1" applyAlignment="1">
      <alignment horizontal="center" vertical="center"/>
    </xf>
    <xf numFmtId="0" fontId="18" fillId="0" borderId="172" xfId="0" pivotButton="1" applyFont="1" applyBorder="1" applyAlignment="1">
      <alignment horizontal="center" vertical="center"/>
    </xf>
    <xf numFmtId="0" fontId="18" fillId="0" borderId="172" xfId="0" applyFont="1" applyBorder="1" applyAlignment="1">
      <alignment horizontal="center" vertical="center"/>
    </xf>
    <xf numFmtId="0" fontId="18" fillId="0" borderId="173" xfId="0" applyFont="1" applyBorder="1" applyAlignment="1">
      <alignment horizontal="center" vertical="center"/>
    </xf>
    <xf numFmtId="0" fontId="18" fillId="0" borderId="174" xfId="0" applyFont="1" applyBorder="1" applyAlignment="1">
      <alignment horizontal="center" vertical="center"/>
    </xf>
    <xf numFmtId="0" fontId="18" fillId="0" borderId="171" xfId="0" applyFont="1" applyBorder="1" applyAlignment="1">
      <alignment horizontal="center" vertical="center"/>
    </xf>
    <xf numFmtId="0" fontId="18" fillId="0" borderId="175" xfId="0" applyFont="1" applyBorder="1" applyAlignment="1">
      <alignment horizontal="center" vertical="center"/>
    </xf>
    <xf numFmtId="0" fontId="18" fillId="0" borderId="176" xfId="0" applyFont="1" applyBorder="1" applyAlignment="1">
      <alignment horizontal="center" vertical="center"/>
    </xf>
    <xf numFmtId="180" fontId="18" fillId="0" borderId="171" xfId="0" applyNumberFormat="1" applyFont="1" applyBorder="1" applyAlignment="1">
      <alignment horizontal="center" vertical="center"/>
    </xf>
    <xf numFmtId="184" fontId="18" fillId="0" borderId="171" xfId="0" applyNumberFormat="1" applyFont="1" applyBorder="1" applyAlignment="1">
      <alignment horizontal="center" vertical="center"/>
    </xf>
    <xf numFmtId="184" fontId="18" fillId="0" borderId="175" xfId="0" applyNumberFormat="1" applyFont="1" applyBorder="1" applyAlignment="1">
      <alignment horizontal="center" vertical="center"/>
    </xf>
    <xf numFmtId="180" fontId="18" fillId="0" borderId="177" xfId="0" applyNumberFormat="1" applyFont="1" applyBorder="1" applyAlignment="1">
      <alignment horizontal="center" vertical="center"/>
    </xf>
    <xf numFmtId="184" fontId="18" fillId="0" borderId="177" xfId="0" applyNumberFormat="1" applyFont="1" applyBorder="1" applyAlignment="1">
      <alignment horizontal="center" vertical="center"/>
    </xf>
    <xf numFmtId="184" fontId="18" fillId="0" borderId="178" xfId="0" applyNumberFormat="1" applyFont="1" applyBorder="1" applyAlignment="1">
      <alignment horizontal="center" vertical="center"/>
    </xf>
    <xf numFmtId="0" fontId="0" fillId="16" borderId="0" xfId="0" applyFill="1" applyAlignment="1">
      <alignment horizontal="right" vertical="center"/>
    </xf>
    <xf numFmtId="0" fontId="20" fillId="0" borderId="178" xfId="0" pivotButton="1" applyFont="1" applyBorder="1" applyAlignment="1">
      <alignment horizontal="center" vertical="center"/>
    </xf>
    <xf numFmtId="180" fontId="20" fillId="0" borderId="178" xfId="0" applyNumberFormat="1" applyFont="1" applyBorder="1" applyAlignment="1">
      <alignment horizontal="center" vertical="center"/>
    </xf>
    <xf numFmtId="0" fontId="20" fillId="0" borderId="171" xfId="0" pivotButton="1" applyFont="1" applyBorder="1" applyAlignment="1">
      <alignment horizontal="center" vertical="center"/>
    </xf>
    <xf numFmtId="0" fontId="20" fillId="0" borderId="173" xfId="0" applyFont="1" applyBorder="1" applyAlignment="1">
      <alignment horizontal="center" vertical="center"/>
    </xf>
    <xf numFmtId="0" fontId="20" fillId="0" borderId="171" xfId="0" applyFont="1" applyBorder="1" applyAlignment="1">
      <alignment horizontal="center" vertical="center"/>
    </xf>
    <xf numFmtId="0" fontId="20" fillId="0" borderId="175" xfId="0" applyFont="1" applyBorder="1" applyAlignment="1">
      <alignment horizontal="center" vertical="center"/>
    </xf>
    <xf numFmtId="0" fontId="20" fillId="0" borderId="177" xfId="0" applyFont="1" applyBorder="1" applyAlignment="1">
      <alignment horizontal="center" vertical="center"/>
    </xf>
    <xf numFmtId="0" fontId="20" fillId="0" borderId="178" xfId="0" applyFont="1" applyBorder="1" applyAlignment="1">
      <alignment horizontal="center" vertical="center"/>
    </xf>
    <xf numFmtId="0" fontId="20" fillId="0" borderId="128" xfId="0" applyNumberFormat="1" applyFont="1" applyBorder="1" applyAlignment="1">
      <alignment horizontal="center" vertical="center" wrapText="1"/>
    </xf>
    <xf numFmtId="14" fontId="20" fillId="0" borderId="129" xfId="0" applyNumberFormat="1" applyFont="1" applyBorder="1" applyAlignment="1">
      <alignment horizontal="center" vertical="center" wrapText="1"/>
    </xf>
    <xf numFmtId="14" fontId="20" fillId="0" borderId="179" xfId="0" applyNumberFormat="1" applyFont="1" applyBorder="1" applyAlignment="1">
      <alignment horizontal="center" vertical="center" wrapText="1"/>
    </xf>
    <xf numFmtId="0" fontId="20" fillId="2" borderId="180" xfId="0" applyNumberFormat="1" applyFont="1" applyFill="1" applyBorder="1" applyAlignment="1">
      <alignment horizontal="center" vertical="center"/>
    </xf>
    <xf numFmtId="193" fontId="20" fillId="2" borderId="181" xfId="0" applyNumberFormat="1" applyFont="1" applyFill="1" applyBorder="1" applyAlignment="1">
      <alignment horizontal="center" vertical="center"/>
    </xf>
    <xf numFmtId="193" fontId="20" fillId="2" borderId="182" xfId="0" applyNumberFormat="1" applyFont="1" applyFill="1" applyBorder="1" applyAlignment="1">
      <alignment horizontal="center" vertical="center"/>
    </xf>
    <xf numFmtId="0" fontId="20" fillId="0" borderId="183" xfId="0" applyNumberFormat="1" applyFont="1" applyBorder="1" applyAlignment="1">
      <alignment horizontal="center" vertical="center"/>
    </xf>
    <xf numFmtId="193" fontId="20" fillId="0" borderId="143" xfId="0" applyNumberFormat="1" applyFont="1" applyBorder="1" applyAlignment="1">
      <alignment horizontal="center" vertical="center"/>
    </xf>
    <xf numFmtId="193" fontId="20" fillId="0" borderId="184" xfId="0" applyNumberFormat="1" applyFont="1" applyBorder="1" applyAlignment="1">
      <alignment horizontal="center" vertical="center"/>
    </xf>
    <xf numFmtId="0" fontId="20" fillId="0" borderId="185" xfId="0" applyNumberFormat="1" applyFont="1" applyBorder="1" applyAlignment="1">
      <alignment horizontal="center" vertical="center"/>
    </xf>
    <xf numFmtId="193" fontId="20" fillId="0" borderId="170" xfId="0" applyNumberFormat="1" applyFont="1" applyBorder="1" applyAlignment="1">
      <alignment horizontal="center" vertical="center"/>
    </xf>
    <xf numFmtId="193" fontId="20" fillId="0" borderId="186" xfId="0" applyNumberFormat="1" applyFont="1" applyBorder="1" applyAlignment="1">
      <alignment horizontal="center" vertical="center"/>
    </xf>
    <xf numFmtId="0" fontId="20" fillId="30" borderId="140" xfId="0" applyNumberFormat="1" applyFont="1" applyFill="1" applyBorder="1" applyAlignment="1">
      <alignment horizontal="center" vertical="center"/>
    </xf>
    <xf numFmtId="0" fontId="20" fillId="30" borderId="141" xfId="0" applyNumberFormat="1" applyFont="1" applyFill="1" applyBorder="1" applyAlignment="1">
      <alignment horizontal="center" vertical="center"/>
    </xf>
    <xf numFmtId="0" fontId="20" fillId="30" borderId="125" xfId="0" applyNumberFormat="1" applyFont="1" applyFill="1" applyBorder="1" applyAlignment="1">
      <alignment horizontal="left" vertical="center" textRotation="255"/>
    </xf>
    <xf numFmtId="0" fontId="20" fillId="0" borderId="0" xfId="0" applyNumberFormat="1" applyFont="1" applyFill="1" applyAlignment="1">
      <alignment horizontal="left" vertical="center"/>
    </xf>
    <xf numFmtId="0" fontId="20" fillId="30" borderId="126" xfId="0" applyNumberFormat="1" applyFont="1" applyFill="1" applyBorder="1" applyAlignment="1">
      <alignment horizontal="left" vertical="center" textRotation="255"/>
    </xf>
    <xf numFmtId="0" fontId="20" fillId="30" borderId="146" xfId="0" applyFont="1" applyFill="1" applyBorder="1" applyAlignment="1">
      <alignment vertical="center"/>
    </xf>
    <xf numFmtId="0" fontId="20" fillId="30" borderId="146" xfId="0" applyNumberFormat="1" applyFont="1" applyFill="1" applyBorder="1" applyAlignment="1">
      <alignment horizontal="left" vertical="center"/>
    </xf>
    <xf numFmtId="0" fontId="20" fillId="30" borderId="146" xfId="0" applyNumberFormat="1" applyFont="1" applyFill="1" applyBorder="1" applyAlignment="1">
      <alignment horizontal="center" vertical="center"/>
    </xf>
    <xf numFmtId="0" fontId="20" fillId="30" borderId="147" xfId="0" applyNumberFormat="1" applyFont="1" applyFill="1" applyBorder="1" applyAlignment="1">
      <alignment horizontal="center" vertical="center"/>
    </xf>
    <xf numFmtId="14" fontId="20" fillId="34" borderId="0" xfId="0" applyNumberFormat="1" applyFont="1" applyFill="1" applyAlignment="1">
      <alignment horizontal="center" vertical="center" wrapText="1"/>
    </xf>
    <xf numFmtId="187" fontId="20" fillId="34" borderId="0" xfId="0" applyNumberFormat="1" applyFont="1" applyFill="1" applyAlignment="1">
      <alignment horizontal="center" vertical="center" wrapText="1"/>
    </xf>
    <xf numFmtId="0" fontId="0" fillId="34" borderId="0" xfId="0" applyFont="1" applyFill="1" applyAlignment="1">
      <alignment horizontal="center" vertical="center"/>
    </xf>
    <xf numFmtId="194" fontId="0" fillId="34" borderId="0" xfId="0" applyNumberFormat="1" applyFont="1" applyFill="1" applyAlignment="1">
      <alignment horizontal="center" vertical="center"/>
    </xf>
    <xf numFmtId="0" fontId="20" fillId="31" borderId="128" xfId="0" applyNumberFormat="1" applyFont="1" applyFill="1" applyBorder="1" applyAlignment="1">
      <alignment horizontal="center" vertical="center" wrapText="1"/>
    </xf>
    <xf numFmtId="185" fontId="98" fillId="3" borderId="164" xfId="0" applyNumberFormat="1" applyFont="1" applyFill="1" applyBorder="1" applyAlignment="1">
      <alignment horizontal="center" vertical="center"/>
    </xf>
    <xf numFmtId="0" fontId="98" fillId="3" borderId="169" xfId="0"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1" borderId="17" xfId="0" applyNumberFormat="1" applyFont="1" applyFill="1" applyBorder="1" applyAlignment="1">
      <alignment horizontal="center" vertical="center"/>
    </xf>
    <xf numFmtId="49" fontId="24" fillId="31" borderId="18" xfId="0" applyNumberFormat="1" applyFont="1" applyFill="1" applyBorder="1" applyAlignment="1">
      <alignment horizontal="center" vertical="center"/>
    </xf>
    <xf numFmtId="0" fontId="0" fillId="34" borderId="30" xfId="0" applyFont="1" applyFill="1" applyBorder="1" applyAlignment="1">
      <alignment horizontal="center" vertical="center"/>
    </xf>
    <xf numFmtId="194" fontId="0" fillId="34" borderId="30" xfId="0" applyNumberFormat="1" applyFont="1" applyFill="1" applyBorder="1" applyAlignment="1">
      <alignment horizontal="center" vertical="center"/>
    </xf>
    <xf numFmtId="0" fontId="98" fillId="0" borderId="120" xfId="0" applyFont="1" applyBorder="1" applyAlignment="1">
      <alignment horizontal="center" vertical="center"/>
    </xf>
    <xf numFmtId="0" fontId="96" fillId="0" borderId="165" xfId="0" applyFont="1" applyBorder="1" applyAlignment="1">
      <alignment horizontal="center" vertical="center"/>
    </xf>
    <xf numFmtId="0" fontId="98" fillId="0" borderId="167"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0" fontId="11" fillId="14" borderId="0" xfId="0" applyFont="1" applyFill="1">
      <alignment vertical="center"/>
    </xf>
    <xf numFmtId="184" fontId="11" fillId="14" borderId="0" xfId="0" applyNumberFormat="1" applyFont="1" applyFill="1" applyAlignment="1">
      <alignment horizontal="center" vertical="center"/>
    </xf>
    <xf numFmtId="0" fontId="11" fillId="14" borderId="0" xfId="0" applyFont="1" applyFill="1" applyAlignment="1">
      <alignment horizontal="left" vertical="center"/>
    </xf>
    <xf numFmtId="14" fontId="11" fillId="28" borderId="0" xfId="0" applyNumberFormat="1" applyFont="1" applyFill="1" applyAlignment="1">
      <alignment horizontal="center" vertical="center" shrinkToFit="1"/>
    </xf>
    <xf numFmtId="187" fontId="11" fillId="28" borderId="0" xfId="0" applyNumberFormat="1" applyFont="1" applyFill="1" applyAlignment="1">
      <alignment horizontal="center" vertical="center" shrinkToFit="1"/>
    </xf>
    <xf numFmtId="20" fontId="93"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9"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Border="1" applyAlignment="1" applyProtection="1">
      <alignment horizontal="center" vertical="center" shrinkToFit="1"/>
      <protection locked="0"/>
    </xf>
    <xf numFmtId="184" fontId="11" fillId="25" borderId="0" xfId="0" applyNumberFormat="1" applyFont="1" applyFill="1" applyBorder="1" applyAlignment="1">
      <alignment horizontal="center" vertical="center"/>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5" xfId="0" applyFont="1" applyBorder="1" applyAlignment="1">
      <alignment horizontal="center" vertical="center" wrapText="1"/>
    </xf>
    <xf numFmtId="0" fontId="20" fillId="19" borderId="125" xfId="0" applyFont="1" applyFill="1" applyBorder="1" applyAlignment="1">
      <alignment horizontal="center" vertical="center" wrapText="1"/>
    </xf>
    <xf numFmtId="0" fontId="20" fillId="34" borderId="124" xfId="0" applyFont="1" applyFill="1" applyBorder="1" applyAlignment="1">
      <alignment horizontal="center" vertical="center" wrapText="1"/>
    </xf>
    <xf numFmtId="0" fontId="20" fillId="34" borderId="125" xfId="0" applyFont="1" applyFill="1" applyBorder="1" applyAlignment="1">
      <alignment horizontal="center" vertical="center" wrapText="1"/>
    </xf>
    <xf numFmtId="0" fontId="20" fillId="34" borderId="126" xfId="0" applyFont="1" applyFill="1" applyBorder="1" applyAlignment="1">
      <alignment horizontal="center" vertical="center" wrapText="1"/>
    </xf>
    <xf numFmtId="0" fontId="20" fillId="0" borderId="124" xfId="0" applyFont="1" applyBorder="1" applyAlignment="1">
      <alignment horizontal="center" vertical="center" wrapText="1"/>
    </xf>
    <xf numFmtId="0" fontId="20" fillId="0" borderId="126" xfId="0" applyFont="1" applyBorder="1" applyAlignment="1">
      <alignment horizontal="center" vertical="center" wrapText="1"/>
    </xf>
    <xf numFmtId="187" fontId="20" fillId="8" borderId="125" xfId="0" applyNumberFormat="1" applyFont="1" applyFill="1" applyBorder="1" applyAlignment="1">
      <alignment horizontal="center" vertical="center" wrapText="1"/>
    </xf>
    <xf numFmtId="0" fontId="20" fillId="8" borderId="125" xfId="0" applyFont="1" applyFill="1" applyBorder="1" applyAlignment="1">
      <alignment horizontal="center" vertical="center" wrapText="1"/>
    </xf>
    <xf numFmtId="0" fontId="20" fillId="0" borderId="128" xfId="0" applyFont="1" applyBorder="1" applyAlignment="1">
      <alignment horizontal="center" vertical="center" wrapText="1"/>
    </xf>
    <xf numFmtId="0" fontId="20" fillId="0" borderId="129" xfId="0" applyFont="1" applyBorder="1" applyAlignment="1">
      <alignment horizontal="center" vertical="center" wrapText="1"/>
    </xf>
    <xf numFmtId="0" fontId="20" fillId="0" borderId="179" xfId="0" applyFont="1" applyBorder="1" applyAlignment="1">
      <alignment horizontal="center" vertical="center" wrapText="1"/>
    </xf>
    <xf numFmtId="0" fontId="20" fillId="0" borderId="0" xfId="0" applyFont="1" applyAlignment="1">
      <alignment horizontal="center" vertical="center" wrapText="1"/>
    </xf>
    <xf numFmtId="183" fontId="20" fillId="0" borderId="133" xfId="0" applyNumberFormat="1" applyFont="1" applyBorder="1">
      <alignment vertical="center"/>
    </xf>
    <xf numFmtId="0" fontId="20" fillId="0" borderId="133" xfId="0" applyFont="1" applyBorder="1">
      <alignment vertical="center"/>
    </xf>
    <xf numFmtId="0" fontId="20" fillId="19" borderId="133" xfId="0" applyFont="1" applyFill="1" applyBorder="1">
      <alignment vertical="center"/>
    </xf>
    <xf numFmtId="0" fontId="20" fillId="34" borderId="132" xfId="0" applyFont="1" applyFill="1" applyBorder="1">
      <alignment vertical="center"/>
    </xf>
    <xf numFmtId="0" fontId="20" fillId="34" borderId="133" xfId="0" applyFont="1" applyFill="1" applyBorder="1">
      <alignment vertical="center"/>
    </xf>
    <xf numFmtId="0" fontId="20" fillId="34" borderId="134" xfId="0" applyFont="1" applyFill="1" applyBorder="1">
      <alignment vertical="center"/>
    </xf>
    <xf numFmtId="0" fontId="20" fillId="0" borderId="133" xfId="0" applyFont="1" applyBorder="1" applyAlignment="1">
      <alignment horizontal="center" vertical="center"/>
    </xf>
    <xf numFmtId="0" fontId="20" fillId="0" borderId="133" xfId="0" applyFont="1" applyBorder="1" applyAlignment="1">
      <alignment horizontal="center" vertical="center" shrinkToFit="1"/>
    </xf>
    <xf numFmtId="0" fontId="20" fillId="0" borderId="132" xfId="0" applyFont="1" applyBorder="1" applyAlignment="1">
      <alignment horizontal="center" vertical="center"/>
    </xf>
    <xf numFmtId="0" fontId="20" fillId="0" borderId="134" xfId="0" applyFont="1" applyBorder="1" applyAlignment="1">
      <alignment horizontal="center" vertical="center" shrinkToFit="1"/>
    </xf>
    <xf numFmtId="187" fontId="20" fillId="8" borderId="133" xfId="0" applyNumberFormat="1" applyFont="1" applyFill="1" applyBorder="1" applyAlignment="1">
      <alignment horizontal="center" vertical="center"/>
    </xf>
    <xf numFmtId="0" fontId="20" fillId="8" borderId="133" xfId="0" applyFont="1" applyFill="1" applyBorder="1" applyAlignment="1">
      <alignment horizontal="center" vertical="center"/>
    </xf>
    <xf numFmtId="9" fontId="20" fillId="8" borderId="133" xfId="9" applyFont="1" applyFill="1" applyBorder="1" applyAlignment="1">
      <alignment horizontal="center" vertical="center"/>
    </xf>
    <xf numFmtId="0" fontId="20" fillId="0" borderId="132" xfId="0" applyFont="1" applyBorder="1" applyAlignment="1">
      <alignment vertical="center" shrinkToFit="1"/>
    </xf>
    <xf numFmtId="0" fontId="20" fillId="0" borderId="133" xfId="0" applyFont="1" applyBorder="1" applyAlignment="1">
      <alignment vertical="center" shrinkToFit="1"/>
    </xf>
    <xf numFmtId="0" fontId="20" fillId="0" borderId="187" xfId="0" applyFont="1" applyBorder="1" applyAlignment="1">
      <alignment vertical="center" shrinkToFit="1"/>
    </xf>
    <xf numFmtId="0" fontId="20" fillId="0" borderId="136" xfId="0" applyFont="1" applyBorder="1" applyAlignment="1">
      <alignment vertical="center" shrinkToFit="1"/>
    </xf>
    <xf numFmtId="0" fontId="20" fillId="0" borderId="188" xfId="0" applyFont="1" applyBorder="1" applyAlignment="1">
      <alignment vertical="center" shrinkToFit="1"/>
    </xf>
    <xf numFmtId="183" fontId="20" fillId="0" borderId="138" xfId="0" applyNumberFormat="1" applyFont="1" applyBorder="1">
      <alignment vertical="center"/>
    </xf>
    <xf numFmtId="0" fontId="20" fillId="0" borderId="138" xfId="0" applyFont="1" applyBorder="1">
      <alignment vertical="center"/>
    </xf>
    <xf numFmtId="0" fontId="20" fillId="19" borderId="138" xfId="0" applyFont="1" applyFill="1" applyBorder="1">
      <alignment vertical="center"/>
    </xf>
    <xf numFmtId="0" fontId="20" fillId="34" borderId="137" xfId="0" applyFont="1" applyFill="1" applyBorder="1">
      <alignment vertical="center"/>
    </xf>
    <xf numFmtId="0" fontId="20" fillId="34" borderId="138" xfId="0" applyFont="1" applyFill="1" applyBorder="1">
      <alignment vertical="center"/>
    </xf>
    <xf numFmtId="0" fontId="20" fillId="34" borderId="139" xfId="0" applyFont="1" applyFill="1" applyBorder="1">
      <alignment vertical="center"/>
    </xf>
    <xf numFmtId="0" fontId="20" fillId="0" borderId="138" xfId="0" applyFont="1" applyBorder="1" applyAlignment="1">
      <alignment horizontal="center" vertical="center"/>
    </xf>
    <xf numFmtId="0" fontId="20" fillId="0" borderId="138" xfId="0" applyFont="1" applyBorder="1" applyAlignment="1">
      <alignment horizontal="center" vertical="center" shrinkToFit="1"/>
    </xf>
    <xf numFmtId="0" fontId="20" fillId="0" borderId="137" xfId="0" applyFont="1" applyBorder="1" applyAlignment="1">
      <alignment horizontal="center" vertical="center"/>
    </xf>
    <xf numFmtId="0" fontId="20" fillId="0" borderId="139" xfId="0" applyFont="1" applyBorder="1" applyAlignment="1">
      <alignment horizontal="center" vertical="center" shrinkToFit="1"/>
    </xf>
    <xf numFmtId="187" fontId="20" fillId="8" borderId="138" xfId="0" applyNumberFormat="1" applyFont="1" applyFill="1" applyBorder="1" applyAlignment="1">
      <alignment horizontal="center" vertical="center"/>
    </xf>
    <xf numFmtId="0" fontId="20" fillId="8" borderId="138" xfId="0" applyFont="1" applyFill="1" applyBorder="1" applyAlignment="1">
      <alignment horizontal="center" vertical="center"/>
    </xf>
    <xf numFmtId="9" fontId="20" fillId="8" borderId="138" xfId="9" applyFont="1" applyFill="1" applyBorder="1" applyAlignment="1">
      <alignment horizontal="center" vertical="center"/>
    </xf>
    <xf numFmtId="0" fontId="20" fillId="0" borderId="137" xfId="0" applyFont="1" applyBorder="1" applyAlignment="1">
      <alignment vertical="center" shrinkToFit="1"/>
    </xf>
    <xf numFmtId="0" fontId="20" fillId="0" borderId="138" xfId="0" applyFont="1" applyBorder="1" applyAlignment="1">
      <alignment vertical="center" shrinkToFit="1"/>
    </xf>
    <xf numFmtId="0" fontId="20" fillId="0" borderId="189" xfId="0" applyFont="1" applyBorder="1" applyAlignment="1">
      <alignment vertical="center" shrinkToFit="1"/>
    </xf>
    <xf numFmtId="0" fontId="20" fillId="0" borderId="190" xfId="0" applyFont="1" applyBorder="1" applyAlignment="1">
      <alignment vertical="center" shrinkToFit="1"/>
    </xf>
    <xf numFmtId="0" fontId="20" fillId="0" borderId="191" xfId="0" applyFont="1" applyBorder="1" applyAlignment="1">
      <alignment vertical="center" shrinkToFit="1"/>
    </xf>
    <xf numFmtId="187" fontId="20" fillId="23" borderId="138" xfId="0" applyNumberFormat="1" applyFont="1" applyFill="1" applyBorder="1" applyAlignment="1">
      <alignment horizontal="center" vertical="center"/>
    </xf>
    <xf numFmtId="0" fontId="20" fillId="23" borderId="138" xfId="0" applyFont="1" applyFill="1" applyBorder="1" applyAlignment="1">
      <alignment horizontal="center" vertical="center"/>
    </xf>
    <xf numFmtId="9" fontId="20" fillId="23" borderId="138" xfId="9" applyFont="1" applyFill="1" applyBorder="1" applyAlignment="1">
      <alignment horizontal="center" vertical="center"/>
    </xf>
    <xf numFmtId="183" fontId="20" fillId="0" borderId="146" xfId="0" applyNumberFormat="1" applyFont="1" applyBorder="1">
      <alignment vertical="center"/>
    </xf>
    <xf numFmtId="0" fontId="20" fillId="0" borderId="146" xfId="0" applyFont="1" applyBorder="1">
      <alignment vertical="center"/>
    </xf>
    <xf numFmtId="0" fontId="20" fillId="19" borderId="146" xfId="0" applyFont="1" applyFill="1" applyBorder="1">
      <alignment vertical="center"/>
    </xf>
    <xf numFmtId="0" fontId="20" fillId="34" borderId="145" xfId="0" applyFont="1" applyFill="1" applyBorder="1">
      <alignment vertical="center"/>
    </xf>
    <xf numFmtId="0" fontId="20" fillId="34" borderId="146" xfId="0" applyFont="1" applyFill="1" applyBorder="1">
      <alignment vertical="center"/>
    </xf>
    <xf numFmtId="0" fontId="20" fillId="34" borderId="147" xfId="0" applyFont="1" applyFill="1" applyBorder="1">
      <alignment vertical="center"/>
    </xf>
    <xf numFmtId="0" fontId="20" fillId="0" borderId="146" xfId="0" applyFont="1" applyBorder="1" applyAlignment="1">
      <alignment horizontal="center" vertical="center"/>
    </xf>
    <xf numFmtId="0" fontId="20" fillId="0" borderId="146" xfId="0" applyFont="1" applyBorder="1" applyAlignment="1">
      <alignment horizontal="center" vertical="center" shrinkToFit="1"/>
    </xf>
    <xf numFmtId="0" fontId="20" fillId="0" borderId="145" xfId="0" applyFont="1" applyBorder="1" applyAlignment="1">
      <alignment horizontal="center" vertical="center"/>
    </xf>
    <xf numFmtId="0" fontId="20" fillId="0" borderId="147" xfId="0" applyFont="1" applyBorder="1" applyAlignment="1">
      <alignment horizontal="center" vertical="center" shrinkToFit="1"/>
    </xf>
    <xf numFmtId="187" fontId="20" fillId="8" borderId="146" xfId="0" applyNumberFormat="1" applyFont="1" applyFill="1" applyBorder="1" applyAlignment="1">
      <alignment horizontal="center" vertical="center"/>
    </xf>
    <xf numFmtId="0" fontId="20" fillId="8" borderId="146" xfId="0" applyFont="1" applyFill="1" applyBorder="1" applyAlignment="1">
      <alignment horizontal="center" vertical="center"/>
    </xf>
    <xf numFmtId="9" fontId="20" fillId="8" borderId="146" xfId="9" applyFont="1" applyFill="1" applyBorder="1" applyAlignment="1">
      <alignment horizontal="center" vertical="center"/>
    </xf>
    <xf numFmtId="0" fontId="20" fillId="0" borderId="145" xfId="0" applyFont="1" applyBorder="1" applyAlignment="1">
      <alignment vertical="center" shrinkToFit="1"/>
    </xf>
    <xf numFmtId="0" fontId="20" fillId="0" borderId="146" xfId="0" applyFont="1" applyBorder="1" applyAlignment="1">
      <alignment vertical="center" shrinkToFit="1"/>
    </xf>
    <xf numFmtId="0" fontId="20" fillId="0" borderId="192" xfId="0" applyFont="1" applyBorder="1" applyAlignment="1">
      <alignment vertical="center" shrinkToFit="1"/>
    </xf>
    <xf numFmtId="0" fontId="20" fillId="0" borderId="193" xfId="0" applyFont="1" applyBorder="1" applyAlignment="1">
      <alignment vertical="center" shrinkToFit="1"/>
    </xf>
    <xf numFmtId="0" fontId="20" fillId="0" borderId="194" xfId="0" applyFont="1" applyBorder="1" applyAlignment="1">
      <alignment vertical="center" shrinkToFit="1"/>
    </xf>
    <xf numFmtId="187" fontId="20" fillId="0" borderId="0" xfId="0" applyNumberFormat="1" applyFont="1" applyAlignment="1">
      <alignment horizontal="center" vertical="center"/>
    </xf>
    <xf numFmtId="187" fontId="20" fillId="35" borderId="138" xfId="0" applyNumberFormat="1" applyFont="1" applyFill="1" applyBorder="1" applyAlignment="1">
      <alignment horizontal="center" vertical="center"/>
    </xf>
    <xf numFmtId="0" fontId="20" fillId="35" borderId="138" xfId="0" applyFont="1" applyFill="1" applyBorder="1" applyAlignment="1">
      <alignment horizontal="center" vertical="center"/>
    </xf>
    <xf numFmtId="0" fontId="110" fillId="0" borderId="138" xfId="0" applyFont="1" applyBorder="1">
      <alignment vertical="center"/>
    </xf>
    <xf numFmtId="0" fontId="110" fillId="0" borderId="146"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36" borderId="0" xfId="0" applyFont="1" applyFill="1" applyAlignment="1">
      <alignment horizontal="center" vertical="center"/>
    </xf>
    <xf numFmtId="184" fontId="11" fillId="36" borderId="0" xfId="0" applyNumberFormat="1" applyFont="1" applyFill="1" applyAlignment="1">
      <alignment horizontal="center" vertical="center"/>
    </xf>
    <xf numFmtId="0" fontId="11" fillId="36" borderId="0" xfId="0" applyFont="1" applyFill="1">
      <alignment vertical="center"/>
    </xf>
    <xf numFmtId="0" fontId="11" fillId="36" borderId="0" xfId="0" applyFont="1" applyFill="1" applyAlignment="1">
      <alignment horizontal="left" vertical="center"/>
    </xf>
    <xf numFmtId="188" fontId="11" fillId="36" borderId="0" xfId="0" applyNumberFormat="1" applyFont="1" applyFill="1" applyAlignment="1">
      <alignment horizontal="center" vertical="center"/>
    </xf>
    <xf numFmtId="187" fontId="11" fillId="36" borderId="0" xfId="0" applyNumberFormat="1" applyFont="1" applyFill="1" applyAlignment="1">
      <alignment horizontal="center" vertical="center"/>
    </xf>
    <xf numFmtId="14" fontId="11" fillId="36" borderId="0" xfId="0" applyNumberFormat="1" applyFont="1" applyFill="1" applyAlignment="1" applyProtection="1">
      <alignment horizontal="center" vertical="center" shrinkToFit="1"/>
      <protection locked="0"/>
    </xf>
    <xf numFmtId="0" fontId="11" fillId="36" borderId="0" xfId="0" applyFont="1" applyFill="1" applyAlignment="1" applyProtection="1">
      <alignment horizontal="center" vertical="center" shrinkToFit="1"/>
      <protection locked="0"/>
    </xf>
    <xf numFmtId="0" fontId="11" fillId="0" borderId="0" xfId="0" applyFont="1" applyBorder="1">
      <alignment vertical="center"/>
    </xf>
    <xf numFmtId="0" fontId="11" fillId="0" borderId="0" xfId="0" applyFont="1" applyBorder="1" applyAlignment="1">
      <alignment horizontal="left" vertical="center"/>
    </xf>
    <xf numFmtId="0" fontId="11" fillId="0" borderId="0" xfId="0" applyFont="1" applyBorder="1" applyAlignment="1" applyProtection="1">
      <alignment horizontal="center" vertical="center" shrinkToFit="1"/>
      <protection locked="0"/>
    </xf>
    <xf numFmtId="195" fontId="20" fillId="8" borderId="125" xfId="9" applyNumberFormat="1" applyFont="1" applyFill="1" applyBorder="1" applyAlignment="1">
      <alignment horizontal="center" vertical="center" wrapText="1"/>
    </xf>
    <xf numFmtId="195" fontId="20" fillId="8" borderId="133" xfId="9" applyNumberFormat="1" applyFont="1" applyFill="1" applyBorder="1" applyAlignment="1">
      <alignment horizontal="center" vertical="center"/>
    </xf>
    <xf numFmtId="195" fontId="20" fillId="8" borderId="138" xfId="9" applyNumberFormat="1" applyFont="1" applyFill="1" applyBorder="1" applyAlignment="1">
      <alignment horizontal="center" vertical="center"/>
    </xf>
    <xf numFmtId="195" fontId="20" fillId="35" borderId="138" xfId="9" applyNumberFormat="1" applyFont="1" applyFill="1" applyBorder="1" applyAlignment="1">
      <alignment horizontal="center" vertical="center"/>
    </xf>
    <xf numFmtId="195" fontId="20" fillId="8" borderId="146" xfId="9" applyNumberFormat="1" applyFont="1" applyFill="1" applyBorder="1" applyAlignment="1">
      <alignment horizontal="center" vertical="center"/>
    </xf>
    <xf numFmtId="195" fontId="20" fillId="0" borderId="0" xfId="9" applyNumberFormat="1" applyFont="1" applyAlignment="1">
      <alignment horizontal="center" vertical="center"/>
    </xf>
    <xf numFmtId="0" fontId="112" fillId="37" borderId="89" xfId="15" applyFont="1" applyBorder="1" applyAlignment="1">
      <alignment horizontal="center" vertical="center"/>
    </xf>
    <xf numFmtId="0" fontId="112" fillId="37" borderId="12" xfId="15" applyFont="1" applyBorder="1" applyAlignment="1">
      <alignment horizontal="center" vertical="center"/>
    </xf>
    <xf numFmtId="0" fontId="112" fillId="37"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64" xfId="16" applyFont="1" applyBorder="1" applyAlignment="1">
      <alignment horizontal="center" vertical="center"/>
    </xf>
    <xf numFmtId="20" fontId="20" fillId="0" borderId="164" xfId="16" applyNumberFormat="1" applyFont="1" applyBorder="1" applyAlignment="1">
      <alignment horizontal="center" vertical="center"/>
    </xf>
    <xf numFmtId="0" fontId="20" fillId="0" borderId="168" xfId="16" applyFont="1" applyBorder="1" applyAlignment="1">
      <alignment horizontal="center" vertical="center"/>
    </xf>
    <xf numFmtId="0" fontId="20" fillId="0" borderId="189" xfId="0" applyFont="1" applyBorder="1" applyAlignment="1">
      <alignment horizontal="center" vertical="center" shrinkToFit="1"/>
    </xf>
    <xf numFmtId="0" fontId="20" fillId="0" borderId="190" xfId="0" applyFont="1" applyBorder="1" applyAlignment="1">
      <alignment horizontal="center" vertical="center" shrinkToFit="1"/>
    </xf>
    <xf numFmtId="0" fontId="20" fillId="0" borderId="192" xfId="0" applyFont="1" applyBorder="1" applyAlignment="1">
      <alignment horizontal="center" vertical="center" shrinkToFit="1"/>
    </xf>
    <xf numFmtId="0" fontId="20" fillId="0" borderId="193" xfId="0" applyFont="1" applyBorder="1" applyAlignment="1">
      <alignment horizontal="center" vertical="center" shrinkToFit="1"/>
    </xf>
    <xf numFmtId="0" fontId="20" fillId="0" borderId="187" xfId="0" applyFont="1" applyBorder="1" applyAlignment="1">
      <alignment horizontal="center" vertical="center" shrinkToFit="1"/>
    </xf>
    <xf numFmtId="49" fontId="20" fillId="3" borderId="36" xfId="0" applyNumberFormat="1" applyFont="1" applyFill="1" applyBorder="1" applyAlignment="1">
      <alignment horizontal="left" vertical="center" wrapText="1"/>
    </xf>
    <xf numFmtId="0" fontId="11" fillId="0" borderId="0" xfId="0" applyFont="1" applyFill="1" applyAlignment="1">
      <alignment horizontal="center" vertical="center"/>
    </xf>
    <xf numFmtId="187" fontId="11" fillId="0" borderId="0" xfId="0" applyNumberFormat="1" applyFont="1" applyAlignment="1" applyProtection="1">
      <alignment vertical="center"/>
      <protection locked="0"/>
    </xf>
    <xf numFmtId="0" fontId="11" fillId="0" borderId="0" xfId="0" applyFont="1" applyFill="1" applyAlignment="1" applyProtection="1">
      <alignment horizontal="center" vertical="center" shrinkToFit="1"/>
      <protection locked="0"/>
    </xf>
    <xf numFmtId="0" fontId="98" fillId="0" borderId="88" xfId="0" applyFont="1" applyBorder="1">
      <alignment vertical="center"/>
    </xf>
    <xf numFmtId="0" fontId="20" fillId="0" borderId="142" xfId="0" applyFont="1" applyBorder="1" applyAlignment="1">
      <alignment horizontal="center" vertical="center" shrinkToFit="1"/>
    </xf>
    <xf numFmtId="0" fontId="20" fillId="0" borderId="142" xfId="0" applyFont="1" applyBorder="1" applyAlignment="1">
      <alignment vertical="center" shrinkToFit="1"/>
    </xf>
    <xf numFmtId="0" fontId="20" fillId="0" borderId="197" xfId="0" applyFont="1" applyBorder="1" applyAlignment="1">
      <alignment horizontal="center" vertical="center" shrinkToFit="1"/>
    </xf>
    <xf numFmtId="0" fontId="20" fillId="0" borderId="196"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98" xfId="0" applyFont="1" applyBorder="1" applyAlignment="1">
      <alignment horizontal="center" vertical="center" shrinkToFit="1"/>
    </xf>
    <xf numFmtId="0" fontId="20" fillId="0" borderId="199" xfId="0" applyFont="1" applyBorder="1" applyAlignment="1">
      <alignment vertical="center" shrinkToFit="1"/>
    </xf>
    <xf numFmtId="0" fontId="20" fillId="0" borderId="200" xfId="0" applyFont="1" applyBorder="1" applyAlignment="1">
      <alignment vertical="center" shrinkToFit="1"/>
    </xf>
    <xf numFmtId="183" fontId="96" fillId="3" borderId="169" xfId="0" applyNumberFormat="1" applyFont="1" applyFill="1" applyBorder="1" applyAlignment="1">
      <alignment horizontal="center" vertical="center"/>
    </xf>
    <xf numFmtId="0" fontId="20" fillId="0" borderId="201" xfId="0" applyFont="1" applyBorder="1" applyAlignment="1">
      <alignment horizontal="center" vertical="center" shrinkToFit="1"/>
    </xf>
    <xf numFmtId="49" fontId="60" fillId="0" borderId="40" xfId="0" applyNumberFormat="1" applyFont="1" applyFill="1" applyBorder="1" applyAlignment="1">
      <alignment horizontal="center" vertical="center" shrinkToFit="1"/>
    </xf>
    <xf numFmtId="49" fontId="113" fillId="0" borderId="41" xfId="0" applyNumberFormat="1" applyFont="1" applyFill="1" applyBorder="1" applyAlignment="1">
      <alignment horizontal="center" vertical="center"/>
    </xf>
    <xf numFmtId="49" fontId="114" fillId="0" borderId="1" xfId="0" applyNumberFormat="1" applyFont="1" applyFill="1" applyBorder="1" applyAlignment="1" applyProtection="1">
      <alignment vertical="center" wrapText="1"/>
      <protection locked="0"/>
    </xf>
    <xf numFmtId="49" fontId="114" fillId="13" borderId="1" xfId="0" applyNumberFormat="1" applyFont="1" applyFill="1" applyBorder="1" applyAlignment="1" applyProtection="1">
      <alignment horizontal="left" vertical="center"/>
      <protection locked="0"/>
    </xf>
    <xf numFmtId="49" fontId="114" fillId="19" borderId="1" xfId="0" applyNumberFormat="1" applyFont="1" applyFill="1" applyBorder="1" applyAlignment="1" applyProtection="1">
      <alignment horizontal="center" vertical="center"/>
      <protection locked="0"/>
    </xf>
    <xf numFmtId="0" fontId="114" fillId="0" borderId="1" xfId="0" applyNumberFormat="1" applyFont="1" applyFill="1" applyBorder="1" applyAlignment="1" applyProtection="1">
      <alignment horizontal="left" vertical="center"/>
      <protection locked="0"/>
    </xf>
    <xf numFmtId="0" fontId="114" fillId="0" borderId="1" xfId="0" applyFont="1" applyFill="1" applyBorder="1" applyAlignment="1" applyProtection="1">
      <alignment horizontal="center" vertical="center"/>
      <protection locked="0"/>
    </xf>
    <xf numFmtId="0" fontId="114" fillId="0" borderId="106" xfId="0" applyFont="1" applyFill="1" applyBorder="1" applyAlignment="1" applyProtection="1">
      <alignment horizontal="right" vertical="center"/>
      <protection locked="0"/>
    </xf>
    <xf numFmtId="0" fontId="114" fillId="0" borderId="1" xfId="0" applyFont="1" applyFill="1" applyBorder="1" applyAlignment="1" applyProtection="1">
      <alignment horizontal="right" vertical="center"/>
      <protection locked="0"/>
    </xf>
    <xf numFmtId="0" fontId="114" fillId="0" borderId="13" xfId="0" applyFont="1" applyFill="1" applyBorder="1" applyAlignment="1" applyProtection="1">
      <alignment horizontal="center" vertical="center"/>
      <protection locked="0"/>
    </xf>
    <xf numFmtId="49" fontId="98" fillId="0" borderId="12" xfId="0" applyNumberFormat="1" applyFont="1" applyFill="1" applyBorder="1" applyAlignment="1">
      <alignment horizontal="center" vertical="center" wrapText="1"/>
    </xf>
    <xf numFmtId="0" fontId="98" fillId="0" borderId="88" xfId="0" applyFont="1" applyBorder="1" applyAlignment="1">
      <alignment horizontal="center" vertical="center"/>
    </xf>
    <xf numFmtId="0" fontId="115" fillId="0" borderId="0" xfId="17" applyFont="1" applyAlignment="1">
      <alignment horizontal="centerContinuous" vertical="top"/>
    </xf>
    <xf numFmtId="0" fontId="113" fillId="0" borderId="0" xfId="17" applyFont="1" applyAlignment="1">
      <alignment horizontal="centerContinuous" vertical="top"/>
    </xf>
    <xf numFmtId="0" fontId="113" fillId="0" borderId="0" xfId="17" applyFont="1" applyAlignment="1">
      <alignment horizontal="centerContinuous" vertical="center"/>
    </xf>
    <xf numFmtId="0" fontId="113" fillId="0" borderId="0" xfId="17" applyFont="1">
      <alignment vertical="center"/>
    </xf>
    <xf numFmtId="0" fontId="118" fillId="0" borderId="164" xfId="17" applyFont="1" applyBorder="1" applyAlignment="1">
      <alignment horizontal="center" vertical="center"/>
    </xf>
    <xf numFmtId="0" fontId="118" fillId="0" borderId="164" xfId="17" applyFont="1" applyBorder="1">
      <alignment vertical="center"/>
    </xf>
    <xf numFmtId="0" fontId="118" fillId="0" borderId="164" xfId="17" applyFont="1" applyBorder="1" applyAlignment="1">
      <alignment vertical="center" wrapText="1"/>
    </xf>
    <xf numFmtId="0" fontId="118" fillId="0" borderId="164" xfId="17" applyFont="1" applyBorder="1" applyAlignment="1">
      <alignment horizontal="right" vertical="center"/>
    </xf>
    <xf numFmtId="0" fontId="118" fillId="0" borderId="87" xfId="17" applyFont="1" applyBorder="1" applyAlignment="1">
      <alignment horizontal="center" vertical="center"/>
    </xf>
    <xf numFmtId="0" fontId="118" fillId="0" borderId="168" xfId="17" applyFont="1" applyBorder="1" applyAlignment="1">
      <alignment vertical="center" wrapText="1"/>
    </xf>
    <xf numFmtId="0" fontId="118" fillId="0" borderId="168" xfId="17" applyFont="1" applyBorder="1">
      <alignment vertical="center"/>
    </xf>
    <xf numFmtId="0" fontId="113" fillId="19" borderId="89" xfId="17" applyFont="1" applyFill="1" applyBorder="1" applyAlignment="1">
      <alignment horizontal="center" vertical="center"/>
    </xf>
    <xf numFmtId="0" fontId="113" fillId="19" borderId="12" xfId="17" applyFont="1" applyFill="1" applyBorder="1" applyAlignment="1">
      <alignment horizontal="center" vertical="center"/>
    </xf>
    <xf numFmtId="0" fontId="118" fillId="19" borderId="12" xfId="17" applyFont="1" applyFill="1" applyBorder="1" applyAlignment="1">
      <alignment horizontal="center" vertical="center"/>
    </xf>
    <xf numFmtId="0" fontId="119" fillId="19" borderId="12" xfId="17" applyFont="1" applyFill="1" applyBorder="1" applyAlignment="1">
      <alignment horizontal="center" vertical="center"/>
    </xf>
    <xf numFmtId="0" fontId="118" fillId="19" borderId="103" xfId="17" applyFont="1" applyFill="1" applyBorder="1" applyAlignment="1">
      <alignment horizontal="center" vertical="center"/>
    </xf>
    <xf numFmtId="0" fontId="118" fillId="0" borderId="93" xfId="17" applyFont="1" applyBorder="1" applyAlignment="1">
      <alignment horizontal="center" vertical="center"/>
    </xf>
    <xf numFmtId="0" fontId="118" fillId="0" borderId="166" xfId="17" applyFont="1" applyBorder="1" applyAlignment="1">
      <alignment horizontal="center" vertical="center"/>
    </xf>
    <xf numFmtId="0" fontId="118" fillId="0" borderId="166" xfId="17" applyFont="1" applyBorder="1">
      <alignment vertical="center"/>
    </xf>
    <xf numFmtId="0" fontId="118" fillId="0" borderId="166" xfId="17" applyFont="1" applyBorder="1" applyAlignment="1">
      <alignment horizontal="right" vertical="center"/>
    </xf>
    <xf numFmtId="0" fontId="118"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64" xfId="16" applyFont="1" applyFill="1" applyBorder="1" applyAlignment="1">
      <alignment horizontal="center" vertical="center"/>
    </xf>
    <xf numFmtId="0" fontId="20" fillId="0" borderId="168"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64" xfId="16" applyNumberFormat="1" applyFont="1" applyFill="1" applyBorder="1" applyAlignment="1">
      <alignment horizontal="center" vertical="center"/>
    </xf>
    <xf numFmtId="0" fontId="20" fillId="0" borderId="166" xfId="16" applyFont="1" applyFill="1" applyBorder="1" applyAlignment="1">
      <alignment horizontal="center" vertical="center"/>
    </xf>
    <xf numFmtId="0" fontId="20" fillId="0" borderId="166" xfId="16" applyFont="1" applyBorder="1" applyAlignment="1">
      <alignment horizontal="center" vertical="center"/>
    </xf>
    <xf numFmtId="0" fontId="20" fillId="0" borderId="107" xfId="16" applyFont="1" applyBorder="1" applyAlignment="1">
      <alignment horizontal="center" vertical="center"/>
    </xf>
    <xf numFmtId="14" fontId="20" fillId="0" borderId="164" xfId="16" applyNumberFormat="1" applyFont="1" applyFill="1" applyBorder="1" applyAlignment="1">
      <alignment horizontal="center" vertical="center"/>
    </xf>
    <xf numFmtId="14" fontId="20" fillId="0" borderId="164"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30" xfId="0" applyFont="1" applyFill="1" applyBorder="1" applyAlignment="1">
      <alignment horizontal="left" vertical="center"/>
    </xf>
    <xf numFmtId="0" fontId="98" fillId="3" borderId="130" xfId="0" applyFont="1" applyFill="1" applyBorder="1" applyAlignment="1">
      <alignment horizontal="left" vertical="center"/>
    </xf>
    <xf numFmtId="0" fontId="121" fillId="0" borderId="0" xfId="18" applyFont="1">
      <alignment vertical="center"/>
    </xf>
    <xf numFmtId="0" fontId="128" fillId="0" borderId="93" xfId="18" applyFont="1" applyBorder="1" applyAlignment="1">
      <alignment horizontal="center" vertical="center"/>
    </xf>
    <xf numFmtId="0" fontId="129" fillId="0" borderId="164" xfId="18" applyFont="1" applyBorder="1" applyAlignment="1">
      <alignment horizontal="center" vertical="center" wrapText="1"/>
    </xf>
    <xf numFmtId="0" fontId="131" fillId="0" borderId="164" xfId="18" applyFont="1" applyBorder="1" applyAlignment="1">
      <alignment horizontal="center" vertical="center" wrapText="1"/>
    </xf>
    <xf numFmtId="0" fontId="128" fillId="0" borderId="0" xfId="18" applyFont="1" applyAlignment="1">
      <alignment horizontal="center" vertical="center"/>
    </xf>
    <xf numFmtId="0" fontId="135" fillId="0" borderId="164" xfId="18" applyFont="1" applyBorder="1" applyAlignment="1">
      <alignment horizontal="center" vertical="center" wrapText="1"/>
    </xf>
    <xf numFmtId="0" fontId="139" fillId="0" borderId="0" xfId="18" applyFont="1">
      <alignment vertical="center"/>
    </xf>
    <xf numFmtId="0" fontId="121" fillId="0" borderId="0" xfId="18" applyFont="1" applyAlignment="1">
      <alignment horizontal="left" vertical="center"/>
    </xf>
    <xf numFmtId="14" fontId="20" fillId="0" borderId="136" xfId="0" applyNumberFormat="1" applyFont="1" applyBorder="1" applyAlignment="1">
      <alignment vertical="center" shrinkToFit="1"/>
    </xf>
    <xf numFmtId="14" fontId="20" fillId="0" borderId="190" xfId="0" applyNumberFormat="1" applyFont="1" applyBorder="1" applyAlignment="1">
      <alignment vertical="center" shrinkToFit="1"/>
    </xf>
    <xf numFmtId="14" fontId="20" fillId="0" borderId="195" xfId="0" applyNumberFormat="1" applyFont="1" applyBorder="1" applyAlignment="1">
      <alignment vertical="center" shrinkToFit="1"/>
    </xf>
    <xf numFmtId="14" fontId="20" fillId="0" borderId="193" xfId="0" applyNumberFormat="1" applyFont="1" applyBorder="1" applyAlignment="1">
      <alignment vertical="center" shrinkToFit="1"/>
    </xf>
    <xf numFmtId="49" fontId="141"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41" fillId="14" borderId="0" xfId="0" applyNumberFormat="1" applyFont="1" applyFill="1">
      <alignment vertical="center"/>
    </xf>
    <xf numFmtId="49" fontId="11" fillId="28" borderId="0" xfId="0" applyNumberFormat="1" applyFont="1" applyFill="1" applyAlignment="1">
      <alignment horizontal="left" vertical="center" shrinkToFit="1"/>
    </xf>
    <xf numFmtId="49" fontId="11" fillId="28" borderId="0" xfId="0" applyNumberFormat="1" applyFont="1" applyFill="1" applyAlignment="1">
      <alignment horizontal="center" vertical="center" shrinkToFit="1"/>
    </xf>
    <xf numFmtId="49" fontId="141" fillId="0" borderId="0" xfId="0" applyNumberFormat="1" applyFont="1" applyProtection="1">
      <alignment vertical="center"/>
      <protection locked="0"/>
    </xf>
    <xf numFmtId="49" fontId="11" fillId="0" borderId="0" xfId="0" applyNumberFormat="1" applyFont="1" applyFill="1" applyAlignment="1">
      <alignment horizontal="left" vertical="center"/>
    </xf>
    <xf numFmtId="49" fontId="11" fillId="0" borderId="0" xfId="0" applyNumberFormat="1" applyFont="1" applyFill="1" applyAlignment="1">
      <alignment horizontal="center" vertical="center"/>
    </xf>
    <xf numFmtId="49" fontId="141" fillId="0" borderId="0" xfId="0" applyNumberFormat="1" applyFont="1">
      <alignment vertical="center"/>
    </xf>
    <xf numFmtId="49" fontId="141" fillId="36" borderId="0" xfId="0" applyNumberFormat="1" applyFont="1" applyFill="1">
      <alignment vertical="center"/>
    </xf>
    <xf numFmtId="49" fontId="11" fillId="0" borderId="0" xfId="0" quotePrefix="1" applyNumberFormat="1" applyFont="1" applyFill="1" applyAlignment="1">
      <alignment horizontal="center" vertical="center"/>
    </xf>
    <xf numFmtId="49" fontId="11" fillId="0" borderId="0" xfId="0" applyNumberFormat="1" applyFont="1" applyFill="1" applyAlignment="1" applyProtection="1">
      <alignment horizontal="left" vertical="center" shrinkToFit="1"/>
      <protection locked="0"/>
    </xf>
    <xf numFmtId="49" fontId="11" fillId="0" borderId="0" xfId="0" applyNumberFormat="1" applyFont="1" applyFill="1" applyAlignment="1" applyProtection="1">
      <alignment horizontal="center" vertical="center" shrinkToFit="1"/>
      <protection locked="0"/>
    </xf>
    <xf numFmtId="49" fontId="141" fillId="0" borderId="0" xfId="0" applyNumberFormat="1" applyFont="1" applyBorder="1">
      <alignment vertical="center"/>
    </xf>
    <xf numFmtId="49" fontId="11" fillId="0" borderId="164" xfId="0" applyNumberFormat="1" applyFont="1" applyFill="1" applyBorder="1" applyAlignment="1" applyProtection="1">
      <alignment vertical="center" wrapText="1"/>
      <protection locked="0"/>
    </xf>
    <xf numFmtId="49" fontId="11" fillId="13" borderId="164" xfId="0" applyNumberFormat="1" applyFont="1" applyFill="1" applyBorder="1" applyAlignment="1" applyProtection="1">
      <alignment horizontal="left" vertical="center"/>
      <protection locked="0"/>
    </xf>
    <xf numFmtId="49" fontId="11" fillId="19" borderId="164" xfId="0" applyNumberFormat="1" applyFont="1" applyFill="1" applyBorder="1" applyAlignment="1" applyProtection="1">
      <alignment horizontal="center" vertical="center"/>
      <protection locked="0"/>
    </xf>
    <xf numFmtId="0" fontId="11" fillId="0" borderId="164" xfId="0" applyNumberFormat="1" applyFont="1" applyFill="1" applyBorder="1" applyAlignment="1" applyProtection="1">
      <alignment horizontal="left" vertical="center"/>
      <protection locked="0"/>
    </xf>
    <xf numFmtId="0" fontId="11" fillId="0" borderId="164" xfId="0" applyFont="1" applyFill="1" applyBorder="1" applyAlignment="1" applyProtection="1">
      <alignment horizontal="center" vertical="center"/>
      <protection locked="0"/>
    </xf>
    <xf numFmtId="0" fontId="11" fillId="0" borderId="168" xfId="0" applyFont="1" applyFill="1" applyBorder="1" applyAlignment="1" applyProtection="1">
      <alignment horizontal="right" vertical="center"/>
      <protection locked="0"/>
    </xf>
    <xf numFmtId="0" fontId="11" fillId="0" borderId="164" xfId="0" applyFont="1" applyFill="1" applyBorder="1" applyAlignment="1" applyProtection="1">
      <alignment horizontal="right" vertical="center"/>
      <protection locked="0"/>
    </xf>
    <xf numFmtId="0" fontId="88" fillId="18" borderId="164" xfId="0" applyNumberFormat="1" applyFont="1" applyFill="1" applyBorder="1" applyAlignment="1" applyProtection="1">
      <alignment horizontal="center" vertical="center"/>
      <protection locked="0"/>
    </xf>
    <xf numFmtId="0" fontId="84" fillId="0" borderId="164" xfId="0" applyNumberFormat="1" applyFont="1" applyFill="1" applyBorder="1" applyAlignment="1" applyProtection="1">
      <alignment horizontal="center" vertical="center"/>
      <protection locked="0"/>
    </xf>
    <xf numFmtId="0" fontId="41" fillId="3" borderId="120" xfId="0" applyFont="1" applyFill="1" applyBorder="1" applyAlignment="1">
      <alignment horizontal="center" vertical="center"/>
    </xf>
    <xf numFmtId="186" fontId="98" fillId="3" borderId="164" xfId="0" applyNumberFormat="1" applyFont="1" applyFill="1" applyBorder="1" applyAlignment="1">
      <alignment horizontal="center" vertical="center"/>
    </xf>
    <xf numFmtId="186" fontId="98" fillId="2" borderId="164" xfId="0" applyNumberFormat="1" applyFont="1" applyFill="1" applyBorder="1" applyAlignment="1">
      <alignment horizontal="center" vertical="center"/>
    </xf>
    <xf numFmtId="20" fontId="95" fillId="3" borderId="164" xfId="0" applyNumberFormat="1" applyFont="1" applyFill="1" applyBorder="1" applyAlignment="1">
      <alignment horizontal="left" vertical="center"/>
    </xf>
    <xf numFmtId="183" fontId="20" fillId="0" borderId="0" xfId="0" applyNumberFormat="1" applyFont="1">
      <alignment vertical="center"/>
    </xf>
    <xf numFmtId="49" fontId="142" fillId="0" borderId="40" xfId="0" applyNumberFormat="1" applyFont="1" applyFill="1" applyBorder="1" applyAlignment="1">
      <alignment horizontal="center" vertical="center" shrinkToFit="1"/>
    </xf>
    <xf numFmtId="49" fontId="143" fillId="0" borderId="41" xfId="0" applyNumberFormat="1" applyFont="1" applyFill="1" applyBorder="1" applyAlignment="1">
      <alignment horizontal="center" vertical="center"/>
    </xf>
    <xf numFmtId="49" fontId="95" fillId="0" borderId="12" xfId="0" applyNumberFormat="1" applyFont="1" applyFill="1" applyBorder="1" applyAlignment="1">
      <alignment horizontal="center" vertical="center" wrapText="1"/>
    </xf>
    <xf numFmtId="0" fontId="20" fillId="0" borderId="135" xfId="0" applyFont="1" applyBorder="1" applyAlignment="1">
      <alignment horizontal="center" vertical="center" shrinkToFit="1"/>
    </xf>
    <xf numFmtId="0" fontId="20" fillId="0" borderId="149" xfId="0" applyFont="1" applyBorder="1" applyAlignment="1">
      <alignment horizontal="center" vertical="center" shrinkToFit="1"/>
    </xf>
    <xf numFmtId="180" fontId="18" fillId="0" borderId="214" xfId="0" applyNumberFormat="1" applyFont="1" applyBorder="1" applyAlignment="1">
      <alignment horizontal="center" vertical="center"/>
    </xf>
    <xf numFmtId="184" fontId="18" fillId="0" borderId="214" xfId="0" applyNumberFormat="1" applyFont="1" applyBorder="1" applyAlignment="1">
      <alignment horizontal="center" vertical="center"/>
    </xf>
    <xf numFmtId="184" fontId="18" fillId="0" borderId="215" xfId="0" applyNumberFormat="1" applyFont="1" applyBorder="1" applyAlignment="1">
      <alignment horizontal="center" vertical="center"/>
    </xf>
    <xf numFmtId="0" fontId="20" fillId="0" borderId="172" xfId="0" applyFont="1" applyBorder="1" applyAlignment="1">
      <alignment horizontal="center" vertical="center"/>
    </xf>
    <xf numFmtId="49" fontId="114" fillId="0" borderId="164" xfId="0" applyNumberFormat="1" applyFont="1" applyFill="1" applyBorder="1" applyAlignment="1" applyProtection="1">
      <alignment vertical="center" wrapText="1"/>
      <protection locked="0"/>
    </xf>
    <xf numFmtId="49" fontId="114" fillId="13" borderId="164" xfId="0" applyNumberFormat="1" applyFont="1" applyFill="1" applyBorder="1" applyAlignment="1" applyProtection="1">
      <alignment horizontal="left" vertical="center"/>
      <protection locked="0"/>
    </xf>
    <xf numFmtId="49" fontId="114" fillId="19" borderId="164" xfId="0" applyNumberFormat="1" applyFont="1" applyFill="1" applyBorder="1" applyAlignment="1" applyProtection="1">
      <alignment horizontal="center" vertical="center"/>
      <protection locked="0"/>
    </xf>
    <xf numFmtId="0" fontId="114" fillId="0" borderId="164" xfId="0" applyNumberFormat="1" applyFont="1" applyFill="1" applyBorder="1" applyAlignment="1" applyProtection="1">
      <alignment horizontal="left" vertical="center"/>
      <protection locked="0"/>
    </xf>
    <xf numFmtId="0" fontId="114" fillId="0" borderId="164" xfId="0" applyFont="1" applyFill="1" applyBorder="1" applyAlignment="1" applyProtection="1">
      <alignment horizontal="center" vertical="center"/>
      <protection locked="0"/>
    </xf>
    <xf numFmtId="0" fontId="114" fillId="0" borderId="168" xfId="0" applyFont="1" applyFill="1" applyBorder="1" applyAlignment="1" applyProtection="1">
      <alignment horizontal="right" vertical="center"/>
      <protection locked="0"/>
    </xf>
    <xf numFmtId="0" fontId="114" fillId="0" borderId="164" xfId="0" applyFont="1" applyFill="1" applyBorder="1" applyAlignment="1" applyProtection="1">
      <alignment horizontal="right" vertical="center"/>
      <protection locked="0"/>
    </xf>
    <xf numFmtId="0" fontId="114" fillId="0" borderId="20" xfId="0" applyFont="1" applyFill="1" applyBorder="1" applyAlignment="1" applyProtection="1">
      <alignment horizontal="center" vertical="center"/>
      <protection locked="0"/>
    </xf>
    <xf numFmtId="0" fontId="20" fillId="0" borderId="137" xfId="0" applyFont="1" applyBorder="1" applyAlignment="1">
      <alignment horizontal="center" vertical="center" shrinkToFit="1"/>
    </xf>
    <xf numFmtId="49" fontId="18" fillId="0" borderId="65" xfId="0" applyNumberFormat="1" applyFont="1" applyFill="1" applyBorder="1" applyAlignment="1">
      <alignment horizontal="center" vertical="center" shrinkToFit="1"/>
    </xf>
    <xf numFmtId="49" fontId="18" fillId="0" borderId="216" xfId="0" applyNumberFormat="1" applyFont="1" applyFill="1" applyBorder="1" applyAlignment="1">
      <alignment horizontal="center" vertical="center" shrinkToFit="1"/>
    </xf>
    <xf numFmtId="49" fontId="18" fillId="0" borderId="217" xfId="0" applyNumberFormat="1" applyFont="1" applyFill="1" applyBorder="1" applyAlignment="1">
      <alignment horizontal="center" vertical="center" shrinkToFit="1"/>
    </xf>
    <xf numFmtId="49" fontId="28" fillId="0" borderId="64" xfId="0" applyNumberFormat="1" applyFont="1" applyFill="1" applyBorder="1" applyAlignment="1">
      <alignment horizontal="center" vertical="center" shrinkToFit="1"/>
    </xf>
    <xf numFmtId="0" fontId="144" fillId="0" borderId="0" xfId="0" applyFont="1">
      <alignment vertical="center"/>
    </xf>
    <xf numFmtId="0" fontId="144" fillId="0" borderId="0" xfId="0" applyFont="1" applyAlignment="1">
      <alignment vertical="center"/>
    </xf>
    <xf numFmtId="0" fontId="60" fillId="0" borderId="0" xfId="0" applyFont="1" applyFill="1" applyBorder="1" applyAlignment="1">
      <alignment horizontal="center" vertical="center"/>
    </xf>
    <xf numFmtId="181" fontId="60" fillId="0" borderId="0" xfId="0" applyNumberFormat="1" applyFont="1" applyFill="1" applyBorder="1" applyAlignment="1" applyProtection="1">
      <alignment horizontal="left" vertical="center"/>
    </xf>
    <xf numFmtId="186" fontId="60" fillId="0" borderId="0" xfId="0" applyNumberFormat="1" applyFont="1" applyFill="1" applyBorder="1" applyAlignment="1">
      <alignment horizontal="center" vertical="center"/>
    </xf>
    <xf numFmtId="184" fontId="60" fillId="0" borderId="0" xfId="0" applyNumberFormat="1" applyFont="1" applyFill="1" applyBorder="1" applyAlignment="1">
      <alignment horizontal="center" vertical="center"/>
    </xf>
    <xf numFmtId="186" fontId="60" fillId="0" borderId="0" xfId="0" applyNumberFormat="1" applyFont="1" applyFill="1" applyBorder="1" applyAlignment="1" applyProtection="1">
      <alignment horizontal="center" vertical="center"/>
    </xf>
    <xf numFmtId="0" fontId="41" fillId="38" borderId="120" xfId="0" applyFont="1" applyFill="1" applyBorder="1" applyAlignment="1">
      <alignment horizontal="center" vertical="center"/>
    </xf>
    <xf numFmtId="0" fontId="20" fillId="0" borderId="218" xfId="0" applyFont="1" applyBorder="1" applyAlignment="1">
      <alignment horizontal="center" vertical="center" shrinkToFit="1"/>
    </xf>
    <xf numFmtId="0" fontId="20" fillId="0" borderId="219" xfId="0" applyFont="1" applyBorder="1" applyAlignment="1">
      <alignment horizontal="center" vertical="center" shrinkToFit="1"/>
    </xf>
    <xf numFmtId="0" fontId="36" fillId="0" borderId="164" xfId="0" applyFont="1" applyFill="1" applyBorder="1" applyAlignment="1">
      <alignment horizontal="center" vertical="center"/>
    </xf>
    <xf numFmtId="0" fontId="36" fillId="0" borderId="0" xfId="0" applyFont="1" applyBorder="1">
      <alignment vertical="center"/>
    </xf>
    <xf numFmtId="0" fontId="96" fillId="0" borderId="167" xfId="0" applyFont="1" applyBorder="1">
      <alignment vertical="center"/>
    </xf>
    <xf numFmtId="0" fontId="20" fillId="0" borderId="220" xfId="0" applyFont="1" applyBorder="1" applyAlignment="1">
      <alignment horizontal="center" vertical="center" shrinkToFit="1"/>
    </xf>
    <xf numFmtId="0" fontId="20" fillId="0" borderId="140" xfId="0" applyFont="1" applyBorder="1" applyAlignment="1">
      <alignment horizontal="center" vertical="center" shrinkToFit="1"/>
    </xf>
    <xf numFmtId="0" fontId="20" fillId="0" borderId="221" xfId="0" applyFont="1" applyBorder="1" applyAlignment="1">
      <alignment horizontal="center" vertical="center" shrinkToFit="1"/>
    </xf>
    <xf numFmtId="20" fontId="145" fillId="31" borderId="13" xfId="0" applyNumberFormat="1" applyFont="1" applyFill="1" applyBorder="1" applyAlignment="1">
      <alignment horizontal="center" vertical="center"/>
    </xf>
    <xf numFmtId="49" fontId="145" fillId="31" borderId="13" xfId="0" applyNumberFormat="1" applyFont="1" applyFill="1" applyBorder="1" applyAlignment="1">
      <alignment horizontal="center" vertical="center"/>
    </xf>
    <xf numFmtId="0" fontId="24" fillId="0" borderId="0" xfId="0" applyFont="1" applyAlignment="1">
      <alignment horizontal="center" vertical="center"/>
    </xf>
    <xf numFmtId="0" fontId="24" fillId="0" borderId="0" xfId="0" applyFont="1" applyAlignment="1">
      <alignment vertical="center" wrapText="1"/>
    </xf>
    <xf numFmtId="49" fontId="24" fillId="5" borderId="166" xfId="0" applyNumberFormat="1" applyFont="1" applyFill="1" applyBorder="1" applyAlignment="1">
      <alignment horizontal="left" vertical="center" wrapText="1"/>
    </xf>
    <xf numFmtId="49" fontId="27" fillId="13" borderId="36" xfId="0" applyNumberFormat="1" applyFont="1" applyFill="1" applyBorder="1" applyAlignment="1">
      <alignment horizontal="left" vertical="center" wrapText="1"/>
    </xf>
    <xf numFmtId="0" fontId="41" fillId="38" borderId="164" xfId="0" applyFont="1" applyFill="1" applyBorder="1" applyAlignment="1">
      <alignment horizontal="center" vertical="center"/>
    </xf>
    <xf numFmtId="0" fontId="47" fillId="3" borderId="202" xfId="0" applyFont="1" applyFill="1" applyBorder="1" applyAlignment="1">
      <alignment horizontal="center" vertical="center"/>
    </xf>
    <xf numFmtId="0" fontId="96" fillId="0" borderId="120" xfId="0" applyFont="1" applyBorder="1" applyAlignment="1">
      <alignment horizontal="center" vertical="center"/>
    </xf>
    <xf numFmtId="49" fontId="114" fillId="0" borderId="12" xfId="0" applyNumberFormat="1" applyFont="1" applyFill="1" applyBorder="1" applyAlignment="1" applyProtection="1">
      <alignment vertical="center" wrapText="1"/>
      <protection locked="0"/>
    </xf>
    <xf numFmtId="49" fontId="114" fillId="13" borderId="12" xfId="0" applyNumberFormat="1" applyFont="1" applyFill="1" applyBorder="1" applyAlignment="1" applyProtection="1">
      <alignment horizontal="left" vertical="center"/>
      <protection locked="0"/>
    </xf>
    <xf numFmtId="49" fontId="114" fillId="19" borderId="12" xfId="0" applyNumberFormat="1" applyFont="1" applyFill="1" applyBorder="1" applyAlignment="1" applyProtection="1">
      <alignment horizontal="center" vertical="center"/>
      <protection locked="0"/>
    </xf>
    <xf numFmtId="0" fontId="114" fillId="0" borderId="12" xfId="0" applyFont="1" applyFill="1" applyBorder="1" applyAlignment="1" applyProtection="1">
      <alignment horizontal="center" vertical="center"/>
      <protection locked="0"/>
    </xf>
    <xf numFmtId="0" fontId="114" fillId="0" borderId="103" xfId="0" applyFont="1" applyFill="1" applyBorder="1" applyAlignment="1" applyProtection="1">
      <alignment horizontal="right" vertical="center"/>
      <protection locked="0"/>
    </xf>
    <xf numFmtId="49" fontId="20" fillId="7" borderId="19" xfId="0" applyNumberFormat="1" applyFont="1" applyFill="1" applyBorder="1" applyAlignment="1">
      <alignment horizontal="center" vertical="center"/>
    </xf>
    <xf numFmtId="49" fontId="20" fillId="7" borderId="12" xfId="0" applyNumberFormat="1" applyFont="1" applyFill="1" applyBorder="1" applyAlignment="1">
      <alignment horizontal="center" vertical="center"/>
    </xf>
    <xf numFmtId="49" fontId="20" fillId="7" borderId="20" xfId="0" applyNumberFormat="1" applyFont="1" applyFill="1" applyBorder="1" applyAlignment="1">
      <alignment horizontal="left" vertical="center" wrapText="1"/>
    </xf>
    <xf numFmtId="0" fontId="20" fillId="0" borderId="191" xfId="0" applyFont="1" applyBorder="1" applyAlignment="1">
      <alignment horizontal="center" vertical="center" shrinkToFit="1"/>
    </xf>
    <xf numFmtId="0" fontId="0" fillId="0" borderId="127" xfId="0" applyNumberFormat="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81" fillId="12" borderId="31" xfId="0" applyNumberFormat="1" applyFont="1" applyFill="1" applyBorder="1" applyAlignment="1">
      <alignment horizontal="center" vertical="top" textRotation="255"/>
    </xf>
    <xf numFmtId="177" fontId="81"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80" fillId="5" borderId="83" xfId="0" applyNumberFormat="1" applyFont="1" applyFill="1" applyBorder="1" applyAlignment="1">
      <alignment horizontal="center" vertical="center" textRotation="255"/>
    </xf>
    <xf numFmtId="180" fontId="80" fillId="5" borderId="32" xfId="0" applyNumberFormat="1" applyFont="1" applyFill="1" applyBorder="1" applyAlignment="1">
      <alignment horizontal="center" vertical="center" textRotation="255"/>
    </xf>
    <xf numFmtId="180" fontId="80"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9" fillId="12" borderId="153" xfId="0" applyNumberFormat="1" applyFont="1" applyFill="1" applyBorder="1" applyAlignment="1">
      <alignment horizontal="center" vertical="top" textRotation="255"/>
    </xf>
    <xf numFmtId="177" fontId="79" fillId="12" borderId="38" xfId="0" applyNumberFormat="1" applyFont="1" applyFill="1" applyBorder="1" applyAlignment="1">
      <alignment horizontal="center" vertical="top" textRotation="255"/>
    </xf>
    <xf numFmtId="180" fontId="49" fillId="5" borderId="83" xfId="0" applyNumberFormat="1" applyFont="1" applyFill="1" applyBorder="1" applyAlignment="1">
      <alignment horizontal="center" vertical="center" textRotation="255"/>
    </xf>
    <xf numFmtId="180" fontId="49" fillId="5" borderId="32" xfId="0" applyNumberFormat="1" applyFont="1" applyFill="1" applyBorder="1" applyAlignment="1">
      <alignment horizontal="center" vertical="center" textRotation="255"/>
    </xf>
    <xf numFmtId="180" fontId="49" fillId="5" borderId="95" xfId="0" applyNumberFormat="1" applyFont="1" applyFill="1" applyBorder="1" applyAlignment="1">
      <alignment horizontal="center" vertical="center" textRotation="255"/>
    </xf>
    <xf numFmtId="0" fontId="85" fillId="30" borderId="159" xfId="0" applyFont="1" applyFill="1" applyBorder="1" applyAlignment="1" applyProtection="1">
      <alignment horizontal="center" vertical="center"/>
    </xf>
    <xf numFmtId="0" fontId="85" fillId="30" borderId="30" xfId="0" applyFont="1" applyFill="1" applyBorder="1" applyAlignment="1" applyProtection="1">
      <alignment horizontal="center" vertical="center"/>
    </xf>
    <xf numFmtId="0" fontId="59" fillId="0" borderId="0" xfId="0" applyFont="1" applyAlignment="1">
      <alignment horizontal="center" vertical="center" readingOrder="1"/>
    </xf>
    <xf numFmtId="0" fontId="60" fillId="0" borderId="0" xfId="0" applyFont="1" applyBorder="1" applyAlignment="1">
      <alignment horizontal="left" vertical="center" wrapText="1"/>
    </xf>
    <xf numFmtId="192" fontId="60" fillId="0" borderId="0" xfId="0" applyNumberFormat="1" applyFont="1" applyBorder="1" applyAlignment="1">
      <alignment horizontal="right" vertical="center" wrapText="1"/>
    </xf>
    <xf numFmtId="0" fontId="62" fillId="0" borderId="0" xfId="0" applyFont="1" applyAlignment="1">
      <alignment horizontal="left" vertical="center"/>
    </xf>
    <xf numFmtId="14" fontId="62"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1" borderId="103" xfId="0" applyNumberFormat="1" applyFont="1" applyFill="1" applyBorder="1" applyAlignment="1">
      <alignment horizontal="center" vertical="center" textRotation="255"/>
    </xf>
    <xf numFmtId="182" fontId="36" fillId="31" borderId="106" xfId="0" applyNumberFormat="1" applyFont="1" applyFill="1" applyBorder="1" applyAlignment="1">
      <alignment horizontal="center" vertical="center" textRotation="255"/>
    </xf>
    <xf numFmtId="182" fontId="36" fillId="31" borderId="107" xfId="0" applyNumberFormat="1" applyFont="1" applyFill="1" applyBorder="1" applyAlignment="1">
      <alignment horizontal="center" vertical="center" textRotation="255"/>
    </xf>
    <xf numFmtId="183" fontId="36" fillId="31" borderId="104" xfId="0" applyNumberFormat="1" applyFont="1" applyFill="1" applyBorder="1" applyAlignment="1">
      <alignment horizontal="center" vertical="center"/>
    </xf>
    <xf numFmtId="183" fontId="36" fillId="31" borderId="12" xfId="0" applyNumberFormat="1" applyFont="1" applyFill="1" applyBorder="1" applyAlignment="1">
      <alignment horizontal="center" vertical="center"/>
    </xf>
    <xf numFmtId="183" fontId="36" fillId="31" borderId="90" xfId="0" applyNumberFormat="1" applyFont="1" applyFill="1" applyBorder="1" applyAlignment="1">
      <alignment horizontal="center" vertical="center"/>
    </xf>
    <xf numFmtId="0" fontId="36" fillId="31" borderId="1" xfId="0" applyFont="1" applyFill="1" applyBorder="1" applyAlignment="1">
      <alignment horizontal="center" vertical="center"/>
    </xf>
    <xf numFmtId="0" fontId="36" fillId="31" borderId="0" xfId="0" applyFont="1" applyFill="1" applyBorder="1" applyAlignment="1">
      <alignment horizontal="center" vertical="center"/>
    </xf>
    <xf numFmtId="0" fontId="36" fillId="31" borderId="108" xfId="0" applyFont="1" applyFill="1" applyBorder="1" applyAlignment="1">
      <alignment horizontal="center" vertical="center"/>
    </xf>
    <xf numFmtId="0" fontId="36" fillId="31"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8" fillId="19" borderId="124" xfId="0" applyFont="1" applyFill="1" applyBorder="1" applyAlignment="1">
      <alignment horizontal="center" vertical="center"/>
    </xf>
    <xf numFmtId="0" fontId="48" fillId="19" borderId="125" xfId="0" applyFont="1" applyFill="1" applyBorder="1" applyAlignment="1">
      <alignment horizontal="center" vertical="center"/>
    </xf>
    <xf numFmtId="0" fontId="48" fillId="19" borderId="126" xfId="0" applyFont="1" applyFill="1" applyBorder="1" applyAlignment="1">
      <alignment horizontal="center" vertical="center"/>
    </xf>
    <xf numFmtId="0" fontId="38" fillId="0" borderId="111" xfId="0" applyFont="1" applyFill="1" applyBorder="1" applyAlignment="1">
      <alignment horizontal="center" vertical="center"/>
    </xf>
    <xf numFmtId="0" fontId="38" fillId="0" borderId="112" xfId="0" applyFont="1" applyFill="1" applyBorder="1" applyAlignment="1">
      <alignment horizontal="center" vertical="center"/>
    </xf>
    <xf numFmtId="0" fontId="41" fillId="19" borderId="68" xfId="0" applyFont="1" applyFill="1" applyBorder="1" applyAlignment="1">
      <alignment horizontal="center" vertical="center"/>
    </xf>
    <xf numFmtId="0" fontId="41" fillId="19" borderId="115" xfId="0" applyFont="1" applyFill="1" applyBorder="1" applyAlignment="1">
      <alignment horizontal="center" vertical="center"/>
    </xf>
    <xf numFmtId="0" fontId="41" fillId="19" borderId="116" xfId="0" applyFont="1" applyFill="1" applyBorder="1" applyAlignment="1">
      <alignment horizontal="center" vertical="center"/>
    </xf>
    <xf numFmtId="0" fontId="41" fillId="19" borderId="109" xfId="0" applyFont="1" applyFill="1" applyBorder="1" applyAlignment="1">
      <alignment horizontal="center" vertical="center"/>
    </xf>
    <xf numFmtId="0" fontId="38" fillId="19" borderId="110" xfId="0" applyFont="1" applyFill="1" applyBorder="1" applyAlignment="1">
      <alignment horizontal="center" vertical="center"/>
    </xf>
    <xf numFmtId="0" fontId="38" fillId="19" borderId="111" xfId="0" applyFont="1" applyFill="1" applyBorder="1" applyAlignment="1">
      <alignment horizontal="center" vertical="center"/>
    </xf>
    <xf numFmtId="14" fontId="38" fillId="0" borderId="111" xfId="0" applyNumberFormat="1" applyFont="1" applyFill="1" applyBorder="1" applyAlignment="1">
      <alignment horizontal="center" vertical="center"/>
    </xf>
    <xf numFmtId="14" fontId="38" fillId="0" borderId="112" xfId="0" applyNumberFormat="1" applyFont="1" applyFill="1" applyBorder="1" applyAlignment="1">
      <alignment horizontal="center" vertical="center"/>
    </xf>
    <xf numFmtId="180" fontId="20" fillId="31" borderId="164" xfId="0" applyNumberFormat="1" applyFont="1" applyFill="1" applyBorder="1" applyAlignment="1">
      <alignment horizontal="center" vertical="center" textRotation="255"/>
    </xf>
    <xf numFmtId="180" fontId="20" fillId="31" borderId="168"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21" fillId="0" borderId="168" xfId="18" applyFont="1" applyBorder="1" applyAlignment="1">
      <alignment horizontal="center" vertical="center"/>
    </xf>
    <xf numFmtId="0" fontId="121" fillId="0" borderId="165" xfId="18" applyFont="1" applyBorder="1" applyAlignment="1">
      <alignment horizontal="center" vertical="center"/>
    </xf>
    <xf numFmtId="0" fontId="121" fillId="0" borderId="87" xfId="18" applyFont="1" applyBorder="1" applyAlignment="1">
      <alignment horizontal="center" vertical="center"/>
    </xf>
    <xf numFmtId="0" fontId="132" fillId="0" borderId="168" xfId="18" applyFont="1" applyBorder="1" applyAlignment="1">
      <alignment horizontal="left" vertical="top" wrapText="1"/>
    </xf>
    <xf numFmtId="0" fontId="132" fillId="0" borderId="165" xfId="18" applyFont="1" applyBorder="1" applyAlignment="1">
      <alignment horizontal="left" vertical="top" wrapText="1"/>
    </xf>
    <xf numFmtId="0" fontId="132" fillId="0" borderId="87" xfId="18" applyFont="1" applyBorder="1" applyAlignment="1">
      <alignment horizontal="left" vertical="top" wrapText="1"/>
    </xf>
    <xf numFmtId="0" fontId="134" fillId="0" borderId="209" xfId="18" applyFont="1" applyBorder="1" applyAlignment="1">
      <alignment horizontal="left" vertical="center"/>
    </xf>
    <xf numFmtId="0" fontId="134" fillId="0" borderId="210" xfId="18" applyFont="1" applyBorder="1" applyAlignment="1">
      <alignment horizontal="left" vertical="center"/>
    </xf>
    <xf numFmtId="0" fontId="134" fillId="0" borderId="211" xfId="18" applyFont="1" applyBorder="1" applyAlignment="1">
      <alignment horizontal="left" vertical="center"/>
    </xf>
    <xf numFmtId="0" fontId="134" fillId="0" borderId="212" xfId="18" applyFont="1" applyBorder="1" applyAlignment="1">
      <alignment horizontal="left" vertical="top" wrapText="1"/>
    </xf>
    <xf numFmtId="0" fontId="134" fillId="0" borderId="0" xfId="18" applyFont="1" applyAlignment="1">
      <alignment horizontal="left" vertical="top" wrapText="1"/>
    </xf>
    <xf numFmtId="0" fontId="134" fillId="0" borderId="213" xfId="18" applyFont="1" applyBorder="1" applyAlignment="1">
      <alignment horizontal="left" vertical="top" wrapText="1"/>
    </xf>
    <xf numFmtId="0" fontId="48" fillId="0" borderId="168" xfId="18" applyFont="1" applyBorder="1" applyAlignment="1">
      <alignment horizontal="left" vertical="top" wrapText="1"/>
    </xf>
    <xf numFmtId="0" fontId="134" fillId="0" borderId="165" xfId="18" applyFont="1" applyBorder="1" applyAlignment="1">
      <alignment horizontal="left" vertical="top" wrapText="1"/>
    </xf>
    <xf numFmtId="0" fontId="134" fillId="0" borderId="87" xfId="18" applyFont="1" applyBorder="1" applyAlignment="1">
      <alignment horizontal="left" vertical="top" wrapText="1"/>
    </xf>
    <xf numFmtId="0" fontId="134" fillId="0" borderId="107" xfId="18" applyFont="1" applyBorder="1" applyAlignment="1">
      <alignment horizontal="left" vertical="top"/>
    </xf>
    <xf numFmtId="0" fontId="134" fillId="0" borderId="169" xfId="18" applyFont="1" applyBorder="1" applyAlignment="1">
      <alignment horizontal="left" vertical="top"/>
    </xf>
    <xf numFmtId="0" fontId="134" fillId="0" borderId="93" xfId="18" applyFont="1" applyBorder="1" applyAlignment="1">
      <alignment horizontal="left" vertical="top"/>
    </xf>
    <xf numFmtId="0" fontId="125" fillId="0" borderId="168" xfId="18" applyFont="1" applyBorder="1" applyAlignment="1">
      <alignment horizontal="center" vertical="center" wrapText="1"/>
    </xf>
    <xf numFmtId="0" fontId="125" fillId="0" borderId="165" xfId="18" applyFont="1" applyBorder="1" applyAlignment="1">
      <alignment horizontal="center" vertical="center" wrapText="1"/>
    </xf>
    <xf numFmtId="0" fontId="125" fillId="0" borderId="87" xfId="18" applyFont="1" applyBorder="1" applyAlignment="1">
      <alignment horizontal="center" vertical="center" wrapText="1"/>
    </xf>
    <xf numFmtId="0" fontId="134" fillId="0" borderId="206" xfId="18" applyFont="1" applyBorder="1" applyAlignment="1">
      <alignment horizontal="left" vertical="center"/>
    </xf>
    <xf numFmtId="0" fontId="134" fillId="0" borderId="207" xfId="18" applyFont="1" applyBorder="1" applyAlignment="1">
      <alignment horizontal="left" vertical="center"/>
    </xf>
    <xf numFmtId="0" fontId="134" fillId="0" borderId="208" xfId="18" applyFont="1" applyBorder="1" applyAlignment="1">
      <alignment horizontal="left" vertical="center"/>
    </xf>
    <xf numFmtId="0" fontId="137" fillId="0" borderId="168" xfId="18" applyFont="1" applyBorder="1" applyAlignment="1">
      <alignment horizontal="left" vertical="center"/>
    </xf>
    <xf numFmtId="0" fontId="137" fillId="0" borderId="165" xfId="18" applyFont="1" applyBorder="1" applyAlignment="1">
      <alignment horizontal="left" vertical="center"/>
    </xf>
    <xf numFmtId="0" fontId="137" fillId="0" borderId="87" xfId="18" applyFont="1" applyBorder="1" applyAlignment="1">
      <alignment horizontal="left" vertical="center"/>
    </xf>
    <xf numFmtId="0" fontId="134" fillId="0" borderId="107" xfId="18" applyFont="1" applyBorder="1" applyAlignment="1">
      <alignment horizontal="left" vertical="center" wrapText="1"/>
    </xf>
    <xf numFmtId="0" fontId="134" fillId="0" borderId="169" xfId="18" applyFont="1" applyBorder="1" applyAlignment="1">
      <alignment horizontal="left" vertical="center" wrapText="1"/>
    </xf>
    <xf numFmtId="0" fontId="134" fillId="0" borderId="93" xfId="18" applyFont="1" applyBorder="1" applyAlignment="1">
      <alignment horizontal="left" vertical="center" wrapText="1"/>
    </xf>
    <xf numFmtId="0" fontId="134" fillId="0" borderId="203" xfId="18" applyFont="1" applyBorder="1" applyAlignment="1">
      <alignment horizontal="left" vertical="center"/>
    </xf>
    <xf numFmtId="0" fontId="134" fillId="0" borderId="204" xfId="18" applyFont="1" applyBorder="1" applyAlignment="1">
      <alignment horizontal="left" vertical="center"/>
    </xf>
    <xf numFmtId="0" fontId="134" fillId="0" borderId="205" xfId="18" applyFont="1" applyBorder="1" applyAlignment="1">
      <alignment horizontal="left" vertical="center"/>
    </xf>
    <xf numFmtId="0" fontId="134" fillId="0" borderId="206" xfId="18" applyFont="1" applyBorder="1" applyAlignment="1">
      <alignment horizontal="left" vertical="center" wrapText="1"/>
    </xf>
    <xf numFmtId="0" fontId="134" fillId="0" borderId="207" xfId="18" applyFont="1" applyBorder="1" applyAlignment="1">
      <alignment horizontal="left" vertical="center" wrapText="1"/>
    </xf>
    <xf numFmtId="0" fontId="134" fillId="0" borderId="208" xfId="18" applyFont="1" applyBorder="1" applyAlignment="1">
      <alignment horizontal="left" vertical="center" wrapText="1"/>
    </xf>
    <xf numFmtId="0" fontId="120" fillId="0" borderId="0" xfId="18" applyFont="1" applyAlignment="1">
      <alignment horizontal="center" vertical="center"/>
    </xf>
    <xf numFmtId="0" fontId="122" fillId="0" borderId="0" xfId="18" applyFont="1" applyAlignment="1">
      <alignment horizontal="center" vertical="center" wrapText="1"/>
    </xf>
    <xf numFmtId="0" fontId="122" fillId="0" borderId="0" xfId="18" applyFont="1" applyAlignment="1">
      <alignment horizontal="center" vertical="center"/>
    </xf>
    <xf numFmtId="0" fontId="123" fillId="0" borderId="0" xfId="18" applyFont="1" applyAlignment="1">
      <alignment horizontal="center" vertical="center"/>
    </xf>
    <xf numFmtId="0" fontId="124" fillId="0" borderId="0" xfId="18" applyFont="1" applyAlignment="1">
      <alignment horizontal="center" vertical="center"/>
    </xf>
    <xf numFmtId="0" fontId="125" fillId="0" borderId="166" xfId="18" applyFont="1" applyBorder="1" applyAlignment="1">
      <alignment horizontal="center" vertical="center" wrapText="1"/>
    </xf>
    <xf numFmtId="0" fontId="125" fillId="0" borderId="12" xfId="18" applyFont="1" applyBorder="1" applyAlignment="1">
      <alignment horizontal="center" vertical="center" wrapText="1"/>
    </xf>
    <xf numFmtId="0" fontId="127" fillId="0" borderId="169" xfId="18" applyFont="1" applyBorder="1" applyAlignment="1">
      <alignment horizontal="center" vertical="center"/>
    </xf>
    <xf numFmtId="0" fontId="130" fillId="0" borderId="165" xfId="18" applyFont="1" applyBorder="1" applyAlignment="1">
      <alignment horizontal="center" vertical="center"/>
    </xf>
    <xf numFmtId="0" fontId="130" fillId="0" borderId="87" xfId="18" applyFont="1" applyBorder="1" applyAlignment="1">
      <alignment horizontal="center" vertical="center"/>
    </xf>
    <xf numFmtId="0" fontId="133" fillId="0" borderId="165" xfId="18" applyFont="1" applyBorder="1" applyAlignment="1">
      <alignment horizontal="center" vertical="center"/>
    </xf>
    <xf numFmtId="0" fontId="133" fillId="0" borderId="87" xfId="18" applyFont="1" applyBorder="1" applyAlignment="1">
      <alignment horizontal="center" vertical="center"/>
    </xf>
    <xf numFmtId="0" fontId="134" fillId="0" borderId="0" xfId="18" applyFont="1" applyAlignment="1">
      <alignment horizontal="center" vertical="center" wrapText="1"/>
    </xf>
    <xf numFmtId="0" fontId="136" fillId="0" borderId="169" xfId="18" applyFont="1" applyBorder="1" applyAlignment="1">
      <alignment horizontal="left" vertical="center" wrapText="1"/>
    </xf>
    <xf numFmtId="0" fontId="136" fillId="0" borderId="93" xfId="18" applyFont="1" applyBorder="1" applyAlignment="1">
      <alignment horizontal="left" vertical="center" wrapText="1"/>
    </xf>
    <xf numFmtId="49" fontId="24" fillId="13" borderId="36" xfId="0" applyNumberFormat="1" applyFont="1" applyFill="1" applyBorder="1" applyAlignment="1">
      <alignment horizontal="left" vertical="center" wrapText="1"/>
    </xf>
    <xf numFmtId="49" fontId="20" fillId="13" borderId="36" xfId="0" applyNumberFormat="1" applyFont="1" applyFill="1" applyBorder="1" applyAlignment="1">
      <alignment horizontal="left" vertical="center" wrapText="1"/>
    </xf>
    <xf numFmtId="20" fontId="55" fillId="3" borderId="164" xfId="0" applyNumberFormat="1" applyFont="1" applyFill="1" applyBorder="1" applyAlignment="1">
      <alignment horizontal="left" vertical="center"/>
    </xf>
    <xf numFmtId="20" fontId="96" fillId="3" borderId="164" xfId="0" applyNumberFormat="1" applyFont="1" applyFill="1" applyBorder="1" applyAlignment="1">
      <alignment horizontal="left" vertical="center"/>
    </xf>
    <xf numFmtId="0" fontId="11" fillId="0" borderId="46" xfId="0" applyFont="1" applyFill="1" applyBorder="1" applyAlignment="1">
      <alignment horizontal="center" vertical="center" wrapText="1"/>
    </xf>
    <xf numFmtId="183" fontId="0" fillId="0" borderId="127" xfId="0" applyNumberFormat="1" applyBorder="1" applyAlignment="1">
      <alignment horizontal="center" vertical="center"/>
    </xf>
    <xf numFmtId="0" fontId="20" fillId="19" borderId="133" xfId="0" applyFont="1" applyFill="1" applyBorder="1" applyAlignment="1">
      <alignment horizontal="center" vertical="center"/>
    </xf>
    <xf numFmtId="0" fontId="20" fillId="19" borderId="138" xfId="0" applyFont="1" applyFill="1" applyBorder="1" applyAlignment="1">
      <alignment horizontal="center" vertical="center"/>
    </xf>
    <xf numFmtId="0" fontId="20" fillId="19" borderId="146" xfId="0" applyFont="1" applyFill="1" applyBorder="1" applyAlignment="1">
      <alignment horizontal="center" vertical="center"/>
    </xf>
    <xf numFmtId="0" fontId="20" fillId="34" borderId="133" xfId="0" applyFont="1" applyFill="1" applyBorder="1" applyAlignment="1">
      <alignment horizontal="center" vertical="center"/>
    </xf>
    <xf numFmtId="0" fontId="20" fillId="34" borderId="138" xfId="0" applyFont="1" applyFill="1" applyBorder="1" applyAlignment="1">
      <alignment horizontal="center" vertical="center"/>
    </xf>
    <xf numFmtId="0" fontId="20" fillId="34" borderId="146" xfId="0" applyFont="1" applyFill="1" applyBorder="1" applyAlignment="1">
      <alignment horizontal="center" vertical="center"/>
    </xf>
    <xf numFmtId="20" fontId="146" fillId="3" borderId="164" xfId="0" applyNumberFormat="1" applyFont="1" applyFill="1" applyBorder="1" applyAlignment="1">
      <alignment horizontal="left" vertical="center"/>
    </xf>
    <xf numFmtId="49" fontId="27" fillId="0" borderId="49" xfId="0" applyNumberFormat="1" applyFont="1" applyFill="1" applyBorder="1" applyAlignment="1">
      <alignment horizontal="left" vertical="center" wrapText="1"/>
    </xf>
    <xf numFmtId="0" fontId="114" fillId="0" borderId="87" xfId="0" applyNumberFormat="1" applyFont="1" applyFill="1" applyBorder="1" applyAlignment="1" applyProtection="1">
      <alignment horizontal="center" vertical="center"/>
      <protection locked="0"/>
    </xf>
    <xf numFmtId="0" fontId="114" fillId="18" borderId="1" xfId="0" applyNumberFormat="1" applyFont="1" applyFill="1" applyBorder="1" applyAlignment="1" applyProtection="1">
      <alignment horizontal="center" vertical="center"/>
      <protection locked="0"/>
    </xf>
    <xf numFmtId="0" fontId="114" fillId="0" borderId="1" xfId="0" applyNumberFormat="1" applyFont="1" applyFill="1" applyBorder="1" applyAlignment="1" applyProtection="1">
      <alignment horizontal="center" vertical="center"/>
      <protection locked="0"/>
    </xf>
    <xf numFmtId="20" fontId="150" fillId="3" borderId="164" xfId="0" applyNumberFormat="1" applyFont="1" applyFill="1" applyBorder="1" applyAlignment="1">
      <alignment horizontal="left" vertical="center"/>
    </xf>
    <xf numFmtId="0" fontId="20" fillId="0" borderId="132" xfId="0" applyFont="1" applyBorder="1" applyAlignment="1">
      <alignment horizontal="center" vertical="center" shrinkToFit="1"/>
    </xf>
    <xf numFmtId="0" fontId="20" fillId="0" borderId="145" xfId="0" applyFont="1" applyBorder="1" applyAlignment="1">
      <alignment horizontal="center" vertical="center" shrinkToFit="1"/>
    </xf>
    <xf numFmtId="0" fontId="20" fillId="0" borderId="136" xfId="0" applyFont="1" applyBorder="1" applyAlignment="1">
      <alignment horizontal="center" vertical="center" shrinkToFit="1"/>
    </xf>
    <xf numFmtId="0" fontId="97" fillId="31" borderId="9" xfId="0" applyFont="1" applyFill="1" applyBorder="1" applyAlignment="1">
      <alignment horizontal="center" vertical="center"/>
    </xf>
    <xf numFmtId="0" fontId="47" fillId="38" borderId="120" xfId="0" applyFont="1" applyFill="1" applyBorder="1" applyAlignment="1">
      <alignment horizontal="center" vertical="center"/>
    </xf>
    <xf numFmtId="0" fontId="151" fillId="0" borderId="88" xfId="0" applyFont="1" applyBorder="1">
      <alignmen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455">
    <dxf>
      <font>
        <color rgb="FF0000CC"/>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color rgb="FF0000CC"/>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color rgb="FF0000CC"/>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color rgb="FF0000CC"/>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lor rgb="FF990000"/>
        <name val="新細明體"/>
        <scheme val="none"/>
      </font>
      <fill>
        <patternFill>
          <bgColor theme="9" tint="0.59996337778862885"/>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t="str">
            <v/>
          </cell>
          <cell r="D69">
            <v>0</v>
          </cell>
        </row>
        <row r="70">
          <cell r="C70" t="str">
            <v/>
          </cell>
          <cell r="D70">
            <v>0</v>
          </cell>
        </row>
        <row r="71">
          <cell r="C71" t="str">
            <v/>
          </cell>
          <cell r="D71">
            <v>0</v>
          </cell>
        </row>
        <row r="72">
          <cell r="C72" t="str">
            <v/>
          </cell>
          <cell r="D72">
            <v>0</v>
          </cell>
        </row>
        <row r="73">
          <cell r="C73" t="str">
            <v/>
          </cell>
          <cell r="D73">
            <v>0</v>
          </cell>
        </row>
        <row r="74">
          <cell r="C74" t="str">
            <v/>
          </cell>
          <cell r="D74">
            <v>0</v>
          </cell>
        </row>
        <row r="75">
          <cell r="C75" t="str">
            <v/>
          </cell>
          <cell r="D75">
            <v>0</v>
          </cell>
        </row>
        <row r="76">
          <cell r="C76" t="str">
            <v/>
          </cell>
          <cell r="D76">
            <v>0</v>
          </cell>
        </row>
        <row r="77">
          <cell r="C77" t="str">
            <v/>
          </cell>
          <cell r="D77">
            <v>0</v>
          </cell>
        </row>
        <row r="78">
          <cell r="C78" t="str">
            <v/>
          </cell>
          <cell r="D78">
            <v>0</v>
          </cell>
        </row>
        <row r="79">
          <cell r="C79" t="str">
            <v/>
          </cell>
          <cell r="D79">
            <v>0</v>
          </cell>
        </row>
        <row r="80">
          <cell r="C80" t="str">
            <v/>
          </cell>
          <cell r="D80">
            <v>0</v>
          </cell>
        </row>
        <row r="81">
          <cell r="C81" t="str">
            <v/>
          </cell>
          <cell r="D81">
            <v>0</v>
          </cell>
        </row>
        <row r="82">
          <cell r="C82" t="str">
            <v/>
          </cell>
          <cell r="D82">
            <v>0</v>
          </cell>
        </row>
        <row r="83">
          <cell r="C83" t="str">
            <v/>
          </cell>
          <cell r="D83">
            <v>0</v>
          </cell>
        </row>
        <row r="84">
          <cell r="C84" t="str">
            <v/>
          </cell>
          <cell r="D84">
            <v>0</v>
          </cell>
        </row>
        <row r="85">
          <cell r="C85" t="str">
            <v/>
          </cell>
          <cell r="D85">
            <v>0</v>
          </cell>
        </row>
        <row r="86">
          <cell r="C86" t="str">
            <v/>
          </cell>
          <cell r="D86">
            <v>0</v>
          </cell>
        </row>
        <row r="87">
          <cell r="C87" t="str">
            <v/>
          </cell>
          <cell r="D87">
            <v>0</v>
          </cell>
        </row>
        <row r="88">
          <cell r="C88" t="str">
            <v/>
          </cell>
          <cell r="D88">
            <v>0</v>
          </cell>
        </row>
        <row r="89">
          <cell r="C89" t="str">
            <v/>
          </cell>
          <cell r="D89">
            <v>0</v>
          </cell>
        </row>
        <row r="90">
          <cell r="C90" t="str">
            <v/>
          </cell>
          <cell r="D90">
            <v>0</v>
          </cell>
        </row>
        <row r="91">
          <cell r="C91" t="str">
            <v/>
          </cell>
          <cell r="D91">
            <v>0</v>
          </cell>
        </row>
        <row r="92">
          <cell r="C92" t="str">
            <v/>
          </cell>
          <cell r="D92">
            <v>0</v>
          </cell>
        </row>
        <row r="93">
          <cell r="C93" t="str">
            <v/>
          </cell>
          <cell r="D93">
            <v>0</v>
          </cell>
        </row>
        <row r="94">
          <cell r="C94" t="str">
            <v/>
          </cell>
          <cell r="D94">
            <v>0</v>
          </cell>
        </row>
        <row r="95">
          <cell r="C95" t="str">
            <v/>
          </cell>
          <cell r="D95">
            <v>0</v>
          </cell>
        </row>
        <row r="96">
          <cell r="C96" t="str">
            <v/>
          </cell>
          <cell r="D96">
            <v>0</v>
          </cell>
        </row>
        <row r="97">
          <cell r="C97" t="str">
            <v/>
          </cell>
          <cell r="D97">
            <v>0</v>
          </cell>
        </row>
        <row r="98">
          <cell r="C98" t="str">
            <v/>
          </cell>
          <cell r="D98">
            <v>0</v>
          </cell>
        </row>
        <row r="99">
          <cell r="C99" t="str">
            <v/>
          </cell>
          <cell r="D99">
            <v>0</v>
          </cell>
        </row>
        <row r="100">
          <cell r="C100" t="str">
            <v/>
          </cell>
          <cell r="D100">
            <v>0</v>
          </cell>
        </row>
        <row r="101">
          <cell r="C101" t="str">
            <v/>
          </cell>
          <cell r="D101">
            <v>0</v>
          </cell>
        </row>
        <row r="102">
          <cell r="C102" t="str">
            <v/>
          </cell>
          <cell r="D102">
            <v>0</v>
          </cell>
        </row>
        <row r="103">
          <cell r="C103" t="str">
            <v/>
          </cell>
          <cell r="D103">
            <v>0</v>
          </cell>
        </row>
        <row r="104">
          <cell r="C104" t="str">
            <v/>
          </cell>
          <cell r="D104">
            <v>0</v>
          </cell>
        </row>
        <row r="105">
          <cell r="C105" t="str">
            <v/>
          </cell>
          <cell r="D105">
            <v>0</v>
          </cell>
        </row>
        <row r="106">
          <cell r="C106" t="str">
            <v/>
          </cell>
          <cell r="D106">
            <v>0</v>
          </cell>
        </row>
        <row r="107">
          <cell r="C107" t="str">
            <v/>
          </cell>
          <cell r="D107">
            <v>0</v>
          </cell>
        </row>
        <row r="108">
          <cell r="C108" t="str">
            <v/>
          </cell>
          <cell r="D108">
            <v>0</v>
          </cell>
        </row>
        <row r="109">
          <cell r="C109" t="str">
            <v/>
          </cell>
          <cell r="D109">
            <v>0</v>
          </cell>
        </row>
        <row r="110">
          <cell r="C110" t="str">
            <v/>
          </cell>
          <cell r="D110">
            <v>0</v>
          </cell>
        </row>
        <row r="111">
          <cell r="C111" t="str">
            <v/>
          </cell>
          <cell r="D111">
            <v>0</v>
          </cell>
        </row>
        <row r="112">
          <cell r="C112" t="str">
            <v/>
          </cell>
          <cell r="D112">
            <v>0</v>
          </cell>
        </row>
        <row r="113">
          <cell r="C113" t="str">
            <v/>
          </cell>
          <cell r="D113">
            <v>0</v>
          </cell>
        </row>
        <row r="114">
          <cell r="C114" t="str">
            <v/>
          </cell>
          <cell r="D114">
            <v>0</v>
          </cell>
        </row>
        <row r="115">
          <cell r="C115" t="str">
            <v/>
          </cell>
          <cell r="D115">
            <v>0</v>
          </cell>
        </row>
        <row r="116">
          <cell r="C116" t="str">
            <v/>
          </cell>
          <cell r="D116">
            <v>0</v>
          </cell>
        </row>
        <row r="117">
          <cell r="C117" t="str">
            <v/>
          </cell>
          <cell r="D117">
            <v>0</v>
          </cell>
        </row>
        <row r="118">
          <cell r="C118" t="str">
            <v/>
          </cell>
          <cell r="D118">
            <v>0</v>
          </cell>
        </row>
        <row r="119">
          <cell r="C119" t="str">
            <v/>
          </cell>
          <cell r="D119">
            <v>0</v>
          </cell>
        </row>
        <row r="120">
          <cell r="C120" t="str">
            <v/>
          </cell>
          <cell r="D120">
            <v>0</v>
          </cell>
        </row>
        <row r="121">
          <cell r="C121" t="str">
            <v/>
          </cell>
          <cell r="D121">
            <v>0</v>
          </cell>
        </row>
        <row r="122">
          <cell r="C122" t="str">
            <v/>
          </cell>
          <cell r="D122">
            <v>0</v>
          </cell>
        </row>
        <row r="123">
          <cell r="C123" t="str">
            <v/>
          </cell>
          <cell r="D123">
            <v>0</v>
          </cell>
        </row>
        <row r="124">
          <cell r="C124" t="str">
            <v/>
          </cell>
          <cell r="D124">
            <v>0</v>
          </cell>
        </row>
        <row r="125">
          <cell r="C125" t="str">
            <v/>
          </cell>
          <cell r="D125">
            <v>0</v>
          </cell>
        </row>
        <row r="126">
          <cell r="C126" t="str">
            <v/>
          </cell>
          <cell r="D126">
            <v>0</v>
          </cell>
        </row>
        <row r="127">
          <cell r="C127" t="str">
            <v/>
          </cell>
          <cell r="D127">
            <v>0</v>
          </cell>
        </row>
        <row r="128">
          <cell r="C128" t="str">
            <v/>
          </cell>
          <cell r="D128">
            <v>0</v>
          </cell>
        </row>
        <row r="129">
          <cell r="C129" t="str">
            <v/>
          </cell>
          <cell r="D129">
            <v>0</v>
          </cell>
        </row>
        <row r="130">
          <cell r="C130" t="str">
            <v/>
          </cell>
          <cell r="D130">
            <v>0</v>
          </cell>
        </row>
        <row r="131">
          <cell r="C131" t="str">
            <v/>
          </cell>
          <cell r="D131">
            <v>0</v>
          </cell>
        </row>
        <row r="132">
          <cell r="C132" t="str">
            <v/>
          </cell>
          <cell r="D132">
            <v>0</v>
          </cell>
        </row>
        <row r="133">
          <cell r="C133" t="str">
            <v/>
          </cell>
          <cell r="D133">
            <v>0</v>
          </cell>
        </row>
        <row r="134">
          <cell r="C134" t="str">
            <v/>
          </cell>
          <cell r="D134">
            <v>0</v>
          </cell>
        </row>
        <row r="135">
          <cell r="C135" t="str">
            <v/>
          </cell>
          <cell r="D135">
            <v>0</v>
          </cell>
        </row>
        <row r="136">
          <cell r="C136" t="str">
            <v/>
          </cell>
          <cell r="D136">
            <v>0</v>
          </cell>
        </row>
        <row r="137">
          <cell r="C137" t="str">
            <v/>
          </cell>
          <cell r="D137">
            <v>0</v>
          </cell>
        </row>
        <row r="138">
          <cell r="C138" t="str">
            <v/>
          </cell>
          <cell r="D138">
            <v>0</v>
          </cell>
        </row>
        <row r="139">
          <cell r="C139" t="str">
            <v/>
          </cell>
          <cell r="D139">
            <v>0</v>
          </cell>
        </row>
        <row r="140">
          <cell r="C140" t="str">
            <v/>
          </cell>
          <cell r="D140">
            <v>0</v>
          </cell>
        </row>
        <row r="141">
          <cell r="C141" t="str">
            <v/>
          </cell>
          <cell r="D141">
            <v>0</v>
          </cell>
        </row>
        <row r="142">
          <cell r="C142" t="str">
            <v/>
          </cell>
          <cell r="D142">
            <v>0</v>
          </cell>
        </row>
        <row r="143">
          <cell r="C143" t="str">
            <v/>
          </cell>
          <cell r="D143">
            <v>0</v>
          </cell>
        </row>
        <row r="144">
          <cell r="C144" t="str">
            <v/>
          </cell>
          <cell r="D144">
            <v>0</v>
          </cell>
        </row>
        <row r="145">
          <cell r="C145" t="str">
            <v/>
          </cell>
          <cell r="D145">
            <v>0</v>
          </cell>
        </row>
        <row r="146">
          <cell r="C146" t="str">
            <v/>
          </cell>
          <cell r="D146">
            <v>0</v>
          </cell>
        </row>
        <row r="147">
          <cell r="C147" t="str">
            <v/>
          </cell>
          <cell r="D147">
            <v>0</v>
          </cell>
        </row>
        <row r="148">
          <cell r="C148" t="str">
            <v/>
          </cell>
          <cell r="D148">
            <v>0</v>
          </cell>
        </row>
        <row r="149">
          <cell r="C149" t="str">
            <v/>
          </cell>
          <cell r="D149">
            <v>0</v>
          </cell>
        </row>
        <row r="150">
          <cell r="C150" t="str">
            <v/>
          </cell>
          <cell r="D150">
            <v>0</v>
          </cell>
        </row>
        <row r="151">
          <cell r="C151" t="str">
            <v/>
          </cell>
          <cell r="D151">
            <v>0</v>
          </cell>
        </row>
        <row r="152">
          <cell r="C152" t="str">
            <v/>
          </cell>
          <cell r="D152">
            <v>0</v>
          </cell>
        </row>
        <row r="153">
          <cell r="C153" t="str">
            <v/>
          </cell>
          <cell r="D153">
            <v>0</v>
          </cell>
        </row>
        <row r="154">
          <cell r="C154" t="str">
            <v/>
          </cell>
          <cell r="D154">
            <v>0</v>
          </cell>
        </row>
        <row r="155">
          <cell r="C155" t="str">
            <v/>
          </cell>
          <cell r="D155">
            <v>0</v>
          </cell>
        </row>
        <row r="156">
          <cell r="C156" t="str">
            <v/>
          </cell>
          <cell r="D156">
            <v>0</v>
          </cell>
        </row>
        <row r="157">
          <cell r="C157" t="str">
            <v/>
          </cell>
          <cell r="D157">
            <v>0</v>
          </cell>
        </row>
        <row r="158">
          <cell r="C158" t="str">
            <v/>
          </cell>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t="str">
            <v/>
          </cell>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t="str">
            <v/>
          </cell>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t="str">
            <v/>
          </cell>
        </row>
        <row r="369">
          <cell r="C369" t="str">
            <v/>
          </cell>
        </row>
        <row r="370">
          <cell r="C370" t="str">
            <v/>
          </cell>
        </row>
        <row r="371">
          <cell r="C371" t="str">
            <v/>
          </cell>
        </row>
        <row r="372">
          <cell r="C372" t="str">
            <v/>
          </cell>
        </row>
        <row r="373">
          <cell r="C373" t="str">
            <v/>
          </cell>
        </row>
        <row r="374">
          <cell r="C374" t="str">
            <v/>
          </cell>
        </row>
        <row r="375">
          <cell r="C375" t="str">
            <v/>
          </cell>
        </row>
        <row r="376">
          <cell r="C376" t="str">
            <v/>
          </cell>
        </row>
        <row r="377">
          <cell r="C377" t="str">
            <v/>
          </cell>
        </row>
        <row r="378">
          <cell r="C378" t="str">
            <v/>
          </cell>
        </row>
        <row r="379">
          <cell r="C379" t="str">
            <v/>
          </cell>
        </row>
        <row r="380">
          <cell r="C380" t="str">
            <v/>
          </cell>
        </row>
        <row r="381">
          <cell r="C381" t="str">
            <v/>
          </cell>
        </row>
        <row r="382">
          <cell r="C382" t="str">
            <v/>
          </cell>
        </row>
        <row r="383">
          <cell r="C383" t="str">
            <v/>
          </cell>
        </row>
        <row r="384">
          <cell r="C384" t="str">
            <v/>
          </cell>
        </row>
        <row r="385">
          <cell r="C385" t="str">
            <v/>
          </cell>
        </row>
        <row r="386">
          <cell r="C386" t="str">
            <v/>
          </cell>
        </row>
        <row r="387">
          <cell r="C387" t="str">
            <v/>
          </cell>
        </row>
        <row r="388">
          <cell r="C388" t="str">
            <v/>
          </cell>
        </row>
        <row r="389">
          <cell r="C389" t="str">
            <v/>
          </cell>
        </row>
        <row r="390">
          <cell r="C390" t="str">
            <v/>
          </cell>
        </row>
        <row r="391">
          <cell r="C391" t="str">
            <v/>
          </cell>
        </row>
        <row r="392">
          <cell r="C392" t="str">
            <v/>
          </cell>
        </row>
        <row r="393">
          <cell r="C393" t="str">
            <v/>
          </cell>
        </row>
        <row r="394">
          <cell r="C394" t="str">
            <v/>
          </cell>
        </row>
        <row r="395">
          <cell r="C395" t="str">
            <v/>
          </cell>
        </row>
        <row r="396">
          <cell r="C396" t="str">
            <v/>
          </cell>
        </row>
        <row r="397">
          <cell r="C397" t="str">
            <v/>
          </cell>
        </row>
        <row r="398">
          <cell r="C398" t="str">
            <v/>
          </cell>
        </row>
        <row r="399">
          <cell r="C399" t="str">
            <v/>
          </cell>
        </row>
        <row r="400">
          <cell r="C400" t="str">
            <v/>
          </cell>
        </row>
        <row r="401">
          <cell r="C401" t="str">
            <v/>
          </cell>
        </row>
        <row r="402">
          <cell r="C402" t="str">
            <v/>
          </cell>
        </row>
        <row r="403">
          <cell r="C403" t="str">
            <v/>
          </cell>
        </row>
        <row r="404">
          <cell r="C404" t="str">
            <v/>
          </cell>
        </row>
        <row r="405">
          <cell r="C405" t="str">
            <v/>
          </cell>
        </row>
        <row r="406">
          <cell r="C406" t="str">
            <v/>
          </cell>
        </row>
        <row r="407">
          <cell r="C407" t="str">
            <v/>
          </cell>
        </row>
        <row r="408">
          <cell r="C408" t="str">
            <v/>
          </cell>
        </row>
        <row r="409">
          <cell r="C409" t="str">
            <v/>
          </cell>
        </row>
        <row r="410">
          <cell r="C410" t="str">
            <v/>
          </cell>
        </row>
        <row r="411">
          <cell r="C411" t="str">
            <v/>
          </cell>
        </row>
        <row r="412">
          <cell r="C412" t="str">
            <v/>
          </cell>
        </row>
        <row r="413">
          <cell r="C413" t="str">
            <v/>
          </cell>
        </row>
        <row r="414">
          <cell r="C414" t="str">
            <v/>
          </cell>
        </row>
        <row r="415">
          <cell r="C415" t="str">
            <v/>
          </cell>
        </row>
        <row r="416">
          <cell r="C416" t="str">
            <v/>
          </cell>
        </row>
        <row r="417">
          <cell r="C417" t="str">
            <v/>
          </cell>
        </row>
        <row r="418">
          <cell r="C418" t="str">
            <v/>
          </cell>
        </row>
        <row r="419">
          <cell r="C419" t="str">
            <v/>
          </cell>
        </row>
        <row r="420">
          <cell r="C420" t="str">
            <v/>
          </cell>
        </row>
        <row r="421">
          <cell r="C421" t="str">
            <v/>
          </cell>
        </row>
        <row r="422">
          <cell r="C422" t="str">
            <v/>
          </cell>
        </row>
        <row r="423">
          <cell r="C423" t="str">
            <v/>
          </cell>
        </row>
        <row r="424">
          <cell r="C424" t="str">
            <v/>
          </cell>
        </row>
        <row r="425">
          <cell r="C425" t="str">
            <v/>
          </cell>
        </row>
        <row r="426">
          <cell r="C426" t="str">
            <v/>
          </cell>
        </row>
        <row r="427">
          <cell r="C427" t="str">
            <v/>
          </cell>
        </row>
        <row r="428">
          <cell r="C428" t="str">
            <v/>
          </cell>
        </row>
        <row r="429">
          <cell r="C429" t="str">
            <v/>
          </cell>
        </row>
        <row r="430">
          <cell r="C430" t="str">
            <v/>
          </cell>
        </row>
        <row r="431">
          <cell r="C431" t="str">
            <v/>
          </cell>
        </row>
        <row r="432">
          <cell r="C432" t="str">
            <v/>
          </cell>
        </row>
        <row r="433">
          <cell r="C433" t="str">
            <v/>
          </cell>
        </row>
        <row r="434">
          <cell r="C434" t="str">
            <v/>
          </cell>
        </row>
        <row r="435">
          <cell r="C435" t="str">
            <v/>
          </cell>
        </row>
        <row r="436">
          <cell r="C436" t="str">
            <v/>
          </cell>
        </row>
        <row r="437">
          <cell r="C437" t="str">
            <v/>
          </cell>
        </row>
        <row r="438">
          <cell r="C438" t="str">
            <v/>
          </cell>
        </row>
        <row r="439">
          <cell r="C439" t="str">
            <v/>
          </cell>
        </row>
        <row r="440">
          <cell r="C440" t="str">
            <v/>
          </cell>
        </row>
        <row r="441">
          <cell r="C441" t="str">
            <v/>
          </cell>
        </row>
        <row r="442">
          <cell r="C442" t="str">
            <v/>
          </cell>
        </row>
        <row r="443">
          <cell r="C443" t="str">
            <v/>
          </cell>
        </row>
        <row r="444">
          <cell r="C444" t="str">
            <v/>
          </cell>
        </row>
        <row r="445">
          <cell r="C445" t="str">
            <v/>
          </cell>
        </row>
        <row r="446">
          <cell r="C446" t="str">
            <v/>
          </cell>
        </row>
        <row r="447">
          <cell r="C447" t="str">
            <v/>
          </cell>
        </row>
        <row r="448">
          <cell r="C448" t="str">
            <v/>
          </cell>
        </row>
        <row r="449">
          <cell r="C449" t="str">
            <v/>
          </cell>
        </row>
        <row r="450">
          <cell r="C450" t="str">
            <v/>
          </cell>
        </row>
        <row r="451">
          <cell r="C451" t="str">
            <v/>
          </cell>
        </row>
        <row r="452">
          <cell r="C452" t="str">
            <v/>
          </cell>
        </row>
        <row r="453">
          <cell r="C453" t="str">
            <v/>
          </cell>
        </row>
        <row r="454">
          <cell r="C454" t="str">
            <v/>
          </cell>
        </row>
        <row r="455">
          <cell r="C455" t="str">
            <v/>
          </cell>
        </row>
        <row r="456">
          <cell r="C456" t="str">
            <v/>
          </cell>
        </row>
        <row r="457">
          <cell r="C457" t="str">
            <v/>
          </cell>
        </row>
        <row r="458">
          <cell r="C458" t="str">
            <v/>
          </cell>
        </row>
        <row r="459">
          <cell r="C459" t="str">
            <v/>
          </cell>
        </row>
        <row r="460">
          <cell r="C460" t="str">
            <v/>
          </cell>
        </row>
        <row r="461">
          <cell r="C461" t="str">
            <v/>
          </cell>
        </row>
        <row r="462">
          <cell r="C462" t="str">
            <v/>
          </cell>
        </row>
        <row r="463">
          <cell r="C463" t="str">
            <v/>
          </cell>
        </row>
        <row r="464">
          <cell r="C464" t="str">
            <v/>
          </cell>
        </row>
        <row r="465">
          <cell r="C465" t="str">
            <v/>
          </cell>
        </row>
        <row r="466">
          <cell r="C466" t="str">
            <v/>
          </cell>
        </row>
        <row r="467">
          <cell r="C467" t="str">
            <v/>
          </cell>
        </row>
        <row r="468">
          <cell r="C468" t="str">
            <v/>
          </cell>
        </row>
        <row r="469">
          <cell r="C469" t="str">
            <v/>
          </cell>
        </row>
        <row r="470">
          <cell r="C470" t="str">
            <v/>
          </cell>
        </row>
        <row r="471">
          <cell r="C471" t="str">
            <v/>
          </cell>
        </row>
        <row r="472">
          <cell r="C472" t="str">
            <v/>
          </cell>
        </row>
        <row r="473">
          <cell r="C473" t="str">
            <v/>
          </cell>
        </row>
        <row r="474">
          <cell r="C474" t="str">
            <v/>
          </cell>
        </row>
        <row r="475">
          <cell r="C475" t="str">
            <v/>
          </cell>
        </row>
        <row r="476">
          <cell r="C476" t="str">
            <v/>
          </cell>
        </row>
        <row r="477">
          <cell r="C477" t="str">
            <v/>
          </cell>
        </row>
        <row r="478">
          <cell r="C478" t="str">
            <v/>
          </cell>
        </row>
        <row r="479">
          <cell r="C479" t="str">
            <v/>
          </cell>
        </row>
        <row r="480">
          <cell r="C480" t="str">
            <v/>
          </cell>
        </row>
        <row r="481">
          <cell r="C481" t="str">
            <v/>
          </cell>
        </row>
        <row r="482">
          <cell r="C482" t="str">
            <v/>
          </cell>
        </row>
        <row r="483">
          <cell r="C483" t="str">
            <v/>
          </cell>
        </row>
        <row r="484">
          <cell r="C484" t="str">
            <v/>
          </cell>
        </row>
        <row r="485">
          <cell r="C485" t="str">
            <v/>
          </cell>
        </row>
        <row r="486">
          <cell r="C486" t="str">
            <v/>
          </cell>
        </row>
        <row r="487">
          <cell r="C487" t="str">
            <v/>
          </cell>
        </row>
        <row r="488">
          <cell r="C488" t="str">
            <v/>
          </cell>
        </row>
        <row r="489">
          <cell r="C489" t="str">
            <v/>
          </cell>
        </row>
        <row r="490">
          <cell r="C490" t="str">
            <v/>
          </cell>
        </row>
        <row r="491">
          <cell r="C491" t="str">
            <v/>
          </cell>
        </row>
        <row r="492">
          <cell r="C492" t="str">
            <v/>
          </cell>
        </row>
        <row r="493">
          <cell r="C493" t="str">
            <v/>
          </cell>
        </row>
        <row r="494">
          <cell r="C494" t="str">
            <v/>
          </cell>
        </row>
        <row r="495">
          <cell r="C495" t="str">
            <v/>
          </cell>
        </row>
        <row r="496">
          <cell r="C496" t="str">
            <v/>
          </cell>
        </row>
        <row r="497">
          <cell r="C497" t="str">
            <v/>
          </cell>
        </row>
        <row r="498">
          <cell r="C498" t="str">
            <v/>
          </cell>
        </row>
        <row r="499">
          <cell r="C499" t="str">
            <v/>
          </cell>
        </row>
        <row r="500">
          <cell r="C500" t="str">
            <v/>
          </cell>
        </row>
        <row r="501">
          <cell r="C501" t="str">
            <v/>
          </cell>
        </row>
        <row r="502">
          <cell r="C502" t="str">
            <v/>
          </cell>
        </row>
        <row r="503">
          <cell r="C503" t="str">
            <v/>
          </cell>
        </row>
        <row r="504">
          <cell r="C504" t="str">
            <v/>
          </cell>
        </row>
        <row r="505">
          <cell r="C505" t="str">
            <v/>
          </cell>
        </row>
        <row r="506">
          <cell r="C506" t="str">
            <v/>
          </cell>
        </row>
        <row r="507">
          <cell r="C507" t="str">
            <v/>
          </cell>
        </row>
        <row r="508">
          <cell r="C508" t="str">
            <v/>
          </cell>
        </row>
        <row r="509">
          <cell r="C509" t="str">
            <v/>
          </cell>
        </row>
        <row r="510">
          <cell r="C510" t="str">
            <v/>
          </cell>
        </row>
        <row r="511">
          <cell r="C511" t="str">
            <v/>
          </cell>
        </row>
        <row r="512">
          <cell r="C512" t="str">
            <v/>
          </cell>
        </row>
        <row r="513">
          <cell r="C513" t="str">
            <v/>
          </cell>
        </row>
        <row r="514">
          <cell r="C514" t="str">
            <v/>
          </cell>
        </row>
        <row r="515">
          <cell r="C515" t="str">
            <v/>
          </cell>
        </row>
        <row r="516">
          <cell r="C516" t="str">
            <v/>
          </cell>
        </row>
        <row r="517">
          <cell r="C517" t="str">
            <v/>
          </cell>
        </row>
        <row r="518">
          <cell r="C518" t="str">
            <v/>
          </cell>
        </row>
        <row r="519">
          <cell r="C519" t="str">
            <v/>
          </cell>
        </row>
        <row r="520">
          <cell r="C520" t="str">
            <v/>
          </cell>
        </row>
        <row r="521">
          <cell r="C521" t="str">
            <v/>
          </cell>
        </row>
        <row r="522">
          <cell r="C522" t="str">
            <v/>
          </cell>
        </row>
        <row r="523">
          <cell r="C523" t="str">
            <v/>
          </cell>
        </row>
        <row r="524">
          <cell r="C524" t="str">
            <v/>
          </cell>
        </row>
        <row r="525">
          <cell r="C525" t="str">
            <v/>
          </cell>
        </row>
        <row r="526">
          <cell r="C526" t="str">
            <v/>
          </cell>
        </row>
        <row r="527">
          <cell r="C527" t="str">
            <v/>
          </cell>
        </row>
        <row r="528">
          <cell r="C528" t="str">
            <v/>
          </cell>
        </row>
        <row r="529">
          <cell r="C529" t="str">
            <v/>
          </cell>
        </row>
        <row r="530">
          <cell r="C530" t="str">
            <v/>
          </cell>
        </row>
        <row r="531">
          <cell r="C531" t="str">
            <v/>
          </cell>
        </row>
        <row r="532">
          <cell r="C532" t="str">
            <v/>
          </cell>
        </row>
        <row r="533">
          <cell r="C533" t="str">
            <v/>
          </cell>
        </row>
        <row r="534">
          <cell r="C534" t="str">
            <v/>
          </cell>
        </row>
        <row r="535">
          <cell r="C535" t="str">
            <v/>
          </cell>
        </row>
        <row r="536">
          <cell r="C536" t="str">
            <v/>
          </cell>
        </row>
        <row r="537">
          <cell r="C537" t="str">
            <v/>
          </cell>
        </row>
        <row r="538">
          <cell r="C538" t="str">
            <v/>
          </cell>
        </row>
        <row r="539">
          <cell r="C539" t="str">
            <v/>
          </cell>
        </row>
        <row r="540">
          <cell r="C540" t="str">
            <v/>
          </cell>
        </row>
        <row r="541">
          <cell r="C541" t="str">
            <v/>
          </cell>
        </row>
        <row r="542">
          <cell r="C542" t="str">
            <v/>
          </cell>
        </row>
        <row r="543">
          <cell r="C543" t="str">
            <v/>
          </cell>
        </row>
        <row r="544">
          <cell r="C544" t="str">
            <v/>
          </cell>
        </row>
        <row r="545">
          <cell r="C545" t="str">
            <v/>
          </cell>
        </row>
        <row r="546">
          <cell r="C546" t="str">
            <v/>
          </cell>
        </row>
        <row r="547">
          <cell r="C547" t="str">
            <v/>
          </cell>
        </row>
        <row r="548">
          <cell r="C548" t="str">
            <v/>
          </cell>
        </row>
        <row r="549">
          <cell r="C549" t="str">
            <v/>
          </cell>
        </row>
        <row r="550">
          <cell r="C550" t="str">
            <v/>
          </cell>
        </row>
        <row r="551">
          <cell r="C551" t="str">
            <v/>
          </cell>
        </row>
        <row r="552">
          <cell r="C552" t="str">
            <v/>
          </cell>
        </row>
        <row r="553">
          <cell r="C553" t="str">
            <v/>
          </cell>
        </row>
        <row r="554">
          <cell r="C554" t="str">
            <v/>
          </cell>
        </row>
        <row r="555">
          <cell r="C555" t="str">
            <v/>
          </cell>
        </row>
        <row r="556">
          <cell r="C556" t="str">
            <v/>
          </cell>
        </row>
        <row r="557">
          <cell r="C557" t="str">
            <v/>
          </cell>
        </row>
        <row r="558">
          <cell r="C558" t="str">
            <v/>
          </cell>
        </row>
        <row r="559">
          <cell r="C559" t="str">
            <v/>
          </cell>
        </row>
        <row r="560">
          <cell r="C560" t="str">
            <v/>
          </cell>
        </row>
        <row r="561">
          <cell r="C561" t="str">
            <v/>
          </cell>
        </row>
        <row r="562">
          <cell r="C562" t="str">
            <v/>
          </cell>
        </row>
        <row r="563">
          <cell r="C563" t="str">
            <v/>
          </cell>
        </row>
        <row r="564">
          <cell r="C564" t="str">
            <v/>
          </cell>
        </row>
        <row r="565">
          <cell r="C565" t="str">
            <v/>
          </cell>
        </row>
        <row r="566">
          <cell r="C566" t="str">
            <v/>
          </cell>
        </row>
        <row r="567">
          <cell r="C567" t="str">
            <v/>
          </cell>
        </row>
        <row r="568">
          <cell r="C568" t="str">
            <v/>
          </cell>
        </row>
        <row r="569">
          <cell r="C569" t="str">
            <v/>
          </cell>
        </row>
        <row r="570">
          <cell r="C570" t="str">
            <v/>
          </cell>
        </row>
        <row r="571">
          <cell r="C571" t="str">
            <v/>
          </cell>
        </row>
        <row r="572">
          <cell r="C572" t="str">
            <v/>
          </cell>
        </row>
        <row r="573">
          <cell r="C573" t="str">
            <v/>
          </cell>
        </row>
        <row r="574">
          <cell r="C574" t="str">
            <v/>
          </cell>
        </row>
        <row r="575">
          <cell r="C575" t="str">
            <v/>
          </cell>
        </row>
        <row r="576">
          <cell r="C576" t="str">
            <v/>
          </cell>
        </row>
        <row r="577">
          <cell r="C577" t="str">
            <v/>
          </cell>
        </row>
        <row r="578">
          <cell r="C578" t="str">
            <v/>
          </cell>
        </row>
        <row r="579">
          <cell r="C579" t="str">
            <v/>
          </cell>
        </row>
        <row r="580">
          <cell r="C580" t="str">
            <v/>
          </cell>
        </row>
        <row r="581">
          <cell r="C581" t="str">
            <v/>
          </cell>
        </row>
        <row r="582">
          <cell r="C582" t="str">
            <v/>
          </cell>
        </row>
        <row r="583">
          <cell r="C583" t="str">
            <v/>
          </cell>
        </row>
        <row r="584">
          <cell r="C584" t="str">
            <v/>
          </cell>
        </row>
        <row r="585">
          <cell r="C585" t="str">
            <v/>
          </cell>
        </row>
        <row r="586">
          <cell r="C586" t="str">
            <v/>
          </cell>
        </row>
        <row r="587">
          <cell r="C587" t="str">
            <v/>
          </cell>
        </row>
        <row r="588">
          <cell r="C588" t="str">
            <v/>
          </cell>
        </row>
        <row r="589">
          <cell r="C589" t="str">
            <v/>
          </cell>
        </row>
        <row r="590">
          <cell r="C590" t="str">
            <v/>
          </cell>
        </row>
        <row r="591">
          <cell r="C591" t="str">
            <v/>
          </cell>
        </row>
        <row r="592">
          <cell r="C592" t="str">
            <v/>
          </cell>
        </row>
        <row r="593">
          <cell r="C593" t="str">
            <v/>
          </cell>
        </row>
        <row r="594">
          <cell r="C594" t="str">
            <v/>
          </cell>
        </row>
        <row r="595">
          <cell r="C595" t="str">
            <v/>
          </cell>
        </row>
        <row r="596">
          <cell r="C596" t="str">
            <v/>
          </cell>
        </row>
        <row r="597">
          <cell r="C597" t="str">
            <v/>
          </cell>
        </row>
        <row r="598">
          <cell r="C598" t="str">
            <v/>
          </cell>
        </row>
        <row r="599">
          <cell r="C599" t="str">
            <v/>
          </cell>
        </row>
        <row r="600">
          <cell r="C600" t="str">
            <v/>
          </cell>
        </row>
        <row r="601">
          <cell r="C601" t="str">
            <v/>
          </cell>
        </row>
        <row r="602">
          <cell r="C602" t="str">
            <v/>
          </cell>
        </row>
        <row r="603">
          <cell r="C603" t="str">
            <v/>
          </cell>
        </row>
        <row r="604">
          <cell r="C604" t="str">
            <v/>
          </cell>
        </row>
        <row r="605">
          <cell r="C605" t="str">
            <v/>
          </cell>
        </row>
        <row r="606">
          <cell r="C606" t="str">
            <v/>
          </cell>
        </row>
        <row r="607">
          <cell r="C607" t="str">
            <v/>
          </cell>
        </row>
        <row r="608">
          <cell r="C608" t="str">
            <v/>
          </cell>
        </row>
        <row r="609">
          <cell r="C609" t="str">
            <v/>
          </cell>
        </row>
        <row r="610">
          <cell r="C610" t="str">
            <v/>
          </cell>
        </row>
        <row r="611">
          <cell r="C611" t="str">
            <v/>
          </cell>
        </row>
        <row r="612">
          <cell r="C612" t="str">
            <v/>
          </cell>
        </row>
        <row r="613">
          <cell r="C613" t="str">
            <v/>
          </cell>
        </row>
        <row r="614">
          <cell r="C614" t="str">
            <v/>
          </cell>
        </row>
        <row r="615">
          <cell r="C615" t="str">
            <v/>
          </cell>
        </row>
        <row r="616">
          <cell r="C616" t="str">
            <v/>
          </cell>
        </row>
        <row r="617">
          <cell r="C617" t="str">
            <v/>
          </cell>
        </row>
        <row r="618">
          <cell r="C618" t="str">
            <v/>
          </cell>
        </row>
        <row r="619">
          <cell r="C619" t="str">
            <v/>
          </cell>
        </row>
        <row r="620">
          <cell r="C620" t="str">
            <v/>
          </cell>
        </row>
        <row r="621">
          <cell r="C621" t="str">
            <v/>
          </cell>
        </row>
        <row r="622">
          <cell r="C622" t="str">
            <v/>
          </cell>
        </row>
        <row r="623">
          <cell r="C623" t="str">
            <v/>
          </cell>
        </row>
        <row r="624">
          <cell r="C624" t="str">
            <v/>
          </cell>
        </row>
        <row r="625">
          <cell r="C625" t="str">
            <v/>
          </cell>
        </row>
        <row r="626">
          <cell r="C626" t="str">
            <v/>
          </cell>
        </row>
        <row r="627">
          <cell r="C627" t="str">
            <v/>
          </cell>
        </row>
        <row r="628">
          <cell r="C628" t="str">
            <v/>
          </cell>
        </row>
        <row r="629">
          <cell r="C629" t="str">
            <v/>
          </cell>
        </row>
        <row r="630">
          <cell r="C630" t="str">
            <v/>
          </cell>
        </row>
        <row r="631">
          <cell r="C631" t="str">
            <v/>
          </cell>
        </row>
        <row r="632">
          <cell r="C632" t="str">
            <v/>
          </cell>
        </row>
        <row r="633">
          <cell r="C633" t="str">
            <v/>
          </cell>
        </row>
        <row r="634">
          <cell r="C634" t="str">
            <v/>
          </cell>
        </row>
        <row r="635">
          <cell r="C635" t="str">
            <v/>
          </cell>
        </row>
        <row r="636">
          <cell r="C636" t="str">
            <v/>
          </cell>
        </row>
        <row r="637">
          <cell r="C637" t="str">
            <v/>
          </cell>
        </row>
        <row r="638">
          <cell r="C638" t="str">
            <v/>
          </cell>
        </row>
        <row r="639">
          <cell r="C639" t="str">
            <v/>
          </cell>
        </row>
        <row r="640">
          <cell r="C640" t="str">
            <v/>
          </cell>
        </row>
        <row r="641">
          <cell r="C641" t="str">
            <v/>
          </cell>
        </row>
        <row r="642">
          <cell r="C642" t="str">
            <v/>
          </cell>
        </row>
        <row r="643">
          <cell r="C643" t="str">
            <v/>
          </cell>
        </row>
        <row r="644">
          <cell r="C644" t="str">
            <v/>
          </cell>
        </row>
        <row r="645">
          <cell r="C645" t="str">
            <v/>
          </cell>
        </row>
        <row r="646">
          <cell r="C646" t="str">
            <v/>
          </cell>
        </row>
        <row r="647">
          <cell r="C647" t="str">
            <v/>
          </cell>
        </row>
        <row r="648">
          <cell r="C648" t="str">
            <v/>
          </cell>
        </row>
        <row r="649">
          <cell r="C649" t="str">
            <v/>
          </cell>
        </row>
        <row r="650">
          <cell r="C650" t="str">
            <v/>
          </cell>
        </row>
        <row r="651">
          <cell r="C651" t="str">
            <v/>
          </cell>
        </row>
        <row r="652">
          <cell r="C652" t="str">
            <v/>
          </cell>
        </row>
        <row r="653">
          <cell r="C653" t="str">
            <v/>
          </cell>
        </row>
        <row r="654">
          <cell r="C654" t="str">
            <v/>
          </cell>
        </row>
        <row r="655">
          <cell r="C655" t="str">
            <v/>
          </cell>
        </row>
        <row r="656">
          <cell r="C656" t="str">
            <v/>
          </cell>
        </row>
        <row r="657">
          <cell r="C657" t="str">
            <v/>
          </cell>
        </row>
        <row r="658">
          <cell r="C658" t="str">
            <v/>
          </cell>
        </row>
        <row r="659">
          <cell r="C659" t="str">
            <v/>
          </cell>
        </row>
        <row r="660">
          <cell r="C660" t="str">
            <v/>
          </cell>
        </row>
        <row r="661">
          <cell r="C661" t="str">
            <v/>
          </cell>
        </row>
        <row r="662">
          <cell r="C662" t="str">
            <v/>
          </cell>
        </row>
        <row r="663">
          <cell r="C663" t="str">
            <v/>
          </cell>
        </row>
        <row r="664">
          <cell r="C664" t="str">
            <v/>
          </cell>
        </row>
        <row r="665">
          <cell r="C665" t="str">
            <v/>
          </cell>
        </row>
        <row r="666">
          <cell r="C666" t="str">
            <v/>
          </cell>
        </row>
        <row r="667">
          <cell r="C667" t="str">
            <v/>
          </cell>
        </row>
        <row r="668">
          <cell r="C668" t="str">
            <v/>
          </cell>
        </row>
        <row r="669">
          <cell r="C669" t="str">
            <v/>
          </cell>
        </row>
        <row r="670">
          <cell r="C670" t="str">
            <v/>
          </cell>
        </row>
        <row r="671">
          <cell r="C671" t="str">
            <v/>
          </cell>
        </row>
        <row r="672">
          <cell r="C672" t="str">
            <v/>
          </cell>
        </row>
        <row r="673">
          <cell r="C673" t="str">
            <v/>
          </cell>
        </row>
        <row r="674">
          <cell r="C674" t="str">
            <v/>
          </cell>
        </row>
        <row r="675">
          <cell r="C675" t="str">
            <v/>
          </cell>
        </row>
        <row r="676">
          <cell r="C676" t="str">
            <v/>
          </cell>
        </row>
        <row r="677">
          <cell r="C677" t="str">
            <v/>
          </cell>
        </row>
        <row r="678">
          <cell r="C678" t="str">
            <v/>
          </cell>
        </row>
        <row r="679">
          <cell r="C679" t="str">
            <v/>
          </cell>
        </row>
        <row r="680">
          <cell r="C680" t="str">
            <v/>
          </cell>
        </row>
        <row r="681">
          <cell r="C681" t="str">
            <v/>
          </cell>
        </row>
        <row r="682">
          <cell r="C682" t="str">
            <v/>
          </cell>
        </row>
        <row r="683">
          <cell r="C683" t="str">
            <v/>
          </cell>
        </row>
        <row r="684">
          <cell r="C684" t="str">
            <v/>
          </cell>
        </row>
        <row r="685">
          <cell r="C685" t="str">
            <v/>
          </cell>
        </row>
        <row r="686">
          <cell r="C686" t="str">
            <v/>
          </cell>
        </row>
        <row r="687">
          <cell r="C687" t="str">
            <v/>
          </cell>
        </row>
        <row r="688">
          <cell r="C688" t="str">
            <v/>
          </cell>
        </row>
        <row r="689">
          <cell r="C689" t="str">
            <v/>
          </cell>
        </row>
        <row r="690">
          <cell r="C690" t="str">
            <v/>
          </cell>
        </row>
        <row r="691">
          <cell r="C691" t="str">
            <v/>
          </cell>
        </row>
        <row r="692">
          <cell r="C692" t="str">
            <v/>
          </cell>
        </row>
        <row r="693">
          <cell r="C693" t="str">
            <v/>
          </cell>
        </row>
        <row r="694">
          <cell r="C694" t="str">
            <v/>
          </cell>
        </row>
        <row r="695">
          <cell r="C695" t="str">
            <v/>
          </cell>
        </row>
        <row r="696">
          <cell r="C696" t="str">
            <v/>
          </cell>
        </row>
        <row r="697">
          <cell r="C697" t="str">
            <v/>
          </cell>
        </row>
        <row r="698">
          <cell r="C698" t="str">
            <v/>
          </cell>
        </row>
        <row r="699">
          <cell r="C699" t="str">
            <v/>
          </cell>
        </row>
        <row r="700">
          <cell r="C700" t="str">
            <v/>
          </cell>
        </row>
        <row r="701">
          <cell r="C701" t="str">
            <v/>
          </cell>
        </row>
        <row r="702">
          <cell r="C702" t="str">
            <v/>
          </cell>
        </row>
        <row r="703">
          <cell r="C703" t="str">
            <v/>
          </cell>
        </row>
        <row r="704">
          <cell r="C704" t="str">
            <v/>
          </cell>
        </row>
        <row r="705">
          <cell r="C705" t="str">
            <v/>
          </cell>
        </row>
        <row r="706">
          <cell r="C706" t="str">
            <v/>
          </cell>
        </row>
        <row r="707">
          <cell r="C707" t="str">
            <v/>
          </cell>
        </row>
        <row r="708">
          <cell r="C708" t="str">
            <v/>
          </cell>
        </row>
        <row r="709">
          <cell r="C709" t="str">
            <v/>
          </cell>
        </row>
        <row r="710">
          <cell r="C710" t="str">
            <v/>
          </cell>
        </row>
        <row r="711">
          <cell r="C711" t="str">
            <v/>
          </cell>
        </row>
        <row r="712">
          <cell r="C712" t="str">
            <v/>
          </cell>
        </row>
        <row r="713">
          <cell r="C713" t="str">
            <v/>
          </cell>
        </row>
        <row r="714">
          <cell r="C714" t="str">
            <v/>
          </cell>
        </row>
        <row r="715">
          <cell r="C715" t="str">
            <v/>
          </cell>
        </row>
        <row r="716">
          <cell r="C716" t="str">
            <v/>
          </cell>
        </row>
        <row r="717">
          <cell r="C717" t="str">
            <v/>
          </cell>
        </row>
        <row r="718">
          <cell r="C718" t="str">
            <v/>
          </cell>
        </row>
        <row r="719">
          <cell r="C719" t="str">
            <v/>
          </cell>
        </row>
        <row r="720">
          <cell r="C720" t="str">
            <v/>
          </cell>
        </row>
        <row r="721">
          <cell r="C721" t="str">
            <v/>
          </cell>
        </row>
        <row r="722">
          <cell r="C722" t="str">
            <v/>
          </cell>
        </row>
        <row r="723">
          <cell r="C723" t="str">
            <v/>
          </cell>
        </row>
        <row r="724">
          <cell r="C724" t="str">
            <v/>
          </cell>
        </row>
        <row r="725">
          <cell r="C725" t="str">
            <v/>
          </cell>
        </row>
        <row r="726">
          <cell r="C726" t="str">
            <v/>
          </cell>
        </row>
        <row r="727">
          <cell r="C727" t="str">
            <v/>
          </cell>
        </row>
        <row r="728">
          <cell r="C728" t="str">
            <v/>
          </cell>
        </row>
        <row r="729">
          <cell r="C729" t="str">
            <v/>
          </cell>
        </row>
        <row r="730">
          <cell r="C730" t="str">
            <v/>
          </cell>
        </row>
        <row r="731">
          <cell r="C731" t="str">
            <v/>
          </cell>
        </row>
        <row r="732">
          <cell r="C732" t="str">
            <v/>
          </cell>
        </row>
        <row r="733">
          <cell r="C733" t="str">
            <v/>
          </cell>
        </row>
        <row r="734">
          <cell r="C734" t="str">
            <v/>
          </cell>
        </row>
        <row r="735">
          <cell r="C735" t="str">
            <v/>
          </cell>
        </row>
        <row r="736">
          <cell r="C736" t="str">
            <v/>
          </cell>
        </row>
        <row r="737">
          <cell r="C737" t="str">
            <v/>
          </cell>
        </row>
        <row r="738">
          <cell r="C738" t="str">
            <v/>
          </cell>
        </row>
        <row r="739">
          <cell r="C739" t="str">
            <v/>
          </cell>
        </row>
        <row r="740">
          <cell r="C740" t="str">
            <v/>
          </cell>
        </row>
        <row r="741">
          <cell r="C741" t="str">
            <v/>
          </cell>
        </row>
        <row r="742">
          <cell r="C742" t="str">
            <v/>
          </cell>
        </row>
        <row r="743">
          <cell r="C743" t="str">
            <v/>
          </cell>
        </row>
        <row r="744">
          <cell r="C744" t="str">
            <v/>
          </cell>
        </row>
        <row r="745">
          <cell r="C745" t="str">
            <v/>
          </cell>
        </row>
        <row r="746">
          <cell r="C746" t="str">
            <v/>
          </cell>
        </row>
        <row r="747">
          <cell r="C747" t="str">
            <v/>
          </cell>
        </row>
        <row r="748">
          <cell r="C748" t="str">
            <v/>
          </cell>
        </row>
        <row r="749">
          <cell r="C749" t="str">
            <v/>
          </cell>
        </row>
        <row r="750">
          <cell r="C750" t="str">
            <v/>
          </cell>
        </row>
        <row r="751">
          <cell r="C751" t="str">
            <v/>
          </cell>
        </row>
        <row r="752">
          <cell r="C752" t="str">
            <v/>
          </cell>
        </row>
        <row r="753">
          <cell r="C753" t="str">
            <v/>
          </cell>
        </row>
        <row r="754">
          <cell r="C754" t="str">
            <v/>
          </cell>
        </row>
        <row r="755">
          <cell r="C755" t="str">
            <v/>
          </cell>
        </row>
        <row r="756">
          <cell r="C756" t="str">
            <v/>
          </cell>
        </row>
        <row r="757">
          <cell r="C757" t="str">
            <v/>
          </cell>
        </row>
        <row r="758">
          <cell r="C758" t="str">
            <v/>
          </cell>
        </row>
        <row r="759">
          <cell r="C759" t="str">
            <v/>
          </cell>
        </row>
        <row r="760">
          <cell r="C760" t="str">
            <v/>
          </cell>
        </row>
        <row r="761">
          <cell r="C761" t="str">
            <v/>
          </cell>
        </row>
        <row r="762">
          <cell r="C762" t="str">
            <v/>
          </cell>
        </row>
        <row r="763">
          <cell r="C763" t="str">
            <v/>
          </cell>
        </row>
        <row r="764">
          <cell r="C764" t="str">
            <v/>
          </cell>
        </row>
        <row r="765">
          <cell r="C765" t="str">
            <v/>
          </cell>
        </row>
        <row r="766">
          <cell r="C766" t="str">
            <v/>
          </cell>
        </row>
        <row r="767">
          <cell r="C767" t="str">
            <v/>
          </cell>
        </row>
        <row r="768">
          <cell r="C768" t="str">
            <v/>
          </cell>
        </row>
        <row r="769">
          <cell r="C769" t="str">
            <v/>
          </cell>
        </row>
        <row r="770">
          <cell r="C770" t="str">
            <v/>
          </cell>
        </row>
        <row r="771">
          <cell r="C771" t="str">
            <v/>
          </cell>
        </row>
        <row r="772">
          <cell r="C772" t="str">
            <v/>
          </cell>
        </row>
        <row r="773">
          <cell r="C773" t="str">
            <v/>
          </cell>
        </row>
        <row r="774">
          <cell r="C774" t="str">
            <v/>
          </cell>
        </row>
        <row r="775">
          <cell r="C775" t="str">
            <v/>
          </cell>
        </row>
        <row r="776">
          <cell r="C776" t="str">
            <v/>
          </cell>
        </row>
        <row r="777">
          <cell r="C777" t="str">
            <v/>
          </cell>
        </row>
        <row r="778">
          <cell r="C778" t="str">
            <v/>
          </cell>
        </row>
        <row r="779">
          <cell r="C779" t="str">
            <v/>
          </cell>
        </row>
        <row r="780">
          <cell r="C780" t="str">
            <v/>
          </cell>
        </row>
        <row r="781">
          <cell r="C781" t="str">
            <v/>
          </cell>
        </row>
        <row r="782">
          <cell r="C782" t="str">
            <v/>
          </cell>
        </row>
        <row r="783">
          <cell r="C783" t="str">
            <v/>
          </cell>
        </row>
        <row r="784">
          <cell r="C784" t="str">
            <v/>
          </cell>
        </row>
        <row r="785">
          <cell r="C785" t="str">
            <v/>
          </cell>
        </row>
        <row r="786">
          <cell r="C786" t="str">
            <v/>
          </cell>
        </row>
        <row r="787">
          <cell r="C787" t="str">
            <v/>
          </cell>
        </row>
        <row r="788">
          <cell r="C788" t="str">
            <v/>
          </cell>
        </row>
        <row r="789">
          <cell r="C789" t="str">
            <v/>
          </cell>
        </row>
        <row r="790">
          <cell r="C790" t="str">
            <v/>
          </cell>
        </row>
        <row r="791">
          <cell r="C791" t="str">
            <v/>
          </cell>
        </row>
        <row r="792">
          <cell r="C792" t="str">
            <v/>
          </cell>
        </row>
        <row r="793">
          <cell r="C793" t="str">
            <v/>
          </cell>
        </row>
        <row r="794">
          <cell r="C794" t="str">
            <v/>
          </cell>
        </row>
        <row r="795">
          <cell r="C795" t="str">
            <v/>
          </cell>
        </row>
        <row r="796">
          <cell r="C796" t="str">
            <v/>
          </cell>
        </row>
        <row r="797">
          <cell r="C797" t="str">
            <v/>
          </cell>
        </row>
        <row r="798">
          <cell r="C798" t="str">
            <v/>
          </cell>
        </row>
        <row r="799">
          <cell r="C799" t="str">
            <v/>
          </cell>
        </row>
        <row r="800">
          <cell r="C800" t="str">
            <v/>
          </cell>
        </row>
        <row r="801">
          <cell r="C801" t="str">
            <v/>
          </cell>
        </row>
        <row r="802">
          <cell r="C802" t="str">
            <v/>
          </cell>
        </row>
        <row r="803">
          <cell r="C803" t="str">
            <v/>
          </cell>
        </row>
        <row r="804">
          <cell r="C804" t="str">
            <v/>
          </cell>
        </row>
        <row r="805">
          <cell r="C805" t="str">
            <v/>
          </cell>
        </row>
        <row r="806">
          <cell r="C806" t="str">
            <v/>
          </cell>
        </row>
        <row r="807">
          <cell r="C807" t="str">
            <v/>
          </cell>
        </row>
        <row r="808">
          <cell r="C808" t="str">
            <v/>
          </cell>
        </row>
        <row r="809">
          <cell r="C809" t="str">
            <v/>
          </cell>
        </row>
        <row r="810">
          <cell r="C810" t="str">
            <v/>
          </cell>
        </row>
        <row r="811">
          <cell r="C811" t="str">
            <v/>
          </cell>
        </row>
        <row r="812">
          <cell r="C812" t="str">
            <v/>
          </cell>
        </row>
        <row r="813">
          <cell r="C813" t="str">
            <v/>
          </cell>
        </row>
        <row r="814">
          <cell r="C814" t="str">
            <v/>
          </cell>
        </row>
        <row r="815">
          <cell r="C815" t="str">
            <v/>
          </cell>
        </row>
        <row r="816">
          <cell r="C816" t="str">
            <v/>
          </cell>
        </row>
        <row r="817">
          <cell r="C817" t="str">
            <v/>
          </cell>
        </row>
        <row r="818">
          <cell r="C818" t="str">
            <v/>
          </cell>
        </row>
        <row r="819">
          <cell r="C819" t="str">
            <v/>
          </cell>
        </row>
        <row r="820">
          <cell r="C820" t="str">
            <v/>
          </cell>
        </row>
        <row r="821">
          <cell r="C821" t="str">
            <v/>
          </cell>
        </row>
        <row r="822">
          <cell r="C822" t="str">
            <v/>
          </cell>
        </row>
        <row r="823">
          <cell r="C823" t="str">
            <v/>
          </cell>
        </row>
        <row r="824">
          <cell r="C824" t="str">
            <v/>
          </cell>
        </row>
        <row r="825">
          <cell r="C825" t="str">
            <v/>
          </cell>
        </row>
        <row r="826">
          <cell r="C826" t="str">
            <v/>
          </cell>
        </row>
        <row r="827">
          <cell r="C827" t="str">
            <v/>
          </cell>
        </row>
        <row r="828">
          <cell r="C828" t="str">
            <v/>
          </cell>
        </row>
        <row r="829">
          <cell r="C829" t="str">
            <v/>
          </cell>
        </row>
        <row r="830">
          <cell r="C830" t="str">
            <v/>
          </cell>
        </row>
        <row r="831">
          <cell r="C831" t="str">
            <v/>
          </cell>
        </row>
        <row r="832">
          <cell r="C832" t="str">
            <v/>
          </cell>
        </row>
        <row r="833">
          <cell r="C833" t="str">
            <v/>
          </cell>
        </row>
        <row r="834">
          <cell r="C834" t="str">
            <v/>
          </cell>
        </row>
        <row r="835">
          <cell r="C835" t="str">
            <v/>
          </cell>
        </row>
        <row r="836">
          <cell r="C836" t="str">
            <v/>
          </cell>
        </row>
        <row r="837">
          <cell r="C837" t="str">
            <v/>
          </cell>
        </row>
        <row r="838">
          <cell r="C838" t="str">
            <v/>
          </cell>
        </row>
        <row r="839">
          <cell r="C839" t="str">
            <v/>
          </cell>
        </row>
        <row r="840">
          <cell r="C840" t="str">
            <v/>
          </cell>
        </row>
        <row r="841">
          <cell r="C841" t="str">
            <v/>
          </cell>
        </row>
        <row r="842">
          <cell r="C842" t="str">
            <v/>
          </cell>
        </row>
        <row r="843">
          <cell r="C843" t="str">
            <v/>
          </cell>
        </row>
        <row r="844">
          <cell r="C844" t="str">
            <v/>
          </cell>
        </row>
        <row r="845">
          <cell r="C845" t="str">
            <v/>
          </cell>
        </row>
        <row r="846">
          <cell r="C846" t="str">
            <v/>
          </cell>
        </row>
        <row r="847">
          <cell r="C847" t="str">
            <v/>
          </cell>
        </row>
        <row r="848">
          <cell r="C848" t="str">
            <v/>
          </cell>
        </row>
        <row r="849">
          <cell r="C849" t="str">
            <v/>
          </cell>
        </row>
        <row r="850">
          <cell r="C850" t="str">
            <v/>
          </cell>
        </row>
        <row r="851">
          <cell r="C851" t="str">
            <v/>
          </cell>
        </row>
        <row r="852">
          <cell r="C852" t="str">
            <v/>
          </cell>
        </row>
        <row r="853">
          <cell r="C853" t="str">
            <v/>
          </cell>
        </row>
        <row r="854">
          <cell r="C854" t="str">
            <v/>
          </cell>
        </row>
        <row r="855">
          <cell r="C855" t="str">
            <v/>
          </cell>
        </row>
        <row r="856">
          <cell r="C856" t="str">
            <v/>
          </cell>
        </row>
        <row r="857">
          <cell r="C857" t="str">
            <v/>
          </cell>
        </row>
        <row r="858">
          <cell r="C858" t="str">
            <v/>
          </cell>
        </row>
        <row r="859">
          <cell r="C859" t="str">
            <v/>
          </cell>
        </row>
        <row r="860">
          <cell r="C860" t="str">
            <v/>
          </cell>
        </row>
        <row r="861">
          <cell r="C861" t="str">
            <v/>
          </cell>
        </row>
        <row r="862">
          <cell r="C862" t="str">
            <v/>
          </cell>
        </row>
        <row r="863">
          <cell r="C863" t="str">
            <v/>
          </cell>
        </row>
        <row r="864">
          <cell r="C864" t="str">
            <v/>
          </cell>
        </row>
        <row r="865">
          <cell r="C865" t="str">
            <v/>
          </cell>
        </row>
        <row r="866">
          <cell r="C866" t="str">
            <v/>
          </cell>
        </row>
        <row r="867">
          <cell r="C867" t="str">
            <v/>
          </cell>
        </row>
        <row r="868">
          <cell r="C868" t="str">
            <v/>
          </cell>
        </row>
        <row r="869">
          <cell r="C869" t="str">
            <v/>
          </cell>
        </row>
        <row r="870">
          <cell r="C870" t="str">
            <v/>
          </cell>
        </row>
        <row r="871">
          <cell r="C871" t="str">
            <v/>
          </cell>
        </row>
        <row r="872">
          <cell r="C872" t="str">
            <v/>
          </cell>
        </row>
        <row r="873">
          <cell r="C873" t="str">
            <v/>
          </cell>
        </row>
        <row r="874">
          <cell r="C874" t="str">
            <v/>
          </cell>
        </row>
        <row r="875">
          <cell r="C875" t="str">
            <v/>
          </cell>
        </row>
        <row r="876">
          <cell r="C876" t="str">
            <v/>
          </cell>
        </row>
        <row r="877">
          <cell r="C877" t="str">
            <v/>
          </cell>
        </row>
        <row r="878">
          <cell r="C878" t="str">
            <v/>
          </cell>
        </row>
        <row r="879">
          <cell r="C879" t="str">
            <v/>
          </cell>
        </row>
        <row r="880">
          <cell r="C880" t="str">
            <v/>
          </cell>
        </row>
        <row r="881">
          <cell r="C881" t="str">
            <v/>
          </cell>
        </row>
        <row r="882">
          <cell r="C882" t="str">
            <v/>
          </cell>
        </row>
        <row r="883">
          <cell r="C883" t="str">
            <v/>
          </cell>
        </row>
        <row r="884">
          <cell r="C884" t="str">
            <v/>
          </cell>
        </row>
        <row r="885">
          <cell r="C885" t="str">
            <v/>
          </cell>
        </row>
        <row r="886">
          <cell r="C886" t="str">
            <v/>
          </cell>
        </row>
        <row r="887">
          <cell r="C887" t="str">
            <v/>
          </cell>
        </row>
        <row r="888">
          <cell r="C888" t="str">
            <v/>
          </cell>
        </row>
        <row r="889">
          <cell r="C889" t="str">
            <v/>
          </cell>
        </row>
        <row r="890">
          <cell r="C890" t="str">
            <v/>
          </cell>
        </row>
        <row r="891">
          <cell r="C891" t="str">
            <v/>
          </cell>
        </row>
        <row r="892">
          <cell r="C892" t="str">
            <v/>
          </cell>
        </row>
        <row r="893">
          <cell r="C893" t="str">
            <v/>
          </cell>
        </row>
        <row r="894">
          <cell r="C894" t="str">
            <v/>
          </cell>
        </row>
        <row r="895">
          <cell r="C895" t="str">
            <v/>
          </cell>
        </row>
        <row r="896">
          <cell r="C896" t="str">
            <v/>
          </cell>
        </row>
        <row r="897">
          <cell r="C897" t="str">
            <v/>
          </cell>
        </row>
        <row r="898">
          <cell r="C898" t="str">
            <v/>
          </cell>
        </row>
        <row r="899">
          <cell r="C899" t="str">
            <v/>
          </cell>
        </row>
        <row r="900">
          <cell r="C900" t="str">
            <v/>
          </cell>
        </row>
        <row r="901">
          <cell r="C901" t="str">
            <v/>
          </cell>
        </row>
        <row r="902">
          <cell r="C902" t="str">
            <v/>
          </cell>
        </row>
        <row r="903">
          <cell r="C903" t="str">
            <v/>
          </cell>
        </row>
        <row r="904">
          <cell r="C904" t="str">
            <v/>
          </cell>
        </row>
        <row r="905">
          <cell r="C905" t="str">
            <v/>
          </cell>
        </row>
        <row r="906">
          <cell r="C906" t="str">
            <v/>
          </cell>
        </row>
        <row r="907">
          <cell r="C907" t="str">
            <v/>
          </cell>
        </row>
        <row r="908">
          <cell r="C908" t="str">
            <v/>
          </cell>
        </row>
        <row r="909">
          <cell r="C909" t="str">
            <v/>
          </cell>
        </row>
        <row r="910">
          <cell r="C910" t="str">
            <v/>
          </cell>
        </row>
        <row r="911">
          <cell r="C911" t="str">
            <v/>
          </cell>
        </row>
        <row r="912">
          <cell r="C912" t="str">
            <v/>
          </cell>
        </row>
        <row r="913">
          <cell r="C913" t="str">
            <v/>
          </cell>
        </row>
        <row r="914">
          <cell r="C914" t="str">
            <v/>
          </cell>
        </row>
        <row r="915">
          <cell r="C915" t="str">
            <v/>
          </cell>
        </row>
        <row r="916">
          <cell r="C916" t="str">
            <v/>
          </cell>
        </row>
        <row r="917">
          <cell r="C917" t="str">
            <v/>
          </cell>
        </row>
        <row r="918">
          <cell r="C918" t="str">
            <v/>
          </cell>
        </row>
        <row r="919">
          <cell r="C919" t="str">
            <v/>
          </cell>
        </row>
        <row r="920">
          <cell r="C920" t="str">
            <v/>
          </cell>
        </row>
        <row r="921">
          <cell r="C921" t="str">
            <v/>
          </cell>
        </row>
        <row r="922">
          <cell r="C922" t="str">
            <v/>
          </cell>
        </row>
        <row r="923">
          <cell r="C923" t="str">
            <v/>
          </cell>
        </row>
        <row r="924">
          <cell r="C924" t="str">
            <v/>
          </cell>
        </row>
        <row r="925">
          <cell r="C925" t="str">
            <v/>
          </cell>
        </row>
        <row r="926">
          <cell r="C926" t="str">
            <v/>
          </cell>
        </row>
        <row r="927">
          <cell r="C927" t="str">
            <v/>
          </cell>
        </row>
        <row r="928">
          <cell r="C928" t="str">
            <v/>
          </cell>
        </row>
        <row r="929">
          <cell r="C929" t="str">
            <v/>
          </cell>
        </row>
        <row r="930">
          <cell r="C930" t="str">
            <v/>
          </cell>
        </row>
        <row r="931">
          <cell r="C931" t="str">
            <v/>
          </cell>
        </row>
        <row r="932">
          <cell r="C932" t="str">
            <v/>
          </cell>
        </row>
        <row r="933">
          <cell r="C933" t="str">
            <v/>
          </cell>
        </row>
        <row r="934">
          <cell r="C934" t="str">
            <v/>
          </cell>
        </row>
        <row r="935">
          <cell r="C935" t="str">
            <v/>
          </cell>
        </row>
        <row r="936">
          <cell r="C936" t="str">
            <v/>
          </cell>
        </row>
        <row r="937">
          <cell r="C937" t="str">
            <v/>
          </cell>
        </row>
        <row r="938">
          <cell r="C938" t="str">
            <v/>
          </cell>
        </row>
        <row r="939">
          <cell r="C939" t="str">
            <v/>
          </cell>
        </row>
        <row r="940">
          <cell r="C940" t="str">
            <v/>
          </cell>
        </row>
        <row r="941">
          <cell r="C941" t="str">
            <v/>
          </cell>
        </row>
        <row r="942">
          <cell r="C942" t="str">
            <v/>
          </cell>
        </row>
        <row r="943">
          <cell r="C943" t="str">
            <v/>
          </cell>
        </row>
        <row r="944">
          <cell r="C944" t="str">
            <v/>
          </cell>
        </row>
        <row r="945">
          <cell r="C945" t="str">
            <v/>
          </cell>
        </row>
        <row r="946">
          <cell r="C946" t="str">
            <v/>
          </cell>
        </row>
        <row r="947">
          <cell r="C947" t="str">
            <v/>
          </cell>
        </row>
        <row r="948">
          <cell r="C948" t="str">
            <v/>
          </cell>
        </row>
        <row r="949">
          <cell r="C949" t="str">
            <v/>
          </cell>
        </row>
        <row r="950">
          <cell r="C950" t="str">
            <v/>
          </cell>
        </row>
        <row r="951">
          <cell r="C951" t="str">
            <v/>
          </cell>
        </row>
        <row r="952">
          <cell r="C952" t="str">
            <v/>
          </cell>
        </row>
        <row r="953">
          <cell r="C953" t="str">
            <v/>
          </cell>
        </row>
        <row r="954">
          <cell r="C954" t="str">
            <v/>
          </cell>
        </row>
        <row r="955">
          <cell r="C955" t="str">
            <v/>
          </cell>
        </row>
        <row r="956">
          <cell r="C956" t="str">
            <v/>
          </cell>
        </row>
        <row r="957">
          <cell r="C957" t="str">
            <v/>
          </cell>
        </row>
        <row r="958">
          <cell r="C958" t="str">
            <v/>
          </cell>
        </row>
        <row r="959">
          <cell r="C959" t="str">
            <v/>
          </cell>
        </row>
        <row r="960">
          <cell r="C960" t="str">
            <v/>
          </cell>
        </row>
        <row r="961">
          <cell r="C961" t="str">
            <v/>
          </cell>
        </row>
        <row r="962">
          <cell r="C962" t="str">
            <v/>
          </cell>
        </row>
        <row r="963">
          <cell r="C963" t="str">
            <v/>
          </cell>
        </row>
        <row r="964">
          <cell r="C964" t="str">
            <v/>
          </cell>
        </row>
        <row r="965">
          <cell r="C965" t="str">
            <v/>
          </cell>
        </row>
        <row r="966">
          <cell r="C966" t="str">
            <v/>
          </cell>
        </row>
        <row r="967">
          <cell r="C967" t="str">
            <v/>
          </cell>
        </row>
        <row r="968">
          <cell r="C968" t="str">
            <v/>
          </cell>
        </row>
        <row r="969">
          <cell r="C969" t="str">
            <v/>
          </cell>
        </row>
        <row r="970">
          <cell r="C970" t="str">
            <v/>
          </cell>
        </row>
        <row r="971">
          <cell r="C971" t="str">
            <v/>
          </cell>
        </row>
        <row r="972">
          <cell r="C972" t="str">
            <v/>
          </cell>
        </row>
        <row r="973">
          <cell r="C973" t="str">
            <v/>
          </cell>
        </row>
        <row r="974">
          <cell r="C974" t="str">
            <v/>
          </cell>
        </row>
        <row r="975">
          <cell r="C975" t="str">
            <v/>
          </cell>
        </row>
        <row r="976">
          <cell r="C976" t="str">
            <v/>
          </cell>
        </row>
        <row r="977">
          <cell r="C977" t="str">
            <v/>
          </cell>
        </row>
        <row r="978">
          <cell r="C978" t="str">
            <v/>
          </cell>
        </row>
        <row r="979">
          <cell r="C979" t="str">
            <v/>
          </cell>
        </row>
        <row r="980">
          <cell r="C980" t="str">
            <v/>
          </cell>
        </row>
        <row r="981">
          <cell r="C981" t="str">
            <v/>
          </cell>
        </row>
        <row r="982">
          <cell r="C982" t="str">
            <v/>
          </cell>
        </row>
        <row r="983">
          <cell r="C983" t="str">
            <v/>
          </cell>
        </row>
        <row r="984">
          <cell r="C984" t="str">
            <v/>
          </cell>
        </row>
        <row r="985">
          <cell r="C985" t="str">
            <v/>
          </cell>
        </row>
        <row r="986">
          <cell r="C986" t="str">
            <v/>
          </cell>
        </row>
        <row r="987">
          <cell r="C987" t="str">
            <v/>
          </cell>
        </row>
        <row r="988">
          <cell r="C988" t="str">
            <v/>
          </cell>
        </row>
        <row r="989">
          <cell r="C989" t="str">
            <v/>
          </cell>
        </row>
        <row r="990">
          <cell r="C990" t="str">
            <v/>
          </cell>
        </row>
        <row r="991">
          <cell r="C991" t="str">
            <v/>
          </cell>
        </row>
        <row r="992">
          <cell r="C992" t="str">
            <v/>
          </cell>
        </row>
        <row r="993">
          <cell r="C993" t="str">
            <v/>
          </cell>
        </row>
        <row r="994">
          <cell r="C994" t="str">
            <v/>
          </cell>
        </row>
        <row r="995">
          <cell r="C995" t="str">
            <v/>
          </cell>
        </row>
        <row r="996">
          <cell r="C996" t="str">
            <v/>
          </cell>
        </row>
        <row r="997">
          <cell r="C997" t="str">
            <v/>
          </cell>
        </row>
        <row r="998">
          <cell r="C998" t="str">
            <v/>
          </cell>
        </row>
        <row r="999">
          <cell r="C999" t="str">
            <v/>
          </cell>
        </row>
        <row r="1000">
          <cell r="C1000" t="str">
            <v/>
          </cell>
        </row>
        <row r="1001">
          <cell r="C1001" t="str">
            <v/>
          </cell>
        </row>
        <row r="1002">
          <cell r="C1002" t="str">
            <v/>
          </cell>
        </row>
        <row r="1003">
          <cell r="C1003" t="str">
            <v/>
          </cell>
        </row>
        <row r="1004">
          <cell r="C1004" t="str">
            <v/>
          </cell>
        </row>
        <row r="1005">
          <cell r="C1005" t="str">
            <v/>
          </cell>
        </row>
        <row r="1006">
          <cell r="C1006" t="str">
            <v/>
          </cell>
        </row>
        <row r="1007">
          <cell r="C1007" t="str">
            <v/>
          </cell>
        </row>
        <row r="1008">
          <cell r="C1008" t="str">
            <v/>
          </cell>
        </row>
        <row r="1009">
          <cell r="C1009" t="str">
            <v/>
          </cell>
        </row>
        <row r="1010">
          <cell r="C1010" t="str">
            <v/>
          </cell>
        </row>
        <row r="1011">
          <cell r="C1011" t="str">
            <v/>
          </cell>
        </row>
        <row r="1012">
          <cell r="C1012" t="str">
            <v/>
          </cell>
        </row>
        <row r="1013">
          <cell r="C1013" t="str">
            <v/>
          </cell>
        </row>
        <row r="1014">
          <cell r="C1014" t="str">
            <v/>
          </cell>
        </row>
        <row r="1015">
          <cell r="C1015" t="str">
            <v/>
          </cell>
        </row>
        <row r="1016">
          <cell r="C1016" t="str">
            <v/>
          </cell>
        </row>
        <row r="1017">
          <cell r="C1017" t="str">
            <v/>
          </cell>
        </row>
        <row r="1018">
          <cell r="C1018" t="str">
            <v/>
          </cell>
        </row>
        <row r="1019">
          <cell r="C1019" t="str">
            <v/>
          </cell>
        </row>
        <row r="1020">
          <cell r="C1020" t="str">
            <v/>
          </cell>
        </row>
        <row r="1021">
          <cell r="C1021" t="str">
            <v/>
          </cell>
        </row>
        <row r="1022">
          <cell r="C1022" t="str">
            <v/>
          </cell>
        </row>
        <row r="1023">
          <cell r="C1023" t="str">
            <v/>
          </cell>
        </row>
        <row r="1024">
          <cell r="C1024" t="str">
            <v/>
          </cell>
        </row>
        <row r="1025">
          <cell r="C1025" t="str">
            <v/>
          </cell>
        </row>
        <row r="1026">
          <cell r="C1026" t="str">
            <v/>
          </cell>
        </row>
        <row r="1027">
          <cell r="C1027" t="str">
            <v/>
          </cell>
        </row>
        <row r="1028">
          <cell r="C1028" t="str">
            <v/>
          </cell>
        </row>
        <row r="1029">
          <cell r="C1029" t="str">
            <v/>
          </cell>
        </row>
        <row r="1030">
          <cell r="C1030" t="str">
            <v/>
          </cell>
        </row>
        <row r="1031">
          <cell r="C1031" t="str">
            <v/>
          </cell>
        </row>
        <row r="1032">
          <cell r="C1032" t="str">
            <v/>
          </cell>
        </row>
        <row r="1033">
          <cell r="C1033" t="str">
            <v/>
          </cell>
        </row>
        <row r="1034">
          <cell r="C1034" t="str">
            <v/>
          </cell>
        </row>
        <row r="1035">
          <cell r="C1035" t="str">
            <v/>
          </cell>
        </row>
        <row r="1036">
          <cell r="C1036" t="str">
            <v/>
          </cell>
        </row>
        <row r="1037">
          <cell r="C1037" t="str">
            <v/>
          </cell>
        </row>
        <row r="1038">
          <cell r="C1038" t="str">
            <v/>
          </cell>
        </row>
        <row r="1039">
          <cell r="C1039" t="str">
            <v/>
          </cell>
        </row>
        <row r="1040">
          <cell r="C1040" t="str">
            <v/>
          </cell>
        </row>
        <row r="1041">
          <cell r="C1041" t="str">
            <v/>
          </cell>
        </row>
        <row r="1042">
          <cell r="C1042" t="str">
            <v/>
          </cell>
        </row>
        <row r="1043">
          <cell r="C1043" t="str">
            <v/>
          </cell>
        </row>
        <row r="1044">
          <cell r="C1044" t="str">
            <v/>
          </cell>
        </row>
        <row r="1045">
          <cell r="C1045" t="str">
            <v/>
          </cell>
        </row>
        <row r="1046">
          <cell r="C1046" t="str">
            <v/>
          </cell>
        </row>
        <row r="1047">
          <cell r="C1047" t="str">
            <v/>
          </cell>
        </row>
        <row r="1048">
          <cell r="C1048" t="str">
            <v/>
          </cell>
        </row>
        <row r="1049">
          <cell r="C1049" t="str">
            <v/>
          </cell>
        </row>
        <row r="1050">
          <cell r="C1050" t="str">
            <v/>
          </cell>
        </row>
        <row r="1051">
          <cell r="C1051" t="str">
            <v/>
          </cell>
        </row>
        <row r="1052">
          <cell r="C1052" t="str">
            <v/>
          </cell>
        </row>
        <row r="1053">
          <cell r="C1053" t="str">
            <v/>
          </cell>
        </row>
        <row r="1054">
          <cell r="C1054" t="str">
            <v/>
          </cell>
        </row>
        <row r="1055">
          <cell r="C1055" t="str">
            <v/>
          </cell>
        </row>
        <row r="1056">
          <cell r="C1056" t="str">
            <v/>
          </cell>
        </row>
        <row r="1057">
          <cell r="C1057" t="str">
            <v/>
          </cell>
        </row>
        <row r="1058">
          <cell r="C1058" t="str">
            <v/>
          </cell>
        </row>
        <row r="1059">
          <cell r="C1059" t="str">
            <v/>
          </cell>
        </row>
        <row r="1060">
          <cell r="C1060" t="str">
            <v/>
          </cell>
        </row>
        <row r="1061">
          <cell r="C1061" t="str">
            <v/>
          </cell>
        </row>
        <row r="1062">
          <cell r="C1062" t="str">
            <v/>
          </cell>
        </row>
        <row r="1063">
          <cell r="C1063" t="str">
            <v/>
          </cell>
        </row>
        <row r="1064">
          <cell r="C1064" t="str">
            <v/>
          </cell>
        </row>
        <row r="1065">
          <cell r="C1065" t="str">
            <v/>
          </cell>
        </row>
        <row r="1066">
          <cell r="C1066" t="str">
            <v/>
          </cell>
        </row>
        <row r="1067">
          <cell r="C1067" t="str">
            <v/>
          </cell>
        </row>
        <row r="1068">
          <cell r="C1068" t="str">
            <v/>
          </cell>
        </row>
        <row r="1069">
          <cell r="C1069" t="str">
            <v/>
          </cell>
        </row>
        <row r="1070">
          <cell r="C1070" t="str">
            <v/>
          </cell>
        </row>
        <row r="1071">
          <cell r="C1071" t="str">
            <v/>
          </cell>
        </row>
        <row r="1072">
          <cell r="C1072" t="str">
            <v/>
          </cell>
        </row>
        <row r="1073">
          <cell r="C1073" t="str">
            <v/>
          </cell>
        </row>
        <row r="1074">
          <cell r="C1074" t="str">
            <v/>
          </cell>
        </row>
        <row r="1075">
          <cell r="C1075" t="str">
            <v/>
          </cell>
        </row>
        <row r="1076">
          <cell r="C1076" t="str">
            <v/>
          </cell>
        </row>
        <row r="1077">
          <cell r="C1077" t="str">
            <v/>
          </cell>
        </row>
        <row r="1078">
          <cell r="C1078" t="str">
            <v/>
          </cell>
        </row>
        <row r="1079">
          <cell r="C1079" t="str">
            <v/>
          </cell>
        </row>
        <row r="1080">
          <cell r="C1080" t="str">
            <v/>
          </cell>
        </row>
        <row r="1081">
          <cell r="C1081" t="str">
            <v/>
          </cell>
        </row>
        <row r="1082">
          <cell r="C1082" t="str">
            <v/>
          </cell>
        </row>
        <row r="1083">
          <cell r="C1083" t="str">
            <v/>
          </cell>
        </row>
        <row r="1084">
          <cell r="C1084" t="str">
            <v/>
          </cell>
        </row>
        <row r="1085">
          <cell r="C1085" t="str">
            <v/>
          </cell>
        </row>
        <row r="1086">
          <cell r="C1086" t="str">
            <v/>
          </cell>
        </row>
        <row r="1087">
          <cell r="C1087" t="str">
            <v/>
          </cell>
        </row>
        <row r="1088">
          <cell r="C1088" t="str">
            <v/>
          </cell>
        </row>
        <row r="1089">
          <cell r="C1089" t="str">
            <v/>
          </cell>
        </row>
        <row r="1090">
          <cell r="C1090" t="str">
            <v/>
          </cell>
        </row>
        <row r="1091">
          <cell r="C1091" t="str">
            <v/>
          </cell>
        </row>
        <row r="1092">
          <cell r="C1092" t="str">
            <v/>
          </cell>
        </row>
        <row r="1093">
          <cell r="C1093" t="str">
            <v/>
          </cell>
        </row>
        <row r="1094">
          <cell r="C1094" t="str">
            <v/>
          </cell>
        </row>
        <row r="1095">
          <cell r="C1095" t="str">
            <v/>
          </cell>
        </row>
        <row r="1096">
          <cell r="C1096" t="str">
            <v/>
          </cell>
        </row>
        <row r="1097">
          <cell r="C1097" t="str">
            <v/>
          </cell>
        </row>
        <row r="1098">
          <cell r="C1098" t="str">
            <v/>
          </cell>
        </row>
        <row r="1099">
          <cell r="C1099" t="str">
            <v/>
          </cell>
        </row>
        <row r="1100">
          <cell r="C1100" t="str">
            <v/>
          </cell>
        </row>
        <row r="1101">
          <cell r="C1101" t="str">
            <v/>
          </cell>
        </row>
        <row r="1102">
          <cell r="C1102" t="str">
            <v/>
          </cell>
        </row>
        <row r="1103">
          <cell r="C1103" t="str">
            <v/>
          </cell>
        </row>
        <row r="1104">
          <cell r="C1104" t="str">
            <v/>
          </cell>
        </row>
        <row r="1105">
          <cell r="C1105" t="str">
            <v/>
          </cell>
        </row>
        <row r="1106">
          <cell r="C1106" t="str">
            <v/>
          </cell>
        </row>
        <row r="1107">
          <cell r="C1107" t="str">
            <v/>
          </cell>
        </row>
        <row r="1108">
          <cell r="C1108" t="str">
            <v/>
          </cell>
        </row>
        <row r="1109">
          <cell r="C1109" t="str">
            <v/>
          </cell>
        </row>
        <row r="1110">
          <cell r="C1110" t="str">
            <v/>
          </cell>
        </row>
        <row r="1111">
          <cell r="C1111" t="str">
            <v/>
          </cell>
        </row>
        <row r="1112">
          <cell r="C1112" t="str">
            <v/>
          </cell>
        </row>
        <row r="1113">
          <cell r="C1113" t="str">
            <v/>
          </cell>
        </row>
        <row r="1114">
          <cell r="C1114" t="str">
            <v/>
          </cell>
        </row>
        <row r="1115">
          <cell r="C1115" t="str">
            <v/>
          </cell>
        </row>
        <row r="1116">
          <cell r="C1116" t="str">
            <v/>
          </cell>
        </row>
        <row r="1117">
          <cell r="C1117" t="str">
            <v/>
          </cell>
        </row>
        <row r="1118">
          <cell r="C1118" t="str">
            <v/>
          </cell>
        </row>
        <row r="1119">
          <cell r="C1119" t="str">
            <v/>
          </cell>
        </row>
        <row r="1120">
          <cell r="C1120" t="str">
            <v/>
          </cell>
        </row>
        <row r="1121">
          <cell r="C1121" t="str">
            <v/>
          </cell>
        </row>
        <row r="1122">
          <cell r="C1122" t="str">
            <v/>
          </cell>
        </row>
        <row r="1123">
          <cell r="C1123" t="str">
            <v/>
          </cell>
        </row>
        <row r="1124">
          <cell r="C1124" t="str">
            <v/>
          </cell>
        </row>
        <row r="1125">
          <cell r="C1125" t="str">
            <v/>
          </cell>
        </row>
        <row r="1126">
          <cell r="C1126" t="str">
            <v/>
          </cell>
        </row>
        <row r="1127">
          <cell r="C1127" t="str">
            <v/>
          </cell>
        </row>
        <row r="1128">
          <cell r="C1128" t="str">
            <v/>
          </cell>
        </row>
        <row r="1129">
          <cell r="C1129" t="str">
            <v/>
          </cell>
        </row>
        <row r="1130">
          <cell r="C1130" t="str">
            <v/>
          </cell>
        </row>
        <row r="1131">
          <cell r="C1131" t="str">
            <v/>
          </cell>
        </row>
        <row r="1132">
          <cell r="C1132" t="str">
            <v/>
          </cell>
        </row>
        <row r="1133">
          <cell r="C1133" t="str">
            <v/>
          </cell>
        </row>
        <row r="1134">
          <cell r="C1134" t="str">
            <v/>
          </cell>
        </row>
        <row r="1135">
          <cell r="C1135" t="str">
            <v/>
          </cell>
        </row>
        <row r="1136">
          <cell r="C1136" t="str">
            <v/>
          </cell>
        </row>
        <row r="1137">
          <cell r="C1137" t="str">
            <v/>
          </cell>
        </row>
        <row r="1138">
          <cell r="C1138" t="str">
            <v/>
          </cell>
        </row>
        <row r="1139">
          <cell r="C1139" t="str">
            <v/>
          </cell>
        </row>
        <row r="1140">
          <cell r="C1140" t="str">
            <v/>
          </cell>
        </row>
        <row r="1141">
          <cell r="C1141" t="str">
            <v/>
          </cell>
        </row>
        <row r="1142">
          <cell r="C1142" t="str">
            <v/>
          </cell>
        </row>
        <row r="1143">
          <cell r="C1143" t="str">
            <v/>
          </cell>
        </row>
        <row r="1144">
          <cell r="C1144" t="str">
            <v/>
          </cell>
        </row>
        <row r="1145">
          <cell r="C1145" t="str">
            <v/>
          </cell>
        </row>
        <row r="1146">
          <cell r="C1146" t="str">
            <v/>
          </cell>
        </row>
        <row r="1147">
          <cell r="C1147" t="str">
            <v/>
          </cell>
        </row>
        <row r="1148">
          <cell r="C1148" t="str">
            <v/>
          </cell>
        </row>
        <row r="1149">
          <cell r="C1149" t="str">
            <v/>
          </cell>
        </row>
        <row r="1150">
          <cell r="C1150" t="str">
            <v/>
          </cell>
        </row>
        <row r="1151">
          <cell r="C1151" t="str">
            <v/>
          </cell>
        </row>
        <row r="1152">
          <cell r="C1152" t="str">
            <v/>
          </cell>
        </row>
        <row r="1153">
          <cell r="C1153" t="str">
            <v/>
          </cell>
        </row>
        <row r="1154">
          <cell r="C1154" t="str">
            <v/>
          </cell>
        </row>
        <row r="1155">
          <cell r="C1155" t="str">
            <v/>
          </cell>
        </row>
        <row r="1156">
          <cell r="C1156" t="str">
            <v/>
          </cell>
        </row>
        <row r="1157">
          <cell r="C1157" t="str">
            <v/>
          </cell>
        </row>
        <row r="1158">
          <cell r="C1158" t="str">
            <v/>
          </cell>
        </row>
        <row r="1159">
          <cell r="C1159" t="str">
            <v/>
          </cell>
        </row>
        <row r="1160">
          <cell r="C1160" t="str">
            <v/>
          </cell>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56.439799189815" createdVersion="6" refreshedVersion="6" minRefreshableVersion="3" recordCount="563">
  <cacheSource type="worksheet">
    <worksheetSource ref="A1:AF2623" sheet="２斷絲.IAD.效率"/>
  </cacheSource>
  <cacheFields count="32">
    <cacheField name="日期" numFmtId="0">
      <sharedItems containsNonDate="0" containsDate="1" containsString="0" containsBlank="1" minDate="2025-02-01T00:00:00" maxDate="2026-05-15T00:00:00" count="19">
        <d v="2026-05-01T00:00:00"/>
        <d v="2026-05-02T00:00:00"/>
        <d v="2026-05-03T00:00:00"/>
        <d v="2026-05-04T00:00:00"/>
        <d v="2026-05-05T00:00:00"/>
        <d v="2026-05-06T00:00:00"/>
        <d v="2026-05-07T00:00:00"/>
        <d v="2026-05-08T00:00:00"/>
        <d v="2026-05-09T00:00:00"/>
        <d v="2026-05-10T00:00:00"/>
        <d v="2026-05-11T00:00:00"/>
        <d v="2026-05-12T00:00:00"/>
        <d v="2026-05-13T00:00:00"/>
        <d v="2026-05-14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2" maxValue="88"/>
    </cacheField>
    <cacheField name="早班IAD" numFmtId="0">
      <sharedItems containsString="0" containsBlank="1" containsNumber="1" containsInteger="1" minValue="0" maxValue="19"/>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91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20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3"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735" maxValue="10000"/>
    </cacheField>
    <cacheField name="夜班效率2" numFmtId="0">
      <sharedItems containsBlank="1" containsMixedTypes="1" containsNumber="1" containsInteger="1" minValue="6760" maxValue="9910"/>
    </cacheField>
    <cacheField name="落數" numFmtId="187">
      <sharedItems containsBlank="1" containsMixedTypes="1" containsNumber="1" minValue="1.7496962332928312" maxValue="6.9230769230769234"/>
    </cacheField>
    <cacheField name="斷絲(班)" numFmtId="187">
      <sharedItems containsBlank="1" containsMixedTypes="1" containsNumber="1" minValue="4.666666666666667" maxValue="77.333333333333329"/>
    </cacheField>
    <cacheField name="IAD" numFmtId="195">
      <sharedItems containsBlank="1" containsMixedTypes="1" containsNumber="1" minValue="0.93815104166666663" maxValue="1"/>
    </cacheField>
    <cacheField name="效率平均" numFmtId="187">
      <sharedItems containsBlank="1" containsMixedTypes="1" containsNumber="1" minValue="43.5" maxValue="99.775000000000006"/>
    </cacheField>
    <cacheField name="斷絲(H)" numFmtId="187">
      <sharedItems containsBlank="1" containsMixedTypes="1" containsNumber="1" minValue="0.58333333333333337"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56.43988090277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1">
        <s v="2F29H2"/>
        <s v="2FA042"/>
        <s v="2F29E2"/>
        <s v="2F28M2"/>
        <m/>
        <s v="2F1X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00"/>
    </cacheField>
    <cacheField name="米長" numFmtId="0">
      <sharedItems containsString="0" containsBlank="1" containsNumber="1" containsInteger="1" minValue="237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4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58"/>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974683544303799"/>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2284652423060727"/>
    </cacheField>
    <cacheField name="預估人力(早)" numFmtId="0">
      <sharedItems containsBlank="1" containsMixedTypes="1" containsNumber="1" minValue="0" maxValue="0.90385230186378163"/>
    </cacheField>
    <cacheField name="預估人力(夜)" numFmtId="0">
      <sharedItems containsBlank="1" containsMixedTypes="1" containsNumber="1" minValue="0" maxValue="0.9224325747825470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56.439932870373"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56.440035879627" createdVersion="6" refreshedVersion="6" minRefreshableVersion="3" recordCount="563">
  <cacheSource type="worksheet">
    <worksheetSource ref="A1:AK2642" sheet="２斷絲.IAD.效率"/>
  </cacheSource>
  <cacheFields count="37">
    <cacheField name="日期" numFmtId="0">
      <sharedItems containsNonDate="0" containsDate="1" containsString="0" containsBlank="1" minDate="2025-02-01T00:00:00" maxDate="2026-05-15T00:00:00" count="19">
        <d v="2026-05-01T00:00:00"/>
        <d v="2026-05-02T00:00:00"/>
        <d v="2026-05-03T00:00:00"/>
        <d v="2026-05-04T00:00:00"/>
        <d v="2026-05-05T00:00:00"/>
        <d v="2026-05-06T00:00:00"/>
        <d v="2026-05-07T00:00:00"/>
        <d v="2026-05-08T00:00:00"/>
        <d v="2026-05-09T00:00:00"/>
        <d v="2026-05-10T00:00:00"/>
        <d v="2026-05-11T00:00:00"/>
        <d v="2026-05-12T00:00:00"/>
        <d v="2026-05-13T00:00:00"/>
        <d v="2026-05-14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ount="3">
        <m/>
        <s v="K"/>
        <s v="G"/>
      </sharedItems>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ount="48">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m/>
        <s v="白底黑方塊" u="1"/>
        <s v="紅黑條紋" u="1"/>
        <s v="紅黑直條" u="1"/>
        <s v="白黃條紋" u="1"/>
        <s v="白紅星星" u="1"/>
        <s v="白紅十字" u="1"/>
        <s v="藍白十字" u="1"/>
        <s v="白紫三角" u="1"/>
        <s v="白底藍方塊" u="1"/>
        <s v="黃色" u="1"/>
        <s v="白底紅點" u="1"/>
        <s v="白紅條紋" u="1"/>
        <s v="藍白直條" u="1"/>
        <s v="綠底藍三角" u="1"/>
        <s v="黃綠條紋" u="1"/>
      </sharedItems>
    </cacheField>
    <cacheField name="定重" numFmtId="0">
      <sharedItems containsBlank="1" containsMixedTypes="1" containsNumber="1" minValue="2" maxValue="5.5" count="8">
        <n v="2"/>
        <n v="5"/>
        <s v=""/>
        <n v="4"/>
        <n v="5.5"/>
        <m/>
        <n v="4.5" u="1"/>
        <n v="3.7" u="1"/>
      </sharedItems>
    </cacheField>
    <cacheField name="早班斷絲" numFmtId="0">
      <sharedItems containsString="0" containsBlank="1" containsNumber="1" containsInteger="1" minValue="2" maxValue="88"/>
    </cacheField>
    <cacheField name="早班IAD" numFmtId="0">
      <sharedItems containsString="0" containsBlank="1" containsNumber="1" containsInteger="1" minValue="0" maxValue="19"/>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91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20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3"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735" maxValue="10000"/>
    </cacheField>
    <cacheField name="夜班效率2" numFmtId="0">
      <sharedItems containsBlank="1" containsMixedTypes="1" containsNumber="1" containsInteger="1" minValue="6760" maxValue="9910"/>
    </cacheField>
    <cacheField name="落數" numFmtId="187">
      <sharedItems containsBlank="1" containsMixedTypes="1" containsNumber="1" minValue="1.7496962332928312" maxValue="6.9230769230769234"/>
    </cacheField>
    <cacheField name="斷絲(班)" numFmtId="187">
      <sharedItems containsBlank="1" containsMixedTypes="1" containsNumber="1" minValue="4.666666666666667" maxValue="77.333333333333329"/>
    </cacheField>
    <cacheField name="IAD" numFmtId="195">
      <sharedItems containsBlank="1" containsMixedTypes="1" containsNumber="1" minValue="0.93815104166666663" maxValue="1"/>
    </cacheField>
    <cacheField name="效率平均" numFmtId="187">
      <sharedItems containsBlank="1" containsMixedTypes="1" containsNumber="1" minValue="43.5" maxValue="99.775000000000006"/>
    </cacheField>
    <cacheField name="斷絲(H)" numFmtId="187">
      <sharedItems containsBlank="1" containsMixedTypes="1" containsNumber="1" minValue="0.58333333333333337"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63">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407"/>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54"/>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404"/>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34"/>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37"/>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404"/>
    <n v="51.666666666666664"/>
    <n v="0.97113715277777779"/>
    <n v="84.012500000000003"/>
    <n v="6.458333333333333"/>
    <n v="5"/>
    <s v="T"/>
  </r>
  <r>
    <x v="0"/>
    <x v="27"/>
    <x v="4"/>
    <m/>
    <x v="4"/>
    <x v="4"/>
    <x v="3"/>
    <s v=""/>
    <s v=""/>
    <m/>
    <m/>
    <s v="停機"/>
    <m/>
    <m/>
    <m/>
    <s v="停機"/>
    <m/>
    <m/>
    <m/>
    <s v="停機"/>
    <m/>
    <m/>
    <m/>
    <s v="停機"/>
    <m/>
    <s v=""/>
    <s v=""/>
    <s v=""/>
    <m/>
    <s v=""/>
    <s v=""/>
    <s v="S"/>
  </r>
  <r>
    <x v="0"/>
    <x v="28"/>
    <x v="23"/>
    <m/>
    <x v="4"/>
    <x v="4"/>
    <x v="3"/>
    <s v=""/>
    <s v=""/>
    <m/>
    <m/>
    <s v="絲開發"/>
    <m/>
    <m/>
    <m/>
    <s v="絲開發"/>
    <m/>
    <m/>
    <m/>
    <s v="絲開發"/>
    <m/>
    <m/>
    <m/>
    <s v="絲開發"/>
    <m/>
    <s v=""/>
    <s v=""/>
    <s v=""/>
    <m/>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407"/>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54"/>
    <n v="35.333333333333336"/>
    <n v="0.99918536324786322"/>
    <n v="76.625"/>
    <n v="4.416666666666667"/>
    <n v="4.375"/>
    <s v="T"/>
  </r>
  <r>
    <x v="1"/>
    <x v="22"/>
    <x v="16"/>
    <s v="K"/>
    <x v="11"/>
    <x v="12"/>
    <x v="2"/>
    <s v="紫底白點"/>
    <n v="5.5"/>
    <n v="28"/>
    <n v="9"/>
    <n v="7780"/>
    <n v="8610"/>
    <n v="50"/>
    <n v="12"/>
    <n v="9350"/>
    <n v="8430"/>
    <n v="23"/>
    <n v="6"/>
    <n v="9630"/>
    <n v="8890"/>
    <n v="35"/>
    <n v="7"/>
    <n v="9540"/>
    <n v="8980"/>
    <n v="5.8299595141700404"/>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34"/>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37"/>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404"/>
    <n v="56"/>
    <n v="0.98433159722222219"/>
    <n v="84.525000000000006"/>
    <n v="7"/>
    <n v="6.208333333333333"/>
    <s v="T"/>
  </r>
  <r>
    <x v="1"/>
    <x v="27"/>
    <x v="4"/>
    <m/>
    <x v="4"/>
    <x v="4"/>
    <x v="3"/>
    <s v=""/>
    <s v=""/>
    <m/>
    <m/>
    <s v="停機"/>
    <m/>
    <m/>
    <m/>
    <s v="停機"/>
    <m/>
    <m/>
    <m/>
    <s v="停機"/>
    <m/>
    <m/>
    <m/>
    <s v="停機"/>
    <m/>
    <s v=""/>
    <s v=""/>
    <s v=""/>
    <m/>
    <s v=""/>
    <s v=""/>
    <s v="S"/>
  </r>
  <r>
    <x v="1"/>
    <x v="28"/>
    <x v="23"/>
    <m/>
    <x v="4"/>
    <x v="4"/>
    <x v="3"/>
    <s v=""/>
    <s v=""/>
    <m/>
    <m/>
    <s v="絲開發"/>
    <m/>
    <m/>
    <m/>
    <s v="絲開發"/>
    <m/>
    <m/>
    <m/>
    <s v="絲開發"/>
    <m/>
    <m/>
    <m/>
    <s v="絲開發"/>
    <m/>
    <s v=""/>
    <s v=""/>
    <s v=""/>
    <m/>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407"/>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54"/>
    <n v="33.666666666666664"/>
    <n v="1"/>
    <n v="76.95"/>
    <n v="4.208333333333333"/>
    <n v="4.208333333333333"/>
    <s v="T"/>
  </r>
  <r>
    <x v="2"/>
    <x v="22"/>
    <x v="16"/>
    <s v="K"/>
    <x v="11"/>
    <x v="12"/>
    <x v="2"/>
    <s v="紫底白點"/>
    <n v="5.5"/>
    <n v="40"/>
    <n v="2"/>
    <n v="9350"/>
    <n v="8610"/>
    <n v="14"/>
    <n v="0"/>
    <n v="9720"/>
    <n v="7870"/>
    <n v="10"/>
    <n v="0"/>
    <n v="9540"/>
    <n v="7040"/>
    <m/>
    <m/>
    <s v="了機"/>
    <m/>
    <n v="5.8299595141700404"/>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34"/>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37"/>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404"/>
    <n v="49.666666666666664"/>
    <n v="0.97773437500000004"/>
    <n v="83.985714285714295"/>
    <n v="6.208333333333333"/>
    <n v="5.083333333333333"/>
    <s v="T"/>
  </r>
  <r>
    <x v="2"/>
    <x v="27"/>
    <x v="4"/>
    <m/>
    <x v="4"/>
    <x v="4"/>
    <x v="3"/>
    <s v=""/>
    <s v=""/>
    <m/>
    <m/>
    <s v="停機"/>
    <m/>
    <m/>
    <m/>
    <s v="停機"/>
    <m/>
    <m/>
    <m/>
    <s v="停機"/>
    <m/>
    <m/>
    <m/>
    <s v="停機"/>
    <m/>
    <s v=""/>
    <s v=""/>
    <s v=""/>
    <m/>
    <s v=""/>
    <s v=""/>
    <s v="S"/>
  </r>
  <r>
    <x v="2"/>
    <x v="28"/>
    <x v="23"/>
    <m/>
    <x v="4"/>
    <x v="4"/>
    <x v="3"/>
    <s v=""/>
    <s v=""/>
    <m/>
    <m/>
    <s v="絲開發"/>
    <m/>
    <m/>
    <m/>
    <s v="絲開發"/>
    <m/>
    <m/>
    <m/>
    <s v="絲開發"/>
    <m/>
    <m/>
    <m/>
    <s v="絲開發"/>
    <m/>
    <s v=""/>
    <s v=""/>
    <s v=""/>
    <m/>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407"/>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54"/>
    <n v="18"/>
    <n v="1"/>
    <n v="76.986666666666665"/>
    <n v="2.25"/>
    <n v="2.25"/>
    <s v="T"/>
  </r>
  <r>
    <x v="3"/>
    <x v="22"/>
    <x v="16"/>
    <s v="K"/>
    <x v="11"/>
    <x v="12"/>
    <x v="2"/>
    <s v="紫底白點"/>
    <n v="5.5"/>
    <m/>
    <m/>
    <s v="了機"/>
    <m/>
    <m/>
    <m/>
    <s v="了機"/>
    <m/>
    <m/>
    <m/>
    <s v="FINAL"/>
    <m/>
    <m/>
    <m/>
    <s v="停機"/>
    <m/>
    <n v="5.8299595141700404"/>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34"/>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37"/>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404"/>
    <n v="54.666666666666664"/>
    <n v="0.93815104166666663"/>
    <n v="92.474999999999994"/>
    <n v="6.833333333333333"/>
    <n v="3.7083333333333335"/>
    <s v="T"/>
  </r>
  <r>
    <x v="3"/>
    <x v="27"/>
    <x v="4"/>
    <m/>
    <x v="4"/>
    <x v="4"/>
    <x v="3"/>
    <s v=""/>
    <s v=""/>
    <m/>
    <m/>
    <s v="停機"/>
    <m/>
    <m/>
    <m/>
    <s v="停機"/>
    <m/>
    <m/>
    <m/>
    <s v="停機"/>
    <m/>
    <m/>
    <m/>
    <s v="停機"/>
    <m/>
    <s v=""/>
    <s v=""/>
    <s v=""/>
    <m/>
    <s v=""/>
    <s v=""/>
    <s v="S"/>
  </r>
  <r>
    <x v="3"/>
    <x v="28"/>
    <x v="23"/>
    <m/>
    <x v="4"/>
    <x v="4"/>
    <x v="3"/>
    <s v=""/>
    <s v=""/>
    <m/>
    <m/>
    <s v="絲開發"/>
    <m/>
    <m/>
    <m/>
    <s v="絲開發"/>
    <m/>
    <m/>
    <m/>
    <s v="絲開發"/>
    <m/>
    <m/>
    <m/>
    <s v="絲開發"/>
    <m/>
    <s v=""/>
    <s v=""/>
    <s v=""/>
    <m/>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407"/>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54"/>
    <s v="清車"/>
    <s v=""/>
    <s v=""/>
    <s v=""/>
    <s v=""/>
    <s v="T"/>
  </r>
  <r>
    <x v="4"/>
    <x v="22"/>
    <x v="25"/>
    <s v="K"/>
    <x v="11"/>
    <x v="17"/>
    <x v="2"/>
    <s v="紅底黃星"/>
    <n v="5.5"/>
    <m/>
    <m/>
    <s v="改紡"/>
    <m/>
    <m/>
    <m/>
    <s v="改紡"/>
    <m/>
    <m/>
    <m/>
    <s v="開車"/>
    <m/>
    <n v="38"/>
    <n v="0"/>
    <n v="9350"/>
    <n v="9630"/>
    <n v="5.8536585365853657"/>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34"/>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37"/>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404"/>
    <s v="了機"/>
    <s v=""/>
    <s v=""/>
    <s v=""/>
    <s v=""/>
    <s v="T"/>
  </r>
  <r>
    <x v="4"/>
    <x v="27"/>
    <x v="4"/>
    <m/>
    <x v="4"/>
    <x v="4"/>
    <x v="3"/>
    <s v=""/>
    <s v=""/>
    <m/>
    <m/>
    <s v="停機"/>
    <m/>
    <m/>
    <m/>
    <s v="停機"/>
    <m/>
    <m/>
    <m/>
    <s v="停機"/>
    <m/>
    <m/>
    <m/>
    <s v="停機"/>
    <m/>
    <s v=""/>
    <s v=""/>
    <s v=""/>
    <m/>
    <s v=""/>
    <s v=""/>
    <s v="S"/>
  </r>
  <r>
    <x v="4"/>
    <x v="28"/>
    <x v="23"/>
    <m/>
    <x v="4"/>
    <x v="4"/>
    <x v="3"/>
    <s v=""/>
    <s v=""/>
    <m/>
    <m/>
    <s v="絲開發"/>
    <m/>
    <m/>
    <m/>
    <s v="絲開發"/>
    <m/>
    <m/>
    <m/>
    <s v="絲開發"/>
    <m/>
    <m/>
    <m/>
    <s v="絲開發"/>
    <m/>
    <s v=""/>
    <s v=""/>
    <s v=""/>
    <m/>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407"/>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54"/>
    <s v="清車"/>
    <s v=""/>
    <s v=""/>
    <s v=""/>
    <s v=""/>
    <s v="T"/>
  </r>
  <r>
    <x v="5"/>
    <x v="22"/>
    <x v="25"/>
    <s v="K"/>
    <x v="11"/>
    <x v="17"/>
    <x v="2"/>
    <s v="紅底黃星"/>
    <n v="5.5"/>
    <n v="33"/>
    <n v="7"/>
    <n v="9720"/>
    <n v="9810"/>
    <n v="13"/>
    <n v="4"/>
    <n v="9720"/>
    <n v="9810"/>
    <n v="38"/>
    <n v="0"/>
    <n v="9540"/>
    <n v="8611"/>
    <n v="32"/>
    <n v="0"/>
    <n v="9630"/>
    <n v="9810"/>
    <n v="5.8536585365853657"/>
    <n v="38.666666666666664"/>
    <n v="0.99096554487179489"/>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34"/>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37"/>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404"/>
    <s v="了機"/>
    <s v=""/>
    <s v=""/>
    <s v=""/>
    <s v=""/>
    <s v="T"/>
  </r>
  <r>
    <x v="5"/>
    <x v="27"/>
    <x v="4"/>
    <m/>
    <x v="4"/>
    <x v="4"/>
    <x v="3"/>
    <s v=""/>
    <s v=""/>
    <m/>
    <m/>
    <s v="停機"/>
    <m/>
    <m/>
    <m/>
    <s v="停機"/>
    <m/>
    <m/>
    <m/>
    <s v="停機"/>
    <m/>
    <m/>
    <m/>
    <s v="停機"/>
    <m/>
    <s v=""/>
    <s v=""/>
    <s v=""/>
    <m/>
    <s v=""/>
    <s v=""/>
    <s v="S"/>
  </r>
  <r>
    <x v="5"/>
    <x v="28"/>
    <x v="23"/>
    <m/>
    <x v="4"/>
    <x v="4"/>
    <x v="3"/>
    <s v=""/>
    <s v=""/>
    <m/>
    <m/>
    <s v="絲開發"/>
    <m/>
    <m/>
    <m/>
    <s v="絲開發"/>
    <m/>
    <m/>
    <m/>
    <s v="絲開發"/>
    <m/>
    <m/>
    <m/>
    <s v="絲開發"/>
    <m/>
    <s v=""/>
    <s v=""/>
    <s v=""/>
    <m/>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407"/>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n v="86.1"/>
    <s v=""/>
    <s v=""/>
    <s v="T"/>
  </r>
  <r>
    <x v="6"/>
    <x v="22"/>
    <x v="25"/>
    <s v="K"/>
    <x v="11"/>
    <x v="17"/>
    <x v="2"/>
    <s v="紅底黃星"/>
    <n v="5.5"/>
    <n v="20"/>
    <n v="0"/>
    <n v="9630"/>
    <n v="9540"/>
    <n v="8"/>
    <n v="0"/>
    <n v="9440"/>
    <n v="9170"/>
    <n v="0"/>
    <n v="0"/>
    <n v="7520"/>
    <n v="8060"/>
    <n v="63"/>
    <n v="6"/>
    <n v="9810"/>
    <n v="9630"/>
    <n v="5.8536585365853657"/>
    <n v="30.333333333333332"/>
    <n v="0.99507211538461537"/>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34"/>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37"/>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57"/>
    <s v="改紡"/>
    <s v=""/>
    <s v=""/>
    <s v=""/>
    <s v=""/>
    <s v="T"/>
  </r>
  <r>
    <x v="6"/>
    <x v="27"/>
    <x v="4"/>
    <m/>
    <x v="4"/>
    <x v="4"/>
    <x v="3"/>
    <s v=""/>
    <s v=""/>
    <m/>
    <m/>
    <s v="停機"/>
    <m/>
    <m/>
    <m/>
    <s v="停機"/>
    <m/>
    <m/>
    <m/>
    <s v="停機"/>
    <m/>
    <m/>
    <m/>
    <s v="停機"/>
    <m/>
    <s v=""/>
    <s v=""/>
    <s v=""/>
    <m/>
    <s v=""/>
    <s v=""/>
    <s v="S"/>
  </r>
  <r>
    <x v="6"/>
    <x v="28"/>
    <x v="23"/>
    <m/>
    <x v="4"/>
    <x v="4"/>
    <x v="3"/>
    <s v=""/>
    <s v=""/>
    <m/>
    <m/>
    <s v="絲開發"/>
    <m/>
    <m/>
    <m/>
    <s v="絲開發"/>
    <m/>
    <m/>
    <m/>
    <s v="絲開發"/>
    <m/>
    <m/>
    <m/>
    <s v="絲開發"/>
    <m/>
    <s v=""/>
    <s v=""/>
    <s v=""/>
    <m/>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81"/>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536585365853657"/>
    <n v="37"/>
    <n v="0.99589342948717952"/>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34"/>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37"/>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57"/>
    <n v="23"/>
    <n v="0.9934294871794872"/>
    <n v="96.0625"/>
    <n v="2.875"/>
    <n v="2.5416666666666665"/>
    <s v="T"/>
  </r>
  <r>
    <x v="7"/>
    <x v="27"/>
    <x v="4"/>
    <m/>
    <x v="4"/>
    <x v="4"/>
    <x v="3"/>
    <s v=""/>
    <s v=""/>
    <m/>
    <m/>
    <s v="停機"/>
    <m/>
    <m/>
    <m/>
    <s v="停機"/>
    <m/>
    <m/>
    <m/>
    <s v="停機"/>
    <m/>
    <m/>
    <m/>
    <s v="停機"/>
    <m/>
    <s v=""/>
    <s v=""/>
    <s v=""/>
    <m/>
    <s v=""/>
    <s v=""/>
    <s v="S"/>
  </r>
  <r>
    <x v="7"/>
    <x v="28"/>
    <x v="23"/>
    <m/>
    <x v="4"/>
    <x v="4"/>
    <x v="3"/>
    <s v=""/>
    <s v=""/>
    <m/>
    <m/>
    <s v="絲開發"/>
    <m/>
    <m/>
    <m/>
    <s v="絲開發"/>
    <m/>
    <m/>
    <m/>
    <s v="絲開發"/>
    <m/>
    <m/>
    <m/>
    <s v="絲開發"/>
    <m/>
    <s v=""/>
    <s v=""/>
    <s v=""/>
    <m/>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s v=""/>
    <s v=""/>
    <n v="83.266666666666666"/>
    <s v=""/>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81"/>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536585365853657"/>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34"/>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37"/>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57"/>
    <n v="21.333333333333332"/>
    <n v="0.99014423076923075"/>
    <n v="97.337500000000006"/>
    <n v="2.6666666666666665"/>
    <n v="2.1666666666666665"/>
    <s v="T"/>
  </r>
  <r>
    <x v="8"/>
    <x v="27"/>
    <x v="4"/>
    <m/>
    <x v="4"/>
    <x v="4"/>
    <x v="3"/>
    <s v=""/>
    <s v=""/>
    <m/>
    <m/>
    <s v="停機"/>
    <m/>
    <m/>
    <m/>
    <s v="停機"/>
    <m/>
    <m/>
    <m/>
    <s v="停機"/>
    <m/>
    <m/>
    <m/>
    <s v="停機"/>
    <m/>
    <s v=""/>
    <s v=""/>
    <s v=""/>
    <m/>
    <s v=""/>
    <s v=""/>
    <s v="S"/>
  </r>
  <r>
    <x v="8"/>
    <x v="28"/>
    <x v="23"/>
    <m/>
    <x v="4"/>
    <x v="4"/>
    <x v="3"/>
    <s v=""/>
    <s v=""/>
    <m/>
    <m/>
    <s v="絲開發"/>
    <m/>
    <m/>
    <m/>
    <s v="絲開發"/>
    <m/>
    <m/>
    <m/>
    <s v="絲開發"/>
    <m/>
    <m/>
    <m/>
    <s v="絲開發"/>
    <m/>
    <s v=""/>
    <s v=""/>
    <s v=""/>
    <m/>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81"/>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536585365853657"/>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34"/>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37"/>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57"/>
    <n v="28.666666666666668"/>
    <n v="0.99917868589743586"/>
    <n v="95.575000000000003"/>
    <n v="3.5833333333333335"/>
    <n v="3.5416666666666665"/>
    <s v="T"/>
  </r>
  <r>
    <x v="9"/>
    <x v="27"/>
    <x v="4"/>
    <m/>
    <x v="4"/>
    <x v="4"/>
    <x v="3"/>
    <s v=""/>
    <s v=""/>
    <m/>
    <m/>
    <s v="停機"/>
    <m/>
    <m/>
    <m/>
    <s v="停機"/>
    <m/>
    <m/>
    <m/>
    <s v="停機"/>
    <m/>
    <m/>
    <m/>
    <s v="停機"/>
    <m/>
    <s v=""/>
    <s v=""/>
    <s v=""/>
    <m/>
    <s v=""/>
    <s v=""/>
    <s v="S"/>
  </r>
  <r>
    <x v="9"/>
    <x v="28"/>
    <x v="23"/>
    <m/>
    <x v="4"/>
    <x v="4"/>
    <x v="3"/>
    <s v=""/>
    <s v=""/>
    <m/>
    <m/>
    <s v="絲開發"/>
    <m/>
    <m/>
    <m/>
    <s v="絲開發"/>
    <m/>
    <m/>
    <m/>
    <s v="絲開發"/>
    <m/>
    <m/>
    <m/>
    <s v="絲開發"/>
    <m/>
    <s v=""/>
    <s v=""/>
    <s v=""/>
    <m/>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81"/>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536585365853657"/>
    <n v="40"/>
    <n v="0.99507211538461537"/>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34"/>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37"/>
    <n v="27.333333333333332"/>
    <n v="0.9949051816239316"/>
    <n v="73.849999999999994"/>
    <n v="3.4166666666666665"/>
    <n v="2.8333333333333335"/>
    <s v="T"/>
  </r>
  <r>
    <x v="10"/>
    <x v="25"/>
    <x v="31"/>
    <s v="K"/>
    <x v="11"/>
    <x v="19"/>
    <x v="2"/>
    <s v="黃紅雙色"/>
    <n v="5.5"/>
    <m/>
    <m/>
    <m/>
    <s v="改紡"/>
    <m/>
    <m/>
    <m/>
    <s v="開車"/>
    <n v="10"/>
    <n v="0"/>
    <m/>
    <n v="9810"/>
    <n v="10"/>
    <n v="0"/>
    <m/>
    <n v="9350"/>
    <n v="5.8536585365853657"/>
    <s v=""/>
    <s v=""/>
    <n v="95.8"/>
    <s v=""/>
    <s v=""/>
    <s v="T"/>
  </r>
  <r>
    <x v="10"/>
    <x v="26"/>
    <x v="29"/>
    <s v="K"/>
    <x v="11"/>
    <x v="19"/>
    <x v="2"/>
    <s v="棕色"/>
    <n v="5.5"/>
    <n v="16"/>
    <n v="7"/>
    <n v="10000"/>
    <n v="9540"/>
    <n v="1"/>
    <n v="0"/>
    <n v="10000"/>
    <n v="9540"/>
    <n v="21"/>
    <n v="0"/>
    <n v="9630"/>
    <n v="8440"/>
    <m/>
    <m/>
    <s v="final"/>
    <m/>
    <n v="5.8536585365853657"/>
    <n v="12.666666666666666"/>
    <n v="0.99425080128205123"/>
    <n v="95.25"/>
    <n v="1.5833333333333333"/>
    <n v="1.2916666666666667"/>
    <s v="T"/>
  </r>
  <r>
    <x v="10"/>
    <x v="27"/>
    <x v="32"/>
    <m/>
    <x v="16"/>
    <x v="20"/>
    <x v="0"/>
    <s v="白黑三角"/>
    <n v="4"/>
    <m/>
    <m/>
    <s v="改紡"/>
    <m/>
    <m/>
    <m/>
    <s v="改紡"/>
    <m/>
    <m/>
    <m/>
    <s v="開車"/>
    <m/>
    <n v="10"/>
    <n v="0"/>
    <n v="1735"/>
    <m/>
    <n v="2.028169014084507"/>
    <s v=""/>
    <s v=""/>
    <m/>
    <s v=""/>
    <s v=""/>
    <s v="S"/>
  </r>
  <r>
    <x v="10"/>
    <x v="27"/>
    <x v="33"/>
    <m/>
    <x v="17"/>
    <x v="21"/>
    <x v="4"/>
    <s v="白底紅十字"/>
    <n v="5"/>
    <m/>
    <m/>
    <s v="改紡"/>
    <m/>
    <m/>
    <m/>
    <s v="改紡"/>
    <m/>
    <m/>
    <m/>
    <s v="開車"/>
    <m/>
    <n v="12"/>
    <n v="0"/>
    <n v="1735"/>
    <m/>
    <n v="2.8402366863905324"/>
    <s v=""/>
    <s v=""/>
    <m/>
    <s v=""/>
    <s v=""/>
    <s v="S"/>
  </r>
  <r>
    <x v="10"/>
    <x v="28"/>
    <x v="23"/>
    <m/>
    <x v="4"/>
    <x v="4"/>
    <x v="3"/>
    <s v=""/>
    <s v=""/>
    <m/>
    <m/>
    <s v="絲開發"/>
    <m/>
    <m/>
    <m/>
    <s v="絲開發"/>
    <m/>
    <m/>
    <m/>
    <s v="絲開發"/>
    <m/>
    <m/>
    <m/>
    <s v="絲開發"/>
    <m/>
    <s v=""/>
    <s v=""/>
    <s v=""/>
    <m/>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81"/>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536585365853657"/>
    <n v="34.333333333333336"/>
    <n v="0.9934294871794872"/>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34"/>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37"/>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57"/>
    <n v="31.333333333333332"/>
    <n v="0.99917868589743586"/>
    <n v="99.775000000000006"/>
    <n v="3.9166666666666665"/>
    <n v="3.8333333333333335"/>
    <s v="T"/>
  </r>
  <r>
    <x v="11"/>
    <x v="26"/>
    <x v="29"/>
    <s v="K"/>
    <x v="11"/>
    <x v="19"/>
    <x v="2"/>
    <s v="棕色"/>
    <n v="5.5"/>
    <m/>
    <m/>
    <s v="清車"/>
    <m/>
    <m/>
    <m/>
    <s v="清車"/>
    <m/>
    <m/>
    <m/>
    <s v="清車"/>
    <m/>
    <m/>
    <m/>
    <s v="清車"/>
    <m/>
    <n v="5.8536585365853657"/>
    <s v="清車"/>
    <s v=""/>
    <s v=""/>
    <s v=""/>
    <s v=""/>
    <s v="T"/>
  </r>
  <r>
    <x v="11"/>
    <x v="27"/>
    <x v="32"/>
    <m/>
    <x v="16"/>
    <x v="20"/>
    <x v="0"/>
    <s v="白黑三角"/>
    <n v="4"/>
    <n v="4"/>
    <n v="0"/>
    <n v="1578"/>
    <m/>
    <n v="4"/>
    <n v="0"/>
    <n v="1910"/>
    <m/>
    <n v="20"/>
    <n v="0"/>
    <n v="2093"/>
    <m/>
    <n v="10"/>
    <n v="0"/>
    <n v="2999"/>
    <m/>
    <n v="2.028169014084507"/>
    <n v="25.333333333333332"/>
    <n v="1"/>
    <m/>
    <n v="3.1666666666666665"/>
    <n v="1.5833333333333333"/>
    <s v="S"/>
  </r>
  <r>
    <x v="11"/>
    <x v="27"/>
    <x v="33"/>
    <m/>
    <x v="17"/>
    <x v="21"/>
    <x v="4"/>
    <s v="白底紅十字"/>
    <n v="5"/>
    <n v="16"/>
    <n v="0"/>
    <n v="1578"/>
    <m/>
    <n v="8"/>
    <n v="0"/>
    <n v="1910"/>
    <m/>
    <n v="16"/>
    <n v="0"/>
    <n v="2093"/>
    <m/>
    <n v="8"/>
    <n v="2"/>
    <n v="2999"/>
    <m/>
    <n v="2.8402366863905324"/>
    <n v="32"/>
    <n v="0.97969530949634753"/>
    <m/>
    <n v="4"/>
    <n v="1.9166666666666667"/>
    <s v="S"/>
  </r>
  <r>
    <x v="11"/>
    <x v="28"/>
    <x v="23"/>
    <m/>
    <x v="4"/>
    <x v="4"/>
    <x v="3"/>
    <s v=""/>
    <s v=""/>
    <m/>
    <m/>
    <s v="絲開發"/>
    <m/>
    <m/>
    <m/>
    <s v="絲開發"/>
    <m/>
    <m/>
    <m/>
    <s v="絲開發"/>
    <m/>
    <m/>
    <m/>
    <s v="絲開發"/>
    <m/>
    <s v=""/>
    <s v=""/>
    <s v=""/>
    <m/>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81"/>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536585365853657"/>
    <n v="33.333333333333336"/>
    <n v="0.99835737179487183"/>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34"/>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37"/>
    <n v="6"/>
    <n v="1"/>
    <n v="43.5"/>
    <n v="0.75"/>
    <n v="0.75"/>
    <s v="T"/>
  </r>
  <r>
    <x v="12"/>
    <x v="25"/>
    <x v="31"/>
    <s v="K"/>
    <x v="11"/>
    <x v="19"/>
    <x v="2"/>
    <s v="黃紅雙色"/>
    <n v="5.5"/>
    <n v="6"/>
    <n v="0"/>
    <m/>
    <n v="10000"/>
    <n v="17"/>
    <n v="0"/>
    <m/>
    <n v="9910"/>
    <n v="0"/>
    <n v="0"/>
    <n v="9630"/>
    <m/>
    <n v="3"/>
    <n v="0"/>
    <n v="9810"/>
    <m/>
    <n v="5.8536585365853657"/>
    <n v="17.333333333333332"/>
    <n v="1"/>
    <n v="98.375"/>
    <n v="2.1666666666666665"/>
    <n v="2.1666666666666665"/>
    <s v="T"/>
  </r>
  <r>
    <x v="12"/>
    <x v="26"/>
    <x v="29"/>
    <s v="K"/>
    <x v="11"/>
    <x v="19"/>
    <x v="2"/>
    <s v="棕色"/>
    <n v="5.5"/>
    <m/>
    <m/>
    <s v="清車"/>
    <m/>
    <m/>
    <m/>
    <s v="清車"/>
    <m/>
    <n v="0"/>
    <n v="0"/>
    <n v="9910"/>
    <n v="9350"/>
    <n v="19"/>
    <n v="1"/>
    <n v="9910"/>
    <n v="9260"/>
    <n v="5.8536585365853657"/>
    <s v="清車"/>
    <s v=""/>
    <n v="96.075000000000003"/>
    <s v=""/>
    <s v=""/>
    <s v="T"/>
  </r>
  <r>
    <x v="12"/>
    <x v="27"/>
    <x v="32"/>
    <m/>
    <x v="16"/>
    <x v="20"/>
    <x v="0"/>
    <s v="白黑三角"/>
    <n v="4"/>
    <n v="22"/>
    <n v="0"/>
    <n v="2781"/>
    <m/>
    <n v="8"/>
    <n v="0"/>
    <n v="3268"/>
    <m/>
    <n v="16"/>
    <n v="0"/>
    <n v="3023"/>
    <m/>
    <n v="8"/>
    <n v="0"/>
    <n v="2740"/>
    <m/>
    <n v="2.028169014084507"/>
    <n v="36"/>
    <n v="1"/>
    <m/>
    <n v="4.5"/>
    <n v="2.25"/>
    <s v="S"/>
  </r>
  <r>
    <x v="12"/>
    <x v="27"/>
    <x v="33"/>
    <m/>
    <x v="17"/>
    <x v="21"/>
    <x v="4"/>
    <s v="白底紅十字"/>
    <n v="5"/>
    <n v="14"/>
    <n v="0"/>
    <n v="2781"/>
    <m/>
    <n v="4"/>
    <n v="0"/>
    <n v="3268"/>
    <m/>
    <n v="4"/>
    <n v="0"/>
    <n v="3033"/>
    <m/>
    <n v="28"/>
    <n v="0"/>
    <n v="2740"/>
    <m/>
    <n v="2.8402366863905324"/>
    <n v="33.333333333333336"/>
    <n v="1"/>
    <m/>
    <n v="4.166666666666667"/>
    <n v="2.0833333333333335"/>
    <s v="S"/>
  </r>
  <r>
    <x v="12"/>
    <x v="28"/>
    <x v="23"/>
    <m/>
    <x v="4"/>
    <x v="4"/>
    <x v="3"/>
    <s v=""/>
    <s v=""/>
    <m/>
    <m/>
    <s v="絲開發"/>
    <m/>
    <m/>
    <m/>
    <s v="絲開發"/>
    <m/>
    <m/>
    <m/>
    <s v="絲開發"/>
    <m/>
    <m/>
    <m/>
    <s v="絲開發"/>
    <m/>
    <s v=""/>
    <s v=""/>
    <s v=""/>
    <m/>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m/>
    <m/>
    <m/>
    <m/>
    <m/>
    <m/>
    <m/>
    <m/>
    <m/>
    <m/>
    <m/>
    <m/>
    <m/>
    <m/>
    <m/>
    <m/>
    <n v="1.7777777777777777"/>
    <s v=""/>
    <s v=""/>
    <s v=""/>
    <s v=""/>
    <s v=""/>
    <s v="A"/>
  </r>
  <r>
    <x v="13"/>
    <x v="2"/>
    <x v="3"/>
    <s v="K"/>
    <x v="3"/>
    <x v="3"/>
    <x v="2"/>
    <s v="紅底白點"/>
    <n v="5"/>
    <m/>
    <m/>
    <s v="停機"/>
    <m/>
    <m/>
    <m/>
    <s v="停機"/>
    <m/>
    <m/>
    <m/>
    <s v="停機"/>
    <m/>
    <m/>
    <m/>
    <s v="停機"/>
    <m/>
    <n v="3.2653061224489797"/>
    <s v="停機"/>
    <s v=""/>
    <s v=""/>
    <s v=""/>
    <s v=""/>
    <s v="A"/>
  </r>
  <r>
    <x v="13"/>
    <x v="3"/>
    <x v="27"/>
    <m/>
    <x v="15"/>
    <x v="18"/>
    <x v="4"/>
    <s v="白桔方塊"/>
    <n v="5"/>
    <m/>
    <m/>
    <m/>
    <s v="停機"/>
    <m/>
    <m/>
    <m/>
    <s v="停機"/>
    <m/>
    <m/>
    <m/>
    <s v="停機"/>
    <m/>
    <m/>
    <m/>
    <s v="停機"/>
    <n v="2.8346456692913384"/>
    <s v=""/>
    <s v=""/>
    <s v=""/>
    <s v=""/>
    <s v=""/>
    <s v="A"/>
  </r>
  <r>
    <x v="13"/>
    <x v="4"/>
    <x v="5"/>
    <m/>
    <x v="5"/>
    <x v="5"/>
    <x v="4"/>
    <s v="白底綠方塊"/>
    <n v="4"/>
    <m/>
    <m/>
    <m/>
    <m/>
    <m/>
    <m/>
    <m/>
    <m/>
    <m/>
    <m/>
    <m/>
    <m/>
    <m/>
    <m/>
    <m/>
    <m/>
    <n v="1.7496962332928312"/>
    <s v=""/>
    <s v=""/>
    <s v=""/>
    <s v=""/>
    <s v=""/>
    <s v="A"/>
  </r>
  <r>
    <x v="13"/>
    <x v="5"/>
    <x v="4"/>
    <m/>
    <x v="4"/>
    <x v="4"/>
    <x v="3"/>
    <s v=""/>
    <s v=""/>
    <m/>
    <m/>
    <s v="停機"/>
    <m/>
    <m/>
    <m/>
    <s v="停機"/>
    <m/>
    <m/>
    <m/>
    <s v="停機"/>
    <m/>
    <m/>
    <m/>
    <s v="停機"/>
    <m/>
    <s v=""/>
    <s v="停機"/>
    <s v=""/>
    <s v=""/>
    <s v=""/>
    <s v=""/>
    <s v="A"/>
  </r>
  <r>
    <x v="13"/>
    <x v="6"/>
    <x v="8"/>
    <s v="G"/>
    <x v="6"/>
    <x v="7"/>
    <x v="5"/>
    <s v="洋綠色"/>
    <n v="2"/>
    <m/>
    <m/>
    <m/>
    <m/>
    <m/>
    <m/>
    <m/>
    <m/>
    <m/>
    <m/>
    <m/>
    <m/>
    <m/>
    <m/>
    <m/>
    <m/>
    <n v="2.4615384615384617"/>
    <s v=""/>
    <s v=""/>
    <s v=""/>
    <s v=""/>
    <s v=""/>
    <s v="A"/>
  </r>
  <r>
    <x v="13"/>
    <x v="7"/>
    <x v="4"/>
    <m/>
    <x v="4"/>
    <x v="4"/>
    <x v="3"/>
    <s v=""/>
    <s v=""/>
    <m/>
    <m/>
    <s v="停機"/>
    <m/>
    <m/>
    <m/>
    <s v="停機"/>
    <m/>
    <m/>
    <m/>
    <s v="停機"/>
    <m/>
    <m/>
    <m/>
    <s v="停機"/>
    <m/>
    <s v=""/>
    <s v="停機"/>
    <s v=""/>
    <s v=""/>
    <s v=""/>
    <s v=""/>
    <s v="A"/>
  </r>
  <r>
    <x v="13"/>
    <x v="8"/>
    <x v="26"/>
    <m/>
    <x v="14"/>
    <x v="8"/>
    <x v="4"/>
    <s v="綠藍雙色"/>
    <n v="5"/>
    <m/>
    <m/>
    <m/>
    <m/>
    <m/>
    <m/>
    <m/>
    <m/>
    <m/>
    <m/>
    <m/>
    <m/>
    <m/>
    <m/>
    <m/>
    <m/>
    <n v="2.8685258964143427"/>
    <s v=""/>
    <s v=""/>
    <s v=""/>
    <s v=""/>
    <s v=""/>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m/>
    <m/>
    <m/>
    <m/>
    <m/>
    <m/>
    <m/>
    <m/>
    <m/>
    <m/>
    <m/>
    <m/>
    <m/>
    <m/>
    <m/>
    <m/>
    <n v="3.2653061224489797"/>
    <s v=""/>
    <s v=""/>
    <s v=""/>
    <s v=""/>
    <s v=""/>
    <s v="A"/>
  </r>
  <r>
    <x v="13"/>
    <x v="12"/>
    <x v="11"/>
    <m/>
    <x v="8"/>
    <x v="9"/>
    <x v="6"/>
    <s v="綠藍三角"/>
    <n v="5"/>
    <m/>
    <m/>
    <m/>
    <m/>
    <m/>
    <m/>
    <m/>
    <m/>
    <m/>
    <m/>
    <m/>
    <m/>
    <m/>
    <m/>
    <m/>
    <m/>
    <n v="3.0573248407643314"/>
    <s v=""/>
    <s v=""/>
    <s v=""/>
    <s v=""/>
    <s v=""/>
    <s v="A"/>
  </r>
  <r>
    <x v="13"/>
    <x v="13"/>
    <x v="4"/>
    <m/>
    <x v="4"/>
    <x v="4"/>
    <x v="3"/>
    <s v=""/>
    <s v=""/>
    <m/>
    <m/>
    <s v="停機"/>
    <m/>
    <m/>
    <m/>
    <s v="停機"/>
    <m/>
    <m/>
    <m/>
    <s v="停機"/>
    <m/>
    <m/>
    <m/>
    <s v="停機"/>
    <m/>
    <s v=""/>
    <s v="停機"/>
    <s v=""/>
    <s v=""/>
    <s v=""/>
    <s v=""/>
    <s v="A"/>
  </r>
  <r>
    <x v="13"/>
    <x v="14"/>
    <x v="12"/>
    <m/>
    <x v="9"/>
    <x v="10"/>
    <x v="2"/>
    <s v="白底紅三角"/>
    <n v="5"/>
    <m/>
    <m/>
    <m/>
    <m/>
    <m/>
    <m/>
    <m/>
    <m/>
    <m/>
    <m/>
    <m/>
    <m/>
    <m/>
    <m/>
    <m/>
    <m/>
    <n v="2.2187981510015407"/>
    <s v=""/>
    <s v=""/>
    <s v=""/>
    <s v=""/>
    <s v=""/>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m/>
    <m/>
    <m/>
    <m/>
    <m/>
    <m/>
    <m/>
    <m/>
    <m/>
    <m/>
    <m/>
    <m/>
    <m/>
    <m/>
    <m/>
    <m/>
    <n v="6.9230769230769234"/>
    <s v=""/>
    <s v=""/>
    <s v=""/>
    <s v=""/>
    <s v=""/>
    <s v="A"/>
  </r>
  <r>
    <x v="13"/>
    <x v="18"/>
    <x v="4"/>
    <m/>
    <x v="4"/>
    <x v="4"/>
    <x v="3"/>
    <s v=""/>
    <s v=""/>
    <m/>
    <m/>
    <s v="停機"/>
    <m/>
    <m/>
    <m/>
    <s v="停機"/>
    <m/>
    <m/>
    <m/>
    <s v="停機"/>
    <m/>
    <m/>
    <m/>
    <s v="停機"/>
    <m/>
    <s v=""/>
    <s v="停機"/>
    <s v=""/>
    <s v=""/>
    <s v=""/>
    <s v=""/>
    <s v="J"/>
  </r>
  <r>
    <x v="13"/>
    <x v="19"/>
    <x v="30"/>
    <s v="K"/>
    <x v="11"/>
    <x v="17"/>
    <x v="4"/>
    <s v="紅白直條"/>
    <n v="5.5"/>
    <m/>
    <m/>
    <m/>
    <m/>
    <m/>
    <m/>
    <m/>
    <m/>
    <m/>
    <m/>
    <m/>
    <m/>
    <m/>
    <m/>
    <m/>
    <m/>
    <n v="5.0526315789473681"/>
    <s v=""/>
    <s v=""/>
    <s v=""/>
    <s v=""/>
    <s v=""/>
    <s v="J"/>
  </r>
  <r>
    <x v="13"/>
    <x v="20"/>
    <x v="4"/>
    <m/>
    <x v="4"/>
    <x v="4"/>
    <x v="3"/>
    <s v=""/>
    <s v=""/>
    <m/>
    <m/>
    <s v="停機"/>
    <m/>
    <m/>
    <m/>
    <s v="停機"/>
    <m/>
    <m/>
    <m/>
    <s v="停機"/>
    <m/>
    <m/>
    <m/>
    <s v="停機"/>
    <m/>
    <s v=""/>
    <s v="停機"/>
    <s v=""/>
    <s v=""/>
    <s v=""/>
    <s v=""/>
    <s v="J"/>
  </r>
  <r>
    <x v="13"/>
    <x v="21"/>
    <x v="28"/>
    <s v="K"/>
    <x v="11"/>
    <x v="19"/>
    <x v="2"/>
    <s v="白紫條紋"/>
    <n v="5.5"/>
    <m/>
    <m/>
    <m/>
    <m/>
    <m/>
    <m/>
    <m/>
    <m/>
    <m/>
    <m/>
    <m/>
    <m/>
    <m/>
    <m/>
    <m/>
    <m/>
    <n v="5.8775510204081636"/>
    <s v=""/>
    <s v=""/>
    <s v=""/>
    <s v=""/>
    <s v=""/>
    <s v="T"/>
  </r>
  <r>
    <x v="13"/>
    <x v="22"/>
    <x v="25"/>
    <s v="K"/>
    <x v="11"/>
    <x v="17"/>
    <x v="2"/>
    <s v="紅底黃星"/>
    <n v="5.5"/>
    <m/>
    <m/>
    <m/>
    <m/>
    <m/>
    <m/>
    <m/>
    <m/>
    <m/>
    <m/>
    <m/>
    <m/>
    <m/>
    <m/>
    <m/>
    <m/>
    <n v="5.8536585365853657"/>
    <s v=""/>
    <s v=""/>
    <s v=""/>
    <s v=""/>
    <s v=""/>
    <s v="T"/>
  </r>
  <r>
    <x v="13"/>
    <x v="23"/>
    <x v="17"/>
    <m/>
    <x v="11"/>
    <x v="14"/>
    <x v="7"/>
    <s v="黃底紅點"/>
    <n v="5"/>
    <m/>
    <m/>
    <m/>
    <m/>
    <m/>
    <m/>
    <m/>
    <m/>
    <m/>
    <m/>
    <m/>
    <m/>
    <m/>
    <m/>
    <m/>
    <m/>
    <n v="6.2882096069868991"/>
    <s v=""/>
    <s v=""/>
    <s v=""/>
    <s v=""/>
    <s v=""/>
    <s v="T"/>
  </r>
  <r>
    <x v="13"/>
    <x v="23"/>
    <x v="18"/>
    <m/>
    <x v="11"/>
    <x v="14"/>
    <x v="7"/>
    <s v="紅底藍點"/>
    <n v="5"/>
    <m/>
    <m/>
    <m/>
    <m/>
    <m/>
    <m/>
    <m/>
    <m/>
    <m/>
    <m/>
    <m/>
    <m/>
    <m/>
    <m/>
    <m/>
    <m/>
    <n v="6.1802575107296134"/>
    <s v=""/>
    <s v=""/>
    <s v=""/>
    <s v=""/>
    <s v=""/>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37"/>
    <s v="了機"/>
    <s v=""/>
    <s v=""/>
    <s v=""/>
    <s v=""/>
    <s v="T"/>
  </r>
  <r>
    <x v="13"/>
    <x v="25"/>
    <x v="31"/>
    <s v="K"/>
    <x v="11"/>
    <x v="19"/>
    <x v="2"/>
    <s v="黃紅雙色"/>
    <n v="5.5"/>
    <m/>
    <m/>
    <m/>
    <m/>
    <m/>
    <m/>
    <m/>
    <m/>
    <m/>
    <m/>
    <m/>
    <m/>
    <m/>
    <m/>
    <m/>
    <m/>
    <n v="5.8536585365853657"/>
    <s v=""/>
    <s v=""/>
    <s v=""/>
    <s v=""/>
    <s v=""/>
    <s v="T"/>
  </r>
  <r>
    <x v="13"/>
    <x v="26"/>
    <x v="29"/>
    <s v="K"/>
    <x v="11"/>
    <x v="19"/>
    <x v="2"/>
    <s v="棕色"/>
    <n v="5.5"/>
    <m/>
    <m/>
    <m/>
    <m/>
    <m/>
    <m/>
    <m/>
    <m/>
    <m/>
    <m/>
    <m/>
    <m/>
    <m/>
    <m/>
    <m/>
    <m/>
    <n v="5.8536585365853657"/>
    <s v=""/>
    <s v=""/>
    <s v=""/>
    <s v=""/>
    <s v=""/>
    <s v="T"/>
  </r>
  <r>
    <x v="13"/>
    <x v="27"/>
    <x v="32"/>
    <m/>
    <x v="16"/>
    <x v="20"/>
    <x v="0"/>
    <s v="白黑三角"/>
    <n v="4"/>
    <m/>
    <m/>
    <m/>
    <m/>
    <m/>
    <m/>
    <m/>
    <m/>
    <m/>
    <m/>
    <m/>
    <m/>
    <m/>
    <m/>
    <m/>
    <m/>
    <n v="2.028169014084507"/>
    <e v="#VALUE!"/>
    <s v=""/>
    <m/>
    <s v=""/>
    <s v=""/>
    <s v="S"/>
  </r>
  <r>
    <x v="13"/>
    <x v="27"/>
    <x v="33"/>
    <m/>
    <x v="17"/>
    <x v="21"/>
    <x v="4"/>
    <s v="白底紅十字"/>
    <n v="5"/>
    <m/>
    <m/>
    <m/>
    <m/>
    <m/>
    <m/>
    <m/>
    <m/>
    <m/>
    <m/>
    <m/>
    <m/>
    <m/>
    <m/>
    <m/>
    <m/>
    <n v="2.8402366863905324"/>
    <e v="#VALUE!"/>
    <s v=""/>
    <m/>
    <s v=""/>
    <s v=""/>
    <s v="S"/>
  </r>
  <r>
    <x v="13"/>
    <x v="28"/>
    <x v="23"/>
    <m/>
    <x v="4"/>
    <x v="4"/>
    <x v="3"/>
    <s v=""/>
    <s v=""/>
    <m/>
    <m/>
    <s v="絲開發"/>
    <m/>
    <m/>
    <m/>
    <s v="絲開發"/>
    <m/>
    <m/>
    <m/>
    <s v="絲開發"/>
    <m/>
    <m/>
    <m/>
    <s v="絲開發"/>
    <m/>
    <s v=""/>
    <s v=""/>
    <s v=""/>
    <m/>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37"/>
    <x v="34"/>
    <m/>
    <x v="18"/>
    <x v="22"/>
    <x v="9"/>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m/>
    <n v="12"/>
    <m/>
    <n v="12"/>
    <m/>
    <m/>
    <n v="1020"/>
    <n v="3.0098360655737704"/>
    <n v="214.90229508196717"/>
    <n v="0"/>
    <n v="0"/>
    <n v="0.42980459016393435"/>
    <n v="0.42980459016393435"/>
  </r>
  <r>
    <x v="13"/>
    <s v="F01"/>
    <s v="A07"/>
    <x v="1"/>
    <x v="1"/>
    <s v="75/72CE"/>
    <s v="藍底白十字"/>
    <x v="1"/>
    <n v="75"/>
    <n v="237000"/>
    <n v="1200"/>
    <n v="24"/>
    <m/>
    <n v="12"/>
    <m/>
    <n v="12"/>
    <m/>
    <m/>
    <n v="1020"/>
    <n v="6.1974683544303799"/>
    <n v="126.42835443037974"/>
    <n v="0"/>
    <n v="0"/>
    <n v="0.25285670886075945"/>
    <n v="0.25285670886075945"/>
  </r>
  <r>
    <x v="13"/>
    <s v="F01"/>
    <s v="A20"/>
    <x v="0"/>
    <x v="2"/>
    <s v="100/72PFR"/>
    <s v="藍白直條"/>
    <x v="0"/>
    <n v="100"/>
    <n v="358000"/>
    <n v="1200"/>
    <n v="12"/>
    <m/>
    <n v="12"/>
    <m/>
    <n v="12"/>
    <m/>
    <m/>
    <n v="1020"/>
    <n v="4.1027932960893851"/>
    <n v="41.84849162011173"/>
    <n v="0"/>
    <n v="0"/>
    <n v="8.3696983240223455E-2"/>
    <n v="8.3696983240223455E-2"/>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3"/>
    <m/>
    <m/>
    <m/>
    <m/>
    <n v="36"/>
    <m/>
    <n v="36"/>
    <m/>
    <m/>
    <m/>
    <m/>
    <n v="383.17914113245865"/>
    <n v="0"/>
    <n v="0"/>
    <n v="0.76635828226491731"/>
    <n v="0.7663582822649173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3"/>
    <m/>
    <m/>
    <m/>
    <m/>
    <n v="36"/>
    <m/>
    <n v="36"/>
    <m/>
    <m/>
    <m/>
    <m/>
    <n v="383.17914113245865"/>
    <n v="0"/>
    <n v="0"/>
    <n v="0.76635828226491731"/>
    <n v="0.76635828226491731"/>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0"/>
    <m/>
    <m/>
    <m/>
    <m/>
    <n v="0"/>
    <m/>
    <n v="0"/>
    <m/>
    <m/>
    <m/>
    <m/>
    <n v="0"/>
    <n v="0"/>
    <n v="0"/>
    <n v="0"/>
    <n v="0"/>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0"/>
    <m/>
    <m/>
    <m/>
    <m/>
    <n v="0"/>
    <m/>
    <n v="0"/>
    <m/>
    <m/>
    <m/>
    <m/>
    <n v="0"/>
    <n v="0"/>
    <n v="0"/>
    <n v="0"/>
    <n v="0"/>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0"/>
    <m/>
    <m/>
    <m/>
    <m/>
    <n v="0"/>
    <m/>
    <n v="0"/>
    <m/>
    <m/>
    <m/>
    <m/>
    <n v="0"/>
    <n v="0"/>
    <n v="0"/>
    <n v="0"/>
    <n v="0"/>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0"/>
    <m/>
    <m/>
    <m/>
    <m/>
    <n v="0"/>
    <m/>
    <n v="0"/>
    <m/>
    <m/>
    <m/>
    <m/>
    <n v="0"/>
    <n v="0"/>
    <n v="0"/>
    <n v="0"/>
    <n v="0"/>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0"/>
    <m/>
    <m/>
    <m/>
    <m/>
    <n v="0"/>
    <m/>
    <n v="0"/>
    <m/>
    <m/>
    <m/>
    <m/>
    <n v="0"/>
    <n v="0"/>
    <n v="0"/>
    <n v="0"/>
    <n v="0"/>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0"/>
    <m/>
    <m/>
    <m/>
    <m/>
    <n v="0"/>
    <m/>
    <n v="0"/>
    <m/>
    <m/>
    <m/>
    <m/>
    <n v="0"/>
    <n v="0"/>
    <n v="0"/>
    <n v="0"/>
    <n v="0"/>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0"/>
    <m/>
    <m/>
    <m/>
    <m/>
    <n v="0"/>
    <m/>
    <n v="0"/>
    <m/>
    <m/>
    <m/>
    <m/>
    <n v="0"/>
    <n v="0"/>
    <n v="0"/>
    <n v="0"/>
    <n v="0"/>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0"/>
    <m/>
    <m/>
    <m/>
    <m/>
    <n v="0"/>
    <m/>
    <n v="0"/>
    <m/>
    <m/>
    <m/>
    <m/>
    <n v="0"/>
    <n v="0"/>
    <n v="0"/>
    <n v="0"/>
    <n v="0"/>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0"/>
    <m/>
    <m/>
    <m/>
    <m/>
    <n v="0"/>
    <m/>
    <n v="0"/>
    <m/>
    <m/>
    <m/>
    <m/>
    <n v="0"/>
    <n v="0"/>
    <n v="0"/>
    <n v="0"/>
    <n v="0"/>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0"/>
    <m/>
    <m/>
    <m/>
    <m/>
    <n v="0"/>
    <m/>
    <n v="0"/>
    <m/>
    <m/>
    <m/>
    <m/>
    <n v="0"/>
    <n v="0"/>
    <n v="0"/>
    <n v="0"/>
    <n v="0"/>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0"/>
    <m/>
    <m/>
    <m/>
    <m/>
    <n v="0"/>
    <m/>
    <n v="0"/>
    <m/>
    <m/>
    <m/>
    <m/>
    <n v="0"/>
    <n v="0"/>
    <n v="0"/>
    <n v="0"/>
    <n v="0"/>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0"/>
    <m/>
    <m/>
    <m/>
    <m/>
    <n v="0"/>
    <m/>
    <n v="0"/>
    <m/>
    <m/>
    <m/>
    <m/>
    <n v="0"/>
    <n v="0"/>
    <n v="0"/>
    <n v="0"/>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0"/>
    <m/>
    <m/>
    <m/>
    <m/>
    <n v="0"/>
    <m/>
    <n v="0"/>
    <m/>
    <m/>
    <m/>
    <m/>
    <n v="0"/>
    <n v="0"/>
    <n v="0"/>
    <n v="0"/>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0"/>
    <m/>
    <m/>
    <m/>
    <m/>
    <n v="0"/>
    <m/>
    <n v="0"/>
    <m/>
    <m/>
    <m/>
    <m/>
    <n v="0"/>
    <n v="0"/>
    <n v="0"/>
    <n v="0"/>
    <n v="0"/>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0"/>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0"/>
    <m/>
    <m/>
    <m/>
    <m/>
    <n v="0"/>
    <m/>
    <n v="0"/>
    <m/>
    <m/>
    <m/>
    <m/>
    <n v="0"/>
    <n v="0"/>
    <n v="0"/>
    <n v="0"/>
    <n v="0"/>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0"/>
    <m/>
    <m/>
    <m/>
    <m/>
    <n v="0"/>
    <m/>
    <n v="0"/>
    <m/>
    <m/>
    <m/>
    <m/>
    <n v="0"/>
    <n v="0"/>
    <n v="0"/>
    <n v="0"/>
    <n v="0"/>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0"/>
    <m/>
    <m/>
    <m/>
    <m/>
    <n v="0"/>
    <m/>
    <n v="0"/>
    <m/>
    <m/>
    <m/>
    <m/>
    <n v="0"/>
    <n v="0"/>
    <n v="0"/>
    <n v="0"/>
    <n v="0"/>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0"/>
    <m/>
    <m/>
    <m/>
    <m/>
    <n v="0"/>
    <m/>
    <n v="0"/>
    <m/>
    <m/>
    <m/>
    <m/>
    <n v="0"/>
    <n v="0"/>
    <n v="0"/>
    <n v="0"/>
    <n v="0"/>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0"/>
    <m/>
    <m/>
    <m/>
    <m/>
    <n v="0"/>
    <m/>
    <n v="0"/>
    <m/>
    <m/>
    <m/>
    <m/>
    <n v="0"/>
    <n v="0"/>
    <n v="0"/>
    <n v="0"/>
    <n v="0"/>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0"/>
    <m/>
    <m/>
    <m/>
    <m/>
    <n v="0"/>
    <m/>
    <n v="0"/>
    <m/>
    <m/>
    <m/>
    <m/>
    <n v="0"/>
    <n v="0"/>
    <n v="0"/>
    <n v="0"/>
    <n v="0"/>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0"/>
    <m/>
    <m/>
    <m/>
    <m/>
    <n v="0"/>
    <m/>
    <n v="0"/>
    <m/>
    <m/>
    <m/>
    <m/>
    <n v="0"/>
    <n v="0"/>
    <n v="0"/>
    <n v="0"/>
    <n v="0"/>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0"/>
    <m/>
    <m/>
    <m/>
    <m/>
    <n v="0"/>
    <m/>
    <n v="0"/>
    <m/>
    <m/>
    <m/>
    <m/>
    <n v="0"/>
    <n v="0"/>
    <n v="0"/>
    <n v="0"/>
    <n v="0"/>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0"/>
    <m/>
    <m/>
    <m/>
    <m/>
    <n v="0"/>
    <m/>
    <n v="0"/>
    <m/>
    <m/>
    <m/>
    <m/>
    <n v="0"/>
    <n v="0"/>
    <n v="0"/>
    <n v="0"/>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0"/>
    <m/>
    <m/>
    <m/>
    <m/>
    <n v="0"/>
    <m/>
    <n v="0"/>
    <m/>
    <m/>
    <m/>
    <m/>
    <n v="0"/>
    <n v="0"/>
    <n v="0"/>
    <n v="0"/>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0"/>
    <m/>
    <m/>
    <m/>
    <m/>
    <n v="0"/>
    <m/>
    <n v="0"/>
    <m/>
    <m/>
    <m/>
    <m/>
    <n v="0"/>
    <n v="0"/>
    <n v="0"/>
    <n v="0"/>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563">
  <r>
    <x v="0"/>
    <x v="0"/>
    <x v="0"/>
    <x v="0"/>
    <x v="0"/>
    <x v="0"/>
    <x v="0"/>
    <x v="0"/>
    <x v="0"/>
    <m/>
    <m/>
    <s v="了機"/>
    <m/>
    <m/>
    <m/>
    <s v="了機"/>
    <m/>
    <m/>
    <m/>
    <s v="停機"/>
    <m/>
    <m/>
    <m/>
    <s v="停機"/>
    <m/>
    <n v="3"/>
    <s v="了機"/>
    <s v=""/>
    <s v=""/>
    <s v=""/>
    <s v=""/>
    <s v="A"/>
    <n v="1"/>
    <s v="KV"/>
    <s v="KV"/>
    <s v="MACMAC"/>
    <s v="MACMAC"/>
  </r>
  <r>
    <x v="0"/>
    <x v="1"/>
    <x v="1"/>
    <x v="0"/>
    <x v="1"/>
    <x v="1"/>
    <x v="1"/>
    <x v="1"/>
    <x v="1"/>
    <n v="11"/>
    <n v="0"/>
    <n v="9306"/>
    <n v="8249"/>
    <n v="11"/>
    <n v="0"/>
    <n v="9064"/>
    <n v="8396"/>
    <n v="10"/>
    <n v="0"/>
    <n v="9178"/>
    <n v="8393"/>
    <n v="15"/>
    <n v="0"/>
    <n v="9306"/>
    <n v="8371"/>
    <n v="1.7777777777777777"/>
    <n v="15.666666666666666"/>
    <n v="1"/>
    <n v="87.828749999999999"/>
    <n v="1.9583333333333333"/>
    <n v="1.9583333333333333"/>
    <s v="A"/>
    <n v="1"/>
    <s v="KV"/>
    <s v="KV"/>
    <s v="MACMAC"/>
    <s v="MACMAC"/>
  </r>
  <r>
    <x v="0"/>
    <x v="2"/>
    <x v="2"/>
    <x v="1"/>
    <x v="2"/>
    <x v="2"/>
    <x v="2"/>
    <x v="2"/>
    <x v="1"/>
    <n v="4"/>
    <n v="0"/>
    <n v="8451"/>
    <m/>
    <n v="4"/>
    <n v="0"/>
    <n v="8635"/>
    <m/>
    <n v="6"/>
    <n v="0"/>
    <n v="8592"/>
    <m/>
    <n v="6"/>
    <n v="0"/>
    <n v="8406"/>
    <m/>
    <n v="3.2653061224489797"/>
    <n v="6.666666666666667"/>
    <n v="1"/>
    <n v="85.21"/>
    <n v="0.83333333333333337"/>
    <n v="0.83333333333333337"/>
    <s v="A"/>
    <n v="1"/>
    <s v="KV"/>
    <s v="KV"/>
    <s v="MACMAC"/>
    <s v="MACMAC"/>
  </r>
  <r>
    <x v="0"/>
    <x v="2"/>
    <x v="3"/>
    <x v="1"/>
    <x v="3"/>
    <x v="3"/>
    <x v="2"/>
    <x v="3"/>
    <x v="1"/>
    <n v="16"/>
    <n v="0"/>
    <m/>
    <n v="8458"/>
    <n v="0"/>
    <n v="0"/>
    <m/>
    <n v="8596"/>
    <n v="4"/>
    <n v="0"/>
    <n v="8533"/>
    <m/>
    <n v="8"/>
    <n v="0"/>
    <m/>
    <n v="8380"/>
    <n v="3.2653061224489797"/>
    <n v="9.3333333333333339"/>
    <n v="1"/>
    <n v="84.917500000000004"/>
    <n v="1.1666666666666667"/>
    <n v="1.1666666666666667"/>
    <s v="A"/>
    <n v="1"/>
    <s v="KV"/>
    <s v="KV"/>
    <s v="MACMAC"/>
    <s v="MACMAC"/>
  </r>
  <r>
    <x v="0"/>
    <x v="3"/>
    <x v="4"/>
    <x v="0"/>
    <x v="4"/>
    <x v="4"/>
    <x v="3"/>
    <x v="4"/>
    <x v="2"/>
    <m/>
    <m/>
    <s v="停機"/>
    <m/>
    <m/>
    <m/>
    <s v="停機"/>
    <m/>
    <m/>
    <m/>
    <s v="停機"/>
    <m/>
    <m/>
    <m/>
    <s v="停機"/>
    <m/>
    <s v=""/>
    <s v="停機"/>
    <s v=""/>
    <s v=""/>
    <s v=""/>
    <s v=""/>
    <s v="A"/>
    <n v="1"/>
    <s v="N/A"/>
    <s v="N/A"/>
    <s v="N/A"/>
    <s v="N/A"/>
  </r>
  <r>
    <x v="0"/>
    <x v="4"/>
    <x v="5"/>
    <x v="0"/>
    <x v="5"/>
    <x v="5"/>
    <x v="4"/>
    <x v="5"/>
    <x v="3"/>
    <n v="23"/>
    <n v="0"/>
    <n v="8434"/>
    <n v="9053"/>
    <n v="9"/>
    <n v="1"/>
    <n v="8681"/>
    <n v="8935"/>
    <n v="12"/>
    <n v="0"/>
    <n v="8648"/>
    <n v="8996"/>
    <n v="30"/>
    <n v="2"/>
    <n v="8601"/>
    <n v="8783"/>
    <n v="1.7496962332928312"/>
    <n v="24.666666666666668"/>
    <n v="0.99175681089743595"/>
    <n v="87.663749999999993"/>
    <n v="3.0833333333333335"/>
    <n v="2.9583333333333335"/>
    <s v="A"/>
    <n v="1"/>
    <s v="CEDIE"/>
    <s v="CEDIE"/>
    <s v="CHALS"/>
    <s v="CHALS"/>
  </r>
  <r>
    <x v="0"/>
    <x v="5"/>
    <x v="6"/>
    <x v="1"/>
    <x v="3"/>
    <x v="6"/>
    <x v="2"/>
    <x v="6"/>
    <x v="1"/>
    <n v="6"/>
    <n v="0"/>
    <n v="9434"/>
    <m/>
    <n v="6"/>
    <n v="2"/>
    <n v="9384"/>
    <m/>
    <n v="8"/>
    <n v="0"/>
    <n v="9307"/>
    <m/>
    <n v="4"/>
    <n v="0"/>
    <n v="9400"/>
    <m/>
    <n v="3.2505643340857788"/>
    <n v="8"/>
    <n v="0.99704193376068373"/>
    <n v="93.8125"/>
    <n v="1"/>
    <n v="0.91666666666666663"/>
    <s v="A"/>
    <n v="1"/>
    <s v="CEDIE"/>
    <s v="CEDIE"/>
    <s v="CHALS"/>
    <s v="CHALS"/>
  </r>
  <r>
    <x v="0"/>
    <x v="5"/>
    <x v="7"/>
    <x v="1"/>
    <x v="2"/>
    <x v="2"/>
    <x v="2"/>
    <x v="7"/>
    <x v="1"/>
    <n v="34"/>
    <n v="0"/>
    <m/>
    <n v="8988"/>
    <n v="6"/>
    <n v="0"/>
    <m/>
    <n v="9575"/>
    <n v="6"/>
    <n v="0"/>
    <n v="9553"/>
    <m/>
    <n v="16"/>
    <n v="0"/>
    <m/>
    <n v="9504"/>
    <n v="3.2505643340857788"/>
    <n v="20.666666666666668"/>
    <n v="1"/>
    <n v="94.05"/>
    <n v="2.5833333333333335"/>
    <n v="2.5833333333333335"/>
    <s v="A"/>
    <n v="1"/>
    <s v="CEDIE"/>
    <s v="CEDIE"/>
    <s v="CHALS"/>
    <s v="CHALS"/>
  </r>
  <r>
    <x v="0"/>
    <x v="6"/>
    <x v="8"/>
    <x v="2"/>
    <x v="6"/>
    <x v="7"/>
    <x v="5"/>
    <x v="8"/>
    <x v="0"/>
    <n v="21"/>
    <n v="1"/>
    <n v="9837"/>
    <n v="9656"/>
    <n v="5"/>
    <n v="0"/>
    <n v="9847"/>
    <n v="9848"/>
    <n v="10"/>
    <n v="3"/>
    <n v="9785"/>
    <n v="9876"/>
    <n v="17"/>
    <n v="7"/>
    <n v="9717"/>
    <n v="9850"/>
    <n v="2.4615384615384617"/>
    <n v="17.666666666666668"/>
    <n v="0.978515625"/>
    <n v="98.02"/>
    <n v="2.2083333333333335"/>
    <n v="1.75"/>
    <s v="A"/>
    <n v="1"/>
    <s v="KV"/>
    <s v="KV"/>
    <s v="MACMAC"/>
    <s v="MACMAC"/>
  </r>
  <r>
    <x v="0"/>
    <x v="7"/>
    <x v="4"/>
    <x v="0"/>
    <x v="4"/>
    <x v="4"/>
    <x v="3"/>
    <x v="4"/>
    <x v="2"/>
    <m/>
    <m/>
    <s v="停機"/>
    <m/>
    <m/>
    <m/>
    <s v="停機"/>
    <m/>
    <m/>
    <m/>
    <s v="停機"/>
    <m/>
    <m/>
    <m/>
    <s v="停機"/>
    <m/>
    <s v=""/>
    <s v="停機"/>
    <s v=""/>
    <s v=""/>
    <s v=""/>
    <s v=""/>
    <s v="A"/>
    <n v="1"/>
    <s v="N/A"/>
    <s v="N/A"/>
    <s v="N/A"/>
    <s v="N/A"/>
  </r>
  <r>
    <x v="0"/>
    <x v="8"/>
    <x v="9"/>
    <x v="0"/>
    <x v="7"/>
    <x v="8"/>
    <x v="4"/>
    <x v="9"/>
    <x v="1"/>
    <n v="15"/>
    <n v="0"/>
    <n v="8799"/>
    <n v="8298"/>
    <n v="10"/>
    <n v="2"/>
    <n v="8822"/>
    <n v="8355"/>
    <n v="5"/>
    <n v="0"/>
    <n v="8734"/>
    <n v="8223"/>
    <n v="14"/>
    <n v="1"/>
    <n v="8167"/>
    <n v="8745"/>
    <n v="2.8685258964143427"/>
    <n v="14.666666666666666"/>
    <n v="0.99497195512820513"/>
    <n v="85.178749999999994"/>
    <n v="1.8333333333333333"/>
    <n v="1.7083333333333333"/>
    <s v="A"/>
    <n v="1"/>
    <s v="KV"/>
    <s v="KV"/>
    <s v="MACMAC"/>
    <s v="MACMAC"/>
  </r>
  <r>
    <x v="0"/>
    <x v="9"/>
    <x v="4"/>
    <x v="0"/>
    <x v="4"/>
    <x v="4"/>
    <x v="3"/>
    <x v="4"/>
    <x v="2"/>
    <m/>
    <m/>
    <s v="停機"/>
    <m/>
    <m/>
    <m/>
    <s v="停機"/>
    <m/>
    <m/>
    <m/>
    <s v="停機"/>
    <m/>
    <m/>
    <m/>
    <s v="停機"/>
    <m/>
    <s v=""/>
    <s v="停機"/>
    <s v=""/>
    <s v=""/>
    <s v=""/>
    <s v=""/>
    <s v="A"/>
    <n v="1"/>
    <s v="N/A"/>
    <s v="N/A"/>
    <s v="N/A"/>
    <s v="N/A"/>
  </r>
  <r>
    <x v="0"/>
    <x v="10"/>
    <x v="4"/>
    <x v="0"/>
    <x v="4"/>
    <x v="4"/>
    <x v="3"/>
    <x v="4"/>
    <x v="2"/>
    <m/>
    <m/>
    <s v="停機"/>
    <m/>
    <m/>
    <m/>
    <s v="停機"/>
    <m/>
    <m/>
    <m/>
    <s v="停機"/>
    <m/>
    <m/>
    <m/>
    <s v="停機"/>
    <m/>
    <s v=""/>
    <s v="停機"/>
    <s v=""/>
    <s v=""/>
    <s v=""/>
    <s v=""/>
    <s v="A"/>
    <n v="1"/>
    <s v="N/A"/>
    <s v="N/A"/>
    <s v="N/A"/>
    <s v="N/A"/>
  </r>
  <r>
    <x v="0"/>
    <x v="11"/>
    <x v="10"/>
    <x v="1"/>
    <x v="3"/>
    <x v="6"/>
    <x v="2"/>
    <x v="10"/>
    <x v="1"/>
    <n v="32"/>
    <n v="6"/>
    <n v="9391"/>
    <n v="8927"/>
    <n v="2"/>
    <n v="0"/>
    <n v="9630"/>
    <n v="9072"/>
    <n v="4"/>
    <n v="0"/>
    <n v="9602"/>
    <n v="9073"/>
    <n v="24"/>
    <n v="3"/>
    <n v="9543"/>
    <n v="9000"/>
    <n v="3.2653061224489797"/>
    <n v="10.333333333333334"/>
    <n v="0.98674879807692306"/>
    <n v="92.797499999999999"/>
    <n v="1.2916666666666667"/>
    <n v="1.1041666666666667"/>
    <s v="A"/>
    <n v="0.5"/>
    <s v="CEDIE"/>
    <s v="CEDIE"/>
    <s v="CHALS"/>
    <s v="CHALS"/>
  </r>
  <r>
    <x v="0"/>
    <x v="12"/>
    <x v="11"/>
    <x v="0"/>
    <x v="8"/>
    <x v="9"/>
    <x v="6"/>
    <x v="11"/>
    <x v="1"/>
    <n v="11"/>
    <n v="0"/>
    <s v="復開"/>
    <n v="9191"/>
    <n v="18"/>
    <n v="0"/>
    <n v="9668"/>
    <n v="9163"/>
    <n v="11"/>
    <n v="2"/>
    <n v="9654"/>
    <n v="9174"/>
    <n v="5"/>
    <n v="1"/>
    <n v="9596"/>
    <n v="9086"/>
    <n v="3.0573248407643314"/>
    <n v="15"/>
    <n v="0.99528245192307696"/>
    <n v="93.617142857142866"/>
    <n v="1.875"/>
    <n v="1.75"/>
    <s v="A"/>
    <n v="1"/>
    <s v="KIM"/>
    <s v="KIM"/>
    <s v="NASH"/>
    <s v="NASH"/>
  </r>
  <r>
    <x v="0"/>
    <x v="13"/>
    <x v="4"/>
    <x v="0"/>
    <x v="4"/>
    <x v="4"/>
    <x v="3"/>
    <x v="4"/>
    <x v="2"/>
    <m/>
    <m/>
    <s v="停機"/>
    <m/>
    <m/>
    <m/>
    <s v="停機"/>
    <m/>
    <m/>
    <m/>
    <s v="停機"/>
    <m/>
    <m/>
    <m/>
    <s v="停機"/>
    <m/>
    <s v=""/>
    <s v="停機"/>
    <s v=""/>
    <s v=""/>
    <s v=""/>
    <s v=""/>
    <s v="A"/>
    <n v="1"/>
    <s v="N/A"/>
    <s v="N/A"/>
    <s v="N/A"/>
    <s v="N/A"/>
  </r>
  <r>
    <x v="0"/>
    <x v="14"/>
    <x v="12"/>
    <x v="0"/>
    <x v="9"/>
    <x v="10"/>
    <x v="2"/>
    <x v="12"/>
    <x v="1"/>
    <n v="16"/>
    <n v="1"/>
    <n v="7659"/>
    <n v="8262"/>
    <n v="11"/>
    <n v="0"/>
    <n v="7693"/>
    <n v="8279"/>
    <n v="11"/>
    <n v="0"/>
    <n v="7617"/>
    <n v="8274"/>
    <n v="14"/>
    <n v="1"/>
    <n v="7759"/>
    <n v="8169"/>
    <n v="2.2187981510015407"/>
    <n v="17.333333333333332"/>
    <n v="0.99566639957264957"/>
    <n v="79.64"/>
    <n v="2.1666666666666665"/>
    <n v="2.0833333333333335"/>
    <s v="A"/>
    <n v="1"/>
    <s v="CEDIE"/>
    <s v="CEDIE"/>
    <s v="CHALS"/>
    <s v="CHALS"/>
  </r>
  <r>
    <x v="0"/>
    <x v="15"/>
    <x v="4"/>
    <x v="0"/>
    <x v="4"/>
    <x v="4"/>
    <x v="3"/>
    <x v="4"/>
    <x v="2"/>
    <m/>
    <m/>
    <s v="停機"/>
    <m/>
    <m/>
    <m/>
    <s v="停機"/>
    <m/>
    <m/>
    <m/>
    <s v="停機"/>
    <m/>
    <m/>
    <m/>
    <s v="停機"/>
    <m/>
    <s v=""/>
    <s v="停機"/>
    <s v=""/>
    <s v=""/>
    <s v=""/>
    <s v=""/>
    <s v="A"/>
    <n v="1"/>
    <s v="N/A"/>
    <s v="N/A"/>
    <s v="N/A"/>
    <s v="N/A"/>
  </r>
  <r>
    <x v="0"/>
    <x v="16"/>
    <x v="4"/>
    <x v="0"/>
    <x v="4"/>
    <x v="4"/>
    <x v="3"/>
    <x v="4"/>
    <x v="2"/>
    <m/>
    <m/>
    <s v="停機"/>
    <m/>
    <m/>
    <m/>
    <s v="停機"/>
    <m/>
    <m/>
    <m/>
    <s v="停機"/>
    <m/>
    <m/>
    <m/>
    <s v="停機"/>
    <m/>
    <s v=""/>
    <s v="停機"/>
    <s v=""/>
    <s v=""/>
    <s v=""/>
    <s v=""/>
    <s v="A"/>
    <n v="2"/>
    <s v="CEDIE"/>
    <s v="CEDIE"/>
    <s v="CHALS"/>
    <s v="CHALS"/>
  </r>
  <r>
    <x v="0"/>
    <x v="17"/>
    <x v="13"/>
    <x v="0"/>
    <x v="10"/>
    <x v="11"/>
    <x v="4"/>
    <x v="13"/>
    <x v="3"/>
    <m/>
    <m/>
    <s v="改紡"/>
    <m/>
    <m/>
    <m/>
    <s v="改紡"/>
    <m/>
    <m/>
    <m/>
    <s v="改紡"/>
    <m/>
    <m/>
    <m/>
    <s v="改紡"/>
    <m/>
    <n v="6.9230769230769234"/>
    <s v="改紡"/>
    <s v=""/>
    <s v=""/>
    <s v=""/>
    <s v=""/>
    <s v="A"/>
    <n v="1"/>
    <s v="CEDIE"/>
    <s v="CEDIE"/>
    <s v="CHALS"/>
    <s v="CHALS"/>
  </r>
  <r>
    <x v="0"/>
    <x v="18"/>
    <x v="4"/>
    <x v="0"/>
    <x v="4"/>
    <x v="4"/>
    <x v="3"/>
    <x v="4"/>
    <x v="2"/>
    <m/>
    <m/>
    <s v="停機"/>
    <m/>
    <m/>
    <m/>
    <s v="停機"/>
    <m/>
    <m/>
    <m/>
    <s v="停機"/>
    <m/>
    <m/>
    <m/>
    <s v="停機"/>
    <m/>
    <s v=""/>
    <s v="停機"/>
    <s v=""/>
    <s v=""/>
    <s v=""/>
    <s v=""/>
    <s v="J"/>
    <n v="1"/>
    <s v="N/A"/>
    <s v="N/A"/>
    <s v="N/A"/>
    <s v="N/A"/>
  </r>
  <r>
    <x v="0"/>
    <x v="19"/>
    <x v="14"/>
    <x v="1"/>
    <x v="11"/>
    <x v="12"/>
    <x v="4"/>
    <x v="14"/>
    <x v="4"/>
    <n v="25"/>
    <n v="6"/>
    <n v="6730"/>
    <m/>
    <n v="9"/>
    <n v="4"/>
    <n v="7250"/>
    <m/>
    <n v="9"/>
    <n v="0"/>
    <n v="7280"/>
    <m/>
    <n v="14"/>
    <n v="1"/>
    <n v="7220"/>
    <m/>
    <n v="5.0883392226148407"/>
    <n v="19"/>
    <n v="0.98960670405982909"/>
    <n v="71.2"/>
    <n v="2.375"/>
    <n v="1.9166666666666667"/>
    <s v="J"/>
    <n v="1"/>
    <s v="JUNJUN"/>
    <s v="JUNJUN"/>
    <s v="NASH"/>
    <s v="NASH"/>
  </r>
  <r>
    <x v="0"/>
    <x v="20"/>
    <x v="4"/>
    <x v="0"/>
    <x v="4"/>
    <x v="4"/>
    <x v="3"/>
    <x v="4"/>
    <x v="2"/>
    <m/>
    <m/>
    <s v="停機"/>
    <m/>
    <m/>
    <m/>
    <s v="停機"/>
    <m/>
    <m/>
    <m/>
    <s v="停機"/>
    <m/>
    <m/>
    <m/>
    <s v="停機"/>
    <m/>
    <s v=""/>
    <s v="停機"/>
    <s v=""/>
    <s v=""/>
    <s v=""/>
    <s v=""/>
    <s v="J"/>
    <n v="1"/>
    <s v="N/A"/>
    <s v="N/A"/>
    <s v="N/A"/>
    <s v="N/A"/>
  </r>
  <r>
    <x v="0"/>
    <x v="21"/>
    <x v="15"/>
    <x v="1"/>
    <x v="11"/>
    <x v="13"/>
    <x v="2"/>
    <x v="15"/>
    <x v="4"/>
    <n v="40"/>
    <n v="1"/>
    <n v="7960"/>
    <n v="8800"/>
    <n v="9"/>
    <n v="0"/>
    <n v="7870"/>
    <n v="8800"/>
    <n v="24"/>
    <n v="0"/>
    <n v="7040"/>
    <n v="8890"/>
    <n v="57"/>
    <n v="0"/>
    <n v="8240"/>
    <n v="8890"/>
    <n v="5.9016393442622954"/>
    <n v="43.333333333333336"/>
    <n v="0.99918536324786322"/>
    <n v="83.112499999999997"/>
    <n v="5.416666666666667"/>
    <n v="5.375"/>
    <s v="T"/>
    <n v="1"/>
    <s v="BRYAN"/>
    <s v="JHO"/>
    <s v="WILSON"/>
    <s v="WILSON"/>
  </r>
  <r>
    <x v="0"/>
    <x v="22"/>
    <x v="16"/>
    <x v="1"/>
    <x v="11"/>
    <x v="12"/>
    <x v="2"/>
    <x v="16"/>
    <x v="4"/>
    <n v="42"/>
    <n v="3"/>
    <n v="9440"/>
    <n v="8520"/>
    <n v="2"/>
    <n v="0"/>
    <n v="8890"/>
    <n v="7690"/>
    <n v="27"/>
    <n v="4"/>
    <n v="9170"/>
    <n v="8610"/>
    <n v="29"/>
    <n v="8"/>
    <n v="9170"/>
    <n v="8610"/>
    <n v="5.8299595141700404"/>
    <n v="33.333333333333336"/>
    <n v="0.98763020833333337"/>
    <n v="87.625"/>
    <n v="4.166666666666667"/>
    <n v="3.5416666666666665"/>
    <s v="T"/>
    <n v="1"/>
    <s v="DENDEN"/>
    <s v="DENDEN"/>
    <s v="MAMAY"/>
    <s v="MAMAY"/>
  </r>
  <r>
    <x v="0"/>
    <x v="23"/>
    <x v="17"/>
    <x v="0"/>
    <x v="11"/>
    <x v="14"/>
    <x v="7"/>
    <x v="17"/>
    <x v="1"/>
    <n v="21"/>
    <n v="0"/>
    <n v="8890"/>
    <m/>
    <n v="12"/>
    <n v="0"/>
    <n v="7840"/>
    <m/>
    <n v="50"/>
    <n v="0"/>
    <n v="9350"/>
    <m/>
    <n v="20"/>
    <n v="0"/>
    <n v="8150"/>
    <m/>
    <n v="6.2882096069868991"/>
    <n v="68.666666666666671"/>
    <n v="1"/>
    <n v="85.575000000000003"/>
    <n v="8.5833333333333339"/>
    <n v="8.5833333333333339"/>
    <s v="T"/>
    <n v="2"/>
    <s v="BRYAN"/>
    <s v="JHO"/>
    <s v="WILSON"/>
    <s v="WILSON"/>
  </r>
  <r>
    <x v="0"/>
    <x v="23"/>
    <x v="18"/>
    <x v="0"/>
    <x v="11"/>
    <x v="14"/>
    <x v="7"/>
    <x v="18"/>
    <x v="1"/>
    <n v="20"/>
    <n v="0"/>
    <m/>
    <n v="8244"/>
    <n v="10"/>
    <n v="0"/>
    <m/>
    <n v="7870"/>
    <n v="17"/>
    <n v="0"/>
    <n v="7500"/>
    <m/>
    <n v="39"/>
    <n v="0"/>
    <m/>
    <n v="8150"/>
    <n v="6.1802575107296134"/>
    <n v="57.333333333333336"/>
    <n v="1"/>
    <n v="79.41"/>
    <n v="7.166666666666667"/>
    <n v="7.166666666666667"/>
    <s v="T"/>
    <n v="2"/>
    <s v="BRYAN"/>
    <s v="JHO"/>
    <s v="WILSON"/>
    <s v="WILSON"/>
  </r>
  <r>
    <x v="0"/>
    <x v="24"/>
    <x v="19"/>
    <x v="0"/>
    <x v="12"/>
    <x v="15"/>
    <x v="4"/>
    <x v="19"/>
    <x v="4"/>
    <n v="28"/>
    <n v="0"/>
    <m/>
    <n v="6480"/>
    <n v="31"/>
    <n v="2"/>
    <s v="停機"/>
    <n v="8150"/>
    <n v="16"/>
    <n v="0"/>
    <s v="停機"/>
    <n v="7870"/>
    <n v="37"/>
    <n v="5"/>
    <s v="停機"/>
    <n v="7690"/>
    <n v="4.9655172413793105"/>
    <n v="74.666666666666671"/>
    <n v="0.99322248931623935"/>
    <n v="75.474999999999994"/>
    <n v="9.3333333333333339"/>
    <n v="8.75"/>
    <s v="T"/>
    <n v="2"/>
    <s v="DENDEN"/>
    <s v="DENDEN"/>
    <s v="MAMAY"/>
    <s v="MAMAY"/>
  </r>
  <r>
    <x v="0"/>
    <x v="25"/>
    <x v="20"/>
    <x v="1"/>
    <x v="13"/>
    <x v="16"/>
    <x v="8"/>
    <x v="20"/>
    <x v="4"/>
    <n v="17"/>
    <n v="4"/>
    <n v="6940"/>
    <m/>
    <n v="8"/>
    <n v="0"/>
    <n v="6740"/>
    <m/>
    <n v="16"/>
    <n v="0"/>
    <n v="7310"/>
    <m/>
    <n v="11"/>
    <n v="0"/>
    <n v="7410"/>
    <m/>
    <n v="6.6055045871559637"/>
    <n v="34.666666666666664"/>
    <n v="0.99708867521367517"/>
    <n v="71"/>
    <n v="4.333333333333333"/>
    <n v="4"/>
    <s v="T"/>
    <n v="2"/>
    <s v="BRYAN"/>
    <s v="JHO"/>
    <s v="WILSON"/>
    <s v="WILSON"/>
  </r>
  <r>
    <x v="0"/>
    <x v="25"/>
    <x v="21"/>
    <x v="1"/>
    <x v="11"/>
    <x v="13"/>
    <x v="2"/>
    <x v="21"/>
    <x v="4"/>
    <n v="10"/>
    <n v="0"/>
    <m/>
    <n v="9070"/>
    <n v="9"/>
    <n v="0"/>
    <m/>
    <n v="8500"/>
    <n v="18"/>
    <n v="0"/>
    <n v="9260"/>
    <m/>
    <n v="29"/>
    <n v="0"/>
    <m/>
    <n v="9630"/>
    <n v="5.8775510204081636"/>
    <n v="44"/>
    <n v="1"/>
    <n v="91.15"/>
    <n v="5.5"/>
    <n v="5.5"/>
    <s v="T"/>
    <n v="2"/>
    <s v="BRYAN"/>
    <s v="JHO"/>
    <s v="WILSON"/>
    <s v="WILSON"/>
  </r>
  <r>
    <x v="0"/>
    <x v="26"/>
    <x v="22"/>
    <x v="1"/>
    <x v="11"/>
    <x v="13"/>
    <x v="2"/>
    <x v="22"/>
    <x v="4"/>
    <n v="40"/>
    <n v="0"/>
    <n v="6110"/>
    <n v="9170"/>
    <n v="41"/>
    <n v="10"/>
    <n v="9350"/>
    <n v="8060"/>
    <n v="29"/>
    <n v="6"/>
    <n v="8320"/>
    <n v="9350"/>
    <n v="45"/>
    <n v="19"/>
    <n v="7590"/>
    <n v="9260"/>
    <n v="5.8299595141700404"/>
    <n v="51.666666666666664"/>
    <n v="0.97113715277777779"/>
    <n v="84.012500000000003"/>
    <n v="6.458333333333333"/>
    <n v="5"/>
    <s v="T"/>
    <n v="1"/>
    <s v="DENDEN"/>
    <s v="DENDEN"/>
    <s v="MAMAY"/>
    <s v="MAMAY"/>
  </r>
  <r>
    <x v="0"/>
    <x v="27"/>
    <x v="4"/>
    <x v="0"/>
    <x v="4"/>
    <x v="4"/>
    <x v="3"/>
    <x v="4"/>
    <x v="2"/>
    <m/>
    <m/>
    <s v="停機"/>
    <m/>
    <m/>
    <m/>
    <s v="停機"/>
    <m/>
    <m/>
    <m/>
    <s v="停機"/>
    <m/>
    <m/>
    <m/>
    <s v="停機"/>
    <m/>
    <s v=""/>
    <s v=""/>
    <s v=""/>
    <m/>
    <s v=""/>
    <s v=""/>
    <s v="S"/>
    <n v="12"/>
    <s v="KIM"/>
    <s v="KIM"/>
    <s v="NASH"/>
    <s v="NASH"/>
  </r>
  <r>
    <x v="0"/>
    <x v="28"/>
    <x v="23"/>
    <x v="0"/>
    <x v="4"/>
    <x v="4"/>
    <x v="3"/>
    <x v="4"/>
    <x v="2"/>
    <m/>
    <m/>
    <s v="絲開發"/>
    <m/>
    <m/>
    <m/>
    <s v="絲開發"/>
    <m/>
    <m/>
    <m/>
    <s v="絲開發"/>
    <m/>
    <m/>
    <m/>
    <s v="絲開發"/>
    <m/>
    <s v=""/>
    <s v=""/>
    <s v=""/>
    <m/>
    <s v=""/>
    <s v=""/>
    <s v="S"/>
    <n v="5"/>
    <s v="KIM"/>
    <s v="KIM"/>
    <s v="NASH"/>
    <s v="NASH"/>
  </r>
  <r>
    <x v="0"/>
    <x v="29"/>
    <x v="24"/>
    <x v="0"/>
    <x v="4"/>
    <x v="4"/>
    <x v="3"/>
    <x v="4"/>
    <x v="2"/>
    <m/>
    <m/>
    <s v="停機"/>
    <m/>
    <m/>
    <m/>
    <s v="停機"/>
    <m/>
    <m/>
    <m/>
    <s v="停機"/>
    <m/>
    <m/>
    <m/>
    <s v="停機"/>
    <m/>
    <s v=""/>
    <s v="停機"/>
    <s v=""/>
    <s v=""/>
    <s v=""/>
    <s v=""/>
    <s v="M"/>
    <n v="1"/>
    <s v="N/A"/>
    <s v="N/A"/>
    <s v="N/A"/>
    <s v="N/A"/>
  </r>
  <r>
    <x v="0"/>
    <x v="30"/>
    <x v="24"/>
    <x v="0"/>
    <x v="4"/>
    <x v="4"/>
    <x v="3"/>
    <x v="4"/>
    <x v="2"/>
    <m/>
    <m/>
    <s v="停機"/>
    <m/>
    <m/>
    <m/>
    <s v="停機"/>
    <m/>
    <m/>
    <m/>
    <s v="停機"/>
    <m/>
    <m/>
    <m/>
    <s v="停機"/>
    <m/>
    <s v=""/>
    <s v="停機"/>
    <s v=""/>
    <s v=""/>
    <s v=""/>
    <s v=""/>
    <s v="M"/>
    <n v="1"/>
    <s v="N/A"/>
    <s v="N/A"/>
    <s v="N/A"/>
    <s v="N/A"/>
  </r>
  <r>
    <x v="0"/>
    <x v="31"/>
    <x v="24"/>
    <x v="0"/>
    <x v="4"/>
    <x v="4"/>
    <x v="3"/>
    <x v="4"/>
    <x v="2"/>
    <m/>
    <m/>
    <s v="停機"/>
    <m/>
    <m/>
    <m/>
    <s v="停機"/>
    <m/>
    <m/>
    <m/>
    <s v="停機"/>
    <m/>
    <m/>
    <m/>
    <s v="停機"/>
    <m/>
    <s v=""/>
    <s v="停機"/>
    <s v=""/>
    <s v=""/>
    <s v=""/>
    <s v=""/>
    <s v="M"/>
    <n v="1"/>
    <s v="N/A"/>
    <s v="N/A"/>
    <s v="N/A"/>
    <s v="N/A"/>
  </r>
  <r>
    <x v="0"/>
    <x v="32"/>
    <x v="24"/>
    <x v="0"/>
    <x v="4"/>
    <x v="4"/>
    <x v="3"/>
    <x v="4"/>
    <x v="2"/>
    <m/>
    <m/>
    <s v="停機"/>
    <m/>
    <m/>
    <m/>
    <s v="停機"/>
    <m/>
    <m/>
    <m/>
    <s v="停機"/>
    <m/>
    <m/>
    <m/>
    <s v="停機"/>
    <m/>
    <s v=""/>
    <s v="停機"/>
    <s v=""/>
    <s v=""/>
    <s v=""/>
    <s v=""/>
    <s v="M"/>
    <n v="1"/>
    <s v="N/A"/>
    <s v="N/A"/>
    <s v="N/A"/>
    <s v="N/A"/>
  </r>
  <r>
    <x v="0"/>
    <x v="33"/>
    <x v="24"/>
    <x v="0"/>
    <x v="4"/>
    <x v="4"/>
    <x v="3"/>
    <x v="4"/>
    <x v="2"/>
    <m/>
    <m/>
    <s v="停機"/>
    <m/>
    <m/>
    <m/>
    <s v="停機"/>
    <m/>
    <m/>
    <m/>
    <s v="停機"/>
    <m/>
    <m/>
    <m/>
    <s v="停機"/>
    <m/>
    <s v=""/>
    <s v="停機"/>
    <s v=""/>
    <s v=""/>
    <s v=""/>
    <s v=""/>
    <s v="M"/>
    <n v="1"/>
    <s v="N/A"/>
    <s v="N/A"/>
    <s v="N/A"/>
    <s v="N/A"/>
  </r>
  <r>
    <x v="0"/>
    <x v="34"/>
    <x v="24"/>
    <x v="0"/>
    <x v="4"/>
    <x v="4"/>
    <x v="3"/>
    <x v="4"/>
    <x v="2"/>
    <m/>
    <m/>
    <s v="停機"/>
    <m/>
    <m/>
    <m/>
    <s v="停機"/>
    <m/>
    <m/>
    <m/>
    <s v="停機"/>
    <m/>
    <m/>
    <m/>
    <s v="停機"/>
    <m/>
    <s v=""/>
    <s v="停機"/>
    <s v=""/>
    <s v=""/>
    <s v=""/>
    <s v=""/>
    <s v="M"/>
    <n v="1"/>
    <s v="N/A"/>
    <s v="N/A"/>
    <s v="N/A"/>
    <s v="N/A"/>
  </r>
  <r>
    <x v="0"/>
    <x v="35"/>
    <x v="24"/>
    <x v="0"/>
    <x v="4"/>
    <x v="4"/>
    <x v="3"/>
    <x v="4"/>
    <x v="2"/>
    <m/>
    <m/>
    <s v="停機"/>
    <m/>
    <m/>
    <m/>
    <s v="停機"/>
    <m/>
    <m/>
    <m/>
    <s v="停機"/>
    <m/>
    <m/>
    <m/>
    <s v="停機"/>
    <m/>
    <s v=""/>
    <s v="停機"/>
    <s v=""/>
    <s v=""/>
    <s v=""/>
    <s v=""/>
    <s v="M"/>
    <n v="1"/>
    <s v="N/A"/>
    <s v="N/A"/>
    <s v="N/A"/>
    <s v="N/A"/>
  </r>
  <r>
    <x v="0"/>
    <x v="36"/>
    <x v="24"/>
    <x v="0"/>
    <x v="4"/>
    <x v="4"/>
    <x v="3"/>
    <x v="4"/>
    <x v="2"/>
    <m/>
    <m/>
    <s v="停機"/>
    <m/>
    <m/>
    <m/>
    <s v="停機"/>
    <m/>
    <m/>
    <m/>
    <s v="停機"/>
    <m/>
    <m/>
    <m/>
    <s v="停機"/>
    <m/>
    <s v=""/>
    <s v="停機"/>
    <s v=""/>
    <s v=""/>
    <s v=""/>
    <s v=""/>
    <s v="M"/>
    <n v="1"/>
    <s v="N/A"/>
    <s v="N/A"/>
    <s v="N/A"/>
    <s v="N/A"/>
  </r>
  <r>
    <x v="1"/>
    <x v="0"/>
    <x v="4"/>
    <x v="0"/>
    <x v="4"/>
    <x v="4"/>
    <x v="3"/>
    <x v="4"/>
    <x v="2"/>
    <m/>
    <m/>
    <s v="停機"/>
    <m/>
    <m/>
    <m/>
    <s v="停機"/>
    <m/>
    <m/>
    <m/>
    <s v="停機"/>
    <m/>
    <m/>
    <m/>
    <s v="停機"/>
    <m/>
    <s v=""/>
    <s v="停機"/>
    <s v=""/>
    <s v=""/>
    <s v=""/>
    <s v=""/>
    <s v="A"/>
    <n v="1"/>
    <s v="JERON"/>
    <s v="JERON"/>
    <s v="MACMAC"/>
    <s v="MACMAC"/>
  </r>
  <r>
    <x v="1"/>
    <x v="1"/>
    <x v="1"/>
    <x v="0"/>
    <x v="1"/>
    <x v="1"/>
    <x v="1"/>
    <x v="1"/>
    <x v="1"/>
    <n v="15"/>
    <n v="0"/>
    <n v="9321"/>
    <n v="8439"/>
    <n v="7"/>
    <n v="0"/>
    <n v="9297"/>
    <n v="8597"/>
    <n v="11"/>
    <n v="0"/>
    <n v="9356"/>
    <n v="8554"/>
    <n v="9"/>
    <n v="0"/>
    <n v="9411"/>
    <n v="8485"/>
    <n v="1.7777777777777777"/>
    <n v="14"/>
    <n v="1"/>
    <n v="89.325000000000003"/>
    <n v="1.75"/>
    <n v="1.75"/>
    <s v="A"/>
    <n v="1"/>
    <s v="JERON"/>
    <s v="JERON"/>
    <s v="MACMAC"/>
    <s v="MACMAC"/>
  </r>
  <r>
    <x v="1"/>
    <x v="2"/>
    <x v="2"/>
    <x v="1"/>
    <x v="2"/>
    <x v="2"/>
    <x v="2"/>
    <x v="2"/>
    <x v="1"/>
    <m/>
    <m/>
    <s v="了機"/>
    <m/>
    <m/>
    <m/>
    <s v="了機"/>
    <m/>
    <m/>
    <m/>
    <s v="了機"/>
    <m/>
    <m/>
    <m/>
    <s v="了機"/>
    <m/>
    <n v="3.2653061224489797"/>
    <s v="了機"/>
    <s v=""/>
    <s v=""/>
    <s v=""/>
    <s v=""/>
    <s v="A"/>
    <n v="1"/>
    <s v="CEDIE"/>
    <s v="CEDIE"/>
    <s v="RON"/>
    <s v="RON"/>
  </r>
  <r>
    <x v="1"/>
    <x v="2"/>
    <x v="3"/>
    <x v="1"/>
    <x v="3"/>
    <x v="3"/>
    <x v="2"/>
    <x v="3"/>
    <x v="1"/>
    <n v="18"/>
    <n v="0"/>
    <m/>
    <n v="8434"/>
    <n v="28"/>
    <n v="0"/>
    <m/>
    <n v="6663"/>
    <n v="14"/>
    <n v="0"/>
    <m/>
    <n v="7304"/>
    <n v="8"/>
    <n v="0"/>
    <m/>
    <n v="7986"/>
    <n v="3.2653061224489797"/>
    <n v="22.666666666666668"/>
    <n v="1"/>
    <n v="75.967500000000001"/>
    <n v="2.8333333333333335"/>
    <n v="2.8333333333333335"/>
    <s v="A"/>
    <n v="1"/>
    <s v="CEDIE"/>
    <s v="CEDIE"/>
    <s v="RON"/>
    <s v="RON"/>
  </r>
  <r>
    <x v="1"/>
    <x v="3"/>
    <x v="4"/>
    <x v="0"/>
    <x v="4"/>
    <x v="4"/>
    <x v="3"/>
    <x v="4"/>
    <x v="2"/>
    <m/>
    <m/>
    <s v="停機"/>
    <m/>
    <m/>
    <m/>
    <s v="停機"/>
    <m/>
    <m/>
    <m/>
    <s v="停機"/>
    <m/>
    <m/>
    <m/>
    <s v="停機"/>
    <m/>
    <s v=""/>
    <s v="停機"/>
    <s v=""/>
    <s v=""/>
    <s v=""/>
    <s v=""/>
    <s v="A"/>
    <n v="1"/>
    <s v="CEDIE"/>
    <s v="CEDIE"/>
    <s v="RON"/>
    <s v="RON"/>
  </r>
  <r>
    <x v="1"/>
    <x v="4"/>
    <x v="5"/>
    <x v="0"/>
    <x v="5"/>
    <x v="5"/>
    <x v="4"/>
    <x v="5"/>
    <x v="3"/>
    <n v="17"/>
    <n v="0"/>
    <n v="8289"/>
    <n v="8892"/>
    <n v="5"/>
    <n v="2"/>
    <n v="8457"/>
    <n v="8918"/>
    <n v="10"/>
    <n v="0"/>
    <n v="8450"/>
    <n v="8865"/>
    <n v="22"/>
    <n v="0"/>
    <n v="8359"/>
    <n v="8730"/>
    <n v="1.7496962332928312"/>
    <n v="18"/>
    <n v="0.99450454059829063"/>
    <n v="86.2"/>
    <n v="2.25"/>
    <n v="2.1666666666666665"/>
    <s v="A"/>
    <n v="1"/>
    <s v="CEDIE"/>
    <s v="CEDIE"/>
    <s v="RON"/>
    <s v="RON"/>
  </r>
  <r>
    <x v="1"/>
    <x v="5"/>
    <x v="6"/>
    <x v="1"/>
    <x v="3"/>
    <x v="6"/>
    <x v="2"/>
    <x v="6"/>
    <x v="1"/>
    <n v="4"/>
    <n v="2"/>
    <n v="9436"/>
    <m/>
    <n v="2"/>
    <n v="0"/>
    <n v="9418"/>
    <m/>
    <n v="2"/>
    <n v="0"/>
    <n v="9430"/>
    <m/>
    <n v="6"/>
    <n v="4"/>
    <n v="9315"/>
    <m/>
    <n v="3.2505643340857788"/>
    <n v="4.666666666666667"/>
    <n v="0.9911258012820513"/>
    <n v="93.997500000000002"/>
    <n v="0.58333333333333337"/>
    <n v="0.33333333333333331"/>
    <s v="A"/>
    <n v="1"/>
    <s v="CEDIE"/>
    <s v="CEDIE"/>
    <s v="RON"/>
    <s v="RON"/>
  </r>
  <r>
    <x v="1"/>
    <x v="5"/>
    <x v="7"/>
    <x v="1"/>
    <x v="2"/>
    <x v="2"/>
    <x v="2"/>
    <x v="7"/>
    <x v="1"/>
    <m/>
    <m/>
    <s v="了機"/>
    <m/>
    <m/>
    <m/>
    <m/>
    <s v="了機"/>
    <m/>
    <m/>
    <m/>
    <s v="了機"/>
    <m/>
    <m/>
    <m/>
    <s v="了機"/>
    <n v="3.2505643340857788"/>
    <s v="了機"/>
    <s v=""/>
    <s v=""/>
    <s v=""/>
    <s v=""/>
    <s v="A"/>
    <n v="1"/>
    <s v="CEDIE"/>
    <s v="CEDIE"/>
    <s v="RON"/>
    <s v="RON"/>
  </r>
  <r>
    <x v="1"/>
    <x v="6"/>
    <x v="8"/>
    <x v="2"/>
    <x v="6"/>
    <x v="7"/>
    <x v="5"/>
    <x v="8"/>
    <x v="0"/>
    <n v="17"/>
    <n v="0"/>
    <n v="9678"/>
    <n v="9803"/>
    <n v="4"/>
    <n v="0"/>
    <n v="9853"/>
    <n v="9895"/>
    <n v="7"/>
    <n v="2"/>
    <n v="9838"/>
    <n v="9859"/>
    <n v="16"/>
    <n v="3"/>
    <n v="9870"/>
    <n v="9780"/>
    <n v="2.4615384615384617"/>
    <n v="14.666666666666666"/>
    <n v="0.990234375"/>
    <n v="98.22"/>
    <n v="1.8333333333333333"/>
    <n v="1.625"/>
    <s v="A"/>
    <n v="1"/>
    <s v="JERON"/>
    <s v="JERON"/>
    <s v="MACMAC"/>
    <s v="MACMAC"/>
  </r>
  <r>
    <x v="1"/>
    <x v="7"/>
    <x v="4"/>
    <x v="0"/>
    <x v="4"/>
    <x v="4"/>
    <x v="3"/>
    <x v="4"/>
    <x v="2"/>
    <m/>
    <m/>
    <s v="停機"/>
    <m/>
    <m/>
    <m/>
    <s v="停機"/>
    <m/>
    <m/>
    <m/>
    <s v="停機"/>
    <m/>
    <m/>
    <m/>
    <s v="停機"/>
    <m/>
    <s v=""/>
    <s v="停機"/>
    <s v=""/>
    <s v=""/>
    <s v=""/>
    <s v=""/>
    <s v="A"/>
    <n v="1"/>
    <s v="JERON"/>
    <s v="JERON"/>
    <s v="MACMAC"/>
    <s v="MACMAC"/>
  </r>
  <r>
    <x v="1"/>
    <x v="8"/>
    <x v="9"/>
    <x v="0"/>
    <x v="7"/>
    <x v="8"/>
    <x v="4"/>
    <x v="9"/>
    <x v="1"/>
    <n v="15"/>
    <n v="0"/>
    <n v="8594"/>
    <n v="8037"/>
    <n v="12"/>
    <n v="0"/>
    <n v="8649"/>
    <n v="8223"/>
    <n v="12"/>
    <n v="0"/>
    <n v="8691"/>
    <n v="8323"/>
    <n v="33"/>
    <n v="0"/>
    <n v="8648"/>
    <n v="8394"/>
    <n v="2.8685258964143427"/>
    <n v="24"/>
    <n v="1"/>
    <n v="84.448750000000004"/>
    <n v="3"/>
    <n v="3"/>
    <s v="A"/>
    <n v="1"/>
    <s v="JERON"/>
    <s v="JERON"/>
    <s v="MACMAC"/>
    <s v="MACMAC"/>
  </r>
  <r>
    <x v="1"/>
    <x v="9"/>
    <x v="4"/>
    <x v="0"/>
    <x v="4"/>
    <x v="4"/>
    <x v="3"/>
    <x v="4"/>
    <x v="2"/>
    <m/>
    <m/>
    <s v="停機"/>
    <m/>
    <m/>
    <m/>
    <s v="停機"/>
    <m/>
    <m/>
    <m/>
    <s v="停機"/>
    <m/>
    <m/>
    <m/>
    <s v="停機"/>
    <m/>
    <s v=""/>
    <s v="停機"/>
    <s v=""/>
    <s v=""/>
    <s v=""/>
    <s v=""/>
    <s v="A"/>
    <n v="1"/>
    <s v="KIM"/>
    <s v="KIM"/>
    <s v="JOHNDEL"/>
    <s v="JOHNDEL"/>
  </r>
  <r>
    <x v="1"/>
    <x v="10"/>
    <x v="4"/>
    <x v="0"/>
    <x v="4"/>
    <x v="4"/>
    <x v="3"/>
    <x v="4"/>
    <x v="2"/>
    <m/>
    <m/>
    <s v="停機"/>
    <m/>
    <m/>
    <m/>
    <s v="停機"/>
    <m/>
    <m/>
    <m/>
    <s v="停機"/>
    <m/>
    <m/>
    <m/>
    <s v="停機"/>
    <m/>
    <s v=""/>
    <s v="停機"/>
    <s v=""/>
    <s v=""/>
    <s v=""/>
    <s v=""/>
    <s v="A"/>
    <n v="1"/>
    <s v="KIM"/>
    <s v="KIM"/>
    <s v="JOHNDEL"/>
    <s v="JOHNDEL"/>
  </r>
  <r>
    <x v="1"/>
    <x v="11"/>
    <x v="10"/>
    <x v="1"/>
    <x v="3"/>
    <x v="6"/>
    <x v="2"/>
    <x v="10"/>
    <x v="1"/>
    <n v="36"/>
    <n v="2"/>
    <n v="9496"/>
    <n v="8964"/>
    <n v="321"/>
    <n v="0"/>
    <n v="8800"/>
    <n v="8548"/>
    <n v="46"/>
    <n v="0"/>
    <n v="8685"/>
    <n v="8583"/>
    <n v="24"/>
    <n v="2"/>
    <n v="9068"/>
    <n v="8753"/>
    <n v="3.2653061224489797"/>
    <n v="71.166666666666671"/>
    <n v="0.99411057692307692"/>
    <n v="88.621250000000003"/>
    <n v="8.8958333333333339"/>
    <n v="8.8125"/>
    <s v="A"/>
    <n v="0.5"/>
    <s v="CEDIE"/>
    <s v="CEDIE"/>
    <s v="RON"/>
    <s v="RON"/>
  </r>
  <r>
    <x v="1"/>
    <x v="12"/>
    <x v="11"/>
    <x v="0"/>
    <x v="8"/>
    <x v="9"/>
    <x v="6"/>
    <x v="11"/>
    <x v="1"/>
    <n v="15"/>
    <n v="0"/>
    <n v="9510"/>
    <n v="8985"/>
    <n v="12"/>
    <n v="0"/>
    <n v="9610"/>
    <n v="9105"/>
    <n v="6"/>
    <n v="1"/>
    <n v="9637"/>
    <n v="9106"/>
    <n v="20"/>
    <n v="1"/>
    <n v="9660"/>
    <n v="9068"/>
    <n v="3.0573248407643314"/>
    <n v="17.666666666666668"/>
    <n v="0.99685496794871797"/>
    <n v="93.351249999999993"/>
    <n v="2.2083333333333335"/>
    <n v="2.125"/>
    <s v="A"/>
    <n v="1"/>
    <s v="JERON"/>
    <s v="JERON"/>
    <s v="MACMAC"/>
    <s v="MACMAC"/>
  </r>
  <r>
    <x v="1"/>
    <x v="13"/>
    <x v="4"/>
    <x v="0"/>
    <x v="4"/>
    <x v="4"/>
    <x v="3"/>
    <x v="4"/>
    <x v="2"/>
    <m/>
    <m/>
    <s v="停機"/>
    <m/>
    <m/>
    <m/>
    <s v="停機"/>
    <m/>
    <m/>
    <m/>
    <s v="停機"/>
    <m/>
    <m/>
    <m/>
    <s v="停機"/>
    <m/>
    <s v=""/>
    <s v="停機"/>
    <s v=""/>
    <s v=""/>
    <s v=""/>
    <s v=""/>
    <s v="A"/>
    <n v="1"/>
    <s v="JERON"/>
    <s v="JERON"/>
    <s v="MACMAC"/>
    <s v="MACMAC"/>
  </r>
  <r>
    <x v="1"/>
    <x v="14"/>
    <x v="12"/>
    <x v="0"/>
    <x v="9"/>
    <x v="10"/>
    <x v="2"/>
    <x v="12"/>
    <x v="1"/>
    <n v="22"/>
    <n v="0"/>
    <n v="7753"/>
    <n v="7985"/>
    <n v="4"/>
    <n v="0"/>
    <n v="7902"/>
    <n v="8201"/>
    <n v="6"/>
    <n v="0"/>
    <n v="7984"/>
    <n v="8208"/>
    <n v="20"/>
    <n v="0"/>
    <n v="7488"/>
    <n v="7902"/>
    <n v="2.2187981510015407"/>
    <n v="17.333333333333332"/>
    <n v="1"/>
    <n v="79.278750000000002"/>
    <n v="2.1666666666666665"/>
    <n v="2.1666666666666665"/>
    <s v="A"/>
    <n v="1"/>
    <s v="KIM"/>
    <s v="KIM"/>
    <s v="JOHNDEL"/>
    <s v="JOHNDEL"/>
  </r>
  <r>
    <x v="1"/>
    <x v="15"/>
    <x v="4"/>
    <x v="0"/>
    <x v="4"/>
    <x v="4"/>
    <x v="3"/>
    <x v="4"/>
    <x v="2"/>
    <m/>
    <m/>
    <s v="停機"/>
    <m/>
    <m/>
    <m/>
    <s v="停機"/>
    <m/>
    <m/>
    <m/>
    <s v="停機"/>
    <m/>
    <m/>
    <m/>
    <s v="停機"/>
    <m/>
    <s v=""/>
    <s v="停機"/>
    <s v=""/>
    <s v=""/>
    <s v=""/>
    <s v=""/>
    <s v="A"/>
    <n v="1"/>
    <s v="KIM"/>
    <s v="KIM"/>
    <s v="JOHNDEL"/>
    <s v="JOHNDEL"/>
  </r>
  <r>
    <x v="1"/>
    <x v="16"/>
    <x v="4"/>
    <x v="0"/>
    <x v="4"/>
    <x v="4"/>
    <x v="3"/>
    <x v="4"/>
    <x v="2"/>
    <m/>
    <m/>
    <s v="停機"/>
    <m/>
    <m/>
    <m/>
    <s v="停機"/>
    <m/>
    <m/>
    <m/>
    <s v="停機"/>
    <m/>
    <m/>
    <m/>
    <s v="停機"/>
    <m/>
    <s v=""/>
    <s v="停機"/>
    <s v=""/>
    <s v=""/>
    <s v=""/>
    <s v=""/>
    <s v="A"/>
    <n v="2"/>
    <s v="KIM"/>
    <s v="KIM"/>
    <s v="JOHNDEL"/>
    <s v="JOHNDEL"/>
  </r>
  <r>
    <x v="1"/>
    <x v="17"/>
    <x v="13"/>
    <x v="0"/>
    <x v="10"/>
    <x v="11"/>
    <x v="4"/>
    <x v="13"/>
    <x v="3"/>
    <m/>
    <m/>
    <s v="改紡"/>
    <m/>
    <n v="18"/>
    <n v="0"/>
    <n v="5475"/>
    <s v="待料"/>
    <n v="86"/>
    <n v="0"/>
    <n v="6002"/>
    <s v="待料"/>
    <n v="60"/>
    <n v="0"/>
    <n v="6660"/>
    <s v="待料"/>
    <n v="6.9230769230769234"/>
    <s v="改紡"/>
    <s v=""/>
    <s v=""/>
    <s v=""/>
    <s v=""/>
    <s v="A"/>
    <n v="1"/>
    <s v="CEDIE"/>
    <s v="CEDIE"/>
    <s v="RON"/>
    <s v="RON"/>
  </r>
  <r>
    <x v="1"/>
    <x v="18"/>
    <x v="4"/>
    <x v="0"/>
    <x v="4"/>
    <x v="4"/>
    <x v="3"/>
    <x v="4"/>
    <x v="2"/>
    <m/>
    <m/>
    <s v="停機"/>
    <m/>
    <m/>
    <m/>
    <s v="停機"/>
    <m/>
    <m/>
    <m/>
    <s v="停機"/>
    <m/>
    <m/>
    <m/>
    <s v="停機"/>
    <m/>
    <s v=""/>
    <s v="停機"/>
    <s v=""/>
    <s v=""/>
    <s v=""/>
    <s v=""/>
    <s v="J"/>
    <n v="1"/>
    <s v="JUNJUN"/>
    <s v="JUNJUN"/>
    <s v="JP"/>
    <s v="JP"/>
  </r>
  <r>
    <x v="1"/>
    <x v="19"/>
    <x v="14"/>
    <x v="1"/>
    <x v="11"/>
    <x v="12"/>
    <x v="4"/>
    <x v="14"/>
    <x v="4"/>
    <n v="17"/>
    <n v="6"/>
    <n v="7120"/>
    <m/>
    <n v="11"/>
    <n v="2"/>
    <n v="7160"/>
    <m/>
    <n v="11"/>
    <n v="1"/>
    <n v="7270"/>
    <m/>
    <n v="26"/>
    <n v="1"/>
    <n v="7260"/>
    <m/>
    <n v="5.0883392226148407"/>
    <n v="21.666666666666668"/>
    <n v="0.99055154914529919"/>
    <n v="72.025000000000006"/>
    <n v="2.7083333333333335"/>
    <n v="2.2916666666666665"/>
    <s v="J"/>
    <n v="1"/>
    <s v="JUNJUN"/>
    <s v="JUNJUN"/>
    <s v="JP"/>
    <s v="JP"/>
  </r>
  <r>
    <x v="1"/>
    <x v="20"/>
    <x v="4"/>
    <x v="0"/>
    <x v="4"/>
    <x v="4"/>
    <x v="3"/>
    <x v="4"/>
    <x v="2"/>
    <m/>
    <m/>
    <s v="停機"/>
    <m/>
    <m/>
    <m/>
    <s v="停機"/>
    <m/>
    <m/>
    <m/>
    <s v="停機"/>
    <m/>
    <m/>
    <m/>
    <s v="停機"/>
    <m/>
    <s v=""/>
    <s v="停機"/>
    <s v=""/>
    <s v=""/>
    <s v=""/>
    <s v=""/>
    <s v="J"/>
    <n v="1"/>
    <s v="JUNJUN"/>
    <s v="JUNJUN"/>
    <s v="JP"/>
    <s v="JP"/>
  </r>
  <r>
    <x v="1"/>
    <x v="21"/>
    <x v="15"/>
    <x v="1"/>
    <x v="11"/>
    <x v="13"/>
    <x v="2"/>
    <x v="15"/>
    <x v="4"/>
    <n v="32"/>
    <n v="0"/>
    <n v="7500"/>
    <n v="8150"/>
    <n v="12"/>
    <n v="0"/>
    <n v="7590"/>
    <n v="7690"/>
    <n v="16"/>
    <n v="1"/>
    <n v="7870"/>
    <n v="6940"/>
    <n v="46"/>
    <n v="0"/>
    <n v="7870"/>
    <n v="7690"/>
    <n v="5.9016393442622954"/>
    <n v="35.333333333333336"/>
    <n v="0.99918536324786322"/>
    <n v="76.625"/>
    <n v="4.416666666666667"/>
    <n v="4.375"/>
    <s v="T"/>
    <n v="1"/>
    <s v="MAR"/>
    <s v="MAR"/>
    <s v="WILSON"/>
    <s v="WILSON"/>
  </r>
  <r>
    <x v="1"/>
    <x v="22"/>
    <x v="16"/>
    <x v="1"/>
    <x v="11"/>
    <x v="12"/>
    <x v="2"/>
    <x v="16"/>
    <x v="4"/>
    <n v="28"/>
    <n v="9"/>
    <n v="7780"/>
    <n v="8610"/>
    <n v="50"/>
    <n v="12"/>
    <n v="9350"/>
    <n v="8430"/>
    <n v="23"/>
    <n v="6"/>
    <n v="9630"/>
    <n v="8890"/>
    <n v="35"/>
    <n v="7"/>
    <n v="9540"/>
    <n v="8980"/>
    <n v="5.8299595141700404"/>
    <n v="45.333333333333336"/>
    <n v="0.97196180555555556"/>
    <n v="89.012500000000003"/>
    <n v="5.666666666666667"/>
    <n v="4.25"/>
    <s v="T"/>
    <n v="1"/>
    <s v="DENDEN"/>
    <s v="DENDEN"/>
    <s v="JERBY"/>
    <s v="JERBY"/>
  </r>
  <r>
    <x v="1"/>
    <x v="23"/>
    <x v="17"/>
    <x v="0"/>
    <x v="11"/>
    <x v="14"/>
    <x v="7"/>
    <x v="17"/>
    <x v="1"/>
    <n v="25"/>
    <n v="0"/>
    <n v="7590"/>
    <m/>
    <n v="25"/>
    <n v="0"/>
    <n v="7130"/>
    <m/>
    <n v="15"/>
    <n v="2"/>
    <n v="6300"/>
    <m/>
    <n v="48"/>
    <n v="0"/>
    <n v="8330"/>
    <m/>
    <n v="6.2882096069868991"/>
    <n v="75.333333333333329"/>
    <n v="0.9984708867521368"/>
    <n v="73.375"/>
    <n v="9.4166666666666661"/>
    <n v="9.25"/>
    <s v="T"/>
    <n v="2"/>
    <s v="MAR"/>
    <s v="MAR"/>
    <s v="WILSON"/>
    <s v="WILSON"/>
  </r>
  <r>
    <x v="1"/>
    <x v="23"/>
    <x v="18"/>
    <x v="0"/>
    <x v="11"/>
    <x v="14"/>
    <x v="7"/>
    <x v="18"/>
    <x v="1"/>
    <n v="37"/>
    <n v="0"/>
    <m/>
    <n v="8800"/>
    <n v="14"/>
    <n v="0"/>
    <m/>
    <n v="8800"/>
    <n v="18"/>
    <n v="0"/>
    <m/>
    <n v="8700"/>
    <n v="24"/>
    <n v="0"/>
    <m/>
    <n v="8610"/>
    <n v="6.1802575107296134"/>
    <n v="62"/>
    <n v="1"/>
    <n v="87.275000000000006"/>
    <n v="7.75"/>
    <n v="7.75"/>
    <s v="T"/>
    <n v="2"/>
    <s v="MAR"/>
    <s v="MAR"/>
    <s v="WILSON"/>
    <s v="WILSON"/>
  </r>
  <r>
    <x v="1"/>
    <x v="24"/>
    <x v="19"/>
    <x v="0"/>
    <x v="12"/>
    <x v="15"/>
    <x v="4"/>
    <x v="19"/>
    <x v="4"/>
    <n v="21"/>
    <n v="3"/>
    <m/>
    <n v="6670"/>
    <n v="27"/>
    <n v="2"/>
    <s v="停機"/>
    <n v="8240"/>
    <n v="13"/>
    <n v="1"/>
    <s v="停機"/>
    <n v="7960"/>
    <n v="15"/>
    <n v="3"/>
    <s v="停機"/>
    <n v="6940"/>
    <n v="4.9655172413793105"/>
    <n v="50.666666666666664"/>
    <n v="0.99128605769230771"/>
    <n v="74.525000000000006"/>
    <n v="6.333333333333333"/>
    <n v="5.583333333333333"/>
    <s v="T"/>
    <n v="2"/>
    <s v="DENDEN"/>
    <s v="DENDEN"/>
    <s v="JERBY"/>
    <s v="JERBY"/>
  </r>
  <r>
    <x v="1"/>
    <x v="25"/>
    <x v="20"/>
    <x v="1"/>
    <x v="13"/>
    <x v="16"/>
    <x v="8"/>
    <x v="20"/>
    <x v="4"/>
    <n v="12"/>
    <n v="0"/>
    <n v="7130"/>
    <m/>
    <n v="8"/>
    <n v="0"/>
    <n v="7220"/>
    <m/>
    <n v="6"/>
    <n v="0"/>
    <n v="7040"/>
    <m/>
    <n v="14"/>
    <n v="0"/>
    <n v="7040"/>
    <m/>
    <n v="6.6055045871559637"/>
    <n v="26.666666666666668"/>
    <n v="1"/>
    <n v="71.075000000000003"/>
    <n v="3.3333333333333335"/>
    <n v="3.3333333333333335"/>
    <s v="T"/>
    <n v="2"/>
    <s v="MAR"/>
    <s v="MAR"/>
    <s v="WILSON"/>
    <s v="WILSON"/>
  </r>
  <r>
    <x v="1"/>
    <x v="25"/>
    <x v="21"/>
    <x v="1"/>
    <x v="11"/>
    <x v="13"/>
    <x v="2"/>
    <x v="21"/>
    <x v="4"/>
    <n v="15"/>
    <n v="0"/>
    <m/>
    <n v="9910"/>
    <n v="6"/>
    <n v="0"/>
    <m/>
    <n v="9910"/>
    <n v="6"/>
    <n v="0"/>
    <m/>
    <n v="9910"/>
    <n v="34"/>
    <n v="0"/>
    <m/>
    <n v="9910"/>
    <n v="5.8775510204081636"/>
    <n v="40.666666666666664"/>
    <n v="1"/>
    <n v="99.1"/>
    <n v="5.083333333333333"/>
    <n v="5.083333333333333"/>
    <s v="T"/>
    <n v="2"/>
    <s v="MAR"/>
    <s v="MAR"/>
    <s v="WILSON"/>
    <s v="WILSON"/>
  </r>
  <r>
    <x v="1"/>
    <x v="26"/>
    <x v="22"/>
    <x v="1"/>
    <x v="11"/>
    <x v="13"/>
    <x v="2"/>
    <x v="22"/>
    <x v="4"/>
    <n v="63"/>
    <n v="14"/>
    <n v="9170"/>
    <n v="8800"/>
    <n v="2"/>
    <n v="0"/>
    <n v="7040"/>
    <n v="7410"/>
    <n v="67"/>
    <n v="5"/>
    <n v="9260"/>
    <n v="9350"/>
    <n v="36"/>
    <n v="0"/>
    <n v="9370"/>
    <n v="7220"/>
    <n v="5.8299595141700404"/>
    <n v="56"/>
    <n v="0.98433159722222219"/>
    <n v="84.525000000000006"/>
    <n v="7"/>
    <n v="6.208333333333333"/>
    <s v="T"/>
    <n v="1"/>
    <s v="DENDEN"/>
    <s v="DENDEN"/>
    <s v="JERBY"/>
    <s v="JERBY"/>
  </r>
  <r>
    <x v="1"/>
    <x v="27"/>
    <x v="4"/>
    <x v="0"/>
    <x v="4"/>
    <x v="4"/>
    <x v="3"/>
    <x v="4"/>
    <x v="2"/>
    <m/>
    <m/>
    <s v="停機"/>
    <m/>
    <m/>
    <m/>
    <s v="停機"/>
    <m/>
    <m/>
    <m/>
    <s v="停機"/>
    <m/>
    <m/>
    <m/>
    <s v="停機"/>
    <m/>
    <s v=""/>
    <s v=""/>
    <s v=""/>
    <m/>
    <s v=""/>
    <s v=""/>
    <s v="S"/>
    <n v="12"/>
    <s v="KIM"/>
    <s v="KIM"/>
    <s v="JOHNDEL"/>
    <s v="JOHNDEL"/>
  </r>
  <r>
    <x v="1"/>
    <x v="28"/>
    <x v="23"/>
    <x v="0"/>
    <x v="4"/>
    <x v="4"/>
    <x v="3"/>
    <x v="4"/>
    <x v="2"/>
    <m/>
    <m/>
    <s v="絲開發"/>
    <m/>
    <m/>
    <m/>
    <s v="絲開發"/>
    <m/>
    <m/>
    <m/>
    <s v="絲開發"/>
    <m/>
    <m/>
    <m/>
    <s v="絲開發"/>
    <m/>
    <s v=""/>
    <s v=""/>
    <s v=""/>
    <m/>
    <s v=""/>
    <s v=""/>
    <s v="S"/>
    <n v="5"/>
    <s v="KIM"/>
    <s v="KIM"/>
    <s v="JOHNDEL"/>
    <s v="JOHNDEL"/>
  </r>
  <r>
    <x v="1"/>
    <x v="29"/>
    <x v="24"/>
    <x v="0"/>
    <x v="4"/>
    <x v="4"/>
    <x v="3"/>
    <x v="4"/>
    <x v="2"/>
    <m/>
    <m/>
    <s v="停機"/>
    <m/>
    <m/>
    <m/>
    <s v="停機"/>
    <m/>
    <m/>
    <m/>
    <s v="停機"/>
    <m/>
    <m/>
    <m/>
    <s v="停機"/>
    <m/>
    <s v=""/>
    <s v="停機"/>
    <s v=""/>
    <s v=""/>
    <s v=""/>
    <s v=""/>
    <s v="M"/>
    <n v="1"/>
    <s v="N/A"/>
    <s v="N/A"/>
    <s v="N/A"/>
    <s v="N/A"/>
  </r>
  <r>
    <x v="1"/>
    <x v="30"/>
    <x v="24"/>
    <x v="0"/>
    <x v="4"/>
    <x v="4"/>
    <x v="3"/>
    <x v="4"/>
    <x v="2"/>
    <m/>
    <m/>
    <s v="停機"/>
    <m/>
    <m/>
    <m/>
    <s v="停機"/>
    <m/>
    <m/>
    <m/>
    <s v="停機"/>
    <m/>
    <m/>
    <m/>
    <s v="停機"/>
    <m/>
    <s v=""/>
    <s v="停機"/>
    <s v=""/>
    <s v=""/>
    <s v=""/>
    <s v=""/>
    <s v="M"/>
    <n v="1"/>
    <s v="N/A"/>
    <s v="N/A"/>
    <s v="N/A"/>
    <s v="N/A"/>
  </r>
  <r>
    <x v="1"/>
    <x v="31"/>
    <x v="24"/>
    <x v="0"/>
    <x v="4"/>
    <x v="4"/>
    <x v="3"/>
    <x v="4"/>
    <x v="2"/>
    <m/>
    <m/>
    <s v="停機"/>
    <m/>
    <m/>
    <m/>
    <s v="停機"/>
    <m/>
    <m/>
    <m/>
    <s v="停機"/>
    <m/>
    <m/>
    <m/>
    <s v="停機"/>
    <m/>
    <s v=""/>
    <s v="停機"/>
    <s v=""/>
    <s v=""/>
    <s v=""/>
    <s v=""/>
    <s v="M"/>
    <n v="1"/>
    <s v="N/A"/>
    <s v="N/A"/>
    <s v="N/A"/>
    <s v="N/A"/>
  </r>
  <r>
    <x v="1"/>
    <x v="32"/>
    <x v="24"/>
    <x v="0"/>
    <x v="4"/>
    <x v="4"/>
    <x v="3"/>
    <x v="4"/>
    <x v="2"/>
    <m/>
    <m/>
    <s v="停機"/>
    <m/>
    <m/>
    <m/>
    <s v="停機"/>
    <m/>
    <m/>
    <m/>
    <s v="停機"/>
    <m/>
    <m/>
    <m/>
    <s v="停機"/>
    <m/>
    <s v=""/>
    <s v="停機"/>
    <s v=""/>
    <s v=""/>
    <s v=""/>
    <s v=""/>
    <s v="M"/>
    <n v="1"/>
    <s v="N/A"/>
    <s v="N/A"/>
    <s v="N/A"/>
    <s v="N/A"/>
  </r>
  <r>
    <x v="1"/>
    <x v="33"/>
    <x v="24"/>
    <x v="0"/>
    <x v="4"/>
    <x v="4"/>
    <x v="3"/>
    <x v="4"/>
    <x v="2"/>
    <m/>
    <m/>
    <s v="停機"/>
    <m/>
    <m/>
    <m/>
    <s v="停機"/>
    <m/>
    <m/>
    <m/>
    <s v="停機"/>
    <m/>
    <m/>
    <m/>
    <s v="停機"/>
    <m/>
    <s v=""/>
    <s v="停機"/>
    <s v=""/>
    <s v=""/>
    <s v=""/>
    <s v=""/>
    <s v="M"/>
    <n v="1"/>
    <s v="N/A"/>
    <s v="N/A"/>
    <s v="N/A"/>
    <s v="N/A"/>
  </r>
  <r>
    <x v="1"/>
    <x v="34"/>
    <x v="24"/>
    <x v="0"/>
    <x v="4"/>
    <x v="4"/>
    <x v="3"/>
    <x v="4"/>
    <x v="2"/>
    <m/>
    <m/>
    <s v="停機"/>
    <m/>
    <m/>
    <m/>
    <s v="停機"/>
    <m/>
    <m/>
    <m/>
    <s v="停機"/>
    <m/>
    <m/>
    <m/>
    <s v="停機"/>
    <m/>
    <s v=""/>
    <s v="停機"/>
    <s v=""/>
    <s v=""/>
    <s v=""/>
    <s v=""/>
    <s v="M"/>
    <n v="1"/>
    <s v="N/A"/>
    <s v="N/A"/>
    <s v="N/A"/>
    <s v="N/A"/>
  </r>
  <r>
    <x v="1"/>
    <x v="35"/>
    <x v="24"/>
    <x v="0"/>
    <x v="4"/>
    <x v="4"/>
    <x v="3"/>
    <x v="4"/>
    <x v="2"/>
    <m/>
    <m/>
    <s v="停機"/>
    <m/>
    <m/>
    <m/>
    <s v="停機"/>
    <m/>
    <m/>
    <m/>
    <s v="停機"/>
    <m/>
    <m/>
    <m/>
    <s v="停機"/>
    <m/>
    <s v=""/>
    <s v="停機"/>
    <s v=""/>
    <s v=""/>
    <s v=""/>
    <s v=""/>
    <s v="M"/>
    <n v="1"/>
    <s v="N/A"/>
    <s v="N/A"/>
    <s v="N/A"/>
    <s v="N/A"/>
  </r>
  <r>
    <x v="1"/>
    <x v="36"/>
    <x v="24"/>
    <x v="0"/>
    <x v="4"/>
    <x v="4"/>
    <x v="3"/>
    <x v="4"/>
    <x v="2"/>
    <m/>
    <m/>
    <s v="停機"/>
    <m/>
    <m/>
    <m/>
    <s v="停機"/>
    <m/>
    <m/>
    <m/>
    <s v="停機"/>
    <m/>
    <m/>
    <m/>
    <s v="停機"/>
    <m/>
    <s v=""/>
    <s v="停機"/>
    <s v=""/>
    <s v=""/>
    <s v=""/>
    <s v=""/>
    <s v="M"/>
    <n v="1"/>
    <s v="N/A"/>
    <s v="N/A"/>
    <s v="N/A"/>
    <s v="N/A"/>
  </r>
  <r>
    <x v="2"/>
    <x v="0"/>
    <x v="4"/>
    <x v="0"/>
    <x v="4"/>
    <x v="4"/>
    <x v="3"/>
    <x v="4"/>
    <x v="2"/>
    <m/>
    <m/>
    <s v="停機"/>
    <m/>
    <m/>
    <m/>
    <s v="停機"/>
    <m/>
    <m/>
    <m/>
    <s v="停機"/>
    <m/>
    <m/>
    <m/>
    <s v="停機"/>
    <m/>
    <s v=""/>
    <s v="停機"/>
    <s v=""/>
    <s v=""/>
    <s v=""/>
    <s v=""/>
    <s v="A"/>
    <n v="1"/>
    <s v="JERON"/>
    <s v="JERON"/>
    <s v="DENNIS"/>
    <s v="DENNIS"/>
  </r>
  <r>
    <x v="2"/>
    <x v="1"/>
    <x v="1"/>
    <x v="0"/>
    <x v="1"/>
    <x v="1"/>
    <x v="1"/>
    <x v="1"/>
    <x v="1"/>
    <n v="19"/>
    <n v="0"/>
    <n v="9128"/>
    <n v="8396"/>
    <n v="8"/>
    <n v="0"/>
    <n v="8968"/>
    <n v="8307"/>
    <n v="10"/>
    <n v="0"/>
    <n v="8964"/>
    <n v="8349"/>
    <n v="22"/>
    <n v="0"/>
    <n v="8733"/>
    <n v="8456"/>
    <n v="1.7777777777777777"/>
    <n v="19.666666666666668"/>
    <n v="1"/>
    <n v="86.626249999999999"/>
    <n v="2.4583333333333335"/>
    <n v="2.4583333333333335"/>
    <s v="A"/>
    <n v="1"/>
    <s v="JERON"/>
    <s v="JERON"/>
    <s v="DENNIS"/>
    <s v="DENNIS"/>
  </r>
  <r>
    <x v="2"/>
    <x v="2"/>
    <x v="2"/>
    <x v="1"/>
    <x v="2"/>
    <x v="2"/>
    <x v="2"/>
    <x v="2"/>
    <x v="1"/>
    <m/>
    <m/>
    <s v="了機"/>
    <m/>
    <m/>
    <m/>
    <s v="了機"/>
    <m/>
    <m/>
    <m/>
    <s v="了機"/>
    <m/>
    <m/>
    <m/>
    <s v="了機"/>
    <m/>
    <n v="3.2653061224489797"/>
    <s v="了機"/>
    <s v=""/>
    <s v=""/>
    <s v=""/>
    <s v=""/>
    <s v="A"/>
    <n v="1"/>
    <s v="KV"/>
    <s v="KV"/>
    <s v="RON"/>
    <s v="RON"/>
  </r>
  <r>
    <x v="2"/>
    <x v="2"/>
    <x v="3"/>
    <x v="1"/>
    <x v="3"/>
    <x v="3"/>
    <x v="2"/>
    <x v="3"/>
    <x v="1"/>
    <n v="24"/>
    <n v="0"/>
    <m/>
    <n v="7501"/>
    <n v="4"/>
    <n v="0"/>
    <m/>
    <n v="8416"/>
    <n v="4"/>
    <n v="0"/>
    <m/>
    <n v="8461"/>
    <n v="6"/>
    <n v="0"/>
    <m/>
    <n v="7996"/>
    <n v="3.2653061224489797"/>
    <n v="12.666666666666666"/>
    <n v="1"/>
    <n v="80.935000000000002"/>
    <n v="1.5833333333333333"/>
    <n v="1.5833333333333333"/>
    <s v="A"/>
    <n v="1"/>
    <s v="KV"/>
    <s v="KV"/>
    <s v="RON"/>
    <s v="RON"/>
  </r>
  <r>
    <x v="2"/>
    <x v="3"/>
    <x v="4"/>
    <x v="0"/>
    <x v="4"/>
    <x v="4"/>
    <x v="3"/>
    <x v="4"/>
    <x v="2"/>
    <m/>
    <m/>
    <s v="停機"/>
    <m/>
    <m/>
    <m/>
    <s v="停機"/>
    <m/>
    <m/>
    <m/>
    <s v="停機"/>
    <m/>
    <m/>
    <m/>
    <s v="停機"/>
    <m/>
    <s v=""/>
    <s v="停機"/>
    <s v=""/>
    <s v=""/>
    <s v=""/>
    <s v=""/>
    <s v="A"/>
    <n v="1"/>
    <s v="KV"/>
    <s v="KV"/>
    <s v="RON"/>
    <s v="RON"/>
  </r>
  <r>
    <x v="2"/>
    <x v="4"/>
    <x v="5"/>
    <x v="0"/>
    <x v="5"/>
    <x v="5"/>
    <x v="4"/>
    <x v="5"/>
    <x v="3"/>
    <n v="12"/>
    <n v="0"/>
    <n v="8156"/>
    <n v="8593"/>
    <n v="17"/>
    <n v="4"/>
    <n v="8123"/>
    <n v="8160"/>
    <n v="8"/>
    <n v="0"/>
    <n v="8024"/>
    <n v="8068"/>
    <n v="35"/>
    <n v="0"/>
    <n v="7431"/>
    <n v="7931"/>
    <n v="1.7496962332928312"/>
    <n v="24"/>
    <n v="0.98900908119658115"/>
    <n v="80.607500000000002"/>
    <n v="3"/>
    <n v="2.8333333333333335"/>
    <s v="A"/>
    <n v="1"/>
    <s v="KV"/>
    <s v="KV"/>
    <s v="RON"/>
    <s v="RON"/>
  </r>
  <r>
    <x v="2"/>
    <x v="5"/>
    <x v="6"/>
    <x v="1"/>
    <x v="3"/>
    <x v="6"/>
    <x v="2"/>
    <x v="6"/>
    <x v="1"/>
    <n v="2"/>
    <n v="0"/>
    <n v="9305"/>
    <m/>
    <n v="16"/>
    <n v="0"/>
    <n v="8887"/>
    <m/>
    <n v="14"/>
    <n v="2"/>
    <n v="8753"/>
    <m/>
    <n v="4"/>
    <n v="0"/>
    <n v="8721"/>
    <m/>
    <n v="3.2505643340857788"/>
    <n v="12"/>
    <n v="0.99704193376068373"/>
    <n v="89.165000000000006"/>
    <n v="1.5"/>
    <n v="1.4166666666666667"/>
    <s v="A"/>
    <n v="1"/>
    <s v="KV"/>
    <s v="KV"/>
    <s v="RON"/>
    <s v="RON"/>
  </r>
  <r>
    <x v="2"/>
    <x v="5"/>
    <x v="7"/>
    <x v="1"/>
    <x v="2"/>
    <x v="2"/>
    <x v="2"/>
    <x v="7"/>
    <x v="1"/>
    <m/>
    <m/>
    <s v="了機"/>
    <m/>
    <m/>
    <m/>
    <m/>
    <s v="了機"/>
    <m/>
    <m/>
    <m/>
    <s v="了機"/>
    <m/>
    <m/>
    <m/>
    <s v="了機"/>
    <n v="3.2505643340857788"/>
    <s v="了機"/>
    <s v=""/>
    <s v=""/>
    <s v=""/>
    <s v=""/>
    <s v="A"/>
    <n v="1"/>
    <s v="KV"/>
    <s v="KV"/>
    <s v="RON"/>
    <s v="RON"/>
  </r>
  <r>
    <x v="2"/>
    <x v="6"/>
    <x v="8"/>
    <x v="2"/>
    <x v="6"/>
    <x v="7"/>
    <x v="5"/>
    <x v="8"/>
    <x v="0"/>
    <n v="8"/>
    <n v="0"/>
    <n v="9715"/>
    <n v="9796"/>
    <n v="10"/>
    <n v="0"/>
    <n v="9730"/>
    <n v="9500"/>
    <n v="13"/>
    <n v="0"/>
    <n v="9617"/>
    <n v="9579"/>
    <n v="14"/>
    <n v="0"/>
    <n v="9876"/>
    <n v="9698"/>
    <n v="2.4615384615384617"/>
    <n v="15"/>
    <n v="1"/>
    <n v="96.888750000000002"/>
    <n v="1.875"/>
    <n v="1.875"/>
    <s v="A"/>
    <n v="1"/>
    <s v="JERON"/>
    <s v="JERON"/>
    <s v="DENNIS"/>
    <s v="DENNIS"/>
  </r>
  <r>
    <x v="2"/>
    <x v="7"/>
    <x v="4"/>
    <x v="0"/>
    <x v="4"/>
    <x v="4"/>
    <x v="3"/>
    <x v="4"/>
    <x v="2"/>
    <m/>
    <m/>
    <s v="停機"/>
    <m/>
    <m/>
    <m/>
    <s v="停機"/>
    <m/>
    <m/>
    <m/>
    <s v="停機"/>
    <m/>
    <m/>
    <m/>
    <s v="停機"/>
    <m/>
    <s v=""/>
    <s v="停機"/>
    <s v=""/>
    <s v=""/>
    <s v=""/>
    <s v=""/>
    <s v="A"/>
    <n v="1"/>
    <s v="JERON"/>
    <s v="JERON"/>
    <s v="DENNIS"/>
    <s v="DENNIS"/>
  </r>
  <r>
    <x v="2"/>
    <x v="8"/>
    <x v="9"/>
    <x v="0"/>
    <x v="7"/>
    <x v="8"/>
    <x v="4"/>
    <x v="9"/>
    <x v="1"/>
    <n v="9"/>
    <n v="0"/>
    <n v="8683"/>
    <n v="8250"/>
    <n v="16"/>
    <n v="0"/>
    <n v="8605"/>
    <n v="8372"/>
    <n v="3"/>
    <n v="0"/>
    <n v="8722"/>
    <n v="8449"/>
    <n v="18"/>
    <n v="0"/>
    <n v="8626"/>
    <n v="8178"/>
    <n v="2.8685258964143427"/>
    <n v="15.333333333333334"/>
    <n v="1"/>
    <n v="84.856250000000003"/>
    <n v="1.9166666666666667"/>
    <n v="1.9166666666666667"/>
    <s v="A"/>
    <n v="1"/>
    <s v="JERON"/>
    <s v="JERON"/>
    <s v="DENNIS"/>
    <s v="DENNIS"/>
  </r>
  <r>
    <x v="2"/>
    <x v="9"/>
    <x v="4"/>
    <x v="0"/>
    <x v="4"/>
    <x v="4"/>
    <x v="3"/>
    <x v="4"/>
    <x v="2"/>
    <m/>
    <m/>
    <s v="停機"/>
    <m/>
    <m/>
    <m/>
    <s v="停機"/>
    <m/>
    <m/>
    <m/>
    <s v="停機"/>
    <m/>
    <m/>
    <m/>
    <s v="停機"/>
    <m/>
    <s v=""/>
    <s v="停機"/>
    <s v=""/>
    <s v=""/>
    <s v=""/>
    <s v=""/>
    <s v="A"/>
    <n v="1"/>
    <s v="KIM"/>
    <s v="RICKY"/>
    <s v="MACMAC"/>
    <s v="MACMAC"/>
  </r>
  <r>
    <x v="2"/>
    <x v="10"/>
    <x v="4"/>
    <x v="0"/>
    <x v="4"/>
    <x v="4"/>
    <x v="3"/>
    <x v="4"/>
    <x v="2"/>
    <m/>
    <m/>
    <s v="停機"/>
    <m/>
    <m/>
    <m/>
    <s v="停機"/>
    <m/>
    <m/>
    <m/>
    <s v="停機"/>
    <m/>
    <m/>
    <m/>
    <s v="停機"/>
    <m/>
    <s v=""/>
    <s v="停機"/>
    <s v=""/>
    <s v=""/>
    <s v=""/>
    <s v=""/>
    <s v="A"/>
    <n v="1"/>
    <s v="KIM"/>
    <s v="RICKY"/>
    <s v="MACMAC"/>
    <s v="MACMAC"/>
  </r>
  <r>
    <x v="2"/>
    <x v="11"/>
    <x v="10"/>
    <x v="1"/>
    <x v="3"/>
    <x v="6"/>
    <x v="2"/>
    <x v="10"/>
    <x v="1"/>
    <n v="18"/>
    <n v="0"/>
    <n v="9276"/>
    <n v="8902"/>
    <n v="14"/>
    <n v="2"/>
    <n v="9182"/>
    <n v="8777"/>
    <n v="18"/>
    <n v="2"/>
    <n v="9060"/>
    <n v="8669"/>
    <n v="20"/>
    <n v="2"/>
    <n v="8918"/>
    <n v="8612"/>
    <n v="3.2653061224489797"/>
    <n v="11.666666666666666"/>
    <n v="0.99116586538461537"/>
    <n v="89.245000000000005"/>
    <n v="1.4583333333333333"/>
    <n v="1.3333333333333333"/>
    <s v="A"/>
    <n v="0.5"/>
    <s v="KV"/>
    <s v="KV"/>
    <s v="RON"/>
    <s v="RON"/>
  </r>
  <r>
    <x v="2"/>
    <x v="12"/>
    <x v="11"/>
    <x v="0"/>
    <x v="8"/>
    <x v="9"/>
    <x v="6"/>
    <x v="11"/>
    <x v="1"/>
    <n v="14"/>
    <n v="0"/>
    <n v="9596"/>
    <n v="8717"/>
    <n v="19"/>
    <n v="0"/>
    <n v="9508"/>
    <n v="8868"/>
    <n v="4"/>
    <n v="0"/>
    <n v="9604"/>
    <n v="8887"/>
    <n v="21"/>
    <n v="0"/>
    <n v="9588"/>
    <n v="8677"/>
    <n v="3.0573248407643314"/>
    <n v="19.333333333333332"/>
    <n v="1"/>
    <n v="91.806250000000006"/>
    <n v="2.4166666666666665"/>
    <n v="2.4166666666666665"/>
    <s v="A"/>
    <n v="1"/>
    <s v="JERON"/>
    <s v="JERON"/>
    <s v="DENNIS"/>
    <s v="DENNIS"/>
  </r>
  <r>
    <x v="2"/>
    <x v="13"/>
    <x v="4"/>
    <x v="0"/>
    <x v="4"/>
    <x v="4"/>
    <x v="3"/>
    <x v="4"/>
    <x v="2"/>
    <m/>
    <m/>
    <s v="停機"/>
    <m/>
    <m/>
    <m/>
    <s v="停機"/>
    <m/>
    <m/>
    <m/>
    <s v="停機"/>
    <m/>
    <m/>
    <m/>
    <s v="停機"/>
    <m/>
    <s v=""/>
    <s v="停機"/>
    <s v=""/>
    <s v=""/>
    <s v=""/>
    <s v=""/>
    <s v="A"/>
    <n v="1"/>
    <s v="JERON"/>
    <s v="JERON"/>
    <s v="DENNIS"/>
    <s v="DENNIS"/>
  </r>
  <r>
    <x v="2"/>
    <x v="14"/>
    <x v="12"/>
    <x v="0"/>
    <x v="9"/>
    <x v="10"/>
    <x v="2"/>
    <x v="12"/>
    <x v="1"/>
    <n v="23"/>
    <n v="0"/>
    <n v="7817"/>
    <n v="7722"/>
    <n v="11"/>
    <n v="0"/>
    <n v="7907"/>
    <n v="8024"/>
    <n v="9"/>
    <n v="0"/>
    <n v="7833"/>
    <n v="8025"/>
    <n v="16"/>
    <n v="0"/>
    <n v="7594"/>
    <n v="7749"/>
    <n v="2.2187981510015407"/>
    <n v="19.666666666666668"/>
    <n v="1"/>
    <n v="78.338750000000005"/>
    <n v="2.4583333333333335"/>
    <n v="2.4583333333333335"/>
    <s v="A"/>
    <n v="1"/>
    <s v="KIM"/>
    <s v="RICKY"/>
    <s v="JOHNDEL"/>
    <s v="JOHNDEL"/>
  </r>
  <r>
    <x v="2"/>
    <x v="15"/>
    <x v="4"/>
    <x v="0"/>
    <x v="4"/>
    <x v="4"/>
    <x v="3"/>
    <x v="4"/>
    <x v="2"/>
    <m/>
    <m/>
    <s v="停機"/>
    <m/>
    <m/>
    <m/>
    <s v="停機"/>
    <m/>
    <m/>
    <m/>
    <s v="停機"/>
    <m/>
    <m/>
    <m/>
    <s v="停機"/>
    <m/>
    <s v=""/>
    <s v="停機"/>
    <s v=""/>
    <s v=""/>
    <s v=""/>
    <s v=""/>
    <s v="A"/>
    <n v="1"/>
    <s v="KIM"/>
    <s v="RICKY"/>
    <s v="MACMAC"/>
    <s v="MACMAC"/>
  </r>
  <r>
    <x v="2"/>
    <x v="16"/>
    <x v="4"/>
    <x v="0"/>
    <x v="4"/>
    <x v="4"/>
    <x v="3"/>
    <x v="4"/>
    <x v="2"/>
    <m/>
    <m/>
    <s v="停機"/>
    <m/>
    <m/>
    <m/>
    <s v="停機"/>
    <m/>
    <m/>
    <m/>
    <s v="停機"/>
    <m/>
    <m/>
    <m/>
    <s v="停機"/>
    <m/>
    <s v=""/>
    <s v="停機"/>
    <s v=""/>
    <s v=""/>
    <s v=""/>
    <s v=""/>
    <s v="A"/>
    <n v="2"/>
    <s v="KIM"/>
    <s v="RICKY"/>
    <s v="MACMAC"/>
    <s v="MACMAC"/>
  </r>
  <r>
    <x v="2"/>
    <x v="17"/>
    <x v="13"/>
    <x v="0"/>
    <x v="10"/>
    <x v="11"/>
    <x v="4"/>
    <x v="13"/>
    <x v="3"/>
    <n v="60"/>
    <n v="0"/>
    <s v="開車"/>
    <s v="開車"/>
    <n v="112"/>
    <n v="0"/>
    <n v="6746"/>
    <n v="6290"/>
    <n v="86"/>
    <n v="0"/>
    <n v="6867"/>
    <n v="7719"/>
    <n v="112"/>
    <n v="4"/>
    <n v="5726"/>
    <n v="8672"/>
    <n v="6.9230769230769234"/>
    <n v="61.666666666666664"/>
    <n v="0.99722222222222223"/>
    <n v="70.033333333333331"/>
    <n v="7.708333333333333"/>
    <n v="7.625"/>
    <s v="A"/>
    <n v="0.5"/>
    <s v="KV"/>
    <s v="KV"/>
    <s v="RON"/>
    <s v="RON"/>
  </r>
  <r>
    <x v="2"/>
    <x v="18"/>
    <x v="4"/>
    <x v="0"/>
    <x v="4"/>
    <x v="4"/>
    <x v="3"/>
    <x v="4"/>
    <x v="2"/>
    <m/>
    <m/>
    <s v="停機"/>
    <m/>
    <m/>
    <m/>
    <s v="停機"/>
    <m/>
    <m/>
    <m/>
    <s v="停機"/>
    <m/>
    <m/>
    <m/>
    <s v="停機"/>
    <m/>
    <s v=""/>
    <s v="停機"/>
    <s v=""/>
    <s v=""/>
    <s v=""/>
    <s v=""/>
    <s v="J"/>
    <n v="1"/>
    <s v="JUNJUN"/>
    <s v="JUNJUN"/>
    <s v="JP"/>
    <s v="JP"/>
  </r>
  <r>
    <x v="2"/>
    <x v="19"/>
    <x v="14"/>
    <x v="1"/>
    <x v="11"/>
    <x v="12"/>
    <x v="4"/>
    <x v="14"/>
    <x v="4"/>
    <n v="22"/>
    <n v="4"/>
    <n v="6920"/>
    <m/>
    <n v="9"/>
    <n v="1"/>
    <n v="7320"/>
    <m/>
    <n v="15"/>
    <n v="1"/>
    <n v="7280"/>
    <m/>
    <n v="15"/>
    <n v="0"/>
    <n v="7230"/>
    <m/>
    <n v="5.0883392226148407"/>
    <n v="20.333333333333332"/>
    <n v="0.99433092948717949"/>
    <n v="71.875"/>
    <n v="2.5416666666666665"/>
    <n v="2.2916666666666665"/>
    <s v="J"/>
    <n v="1"/>
    <s v="JUNJUN"/>
    <s v="JUNJUN"/>
    <s v="JP"/>
    <s v="JP"/>
  </r>
  <r>
    <x v="2"/>
    <x v="20"/>
    <x v="4"/>
    <x v="0"/>
    <x v="4"/>
    <x v="4"/>
    <x v="3"/>
    <x v="4"/>
    <x v="2"/>
    <m/>
    <m/>
    <s v="停機"/>
    <m/>
    <m/>
    <m/>
    <s v="停機"/>
    <m/>
    <m/>
    <m/>
    <s v="停機"/>
    <m/>
    <m/>
    <m/>
    <s v="停機"/>
    <m/>
    <s v=""/>
    <s v="停機"/>
    <s v=""/>
    <s v=""/>
    <s v=""/>
    <s v=""/>
    <s v="J"/>
    <n v="1"/>
    <s v="JUNJUN"/>
    <s v="JUNJUN"/>
    <s v="JP"/>
    <s v="JP"/>
  </r>
  <r>
    <x v="2"/>
    <x v="21"/>
    <x v="15"/>
    <x v="1"/>
    <x v="11"/>
    <x v="13"/>
    <x v="2"/>
    <x v="15"/>
    <x v="4"/>
    <n v="34"/>
    <n v="0"/>
    <n v="7870"/>
    <n v="7500"/>
    <n v="18"/>
    <n v="0"/>
    <n v="7310"/>
    <n v="8700"/>
    <n v="8"/>
    <n v="0"/>
    <n v="7310"/>
    <n v="8060"/>
    <n v="41"/>
    <n v="0"/>
    <n v="6850"/>
    <n v="7960"/>
    <n v="5.9016393442622954"/>
    <n v="33.666666666666664"/>
    <n v="1"/>
    <n v="76.95"/>
    <n v="4.208333333333333"/>
    <n v="4.208333333333333"/>
    <s v="T"/>
    <n v="1"/>
    <s v="MAR"/>
    <s v="MAR"/>
    <s v="VIN"/>
    <s v="VIN"/>
  </r>
  <r>
    <x v="2"/>
    <x v="22"/>
    <x v="16"/>
    <x v="1"/>
    <x v="11"/>
    <x v="12"/>
    <x v="2"/>
    <x v="16"/>
    <x v="4"/>
    <n v="40"/>
    <n v="2"/>
    <n v="9350"/>
    <n v="8610"/>
    <n v="14"/>
    <n v="0"/>
    <n v="9720"/>
    <n v="7870"/>
    <n v="10"/>
    <n v="0"/>
    <n v="9540"/>
    <n v="7040"/>
    <m/>
    <m/>
    <s v="了機"/>
    <m/>
    <n v="5.8299595141700404"/>
    <n v="21.333333333333332"/>
    <n v="0.99835069444444446"/>
    <n v="86.88333333333334"/>
    <n v="2.6666666666666665"/>
    <n v="2.5833333333333335"/>
    <s v="T"/>
    <n v="1"/>
    <s v="DENDEN"/>
    <s v="DENDEN"/>
    <s v="WILSON"/>
    <s v="WILSON"/>
  </r>
  <r>
    <x v="2"/>
    <x v="23"/>
    <x v="17"/>
    <x v="0"/>
    <x v="11"/>
    <x v="14"/>
    <x v="7"/>
    <x v="17"/>
    <x v="1"/>
    <n v="16"/>
    <n v="0"/>
    <n v="8520"/>
    <m/>
    <n v="7"/>
    <n v="0"/>
    <n v="8610"/>
    <m/>
    <n v="30"/>
    <n v="0"/>
    <n v="9260"/>
    <m/>
    <n v="33"/>
    <n v="0"/>
    <n v="9260"/>
    <m/>
    <n v="6.2882096069868991"/>
    <n v="57.333333333333336"/>
    <n v="1"/>
    <n v="89.125"/>
    <n v="7.166666666666667"/>
    <n v="7.166666666666667"/>
    <s v="T"/>
    <n v="2"/>
    <s v="MAR"/>
    <s v="MAR"/>
    <s v="VIN"/>
    <s v="VIN"/>
  </r>
  <r>
    <x v="2"/>
    <x v="23"/>
    <x v="18"/>
    <x v="0"/>
    <x v="11"/>
    <x v="14"/>
    <x v="7"/>
    <x v="18"/>
    <x v="1"/>
    <n v="19"/>
    <n v="0"/>
    <m/>
    <n v="8060"/>
    <n v="18"/>
    <n v="0"/>
    <m/>
    <n v="7870"/>
    <n v="20"/>
    <n v="0"/>
    <m/>
    <n v="8240"/>
    <n v="47"/>
    <n v="0"/>
    <m/>
    <n v="8980"/>
    <n v="6.1802575107296134"/>
    <n v="69.333333333333329"/>
    <n v="1"/>
    <n v="82.875"/>
    <n v="8.6666666666666661"/>
    <n v="8.6666666666666661"/>
    <s v="T"/>
    <n v="2"/>
    <s v="MAR"/>
    <s v="MAR"/>
    <s v="VIN"/>
    <s v="VIN"/>
  </r>
  <r>
    <x v="2"/>
    <x v="24"/>
    <x v="19"/>
    <x v="0"/>
    <x v="12"/>
    <x v="15"/>
    <x v="4"/>
    <x v="19"/>
    <x v="4"/>
    <n v="29"/>
    <n v="5"/>
    <m/>
    <n v="6200"/>
    <n v="30"/>
    <n v="2"/>
    <s v="停機"/>
    <n v="7780"/>
    <n v="19"/>
    <n v="0"/>
    <s v="停機"/>
    <n v="7640"/>
    <m/>
    <m/>
    <s v="停機"/>
    <m/>
    <n v="4.9655172413793105"/>
    <n v="52"/>
    <n v="0.99322248931623935"/>
    <n v="72.066666666666663"/>
    <n v="6.5"/>
    <n v="5.916666666666667"/>
    <s v="T"/>
    <n v="2"/>
    <s v="DENDEN"/>
    <s v="DENDEN"/>
    <s v="WILSON"/>
    <s v="WILSON"/>
  </r>
  <r>
    <x v="2"/>
    <x v="25"/>
    <x v="20"/>
    <x v="1"/>
    <x v="13"/>
    <x v="16"/>
    <x v="8"/>
    <x v="20"/>
    <x v="4"/>
    <n v="19"/>
    <n v="0"/>
    <n v="6480"/>
    <m/>
    <n v="17"/>
    <n v="0"/>
    <n v="6850"/>
    <m/>
    <n v="12"/>
    <n v="0"/>
    <n v="7040"/>
    <m/>
    <n v="33"/>
    <n v="0"/>
    <m/>
    <n v="6760"/>
    <n v="6.6055045871559637"/>
    <n v="54"/>
    <n v="1"/>
    <n v="67.825000000000003"/>
    <n v="6.75"/>
    <n v="6.75"/>
    <s v="T"/>
    <n v="2"/>
    <s v="MAR"/>
    <s v="MAR"/>
    <s v="VIN"/>
    <s v="VIN"/>
  </r>
  <r>
    <x v="2"/>
    <x v="25"/>
    <x v="21"/>
    <x v="1"/>
    <x v="11"/>
    <x v="13"/>
    <x v="2"/>
    <x v="21"/>
    <x v="4"/>
    <n v="24"/>
    <n v="0"/>
    <m/>
    <n v="8610"/>
    <n v="13"/>
    <n v="0"/>
    <m/>
    <n v="9440"/>
    <n v="7"/>
    <n v="0"/>
    <m/>
    <n v="9810"/>
    <n v="21"/>
    <n v="0"/>
    <n v="7590"/>
    <m/>
    <n v="5.8775510204081636"/>
    <n v="43.333333333333336"/>
    <n v="1"/>
    <n v="88.625"/>
    <n v="5.416666666666667"/>
    <n v="5.416666666666667"/>
    <s v="T"/>
    <n v="2"/>
    <s v="MAR"/>
    <s v="MAR"/>
    <s v="VIN"/>
    <s v="VIN"/>
  </r>
  <r>
    <x v="2"/>
    <x v="26"/>
    <x v="22"/>
    <x v="1"/>
    <x v="11"/>
    <x v="13"/>
    <x v="2"/>
    <x v="22"/>
    <x v="4"/>
    <n v="45"/>
    <n v="7"/>
    <n v="6670"/>
    <n v="9070"/>
    <n v="26"/>
    <n v="7"/>
    <n v="7960"/>
    <n v="7310"/>
    <n v="58"/>
    <n v="13"/>
    <n v="9350"/>
    <n v="8890"/>
    <n v="20"/>
    <n v="0"/>
    <m/>
    <n v="9540"/>
    <n v="5.8299595141700404"/>
    <n v="49.666666666666664"/>
    <n v="0.97773437500000004"/>
    <n v="83.985714285714295"/>
    <n v="6.208333333333333"/>
    <n v="5.083333333333333"/>
    <s v="T"/>
    <n v="1"/>
    <s v="DENDEN"/>
    <s v="DENDEN"/>
    <s v="WILSON"/>
    <s v="WILSON"/>
  </r>
  <r>
    <x v="2"/>
    <x v="27"/>
    <x v="4"/>
    <x v="0"/>
    <x v="4"/>
    <x v="4"/>
    <x v="3"/>
    <x v="4"/>
    <x v="2"/>
    <m/>
    <m/>
    <s v="停機"/>
    <m/>
    <m/>
    <m/>
    <s v="停機"/>
    <m/>
    <m/>
    <m/>
    <s v="停機"/>
    <m/>
    <m/>
    <m/>
    <s v="停機"/>
    <m/>
    <s v=""/>
    <s v=""/>
    <s v=""/>
    <m/>
    <s v=""/>
    <s v=""/>
    <s v="S"/>
    <n v="12"/>
    <s v="KIM"/>
    <s v="N/A"/>
    <s v="JOHNDEL"/>
    <s v="JOHNDEL"/>
  </r>
  <r>
    <x v="2"/>
    <x v="28"/>
    <x v="23"/>
    <x v="0"/>
    <x v="4"/>
    <x v="4"/>
    <x v="3"/>
    <x v="4"/>
    <x v="2"/>
    <m/>
    <m/>
    <s v="絲開發"/>
    <m/>
    <m/>
    <m/>
    <s v="絲開發"/>
    <m/>
    <m/>
    <m/>
    <s v="絲開發"/>
    <m/>
    <m/>
    <m/>
    <s v="絲開發"/>
    <m/>
    <s v=""/>
    <s v=""/>
    <s v=""/>
    <m/>
    <s v=""/>
    <s v=""/>
    <s v="S"/>
    <n v="5"/>
    <s v="KIM"/>
    <s v="N/A"/>
    <s v="JOHNDEL"/>
    <s v="JOHNDEL"/>
  </r>
  <r>
    <x v="2"/>
    <x v="29"/>
    <x v="24"/>
    <x v="0"/>
    <x v="4"/>
    <x v="4"/>
    <x v="3"/>
    <x v="4"/>
    <x v="2"/>
    <m/>
    <m/>
    <s v="停機"/>
    <m/>
    <m/>
    <m/>
    <s v="停機"/>
    <m/>
    <m/>
    <m/>
    <s v="停機"/>
    <m/>
    <m/>
    <m/>
    <s v="停機"/>
    <m/>
    <s v=""/>
    <s v="停機"/>
    <s v=""/>
    <s v=""/>
    <s v=""/>
    <s v=""/>
    <s v="M"/>
    <n v="1"/>
    <s v="N/A"/>
    <s v="N/A"/>
    <s v="N/A"/>
    <s v="N/A"/>
  </r>
  <r>
    <x v="2"/>
    <x v="30"/>
    <x v="24"/>
    <x v="0"/>
    <x v="4"/>
    <x v="4"/>
    <x v="3"/>
    <x v="4"/>
    <x v="2"/>
    <m/>
    <m/>
    <s v="停機"/>
    <m/>
    <m/>
    <m/>
    <s v="停機"/>
    <m/>
    <m/>
    <m/>
    <s v="停機"/>
    <m/>
    <m/>
    <m/>
    <s v="停機"/>
    <m/>
    <s v=""/>
    <s v="停機"/>
    <s v=""/>
    <s v=""/>
    <s v=""/>
    <s v=""/>
    <s v="M"/>
    <n v="1"/>
    <s v="N/A"/>
    <s v="N/A"/>
    <s v="N/A"/>
    <s v="N/A"/>
  </r>
  <r>
    <x v="2"/>
    <x v="31"/>
    <x v="24"/>
    <x v="0"/>
    <x v="4"/>
    <x v="4"/>
    <x v="3"/>
    <x v="4"/>
    <x v="2"/>
    <m/>
    <m/>
    <s v="停機"/>
    <m/>
    <m/>
    <m/>
    <s v="停機"/>
    <m/>
    <m/>
    <m/>
    <s v="停機"/>
    <m/>
    <m/>
    <m/>
    <s v="停機"/>
    <m/>
    <s v=""/>
    <s v="停機"/>
    <s v=""/>
    <s v=""/>
    <s v=""/>
    <s v=""/>
    <s v="M"/>
    <n v="1"/>
    <s v="N/A"/>
    <s v="N/A"/>
    <s v="N/A"/>
    <s v="N/A"/>
  </r>
  <r>
    <x v="2"/>
    <x v="32"/>
    <x v="24"/>
    <x v="0"/>
    <x v="4"/>
    <x v="4"/>
    <x v="3"/>
    <x v="4"/>
    <x v="2"/>
    <m/>
    <m/>
    <s v="停機"/>
    <m/>
    <m/>
    <m/>
    <s v="停機"/>
    <m/>
    <m/>
    <m/>
    <s v="停機"/>
    <m/>
    <m/>
    <m/>
    <s v="停機"/>
    <m/>
    <s v=""/>
    <s v="停機"/>
    <s v=""/>
    <s v=""/>
    <s v=""/>
    <s v=""/>
    <s v="M"/>
    <n v="1"/>
    <s v="N/A"/>
    <s v="N/A"/>
    <s v="N/A"/>
    <s v="N/A"/>
  </r>
  <r>
    <x v="2"/>
    <x v="33"/>
    <x v="24"/>
    <x v="0"/>
    <x v="4"/>
    <x v="4"/>
    <x v="3"/>
    <x v="4"/>
    <x v="2"/>
    <m/>
    <m/>
    <s v="停機"/>
    <m/>
    <m/>
    <m/>
    <s v="停機"/>
    <m/>
    <m/>
    <m/>
    <s v="停機"/>
    <m/>
    <m/>
    <m/>
    <s v="停機"/>
    <m/>
    <s v=""/>
    <s v="停機"/>
    <s v=""/>
    <s v=""/>
    <s v=""/>
    <s v=""/>
    <s v="M"/>
    <n v="1"/>
    <s v="N/A"/>
    <s v="N/A"/>
    <s v="N/A"/>
    <s v="N/A"/>
  </r>
  <r>
    <x v="2"/>
    <x v="34"/>
    <x v="24"/>
    <x v="0"/>
    <x v="4"/>
    <x v="4"/>
    <x v="3"/>
    <x v="4"/>
    <x v="2"/>
    <m/>
    <m/>
    <s v="停機"/>
    <m/>
    <m/>
    <m/>
    <s v="停機"/>
    <m/>
    <m/>
    <m/>
    <s v="停機"/>
    <m/>
    <m/>
    <m/>
    <s v="停機"/>
    <m/>
    <s v=""/>
    <s v="停機"/>
    <s v=""/>
    <s v=""/>
    <s v=""/>
    <s v=""/>
    <s v="M"/>
    <n v="1"/>
    <s v="N/A"/>
    <s v="N/A"/>
    <s v="N/A"/>
    <s v="N/A"/>
  </r>
  <r>
    <x v="2"/>
    <x v="35"/>
    <x v="24"/>
    <x v="0"/>
    <x v="4"/>
    <x v="4"/>
    <x v="3"/>
    <x v="4"/>
    <x v="2"/>
    <m/>
    <m/>
    <s v="停機"/>
    <m/>
    <m/>
    <m/>
    <s v="停機"/>
    <m/>
    <m/>
    <m/>
    <s v="停機"/>
    <m/>
    <m/>
    <m/>
    <s v="停機"/>
    <m/>
    <s v=""/>
    <s v="停機"/>
    <s v=""/>
    <s v=""/>
    <s v=""/>
    <s v=""/>
    <s v="M"/>
    <n v="1"/>
    <s v="N/A"/>
    <s v="N/A"/>
    <s v="N/A"/>
    <s v="N/A"/>
  </r>
  <r>
    <x v="2"/>
    <x v="36"/>
    <x v="24"/>
    <x v="0"/>
    <x v="4"/>
    <x v="4"/>
    <x v="3"/>
    <x v="4"/>
    <x v="2"/>
    <m/>
    <m/>
    <s v="停機"/>
    <m/>
    <m/>
    <m/>
    <s v="停機"/>
    <m/>
    <m/>
    <m/>
    <s v="停機"/>
    <m/>
    <m/>
    <m/>
    <s v="停機"/>
    <m/>
    <s v=""/>
    <s v="停機"/>
    <s v=""/>
    <s v=""/>
    <s v=""/>
    <s v=""/>
    <s v="M"/>
    <n v="1"/>
    <s v="N/A"/>
    <s v="N/A"/>
    <s v="N/A"/>
    <s v="N/A"/>
  </r>
  <r>
    <x v="3"/>
    <x v="0"/>
    <x v="4"/>
    <x v="0"/>
    <x v="4"/>
    <x v="4"/>
    <x v="3"/>
    <x v="4"/>
    <x v="2"/>
    <m/>
    <m/>
    <s v="停機"/>
    <m/>
    <m/>
    <m/>
    <s v="停機"/>
    <m/>
    <m/>
    <m/>
    <s v="停機"/>
    <m/>
    <m/>
    <m/>
    <s v="停機"/>
    <m/>
    <s v=""/>
    <s v="停機"/>
    <s v=""/>
    <s v=""/>
    <s v=""/>
    <s v=""/>
    <s v="A"/>
    <n v="1"/>
    <s v="KV"/>
    <s v="RICKY"/>
    <s v="RON"/>
    <s v="RON"/>
  </r>
  <r>
    <x v="3"/>
    <x v="1"/>
    <x v="1"/>
    <x v="0"/>
    <x v="1"/>
    <x v="1"/>
    <x v="1"/>
    <x v="1"/>
    <x v="1"/>
    <n v="10"/>
    <n v="0"/>
    <n v="9224"/>
    <n v="8605"/>
    <n v="9"/>
    <n v="1"/>
    <n v="9017"/>
    <n v="8540"/>
    <n v="3"/>
    <n v="0"/>
    <n v="9101"/>
    <n v="8491"/>
    <n v="13"/>
    <n v="0"/>
    <n v="9104"/>
    <n v="8374"/>
    <n v="1.7777777777777777"/>
    <n v="11.666666666666666"/>
    <n v="0.99729567307692313"/>
    <n v="88.07"/>
    <n v="1.4583333333333333"/>
    <n v="1.4166666666666667"/>
    <s v="A"/>
    <n v="1"/>
    <s v="KV"/>
    <s v="RICKY"/>
    <s v="RON"/>
    <s v="RON"/>
  </r>
  <r>
    <x v="3"/>
    <x v="2"/>
    <x v="2"/>
    <x v="1"/>
    <x v="2"/>
    <x v="2"/>
    <x v="2"/>
    <x v="2"/>
    <x v="1"/>
    <m/>
    <m/>
    <s v="了機"/>
    <m/>
    <m/>
    <m/>
    <s v="了機"/>
    <m/>
    <m/>
    <m/>
    <s v="了機"/>
    <m/>
    <m/>
    <m/>
    <s v="了機"/>
    <m/>
    <n v="3.2653061224489797"/>
    <s v="了機"/>
    <s v=""/>
    <s v=""/>
    <s v=""/>
    <s v=""/>
    <s v="A"/>
    <n v="1"/>
    <s v="JERON"/>
    <s v="JERON"/>
    <s v="CHALS"/>
    <s v="CHALS"/>
  </r>
  <r>
    <x v="3"/>
    <x v="2"/>
    <x v="3"/>
    <x v="1"/>
    <x v="3"/>
    <x v="3"/>
    <x v="2"/>
    <x v="3"/>
    <x v="1"/>
    <n v="20"/>
    <n v="0"/>
    <m/>
    <n v="7913"/>
    <n v="14"/>
    <n v="0"/>
    <m/>
    <n v="7692"/>
    <n v="36"/>
    <n v="0"/>
    <m/>
    <n v="7431"/>
    <n v="28"/>
    <n v="0"/>
    <m/>
    <n v="7499"/>
    <n v="3.2653061224489797"/>
    <n v="32.666666666666664"/>
    <n v="1"/>
    <n v="76.337500000000006"/>
    <n v="4.083333333333333"/>
    <n v="4.083333333333333"/>
    <s v="A"/>
    <n v="1"/>
    <s v="JERON"/>
    <s v="JERON"/>
    <s v="CHALS"/>
    <s v="CHALS"/>
  </r>
  <r>
    <x v="3"/>
    <x v="3"/>
    <x v="4"/>
    <x v="0"/>
    <x v="4"/>
    <x v="4"/>
    <x v="3"/>
    <x v="4"/>
    <x v="2"/>
    <m/>
    <m/>
    <s v="停機"/>
    <m/>
    <m/>
    <m/>
    <s v="停機"/>
    <m/>
    <m/>
    <m/>
    <s v="停機"/>
    <m/>
    <m/>
    <m/>
    <s v="停機"/>
    <m/>
    <s v=""/>
    <s v="停機"/>
    <s v=""/>
    <s v=""/>
    <s v=""/>
    <s v=""/>
    <s v="A"/>
    <n v="1"/>
    <s v="JERON"/>
    <s v="JERON"/>
    <s v="CHALS"/>
    <s v="CHALS"/>
  </r>
  <r>
    <x v="3"/>
    <x v="4"/>
    <x v="5"/>
    <x v="0"/>
    <x v="5"/>
    <x v="5"/>
    <x v="4"/>
    <x v="5"/>
    <x v="3"/>
    <n v="40"/>
    <n v="0"/>
    <n v="8162"/>
    <n v="8737"/>
    <n v="9"/>
    <n v="0"/>
    <n v="8259"/>
    <n v="8896"/>
    <n v="13"/>
    <n v="0"/>
    <n v="8230"/>
    <n v="8915"/>
    <n v="17"/>
    <n v="0"/>
    <n v="8382"/>
    <n v="8867"/>
    <n v="1.7496962332928312"/>
    <n v="26.333333333333332"/>
    <n v="1"/>
    <n v="85.56"/>
    <n v="3.2916666666666665"/>
    <n v="3.2916666666666665"/>
    <s v="A"/>
    <n v="1"/>
    <s v="JERON"/>
    <s v="JERON"/>
    <s v="CHALS"/>
    <s v="CHALS"/>
  </r>
  <r>
    <x v="3"/>
    <x v="5"/>
    <x v="6"/>
    <x v="1"/>
    <x v="3"/>
    <x v="6"/>
    <x v="2"/>
    <x v="6"/>
    <x v="1"/>
    <n v="14"/>
    <n v="0"/>
    <n v="8621"/>
    <m/>
    <n v="4"/>
    <n v="0"/>
    <n v="8666"/>
    <m/>
    <n v="0"/>
    <n v="0"/>
    <n v="8767"/>
    <m/>
    <n v="4"/>
    <n v="0"/>
    <n v="8784"/>
    <m/>
    <n v="3.2505643340857788"/>
    <n v="7.333333333333333"/>
    <n v="1"/>
    <n v="87.094999999999999"/>
    <n v="0.91666666666666663"/>
    <n v="0.91666666666666663"/>
    <s v="A"/>
    <n v="1"/>
    <s v="JERON"/>
    <s v="JERON"/>
    <s v="CHALS"/>
    <s v="CHALS"/>
  </r>
  <r>
    <x v="3"/>
    <x v="5"/>
    <x v="7"/>
    <x v="1"/>
    <x v="2"/>
    <x v="2"/>
    <x v="2"/>
    <x v="7"/>
    <x v="1"/>
    <m/>
    <m/>
    <s v="了機"/>
    <m/>
    <m/>
    <m/>
    <m/>
    <s v="FINAL"/>
    <m/>
    <m/>
    <m/>
    <s v="停機"/>
    <m/>
    <m/>
    <m/>
    <s v="停機"/>
    <n v="3.2505643340857788"/>
    <s v="了機"/>
    <s v=""/>
    <s v=""/>
    <s v=""/>
    <s v=""/>
    <s v="A"/>
    <n v="1"/>
    <s v="JERON"/>
    <s v="JERON"/>
    <s v="CHALS"/>
    <s v="CHALS"/>
  </r>
  <r>
    <x v="3"/>
    <x v="6"/>
    <x v="8"/>
    <x v="2"/>
    <x v="6"/>
    <x v="7"/>
    <x v="5"/>
    <x v="8"/>
    <x v="0"/>
    <n v="16"/>
    <n v="2"/>
    <n v="9840"/>
    <n v="9747"/>
    <n v="11"/>
    <n v="10"/>
    <n v="9731"/>
    <n v="9813"/>
    <n v="5"/>
    <n v="0"/>
    <n v="9752"/>
    <n v="9858"/>
    <n v="16"/>
    <n v="3"/>
    <n v="9724"/>
    <n v="9867"/>
    <n v="2.4615384615384617"/>
    <n v="16"/>
    <n v="0.970703125"/>
    <n v="97.915000000000006"/>
    <n v="2"/>
    <n v="1.375"/>
    <s v="A"/>
    <n v="1"/>
    <s v="KV"/>
    <s v="RICKY"/>
    <s v="RON"/>
    <s v="RON"/>
  </r>
  <r>
    <x v="3"/>
    <x v="7"/>
    <x v="4"/>
    <x v="0"/>
    <x v="4"/>
    <x v="4"/>
    <x v="3"/>
    <x v="4"/>
    <x v="2"/>
    <m/>
    <m/>
    <s v="停機"/>
    <m/>
    <m/>
    <m/>
    <s v="停機"/>
    <m/>
    <m/>
    <m/>
    <s v="停機"/>
    <m/>
    <m/>
    <m/>
    <s v="停機"/>
    <m/>
    <s v=""/>
    <s v="停機"/>
    <s v=""/>
    <s v=""/>
    <s v=""/>
    <s v=""/>
    <s v="A"/>
    <n v="1"/>
    <s v="KV"/>
    <s v="RICKY"/>
    <s v="JP"/>
    <s v="JP"/>
  </r>
  <r>
    <x v="3"/>
    <x v="8"/>
    <x v="9"/>
    <x v="0"/>
    <x v="7"/>
    <x v="8"/>
    <x v="4"/>
    <x v="9"/>
    <x v="1"/>
    <n v="17"/>
    <n v="1"/>
    <n v="8561"/>
    <n v="8282"/>
    <n v="5"/>
    <n v="2"/>
    <n v="8790"/>
    <n v="8413"/>
    <n v="9"/>
    <n v="1"/>
    <n v="8832"/>
    <n v="8327"/>
    <n v="15"/>
    <n v="0"/>
    <n v="8835"/>
    <n v="8273"/>
    <n v="2.8685258964143427"/>
    <n v="15.333333333333334"/>
    <n v="0.99329594017094014"/>
    <n v="85.391249999999999"/>
    <n v="1.9166666666666667"/>
    <n v="1.75"/>
    <s v="A"/>
    <n v="1"/>
    <s v="KV"/>
    <s v="RICKY"/>
    <s v="RON"/>
    <s v="RON"/>
  </r>
  <r>
    <x v="3"/>
    <x v="9"/>
    <x v="4"/>
    <x v="0"/>
    <x v="4"/>
    <x v="4"/>
    <x v="3"/>
    <x v="4"/>
    <x v="2"/>
    <m/>
    <m/>
    <s v="停機"/>
    <m/>
    <m/>
    <m/>
    <s v="停機"/>
    <m/>
    <m/>
    <m/>
    <s v="停機"/>
    <m/>
    <m/>
    <m/>
    <s v="停機"/>
    <m/>
    <s v=""/>
    <s v="停機"/>
    <s v=""/>
    <s v=""/>
    <s v=""/>
    <s v=""/>
    <s v="A"/>
    <n v="1"/>
    <s v="NASH"/>
    <s v="NASH"/>
    <s v="JOHNDEL"/>
    <s v="JOHNDEL"/>
  </r>
  <r>
    <x v="3"/>
    <x v="10"/>
    <x v="4"/>
    <x v="0"/>
    <x v="4"/>
    <x v="4"/>
    <x v="3"/>
    <x v="4"/>
    <x v="2"/>
    <m/>
    <m/>
    <s v="停機"/>
    <m/>
    <m/>
    <m/>
    <s v="停機"/>
    <m/>
    <m/>
    <m/>
    <s v="停機"/>
    <m/>
    <m/>
    <m/>
    <s v="停機"/>
    <m/>
    <s v=""/>
    <s v="停機"/>
    <s v=""/>
    <s v=""/>
    <s v=""/>
    <s v=""/>
    <s v="A"/>
    <n v="1"/>
    <s v="NASH"/>
    <s v="NASH"/>
    <s v="JOHNDEL"/>
    <s v="JOHNDEL"/>
  </r>
  <r>
    <x v="3"/>
    <x v="11"/>
    <x v="10"/>
    <x v="1"/>
    <x v="3"/>
    <x v="6"/>
    <x v="2"/>
    <x v="10"/>
    <x v="1"/>
    <n v="86"/>
    <n v="0"/>
    <n v="8769"/>
    <n v="8674"/>
    <n v="22"/>
    <n v="0"/>
    <n v="8477"/>
    <n v="8371"/>
    <n v="60"/>
    <n v="0"/>
    <n v="8431"/>
    <n v="8424"/>
    <n v="34"/>
    <n v="0"/>
    <n v="9093"/>
    <n v="8666"/>
    <n v="3.2653061224489797"/>
    <n v="33.666666666666664"/>
    <n v="1"/>
    <n v="86.131249999999994"/>
    <n v="4.208333333333333"/>
    <n v="4.208333333333333"/>
    <s v="A"/>
    <n v="0.5"/>
    <s v="JERON"/>
    <s v="JERON"/>
    <s v="CHALS"/>
    <s v="CHALS"/>
  </r>
  <r>
    <x v="3"/>
    <x v="12"/>
    <x v="11"/>
    <x v="0"/>
    <x v="8"/>
    <x v="9"/>
    <x v="6"/>
    <x v="11"/>
    <x v="1"/>
    <n v="15"/>
    <n v="0"/>
    <n v="9646"/>
    <n v="8790"/>
    <n v="21"/>
    <n v="0"/>
    <n v="9060"/>
    <n v="9104"/>
    <n v="6"/>
    <n v="0"/>
    <n v="9251"/>
    <n v="9181"/>
    <n v="19"/>
    <n v="1"/>
    <n v="9361"/>
    <n v="9063"/>
    <n v="3.0573248407643314"/>
    <n v="20.333333333333332"/>
    <n v="0.99842748397435899"/>
    <n v="91.82"/>
    <n v="2.5416666666666665"/>
    <n v="2.5"/>
    <s v="A"/>
    <n v="1"/>
    <s v="KV"/>
    <s v="RICKY"/>
    <s v="RON"/>
    <s v="RON"/>
  </r>
  <r>
    <x v="3"/>
    <x v="13"/>
    <x v="4"/>
    <x v="0"/>
    <x v="4"/>
    <x v="4"/>
    <x v="3"/>
    <x v="4"/>
    <x v="2"/>
    <m/>
    <m/>
    <s v="停機"/>
    <m/>
    <m/>
    <m/>
    <s v="停機"/>
    <m/>
    <m/>
    <m/>
    <s v="停機"/>
    <m/>
    <m/>
    <m/>
    <s v="停機"/>
    <m/>
    <s v=""/>
    <s v="停機"/>
    <s v=""/>
    <s v=""/>
    <s v=""/>
    <s v=""/>
    <s v="A"/>
    <n v="1"/>
    <s v="KV"/>
    <s v="RICKY"/>
    <s v="JP"/>
    <s v="JP"/>
  </r>
  <r>
    <x v="3"/>
    <x v="14"/>
    <x v="12"/>
    <x v="0"/>
    <x v="9"/>
    <x v="10"/>
    <x v="2"/>
    <x v="12"/>
    <x v="1"/>
    <n v="11"/>
    <n v="0"/>
    <n v="7782"/>
    <n v="8173"/>
    <n v="2"/>
    <n v="0"/>
    <n v="7870"/>
    <n v="8270"/>
    <n v="4"/>
    <n v="0"/>
    <n v="7866"/>
    <n v="8221"/>
    <n v="13"/>
    <n v="0"/>
    <n v="7833"/>
    <n v="8208"/>
    <n v="2.2187981510015407"/>
    <n v="10"/>
    <n v="1"/>
    <n v="80.278750000000002"/>
    <n v="1.25"/>
    <n v="1.25"/>
    <s v="A"/>
    <n v="1"/>
    <s v="NASH"/>
    <s v="NASH"/>
    <s v="RON"/>
    <s v="RON"/>
  </r>
  <r>
    <x v="3"/>
    <x v="15"/>
    <x v="4"/>
    <x v="0"/>
    <x v="4"/>
    <x v="4"/>
    <x v="3"/>
    <x v="4"/>
    <x v="2"/>
    <m/>
    <m/>
    <s v="停機"/>
    <m/>
    <m/>
    <m/>
    <s v="停機"/>
    <m/>
    <m/>
    <m/>
    <s v="停機"/>
    <m/>
    <m/>
    <m/>
    <s v="停機"/>
    <m/>
    <s v=""/>
    <s v="停機"/>
    <s v=""/>
    <s v=""/>
    <s v=""/>
    <s v=""/>
    <s v="A"/>
    <n v="1"/>
    <s v="NASH"/>
    <s v="NASH"/>
    <s v="JOHNDEL"/>
    <s v="JOHNDEL"/>
  </r>
  <r>
    <x v="3"/>
    <x v="16"/>
    <x v="4"/>
    <x v="0"/>
    <x v="4"/>
    <x v="4"/>
    <x v="3"/>
    <x v="4"/>
    <x v="2"/>
    <m/>
    <m/>
    <s v="停機"/>
    <m/>
    <m/>
    <m/>
    <s v="停機"/>
    <m/>
    <m/>
    <m/>
    <s v="停機"/>
    <m/>
    <m/>
    <m/>
    <s v="停機"/>
    <m/>
    <s v=""/>
    <s v="停機"/>
    <s v=""/>
    <s v=""/>
    <s v=""/>
    <s v=""/>
    <s v="A"/>
    <n v="1"/>
    <s v="NASH"/>
    <s v="NASH"/>
    <s v="JOHNDEL"/>
    <s v="JOHNDEL"/>
  </r>
  <r>
    <x v="3"/>
    <x v="17"/>
    <x v="13"/>
    <x v="0"/>
    <x v="10"/>
    <x v="11"/>
    <x v="4"/>
    <x v="13"/>
    <x v="3"/>
    <n v="88"/>
    <n v="0"/>
    <n v="7375"/>
    <n v="8417"/>
    <n v="22"/>
    <n v="0"/>
    <n v="7514"/>
    <n v="7910"/>
    <n v="20"/>
    <n v="0"/>
    <n v="7553"/>
    <n v="8008"/>
    <n v="40"/>
    <n v="0"/>
    <n v="7519"/>
    <n v="8527"/>
    <n v="6.9230769230769234"/>
    <n v="28.333333333333332"/>
    <n v="1"/>
    <n v="78.528750000000002"/>
    <n v="3.5416666666666665"/>
    <n v="3.5416666666666665"/>
    <s v="A"/>
    <n v="0.5"/>
    <s v="JERON"/>
    <s v="JERON"/>
    <s v="CHALS"/>
    <s v="CHALS"/>
  </r>
  <r>
    <x v="3"/>
    <x v="18"/>
    <x v="4"/>
    <x v="0"/>
    <x v="4"/>
    <x v="4"/>
    <x v="3"/>
    <x v="4"/>
    <x v="2"/>
    <m/>
    <m/>
    <s v="停機"/>
    <m/>
    <m/>
    <m/>
    <s v="停機"/>
    <m/>
    <m/>
    <m/>
    <s v="停機"/>
    <m/>
    <m/>
    <m/>
    <s v="停機"/>
    <m/>
    <s v=""/>
    <s v="停機"/>
    <s v=""/>
    <s v=""/>
    <s v=""/>
    <s v=""/>
    <s v="J"/>
    <n v="1"/>
    <s v="JUNJUN"/>
    <s v="JUNJUN"/>
    <s v="JP"/>
    <s v="JP"/>
  </r>
  <r>
    <x v="3"/>
    <x v="19"/>
    <x v="14"/>
    <x v="1"/>
    <x v="11"/>
    <x v="12"/>
    <x v="4"/>
    <x v="14"/>
    <x v="4"/>
    <n v="14"/>
    <n v="4"/>
    <n v="6810"/>
    <m/>
    <n v="8"/>
    <n v="1"/>
    <n v="6870"/>
    <m/>
    <n v="25"/>
    <n v="0"/>
    <n v="6510"/>
    <m/>
    <n v="34"/>
    <n v="0"/>
    <n v="6820"/>
    <m/>
    <n v="5.0883392226148407"/>
    <n v="27"/>
    <n v="0.9952757745726496"/>
    <n v="67.525000000000006"/>
    <n v="3.375"/>
    <n v="3.1666666666666665"/>
    <s v="J"/>
    <n v="1"/>
    <s v="JUNJUN"/>
    <s v="JUNJUN"/>
    <s v="JP"/>
    <s v="JP"/>
  </r>
  <r>
    <x v="3"/>
    <x v="20"/>
    <x v="4"/>
    <x v="0"/>
    <x v="4"/>
    <x v="4"/>
    <x v="3"/>
    <x v="4"/>
    <x v="2"/>
    <m/>
    <m/>
    <s v="停機"/>
    <m/>
    <m/>
    <m/>
    <s v="停機"/>
    <m/>
    <m/>
    <m/>
    <s v="停機"/>
    <m/>
    <m/>
    <m/>
    <s v="停機"/>
    <m/>
    <s v=""/>
    <s v="停機"/>
    <s v=""/>
    <s v=""/>
    <s v=""/>
    <s v=""/>
    <s v="J"/>
    <n v="1"/>
    <s v="JUNJUN"/>
    <s v="JUNJUN"/>
    <s v="JP"/>
    <s v="JP"/>
  </r>
  <r>
    <x v="3"/>
    <x v="21"/>
    <x v="15"/>
    <x v="1"/>
    <x v="11"/>
    <x v="13"/>
    <x v="2"/>
    <x v="15"/>
    <x v="4"/>
    <n v="36"/>
    <n v="0"/>
    <n v="6850"/>
    <n v="8892"/>
    <n v="18"/>
    <n v="0"/>
    <n v="7310"/>
    <n v="8240"/>
    <n v="0"/>
    <n v="0"/>
    <n v="6940"/>
    <n v="7960"/>
    <m/>
    <m/>
    <s v="停機"/>
    <m/>
    <n v="5.9016393442622954"/>
    <n v="18"/>
    <n v="1"/>
    <n v="76.986666666666665"/>
    <n v="2.25"/>
    <n v="2.25"/>
    <s v="T"/>
    <n v="1"/>
    <s v="MAR"/>
    <s v="MAR"/>
    <s v="VIN"/>
    <s v="VIN"/>
  </r>
  <r>
    <x v="3"/>
    <x v="22"/>
    <x v="16"/>
    <x v="1"/>
    <x v="11"/>
    <x v="12"/>
    <x v="2"/>
    <x v="16"/>
    <x v="4"/>
    <m/>
    <m/>
    <s v="了機"/>
    <m/>
    <m/>
    <m/>
    <s v="了機"/>
    <m/>
    <m/>
    <m/>
    <s v="FINAL"/>
    <m/>
    <m/>
    <m/>
    <s v="停機"/>
    <m/>
    <n v="5.8299595141700404"/>
    <s v="了機"/>
    <s v=""/>
    <s v=""/>
    <s v=""/>
    <s v=""/>
    <s v="T"/>
    <n v="1"/>
    <s v="BRYAN"/>
    <s v="BRYAN"/>
    <s v="MAMAY"/>
    <s v="MAMAY"/>
  </r>
  <r>
    <x v="3"/>
    <x v="23"/>
    <x v="17"/>
    <x v="0"/>
    <x v="11"/>
    <x v="14"/>
    <x v="7"/>
    <x v="17"/>
    <x v="1"/>
    <n v="22"/>
    <n v="0"/>
    <n v="8610"/>
    <m/>
    <n v="12"/>
    <n v="0"/>
    <n v="8700"/>
    <m/>
    <n v="17"/>
    <n v="0"/>
    <n v="8330"/>
    <m/>
    <n v="21"/>
    <n v="0"/>
    <n v="9170"/>
    <m/>
    <n v="6.2882096069868991"/>
    <n v="48"/>
    <n v="1"/>
    <n v="87.025000000000006"/>
    <n v="6"/>
    <n v="6"/>
    <s v="T"/>
    <n v="2"/>
    <s v="MAR"/>
    <s v="MAR"/>
    <s v="VIN"/>
    <s v="VIN"/>
  </r>
  <r>
    <x v="3"/>
    <x v="23"/>
    <x v="18"/>
    <x v="0"/>
    <x v="11"/>
    <x v="14"/>
    <x v="7"/>
    <x v="18"/>
    <x v="1"/>
    <n v="16"/>
    <n v="0"/>
    <m/>
    <n v="8610"/>
    <n v="16"/>
    <n v="0"/>
    <m/>
    <n v="9170"/>
    <n v="14"/>
    <n v="0"/>
    <m/>
    <n v="9260"/>
    <n v="27"/>
    <n v="0"/>
    <m/>
    <n v="9070"/>
    <n v="6.1802575107296134"/>
    <n v="48.666666666666664"/>
    <n v="1"/>
    <n v="90.275000000000006"/>
    <n v="6.083333333333333"/>
    <n v="6.083333333333333"/>
    <s v="T"/>
    <n v="2"/>
    <s v="MAR"/>
    <s v="MAR"/>
    <s v="VIN"/>
    <s v="VIN"/>
  </r>
  <r>
    <x v="3"/>
    <x v="24"/>
    <x v="19"/>
    <x v="0"/>
    <x v="12"/>
    <x v="15"/>
    <x v="4"/>
    <x v="19"/>
    <x v="4"/>
    <n v="31"/>
    <n v="0"/>
    <m/>
    <n v="5830"/>
    <n v="32"/>
    <n v="0"/>
    <s v="停機"/>
    <n v="7130"/>
    <n v="27"/>
    <n v="2"/>
    <s v="停機"/>
    <n v="8330"/>
    <n v="25"/>
    <n v="2"/>
    <s v="停機"/>
    <n v="8150"/>
    <n v="4.9655172413793105"/>
    <n v="76.666666666666671"/>
    <n v="0.99612713675213671"/>
    <n v="73.599999999999994"/>
    <n v="9.5833333333333339"/>
    <n v="9.25"/>
    <s v="T"/>
    <n v="2"/>
    <s v="BRYAN"/>
    <s v="BRYAN"/>
    <s v="MAMAY"/>
    <s v="MAMAY"/>
  </r>
  <r>
    <x v="3"/>
    <x v="25"/>
    <x v="20"/>
    <x v="1"/>
    <x v="13"/>
    <x v="16"/>
    <x v="8"/>
    <x v="20"/>
    <x v="4"/>
    <n v="17"/>
    <n v="0"/>
    <n v="7040"/>
    <m/>
    <n v="7"/>
    <n v="0"/>
    <n v="7200"/>
    <m/>
    <n v="8"/>
    <n v="0"/>
    <n v="7410"/>
    <m/>
    <n v="10"/>
    <n v="0"/>
    <n v="7410"/>
    <m/>
    <n v="6.6055045871559637"/>
    <n v="28"/>
    <n v="1"/>
    <n v="72.650000000000006"/>
    <n v="3.5"/>
    <n v="3.5"/>
    <s v="T"/>
    <n v="2"/>
    <s v="MAR"/>
    <s v="MAR"/>
    <s v="VIN"/>
    <s v="VIN"/>
  </r>
  <r>
    <x v="3"/>
    <x v="25"/>
    <x v="21"/>
    <x v="1"/>
    <x v="11"/>
    <x v="13"/>
    <x v="2"/>
    <x v="21"/>
    <x v="4"/>
    <n v="18"/>
    <n v="0"/>
    <m/>
    <n v="9540"/>
    <n v="7"/>
    <n v="0"/>
    <m/>
    <n v="9540"/>
    <n v="11"/>
    <n v="0"/>
    <m/>
    <n v="9910"/>
    <n v="27"/>
    <n v="0"/>
    <m/>
    <n v="9910"/>
    <n v="5.8775510204081636"/>
    <n v="42"/>
    <n v="1"/>
    <n v="97.25"/>
    <n v="5.25"/>
    <n v="5.25"/>
    <s v="T"/>
    <n v="2"/>
    <s v="MAR"/>
    <s v="MAR"/>
    <s v="VIN"/>
    <s v="VIN"/>
  </r>
  <r>
    <x v="3"/>
    <x v="26"/>
    <x v="22"/>
    <x v="1"/>
    <x v="11"/>
    <x v="13"/>
    <x v="2"/>
    <x v="22"/>
    <x v="4"/>
    <n v="41"/>
    <n v="19"/>
    <n v="9630"/>
    <n v="9260"/>
    <n v="21"/>
    <n v="7"/>
    <n v="9910"/>
    <n v="7870"/>
    <n v="38"/>
    <n v="17"/>
    <n v="9350"/>
    <n v="9170"/>
    <n v="64"/>
    <n v="32"/>
    <n v="9350"/>
    <n v="9440"/>
    <n v="5.8299595141700404"/>
    <n v="54.666666666666664"/>
    <n v="0.93815104166666663"/>
    <n v="92.474999999999994"/>
    <n v="6.833333333333333"/>
    <n v="3.7083333333333335"/>
    <s v="T"/>
    <n v="1"/>
    <s v="BRYAN"/>
    <s v="BRYAN"/>
    <s v="MAMAY"/>
    <s v="MAMAY"/>
  </r>
  <r>
    <x v="3"/>
    <x v="27"/>
    <x v="4"/>
    <x v="0"/>
    <x v="4"/>
    <x v="4"/>
    <x v="3"/>
    <x v="4"/>
    <x v="2"/>
    <m/>
    <m/>
    <s v="停機"/>
    <m/>
    <m/>
    <m/>
    <s v="停機"/>
    <m/>
    <m/>
    <m/>
    <s v="停機"/>
    <m/>
    <m/>
    <m/>
    <s v="停機"/>
    <m/>
    <s v=""/>
    <s v=""/>
    <s v=""/>
    <m/>
    <s v=""/>
    <s v=""/>
    <s v="S"/>
    <n v="12"/>
    <s v="NASH"/>
    <s v="NASH"/>
    <s v="JOHNDEL"/>
    <s v="JOHNDEL"/>
  </r>
  <r>
    <x v="3"/>
    <x v="28"/>
    <x v="23"/>
    <x v="0"/>
    <x v="4"/>
    <x v="4"/>
    <x v="3"/>
    <x v="4"/>
    <x v="2"/>
    <m/>
    <m/>
    <s v="絲開發"/>
    <m/>
    <m/>
    <m/>
    <s v="絲開發"/>
    <m/>
    <m/>
    <m/>
    <s v="絲開發"/>
    <m/>
    <m/>
    <m/>
    <s v="絲開發"/>
    <m/>
    <s v=""/>
    <s v=""/>
    <s v=""/>
    <m/>
    <s v=""/>
    <s v=""/>
    <s v="S"/>
    <n v="5"/>
    <s v="NASH"/>
    <s v="NASH"/>
    <s v="JOHNDEL"/>
    <s v="JOHNDEL"/>
  </r>
  <r>
    <x v="3"/>
    <x v="29"/>
    <x v="24"/>
    <x v="0"/>
    <x v="4"/>
    <x v="4"/>
    <x v="3"/>
    <x v="4"/>
    <x v="2"/>
    <m/>
    <m/>
    <s v="停機"/>
    <m/>
    <m/>
    <m/>
    <s v="停機"/>
    <m/>
    <m/>
    <m/>
    <s v="停機"/>
    <m/>
    <m/>
    <m/>
    <s v="停機"/>
    <m/>
    <s v=""/>
    <s v="停機"/>
    <s v=""/>
    <s v=""/>
    <s v=""/>
    <s v=""/>
    <s v="M"/>
    <n v="1"/>
    <s v="N/A"/>
    <s v="N/A"/>
    <s v="N/A"/>
    <s v="N/A"/>
  </r>
  <r>
    <x v="3"/>
    <x v="30"/>
    <x v="24"/>
    <x v="0"/>
    <x v="4"/>
    <x v="4"/>
    <x v="3"/>
    <x v="4"/>
    <x v="2"/>
    <m/>
    <m/>
    <s v="停機"/>
    <m/>
    <m/>
    <m/>
    <s v="停機"/>
    <m/>
    <m/>
    <m/>
    <s v="停機"/>
    <m/>
    <m/>
    <m/>
    <s v="停機"/>
    <m/>
    <s v=""/>
    <s v="停機"/>
    <s v=""/>
    <s v=""/>
    <s v=""/>
    <s v=""/>
    <s v="M"/>
    <n v="1"/>
    <s v="N/A"/>
    <s v="N/A"/>
    <s v="N/A"/>
    <s v="N/A"/>
  </r>
  <r>
    <x v="3"/>
    <x v="31"/>
    <x v="24"/>
    <x v="0"/>
    <x v="4"/>
    <x v="4"/>
    <x v="3"/>
    <x v="4"/>
    <x v="2"/>
    <m/>
    <m/>
    <s v="停機"/>
    <m/>
    <m/>
    <m/>
    <s v="停機"/>
    <m/>
    <m/>
    <m/>
    <s v="停機"/>
    <m/>
    <m/>
    <m/>
    <s v="停機"/>
    <m/>
    <s v=""/>
    <s v="停機"/>
    <s v=""/>
    <s v=""/>
    <s v=""/>
    <s v=""/>
    <s v="M"/>
    <n v="1"/>
    <s v="N/A"/>
    <s v="N/A"/>
    <s v="N/A"/>
    <s v="N/A"/>
  </r>
  <r>
    <x v="3"/>
    <x v="32"/>
    <x v="24"/>
    <x v="0"/>
    <x v="4"/>
    <x v="4"/>
    <x v="3"/>
    <x v="4"/>
    <x v="2"/>
    <m/>
    <m/>
    <s v="停機"/>
    <m/>
    <m/>
    <m/>
    <s v="停機"/>
    <m/>
    <m/>
    <m/>
    <s v="停機"/>
    <m/>
    <m/>
    <m/>
    <s v="停機"/>
    <m/>
    <s v=""/>
    <s v="停機"/>
    <s v=""/>
    <s v=""/>
    <s v=""/>
    <s v=""/>
    <s v="M"/>
    <n v="1"/>
    <s v="N/A"/>
    <s v="N/A"/>
    <s v="N/A"/>
    <s v="N/A"/>
  </r>
  <r>
    <x v="3"/>
    <x v="33"/>
    <x v="24"/>
    <x v="0"/>
    <x v="4"/>
    <x v="4"/>
    <x v="3"/>
    <x v="4"/>
    <x v="2"/>
    <m/>
    <m/>
    <s v="停機"/>
    <m/>
    <m/>
    <m/>
    <s v="停機"/>
    <m/>
    <m/>
    <m/>
    <s v="停機"/>
    <m/>
    <m/>
    <m/>
    <s v="停機"/>
    <m/>
    <s v=""/>
    <s v="停機"/>
    <s v=""/>
    <s v=""/>
    <s v=""/>
    <s v=""/>
    <s v="M"/>
    <n v="1"/>
    <s v="N/A"/>
    <s v="N/A"/>
    <s v="N/A"/>
    <s v="N/A"/>
  </r>
  <r>
    <x v="3"/>
    <x v="34"/>
    <x v="24"/>
    <x v="0"/>
    <x v="4"/>
    <x v="4"/>
    <x v="3"/>
    <x v="4"/>
    <x v="2"/>
    <m/>
    <m/>
    <s v="停機"/>
    <m/>
    <m/>
    <m/>
    <s v="停機"/>
    <m/>
    <m/>
    <m/>
    <s v="停機"/>
    <m/>
    <m/>
    <m/>
    <s v="停機"/>
    <m/>
    <s v=""/>
    <s v="停機"/>
    <s v=""/>
    <s v=""/>
    <s v=""/>
    <s v=""/>
    <s v="M"/>
    <n v="1"/>
    <s v="N/A"/>
    <s v="N/A"/>
    <s v="N/A"/>
    <s v="N/A"/>
  </r>
  <r>
    <x v="3"/>
    <x v="35"/>
    <x v="24"/>
    <x v="0"/>
    <x v="4"/>
    <x v="4"/>
    <x v="3"/>
    <x v="4"/>
    <x v="2"/>
    <m/>
    <m/>
    <s v="停機"/>
    <m/>
    <m/>
    <m/>
    <s v="停機"/>
    <m/>
    <m/>
    <m/>
    <s v="停機"/>
    <m/>
    <m/>
    <m/>
    <s v="停機"/>
    <m/>
    <s v=""/>
    <s v="停機"/>
    <s v=""/>
    <s v=""/>
    <s v=""/>
    <s v=""/>
    <s v="M"/>
    <n v="1"/>
    <s v="N/A"/>
    <s v="N/A"/>
    <s v="N/A"/>
    <s v="N/A"/>
  </r>
  <r>
    <x v="3"/>
    <x v="36"/>
    <x v="24"/>
    <x v="0"/>
    <x v="4"/>
    <x v="4"/>
    <x v="3"/>
    <x v="4"/>
    <x v="2"/>
    <m/>
    <m/>
    <s v="停機"/>
    <m/>
    <m/>
    <m/>
    <s v="停機"/>
    <m/>
    <m/>
    <m/>
    <s v="停機"/>
    <m/>
    <m/>
    <m/>
    <s v="停機"/>
    <m/>
    <s v=""/>
    <s v="停機"/>
    <s v=""/>
    <s v=""/>
    <s v=""/>
    <s v=""/>
    <s v="M"/>
    <n v="1"/>
    <s v="N/A"/>
    <s v="N/A"/>
    <s v="N/A"/>
    <s v="N/A"/>
  </r>
  <r>
    <x v="4"/>
    <x v="0"/>
    <x v="4"/>
    <x v="0"/>
    <x v="4"/>
    <x v="4"/>
    <x v="3"/>
    <x v="4"/>
    <x v="2"/>
    <m/>
    <m/>
    <s v="停機"/>
    <m/>
    <m/>
    <m/>
    <s v="停機"/>
    <m/>
    <m/>
    <m/>
    <s v="停機"/>
    <m/>
    <m/>
    <m/>
    <s v="停機"/>
    <m/>
    <s v=""/>
    <s v="停機"/>
    <s v=""/>
    <s v=""/>
    <s v=""/>
    <s v=""/>
    <s v="A"/>
    <n v="1"/>
    <s v="N/A"/>
    <s v="N/A"/>
    <s v="N/A"/>
    <s v="N/A"/>
  </r>
  <r>
    <x v="4"/>
    <x v="1"/>
    <x v="1"/>
    <x v="0"/>
    <x v="1"/>
    <x v="1"/>
    <x v="1"/>
    <x v="1"/>
    <x v="1"/>
    <n v="20"/>
    <n v="4"/>
    <n v="9115"/>
    <n v="8636"/>
    <n v="7"/>
    <n v="0"/>
    <n v="9135"/>
    <n v="8680"/>
    <n v="12"/>
    <n v="1"/>
    <n v="9023"/>
    <n v="8591"/>
    <n v="18"/>
    <n v="0"/>
    <n v="9024"/>
    <n v="8650"/>
    <n v="1.7777777777777777"/>
    <n v="19"/>
    <n v="0.98647836538461542"/>
    <n v="88.567499999999995"/>
    <n v="2.375"/>
    <n v="2.1666666666666665"/>
    <s v="A"/>
    <n v="1"/>
    <s v="CEDIE"/>
    <s v="CEDIE"/>
    <s v="CHALS"/>
    <s v="CHALS"/>
  </r>
  <r>
    <x v="4"/>
    <x v="2"/>
    <x v="2"/>
    <x v="1"/>
    <x v="2"/>
    <x v="2"/>
    <x v="2"/>
    <x v="2"/>
    <x v="1"/>
    <m/>
    <m/>
    <s v="了機"/>
    <m/>
    <m/>
    <m/>
    <s v="了機"/>
    <m/>
    <m/>
    <m/>
    <s v="了機"/>
    <m/>
    <m/>
    <m/>
    <s v="了機"/>
    <m/>
    <n v="3.2653061224489797"/>
    <s v="了機"/>
    <s v=""/>
    <s v=""/>
    <s v=""/>
    <s v=""/>
    <s v="A"/>
    <n v="1"/>
    <s v="KV"/>
    <s v="KV"/>
    <s v="CHALS"/>
    <s v="CHALS"/>
  </r>
  <r>
    <x v="4"/>
    <x v="2"/>
    <x v="3"/>
    <x v="1"/>
    <x v="3"/>
    <x v="3"/>
    <x v="2"/>
    <x v="3"/>
    <x v="1"/>
    <n v="6"/>
    <n v="0"/>
    <n v="5041"/>
    <m/>
    <n v="4"/>
    <n v="0"/>
    <n v="7496"/>
    <m/>
    <n v="10"/>
    <n v="0"/>
    <m/>
    <n v="7614"/>
    <n v="12"/>
    <n v="0"/>
    <m/>
    <n v="7373"/>
    <n v="3.2653061224489797"/>
    <n v="10.666666666666666"/>
    <n v="1"/>
    <n v="68.81"/>
    <n v="1.3333333333333333"/>
    <n v="1.3333333333333333"/>
    <s v="A"/>
    <n v="1"/>
    <s v="KV"/>
    <s v="KV"/>
    <s v="CHALS"/>
    <s v="CHALS"/>
  </r>
  <r>
    <x v="4"/>
    <x v="3"/>
    <x v="4"/>
    <x v="0"/>
    <x v="4"/>
    <x v="4"/>
    <x v="3"/>
    <x v="4"/>
    <x v="2"/>
    <m/>
    <m/>
    <s v="停機"/>
    <m/>
    <m/>
    <m/>
    <s v="停機"/>
    <m/>
    <m/>
    <m/>
    <s v="停機"/>
    <m/>
    <m/>
    <m/>
    <s v="停機"/>
    <m/>
    <s v=""/>
    <s v="停機"/>
    <s v=""/>
    <s v=""/>
    <s v=""/>
    <s v=""/>
    <s v="A"/>
    <n v="1"/>
    <s v="N/A"/>
    <s v="N/A"/>
    <s v="N/A"/>
    <s v="N/A"/>
  </r>
  <r>
    <x v="4"/>
    <x v="4"/>
    <x v="5"/>
    <x v="0"/>
    <x v="5"/>
    <x v="5"/>
    <x v="4"/>
    <x v="5"/>
    <x v="3"/>
    <n v="23"/>
    <n v="0"/>
    <n v="8184"/>
    <n v="8777"/>
    <n v="10"/>
    <n v="0"/>
    <n v="8169"/>
    <n v="8727"/>
    <n v="8"/>
    <n v="0"/>
    <n v="8194"/>
    <n v="8767"/>
    <n v="23"/>
    <n v="2"/>
    <n v="8232"/>
    <n v="8773"/>
    <n v="1.7496962332928312"/>
    <n v="21.333333333333332"/>
    <n v="0.99450454059829063"/>
    <n v="84.778750000000002"/>
    <n v="2.6666666666666665"/>
    <n v="2.5833333333333335"/>
    <s v="A"/>
    <n v="1"/>
    <s v="KV"/>
    <s v="KV"/>
    <s v="RON"/>
    <s v="RON"/>
  </r>
  <r>
    <x v="4"/>
    <x v="5"/>
    <x v="6"/>
    <x v="1"/>
    <x v="3"/>
    <x v="6"/>
    <x v="2"/>
    <x v="6"/>
    <x v="1"/>
    <n v="10"/>
    <n v="0"/>
    <n v="8717"/>
    <s v="停機"/>
    <n v="10"/>
    <n v="0"/>
    <n v="8517"/>
    <s v="停機"/>
    <n v="6"/>
    <n v="0"/>
    <n v="8557"/>
    <s v="停機"/>
    <n v="8"/>
    <n v="0"/>
    <n v="8617"/>
    <s v="停機"/>
    <n v="3.2505643340857788"/>
    <n v="11.333333333333334"/>
    <n v="1"/>
    <n v="86.02"/>
    <n v="1.4166666666666667"/>
    <n v="1.4166666666666667"/>
    <s v="A"/>
    <n v="1"/>
    <s v="KV"/>
    <s v="KV"/>
    <s v="RON"/>
    <s v="RON"/>
  </r>
  <r>
    <x v="4"/>
    <x v="6"/>
    <x v="8"/>
    <x v="2"/>
    <x v="6"/>
    <x v="7"/>
    <x v="5"/>
    <x v="8"/>
    <x v="0"/>
    <n v="22"/>
    <n v="4"/>
    <n v="9851"/>
    <n v="9858"/>
    <n v="8"/>
    <n v="0"/>
    <n v="9852"/>
    <n v="9774"/>
    <n v="5"/>
    <n v="0"/>
    <n v="9769"/>
    <n v="9755"/>
    <n v="17"/>
    <n v="0"/>
    <n v="9765"/>
    <n v="9755"/>
    <n v="2.4615384615384617"/>
    <n v="17.333333333333332"/>
    <n v="0.9921875"/>
    <n v="97.973749999999995"/>
    <n v="2.1666666666666665"/>
    <n v="2"/>
    <s v="A"/>
    <n v="1"/>
    <s v="CEDIE"/>
    <s v="CEDIE"/>
    <s v="CHALS"/>
    <s v="CHALS"/>
  </r>
  <r>
    <x v="4"/>
    <x v="7"/>
    <x v="4"/>
    <x v="0"/>
    <x v="4"/>
    <x v="4"/>
    <x v="3"/>
    <x v="4"/>
    <x v="2"/>
    <m/>
    <m/>
    <s v="停機"/>
    <m/>
    <m/>
    <m/>
    <s v="停機"/>
    <m/>
    <m/>
    <m/>
    <s v="停機"/>
    <m/>
    <m/>
    <m/>
    <s v="停機"/>
    <m/>
    <s v=""/>
    <s v="停機"/>
    <s v=""/>
    <s v=""/>
    <s v=""/>
    <s v=""/>
    <s v="A"/>
    <n v="1"/>
    <s v="N/A"/>
    <s v="N/A"/>
    <s v="N/A"/>
    <s v="N/A"/>
  </r>
  <r>
    <x v="4"/>
    <x v="8"/>
    <x v="9"/>
    <x v="0"/>
    <x v="7"/>
    <x v="8"/>
    <x v="4"/>
    <x v="9"/>
    <x v="1"/>
    <n v="14"/>
    <n v="2"/>
    <n v="8791"/>
    <n v="8361"/>
    <n v="6"/>
    <n v="1"/>
    <n v="8807"/>
    <n v="8271"/>
    <n v="3"/>
    <n v="0"/>
    <n v="8840"/>
    <n v="8372"/>
    <n v="12"/>
    <n v="2"/>
    <n v="8770"/>
    <n v="8414"/>
    <n v="2.8685258964143427"/>
    <n v="11.666666666666666"/>
    <n v="0.99161992521367526"/>
    <n v="85.782499999999999"/>
    <n v="1.4583333333333333"/>
    <n v="1.25"/>
    <s v="A"/>
    <n v="1"/>
    <s v="CEDIE"/>
    <s v="CEDIE"/>
    <s v="CHALS"/>
    <s v="CHALS"/>
  </r>
  <r>
    <x v="4"/>
    <x v="9"/>
    <x v="4"/>
    <x v="0"/>
    <x v="4"/>
    <x v="4"/>
    <x v="3"/>
    <x v="4"/>
    <x v="2"/>
    <m/>
    <m/>
    <s v="停機"/>
    <m/>
    <m/>
    <m/>
    <s v="停機"/>
    <m/>
    <m/>
    <m/>
    <s v="停機"/>
    <m/>
    <m/>
    <m/>
    <s v="停機"/>
    <m/>
    <s v=""/>
    <s v="停機"/>
    <s v=""/>
    <s v=""/>
    <s v=""/>
    <s v=""/>
    <s v="A"/>
    <n v="1"/>
    <s v="N/A"/>
    <s v="N/A"/>
    <s v="N/A"/>
    <s v="N/A"/>
  </r>
  <r>
    <x v="4"/>
    <x v="10"/>
    <x v="4"/>
    <x v="0"/>
    <x v="4"/>
    <x v="4"/>
    <x v="3"/>
    <x v="4"/>
    <x v="2"/>
    <m/>
    <m/>
    <s v="停機"/>
    <m/>
    <m/>
    <m/>
    <s v="停機"/>
    <m/>
    <m/>
    <m/>
    <s v="停機"/>
    <m/>
    <m/>
    <m/>
    <s v="停機"/>
    <m/>
    <s v=""/>
    <s v="停機"/>
    <s v=""/>
    <s v=""/>
    <s v=""/>
    <s v=""/>
    <s v="A"/>
    <n v="1"/>
    <s v="N/A"/>
    <s v="N/A"/>
    <s v="N/A"/>
    <s v="N/A"/>
  </r>
  <r>
    <x v="4"/>
    <x v="11"/>
    <x v="10"/>
    <x v="1"/>
    <x v="3"/>
    <x v="6"/>
    <x v="2"/>
    <x v="10"/>
    <x v="1"/>
    <n v="24"/>
    <n v="2"/>
    <n v="9132"/>
    <n v="8831"/>
    <n v="14"/>
    <n v="0"/>
    <n v="8803"/>
    <n v="8769"/>
    <n v="20"/>
    <n v="0"/>
    <n v="8819"/>
    <n v="8787"/>
    <n v="24"/>
    <n v="0"/>
    <n v="9030"/>
    <n v="8879"/>
    <n v="3.2653061224489797"/>
    <n v="13.666666666666666"/>
    <n v="0.99705528846153846"/>
    <n v="88.8125"/>
    <n v="1.7083333333333333"/>
    <n v="1.6666666666666667"/>
    <s v="A"/>
    <n v="0.5"/>
    <s v="KV"/>
    <s v="KV"/>
    <s v="RON"/>
    <s v="RON"/>
  </r>
  <r>
    <x v="4"/>
    <x v="12"/>
    <x v="11"/>
    <x v="0"/>
    <x v="8"/>
    <x v="9"/>
    <x v="6"/>
    <x v="11"/>
    <x v="1"/>
    <n v="8"/>
    <n v="0"/>
    <n v="9584"/>
    <n v="9143"/>
    <n v="12"/>
    <n v="2"/>
    <n v="9502"/>
    <n v="9159"/>
    <n v="7"/>
    <n v="0"/>
    <n v="9334"/>
    <n v="9142"/>
    <n v="17"/>
    <n v="4"/>
    <n v="9277"/>
    <n v="8896"/>
    <n v="3.0573248407643314"/>
    <n v="14.666666666666666"/>
    <n v="0.99056490384615381"/>
    <n v="92.546250000000001"/>
    <n v="1.8333333333333333"/>
    <n v="1.5833333333333333"/>
    <s v="A"/>
    <n v="1"/>
    <s v="CEDIE"/>
    <s v="CEDIE"/>
    <s v="CHALS"/>
    <s v="CHALS"/>
  </r>
  <r>
    <x v="4"/>
    <x v="13"/>
    <x v="4"/>
    <x v="0"/>
    <x v="4"/>
    <x v="4"/>
    <x v="3"/>
    <x v="4"/>
    <x v="2"/>
    <m/>
    <m/>
    <s v="停機"/>
    <m/>
    <m/>
    <m/>
    <s v="停機"/>
    <m/>
    <m/>
    <m/>
    <s v="停機"/>
    <m/>
    <m/>
    <m/>
    <s v="停機"/>
    <m/>
    <s v=""/>
    <s v="停機"/>
    <s v=""/>
    <s v=""/>
    <s v=""/>
    <s v=""/>
    <s v="A"/>
    <n v="1"/>
    <s v="N/A"/>
    <s v="N/A"/>
    <s v="N/A"/>
    <s v="N/A"/>
  </r>
  <r>
    <x v="4"/>
    <x v="14"/>
    <x v="12"/>
    <x v="0"/>
    <x v="9"/>
    <x v="10"/>
    <x v="2"/>
    <x v="12"/>
    <x v="1"/>
    <n v="18"/>
    <n v="0"/>
    <n v="7823"/>
    <n v="8106"/>
    <n v="8"/>
    <n v="0"/>
    <n v="7797"/>
    <n v="8023"/>
    <n v="7"/>
    <n v="0"/>
    <n v="7867"/>
    <n v="8042"/>
    <n v="15"/>
    <n v="0"/>
    <n v="7916"/>
    <n v="8118"/>
    <n v="2.2187981510015407"/>
    <n v="16"/>
    <n v="1"/>
    <n v="79.614999999999995"/>
    <n v="2"/>
    <n v="2"/>
    <s v="A"/>
    <n v="1"/>
    <s v="CEDIE"/>
    <s v="CEDIE"/>
    <s v="JP"/>
    <s v="JP"/>
  </r>
  <r>
    <x v="4"/>
    <x v="15"/>
    <x v="4"/>
    <x v="0"/>
    <x v="4"/>
    <x v="4"/>
    <x v="3"/>
    <x v="4"/>
    <x v="2"/>
    <m/>
    <m/>
    <s v="停機"/>
    <m/>
    <m/>
    <m/>
    <s v="停機"/>
    <m/>
    <m/>
    <m/>
    <s v="停機"/>
    <m/>
    <m/>
    <m/>
    <s v="停機"/>
    <m/>
    <s v=""/>
    <s v="停機"/>
    <s v=""/>
    <s v=""/>
    <s v=""/>
    <s v=""/>
    <s v="A"/>
    <n v="1"/>
    <s v="N/A"/>
    <s v="N/A"/>
    <s v="N/A"/>
    <s v="N/A"/>
  </r>
  <r>
    <x v="4"/>
    <x v="16"/>
    <x v="4"/>
    <x v="0"/>
    <x v="4"/>
    <x v="4"/>
    <x v="3"/>
    <x v="4"/>
    <x v="2"/>
    <m/>
    <m/>
    <s v="停機"/>
    <m/>
    <m/>
    <m/>
    <s v="停機"/>
    <m/>
    <m/>
    <m/>
    <s v="停機"/>
    <m/>
    <m/>
    <m/>
    <s v="停機"/>
    <m/>
    <s v=""/>
    <s v="停機"/>
    <s v=""/>
    <s v=""/>
    <s v=""/>
    <s v=""/>
    <s v="A"/>
    <n v="1"/>
    <s v="N/A"/>
    <s v="N/A"/>
    <s v="N/A"/>
    <s v="N/A"/>
  </r>
  <r>
    <x v="4"/>
    <x v="17"/>
    <x v="13"/>
    <x v="0"/>
    <x v="10"/>
    <x v="11"/>
    <x v="4"/>
    <x v="13"/>
    <x v="3"/>
    <n v="40"/>
    <n v="0"/>
    <n v="7694"/>
    <n v="8832"/>
    <n v="20"/>
    <n v="0"/>
    <n v="7054"/>
    <n v="8170"/>
    <n v="36"/>
    <n v="0"/>
    <n v="7282"/>
    <n v="7966"/>
    <n v="54"/>
    <n v="0"/>
    <n v="7839"/>
    <n v="8432"/>
    <n v="6.9230769230769234"/>
    <n v="25"/>
    <n v="1"/>
    <n v="79.086250000000007"/>
    <n v="3.125"/>
    <n v="3.125"/>
    <s v="A"/>
    <n v="0.5"/>
    <s v="KV"/>
    <s v="KV"/>
    <s v="RON"/>
    <s v="RON"/>
  </r>
  <r>
    <x v="4"/>
    <x v="18"/>
    <x v="4"/>
    <x v="0"/>
    <x v="4"/>
    <x v="4"/>
    <x v="3"/>
    <x v="4"/>
    <x v="2"/>
    <m/>
    <m/>
    <s v="停機"/>
    <m/>
    <m/>
    <m/>
    <s v="停機"/>
    <m/>
    <m/>
    <m/>
    <s v="停機"/>
    <m/>
    <m/>
    <m/>
    <s v="停機"/>
    <m/>
    <s v=""/>
    <s v="停機"/>
    <s v=""/>
    <s v=""/>
    <s v=""/>
    <s v=""/>
    <s v="J"/>
    <n v="1"/>
    <s v="N/A"/>
    <s v="N/A"/>
    <s v="N/A"/>
    <s v="N/A"/>
  </r>
  <r>
    <x v="4"/>
    <x v="19"/>
    <x v="14"/>
    <x v="1"/>
    <x v="11"/>
    <x v="12"/>
    <x v="4"/>
    <x v="14"/>
    <x v="4"/>
    <m/>
    <m/>
    <s v="了機"/>
    <m/>
    <m/>
    <m/>
    <s v="了機"/>
    <m/>
    <m/>
    <m/>
    <s v="了機"/>
    <m/>
    <m/>
    <m/>
    <s v="了機"/>
    <m/>
    <n v="5.0883392226148407"/>
    <s v="了機"/>
    <s v=""/>
    <s v=""/>
    <s v=""/>
    <s v=""/>
    <s v="J"/>
    <n v="1"/>
    <s v="NASH"/>
    <s v="NASH"/>
    <s v="JP"/>
    <s v="JP"/>
  </r>
  <r>
    <x v="4"/>
    <x v="20"/>
    <x v="4"/>
    <x v="0"/>
    <x v="4"/>
    <x v="4"/>
    <x v="3"/>
    <x v="4"/>
    <x v="2"/>
    <m/>
    <m/>
    <s v="停機"/>
    <m/>
    <m/>
    <m/>
    <s v="停機"/>
    <m/>
    <m/>
    <m/>
    <s v="停機"/>
    <m/>
    <m/>
    <m/>
    <s v="停機"/>
    <m/>
    <s v=""/>
    <s v="停機"/>
    <s v=""/>
    <s v=""/>
    <s v=""/>
    <s v=""/>
    <s v="J"/>
    <n v="1"/>
    <s v="N/A"/>
    <s v="N/A"/>
    <s v="N/A"/>
    <s v="N/A"/>
  </r>
  <r>
    <x v="4"/>
    <x v="21"/>
    <x v="15"/>
    <x v="1"/>
    <x v="11"/>
    <x v="13"/>
    <x v="2"/>
    <x v="15"/>
    <x v="4"/>
    <m/>
    <m/>
    <s v="清車"/>
    <m/>
    <m/>
    <m/>
    <s v="清車"/>
    <m/>
    <m/>
    <m/>
    <s v="清車"/>
    <m/>
    <m/>
    <m/>
    <s v="清車"/>
    <m/>
    <n v="5.9016393442622954"/>
    <s v="清車"/>
    <s v=""/>
    <s v=""/>
    <s v=""/>
    <s v=""/>
    <s v="T"/>
    <n v="1"/>
    <s v="MAR"/>
    <s v="MAR"/>
    <s v="VIN"/>
    <s v="VIN"/>
  </r>
  <r>
    <x v="4"/>
    <x v="22"/>
    <x v="25"/>
    <x v="1"/>
    <x v="11"/>
    <x v="17"/>
    <x v="2"/>
    <x v="23"/>
    <x v="4"/>
    <m/>
    <m/>
    <s v="改紡"/>
    <m/>
    <m/>
    <m/>
    <s v="改紡"/>
    <m/>
    <m/>
    <m/>
    <s v="開車"/>
    <m/>
    <n v="38"/>
    <n v="0"/>
    <n v="9350"/>
    <n v="9630"/>
    <n v="5.8536585365853657"/>
    <s v="改紡"/>
    <s v=""/>
    <s v=""/>
    <s v=""/>
    <s v=""/>
    <s v="T"/>
    <n v="1"/>
    <s v="BRYAN"/>
    <s v="BRYAN"/>
    <s v="VIN"/>
    <s v="VIN"/>
  </r>
  <r>
    <x v="4"/>
    <x v="23"/>
    <x v="17"/>
    <x v="0"/>
    <x v="11"/>
    <x v="14"/>
    <x v="7"/>
    <x v="17"/>
    <x v="1"/>
    <n v="12"/>
    <n v="0"/>
    <n v="9540"/>
    <m/>
    <n v="11"/>
    <n v="0"/>
    <n v="9540"/>
    <m/>
    <n v="0"/>
    <n v="0"/>
    <n v="8420"/>
    <m/>
    <n v="36"/>
    <n v="1"/>
    <n v="9170"/>
    <m/>
    <n v="6.2882096069868991"/>
    <n v="39.333333333333336"/>
    <n v="0.9992354433760684"/>
    <n v="91.674999999999997"/>
    <n v="4.916666666666667"/>
    <n v="4.833333333333333"/>
    <s v="T"/>
    <n v="2"/>
    <s v="MAR"/>
    <s v="MAR"/>
    <s v="MAMAY"/>
    <s v="MAMAY"/>
  </r>
  <r>
    <x v="4"/>
    <x v="23"/>
    <x v="18"/>
    <x v="0"/>
    <x v="11"/>
    <x v="14"/>
    <x v="7"/>
    <x v="18"/>
    <x v="1"/>
    <n v="23"/>
    <n v="0"/>
    <n v="9720"/>
    <m/>
    <n v="8"/>
    <n v="0"/>
    <n v="9810"/>
    <m/>
    <n v="0"/>
    <n v="0"/>
    <m/>
    <n v="9170"/>
    <n v="27"/>
    <n v="2"/>
    <m/>
    <n v="9350"/>
    <n v="6.1802575107296134"/>
    <n v="38.666666666666664"/>
    <n v="0.99844417735042734"/>
    <n v="95.125"/>
    <n v="4.833333333333333"/>
    <n v="4.666666666666667"/>
    <s v="T"/>
    <n v="2"/>
    <s v="MAR"/>
    <s v="MAR"/>
    <s v="MAMAY"/>
    <s v="MAMAY"/>
  </r>
  <r>
    <x v="4"/>
    <x v="24"/>
    <x v="19"/>
    <x v="0"/>
    <x v="12"/>
    <x v="15"/>
    <x v="4"/>
    <x v="19"/>
    <x v="4"/>
    <m/>
    <m/>
    <s v="了機"/>
    <s v="了機"/>
    <m/>
    <m/>
    <s v="停機"/>
    <s v="了機"/>
    <m/>
    <m/>
    <s v="停機"/>
    <s v="了機"/>
    <m/>
    <m/>
    <s v="停機"/>
    <s v="了機"/>
    <n v="4.9655172413793105"/>
    <s v="了機"/>
    <s v=""/>
    <s v=""/>
    <s v=""/>
    <s v=""/>
    <s v="T"/>
    <n v="2"/>
    <s v="BRYAN"/>
    <s v="BRYAN"/>
    <s v="VIN"/>
    <s v="VIN"/>
  </r>
  <r>
    <x v="4"/>
    <x v="25"/>
    <x v="20"/>
    <x v="1"/>
    <x v="13"/>
    <x v="16"/>
    <x v="8"/>
    <x v="20"/>
    <x v="4"/>
    <n v="12"/>
    <n v="0"/>
    <n v="7310"/>
    <m/>
    <n v="4"/>
    <n v="0"/>
    <n v="7310"/>
    <m/>
    <n v="0"/>
    <n v="0"/>
    <n v="6850"/>
    <m/>
    <n v="20"/>
    <n v="2"/>
    <n v="7310"/>
    <m/>
    <n v="6.6055045871559637"/>
    <n v="24"/>
    <n v="0.99854433760683758"/>
    <n v="71.95"/>
    <n v="3"/>
    <n v="2.8333333333333335"/>
    <s v="T"/>
    <n v="2"/>
    <s v="MAR"/>
    <s v="MAR"/>
    <s v="MAMAY"/>
    <s v="MAMAY"/>
  </r>
  <r>
    <x v="4"/>
    <x v="25"/>
    <x v="21"/>
    <x v="1"/>
    <x v="11"/>
    <x v="13"/>
    <x v="2"/>
    <x v="21"/>
    <x v="4"/>
    <n v="11"/>
    <n v="0"/>
    <n v="9910"/>
    <m/>
    <n v="6"/>
    <n v="0"/>
    <n v="9910"/>
    <m/>
    <n v="0"/>
    <n v="0"/>
    <n v="8980"/>
    <m/>
    <n v="21"/>
    <n v="0"/>
    <m/>
    <n v="9910"/>
    <n v="5.8775510204081636"/>
    <n v="25.333333333333332"/>
    <n v="1"/>
    <n v="96.775000000000006"/>
    <n v="3.1666666666666665"/>
    <n v="3.1666666666666665"/>
    <s v="T"/>
    <n v="2"/>
    <s v="MAR"/>
    <s v="MAR"/>
    <s v="MAMAY"/>
    <s v="MAMAY"/>
  </r>
  <r>
    <x v="4"/>
    <x v="26"/>
    <x v="22"/>
    <x v="1"/>
    <x v="11"/>
    <x v="13"/>
    <x v="2"/>
    <x v="22"/>
    <x v="4"/>
    <m/>
    <m/>
    <s v="了機"/>
    <m/>
    <m/>
    <m/>
    <s v="了機"/>
    <m/>
    <m/>
    <m/>
    <s v="了機"/>
    <m/>
    <m/>
    <m/>
    <s v="了機"/>
    <m/>
    <n v="5.8299595141700404"/>
    <s v="了機"/>
    <s v=""/>
    <s v=""/>
    <s v=""/>
    <s v=""/>
    <s v="T"/>
    <n v="1"/>
    <s v="BRYAN"/>
    <s v="BRYAN"/>
    <s v="VIN"/>
    <s v="VIN"/>
  </r>
  <r>
    <x v="4"/>
    <x v="27"/>
    <x v="4"/>
    <x v="0"/>
    <x v="4"/>
    <x v="4"/>
    <x v="3"/>
    <x v="4"/>
    <x v="2"/>
    <m/>
    <m/>
    <s v="停機"/>
    <m/>
    <m/>
    <m/>
    <s v="停機"/>
    <m/>
    <m/>
    <m/>
    <s v="停機"/>
    <m/>
    <m/>
    <m/>
    <s v="停機"/>
    <m/>
    <s v=""/>
    <s v=""/>
    <s v=""/>
    <m/>
    <s v=""/>
    <s v=""/>
    <s v="S"/>
    <n v="12"/>
    <s v="N/A"/>
    <s v="N/A"/>
    <s v="N/A"/>
    <s v="N/A"/>
  </r>
  <r>
    <x v="4"/>
    <x v="28"/>
    <x v="23"/>
    <x v="0"/>
    <x v="4"/>
    <x v="4"/>
    <x v="3"/>
    <x v="4"/>
    <x v="2"/>
    <m/>
    <m/>
    <s v="絲開發"/>
    <m/>
    <m/>
    <m/>
    <s v="絲開發"/>
    <m/>
    <m/>
    <m/>
    <s v="絲開發"/>
    <m/>
    <m/>
    <m/>
    <s v="絲開發"/>
    <m/>
    <s v=""/>
    <s v=""/>
    <s v=""/>
    <m/>
    <s v=""/>
    <s v=""/>
    <s v="S"/>
    <n v="5"/>
    <s v="NASH"/>
    <s v="NASH"/>
    <s v="JP"/>
    <s v="JP"/>
  </r>
  <r>
    <x v="4"/>
    <x v="29"/>
    <x v="24"/>
    <x v="0"/>
    <x v="4"/>
    <x v="4"/>
    <x v="3"/>
    <x v="4"/>
    <x v="2"/>
    <m/>
    <m/>
    <s v="停機"/>
    <m/>
    <m/>
    <m/>
    <s v="停機"/>
    <m/>
    <m/>
    <m/>
    <s v="停機"/>
    <m/>
    <m/>
    <m/>
    <s v="停機"/>
    <m/>
    <s v=""/>
    <s v="停機"/>
    <s v=""/>
    <s v=""/>
    <s v=""/>
    <s v=""/>
    <s v="M"/>
    <n v="1"/>
    <s v="N/A"/>
    <s v="N/A"/>
    <s v="N/A"/>
    <s v="N/A"/>
  </r>
  <r>
    <x v="4"/>
    <x v="30"/>
    <x v="24"/>
    <x v="0"/>
    <x v="4"/>
    <x v="4"/>
    <x v="3"/>
    <x v="4"/>
    <x v="2"/>
    <m/>
    <m/>
    <s v="停機"/>
    <m/>
    <m/>
    <m/>
    <s v="停機"/>
    <m/>
    <m/>
    <m/>
    <s v="停機"/>
    <m/>
    <m/>
    <m/>
    <s v="停機"/>
    <m/>
    <s v=""/>
    <s v="停機"/>
    <s v=""/>
    <s v=""/>
    <s v=""/>
    <s v=""/>
    <s v="M"/>
    <n v="1"/>
    <s v="N/A"/>
    <s v="N/A"/>
    <s v="N/A"/>
    <s v="N/A"/>
  </r>
  <r>
    <x v="4"/>
    <x v="31"/>
    <x v="24"/>
    <x v="0"/>
    <x v="4"/>
    <x v="4"/>
    <x v="3"/>
    <x v="4"/>
    <x v="2"/>
    <m/>
    <m/>
    <s v="停機"/>
    <m/>
    <m/>
    <m/>
    <s v="停機"/>
    <m/>
    <m/>
    <m/>
    <s v="停機"/>
    <m/>
    <m/>
    <m/>
    <s v="停機"/>
    <m/>
    <s v=""/>
    <s v="停機"/>
    <s v=""/>
    <s v=""/>
    <s v=""/>
    <s v=""/>
    <s v="M"/>
    <n v="1"/>
    <s v="N/A"/>
    <s v="N/A"/>
    <s v="N/A"/>
    <s v="N/A"/>
  </r>
  <r>
    <x v="4"/>
    <x v="32"/>
    <x v="24"/>
    <x v="0"/>
    <x v="4"/>
    <x v="4"/>
    <x v="3"/>
    <x v="4"/>
    <x v="2"/>
    <m/>
    <m/>
    <s v="停機"/>
    <m/>
    <m/>
    <m/>
    <s v="停機"/>
    <m/>
    <m/>
    <m/>
    <s v="停機"/>
    <m/>
    <m/>
    <m/>
    <s v="停機"/>
    <m/>
    <s v=""/>
    <s v="停機"/>
    <s v=""/>
    <s v=""/>
    <s v=""/>
    <s v=""/>
    <s v="M"/>
    <n v="1"/>
    <s v="N/A"/>
    <s v="N/A"/>
    <s v="N/A"/>
    <s v="N/A"/>
  </r>
  <r>
    <x v="4"/>
    <x v="33"/>
    <x v="24"/>
    <x v="0"/>
    <x v="4"/>
    <x v="4"/>
    <x v="3"/>
    <x v="4"/>
    <x v="2"/>
    <m/>
    <m/>
    <s v="停機"/>
    <m/>
    <m/>
    <m/>
    <s v="停機"/>
    <m/>
    <m/>
    <m/>
    <s v="停機"/>
    <m/>
    <m/>
    <m/>
    <s v="停機"/>
    <m/>
    <s v=""/>
    <s v="停機"/>
    <s v=""/>
    <s v=""/>
    <s v=""/>
    <s v=""/>
    <s v="M"/>
    <n v="1"/>
    <s v="N/A"/>
    <s v="N/A"/>
    <s v="N/A"/>
    <s v="N/A"/>
  </r>
  <r>
    <x v="4"/>
    <x v="34"/>
    <x v="24"/>
    <x v="0"/>
    <x v="4"/>
    <x v="4"/>
    <x v="3"/>
    <x v="4"/>
    <x v="2"/>
    <m/>
    <m/>
    <s v="停機"/>
    <m/>
    <m/>
    <m/>
    <s v="停機"/>
    <m/>
    <m/>
    <m/>
    <s v="停機"/>
    <m/>
    <m/>
    <m/>
    <s v="停機"/>
    <m/>
    <s v=""/>
    <s v="停機"/>
    <s v=""/>
    <s v=""/>
    <s v=""/>
    <s v=""/>
    <s v="M"/>
    <n v="1"/>
    <s v="N/A"/>
    <s v="N/A"/>
    <s v="N/A"/>
    <s v="N/A"/>
  </r>
  <r>
    <x v="4"/>
    <x v="35"/>
    <x v="24"/>
    <x v="0"/>
    <x v="4"/>
    <x v="4"/>
    <x v="3"/>
    <x v="4"/>
    <x v="2"/>
    <m/>
    <m/>
    <s v="停機"/>
    <m/>
    <m/>
    <m/>
    <s v="停機"/>
    <m/>
    <m/>
    <m/>
    <s v="停機"/>
    <m/>
    <m/>
    <m/>
    <s v="停機"/>
    <m/>
    <s v=""/>
    <s v="停機"/>
    <s v=""/>
    <s v=""/>
    <s v=""/>
    <s v=""/>
    <s v="M"/>
    <n v="1"/>
    <s v="N/A"/>
    <s v="N/A"/>
    <s v="N/A"/>
    <s v="N/A"/>
  </r>
  <r>
    <x v="4"/>
    <x v="36"/>
    <x v="24"/>
    <x v="0"/>
    <x v="4"/>
    <x v="4"/>
    <x v="3"/>
    <x v="4"/>
    <x v="2"/>
    <m/>
    <m/>
    <s v="停機"/>
    <m/>
    <m/>
    <m/>
    <s v="停機"/>
    <m/>
    <m/>
    <m/>
    <s v="停機"/>
    <m/>
    <m/>
    <m/>
    <s v="停機"/>
    <m/>
    <s v=""/>
    <s v="停機"/>
    <s v=""/>
    <s v=""/>
    <s v=""/>
    <s v=""/>
    <s v="M"/>
    <n v="1"/>
    <s v="N/A"/>
    <s v="N/A"/>
    <s v="N/A"/>
    <s v="N/A"/>
  </r>
  <r>
    <x v="5"/>
    <x v="0"/>
    <x v="4"/>
    <x v="0"/>
    <x v="4"/>
    <x v="4"/>
    <x v="3"/>
    <x v="4"/>
    <x v="2"/>
    <m/>
    <m/>
    <s v="停機"/>
    <m/>
    <m/>
    <m/>
    <s v="停機"/>
    <m/>
    <m/>
    <m/>
    <s v="停機"/>
    <m/>
    <m/>
    <m/>
    <s v="停機"/>
    <m/>
    <s v=""/>
    <s v="停機"/>
    <s v=""/>
    <s v=""/>
    <s v=""/>
    <s v=""/>
    <s v="A"/>
    <n v="1"/>
    <s v="N/A"/>
    <s v="N/A"/>
    <s v="N/A"/>
    <s v="N/A"/>
  </r>
  <r>
    <x v="5"/>
    <x v="1"/>
    <x v="1"/>
    <x v="0"/>
    <x v="1"/>
    <x v="1"/>
    <x v="1"/>
    <x v="1"/>
    <x v="1"/>
    <n v="7"/>
    <n v="0"/>
    <n v="8821"/>
    <n v="8565"/>
    <n v="9"/>
    <n v="2"/>
    <n v="8752"/>
    <n v="8359"/>
    <n v="16"/>
    <n v="0"/>
    <n v="8747"/>
    <n v="8420"/>
    <n v="19"/>
    <n v="2"/>
    <n v="8730"/>
    <n v="8637"/>
    <n v="1.7777777777777777"/>
    <n v="17"/>
    <n v="0.98918269230769229"/>
    <n v="86.288749999999993"/>
    <n v="2.125"/>
    <n v="1.9583333333333333"/>
    <s v="A"/>
    <n v="1"/>
    <s v="JERON"/>
    <s v="JOHNDEL"/>
    <s v="RON"/>
    <s v="RON"/>
  </r>
  <r>
    <x v="5"/>
    <x v="2"/>
    <x v="2"/>
    <x v="1"/>
    <x v="2"/>
    <x v="2"/>
    <x v="2"/>
    <x v="2"/>
    <x v="1"/>
    <m/>
    <m/>
    <s v="停機"/>
    <m/>
    <m/>
    <m/>
    <s v="停機"/>
    <m/>
    <m/>
    <m/>
    <s v="停機"/>
    <m/>
    <m/>
    <m/>
    <s v="停機"/>
    <m/>
    <n v="3.2653061224489797"/>
    <s v="停機"/>
    <s v=""/>
    <s v=""/>
    <s v=""/>
    <s v=""/>
    <s v="A"/>
    <n v="1"/>
    <s v="JERON"/>
    <s v="JOHNDEL"/>
    <s v="RON"/>
    <s v="RON"/>
  </r>
  <r>
    <x v="5"/>
    <x v="2"/>
    <x v="3"/>
    <x v="1"/>
    <x v="3"/>
    <x v="3"/>
    <x v="2"/>
    <x v="3"/>
    <x v="1"/>
    <n v="18"/>
    <n v="0"/>
    <n v="7470"/>
    <m/>
    <m/>
    <m/>
    <s v="FINAL"/>
    <m/>
    <m/>
    <m/>
    <s v="FINAL"/>
    <m/>
    <m/>
    <m/>
    <s v="停機"/>
    <m/>
    <n v="3.2653061224489797"/>
    <n v="6"/>
    <n v="1"/>
    <n v="74.7"/>
    <n v="0.75"/>
    <n v="0.75"/>
    <s v="A"/>
    <n v="1"/>
    <s v="JERON"/>
    <s v="JOHNDEL"/>
    <s v="RON"/>
    <s v="RON"/>
  </r>
  <r>
    <x v="5"/>
    <x v="3"/>
    <x v="4"/>
    <x v="0"/>
    <x v="4"/>
    <x v="4"/>
    <x v="3"/>
    <x v="4"/>
    <x v="2"/>
    <m/>
    <m/>
    <s v="停機"/>
    <m/>
    <m/>
    <m/>
    <s v="停機"/>
    <m/>
    <m/>
    <m/>
    <s v="停機"/>
    <m/>
    <m/>
    <m/>
    <s v="停機"/>
    <m/>
    <s v=""/>
    <s v="停機"/>
    <s v=""/>
    <s v=""/>
    <s v=""/>
    <s v=""/>
    <s v="A"/>
    <n v="1"/>
    <s v="N/A"/>
    <s v="N/A"/>
    <s v="N/A"/>
    <s v="N/A"/>
  </r>
  <r>
    <x v="5"/>
    <x v="4"/>
    <x v="5"/>
    <x v="0"/>
    <x v="5"/>
    <x v="5"/>
    <x v="4"/>
    <x v="5"/>
    <x v="3"/>
    <n v="24"/>
    <n v="0"/>
    <n v="8134"/>
    <n v="8641"/>
    <n v="12"/>
    <n v="0"/>
    <n v="7795"/>
    <n v="8398"/>
    <n v="27"/>
    <n v="0"/>
    <n v="7927"/>
    <n v="8662"/>
    <n v="16"/>
    <n v="0"/>
    <n v="8560"/>
    <n v="8977"/>
    <n v="1.7496962332928312"/>
    <n v="26.333333333333332"/>
    <n v="1"/>
    <n v="83.867500000000007"/>
    <n v="3.2916666666666665"/>
    <n v="3.2916666666666665"/>
    <s v="A"/>
    <n v="1"/>
    <s v="RICKY"/>
    <s v="RICKY"/>
    <s v="CHALS"/>
    <s v="CHALS"/>
  </r>
  <r>
    <x v="5"/>
    <x v="5"/>
    <x v="6"/>
    <x v="1"/>
    <x v="3"/>
    <x v="6"/>
    <x v="2"/>
    <x v="6"/>
    <x v="1"/>
    <n v="12"/>
    <n v="0"/>
    <n v="8317"/>
    <s v="停機"/>
    <n v="6"/>
    <n v="0"/>
    <n v="8431"/>
    <s v="停機"/>
    <n v="6"/>
    <n v="0"/>
    <n v="8511"/>
    <s v="停機"/>
    <n v="10"/>
    <n v="2"/>
    <n v="8650"/>
    <s v="停機"/>
    <n v="3.2505643340857788"/>
    <n v="11.333333333333334"/>
    <n v="0.99704193376068373"/>
    <n v="84.772499999999994"/>
    <n v="1.4166666666666667"/>
    <n v="1.3333333333333333"/>
    <s v="A"/>
    <n v="1"/>
    <s v="RICKY"/>
    <s v="RICKY"/>
    <s v="CHALS"/>
    <s v="CHALS"/>
  </r>
  <r>
    <x v="5"/>
    <x v="6"/>
    <x v="8"/>
    <x v="2"/>
    <x v="6"/>
    <x v="7"/>
    <x v="5"/>
    <x v="8"/>
    <x v="0"/>
    <n v="7"/>
    <n v="0"/>
    <n v="9627"/>
    <n v="9598"/>
    <n v="12"/>
    <n v="0"/>
    <n v="9602"/>
    <n v="9334"/>
    <n v="11"/>
    <n v="0"/>
    <n v="9715"/>
    <n v="9538"/>
    <n v="30"/>
    <n v="5"/>
    <n v="9715"/>
    <n v="9601"/>
    <n v="2.4615384615384617"/>
    <n v="20"/>
    <n v="0.990234375"/>
    <n v="95.912499999999994"/>
    <n v="2.5"/>
    <n v="2.2916666666666665"/>
    <s v="A"/>
    <n v="1"/>
    <s v="JERON"/>
    <s v="JOHNDEL"/>
    <s v="RON"/>
    <s v="RON"/>
  </r>
  <r>
    <x v="5"/>
    <x v="7"/>
    <x v="4"/>
    <x v="0"/>
    <x v="4"/>
    <x v="4"/>
    <x v="3"/>
    <x v="4"/>
    <x v="2"/>
    <m/>
    <m/>
    <s v="停機"/>
    <m/>
    <m/>
    <m/>
    <s v="停機"/>
    <m/>
    <m/>
    <m/>
    <s v="停機"/>
    <m/>
    <m/>
    <m/>
    <s v="停機"/>
    <m/>
    <s v=""/>
    <s v="停機"/>
    <s v=""/>
    <s v=""/>
    <s v=""/>
    <s v=""/>
    <s v="A"/>
    <n v="1"/>
    <s v="N/A"/>
    <s v="N/A"/>
    <s v="N/A"/>
    <s v="N/A"/>
  </r>
  <r>
    <x v="5"/>
    <x v="8"/>
    <x v="26"/>
    <x v="0"/>
    <x v="14"/>
    <x v="8"/>
    <x v="4"/>
    <x v="24"/>
    <x v="1"/>
    <m/>
    <m/>
    <s v="改紡"/>
    <m/>
    <n v="1"/>
    <n v="1"/>
    <n v="9518"/>
    <n v="9480"/>
    <n v="12"/>
    <n v="2"/>
    <n v="8745"/>
    <n v="8427"/>
    <n v="14"/>
    <n v="3"/>
    <n v="8728"/>
    <n v="8248"/>
    <n v="2.8685258964143427"/>
    <s v="改紡"/>
    <s v=""/>
    <s v=""/>
    <s v=""/>
    <s v=""/>
    <s v="A"/>
    <n v="1"/>
    <s v="JERON"/>
    <s v="JOHNDEL"/>
    <s v="CHALS"/>
    <s v="CHALS"/>
  </r>
  <r>
    <x v="5"/>
    <x v="9"/>
    <x v="4"/>
    <x v="0"/>
    <x v="4"/>
    <x v="4"/>
    <x v="3"/>
    <x v="4"/>
    <x v="2"/>
    <m/>
    <m/>
    <s v="停機"/>
    <m/>
    <m/>
    <m/>
    <s v="停機"/>
    <m/>
    <m/>
    <m/>
    <s v="停機"/>
    <m/>
    <m/>
    <m/>
    <s v="停機"/>
    <m/>
    <s v=""/>
    <s v="停機"/>
    <s v=""/>
    <s v=""/>
    <s v=""/>
    <s v=""/>
    <s v="A"/>
    <n v="1"/>
    <s v="N/A"/>
    <s v="N/A"/>
    <s v="N/A"/>
    <s v="N/A"/>
  </r>
  <r>
    <x v="5"/>
    <x v="10"/>
    <x v="4"/>
    <x v="0"/>
    <x v="4"/>
    <x v="4"/>
    <x v="3"/>
    <x v="4"/>
    <x v="2"/>
    <m/>
    <m/>
    <s v="停機"/>
    <m/>
    <m/>
    <m/>
    <s v="停機"/>
    <m/>
    <m/>
    <m/>
    <s v="停機"/>
    <m/>
    <m/>
    <m/>
    <s v="停機"/>
    <m/>
    <s v=""/>
    <s v="停機"/>
    <s v=""/>
    <s v=""/>
    <s v=""/>
    <s v=""/>
    <s v="A"/>
    <n v="1"/>
    <s v="N/A"/>
    <s v="N/A"/>
    <s v="N/A"/>
    <s v="N/A"/>
  </r>
  <r>
    <x v="5"/>
    <x v="11"/>
    <x v="10"/>
    <x v="1"/>
    <x v="3"/>
    <x v="6"/>
    <x v="2"/>
    <x v="10"/>
    <x v="1"/>
    <n v="42"/>
    <n v="0"/>
    <n v="8782"/>
    <n v="8541"/>
    <n v="18"/>
    <n v="0"/>
    <n v="8996"/>
    <n v="9015"/>
    <n v="24"/>
    <n v="0"/>
    <n v="8721"/>
    <n v="8946"/>
    <n v="36"/>
    <n v="0"/>
    <n v="9176"/>
    <n v="9118"/>
    <n v="3.2653061224489797"/>
    <n v="20"/>
    <n v="1"/>
    <n v="89.118750000000006"/>
    <n v="2.5"/>
    <n v="2.5"/>
    <s v="A"/>
    <n v="0.5"/>
    <s v="RICKY"/>
    <s v="RICKY"/>
    <s v="CHALS"/>
    <s v="CHALS"/>
  </r>
  <r>
    <x v="5"/>
    <x v="12"/>
    <x v="11"/>
    <x v="0"/>
    <x v="8"/>
    <x v="9"/>
    <x v="6"/>
    <x v="11"/>
    <x v="1"/>
    <n v="10"/>
    <n v="0"/>
    <n v="9329"/>
    <n v="8806"/>
    <n v="20"/>
    <n v="0"/>
    <n v="8743"/>
    <n v="8670"/>
    <n v="16"/>
    <n v="0"/>
    <n v="9011"/>
    <n v="8737"/>
    <n v="19"/>
    <n v="2"/>
    <n v="9491"/>
    <n v="8688"/>
    <n v="3.0573248407643314"/>
    <n v="21.666666666666668"/>
    <n v="0.99685496794871797"/>
    <n v="89.34375"/>
    <n v="2.7083333333333335"/>
    <n v="2.625"/>
    <s v="A"/>
    <n v="1"/>
    <s v="JERON"/>
    <s v="JOHNDEL"/>
    <s v="RON"/>
    <s v="RON"/>
  </r>
  <r>
    <x v="5"/>
    <x v="13"/>
    <x v="4"/>
    <x v="0"/>
    <x v="4"/>
    <x v="4"/>
    <x v="3"/>
    <x v="4"/>
    <x v="2"/>
    <m/>
    <m/>
    <s v="停機"/>
    <m/>
    <m/>
    <m/>
    <s v="停機"/>
    <m/>
    <m/>
    <m/>
    <s v="停機"/>
    <m/>
    <m/>
    <m/>
    <s v="停機"/>
    <m/>
    <s v=""/>
    <s v="停機"/>
    <s v=""/>
    <s v=""/>
    <s v=""/>
    <s v=""/>
    <s v="A"/>
    <n v="1"/>
    <s v="N/A"/>
    <s v="N/A"/>
    <s v="N/A"/>
    <s v="N/A"/>
  </r>
  <r>
    <x v="5"/>
    <x v="14"/>
    <x v="12"/>
    <x v="0"/>
    <x v="9"/>
    <x v="10"/>
    <x v="2"/>
    <x v="12"/>
    <x v="1"/>
    <n v="10"/>
    <n v="0"/>
    <n v="7666"/>
    <n v="7979"/>
    <n v="12"/>
    <n v="0"/>
    <n v="7498"/>
    <n v="7907"/>
    <n v="15"/>
    <n v="0"/>
    <n v="7525"/>
    <n v="7884"/>
    <n v="17"/>
    <n v="0"/>
    <n v="7556"/>
    <n v="8037"/>
    <n v="2.2187981510015407"/>
    <n v="18"/>
    <n v="1"/>
    <n v="77.564999999999998"/>
    <n v="2.25"/>
    <n v="2.25"/>
    <s v="A"/>
    <n v="1"/>
    <s v="RICKY"/>
    <s v="RICKY"/>
    <s v="JP"/>
    <s v="JP"/>
  </r>
  <r>
    <x v="5"/>
    <x v="15"/>
    <x v="4"/>
    <x v="0"/>
    <x v="4"/>
    <x v="4"/>
    <x v="3"/>
    <x v="4"/>
    <x v="2"/>
    <m/>
    <m/>
    <s v="停機"/>
    <m/>
    <m/>
    <m/>
    <s v="停機"/>
    <m/>
    <m/>
    <m/>
    <s v="停機"/>
    <m/>
    <m/>
    <m/>
    <s v="停機"/>
    <m/>
    <s v=""/>
    <s v="停機"/>
    <s v=""/>
    <s v=""/>
    <s v=""/>
    <s v=""/>
    <s v="A"/>
    <n v="1"/>
    <s v="N/A"/>
    <s v="N/A"/>
    <s v="N/A"/>
    <s v="N/A"/>
  </r>
  <r>
    <x v="5"/>
    <x v="16"/>
    <x v="4"/>
    <x v="0"/>
    <x v="4"/>
    <x v="4"/>
    <x v="3"/>
    <x v="4"/>
    <x v="2"/>
    <m/>
    <m/>
    <s v="停機"/>
    <m/>
    <m/>
    <m/>
    <s v="停機"/>
    <m/>
    <m/>
    <m/>
    <s v="停機"/>
    <m/>
    <m/>
    <m/>
    <s v="停機"/>
    <m/>
    <s v=""/>
    <s v="停機"/>
    <s v=""/>
    <s v=""/>
    <s v=""/>
    <s v=""/>
    <s v="A"/>
    <n v="1"/>
    <s v="N/A"/>
    <s v="N/A"/>
    <s v="N/A"/>
    <s v="N/A"/>
  </r>
  <r>
    <x v="5"/>
    <x v="17"/>
    <x v="13"/>
    <x v="0"/>
    <x v="10"/>
    <x v="11"/>
    <x v="4"/>
    <x v="13"/>
    <x v="3"/>
    <n v="32"/>
    <n v="0"/>
    <n v="7451"/>
    <n v="8461"/>
    <n v="34"/>
    <n v="0"/>
    <n v="7375"/>
    <n v="9147"/>
    <n v="16"/>
    <n v="0"/>
    <n v="7269"/>
    <n v="9512"/>
    <n v="22"/>
    <n v="4"/>
    <n v="7894"/>
    <n v="9673"/>
    <n v="6.9230769230769234"/>
    <n v="17.333333333333332"/>
    <n v="0.99722222222222223"/>
    <n v="83.477500000000006"/>
    <n v="2.1666666666666665"/>
    <n v="2.0833333333333335"/>
    <s v="A"/>
    <n v="0.5"/>
    <s v="RICKY"/>
    <s v="RICKY"/>
    <s v="RICKY"/>
    <s v="RICKY"/>
  </r>
  <r>
    <x v="5"/>
    <x v="18"/>
    <x v="4"/>
    <x v="0"/>
    <x v="4"/>
    <x v="4"/>
    <x v="3"/>
    <x v="4"/>
    <x v="2"/>
    <m/>
    <m/>
    <s v="停機"/>
    <m/>
    <m/>
    <m/>
    <s v="停機"/>
    <m/>
    <m/>
    <m/>
    <s v="停機"/>
    <m/>
    <m/>
    <m/>
    <s v="停機"/>
    <m/>
    <s v=""/>
    <s v="停機"/>
    <s v=""/>
    <s v=""/>
    <s v=""/>
    <s v=""/>
    <s v="J"/>
    <n v="1"/>
    <s v="N/A"/>
    <s v="N/A"/>
    <s v="N/A"/>
    <s v="N/A"/>
  </r>
  <r>
    <x v="5"/>
    <x v="19"/>
    <x v="14"/>
    <x v="1"/>
    <x v="11"/>
    <x v="12"/>
    <x v="4"/>
    <x v="14"/>
    <x v="4"/>
    <m/>
    <m/>
    <s v="了機"/>
    <m/>
    <m/>
    <m/>
    <s v="了機"/>
    <m/>
    <m/>
    <m/>
    <s v="了機"/>
    <m/>
    <m/>
    <m/>
    <s v="了機"/>
    <m/>
    <n v="5.0883392226148407"/>
    <s v="了機"/>
    <s v=""/>
    <s v=""/>
    <s v=""/>
    <s v=""/>
    <s v="J"/>
    <n v="1"/>
    <s v="NASH"/>
    <s v="NASH"/>
    <s v="JP"/>
    <s v="JP"/>
  </r>
  <r>
    <x v="5"/>
    <x v="20"/>
    <x v="4"/>
    <x v="0"/>
    <x v="4"/>
    <x v="4"/>
    <x v="3"/>
    <x v="4"/>
    <x v="2"/>
    <m/>
    <m/>
    <s v="停機"/>
    <m/>
    <m/>
    <m/>
    <s v="停機"/>
    <m/>
    <m/>
    <m/>
    <s v="停機"/>
    <m/>
    <m/>
    <m/>
    <s v="停機"/>
    <m/>
    <s v=""/>
    <s v="停機"/>
    <s v=""/>
    <s v=""/>
    <s v=""/>
    <s v=""/>
    <s v="J"/>
    <n v="1"/>
    <s v="N/A"/>
    <s v="N/A"/>
    <s v="N/A"/>
    <s v="N/A"/>
  </r>
  <r>
    <x v="5"/>
    <x v="21"/>
    <x v="15"/>
    <x v="1"/>
    <x v="11"/>
    <x v="13"/>
    <x v="2"/>
    <x v="15"/>
    <x v="4"/>
    <m/>
    <m/>
    <s v="清車"/>
    <m/>
    <m/>
    <m/>
    <s v="清車"/>
    <m/>
    <m/>
    <m/>
    <s v="清車"/>
    <m/>
    <m/>
    <m/>
    <s v="清車"/>
    <m/>
    <n v="5.9016393442622954"/>
    <s v="清車"/>
    <s v=""/>
    <s v=""/>
    <s v=""/>
    <s v=""/>
    <s v="T"/>
    <n v="1"/>
    <s v="BRYAN"/>
    <s v="BRYAN"/>
    <s v="MAMAY"/>
    <s v="MAMAY"/>
  </r>
  <r>
    <x v="5"/>
    <x v="22"/>
    <x v="25"/>
    <x v="1"/>
    <x v="11"/>
    <x v="17"/>
    <x v="2"/>
    <x v="23"/>
    <x v="4"/>
    <n v="33"/>
    <n v="7"/>
    <n v="9720"/>
    <n v="9810"/>
    <n v="13"/>
    <n v="4"/>
    <n v="9720"/>
    <n v="9810"/>
    <n v="38"/>
    <n v="0"/>
    <n v="9540"/>
    <n v="8611"/>
    <n v="32"/>
    <n v="0"/>
    <n v="9630"/>
    <n v="9810"/>
    <n v="5.8536585365853657"/>
    <n v="38.666666666666664"/>
    <n v="0.99096554487179489"/>
    <n v="95.813749999999999"/>
    <n v="4.833333333333333"/>
    <n v="4.375"/>
    <s v="T"/>
    <n v="1"/>
    <s v="DENDEN"/>
    <s v="DENDEN"/>
    <s v="VIN"/>
    <s v="VIN"/>
  </r>
  <r>
    <x v="5"/>
    <x v="23"/>
    <x v="17"/>
    <x v="0"/>
    <x v="11"/>
    <x v="14"/>
    <x v="7"/>
    <x v="17"/>
    <x v="1"/>
    <n v="19"/>
    <n v="0"/>
    <n v="8330"/>
    <m/>
    <n v="14"/>
    <n v="0"/>
    <n v="9440"/>
    <m/>
    <n v="13"/>
    <n v="1"/>
    <n v="9440"/>
    <m/>
    <n v="23"/>
    <n v="0"/>
    <n v="9440"/>
    <m/>
    <n v="6.2882096069868991"/>
    <n v="46"/>
    <n v="0.9992354433760684"/>
    <n v="91.625"/>
    <n v="5.75"/>
    <n v="5.666666666666667"/>
    <s v="T"/>
    <n v="2"/>
    <s v="BRYAN"/>
    <s v="BRYAN"/>
    <s v="MAMAY"/>
    <s v="MAMAY"/>
  </r>
  <r>
    <x v="5"/>
    <x v="23"/>
    <x v="18"/>
    <x v="0"/>
    <x v="11"/>
    <x v="14"/>
    <x v="7"/>
    <x v="18"/>
    <x v="1"/>
    <n v="35"/>
    <n v="0"/>
    <n v="9070"/>
    <m/>
    <n v="15"/>
    <n v="0"/>
    <n v="7961"/>
    <m/>
    <n v="25"/>
    <n v="3"/>
    <m/>
    <n v="9810"/>
    <n v="24"/>
    <n v="0"/>
    <m/>
    <n v="9810"/>
    <n v="6.1802575107296134"/>
    <n v="66"/>
    <n v="0.99766626602564101"/>
    <n v="91.627499999999998"/>
    <n v="8.25"/>
    <n v="8"/>
    <s v="T"/>
    <n v="2"/>
    <s v="BRYAN"/>
    <s v="BRYAN"/>
    <s v="MAMAY"/>
    <s v="MAMAY"/>
  </r>
  <r>
    <x v="5"/>
    <x v="24"/>
    <x v="19"/>
    <x v="0"/>
    <x v="12"/>
    <x v="15"/>
    <x v="4"/>
    <x v="19"/>
    <x v="4"/>
    <m/>
    <m/>
    <s v="了機"/>
    <s v="停機"/>
    <m/>
    <m/>
    <s v="停機"/>
    <s v="了機"/>
    <m/>
    <m/>
    <s v="停機"/>
    <s v="了機"/>
    <m/>
    <m/>
    <s v="停機"/>
    <s v="了機"/>
    <n v="4.9655172413793105"/>
    <s v="了機"/>
    <s v=""/>
    <s v=""/>
    <s v=""/>
    <s v=""/>
    <s v="T"/>
    <n v="2"/>
    <s v="DENDEN"/>
    <s v="DENDEN"/>
    <s v="VIN"/>
    <s v="VIN"/>
  </r>
  <r>
    <x v="5"/>
    <x v="25"/>
    <x v="20"/>
    <x v="1"/>
    <x v="13"/>
    <x v="16"/>
    <x v="8"/>
    <x v="20"/>
    <x v="4"/>
    <n v="18"/>
    <n v="0"/>
    <n v="7410"/>
    <m/>
    <n v="7"/>
    <n v="0"/>
    <n v="6859"/>
    <m/>
    <n v="13"/>
    <n v="3"/>
    <n v="7310"/>
    <m/>
    <n v="10"/>
    <n v="1"/>
    <n v="7040"/>
    <m/>
    <n v="6.6055045871559637"/>
    <n v="32"/>
    <n v="0.99708867521367517"/>
    <n v="71.547499999999999"/>
    <n v="4"/>
    <n v="3.6666666666666665"/>
    <s v="T"/>
    <n v="2"/>
    <s v="BRYAN"/>
    <s v="BRYAN"/>
    <s v="MAMAY"/>
    <s v="MAMAY"/>
  </r>
  <r>
    <x v="5"/>
    <x v="25"/>
    <x v="21"/>
    <x v="1"/>
    <x v="11"/>
    <x v="13"/>
    <x v="2"/>
    <x v="21"/>
    <x v="4"/>
    <n v="22"/>
    <n v="1"/>
    <n v="9910"/>
    <m/>
    <n v="15"/>
    <n v="0"/>
    <n v="9910"/>
    <m/>
    <n v="4"/>
    <n v="0"/>
    <m/>
    <n v="9810"/>
    <n v="27"/>
    <n v="0"/>
    <m/>
    <n v="8800"/>
    <n v="5.8775510204081636"/>
    <n v="45.333333333333336"/>
    <n v="0.9991820245726496"/>
    <n v="96.075000000000003"/>
    <n v="5.666666666666667"/>
    <n v="5.583333333333333"/>
    <s v="T"/>
    <n v="2"/>
    <s v="BRYAN"/>
    <s v="BRYAN"/>
    <s v="MAMAY"/>
    <s v="MAMAY"/>
  </r>
  <r>
    <x v="5"/>
    <x v="26"/>
    <x v="22"/>
    <x v="1"/>
    <x v="11"/>
    <x v="13"/>
    <x v="2"/>
    <x v="22"/>
    <x v="4"/>
    <m/>
    <m/>
    <s v="了機"/>
    <m/>
    <m/>
    <m/>
    <s v="了機"/>
    <m/>
    <m/>
    <m/>
    <s v="了機"/>
    <m/>
    <m/>
    <m/>
    <s v="停機"/>
    <m/>
    <n v="5.8299595141700404"/>
    <s v="了機"/>
    <s v=""/>
    <s v=""/>
    <s v=""/>
    <s v=""/>
    <s v="T"/>
    <n v="1"/>
    <s v="DENDEN"/>
    <s v="DENDEN"/>
    <s v="VIN"/>
    <s v="VIN"/>
  </r>
  <r>
    <x v="5"/>
    <x v="27"/>
    <x v="4"/>
    <x v="0"/>
    <x v="4"/>
    <x v="4"/>
    <x v="3"/>
    <x v="4"/>
    <x v="2"/>
    <m/>
    <m/>
    <s v="停機"/>
    <m/>
    <m/>
    <m/>
    <s v="停機"/>
    <m/>
    <m/>
    <m/>
    <s v="停機"/>
    <m/>
    <m/>
    <m/>
    <s v="停機"/>
    <m/>
    <s v=""/>
    <s v=""/>
    <s v=""/>
    <m/>
    <s v=""/>
    <s v=""/>
    <s v="S"/>
    <n v="12"/>
    <s v="N/A"/>
    <s v="N/A"/>
    <s v="N/A"/>
    <s v="N/A"/>
  </r>
  <r>
    <x v="5"/>
    <x v="28"/>
    <x v="23"/>
    <x v="0"/>
    <x v="4"/>
    <x v="4"/>
    <x v="3"/>
    <x v="4"/>
    <x v="2"/>
    <m/>
    <m/>
    <s v="絲開發"/>
    <m/>
    <m/>
    <m/>
    <s v="絲開發"/>
    <m/>
    <m/>
    <m/>
    <s v="絲開發"/>
    <m/>
    <m/>
    <m/>
    <s v="絲開發"/>
    <m/>
    <s v=""/>
    <s v=""/>
    <s v=""/>
    <m/>
    <s v=""/>
    <s v=""/>
    <s v="S"/>
    <n v="5"/>
    <s v="NASH"/>
    <s v="NASH"/>
    <s v="JP"/>
    <s v="JP"/>
  </r>
  <r>
    <x v="5"/>
    <x v="29"/>
    <x v="24"/>
    <x v="0"/>
    <x v="4"/>
    <x v="4"/>
    <x v="3"/>
    <x v="4"/>
    <x v="2"/>
    <m/>
    <m/>
    <s v="停機"/>
    <m/>
    <m/>
    <m/>
    <s v="停機"/>
    <m/>
    <m/>
    <m/>
    <s v="停機"/>
    <m/>
    <m/>
    <m/>
    <s v="停機"/>
    <m/>
    <s v=""/>
    <s v="停機"/>
    <s v=""/>
    <s v=""/>
    <s v=""/>
    <s v=""/>
    <s v="M"/>
    <n v="1"/>
    <s v="N/A"/>
    <s v="N/A"/>
    <s v="N/A"/>
    <s v="N/A"/>
  </r>
  <r>
    <x v="5"/>
    <x v="30"/>
    <x v="24"/>
    <x v="0"/>
    <x v="4"/>
    <x v="4"/>
    <x v="3"/>
    <x v="4"/>
    <x v="2"/>
    <m/>
    <m/>
    <s v="停機"/>
    <m/>
    <m/>
    <m/>
    <s v="停機"/>
    <m/>
    <m/>
    <m/>
    <s v="停機"/>
    <m/>
    <m/>
    <m/>
    <s v="停機"/>
    <m/>
    <s v=""/>
    <s v="停機"/>
    <s v=""/>
    <s v=""/>
    <s v=""/>
    <s v=""/>
    <s v="M"/>
    <n v="1"/>
    <s v="N/A"/>
    <s v="N/A"/>
    <s v="N/A"/>
    <s v="N/A"/>
  </r>
  <r>
    <x v="5"/>
    <x v="31"/>
    <x v="24"/>
    <x v="0"/>
    <x v="4"/>
    <x v="4"/>
    <x v="3"/>
    <x v="4"/>
    <x v="2"/>
    <m/>
    <m/>
    <s v="停機"/>
    <m/>
    <m/>
    <m/>
    <s v="停機"/>
    <m/>
    <m/>
    <m/>
    <s v="停機"/>
    <m/>
    <m/>
    <m/>
    <s v="停機"/>
    <m/>
    <s v=""/>
    <s v="停機"/>
    <s v=""/>
    <s v=""/>
    <s v=""/>
    <s v=""/>
    <s v="M"/>
    <n v="1"/>
    <s v="N/A"/>
    <s v="N/A"/>
    <s v="N/A"/>
    <s v="N/A"/>
  </r>
  <r>
    <x v="5"/>
    <x v="32"/>
    <x v="24"/>
    <x v="0"/>
    <x v="4"/>
    <x v="4"/>
    <x v="3"/>
    <x v="4"/>
    <x v="2"/>
    <m/>
    <m/>
    <s v="停機"/>
    <m/>
    <m/>
    <m/>
    <s v="停機"/>
    <m/>
    <m/>
    <m/>
    <s v="停機"/>
    <m/>
    <m/>
    <m/>
    <s v="停機"/>
    <m/>
    <s v=""/>
    <s v="停機"/>
    <s v=""/>
    <s v=""/>
    <s v=""/>
    <s v=""/>
    <s v="M"/>
    <n v="1"/>
    <s v="N/A"/>
    <s v="N/A"/>
    <s v="N/A"/>
    <s v="N/A"/>
  </r>
  <r>
    <x v="5"/>
    <x v="33"/>
    <x v="24"/>
    <x v="0"/>
    <x v="4"/>
    <x v="4"/>
    <x v="3"/>
    <x v="4"/>
    <x v="2"/>
    <m/>
    <m/>
    <s v="停機"/>
    <m/>
    <m/>
    <m/>
    <s v="停機"/>
    <m/>
    <m/>
    <m/>
    <s v="停機"/>
    <m/>
    <m/>
    <m/>
    <s v="停機"/>
    <m/>
    <s v=""/>
    <s v="停機"/>
    <s v=""/>
    <s v=""/>
    <s v=""/>
    <s v=""/>
    <s v="M"/>
    <n v="1"/>
    <s v="N/A"/>
    <s v="N/A"/>
    <s v="N/A"/>
    <s v="N/A"/>
  </r>
  <r>
    <x v="5"/>
    <x v="34"/>
    <x v="24"/>
    <x v="0"/>
    <x v="4"/>
    <x v="4"/>
    <x v="3"/>
    <x v="4"/>
    <x v="2"/>
    <m/>
    <m/>
    <s v="停機"/>
    <m/>
    <m/>
    <m/>
    <s v="停機"/>
    <m/>
    <m/>
    <m/>
    <s v="停機"/>
    <m/>
    <m/>
    <m/>
    <s v="停機"/>
    <m/>
    <s v=""/>
    <s v="停機"/>
    <s v=""/>
    <s v=""/>
    <s v=""/>
    <s v=""/>
    <s v="M"/>
    <n v="1"/>
    <s v="N/A"/>
    <s v="N/A"/>
    <s v="N/A"/>
    <s v="N/A"/>
  </r>
  <r>
    <x v="5"/>
    <x v="35"/>
    <x v="24"/>
    <x v="0"/>
    <x v="4"/>
    <x v="4"/>
    <x v="3"/>
    <x v="4"/>
    <x v="2"/>
    <m/>
    <m/>
    <s v="停機"/>
    <m/>
    <m/>
    <m/>
    <s v="停機"/>
    <m/>
    <m/>
    <m/>
    <s v="停機"/>
    <m/>
    <m/>
    <m/>
    <s v="停機"/>
    <m/>
    <s v=""/>
    <s v="停機"/>
    <s v=""/>
    <s v=""/>
    <s v=""/>
    <s v=""/>
    <s v="M"/>
    <n v="1"/>
    <s v="N/A"/>
    <s v="N/A"/>
    <s v="N/A"/>
    <s v="N/A"/>
  </r>
  <r>
    <x v="5"/>
    <x v="36"/>
    <x v="24"/>
    <x v="0"/>
    <x v="4"/>
    <x v="4"/>
    <x v="3"/>
    <x v="4"/>
    <x v="2"/>
    <m/>
    <m/>
    <s v="停機"/>
    <m/>
    <m/>
    <m/>
    <s v="停機"/>
    <m/>
    <m/>
    <m/>
    <s v="停機"/>
    <m/>
    <m/>
    <m/>
    <s v="停機"/>
    <m/>
    <s v=""/>
    <s v="停機"/>
    <s v=""/>
    <s v=""/>
    <s v=""/>
    <s v=""/>
    <s v="M"/>
    <n v="1"/>
    <s v="N/A"/>
    <s v="N/A"/>
    <s v="N/A"/>
    <s v="N/A"/>
  </r>
  <r>
    <x v="6"/>
    <x v="0"/>
    <x v="4"/>
    <x v="0"/>
    <x v="4"/>
    <x v="4"/>
    <x v="3"/>
    <x v="4"/>
    <x v="2"/>
    <m/>
    <m/>
    <s v="停機"/>
    <m/>
    <m/>
    <m/>
    <s v="停機"/>
    <m/>
    <m/>
    <m/>
    <s v="停機"/>
    <m/>
    <m/>
    <m/>
    <s v="停機"/>
    <m/>
    <s v=""/>
    <s v="停機"/>
    <s v=""/>
    <s v=""/>
    <s v=""/>
    <s v=""/>
    <s v="A"/>
    <n v="1"/>
    <s v="N/A"/>
    <s v="N/A"/>
    <s v="N/A"/>
    <s v="N/A"/>
  </r>
  <r>
    <x v="6"/>
    <x v="1"/>
    <x v="1"/>
    <x v="0"/>
    <x v="1"/>
    <x v="1"/>
    <x v="1"/>
    <x v="1"/>
    <x v="1"/>
    <n v="14"/>
    <n v="0"/>
    <n v="8909"/>
    <n v="8595"/>
    <n v="8"/>
    <n v="0"/>
    <n v="8956"/>
    <n v="8534"/>
    <n v="3"/>
    <n v="0"/>
    <n v="8948"/>
    <n v="8517"/>
    <n v="15"/>
    <n v="1"/>
    <n v="9007"/>
    <n v="8507"/>
    <n v="1.7777777777777777"/>
    <n v="13.333333333333334"/>
    <n v="0.99729567307692313"/>
    <n v="87.466250000000002"/>
    <n v="1.6666666666666667"/>
    <n v="1.625"/>
    <s v="A"/>
    <n v="1"/>
    <s v="JERON"/>
    <s v="JOHNDEL"/>
    <s v="CHALS"/>
    <s v="CHALS"/>
  </r>
  <r>
    <x v="6"/>
    <x v="2"/>
    <x v="2"/>
    <x v="1"/>
    <x v="2"/>
    <x v="2"/>
    <x v="2"/>
    <x v="2"/>
    <x v="1"/>
    <m/>
    <m/>
    <s v="停機"/>
    <m/>
    <m/>
    <m/>
    <s v="停機"/>
    <m/>
    <m/>
    <m/>
    <s v="停機"/>
    <m/>
    <m/>
    <m/>
    <s v="停機"/>
    <m/>
    <n v="3.2653061224489797"/>
    <s v="停機"/>
    <s v=""/>
    <s v=""/>
    <s v=""/>
    <s v=""/>
    <s v="A"/>
    <n v="1"/>
    <s v="JERON"/>
    <s v="JOHNDEL"/>
    <s v="CHALS"/>
    <s v="CHALS"/>
  </r>
  <r>
    <x v="6"/>
    <x v="2"/>
    <x v="3"/>
    <x v="1"/>
    <x v="3"/>
    <x v="3"/>
    <x v="2"/>
    <x v="3"/>
    <x v="1"/>
    <m/>
    <m/>
    <s v="停機"/>
    <m/>
    <m/>
    <m/>
    <s v="停機"/>
    <m/>
    <m/>
    <m/>
    <s v="停機"/>
    <m/>
    <m/>
    <m/>
    <s v="停機"/>
    <m/>
    <n v="3.2653061224489797"/>
    <s v="停機"/>
    <s v=""/>
    <s v=""/>
    <s v=""/>
    <s v=""/>
    <s v="A"/>
    <n v="1"/>
    <s v="JERON"/>
    <s v="JOHNDEL"/>
    <s v="CHALS"/>
    <s v="CHALS"/>
  </r>
  <r>
    <x v="6"/>
    <x v="3"/>
    <x v="27"/>
    <x v="0"/>
    <x v="15"/>
    <x v="18"/>
    <x v="4"/>
    <x v="25"/>
    <x v="1"/>
    <m/>
    <m/>
    <s v="改紡"/>
    <s v="停機"/>
    <m/>
    <m/>
    <s v="停機"/>
    <m/>
    <m/>
    <m/>
    <s v="開車"/>
    <s v="停機"/>
    <n v="21"/>
    <n v="0"/>
    <n v="9034"/>
    <s v="停機"/>
    <n v="2.8346456692913384"/>
    <s v="改紡"/>
    <s v=""/>
    <s v=""/>
    <s v=""/>
    <s v=""/>
    <s v="A"/>
    <n v="2"/>
    <s v="N/A"/>
    <s v="N/A"/>
    <s v="CHALS"/>
    <s v="CHALS"/>
  </r>
  <r>
    <x v="6"/>
    <x v="4"/>
    <x v="5"/>
    <x v="0"/>
    <x v="5"/>
    <x v="5"/>
    <x v="4"/>
    <x v="5"/>
    <x v="3"/>
    <n v="21"/>
    <n v="0"/>
    <n v="8557"/>
    <n v="9017"/>
    <n v="14"/>
    <n v="0"/>
    <n v="8477"/>
    <n v="8937"/>
    <n v="6"/>
    <n v="0"/>
    <n v="8434"/>
    <n v="9052"/>
    <n v="9"/>
    <n v="0"/>
    <n v="8567"/>
    <n v="9065"/>
    <n v="1.7496962332928312"/>
    <n v="16.666666666666668"/>
    <n v="1"/>
    <n v="87.632499999999993"/>
    <n v="2.0833333333333335"/>
    <n v="2.0833333333333335"/>
    <s v="A"/>
    <n v="1"/>
    <s v="RICKY"/>
    <s v="RICKY"/>
    <s v="DENNIS"/>
    <s v="DENNIS"/>
  </r>
  <r>
    <x v="6"/>
    <x v="5"/>
    <x v="6"/>
    <x v="1"/>
    <x v="3"/>
    <x v="6"/>
    <x v="2"/>
    <x v="6"/>
    <x v="1"/>
    <n v="6"/>
    <n v="0"/>
    <s v="了機"/>
    <n v="8638"/>
    <n v="10"/>
    <n v="0"/>
    <n v="8615"/>
    <s v="停機"/>
    <m/>
    <m/>
    <s v="了機"/>
    <s v="停機"/>
    <m/>
    <m/>
    <s v="了機"/>
    <s v="停機"/>
    <n v="3.2505643340857788"/>
    <s v="了機"/>
    <n v="1"/>
    <s v=""/>
    <s v=""/>
    <s v=""/>
    <s v="A"/>
    <n v="1"/>
    <s v="RICKY"/>
    <s v="RICKY"/>
    <s v="DENNIS"/>
    <s v="DENNIS"/>
  </r>
  <r>
    <x v="6"/>
    <x v="6"/>
    <x v="8"/>
    <x v="2"/>
    <x v="6"/>
    <x v="7"/>
    <x v="5"/>
    <x v="8"/>
    <x v="0"/>
    <n v="15"/>
    <n v="0"/>
    <n v="9557"/>
    <n v="9488"/>
    <n v="20"/>
    <n v="0"/>
    <n v="9651"/>
    <n v="9636"/>
    <n v="3"/>
    <n v="0"/>
    <n v="9699"/>
    <n v="9692"/>
    <n v="21"/>
    <n v="1"/>
    <n v="9780"/>
    <n v="9588"/>
    <n v="2.4615384615384617"/>
    <n v="19.666666666666668"/>
    <n v="0.998046875"/>
    <n v="96.363749999999996"/>
    <n v="2.4583333333333335"/>
    <n v="2.4166666666666665"/>
    <s v="A"/>
    <n v="1"/>
    <s v="JERON"/>
    <s v="JOHNDEL"/>
    <s v="CHALS"/>
    <s v="CHALS"/>
  </r>
  <r>
    <x v="6"/>
    <x v="7"/>
    <x v="4"/>
    <x v="0"/>
    <x v="4"/>
    <x v="4"/>
    <x v="3"/>
    <x v="4"/>
    <x v="2"/>
    <m/>
    <m/>
    <s v="停機"/>
    <m/>
    <m/>
    <m/>
    <s v="停機"/>
    <m/>
    <m/>
    <m/>
    <s v="停機"/>
    <m/>
    <m/>
    <m/>
    <s v="停機"/>
    <m/>
    <s v=""/>
    <s v="停機"/>
    <s v=""/>
    <s v=""/>
    <s v=""/>
    <s v=""/>
    <s v="A"/>
    <n v="1"/>
    <s v="N/A"/>
    <s v="N/A"/>
    <s v="N/A"/>
    <s v="N/A"/>
  </r>
  <r>
    <x v="6"/>
    <x v="8"/>
    <x v="26"/>
    <x v="0"/>
    <x v="14"/>
    <x v="8"/>
    <x v="4"/>
    <x v="24"/>
    <x v="1"/>
    <n v="16"/>
    <n v="0"/>
    <n v="8622"/>
    <n v="8251"/>
    <n v="9"/>
    <n v="0"/>
    <n v="8701"/>
    <n v="8418"/>
    <n v="3"/>
    <n v="0"/>
    <n v="8730"/>
    <n v="8471"/>
    <n v="10"/>
    <n v="2"/>
    <n v="8743"/>
    <n v="8348"/>
    <n v="2.8685258964143427"/>
    <n v="12.666666666666666"/>
    <n v="0.99664797008547013"/>
    <n v="85.355000000000004"/>
    <n v="1.5833333333333333"/>
    <n v="1.5"/>
    <s v="A"/>
    <n v="1"/>
    <s v="JERON"/>
    <s v="JOHNDEL"/>
    <s v="CHALS"/>
    <s v="CHALS"/>
  </r>
  <r>
    <x v="6"/>
    <x v="9"/>
    <x v="4"/>
    <x v="0"/>
    <x v="4"/>
    <x v="4"/>
    <x v="3"/>
    <x v="4"/>
    <x v="2"/>
    <m/>
    <m/>
    <s v="停機"/>
    <m/>
    <m/>
    <m/>
    <s v="停機"/>
    <m/>
    <m/>
    <m/>
    <s v="停機"/>
    <m/>
    <m/>
    <m/>
    <s v="停機"/>
    <m/>
    <s v=""/>
    <s v="停機"/>
    <s v=""/>
    <s v=""/>
    <s v=""/>
    <s v=""/>
    <s v="A"/>
    <n v="1"/>
    <s v="N/A"/>
    <s v="N/A"/>
    <s v="N/A"/>
    <s v="N/A"/>
  </r>
  <r>
    <x v="6"/>
    <x v="10"/>
    <x v="4"/>
    <x v="0"/>
    <x v="4"/>
    <x v="4"/>
    <x v="3"/>
    <x v="4"/>
    <x v="2"/>
    <m/>
    <m/>
    <s v="停機"/>
    <m/>
    <m/>
    <m/>
    <s v="停機"/>
    <m/>
    <m/>
    <m/>
    <s v="停機"/>
    <m/>
    <m/>
    <m/>
    <s v="停機"/>
    <m/>
    <s v=""/>
    <s v="停機"/>
    <s v=""/>
    <s v=""/>
    <s v=""/>
    <s v=""/>
    <s v="A"/>
    <n v="1"/>
    <s v="N/A"/>
    <s v="N/A"/>
    <s v="N/A"/>
    <s v="N/A"/>
  </r>
  <r>
    <x v="6"/>
    <x v="11"/>
    <x v="10"/>
    <x v="1"/>
    <x v="3"/>
    <x v="6"/>
    <x v="2"/>
    <x v="10"/>
    <x v="1"/>
    <n v="24"/>
    <n v="0"/>
    <n v="9305"/>
    <n v="9157"/>
    <n v="22"/>
    <n v="0"/>
    <n v="9543"/>
    <n v="9165"/>
    <n v="16"/>
    <n v="0"/>
    <n v="9521"/>
    <n v="9097"/>
    <n v="24"/>
    <n v="0"/>
    <n v="9502"/>
    <n v="9134"/>
    <n v="3.2653061224489797"/>
    <n v="14.333333333333334"/>
    <n v="1"/>
    <n v="93.03"/>
    <n v="1.7916666666666667"/>
    <n v="1.7916666666666667"/>
    <s v="A"/>
    <n v="0.5"/>
    <s v="RICKY"/>
    <s v="RICKY"/>
    <s v="DENNIS"/>
    <s v="DENNIS"/>
  </r>
  <r>
    <x v="6"/>
    <x v="12"/>
    <x v="11"/>
    <x v="0"/>
    <x v="8"/>
    <x v="9"/>
    <x v="6"/>
    <x v="11"/>
    <x v="1"/>
    <n v="16"/>
    <n v="0"/>
    <n v="9468"/>
    <n v="8902"/>
    <n v="5"/>
    <n v="0"/>
    <n v="9519"/>
    <n v="8942"/>
    <n v="18"/>
    <n v="3"/>
    <n v="9178"/>
    <n v="8852"/>
    <n v="20"/>
    <n v="3"/>
    <n v="9070"/>
    <n v="8541"/>
    <n v="3.0573248407643314"/>
    <n v="19.666666666666668"/>
    <n v="0.99056490384615381"/>
    <n v="90.59"/>
    <n v="2.4583333333333335"/>
    <n v="2.2083333333333335"/>
    <s v="A"/>
    <n v="1"/>
    <s v="JERON"/>
    <s v="JOHNDEL"/>
    <s v="JUNJUN"/>
    <s v="JUNJUN"/>
  </r>
  <r>
    <x v="6"/>
    <x v="13"/>
    <x v="4"/>
    <x v="0"/>
    <x v="4"/>
    <x v="4"/>
    <x v="3"/>
    <x v="4"/>
    <x v="2"/>
    <m/>
    <m/>
    <s v="停機"/>
    <m/>
    <m/>
    <m/>
    <s v="停機"/>
    <m/>
    <m/>
    <m/>
    <s v="停機"/>
    <m/>
    <m/>
    <m/>
    <s v="停機"/>
    <m/>
    <s v=""/>
    <s v="停機"/>
    <s v=""/>
    <s v=""/>
    <s v=""/>
    <s v=""/>
    <s v="A"/>
    <n v="1"/>
    <s v="N/A"/>
    <s v="N/A"/>
    <s v="N/A"/>
    <s v="N/A"/>
  </r>
  <r>
    <x v="6"/>
    <x v="14"/>
    <x v="12"/>
    <x v="0"/>
    <x v="9"/>
    <x v="10"/>
    <x v="2"/>
    <x v="12"/>
    <x v="1"/>
    <n v="28"/>
    <n v="0"/>
    <n v="7560"/>
    <n v="7946"/>
    <n v="5"/>
    <n v="0"/>
    <n v="7588"/>
    <n v="8088"/>
    <n v="18"/>
    <n v="0"/>
    <n v="7332"/>
    <n v="7983"/>
    <n v="11"/>
    <n v="0"/>
    <n v="7593"/>
    <n v="8175"/>
    <n v="2.2187981510015407"/>
    <n v="20.666666666666668"/>
    <n v="1"/>
    <n v="77.831249999999997"/>
    <n v="2.5833333333333335"/>
    <n v="2.5833333333333335"/>
    <s v="A"/>
    <n v="1"/>
    <s v="RICKY"/>
    <s v="RICKY"/>
    <s v="DENNIS"/>
    <s v="DENNIS"/>
  </r>
  <r>
    <x v="6"/>
    <x v="15"/>
    <x v="4"/>
    <x v="0"/>
    <x v="4"/>
    <x v="4"/>
    <x v="3"/>
    <x v="4"/>
    <x v="2"/>
    <m/>
    <m/>
    <s v="停機"/>
    <m/>
    <m/>
    <m/>
    <s v="停機"/>
    <m/>
    <m/>
    <m/>
    <s v="停機"/>
    <m/>
    <m/>
    <m/>
    <s v="停機"/>
    <m/>
    <s v=""/>
    <s v="停機"/>
    <s v=""/>
    <s v=""/>
    <s v=""/>
    <s v=""/>
    <s v="A"/>
    <n v="1"/>
    <s v="N/A"/>
    <s v="N/A"/>
    <s v="N/A"/>
    <s v="N/A"/>
  </r>
  <r>
    <x v="6"/>
    <x v="16"/>
    <x v="4"/>
    <x v="0"/>
    <x v="4"/>
    <x v="4"/>
    <x v="3"/>
    <x v="4"/>
    <x v="2"/>
    <m/>
    <m/>
    <s v="停機"/>
    <m/>
    <m/>
    <m/>
    <s v="停機"/>
    <m/>
    <m/>
    <m/>
    <s v="停機"/>
    <m/>
    <m/>
    <m/>
    <s v="停機"/>
    <m/>
    <s v=""/>
    <s v="停機"/>
    <s v=""/>
    <s v=""/>
    <s v=""/>
    <s v=""/>
    <s v="A"/>
    <n v="1"/>
    <s v="N/A"/>
    <s v="N/A"/>
    <s v="N/A"/>
    <s v="N/A"/>
  </r>
  <r>
    <x v="6"/>
    <x v="17"/>
    <x v="13"/>
    <x v="0"/>
    <x v="10"/>
    <x v="11"/>
    <x v="4"/>
    <x v="13"/>
    <x v="3"/>
    <n v="28"/>
    <n v="0"/>
    <n v="7849"/>
    <n v="9595"/>
    <n v="14"/>
    <n v="0"/>
    <n v="7875"/>
    <n v="9571"/>
    <n v="6"/>
    <n v="0"/>
    <n v="7923"/>
    <n v="9610"/>
    <n v="36"/>
    <n v="0"/>
    <n v="7846"/>
    <n v="9589"/>
    <n v="6.9230769230769234"/>
    <n v="14"/>
    <n v="1"/>
    <n v="87.322500000000005"/>
    <n v="1.75"/>
    <n v="1.75"/>
    <s v="A"/>
    <n v="0.5"/>
    <s v="RICKY"/>
    <s v="RICKY"/>
    <s v="DENNIS"/>
    <s v="DENNIS"/>
  </r>
  <r>
    <x v="6"/>
    <x v="18"/>
    <x v="4"/>
    <x v="0"/>
    <x v="4"/>
    <x v="4"/>
    <x v="3"/>
    <x v="4"/>
    <x v="2"/>
    <m/>
    <m/>
    <s v="停機"/>
    <m/>
    <m/>
    <m/>
    <s v="停機"/>
    <m/>
    <m/>
    <m/>
    <s v="停機"/>
    <m/>
    <m/>
    <m/>
    <s v="停機"/>
    <m/>
    <s v=""/>
    <s v="停機"/>
    <s v=""/>
    <s v=""/>
    <s v=""/>
    <s v=""/>
    <s v="J"/>
    <n v="1"/>
    <s v="N/A"/>
    <s v="N/A"/>
    <s v="N/A"/>
    <s v="N/A"/>
  </r>
  <r>
    <x v="6"/>
    <x v="19"/>
    <x v="14"/>
    <x v="1"/>
    <x v="11"/>
    <x v="12"/>
    <x v="4"/>
    <x v="14"/>
    <x v="4"/>
    <m/>
    <m/>
    <s v="了機"/>
    <m/>
    <m/>
    <m/>
    <s v="FINAL"/>
    <m/>
    <m/>
    <m/>
    <s v="停機"/>
    <m/>
    <m/>
    <m/>
    <s v="停機"/>
    <m/>
    <n v="5.0883392226148407"/>
    <s v="了機"/>
    <s v=""/>
    <s v=""/>
    <s v=""/>
    <s v=""/>
    <s v="J"/>
    <n v="1"/>
    <s v="NASH"/>
    <s v="NASH"/>
    <s v="JUNJUN"/>
    <s v="JUNJUN"/>
  </r>
  <r>
    <x v="6"/>
    <x v="20"/>
    <x v="4"/>
    <x v="0"/>
    <x v="4"/>
    <x v="4"/>
    <x v="3"/>
    <x v="4"/>
    <x v="2"/>
    <m/>
    <m/>
    <s v="停機"/>
    <m/>
    <m/>
    <m/>
    <s v="停機"/>
    <m/>
    <m/>
    <m/>
    <s v="停機"/>
    <m/>
    <m/>
    <m/>
    <s v="停機"/>
    <m/>
    <s v=""/>
    <s v="停機"/>
    <s v=""/>
    <s v=""/>
    <s v=""/>
    <s v=""/>
    <s v="J"/>
    <n v="1"/>
    <s v="N/A"/>
    <s v="N/A"/>
    <s v="N/A"/>
    <s v="N/A"/>
  </r>
  <r>
    <x v="6"/>
    <x v="21"/>
    <x v="28"/>
    <x v="1"/>
    <x v="11"/>
    <x v="19"/>
    <x v="2"/>
    <x v="26"/>
    <x v="4"/>
    <m/>
    <m/>
    <s v="清車"/>
    <s v="改紡"/>
    <m/>
    <m/>
    <s v="清車"/>
    <m/>
    <m/>
    <m/>
    <s v="開車"/>
    <m/>
    <n v="45"/>
    <n v="0"/>
    <n v="8520"/>
    <n v="8700"/>
    <n v="5.8775510204081636"/>
    <s v="清車"/>
    <s v=""/>
    <n v="86.1"/>
    <s v=""/>
    <s v=""/>
    <s v="T"/>
    <n v="1"/>
    <s v="BRYAN"/>
    <s v="BRYAN"/>
    <s v="VIN"/>
    <s v="VIN"/>
  </r>
  <r>
    <x v="6"/>
    <x v="22"/>
    <x v="25"/>
    <x v="1"/>
    <x v="11"/>
    <x v="17"/>
    <x v="2"/>
    <x v="23"/>
    <x v="4"/>
    <n v="20"/>
    <n v="0"/>
    <n v="9630"/>
    <n v="9540"/>
    <n v="8"/>
    <n v="0"/>
    <n v="9440"/>
    <n v="9170"/>
    <n v="0"/>
    <n v="0"/>
    <n v="7520"/>
    <n v="8060"/>
    <n v="63"/>
    <n v="6"/>
    <n v="9810"/>
    <n v="9630"/>
    <n v="5.8536585365853657"/>
    <n v="30.333333333333332"/>
    <n v="0.99507211538461537"/>
    <n v="91"/>
    <n v="3.7916666666666665"/>
    <n v="3.5416666666666665"/>
    <s v="T"/>
    <n v="1"/>
    <s v="DENDEN"/>
    <s v="DENDEN"/>
    <s v="MAMAY"/>
    <s v="MAMAY"/>
  </r>
  <r>
    <x v="6"/>
    <x v="23"/>
    <x v="17"/>
    <x v="0"/>
    <x v="11"/>
    <x v="14"/>
    <x v="7"/>
    <x v="17"/>
    <x v="1"/>
    <n v="15"/>
    <n v="0"/>
    <n v="8800"/>
    <m/>
    <n v="11"/>
    <n v="0"/>
    <n v="9170"/>
    <m/>
    <n v="0"/>
    <n v="0"/>
    <n v="8520"/>
    <m/>
    <n v="33"/>
    <n v="0"/>
    <n v="8520"/>
    <m/>
    <n v="6.2882096069868991"/>
    <n v="39.333333333333336"/>
    <n v="1"/>
    <n v="87.525000000000006"/>
    <n v="4.916666666666667"/>
    <n v="4.916666666666667"/>
    <s v="T"/>
    <n v="2"/>
    <s v="BRYAN"/>
    <s v="BRYAN"/>
    <s v="VIN"/>
    <s v="VIN"/>
  </r>
  <r>
    <x v="6"/>
    <x v="23"/>
    <x v="18"/>
    <x v="0"/>
    <x v="11"/>
    <x v="14"/>
    <x v="7"/>
    <x v="18"/>
    <x v="1"/>
    <n v="18"/>
    <n v="0"/>
    <n v="8800"/>
    <m/>
    <n v="15"/>
    <n v="0"/>
    <n v="8890"/>
    <m/>
    <n v="0"/>
    <n v="0"/>
    <m/>
    <n v="7690"/>
    <n v="39"/>
    <n v="0"/>
    <m/>
    <n v="8890"/>
    <n v="6.1802575107296134"/>
    <n v="48"/>
    <n v="1"/>
    <n v="85.674999999999997"/>
    <n v="6"/>
    <n v="6"/>
    <s v="T"/>
    <n v="2"/>
    <s v="BRYAN"/>
    <s v="BRYAN"/>
    <s v="VIN"/>
    <s v="VIN"/>
  </r>
  <r>
    <x v="6"/>
    <x v="24"/>
    <x v="19"/>
    <x v="0"/>
    <x v="12"/>
    <x v="15"/>
    <x v="4"/>
    <x v="19"/>
    <x v="4"/>
    <m/>
    <m/>
    <s v="停機"/>
    <s v="了機"/>
    <m/>
    <m/>
    <s v="停機"/>
    <s v="了機"/>
    <m/>
    <m/>
    <s v="停機"/>
    <s v="了機"/>
    <m/>
    <m/>
    <s v="停機"/>
    <s v="了機"/>
    <n v="4.9655172413793105"/>
    <s v="停機"/>
    <s v=""/>
    <s v=""/>
    <s v=""/>
    <s v=""/>
    <s v="T"/>
    <n v="2"/>
    <s v="DENDEN"/>
    <s v="DENDEN"/>
    <s v="MAMAY"/>
    <s v="MAMAY"/>
  </r>
  <r>
    <x v="6"/>
    <x v="25"/>
    <x v="20"/>
    <x v="1"/>
    <x v="13"/>
    <x v="16"/>
    <x v="8"/>
    <x v="20"/>
    <x v="4"/>
    <n v="29"/>
    <n v="0"/>
    <n v="7040"/>
    <m/>
    <n v="13"/>
    <n v="0"/>
    <n v="7410"/>
    <m/>
    <n v="0"/>
    <n v="0"/>
    <n v="2500"/>
    <m/>
    <n v="60"/>
    <n v="0"/>
    <n v="9760"/>
    <m/>
    <n v="6.6055045871559637"/>
    <n v="68"/>
    <n v="1"/>
    <n v="66.775000000000006"/>
    <n v="8.5"/>
    <n v="8.5"/>
    <s v="T"/>
    <n v="2"/>
    <s v="BRYAN"/>
    <s v="BRYAN"/>
    <s v="VIN"/>
    <s v="VIN"/>
  </r>
  <r>
    <x v="6"/>
    <x v="25"/>
    <x v="21"/>
    <x v="1"/>
    <x v="11"/>
    <x v="13"/>
    <x v="2"/>
    <x v="21"/>
    <x v="4"/>
    <n v="21"/>
    <n v="0"/>
    <n v="8249"/>
    <m/>
    <n v="7"/>
    <n v="0"/>
    <n v="7410"/>
    <m/>
    <n v="0"/>
    <n v="0"/>
    <m/>
    <n v="6330"/>
    <n v="20"/>
    <n v="0"/>
    <m/>
    <n v="9070"/>
    <n v="5.8775510204081636"/>
    <n v="32"/>
    <n v="1"/>
    <n v="77.647499999999994"/>
    <n v="4"/>
    <n v="4"/>
    <s v="T"/>
    <n v="2"/>
    <s v="BRYAN"/>
    <s v="BRYAN"/>
    <s v="VIN"/>
    <s v="VIN"/>
  </r>
  <r>
    <x v="6"/>
    <x v="26"/>
    <x v="29"/>
    <x v="1"/>
    <x v="11"/>
    <x v="19"/>
    <x v="2"/>
    <x v="27"/>
    <x v="4"/>
    <m/>
    <m/>
    <s v="改紡"/>
    <m/>
    <m/>
    <m/>
    <s v="改紡"/>
    <m/>
    <m/>
    <m/>
    <s v="開車"/>
    <m/>
    <n v="11"/>
    <n v="1"/>
    <n v="9810"/>
    <n v="9630"/>
    <n v="5.8536585365853657"/>
    <s v="改紡"/>
    <s v=""/>
    <s v=""/>
    <s v=""/>
    <s v=""/>
    <s v="T"/>
    <n v="1"/>
    <s v="DENDEN"/>
    <s v="DENDEN"/>
    <s v="MAMAY"/>
    <s v="MAMAY"/>
  </r>
  <r>
    <x v="6"/>
    <x v="27"/>
    <x v="4"/>
    <x v="0"/>
    <x v="4"/>
    <x v="4"/>
    <x v="3"/>
    <x v="4"/>
    <x v="2"/>
    <m/>
    <m/>
    <s v="停機"/>
    <m/>
    <m/>
    <m/>
    <s v="停機"/>
    <m/>
    <m/>
    <m/>
    <s v="停機"/>
    <m/>
    <m/>
    <m/>
    <s v="停機"/>
    <m/>
    <s v=""/>
    <s v=""/>
    <s v=""/>
    <m/>
    <s v=""/>
    <s v=""/>
    <s v="S"/>
    <n v="12"/>
    <s v="N/A"/>
    <s v="N/A"/>
    <s v="N/A"/>
    <s v="N/A"/>
  </r>
  <r>
    <x v="6"/>
    <x v="28"/>
    <x v="23"/>
    <x v="0"/>
    <x v="4"/>
    <x v="4"/>
    <x v="3"/>
    <x v="4"/>
    <x v="2"/>
    <m/>
    <m/>
    <s v="絲開發"/>
    <m/>
    <m/>
    <m/>
    <s v="絲開發"/>
    <m/>
    <m/>
    <m/>
    <s v="絲開發"/>
    <m/>
    <m/>
    <m/>
    <s v="絲開發"/>
    <m/>
    <s v=""/>
    <s v=""/>
    <s v=""/>
    <m/>
    <s v=""/>
    <s v=""/>
    <s v="S"/>
    <n v="5"/>
    <s v="NASH"/>
    <s v="NASH"/>
    <s v="KIM"/>
    <s v="KIM"/>
  </r>
  <r>
    <x v="6"/>
    <x v="29"/>
    <x v="24"/>
    <x v="0"/>
    <x v="4"/>
    <x v="4"/>
    <x v="3"/>
    <x v="4"/>
    <x v="2"/>
    <m/>
    <m/>
    <s v="停機"/>
    <m/>
    <m/>
    <m/>
    <s v="停機"/>
    <m/>
    <m/>
    <m/>
    <s v="停機"/>
    <m/>
    <m/>
    <m/>
    <s v="停機"/>
    <m/>
    <s v=""/>
    <s v="停機"/>
    <s v=""/>
    <s v=""/>
    <s v=""/>
    <s v=""/>
    <s v="M"/>
    <n v="1"/>
    <s v="N/A"/>
    <s v="N/A"/>
    <s v="N/A"/>
    <s v="N/A"/>
  </r>
  <r>
    <x v="6"/>
    <x v="30"/>
    <x v="24"/>
    <x v="0"/>
    <x v="4"/>
    <x v="4"/>
    <x v="3"/>
    <x v="4"/>
    <x v="2"/>
    <m/>
    <m/>
    <s v="停機"/>
    <m/>
    <m/>
    <m/>
    <s v="停機"/>
    <m/>
    <m/>
    <m/>
    <s v="停機"/>
    <m/>
    <m/>
    <m/>
    <s v="停機"/>
    <m/>
    <s v=""/>
    <s v="停機"/>
    <s v=""/>
    <s v=""/>
    <s v=""/>
    <s v=""/>
    <s v="M"/>
    <n v="1"/>
    <s v="N/A"/>
    <s v="N/A"/>
    <s v="N/A"/>
    <s v="N/A"/>
  </r>
  <r>
    <x v="6"/>
    <x v="31"/>
    <x v="24"/>
    <x v="0"/>
    <x v="4"/>
    <x v="4"/>
    <x v="3"/>
    <x v="4"/>
    <x v="2"/>
    <m/>
    <m/>
    <s v="停機"/>
    <m/>
    <m/>
    <m/>
    <s v="停機"/>
    <m/>
    <m/>
    <m/>
    <s v="停機"/>
    <m/>
    <m/>
    <m/>
    <s v="停機"/>
    <m/>
    <s v=""/>
    <s v="停機"/>
    <s v=""/>
    <s v=""/>
    <s v=""/>
    <s v=""/>
    <s v="M"/>
    <n v="1"/>
    <s v="N/A"/>
    <s v="N/A"/>
    <s v="N/A"/>
    <s v="N/A"/>
  </r>
  <r>
    <x v="6"/>
    <x v="32"/>
    <x v="24"/>
    <x v="0"/>
    <x v="4"/>
    <x v="4"/>
    <x v="3"/>
    <x v="4"/>
    <x v="2"/>
    <m/>
    <m/>
    <s v="停機"/>
    <m/>
    <m/>
    <m/>
    <s v="停機"/>
    <m/>
    <m/>
    <m/>
    <s v="停機"/>
    <m/>
    <m/>
    <m/>
    <s v="停機"/>
    <m/>
    <s v=""/>
    <s v="停機"/>
    <s v=""/>
    <s v=""/>
    <s v=""/>
    <s v=""/>
    <s v="M"/>
    <n v="1"/>
    <s v="N/A"/>
    <s v="N/A"/>
    <s v="N/A"/>
    <s v="N/A"/>
  </r>
  <r>
    <x v="6"/>
    <x v="33"/>
    <x v="24"/>
    <x v="0"/>
    <x v="4"/>
    <x v="4"/>
    <x v="3"/>
    <x v="4"/>
    <x v="2"/>
    <m/>
    <m/>
    <s v="停機"/>
    <m/>
    <m/>
    <m/>
    <s v="停機"/>
    <m/>
    <m/>
    <m/>
    <s v="停機"/>
    <m/>
    <m/>
    <m/>
    <s v="停機"/>
    <m/>
    <s v=""/>
    <s v="停機"/>
    <s v=""/>
    <s v=""/>
    <s v=""/>
    <s v=""/>
    <s v="M"/>
    <n v="1"/>
    <s v="N/A"/>
    <s v="N/A"/>
    <s v="N/A"/>
    <s v="N/A"/>
  </r>
  <r>
    <x v="6"/>
    <x v="34"/>
    <x v="24"/>
    <x v="0"/>
    <x v="4"/>
    <x v="4"/>
    <x v="3"/>
    <x v="4"/>
    <x v="2"/>
    <m/>
    <m/>
    <s v="停機"/>
    <m/>
    <m/>
    <m/>
    <s v="停機"/>
    <m/>
    <m/>
    <m/>
    <s v="停機"/>
    <m/>
    <m/>
    <m/>
    <s v="停機"/>
    <m/>
    <s v=""/>
    <s v="停機"/>
    <s v=""/>
    <s v=""/>
    <s v=""/>
    <s v=""/>
    <s v="M"/>
    <n v="1"/>
    <s v="N/A"/>
    <s v="N/A"/>
    <s v="N/A"/>
    <s v="N/A"/>
  </r>
  <r>
    <x v="6"/>
    <x v="35"/>
    <x v="24"/>
    <x v="0"/>
    <x v="4"/>
    <x v="4"/>
    <x v="3"/>
    <x v="4"/>
    <x v="2"/>
    <m/>
    <m/>
    <s v="停機"/>
    <m/>
    <m/>
    <m/>
    <s v="停機"/>
    <m/>
    <m/>
    <m/>
    <s v="停機"/>
    <m/>
    <m/>
    <m/>
    <s v="停機"/>
    <m/>
    <s v=""/>
    <s v="停機"/>
    <s v=""/>
    <s v=""/>
    <s v=""/>
    <s v=""/>
    <s v="M"/>
    <n v="1"/>
    <s v="N/A"/>
    <s v="N/A"/>
    <s v="N/A"/>
    <s v="N/A"/>
  </r>
  <r>
    <x v="6"/>
    <x v="36"/>
    <x v="24"/>
    <x v="0"/>
    <x v="4"/>
    <x v="4"/>
    <x v="3"/>
    <x v="4"/>
    <x v="2"/>
    <m/>
    <m/>
    <s v="停機"/>
    <m/>
    <m/>
    <m/>
    <s v="停機"/>
    <m/>
    <m/>
    <m/>
    <s v="停機"/>
    <m/>
    <m/>
    <m/>
    <s v="停機"/>
    <m/>
    <s v=""/>
    <s v="停機"/>
    <s v=""/>
    <s v=""/>
    <s v=""/>
    <s v=""/>
    <s v="M"/>
    <n v="1"/>
    <s v="N/A"/>
    <s v="N/A"/>
    <s v="N/A"/>
    <s v="N/A"/>
  </r>
  <r>
    <x v="7"/>
    <x v="0"/>
    <x v="4"/>
    <x v="0"/>
    <x v="4"/>
    <x v="4"/>
    <x v="3"/>
    <x v="4"/>
    <x v="2"/>
    <m/>
    <m/>
    <s v="停機"/>
    <m/>
    <m/>
    <m/>
    <s v="停機"/>
    <m/>
    <m/>
    <m/>
    <s v="停機"/>
    <m/>
    <m/>
    <m/>
    <s v="停機"/>
    <m/>
    <s v=""/>
    <s v="停機"/>
    <s v=""/>
    <s v=""/>
    <s v=""/>
    <s v=""/>
    <s v="A"/>
    <n v="1"/>
    <s v="N/A"/>
    <s v="N/A"/>
    <s v="N/A"/>
    <s v="N/A"/>
  </r>
  <r>
    <x v="7"/>
    <x v="1"/>
    <x v="1"/>
    <x v="0"/>
    <x v="1"/>
    <x v="1"/>
    <x v="1"/>
    <x v="1"/>
    <x v="1"/>
    <n v="10"/>
    <n v="0"/>
    <n v="8967"/>
    <n v="8588"/>
    <n v="12"/>
    <n v="0"/>
    <n v="8928"/>
    <n v="8440"/>
    <n v="4"/>
    <n v="0"/>
    <n v="8817"/>
    <n v="8539"/>
    <n v="20"/>
    <n v="0"/>
    <n v="8670"/>
    <n v="8545"/>
    <n v="1.7777777777777777"/>
    <n v="15.333333333333334"/>
    <n v="1"/>
    <n v="86.867500000000007"/>
    <n v="1.9166666666666667"/>
    <n v="1.9166666666666667"/>
    <s v="A"/>
    <n v="1"/>
    <s v="JP"/>
    <s v="JP"/>
    <s v="DENNIS"/>
    <s v="DENNIS"/>
  </r>
  <r>
    <x v="7"/>
    <x v="2"/>
    <x v="2"/>
    <x v="1"/>
    <x v="2"/>
    <x v="2"/>
    <x v="2"/>
    <x v="2"/>
    <x v="1"/>
    <m/>
    <m/>
    <s v="停機"/>
    <m/>
    <m/>
    <m/>
    <s v="停機"/>
    <m/>
    <m/>
    <m/>
    <s v="停機"/>
    <m/>
    <m/>
    <m/>
    <s v="停機"/>
    <m/>
    <n v="3.2653061224489797"/>
    <s v="停機"/>
    <s v=""/>
    <s v=""/>
    <s v=""/>
    <s v=""/>
    <s v="A"/>
    <n v="1"/>
    <s v="JP"/>
    <s v="JP"/>
    <s v="DENNIS"/>
    <s v="DENNIS"/>
  </r>
  <r>
    <x v="7"/>
    <x v="2"/>
    <x v="3"/>
    <x v="1"/>
    <x v="3"/>
    <x v="3"/>
    <x v="2"/>
    <x v="3"/>
    <x v="1"/>
    <m/>
    <m/>
    <s v="停機"/>
    <m/>
    <m/>
    <m/>
    <s v="停機"/>
    <m/>
    <m/>
    <m/>
    <s v="停機"/>
    <s v="開車"/>
    <n v="8"/>
    <n v="0"/>
    <m/>
    <s v="停機"/>
    <n v="3.2653061224489797"/>
    <s v="停機"/>
    <s v=""/>
    <s v=""/>
    <s v=""/>
    <s v=""/>
    <s v="A"/>
    <n v="1"/>
    <s v="JP"/>
    <s v="JP"/>
    <s v="DENNIS"/>
    <s v="DENNIS"/>
  </r>
  <r>
    <x v="7"/>
    <x v="3"/>
    <x v="27"/>
    <x v="0"/>
    <x v="15"/>
    <x v="18"/>
    <x v="4"/>
    <x v="25"/>
    <x v="1"/>
    <n v="24"/>
    <n v="0"/>
    <n v="9482"/>
    <s v="停機"/>
    <n v="3"/>
    <n v="0"/>
    <n v="9607"/>
    <m/>
    <n v="1"/>
    <n v="0"/>
    <n v="9655"/>
    <s v="停機"/>
    <n v="12"/>
    <n v="0"/>
    <n v="9552"/>
    <s v="停機"/>
    <n v="2.8346456692913384"/>
    <n v="26.666666666666668"/>
    <n v="1"/>
    <n v="95.74"/>
    <n v="3.3333333333333335"/>
    <n v="3.3333333333333335"/>
    <s v="A"/>
    <n v="2"/>
    <s v="JP"/>
    <s v="JP"/>
    <s v="DENNIS"/>
    <s v="DENNIS"/>
  </r>
  <r>
    <x v="7"/>
    <x v="4"/>
    <x v="5"/>
    <x v="0"/>
    <x v="5"/>
    <x v="5"/>
    <x v="4"/>
    <x v="5"/>
    <x v="3"/>
    <n v="15"/>
    <n v="0"/>
    <n v="8339"/>
    <n v="9030"/>
    <n v="0"/>
    <n v="0"/>
    <n v="8203"/>
    <n v="8881"/>
    <n v="13"/>
    <n v="0"/>
    <n v="8013"/>
    <n v="8371"/>
    <n v="42"/>
    <n v="1"/>
    <n v="8215"/>
    <n v="8706"/>
    <n v="1.7496962332928312"/>
    <n v="23.333333333333332"/>
    <n v="0.99725227029914532"/>
    <n v="84.697500000000005"/>
    <n v="2.9166666666666665"/>
    <n v="2.875"/>
    <s v="A"/>
    <n v="1"/>
    <s v="KV"/>
    <s v="KV"/>
    <s v="RON"/>
    <s v="RON"/>
  </r>
  <r>
    <x v="7"/>
    <x v="5"/>
    <x v="6"/>
    <x v="1"/>
    <x v="3"/>
    <x v="6"/>
    <x v="2"/>
    <x v="6"/>
    <x v="1"/>
    <m/>
    <m/>
    <s v="了機"/>
    <s v="停機"/>
    <n v="2"/>
    <n v="0"/>
    <n v="8531"/>
    <s v="停機"/>
    <m/>
    <m/>
    <s v="了機"/>
    <s v="停機"/>
    <m/>
    <m/>
    <s v="了機"/>
    <s v="停機"/>
    <n v="3.2505643340857788"/>
    <s v="了機"/>
    <s v=""/>
    <s v=""/>
    <s v=""/>
    <s v=""/>
    <s v="A"/>
    <n v="1"/>
    <s v="KV"/>
    <s v="KV"/>
    <s v="RON"/>
    <s v="RON"/>
  </r>
  <r>
    <x v="7"/>
    <x v="6"/>
    <x v="8"/>
    <x v="2"/>
    <x v="6"/>
    <x v="7"/>
    <x v="5"/>
    <x v="8"/>
    <x v="0"/>
    <n v="8"/>
    <n v="0"/>
    <n v="9795"/>
    <n v="9727"/>
    <n v="5"/>
    <n v="0"/>
    <n v="9705"/>
    <n v="9766"/>
    <n v="3"/>
    <n v="0"/>
    <n v="9742"/>
    <n v="9750"/>
    <n v="13"/>
    <n v="0"/>
    <n v="9675"/>
    <n v="9678"/>
    <n v="2.4615384615384617"/>
    <n v="9.6666666666666661"/>
    <n v="1"/>
    <n v="97.297499999999999"/>
    <n v="1.2083333333333333"/>
    <n v="1.2083333333333333"/>
    <s v="A"/>
    <n v="1"/>
    <s v="JP"/>
    <s v="JP"/>
    <s v="DENNIS"/>
    <s v="DENNIS"/>
  </r>
  <r>
    <x v="7"/>
    <x v="7"/>
    <x v="4"/>
    <x v="0"/>
    <x v="4"/>
    <x v="4"/>
    <x v="3"/>
    <x v="4"/>
    <x v="2"/>
    <m/>
    <m/>
    <s v="停機"/>
    <m/>
    <m/>
    <m/>
    <s v="停機"/>
    <m/>
    <m/>
    <m/>
    <s v="停機"/>
    <m/>
    <m/>
    <m/>
    <s v="停機"/>
    <m/>
    <s v=""/>
    <s v="停機"/>
    <s v=""/>
    <s v=""/>
    <s v=""/>
    <s v=""/>
    <s v="A"/>
    <n v="1"/>
    <s v="N/A"/>
    <s v="N/A"/>
    <s v="N/A"/>
    <s v="N/A"/>
  </r>
  <r>
    <x v="7"/>
    <x v="8"/>
    <x v="26"/>
    <x v="0"/>
    <x v="14"/>
    <x v="8"/>
    <x v="4"/>
    <x v="24"/>
    <x v="1"/>
    <n v="14"/>
    <n v="0"/>
    <n v="8696"/>
    <n v="8354"/>
    <n v="14"/>
    <n v="0"/>
    <n v="8686"/>
    <n v="8404"/>
    <n v="4"/>
    <n v="0"/>
    <n v="8608"/>
    <n v="8354"/>
    <n v="13"/>
    <n v="0"/>
    <n v="8550"/>
    <n v="8259"/>
    <n v="2.8685258964143427"/>
    <n v="15"/>
    <n v="1"/>
    <n v="84.888750000000002"/>
    <n v="1.875"/>
    <n v="1.875"/>
    <s v="A"/>
    <n v="1"/>
    <s v="JP"/>
    <s v="JP"/>
    <s v="DENNIS"/>
    <s v="DENNIS"/>
  </r>
  <r>
    <x v="7"/>
    <x v="9"/>
    <x v="4"/>
    <x v="0"/>
    <x v="4"/>
    <x v="4"/>
    <x v="3"/>
    <x v="4"/>
    <x v="2"/>
    <m/>
    <m/>
    <s v="停機"/>
    <m/>
    <m/>
    <m/>
    <s v="停機"/>
    <m/>
    <m/>
    <m/>
    <s v="停機"/>
    <m/>
    <m/>
    <m/>
    <s v="停機"/>
    <m/>
    <s v=""/>
    <s v="停機"/>
    <s v=""/>
    <s v=""/>
    <s v=""/>
    <s v=""/>
    <s v="A"/>
    <n v="1"/>
    <s v="N/A"/>
    <s v="N/A"/>
    <s v="N/A"/>
    <s v="N/A"/>
  </r>
  <r>
    <x v="7"/>
    <x v="10"/>
    <x v="4"/>
    <x v="0"/>
    <x v="4"/>
    <x v="4"/>
    <x v="3"/>
    <x v="4"/>
    <x v="2"/>
    <m/>
    <m/>
    <s v="停機"/>
    <m/>
    <m/>
    <m/>
    <s v="停機"/>
    <m/>
    <m/>
    <m/>
    <s v="停機"/>
    <m/>
    <m/>
    <m/>
    <s v="停機"/>
    <m/>
    <s v=""/>
    <s v="停機"/>
    <s v=""/>
    <s v=""/>
    <s v=""/>
    <s v=""/>
    <s v="A"/>
    <n v="1"/>
    <s v="N/A"/>
    <s v="N/A"/>
    <s v="N/A"/>
    <s v="N/A"/>
  </r>
  <r>
    <x v="7"/>
    <x v="11"/>
    <x v="10"/>
    <x v="1"/>
    <x v="3"/>
    <x v="6"/>
    <x v="2"/>
    <x v="10"/>
    <x v="1"/>
    <n v="26"/>
    <n v="0"/>
    <s v="跳車"/>
    <n v="8772"/>
    <n v="0"/>
    <n v="0"/>
    <n v="4099"/>
    <n v="8553"/>
    <n v="18"/>
    <n v="0"/>
    <n v="6451"/>
    <n v="8080"/>
    <n v="52"/>
    <n v="0"/>
    <n v="9088"/>
    <n v="8604"/>
    <n v="3.2653061224489797"/>
    <n v="16"/>
    <n v="1"/>
    <n v="76.638571428571424"/>
    <n v="2"/>
    <n v="2"/>
    <s v="A"/>
    <n v="0.5"/>
    <s v="KV"/>
    <s v="KV"/>
    <s v="RON"/>
    <s v="RON"/>
  </r>
  <r>
    <x v="7"/>
    <x v="12"/>
    <x v="11"/>
    <x v="0"/>
    <x v="8"/>
    <x v="9"/>
    <x v="6"/>
    <x v="11"/>
    <x v="1"/>
    <n v="13"/>
    <n v="0"/>
    <n v="9498"/>
    <n v="8827"/>
    <n v="4"/>
    <n v="0"/>
    <n v="9415"/>
    <n v="8817"/>
    <n v="0"/>
    <n v="0"/>
    <n v="9126"/>
    <n v="8674"/>
    <n v="25"/>
    <n v="15"/>
    <n v="8289"/>
    <n v="7661"/>
    <n v="3.0573248407643314"/>
    <n v="14"/>
    <n v="0.97641225961538458"/>
    <n v="87.883750000000006"/>
    <n v="1.75"/>
    <n v="1.125"/>
    <s v="A"/>
    <n v="1"/>
    <s v="JP"/>
    <s v="JP"/>
    <s v="JUNJUN"/>
    <s v="JUNJUN"/>
  </r>
  <r>
    <x v="7"/>
    <x v="13"/>
    <x v="4"/>
    <x v="0"/>
    <x v="4"/>
    <x v="4"/>
    <x v="3"/>
    <x v="4"/>
    <x v="2"/>
    <m/>
    <m/>
    <s v="停機"/>
    <m/>
    <m/>
    <m/>
    <s v="停機"/>
    <m/>
    <m/>
    <m/>
    <s v="停機"/>
    <m/>
    <m/>
    <m/>
    <s v="停機"/>
    <m/>
    <s v=""/>
    <s v="停機"/>
    <s v=""/>
    <s v=""/>
    <s v=""/>
    <s v=""/>
    <s v="A"/>
    <n v="1"/>
    <s v="N/A"/>
    <s v="N/A"/>
    <s v="N/A"/>
    <s v="N/A"/>
  </r>
  <r>
    <x v="7"/>
    <x v="14"/>
    <x v="12"/>
    <x v="0"/>
    <x v="9"/>
    <x v="10"/>
    <x v="2"/>
    <x v="12"/>
    <x v="1"/>
    <n v="20"/>
    <n v="0"/>
    <n v="7684"/>
    <n v="8044"/>
    <n v="8"/>
    <n v="0"/>
    <n v="7507"/>
    <n v="8196"/>
    <n v="15"/>
    <n v="0"/>
    <n v="8550"/>
    <n v="8185"/>
    <n v="10"/>
    <n v="1"/>
    <n v="7415"/>
    <n v="8069"/>
    <n v="2.2187981510015407"/>
    <n v="17.666666666666668"/>
    <n v="0.99783319978632479"/>
    <n v="79.5625"/>
    <n v="2.2083333333333335"/>
    <n v="2.1666666666666665"/>
    <s v="A"/>
    <n v="1"/>
    <s v="KV"/>
    <s v="KV"/>
    <s v="KIM"/>
    <s v="JUNJUN"/>
  </r>
  <r>
    <x v="7"/>
    <x v="15"/>
    <x v="4"/>
    <x v="0"/>
    <x v="4"/>
    <x v="4"/>
    <x v="3"/>
    <x v="4"/>
    <x v="2"/>
    <m/>
    <m/>
    <s v="停機"/>
    <m/>
    <m/>
    <m/>
    <s v="停機"/>
    <m/>
    <m/>
    <m/>
    <s v="停機"/>
    <m/>
    <m/>
    <m/>
    <s v="停機"/>
    <m/>
    <s v=""/>
    <s v="停機"/>
    <s v=""/>
    <s v=""/>
    <s v=""/>
    <s v=""/>
    <s v="A"/>
    <n v="1"/>
    <s v="N/A"/>
    <s v="N/A"/>
    <s v="N/A"/>
    <s v="N/A"/>
  </r>
  <r>
    <x v="7"/>
    <x v="16"/>
    <x v="4"/>
    <x v="0"/>
    <x v="4"/>
    <x v="4"/>
    <x v="3"/>
    <x v="4"/>
    <x v="2"/>
    <m/>
    <m/>
    <s v="停機"/>
    <m/>
    <m/>
    <m/>
    <s v="停機"/>
    <m/>
    <m/>
    <m/>
    <s v="停機"/>
    <m/>
    <m/>
    <m/>
    <s v="停機"/>
    <m/>
    <s v=""/>
    <s v="停機"/>
    <s v=""/>
    <s v=""/>
    <s v=""/>
    <s v=""/>
    <s v="A"/>
    <n v="1"/>
    <s v="N/A"/>
    <s v="N/A"/>
    <s v="N/A"/>
    <s v="N/A"/>
  </r>
  <r>
    <x v="7"/>
    <x v="17"/>
    <x v="13"/>
    <x v="0"/>
    <x v="10"/>
    <x v="11"/>
    <x v="4"/>
    <x v="13"/>
    <x v="3"/>
    <n v="16"/>
    <n v="0"/>
    <s v="檢修"/>
    <n v="9239"/>
    <n v="4"/>
    <n v="0"/>
    <m/>
    <n v="9263"/>
    <n v="6"/>
    <n v="2"/>
    <s v="開車"/>
    <n v="9282"/>
    <n v="48"/>
    <n v="0"/>
    <n v="8197"/>
    <n v="8901"/>
    <n v="6.9230769230769234"/>
    <s v="檢修"/>
    <n v="0.99861111111111112"/>
    <s v=""/>
    <s v=""/>
    <s v=""/>
    <s v="A"/>
    <n v="0.5"/>
    <s v="KV"/>
    <s v="KV"/>
    <s v="RON"/>
    <s v="RON"/>
  </r>
  <r>
    <x v="7"/>
    <x v="18"/>
    <x v="4"/>
    <x v="0"/>
    <x v="4"/>
    <x v="4"/>
    <x v="3"/>
    <x v="4"/>
    <x v="2"/>
    <m/>
    <m/>
    <s v="停機"/>
    <m/>
    <m/>
    <m/>
    <s v="停機"/>
    <m/>
    <m/>
    <m/>
    <s v="停機"/>
    <m/>
    <m/>
    <m/>
    <s v="停機"/>
    <m/>
    <s v=""/>
    <s v="停機"/>
    <s v=""/>
    <s v=""/>
    <s v=""/>
    <s v=""/>
    <s v="J"/>
    <n v="1"/>
    <s v="N/A"/>
    <s v="N/A"/>
    <s v="N/A"/>
    <s v="N/A"/>
  </r>
  <r>
    <x v="7"/>
    <x v="19"/>
    <x v="30"/>
    <x v="1"/>
    <x v="11"/>
    <x v="17"/>
    <x v="4"/>
    <x v="28"/>
    <x v="4"/>
    <m/>
    <m/>
    <s v="改紡"/>
    <m/>
    <m/>
    <m/>
    <s v="改紡"/>
    <m/>
    <m/>
    <m/>
    <s v="開車"/>
    <m/>
    <n v="63"/>
    <n v="9"/>
    <n v="7230"/>
    <m/>
    <n v="5.0526315789473681"/>
    <s v="改紡"/>
    <s v=""/>
    <s v=""/>
    <s v=""/>
    <s v=""/>
    <s v="J"/>
    <n v="1"/>
    <s v="NASH"/>
    <s v="NASH"/>
    <s v="JUNJUN"/>
    <s v="JUNJUN"/>
  </r>
  <r>
    <x v="7"/>
    <x v="20"/>
    <x v="4"/>
    <x v="0"/>
    <x v="4"/>
    <x v="4"/>
    <x v="3"/>
    <x v="4"/>
    <x v="2"/>
    <m/>
    <m/>
    <s v="停機"/>
    <m/>
    <m/>
    <m/>
    <s v="停機"/>
    <m/>
    <m/>
    <m/>
    <s v="停機"/>
    <m/>
    <m/>
    <m/>
    <s v="停機"/>
    <m/>
    <s v=""/>
    <s v="停機"/>
    <s v=""/>
    <s v=""/>
    <s v=""/>
    <s v=""/>
    <s v="J"/>
    <n v="1"/>
    <s v="N/A"/>
    <s v="N/A"/>
    <s v="N/A"/>
    <s v="N/A"/>
  </r>
  <r>
    <x v="7"/>
    <x v="21"/>
    <x v="28"/>
    <x v="1"/>
    <x v="11"/>
    <x v="19"/>
    <x v="2"/>
    <x v="26"/>
    <x v="4"/>
    <n v="36"/>
    <n v="0"/>
    <n v="8700"/>
    <n v="8980"/>
    <n v="19"/>
    <n v="0"/>
    <n v="8520"/>
    <n v="9440"/>
    <n v="10"/>
    <n v="0"/>
    <n v="8190"/>
    <n v="8430"/>
    <n v="45"/>
    <n v="3"/>
    <n v="8330"/>
    <n v="9630"/>
    <n v="5.8775510204081636"/>
    <n v="36.666666666666664"/>
    <n v="0.99754607371794868"/>
    <n v="87.775000000000006"/>
    <n v="4.583333333333333"/>
    <n v="4.458333333333333"/>
    <s v="T"/>
    <n v="1"/>
    <s v="MAR"/>
    <s v="MAR"/>
    <s v="WILSON"/>
    <s v="WILSON"/>
  </r>
  <r>
    <x v="7"/>
    <x v="22"/>
    <x v="25"/>
    <x v="1"/>
    <x v="11"/>
    <x v="17"/>
    <x v="2"/>
    <x v="23"/>
    <x v="4"/>
    <n v="26"/>
    <n v="0"/>
    <n v="9810"/>
    <n v="9540"/>
    <n v="9"/>
    <n v="0"/>
    <n v="9810"/>
    <n v="9540"/>
    <n v="32"/>
    <n v="2"/>
    <n v="9350"/>
    <n v="9070"/>
    <n v="44"/>
    <n v="3"/>
    <n v="9810"/>
    <n v="9540"/>
    <n v="5.8536585365853657"/>
    <n v="37"/>
    <n v="0.99589342948717952"/>
    <n v="95.587500000000006"/>
    <n v="4.625"/>
    <n v="4.416666666666667"/>
    <s v="T"/>
    <n v="1"/>
    <s v="BRYAN"/>
    <s v="BRYAN"/>
    <s v="MAMAY"/>
    <s v="MAMAY"/>
  </r>
  <r>
    <x v="7"/>
    <x v="23"/>
    <x v="17"/>
    <x v="0"/>
    <x v="11"/>
    <x v="14"/>
    <x v="7"/>
    <x v="17"/>
    <x v="1"/>
    <n v="24"/>
    <n v="0"/>
    <n v="8700"/>
    <m/>
    <n v="10"/>
    <n v="0"/>
    <n v="9070"/>
    <m/>
    <n v="4"/>
    <n v="0"/>
    <n v="8430"/>
    <m/>
    <n v="27"/>
    <n v="0"/>
    <n v="9350"/>
    <m/>
    <n v="6.2882096069868991"/>
    <n v="43.333333333333336"/>
    <n v="1"/>
    <n v="88.875"/>
    <n v="5.416666666666667"/>
    <n v="5.416666666666667"/>
    <s v="T"/>
    <n v="2"/>
    <s v="MAR"/>
    <s v="MAR"/>
    <s v="MAMAY"/>
    <s v="MAMAY"/>
  </r>
  <r>
    <x v="7"/>
    <x v="23"/>
    <x v="18"/>
    <x v="0"/>
    <x v="11"/>
    <x v="14"/>
    <x v="7"/>
    <x v="18"/>
    <x v="1"/>
    <n v="39"/>
    <n v="0"/>
    <n v="9819"/>
    <m/>
    <n v="10"/>
    <n v="0"/>
    <n v="9350"/>
    <m/>
    <n v="9"/>
    <n v="0"/>
    <m/>
    <n v="9540"/>
    <n v="28"/>
    <n v="1"/>
    <m/>
    <n v="9540"/>
    <n v="6.1802575107296134"/>
    <n v="57.333333333333336"/>
    <n v="0.99922208867521367"/>
    <n v="95.622500000000002"/>
    <n v="7.166666666666667"/>
    <n v="7.083333333333333"/>
    <s v="T"/>
    <n v="2"/>
    <s v="MAR"/>
    <s v="MAR"/>
    <s v="WILSON"/>
    <s v="WILSON"/>
  </r>
  <r>
    <x v="7"/>
    <x v="24"/>
    <x v="19"/>
    <x v="0"/>
    <x v="12"/>
    <x v="15"/>
    <x v="4"/>
    <x v="19"/>
    <x v="4"/>
    <m/>
    <m/>
    <s v="停機"/>
    <s v="了機"/>
    <m/>
    <m/>
    <s v="停機"/>
    <s v="了機"/>
    <m/>
    <m/>
    <s v="停機"/>
    <s v="了機"/>
    <m/>
    <m/>
    <s v="停機"/>
    <m/>
    <n v="4.9655172413793105"/>
    <s v="停機"/>
    <s v=""/>
    <s v=""/>
    <s v=""/>
    <s v=""/>
    <s v="T"/>
    <n v="2"/>
    <s v="BRYAN"/>
    <s v="BRYAN"/>
    <s v="N/A"/>
    <s v="N/A"/>
  </r>
  <r>
    <x v="7"/>
    <x v="25"/>
    <x v="20"/>
    <x v="1"/>
    <x v="13"/>
    <x v="16"/>
    <x v="8"/>
    <x v="20"/>
    <x v="4"/>
    <n v="17"/>
    <n v="0"/>
    <n v="6940"/>
    <m/>
    <n v="9"/>
    <n v="0"/>
    <n v="7220"/>
    <m/>
    <n v="10"/>
    <n v="0"/>
    <n v="6850"/>
    <m/>
    <n v="18"/>
    <n v="0"/>
    <n v="7040"/>
    <m/>
    <n v="6.6055045871559637"/>
    <n v="36"/>
    <n v="1"/>
    <n v="70.125"/>
    <n v="4.5"/>
    <n v="4.5"/>
    <s v="T"/>
    <n v="2"/>
    <s v="MAR"/>
    <s v="MAR"/>
    <s v="WILSON"/>
    <s v="WILSON"/>
  </r>
  <r>
    <x v="7"/>
    <x v="25"/>
    <x v="21"/>
    <x v="1"/>
    <x v="11"/>
    <x v="13"/>
    <x v="2"/>
    <x v="21"/>
    <x v="4"/>
    <n v="35"/>
    <n v="0"/>
    <n v="9350"/>
    <m/>
    <n v="19"/>
    <n v="0"/>
    <n v="8700"/>
    <m/>
    <n v="24"/>
    <n v="0"/>
    <m/>
    <n v="9070"/>
    <n v="38"/>
    <n v="0"/>
    <m/>
    <n v="8330"/>
    <n v="5.8775510204081636"/>
    <n v="77.333333333333329"/>
    <n v="1"/>
    <n v="88.625"/>
    <n v="9.6666666666666661"/>
    <n v="9.6666666666666661"/>
    <s v="T"/>
    <n v="2"/>
    <s v="MAR"/>
    <s v="MAR"/>
    <s v="WILSON"/>
    <s v="WILSON"/>
  </r>
  <r>
    <x v="7"/>
    <x v="26"/>
    <x v="29"/>
    <x v="1"/>
    <x v="11"/>
    <x v="19"/>
    <x v="2"/>
    <x v="27"/>
    <x v="4"/>
    <n v="10"/>
    <n v="0"/>
    <n v="10000"/>
    <n v="9630"/>
    <n v="11"/>
    <n v="7"/>
    <n v="10000"/>
    <n v="9540"/>
    <n v="16"/>
    <n v="0"/>
    <n v="9630"/>
    <n v="8610"/>
    <n v="32"/>
    <n v="1"/>
    <n v="10000"/>
    <n v="9440"/>
    <n v="5.8536585365853657"/>
    <n v="23"/>
    <n v="0.9934294871794872"/>
    <n v="96.0625"/>
    <n v="2.875"/>
    <n v="2.5416666666666665"/>
    <s v="T"/>
    <n v="1"/>
    <s v="BRYAN"/>
    <s v="BRYAN"/>
    <s v="MAMAY"/>
    <s v="MAMAY"/>
  </r>
  <r>
    <x v="7"/>
    <x v="27"/>
    <x v="4"/>
    <x v="0"/>
    <x v="4"/>
    <x v="4"/>
    <x v="3"/>
    <x v="4"/>
    <x v="2"/>
    <m/>
    <m/>
    <s v="停機"/>
    <m/>
    <m/>
    <m/>
    <s v="停機"/>
    <m/>
    <m/>
    <m/>
    <s v="停機"/>
    <m/>
    <m/>
    <m/>
    <s v="停機"/>
    <m/>
    <s v=""/>
    <s v=""/>
    <s v=""/>
    <m/>
    <s v=""/>
    <s v=""/>
    <s v="S"/>
    <n v="12"/>
    <s v="N/A"/>
    <s v="N/A"/>
    <s v="N/A"/>
    <s v="N/A"/>
  </r>
  <r>
    <x v="7"/>
    <x v="28"/>
    <x v="23"/>
    <x v="0"/>
    <x v="4"/>
    <x v="4"/>
    <x v="3"/>
    <x v="4"/>
    <x v="2"/>
    <m/>
    <m/>
    <s v="絲開發"/>
    <m/>
    <m/>
    <m/>
    <s v="絲開發"/>
    <m/>
    <m/>
    <m/>
    <s v="絲開發"/>
    <m/>
    <m/>
    <m/>
    <s v="絲開發"/>
    <m/>
    <s v=""/>
    <s v=""/>
    <s v=""/>
    <m/>
    <s v=""/>
    <s v=""/>
    <s v="S"/>
    <n v="5"/>
    <s v="JOHNDEL"/>
    <s v="JOHNDEL"/>
    <s v="KIM"/>
    <s v="KIM"/>
  </r>
  <r>
    <x v="7"/>
    <x v="29"/>
    <x v="24"/>
    <x v="0"/>
    <x v="4"/>
    <x v="4"/>
    <x v="3"/>
    <x v="4"/>
    <x v="2"/>
    <m/>
    <m/>
    <s v="停機"/>
    <m/>
    <m/>
    <m/>
    <s v="停機"/>
    <m/>
    <m/>
    <m/>
    <s v="停機"/>
    <m/>
    <m/>
    <m/>
    <s v="停機"/>
    <m/>
    <s v=""/>
    <s v="停機"/>
    <s v=""/>
    <s v=""/>
    <s v=""/>
    <s v=""/>
    <s v="M"/>
    <n v="1"/>
    <s v="N/A"/>
    <s v="N/A"/>
    <s v="N/A"/>
    <s v="N/A"/>
  </r>
  <r>
    <x v="7"/>
    <x v="30"/>
    <x v="24"/>
    <x v="0"/>
    <x v="4"/>
    <x v="4"/>
    <x v="3"/>
    <x v="4"/>
    <x v="2"/>
    <m/>
    <m/>
    <s v="停機"/>
    <m/>
    <m/>
    <m/>
    <s v="停機"/>
    <m/>
    <m/>
    <m/>
    <s v="停機"/>
    <m/>
    <m/>
    <m/>
    <s v="停機"/>
    <m/>
    <s v=""/>
    <s v="停機"/>
    <s v=""/>
    <s v=""/>
    <s v=""/>
    <s v=""/>
    <s v="M"/>
    <n v="1"/>
    <s v="N/A"/>
    <s v="N/A"/>
    <s v="N/A"/>
    <s v="N/A"/>
  </r>
  <r>
    <x v="7"/>
    <x v="31"/>
    <x v="24"/>
    <x v="0"/>
    <x v="4"/>
    <x v="4"/>
    <x v="3"/>
    <x v="4"/>
    <x v="2"/>
    <m/>
    <m/>
    <s v="停機"/>
    <m/>
    <m/>
    <m/>
    <s v="停機"/>
    <m/>
    <m/>
    <m/>
    <s v="停機"/>
    <m/>
    <m/>
    <m/>
    <s v="停機"/>
    <m/>
    <s v=""/>
    <s v="停機"/>
    <s v=""/>
    <s v=""/>
    <s v=""/>
    <s v=""/>
    <s v="M"/>
    <n v="1"/>
    <s v="N/A"/>
    <s v="N/A"/>
    <s v="N/A"/>
    <s v="N/A"/>
  </r>
  <r>
    <x v="7"/>
    <x v="32"/>
    <x v="24"/>
    <x v="0"/>
    <x v="4"/>
    <x v="4"/>
    <x v="3"/>
    <x v="4"/>
    <x v="2"/>
    <m/>
    <m/>
    <s v="停機"/>
    <m/>
    <m/>
    <m/>
    <s v="停機"/>
    <m/>
    <m/>
    <m/>
    <s v="停機"/>
    <m/>
    <m/>
    <m/>
    <s v="停機"/>
    <m/>
    <s v=""/>
    <s v="停機"/>
    <s v=""/>
    <s v=""/>
    <s v=""/>
    <s v=""/>
    <s v="M"/>
    <n v="1"/>
    <s v="N/A"/>
    <s v="N/A"/>
    <s v="N/A"/>
    <s v="N/A"/>
  </r>
  <r>
    <x v="7"/>
    <x v="33"/>
    <x v="24"/>
    <x v="0"/>
    <x v="4"/>
    <x v="4"/>
    <x v="3"/>
    <x v="4"/>
    <x v="2"/>
    <m/>
    <m/>
    <s v="停機"/>
    <m/>
    <m/>
    <m/>
    <s v="停機"/>
    <m/>
    <m/>
    <m/>
    <s v="停機"/>
    <m/>
    <m/>
    <m/>
    <s v="停機"/>
    <m/>
    <s v=""/>
    <s v="停機"/>
    <s v=""/>
    <s v=""/>
    <s v=""/>
    <s v=""/>
    <s v="M"/>
    <n v="1"/>
    <s v="N/A"/>
    <s v="N/A"/>
    <s v="N/A"/>
    <s v="N/A"/>
  </r>
  <r>
    <x v="7"/>
    <x v="34"/>
    <x v="24"/>
    <x v="0"/>
    <x v="4"/>
    <x v="4"/>
    <x v="3"/>
    <x v="4"/>
    <x v="2"/>
    <m/>
    <m/>
    <s v="停機"/>
    <m/>
    <m/>
    <m/>
    <s v="停機"/>
    <m/>
    <m/>
    <m/>
    <s v="停機"/>
    <m/>
    <m/>
    <m/>
    <s v="停機"/>
    <m/>
    <s v=""/>
    <s v="停機"/>
    <s v=""/>
    <s v=""/>
    <s v=""/>
    <s v=""/>
    <s v="M"/>
    <n v="1"/>
    <s v="N/A"/>
    <s v="N/A"/>
    <s v="N/A"/>
    <s v="N/A"/>
  </r>
  <r>
    <x v="7"/>
    <x v="35"/>
    <x v="24"/>
    <x v="0"/>
    <x v="4"/>
    <x v="4"/>
    <x v="3"/>
    <x v="4"/>
    <x v="2"/>
    <m/>
    <m/>
    <s v="停機"/>
    <m/>
    <m/>
    <m/>
    <s v="停機"/>
    <m/>
    <m/>
    <m/>
    <s v="停機"/>
    <m/>
    <m/>
    <m/>
    <s v="停機"/>
    <m/>
    <s v=""/>
    <s v="停機"/>
    <s v=""/>
    <s v=""/>
    <s v=""/>
    <s v=""/>
    <s v="M"/>
    <n v="1"/>
    <s v="N/A"/>
    <s v="N/A"/>
    <s v="N/A"/>
    <s v="N/A"/>
  </r>
  <r>
    <x v="7"/>
    <x v="36"/>
    <x v="24"/>
    <x v="0"/>
    <x v="4"/>
    <x v="4"/>
    <x v="3"/>
    <x v="4"/>
    <x v="2"/>
    <m/>
    <m/>
    <s v="停機"/>
    <m/>
    <m/>
    <m/>
    <s v="停機"/>
    <m/>
    <m/>
    <m/>
    <s v="停機"/>
    <m/>
    <m/>
    <m/>
    <s v="停機"/>
    <m/>
    <s v=""/>
    <s v="停機"/>
    <s v=""/>
    <s v=""/>
    <s v=""/>
    <s v=""/>
    <s v="M"/>
    <n v="1"/>
    <s v="N/A"/>
    <s v="N/A"/>
    <s v="N/A"/>
    <s v="N/A"/>
  </r>
  <r>
    <x v="8"/>
    <x v="0"/>
    <x v="4"/>
    <x v="0"/>
    <x v="4"/>
    <x v="4"/>
    <x v="3"/>
    <x v="4"/>
    <x v="2"/>
    <m/>
    <m/>
    <s v="停機"/>
    <m/>
    <m/>
    <m/>
    <s v="停機"/>
    <m/>
    <m/>
    <m/>
    <s v="停機"/>
    <m/>
    <m/>
    <m/>
    <s v="停機"/>
    <m/>
    <s v=""/>
    <s v="停機"/>
    <s v=""/>
    <s v=""/>
    <s v=""/>
    <s v=""/>
    <s v="A"/>
    <n v="1"/>
    <s v="N/A"/>
    <s v="N/A"/>
    <s v="N/A"/>
    <s v="N/A"/>
  </r>
  <r>
    <x v="8"/>
    <x v="1"/>
    <x v="1"/>
    <x v="0"/>
    <x v="1"/>
    <x v="1"/>
    <x v="1"/>
    <x v="1"/>
    <x v="1"/>
    <n v="16"/>
    <n v="0"/>
    <n v="8781"/>
    <n v="8193"/>
    <n v="7"/>
    <n v="0"/>
    <n v="9002"/>
    <n v="8485"/>
    <n v="3"/>
    <n v="1"/>
    <n v="9046"/>
    <n v="8528"/>
    <n v="8"/>
    <n v="0"/>
    <n v="9142"/>
    <n v="8495"/>
    <n v="1.7777777777777777"/>
    <n v="11.333333333333334"/>
    <n v="0.99729567307692313"/>
    <n v="87.09"/>
    <n v="1.4166666666666667"/>
    <n v="1.375"/>
    <s v="A"/>
    <n v="1"/>
    <s v="JERON"/>
    <s v="JERON"/>
    <s v="RON"/>
    <s v="RON"/>
  </r>
  <r>
    <x v="8"/>
    <x v="2"/>
    <x v="3"/>
    <x v="1"/>
    <x v="3"/>
    <x v="3"/>
    <x v="2"/>
    <x v="3"/>
    <x v="1"/>
    <m/>
    <m/>
    <m/>
    <s v="檢修"/>
    <n v="14"/>
    <n v="0"/>
    <s v="停機"/>
    <n v="8354"/>
    <n v="6"/>
    <n v="4"/>
    <s v="停機"/>
    <n v="8436"/>
    <n v="18"/>
    <n v="0"/>
    <s v="停機"/>
    <n v="8190"/>
    <n v="3.2653061224489797"/>
    <s v=""/>
    <s v=""/>
    <n v="83.266666666666666"/>
    <s v=""/>
    <s v=""/>
    <s v="A"/>
    <n v="1"/>
    <s v="JERON"/>
    <s v="JERON"/>
    <s v="RON"/>
    <s v="RON"/>
  </r>
  <r>
    <x v="8"/>
    <x v="3"/>
    <x v="27"/>
    <x v="0"/>
    <x v="15"/>
    <x v="18"/>
    <x v="4"/>
    <x v="25"/>
    <x v="1"/>
    <n v="7"/>
    <n v="0"/>
    <n v="9098"/>
    <s v="停機"/>
    <n v="6"/>
    <n v="0"/>
    <n v="9662"/>
    <s v="停機"/>
    <n v="5"/>
    <n v="0"/>
    <n v="9645"/>
    <s v="停機"/>
    <n v="20"/>
    <n v="2"/>
    <n v="9468"/>
    <s v="停機"/>
    <n v="2.8346456692913384"/>
    <n v="25.333333333333332"/>
    <n v="0.99660790598290594"/>
    <n v="94.682500000000005"/>
    <n v="3.1666666666666665"/>
    <n v="3"/>
    <s v="A"/>
    <n v="2"/>
    <s v="JERON"/>
    <s v="JERON"/>
    <s v="RON"/>
    <s v="RON"/>
  </r>
  <r>
    <x v="8"/>
    <x v="4"/>
    <x v="5"/>
    <x v="0"/>
    <x v="5"/>
    <x v="5"/>
    <x v="4"/>
    <x v="5"/>
    <x v="3"/>
    <n v="16"/>
    <n v="0"/>
    <n v="8476"/>
    <n v="8800"/>
    <n v="13"/>
    <n v="0"/>
    <n v="8379"/>
    <n v="8846"/>
    <n v="21"/>
    <n v="0"/>
    <n v="8341"/>
    <n v="8948"/>
    <n v="19"/>
    <n v="1"/>
    <n v="8448"/>
    <n v="8878"/>
    <n v="1.7496962332928312"/>
    <n v="23"/>
    <n v="0.99725227029914532"/>
    <n v="86.394999999999996"/>
    <n v="2.875"/>
    <n v="2.8333333333333335"/>
    <s v="A"/>
    <n v="1"/>
    <s v="KV"/>
    <s v="KV"/>
    <s v="CHALS"/>
    <s v="CHALS"/>
  </r>
  <r>
    <x v="8"/>
    <x v="5"/>
    <x v="6"/>
    <x v="1"/>
    <x v="3"/>
    <x v="6"/>
    <x v="2"/>
    <x v="6"/>
    <x v="1"/>
    <m/>
    <m/>
    <s v="了機"/>
    <s v="停機"/>
    <m/>
    <m/>
    <s v="了機"/>
    <s v="停機"/>
    <m/>
    <m/>
    <s v="了機"/>
    <s v="停機"/>
    <m/>
    <m/>
    <s v="了機"/>
    <s v="停機"/>
    <n v="3.2505643340857788"/>
    <s v="了機"/>
    <s v=""/>
    <s v=""/>
    <s v=""/>
    <s v=""/>
    <s v="A"/>
    <n v="1"/>
    <s v="KV"/>
    <s v="KV"/>
    <s v="CHALS"/>
    <s v="CHALS"/>
  </r>
  <r>
    <x v="8"/>
    <x v="6"/>
    <x v="8"/>
    <x v="2"/>
    <x v="6"/>
    <x v="7"/>
    <x v="5"/>
    <x v="8"/>
    <x v="0"/>
    <n v="14"/>
    <n v="0"/>
    <n v="9685"/>
    <n v="9606"/>
    <n v="9"/>
    <n v="0"/>
    <n v="9540"/>
    <n v="9604"/>
    <n v="8"/>
    <n v="0"/>
    <n v="9630"/>
    <n v="9633"/>
    <n v="16"/>
    <n v="0"/>
    <n v="9705"/>
    <n v="9557"/>
    <n v="2.4615384615384617"/>
    <n v="15.666666666666666"/>
    <n v="1"/>
    <n v="96.2"/>
    <n v="1.9583333333333333"/>
    <n v="1.9583333333333333"/>
    <s v="A"/>
    <n v="1"/>
    <s v="J.P"/>
    <s v="J.P"/>
    <s v="RON"/>
    <s v="RON"/>
  </r>
  <r>
    <x v="8"/>
    <x v="7"/>
    <x v="4"/>
    <x v="0"/>
    <x v="4"/>
    <x v="4"/>
    <x v="3"/>
    <x v="4"/>
    <x v="2"/>
    <m/>
    <m/>
    <s v="停機"/>
    <m/>
    <m/>
    <m/>
    <s v="停機"/>
    <m/>
    <m/>
    <m/>
    <s v="停機"/>
    <m/>
    <m/>
    <m/>
    <s v="停機"/>
    <m/>
    <s v=""/>
    <s v="停機"/>
    <s v=""/>
    <s v=""/>
    <s v=""/>
    <s v=""/>
    <s v="A"/>
    <n v="1"/>
    <s v="N/A"/>
    <s v="N/A"/>
    <s v="N/A"/>
    <s v="N/A"/>
  </r>
  <r>
    <x v="8"/>
    <x v="8"/>
    <x v="26"/>
    <x v="0"/>
    <x v="14"/>
    <x v="8"/>
    <x v="4"/>
    <x v="24"/>
    <x v="1"/>
    <n v="7"/>
    <n v="0"/>
    <n v="8413"/>
    <n v="8293"/>
    <n v="8"/>
    <n v="0"/>
    <n v="8709"/>
    <n v="8299"/>
    <n v="10"/>
    <n v="1"/>
    <n v="8668"/>
    <n v="8350"/>
    <n v="17"/>
    <n v="0"/>
    <n v="8619"/>
    <n v="8214"/>
    <n v="2.8685258964143427"/>
    <n v="14"/>
    <n v="0.99832398504273501"/>
    <n v="84.456249999999997"/>
    <n v="1.75"/>
    <n v="1.7083333333333333"/>
    <s v="A"/>
    <n v="1"/>
    <s v="JERON"/>
    <s v="JERON"/>
    <s v="RON"/>
    <s v="RON"/>
  </r>
  <r>
    <x v="8"/>
    <x v="9"/>
    <x v="4"/>
    <x v="0"/>
    <x v="4"/>
    <x v="4"/>
    <x v="3"/>
    <x v="4"/>
    <x v="2"/>
    <m/>
    <m/>
    <s v="停機"/>
    <m/>
    <m/>
    <m/>
    <s v="停機"/>
    <m/>
    <m/>
    <m/>
    <s v="停機"/>
    <m/>
    <m/>
    <m/>
    <s v="停機"/>
    <m/>
    <s v=""/>
    <s v="停機"/>
    <s v=""/>
    <s v=""/>
    <s v=""/>
    <s v=""/>
    <s v="A"/>
    <n v="1"/>
    <s v="N/A"/>
    <s v="N/A"/>
    <s v="N/A"/>
    <s v="N/A"/>
  </r>
  <r>
    <x v="8"/>
    <x v="10"/>
    <x v="4"/>
    <x v="0"/>
    <x v="4"/>
    <x v="4"/>
    <x v="3"/>
    <x v="4"/>
    <x v="2"/>
    <m/>
    <m/>
    <s v="停機"/>
    <m/>
    <m/>
    <m/>
    <s v="停機"/>
    <m/>
    <m/>
    <m/>
    <s v="停機"/>
    <m/>
    <m/>
    <m/>
    <s v="停機"/>
    <m/>
    <s v=""/>
    <s v="停機"/>
    <s v=""/>
    <s v=""/>
    <s v=""/>
    <s v=""/>
    <s v="A"/>
    <n v="1"/>
    <s v="N/A"/>
    <s v="N/A"/>
    <s v="N/A"/>
    <s v="N/A"/>
  </r>
  <r>
    <x v="8"/>
    <x v="11"/>
    <x v="10"/>
    <x v="1"/>
    <x v="3"/>
    <x v="6"/>
    <x v="2"/>
    <x v="10"/>
    <x v="1"/>
    <n v="18"/>
    <n v="2"/>
    <n v="9469"/>
    <n v="9067"/>
    <n v="22"/>
    <n v="0"/>
    <n v="9445"/>
    <n v="9112"/>
    <n v="8"/>
    <n v="0"/>
    <n v="9531"/>
    <n v="9171"/>
    <n v="38"/>
    <n v="1"/>
    <n v="9486"/>
    <n v="9061"/>
    <n v="3.2653061224489797"/>
    <n v="14.333333333333334"/>
    <n v="0.99558293269230769"/>
    <n v="92.927499999999995"/>
    <n v="1.7916666666666667"/>
    <n v="1.7291666666666667"/>
    <s v="A"/>
    <n v="0.5"/>
    <s v="KV"/>
    <s v="KV"/>
    <s v="CHALS"/>
    <s v="CHALS"/>
  </r>
  <r>
    <x v="8"/>
    <x v="12"/>
    <x v="11"/>
    <x v="0"/>
    <x v="8"/>
    <x v="9"/>
    <x v="6"/>
    <x v="11"/>
    <x v="1"/>
    <n v="26"/>
    <n v="0"/>
    <n v="9228"/>
    <n v="8733"/>
    <n v="6"/>
    <n v="0"/>
    <n v="9110"/>
    <n v="8700"/>
    <n v="7"/>
    <n v="2"/>
    <n v="9214"/>
    <n v="8836"/>
    <n v="13"/>
    <n v="7"/>
    <n v="9130"/>
    <n v="8230"/>
    <n v="3.0573248407643314"/>
    <n v="17.333333333333332"/>
    <n v="0.98584735576923077"/>
    <n v="88.976249999999993"/>
    <n v="2.1666666666666665"/>
    <n v="1.7916666666666667"/>
    <s v="A"/>
    <n v="1"/>
    <s v="J.P"/>
    <s v="J.P"/>
    <s v="JUNJUN"/>
    <s v="JUNJUN"/>
  </r>
  <r>
    <x v="8"/>
    <x v="13"/>
    <x v="4"/>
    <x v="0"/>
    <x v="4"/>
    <x v="4"/>
    <x v="3"/>
    <x v="4"/>
    <x v="2"/>
    <m/>
    <m/>
    <s v="停機"/>
    <m/>
    <m/>
    <m/>
    <s v="停機"/>
    <m/>
    <m/>
    <m/>
    <s v="停機"/>
    <m/>
    <m/>
    <m/>
    <s v="停機"/>
    <m/>
    <s v=""/>
    <s v="停機"/>
    <s v=""/>
    <s v=""/>
    <s v=""/>
    <s v=""/>
    <s v="A"/>
    <n v="1"/>
    <s v="N/A"/>
    <s v="N/A"/>
    <s v="N/A"/>
    <s v="N/A"/>
  </r>
  <r>
    <x v="8"/>
    <x v="14"/>
    <x v="12"/>
    <x v="0"/>
    <x v="9"/>
    <x v="10"/>
    <x v="2"/>
    <x v="12"/>
    <x v="1"/>
    <n v="18"/>
    <n v="0"/>
    <n v="7515"/>
    <n v="8064"/>
    <n v="10"/>
    <n v="0"/>
    <n v="7617"/>
    <n v="8332"/>
    <n v="3"/>
    <n v="2"/>
    <n v="7714"/>
    <n v="8312"/>
    <n v="10"/>
    <n v="2"/>
    <n v="7519"/>
    <n v="8001"/>
    <n v="2.2187981510015407"/>
    <n v="13.666666666666666"/>
    <n v="0.99133279914529915"/>
    <n v="78.842500000000001"/>
    <n v="1.7083333333333333"/>
    <n v="1.5416666666666667"/>
    <s v="A"/>
    <n v="1"/>
    <s v="JERON"/>
    <s v="JERON"/>
    <s v="JUNJUN"/>
    <s v="JUNJUN"/>
  </r>
  <r>
    <x v="8"/>
    <x v="15"/>
    <x v="4"/>
    <x v="0"/>
    <x v="4"/>
    <x v="4"/>
    <x v="3"/>
    <x v="4"/>
    <x v="2"/>
    <m/>
    <m/>
    <s v="停機"/>
    <m/>
    <m/>
    <m/>
    <s v="停機"/>
    <m/>
    <m/>
    <m/>
    <s v="停機"/>
    <m/>
    <m/>
    <m/>
    <s v="停機"/>
    <m/>
    <s v=""/>
    <s v="停機"/>
    <s v=""/>
    <s v=""/>
    <s v=""/>
    <s v=""/>
    <s v="A"/>
    <n v="1"/>
    <s v="N/A"/>
    <s v="N/A"/>
    <s v="CHALS"/>
    <s v="CHALS"/>
  </r>
  <r>
    <x v="8"/>
    <x v="16"/>
    <x v="4"/>
    <x v="0"/>
    <x v="4"/>
    <x v="4"/>
    <x v="3"/>
    <x v="4"/>
    <x v="2"/>
    <m/>
    <m/>
    <s v="停機"/>
    <m/>
    <m/>
    <m/>
    <s v="停機"/>
    <m/>
    <m/>
    <m/>
    <s v="停機"/>
    <m/>
    <m/>
    <m/>
    <s v="停機"/>
    <m/>
    <s v=""/>
    <s v="停機"/>
    <s v=""/>
    <s v=""/>
    <s v=""/>
    <s v=""/>
    <s v="A"/>
    <n v="1"/>
    <s v="N/A"/>
    <s v="N/A"/>
    <s v="N/A"/>
    <s v="N/A"/>
  </r>
  <r>
    <x v="8"/>
    <x v="17"/>
    <x v="13"/>
    <x v="0"/>
    <x v="10"/>
    <x v="11"/>
    <x v="4"/>
    <x v="13"/>
    <x v="3"/>
    <n v="36"/>
    <n v="0"/>
    <n v="8930"/>
    <n v="9168"/>
    <n v="18"/>
    <n v="0"/>
    <n v="8951"/>
    <n v="9408"/>
    <n v="12"/>
    <n v="0"/>
    <n v="8931"/>
    <n v="9517"/>
    <n v="26"/>
    <n v="1"/>
    <n v="8552"/>
    <n v="9548"/>
    <n v="6.9230769230769234"/>
    <n v="15.333333333333334"/>
    <n v="0.99930555555555556"/>
    <n v="91.256249999999994"/>
    <n v="1.9166666666666667"/>
    <n v="1.8958333333333333"/>
    <s v="A"/>
    <n v="0.5"/>
    <s v="KV"/>
    <s v="KV"/>
    <s v="CHALS"/>
    <s v="CHALS"/>
  </r>
  <r>
    <x v="8"/>
    <x v="18"/>
    <x v="4"/>
    <x v="0"/>
    <x v="4"/>
    <x v="4"/>
    <x v="3"/>
    <x v="4"/>
    <x v="2"/>
    <m/>
    <m/>
    <s v="停機"/>
    <m/>
    <m/>
    <m/>
    <s v="停機"/>
    <m/>
    <m/>
    <m/>
    <s v="停機"/>
    <m/>
    <m/>
    <m/>
    <s v="停機"/>
    <m/>
    <s v=""/>
    <s v="停機"/>
    <s v=""/>
    <s v=""/>
    <s v=""/>
    <s v=""/>
    <s v="J"/>
    <n v="1"/>
    <s v="N/A"/>
    <s v="N/A"/>
    <s v="N/A"/>
    <s v="N/A"/>
  </r>
  <r>
    <x v="8"/>
    <x v="19"/>
    <x v="30"/>
    <x v="1"/>
    <x v="11"/>
    <x v="17"/>
    <x v="4"/>
    <x v="28"/>
    <x v="4"/>
    <n v="75"/>
    <n v="4"/>
    <n v="7750"/>
    <m/>
    <n v="27"/>
    <n v="4"/>
    <n v="7910"/>
    <m/>
    <n v="15"/>
    <n v="6"/>
    <n v="7830"/>
    <m/>
    <n v="48"/>
    <n v="5"/>
    <n v="7160"/>
    <m/>
    <n v="5.0526315789473681"/>
    <n v="55"/>
    <n v="0.98192107371794868"/>
    <n v="76.625"/>
    <n v="6.875"/>
    <n v="6.083333333333333"/>
    <s v="J"/>
    <n v="1"/>
    <s v="J.P"/>
    <s v="J.P"/>
    <s v="JUNJUN"/>
    <s v="JUNJUN"/>
  </r>
  <r>
    <x v="8"/>
    <x v="20"/>
    <x v="4"/>
    <x v="0"/>
    <x v="4"/>
    <x v="4"/>
    <x v="3"/>
    <x v="4"/>
    <x v="2"/>
    <m/>
    <m/>
    <s v="停機"/>
    <m/>
    <m/>
    <m/>
    <s v="停機"/>
    <m/>
    <m/>
    <m/>
    <s v="停機"/>
    <m/>
    <m/>
    <m/>
    <s v="停機"/>
    <m/>
    <s v=""/>
    <s v="停機"/>
    <s v=""/>
    <s v=""/>
    <s v=""/>
    <s v=""/>
    <s v="J"/>
    <n v="1"/>
    <s v="N/A"/>
    <s v="N/A"/>
    <s v="N/A"/>
    <s v="N/A"/>
  </r>
  <r>
    <x v="8"/>
    <x v="21"/>
    <x v="28"/>
    <x v="1"/>
    <x v="11"/>
    <x v="19"/>
    <x v="2"/>
    <x v="26"/>
    <x v="4"/>
    <n v="31"/>
    <n v="0"/>
    <n v="8980"/>
    <n v="9350"/>
    <n v="9"/>
    <n v="0"/>
    <n v="8890"/>
    <n v="9260"/>
    <n v="12"/>
    <n v="0"/>
    <n v="7780"/>
    <n v="8980"/>
    <n v="37"/>
    <n v="0"/>
    <n v="8890"/>
    <n v="9540"/>
    <n v="5.8775510204081636"/>
    <n v="29.666666666666668"/>
    <n v="1"/>
    <n v="89.587500000000006"/>
    <n v="3.7083333333333335"/>
    <n v="3.7083333333333335"/>
    <s v="T"/>
    <n v="1"/>
    <s v="MAR"/>
    <s v="MAR"/>
    <s v="VIN"/>
    <s v="VIN"/>
  </r>
  <r>
    <x v="8"/>
    <x v="22"/>
    <x v="25"/>
    <x v="1"/>
    <x v="11"/>
    <x v="17"/>
    <x v="2"/>
    <x v="23"/>
    <x v="4"/>
    <n v="22"/>
    <n v="0"/>
    <n v="9540"/>
    <n v="9440"/>
    <n v="10"/>
    <n v="0"/>
    <n v="9810"/>
    <n v="9540"/>
    <n v="13"/>
    <n v="0"/>
    <n v="9720"/>
    <n v="7960"/>
    <n v="42"/>
    <n v="0"/>
    <n v="9810"/>
    <n v="9440"/>
    <n v="5.8536585365853657"/>
    <n v="29"/>
    <n v="1"/>
    <n v="94.075000000000003"/>
    <n v="3.625"/>
    <n v="3.625"/>
    <s v="T"/>
    <n v="1"/>
    <s v="MAR"/>
    <s v="MAR"/>
    <s v="VIN"/>
    <s v="VIN"/>
  </r>
  <r>
    <x v="8"/>
    <x v="23"/>
    <x v="17"/>
    <x v="0"/>
    <x v="11"/>
    <x v="14"/>
    <x v="7"/>
    <x v="17"/>
    <x v="1"/>
    <n v="18"/>
    <n v="0"/>
    <n v="9350"/>
    <m/>
    <n v="3"/>
    <n v="0"/>
    <n v="9440"/>
    <m/>
    <n v="6"/>
    <n v="0"/>
    <n v="9440"/>
    <m/>
    <n v="22"/>
    <n v="0"/>
    <n v="9170"/>
    <m/>
    <n v="6.2882096069868991"/>
    <n v="32.666666666666664"/>
    <n v="1"/>
    <n v="93.5"/>
    <n v="4.083333333333333"/>
    <n v="4.083333333333333"/>
    <s v="T"/>
    <n v="2"/>
    <s v="MAR"/>
    <s v="MAR"/>
    <s v="VIN"/>
    <s v="VIN"/>
  </r>
  <r>
    <x v="8"/>
    <x v="23"/>
    <x v="18"/>
    <x v="0"/>
    <x v="11"/>
    <x v="14"/>
    <x v="7"/>
    <x v="18"/>
    <x v="1"/>
    <n v="23"/>
    <n v="0"/>
    <n v="9070"/>
    <m/>
    <n v="19"/>
    <n v="0"/>
    <n v="9440"/>
    <m/>
    <n v="14"/>
    <n v="0"/>
    <m/>
    <n v="9070"/>
    <n v="40"/>
    <n v="0"/>
    <m/>
    <n v="9440"/>
    <n v="6.1802575107296134"/>
    <n v="64"/>
    <n v="1"/>
    <n v="92.55"/>
    <n v="8"/>
    <n v="8"/>
    <s v="T"/>
    <n v="2"/>
    <s v="MAR"/>
    <s v="MAR"/>
    <s v="VIN"/>
    <s v="VIN"/>
  </r>
  <r>
    <x v="8"/>
    <x v="24"/>
    <x v="4"/>
    <x v="0"/>
    <x v="4"/>
    <x v="4"/>
    <x v="3"/>
    <x v="4"/>
    <x v="2"/>
    <m/>
    <m/>
    <s v="停機"/>
    <m/>
    <m/>
    <m/>
    <s v="停機"/>
    <m/>
    <m/>
    <m/>
    <s v="停機"/>
    <m/>
    <m/>
    <m/>
    <s v="停機"/>
    <m/>
    <s v=""/>
    <s v="停機"/>
    <s v=""/>
    <s v=""/>
    <s v=""/>
    <s v=""/>
    <s v="T"/>
    <n v="2"/>
    <s v="N/A"/>
    <s v="N/A"/>
    <s v="N/A"/>
    <s v="N/A"/>
  </r>
  <r>
    <x v="8"/>
    <x v="25"/>
    <x v="20"/>
    <x v="1"/>
    <x v="13"/>
    <x v="16"/>
    <x v="8"/>
    <x v="20"/>
    <x v="4"/>
    <n v="17"/>
    <n v="4"/>
    <n v="7410"/>
    <m/>
    <n v="3"/>
    <n v="0"/>
    <n v="7410"/>
    <m/>
    <n v="4"/>
    <n v="0"/>
    <n v="7410"/>
    <m/>
    <n v="13"/>
    <n v="0"/>
    <n v="6940"/>
    <m/>
    <n v="6.6055045871559637"/>
    <n v="24.666666666666668"/>
    <n v="0.99708867521367517"/>
    <n v="72.924999999999997"/>
    <n v="3.0833333333333335"/>
    <n v="2.75"/>
    <s v="T"/>
    <n v="2"/>
    <s v="JERBY"/>
    <s v="JERBY"/>
    <s v="WILSON"/>
    <s v="WILSON"/>
  </r>
  <r>
    <x v="8"/>
    <x v="25"/>
    <x v="21"/>
    <x v="1"/>
    <x v="11"/>
    <x v="13"/>
    <x v="2"/>
    <x v="21"/>
    <x v="4"/>
    <m/>
    <m/>
    <s v="了機"/>
    <m/>
    <m/>
    <m/>
    <m/>
    <s v="了機"/>
    <m/>
    <m/>
    <m/>
    <s v="了機"/>
    <n v="19"/>
    <m/>
    <m/>
    <s v="了機"/>
    <n v="5.8775510204081636"/>
    <s v="了機"/>
    <s v=""/>
    <s v=""/>
    <s v=""/>
    <s v=""/>
    <s v="T"/>
    <n v="2"/>
    <s v="JERBY"/>
    <s v="JERBY"/>
    <s v="WILSON"/>
    <s v="WILSON"/>
  </r>
  <r>
    <x v="8"/>
    <x v="26"/>
    <x v="29"/>
    <x v="1"/>
    <x v="11"/>
    <x v="19"/>
    <x v="2"/>
    <x v="27"/>
    <x v="4"/>
    <n v="13"/>
    <n v="3"/>
    <n v="10000"/>
    <n v="9540"/>
    <n v="7"/>
    <n v="4"/>
    <n v="10000"/>
    <n v="9540"/>
    <n v="21"/>
    <n v="1"/>
    <n v="10000"/>
    <n v="9440"/>
    <n v="23"/>
    <n v="4"/>
    <n v="10000"/>
    <n v="9350"/>
    <n v="5.8536585365853657"/>
    <n v="21.333333333333332"/>
    <n v="0.99014423076923075"/>
    <n v="97.337500000000006"/>
    <n v="2.6666666666666665"/>
    <n v="2.1666666666666665"/>
    <s v="T"/>
    <n v="1"/>
    <s v="JERBY"/>
    <s v="JERBY"/>
    <s v="WILSON"/>
    <s v="WILSON"/>
  </r>
  <r>
    <x v="8"/>
    <x v="27"/>
    <x v="4"/>
    <x v="0"/>
    <x v="4"/>
    <x v="4"/>
    <x v="3"/>
    <x v="4"/>
    <x v="2"/>
    <m/>
    <m/>
    <s v="停機"/>
    <m/>
    <m/>
    <m/>
    <s v="停機"/>
    <m/>
    <m/>
    <m/>
    <s v="停機"/>
    <m/>
    <m/>
    <m/>
    <s v="停機"/>
    <m/>
    <s v=""/>
    <s v=""/>
    <s v=""/>
    <m/>
    <s v=""/>
    <s v=""/>
    <s v="S"/>
    <n v="12"/>
    <s v="N/A"/>
    <s v="N/A"/>
    <s v="N/A"/>
    <s v="N/A"/>
  </r>
  <r>
    <x v="8"/>
    <x v="28"/>
    <x v="23"/>
    <x v="0"/>
    <x v="4"/>
    <x v="4"/>
    <x v="3"/>
    <x v="4"/>
    <x v="2"/>
    <m/>
    <m/>
    <s v="絲開發"/>
    <m/>
    <m/>
    <m/>
    <s v="絲開發"/>
    <m/>
    <m/>
    <m/>
    <s v="絲開發"/>
    <m/>
    <m/>
    <m/>
    <s v="絲開發"/>
    <m/>
    <s v=""/>
    <s v=""/>
    <s v=""/>
    <m/>
    <s v=""/>
    <s v=""/>
    <s v="S"/>
    <n v="5"/>
    <s v="JOHNDEL"/>
    <s v="JOHNDEL"/>
    <s v="KIM"/>
    <s v="KIM"/>
  </r>
  <r>
    <x v="8"/>
    <x v="29"/>
    <x v="24"/>
    <x v="0"/>
    <x v="4"/>
    <x v="4"/>
    <x v="3"/>
    <x v="4"/>
    <x v="2"/>
    <m/>
    <m/>
    <s v="停機"/>
    <m/>
    <m/>
    <m/>
    <s v="停機"/>
    <m/>
    <m/>
    <m/>
    <s v="停機"/>
    <m/>
    <m/>
    <m/>
    <s v="停機"/>
    <m/>
    <s v=""/>
    <s v="停機"/>
    <s v=""/>
    <s v=""/>
    <s v=""/>
    <s v=""/>
    <s v="M"/>
    <n v="1"/>
    <s v="N/A"/>
    <s v="N/A"/>
    <s v="N/A"/>
    <s v="N/A"/>
  </r>
  <r>
    <x v="8"/>
    <x v="30"/>
    <x v="24"/>
    <x v="0"/>
    <x v="4"/>
    <x v="4"/>
    <x v="3"/>
    <x v="4"/>
    <x v="2"/>
    <m/>
    <m/>
    <s v="停機"/>
    <m/>
    <m/>
    <m/>
    <s v="停機"/>
    <m/>
    <m/>
    <m/>
    <s v="停機"/>
    <m/>
    <m/>
    <m/>
    <s v="停機"/>
    <m/>
    <s v=""/>
    <s v="停機"/>
    <s v=""/>
    <s v=""/>
    <s v=""/>
    <s v=""/>
    <s v="M"/>
    <n v="1"/>
    <s v="N/A"/>
    <s v="N/A"/>
    <s v="N/A"/>
    <s v="N/A"/>
  </r>
  <r>
    <x v="8"/>
    <x v="31"/>
    <x v="24"/>
    <x v="0"/>
    <x v="4"/>
    <x v="4"/>
    <x v="3"/>
    <x v="4"/>
    <x v="2"/>
    <m/>
    <m/>
    <s v="停機"/>
    <m/>
    <m/>
    <m/>
    <s v="停機"/>
    <m/>
    <m/>
    <m/>
    <s v="停機"/>
    <m/>
    <m/>
    <m/>
    <s v="停機"/>
    <m/>
    <s v=""/>
    <s v="停機"/>
    <s v=""/>
    <s v=""/>
    <s v=""/>
    <s v=""/>
    <s v="M"/>
    <n v="1"/>
    <s v="N/A"/>
    <s v="N/A"/>
    <s v="N/A"/>
    <s v="N/A"/>
  </r>
  <r>
    <x v="8"/>
    <x v="32"/>
    <x v="24"/>
    <x v="0"/>
    <x v="4"/>
    <x v="4"/>
    <x v="3"/>
    <x v="4"/>
    <x v="2"/>
    <m/>
    <m/>
    <s v="停機"/>
    <m/>
    <m/>
    <m/>
    <s v="停機"/>
    <m/>
    <m/>
    <m/>
    <s v="停機"/>
    <m/>
    <m/>
    <m/>
    <s v="停機"/>
    <m/>
    <s v=""/>
    <s v="停機"/>
    <s v=""/>
    <s v=""/>
    <s v=""/>
    <s v=""/>
    <s v="M"/>
    <n v="1"/>
    <s v="N/A"/>
    <s v="N/A"/>
    <s v="N/A"/>
    <s v="N/A"/>
  </r>
  <r>
    <x v="8"/>
    <x v="33"/>
    <x v="24"/>
    <x v="0"/>
    <x v="4"/>
    <x v="4"/>
    <x v="3"/>
    <x v="4"/>
    <x v="2"/>
    <m/>
    <m/>
    <s v="停機"/>
    <m/>
    <m/>
    <m/>
    <s v="停機"/>
    <m/>
    <m/>
    <m/>
    <s v="停機"/>
    <m/>
    <m/>
    <m/>
    <s v="停機"/>
    <m/>
    <s v=""/>
    <s v="停機"/>
    <s v=""/>
    <s v=""/>
    <s v=""/>
    <s v=""/>
    <s v="M"/>
    <n v="1"/>
    <s v="N/A"/>
    <s v="N/A"/>
    <s v="N/A"/>
    <s v="N/A"/>
  </r>
  <r>
    <x v="8"/>
    <x v="34"/>
    <x v="24"/>
    <x v="0"/>
    <x v="4"/>
    <x v="4"/>
    <x v="3"/>
    <x v="4"/>
    <x v="2"/>
    <m/>
    <m/>
    <s v="停機"/>
    <m/>
    <m/>
    <m/>
    <s v="停機"/>
    <m/>
    <m/>
    <m/>
    <s v="停機"/>
    <m/>
    <m/>
    <m/>
    <s v="停機"/>
    <m/>
    <s v=""/>
    <s v="停機"/>
    <s v=""/>
    <s v=""/>
    <s v=""/>
    <s v=""/>
    <s v="M"/>
    <n v="1"/>
    <s v="N/A"/>
    <s v="N/A"/>
    <s v="N/A"/>
    <s v="N/A"/>
  </r>
  <r>
    <x v="8"/>
    <x v="35"/>
    <x v="24"/>
    <x v="0"/>
    <x v="4"/>
    <x v="4"/>
    <x v="3"/>
    <x v="4"/>
    <x v="2"/>
    <m/>
    <m/>
    <s v="停機"/>
    <m/>
    <m/>
    <m/>
    <s v="停機"/>
    <m/>
    <m/>
    <m/>
    <s v="停機"/>
    <m/>
    <m/>
    <m/>
    <s v="停機"/>
    <m/>
    <s v=""/>
    <s v="停機"/>
    <s v=""/>
    <s v=""/>
    <s v=""/>
    <s v=""/>
    <s v="M"/>
    <n v="1"/>
    <s v="N/A"/>
    <s v="N/A"/>
    <s v="N/A"/>
    <s v="N/A"/>
  </r>
  <r>
    <x v="8"/>
    <x v="36"/>
    <x v="24"/>
    <x v="0"/>
    <x v="4"/>
    <x v="4"/>
    <x v="3"/>
    <x v="4"/>
    <x v="2"/>
    <m/>
    <m/>
    <s v="停機"/>
    <m/>
    <m/>
    <m/>
    <s v="停機"/>
    <m/>
    <m/>
    <m/>
    <s v="停機"/>
    <m/>
    <m/>
    <m/>
    <s v="停機"/>
    <m/>
    <s v=""/>
    <s v="停機"/>
    <s v=""/>
    <s v=""/>
    <s v=""/>
    <s v=""/>
    <s v="M"/>
    <n v="1"/>
    <s v="N/A"/>
    <s v="N/A"/>
    <s v="N/A"/>
    <s v="N/A"/>
  </r>
  <r>
    <x v="9"/>
    <x v="0"/>
    <x v="4"/>
    <x v="0"/>
    <x v="4"/>
    <x v="4"/>
    <x v="3"/>
    <x v="4"/>
    <x v="2"/>
    <m/>
    <m/>
    <s v="停機"/>
    <m/>
    <m/>
    <m/>
    <s v="停機"/>
    <m/>
    <m/>
    <m/>
    <s v="停機"/>
    <m/>
    <m/>
    <m/>
    <s v="停機"/>
    <m/>
    <s v=""/>
    <s v="停機"/>
    <s v=""/>
    <s v=""/>
    <s v=""/>
    <s v=""/>
    <s v="A"/>
    <n v="1"/>
    <s v="N/A"/>
    <s v="N/A"/>
    <s v="N/A"/>
    <s v="N/A"/>
  </r>
  <r>
    <x v="9"/>
    <x v="1"/>
    <x v="1"/>
    <x v="0"/>
    <x v="1"/>
    <x v="1"/>
    <x v="1"/>
    <x v="1"/>
    <x v="1"/>
    <n v="14"/>
    <n v="0"/>
    <n v="8916"/>
    <n v="8348"/>
    <n v="10"/>
    <n v="0"/>
    <n v="8918"/>
    <n v="8488"/>
    <n v="7"/>
    <n v="0"/>
    <n v="8900"/>
    <n v="8492"/>
    <n v="18"/>
    <n v="0"/>
    <n v="8844"/>
    <n v="8292"/>
    <n v="1.7777777777777777"/>
    <n v="16.333333333333332"/>
    <n v="1"/>
    <n v="86.497500000000002"/>
    <n v="2.0416666666666665"/>
    <n v="2.0416666666666665"/>
    <s v="A"/>
    <n v="1"/>
    <s v="JERON"/>
    <s v="JERON"/>
    <s v="DENNIS"/>
    <s v="DENNIS"/>
  </r>
  <r>
    <x v="9"/>
    <x v="2"/>
    <x v="3"/>
    <x v="1"/>
    <x v="3"/>
    <x v="3"/>
    <x v="2"/>
    <x v="3"/>
    <x v="1"/>
    <n v="30"/>
    <n v="0"/>
    <m/>
    <n v="8322"/>
    <n v="6"/>
    <n v="0"/>
    <s v="停機"/>
    <n v="9189"/>
    <n v="8"/>
    <n v="0"/>
    <s v="停機"/>
    <n v="9219"/>
    <n v="38"/>
    <n v="0"/>
    <s v="停機"/>
    <n v="8944"/>
    <n v="3.2653061224489797"/>
    <n v="27.333333333333332"/>
    <n v="1"/>
    <n v="89.185000000000002"/>
    <n v="3.4166666666666665"/>
    <n v="3.4166666666666665"/>
    <s v="A"/>
    <n v="1"/>
    <s v="JERON"/>
    <s v="JERON"/>
    <s v="DENNIS"/>
    <s v="DENNIS"/>
  </r>
  <r>
    <x v="9"/>
    <x v="3"/>
    <x v="27"/>
    <x v="0"/>
    <x v="15"/>
    <x v="18"/>
    <x v="4"/>
    <x v="25"/>
    <x v="1"/>
    <n v="10"/>
    <n v="3"/>
    <n v="9275"/>
    <s v="停機"/>
    <n v="2"/>
    <n v="0"/>
    <n v="9596"/>
    <s v="停機"/>
    <n v="0"/>
    <n v="0"/>
    <n v="9603"/>
    <s v="停機"/>
    <n v="21"/>
    <n v="0"/>
    <n v="9221"/>
    <s v="停機"/>
    <n v="2.8346456692913384"/>
    <n v="22"/>
    <n v="0.99491185897435896"/>
    <n v="94.237499999999997"/>
    <n v="2.75"/>
    <n v="2.5"/>
    <s v="A"/>
    <n v="2"/>
    <s v="JERON"/>
    <s v="JERON"/>
    <s v="CHALS"/>
    <s v="CHALS"/>
  </r>
  <r>
    <x v="9"/>
    <x v="4"/>
    <x v="5"/>
    <x v="0"/>
    <x v="5"/>
    <x v="5"/>
    <x v="4"/>
    <x v="5"/>
    <x v="3"/>
    <n v="13"/>
    <n v="0"/>
    <n v="8350"/>
    <n v="8816"/>
    <n v="13"/>
    <n v="0"/>
    <n v="8330"/>
    <n v="8960"/>
    <n v="9"/>
    <n v="0"/>
    <n v="8384"/>
    <n v="8946"/>
    <n v="22"/>
    <n v="0"/>
    <n v="8419"/>
    <n v="8879"/>
    <n v="1.7496962332928312"/>
    <n v="19"/>
    <n v="1"/>
    <n v="86.355000000000004"/>
    <n v="2.375"/>
    <n v="2.375"/>
    <s v="A"/>
    <n v="1"/>
    <s v="KV"/>
    <s v="KV"/>
    <s v="CHALS"/>
    <s v="CHALS"/>
  </r>
  <r>
    <x v="9"/>
    <x v="5"/>
    <x v="6"/>
    <x v="1"/>
    <x v="3"/>
    <x v="6"/>
    <x v="2"/>
    <x v="6"/>
    <x v="1"/>
    <m/>
    <m/>
    <s v="了機"/>
    <s v="停機"/>
    <m/>
    <m/>
    <s v="了機"/>
    <s v="停機"/>
    <m/>
    <m/>
    <s v="FINAL"/>
    <s v="停機"/>
    <m/>
    <m/>
    <s v="停機"/>
    <m/>
    <n v="3.2505643340857788"/>
    <s v="了機"/>
    <s v=""/>
    <s v=""/>
    <s v=""/>
    <s v=""/>
    <s v="A"/>
    <n v="1"/>
    <s v="KV"/>
    <s v="KV"/>
    <s v="CHALS"/>
    <s v="CHALS"/>
  </r>
  <r>
    <x v="9"/>
    <x v="6"/>
    <x v="8"/>
    <x v="2"/>
    <x v="6"/>
    <x v="7"/>
    <x v="5"/>
    <x v="8"/>
    <x v="0"/>
    <n v="12"/>
    <n v="0"/>
    <n v="9743"/>
    <n v="9425"/>
    <n v="15"/>
    <n v="0"/>
    <n v="9638"/>
    <n v="9497"/>
    <n v="13"/>
    <n v="0"/>
    <n v="9706"/>
    <n v="9474"/>
    <n v="17"/>
    <n v="0"/>
    <n v="9679"/>
    <n v="9575"/>
    <n v="2.4615384615384617"/>
    <n v="19"/>
    <n v="1"/>
    <n v="95.921250000000001"/>
    <n v="2.375"/>
    <n v="2.375"/>
    <s v="A"/>
    <n v="1"/>
    <s v="J.P"/>
    <s v="J.P"/>
    <s v="DENNIS"/>
    <s v="DENNIS"/>
  </r>
  <r>
    <x v="9"/>
    <x v="7"/>
    <x v="4"/>
    <x v="0"/>
    <x v="4"/>
    <x v="4"/>
    <x v="3"/>
    <x v="4"/>
    <x v="2"/>
    <m/>
    <m/>
    <s v="停機"/>
    <m/>
    <m/>
    <m/>
    <s v="停機"/>
    <m/>
    <m/>
    <m/>
    <s v="停機"/>
    <m/>
    <m/>
    <m/>
    <s v="停機"/>
    <m/>
    <s v=""/>
    <s v="停機"/>
    <s v=""/>
    <s v=""/>
    <s v=""/>
    <s v=""/>
    <s v="A"/>
    <n v="1"/>
    <s v="N/A"/>
    <s v="N/A"/>
    <s v="N/A"/>
    <s v="N/A"/>
  </r>
  <r>
    <x v="9"/>
    <x v="8"/>
    <x v="26"/>
    <x v="0"/>
    <x v="14"/>
    <x v="8"/>
    <x v="4"/>
    <x v="24"/>
    <x v="1"/>
    <n v="15"/>
    <n v="6"/>
    <n v="8273"/>
    <n v="8126"/>
    <n v="4"/>
    <n v="1"/>
    <n v="8391"/>
    <n v="8313"/>
    <n v="10"/>
    <n v="0"/>
    <n v="8274"/>
    <n v="8242"/>
    <n v="11"/>
    <n v="0"/>
    <n v="8237"/>
    <n v="8101"/>
    <n v="2.8685258964143427"/>
    <n v="13.333333333333334"/>
    <n v="0.98826789529914527"/>
    <n v="82.446250000000006"/>
    <n v="1.6666666666666667"/>
    <n v="1.375"/>
    <s v="A"/>
    <n v="1"/>
    <s v="JERON"/>
    <s v="JERON"/>
    <s v="DENNIS"/>
    <s v="DENNIS"/>
  </r>
  <r>
    <x v="9"/>
    <x v="9"/>
    <x v="4"/>
    <x v="0"/>
    <x v="4"/>
    <x v="4"/>
    <x v="3"/>
    <x v="4"/>
    <x v="2"/>
    <m/>
    <m/>
    <s v="停機"/>
    <m/>
    <m/>
    <m/>
    <s v="停機"/>
    <m/>
    <m/>
    <m/>
    <s v="停機"/>
    <m/>
    <m/>
    <m/>
    <s v="停機"/>
    <m/>
    <s v=""/>
    <s v="停機"/>
    <s v=""/>
    <s v=""/>
    <s v=""/>
    <s v=""/>
    <s v="A"/>
    <n v="1"/>
    <s v="N/A"/>
    <s v="N/A"/>
    <s v="N/A"/>
    <s v="N/A"/>
  </r>
  <r>
    <x v="9"/>
    <x v="10"/>
    <x v="4"/>
    <x v="0"/>
    <x v="4"/>
    <x v="4"/>
    <x v="3"/>
    <x v="4"/>
    <x v="2"/>
    <m/>
    <m/>
    <s v="停機"/>
    <m/>
    <m/>
    <m/>
    <s v="停機"/>
    <m/>
    <m/>
    <m/>
    <s v="停機"/>
    <m/>
    <m/>
    <m/>
    <s v="停機"/>
    <m/>
    <s v=""/>
    <s v="停機"/>
    <s v=""/>
    <s v=""/>
    <s v=""/>
    <s v=""/>
    <s v="A"/>
    <n v="1"/>
    <s v="N/A"/>
    <s v="N/A"/>
    <s v="N/A"/>
    <s v="N/A"/>
  </r>
  <r>
    <x v="9"/>
    <x v="11"/>
    <x v="10"/>
    <x v="1"/>
    <x v="3"/>
    <x v="6"/>
    <x v="2"/>
    <x v="10"/>
    <x v="1"/>
    <n v="30"/>
    <n v="0"/>
    <n v="9428"/>
    <n v="8922"/>
    <n v="14"/>
    <n v="0"/>
    <n v="9111"/>
    <n v="9070"/>
    <n v="24"/>
    <n v="0"/>
    <n v="8630"/>
    <n v="9302"/>
    <n v="70"/>
    <n v="0"/>
    <n v="9267"/>
    <n v="8909"/>
    <n v="3.2653061224489797"/>
    <n v="23"/>
    <n v="1"/>
    <n v="90.798749999999998"/>
    <n v="2.875"/>
    <n v="2.875"/>
    <s v="A"/>
    <n v="0.5"/>
    <s v="KV"/>
    <s v="KV"/>
    <s v="CHALS"/>
    <s v="CHALS"/>
  </r>
  <r>
    <x v="9"/>
    <x v="12"/>
    <x v="11"/>
    <x v="0"/>
    <x v="8"/>
    <x v="9"/>
    <x v="6"/>
    <x v="11"/>
    <x v="1"/>
    <n v="17"/>
    <n v="0"/>
    <n v="9112"/>
    <n v="9130"/>
    <n v="14"/>
    <n v="4"/>
    <n v="9428"/>
    <n v="9117"/>
    <n v="9"/>
    <n v="0"/>
    <n v="9401"/>
    <n v="9247"/>
    <n v="11"/>
    <n v="0"/>
    <n v="9375"/>
    <n v="9295"/>
    <n v="3.0573248407643314"/>
    <n v="17"/>
    <n v="0.99370993589743595"/>
    <n v="92.631249999999994"/>
    <n v="2.125"/>
    <n v="1.9583333333333333"/>
    <s v="A"/>
    <n v="1"/>
    <s v="J.P"/>
    <s v="J.P"/>
    <s v="NASH"/>
    <s v="NASH"/>
  </r>
  <r>
    <x v="9"/>
    <x v="13"/>
    <x v="4"/>
    <x v="0"/>
    <x v="4"/>
    <x v="4"/>
    <x v="3"/>
    <x v="4"/>
    <x v="2"/>
    <m/>
    <m/>
    <s v="停機"/>
    <m/>
    <m/>
    <m/>
    <s v="停機"/>
    <m/>
    <m/>
    <m/>
    <s v="停機"/>
    <m/>
    <m/>
    <m/>
    <s v="停機"/>
    <m/>
    <s v=""/>
    <s v="停機"/>
    <s v=""/>
    <s v=""/>
    <s v=""/>
    <s v=""/>
    <s v="A"/>
    <n v="1"/>
    <s v="N/A"/>
    <s v="N/A"/>
    <s v="N/A"/>
    <s v="N/A"/>
  </r>
  <r>
    <x v="9"/>
    <x v="14"/>
    <x v="12"/>
    <x v="0"/>
    <x v="9"/>
    <x v="10"/>
    <x v="2"/>
    <x v="12"/>
    <x v="1"/>
    <n v="21"/>
    <n v="2"/>
    <n v="7496"/>
    <n v="8127"/>
    <n v="12"/>
    <n v="1"/>
    <n v="7662"/>
    <n v="8152"/>
    <n v="7"/>
    <n v="0"/>
    <n v="7683"/>
    <n v="8045"/>
    <n v="21"/>
    <n v="0"/>
    <n v="7421"/>
    <n v="8037"/>
    <n v="2.2187981510015407"/>
    <n v="20.333333333333332"/>
    <n v="0.99349959935897436"/>
    <n v="78.278750000000002"/>
    <n v="2.5416666666666665"/>
    <n v="2.4166666666666665"/>
    <s v="A"/>
    <n v="1"/>
    <s v="JERON"/>
    <s v="JERON"/>
    <s v="DENNIS"/>
    <s v="DENNIS"/>
  </r>
  <r>
    <x v="9"/>
    <x v="15"/>
    <x v="4"/>
    <x v="0"/>
    <x v="4"/>
    <x v="4"/>
    <x v="3"/>
    <x v="4"/>
    <x v="2"/>
    <m/>
    <m/>
    <s v="停機"/>
    <m/>
    <m/>
    <m/>
    <s v="停機"/>
    <m/>
    <m/>
    <m/>
    <s v="停機"/>
    <m/>
    <m/>
    <m/>
    <s v="停機"/>
    <m/>
    <s v=""/>
    <s v="停機"/>
    <s v=""/>
    <s v=""/>
    <s v=""/>
    <s v=""/>
    <s v="A"/>
    <n v="1"/>
    <s v="N/A"/>
    <s v="N/A"/>
    <s v="N/A"/>
    <s v="N/A"/>
  </r>
  <r>
    <x v="9"/>
    <x v="16"/>
    <x v="4"/>
    <x v="0"/>
    <x v="4"/>
    <x v="4"/>
    <x v="3"/>
    <x v="4"/>
    <x v="2"/>
    <m/>
    <m/>
    <s v="停機"/>
    <m/>
    <m/>
    <m/>
    <s v="停機"/>
    <m/>
    <m/>
    <m/>
    <s v="停機"/>
    <m/>
    <m/>
    <m/>
    <s v="停機"/>
    <m/>
    <s v=""/>
    <s v="停機"/>
    <s v=""/>
    <s v=""/>
    <s v=""/>
    <s v=""/>
    <s v="A"/>
    <n v="1"/>
    <s v="N/A"/>
    <s v="N/A"/>
    <s v="N/A"/>
    <s v="N/A"/>
  </r>
  <r>
    <x v="9"/>
    <x v="17"/>
    <x v="13"/>
    <x v="0"/>
    <x v="10"/>
    <x v="11"/>
    <x v="4"/>
    <x v="13"/>
    <x v="3"/>
    <n v="24"/>
    <n v="0"/>
    <n v="8378"/>
    <n v="9027"/>
    <n v="20"/>
    <n v="0"/>
    <n v="8581"/>
    <n v="9194"/>
    <n v="14"/>
    <n v="0"/>
    <n v="8629"/>
    <n v="9320"/>
    <n v="16"/>
    <n v="2"/>
    <n v="8813"/>
    <n v="9554"/>
    <n v="6.9230769230769234"/>
    <n v="12.333333333333334"/>
    <n v="0.99861111111111112"/>
    <n v="89.37"/>
    <n v="1.5416666666666667"/>
    <n v="1.5"/>
    <s v="A"/>
    <n v="0.5"/>
    <s v="KV"/>
    <s v="KV"/>
    <s v="CHALS"/>
    <s v="CHALS"/>
  </r>
  <r>
    <x v="9"/>
    <x v="18"/>
    <x v="4"/>
    <x v="0"/>
    <x v="4"/>
    <x v="4"/>
    <x v="3"/>
    <x v="4"/>
    <x v="2"/>
    <m/>
    <m/>
    <s v="停機"/>
    <m/>
    <m/>
    <m/>
    <s v="停機"/>
    <m/>
    <m/>
    <m/>
    <s v="停機"/>
    <m/>
    <m/>
    <m/>
    <s v="停機"/>
    <m/>
    <s v=""/>
    <s v="停機"/>
    <s v=""/>
    <s v=""/>
    <s v=""/>
    <s v=""/>
    <s v="J"/>
    <n v="1"/>
    <s v="N/A"/>
    <s v="N/A"/>
    <s v="N/A"/>
    <s v="N/A"/>
  </r>
  <r>
    <x v="9"/>
    <x v="19"/>
    <x v="30"/>
    <x v="1"/>
    <x v="11"/>
    <x v="17"/>
    <x v="4"/>
    <x v="28"/>
    <x v="4"/>
    <n v="76"/>
    <n v="10"/>
    <n v="7830"/>
    <m/>
    <n v="21"/>
    <n v="3"/>
    <n v="8050"/>
    <m/>
    <n v="19"/>
    <n v="6"/>
    <n v="7990"/>
    <m/>
    <n v="54"/>
    <n v="4"/>
    <n v="7720"/>
    <m/>
    <n v="5.0526315789473681"/>
    <n v="56.666666666666664"/>
    <n v="0.97811498397435892"/>
    <n v="78.974999999999994"/>
    <n v="7.083333333333333"/>
    <n v="6.125"/>
    <s v="J"/>
    <n v="1"/>
    <s v="J.P"/>
    <s v="J.P"/>
    <s v="NASH"/>
    <s v="NASH"/>
  </r>
  <r>
    <x v="9"/>
    <x v="20"/>
    <x v="4"/>
    <x v="0"/>
    <x v="4"/>
    <x v="4"/>
    <x v="3"/>
    <x v="4"/>
    <x v="2"/>
    <m/>
    <m/>
    <s v="停機"/>
    <m/>
    <m/>
    <m/>
    <s v="停機"/>
    <m/>
    <m/>
    <m/>
    <s v="停機"/>
    <m/>
    <m/>
    <m/>
    <s v="停機"/>
    <m/>
    <s v=""/>
    <s v="停機"/>
    <s v=""/>
    <s v=""/>
    <s v=""/>
    <s v=""/>
    <s v="J"/>
    <n v="1"/>
    <s v="N/A"/>
    <s v="N/A"/>
    <s v="N/A"/>
    <s v="N/A"/>
  </r>
  <r>
    <x v="9"/>
    <x v="21"/>
    <x v="28"/>
    <x v="1"/>
    <x v="11"/>
    <x v="19"/>
    <x v="2"/>
    <x v="26"/>
    <x v="4"/>
    <n v="38"/>
    <n v="0"/>
    <n v="8430"/>
    <n v="9350"/>
    <n v="22"/>
    <n v="0"/>
    <n v="8520"/>
    <n v="9170"/>
    <n v="30"/>
    <n v="0"/>
    <n v="8800"/>
    <n v="8980"/>
    <n v="44"/>
    <n v="0"/>
    <n v="9260"/>
    <n v="9720"/>
    <n v="5.8775510204081636"/>
    <n v="44.666666666666664"/>
    <n v="1"/>
    <n v="90.287499999999994"/>
    <n v="5.583333333333333"/>
    <n v="5.583333333333333"/>
    <s v="T"/>
    <n v="1"/>
    <s v="MAR"/>
    <s v="MAR"/>
    <s v="VIN"/>
    <s v="VIN"/>
  </r>
  <r>
    <x v="9"/>
    <x v="22"/>
    <x v="25"/>
    <x v="1"/>
    <x v="11"/>
    <x v="17"/>
    <x v="2"/>
    <x v="23"/>
    <x v="4"/>
    <n v="25"/>
    <n v="0"/>
    <n v="9540"/>
    <n v="9170"/>
    <n v="9"/>
    <n v="0"/>
    <n v="9810"/>
    <n v="9070"/>
    <n v="10"/>
    <n v="0"/>
    <n v="9170"/>
    <n v="8060"/>
    <n v="58"/>
    <n v="0"/>
    <n v="9630"/>
    <n v="9170"/>
    <n v="5.8536585365853657"/>
    <n v="34"/>
    <n v="1"/>
    <n v="92.025000000000006"/>
    <n v="4.25"/>
    <n v="4.25"/>
    <s v="T"/>
    <n v="1"/>
    <s v="MAR"/>
    <s v="MAR"/>
    <s v="VIN"/>
    <s v="VIN"/>
  </r>
  <r>
    <x v="9"/>
    <x v="23"/>
    <x v="17"/>
    <x v="0"/>
    <x v="11"/>
    <x v="14"/>
    <x v="7"/>
    <x v="17"/>
    <x v="1"/>
    <n v="25"/>
    <n v="0"/>
    <n v="9070"/>
    <m/>
    <n v="10"/>
    <n v="0"/>
    <n v="9260"/>
    <m/>
    <n v="4"/>
    <n v="0"/>
    <n v="9260"/>
    <m/>
    <n v="48"/>
    <n v="0"/>
    <n v="9350"/>
    <m/>
    <n v="6.2882096069868991"/>
    <n v="58"/>
    <n v="1"/>
    <n v="92.35"/>
    <n v="7.25"/>
    <n v="7.25"/>
    <s v="T"/>
    <n v="2"/>
    <s v="MAR"/>
    <s v="MAR"/>
    <s v="VIN"/>
    <s v="VIN"/>
  </r>
  <r>
    <x v="9"/>
    <x v="23"/>
    <x v="18"/>
    <x v="0"/>
    <x v="11"/>
    <x v="14"/>
    <x v="7"/>
    <x v="18"/>
    <x v="1"/>
    <n v="20"/>
    <n v="0"/>
    <m/>
    <n v="8610"/>
    <n v="18"/>
    <n v="0"/>
    <m/>
    <n v="8700"/>
    <n v="19"/>
    <n v="0"/>
    <m/>
    <n v="8610"/>
    <n v="20"/>
    <n v="1"/>
    <m/>
    <n v="9350"/>
    <n v="6.1802575107296134"/>
    <n v="51.333333333333336"/>
    <n v="0.99922208867521367"/>
    <n v="88.174999999999997"/>
    <n v="6.416666666666667"/>
    <n v="6.333333333333333"/>
    <s v="T"/>
    <n v="2"/>
    <s v="MAR"/>
    <s v="MAR"/>
    <s v="WILSON"/>
    <s v="WILSON"/>
  </r>
  <r>
    <x v="9"/>
    <x v="24"/>
    <x v="4"/>
    <x v="0"/>
    <x v="4"/>
    <x v="4"/>
    <x v="3"/>
    <x v="4"/>
    <x v="2"/>
    <m/>
    <m/>
    <s v="停機"/>
    <m/>
    <m/>
    <m/>
    <s v="停機"/>
    <m/>
    <m/>
    <m/>
    <s v="停機"/>
    <m/>
    <m/>
    <m/>
    <s v="停機"/>
    <m/>
    <s v=""/>
    <s v="停機"/>
    <s v=""/>
    <s v=""/>
    <s v=""/>
    <s v=""/>
    <s v="T"/>
    <n v="2"/>
    <s v="N/A"/>
    <s v="N/A"/>
    <s v="N/A"/>
    <s v="N/A"/>
  </r>
  <r>
    <x v="9"/>
    <x v="25"/>
    <x v="20"/>
    <x v="1"/>
    <x v="13"/>
    <x v="16"/>
    <x v="8"/>
    <x v="20"/>
    <x v="4"/>
    <n v="20"/>
    <n v="0"/>
    <n v="7410"/>
    <m/>
    <n v="8"/>
    <n v="0"/>
    <n v="7410"/>
    <m/>
    <n v="11"/>
    <n v="0"/>
    <n v="7310"/>
    <m/>
    <n v="10"/>
    <n v="2"/>
    <n v="7410"/>
    <m/>
    <n v="6.6055045871559637"/>
    <n v="32.666666666666664"/>
    <n v="0.99854433760683758"/>
    <n v="73.849999999999994"/>
    <n v="4.083333333333333"/>
    <n v="3.9166666666666665"/>
    <s v="T"/>
    <n v="2"/>
    <s v="JHO"/>
    <s v="JHO"/>
    <s v="WILSON"/>
    <s v="WILSON"/>
  </r>
  <r>
    <x v="9"/>
    <x v="25"/>
    <x v="21"/>
    <x v="1"/>
    <x v="11"/>
    <x v="13"/>
    <x v="2"/>
    <x v="21"/>
    <x v="4"/>
    <m/>
    <m/>
    <s v="了機"/>
    <m/>
    <m/>
    <m/>
    <m/>
    <s v="了機"/>
    <m/>
    <m/>
    <m/>
    <s v="了機"/>
    <m/>
    <m/>
    <m/>
    <s v="停機"/>
    <n v="5.8775510204081636"/>
    <s v="了機"/>
    <s v=""/>
    <s v=""/>
    <s v=""/>
    <s v=""/>
    <s v="T"/>
    <n v="2"/>
    <s v="JHO"/>
    <s v="JHO"/>
    <s v="WILSON"/>
    <s v="WILSON"/>
  </r>
  <r>
    <x v="9"/>
    <x v="26"/>
    <x v="29"/>
    <x v="1"/>
    <x v="11"/>
    <x v="19"/>
    <x v="2"/>
    <x v="27"/>
    <x v="4"/>
    <n v="19"/>
    <n v="0"/>
    <n v="10000"/>
    <n v="9540"/>
    <n v="9"/>
    <n v="0"/>
    <n v="10000"/>
    <n v="9510"/>
    <n v="26"/>
    <n v="0"/>
    <n v="8610"/>
    <n v="9260"/>
    <n v="32"/>
    <n v="1"/>
    <n v="10000"/>
    <n v="9540"/>
    <n v="5.8536585365853657"/>
    <n v="28.666666666666668"/>
    <n v="0.99917868589743586"/>
    <n v="95.575000000000003"/>
    <n v="3.5833333333333335"/>
    <n v="3.5416666666666665"/>
    <s v="T"/>
    <n v="1"/>
    <s v="JHO"/>
    <s v="JHO"/>
    <s v="WILSON"/>
    <s v="WILSON"/>
  </r>
  <r>
    <x v="9"/>
    <x v="27"/>
    <x v="4"/>
    <x v="0"/>
    <x v="4"/>
    <x v="4"/>
    <x v="3"/>
    <x v="4"/>
    <x v="2"/>
    <m/>
    <m/>
    <s v="停機"/>
    <m/>
    <m/>
    <m/>
    <s v="停機"/>
    <m/>
    <m/>
    <m/>
    <s v="停機"/>
    <m/>
    <m/>
    <m/>
    <s v="停機"/>
    <m/>
    <s v=""/>
    <s v=""/>
    <s v=""/>
    <m/>
    <s v=""/>
    <s v=""/>
    <s v="S"/>
    <n v="12"/>
    <s v="N/A"/>
    <s v="N/A"/>
    <s v="N/A"/>
    <s v="N/A"/>
  </r>
  <r>
    <x v="9"/>
    <x v="28"/>
    <x v="23"/>
    <x v="0"/>
    <x v="4"/>
    <x v="4"/>
    <x v="3"/>
    <x v="4"/>
    <x v="2"/>
    <m/>
    <m/>
    <s v="絲開發"/>
    <m/>
    <m/>
    <m/>
    <s v="絲開發"/>
    <m/>
    <m/>
    <m/>
    <s v="絲開發"/>
    <m/>
    <m/>
    <m/>
    <s v="絲開發"/>
    <m/>
    <s v=""/>
    <s v=""/>
    <s v=""/>
    <m/>
    <s v=""/>
    <s v=""/>
    <s v="S"/>
    <n v="5"/>
    <s v="N/A"/>
    <s v="N/A"/>
    <s v="KIM"/>
    <s v="KIM"/>
  </r>
  <r>
    <x v="9"/>
    <x v="29"/>
    <x v="24"/>
    <x v="0"/>
    <x v="4"/>
    <x v="4"/>
    <x v="3"/>
    <x v="4"/>
    <x v="2"/>
    <m/>
    <m/>
    <s v="停機"/>
    <m/>
    <m/>
    <m/>
    <s v="停機"/>
    <m/>
    <m/>
    <m/>
    <s v="停機"/>
    <m/>
    <m/>
    <m/>
    <s v="停機"/>
    <m/>
    <s v=""/>
    <s v="停機"/>
    <s v=""/>
    <s v=""/>
    <s v=""/>
    <s v=""/>
    <s v="M"/>
    <n v="1"/>
    <s v="N/A"/>
    <s v="N/A"/>
    <s v="N/A"/>
    <s v="N/A"/>
  </r>
  <r>
    <x v="9"/>
    <x v="30"/>
    <x v="24"/>
    <x v="0"/>
    <x v="4"/>
    <x v="4"/>
    <x v="3"/>
    <x v="4"/>
    <x v="2"/>
    <m/>
    <m/>
    <s v="停機"/>
    <m/>
    <m/>
    <m/>
    <s v="停機"/>
    <m/>
    <m/>
    <m/>
    <s v="停機"/>
    <m/>
    <m/>
    <m/>
    <s v="停機"/>
    <m/>
    <s v=""/>
    <s v="停機"/>
    <s v=""/>
    <s v=""/>
    <s v=""/>
    <s v=""/>
    <s v="M"/>
    <n v="1"/>
    <s v="N/A"/>
    <s v="N/A"/>
    <s v="N/A"/>
    <s v="N/A"/>
  </r>
  <r>
    <x v="9"/>
    <x v="31"/>
    <x v="24"/>
    <x v="0"/>
    <x v="4"/>
    <x v="4"/>
    <x v="3"/>
    <x v="4"/>
    <x v="2"/>
    <m/>
    <m/>
    <s v="停機"/>
    <m/>
    <m/>
    <m/>
    <s v="停機"/>
    <m/>
    <m/>
    <m/>
    <s v="停機"/>
    <m/>
    <m/>
    <m/>
    <s v="停機"/>
    <m/>
    <s v=""/>
    <s v="停機"/>
    <s v=""/>
    <s v=""/>
    <s v=""/>
    <s v=""/>
    <s v="M"/>
    <n v="1"/>
    <s v="N/A"/>
    <s v="N/A"/>
    <s v="N/A"/>
    <s v="N/A"/>
  </r>
  <r>
    <x v="9"/>
    <x v="32"/>
    <x v="24"/>
    <x v="0"/>
    <x v="4"/>
    <x v="4"/>
    <x v="3"/>
    <x v="4"/>
    <x v="2"/>
    <m/>
    <m/>
    <s v="停機"/>
    <m/>
    <m/>
    <m/>
    <s v="停機"/>
    <m/>
    <m/>
    <m/>
    <s v="停機"/>
    <m/>
    <m/>
    <m/>
    <s v="停機"/>
    <m/>
    <s v=""/>
    <s v="停機"/>
    <s v=""/>
    <s v=""/>
    <s v=""/>
    <s v=""/>
    <s v="M"/>
    <n v="1"/>
    <s v="N/A"/>
    <s v="N/A"/>
    <s v="N/A"/>
    <s v="N/A"/>
  </r>
  <r>
    <x v="9"/>
    <x v="33"/>
    <x v="24"/>
    <x v="0"/>
    <x v="4"/>
    <x v="4"/>
    <x v="3"/>
    <x v="4"/>
    <x v="2"/>
    <m/>
    <m/>
    <s v="停機"/>
    <m/>
    <m/>
    <m/>
    <s v="停機"/>
    <m/>
    <m/>
    <m/>
    <s v="停機"/>
    <m/>
    <m/>
    <m/>
    <s v="停機"/>
    <m/>
    <s v=""/>
    <s v="停機"/>
    <s v=""/>
    <s v=""/>
    <s v=""/>
    <s v=""/>
    <s v="M"/>
    <n v="1"/>
    <s v="N/A"/>
    <s v="N/A"/>
    <s v="N/A"/>
    <s v="N/A"/>
  </r>
  <r>
    <x v="9"/>
    <x v="34"/>
    <x v="24"/>
    <x v="0"/>
    <x v="4"/>
    <x v="4"/>
    <x v="3"/>
    <x v="4"/>
    <x v="2"/>
    <m/>
    <m/>
    <s v="停機"/>
    <m/>
    <m/>
    <m/>
    <s v="停機"/>
    <m/>
    <m/>
    <m/>
    <s v="停機"/>
    <m/>
    <m/>
    <m/>
    <s v="停機"/>
    <m/>
    <s v=""/>
    <s v="停機"/>
    <s v=""/>
    <s v=""/>
    <s v=""/>
    <s v=""/>
    <s v="M"/>
    <n v="1"/>
    <s v="N/A"/>
    <s v="N/A"/>
    <s v="N/A"/>
    <s v="N/A"/>
  </r>
  <r>
    <x v="9"/>
    <x v="35"/>
    <x v="24"/>
    <x v="0"/>
    <x v="4"/>
    <x v="4"/>
    <x v="3"/>
    <x v="4"/>
    <x v="2"/>
    <m/>
    <m/>
    <s v="停機"/>
    <m/>
    <m/>
    <m/>
    <s v="停機"/>
    <m/>
    <m/>
    <m/>
    <s v="停機"/>
    <m/>
    <m/>
    <m/>
    <s v="停機"/>
    <m/>
    <s v=""/>
    <s v="停機"/>
    <s v=""/>
    <s v=""/>
    <s v=""/>
    <s v=""/>
    <s v="M"/>
    <n v="1"/>
    <s v="N/A"/>
    <s v="N/A"/>
    <s v="N/A"/>
    <s v="N/A"/>
  </r>
  <r>
    <x v="9"/>
    <x v="36"/>
    <x v="24"/>
    <x v="0"/>
    <x v="4"/>
    <x v="4"/>
    <x v="3"/>
    <x v="4"/>
    <x v="2"/>
    <m/>
    <m/>
    <s v="停機"/>
    <m/>
    <m/>
    <m/>
    <s v="停機"/>
    <m/>
    <m/>
    <m/>
    <s v="停機"/>
    <m/>
    <m/>
    <m/>
    <s v="停機"/>
    <m/>
    <s v=""/>
    <s v="停機"/>
    <s v=""/>
    <s v=""/>
    <s v=""/>
    <s v=""/>
    <s v="M"/>
    <n v="1"/>
    <s v="N/A"/>
    <s v="N/A"/>
    <s v="N/A"/>
    <s v="N/A"/>
  </r>
  <r>
    <x v="10"/>
    <x v="0"/>
    <x v="4"/>
    <x v="0"/>
    <x v="4"/>
    <x v="4"/>
    <x v="3"/>
    <x v="4"/>
    <x v="2"/>
    <m/>
    <m/>
    <s v="停機"/>
    <m/>
    <m/>
    <m/>
    <s v="停機"/>
    <m/>
    <m/>
    <m/>
    <s v="停機"/>
    <m/>
    <m/>
    <m/>
    <s v="停機"/>
    <m/>
    <s v=""/>
    <s v="停機"/>
    <s v=""/>
    <s v=""/>
    <s v=""/>
    <s v=""/>
    <s v="A"/>
    <n v="1"/>
    <s v="N/A"/>
    <s v="N/A"/>
    <s v="N/A"/>
    <s v="N/A"/>
  </r>
  <r>
    <x v="10"/>
    <x v="1"/>
    <x v="1"/>
    <x v="0"/>
    <x v="1"/>
    <x v="1"/>
    <x v="1"/>
    <x v="1"/>
    <x v="1"/>
    <n v="18"/>
    <n v="1"/>
    <n v="8861"/>
    <n v="8235"/>
    <n v="5"/>
    <n v="0"/>
    <n v="8802"/>
    <n v="8361"/>
    <n v="5"/>
    <n v="0"/>
    <n v="8799"/>
    <n v="8368"/>
    <n v="18"/>
    <n v="0"/>
    <n v="8750"/>
    <n v="8326"/>
    <n v="1.7777777777777777"/>
    <n v="15.333333333333334"/>
    <n v="0.99729567307692313"/>
    <n v="85.627499999999998"/>
    <n v="1.9166666666666667"/>
    <n v="1.875"/>
    <s v="A"/>
    <n v="1"/>
    <s v="RICKY"/>
    <s v="RICKY"/>
    <s v="CHALS"/>
    <s v="CHALS"/>
  </r>
  <r>
    <x v="10"/>
    <x v="2"/>
    <x v="3"/>
    <x v="1"/>
    <x v="3"/>
    <x v="3"/>
    <x v="2"/>
    <x v="3"/>
    <x v="1"/>
    <n v="22"/>
    <n v="0"/>
    <m/>
    <n v="8954"/>
    <n v="10"/>
    <n v="0"/>
    <s v="停機"/>
    <n v="9135"/>
    <n v="12"/>
    <n v="0"/>
    <s v="停機"/>
    <n v="9052"/>
    <n v="34"/>
    <n v="0"/>
    <s v="停機"/>
    <n v="8730"/>
    <n v="3.2653061224489797"/>
    <n v="26"/>
    <n v="1"/>
    <n v="89.677499999999995"/>
    <n v="3.25"/>
    <n v="3.25"/>
    <s v="A"/>
    <n v="1"/>
    <s v="RICKY"/>
    <s v="RICKY"/>
    <s v="RON"/>
    <s v="RON"/>
  </r>
  <r>
    <x v="10"/>
    <x v="3"/>
    <x v="27"/>
    <x v="0"/>
    <x v="15"/>
    <x v="18"/>
    <x v="4"/>
    <x v="25"/>
    <x v="1"/>
    <n v="10"/>
    <n v="1"/>
    <n v="9237"/>
    <s v="停機"/>
    <n v="18"/>
    <n v="1"/>
    <n v="9049"/>
    <s v="停機"/>
    <n v="3"/>
    <n v="0"/>
    <n v="9143"/>
    <s v="停機"/>
    <n v="4"/>
    <n v="0"/>
    <n v="9186"/>
    <s v="停機"/>
    <n v="2.8346456692913384"/>
    <n v="23.333333333333332"/>
    <n v="0.99660790598290594"/>
    <n v="91.537499999999994"/>
    <n v="2.9166666666666665"/>
    <n v="2.75"/>
    <s v="A"/>
    <n v="2"/>
    <s v="RICKY"/>
    <s v="RICKY"/>
    <s v="RON"/>
    <s v="RON"/>
  </r>
  <r>
    <x v="10"/>
    <x v="4"/>
    <x v="5"/>
    <x v="0"/>
    <x v="5"/>
    <x v="5"/>
    <x v="4"/>
    <x v="5"/>
    <x v="3"/>
    <n v="35"/>
    <n v="0"/>
    <n v="8106"/>
    <n v="8760"/>
    <n v="9"/>
    <n v="0"/>
    <n v="7548"/>
    <n v="8657"/>
    <n v="24"/>
    <n v="0"/>
    <n v="7802"/>
    <n v="8685"/>
    <n v="24"/>
    <n v="0"/>
    <n v="8322"/>
    <n v="8700"/>
    <n v="1.7496962332928312"/>
    <n v="30.666666666666668"/>
    <n v="1"/>
    <n v="83.224999999999994"/>
    <n v="3.8333333333333335"/>
    <n v="3.8333333333333335"/>
    <s v="A"/>
    <n v="1"/>
    <s v="KV"/>
    <s v="KV"/>
    <s v="RON"/>
    <s v="RON"/>
  </r>
  <r>
    <x v="10"/>
    <x v="5"/>
    <x v="4"/>
    <x v="0"/>
    <x v="4"/>
    <x v="4"/>
    <x v="3"/>
    <x v="4"/>
    <x v="2"/>
    <m/>
    <m/>
    <s v="停機"/>
    <m/>
    <m/>
    <m/>
    <s v="停機"/>
    <m/>
    <m/>
    <m/>
    <s v="停機"/>
    <m/>
    <m/>
    <m/>
    <s v="停機"/>
    <m/>
    <s v=""/>
    <s v="停機"/>
    <s v=""/>
    <s v=""/>
    <s v=""/>
    <s v=""/>
    <s v="A"/>
    <n v="1"/>
    <s v="N/A"/>
    <s v="N/A"/>
    <s v="N/A"/>
    <s v="N/A"/>
  </r>
  <r>
    <x v="10"/>
    <x v="6"/>
    <x v="8"/>
    <x v="2"/>
    <x v="6"/>
    <x v="7"/>
    <x v="5"/>
    <x v="8"/>
    <x v="0"/>
    <n v="13"/>
    <n v="1"/>
    <n v="9611"/>
    <n v="9588"/>
    <n v="6"/>
    <n v="0"/>
    <n v="9627"/>
    <n v="9701"/>
    <n v="15"/>
    <n v="0"/>
    <n v="9649"/>
    <n v="9638"/>
    <n v="26"/>
    <n v="1"/>
    <n v="9536"/>
    <n v="9626"/>
    <n v="2.4615384615384617"/>
    <n v="20"/>
    <n v="0.99609375"/>
    <n v="96.22"/>
    <n v="2.5"/>
    <n v="2.4166666666666665"/>
    <s v="A"/>
    <n v="1"/>
    <s v="RICKY"/>
    <s v="RICKY"/>
    <s v="CHALS"/>
    <s v="CHALS"/>
  </r>
  <r>
    <x v="10"/>
    <x v="7"/>
    <x v="4"/>
    <x v="0"/>
    <x v="4"/>
    <x v="4"/>
    <x v="3"/>
    <x v="4"/>
    <x v="2"/>
    <m/>
    <m/>
    <s v="停機"/>
    <m/>
    <m/>
    <m/>
    <s v="停機"/>
    <m/>
    <m/>
    <m/>
    <s v="停機"/>
    <m/>
    <m/>
    <m/>
    <s v="停機"/>
    <m/>
    <s v=""/>
    <s v="停機"/>
    <s v=""/>
    <s v=""/>
    <s v=""/>
    <s v=""/>
    <s v="A"/>
    <n v="1"/>
    <s v="N/A"/>
    <s v="N/A"/>
    <s v="N/A"/>
    <s v="N/A"/>
  </r>
  <r>
    <x v="10"/>
    <x v="8"/>
    <x v="26"/>
    <x v="0"/>
    <x v="14"/>
    <x v="8"/>
    <x v="4"/>
    <x v="24"/>
    <x v="1"/>
    <n v="13"/>
    <n v="0"/>
    <n v="8203"/>
    <n v="8018"/>
    <n v="6"/>
    <n v="0"/>
    <n v="8178"/>
    <n v="8087"/>
    <n v="10"/>
    <n v="0"/>
    <n v="8128"/>
    <n v="8038"/>
    <n v="12"/>
    <n v="0"/>
    <n v="8100"/>
    <n v="7889"/>
    <n v="2.8685258964143427"/>
    <n v="13.666666666666666"/>
    <n v="1"/>
    <n v="80.801249999999996"/>
    <n v="1.7083333333333333"/>
    <n v="1.7083333333333333"/>
    <s v="A"/>
    <n v="1"/>
    <s v="RICKY"/>
    <s v="RICKY"/>
    <s v="CHALS"/>
    <s v="CHALS"/>
  </r>
  <r>
    <x v="10"/>
    <x v="9"/>
    <x v="4"/>
    <x v="0"/>
    <x v="4"/>
    <x v="4"/>
    <x v="3"/>
    <x v="4"/>
    <x v="2"/>
    <m/>
    <m/>
    <s v="停機"/>
    <m/>
    <m/>
    <m/>
    <s v="停機"/>
    <m/>
    <m/>
    <m/>
    <s v="停機"/>
    <m/>
    <m/>
    <m/>
    <s v="停機"/>
    <m/>
    <s v=""/>
    <s v="停機"/>
    <s v=""/>
    <s v=""/>
    <s v=""/>
    <s v=""/>
    <s v="A"/>
    <n v="1"/>
    <s v="N/A"/>
    <s v="N/A"/>
    <s v="N/A"/>
    <s v="N/A"/>
  </r>
  <r>
    <x v="10"/>
    <x v="10"/>
    <x v="4"/>
    <x v="0"/>
    <x v="4"/>
    <x v="4"/>
    <x v="3"/>
    <x v="4"/>
    <x v="2"/>
    <m/>
    <m/>
    <s v="停機"/>
    <m/>
    <m/>
    <m/>
    <s v="停機"/>
    <m/>
    <m/>
    <m/>
    <s v="停機"/>
    <m/>
    <m/>
    <m/>
    <s v="停機"/>
    <m/>
    <s v=""/>
    <s v="停機"/>
    <s v=""/>
    <s v=""/>
    <s v=""/>
    <s v=""/>
    <s v="A"/>
    <n v="1"/>
    <s v="N/A"/>
    <s v="N/A"/>
    <s v="N/A"/>
    <s v="N/A"/>
  </r>
  <r>
    <x v="10"/>
    <x v="11"/>
    <x v="10"/>
    <x v="1"/>
    <x v="3"/>
    <x v="6"/>
    <x v="2"/>
    <x v="10"/>
    <x v="1"/>
    <n v="32"/>
    <n v="8"/>
    <n v="9388"/>
    <n v="8167"/>
    <n v="18"/>
    <n v="2"/>
    <n v="9157"/>
    <n v="8222"/>
    <n v="18"/>
    <n v="0"/>
    <n v="9015"/>
    <n v="8236"/>
    <n v="30"/>
    <n v="0"/>
    <n v="9176"/>
    <n v="8366"/>
    <n v="3.2653061224489797"/>
    <n v="16.333333333333332"/>
    <n v="0.98527644230769229"/>
    <n v="87.158749999999998"/>
    <n v="2.0416666666666665"/>
    <n v="1.8333333333333333"/>
    <s v="A"/>
    <n v="0.5"/>
    <s v="KV"/>
    <s v="KV"/>
    <s v="RON"/>
    <s v="RON"/>
  </r>
  <r>
    <x v="10"/>
    <x v="12"/>
    <x v="11"/>
    <x v="0"/>
    <x v="8"/>
    <x v="9"/>
    <x v="6"/>
    <x v="11"/>
    <x v="1"/>
    <n v="15"/>
    <n v="0"/>
    <n v="9259"/>
    <n v="8922"/>
    <n v="11"/>
    <n v="0"/>
    <n v="9325"/>
    <n v="8928"/>
    <n v="6"/>
    <n v="0"/>
    <n v="9384"/>
    <n v="8949"/>
    <n v="18"/>
    <n v="2"/>
    <n v="9276"/>
    <n v="8905"/>
    <n v="3.0573248407643314"/>
    <n v="16.666666666666668"/>
    <n v="0.99685496794871797"/>
    <n v="91.185000000000002"/>
    <n v="2.0833333333333335"/>
    <n v="2"/>
    <s v="A"/>
    <n v="1"/>
    <s v="J.P"/>
    <s v="J.P"/>
    <s v="NASH"/>
    <s v="NASH"/>
  </r>
  <r>
    <x v="10"/>
    <x v="13"/>
    <x v="4"/>
    <x v="0"/>
    <x v="4"/>
    <x v="4"/>
    <x v="3"/>
    <x v="4"/>
    <x v="2"/>
    <m/>
    <m/>
    <s v="停機"/>
    <m/>
    <m/>
    <m/>
    <s v="停機"/>
    <m/>
    <m/>
    <m/>
    <s v="停機"/>
    <m/>
    <m/>
    <m/>
    <s v="停機"/>
    <m/>
    <s v=""/>
    <s v="停機"/>
    <s v=""/>
    <s v=""/>
    <s v=""/>
    <s v=""/>
    <s v="A"/>
    <n v="1"/>
    <s v="N/A"/>
    <s v="N/A"/>
    <s v="N/A"/>
    <s v="N/A"/>
  </r>
  <r>
    <x v="10"/>
    <x v="14"/>
    <x v="12"/>
    <x v="0"/>
    <x v="9"/>
    <x v="10"/>
    <x v="2"/>
    <x v="12"/>
    <x v="1"/>
    <n v="16"/>
    <n v="0"/>
    <n v="7661"/>
    <n v="8061"/>
    <n v="10"/>
    <n v="0"/>
    <n v="7120"/>
    <n v="7905"/>
    <n v="21"/>
    <n v="0"/>
    <n v="7237"/>
    <n v="8001"/>
    <n v="19"/>
    <n v="1"/>
    <n v="7937"/>
    <n v="8105"/>
    <n v="2.2187981510015407"/>
    <n v="22"/>
    <n v="0.99783319978632479"/>
    <n v="77.533749999999998"/>
    <n v="2.75"/>
    <n v="2.7083333333333335"/>
    <s v="A"/>
    <n v="1"/>
    <s v="KV"/>
    <s v="KV"/>
    <s v="CHALS"/>
    <s v="CHALS"/>
  </r>
  <r>
    <x v="10"/>
    <x v="15"/>
    <x v="4"/>
    <x v="0"/>
    <x v="4"/>
    <x v="4"/>
    <x v="3"/>
    <x v="4"/>
    <x v="2"/>
    <m/>
    <m/>
    <s v="停機"/>
    <m/>
    <m/>
    <m/>
    <s v="停機"/>
    <m/>
    <m/>
    <m/>
    <s v="停機"/>
    <m/>
    <m/>
    <m/>
    <s v="停機"/>
    <m/>
    <s v=""/>
    <s v="停機"/>
    <s v=""/>
    <s v=""/>
    <s v=""/>
    <s v=""/>
    <s v="A"/>
    <n v="1"/>
    <s v="N/A"/>
    <s v="N/A"/>
    <s v="N/A"/>
    <s v="N/A"/>
  </r>
  <r>
    <x v="10"/>
    <x v="16"/>
    <x v="4"/>
    <x v="0"/>
    <x v="4"/>
    <x v="4"/>
    <x v="3"/>
    <x v="4"/>
    <x v="2"/>
    <m/>
    <m/>
    <s v="停機"/>
    <m/>
    <m/>
    <m/>
    <s v="停機"/>
    <m/>
    <m/>
    <m/>
    <s v="停機"/>
    <m/>
    <m/>
    <m/>
    <s v="停機"/>
    <m/>
    <s v=""/>
    <s v="停機"/>
    <s v=""/>
    <s v=""/>
    <s v=""/>
    <s v=""/>
    <s v="A"/>
    <n v="1"/>
    <s v="N/A"/>
    <s v="N/A"/>
    <s v="N/A"/>
    <s v="N/A"/>
  </r>
  <r>
    <x v="10"/>
    <x v="17"/>
    <x v="13"/>
    <x v="0"/>
    <x v="10"/>
    <x v="11"/>
    <x v="4"/>
    <x v="13"/>
    <x v="3"/>
    <n v="16"/>
    <n v="0"/>
    <n v="8842"/>
    <n v="9192"/>
    <n v="36"/>
    <n v="0"/>
    <n v="8802"/>
    <n v="9001"/>
    <n v="22"/>
    <n v="2"/>
    <n v="8626"/>
    <n v="9090"/>
    <n v="14"/>
    <n v="2"/>
    <n v="8914"/>
    <n v="9630"/>
    <n v="6.9230769230769234"/>
    <n v="14.666666666666666"/>
    <n v="0.99722222222222223"/>
    <n v="90.121250000000003"/>
    <n v="1.8333333333333333"/>
    <n v="1.75"/>
    <s v="A"/>
    <n v="0.5"/>
    <s v="KV"/>
    <s v="KV"/>
    <s v="RON"/>
    <s v="RON"/>
  </r>
  <r>
    <x v="10"/>
    <x v="18"/>
    <x v="4"/>
    <x v="0"/>
    <x v="4"/>
    <x v="4"/>
    <x v="3"/>
    <x v="4"/>
    <x v="2"/>
    <m/>
    <m/>
    <s v="停機"/>
    <m/>
    <m/>
    <m/>
    <s v="停機"/>
    <m/>
    <m/>
    <m/>
    <s v="停機"/>
    <m/>
    <m/>
    <m/>
    <s v="停機"/>
    <m/>
    <s v=""/>
    <s v="停機"/>
    <s v=""/>
    <s v=""/>
    <s v=""/>
    <s v=""/>
    <s v="J"/>
    <n v="1"/>
    <s v="N/A"/>
    <s v="N/A"/>
    <s v="N/A"/>
    <s v="N/A"/>
  </r>
  <r>
    <x v="10"/>
    <x v="19"/>
    <x v="30"/>
    <x v="1"/>
    <x v="11"/>
    <x v="17"/>
    <x v="4"/>
    <x v="28"/>
    <x v="4"/>
    <n v="35"/>
    <n v="7"/>
    <n v="7920"/>
    <m/>
    <n v="13"/>
    <n v="5"/>
    <n v="7890"/>
    <m/>
    <n v="7"/>
    <n v="3"/>
    <n v="8100"/>
    <m/>
    <n v="13"/>
    <n v="0"/>
    <n v="7930"/>
    <m/>
    <n v="5.0526315789473681"/>
    <n v="22.666666666666668"/>
    <n v="0.98572716346153844"/>
    <n v="79.599999999999994"/>
    <n v="2.8333333333333335"/>
    <n v="2.2083333333333335"/>
    <s v="J"/>
    <n v="1"/>
    <s v="J.P"/>
    <s v="J.P"/>
    <s v="NASH"/>
    <s v="NASH"/>
  </r>
  <r>
    <x v="10"/>
    <x v="20"/>
    <x v="4"/>
    <x v="0"/>
    <x v="4"/>
    <x v="4"/>
    <x v="3"/>
    <x v="4"/>
    <x v="2"/>
    <m/>
    <m/>
    <s v="停機"/>
    <m/>
    <m/>
    <m/>
    <s v="停機"/>
    <m/>
    <m/>
    <m/>
    <s v="停機"/>
    <m/>
    <m/>
    <m/>
    <s v="停機"/>
    <m/>
    <s v=""/>
    <s v="停機"/>
    <s v=""/>
    <s v=""/>
    <s v=""/>
    <s v=""/>
    <s v="J"/>
    <n v="1"/>
    <s v="N/A"/>
    <s v="N/A"/>
    <s v="N/A"/>
    <s v="N/A"/>
  </r>
  <r>
    <x v="10"/>
    <x v="21"/>
    <x v="28"/>
    <x v="1"/>
    <x v="11"/>
    <x v="19"/>
    <x v="2"/>
    <x v="26"/>
    <x v="4"/>
    <n v="21"/>
    <n v="0"/>
    <n v="8890"/>
    <n v="8890"/>
    <n v="15"/>
    <n v="0"/>
    <n v="8800"/>
    <n v="9070"/>
    <n v="31"/>
    <n v="3"/>
    <n v="8430"/>
    <n v="9620"/>
    <n v="40"/>
    <n v="1"/>
    <n v="8980"/>
    <n v="9720"/>
    <n v="5.8775510204081636"/>
    <n v="35.666666666666664"/>
    <n v="0.99672809829059827"/>
    <n v="90.5"/>
    <n v="4.458333333333333"/>
    <n v="4.291666666666667"/>
    <s v="T"/>
    <n v="1"/>
    <s v="JHO"/>
    <s v="JHO"/>
    <s v="MAMAY"/>
    <s v="MAMAY"/>
  </r>
  <r>
    <x v="10"/>
    <x v="22"/>
    <x v="25"/>
    <x v="1"/>
    <x v="11"/>
    <x v="17"/>
    <x v="2"/>
    <x v="23"/>
    <x v="4"/>
    <n v="34"/>
    <n v="0"/>
    <n v="9350"/>
    <n v="9070"/>
    <n v="12"/>
    <n v="0"/>
    <n v="8980"/>
    <n v="9170"/>
    <n v="26"/>
    <n v="3"/>
    <n v="9350"/>
    <n v="9070"/>
    <n v="48"/>
    <n v="3"/>
    <n v="9720"/>
    <n v="9350"/>
    <n v="5.8536585365853657"/>
    <n v="40"/>
    <n v="0.99507211538461537"/>
    <n v="92.575000000000003"/>
    <n v="5"/>
    <n v="4.75"/>
    <s v="T"/>
    <n v="1"/>
    <s v="JHO"/>
    <s v="JHO"/>
    <s v="MAMAY"/>
    <s v="MAMAY"/>
  </r>
  <r>
    <x v="10"/>
    <x v="23"/>
    <x v="17"/>
    <x v="0"/>
    <x v="11"/>
    <x v="14"/>
    <x v="7"/>
    <x v="17"/>
    <x v="1"/>
    <n v="27"/>
    <n v="0"/>
    <n v="9540"/>
    <m/>
    <n v="12"/>
    <n v="0"/>
    <n v="8700"/>
    <m/>
    <n v="11"/>
    <n v="0"/>
    <n v="9350"/>
    <m/>
    <n v="12"/>
    <n v="0"/>
    <n v="9350"/>
    <m/>
    <n v="6.2882096069868991"/>
    <n v="41.333333333333336"/>
    <n v="1"/>
    <n v="92.35"/>
    <n v="5.166666666666667"/>
    <n v="5.166666666666667"/>
    <s v="T"/>
    <n v="2"/>
    <s v="JHO"/>
    <s v="JHO"/>
    <s v="MAMAY"/>
    <s v="VIN"/>
  </r>
  <r>
    <x v="10"/>
    <x v="23"/>
    <x v="18"/>
    <x v="0"/>
    <x v="11"/>
    <x v="14"/>
    <x v="7"/>
    <x v="18"/>
    <x v="1"/>
    <n v="20"/>
    <n v="0"/>
    <m/>
    <n v="8980"/>
    <n v="10"/>
    <n v="0"/>
    <m/>
    <n v="9070"/>
    <n v="10"/>
    <n v="0"/>
    <m/>
    <n v="9260"/>
    <n v="20"/>
    <n v="0"/>
    <m/>
    <n v="9540"/>
    <n v="6.1802575107296134"/>
    <n v="40"/>
    <n v="1"/>
    <n v="92.125"/>
    <n v="5"/>
    <n v="5"/>
    <s v="T"/>
    <n v="2"/>
    <s v="JHO"/>
    <s v="JHO"/>
    <s v="VIN"/>
    <s v="VIN"/>
  </r>
  <r>
    <x v="10"/>
    <x v="24"/>
    <x v="4"/>
    <x v="0"/>
    <x v="4"/>
    <x v="4"/>
    <x v="3"/>
    <x v="4"/>
    <x v="2"/>
    <m/>
    <m/>
    <s v="停機"/>
    <m/>
    <m/>
    <m/>
    <s v="停機"/>
    <m/>
    <m/>
    <m/>
    <s v="停機"/>
    <m/>
    <m/>
    <m/>
    <s v="停機"/>
    <m/>
    <s v=""/>
    <s v="停機"/>
    <s v=""/>
    <s v=""/>
    <s v=""/>
    <s v=""/>
    <s v="T"/>
    <n v="2"/>
    <s v="N/A"/>
    <s v="N/A"/>
    <s v="N/A"/>
    <s v="N/A"/>
  </r>
  <r>
    <x v="10"/>
    <x v="25"/>
    <x v="20"/>
    <x v="1"/>
    <x v="13"/>
    <x v="16"/>
    <x v="8"/>
    <x v="20"/>
    <x v="4"/>
    <n v="23"/>
    <n v="6"/>
    <n v="7410"/>
    <m/>
    <n v="6"/>
    <n v="1"/>
    <n v="7410"/>
    <m/>
    <n v="7"/>
    <n v="0"/>
    <n v="7310"/>
    <m/>
    <n v="5"/>
    <n v="0"/>
    <n v="7410"/>
    <m/>
    <n v="6.6055045871559637"/>
    <n v="27.333333333333332"/>
    <n v="0.9949051816239316"/>
    <n v="73.849999999999994"/>
    <n v="3.4166666666666665"/>
    <n v="2.8333333333333335"/>
    <s v="T"/>
    <n v="2"/>
    <s v="BRYAN"/>
    <s v="BRYAN"/>
    <s v="VIN"/>
    <s v="VIN"/>
  </r>
  <r>
    <x v="10"/>
    <x v="25"/>
    <x v="31"/>
    <x v="1"/>
    <x v="11"/>
    <x v="19"/>
    <x v="2"/>
    <x v="29"/>
    <x v="4"/>
    <m/>
    <m/>
    <m/>
    <s v="改紡"/>
    <m/>
    <m/>
    <m/>
    <s v="開車"/>
    <n v="10"/>
    <n v="0"/>
    <m/>
    <n v="9810"/>
    <n v="10"/>
    <n v="0"/>
    <m/>
    <n v="9350"/>
    <n v="5.8536585365853657"/>
    <s v=""/>
    <s v=""/>
    <n v="95.8"/>
    <s v=""/>
    <s v=""/>
    <s v="T"/>
    <n v="2"/>
    <s v="BRYAN"/>
    <s v="BRYAN"/>
    <s v="VIN"/>
    <s v="VIN"/>
  </r>
  <r>
    <x v="10"/>
    <x v="26"/>
    <x v="29"/>
    <x v="1"/>
    <x v="11"/>
    <x v="19"/>
    <x v="2"/>
    <x v="27"/>
    <x v="4"/>
    <n v="16"/>
    <n v="7"/>
    <n v="10000"/>
    <n v="9540"/>
    <n v="1"/>
    <n v="0"/>
    <n v="10000"/>
    <n v="9540"/>
    <n v="21"/>
    <n v="0"/>
    <n v="9630"/>
    <n v="8440"/>
    <m/>
    <m/>
    <s v="final"/>
    <m/>
    <n v="5.8536585365853657"/>
    <n v="12.666666666666666"/>
    <n v="0.99425080128205123"/>
    <n v="95.25"/>
    <n v="1.5833333333333333"/>
    <n v="1.2916666666666667"/>
    <s v="T"/>
    <n v="1"/>
    <s v="BRYAN"/>
    <s v="BRYAN"/>
    <s v="VIN"/>
    <s v="VIN"/>
  </r>
  <r>
    <x v="10"/>
    <x v="27"/>
    <x v="32"/>
    <x v="0"/>
    <x v="16"/>
    <x v="20"/>
    <x v="0"/>
    <x v="30"/>
    <x v="3"/>
    <m/>
    <m/>
    <s v="改紡"/>
    <m/>
    <m/>
    <m/>
    <s v="改紡"/>
    <m/>
    <m/>
    <m/>
    <s v="開車"/>
    <m/>
    <n v="10"/>
    <n v="0"/>
    <n v="1735"/>
    <m/>
    <n v="2.028169014084507"/>
    <s v=""/>
    <s v=""/>
    <m/>
    <s v=""/>
    <s v=""/>
    <s v="S"/>
    <n v="3"/>
    <s v="J.P"/>
    <s v="J.P"/>
    <s v="JOHNDEL"/>
    <s v="JOHNDEL"/>
  </r>
  <r>
    <x v="10"/>
    <x v="27"/>
    <x v="33"/>
    <x v="0"/>
    <x v="17"/>
    <x v="21"/>
    <x v="4"/>
    <x v="31"/>
    <x v="1"/>
    <m/>
    <m/>
    <s v="改紡"/>
    <m/>
    <m/>
    <m/>
    <s v="改紡"/>
    <m/>
    <m/>
    <m/>
    <s v="開車"/>
    <m/>
    <n v="12"/>
    <n v="0"/>
    <n v="1735"/>
    <m/>
    <n v="2.8402366863905324"/>
    <s v=""/>
    <s v=""/>
    <m/>
    <s v=""/>
    <s v=""/>
    <s v="S"/>
    <n v="3"/>
    <s v="J.P"/>
    <s v="J.P"/>
    <s v="JOHNDEL"/>
    <s v="JOHNDEL"/>
  </r>
  <r>
    <x v="10"/>
    <x v="28"/>
    <x v="23"/>
    <x v="0"/>
    <x v="4"/>
    <x v="4"/>
    <x v="3"/>
    <x v="4"/>
    <x v="2"/>
    <m/>
    <m/>
    <s v="絲開發"/>
    <m/>
    <m/>
    <m/>
    <s v="絲開發"/>
    <m/>
    <m/>
    <m/>
    <s v="絲開發"/>
    <m/>
    <m/>
    <m/>
    <s v="絲開發"/>
    <m/>
    <s v=""/>
    <s v=""/>
    <s v=""/>
    <m/>
    <s v=""/>
    <s v=""/>
    <s v="S"/>
    <n v="5"/>
    <s v="J.P"/>
    <s v="J.P"/>
    <s v="JOHNDEL"/>
    <s v="JOHNDEL"/>
  </r>
  <r>
    <x v="10"/>
    <x v="29"/>
    <x v="24"/>
    <x v="0"/>
    <x v="4"/>
    <x v="4"/>
    <x v="3"/>
    <x v="4"/>
    <x v="2"/>
    <m/>
    <m/>
    <s v="停機"/>
    <m/>
    <m/>
    <m/>
    <s v="停機"/>
    <m/>
    <m/>
    <m/>
    <s v="停機"/>
    <m/>
    <m/>
    <m/>
    <s v="停機"/>
    <m/>
    <s v=""/>
    <s v="停機"/>
    <s v=""/>
    <s v=""/>
    <s v=""/>
    <s v=""/>
    <s v="M"/>
    <n v="1"/>
    <s v="N/A"/>
    <s v="N/A"/>
    <s v="N/A"/>
    <s v="N/A"/>
  </r>
  <r>
    <x v="10"/>
    <x v="30"/>
    <x v="24"/>
    <x v="0"/>
    <x v="4"/>
    <x v="4"/>
    <x v="3"/>
    <x v="4"/>
    <x v="2"/>
    <m/>
    <m/>
    <s v="停機"/>
    <m/>
    <m/>
    <m/>
    <s v="停機"/>
    <m/>
    <m/>
    <m/>
    <s v="停機"/>
    <m/>
    <m/>
    <m/>
    <s v="停機"/>
    <m/>
    <s v=""/>
    <s v="停機"/>
    <s v=""/>
    <s v=""/>
    <s v=""/>
    <s v=""/>
    <s v="M"/>
    <n v="1"/>
    <s v="N/A"/>
    <s v="N/A"/>
    <s v="N/A"/>
    <s v="N/A"/>
  </r>
  <r>
    <x v="10"/>
    <x v="31"/>
    <x v="24"/>
    <x v="0"/>
    <x v="4"/>
    <x v="4"/>
    <x v="3"/>
    <x v="4"/>
    <x v="2"/>
    <m/>
    <m/>
    <s v="停機"/>
    <m/>
    <m/>
    <m/>
    <s v="停機"/>
    <m/>
    <m/>
    <m/>
    <s v="停機"/>
    <m/>
    <m/>
    <m/>
    <s v="停機"/>
    <m/>
    <s v=""/>
    <s v="停機"/>
    <s v=""/>
    <s v=""/>
    <s v=""/>
    <s v=""/>
    <s v="M"/>
    <n v="1"/>
    <s v="N/A"/>
    <s v="N/A"/>
    <s v="N/A"/>
    <s v="N/A"/>
  </r>
  <r>
    <x v="10"/>
    <x v="32"/>
    <x v="24"/>
    <x v="0"/>
    <x v="4"/>
    <x v="4"/>
    <x v="3"/>
    <x v="4"/>
    <x v="2"/>
    <m/>
    <m/>
    <s v="停機"/>
    <m/>
    <m/>
    <m/>
    <s v="停機"/>
    <m/>
    <m/>
    <m/>
    <s v="停機"/>
    <m/>
    <m/>
    <m/>
    <s v="停機"/>
    <m/>
    <s v=""/>
    <s v="停機"/>
    <s v=""/>
    <s v=""/>
    <s v=""/>
    <s v=""/>
    <s v="M"/>
    <n v="1"/>
    <s v="N/A"/>
    <s v="N/A"/>
    <s v="N/A"/>
    <s v="N/A"/>
  </r>
  <r>
    <x v="10"/>
    <x v="33"/>
    <x v="24"/>
    <x v="0"/>
    <x v="4"/>
    <x v="4"/>
    <x v="3"/>
    <x v="4"/>
    <x v="2"/>
    <m/>
    <m/>
    <s v="停機"/>
    <m/>
    <m/>
    <m/>
    <s v="停機"/>
    <m/>
    <m/>
    <m/>
    <s v="停機"/>
    <m/>
    <m/>
    <m/>
    <s v="停機"/>
    <m/>
    <s v=""/>
    <s v="停機"/>
    <s v=""/>
    <s v=""/>
    <s v=""/>
    <s v=""/>
    <s v="M"/>
    <n v="1"/>
    <s v="N/A"/>
    <s v="N/A"/>
    <s v="N/A"/>
    <s v="N/A"/>
  </r>
  <r>
    <x v="10"/>
    <x v="34"/>
    <x v="24"/>
    <x v="0"/>
    <x v="4"/>
    <x v="4"/>
    <x v="3"/>
    <x v="4"/>
    <x v="2"/>
    <m/>
    <m/>
    <s v="停機"/>
    <m/>
    <m/>
    <m/>
    <s v="停機"/>
    <m/>
    <m/>
    <m/>
    <s v="停機"/>
    <m/>
    <m/>
    <m/>
    <s v="停機"/>
    <m/>
    <s v=""/>
    <s v="停機"/>
    <s v=""/>
    <s v=""/>
    <s v=""/>
    <s v=""/>
    <s v="M"/>
    <n v="1"/>
    <s v="N/A"/>
    <s v="N/A"/>
    <s v="N/A"/>
    <s v="N/A"/>
  </r>
  <r>
    <x v="10"/>
    <x v="35"/>
    <x v="24"/>
    <x v="0"/>
    <x v="4"/>
    <x v="4"/>
    <x v="3"/>
    <x v="4"/>
    <x v="2"/>
    <m/>
    <m/>
    <s v="停機"/>
    <m/>
    <m/>
    <m/>
    <s v="停機"/>
    <m/>
    <m/>
    <m/>
    <s v="停機"/>
    <m/>
    <m/>
    <m/>
    <s v="停機"/>
    <m/>
    <s v=""/>
    <s v="停機"/>
    <s v=""/>
    <s v=""/>
    <s v=""/>
    <s v=""/>
    <s v="M"/>
    <n v="1"/>
    <s v="N/A"/>
    <s v="N/A"/>
    <s v="N/A"/>
    <s v="N/A"/>
  </r>
  <r>
    <x v="10"/>
    <x v="36"/>
    <x v="24"/>
    <x v="0"/>
    <x v="4"/>
    <x v="4"/>
    <x v="3"/>
    <x v="4"/>
    <x v="2"/>
    <m/>
    <m/>
    <s v="停機"/>
    <m/>
    <m/>
    <m/>
    <s v="停機"/>
    <m/>
    <m/>
    <m/>
    <s v="停機"/>
    <m/>
    <m/>
    <m/>
    <s v="停機"/>
    <m/>
    <s v=""/>
    <s v="停機"/>
    <s v=""/>
    <s v=""/>
    <s v=""/>
    <s v=""/>
    <s v="M"/>
    <n v="1"/>
    <s v="N/A"/>
    <s v="N/A"/>
    <s v="N/A"/>
    <s v="N/A"/>
  </r>
  <r>
    <x v="11"/>
    <x v="0"/>
    <x v="4"/>
    <x v="0"/>
    <x v="4"/>
    <x v="4"/>
    <x v="3"/>
    <x v="4"/>
    <x v="2"/>
    <m/>
    <m/>
    <s v="停機"/>
    <m/>
    <m/>
    <m/>
    <s v="停機"/>
    <m/>
    <m/>
    <m/>
    <s v="停機"/>
    <m/>
    <m/>
    <m/>
    <s v="停機"/>
    <m/>
    <s v=""/>
    <s v="停機"/>
    <s v=""/>
    <s v=""/>
    <s v=""/>
    <s v=""/>
    <s v="A"/>
    <n v="1"/>
    <s v="N/A"/>
    <s v="N/A"/>
    <s v="N/A"/>
    <s v="N/A"/>
  </r>
  <r>
    <x v="11"/>
    <x v="1"/>
    <x v="1"/>
    <x v="0"/>
    <x v="1"/>
    <x v="1"/>
    <x v="1"/>
    <x v="1"/>
    <x v="1"/>
    <n v="13"/>
    <n v="0"/>
    <n v="8869"/>
    <n v="8470"/>
    <n v="16"/>
    <n v="1"/>
    <n v="8930"/>
    <n v="8468"/>
    <n v="9"/>
    <n v="0"/>
    <n v="8897"/>
    <n v="8456"/>
    <n v="10"/>
    <n v="1"/>
    <n v="8853"/>
    <n v="8510"/>
    <n v="1.7777777777777777"/>
    <n v="16"/>
    <n v="0.99459134615384615"/>
    <n v="86.816249999999997"/>
    <n v="2"/>
    <n v="1.9166666666666667"/>
    <s v="A"/>
    <n v="1"/>
    <s v="CEDIE"/>
    <s v="CEDIE"/>
    <s v="CHALS"/>
    <s v="CHALS"/>
  </r>
  <r>
    <x v="11"/>
    <x v="2"/>
    <x v="3"/>
    <x v="1"/>
    <x v="3"/>
    <x v="3"/>
    <x v="2"/>
    <x v="3"/>
    <x v="1"/>
    <n v="26"/>
    <n v="2"/>
    <m/>
    <n v="8974"/>
    <n v="16"/>
    <n v="0"/>
    <s v="停機"/>
    <n v="8840"/>
    <n v="12"/>
    <n v="1"/>
    <s v="停機"/>
    <n v="8963"/>
    <n v="32"/>
    <n v="0"/>
    <s v="停機"/>
    <n v="8611"/>
    <n v="3.2653061224489797"/>
    <n v="28.666666666666668"/>
    <n v="0.99558293269230769"/>
    <n v="88.47"/>
    <n v="3.5833333333333335"/>
    <n v="3.4583333333333335"/>
    <s v="A"/>
    <n v="1"/>
    <s v="CEDIE"/>
    <s v="CEDIE"/>
    <s v="CHALS"/>
    <s v="CHALS"/>
  </r>
  <r>
    <x v="11"/>
    <x v="3"/>
    <x v="27"/>
    <x v="0"/>
    <x v="15"/>
    <x v="18"/>
    <x v="4"/>
    <x v="25"/>
    <x v="1"/>
    <n v="13"/>
    <n v="3"/>
    <n v="9326"/>
    <s v="停機"/>
    <n v="3"/>
    <n v="0"/>
    <n v="9335"/>
    <s v="停機"/>
    <n v="4"/>
    <n v="0"/>
    <n v="9275"/>
    <s v="停機"/>
    <n v="8"/>
    <n v="1"/>
    <n v="8981"/>
    <s v="停機"/>
    <n v="2.8346456692913384"/>
    <n v="18.666666666666668"/>
    <n v="0.99321581196581199"/>
    <n v="92.292500000000004"/>
    <n v="2.3333333333333335"/>
    <n v="2"/>
    <s v="A"/>
    <n v="2"/>
    <s v="CEDIE"/>
    <s v="CEDIE"/>
    <s v="CHALS"/>
    <s v="CHALS"/>
  </r>
  <r>
    <x v="11"/>
    <x v="4"/>
    <x v="5"/>
    <x v="0"/>
    <x v="5"/>
    <x v="5"/>
    <x v="4"/>
    <x v="5"/>
    <x v="3"/>
    <n v="26"/>
    <n v="0"/>
    <n v="8166"/>
    <n v="8681"/>
    <n v="18"/>
    <n v="0"/>
    <n v="8312"/>
    <n v="8739"/>
    <n v="5"/>
    <n v="0"/>
    <n v="8315"/>
    <n v="8796"/>
    <n v="19"/>
    <n v="1"/>
    <n v="8295"/>
    <n v="8798"/>
    <n v="1.7496962332928312"/>
    <n v="22.666666666666668"/>
    <n v="0.99725227029914532"/>
    <n v="85.127499999999998"/>
    <n v="2.8333333333333335"/>
    <n v="2.7916666666666665"/>
    <s v="A"/>
    <n v="1"/>
    <s v="JERON"/>
    <s v="JERON"/>
    <s v="RON"/>
    <s v="RON"/>
  </r>
  <r>
    <x v="11"/>
    <x v="5"/>
    <x v="4"/>
    <x v="0"/>
    <x v="4"/>
    <x v="4"/>
    <x v="3"/>
    <x v="4"/>
    <x v="2"/>
    <m/>
    <m/>
    <s v="停機"/>
    <m/>
    <m/>
    <m/>
    <s v="停機"/>
    <m/>
    <m/>
    <m/>
    <s v="停機"/>
    <m/>
    <m/>
    <m/>
    <s v="停機"/>
    <m/>
    <s v=""/>
    <s v="停機"/>
    <s v=""/>
    <s v=""/>
    <s v=""/>
    <s v=""/>
    <s v="A"/>
    <n v="1"/>
    <s v="N/A"/>
    <s v="N/A"/>
    <s v="N/A"/>
    <s v="N/A"/>
  </r>
  <r>
    <x v="11"/>
    <x v="6"/>
    <x v="8"/>
    <x v="2"/>
    <x v="6"/>
    <x v="7"/>
    <x v="5"/>
    <x v="8"/>
    <x v="0"/>
    <n v="8"/>
    <n v="1"/>
    <n v="9669"/>
    <n v="9692"/>
    <n v="6"/>
    <n v="2"/>
    <n v="9773"/>
    <n v="9641"/>
    <n v="6"/>
    <n v="0"/>
    <n v="9775"/>
    <n v="9683"/>
    <n v="18"/>
    <n v="0"/>
    <n v="9720"/>
    <n v="9556"/>
    <n v="2.4615384615384617"/>
    <n v="12.666666666666666"/>
    <n v="0.994140625"/>
    <n v="96.886250000000004"/>
    <n v="1.5833333333333333"/>
    <n v="1.4583333333333333"/>
    <s v="A"/>
    <n v="1"/>
    <s v="CEDIE"/>
    <s v="CEDIE"/>
    <s v="CHALS"/>
    <s v="CHALS"/>
  </r>
  <r>
    <x v="11"/>
    <x v="7"/>
    <x v="4"/>
    <x v="0"/>
    <x v="4"/>
    <x v="4"/>
    <x v="3"/>
    <x v="4"/>
    <x v="2"/>
    <m/>
    <m/>
    <s v="停機"/>
    <m/>
    <m/>
    <m/>
    <s v="停機"/>
    <m/>
    <m/>
    <m/>
    <s v="停機"/>
    <m/>
    <m/>
    <m/>
    <s v="停機"/>
    <m/>
    <s v=""/>
    <s v="停機"/>
    <s v=""/>
    <s v=""/>
    <s v=""/>
    <s v=""/>
    <s v="A"/>
    <n v="1"/>
    <s v="N/A"/>
    <s v="N/A"/>
    <s v="N/A"/>
    <s v="N/A"/>
  </r>
  <r>
    <x v="11"/>
    <x v="8"/>
    <x v="26"/>
    <x v="0"/>
    <x v="14"/>
    <x v="8"/>
    <x v="4"/>
    <x v="24"/>
    <x v="1"/>
    <n v="20"/>
    <n v="3"/>
    <n v="8354"/>
    <n v="8000"/>
    <n v="1"/>
    <n v="0"/>
    <n v="8519"/>
    <n v="8039"/>
    <n v="2"/>
    <n v="0"/>
    <n v="8493"/>
    <n v="8034"/>
    <n v="17"/>
    <n v="0"/>
    <n v="8356"/>
    <n v="7976"/>
    <n v="2.8685258964143427"/>
    <n v="13.333333333333334"/>
    <n v="0.99497195512820513"/>
    <n v="82.213750000000005"/>
    <n v="1.6666666666666667"/>
    <n v="1.5416666666666667"/>
    <s v="A"/>
    <n v="1"/>
    <s v="CEDIE"/>
    <s v="CEDIE"/>
    <s v="CHALS"/>
    <s v="CHALS"/>
  </r>
  <r>
    <x v="11"/>
    <x v="9"/>
    <x v="4"/>
    <x v="0"/>
    <x v="4"/>
    <x v="4"/>
    <x v="3"/>
    <x v="4"/>
    <x v="2"/>
    <m/>
    <m/>
    <s v="停機"/>
    <m/>
    <m/>
    <m/>
    <s v="停機"/>
    <m/>
    <m/>
    <m/>
    <s v="停機"/>
    <m/>
    <m/>
    <m/>
    <s v="停機"/>
    <m/>
    <s v=""/>
    <s v="停機"/>
    <s v=""/>
    <s v=""/>
    <s v=""/>
    <s v=""/>
    <s v="A"/>
    <n v="1"/>
    <s v="N/A"/>
    <s v="N/A"/>
    <s v="N/A"/>
    <s v="N/A"/>
  </r>
  <r>
    <x v="11"/>
    <x v="10"/>
    <x v="4"/>
    <x v="0"/>
    <x v="4"/>
    <x v="4"/>
    <x v="3"/>
    <x v="4"/>
    <x v="2"/>
    <m/>
    <m/>
    <s v="停機"/>
    <m/>
    <m/>
    <m/>
    <s v="停機"/>
    <m/>
    <m/>
    <m/>
    <s v="停機"/>
    <m/>
    <m/>
    <m/>
    <s v="停機"/>
    <m/>
    <s v=""/>
    <s v="停機"/>
    <s v=""/>
    <s v=""/>
    <s v=""/>
    <s v=""/>
    <s v="A"/>
    <n v="1"/>
    <s v="N/A"/>
    <s v="N/A"/>
    <s v="N/A"/>
    <s v="N/A"/>
  </r>
  <r>
    <x v="11"/>
    <x v="11"/>
    <x v="10"/>
    <x v="1"/>
    <x v="3"/>
    <x v="6"/>
    <x v="2"/>
    <x v="10"/>
    <x v="1"/>
    <n v="48"/>
    <n v="0"/>
    <n v="9027"/>
    <n v="8307"/>
    <n v="20"/>
    <n v="0"/>
    <n v="8951"/>
    <n v="8604"/>
    <n v="10"/>
    <n v="0"/>
    <n v="9148"/>
    <n v="8650"/>
    <n v="46"/>
    <n v="4"/>
    <n v="8922"/>
    <n v="8547"/>
    <n v="3.2653061224489797"/>
    <n v="20.666666666666668"/>
    <n v="0.99411057692307692"/>
    <n v="87.694999999999993"/>
    <n v="2.5833333333333335"/>
    <n v="2.5"/>
    <s v="A"/>
    <n v="0.5"/>
    <s v="JERON"/>
    <s v="JERON"/>
    <s v="RON"/>
    <s v="RON"/>
  </r>
  <r>
    <x v="11"/>
    <x v="12"/>
    <x v="11"/>
    <x v="0"/>
    <x v="8"/>
    <x v="9"/>
    <x v="6"/>
    <x v="11"/>
    <x v="1"/>
    <n v="13"/>
    <n v="0"/>
    <n v="9360"/>
    <n v="8679"/>
    <n v="18"/>
    <n v="3"/>
    <n v="9193"/>
    <n v="8299"/>
    <n v="8"/>
    <n v="0"/>
    <n v="9279"/>
    <n v="8649"/>
    <n v="10"/>
    <n v="1"/>
    <n v="9370"/>
    <n v="8946"/>
    <n v="3.0573248407643314"/>
    <n v="16.333333333333332"/>
    <n v="0.99370993589743595"/>
    <n v="89.71875"/>
    <n v="2.0416666666666665"/>
    <n v="1.875"/>
    <s v="A"/>
    <n v="1"/>
    <s v="JUNJUN"/>
    <s v="JUNJUN"/>
    <s v="NASH"/>
    <s v="NASH"/>
  </r>
  <r>
    <x v="11"/>
    <x v="13"/>
    <x v="4"/>
    <x v="0"/>
    <x v="4"/>
    <x v="4"/>
    <x v="3"/>
    <x v="4"/>
    <x v="2"/>
    <m/>
    <m/>
    <s v="停機"/>
    <m/>
    <m/>
    <m/>
    <s v="停機"/>
    <m/>
    <m/>
    <m/>
    <s v="停機"/>
    <m/>
    <m/>
    <m/>
    <s v="停機"/>
    <m/>
    <s v=""/>
    <s v="停機"/>
    <s v=""/>
    <s v=""/>
    <s v=""/>
    <s v=""/>
    <s v="A"/>
    <n v="1"/>
    <s v="N/A"/>
    <s v="N/A"/>
    <s v="N/A"/>
    <s v="N/A"/>
  </r>
  <r>
    <x v="11"/>
    <x v="14"/>
    <x v="12"/>
    <x v="0"/>
    <x v="9"/>
    <x v="10"/>
    <x v="2"/>
    <x v="12"/>
    <x v="1"/>
    <n v="20"/>
    <n v="0"/>
    <n v="7433"/>
    <n v="7947"/>
    <n v="8"/>
    <n v="0"/>
    <n v="7374"/>
    <n v="8053"/>
    <n v="7"/>
    <n v="0"/>
    <n v="7451"/>
    <n v="8104"/>
    <n v="17"/>
    <n v="1"/>
    <n v="7657"/>
    <n v="8028"/>
    <n v="2.2187981510015407"/>
    <n v="17.333333333333332"/>
    <n v="0.99783319978632479"/>
    <n v="77.558750000000003"/>
    <n v="2.1666666666666665"/>
    <n v="2.125"/>
    <s v="A"/>
    <n v="1"/>
    <s v="JERON"/>
    <s v="JERON"/>
    <s v="RON"/>
    <s v="RON"/>
  </r>
  <r>
    <x v="11"/>
    <x v="15"/>
    <x v="4"/>
    <x v="0"/>
    <x v="4"/>
    <x v="4"/>
    <x v="3"/>
    <x v="4"/>
    <x v="2"/>
    <m/>
    <m/>
    <s v="停機"/>
    <m/>
    <m/>
    <m/>
    <s v="停機"/>
    <m/>
    <m/>
    <m/>
    <s v="停機"/>
    <m/>
    <m/>
    <m/>
    <s v="停機"/>
    <m/>
    <s v=""/>
    <s v="停機"/>
    <s v=""/>
    <s v=""/>
    <s v=""/>
    <s v=""/>
    <s v="A"/>
    <n v="1"/>
    <s v="N/A"/>
    <s v="N/A"/>
    <s v="N/A"/>
    <s v="N/A"/>
  </r>
  <r>
    <x v="11"/>
    <x v="16"/>
    <x v="4"/>
    <x v="0"/>
    <x v="4"/>
    <x v="4"/>
    <x v="3"/>
    <x v="4"/>
    <x v="2"/>
    <m/>
    <m/>
    <s v="停機"/>
    <m/>
    <m/>
    <m/>
    <s v="停機"/>
    <m/>
    <m/>
    <m/>
    <s v="停機"/>
    <m/>
    <m/>
    <m/>
    <s v="停機"/>
    <m/>
    <s v=""/>
    <s v="停機"/>
    <s v=""/>
    <s v=""/>
    <s v=""/>
    <s v=""/>
    <s v="A"/>
    <n v="1"/>
    <s v="N/A"/>
    <s v="N/A"/>
    <s v="N/A"/>
    <s v="N/A"/>
  </r>
  <r>
    <x v="11"/>
    <x v="17"/>
    <x v="13"/>
    <x v="0"/>
    <x v="10"/>
    <x v="11"/>
    <x v="4"/>
    <x v="13"/>
    <x v="3"/>
    <n v="24"/>
    <n v="0"/>
    <n v="8938"/>
    <n v="9559"/>
    <n v="18"/>
    <n v="0"/>
    <n v="8772"/>
    <n v="9595"/>
    <n v="10"/>
    <n v="4"/>
    <n v="8920"/>
    <n v="9635"/>
    <n v="14"/>
    <n v="2"/>
    <n v="9038"/>
    <n v="9638"/>
    <n v="6.9230769230769234"/>
    <n v="11"/>
    <n v="0.99583333333333335"/>
    <n v="92.618750000000006"/>
    <n v="1.375"/>
    <n v="1.25"/>
    <s v="A"/>
    <n v="0.5"/>
    <s v="JERON"/>
    <s v="JERON"/>
    <s v="RON"/>
    <s v="RON"/>
  </r>
  <r>
    <x v="11"/>
    <x v="18"/>
    <x v="4"/>
    <x v="0"/>
    <x v="4"/>
    <x v="4"/>
    <x v="3"/>
    <x v="4"/>
    <x v="2"/>
    <m/>
    <m/>
    <s v="停機"/>
    <m/>
    <m/>
    <m/>
    <s v="停機"/>
    <m/>
    <m/>
    <m/>
    <s v="停機"/>
    <m/>
    <m/>
    <m/>
    <s v="停機"/>
    <m/>
    <s v=""/>
    <s v="停機"/>
    <s v=""/>
    <s v=""/>
    <s v=""/>
    <s v=""/>
    <s v="J"/>
    <n v="1"/>
    <s v="N/A"/>
    <s v="N/A"/>
    <s v="N/A"/>
    <s v="N/A"/>
  </r>
  <r>
    <x v="11"/>
    <x v="19"/>
    <x v="30"/>
    <x v="1"/>
    <x v="11"/>
    <x v="17"/>
    <x v="4"/>
    <x v="28"/>
    <x v="4"/>
    <n v="39"/>
    <n v="4"/>
    <n v="6630"/>
    <m/>
    <n v="22"/>
    <n v="5"/>
    <n v="7740"/>
    <m/>
    <n v="7"/>
    <n v="3"/>
    <n v="8040"/>
    <m/>
    <n v="15"/>
    <n v="7"/>
    <n v="7960"/>
    <m/>
    <n v="5.0526315789473681"/>
    <n v="27.666666666666668"/>
    <n v="0.98192107371794868"/>
    <n v="75.924999999999997"/>
    <n v="3.4583333333333335"/>
    <n v="2.6666666666666665"/>
    <s v="J"/>
    <n v="1"/>
    <s v="JUNJUN"/>
    <s v="JUNJUN"/>
    <s v="NASH"/>
    <s v="NASH"/>
  </r>
  <r>
    <x v="11"/>
    <x v="20"/>
    <x v="4"/>
    <x v="0"/>
    <x v="4"/>
    <x v="4"/>
    <x v="3"/>
    <x v="4"/>
    <x v="2"/>
    <m/>
    <m/>
    <s v="停機"/>
    <m/>
    <m/>
    <m/>
    <s v="停機"/>
    <m/>
    <m/>
    <m/>
    <s v="停機"/>
    <m/>
    <m/>
    <m/>
    <s v="停機"/>
    <m/>
    <s v=""/>
    <s v="停機"/>
    <s v=""/>
    <s v=""/>
    <s v=""/>
    <s v=""/>
    <s v="J"/>
    <n v="1"/>
    <s v="N/A"/>
    <s v="N/A"/>
    <s v="N/A"/>
    <s v="N/A"/>
  </r>
  <r>
    <x v="11"/>
    <x v="21"/>
    <x v="28"/>
    <x v="1"/>
    <x v="11"/>
    <x v="19"/>
    <x v="2"/>
    <x v="26"/>
    <x v="4"/>
    <n v="38"/>
    <n v="7"/>
    <n v="8520"/>
    <n v="9810"/>
    <n v="17"/>
    <n v="0"/>
    <n v="8890"/>
    <n v="9070"/>
    <n v="24"/>
    <n v="0"/>
    <n v="8800"/>
    <n v="9440"/>
    <n v="32"/>
    <n v="0"/>
    <n v="9070"/>
    <n v="9810"/>
    <n v="5.8775510204081636"/>
    <n v="37"/>
    <n v="0.99427417200854706"/>
    <n v="91.762500000000003"/>
    <n v="4.625"/>
    <n v="4.333333333333333"/>
    <s v="T"/>
    <n v="1"/>
    <s v="BRYAN"/>
    <s v="BRYAN"/>
    <s v="VIN"/>
    <s v="VIN"/>
  </r>
  <r>
    <x v="11"/>
    <x v="22"/>
    <x v="25"/>
    <x v="1"/>
    <x v="11"/>
    <x v="17"/>
    <x v="2"/>
    <x v="23"/>
    <x v="4"/>
    <n v="34"/>
    <n v="8"/>
    <n v="9630"/>
    <n v="9350"/>
    <n v="11"/>
    <n v="0"/>
    <n v="9551"/>
    <n v="8890"/>
    <n v="20"/>
    <n v="0"/>
    <n v="8630"/>
    <n v="8980"/>
    <n v="38"/>
    <n v="0"/>
    <n v="9630"/>
    <n v="9540"/>
    <n v="5.8536585365853657"/>
    <n v="34.333333333333336"/>
    <n v="0.9934294871794872"/>
    <n v="92.751249999999999"/>
    <n v="4.291666666666667"/>
    <n v="3.9583333333333335"/>
    <s v="T"/>
    <n v="1"/>
    <s v="BRYAN"/>
    <s v="BRYAN"/>
    <s v="VIN"/>
    <s v="VIN"/>
  </r>
  <r>
    <x v="11"/>
    <x v="23"/>
    <x v="17"/>
    <x v="0"/>
    <x v="11"/>
    <x v="14"/>
    <x v="7"/>
    <x v="17"/>
    <x v="1"/>
    <n v="34"/>
    <n v="0"/>
    <n v="9440"/>
    <m/>
    <n v="13"/>
    <n v="0"/>
    <n v="9170"/>
    <m/>
    <n v="7"/>
    <n v="0"/>
    <n v="9440"/>
    <m/>
    <n v="25"/>
    <n v="1"/>
    <n v="9440"/>
    <m/>
    <n v="6.2882096069868991"/>
    <n v="52.666666666666664"/>
    <n v="0.9992354433760684"/>
    <n v="93.724999999999994"/>
    <n v="6.583333333333333"/>
    <n v="6.5"/>
    <s v="T"/>
    <n v="2"/>
    <s v="BRYAN"/>
    <s v="BRYAN"/>
    <s v="MAMAY"/>
    <s v="MAMAY"/>
  </r>
  <r>
    <x v="11"/>
    <x v="23"/>
    <x v="18"/>
    <x v="0"/>
    <x v="11"/>
    <x v="14"/>
    <x v="7"/>
    <x v="18"/>
    <x v="1"/>
    <n v="38"/>
    <n v="0"/>
    <m/>
    <n v="9810"/>
    <n v="22"/>
    <n v="11"/>
    <m/>
    <n v="9071"/>
    <n v="14"/>
    <n v="2"/>
    <m/>
    <n v="9720"/>
    <n v="22"/>
    <n v="3"/>
    <m/>
    <n v="9630"/>
    <n v="6.1802575107296134"/>
    <n v="64"/>
    <n v="0.98755341880341885"/>
    <n v="95.577500000000001"/>
    <n v="8"/>
    <n v="6.666666666666667"/>
    <s v="T"/>
    <n v="2"/>
    <s v="BRYAN"/>
    <s v="BRYAN"/>
    <s v="MAMAY"/>
    <s v="MAMAY"/>
  </r>
  <r>
    <x v="11"/>
    <x v="24"/>
    <x v="4"/>
    <x v="0"/>
    <x v="4"/>
    <x v="4"/>
    <x v="3"/>
    <x v="4"/>
    <x v="2"/>
    <m/>
    <m/>
    <s v="停機"/>
    <m/>
    <m/>
    <m/>
    <s v="停機"/>
    <m/>
    <m/>
    <m/>
    <s v="停機"/>
    <m/>
    <m/>
    <m/>
    <s v="停機"/>
    <m/>
    <s v=""/>
    <s v="停機"/>
    <s v=""/>
    <s v=""/>
    <s v=""/>
    <s v=""/>
    <s v="T"/>
    <n v="2"/>
    <s v="N/A"/>
    <s v="N/A"/>
    <s v="N/A"/>
    <s v="N/A"/>
  </r>
  <r>
    <x v="11"/>
    <x v="25"/>
    <x v="20"/>
    <x v="1"/>
    <x v="13"/>
    <x v="16"/>
    <x v="8"/>
    <x v="20"/>
    <x v="4"/>
    <n v="14"/>
    <n v="0"/>
    <n v="7410"/>
    <m/>
    <n v="8"/>
    <n v="0"/>
    <n v="7410"/>
    <m/>
    <n v="10"/>
    <n v="2"/>
    <n v="7410"/>
    <m/>
    <n v="12"/>
    <n v="2"/>
    <n v="7310"/>
    <m/>
    <n v="6.6055045871559637"/>
    <n v="29.333333333333332"/>
    <n v="0.99708867521367517"/>
    <n v="73.849999999999994"/>
    <n v="3.6666666666666665"/>
    <n v="3.3333333333333335"/>
    <s v="T"/>
    <n v="2"/>
    <s v="MAR"/>
    <s v="MAR"/>
    <s v="MAMAY"/>
    <s v="MAMAY"/>
  </r>
  <r>
    <x v="11"/>
    <x v="25"/>
    <x v="31"/>
    <x v="1"/>
    <x v="11"/>
    <x v="19"/>
    <x v="2"/>
    <x v="29"/>
    <x v="4"/>
    <n v="17"/>
    <n v="0"/>
    <m/>
    <n v="10000"/>
    <n v="17"/>
    <n v="0"/>
    <m/>
    <n v="10000"/>
    <n v="3"/>
    <n v="0"/>
    <m/>
    <n v="10000"/>
    <n v="10"/>
    <n v="1"/>
    <m/>
    <n v="9910"/>
    <n v="5.8536585365853657"/>
    <n v="31.333333333333332"/>
    <n v="0.99917868589743586"/>
    <n v="99.775000000000006"/>
    <n v="3.9166666666666665"/>
    <n v="3.8333333333333335"/>
    <s v="T"/>
    <n v="2"/>
    <s v="MAR"/>
    <s v="MAR"/>
    <s v="MAMAY"/>
    <s v="MAMAY"/>
  </r>
  <r>
    <x v="11"/>
    <x v="26"/>
    <x v="29"/>
    <x v="1"/>
    <x v="11"/>
    <x v="19"/>
    <x v="2"/>
    <x v="27"/>
    <x v="4"/>
    <m/>
    <m/>
    <s v="清車"/>
    <m/>
    <m/>
    <m/>
    <s v="清車"/>
    <m/>
    <m/>
    <m/>
    <s v="清車"/>
    <m/>
    <m/>
    <m/>
    <s v="清車"/>
    <m/>
    <n v="5.8536585365853657"/>
    <s v="清車"/>
    <s v=""/>
    <s v=""/>
    <s v=""/>
    <s v=""/>
    <s v="T"/>
    <n v="1"/>
    <s v="MAR"/>
    <s v="MAR"/>
    <s v="MAMAY"/>
    <s v="MAMAY"/>
  </r>
  <r>
    <x v="11"/>
    <x v="27"/>
    <x v="32"/>
    <x v="0"/>
    <x v="16"/>
    <x v="20"/>
    <x v="0"/>
    <x v="30"/>
    <x v="3"/>
    <n v="4"/>
    <n v="0"/>
    <n v="1578"/>
    <m/>
    <n v="4"/>
    <n v="0"/>
    <n v="1910"/>
    <m/>
    <n v="20"/>
    <n v="0"/>
    <n v="2093"/>
    <m/>
    <n v="10"/>
    <n v="0"/>
    <n v="2999"/>
    <m/>
    <n v="2.028169014084507"/>
    <n v="25.333333333333332"/>
    <n v="1"/>
    <m/>
    <n v="3.1666666666666665"/>
    <n v="1.5833333333333333"/>
    <s v="S"/>
    <n v="3"/>
    <s v="KIM"/>
    <s v="KIM"/>
    <s v="JOHNDEL"/>
    <s v="JOHNDEL"/>
  </r>
  <r>
    <x v="11"/>
    <x v="27"/>
    <x v="33"/>
    <x v="0"/>
    <x v="17"/>
    <x v="21"/>
    <x v="4"/>
    <x v="31"/>
    <x v="1"/>
    <n v="16"/>
    <n v="0"/>
    <n v="1578"/>
    <m/>
    <n v="8"/>
    <n v="0"/>
    <n v="1910"/>
    <m/>
    <n v="16"/>
    <n v="0"/>
    <n v="2093"/>
    <m/>
    <n v="8"/>
    <n v="2"/>
    <n v="2999"/>
    <m/>
    <n v="2.8402366863905324"/>
    <n v="32"/>
    <n v="0.97969530949634753"/>
    <m/>
    <n v="4"/>
    <n v="1.9166666666666667"/>
    <s v="S"/>
    <n v="3"/>
    <s v="KIM"/>
    <s v="KIM"/>
    <s v="JOHNDEL"/>
    <s v="JOHNDEL"/>
  </r>
  <r>
    <x v="11"/>
    <x v="28"/>
    <x v="23"/>
    <x v="0"/>
    <x v="4"/>
    <x v="4"/>
    <x v="3"/>
    <x v="4"/>
    <x v="2"/>
    <m/>
    <m/>
    <s v="絲開發"/>
    <m/>
    <m/>
    <m/>
    <s v="絲開發"/>
    <m/>
    <m/>
    <m/>
    <s v="絲開發"/>
    <m/>
    <m/>
    <m/>
    <s v="絲開發"/>
    <m/>
    <s v=""/>
    <s v=""/>
    <s v=""/>
    <m/>
    <s v=""/>
    <s v=""/>
    <s v="S"/>
    <n v="5"/>
    <s v="KIM"/>
    <s v="KIM"/>
    <s v="JOHNDEL"/>
    <s v="JOHNDEL"/>
  </r>
  <r>
    <x v="11"/>
    <x v="29"/>
    <x v="24"/>
    <x v="0"/>
    <x v="4"/>
    <x v="4"/>
    <x v="3"/>
    <x v="4"/>
    <x v="2"/>
    <m/>
    <m/>
    <s v="停機"/>
    <m/>
    <m/>
    <m/>
    <s v="停機"/>
    <m/>
    <m/>
    <m/>
    <s v="停機"/>
    <m/>
    <m/>
    <m/>
    <s v="停機"/>
    <m/>
    <s v=""/>
    <s v="停機"/>
    <s v=""/>
    <s v=""/>
    <s v=""/>
    <s v=""/>
    <s v="M"/>
    <n v="1"/>
    <s v="N/A"/>
    <s v="N/A"/>
    <s v="N/A"/>
    <s v="N/A"/>
  </r>
  <r>
    <x v="11"/>
    <x v="30"/>
    <x v="24"/>
    <x v="0"/>
    <x v="4"/>
    <x v="4"/>
    <x v="3"/>
    <x v="4"/>
    <x v="2"/>
    <m/>
    <m/>
    <s v="停機"/>
    <m/>
    <m/>
    <m/>
    <s v="停機"/>
    <m/>
    <m/>
    <m/>
    <s v="停機"/>
    <m/>
    <m/>
    <m/>
    <s v="停機"/>
    <m/>
    <s v=""/>
    <s v="停機"/>
    <s v=""/>
    <s v=""/>
    <s v=""/>
    <s v=""/>
    <s v="M"/>
    <n v="1"/>
    <s v="N/A"/>
    <s v="N/A"/>
    <s v="N/A"/>
    <s v="N/A"/>
  </r>
  <r>
    <x v="11"/>
    <x v="31"/>
    <x v="24"/>
    <x v="0"/>
    <x v="4"/>
    <x v="4"/>
    <x v="3"/>
    <x v="4"/>
    <x v="2"/>
    <m/>
    <m/>
    <s v="停機"/>
    <m/>
    <m/>
    <m/>
    <s v="停機"/>
    <m/>
    <m/>
    <m/>
    <s v="停機"/>
    <m/>
    <m/>
    <m/>
    <s v="停機"/>
    <m/>
    <s v=""/>
    <s v="停機"/>
    <s v=""/>
    <s v=""/>
    <s v=""/>
    <s v=""/>
    <s v="M"/>
    <n v="1"/>
    <s v="N/A"/>
    <s v="N/A"/>
    <s v="N/A"/>
    <s v="N/A"/>
  </r>
  <r>
    <x v="11"/>
    <x v="32"/>
    <x v="24"/>
    <x v="0"/>
    <x v="4"/>
    <x v="4"/>
    <x v="3"/>
    <x v="4"/>
    <x v="2"/>
    <m/>
    <m/>
    <s v="停機"/>
    <m/>
    <m/>
    <m/>
    <s v="停機"/>
    <m/>
    <m/>
    <m/>
    <s v="停機"/>
    <m/>
    <m/>
    <m/>
    <s v="停機"/>
    <m/>
    <s v=""/>
    <s v="停機"/>
    <s v=""/>
    <s v=""/>
    <s v=""/>
    <s v=""/>
    <s v="M"/>
    <n v="1"/>
    <s v="N/A"/>
    <s v="N/A"/>
    <s v="N/A"/>
    <s v="N/A"/>
  </r>
  <r>
    <x v="11"/>
    <x v="33"/>
    <x v="24"/>
    <x v="0"/>
    <x v="4"/>
    <x v="4"/>
    <x v="3"/>
    <x v="4"/>
    <x v="2"/>
    <m/>
    <m/>
    <s v="停機"/>
    <m/>
    <m/>
    <m/>
    <s v="停機"/>
    <m/>
    <m/>
    <m/>
    <s v="停機"/>
    <m/>
    <m/>
    <m/>
    <s v="停機"/>
    <m/>
    <s v=""/>
    <s v="停機"/>
    <s v=""/>
    <s v=""/>
    <s v=""/>
    <s v=""/>
    <s v="M"/>
    <n v="1"/>
    <s v="N/A"/>
    <s v="N/A"/>
    <s v="N/A"/>
    <s v="N/A"/>
  </r>
  <r>
    <x v="11"/>
    <x v="34"/>
    <x v="24"/>
    <x v="0"/>
    <x v="4"/>
    <x v="4"/>
    <x v="3"/>
    <x v="4"/>
    <x v="2"/>
    <m/>
    <m/>
    <s v="停機"/>
    <m/>
    <m/>
    <m/>
    <s v="停機"/>
    <m/>
    <m/>
    <m/>
    <s v="停機"/>
    <m/>
    <m/>
    <m/>
    <s v="停機"/>
    <m/>
    <s v=""/>
    <s v="停機"/>
    <s v=""/>
    <s v=""/>
    <s v=""/>
    <s v=""/>
    <s v="M"/>
    <n v="1"/>
    <s v="N/A"/>
    <s v="N/A"/>
    <s v="N/A"/>
    <s v="N/A"/>
  </r>
  <r>
    <x v="11"/>
    <x v="35"/>
    <x v="24"/>
    <x v="0"/>
    <x v="4"/>
    <x v="4"/>
    <x v="3"/>
    <x v="4"/>
    <x v="2"/>
    <m/>
    <m/>
    <s v="停機"/>
    <m/>
    <m/>
    <m/>
    <s v="停機"/>
    <m/>
    <m/>
    <m/>
    <s v="停機"/>
    <m/>
    <m/>
    <m/>
    <s v="停機"/>
    <m/>
    <s v=""/>
    <s v="停機"/>
    <s v=""/>
    <s v=""/>
    <s v=""/>
    <s v=""/>
    <s v="M"/>
    <n v="1"/>
    <s v="N/A"/>
    <s v="N/A"/>
    <s v="N/A"/>
    <s v="N/A"/>
  </r>
  <r>
    <x v="11"/>
    <x v="36"/>
    <x v="24"/>
    <x v="0"/>
    <x v="4"/>
    <x v="4"/>
    <x v="3"/>
    <x v="4"/>
    <x v="2"/>
    <m/>
    <m/>
    <s v="停機"/>
    <m/>
    <m/>
    <m/>
    <s v="停機"/>
    <m/>
    <m/>
    <m/>
    <s v="停機"/>
    <m/>
    <m/>
    <m/>
    <s v="停機"/>
    <m/>
    <s v=""/>
    <s v="停機"/>
    <s v=""/>
    <s v=""/>
    <s v=""/>
    <s v=""/>
    <s v="M"/>
    <n v="1"/>
    <s v="N/A"/>
    <s v="N/A"/>
    <s v="N/A"/>
    <s v="N/A"/>
  </r>
  <r>
    <x v="12"/>
    <x v="0"/>
    <x v="4"/>
    <x v="0"/>
    <x v="4"/>
    <x v="4"/>
    <x v="3"/>
    <x v="4"/>
    <x v="2"/>
    <m/>
    <m/>
    <s v="停機"/>
    <m/>
    <m/>
    <m/>
    <s v="停機"/>
    <m/>
    <m/>
    <m/>
    <s v="停機"/>
    <m/>
    <m/>
    <m/>
    <s v="停機"/>
    <m/>
    <s v=""/>
    <s v="停機"/>
    <s v=""/>
    <s v=""/>
    <s v=""/>
    <s v=""/>
    <s v="A"/>
    <n v="1"/>
    <s v="N/A"/>
    <s v="N/A"/>
    <s v="N/A"/>
    <s v="N/A"/>
  </r>
  <r>
    <x v="12"/>
    <x v="1"/>
    <x v="1"/>
    <x v="0"/>
    <x v="1"/>
    <x v="1"/>
    <x v="1"/>
    <x v="1"/>
    <x v="1"/>
    <n v="14"/>
    <n v="0"/>
    <n v="8825"/>
    <n v="8353"/>
    <n v="5"/>
    <n v="0"/>
    <n v="8851"/>
    <n v="8320"/>
    <n v="10"/>
    <n v="0"/>
    <n v="8819"/>
    <n v="8217"/>
    <n v="16"/>
    <n v="0"/>
    <n v="8696"/>
    <n v="8249"/>
    <n v="1.7777777777777777"/>
    <n v="15"/>
    <n v="1"/>
    <n v="85.412499999999994"/>
    <n v="1.875"/>
    <n v="1.875"/>
    <s v="A"/>
    <n v="1"/>
    <s v="KV"/>
    <s v="RICKY"/>
    <s v="DENNIS"/>
    <s v="DENNIS"/>
  </r>
  <r>
    <x v="12"/>
    <x v="2"/>
    <x v="3"/>
    <x v="1"/>
    <x v="3"/>
    <x v="3"/>
    <x v="2"/>
    <x v="3"/>
    <x v="1"/>
    <n v="24"/>
    <n v="0"/>
    <m/>
    <n v="8603"/>
    <n v="24"/>
    <n v="0"/>
    <s v="停機"/>
    <n v="8441"/>
    <n v="10"/>
    <n v="0"/>
    <s v="停機"/>
    <n v="8442"/>
    <n v="24"/>
    <n v="0"/>
    <s v="停機"/>
    <n v="7959"/>
    <n v="3.2653061224489797"/>
    <n v="27.333333333333332"/>
    <n v="1"/>
    <n v="83.612499999999997"/>
    <n v="3.4166666666666665"/>
    <n v="3.4166666666666665"/>
    <s v="A"/>
    <n v="1"/>
    <s v="KV"/>
    <s v="RICKY"/>
    <s v="DENNIS"/>
    <s v="DENNIS"/>
  </r>
  <r>
    <x v="12"/>
    <x v="3"/>
    <x v="27"/>
    <x v="0"/>
    <x v="15"/>
    <x v="18"/>
    <x v="4"/>
    <x v="25"/>
    <x v="1"/>
    <n v="10"/>
    <n v="0"/>
    <n v="8777"/>
    <s v="停機"/>
    <n v="10"/>
    <n v="0"/>
    <n v="8818"/>
    <s v="停機"/>
    <n v="1"/>
    <n v="0"/>
    <n v="9047"/>
    <s v="停機"/>
    <n v="6"/>
    <n v="0"/>
    <n v="9010"/>
    <s v="停機"/>
    <n v="2.8346456692913384"/>
    <n v="18"/>
    <n v="1"/>
    <n v="89.13"/>
    <n v="2.25"/>
    <n v="2.25"/>
    <s v="A"/>
    <n v="2"/>
    <s v="KV"/>
    <s v="RICKY"/>
    <s v="DENNIS"/>
    <s v="DENNIS"/>
  </r>
  <r>
    <x v="12"/>
    <x v="4"/>
    <x v="5"/>
    <x v="0"/>
    <x v="5"/>
    <x v="5"/>
    <x v="4"/>
    <x v="5"/>
    <x v="3"/>
    <n v="19"/>
    <n v="0"/>
    <n v="8174"/>
    <n v="8841"/>
    <n v="16"/>
    <n v="0"/>
    <n v="8342"/>
    <n v="8731"/>
    <n v="12"/>
    <n v="2"/>
    <n v="8343"/>
    <n v="8742"/>
    <n v="21"/>
    <n v="1"/>
    <n v="8435"/>
    <n v="8591"/>
    <n v="1.7496962332928312"/>
    <n v="22.666666666666668"/>
    <n v="0.99175681089743595"/>
    <n v="85.248750000000001"/>
    <n v="2.8333333333333335"/>
    <n v="2.7083333333333335"/>
    <s v="A"/>
    <n v="1"/>
    <s v="JERON"/>
    <s v="JERON"/>
    <s v="RON"/>
    <s v="RON"/>
  </r>
  <r>
    <x v="12"/>
    <x v="5"/>
    <x v="4"/>
    <x v="0"/>
    <x v="4"/>
    <x v="4"/>
    <x v="3"/>
    <x v="4"/>
    <x v="2"/>
    <m/>
    <m/>
    <s v="停機"/>
    <m/>
    <m/>
    <m/>
    <s v="停機"/>
    <m/>
    <m/>
    <m/>
    <s v="停機"/>
    <m/>
    <m/>
    <m/>
    <s v="停機"/>
    <m/>
    <s v=""/>
    <s v="停機"/>
    <s v=""/>
    <s v=""/>
    <s v=""/>
    <s v=""/>
    <s v="A"/>
    <n v="1"/>
    <s v="N/A"/>
    <s v="N/A"/>
    <s v="N/A"/>
    <s v="N/A"/>
  </r>
  <r>
    <x v="12"/>
    <x v="6"/>
    <x v="8"/>
    <x v="2"/>
    <x v="6"/>
    <x v="7"/>
    <x v="5"/>
    <x v="8"/>
    <x v="0"/>
    <n v="14"/>
    <n v="0"/>
    <n v="9787"/>
    <n v="9548"/>
    <n v="13"/>
    <n v="0"/>
    <n v="9242"/>
    <n v="9666"/>
    <n v="6"/>
    <n v="0"/>
    <n v="9678"/>
    <n v="9610"/>
    <n v="14"/>
    <n v="0"/>
    <n v="9673"/>
    <n v="9661"/>
    <n v="2.4615384615384617"/>
    <n v="15.666666666666666"/>
    <n v="1"/>
    <n v="96.081249999999997"/>
    <n v="1.9583333333333333"/>
    <n v="1.9583333333333333"/>
    <s v="A"/>
    <n v="1"/>
    <s v="KV"/>
    <s v="RICKY"/>
    <s v="DENNIS"/>
    <s v="DENNIS"/>
  </r>
  <r>
    <x v="12"/>
    <x v="7"/>
    <x v="4"/>
    <x v="0"/>
    <x v="4"/>
    <x v="4"/>
    <x v="3"/>
    <x v="4"/>
    <x v="2"/>
    <m/>
    <m/>
    <s v="停機"/>
    <m/>
    <m/>
    <m/>
    <s v="停機"/>
    <m/>
    <m/>
    <m/>
    <s v="停機"/>
    <m/>
    <m/>
    <m/>
    <s v="停機"/>
    <m/>
    <s v=""/>
    <s v="停機"/>
    <s v=""/>
    <s v=""/>
    <s v=""/>
    <s v=""/>
    <s v="A"/>
    <n v="1"/>
    <s v="N/A"/>
    <s v="N/A"/>
    <s v="N/A"/>
    <s v="N/A"/>
  </r>
  <r>
    <x v="12"/>
    <x v="8"/>
    <x v="26"/>
    <x v="0"/>
    <x v="14"/>
    <x v="8"/>
    <x v="4"/>
    <x v="24"/>
    <x v="1"/>
    <n v="16"/>
    <n v="0"/>
    <n v="8304"/>
    <n v="8053"/>
    <n v="3"/>
    <n v="0"/>
    <n v="8595"/>
    <n v="8216"/>
    <n v="2"/>
    <n v="0"/>
    <n v="8604"/>
    <n v="8203"/>
    <n v="12"/>
    <n v="0"/>
    <n v="8261"/>
    <n v="8149"/>
    <n v="2.8685258964143427"/>
    <n v="11"/>
    <n v="1"/>
    <n v="82.981250000000003"/>
    <n v="1.375"/>
    <n v="1.375"/>
    <s v="A"/>
    <n v="1"/>
    <s v="KV"/>
    <s v="RICKY"/>
    <s v="DENNIS"/>
    <s v="DENNIS"/>
  </r>
  <r>
    <x v="12"/>
    <x v="9"/>
    <x v="4"/>
    <x v="0"/>
    <x v="4"/>
    <x v="4"/>
    <x v="3"/>
    <x v="4"/>
    <x v="2"/>
    <m/>
    <m/>
    <s v="停機"/>
    <m/>
    <m/>
    <m/>
    <s v="停機"/>
    <m/>
    <m/>
    <m/>
    <s v="停機"/>
    <m/>
    <m/>
    <m/>
    <s v="停機"/>
    <m/>
    <s v=""/>
    <s v="停機"/>
    <s v=""/>
    <s v=""/>
    <s v=""/>
    <s v=""/>
    <s v="A"/>
    <n v="1"/>
    <s v="N/A"/>
    <s v="N/A"/>
    <s v="N/A"/>
    <s v="N/A"/>
  </r>
  <r>
    <x v="12"/>
    <x v="10"/>
    <x v="4"/>
    <x v="0"/>
    <x v="4"/>
    <x v="4"/>
    <x v="3"/>
    <x v="4"/>
    <x v="2"/>
    <m/>
    <m/>
    <s v="停機"/>
    <m/>
    <m/>
    <m/>
    <s v="停機"/>
    <m/>
    <m/>
    <m/>
    <s v="停機"/>
    <m/>
    <m/>
    <m/>
    <s v="停機"/>
    <m/>
    <s v=""/>
    <s v="停機"/>
    <s v=""/>
    <s v=""/>
    <s v=""/>
    <s v=""/>
    <s v="A"/>
    <n v="1"/>
    <s v="N/A"/>
    <s v="N/A"/>
    <s v="N/A"/>
    <s v="N/A"/>
  </r>
  <r>
    <x v="12"/>
    <x v="11"/>
    <x v="10"/>
    <x v="1"/>
    <x v="3"/>
    <x v="6"/>
    <x v="2"/>
    <x v="10"/>
    <x v="1"/>
    <n v="30"/>
    <n v="0"/>
    <n v="9142"/>
    <n v="8448"/>
    <n v="18"/>
    <n v="0"/>
    <n v="9315"/>
    <n v="8754"/>
    <n v="20"/>
    <n v="0"/>
    <n v="9305"/>
    <n v="8709"/>
    <n v="18"/>
    <n v="0"/>
    <n v="9431"/>
    <n v="8629"/>
    <n v="3.2653061224489797"/>
    <n v="14.333333333333334"/>
    <n v="1"/>
    <n v="89.666250000000005"/>
    <n v="1.7916666666666667"/>
    <n v="1.7916666666666667"/>
    <s v="A"/>
    <n v="0.5"/>
    <s v="JERON"/>
    <s v="JERON"/>
    <s v="RON"/>
    <s v="RON"/>
  </r>
  <r>
    <x v="12"/>
    <x v="12"/>
    <x v="11"/>
    <x v="0"/>
    <x v="8"/>
    <x v="9"/>
    <x v="6"/>
    <x v="11"/>
    <x v="1"/>
    <n v="24"/>
    <n v="3"/>
    <n v="9212"/>
    <n v="8801"/>
    <n v="10"/>
    <n v="2"/>
    <n v="9260"/>
    <n v="8860"/>
    <n v="9"/>
    <n v="1"/>
    <n v="8889"/>
    <n v="8889"/>
    <n v="17"/>
    <n v="2"/>
    <n v="8973"/>
    <n v="8840"/>
    <n v="3.0573248407643314"/>
    <n v="20"/>
    <n v="0.98741987179487178"/>
    <n v="89.655000000000001"/>
    <n v="2.5"/>
    <n v="2.1666666666666665"/>
    <s v="A"/>
    <n v="1"/>
    <s v="JUNJUN"/>
    <s v="JUNJUN"/>
    <s v="NASH"/>
    <s v="NASH"/>
  </r>
  <r>
    <x v="12"/>
    <x v="13"/>
    <x v="4"/>
    <x v="0"/>
    <x v="4"/>
    <x v="4"/>
    <x v="3"/>
    <x v="4"/>
    <x v="2"/>
    <m/>
    <m/>
    <s v="停機"/>
    <m/>
    <m/>
    <m/>
    <s v="停機"/>
    <m/>
    <m/>
    <m/>
    <s v="停機"/>
    <m/>
    <m/>
    <m/>
    <s v="停機"/>
    <m/>
    <s v=""/>
    <s v="停機"/>
    <s v=""/>
    <s v=""/>
    <s v=""/>
    <s v=""/>
    <s v="A"/>
    <n v="1"/>
    <s v="N/A"/>
    <s v="N/A"/>
    <s v="N/A"/>
    <s v="N/A"/>
  </r>
  <r>
    <x v="12"/>
    <x v="14"/>
    <x v="12"/>
    <x v="0"/>
    <x v="9"/>
    <x v="10"/>
    <x v="2"/>
    <x v="12"/>
    <x v="1"/>
    <n v="19"/>
    <n v="0"/>
    <n v="7609"/>
    <n v="7965"/>
    <n v="7"/>
    <n v="0"/>
    <n v="7769"/>
    <n v="8010"/>
    <n v="10"/>
    <n v="2"/>
    <n v="7741"/>
    <n v="8050"/>
    <n v="16"/>
    <n v="1"/>
    <n v="7854"/>
    <n v="8092"/>
    <n v="2.2187981510015407"/>
    <n v="17.333333333333332"/>
    <n v="0.99349959935897436"/>
    <n v="78.862499999999997"/>
    <n v="2.1666666666666665"/>
    <n v="2.0416666666666665"/>
    <s v="A"/>
    <n v="1"/>
    <s v="JERON"/>
    <s v="JERON"/>
    <s v="RON"/>
    <s v="RON"/>
  </r>
  <r>
    <x v="12"/>
    <x v="15"/>
    <x v="4"/>
    <x v="0"/>
    <x v="4"/>
    <x v="4"/>
    <x v="3"/>
    <x v="4"/>
    <x v="2"/>
    <m/>
    <m/>
    <s v="停機"/>
    <m/>
    <m/>
    <m/>
    <s v="停機"/>
    <m/>
    <m/>
    <m/>
    <s v="停機"/>
    <m/>
    <m/>
    <m/>
    <s v="停機"/>
    <m/>
    <s v=""/>
    <s v="停機"/>
    <s v=""/>
    <s v=""/>
    <s v=""/>
    <s v=""/>
    <s v="A"/>
    <n v="1"/>
    <s v="N/A"/>
    <s v="N/A"/>
    <s v="N/A"/>
    <s v="N/A"/>
  </r>
  <r>
    <x v="12"/>
    <x v="16"/>
    <x v="4"/>
    <x v="0"/>
    <x v="4"/>
    <x v="4"/>
    <x v="3"/>
    <x v="4"/>
    <x v="2"/>
    <m/>
    <m/>
    <s v="停機"/>
    <m/>
    <m/>
    <m/>
    <s v="停機"/>
    <m/>
    <m/>
    <m/>
    <s v="停機"/>
    <m/>
    <m/>
    <m/>
    <s v="停機"/>
    <m/>
    <s v=""/>
    <s v="停機"/>
    <s v=""/>
    <s v=""/>
    <s v=""/>
    <s v=""/>
    <s v="A"/>
    <n v="1"/>
    <s v="N/A"/>
    <s v="N/A"/>
    <s v="N/A"/>
    <s v="N/A"/>
  </r>
  <r>
    <x v="12"/>
    <x v="17"/>
    <x v="13"/>
    <x v="0"/>
    <x v="10"/>
    <x v="11"/>
    <x v="4"/>
    <x v="13"/>
    <x v="3"/>
    <n v="18"/>
    <n v="0"/>
    <n v="9009"/>
    <n v="9709"/>
    <n v="18"/>
    <n v="0"/>
    <n v="9352"/>
    <n v="9818"/>
    <n v="10"/>
    <n v="2"/>
    <n v="9370"/>
    <n v="9794"/>
    <n v="18"/>
    <n v="4"/>
    <n v="9389"/>
    <n v="9756"/>
    <n v="6.9230769230769234"/>
    <n v="10.666666666666666"/>
    <n v="0.99583333333333335"/>
    <n v="95.246250000000003"/>
    <n v="1.3333333333333333"/>
    <n v="1.2083333333333333"/>
    <s v="A"/>
    <n v="0.5"/>
    <s v="JERON"/>
    <s v="JERON"/>
    <s v="RON"/>
    <s v="RON"/>
  </r>
  <r>
    <x v="12"/>
    <x v="18"/>
    <x v="4"/>
    <x v="0"/>
    <x v="4"/>
    <x v="4"/>
    <x v="3"/>
    <x v="4"/>
    <x v="2"/>
    <m/>
    <m/>
    <s v="停機"/>
    <m/>
    <m/>
    <m/>
    <s v="停機"/>
    <m/>
    <m/>
    <m/>
    <s v="停機"/>
    <m/>
    <m/>
    <m/>
    <s v="停機"/>
    <m/>
    <s v=""/>
    <s v="停機"/>
    <s v=""/>
    <s v=""/>
    <s v=""/>
    <s v=""/>
    <s v="J"/>
    <n v="1"/>
    <s v="N/A"/>
    <s v="N/A"/>
    <s v="N/A"/>
    <s v="N/A"/>
  </r>
  <r>
    <x v="12"/>
    <x v="19"/>
    <x v="30"/>
    <x v="1"/>
    <x v="11"/>
    <x v="17"/>
    <x v="4"/>
    <x v="28"/>
    <x v="4"/>
    <n v="22"/>
    <n v="8"/>
    <n v="7520"/>
    <m/>
    <n v="34"/>
    <n v="6"/>
    <n v="7340"/>
    <m/>
    <n v="35"/>
    <n v="14"/>
    <n v="7080"/>
    <m/>
    <n v="21"/>
    <n v="5"/>
    <n v="7530"/>
    <m/>
    <n v="5.0526315789473681"/>
    <n v="37.333333333333336"/>
    <n v="0.96859975961538458"/>
    <n v="73.674999999999997"/>
    <n v="4.666666666666667"/>
    <n v="3.2916666666666665"/>
    <s v="J"/>
    <n v="1"/>
    <s v="JUNJUN"/>
    <s v="JUNJUN"/>
    <s v="NASH"/>
    <s v="NASH"/>
  </r>
  <r>
    <x v="12"/>
    <x v="20"/>
    <x v="4"/>
    <x v="0"/>
    <x v="4"/>
    <x v="4"/>
    <x v="3"/>
    <x v="4"/>
    <x v="2"/>
    <m/>
    <m/>
    <s v="停機"/>
    <m/>
    <m/>
    <m/>
    <s v="停機"/>
    <m/>
    <m/>
    <m/>
    <s v="停機"/>
    <m/>
    <m/>
    <m/>
    <s v="停機"/>
    <m/>
    <s v=""/>
    <s v="停機"/>
    <s v=""/>
    <s v=""/>
    <s v=""/>
    <s v=""/>
    <s v="J"/>
    <n v="1"/>
    <s v="N/A"/>
    <s v="N/A"/>
    <s v="N/A"/>
    <s v="N/A"/>
  </r>
  <r>
    <x v="12"/>
    <x v="21"/>
    <x v="28"/>
    <x v="1"/>
    <x v="11"/>
    <x v="19"/>
    <x v="2"/>
    <x v="26"/>
    <x v="4"/>
    <n v="15"/>
    <n v="3"/>
    <n v="8700"/>
    <n v="9090"/>
    <n v="14"/>
    <n v="2"/>
    <n v="8529"/>
    <n v="9260"/>
    <n v="14"/>
    <n v="0"/>
    <n v="7780"/>
    <n v="9170"/>
    <n v="46"/>
    <n v="0"/>
    <n v="8890"/>
    <n v="9350"/>
    <n v="5.8775510204081636"/>
    <n v="29.666666666666668"/>
    <n v="0.99591012286324787"/>
    <n v="88.461250000000007"/>
    <n v="3.7083333333333335"/>
    <n v="3.5"/>
    <s v="T"/>
    <n v="1"/>
    <s v="BRYAN"/>
    <s v="BRYAN"/>
    <s v="VIN"/>
    <s v="VIN"/>
  </r>
  <r>
    <x v="12"/>
    <x v="22"/>
    <x v="25"/>
    <x v="1"/>
    <x v="11"/>
    <x v="17"/>
    <x v="2"/>
    <x v="23"/>
    <x v="4"/>
    <n v="40"/>
    <n v="2"/>
    <n v="9540"/>
    <n v="9170"/>
    <n v="17"/>
    <n v="0"/>
    <n v="9260"/>
    <n v="9170"/>
    <n v="7"/>
    <n v="0"/>
    <n v="8330"/>
    <n v="9260"/>
    <n v="36"/>
    <n v="0"/>
    <n v="9540"/>
    <n v="9260"/>
    <n v="5.8536585365853657"/>
    <n v="33.333333333333336"/>
    <n v="0.99835737179487183"/>
    <n v="91.912499999999994"/>
    <n v="4.166666666666667"/>
    <n v="4.083333333333333"/>
    <s v="T"/>
    <n v="1"/>
    <s v="BRYAN"/>
    <s v="BRYAN"/>
    <s v="VIN"/>
    <s v="VIN"/>
  </r>
  <r>
    <x v="12"/>
    <x v="23"/>
    <x v="17"/>
    <x v="0"/>
    <x v="11"/>
    <x v="14"/>
    <x v="7"/>
    <x v="17"/>
    <x v="1"/>
    <n v="39"/>
    <n v="0"/>
    <n v="9260"/>
    <m/>
    <n v="4"/>
    <n v="0"/>
    <n v="8730"/>
    <m/>
    <n v="15"/>
    <n v="0"/>
    <n v="9170"/>
    <m/>
    <n v="35"/>
    <n v="1"/>
    <n v="9810"/>
    <m/>
    <n v="6.2882096069868991"/>
    <n v="62"/>
    <n v="0.9992354433760684"/>
    <n v="92.424999999999997"/>
    <n v="7.75"/>
    <n v="7.666666666666667"/>
    <s v="T"/>
    <n v="2"/>
    <s v="BRYAN"/>
    <s v="BRYAN"/>
    <s v="VIN"/>
    <s v="VIN"/>
  </r>
  <r>
    <x v="12"/>
    <x v="23"/>
    <x v="18"/>
    <x v="0"/>
    <x v="11"/>
    <x v="14"/>
    <x v="7"/>
    <x v="18"/>
    <x v="1"/>
    <n v="30"/>
    <n v="0"/>
    <m/>
    <n v="9079"/>
    <n v="11"/>
    <n v="0"/>
    <m/>
    <n v="9170"/>
    <n v="15"/>
    <n v="0"/>
    <n v="9070"/>
    <m/>
    <n v="9"/>
    <n v="0"/>
    <n v="9170"/>
    <m/>
    <n v="6.1802575107296134"/>
    <n v="43.333333333333336"/>
    <n v="1"/>
    <n v="91.222499999999997"/>
    <n v="5.416666666666667"/>
    <n v="5.416666666666667"/>
    <s v="T"/>
    <n v="2"/>
    <s v="BRYAN"/>
    <s v="BRYAN"/>
    <s v="MAMAY"/>
    <s v="MAMAY"/>
  </r>
  <r>
    <x v="12"/>
    <x v="24"/>
    <x v="4"/>
    <x v="0"/>
    <x v="4"/>
    <x v="4"/>
    <x v="3"/>
    <x v="4"/>
    <x v="2"/>
    <m/>
    <m/>
    <s v="停機"/>
    <m/>
    <m/>
    <m/>
    <s v="停機"/>
    <m/>
    <m/>
    <m/>
    <s v="停機"/>
    <m/>
    <m/>
    <m/>
    <s v="停機"/>
    <m/>
    <s v=""/>
    <s v="停機"/>
    <s v=""/>
    <s v=""/>
    <s v=""/>
    <s v=""/>
    <s v="T"/>
    <n v="2"/>
    <s v="N/A"/>
    <s v="N/A"/>
    <s v="N/A"/>
    <s v="N/A"/>
  </r>
  <r>
    <x v="12"/>
    <x v="25"/>
    <x v="20"/>
    <x v="1"/>
    <x v="13"/>
    <x v="16"/>
    <x v="8"/>
    <x v="20"/>
    <x v="4"/>
    <n v="9"/>
    <n v="0"/>
    <n v="4350"/>
    <m/>
    <m/>
    <m/>
    <s v="了機"/>
    <m/>
    <m/>
    <m/>
    <s v="了機"/>
    <m/>
    <m/>
    <m/>
    <s v="了機"/>
    <m/>
    <n v="6.6055045871559637"/>
    <n v="6"/>
    <n v="1"/>
    <n v="43.5"/>
    <n v="0.75"/>
    <n v="0.75"/>
    <s v="T"/>
    <n v="2"/>
    <s v="DENDEN"/>
    <s v="DENDEN"/>
    <s v="MAMAY"/>
    <s v="MAMAY"/>
  </r>
  <r>
    <x v="12"/>
    <x v="25"/>
    <x v="31"/>
    <x v="1"/>
    <x v="11"/>
    <x v="19"/>
    <x v="2"/>
    <x v="29"/>
    <x v="4"/>
    <n v="6"/>
    <n v="0"/>
    <m/>
    <n v="10000"/>
    <n v="17"/>
    <n v="0"/>
    <m/>
    <n v="9910"/>
    <n v="0"/>
    <n v="0"/>
    <n v="9630"/>
    <m/>
    <n v="3"/>
    <n v="0"/>
    <n v="9810"/>
    <m/>
    <n v="5.8536585365853657"/>
    <n v="17.333333333333332"/>
    <n v="1"/>
    <n v="98.375"/>
    <n v="2.1666666666666665"/>
    <n v="2.1666666666666665"/>
    <s v="T"/>
    <n v="2"/>
    <s v="DENDEN"/>
    <s v="DENDEN"/>
    <s v="MAMAY"/>
    <s v="MAMAY"/>
  </r>
  <r>
    <x v="12"/>
    <x v="26"/>
    <x v="29"/>
    <x v="1"/>
    <x v="11"/>
    <x v="19"/>
    <x v="2"/>
    <x v="27"/>
    <x v="4"/>
    <m/>
    <m/>
    <s v="清車"/>
    <m/>
    <m/>
    <m/>
    <s v="清車"/>
    <m/>
    <n v="0"/>
    <n v="0"/>
    <n v="9910"/>
    <n v="9350"/>
    <n v="19"/>
    <n v="1"/>
    <n v="9910"/>
    <n v="9260"/>
    <n v="5.8536585365853657"/>
    <s v="清車"/>
    <s v=""/>
    <n v="96.075000000000003"/>
    <s v=""/>
    <s v=""/>
    <s v="T"/>
    <n v="1"/>
    <s v="DENDEN"/>
    <s v="DENDEN"/>
    <s v="MAMAY"/>
    <s v="MAMAY"/>
  </r>
  <r>
    <x v="12"/>
    <x v="27"/>
    <x v="32"/>
    <x v="0"/>
    <x v="16"/>
    <x v="20"/>
    <x v="0"/>
    <x v="30"/>
    <x v="3"/>
    <n v="22"/>
    <n v="0"/>
    <n v="2781"/>
    <m/>
    <n v="8"/>
    <n v="0"/>
    <n v="3268"/>
    <m/>
    <n v="16"/>
    <n v="0"/>
    <n v="3023"/>
    <m/>
    <n v="8"/>
    <n v="0"/>
    <n v="2740"/>
    <m/>
    <n v="2.028169014084507"/>
    <n v="36"/>
    <n v="1"/>
    <m/>
    <n v="4.5"/>
    <n v="2.25"/>
    <s v="S"/>
    <n v="3"/>
    <s v="KIM"/>
    <s v="KIM"/>
    <s v="JOHNDEL"/>
    <s v="JOHNDEL"/>
  </r>
  <r>
    <x v="12"/>
    <x v="27"/>
    <x v="33"/>
    <x v="0"/>
    <x v="17"/>
    <x v="21"/>
    <x v="4"/>
    <x v="31"/>
    <x v="1"/>
    <n v="14"/>
    <n v="0"/>
    <n v="2781"/>
    <m/>
    <n v="4"/>
    <n v="0"/>
    <n v="3268"/>
    <m/>
    <n v="4"/>
    <n v="0"/>
    <n v="3033"/>
    <m/>
    <n v="28"/>
    <n v="0"/>
    <n v="2740"/>
    <m/>
    <n v="2.8402366863905324"/>
    <n v="33.333333333333336"/>
    <n v="1"/>
    <m/>
    <n v="4.166666666666667"/>
    <n v="2.0833333333333335"/>
    <s v="S"/>
    <n v="3"/>
    <s v="KIM"/>
    <s v="KIM"/>
    <s v="JOHNDEL"/>
    <s v="JOHNDEL"/>
  </r>
  <r>
    <x v="12"/>
    <x v="28"/>
    <x v="23"/>
    <x v="0"/>
    <x v="4"/>
    <x v="4"/>
    <x v="3"/>
    <x v="4"/>
    <x v="2"/>
    <m/>
    <m/>
    <s v="絲開發"/>
    <m/>
    <m/>
    <m/>
    <s v="絲開發"/>
    <m/>
    <m/>
    <m/>
    <s v="絲開發"/>
    <m/>
    <m/>
    <m/>
    <s v="絲開發"/>
    <m/>
    <s v=""/>
    <s v=""/>
    <s v=""/>
    <m/>
    <s v=""/>
    <s v=""/>
    <s v="S"/>
    <n v="5"/>
    <s v="KIM"/>
    <s v="KIM"/>
    <s v="JOHNDEL"/>
    <s v="JOHNDEL"/>
  </r>
  <r>
    <x v="12"/>
    <x v="29"/>
    <x v="24"/>
    <x v="0"/>
    <x v="4"/>
    <x v="4"/>
    <x v="3"/>
    <x v="4"/>
    <x v="2"/>
    <m/>
    <m/>
    <s v="停機"/>
    <m/>
    <m/>
    <m/>
    <s v="停機"/>
    <m/>
    <m/>
    <m/>
    <s v="停機"/>
    <m/>
    <m/>
    <m/>
    <s v="停機"/>
    <m/>
    <s v=""/>
    <s v="停機"/>
    <s v=""/>
    <s v=""/>
    <s v=""/>
    <s v=""/>
    <s v="M"/>
    <n v="1"/>
    <s v="N/A"/>
    <s v="N/A"/>
    <s v="N/A"/>
    <s v="N/A"/>
  </r>
  <r>
    <x v="12"/>
    <x v="30"/>
    <x v="24"/>
    <x v="0"/>
    <x v="4"/>
    <x v="4"/>
    <x v="3"/>
    <x v="4"/>
    <x v="2"/>
    <m/>
    <m/>
    <s v="停機"/>
    <m/>
    <m/>
    <m/>
    <s v="停機"/>
    <m/>
    <m/>
    <m/>
    <s v="停機"/>
    <m/>
    <m/>
    <m/>
    <s v="停機"/>
    <m/>
    <s v=""/>
    <s v="停機"/>
    <s v=""/>
    <s v=""/>
    <s v=""/>
    <s v=""/>
    <s v="M"/>
    <n v="1"/>
    <s v="N/A"/>
    <s v="N/A"/>
    <s v="N/A"/>
    <s v="N/A"/>
  </r>
  <r>
    <x v="12"/>
    <x v="31"/>
    <x v="24"/>
    <x v="0"/>
    <x v="4"/>
    <x v="4"/>
    <x v="3"/>
    <x v="4"/>
    <x v="2"/>
    <m/>
    <m/>
    <s v="停機"/>
    <m/>
    <m/>
    <m/>
    <s v="停機"/>
    <m/>
    <m/>
    <m/>
    <s v="停機"/>
    <m/>
    <m/>
    <m/>
    <s v="停機"/>
    <m/>
    <s v=""/>
    <s v="停機"/>
    <s v=""/>
    <s v=""/>
    <s v=""/>
    <s v=""/>
    <s v="M"/>
    <n v="1"/>
    <s v="N/A"/>
    <s v="N/A"/>
    <s v="N/A"/>
    <s v="N/A"/>
  </r>
  <r>
    <x v="12"/>
    <x v="32"/>
    <x v="24"/>
    <x v="0"/>
    <x v="4"/>
    <x v="4"/>
    <x v="3"/>
    <x v="4"/>
    <x v="2"/>
    <m/>
    <m/>
    <s v="停機"/>
    <m/>
    <m/>
    <m/>
    <s v="停機"/>
    <m/>
    <m/>
    <m/>
    <s v="停機"/>
    <m/>
    <m/>
    <m/>
    <s v="停機"/>
    <m/>
    <s v=""/>
    <s v="停機"/>
    <s v=""/>
    <s v=""/>
    <s v=""/>
    <s v=""/>
    <s v="M"/>
    <n v="1"/>
    <s v="N/A"/>
    <s v="N/A"/>
    <s v="N/A"/>
    <s v="N/A"/>
  </r>
  <r>
    <x v="12"/>
    <x v="33"/>
    <x v="24"/>
    <x v="0"/>
    <x v="4"/>
    <x v="4"/>
    <x v="3"/>
    <x v="4"/>
    <x v="2"/>
    <m/>
    <m/>
    <s v="停機"/>
    <m/>
    <m/>
    <m/>
    <s v="停機"/>
    <m/>
    <m/>
    <m/>
    <s v="停機"/>
    <m/>
    <m/>
    <m/>
    <s v="停機"/>
    <m/>
    <s v=""/>
    <s v="停機"/>
    <s v=""/>
    <s v=""/>
    <s v=""/>
    <s v=""/>
    <s v="M"/>
    <n v="1"/>
    <s v="N/A"/>
    <s v="N/A"/>
    <s v="N/A"/>
    <s v="N/A"/>
  </r>
  <r>
    <x v="12"/>
    <x v="34"/>
    <x v="24"/>
    <x v="0"/>
    <x v="4"/>
    <x v="4"/>
    <x v="3"/>
    <x v="4"/>
    <x v="2"/>
    <m/>
    <m/>
    <s v="停機"/>
    <m/>
    <m/>
    <m/>
    <s v="停機"/>
    <m/>
    <m/>
    <m/>
    <s v="停機"/>
    <m/>
    <m/>
    <m/>
    <s v="停機"/>
    <m/>
    <s v=""/>
    <s v="停機"/>
    <s v=""/>
    <s v=""/>
    <s v=""/>
    <s v=""/>
    <s v="M"/>
    <n v="1"/>
    <s v="N/A"/>
    <s v="N/A"/>
    <s v="N/A"/>
    <s v="N/A"/>
  </r>
  <r>
    <x v="12"/>
    <x v="35"/>
    <x v="24"/>
    <x v="0"/>
    <x v="4"/>
    <x v="4"/>
    <x v="3"/>
    <x v="4"/>
    <x v="2"/>
    <m/>
    <m/>
    <s v="停機"/>
    <m/>
    <m/>
    <m/>
    <s v="停機"/>
    <m/>
    <m/>
    <m/>
    <s v="停機"/>
    <m/>
    <m/>
    <m/>
    <s v="停機"/>
    <m/>
    <s v=""/>
    <s v="停機"/>
    <s v=""/>
    <s v=""/>
    <s v=""/>
    <s v=""/>
    <s v="M"/>
    <n v="1"/>
    <s v="N/A"/>
    <s v="N/A"/>
    <s v="N/A"/>
    <s v="N/A"/>
  </r>
  <r>
    <x v="12"/>
    <x v="36"/>
    <x v="24"/>
    <x v="0"/>
    <x v="4"/>
    <x v="4"/>
    <x v="3"/>
    <x v="4"/>
    <x v="2"/>
    <m/>
    <m/>
    <s v="停機"/>
    <m/>
    <m/>
    <m/>
    <s v="停機"/>
    <m/>
    <m/>
    <m/>
    <s v="停機"/>
    <m/>
    <m/>
    <m/>
    <s v="停機"/>
    <m/>
    <s v=""/>
    <s v="停機"/>
    <s v=""/>
    <s v=""/>
    <s v=""/>
    <s v=""/>
    <s v="M"/>
    <n v="1"/>
    <s v="N/A"/>
    <s v="N/A"/>
    <s v="N/A"/>
    <s v="N/A"/>
  </r>
  <r>
    <x v="13"/>
    <x v="0"/>
    <x v="4"/>
    <x v="0"/>
    <x v="4"/>
    <x v="4"/>
    <x v="3"/>
    <x v="4"/>
    <x v="2"/>
    <m/>
    <m/>
    <s v="停機"/>
    <m/>
    <m/>
    <m/>
    <s v="停機"/>
    <m/>
    <m/>
    <m/>
    <s v="停機"/>
    <m/>
    <m/>
    <m/>
    <s v="停機"/>
    <m/>
    <s v=""/>
    <s v="停機"/>
    <s v=""/>
    <s v=""/>
    <s v=""/>
    <s v=""/>
    <s v="A"/>
    <n v="1"/>
    <s v="N/A"/>
    <s v="N/A"/>
    <s v="N/A"/>
    <s v="N/A"/>
  </r>
  <r>
    <x v="13"/>
    <x v="1"/>
    <x v="1"/>
    <x v="0"/>
    <x v="1"/>
    <x v="1"/>
    <x v="1"/>
    <x v="1"/>
    <x v="1"/>
    <m/>
    <m/>
    <m/>
    <m/>
    <m/>
    <m/>
    <m/>
    <m/>
    <m/>
    <m/>
    <m/>
    <m/>
    <m/>
    <m/>
    <m/>
    <m/>
    <n v="1.7777777777777777"/>
    <s v=""/>
    <s v=""/>
    <s v=""/>
    <s v=""/>
    <s v=""/>
    <s v="A"/>
    <n v="1"/>
    <s v="KV"/>
    <s v="RICKY"/>
    <s v="DENNIS"/>
    <s v="DENNIS"/>
  </r>
  <r>
    <x v="13"/>
    <x v="2"/>
    <x v="3"/>
    <x v="1"/>
    <x v="3"/>
    <x v="3"/>
    <x v="2"/>
    <x v="3"/>
    <x v="1"/>
    <m/>
    <m/>
    <s v="停機"/>
    <m/>
    <m/>
    <m/>
    <s v="停機"/>
    <m/>
    <m/>
    <m/>
    <s v="停機"/>
    <m/>
    <m/>
    <m/>
    <s v="停機"/>
    <m/>
    <n v="3.2653061224489797"/>
    <s v="停機"/>
    <s v=""/>
    <s v=""/>
    <s v=""/>
    <s v=""/>
    <s v="A"/>
    <n v="1"/>
    <s v="KV"/>
    <s v="RICKY"/>
    <s v="DENNIS"/>
    <s v="DENNIS"/>
  </r>
  <r>
    <x v="13"/>
    <x v="3"/>
    <x v="27"/>
    <x v="0"/>
    <x v="15"/>
    <x v="18"/>
    <x v="4"/>
    <x v="25"/>
    <x v="1"/>
    <m/>
    <m/>
    <m/>
    <s v="停機"/>
    <m/>
    <m/>
    <m/>
    <s v="停機"/>
    <m/>
    <m/>
    <m/>
    <s v="停機"/>
    <m/>
    <m/>
    <m/>
    <s v="停機"/>
    <n v="2.8346456692913384"/>
    <s v=""/>
    <s v=""/>
    <s v=""/>
    <s v=""/>
    <s v=""/>
    <s v="A"/>
    <n v="2"/>
    <s v="KV"/>
    <s v="RICKY"/>
    <s v="DENNIS"/>
    <s v="DENNIS"/>
  </r>
  <r>
    <x v="13"/>
    <x v="4"/>
    <x v="5"/>
    <x v="0"/>
    <x v="5"/>
    <x v="5"/>
    <x v="4"/>
    <x v="5"/>
    <x v="3"/>
    <m/>
    <m/>
    <m/>
    <m/>
    <m/>
    <m/>
    <m/>
    <m/>
    <m/>
    <m/>
    <m/>
    <m/>
    <m/>
    <m/>
    <m/>
    <m/>
    <n v="1.7496962332928312"/>
    <s v=""/>
    <s v=""/>
    <s v=""/>
    <s v=""/>
    <s v=""/>
    <s v="A"/>
    <n v="1"/>
    <s v="JERON"/>
    <s v="JERON"/>
    <s v="RON"/>
    <s v="RON"/>
  </r>
  <r>
    <x v="13"/>
    <x v="5"/>
    <x v="4"/>
    <x v="0"/>
    <x v="4"/>
    <x v="4"/>
    <x v="3"/>
    <x v="4"/>
    <x v="2"/>
    <m/>
    <m/>
    <s v="停機"/>
    <m/>
    <m/>
    <m/>
    <s v="停機"/>
    <m/>
    <m/>
    <m/>
    <s v="停機"/>
    <m/>
    <m/>
    <m/>
    <s v="停機"/>
    <m/>
    <s v=""/>
    <s v="停機"/>
    <s v=""/>
    <s v=""/>
    <s v=""/>
    <s v=""/>
    <s v="A"/>
    <n v="1"/>
    <s v="N/A"/>
    <s v="N/A"/>
    <s v="N/A"/>
    <s v="N/A"/>
  </r>
  <r>
    <x v="13"/>
    <x v="6"/>
    <x v="8"/>
    <x v="2"/>
    <x v="6"/>
    <x v="7"/>
    <x v="5"/>
    <x v="8"/>
    <x v="0"/>
    <m/>
    <m/>
    <m/>
    <m/>
    <m/>
    <m/>
    <m/>
    <m/>
    <m/>
    <m/>
    <m/>
    <m/>
    <m/>
    <m/>
    <m/>
    <m/>
    <n v="2.4615384615384617"/>
    <s v=""/>
    <s v=""/>
    <s v=""/>
    <s v=""/>
    <s v=""/>
    <s v="A"/>
    <n v="1"/>
    <s v="KV"/>
    <s v="RICKY"/>
    <s v="DENNIS"/>
    <s v="DENNIS"/>
  </r>
  <r>
    <x v="13"/>
    <x v="7"/>
    <x v="4"/>
    <x v="0"/>
    <x v="4"/>
    <x v="4"/>
    <x v="3"/>
    <x v="4"/>
    <x v="2"/>
    <m/>
    <m/>
    <s v="停機"/>
    <m/>
    <m/>
    <m/>
    <s v="停機"/>
    <m/>
    <m/>
    <m/>
    <s v="停機"/>
    <m/>
    <m/>
    <m/>
    <s v="停機"/>
    <m/>
    <s v=""/>
    <s v="停機"/>
    <s v=""/>
    <s v=""/>
    <s v=""/>
    <s v=""/>
    <s v="A"/>
    <n v="1"/>
    <s v="N/A"/>
    <s v="N/A"/>
    <s v="N/A"/>
    <s v="N/A"/>
  </r>
  <r>
    <x v="13"/>
    <x v="8"/>
    <x v="26"/>
    <x v="0"/>
    <x v="14"/>
    <x v="8"/>
    <x v="4"/>
    <x v="24"/>
    <x v="1"/>
    <m/>
    <m/>
    <m/>
    <m/>
    <m/>
    <m/>
    <m/>
    <m/>
    <m/>
    <m/>
    <m/>
    <m/>
    <m/>
    <m/>
    <m/>
    <m/>
    <n v="2.8685258964143427"/>
    <s v=""/>
    <s v=""/>
    <s v=""/>
    <s v=""/>
    <s v=""/>
    <s v="A"/>
    <n v="1"/>
    <s v="KV"/>
    <s v="RICKY"/>
    <s v="DENNIS"/>
    <s v="DENNIS"/>
  </r>
  <r>
    <x v="13"/>
    <x v="9"/>
    <x v="4"/>
    <x v="0"/>
    <x v="4"/>
    <x v="4"/>
    <x v="3"/>
    <x v="4"/>
    <x v="2"/>
    <m/>
    <m/>
    <s v="停機"/>
    <m/>
    <m/>
    <m/>
    <s v="停機"/>
    <m/>
    <m/>
    <m/>
    <s v="停機"/>
    <m/>
    <m/>
    <m/>
    <s v="停機"/>
    <m/>
    <s v=""/>
    <s v="停機"/>
    <s v=""/>
    <s v=""/>
    <s v=""/>
    <s v=""/>
    <s v="A"/>
    <n v="1"/>
    <s v="N/A"/>
    <s v="N/A"/>
    <s v="N/A"/>
    <s v="N/A"/>
  </r>
  <r>
    <x v="13"/>
    <x v="10"/>
    <x v="4"/>
    <x v="0"/>
    <x v="4"/>
    <x v="4"/>
    <x v="3"/>
    <x v="4"/>
    <x v="2"/>
    <m/>
    <m/>
    <s v="停機"/>
    <m/>
    <m/>
    <m/>
    <s v="停機"/>
    <m/>
    <m/>
    <m/>
    <s v="停機"/>
    <m/>
    <m/>
    <m/>
    <s v="停機"/>
    <m/>
    <s v=""/>
    <s v="停機"/>
    <s v=""/>
    <s v=""/>
    <s v=""/>
    <s v=""/>
    <s v="A"/>
    <n v="1"/>
    <s v="N/A"/>
    <s v="N/A"/>
    <s v="N/A"/>
    <s v="N/A"/>
  </r>
  <r>
    <x v="13"/>
    <x v="11"/>
    <x v="10"/>
    <x v="1"/>
    <x v="3"/>
    <x v="6"/>
    <x v="2"/>
    <x v="10"/>
    <x v="1"/>
    <m/>
    <m/>
    <m/>
    <m/>
    <m/>
    <m/>
    <m/>
    <m/>
    <m/>
    <m/>
    <m/>
    <m/>
    <m/>
    <m/>
    <m/>
    <m/>
    <n v="3.2653061224489797"/>
    <s v=""/>
    <s v=""/>
    <s v=""/>
    <s v=""/>
    <s v=""/>
    <s v="A"/>
    <n v="0.5"/>
    <s v="JERON"/>
    <s v="JERON"/>
    <s v="RON"/>
    <s v="RON"/>
  </r>
  <r>
    <x v="13"/>
    <x v="12"/>
    <x v="11"/>
    <x v="0"/>
    <x v="8"/>
    <x v="9"/>
    <x v="6"/>
    <x v="11"/>
    <x v="1"/>
    <m/>
    <m/>
    <m/>
    <m/>
    <m/>
    <m/>
    <m/>
    <m/>
    <m/>
    <m/>
    <m/>
    <m/>
    <m/>
    <m/>
    <m/>
    <m/>
    <n v="3.0573248407643314"/>
    <s v=""/>
    <s v=""/>
    <s v=""/>
    <s v=""/>
    <s v=""/>
    <s v="A"/>
    <n v="1"/>
    <s v="JUNJUN"/>
    <s v="JUNJUN"/>
    <s v="NASH"/>
    <s v="NASH"/>
  </r>
  <r>
    <x v="13"/>
    <x v="13"/>
    <x v="4"/>
    <x v="0"/>
    <x v="4"/>
    <x v="4"/>
    <x v="3"/>
    <x v="4"/>
    <x v="2"/>
    <m/>
    <m/>
    <s v="停機"/>
    <m/>
    <m/>
    <m/>
    <s v="停機"/>
    <m/>
    <m/>
    <m/>
    <s v="停機"/>
    <m/>
    <m/>
    <m/>
    <s v="停機"/>
    <m/>
    <s v=""/>
    <s v="停機"/>
    <s v=""/>
    <s v=""/>
    <s v=""/>
    <s v=""/>
    <s v="A"/>
    <n v="1"/>
    <s v="N/A"/>
    <s v="N/A"/>
    <s v="N/A"/>
    <s v="N/A"/>
  </r>
  <r>
    <x v="13"/>
    <x v="14"/>
    <x v="12"/>
    <x v="0"/>
    <x v="9"/>
    <x v="10"/>
    <x v="2"/>
    <x v="12"/>
    <x v="1"/>
    <m/>
    <m/>
    <m/>
    <m/>
    <m/>
    <m/>
    <m/>
    <m/>
    <m/>
    <m/>
    <m/>
    <m/>
    <m/>
    <m/>
    <m/>
    <m/>
    <n v="2.2187981510015407"/>
    <s v=""/>
    <s v=""/>
    <s v=""/>
    <s v=""/>
    <s v=""/>
    <s v="A"/>
    <n v="1"/>
    <s v="JERON"/>
    <s v="JERON"/>
    <s v="RON"/>
    <s v="RON"/>
  </r>
  <r>
    <x v="13"/>
    <x v="15"/>
    <x v="4"/>
    <x v="0"/>
    <x v="4"/>
    <x v="4"/>
    <x v="3"/>
    <x v="4"/>
    <x v="2"/>
    <m/>
    <m/>
    <s v="停機"/>
    <m/>
    <m/>
    <m/>
    <s v="停機"/>
    <m/>
    <m/>
    <m/>
    <s v="停機"/>
    <m/>
    <m/>
    <m/>
    <s v="停機"/>
    <m/>
    <s v=""/>
    <s v="停機"/>
    <s v=""/>
    <s v=""/>
    <s v=""/>
    <s v=""/>
    <s v="A"/>
    <n v="1"/>
    <s v="N/A"/>
    <s v="N/A"/>
    <s v="N/A"/>
    <s v="N/A"/>
  </r>
  <r>
    <x v="13"/>
    <x v="16"/>
    <x v="4"/>
    <x v="0"/>
    <x v="4"/>
    <x v="4"/>
    <x v="3"/>
    <x v="4"/>
    <x v="2"/>
    <m/>
    <m/>
    <s v="停機"/>
    <m/>
    <m/>
    <m/>
    <s v="停機"/>
    <m/>
    <m/>
    <m/>
    <s v="停機"/>
    <m/>
    <m/>
    <m/>
    <s v="停機"/>
    <m/>
    <s v=""/>
    <s v="停機"/>
    <s v=""/>
    <s v=""/>
    <s v=""/>
    <s v=""/>
    <s v="A"/>
    <n v="1"/>
    <s v="N/A"/>
    <s v="N/A"/>
    <s v="N/A"/>
    <s v="N/A"/>
  </r>
  <r>
    <x v="13"/>
    <x v="17"/>
    <x v="13"/>
    <x v="0"/>
    <x v="10"/>
    <x v="11"/>
    <x v="4"/>
    <x v="13"/>
    <x v="3"/>
    <m/>
    <m/>
    <m/>
    <m/>
    <m/>
    <m/>
    <m/>
    <m/>
    <m/>
    <m/>
    <m/>
    <m/>
    <m/>
    <m/>
    <m/>
    <m/>
    <n v="6.9230769230769234"/>
    <s v=""/>
    <s v=""/>
    <s v=""/>
    <s v=""/>
    <s v=""/>
    <s v="A"/>
    <n v="0.5"/>
    <s v="JERON"/>
    <s v="JERON"/>
    <s v="RON"/>
    <s v="RON"/>
  </r>
  <r>
    <x v="13"/>
    <x v="18"/>
    <x v="4"/>
    <x v="0"/>
    <x v="4"/>
    <x v="4"/>
    <x v="3"/>
    <x v="4"/>
    <x v="2"/>
    <m/>
    <m/>
    <s v="停機"/>
    <m/>
    <m/>
    <m/>
    <s v="停機"/>
    <m/>
    <m/>
    <m/>
    <s v="停機"/>
    <m/>
    <m/>
    <m/>
    <s v="停機"/>
    <m/>
    <s v=""/>
    <s v="停機"/>
    <s v=""/>
    <s v=""/>
    <s v=""/>
    <s v=""/>
    <s v="J"/>
    <n v="1"/>
    <s v="N/A"/>
    <s v="N/A"/>
    <s v="N/A"/>
    <s v="N/A"/>
  </r>
  <r>
    <x v="13"/>
    <x v="19"/>
    <x v="30"/>
    <x v="1"/>
    <x v="11"/>
    <x v="17"/>
    <x v="4"/>
    <x v="28"/>
    <x v="4"/>
    <m/>
    <m/>
    <m/>
    <m/>
    <m/>
    <m/>
    <m/>
    <m/>
    <m/>
    <m/>
    <m/>
    <m/>
    <m/>
    <m/>
    <m/>
    <m/>
    <n v="5.0526315789473681"/>
    <s v=""/>
    <s v=""/>
    <s v=""/>
    <s v=""/>
    <s v=""/>
    <s v="J"/>
    <n v="1"/>
    <s v="JUNJUN"/>
    <s v="JUNJUN"/>
    <s v="NASH"/>
    <s v="NASH"/>
  </r>
  <r>
    <x v="13"/>
    <x v="20"/>
    <x v="4"/>
    <x v="0"/>
    <x v="4"/>
    <x v="4"/>
    <x v="3"/>
    <x v="4"/>
    <x v="2"/>
    <m/>
    <m/>
    <s v="停機"/>
    <m/>
    <m/>
    <m/>
    <s v="停機"/>
    <m/>
    <m/>
    <m/>
    <s v="停機"/>
    <m/>
    <m/>
    <m/>
    <s v="停機"/>
    <m/>
    <s v=""/>
    <s v="停機"/>
    <s v=""/>
    <s v=""/>
    <s v=""/>
    <s v=""/>
    <s v="J"/>
    <n v="1"/>
    <s v="N/A"/>
    <s v="N/A"/>
    <s v="N/A"/>
    <s v="N/A"/>
  </r>
  <r>
    <x v="13"/>
    <x v="21"/>
    <x v="28"/>
    <x v="1"/>
    <x v="11"/>
    <x v="19"/>
    <x v="2"/>
    <x v="26"/>
    <x v="4"/>
    <m/>
    <m/>
    <m/>
    <m/>
    <m/>
    <m/>
    <m/>
    <m/>
    <m/>
    <m/>
    <m/>
    <m/>
    <m/>
    <m/>
    <m/>
    <m/>
    <n v="5.8775510204081636"/>
    <s v=""/>
    <s v=""/>
    <s v=""/>
    <s v=""/>
    <s v=""/>
    <s v="T"/>
    <n v="1"/>
    <s v="BRYAN"/>
    <s v="BRYAN"/>
    <s v="VIN"/>
    <s v="VIN"/>
  </r>
  <r>
    <x v="13"/>
    <x v="22"/>
    <x v="25"/>
    <x v="1"/>
    <x v="11"/>
    <x v="17"/>
    <x v="2"/>
    <x v="23"/>
    <x v="4"/>
    <m/>
    <m/>
    <m/>
    <m/>
    <m/>
    <m/>
    <m/>
    <m/>
    <m/>
    <m/>
    <m/>
    <m/>
    <m/>
    <m/>
    <m/>
    <m/>
    <n v="5.8536585365853657"/>
    <s v=""/>
    <s v=""/>
    <s v=""/>
    <s v=""/>
    <s v=""/>
    <s v="T"/>
    <n v="1"/>
    <s v="BRYAN"/>
    <s v="BRYAN"/>
    <s v="VIN"/>
    <s v="VIN"/>
  </r>
  <r>
    <x v="13"/>
    <x v="23"/>
    <x v="17"/>
    <x v="0"/>
    <x v="11"/>
    <x v="14"/>
    <x v="7"/>
    <x v="17"/>
    <x v="1"/>
    <m/>
    <m/>
    <m/>
    <m/>
    <m/>
    <m/>
    <m/>
    <m/>
    <m/>
    <m/>
    <m/>
    <m/>
    <m/>
    <m/>
    <m/>
    <m/>
    <n v="6.2882096069868991"/>
    <s v=""/>
    <s v=""/>
    <s v=""/>
    <s v=""/>
    <s v=""/>
    <s v="T"/>
    <n v="2"/>
    <s v="BRYAN"/>
    <s v="BRYAN"/>
    <s v="VIN"/>
    <s v="VIN"/>
  </r>
  <r>
    <x v="13"/>
    <x v="23"/>
    <x v="18"/>
    <x v="0"/>
    <x v="11"/>
    <x v="14"/>
    <x v="7"/>
    <x v="18"/>
    <x v="1"/>
    <m/>
    <m/>
    <m/>
    <m/>
    <m/>
    <m/>
    <m/>
    <m/>
    <m/>
    <m/>
    <m/>
    <m/>
    <m/>
    <m/>
    <m/>
    <m/>
    <n v="6.1802575107296134"/>
    <s v=""/>
    <s v=""/>
    <s v=""/>
    <s v=""/>
    <s v=""/>
    <s v="T"/>
    <n v="2"/>
    <s v="BRYAN"/>
    <s v="BRYAN"/>
    <s v="MAMAY"/>
    <s v="MAMAY"/>
  </r>
  <r>
    <x v="13"/>
    <x v="24"/>
    <x v="4"/>
    <x v="0"/>
    <x v="4"/>
    <x v="4"/>
    <x v="3"/>
    <x v="4"/>
    <x v="2"/>
    <m/>
    <m/>
    <s v="停機"/>
    <m/>
    <m/>
    <m/>
    <s v="停機"/>
    <m/>
    <m/>
    <m/>
    <s v="停機"/>
    <m/>
    <m/>
    <m/>
    <s v="停機"/>
    <m/>
    <s v=""/>
    <s v="停機"/>
    <s v=""/>
    <s v=""/>
    <s v=""/>
    <s v=""/>
    <s v="T"/>
    <n v="2"/>
    <s v="N/A"/>
    <s v="N/A"/>
    <s v="N/A"/>
    <s v="N/A"/>
  </r>
  <r>
    <x v="13"/>
    <x v="25"/>
    <x v="20"/>
    <x v="1"/>
    <x v="13"/>
    <x v="16"/>
    <x v="8"/>
    <x v="20"/>
    <x v="4"/>
    <m/>
    <m/>
    <s v="了機"/>
    <m/>
    <m/>
    <m/>
    <s v="了機"/>
    <m/>
    <m/>
    <m/>
    <s v="了機"/>
    <m/>
    <m/>
    <m/>
    <s v="停機"/>
    <m/>
    <n v="6.6055045871559637"/>
    <s v="了機"/>
    <s v=""/>
    <s v=""/>
    <s v=""/>
    <s v=""/>
    <s v="T"/>
    <n v="2"/>
    <s v="DENDEN"/>
    <s v="DENDEN"/>
    <s v="MAMAY"/>
    <s v="MAMAY"/>
  </r>
  <r>
    <x v="13"/>
    <x v="25"/>
    <x v="31"/>
    <x v="1"/>
    <x v="11"/>
    <x v="19"/>
    <x v="2"/>
    <x v="29"/>
    <x v="4"/>
    <m/>
    <m/>
    <m/>
    <m/>
    <m/>
    <m/>
    <m/>
    <m/>
    <m/>
    <m/>
    <m/>
    <m/>
    <m/>
    <m/>
    <m/>
    <m/>
    <n v="5.8536585365853657"/>
    <s v=""/>
    <s v=""/>
    <s v=""/>
    <s v=""/>
    <s v=""/>
    <s v="T"/>
    <n v="2"/>
    <s v="DENDEN"/>
    <s v="DENDEN"/>
    <s v="MAMAY"/>
    <s v="MAMAY"/>
  </r>
  <r>
    <x v="13"/>
    <x v="26"/>
    <x v="29"/>
    <x v="1"/>
    <x v="11"/>
    <x v="19"/>
    <x v="2"/>
    <x v="27"/>
    <x v="4"/>
    <m/>
    <m/>
    <m/>
    <m/>
    <m/>
    <m/>
    <m/>
    <m/>
    <m/>
    <m/>
    <m/>
    <m/>
    <m/>
    <m/>
    <m/>
    <m/>
    <n v="5.8536585365853657"/>
    <s v=""/>
    <s v=""/>
    <s v=""/>
    <s v=""/>
    <s v=""/>
    <s v="T"/>
    <n v="1"/>
    <s v="DENDEN"/>
    <s v="DENDEN"/>
    <s v="MAMAY"/>
    <s v="MAMAY"/>
  </r>
  <r>
    <x v="13"/>
    <x v="27"/>
    <x v="32"/>
    <x v="0"/>
    <x v="16"/>
    <x v="20"/>
    <x v="0"/>
    <x v="30"/>
    <x v="3"/>
    <m/>
    <m/>
    <m/>
    <m/>
    <m/>
    <m/>
    <m/>
    <m/>
    <m/>
    <m/>
    <m/>
    <m/>
    <m/>
    <m/>
    <m/>
    <m/>
    <n v="2.028169014084507"/>
    <e v="#VALUE!"/>
    <s v=""/>
    <m/>
    <s v=""/>
    <s v=""/>
    <s v="S"/>
    <n v="3"/>
    <s v="KIM"/>
    <s v="KIM"/>
    <s v="JOHNDEL"/>
    <s v="JOHNDEL"/>
  </r>
  <r>
    <x v="13"/>
    <x v="27"/>
    <x v="33"/>
    <x v="0"/>
    <x v="17"/>
    <x v="21"/>
    <x v="4"/>
    <x v="31"/>
    <x v="1"/>
    <m/>
    <m/>
    <m/>
    <m/>
    <m/>
    <m/>
    <m/>
    <m/>
    <m/>
    <m/>
    <m/>
    <m/>
    <m/>
    <m/>
    <m/>
    <m/>
    <n v="2.8402366863905324"/>
    <e v="#VALUE!"/>
    <s v=""/>
    <m/>
    <s v=""/>
    <s v=""/>
    <s v="S"/>
    <n v="3"/>
    <s v="KIM"/>
    <s v="KIM"/>
    <s v="JOHNDEL"/>
    <s v="JOHNDEL"/>
  </r>
  <r>
    <x v="13"/>
    <x v="28"/>
    <x v="23"/>
    <x v="0"/>
    <x v="4"/>
    <x v="4"/>
    <x v="3"/>
    <x v="4"/>
    <x v="2"/>
    <m/>
    <m/>
    <s v="絲開發"/>
    <m/>
    <m/>
    <m/>
    <s v="絲開發"/>
    <m/>
    <m/>
    <m/>
    <s v="絲開發"/>
    <m/>
    <m/>
    <m/>
    <s v="絲開發"/>
    <m/>
    <s v=""/>
    <s v=""/>
    <s v=""/>
    <m/>
    <s v=""/>
    <s v=""/>
    <s v="S"/>
    <n v="5"/>
    <s v="KIM"/>
    <s v="KIM"/>
    <s v="JOHNDEL"/>
    <s v="JOHNDEL"/>
  </r>
  <r>
    <x v="13"/>
    <x v="29"/>
    <x v="24"/>
    <x v="0"/>
    <x v="4"/>
    <x v="4"/>
    <x v="3"/>
    <x v="4"/>
    <x v="2"/>
    <m/>
    <m/>
    <s v="停機"/>
    <m/>
    <m/>
    <m/>
    <s v="停機"/>
    <m/>
    <m/>
    <m/>
    <s v="停機"/>
    <m/>
    <m/>
    <m/>
    <s v="停機"/>
    <m/>
    <s v=""/>
    <s v="停機"/>
    <s v=""/>
    <s v=""/>
    <s v=""/>
    <s v=""/>
    <s v="M"/>
    <n v="1"/>
    <s v="N/A"/>
    <s v="N/A"/>
    <s v="N/A"/>
    <s v="N/A"/>
  </r>
  <r>
    <x v="13"/>
    <x v="30"/>
    <x v="24"/>
    <x v="0"/>
    <x v="4"/>
    <x v="4"/>
    <x v="3"/>
    <x v="4"/>
    <x v="2"/>
    <m/>
    <m/>
    <s v="停機"/>
    <m/>
    <m/>
    <m/>
    <s v="停機"/>
    <m/>
    <m/>
    <m/>
    <s v="停機"/>
    <m/>
    <m/>
    <m/>
    <s v="停機"/>
    <m/>
    <s v=""/>
    <s v="停機"/>
    <s v=""/>
    <s v=""/>
    <s v=""/>
    <s v=""/>
    <s v="M"/>
    <n v="1"/>
    <s v="N/A"/>
    <s v="N/A"/>
    <s v="N/A"/>
    <s v="N/A"/>
  </r>
  <r>
    <x v="13"/>
    <x v="31"/>
    <x v="24"/>
    <x v="0"/>
    <x v="4"/>
    <x v="4"/>
    <x v="3"/>
    <x v="4"/>
    <x v="2"/>
    <m/>
    <m/>
    <s v="停機"/>
    <m/>
    <m/>
    <m/>
    <s v="停機"/>
    <m/>
    <m/>
    <m/>
    <s v="停機"/>
    <m/>
    <m/>
    <m/>
    <s v="停機"/>
    <m/>
    <s v=""/>
    <s v="停機"/>
    <s v=""/>
    <s v=""/>
    <s v=""/>
    <s v=""/>
    <s v="M"/>
    <n v="1"/>
    <s v="N/A"/>
    <s v="N/A"/>
    <s v="N/A"/>
    <s v="N/A"/>
  </r>
  <r>
    <x v="13"/>
    <x v="32"/>
    <x v="24"/>
    <x v="0"/>
    <x v="4"/>
    <x v="4"/>
    <x v="3"/>
    <x v="4"/>
    <x v="2"/>
    <m/>
    <m/>
    <s v="停機"/>
    <m/>
    <m/>
    <m/>
    <s v="停機"/>
    <m/>
    <m/>
    <m/>
    <s v="停機"/>
    <m/>
    <m/>
    <m/>
    <s v="停機"/>
    <m/>
    <s v=""/>
    <s v="停機"/>
    <s v=""/>
    <s v=""/>
    <s v=""/>
    <s v=""/>
    <s v="M"/>
    <n v="1"/>
    <s v="N/A"/>
    <s v="N/A"/>
    <s v="N/A"/>
    <s v="N/A"/>
  </r>
  <r>
    <x v="13"/>
    <x v="33"/>
    <x v="24"/>
    <x v="0"/>
    <x v="4"/>
    <x v="4"/>
    <x v="3"/>
    <x v="4"/>
    <x v="2"/>
    <m/>
    <m/>
    <s v="停機"/>
    <m/>
    <m/>
    <m/>
    <s v="停機"/>
    <m/>
    <m/>
    <m/>
    <s v="停機"/>
    <m/>
    <m/>
    <m/>
    <s v="停機"/>
    <m/>
    <s v=""/>
    <s v="停機"/>
    <s v=""/>
    <s v=""/>
    <s v=""/>
    <s v=""/>
    <s v="M"/>
    <n v="1"/>
    <s v="N/A"/>
    <s v="N/A"/>
    <s v="N/A"/>
    <s v="N/A"/>
  </r>
  <r>
    <x v="13"/>
    <x v="34"/>
    <x v="24"/>
    <x v="0"/>
    <x v="4"/>
    <x v="4"/>
    <x v="3"/>
    <x v="4"/>
    <x v="2"/>
    <m/>
    <m/>
    <s v="停機"/>
    <m/>
    <m/>
    <m/>
    <s v="停機"/>
    <m/>
    <m/>
    <m/>
    <s v="停機"/>
    <m/>
    <m/>
    <m/>
    <s v="停機"/>
    <m/>
    <s v=""/>
    <s v="停機"/>
    <s v=""/>
    <s v=""/>
    <s v=""/>
    <s v=""/>
    <s v="M"/>
    <n v="1"/>
    <s v="N/A"/>
    <s v="N/A"/>
    <s v="N/A"/>
    <s v="N/A"/>
  </r>
  <r>
    <x v="13"/>
    <x v="35"/>
    <x v="24"/>
    <x v="0"/>
    <x v="4"/>
    <x v="4"/>
    <x v="3"/>
    <x v="4"/>
    <x v="2"/>
    <m/>
    <m/>
    <s v="停機"/>
    <m/>
    <m/>
    <m/>
    <s v="停機"/>
    <m/>
    <m/>
    <m/>
    <s v="停機"/>
    <m/>
    <m/>
    <m/>
    <s v="停機"/>
    <m/>
    <s v=""/>
    <s v="停機"/>
    <s v=""/>
    <s v=""/>
    <s v=""/>
    <s v=""/>
    <s v="M"/>
    <n v="1"/>
    <s v="N/A"/>
    <s v="N/A"/>
    <s v="N/A"/>
    <s v="N/A"/>
  </r>
  <r>
    <x v="13"/>
    <x v="36"/>
    <x v="24"/>
    <x v="0"/>
    <x v="4"/>
    <x v="4"/>
    <x v="3"/>
    <x v="4"/>
    <x v="2"/>
    <m/>
    <m/>
    <s v="停機"/>
    <m/>
    <m/>
    <m/>
    <s v="停機"/>
    <m/>
    <m/>
    <m/>
    <s v="停機"/>
    <m/>
    <m/>
    <m/>
    <s v="停機"/>
    <m/>
    <s v=""/>
    <s v="停機"/>
    <s v=""/>
    <s v=""/>
    <s v=""/>
    <s v=""/>
    <s v="M"/>
    <n v="1"/>
    <s v="N/A"/>
    <s v="N/A"/>
    <s v="N/A"/>
    <s v="N/A"/>
  </r>
  <r>
    <x v="14"/>
    <x v="37"/>
    <x v="34"/>
    <x v="0"/>
    <x v="18"/>
    <x v="22"/>
    <x v="9"/>
    <x v="32"/>
    <x v="5"/>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9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C23" firstHeaderRow="1" firstDataRow="6" firstDataCol="1"/>
  <pivotFields count="32">
    <pivotField axis="axisRow" compact="0" numFmtId="180" outline="0" subtotalTop="0" showAll="0" includeNewItemsInFilter="1" sortType="ascending" rankBy="0">
      <items count="20">
        <item m="1" x="18"/>
        <item m="1" x="16"/>
        <item m="1" x="15"/>
        <item m="1" x="17"/>
        <item x="0"/>
        <item x="1"/>
        <item x="2"/>
        <item x="3"/>
        <item x="4"/>
        <item x="5"/>
        <item x="6"/>
        <item x="7"/>
        <item x="8"/>
        <item x="9"/>
        <item x="10"/>
        <item x="11"/>
        <item x="12"/>
        <item x="13"/>
        <item h="1" x="14"/>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h="1"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5">
    <i>
      <x v="4"/>
    </i>
    <i>
      <x v="5"/>
    </i>
    <i>
      <x v="6"/>
    </i>
    <i>
      <x v="7"/>
    </i>
    <i>
      <x v="8"/>
    </i>
    <i>
      <x v="9"/>
    </i>
    <i>
      <x v="10"/>
    </i>
    <i>
      <x v="11"/>
    </i>
    <i>
      <x v="12"/>
    </i>
    <i>
      <x v="13"/>
    </i>
    <i>
      <x v="14"/>
    </i>
    <i>
      <x v="15"/>
    </i>
    <i>
      <x v="16"/>
    </i>
    <i>
      <x v="17"/>
    </i>
    <i t="grand">
      <x/>
    </i>
  </rowItems>
  <colFields count="5">
    <field x="1"/>
    <field x="2"/>
    <field x="4"/>
    <field x="5"/>
    <field x="6"/>
  </colFields>
  <colItems count="54">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38"/>
      <x v="10"/>
      <x v="31"/>
      <x v="4"/>
    </i>
    <i>
      <x v="13"/>
      <x v="2"/>
      <x/>
      <x/>
      <x/>
    </i>
    <i>
      <x v="14"/>
      <x v="39"/>
      <x v="22"/>
      <x v="32"/>
      <x v="9"/>
    </i>
    <i>
      <x v="15"/>
      <x v="2"/>
      <x/>
      <x/>
      <x/>
    </i>
    <i>
      <x v="16"/>
      <x v="2"/>
      <x/>
      <x/>
      <x/>
    </i>
    <i>
      <x v="17"/>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4">
    <format dxfId="2428">
      <pivotArea type="all" outline="0" fieldPosition="0"/>
    </format>
    <format dxfId="2427">
      <pivotArea type="all" dataOnly="0" outline="0" fieldPosition="0"/>
    </format>
    <format dxfId="2426">
      <pivotArea type="all" dataOnly="0" outline="0" fieldPosition="0"/>
    </format>
    <format dxfId="2425">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9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39"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1">
        <item x="4"/>
        <item m="1" x="9"/>
        <item m="1" x="18"/>
        <item m="1" x="12"/>
        <item m="1" x="8"/>
        <item m="1" x="17"/>
        <item m="1" x="13"/>
        <item m="1" x="11"/>
        <item m="1" x="20"/>
        <item m="1" x="10"/>
        <item m="1" x="6"/>
        <item m="1" x="16"/>
        <item m="1" x="14"/>
        <item m="1" x="15"/>
        <item m="1" x="19"/>
        <item m="1" x="7"/>
        <item x="0"/>
        <item x="1"/>
        <item x="2"/>
        <item x="3"/>
        <item x="5"/>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8">
    <i>
      <x/>
      <x/>
      <x/>
    </i>
    <i>
      <x v="16"/>
      <x v="1"/>
      <x v="4"/>
    </i>
    <i r="1">
      <x v="3"/>
      <x v="4"/>
    </i>
    <i>
      <x v="17"/>
      <x/>
      <x v="3"/>
    </i>
    <i>
      <x v="18"/>
      <x v="3"/>
      <x v="4"/>
    </i>
    <i>
      <x v="19"/>
      <x v="3"/>
      <x v="4"/>
    </i>
    <i>
      <x v="20"/>
      <x v="1"/>
      <x v="4"/>
    </i>
    <i t="grand">
      <x/>
    </i>
  </colItems>
  <dataFields count="1">
    <dataField name="加總 - 實際產量" fld="21" baseField="0" baseItem="0"/>
  </dataFields>
  <formats count="2">
    <format dxfId="2424">
      <pivotArea type="all" dataOnly="0" outline="0" fieldPosition="0"/>
    </format>
    <format dxfId="2423">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04"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422">
      <pivotArea type="all" dataOnly="0" outline="0" fieldPosition="0"/>
    </format>
    <format dxfId="2421">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15"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F11" firstHeaderRow="1" firstDataRow="9" firstDataCol="0" rowPageCount="1" colPageCount="1"/>
  <pivotFields count="37">
    <pivotField axis="axisPage" numFmtId="180" multipleItemSelectionAllowed="1" showAll="0" includeNewItemsInFilter="1" defaultSubtotal="0">
      <items count="19">
        <item h="1" x="14"/>
        <item h="1" m="1" x="17"/>
        <item h="1" m="1" x="15"/>
        <item h="1" m="1" x="16"/>
        <item h="1" m="1" x="18"/>
        <item h="1" x="0"/>
        <item h="1" x="1"/>
        <item h="1" x="2"/>
        <item h="1" x="3"/>
        <item h="1" x="4"/>
        <item h="1" x="5"/>
        <item h="1" x="6"/>
        <item h="1" x="7"/>
        <item h="1" x="8"/>
        <item h="1" x="9"/>
        <item h="1" x="10"/>
        <item h="1" x="11"/>
        <item h="1" x="12"/>
        <item x="13"/>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axis="axisCol" outline="0" showAll="0" includeNewItemsInFilter="1" defaultSubtotal="0">
      <items count="3">
        <item x="0"/>
        <item x="1"/>
        <item x="2"/>
      </items>
    </pivotField>
    <pivotField axis="axisCol"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showAll="0" includeNewItemsInFilter="1" defaultSubtotal="0">
      <items count="11">
        <item x="3"/>
        <item x="9"/>
        <item x="0"/>
        <item x="4"/>
        <item x="6"/>
        <item m="1" x="10"/>
        <item x="8"/>
        <item x="7"/>
        <item x="1"/>
        <item x="2"/>
        <item x="5"/>
      </items>
    </pivotField>
    <pivotField axis="axisCol" showAll="0" includeNewItemsInFilter="1" defaultSubtotal="0">
      <items count="48">
        <item x="4"/>
        <item x="32"/>
        <item m="1" x="47"/>
        <item m="1" x="42"/>
        <item m="1" x="38"/>
        <item x="6"/>
        <item x="24"/>
        <item m="1" x="41"/>
        <item m="1" x="36"/>
        <item x="2"/>
        <item m="1" x="44"/>
        <item m="1" x="40"/>
        <item x="15"/>
        <item m="1" x="33"/>
        <item x="8"/>
        <item m="1" x="46"/>
        <item m="1" x="34"/>
        <item m="1" x="37"/>
        <item x="28"/>
        <item m="1" x="45"/>
        <item x="23"/>
        <item m="1" x="35"/>
        <item x="25"/>
        <item m="1" x="39"/>
        <item m="1" x="43"/>
        <item x="29"/>
        <item x="0"/>
        <item x="1"/>
        <item x="3"/>
        <item x="5"/>
        <item x="7"/>
        <item x="9"/>
        <item x="10"/>
        <item x="11"/>
        <item x="12"/>
        <item x="13"/>
        <item x="14"/>
        <item x="16"/>
        <item x="17"/>
        <item x="18"/>
        <item x="19"/>
        <item x="20"/>
        <item x="21"/>
        <item x="22"/>
        <item x="26"/>
        <item x="27"/>
        <item x="30"/>
        <item x="31"/>
      </items>
    </pivotField>
    <pivotField axis="axisCol" outline="0" showAll="0" includeNewItemsInFilter="1" defaultSubtotal="0">
      <items count="8">
        <item x="2"/>
        <item x="5"/>
        <item x="0"/>
        <item x="3"/>
        <item x="1"/>
        <item x="4"/>
        <item m="1" x="7"/>
        <item m="1" x="6"/>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2">
    <i>
      <x v="8"/>
      <x v="1"/>
      <x/>
      <x/>
      <x/>
      <x/>
      <x/>
      <x/>
    </i>
    <i>
      <x v="10"/>
      <x v="2"/>
      <x/>
      <x/>
      <x/>
      <x/>
      <x/>
      <x/>
    </i>
    <i>
      <x v="11"/>
      <x v="29"/>
      <x/>
      <x v="12"/>
      <x v="27"/>
      <x v="24"/>
      <x v="8"/>
      <x v="4"/>
    </i>
    <i>
      <x v="12"/>
      <x v="31"/>
      <x v="1"/>
      <x v="19"/>
      <x v="28"/>
      <x v="26"/>
      <x v="9"/>
      <x v="4"/>
    </i>
    <i>
      <x v="13"/>
      <x v="54"/>
      <x/>
      <x v="25"/>
      <x v="22"/>
      <x v="41"/>
      <x v="3"/>
      <x v="4"/>
    </i>
    <i>
      <x v="14"/>
      <x v="32"/>
      <x/>
      <x v="7"/>
      <x v="29"/>
      <x v="27"/>
      <x v="3"/>
      <x v="3"/>
    </i>
    <i>
      <x v="15"/>
      <x v="2"/>
      <x/>
      <x/>
      <x/>
      <x/>
      <x/>
      <x/>
    </i>
    <i>
      <x v="16"/>
      <x v="35"/>
      <x v="2"/>
      <x v="20"/>
      <x v="14"/>
      <x v="29"/>
      <x v="10"/>
      <x v="2"/>
    </i>
    <i>
      <x v="17"/>
      <x v="2"/>
      <x/>
      <x/>
      <x/>
      <x/>
      <x/>
      <x/>
    </i>
    <i>
      <x v="18"/>
      <x v="53"/>
      <x/>
      <x v="4"/>
      <x v="6"/>
      <x v="30"/>
      <x v="3"/>
      <x v="4"/>
    </i>
    <i>
      <x v="19"/>
      <x v="2"/>
      <x/>
      <x/>
      <x/>
      <x/>
      <x/>
      <x/>
    </i>
    <i>
      <x v="20"/>
      <x v="2"/>
      <x/>
      <x/>
      <x/>
      <x/>
      <x/>
      <x/>
    </i>
    <i>
      <x v="21"/>
      <x v="37"/>
      <x v="1"/>
      <x v="19"/>
      <x v="32"/>
      <x v="28"/>
      <x v="9"/>
      <x v="4"/>
    </i>
    <i>
      <x v="22"/>
      <x v="38"/>
      <x/>
      <x v="10"/>
      <x v="33"/>
      <x v="31"/>
      <x v="4"/>
      <x v="4"/>
    </i>
    <i>
      <x v="23"/>
      <x v="2"/>
      <x/>
      <x/>
      <x/>
      <x/>
      <x/>
      <x/>
    </i>
    <i>
      <x v="24"/>
      <x v="39"/>
      <x/>
      <x v="22"/>
      <x v="34"/>
      <x v="32"/>
      <x v="9"/>
      <x v="4"/>
    </i>
    <i>
      <x v="25"/>
      <x v="2"/>
      <x/>
      <x/>
      <x/>
      <x/>
      <x/>
      <x/>
    </i>
    <i>
      <x v="26"/>
      <x v="2"/>
      <x/>
      <x/>
      <x/>
      <x/>
      <x/>
      <x/>
    </i>
    <i>
      <x v="27"/>
      <x v="41"/>
      <x/>
      <x v="23"/>
      <x v="35"/>
      <x v="34"/>
      <x v="3"/>
      <x v="3"/>
    </i>
    <i>
      <x v="28"/>
      <x v="2"/>
      <x/>
      <x/>
      <x/>
      <x/>
      <x/>
      <x/>
    </i>
    <i>
      <x v="29"/>
      <x v="57"/>
      <x v="1"/>
      <x v="16"/>
      <x v="18"/>
      <x v="40"/>
      <x v="3"/>
      <x v="5"/>
    </i>
    <i>
      <x v="30"/>
      <x v="2"/>
      <x/>
      <x/>
      <x/>
      <x/>
      <x/>
      <x/>
    </i>
    <i>
      <x v="31"/>
      <x v="55"/>
      <x v="1"/>
      <x v="16"/>
      <x v="44"/>
      <x v="42"/>
      <x v="9"/>
      <x v="5"/>
    </i>
    <i>
      <x v="32"/>
      <x v="52"/>
      <x v="1"/>
      <x v="16"/>
      <x v="20"/>
      <x v="40"/>
      <x v="9"/>
      <x v="5"/>
    </i>
    <i>
      <x v="33"/>
      <x v="45"/>
      <x/>
      <x v="16"/>
      <x v="38"/>
      <x v="37"/>
      <x v="7"/>
      <x v="4"/>
    </i>
    <i r="1">
      <x v="46"/>
      <x/>
      <x v="16"/>
      <x v="39"/>
      <x v="37"/>
      <x v="7"/>
      <x v="4"/>
    </i>
    <i>
      <x v="34"/>
      <x v="2"/>
      <x/>
      <x/>
      <x/>
      <x/>
      <x/>
      <x/>
    </i>
    <i>
      <x v="35"/>
      <x v="48"/>
      <x v="1"/>
      <x v="17"/>
      <x v="41"/>
      <x v="39"/>
      <x v="6"/>
      <x v="5"/>
    </i>
    <i r="1">
      <x v="58"/>
      <x v="1"/>
      <x v="16"/>
      <x v="25"/>
      <x v="42"/>
      <x v="9"/>
      <x v="5"/>
    </i>
    <i>
      <x v="36"/>
      <x v="56"/>
      <x v="1"/>
      <x v="16"/>
      <x v="45"/>
      <x v="42"/>
      <x v="9"/>
      <x v="5"/>
    </i>
    <i>
      <x v="37"/>
      <x v="59"/>
      <x/>
      <x v="26"/>
      <x v="46"/>
      <x v="43"/>
      <x v="2"/>
      <x v="3"/>
    </i>
    <i r="1">
      <x v="60"/>
      <x/>
      <x v="27"/>
      <x v="47"/>
      <x v="44"/>
      <x v="3"/>
      <x v="4"/>
    </i>
  </colItems>
  <pageFields count="1">
    <pageField fld="0" hier="0"/>
  </pageFields>
  <formats count="2">
    <format dxfId="2420">
      <pivotArea type="all" dataOnly="0" outline="0" fieldPosition="0"/>
    </format>
    <format dxfId="2419">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9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C23" firstHeaderRow="1" firstDataRow="6" firstDataCol="1"/>
  <pivotFields count="32">
    <pivotField axis="axisRow" compact="0" numFmtId="180" outline="0" subtotalTop="0" showAll="0" includeNewItemsInFilter="1" sortType="ascending">
      <items count="20">
        <item m="1" x="18"/>
        <item m="1" x="16"/>
        <item m="1" x="15"/>
        <item m="1" x="17"/>
        <item x="0"/>
        <item x="1"/>
        <item x="2"/>
        <item x="3"/>
        <item x="4"/>
        <item x="5"/>
        <item x="6"/>
        <item x="7"/>
        <item x="8"/>
        <item x="9"/>
        <item x="10"/>
        <item x="11"/>
        <item x="12"/>
        <item x="13"/>
        <item h="1" x="14"/>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5">
    <i>
      <x v="4"/>
    </i>
    <i>
      <x v="5"/>
    </i>
    <i>
      <x v="6"/>
    </i>
    <i>
      <x v="7"/>
    </i>
    <i>
      <x v="8"/>
    </i>
    <i>
      <x v="9"/>
    </i>
    <i>
      <x v="10"/>
    </i>
    <i>
      <x v="11"/>
    </i>
    <i>
      <x v="12"/>
    </i>
    <i>
      <x v="13"/>
    </i>
    <i>
      <x v="14"/>
    </i>
    <i>
      <x v="15"/>
    </i>
    <i>
      <x v="16"/>
    </i>
    <i>
      <x v="17"/>
    </i>
    <i t="grand">
      <x/>
    </i>
  </rowItems>
  <colFields count="5">
    <field x="1"/>
    <field x="2"/>
    <field x="4"/>
    <field x="5"/>
    <field x="6"/>
  </colFields>
  <colItems count="54">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38"/>
      <x v="10"/>
      <x v="31"/>
      <x v="4"/>
    </i>
    <i>
      <x v="13"/>
      <x v="2"/>
      <x/>
      <x/>
      <x/>
    </i>
    <i>
      <x v="14"/>
      <x v="39"/>
      <x v="22"/>
      <x v="32"/>
      <x v="9"/>
    </i>
    <i>
      <x v="15"/>
      <x v="2"/>
      <x/>
      <x/>
      <x/>
    </i>
    <i>
      <x v="16"/>
      <x v="2"/>
      <x/>
      <x/>
      <x/>
    </i>
    <i>
      <x v="17"/>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4">
    <format dxfId="2418">
      <pivotArea type="all" outline="0" fieldPosition="0"/>
    </format>
    <format dxfId="2417">
      <pivotArea type="all" dataOnly="0" outline="0" fieldPosition="0"/>
    </format>
    <format dxfId="2416">
      <pivotArea type="all" dataOnly="0" outline="0" fieldPosition="0"/>
    </format>
    <format dxfId="2415">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9">
        <i x="0"/>
        <i x="1"/>
        <i x="2"/>
        <i x="3"/>
        <i x="4"/>
        <i x="5"/>
        <i x="6"/>
        <i x="7"/>
        <i x="8"/>
        <i x="9"/>
        <i x="10"/>
        <i x="11"/>
        <i x="12"/>
        <i x="13" s="1"/>
        <i x="17" nd="1"/>
        <i x="15" nd="1"/>
        <i x="16" nd="1"/>
        <i x="18" nd="1"/>
        <i x="1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6" rowHeight="225425"/>
</slicers>
</file>

<file path=xl/tables/table1.xml><?xml version="1.0" encoding="utf-8"?>
<table xmlns="http://schemas.openxmlformats.org/spreadsheetml/2006/main" id="2" name="表格1_3" displayName="表格1_3" ref="A1:I116" totalsRowShown="0" headerRowDxfId="2454" headerRowBorderDxfId="2453" tableBorderDxfId="2452" totalsRowBorderDxfId="2451" headerRowCellStyle="好">
  <tableColumns count="9">
    <tableColumn id="1" name="日期" dataDxfId="2450" dataCellStyle="一般 10"/>
    <tableColumn id="2" name="機台" dataDxfId="2449" dataCellStyle="一般 10"/>
    <tableColumn id="3" name="批號" dataDxfId="2448" dataCellStyle="一般 10"/>
    <tableColumn id="8" name="規格" dataDxfId="2447" dataCellStyle="一般 10"/>
    <tableColumn id="9" name="POY" dataDxfId="2446" dataCellStyle="一般 10"/>
    <tableColumn id="4" name="原車速" dataDxfId="2445" dataCellStyle="一般 10"/>
    <tableColumn id="5" name="升/降速" dataDxfId="2444" dataCellStyle="一般 10"/>
    <tableColumn id="6" name="Doff落紗時間" dataDxfId="2443"/>
    <tableColumn id="7" name="其他" dataDxfId="2442"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441" headerRowBorderDxfId="2440" tableBorderDxfId="2439" totalsRowBorderDxfId="2438"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437" dataCellStyle="一般 11">
      <calculatedColumnFormula>ROW()-2</calculatedColumnFormula>
    </tableColumn>
    <tableColumn id="2" name="機台" dataDxfId="2436" dataCellStyle="一般 11"/>
    <tableColumn id="3" name="DTY批號" dataDxfId="2435" dataCellStyle="一般 11"/>
    <tableColumn id="4" name="DTY規格" dataDxfId="2434" dataCellStyle="一般 11"/>
    <tableColumn id="5" name="POY批號" dataDxfId="2433" dataCellStyle="一般 11"/>
    <tableColumn id="6" name="排產日期" dataDxfId="2432" dataCellStyle="一般 11"/>
    <tableColumn id="7" name="實際生產狀況" dataDxfId="2431" dataCellStyle="一般 11"/>
    <tableColumn id="8" name="影響產量" dataDxfId="2430" dataCellStyle="一般 11"/>
    <tableColumn id="9" name="影響原因" dataDxfId="2429"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41"/>
  <sheetViews>
    <sheetView showGridLines="0" tabSelected="1" zoomScale="90" zoomScaleNormal="90" zoomScaleSheetLayoutView="100" workbookViewId="0">
      <pane xSplit="1" ySplit="2" topLeftCell="I1326" activePane="bottomRight" state="frozen"/>
      <selection activeCell="M24" sqref="M24"/>
      <selection pane="topRight" activeCell="M24" sqref="M24"/>
      <selection pane="bottomLeft" activeCell="M24" sqref="M24"/>
      <selection pane="bottomRight" activeCell="P1351" sqref="P1351"/>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1084" t="s">
        <v>103</v>
      </c>
      <c r="C1" s="1085"/>
      <c r="D1" s="1085"/>
      <c r="E1" s="1085"/>
      <c r="F1" s="1086"/>
      <c r="G1" s="1087" t="s">
        <v>104</v>
      </c>
      <c r="H1" s="1088"/>
      <c r="I1" s="1088"/>
      <c r="J1" s="1088"/>
      <c r="K1" s="1089"/>
      <c r="L1" s="1090" t="s">
        <v>105</v>
      </c>
      <c r="M1" s="1091"/>
      <c r="N1" s="1091"/>
      <c r="O1" s="1091"/>
      <c r="P1" s="1092"/>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75" customHeight="1" thickTop="1" thickBot="1">
      <c r="A3" s="1093">
        <f>'１１直送'!A3</f>
        <v>46143</v>
      </c>
      <c r="B3" s="90" t="s">
        <v>113</v>
      </c>
      <c r="C3" s="1095" t="s">
        <v>693</v>
      </c>
      <c r="D3" s="91" t="s">
        <v>114</v>
      </c>
      <c r="E3" s="92" t="s">
        <v>137</v>
      </c>
      <c r="F3" s="93" t="s">
        <v>2843</v>
      </c>
      <c r="G3" s="90" t="s">
        <v>113</v>
      </c>
      <c r="H3" s="1098" t="s">
        <v>163</v>
      </c>
      <c r="I3" s="91" t="s">
        <v>114</v>
      </c>
      <c r="J3" s="92" t="s">
        <v>137</v>
      </c>
      <c r="K3" s="93" t="s">
        <v>2923</v>
      </c>
      <c r="L3" s="90" t="s">
        <v>113</v>
      </c>
      <c r="M3" s="1099" t="s">
        <v>163</v>
      </c>
      <c r="N3" s="91" t="s">
        <v>114</v>
      </c>
      <c r="O3" s="92" t="s">
        <v>137</v>
      </c>
      <c r="P3" s="93" t="s">
        <v>3008</v>
      </c>
    </row>
    <row r="4" spans="1:16" ht="16.5" customHeight="1">
      <c r="A4" s="1094"/>
      <c r="B4" s="1100" t="s">
        <v>20</v>
      </c>
      <c r="C4" s="1096"/>
      <c r="D4" s="94" t="s">
        <v>1536</v>
      </c>
      <c r="E4" s="95" t="s">
        <v>196</v>
      </c>
      <c r="F4" s="93" t="s">
        <v>1809</v>
      </c>
      <c r="G4" s="1100" t="s">
        <v>12</v>
      </c>
      <c r="H4" s="1098"/>
      <c r="I4" s="94" t="s">
        <v>1536</v>
      </c>
      <c r="J4" s="95" t="s">
        <v>196</v>
      </c>
      <c r="K4" s="97" t="s">
        <v>2907</v>
      </c>
      <c r="L4" s="1100" t="s">
        <v>1517</v>
      </c>
      <c r="M4" s="1099"/>
      <c r="N4" s="94" t="s">
        <v>1536</v>
      </c>
      <c r="O4" s="95" t="s">
        <v>196</v>
      </c>
      <c r="P4" s="97" t="s">
        <v>2908</v>
      </c>
    </row>
    <row r="5" spans="1:16" ht="17.25" thickBot="1">
      <c r="A5" s="1094"/>
      <c r="B5" s="1101"/>
      <c r="C5" s="1096"/>
      <c r="D5" s="94" t="s">
        <v>116</v>
      </c>
      <c r="E5" s="96" t="s">
        <v>146</v>
      </c>
      <c r="F5" s="98" t="s">
        <v>2827</v>
      </c>
      <c r="G5" s="1101"/>
      <c r="H5" s="1098"/>
      <c r="I5" s="94" t="s">
        <v>116</v>
      </c>
      <c r="J5" s="96" t="s">
        <v>146</v>
      </c>
      <c r="K5" s="98" t="s">
        <v>2924</v>
      </c>
      <c r="L5" s="1101"/>
      <c r="M5" s="1099"/>
      <c r="N5" s="94" t="s">
        <v>116</v>
      </c>
      <c r="O5" s="96" t="s">
        <v>146</v>
      </c>
      <c r="P5" s="97" t="s">
        <v>1105</v>
      </c>
    </row>
    <row r="6" spans="1:16" ht="17.25" thickBot="1">
      <c r="A6" s="1094"/>
      <c r="B6" s="90" t="s">
        <v>121</v>
      </c>
      <c r="C6" s="1096"/>
      <c r="D6" s="94" t="s">
        <v>165</v>
      </c>
      <c r="E6" s="96" t="s">
        <v>251</v>
      </c>
      <c r="F6" s="97" t="s">
        <v>2844</v>
      </c>
      <c r="G6" s="90" t="s">
        <v>121</v>
      </c>
      <c r="H6" s="1098"/>
      <c r="I6" s="94" t="s">
        <v>165</v>
      </c>
      <c r="J6" s="96" t="s">
        <v>251</v>
      </c>
      <c r="K6" s="97" t="s">
        <v>1105</v>
      </c>
      <c r="L6" s="90" t="s">
        <v>121</v>
      </c>
      <c r="M6" s="1099"/>
      <c r="N6" s="94" t="s">
        <v>165</v>
      </c>
      <c r="O6" s="96" t="s">
        <v>251</v>
      </c>
      <c r="P6" s="97" t="s">
        <v>1105</v>
      </c>
    </row>
    <row r="7" spans="1:16">
      <c r="A7" s="1094"/>
      <c r="B7" s="1081" t="s">
        <v>1565</v>
      </c>
      <c r="C7" s="1096"/>
      <c r="D7" s="94" t="s">
        <v>120</v>
      </c>
      <c r="E7" s="96" t="s">
        <v>197</v>
      </c>
      <c r="F7" s="97" t="s">
        <v>1105</v>
      </c>
      <c r="G7" s="1081" t="s">
        <v>1565</v>
      </c>
      <c r="H7" s="1098"/>
      <c r="I7" s="94" t="s">
        <v>120</v>
      </c>
      <c r="J7" s="96" t="s">
        <v>197</v>
      </c>
      <c r="K7" s="97" t="s">
        <v>1105</v>
      </c>
      <c r="L7" s="1081" t="s">
        <v>2986</v>
      </c>
      <c r="M7" s="1099"/>
      <c r="N7" s="94" t="s">
        <v>120</v>
      </c>
      <c r="O7" s="96" t="s">
        <v>197</v>
      </c>
      <c r="P7" s="97" t="s">
        <v>1105</v>
      </c>
    </row>
    <row r="8" spans="1:16" ht="33">
      <c r="A8" s="1094"/>
      <c r="B8" s="1082"/>
      <c r="C8" s="1096"/>
      <c r="D8" s="94" t="s">
        <v>1697</v>
      </c>
      <c r="E8" s="96" t="s">
        <v>1789</v>
      </c>
      <c r="F8" s="97" t="s">
        <v>2922</v>
      </c>
      <c r="G8" s="1082"/>
      <c r="H8" s="1098"/>
      <c r="I8" s="94" t="s">
        <v>1697</v>
      </c>
      <c r="J8" s="96" t="s">
        <v>1789</v>
      </c>
      <c r="K8" s="97" t="s">
        <v>2984</v>
      </c>
      <c r="L8" s="1082"/>
      <c r="M8" s="1099"/>
      <c r="N8" s="94" t="s">
        <v>1697</v>
      </c>
      <c r="O8" s="96" t="s">
        <v>1789</v>
      </c>
      <c r="P8" s="97" t="s">
        <v>3005</v>
      </c>
    </row>
    <row r="9" spans="1:16">
      <c r="A9" s="1094"/>
      <c r="B9" s="1083" t="s">
        <v>2888</v>
      </c>
      <c r="C9" s="1096"/>
      <c r="D9" s="94"/>
      <c r="E9" s="96" t="s">
        <v>2828</v>
      </c>
      <c r="F9" s="93" t="s">
        <v>2914</v>
      </c>
      <c r="G9" s="1083" t="s">
        <v>2888</v>
      </c>
      <c r="H9" s="1098"/>
      <c r="I9" s="94"/>
      <c r="J9" s="96" t="s">
        <v>2828</v>
      </c>
      <c r="K9" s="93" t="s">
        <v>2913</v>
      </c>
      <c r="L9" s="1083"/>
      <c r="M9" s="1099"/>
      <c r="N9" s="94"/>
      <c r="O9" s="96" t="s">
        <v>2828</v>
      </c>
      <c r="P9" s="93" t="s">
        <v>2913</v>
      </c>
    </row>
    <row r="10" spans="1:16" ht="33">
      <c r="A10" s="1094"/>
      <c r="B10" s="1082"/>
      <c r="C10" s="1096"/>
      <c r="D10" s="94" t="s">
        <v>1790</v>
      </c>
      <c r="E10" s="96" t="s">
        <v>1791</v>
      </c>
      <c r="F10" s="99" t="s">
        <v>2829</v>
      </c>
      <c r="G10" s="1082"/>
      <c r="H10" s="1098"/>
      <c r="I10" s="94" t="s">
        <v>1790</v>
      </c>
      <c r="J10" s="96" t="s">
        <v>2985</v>
      </c>
      <c r="K10" s="99" t="s">
        <v>2982</v>
      </c>
      <c r="L10" s="1082"/>
      <c r="M10" s="1099"/>
      <c r="N10" s="94" t="s">
        <v>1790</v>
      </c>
      <c r="O10" s="96" t="s">
        <v>2985</v>
      </c>
      <c r="P10" s="99" t="s">
        <v>2995</v>
      </c>
    </row>
    <row r="11" spans="1:16">
      <c r="A11" s="1094"/>
      <c r="B11" s="1083"/>
      <c r="C11" s="1096"/>
      <c r="D11" s="94"/>
      <c r="E11" s="96" t="s">
        <v>2830</v>
      </c>
      <c r="F11" s="921" t="s">
        <v>2831</v>
      </c>
      <c r="G11" s="1083"/>
      <c r="H11" s="1098"/>
      <c r="I11" s="94"/>
      <c r="J11" s="96" t="s">
        <v>2830</v>
      </c>
      <c r="K11" s="921" t="s">
        <v>2831</v>
      </c>
      <c r="L11" s="1083"/>
      <c r="M11" s="1099"/>
      <c r="N11" s="94"/>
      <c r="O11" s="96" t="s">
        <v>2830</v>
      </c>
      <c r="P11" s="921" t="s">
        <v>2831</v>
      </c>
    </row>
    <row r="12" spans="1:16" ht="17.25" thickBot="1">
      <c r="A12" s="1094"/>
      <c r="B12" s="1082"/>
      <c r="C12" s="1096"/>
      <c r="D12" s="94"/>
      <c r="E12" s="96" t="s">
        <v>2832</v>
      </c>
      <c r="F12" s="99" t="s">
        <v>2833</v>
      </c>
      <c r="G12" s="1082"/>
      <c r="H12" s="1098"/>
      <c r="I12" s="94"/>
      <c r="J12" s="96" t="s">
        <v>2832</v>
      </c>
      <c r="K12" s="99" t="s">
        <v>2833</v>
      </c>
      <c r="L12" s="1082"/>
      <c r="M12" s="1099"/>
      <c r="N12" s="94"/>
      <c r="O12" s="96" t="s">
        <v>2832</v>
      </c>
      <c r="P12" s="99" t="s">
        <v>2833</v>
      </c>
    </row>
    <row r="13" spans="1:16" ht="17.25" thickBot="1">
      <c r="A13" s="1094"/>
      <c r="B13" s="100" t="s">
        <v>122</v>
      </c>
      <c r="C13" s="1096"/>
      <c r="D13" s="94" t="s">
        <v>147</v>
      </c>
      <c r="E13" s="96" t="s">
        <v>2834</v>
      </c>
      <c r="F13" s="99" t="s">
        <v>2845</v>
      </c>
      <c r="G13" s="100" t="s">
        <v>122</v>
      </c>
      <c r="H13" s="1098"/>
      <c r="I13" s="94" t="s">
        <v>147</v>
      </c>
      <c r="J13" s="96" t="s">
        <v>2834</v>
      </c>
      <c r="K13" s="99" t="s">
        <v>2979</v>
      </c>
      <c r="L13" s="100" t="s">
        <v>122</v>
      </c>
      <c r="M13" s="1099"/>
      <c r="N13" s="94" t="s">
        <v>147</v>
      </c>
      <c r="O13" s="96" t="s">
        <v>2834</v>
      </c>
      <c r="P13" s="99" t="s">
        <v>2993</v>
      </c>
    </row>
    <row r="14" spans="1:16">
      <c r="A14" s="1094"/>
      <c r="B14" s="1111" t="s">
        <v>2889</v>
      </c>
      <c r="C14" s="1096"/>
      <c r="D14" s="94"/>
      <c r="E14" s="96" t="s">
        <v>2835</v>
      </c>
      <c r="F14" s="99" t="s">
        <v>2915</v>
      </c>
      <c r="G14" s="1111" t="s">
        <v>2889</v>
      </c>
      <c r="H14" s="1098"/>
      <c r="I14" s="94"/>
      <c r="J14" s="96" t="s">
        <v>2835</v>
      </c>
      <c r="K14" s="99" t="s">
        <v>2980</v>
      </c>
      <c r="L14" s="1111" t="s">
        <v>3001</v>
      </c>
      <c r="M14" s="1099"/>
      <c r="N14" s="94"/>
      <c r="O14" s="96" t="s">
        <v>2835</v>
      </c>
      <c r="P14" s="99" t="s">
        <v>2997</v>
      </c>
    </row>
    <row r="15" spans="1:16">
      <c r="A15" s="1094"/>
      <c r="B15" s="1112"/>
      <c r="C15" s="1096"/>
      <c r="D15" s="94"/>
      <c r="E15" s="96" t="s">
        <v>2836</v>
      </c>
      <c r="F15" s="99" t="s">
        <v>2917</v>
      </c>
      <c r="G15" s="1112"/>
      <c r="H15" s="1098"/>
      <c r="I15" s="94"/>
      <c r="J15" s="96" t="s">
        <v>2836</v>
      </c>
      <c r="K15" s="99" t="s">
        <v>2916</v>
      </c>
      <c r="L15" s="1112"/>
      <c r="M15" s="1099"/>
      <c r="N15" s="94"/>
      <c r="O15" s="96" t="s">
        <v>2836</v>
      </c>
      <c r="P15" s="99" t="s">
        <v>2996</v>
      </c>
    </row>
    <row r="16" spans="1:16" ht="17.25" thickBot="1">
      <c r="A16" s="1094"/>
      <c r="B16" s="1113"/>
      <c r="C16" s="1096"/>
      <c r="D16" s="94"/>
      <c r="E16" s="96" t="s">
        <v>2837</v>
      </c>
      <c r="F16" s="97" t="s">
        <v>2838</v>
      </c>
      <c r="G16" s="1113"/>
      <c r="H16" s="1098"/>
      <c r="I16" s="94"/>
      <c r="J16" s="96" t="s">
        <v>2837</v>
      </c>
      <c r="K16" s="97" t="s">
        <v>2838</v>
      </c>
      <c r="L16" s="1113"/>
      <c r="M16" s="1099"/>
      <c r="N16" s="94"/>
      <c r="O16" s="96" t="s">
        <v>2837</v>
      </c>
      <c r="P16" s="97" t="s">
        <v>2838</v>
      </c>
    </row>
    <row r="17" spans="1:16" ht="17.25" thickBot="1">
      <c r="A17" s="1094"/>
      <c r="B17" s="100" t="s">
        <v>123</v>
      </c>
      <c r="C17" s="1096"/>
      <c r="D17" s="94"/>
      <c r="E17" s="96" t="s">
        <v>2839</v>
      </c>
      <c r="F17" s="97" t="s">
        <v>2912</v>
      </c>
      <c r="G17" s="100" t="s">
        <v>123</v>
      </c>
      <c r="H17" s="1098"/>
      <c r="I17" s="94"/>
      <c r="J17" s="96" t="s">
        <v>2839</v>
      </c>
      <c r="K17" s="97" t="s">
        <v>2981</v>
      </c>
      <c r="L17" s="100" t="s">
        <v>123</v>
      </c>
      <c r="M17" s="1099"/>
      <c r="N17" s="94"/>
      <c r="O17" s="96" t="s">
        <v>2839</v>
      </c>
      <c r="P17" s="97" t="s">
        <v>2998</v>
      </c>
    </row>
    <row r="18" spans="1:16">
      <c r="A18" s="1094"/>
      <c r="B18" s="1106" t="s">
        <v>2890</v>
      </c>
      <c r="C18" s="1096"/>
      <c r="D18" s="94" t="s">
        <v>2840</v>
      </c>
      <c r="E18" s="96" t="s">
        <v>2841</v>
      </c>
      <c r="F18" s="97" t="s">
        <v>2842</v>
      </c>
      <c r="G18" s="1106" t="s">
        <v>2966</v>
      </c>
      <c r="H18" s="1098"/>
      <c r="I18" s="94" t="s">
        <v>2840</v>
      </c>
      <c r="J18" s="96" t="s">
        <v>2841</v>
      </c>
      <c r="K18" s="97" t="s">
        <v>2842</v>
      </c>
      <c r="L18" s="1106" t="s">
        <v>3002</v>
      </c>
      <c r="M18" s="1099"/>
      <c r="N18" s="94" t="s">
        <v>2840</v>
      </c>
      <c r="O18" s="96" t="s">
        <v>2841</v>
      </c>
      <c r="P18" s="97" t="s">
        <v>2842</v>
      </c>
    </row>
    <row r="19" spans="1:16" ht="33">
      <c r="A19" s="1094"/>
      <c r="B19" s="1107"/>
      <c r="C19" s="1096"/>
      <c r="D19" s="94" t="s">
        <v>2073</v>
      </c>
      <c r="E19" s="96" t="s">
        <v>2905</v>
      </c>
      <c r="F19" s="97" t="s">
        <v>2910</v>
      </c>
      <c r="G19" s="1107"/>
      <c r="H19" s="1098"/>
      <c r="I19" s="94" t="s">
        <v>2073</v>
      </c>
      <c r="J19" s="96" t="s">
        <v>2905</v>
      </c>
      <c r="K19" s="97" t="s">
        <v>2983</v>
      </c>
      <c r="L19" s="1107"/>
      <c r="M19" s="1099"/>
      <c r="N19" s="94" t="s">
        <v>2991</v>
      </c>
      <c r="O19" s="96" t="s">
        <v>2905</v>
      </c>
      <c r="P19" s="112" t="s">
        <v>2992</v>
      </c>
    </row>
    <row r="20" spans="1:16" ht="17.25" thickBot="1">
      <c r="A20" s="1094"/>
      <c r="B20" s="1108"/>
      <c r="C20" s="1096"/>
      <c r="D20" s="94" t="s">
        <v>2903</v>
      </c>
      <c r="E20" s="96" t="s">
        <v>2906</v>
      </c>
      <c r="F20" s="97" t="s">
        <v>2911</v>
      </c>
      <c r="G20" s="1108"/>
      <c r="H20" s="1098"/>
      <c r="I20" s="94"/>
      <c r="J20" s="96"/>
      <c r="K20" s="97"/>
      <c r="L20" s="1108"/>
      <c r="M20" s="1099"/>
      <c r="N20" s="94"/>
      <c r="O20" s="96"/>
      <c r="P20" s="112"/>
    </row>
    <row r="21" spans="1:16">
      <c r="A21" s="1094"/>
      <c r="B21" s="1109" t="s">
        <v>124</v>
      </c>
      <c r="C21" s="1096"/>
      <c r="D21" s="94"/>
      <c r="E21" s="96"/>
      <c r="F21" s="97"/>
      <c r="G21" s="1109" t="s">
        <v>124</v>
      </c>
      <c r="H21" s="1098"/>
      <c r="I21" s="94"/>
      <c r="J21" s="96"/>
      <c r="K21" s="112"/>
      <c r="L21" s="1109" t="s">
        <v>124</v>
      </c>
      <c r="M21" s="1099"/>
      <c r="N21" s="936"/>
      <c r="O21" s="937"/>
      <c r="P21" s="112"/>
    </row>
    <row r="22" spans="1:16" ht="17.25" thickBot="1">
      <c r="A22" s="1094"/>
      <c r="B22" s="1110"/>
      <c r="C22" s="1096"/>
      <c r="D22" s="94"/>
      <c r="E22" s="96"/>
      <c r="F22" s="97"/>
      <c r="G22" s="1110"/>
      <c r="H22" s="1098"/>
      <c r="I22" s="94"/>
      <c r="J22" s="96"/>
      <c r="K22" s="112"/>
      <c r="L22" s="1110"/>
      <c r="M22" s="1099"/>
      <c r="N22" s="936"/>
      <c r="O22" s="937"/>
      <c r="P22" s="93"/>
    </row>
    <row r="23" spans="1:16" ht="17.25" thickTop="1">
      <c r="A23" s="1094"/>
      <c r="B23" s="1102" t="s">
        <v>125</v>
      </c>
      <c r="C23" s="1096"/>
      <c r="D23" s="94"/>
      <c r="E23" s="96"/>
      <c r="F23" s="97"/>
      <c r="G23" s="1102" t="s">
        <v>125</v>
      </c>
      <c r="H23" s="1098"/>
      <c r="I23" s="94"/>
      <c r="J23" s="96"/>
      <c r="K23" s="97"/>
      <c r="L23" s="1102" t="s">
        <v>125</v>
      </c>
      <c r="M23" s="1099"/>
      <c r="N23" s="936"/>
      <c r="O23" s="937"/>
      <c r="P23" s="93"/>
    </row>
    <row r="24" spans="1:16" ht="17.25" thickBot="1">
      <c r="A24" s="1094"/>
      <c r="B24" s="1103"/>
      <c r="C24" s="1096"/>
      <c r="D24" s="94"/>
      <c r="E24" s="96"/>
      <c r="F24" s="93"/>
      <c r="G24" s="1103"/>
      <c r="H24" s="1098"/>
      <c r="I24" s="94"/>
      <c r="J24" s="96"/>
      <c r="K24" s="97"/>
      <c r="L24" s="1103"/>
      <c r="M24" s="1099"/>
      <c r="N24" s="936"/>
      <c r="O24" s="937"/>
      <c r="P24" s="99"/>
    </row>
    <row r="25" spans="1:16">
      <c r="A25" s="1094"/>
      <c r="B25" s="1104">
        <v>7</v>
      </c>
      <c r="C25" s="1096"/>
      <c r="D25" s="94"/>
      <c r="E25" s="96"/>
      <c r="F25" s="93"/>
      <c r="G25" s="1104">
        <v>4</v>
      </c>
      <c r="H25" s="1098"/>
      <c r="I25" s="94"/>
      <c r="J25" s="96"/>
      <c r="K25" s="93"/>
      <c r="L25" s="1104">
        <v>3</v>
      </c>
      <c r="M25" s="1099"/>
      <c r="N25" s="936"/>
      <c r="O25" s="937"/>
      <c r="P25" s="99"/>
    </row>
    <row r="26" spans="1:16" ht="17.25" thickBot="1">
      <c r="A26" s="1094"/>
      <c r="B26" s="1105"/>
      <c r="C26" s="1096"/>
      <c r="D26" s="94"/>
      <c r="E26" s="96"/>
      <c r="F26" s="97"/>
      <c r="G26" s="1105"/>
      <c r="H26" s="1098"/>
      <c r="I26" s="94"/>
      <c r="J26" s="96"/>
      <c r="K26" s="921"/>
      <c r="L26" s="1105"/>
      <c r="M26" s="1099"/>
      <c r="N26" s="936"/>
      <c r="O26" s="937"/>
      <c r="P26" s="99"/>
    </row>
    <row r="27" spans="1:16">
      <c r="A27" s="1094"/>
      <c r="B27" s="1116" t="s">
        <v>126</v>
      </c>
      <c r="C27" s="1096"/>
      <c r="D27" s="94"/>
      <c r="E27" s="96"/>
      <c r="F27" s="97"/>
      <c r="G27" s="1116" t="s">
        <v>126</v>
      </c>
      <c r="H27" s="1098"/>
      <c r="I27" s="94"/>
      <c r="J27" s="96"/>
      <c r="K27" s="99"/>
      <c r="L27" s="1116" t="s">
        <v>126</v>
      </c>
      <c r="M27" s="1099"/>
      <c r="N27" s="936"/>
      <c r="O27" s="937"/>
      <c r="P27" s="99"/>
    </row>
    <row r="28" spans="1:16" ht="17.25" thickBot="1">
      <c r="A28" s="1094"/>
      <c r="B28" s="1103"/>
      <c r="C28" s="1096"/>
      <c r="D28" s="94"/>
      <c r="E28" s="96"/>
      <c r="F28" s="93"/>
      <c r="G28" s="1103"/>
      <c r="H28" s="1098"/>
      <c r="I28" s="94"/>
      <c r="J28" s="96"/>
      <c r="K28" s="103"/>
      <c r="L28" s="1103"/>
      <c r="M28" s="1099"/>
      <c r="N28" s="936"/>
      <c r="O28" s="937"/>
      <c r="P28" s="99"/>
    </row>
    <row r="29" spans="1:16">
      <c r="A29" s="1094"/>
      <c r="B29" s="1104">
        <v>7</v>
      </c>
      <c r="C29" s="1096"/>
      <c r="D29" s="94"/>
      <c r="E29" s="96"/>
      <c r="F29" s="97"/>
      <c r="G29" s="1104">
        <v>4</v>
      </c>
      <c r="H29" s="1098"/>
      <c r="I29" s="94"/>
      <c r="J29" s="96"/>
      <c r="K29" s="99"/>
      <c r="L29" s="1104">
        <v>3</v>
      </c>
      <c r="M29" s="1099"/>
      <c r="N29" s="94"/>
      <c r="O29" s="96"/>
      <c r="P29" s="99"/>
    </row>
    <row r="30" spans="1:16" ht="17.25" thickBot="1">
      <c r="A30" s="1094"/>
      <c r="B30" s="1115"/>
      <c r="C30" s="1096"/>
      <c r="D30" s="94"/>
      <c r="E30" s="96"/>
      <c r="F30" s="97"/>
      <c r="G30" s="1115"/>
      <c r="H30" s="1098"/>
      <c r="I30" s="94"/>
      <c r="J30" s="96"/>
      <c r="K30" s="99"/>
      <c r="L30" s="1115"/>
      <c r="M30" s="1099"/>
      <c r="N30" s="94"/>
      <c r="O30" s="96"/>
      <c r="P30" s="99"/>
    </row>
    <row r="31" spans="1:16">
      <c r="A31" s="1094"/>
      <c r="B31" s="1114" t="s">
        <v>127</v>
      </c>
      <c r="C31" s="1096"/>
      <c r="D31" s="94"/>
      <c r="E31" s="96"/>
      <c r="F31" s="93"/>
      <c r="G31" s="1114" t="s">
        <v>127</v>
      </c>
      <c r="H31" s="1098"/>
      <c r="I31" s="94"/>
      <c r="J31" s="96"/>
      <c r="K31" s="99"/>
      <c r="L31" s="1114" t="s">
        <v>127</v>
      </c>
      <c r="M31" s="1099"/>
      <c r="N31" s="94"/>
      <c r="O31" s="96"/>
      <c r="P31" s="104"/>
    </row>
    <row r="32" spans="1:16" ht="17.25" thickBot="1">
      <c r="A32" s="1094"/>
      <c r="B32" s="1103"/>
      <c r="C32" s="1096"/>
      <c r="D32" s="94"/>
      <c r="E32" s="96"/>
      <c r="F32" s="103"/>
      <c r="G32" s="1103"/>
      <c r="H32" s="1098"/>
      <c r="I32" s="94"/>
      <c r="J32" s="96"/>
      <c r="K32" s="99"/>
      <c r="L32" s="1103"/>
      <c r="M32" s="1099"/>
      <c r="N32" s="94"/>
      <c r="O32" s="96"/>
      <c r="P32" s="93"/>
    </row>
    <row r="33" spans="1:16">
      <c r="A33" s="1094"/>
      <c r="B33" s="1104">
        <v>31</v>
      </c>
      <c r="C33" s="1096"/>
      <c r="D33" s="94"/>
      <c r="E33" s="96"/>
      <c r="F33" s="104"/>
      <c r="G33" s="1104" t="s">
        <v>2967</v>
      </c>
      <c r="H33" s="1098"/>
      <c r="I33" s="94"/>
      <c r="J33" s="96"/>
      <c r="K33" s="99"/>
      <c r="L33" s="1104">
        <v>19</v>
      </c>
      <c r="M33" s="1099"/>
      <c r="N33" s="94"/>
      <c r="O33" s="96"/>
      <c r="P33" s="97"/>
    </row>
    <row r="34" spans="1:16" ht="17.25" customHeight="1" thickBot="1">
      <c r="A34" s="1094"/>
      <c r="B34" s="1115"/>
      <c r="C34" s="1096"/>
      <c r="D34" s="94"/>
      <c r="E34" s="96"/>
      <c r="F34" s="99"/>
      <c r="G34" s="1115"/>
      <c r="H34" s="1098"/>
      <c r="I34" s="94"/>
      <c r="J34" s="96"/>
      <c r="K34" s="104"/>
      <c r="L34" s="1115"/>
      <c r="M34" s="1099"/>
      <c r="N34" s="94"/>
      <c r="O34" s="96"/>
      <c r="P34" s="93"/>
    </row>
    <row r="35" spans="1:16">
      <c r="A35" s="1094"/>
      <c r="B35" s="1114" t="s">
        <v>128</v>
      </c>
      <c r="C35" s="1096"/>
      <c r="D35" s="94"/>
      <c r="E35" s="96"/>
      <c r="F35" s="97"/>
      <c r="G35" s="1114" t="s">
        <v>128</v>
      </c>
      <c r="H35" s="1098"/>
      <c r="I35" s="94"/>
      <c r="J35" s="96"/>
      <c r="K35" s="93"/>
      <c r="L35" s="1114" t="s">
        <v>128</v>
      </c>
      <c r="M35" s="1099"/>
      <c r="N35" s="94"/>
      <c r="O35" s="96"/>
      <c r="P35" s="93"/>
    </row>
    <row r="36" spans="1:16" ht="17.25" thickBot="1">
      <c r="A36" s="1094"/>
      <c r="B36" s="1103"/>
      <c r="C36" s="1096"/>
      <c r="D36" s="94"/>
      <c r="E36" s="114"/>
      <c r="F36" s="97"/>
      <c r="G36" s="1103"/>
      <c r="H36" s="1098"/>
      <c r="I36" s="94"/>
      <c r="J36" s="96"/>
      <c r="K36" s="93"/>
      <c r="L36" s="1103"/>
      <c r="M36" s="1099"/>
      <c r="N36" s="94"/>
      <c r="O36" s="96"/>
      <c r="P36" s="93"/>
    </row>
    <row r="37" spans="1:16">
      <c r="A37" s="1094"/>
      <c r="B37" s="1104">
        <v>29</v>
      </c>
      <c r="C37" s="1096"/>
      <c r="D37" s="94"/>
      <c r="E37" s="114"/>
      <c r="F37" s="97"/>
      <c r="G37" s="1104" t="s">
        <v>2968</v>
      </c>
      <c r="H37" s="1098"/>
      <c r="I37" s="94"/>
      <c r="J37" s="96"/>
      <c r="K37" s="93"/>
      <c r="L37" s="1104">
        <v>19</v>
      </c>
      <c r="M37" s="1099"/>
      <c r="N37" s="94"/>
      <c r="O37" s="96"/>
      <c r="P37" s="97"/>
    </row>
    <row r="38" spans="1:16" ht="17.25" thickBot="1">
      <c r="A38" s="1094"/>
      <c r="B38" s="1115"/>
      <c r="C38" s="1096"/>
      <c r="D38" s="94"/>
      <c r="E38" s="114"/>
      <c r="F38" s="101"/>
      <c r="G38" s="1115"/>
      <c r="H38" s="1098"/>
      <c r="I38" s="94"/>
      <c r="J38" s="96"/>
      <c r="K38" s="97"/>
      <c r="L38" s="1115"/>
      <c r="M38" s="1099"/>
      <c r="N38" s="94"/>
      <c r="O38" s="96"/>
      <c r="P38" s="93"/>
    </row>
    <row r="39" spans="1:16">
      <c r="A39" s="1094"/>
      <c r="B39" s="1116" t="s">
        <v>129</v>
      </c>
      <c r="C39" s="1096"/>
      <c r="D39" s="94"/>
      <c r="E39" s="96"/>
      <c r="F39" s="101"/>
      <c r="G39" s="1116" t="s">
        <v>129</v>
      </c>
      <c r="H39" s="1098"/>
      <c r="I39" s="94"/>
      <c r="J39" s="96"/>
      <c r="K39" s="93"/>
      <c r="L39" s="1116" t="s">
        <v>129</v>
      </c>
      <c r="M39" s="1099"/>
      <c r="N39" s="94"/>
      <c r="O39" s="96"/>
      <c r="P39" s="93"/>
    </row>
    <row r="40" spans="1:16" ht="17.25" thickBot="1">
      <c r="A40" s="1094"/>
      <c r="B40" s="1103"/>
      <c r="C40" s="1096"/>
      <c r="D40" s="94"/>
      <c r="E40" s="96"/>
      <c r="F40" s="97"/>
      <c r="G40" s="1103"/>
      <c r="H40" s="1098"/>
      <c r="I40" s="94"/>
      <c r="J40" s="96"/>
      <c r="K40" s="93"/>
      <c r="L40" s="1103"/>
      <c r="M40" s="1099"/>
      <c r="N40" s="94"/>
      <c r="O40" s="96"/>
      <c r="P40" s="93"/>
    </row>
    <row r="41" spans="1:16">
      <c r="A41" s="1094"/>
      <c r="B41" s="106" t="s">
        <v>2891</v>
      </c>
      <c r="C41" s="1096"/>
      <c r="D41" s="113"/>
      <c r="E41" s="114"/>
      <c r="F41" s="104"/>
      <c r="G41" s="106" t="s">
        <v>2891</v>
      </c>
      <c r="H41" s="1098"/>
      <c r="I41" s="94"/>
      <c r="J41" s="96"/>
      <c r="K41" s="93"/>
      <c r="L41" s="106" t="s">
        <v>2986</v>
      </c>
      <c r="M41" s="1099"/>
      <c r="N41" s="94"/>
      <c r="O41" s="96"/>
      <c r="P41" s="93"/>
    </row>
    <row r="42" spans="1:16">
      <c r="A42" s="1094"/>
      <c r="B42" s="107" t="s">
        <v>2892</v>
      </c>
      <c r="C42" s="1096"/>
      <c r="D42" s="111"/>
      <c r="E42" s="96"/>
      <c r="F42" s="97"/>
      <c r="G42" s="107" t="s">
        <v>2892</v>
      </c>
      <c r="H42" s="1098"/>
      <c r="I42" s="94"/>
      <c r="J42" s="96"/>
      <c r="K42" s="108"/>
      <c r="L42" s="107"/>
      <c r="M42" s="1099"/>
      <c r="N42" s="94"/>
      <c r="O42" s="96"/>
      <c r="P42" s="108"/>
    </row>
    <row r="43" spans="1:16">
      <c r="A43" s="1094"/>
      <c r="B43" s="109" t="s">
        <v>2893</v>
      </c>
      <c r="C43" s="1096"/>
      <c r="D43" s="94"/>
      <c r="E43" s="96"/>
      <c r="F43" s="112"/>
      <c r="G43" s="109" t="s">
        <v>2969</v>
      </c>
      <c r="H43" s="1098"/>
      <c r="I43" s="94"/>
      <c r="J43" s="96"/>
      <c r="K43" s="93"/>
      <c r="L43" s="109"/>
      <c r="M43" s="1099"/>
      <c r="N43" s="94"/>
      <c r="O43" s="96"/>
      <c r="P43" s="93"/>
    </row>
    <row r="44" spans="1:16">
      <c r="A44" s="1094"/>
      <c r="B44" s="110"/>
      <c r="C44" s="1096"/>
      <c r="D44" s="94"/>
      <c r="E44" s="96"/>
      <c r="F44" s="93"/>
      <c r="G44" s="110" t="s">
        <v>2970</v>
      </c>
      <c r="H44" s="1098"/>
      <c r="I44" s="94"/>
      <c r="J44" s="96"/>
      <c r="K44" s="93"/>
      <c r="L44" s="110"/>
      <c r="M44" s="1099"/>
      <c r="N44" s="94"/>
      <c r="O44" s="96"/>
      <c r="P44" s="93"/>
    </row>
    <row r="45" spans="1:16">
      <c r="A45" s="1094"/>
      <c r="B45" s="109"/>
      <c r="C45" s="1096"/>
      <c r="D45" s="94"/>
      <c r="E45" s="96"/>
      <c r="F45" s="93"/>
      <c r="G45" s="109" t="s">
        <v>2877</v>
      </c>
      <c r="H45" s="1098"/>
      <c r="I45" s="94"/>
      <c r="J45" s="96"/>
      <c r="K45" s="93"/>
      <c r="L45" s="109"/>
      <c r="M45" s="1099"/>
      <c r="N45" s="111"/>
      <c r="O45" s="96"/>
      <c r="P45" s="97"/>
    </row>
    <row r="46" spans="1:16">
      <c r="A46" s="1094"/>
      <c r="B46" s="110"/>
      <c r="C46" s="1096"/>
      <c r="D46" s="94"/>
      <c r="E46" s="96"/>
      <c r="F46" s="108"/>
      <c r="G46" s="110" t="s">
        <v>2971</v>
      </c>
      <c r="H46" s="1098"/>
      <c r="I46" s="94"/>
      <c r="J46" s="96"/>
      <c r="K46" s="108"/>
      <c r="L46" s="110"/>
      <c r="M46" s="1099"/>
      <c r="N46" s="94"/>
      <c r="O46" s="96"/>
      <c r="P46" s="112"/>
    </row>
    <row r="47" spans="1:16">
      <c r="A47" s="1094"/>
      <c r="B47" s="109"/>
      <c r="C47" s="1096"/>
      <c r="D47" s="94"/>
      <c r="E47" s="96"/>
      <c r="F47" s="97"/>
      <c r="G47" s="109"/>
      <c r="H47" s="1098"/>
      <c r="I47" s="113"/>
      <c r="J47" s="114"/>
      <c r="K47" s="97"/>
      <c r="L47" s="109"/>
      <c r="M47" s="1099"/>
      <c r="N47" s="113"/>
      <c r="O47" s="114"/>
      <c r="P47" s="97"/>
    </row>
    <row r="48" spans="1:16" ht="17.25" thickBot="1">
      <c r="A48" s="1094"/>
      <c r="B48" s="110"/>
      <c r="C48" s="1097"/>
      <c r="D48" s="115"/>
      <c r="E48" s="116"/>
      <c r="F48" s="117"/>
      <c r="G48" s="110"/>
      <c r="H48" s="1098"/>
      <c r="I48" s="115"/>
      <c r="J48" s="116"/>
      <c r="K48" s="117"/>
      <c r="L48" s="110"/>
      <c r="M48" s="1099"/>
      <c r="N48" s="115"/>
      <c r="O48" s="116"/>
      <c r="P48" s="117"/>
    </row>
    <row r="49" spans="1:16">
      <c r="A49" s="1094" t="str">
        <f>TEXT(A3,"AAAA")</f>
        <v>星期五</v>
      </c>
      <c r="B49" s="109"/>
      <c r="C49" s="1095" t="s">
        <v>694</v>
      </c>
      <c r="D49" s="118"/>
      <c r="E49" s="119" t="s">
        <v>137</v>
      </c>
      <c r="F49" s="97" t="s">
        <v>2851</v>
      </c>
      <c r="G49" s="109"/>
      <c r="H49" s="1118" t="s">
        <v>694</v>
      </c>
      <c r="I49" s="118"/>
      <c r="J49" s="119" t="s">
        <v>137</v>
      </c>
      <c r="K49" s="97" t="s">
        <v>2975</v>
      </c>
      <c r="L49" s="109"/>
      <c r="M49" s="1120" t="s">
        <v>694</v>
      </c>
      <c r="N49" s="118"/>
      <c r="O49" s="119" t="s">
        <v>137</v>
      </c>
      <c r="P49" s="97" t="s">
        <v>2989</v>
      </c>
    </row>
    <row r="50" spans="1:16">
      <c r="A50" s="1094"/>
      <c r="B50" s="110"/>
      <c r="C50" s="1096"/>
      <c r="D50" s="120"/>
      <c r="E50" s="96" t="s">
        <v>196</v>
      </c>
      <c r="F50" s="97" t="s">
        <v>2852</v>
      </c>
      <c r="G50" s="110"/>
      <c r="H50" s="1098"/>
      <c r="I50" s="120"/>
      <c r="J50" s="96" t="s">
        <v>196</v>
      </c>
      <c r="K50" s="97" t="s">
        <v>2976</v>
      </c>
      <c r="L50" s="110"/>
      <c r="M50" s="1099"/>
      <c r="N50" s="120"/>
      <c r="O50" s="96" t="s">
        <v>196</v>
      </c>
      <c r="P50" s="97" t="s">
        <v>2990</v>
      </c>
    </row>
    <row r="51" spans="1:16">
      <c r="A51" s="1094"/>
      <c r="B51" s="109"/>
      <c r="C51" s="1096"/>
      <c r="D51" s="120"/>
      <c r="E51" s="96" t="s">
        <v>146</v>
      </c>
      <c r="F51" s="97" t="s">
        <v>2918</v>
      </c>
      <c r="G51" s="109"/>
      <c r="H51" s="1098"/>
      <c r="I51" s="120"/>
      <c r="J51" s="96" t="s">
        <v>146</v>
      </c>
      <c r="K51" s="97" t="s">
        <v>2977</v>
      </c>
      <c r="L51" s="109"/>
      <c r="M51" s="1099"/>
      <c r="N51" s="120"/>
      <c r="O51" s="96" t="s">
        <v>146</v>
      </c>
      <c r="P51" s="97" t="s">
        <v>3003</v>
      </c>
    </row>
    <row r="52" spans="1:16">
      <c r="A52" s="1094"/>
      <c r="B52" s="110"/>
      <c r="C52" s="1096"/>
      <c r="D52" s="120"/>
      <c r="E52" s="96" t="s">
        <v>251</v>
      </c>
      <c r="F52" s="97" t="s">
        <v>2919</v>
      </c>
      <c r="G52" s="110"/>
      <c r="H52" s="1098"/>
      <c r="I52" s="120"/>
      <c r="J52" s="96" t="s">
        <v>251</v>
      </c>
      <c r="K52" s="97" t="s">
        <v>2978</v>
      </c>
      <c r="L52" s="110"/>
      <c r="M52" s="1099"/>
      <c r="N52" s="120"/>
      <c r="O52" s="96" t="s">
        <v>251</v>
      </c>
      <c r="P52" s="97" t="s">
        <v>2987</v>
      </c>
    </row>
    <row r="53" spans="1:16">
      <c r="A53" s="1094"/>
      <c r="B53" s="109"/>
      <c r="C53" s="1096"/>
      <c r="D53" s="120"/>
      <c r="E53" s="96" t="s">
        <v>197</v>
      </c>
      <c r="F53" s="97" t="s">
        <v>2853</v>
      </c>
      <c r="G53" s="109"/>
      <c r="H53" s="1098"/>
      <c r="I53" s="94"/>
      <c r="J53" s="96" t="s">
        <v>197</v>
      </c>
      <c r="K53" s="97" t="s">
        <v>3093</v>
      </c>
      <c r="L53" s="109"/>
      <c r="M53" s="1099"/>
      <c r="N53" s="94"/>
      <c r="O53" s="96" t="s">
        <v>197</v>
      </c>
      <c r="P53" s="97" t="s">
        <v>2988</v>
      </c>
    </row>
    <row r="54" spans="1:16">
      <c r="A54" s="1094"/>
      <c r="B54" s="110"/>
      <c r="C54" s="1096"/>
      <c r="D54" s="120"/>
      <c r="E54" s="96" t="s">
        <v>1651</v>
      </c>
      <c r="F54" s="97" t="s">
        <v>2848</v>
      </c>
      <c r="G54" s="110"/>
      <c r="H54" s="1098"/>
      <c r="I54" s="94"/>
      <c r="J54" s="96" t="s">
        <v>1651</v>
      </c>
      <c r="K54" s="97" t="s">
        <v>2848</v>
      </c>
      <c r="L54" s="110"/>
      <c r="M54" s="1099"/>
      <c r="N54" s="94"/>
      <c r="O54" s="96" t="s">
        <v>1651</v>
      </c>
      <c r="P54" s="97" t="s">
        <v>2848</v>
      </c>
    </row>
    <row r="55" spans="1:16">
      <c r="A55" s="1094"/>
      <c r="B55" s="109"/>
      <c r="C55" s="1096"/>
      <c r="D55" s="120"/>
      <c r="E55" s="96" t="s">
        <v>2849</v>
      </c>
      <c r="F55" s="93" t="s">
        <v>2850</v>
      </c>
      <c r="G55" s="109"/>
      <c r="H55" s="1098"/>
      <c r="I55" s="94"/>
      <c r="J55" s="96" t="s">
        <v>2849</v>
      </c>
      <c r="K55" s="97" t="s">
        <v>2850</v>
      </c>
      <c r="L55" s="109"/>
      <c r="M55" s="1099"/>
      <c r="N55" s="94"/>
      <c r="O55" s="96" t="s">
        <v>2849</v>
      </c>
      <c r="P55" s="97" t="s">
        <v>2850</v>
      </c>
    </row>
    <row r="56" spans="1:16">
      <c r="A56" s="1094"/>
      <c r="B56" s="110"/>
      <c r="C56" s="1096"/>
      <c r="D56" s="120"/>
      <c r="E56" s="96"/>
      <c r="F56" s="97"/>
      <c r="G56" s="110"/>
      <c r="H56" s="1098"/>
      <c r="I56" s="94"/>
      <c r="J56" s="96"/>
      <c r="K56" s="97"/>
      <c r="L56" s="110"/>
      <c r="M56" s="1099"/>
      <c r="N56" s="94"/>
      <c r="O56" s="96"/>
      <c r="P56" s="97"/>
    </row>
    <row r="57" spans="1:16">
      <c r="A57" s="1094"/>
      <c r="B57" s="109"/>
      <c r="C57" s="1096"/>
      <c r="D57" s="94"/>
      <c r="E57" s="121"/>
      <c r="F57" s="97"/>
      <c r="G57" s="109"/>
      <c r="H57" s="1098"/>
      <c r="I57" s="94"/>
      <c r="J57" s="96"/>
      <c r="K57" s="97"/>
      <c r="L57" s="109"/>
      <c r="M57" s="1099"/>
      <c r="N57" s="94"/>
      <c r="O57" s="96"/>
      <c r="P57" s="97"/>
    </row>
    <row r="58" spans="1:16" ht="17.25" thickBot="1">
      <c r="A58" s="1094"/>
      <c r="B58" s="110"/>
      <c r="C58" s="1097"/>
      <c r="D58" s="122" t="s">
        <v>132</v>
      </c>
      <c r="E58" s="123" t="s">
        <v>133</v>
      </c>
      <c r="F58" s="124"/>
      <c r="G58" s="110"/>
      <c r="H58" s="1127"/>
      <c r="I58" s="122" t="s">
        <v>132</v>
      </c>
      <c r="J58" s="123" t="s">
        <v>133</v>
      </c>
      <c r="K58" s="97"/>
      <c r="L58" s="110"/>
      <c r="M58" s="1126"/>
      <c r="N58" s="122" t="s">
        <v>132</v>
      </c>
      <c r="O58" s="123" t="s">
        <v>133</v>
      </c>
      <c r="P58" s="97"/>
    </row>
    <row r="59" spans="1:16">
      <c r="A59" s="105"/>
      <c r="B59" s="109"/>
      <c r="C59" s="1095" t="s">
        <v>695</v>
      </c>
      <c r="D59" s="118"/>
      <c r="E59" s="119" t="s">
        <v>137</v>
      </c>
      <c r="F59" s="813" t="s">
        <v>2854</v>
      </c>
      <c r="G59" s="109"/>
      <c r="H59" s="1118" t="s">
        <v>695</v>
      </c>
      <c r="I59" s="118"/>
      <c r="J59" s="119" t="s">
        <v>137</v>
      </c>
      <c r="K59" s="813" t="s">
        <v>2854</v>
      </c>
      <c r="L59" s="109"/>
      <c r="M59" s="1120" t="s">
        <v>695</v>
      </c>
      <c r="N59" s="118"/>
      <c r="O59" s="119" t="s">
        <v>137</v>
      </c>
      <c r="P59" s="813" t="s">
        <v>2854</v>
      </c>
    </row>
    <row r="60" spans="1:16">
      <c r="A60" s="105"/>
      <c r="B60" s="110"/>
      <c r="C60" s="1096"/>
      <c r="D60" s="94"/>
      <c r="E60" s="96" t="s">
        <v>196</v>
      </c>
      <c r="F60" s="93" t="s">
        <v>2855</v>
      </c>
      <c r="G60" s="110"/>
      <c r="H60" s="1098"/>
      <c r="I60" s="94"/>
      <c r="J60" s="96" t="s">
        <v>196</v>
      </c>
      <c r="K60" s="93" t="s">
        <v>2974</v>
      </c>
      <c r="L60" s="110"/>
      <c r="M60" s="1099"/>
      <c r="N60" s="94"/>
      <c r="O60" s="96" t="s">
        <v>196</v>
      </c>
      <c r="P60" s="93" t="s">
        <v>2974</v>
      </c>
    </row>
    <row r="61" spans="1:16">
      <c r="A61" s="105"/>
      <c r="B61" s="126"/>
      <c r="C61" s="1096"/>
      <c r="D61" s="94"/>
      <c r="E61" s="96" t="s">
        <v>146</v>
      </c>
      <c r="F61" s="93" t="s">
        <v>2856</v>
      </c>
      <c r="G61" s="126"/>
      <c r="H61" s="1098"/>
      <c r="I61" s="94"/>
      <c r="J61" s="96" t="s">
        <v>146</v>
      </c>
      <c r="K61" s="93" t="s">
        <v>2856</v>
      </c>
      <c r="L61" s="126"/>
      <c r="M61" s="1099"/>
      <c r="N61" s="94"/>
      <c r="O61" s="96" t="s">
        <v>146</v>
      </c>
      <c r="P61" s="93" t="s">
        <v>2856</v>
      </c>
    </row>
    <row r="62" spans="1:16" ht="33">
      <c r="A62" s="105"/>
      <c r="B62" s="107"/>
      <c r="C62" s="1096"/>
      <c r="D62" s="94"/>
      <c r="E62" s="96" t="s">
        <v>251</v>
      </c>
      <c r="F62" s="136" t="s">
        <v>2921</v>
      </c>
      <c r="G62" s="107"/>
      <c r="H62" s="1098"/>
      <c r="I62" s="94"/>
      <c r="J62" s="96" t="s">
        <v>251</v>
      </c>
      <c r="K62" s="136" t="s">
        <v>2920</v>
      </c>
      <c r="L62" s="107"/>
      <c r="M62" s="1099"/>
      <c r="N62" s="94"/>
      <c r="O62" s="96" t="s">
        <v>251</v>
      </c>
      <c r="P62" s="136" t="s">
        <v>2920</v>
      </c>
    </row>
    <row r="63" spans="1:16">
      <c r="A63" s="105"/>
      <c r="B63" s="126"/>
      <c r="C63" s="1096"/>
      <c r="D63" s="94"/>
      <c r="E63" s="96"/>
      <c r="F63" s="93"/>
      <c r="G63" s="126"/>
      <c r="H63" s="1098"/>
      <c r="I63" s="94"/>
      <c r="J63" s="96"/>
      <c r="K63" s="93"/>
      <c r="L63" s="126"/>
      <c r="M63" s="1099"/>
      <c r="N63" s="94"/>
      <c r="O63" s="96"/>
      <c r="P63" s="97"/>
    </row>
    <row r="64" spans="1:16">
      <c r="A64" s="105"/>
      <c r="B64" s="107"/>
      <c r="C64" s="1096"/>
      <c r="D64" s="94"/>
      <c r="E64" s="96"/>
      <c r="F64" s="136"/>
      <c r="G64" s="107"/>
      <c r="H64" s="1098"/>
      <c r="I64" s="94"/>
      <c r="J64" s="96"/>
      <c r="K64" s="97"/>
      <c r="L64" s="107"/>
      <c r="M64" s="1099"/>
      <c r="N64" s="94"/>
      <c r="O64" s="96"/>
      <c r="P64" s="97"/>
    </row>
    <row r="65" spans="1:16">
      <c r="A65" s="105"/>
      <c r="B65" s="109"/>
      <c r="C65" s="1096"/>
      <c r="D65" s="94"/>
      <c r="E65" s="96"/>
      <c r="F65" s="128"/>
      <c r="G65" s="109"/>
      <c r="H65" s="1098"/>
      <c r="I65" s="94"/>
      <c r="J65" s="96"/>
      <c r="K65" s="97"/>
      <c r="L65" s="109"/>
      <c r="M65" s="1099"/>
      <c r="N65" s="94"/>
      <c r="O65" s="96"/>
      <c r="P65" s="97"/>
    </row>
    <row r="66" spans="1:16">
      <c r="A66" s="105"/>
      <c r="B66" s="110"/>
      <c r="C66" s="1096"/>
      <c r="D66" s="94"/>
      <c r="E66" s="96"/>
      <c r="F66" s="127"/>
      <c r="G66" s="110"/>
      <c r="H66" s="1098"/>
      <c r="I66" s="94"/>
      <c r="J66" s="96"/>
      <c r="K66" s="127"/>
      <c r="L66" s="110"/>
      <c r="M66" s="1099"/>
      <c r="N66" s="94"/>
      <c r="O66" s="96"/>
      <c r="P66" s="127"/>
    </row>
    <row r="67" spans="1:16">
      <c r="A67" s="105"/>
      <c r="B67" s="126"/>
      <c r="C67" s="1096"/>
      <c r="D67" s="94"/>
      <c r="E67" s="96"/>
      <c r="F67" s="97"/>
      <c r="G67" s="126"/>
      <c r="H67" s="1098"/>
      <c r="I67" s="94"/>
      <c r="J67" s="96"/>
      <c r="K67" s="128"/>
      <c r="L67" s="126"/>
      <c r="M67" s="1099"/>
      <c r="N67" s="94"/>
      <c r="O67" s="96"/>
      <c r="P67" s="128"/>
    </row>
    <row r="68" spans="1:16" ht="17.25" thickBot="1">
      <c r="A68" s="105"/>
      <c r="B68" s="107"/>
      <c r="C68" s="1097"/>
      <c r="D68" s="129"/>
      <c r="E68" s="130"/>
      <c r="F68" s="104"/>
      <c r="G68" s="107"/>
      <c r="H68" s="1127"/>
      <c r="I68" s="113"/>
      <c r="J68" s="131"/>
      <c r="K68" s="127"/>
      <c r="L68" s="107"/>
      <c r="M68" s="1126"/>
      <c r="N68" s="113"/>
      <c r="O68" s="131"/>
      <c r="P68" s="127"/>
    </row>
    <row r="69" spans="1:16">
      <c r="A69" s="132"/>
      <c r="B69" s="109"/>
      <c r="C69" s="1095" t="s">
        <v>696</v>
      </c>
      <c r="D69" s="118" t="s">
        <v>136</v>
      </c>
      <c r="E69" s="133" t="s">
        <v>137</v>
      </c>
      <c r="F69" s="125" t="s">
        <v>2943</v>
      </c>
      <c r="G69" s="109"/>
      <c r="H69" s="1118" t="s">
        <v>696</v>
      </c>
      <c r="I69" s="118" t="s">
        <v>136</v>
      </c>
      <c r="J69" s="133" t="s">
        <v>137</v>
      </c>
      <c r="K69" s="125" t="s">
        <v>2973</v>
      </c>
      <c r="L69" s="109"/>
      <c r="M69" s="1120" t="s">
        <v>696</v>
      </c>
      <c r="N69" s="118" t="s">
        <v>136</v>
      </c>
      <c r="O69" s="133" t="s">
        <v>137</v>
      </c>
      <c r="P69" s="125" t="s">
        <v>3004</v>
      </c>
    </row>
    <row r="70" spans="1:16">
      <c r="A70" s="132"/>
      <c r="B70" s="110"/>
      <c r="C70" s="1096"/>
      <c r="D70" s="94" t="s">
        <v>141</v>
      </c>
      <c r="E70" s="96" t="s">
        <v>196</v>
      </c>
      <c r="F70" s="134" t="s">
        <v>2942</v>
      </c>
      <c r="G70" s="110"/>
      <c r="H70" s="1098"/>
      <c r="I70" s="94" t="s">
        <v>141</v>
      </c>
      <c r="J70" s="96" t="s">
        <v>196</v>
      </c>
      <c r="K70" s="134" t="s">
        <v>2972</v>
      </c>
      <c r="L70" s="110"/>
      <c r="M70" s="1099"/>
      <c r="N70" s="94" t="s">
        <v>141</v>
      </c>
      <c r="O70" s="96" t="s">
        <v>196</v>
      </c>
      <c r="P70" s="134" t="s">
        <v>2972</v>
      </c>
    </row>
    <row r="71" spans="1:16">
      <c r="A71" s="132"/>
      <c r="B71" s="135"/>
      <c r="C71" s="1096"/>
      <c r="D71" s="94" t="s">
        <v>145</v>
      </c>
      <c r="E71" s="96" t="s">
        <v>146</v>
      </c>
      <c r="F71" s="97" t="s">
        <v>2857</v>
      </c>
      <c r="G71" s="135"/>
      <c r="H71" s="1098"/>
      <c r="I71" s="94" t="s">
        <v>145</v>
      </c>
      <c r="J71" s="96" t="s">
        <v>146</v>
      </c>
      <c r="K71" s="97" t="s">
        <v>2857</v>
      </c>
      <c r="L71" s="135"/>
      <c r="M71" s="1099"/>
      <c r="N71" s="94" t="s">
        <v>145</v>
      </c>
      <c r="O71" s="96" t="s">
        <v>146</v>
      </c>
      <c r="P71" s="97" t="s">
        <v>2857</v>
      </c>
    </row>
    <row r="72" spans="1:16">
      <c r="A72" s="132"/>
      <c r="B72" s="110"/>
      <c r="C72" s="1096"/>
      <c r="D72" s="94" t="s">
        <v>147</v>
      </c>
      <c r="E72" s="114" t="s">
        <v>251</v>
      </c>
      <c r="F72" s="104" t="s">
        <v>2858</v>
      </c>
      <c r="G72" s="110"/>
      <c r="H72" s="1098"/>
      <c r="I72" s="94" t="s">
        <v>147</v>
      </c>
      <c r="J72" s="96" t="s">
        <v>251</v>
      </c>
      <c r="K72" s="104" t="s">
        <v>2858</v>
      </c>
      <c r="L72" s="110"/>
      <c r="M72" s="1099"/>
      <c r="N72" s="94" t="s">
        <v>147</v>
      </c>
      <c r="O72" s="96" t="s">
        <v>251</v>
      </c>
      <c r="P72" s="104" t="s">
        <v>2858</v>
      </c>
    </row>
    <row r="73" spans="1:16">
      <c r="A73" s="132"/>
      <c r="B73" s="135"/>
      <c r="C73" s="1096"/>
      <c r="D73" s="94" t="s">
        <v>1652</v>
      </c>
      <c r="E73" s="96" t="s">
        <v>197</v>
      </c>
      <c r="F73" s="97" t="s">
        <v>2859</v>
      </c>
      <c r="G73" s="135"/>
      <c r="H73" s="1098"/>
      <c r="I73" s="94" t="s">
        <v>1652</v>
      </c>
      <c r="J73" s="114" t="s">
        <v>197</v>
      </c>
      <c r="K73" s="136" t="s">
        <v>2859</v>
      </c>
      <c r="L73" s="135"/>
      <c r="M73" s="1099"/>
      <c r="N73" s="94" t="s">
        <v>1652</v>
      </c>
      <c r="O73" s="114" t="s">
        <v>197</v>
      </c>
      <c r="P73" s="136" t="s">
        <v>2859</v>
      </c>
    </row>
    <row r="74" spans="1:16">
      <c r="A74" s="132"/>
      <c r="B74" s="110"/>
      <c r="C74" s="1096"/>
      <c r="D74" s="94"/>
      <c r="E74" s="114"/>
      <c r="F74" s="112"/>
      <c r="G74" s="110"/>
      <c r="H74" s="1098"/>
      <c r="I74" s="94"/>
      <c r="J74" s="96"/>
      <c r="K74" s="97"/>
      <c r="L74" s="110"/>
      <c r="M74" s="1099"/>
      <c r="N74" s="94"/>
      <c r="O74" s="96"/>
      <c r="P74" s="97"/>
    </row>
    <row r="75" spans="1:16">
      <c r="A75" s="132"/>
      <c r="B75" s="135"/>
      <c r="C75" s="1096"/>
      <c r="D75" s="94"/>
      <c r="E75" s="96"/>
      <c r="F75" s="97"/>
      <c r="G75" s="135"/>
      <c r="H75" s="1098"/>
      <c r="I75" s="94"/>
      <c r="J75" s="114"/>
      <c r="K75" s="136"/>
      <c r="L75" s="135"/>
      <c r="M75" s="1099"/>
      <c r="N75" s="94"/>
      <c r="O75" s="114"/>
      <c r="P75" s="136"/>
    </row>
    <row r="76" spans="1:16">
      <c r="A76" s="132"/>
      <c r="B76" s="110"/>
      <c r="C76" s="1096"/>
      <c r="D76" s="94"/>
      <c r="E76" s="96"/>
      <c r="F76" s="97"/>
      <c r="G76" s="110"/>
      <c r="H76" s="1098"/>
      <c r="I76" s="94"/>
      <c r="J76" s="96"/>
      <c r="K76" s="97"/>
      <c r="L76" s="110"/>
      <c r="M76" s="1099"/>
      <c r="N76" s="94"/>
      <c r="O76" s="96"/>
      <c r="P76" s="97"/>
    </row>
    <row r="77" spans="1:16">
      <c r="A77" s="132"/>
      <c r="B77" s="135"/>
      <c r="C77" s="1096"/>
      <c r="D77" s="94"/>
      <c r="E77" s="96"/>
      <c r="F77" s="97"/>
      <c r="G77" s="135"/>
      <c r="H77" s="1098"/>
      <c r="I77" s="94"/>
      <c r="J77" s="96"/>
      <c r="K77" s="97"/>
      <c r="L77" s="135"/>
      <c r="M77" s="1099"/>
      <c r="N77" s="94"/>
      <c r="O77" s="96"/>
      <c r="P77" s="97"/>
    </row>
    <row r="78" spans="1:16" ht="17.25" thickBot="1">
      <c r="A78" s="132"/>
      <c r="B78" s="110"/>
      <c r="C78" s="1097"/>
      <c r="D78" s="115"/>
      <c r="E78" s="116"/>
      <c r="F78" s="117"/>
      <c r="G78" s="110"/>
      <c r="H78" s="1127"/>
      <c r="I78" s="115"/>
      <c r="J78" s="130"/>
      <c r="K78" s="104"/>
      <c r="L78" s="110"/>
      <c r="M78" s="1126"/>
      <c r="N78" s="115"/>
      <c r="O78" s="130"/>
      <c r="P78" s="104"/>
    </row>
    <row r="79" spans="1:16">
      <c r="A79" s="132"/>
      <c r="B79" s="135"/>
      <c r="C79" s="1095" t="s">
        <v>697</v>
      </c>
      <c r="D79" s="137" t="s">
        <v>150</v>
      </c>
      <c r="E79" s="138"/>
      <c r="F79" s="139" t="s">
        <v>151</v>
      </c>
      <c r="G79" s="135"/>
      <c r="H79" s="1118" t="s">
        <v>697</v>
      </c>
      <c r="I79" s="137" t="s">
        <v>150</v>
      </c>
      <c r="J79" s="138"/>
      <c r="K79" s="139" t="s">
        <v>151</v>
      </c>
      <c r="L79" s="135"/>
      <c r="M79" s="1120" t="s">
        <v>697</v>
      </c>
      <c r="N79" s="137" t="s">
        <v>150</v>
      </c>
      <c r="O79" s="138"/>
      <c r="P79" s="139" t="s">
        <v>151</v>
      </c>
    </row>
    <row r="80" spans="1:16">
      <c r="A80" s="132"/>
      <c r="B80" s="110"/>
      <c r="C80" s="1096"/>
      <c r="D80" s="120"/>
      <c r="E80" s="121"/>
      <c r="F80" s="140"/>
      <c r="G80" s="110"/>
      <c r="H80" s="1098"/>
      <c r="I80" s="94" t="s">
        <v>1707</v>
      </c>
      <c r="J80" s="96" t="s">
        <v>3009</v>
      </c>
      <c r="K80" s="97" t="s">
        <v>3010</v>
      </c>
      <c r="L80" s="110"/>
      <c r="M80" s="1099"/>
      <c r="N80" s="94" t="s">
        <v>1707</v>
      </c>
      <c r="O80" s="96"/>
      <c r="P80" s="97" t="s">
        <v>3013</v>
      </c>
    </row>
    <row r="81" spans="1:16">
      <c r="A81" s="132"/>
      <c r="B81" s="135"/>
      <c r="C81" s="1096"/>
      <c r="D81" s="94"/>
      <c r="E81" s="96"/>
      <c r="F81" s="97"/>
      <c r="G81" s="135"/>
      <c r="H81" s="1098"/>
      <c r="I81" s="94" t="s">
        <v>2006</v>
      </c>
      <c r="J81" s="96" t="s">
        <v>3011</v>
      </c>
      <c r="K81" s="97" t="s">
        <v>3012</v>
      </c>
      <c r="L81" s="135"/>
      <c r="M81" s="1099"/>
      <c r="N81" s="94"/>
      <c r="O81" s="96"/>
      <c r="P81" s="97"/>
    </row>
    <row r="82" spans="1:16">
      <c r="A82" s="132"/>
      <c r="B82" s="110"/>
      <c r="C82" s="1096"/>
      <c r="D82" s="113"/>
      <c r="E82" s="114"/>
      <c r="F82" s="104"/>
      <c r="G82" s="110"/>
      <c r="H82" s="1098"/>
      <c r="I82" s="113"/>
      <c r="J82" s="114"/>
      <c r="K82" s="104"/>
      <c r="L82" s="110"/>
      <c r="M82" s="1099"/>
      <c r="N82" s="113"/>
      <c r="O82" s="114"/>
      <c r="P82" s="104"/>
    </row>
    <row r="83" spans="1:16">
      <c r="A83" s="1122"/>
      <c r="B83" s="135"/>
      <c r="C83" s="1096"/>
      <c r="D83" s="94"/>
      <c r="E83" s="96"/>
      <c r="F83" s="97"/>
      <c r="G83" s="135"/>
      <c r="H83" s="1098"/>
      <c r="I83" s="94"/>
      <c r="J83" s="96"/>
      <c r="K83" s="97"/>
      <c r="L83" s="135"/>
      <c r="M83" s="1099"/>
      <c r="N83" s="94"/>
      <c r="O83" s="96"/>
      <c r="P83" s="97"/>
    </row>
    <row r="84" spans="1:16">
      <c r="A84" s="1122"/>
      <c r="B84" s="110"/>
      <c r="C84" s="1096"/>
      <c r="D84" s="94"/>
      <c r="E84" s="96"/>
      <c r="F84" s="97"/>
      <c r="G84" s="110"/>
      <c r="H84" s="1098"/>
      <c r="I84" s="94"/>
      <c r="J84" s="96"/>
      <c r="K84" s="97"/>
      <c r="L84" s="110"/>
      <c r="M84" s="1099"/>
      <c r="N84" s="94"/>
      <c r="O84" s="96"/>
      <c r="P84" s="97"/>
    </row>
    <row r="85" spans="1:16">
      <c r="A85" s="1122"/>
      <c r="B85" s="135"/>
      <c r="C85" s="1096"/>
      <c r="D85" s="113"/>
      <c r="E85" s="114"/>
      <c r="F85" s="104"/>
      <c r="G85" s="135"/>
      <c r="H85" s="1098"/>
      <c r="I85" s="113"/>
      <c r="J85" s="114"/>
      <c r="K85" s="104"/>
      <c r="L85" s="135"/>
      <c r="M85" s="1099"/>
      <c r="N85" s="113"/>
      <c r="O85" s="114"/>
      <c r="P85" s="104"/>
    </row>
    <row r="86" spans="1:16" ht="17.25" thickBot="1">
      <c r="A86" s="1123"/>
      <c r="B86" s="141"/>
      <c r="C86" s="1117"/>
      <c r="D86" s="142"/>
      <c r="E86" s="143"/>
      <c r="F86" s="144"/>
      <c r="G86" s="141"/>
      <c r="H86" s="1119"/>
      <c r="I86" s="142"/>
      <c r="J86" s="143"/>
      <c r="K86" s="144"/>
      <c r="L86" s="141"/>
      <c r="M86" s="1121"/>
      <c r="N86" s="142"/>
      <c r="O86" s="143"/>
      <c r="P86" s="144"/>
    </row>
    <row r="87" spans="1:16" s="146" customFormat="1" ht="27" customHeight="1" thickTop="1" thickBot="1">
      <c r="A87" s="145"/>
      <c r="B87" s="1124" t="s">
        <v>152</v>
      </c>
      <c r="C87" s="1124"/>
      <c r="D87" s="1124"/>
      <c r="E87" s="1124"/>
      <c r="F87" s="1124"/>
      <c r="G87" s="1125" t="s">
        <v>153</v>
      </c>
      <c r="H87" s="1125"/>
      <c r="I87" s="1125"/>
      <c r="J87" s="1125"/>
      <c r="K87" s="1125"/>
      <c r="L87" s="1125"/>
      <c r="M87" s="1125"/>
      <c r="N87" s="1128" t="s">
        <v>154</v>
      </c>
      <c r="O87" s="1128"/>
      <c r="P87" s="1128"/>
    </row>
    <row r="88" spans="1:16" s="159" customFormat="1" ht="21.75" customHeight="1" thickTop="1" thickBot="1">
      <c r="A88" s="147" t="s">
        <v>0</v>
      </c>
      <c r="B88" s="591"/>
      <c r="C88" s="592" t="s">
        <v>155</v>
      </c>
      <c r="D88" s="593" t="s">
        <v>156</v>
      </c>
      <c r="E88" s="594" t="s">
        <v>157</v>
      </c>
      <c r="F88" s="595" t="s">
        <v>158</v>
      </c>
      <c r="G88" s="592" t="s">
        <v>159</v>
      </c>
      <c r="H88" s="596" t="s">
        <v>150</v>
      </c>
      <c r="I88" s="594" t="s">
        <v>156</v>
      </c>
      <c r="J88" s="594" t="s">
        <v>157</v>
      </c>
      <c r="K88" s="594" t="s">
        <v>158</v>
      </c>
      <c r="L88" s="596" t="s">
        <v>160</v>
      </c>
      <c r="M88" s="597" t="s">
        <v>161</v>
      </c>
      <c r="N88" s="598" t="s">
        <v>155</v>
      </c>
      <c r="O88" s="594" t="s">
        <v>157</v>
      </c>
      <c r="P88" s="599" t="s">
        <v>158</v>
      </c>
    </row>
    <row r="89" spans="1:16" s="172" customFormat="1" ht="17.25" thickTop="1">
      <c r="A89" s="1129">
        <f>A3</f>
        <v>46143</v>
      </c>
      <c r="B89" s="1132" t="s">
        <v>698</v>
      </c>
      <c r="C89" s="160" t="s">
        <v>879</v>
      </c>
      <c r="D89" s="161" t="s">
        <v>1013</v>
      </c>
      <c r="E89" s="162" t="s">
        <v>137</v>
      </c>
      <c r="F89" s="163" t="s">
        <v>1874</v>
      </c>
      <c r="G89" s="164" t="s">
        <v>1610</v>
      </c>
      <c r="H89" s="165" t="s">
        <v>2072</v>
      </c>
      <c r="I89" s="166" t="s">
        <v>2073</v>
      </c>
      <c r="J89" s="166" t="s">
        <v>137</v>
      </c>
      <c r="K89" s="167" t="s">
        <v>2909</v>
      </c>
      <c r="L89" s="168"/>
      <c r="M89" s="452"/>
      <c r="N89" s="170"/>
      <c r="O89" s="166"/>
      <c r="P89" s="171"/>
    </row>
    <row r="90" spans="1:16" s="172" customFormat="1">
      <c r="A90" s="1130"/>
      <c r="B90" s="1133"/>
      <c r="C90" s="173" t="s">
        <v>2097</v>
      </c>
      <c r="D90" s="174" t="s">
        <v>2098</v>
      </c>
      <c r="E90" s="175" t="s">
        <v>2099</v>
      </c>
      <c r="F90" s="176" t="s">
        <v>2100</v>
      </c>
      <c r="G90" s="173" t="s">
        <v>1519</v>
      </c>
      <c r="H90" s="177" t="s">
        <v>2846</v>
      </c>
      <c r="I90" s="175" t="s">
        <v>2810</v>
      </c>
      <c r="J90" s="175" t="s">
        <v>196</v>
      </c>
      <c r="K90" s="641" t="s">
        <v>2847</v>
      </c>
      <c r="L90" s="179"/>
      <c r="M90" s="453"/>
      <c r="N90" s="181"/>
      <c r="O90" s="175"/>
      <c r="P90" s="182"/>
    </row>
    <row r="91" spans="1:16" s="172" customFormat="1">
      <c r="A91" s="1130"/>
      <c r="B91" s="1133"/>
      <c r="C91" s="173"/>
      <c r="D91" s="174"/>
      <c r="E91" s="175"/>
      <c r="F91" s="176"/>
      <c r="G91" s="173"/>
      <c r="H91" s="177"/>
      <c r="I91" s="175"/>
      <c r="J91" s="175"/>
      <c r="K91" s="641"/>
      <c r="L91" s="179"/>
      <c r="M91" s="453"/>
      <c r="N91" s="181"/>
      <c r="O91" s="175"/>
      <c r="P91" s="182"/>
    </row>
    <row r="92" spans="1:16" s="172" customFormat="1">
      <c r="A92" s="1130"/>
      <c r="B92" s="1133"/>
      <c r="C92" s="173"/>
      <c r="D92" s="174"/>
      <c r="E92" s="175"/>
      <c r="F92" s="176"/>
      <c r="G92" s="173"/>
      <c r="H92" s="183"/>
      <c r="I92" s="175"/>
      <c r="J92" s="175"/>
      <c r="K92" s="641"/>
      <c r="L92" s="184"/>
      <c r="M92" s="453"/>
      <c r="N92" s="181"/>
      <c r="O92" s="175"/>
      <c r="P92" s="182"/>
    </row>
    <row r="93" spans="1:16" s="172" customFormat="1">
      <c r="A93" s="1130"/>
      <c r="B93" s="1133"/>
      <c r="C93" s="173"/>
      <c r="D93" s="185"/>
      <c r="E93" s="175"/>
      <c r="F93" s="182"/>
      <c r="G93" s="173"/>
      <c r="H93" s="186"/>
      <c r="I93" s="175"/>
      <c r="J93" s="175"/>
      <c r="K93" s="187"/>
      <c r="L93" s="184"/>
      <c r="M93" s="453"/>
      <c r="N93" s="181"/>
      <c r="O93" s="175"/>
      <c r="P93" s="182"/>
    </row>
    <row r="94" spans="1:16" s="172" customFormat="1">
      <c r="A94" s="1130"/>
      <c r="B94" s="1133"/>
      <c r="C94" s="173"/>
      <c r="D94" s="174"/>
      <c r="E94" s="175"/>
      <c r="F94" s="188"/>
      <c r="G94" s="173"/>
      <c r="H94" s="183"/>
      <c r="I94" s="175"/>
      <c r="J94" s="175"/>
      <c r="K94" s="720"/>
      <c r="L94" s="189"/>
      <c r="M94" s="454"/>
      <c r="N94" s="181"/>
      <c r="O94" s="175"/>
      <c r="P94" s="182"/>
    </row>
    <row r="95" spans="1:16" s="172" customFormat="1">
      <c r="A95" s="1130"/>
      <c r="B95" s="1133"/>
      <c r="C95" s="173"/>
      <c r="D95" s="174"/>
      <c r="E95" s="175"/>
      <c r="F95" s="182"/>
      <c r="G95" s="173"/>
      <c r="H95" s="183"/>
      <c r="I95" s="175"/>
      <c r="J95" s="175"/>
      <c r="K95" s="178"/>
      <c r="L95" s="184"/>
      <c r="M95" s="453"/>
      <c r="N95" s="181"/>
      <c r="O95" s="175"/>
      <c r="P95" s="182"/>
    </row>
    <row r="96" spans="1:16" s="172" customFormat="1">
      <c r="A96" s="1130"/>
      <c r="B96" s="1133"/>
      <c r="C96" s="173"/>
      <c r="D96" s="174"/>
      <c r="E96" s="175"/>
      <c r="F96" s="182"/>
      <c r="G96" s="198"/>
      <c r="H96" s="199"/>
      <c r="I96" s="200"/>
      <c r="J96" s="200"/>
      <c r="K96" s="197"/>
      <c r="L96" s="184"/>
      <c r="M96" s="453"/>
      <c r="N96" s="181"/>
      <c r="O96" s="175"/>
      <c r="P96" s="182"/>
    </row>
    <row r="97" spans="1:16" s="172" customFormat="1">
      <c r="A97" s="1130"/>
      <c r="B97" s="1133"/>
      <c r="C97" s="173"/>
      <c r="D97" s="174"/>
      <c r="E97" s="175"/>
      <c r="F97" s="188"/>
      <c r="G97" s="173"/>
      <c r="H97" s="183"/>
      <c r="I97" s="175"/>
      <c r="J97" s="175"/>
      <c r="K97" s="178"/>
      <c r="L97" s="184"/>
      <c r="M97" s="453"/>
      <c r="N97" s="181"/>
      <c r="O97" s="175"/>
      <c r="P97" s="182"/>
    </row>
    <row r="98" spans="1:16" s="172" customFormat="1">
      <c r="A98" s="1130"/>
      <c r="B98" s="1133"/>
      <c r="C98" s="173"/>
      <c r="D98" s="174"/>
      <c r="E98" s="175"/>
      <c r="F98" s="182"/>
      <c r="G98" s="173"/>
      <c r="H98" s="183"/>
      <c r="I98" s="191"/>
      <c r="J98" s="175"/>
      <c r="K98" s="178"/>
      <c r="L98" s="184"/>
      <c r="M98" s="453"/>
      <c r="N98" s="181"/>
      <c r="O98" s="175"/>
      <c r="P98" s="182"/>
    </row>
    <row r="99" spans="1:16" s="172" customFormat="1">
      <c r="A99" s="1130"/>
      <c r="B99" s="1133"/>
      <c r="C99" s="192"/>
      <c r="D99" s="193"/>
      <c r="E99" s="194"/>
      <c r="F99" s="195"/>
      <c r="G99" s="173"/>
      <c r="H99" s="183"/>
      <c r="I99" s="191"/>
      <c r="J99" s="175"/>
      <c r="K99" s="178"/>
      <c r="L99" s="184"/>
      <c r="M99" s="453"/>
      <c r="N99" s="196"/>
      <c r="O99" s="194"/>
      <c r="P99" s="195"/>
    </row>
    <row r="100" spans="1:16" s="172" customFormat="1">
      <c r="A100" s="1130"/>
      <c r="B100" s="1133"/>
      <c r="C100" s="192"/>
      <c r="D100" s="193"/>
      <c r="E100" s="194"/>
      <c r="F100" s="195"/>
      <c r="G100" s="173"/>
      <c r="H100" s="177"/>
      <c r="I100" s="175"/>
      <c r="J100" s="175"/>
      <c r="K100" s="197"/>
      <c r="L100" s="184"/>
      <c r="M100" s="453"/>
      <c r="N100" s="196"/>
      <c r="O100" s="194"/>
      <c r="P100" s="195"/>
    </row>
    <row r="101" spans="1:16" s="172" customFormat="1">
      <c r="A101" s="1130"/>
      <c r="B101" s="1133"/>
      <c r="C101" s="192"/>
      <c r="D101" s="193"/>
      <c r="E101" s="194"/>
      <c r="F101" s="195"/>
      <c r="G101" s="198"/>
      <c r="H101" s="199"/>
      <c r="I101" s="200"/>
      <c r="J101" s="200"/>
      <c r="K101" s="197"/>
      <c r="L101" s="184"/>
      <c r="M101" s="453"/>
      <c r="N101" s="196"/>
      <c r="O101" s="194"/>
      <c r="P101" s="195"/>
    </row>
    <row r="102" spans="1:16" s="172" customFormat="1">
      <c r="A102" s="1130"/>
      <c r="B102" s="1133"/>
      <c r="C102" s="192"/>
      <c r="D102" s="193"/>
      <c r="E102" s="194"/>
      <c r="F102" s="195"/>
      <c r="G102" s="173"/>
      <c r="H102" s="201"/>
      <c r="I102" s="175"/>
      <c r="J102" s="175"/>
      <c r="K102" s="178"/>
      <c r="L102" s="184"/>
      <c r="M102" s="453"/>
      <c r="N102" s="196"/>
      <c r="O102" s="194"/>
      <c r="P102" s="195"/>
    </row>
    <row r="103" spans="1:16" s="172" customFormat="1">
      <c r="A103" s="1130"/>
      <c r="B103" s="1133"/>
      <c r="C103" s="192"/>
      <c r="D103" s="193"/>
      <c r="E103" s="194"/>
      <c r="F103" s="195"/>
      <c r="G103" s="198"/>
      <c r="H103" s="183"/>
      <c r="I103" s="200"/>
      <c r="J103" s="200"/>
      <c r="K103" s="197"/>
      <c r="L103" s="184"/>
      <c r="M103" s="453"/>
      <c r="N103" s="196"/>
      <c r="O103" s="194"/>
      <c r="P103" s="195"/>
    </row>
    <row r="104" spans="1:16" s="172" customFormat="1">
      <c r="A104" s="1130"/>
      <c r="B104" s="1133"/>
      <c r="C104" s="192"/>
      <c r="D104" s="193"/>
      <c r="E104" s="194"/>
      <c r="F104" s="195"/>
      <c r="G104" s="173"/>
      <c r="H104" s="183"/>
      <c r="I104" s="200"/>
      <c r="J104" s="200"/>
      <c r="K104" s="197"/>
      <c r="L104" s="179"/>
      <c r="M104" s="453"/>
      <c r="N104" s="196"/>
      <c r="O104" s="194"/>
      <c r="P104" s="195"/>
    </row>
    <row r="105" spans="1:16" s="172" customFormat="1">
      <c r="A105" s="1130"/>
      <c r="B105" s="1133"/>
      <c r="C105" s="192"/>
      <c r="D105" s="193"/>
      <c r="E105" s="194"/>
      <c r="F105" s="195"/>
      <c r="G105" s="192"/>
      <c r="H105" s="201"/>
      <c r="I105" s="202"/>
      <c r="J105" s="202"/>
      <c r="K105" s="203"/>
      <c r="L105" s="204"/>
      <c r="M105" s="454"/>
      <c r="N105" s="196"/>
      <c r="O105" s="194"/>
      <c r="P105" s="195"/>
    </row>
    <row r="106" spans="1:16" s="172" customFormat="1">
      <c r="A106" s="1130"/>
      <c r="B106" s="1133"/>
      <c r="C106" s="192"/>
      <c r="D106" s="193"/>
      <c r="E106" s="194"/>
      <c r="F106" s="195"/>
      <c r="G106" s="192"/>
      <c r="H106" s="201"/>
      <c r="I106" s="202"/>
      <c r="J106" s="202"/>
      <c r="K106" s="203"/>
      <c r="L106" s="204"/>
      <c r="M106" s="454"/>
      <c r="N106" s="196"/>
      <c r="O106" s="194"/>
      <c r="P106" s="195"/>
    </row>
    <row r="107" spans="1:16" s="172" customFormat="1">
      <c r="A107" s="1130"/>
      <c r="B107" s="1133"/>
      <c r="C107" s="192"/>
      <c r="D107" s="193"/>
      <c r="E107" s="194"/>
      <c r="F107" s="195"/>
      <c r="G107" s="192"/>
      <c r="H107" s="201"/>
      <c r="I107" s="202"/>
      <c r="J107" s="202"/>
      <c r="K107" s="203"/>
      <c r="L107" s="204"/>
      <c r="M107" s="454"/>
      <c r="N107" s="196"/>
      <c r="O107" s="194"/>
      <c r="P107" s="195"/>
    </row>
    <row r="108" spans="1:16" s="172" customFormat="1" ht="17.25" thickBot="1">
      <c r="A108" s="1131"/>
      <c r="B108" s="1134"/>
      <c r="C108" s="205"/>
      <c r="D108" s="206"/>
      <c r="E108" s="207"/>
      <c r="F108" s="208"/>
      <c r="G108" s="209"/>
      <c r="H108" s="210"/>
      <c r="I108" s="211"/>
      <c r="J108" s="211"/>
      <c r="K108" s="212"/>
      <c r="L108" s="213"/>
      <c r="M108" s="455"/>
      <c r="N108" s="215"/>
      <c r="O108" s="207"/>
      <c r="P108" s="208"/>
    </row>
    <row r="109" spans="1:16" s="71" customFormat="1" ht="18" customHeight="1" thickTop="1" thickBot="1">
      <c r="A109" s="1135">
        <f>A3+1</f>
        <v>46144</v>
      </c>
      <c r="B109" s="90" t="s">
        <v>162</v>
      </c>
      <c r="C109" s="1095" t="s">
        <v>693</v>
      </c>
      <c r="D109" s="91" t="s">
        <v>114</v>
      </c>
      <c r="E109" s="92" t="s">
        <v>137</v>
      </c>
      <c r="F109" s="93" t="s">
        <v>3050</v>
      </c>
      <c r="G109" s="90" t="s">
        <v>162</v>
      </c>
      <c r="H109" s="1098" t="s">
        <v>163</v>
      </c>
      <c r="I109" s="91" t="s">
        <v>114</v>
      </c>
      <c r="J109" s="92" t="s">
        <v>137</v>
      </c>
      <c r="K109" s="93" t="s">
        <v>3094</v>
      </c>
      <c r="L109" s="90" t="s">
        <v>162</v>
      </c>
      <c r="M109" s="1099" t="s">
        <v>163</v>
      </c>
      <c r="N109" s="91" t="s">
        <v>114</v>
      </c>
      <c r="O109" s="92" t="s">
        <v>137</v>
      </c>
      <c r="P109" s="93" t="s">
        <v>3135</v>
      </c>
    </row>
    <row r="110" spans="1:16" ht="18" customHeight="1">
      <c r="A110" s="1136"/>
      <c r="B110" s="1100" t="s">
        <v>20</v>
      </c>
      <c r="C110" s="1096"/>
      <c r="D110" s="94" t="s">
        <v>1536</v>
      </c>
      <c r="E110" s="95" t="s">
        <v>196</v>
      </c>
      <c r="F110" s="97" t="s">
        <v>1744</v>
      </c>
      <c r="G110" s="1100" t="s">
        <v>12</v>
      </c>
      <c r="H110" s="1098"/>
      <c r="I110" s="94" t="s">
        <v>1536</v>
      </c>
      <c r="J110" s="95" t="s">
        <v>196</v>
      </c>
      <c r="K110" s="93" t="s">
        <v>3095</v>
      </c>
      <c r="L110" s="1100" t="s">
        <v>1020</v>
      </c>
      <c r="M110" s="1099"/>
      <c r="N110" s="94" t="s">
        <v>1536</v>
      </c>
      <c r="O110" s="95" t="s">
        <v>196</v>
      </c>
      <c r="P110" s="112" t="s">
        <v>3133</v>
      </c>
    </row>
    <row r="111" spans="1:16" ht="17.25" thickBot="1">
      <c r="A111" s="1136"/>
      <c r="B111" s="1101"/>
      <c r="C111" s="1096"/>
      <c r="D111" s="94" t="s">
        <v>116</v>
      </c>
      <c r="E111" s="96" t="s">
        <v>146</v>
      </c>
      <c r="F111" s="97" t="s">
        <v>3047</v>
      </c>
      <c r="G111" s="1101"/>
      <c r="H111" s="1098"/>
      <c r="I111" s="94" t="s">
        <v>116</v>
      </c>
      <c r="J111" s="96" t="s">
        <v>146</v>
      </c>
      <c r="K111" s="98" t="s">
        <v>3046</v>
      </c>
      <c r="L111" s="1101"/>
      <c r="M111" s="1099"/>
      <c r="N111" s="94" t="s">
        <v>116</v>
      </c>
      <c r="O111" s="96" t="s">
        <v>146</v>
      </c>
      <c r="P111" s="98" t="s">
        <v>3046</v>
      </c>
    </row>
    <row r="112" spans="1:16" ht="17.25" thickBot="1">
      <c r="A112" s="1136"/>
      <c r="B112" s="90" t="s">
        <v>167</v>
      </c>
      <c r="C112" s="1096"/>
      <c r="D112" s="94" t="s">
        <v>165</v>
      </c>
      <c r="E112" s="96" t="s">
        <v>251</v>
      </c>
      <c r="F112" s="97" t="s">
        <v>1105</v>
      </c>
      <c r="G112" s="90" t="s">
        <v>167</v>
      </c>
      <c r="H112" s="1098"/>
      <c r="I112" s="94" t="s">
        <v>165</v>
      </c>
      <c r="J112" s="96" t="s">
        <v>251</v>
      </c>
      <c r="K112" s="97" t="s">
        <v>1105</v>
      </c>
      <c r="L112" s="90" t="s">
        <v>167</v>
      </c>
      <c r="M112" s="1099"/>
      <c r="N112" s="94" t="s">
        <v>165</v>
      </c>
      <c r="O112" s="96" t="s">
        <v>251</v>
      </c>
      <c r="P112" s="97" t="s">
        <v>1105</v>
      </c>
    </row>
    <row r="113" spans="1:16">
      <c r="A113" s="1136"/>
      <c r="B113" s="1081" t="s">
        <v>1527</v>
      </c>
      <c r="C113" s="1096"/>
      <c r="D113" s="94" t="s">
        <v>120</v>
      </c>
      <c r="E113" s="96" t="s">
        <v>197</v>
      </c>
      <c r="F113" s="97" t="s">
        <v>1105</v>
      </c>
      <c r="G113" s="1081" t="s">
        <v>1527</v>
      </c>
      <c r="H113" s="1098"/>
      <c r="I113" s="94" t="s">
        <v>120</v>
      </c>
      <c r="J113" s="96" t="s">
        <v>197</v>
      </c>
      <c r="K113" s="97" t="s">
        <v>1105</v>
      </c>
      <c r="L113" s="1081"/>
      <c r="M113" s="1099"/>
      <c r="N113" s="94" t="s">
        <v>120</v>
      </c>
      <c r="O113" s="96" t="s">
        <v>197</v>
      </c>
      <c r="P113" s="97" t="s">
        <v>1105</v>
      </c>
    </row>
    <row r="114" spans="1:16" ht="33">
      <c r="A114" s="1136"/>
      <c r="B114" s="1082"/>
      <c r="C114" s="1096"/>
      <c r="D114" s="94" t="s">
        <v>1697</v>
      </c>
      <c r="E114" s="96" t="s">
        <v>1789</v>
      </c>
      <c r="F114" s="97" t="s">
        <v>3005</v>
      </c>
      <c r="G114" s="1082"/>
      <c r="H114" s="1098"/>
      <c r="I114" s="94" t="s">
        <v>1697</v>
      </c>
      <c r="J114" s="96" t="s">
        <v>1789</v>
      </c>
      <c r="K114" s="97" t="s">
        <v>3105</v>
      </c>
      <c r="L114" s="1082"/>
      <c r="M114" s="1099"/>
      <c r="N114" s="94" t="s">
        <v>1697</v>
      </c>
      <c r="O114" s="96" t="s">
        <v>1789</v>
      </c>
      <c r="P114" s="97" t="s">
        <v>3152</v>
      </c>
    </row>
    <row r="115" spans="1:16" ht="33">
      <c r="A115" s="1136"/>
      <c r="B115" s="1083" t="s">
        <v>1565</v>
      </c>
      <c r="C115" s="1096"/>
      <c r="D115" s="94"/>
      <c r="E115" s="96" t="s">
        <v>2828</v>
      </c>
      <c r="F115" s="93" t="s">
        <v>2913</v>
      </c>
      <c r="G115" s="1083"/>
      <c r="H115" s="1098"/>
      <c r="I115" s="94"/>
      <c r="J115" s="96" t="s">
        <v>2828</v>
      </c>
      <c r="K115" s="93" t="s">
        <v>2913</v>
      </c>
      <c r="L115" s="1083"/>
      <c r="M115" s="1099"/>
      <c r="N115" s="94"/>
      <c r="O115" s="96" t="s">
        <v>2828</v>
      </c>
      <c r="P115" s="93" t="s">
        <v>3153</v>
      </c>
    </row>
    <row r="116" spans="1:16">
      <c r="A116" s="1136"/>
      <c r="B116" s="1082"/>
      <c r="C116" s="1096"/>
      <c r="D116" s="94" t="s">
        <v>1790</v>
      </c>
      <c r="E116" s="96" t="s">
        <v>2985</v>
      </c>
      <c r="F116" s="99" t="s">
        <v>2995</v>
      </c>
      <c r="G116" s="1082"/>
      <c r="H116" s="1098"/>
      <c r="I116" s="94" t="s">
        <v>1790</v>
      </c>
      <c r="J116" s="96" t="s">
        <v>1791</v>
      </c>
      <c r="K116" s="99" t="s">
        <v>2994</v>
      </c>
      <c r="L116" s="1082"/>
      <c r="M116" s="1099"/>
      <c r="N116" s="94" t="s">
        <v>1790</v>
      </c>
      <c r="O116" s="96" t="s">
        <v>1791</v>
      </c>
      <c r="P116" s="99" t="s">
        <v>3151</v>
      </c>
    </row>
    <row r="117" spans="1:16">
      <c r="A117" s="1136"/>
      <c r="B117" s="1083"/>
      <c r="C117" s="1096"/>
      <c r="D117" s="94"/>
      <c r="E117" s="96" t="s">
        <v>2830</v>
      </c>
      <c r="F117" s="921" t="s">
        <v>2831</v>
      </c>
      <c r="G117" s="1083"/>
      <c r="H117" s="1098"/>
      <c r="I117" s="94"/>
      <c r="J117" s="96" t="s">
        <v>2830</v>
      </c>
      <c r="K117" s="102" t="s">
        <v>2831</v>
      </c>
      <c r="L117" s="1083"/>
      <c r="M117" s="1099"/>
      <c r="N117" s="94"/>
      <c r="O117" s="96" t="s">
        <v>2830</v>
      </c>
      <c r="P117" s="921" t="s">
        <v>2831</v>
      </c>
    </row>
    <row r="118" spans="1:16" ht="17.25" thickBot="1">
      <c r="A118" s="1136"/>
      <c r="B118" s="1082"/>
      <c r="C118" s="1096"/>
      <c r="D118" s="94"/>
      <c r="E118" s="96" t="s">
        <v>2832</v>
      </c>
      <c r="F118" s="99" t="s">
        <v>2833</v>
      </c>
      <c r="G118" s="1082"/>
      <c r="H118" s="1098"/>
      <c r="I118" s="94"/>
      <c r="J118" s="96" t="s">
        <v>2832</v>
      </c>
      <c r="K118" s="99" t="s">
        <v>2833</v>
      </c>
      <c r="L118" s="1082"/>
      <c r="M118" s="1099"/>
      <c r="N118" s="94"/>
      <c r="O118" s="96" t="s">
        <v>2832</v>
      </c>
      <c r="P118" s="99" t="s">
        <v>2833</v>
      </c>
    </row>
    <row r="119" spans="1:16" ht="17.25" thickBot="1">
      <c r="A119" s="1136"/>
      <c r="B119" s="100" t="s">
        <v>168</v>
      </c>
      <c r="C119" s="1096"/>
      <c r="D119" s="94" t="s">
        <v>147</v>
      </c>
      <c r="E119" s="96" t="s">
        <v>2834</v>
      </c>
      <c r="F119" s="99" t="s">
        <v>3026</v>
      </c>
      <c r="G119" s="100" t="s">
        <v>168</v>
      </c>
      <c r="H119" s="1098"/>
      <c r="I119" s="94" t="s">
        <v>147</v>
      </c>
      <c r="J119" s="96" t="s">
        <v>2834</v>
      </c>
      <c r="K119" s="99" t="s">
        <v>3096</v>
      </c>
      <c r="L119" s="100" t="s">
        <v>168</v>
      </c>
      <c r="M119" s="1099"/>
      <c r="N119" s="94" t="s">
        <v>147</v>
      </c>
      <c r="O119" s="96" t="s">
        <v>2834</v>
      </c>
      <c r="P119" s="99" t="s">
        <v>3132</v>
      </c>
    </row>
    <row r="120" spans="1:16">
      <c r="A120" s="1136"/>
      <c r="B120" s="1111" t="s">
        <v>3036</v>
      </c>
      <c r="C120" s="1096"/>
      <c r="D120" s="94"/>
      <c r="E120" s="96" t="s">
        <v>2835</v>
      </c>
      <c r="F120" s="99" t="s">
        <v>3051</v>
      </c>
      <c r="G120" s="1111" t="s">
        <v>3073</v>
      </c>
      <c r="H120" s="1098"/>
      <c r="I120" s="94"/>
      <c r="J120" s="96" t="s">
        <v>2835</v>
      </c>
      <c r="K120" s="99" t="s">
        <v>3097</v>
      </c>
      <c r="L120" s="1111" t="s">
        <v>3128</v>
      </c>
      <c r="M120" s="1099"/>
      <c r="N120" s="94"/>
      <c r="O120" s="96" t="s">
        <v>2835</v>
      </c>
      <c r="P120" s="99" t="s">
        <v>3136</v>
      </c>
    </row>
    <row r="121" spans="1:16">
      <c r="A121" s="1136"/>
      <c r="B121" s="1112"/>
      <c r="C121" s="1096"/>
      <c r="D121" s="94"/>
      <c r="E121" s="96" t="s">
        <v>2836</v>
      </c>
      <c r="F121" s="99" t="s">
        <v>3039</v>
      </c>
      <c r="G121" s="1112"/>
      <c r="H121" s="1098"/>
      <c r="I121" s="94"/>
      <c r="J121" s="96" t="s">
        <v>2836</v>
      </c>
      <c r="K121" s="99" t="s">
        <v>3038</v>
      </c>
      <c r="L121" s="1112"/>
      <c r="M121" s="1099"/>
      <c r="N121" s="94"/>
      <c r="O121" s="96" t="s">
        <v>2836</v>
      </c>
      <c r="P121" s="99" t="s">
        <v>3038</v>
      </c>
    </row>
    <row r="122" spans="1:16" ht="17.25" thickBot="1">
      <c r="A122" s="1136"/>
      <c r="B122" s="1113"/>
      <c r="C122" s="1096"/>
      <c r="D122" s="94"/>
      <c r="E122" s="96" t="s">
        <v>2837</v>
      </c>
      <c r="F122" s="97" t="s">
        <v>2838</v>
      </c>
      <c r="G122" s="1113"/>
      <c r="H122" s="1098"/>
      <c r="I122" s="94"/>
      <c r="J122" s="96" t="s">
        <v>2837</v>
      </c>
      <c r="K122" s="97" t="s">
        <v>2838</v>
      </c>
      <c r="L122" s="1113"/>
      <c r="M122" s="1099"/>
      <c r="N122" s="94"/>
      <c r="O122" s="96" t="s">
        <v>2837</v>
      </c>
      <c r="P122" s="97" t="s">
        <v>2838</v>
      </c>
    </row>
    <row r="123" spans="1:16" ht="17.25" thickBot="1">
      <c r="A123" s="1136"/>
      <c r="B123" s="100" t="s">
        <v>123</v>
      </c>
      <c r="C123" s="1096"/>
      <c r="D123" s="94"/>
      <c r="E123" s="96" t="s">
        <v>2839</v>
      </c>
      <c r="F123" s="97" t="s">
        <v>3027</v>
      </c>
      <c r="G123" s="100" t="s">
        <v>123</v>
      </c>
      <c r="H123" s="1098"/>
      <c r="I123" s="94"/>
      <c r="J123" s="96" t="s">
        <v>2839</v>
      </c>
      <c r="K123" s="97" t="s">
        <v>3098</v>
      </c>
      <c r="L123" s="100" t="s">
        <v>123</v>
      </c>
      <c r="M123" s="1099"/>
      <c r="N123" s="94"/>
      <c r="O123" s="96" t="s">
        <v>2839</v>
      </c>
      <c r="P123" s="97" t="s">
        <v>3149</v>
      </c>
    </row>
    <row r="124" spans="1:16">
      <c r="A124" s="1136"/>
      <c r="B124" s="1106" t="s">
        <v>3037</v>
      </c>
      <c r="C124" s="1096"/>
      <c r="D124" s="94" t="s">
        <v>2840</v>
      </c>
      <c r="E124" s="96" t="s">
        <v>2841</v>
      </c>
      <c r="F124" s="97" t="s">
        <v>2842</v>
      </c>
      <c r="G124" s="1106" t="s">
        <v>3074</v>
      </c>
      <c r="H124" s="1098"/>
      <c r="I124" s="94" t="s">
        <v>2840</v>
      </c>
      <c r="J124" s="96" t="s">
        <v>2841</v>
      </c>
      <c r="K124" s="97" t="s">
        <v>2842</v>
      </c>
      <c r="L124" s="1106" t="s">
        <v>3129</v>
      </c>
      <c r="M124" s="1099"/>
      <c r="N124" s="94" t="s">
        <v>2840</v>
      </c>
      <c r="O124" s="96" t="s">
        <v>2841</v>
      </c>
      <c r="P124" s="97" t="s">
        <v>2842</v>
      </c>
    </row>
    <row r="125" spans="1:16" ht="33">
      <c r="A125" s="1136"/>
      <c r="B125" s="1107"/>
      <c r="C125" s="1096"/>
      <c r="D125" s="94" t="s">
        <v>2810</v>
      </c>
      <c r="E125" s="96" t="s">
        <v>3043</v>
      </c>
      <c r="F125" s="112" t="s">
        <v>3049</v>
      </c>
      <c r="G125" s="1107"/>
      <c r="H125" s="1098"/>
      <c r="I125" s="94" t="s">
        <v>3099</v>
      </c>
      <c r="J125" s="96" t="s">
        <v>3043</v>
      </c>
      <c r="K125" s="97" t="s">
        <v>3100</v>
      </c>
      <c r="L125" s="1107"/>
      <c r="M125" s="1099"/>
      <c r="N125" s="94"/>
      <c r="O125" s="96"/>
      <c r="P125" s="97"/>
    </row>
    <row r="126" spans="1:16" ht="17.25" thickBot="1">
      <c r="A126" s="1136"/>
      <c r="B126" s="1108"/>
      <c r="C126" s="1096"/>
      <c r="D126" s="94"/>
      <c r="E126" s="96"/>
      <c r="F126" s="93"/>
      <c r="G126" s="1108"/>
      <c r="H126" s="1098"/>
      <c r="I126" s="94"/>
      <c r="J126" s="96"/>
      <c r="K126" s="97"/>
      <c r="L126" s="1108"/>
      <c r="M126" s="1099"/>
      <c r="N126" s="94"/>
      <c r="O126" s="96"/>
      <c r="P126" s="97"/>
    </row>
    <row r="127" spans="1:16">
      <c r="A127" s="1136"/>
      <c r="B127" s="1109" t="s">
        <v>124</v>
      </c>
      <c r="C127" s="1096"/>
      <c r="D127" s="936"/>
      <c r="E127" s="937"/>
      <c r="F127" s="112"/>
      <c r="G127" s="1109" t="s">
        <v>124</v>
      </c>
      <c r="H127" s="1098"/>
      <c r="I127" s="94"/>
      <c r="J127" s="96"/>
      <c r="K127" s="97"/>
      <c r="L127" s="1109" t="s">
        <v>124</v>
      </c>
      <c r="M127" s="1099"/>
      <c r="N127" s="94"/>
      <c r="O127" s="96"/>
      <c r="P127" s="97"/>
    </row>
    <row r="128" spans="1:16" ht="17.25" thickBot="1">
      <c r="A128" s="1136"/>
      <c r="B128" s="1110"/>
      <c r="C128" s="1096"/>
      <c r="D128" s="936"/>
      <c r="E128" s="937"/>
      <c r="F128" s="93"/>
      <c r="G128" s="1110"/>
      <c r="H128" s="1098"/>
      <c r="I128" s="94"/>
      <c r="J128" s="96"/>
      <c r="K128" s="97"/>
      <c r="L128" s="1110"/>
      <c r="M128" s="1099"/>
      <c r="N128" s="94"/>
      <c r="O128" s="96"/>
      <c r="P128" s="93"/>
    </row>
    <row r="129" spans="1:16" ht="17.25" thickTop="1">
      <c r="A129" s="1136"/>
      <c r="B129" s="1102" t="s">
        <v>125</v>
      </c>
      <c r="C129" s="1096"/>
      <c r="D129" s="936"/>
      <c r="E129" s="937"/>
      <c r="F129" s="99"/>
      <c r="G129" s="1102" t="s">
        <v>125</v>
      </c>
      <c r="H129" s="1098"/>
      <c r="I129" s="94"/>
      <c r="J129" s="96"/>
      <c r="K129" s="93"/>
      <c r="L129" s="1102" t="s">
        <v>125</v>
      </c>
      <c r="M129" s="1099"/>
      <c r="N129" s="94"/>
      <c r="O129" s="96"/>
      <c r="P129" s="97"/>
    </row>
    <row r="130" spans="1:16" ht="17.25" thickBot="1">
      <c r="A130" s="1136"/>
      <c r="B130" s="1103"/>
      <c r="C130" s="1096"/>
      <c r="D130" s="936"/>
      <c r="E130" s="937"/>
      <c r="F130" s="99"/>
      <c r="G130" s="1103"/>
      <c r="H130" s="1098"/>
      <c r="I130" s="94"/>
      <c r="J130" s="96"/>
      <c r="K130" s="93"/>
      <c r="L130" s="1103"/>
      <c r="M130" s="1099"/>
      <c r="N130" s="94"/>
      <c r="O130" s="96"/>
      <c r="P130" s="101"/>
    </row>
    <row r="131" spans="1:16">
      <c r="A131" s="1136"/>
      <c r="B131" s="1104">
        <v>7</v>
      </c>
      <c r="C131" s="1096"/>
      <c r="D131" s="936"/>
      <c r="E131" s="937"/>
      <c r="F131" s="99"/>
      <c r="G131" s="1104">
        <v>3</v>
      </c>
      <c r="H131" s="1098"/>
      <c r="I131" s="94"/>
      <c r="J131" s="96"/>
      <c r="K131" s="97"/>
      <c r="L131" s="1104">
        <v>3</v>
      </c>
      <c r="M131" s="1099"/>
      <c r="N131" s="94"/>
      <c r="O131" s="96"/>
      <c r="P131" s="103"/>
    </row>
    <row r="132" spans="1:16" ht="17.25" thickBot="1">
      <c r="A132" s="1136"/>
      <c r="B132" s="1105"/>
      <c r="C132" s="1096"/>
      <c r="D132" s="94"/>
      <c r="E132" s="96"/>
      <c r="F132" s="93"/>
      <c r="G132" s="1105"/>
      <c r="H132" s="1098"/>
      <c r="I132" s="94"/>
      <c r="J132" s="96"/>
      <c r="K132" s="97"/>
      <c r="L132" s="1105"/>
      <c r="M132" s="1099"/>
      <c r="N132" s="94"/>
      <c r="O132" s="96"/>
      <c r="P132" s="104"/>
    </row>
    <row r="133" spans="1:16">
      <c r="A133" s="1136"/>
      <c r="B133" s="1116" t="s">
        <v>126</v>
      </c>
      <c r="C133" s="1096"/>
      <c r="D133" s="94"/>
      <c r="E133" s="96"/>
      <c r="F133" s="93"/>
      <c r="G133" s="1116" t="s">
        <v>126</v>
      </c>
      <c r="H133" s="1098"/>
      <c r="I133" s="94"/>
      <c r="J133" s="96"/>
      <c r="K133" s="93"/>
      <c r="L133" s="1116" t="s">
        <v>126</v>
      </c>
      <c r="M133" s="1099"/>
      <c r="N133" s="94"/>
      <c r="O133" s="96"/>
      <c r="P133" s="99"/>
    </row>
    <row r="134" spans="1:16" ht="17.25" thickBot="1">
      <c r="A134" s="1136"/>
      <c r="B134" s="1103"/>
      <c r="C134" s="1096"/>
      <c r="D134" s="94"/>
      <c r="E134" s="96"/>
      <c r="F134" s="101"/>
      <c r="G134" s="1103"/>
      <c r="H134" s="1098"/>
      <c r="I134" s="94"/>
      <c r="J134" s="96"/>
      <c r="K134" s="101"/>
      <c r="L134" s="1103"/>
      <c r="M134" s="1099"/>
      <c r="N134" s="94"/>
      <c r="O134" s="96"/>
      <c r="P134" s="104"/>
    </row>
    <row r="135" spans="1:16">
      <c r="A135" s="1136"/>
      <c r="B135" s="1104">
        <v>7</v>
      </c>
      <c r="C135" s="1096"/>
      <c r="D135" s="94"/>
      <c r="E135" s="96"/>
      <c r="F135" s="102"/>
      <c r="G135" s="1104">
        <v>3</v>
      </c>
      <c r="H135" s="1098"/>
      <c r="I135" s="94"/>
      <c r="J135" s="96"/>
      <c r="K135" s="103"/>
      <c r="L135" s="1104">
        <v>3</v>
      </c>
      <c r="M135" s="1099"/>
      <c r="N135" s="94"/>
      <c r="O135" s="96"/>
      <c r="P135" s="93"/>
    </row>
    <row r="136" spans="1:16" ht="17.25" thickBot="1">
      <c r="A136" s="1136"/>
      <c r="B136" s="1115"/>
      <c r="C136" s="1096"/>
      <c r="D136" s="94"/>
      <c r="E136" s="96"/>
      <c r="F136" s="99"/>
      <c r="G136" s="1115"/>
      <c r="H136" s="1098"/>
      <c r="I136" s="94"/>
      <c r="J136" s="96"/>
      <c r="K136" s="104"/>
      <c r="L136" s="1115"/>
      <c r="M136" s="1099"/>
      <c r="N136" s="94"/>
      <c r="O136" s="96"/>
      <c r="P136" s="97"/>
    </row>
    <row r="137" spans="1:16">
      <c r="A137" s="1136"/>
      <c r="B137" s="1114" t="s">
        <v>127</v>
      </c>
      <c r="C137" s="1096"/>
      <c r="D137" s="94"/>
      <c r="E137" s="96"/>
      <c r="F137" s="103"/>
      <c r="G137" s="1114" t="s">
        <v>127</v>
      </c>
      <c r="H137" s="1098"/>
      <c r="I137" s="94"/>
      <c r="J137" s="96"/>
      <c r="K137" s="104"/>
      <c r="L137" s="1114" t="s">
        <v>127</v>
      </c>
      <c r="M137" s="1099"/>
      <c r="N137" s="94"/>
      <c r="O137" s="114"/>
      <c r="P137" s="97"/>
    </row>
    <row r="138" spans="1:16" ht="17.25" thickBot="1">
      <c r="A138" s="1136"/>
      <c r="B138" s="1103"/>
      <c r="C138" s="1096"/>
      <c r="D138" s="94"/>
      <c r="E138" s="96"/>
      <c r="F138" s="104"/>
      <c r="G138" s="1103"/>
      <c r="H138" s="1098"/>
      <c r="I138" s="94"/>
      <c r="J138" s="96"/>
      <c r="K138" s="99"/>
      <c r="L138" s="1103"/>
      <c r="M138" s="1099"/>
      <c r="N138" s="113"/>
      <c r="O138" s="96"/>
      <c r="P138" s="112"/>
    </row>
    <row r="139" spans="1:16">
      <c r="A139" s="1136"/>
      <c r="B139" s="1104">
        <v>33</v>
      </c>
      <c r="C139" s="1096"/>
      <c r="D139" s="94"/>
      <c r="E139" s="96"/>
      <c r="F139" s="104"/>
      <c r="G139" s="1104" t="s">
        <v>3131</v>
      </c>
      <c r="H139" s="1098"/>
      <c r="I139" s="94"/>
      <c r="J139" s="96"/>
      <c r="K139" s="104"/>
      <c r="L139" s="1104">
        <v>20</v>
      </c>
      <c r="M139" s="1099"/>
      <c r="N139" s="113"/>
      <c r="O139" s="114"/>
      <c r="P139" s="97"/>
    </row>
    <row r="140" spans="1:16" ht="17.25" thickBot="1">
      <c r="A140" s="1136"/>
      <c r="B140" s="1115"/>
      <c r="C140" s="1096"/>
      <c r="D140" s="94"/>
      <c r="E140" s="96"/>
      <c r="F140" s="99"/>
      <c r="G140" s="1115"/>
      <c r="H140" s="1098"/>
      <c r="I140" s="94"/>
      <c r="J140" s="96"/>
      <c r="K140" s="93"/>
      <c r="L140" s="1115"/>
      <c r="M140" s="1099"/>
      <c r="N140" s="94"/>
      <c r="O140" s="114"/>
      <c r="P140" s="104"/>
    </row>
    <row r="141" spans="1:16">
      <c r="A141" s="1136"/>
      <c r="B141" s="1114" t="s">
        <v>128</v>
      </c>
      <c r="C141" s="1096"/>
      <c r="D141" s="94"/>
      <c r="E141" s="96"/>
      <c r="F141" s="104"/>
      <c r="G141" s="1114" t="s">
        <v>128</v>
      </c>
      <c r="H141" s="1098"/>
      <c r="I141" s="94"/>
      <c r="J141" s="96"/>
      <c r="K141" s="97"/>
      <c r="L141" s="1114" t="s">
        <v>128</v>
      </c>
      <c r="M141" s="1099"/>
      <c r="N141" s="94"/>
      <c r="O141" s="96"/>
      <c r="P141" s="97"/>
    </row>
    <row r="142" spans="1:16" ht="17.25" thickBot="1">
      <c r="A142" s="1136"/>
      <c r="B142" s="1103"/>
      <c r="C142" s="1096"/>
      <c r="D142" s="94"/>
      <c r="E142" s="96"/>
      <c r="F142" s="93"/>
      <c r="G142" s="1103"/>
      <c r="H142" s="1098"/>
      <c r="I142" s="94"/>
      <c r="J142" s="114"/>
      <c r="K142" s="97"/>
      <c r="L142" s="1103"/>
      <c r="M142" s="1099"/>
      <c r="N142" s="113"/>
      <c r="O142" s="114"/>
      <c r="P142" s="97"/>
    </row>
    <row r="143" spans="1:16">
      <c r="A143" s="1136"/>
      <c r="B143" s="1104">
        <v>32</v>
      </c>
      <c r="C143" s="1096"/>
      <c r="D143" s="94"/>
      <c r="E143" s="96"/>
      <c r="F143" s="97"/>
      <c r="G143" s="1104" t="s">
        <v>3075</v>
      </c>
      <c r="H143" s="1098"/>
      <c r="I143" s="94"/>
      <c r="J143" s="96"/>
      <c r="K143" s="97"/>
      <c r="L143" s="1104">
        <v>20</v>
      </c>
      <c r="M143" s="1099"/>
      <c r="N143" s="113"/>
      <c r="O143" s="114"/>
      <c r="P143" s="97"/>
    </row>
    <row r="144" spans="1:16" ht="17.25" thickBot="1">
      <c r="A144" s="1136"/>
      <c r="B144" s="1115"/>
      <c r="C144" s="1096"/>
      <c r="D144" s="94"/>
      <c r="E144" s="96"/>
      <c r="F144" s="93"/>
      <c r="G144" s="1115"/>
      <c r="H144" s="1098"/>
      <c r="I144" s="94"/>
      <c r="J144" s="114"/>
      <c r="K144" s="97"/>
      <c r="L144" s="1115"/>
      <c r="M144" s="1099"/>
      <c r="N144" s="94"/>
      <c r="O144" s="114"/>
      <c r="P144" s="97"/>
    </row>
    <row r="145" spans="1:16">
      <c r="A145" s="1136"/>
      <c r="B145" s="1116" t="s">
        <v>129</v>
      </c>
      <c r="C145" s="1096"/>
      <c r="D145" s="94"/>
      <c r="E145" s="96"/>
      <c r="F145" s="93"/>
      <c r="G145" s="1116" t="s">
        <v>129</v>
      </c>
      <c r="H145" s="1098"/>
      <c r="I145" s="94"/>
      <c r="J145" s="114"/>
      <c r="K145" s="97"/>
      <c r="L145" s="1116" t="s">
        <v>129</v>
      </c>
      <c r="M145" s="1099"/>
      <c r="N145" s="113"/>
      <c r="O145" s="114"/>
      <c r="P145" s="97"/>
    </row>
    <row r="146" spans="1:16" ht="17.25" thickBot="1">
      <c r="A146" s="1136"/>
      <c r="B146" s="1103"/>
      <c r="C146" s="1096"/>
      <c r="D146" s="94"/>
      <c r="E146" s="96"/>
      <c r="F146" s="93"/>
      <c r="G146" s="1103"/>
      <c r="H146" s="1098"/>
      <c r="I146" s="94"/>
      <c r="J146" s="114"/>
      <c r="K146" s="97"/>
      <c r="L146" s="1103"/>
      <c r="M146" s="1099"/>
      <c r="N146" s="94"/>
      <c r="O146" s="114"/>
      <c r="P146" s="97"/>
    </row>
    <row r="147" spans="1:16">
      <c r="A147" s="1136"/>
      <c r="B147" s="106" t="s">
        <v>2891</v>
      </c>
      <c r="C147" s="1096"/>
      <c r="D147" s="94"/>
      <c r="E147" s="96"/>
      <c r="F147" s="97"/>
      <c r="G147" s="106" t="s">
        <v>3076</v>
      </c>
      <c r="H147" s="1098"/>
      <c r="I147" s="94"/>
      <c r="J147" s="96"/>
      <c r="K147" s="112"/>
      <c r="L147" s="106" t="s">
        <v>3130</v>
      </c>
      <c r="M147" s="1099"/>
      <c r="N147" s="113"/>
      <c r="O147" s="96"/>
      <c r="P147" s="112"/>
    </row>
    <row r="148" spans="1:16">
      <c r="A148" s="1136"/>
      <c r="B148" s="107" t="s">
        <v>3028</v>
      </c>
      <c r="C148" s="1096"/>
      <c r="D148" s="94"/>
      <c r="E148" s="96"/>
      <c r="F148" s="93"/>
      <c r="G148" s="107" t="s">
        <v>3077</v>
      </c>
      <c r="H148" s="1098"/>
      <c r="I148" s="94"/>
      <c r="J148" s="96"/>
      <c r="K148" s="97"/>
      <c r="L148" s="107"/>
      <c r="M148" s="1099"/>
      <c r="N148" s="113"/>
      <c r="O148" s="114"/>
      <c r="P148" s="97"/>
    </row>
    <row r="149" spans="1:16">
      <c r="A149" s="1136"/>
      <c r="B149" s="109"/>
      <c r="C149" s="1096"/>
      <c r="D149" s="94"/>
      <c r="E149" s="96"/>
      <c r="F149" s="93"/>
      <c r="G149" s="109" t="s">
        <v>3078</v>
      </c>
      <c r="H149" s="1098"/>
      <c r="I149" s="113"/>
      <c r="J149" s="114"/>
      <c r="K149" s="97"/>
      <c r="L149" s="109"/>
      <c r="M149" s="1099"/>
      <c r="N149" s="113"/>
      <c r="O149" s="114"/>
      <c r="P149" s="104"/>
    </row>
    <row r="150" spans="1:16">
      <c r="A150" s="1136"/>
      <c r="B150" s="110"/>
      <c r="C150" s="1096"/>
      <c r="D150" s="94"/>
      <c r="E150" s="96"/>
      <c r="F150" s="93"/>
      <c r="G150" s="110" t="s">
        <v>3079</v>
      </c>
      <c r="H150" s="1098"/>
      <c r="I150" s="113"/>
      <c r="J150" s="114"/>
      <c r="K150" s="104"/>
      <c r="L150" s="110"/>
      <c r="M150" s="1099"/>
      <c r="N150" s="111"/>
      <c r="O150" s="96"/>
      <c r="P150" s="97"/>
    </row>
    <row r="151" spans="1:16">
      <c r="A151" s="1136"/>
      <c r="B151" s="109"/>
      <c r="C151" s="1096"/>
      <c r="D151" s="111"/>
      <c r="E151" s="96"/>
      <c r="F151" s="97"/>
      <c r="G151" s="109" t="s">
        <v>3080</v>
      </c>
      <c r="H151" s="1098"/>
      <c r="I151" s="111"/>
      <c r="J151" s="96"/>
      <c r="K151" s="112"/>
      <c r="L151" s="109"/>
      <c r="M151" s="1099"/>
      <c r="N151" s="94"/>
      <c r="O151" s="96"/>
      <c r="P151" s="112"/>
    </row>
    <row r="152" spans="1:16">
      <c r="A152" s="1136"/>
      <c r="B152" s="110"/>
      <c r="C152" s="1096"/>
      <c r="D152" s="94"/>
      <c r="E152" s="96"/>
      <c r="F152" s="108"/>
      <c r="G152" s="110" t="s">
        <v>3081</v>
      </c>
      <c r="H152" s="1098"/>
      <c r="I152" s="94"/>
      <c r="J152" s="96"/>
      <c r="K152" s="97"/>
      <c r="L152" s="110"/>
      <c r="M152" s="1099"/>
      <c r="N152" s="113"/>
      <c r="O152" s="114"/>
      <c r="P152" s="97"/>
    </row>
    <row r="153" spans="1:16">
      <c r="A153" s="1136"/>
      <c r="B153" s="109"/>
      <c r="C153" s="1096"/>
      <c r="D153" s="94"/>
      <c r="E153" s="96"/>
      <c r="F153" s="97"/>
      <c r="G153" s="109" t="s">
        <v>1012</v>
      </c>
      <c r="H153" s="1098"/>
      <c r="I153" s="113"/>
      <c r="J153" s="114"/>
      <c r="K153" s="97"/>
      <c r="L153" s="109"/>
      <c r="M153" s="1099"/>
      <c r="N153" s="113"/>
      <c r="O153" s="114"/>
      <c r="P153" s="97"/>
    </row>
    <row r="154" spans="1:16" ht="17.25" thickBot="1">
      <c r="A154" s="1136"/>
      <c r="B154" s="110"/>
      <c r="C154" s="1097"/>
      <c r="D154" s="115"/>
      <c r="E154" s="116"/>
      <c r="F154" s="117"/>
      <c r="G154" s="110" t="s">
        <v>3082</v>
      </c>
      <c r="H154" s="1098"/>
      <c r="I154" s="115"/>
      <c r="J154" s="116"/>
      <c r="K154" s="117"/>
      <c r="L154" s="110"/>
      <c r="M154" s="1099"/>
      <c r="N154" s="115"/>
      <c r="O154" s="116"/>
      <c r="P154" s="117"/>
    </row>
    <row r="155" spans="1:16">
      <c r="A155" s="1094" t="str">
        <f>TEXT(A109,"AAAA")</f>
        <v>星期六</v>
      </c>
      <c r="B155" s="109"/>
      <c r="C155" s="1095" t="s">
        <v>694</v>
      </c>
      <c r="D155" s="118"/>
      <c r="E155" s="119" t="s">
        <v>137</v>
      </c>
      <c r="F155" s="97" t="s">
        <v>2851</v>
      </c>
      <c r="G155" s="109"/>
      <c r="H155" s="1118" t="s">
        <v>130</v>
      </c>
      <c r="I155" s="118"/>
      <c r="J155" s="119" t="s">
        <v>137</v>
      </c>
      <c r="K155" s="97" t="s">
        <v>3088</v>
      </c>
      <c r="L155" s="109"/>
      <c r="M155" s="1120" t="s">
        <v>130</v>
      </c>
      <c r="N155" s="118"/>
      <c r="O155" s="119" t="s">
        <v>137</v>
      </c>
      <c r="P155" s="97" t="s">
        <v>3138</v>
      </c>
    </row>
    <row r="156" spans="1:16">
      <c r="A156" s="1094"/>
      <c r="B156" s="110"/>
      <c r="C156" s="1096"/>
      <c r="D156" s="120"/>
      <c r="E156" s="96" t="s">
        <v>196</v>
      </c>
      <c r="F156" s="97" t="s">
        <v>2852</v>
      </c>
      <c r="G156" s="110"/>
      <c r="H156" s="1098"/>
      <c r="I156" s="94"/>
      <c r="J156" s="96" t="s">
        <v>196</v>
      </c>
      <c r="K156" s="97" t="s">
        <v>3089</v>
      </c>
      <c r="L156" s="110"/>
      <c r="M156" s="1099"/>
      <c r="N156" s="94"/>
      <c r="O156" s="96" t="s">
        <v>196</v>
      </c>
      <c r="P156" s="97" t="s">
        <v>3139</v>
      </c>
    </row>
    <row r="157" spans="1:16">
      <c r="A157" s="1094"/>
      <c r="B157" s="109"/>
      <c r="C157" s="1096"/>
      <c r="D157" s="120"/>
      <c r="E157" s="96" t="s">
        <v>146</v>
      </c>
      <c r="F157" s="97" t="s">
        <v>3041</v>
      </c>
      <c r="G157" s="109"/>
      <c r="H157" s="1098"/>
      <c r="I157" s="94"/>
      <c r="J157" s="96" t="s">
        <v>146</v>
      </c>
      <c r="K157" s="97" t="s">
        <v>3090</v>
      </c>
      <c r="L157" s="109"/>
      <c r="M157" s="1099"/>
      <c r="N157" s="94"/>
      <c r="O157" s="96" t="s">
        <v>146</v>
      </c>
      <c r="P157" s="97" t="s">
        <v>3140</v>
      </c>
    </row>
    <row r="158" spans="1:16">
      <c r="A158" s="1094"/>
      <c r="B158" s="110"/>
      <c r="C158" s="1096"/>
      <c r="D158" s="120"/>
      <c r="E158" s="96" t="s">
        <v>251</v>
      </c>
      <c r="F158" s="97" t="s">
        <v>3040</v>
      </c>
      <c r="G158" s="110"/>
      <c r="H158" s="1098"/>
      <c r="I158" s="94"/>
      <c r="J158" s="96" t="s">
        <v>3104</v>
      </c>
      <c r="K158" s="97" t="s">
        <v>3103</v>
      </c>
      <c r="L158" s="110"/>
      <c r="M158" s="1099"/>
      <c r="N158" s="94"/>
      <c r="O158" s="96" t="s">
        <v>3104</v>
      </c>
      <c r="P158" s="97" t="s">
        <v>3141</v>
      </c>
    </row>
    <row r="159" spans="1:16">
      <c r="A159" s="1094"/>
      <c r="B159" s="109"/>
      <c r="C159" s="1096"/>
      <c r="D159" s="120"/>
      <c r="E159" s="96" t="s">
        <v>197</v>
      </c>
      <c r="F159" s="97" t="s">
        <v>2853</v>
      </c>
      <c r="G159" s="109"/>
      <c r="H159" s="1098"/>
      <c r="I159" s="94"/>
      <c r="J159" s="96" t="s">
        <v>197</v>
      </c>
      <c r="K159" s="97" t="s">
        <v>3092</v>
      </c>
      <c r="L159" s="109"/>
      <c r="M159" s="1099"/>
      <c r="N159" s="94"/>
      <c r="O159" s="96" t="s">
        <v>197</v>
      </c>
      <c r="P159" s="97" t="s">
        <v>3143</v>
      </c>
    </row>
    <row r="160" spans="1:16">
      <c r="A160" s="1094"/>
      <c r="B160" s="110"/>
      <c r="C160" s="1096"/>
      <c r="D160" s="120"/>
      <c r="E160" s="96" t="s">
        <v>1651</v>
      </c>
      <c r="F160" s="97" t="s">
        <v>2848</v>
      </c>
      <c r="G160" s="110"/>
      <c r="H160" s="1098"/>
      <c r="I160" s="94"/>
      <c r="J160" s="96" t="s">
        <v>1651</v>
      </c>
      <c r="K160" s="97" t="s">
        <v>2848</v>
      </c>
      <c r="L160" s="110"/>
      <c r="M160" s="1099"/>
      <c r="N160" s="94"/>
      <c r="O160" s="96" t="s">
        <v>1651</v>
      </c>
      <c r="P160" s="97" t="s">
        <v>2848</v>
      </c>
    </row>
    <row r="161" spans="1:16">
      <c r="A161" s="1094"/>
      <c r="B161" s="109"/>
      <c r="C161" s="1096"/>
      <c r="D161" s="120"/>
      <c r="E161" s="96" t="s">
        <v>2849</v>
      </c>
      <c r="F161" s="93" t="s">
        <v>2850</v>
      </c>
      <c r="G161" s="109"/>
      <c r="H161" s="1098"/>
      <c r="I161" s="94"/>
      <c r="J161" s="96" t="s">
        <v>2849</v>
      </c>
      <c r="K161" s="97" t="s">
        <v>2850</v>
      </c>
      <c r="L161" s="109"/>
      <c r="M161" s="1099"/>
      <c r="N161" s="94"/>
      <c r="O161" s="96" t="s">
        <v>2849</v>
      </c>
      <c r="P161" s="97" t="s">
        <v>2850</v>
      </c>
    </row>
    <row r="162" spans="1:16">
      <c r="A162" s="1094"/>
      <c r="B162" s="110"/>
      <c r="C162" s="1096"/>
      <c r="D162" s="94"/>
      <c r="E162" s="96"/>
      <c r="F162" s="97"/>
      <c r="G162" s="110"/>
      <c r="H162" s="1098"/>
      <c r="I162" s="94"/>
      <c r="J162" s="96"/>
      <c r="K162" s="97"/>
      <c r="L162" s="110"/>
      <c r="M162" s="1099"/>
      <c r="N162" s="94"/>
      <c r="O162" s="96"/>
      <c r="P162" s="97"/>
    </row>
    <row r="163" spans="1:16">
      <c r="A163" s="1094"/>
      <c r="B163" s="107"/>
      <c r="C163" s="1096"/>
      <c r="D163" s="113"/>
      <c r="E163" s="114"/>
      <c r="F163" s="104"/>
      <c r="G163" s="107"/>
      <c r="H163" s="1098"/>
      <c r="I163" s="113"/>
      <c r="J163" s="114"/>
      <c r="K163" s="97"/>
      <c r="L163" s="107"/>
      <c r="M163" s="1099"/>
      <c r="N163" s="113"/>
      <c r="O163" s="114"/>
      <c r="P163" s="97"/>
    </row>
    <row r="164" spans="1:16" ht="17.25" thickBot="1">
      <c r="A164" s="1094"/>
      <c r="B164" s="107"/>
      <c r="C164" s="1097"/>
      <c r="D164" s="122" t="s">
        <v>132</v>
      </c>
      <c r="E164" s="123" t="s">
        <v>133</v>
      </c>
      <c r="F164" s="124"/>
      <c r="G164" s="107"/>
      <c r="H164" s="1127"/>
      <c r="I164" s="122" t="s">
        <v>132</v>
      </c>
      <c r="J164" s="123" t="s">
        <v>133</v>
      </c>
      <c r="K164" s="97"/>
      <c r="L164" s="107"/>
      <c r="M164" s="1126"/>
      <c r="N164" s="122" t="s">
        <v>132</v>
      </c>
      <c r="O164" s="123" t="s">
        <v>133</v>
      </c>
      <c r="P164" s="97"/>
    </row>
    <row r="165" spans="1:16">
      <c r="A165" s="105"/>
      <c r="B165" s="109"/>
      <c r="C165" s="1095" t="s">
        <v>695</v>
      </c>
      <c r="D165" s="118"/>
      <c r="E165" s="119" t="s">
        <v>137</v>
      </c>
      <c r="F165" s="813" t="s">
        <v>2854</v>
      </c>
      <c r="G165" s="109"/>
      <c r="H165" s="1118" t="s">
        <v>134</v>
      </c>
      <c r="I165" s="118"/>
      <c r="J165" s="119" t="s">
        <v>137</v>
      </c>
      <c r="K165" s="125" t="s">
        <v>2854</v>
      </c>
      <c r="L165" s="109"/>
      <c r="M165" s="1120" t="s">
        <v>134</v>
      </c>
      <c r="N165" s="118"/>
      <c r="O165" s="119" t="s">
        <v>137</v>
      </c>
      <c r="P165" s="125" t="s">
        <v>2854</v>
      </c>
    </row>
    <row r="166" spans="1:16">
      <c r="A166" s="105"/>
      <c r="B166" s="110"/>
      <c r="C166" s="1096"/>
      <c r="D166" s="94"/>
      <c r="E166" s="96" t="s">
        <v>196</v>
      </c>
      <c r="F166" s="93" t="s">
        <v>3052</v>
      </c>
      <c r="G166" s="110"/>
      <c r="H166" s="1098"/>
      <c r="I166" s="94"/>
      <c r="J166" s="96" t="s">
        <v>196</v>
      </c>
      <c r="K166" s="97" t="s">
        <v>3052</v>
      </c>
      <c r="L166" s="110"/>
      <c r="M166" s="1099"/>
      <c r="N166" s="94"/>
      <c r="O166" s="96" t="s">
        <v>196</v>
      </c>
      <c r="P166" s="97" t="s">
        <v>3156</v>
      </c>
    </row>
    <row r="167" spans="1:16">
      <c r="A167" s="105"/>
      <c r="B167" s="126"/>
      <c r="C167" s="1096"/>
      <c r="D167" s="94"/>
      <c r="E167" s="96" t="s">
        <v>146</v>
      </c>
      <c r="F167" s="93" t="s">
        <v>2856</v>
      </c>
      <c r="G167" s="126"/>
      <c r="H167" s="1098"/>
      <c r="I167" s="94"/>
      <c r="J167" s="96" t="s">
        <v>146</v>
      </c>
      <c r="K167" s="97" t="s">
        <v>2856</v>
      </c>
      <c r="L167" s="126"/>
      <c r="M167" s="1099"/>
      <c r="N167" s="94"/>
      <c r="O167" s="96" t="s">
        <v>146</v>
      </c>
      <c r="P167" s="97" t="s">
        <v>2856</v>
      </c>
    </row>
    <row r="168" spans="1:16" ht="33">
      <c r="A168" s="105"/>
      <c r="B168" s="107"/>
      <c r="C168" s="1096"/>
      <c r="D168" s="94"/>
      <c r="E168" s="96" t="s">
        <v>251</v>
      </c>
      <c r="F168" s="136" t="s">
        <v>2921</v>
      </c>
      <c r="G168" s="107"/>
      <c r="H168" s="1098"/>
      <c r="I168" s="94"/>
      <c r="J168" s="96" t="s">
        <v>251</v>
      </c>
      <c r="K168" s="97" t="s">
        <v>2920</v>
      </c>
      <c r="L168" s="107"/>
      <c r="M168" s="1099"/>
      <c r="N168" s="94"/>
      <c r="O168" s="96" t="s">
        <v>251</v>
      </c>
      <c r="P168" s="97" t="s">
        <v>2920</v>
      </c>
    </row>
    <row r="169" spans="1:16">
      <c r="A169" s="105"/>
      <c r="B169" s="109"/>
      <c r="C169" s="1096"/>
      <c r="D169" s="94"/>
      <c r="E169" s="96"/>
      <c r="F169" s="93"/>
      <c r="G169" s="109"/>
      <c r="H169" s="1098"/>
      <c r="I169" s="94"/>
      <c r="J169" s="96"/>
      <c r="K169" s="97"/>
      <c r="L169" s="109"/>
      <c r="M169" s="1099"/>
      <c r="N169" s="94"/>
      <c r="O169" s="96"/>
      <c r="P169" s="97"/>
    </row>
    <row r="170" spans="1:16">
      <c r="A170" s="105"/>
      <c r="B170" s="110"/>
      <c r="C170" s="1096"/>
      <c r="D170" s="94"/>
      <c r="E170" s="96"/>
      <c r="F170" s="127"/>
      <c r="G170" s="110"/>
      <c r="H170" s="1098"/>
      <c r="I170" s="94"/>
      <c r="J170" s="96"/>
      <c r="K170" s="127"/>
      <c r="L170" s="110"/>
      <c r="M170" s="1099"/>
      <c r="N170" s="94"/>
      <c r="O170" s="96"/>
      <c r="P170" s="127"/>
    </row>
    <row r="171" spans="1:16">
      <c r="A171" s="105"/>
      <c r="B171" s="109"/>
      <c r="C171" s="1096"/>
      <c r="D171" s="94"/>
      <c r="E171" s="96"/>
      <c r="F171" s="128"/>
      <c r="G171" s="109"/>
      <c r="H171" s="1098"/>
      <c r="I171" s="94"/>
      <c r="J171" s="96"/>
      <c r="K171" s="128"/>
      <c r="L171" s="109"/>
      <c r="M171" s="1099"/>
      <c r="N171" s="94"/>
      <c r="O171" s="96"/>
      <c r="P171" s="128"/>
    </row>
    <row r="172" spans="1:16">
      <c r="A172" s="105"/>
      <c r="B172" s="110"/>
      <c r="C172" s="1096"/>
      <c r="D172" s="217"/>
      <c r="E172" s="114"/>
      <c r="F172" s="216"/>
      <c r="G172" s="110"/>
      <c r="H172" s="1098"/>
      <c r="I172" s="113"/>
      <c r="J172" s="114"/>
      <c r="K172" s="216"/>
      <c r="L172" s="110"/>
      <c r="M172" s="1099"/>
      <c r="N172" s="113"/>
      <c r="O172" s="114"/>
      <c r="P172" s="216"/>
    </row>
    <row r="173" spans="1:16">
      <c r="A173" s="105"/>
      <c r="B173" s="109"/>
      <c r="C173" s="1096"/>
      <c r="D173" s="217"/>
      <c r="E173" s="114"/>
      <c r="F173" s="216"/>
      <c r="G173" s="109"/>
      <c r="H173" s="1098"/>
      <c r="I173" s="113"/>
      <c r="J173" s="114"/>
      <c r="K173" s="216"/>
      <c r="L173" s="109"/>
      <c r="M173" s="1099"/>
      <c r="N173" s="113"/>
      <c r="O173" s="114"/>
      <c r="P173" s="216"/>
    </row>
    <row r="174" spans="1:16" ht="17.25" thickBot="1">
      <c r="A174" s="105"/>
      <c r="B174" s="110"/>
      <c r="C174" s="1097"/>
      <c r="D174" s="129"/>
      <c r="E174" s="130"/>
      <c r="F174" s="104"/>
      <c r="G174" s="110"/>
      <c r="H174" s="1127"/>
      <c r="I174" s="113"/>
      <c r="J174" s="130"/>
      <c r="K174" s="104"/>
      <c r="L174" s="110"/>
      <c r="M174" s="1126"/>
      <c r="N174" s="113"/>
      <c r="O174" s="130"/>
      <c r="P174" s="104"/>
    </row>
    <row r="175" spans="1:16">
      <c r="A175" s="132"/>
      <c r="B175" s="109"/>
      <c r="C175" s="1095" t="s">
        <v>696</v>
      </c>
      <c r="D175" s="118" t="s">
        <v>136</v>
      </c>
      <c r="E175" s="133" t="s">
        <v>137</v>
      </c>
      <c r="F175" s="125" t="s">
        <v>3054</v>
      </c>
      <c r="G175" s="109"/>
      <c r="H175" s="1118" t="s">
        <v>135</v>
      </c>
      <c r="I175" s="118" t="s">
        <v>136</v>
      </c>
      <c r="J175" s="133" t="s">
        <v>137</v>
      </c>
      <c r="K175" s="125" t="s">
        <v>3084</v>
      </c>
      <c r="L175" s="109"/>
      <c r="M175" s="1120" t="s">
        <v>135</v>
      </c>
      <c r="N175" s="118" t="s">
        <v>136</v>
      </c>
      <c r="O175" s="133" t="s">
        <v>137</v>
      </c>
      <c r="P175" s="125" t="s">
        <v>3154</v>
      </c>
    </row>
    <row r="176" spans="1:16">
      <c r="A176" s="132"/>
      <c r="B176" s="110"/>
      <c r="C176" s="1096"/>
      <c r="D176" s="94" t="s">
        <v>141</v>
      </c>
      <c r="E176" s="96" t="s">
        <v>196</v>
      </c>
      <c r="F176" s="134" t="s">
        <v>3053</v>
      </c>
      <c r="G176" s="110"/>
      <c r="H176" s="1098"/>
      <c r="I176" s="94" t="s">
        <v>141</v>
      </c>
      <c r="J176" s="96" t="s">
        <v>196</v>
      </c>
      <c r="K176" s="134" t="s">
        <v>3083</v>
      </c>
      <c r="L176" s="110"/>
      <c r="M176" s="1099"/>
      <c r="N176" s="94" t="s">
        <v>141</v>
      </c>
      <c r="O176" s="96" t="s">
        <v>196</v>
      </c>
      <c r="P176" s="134" t="s">
        <v>3155</v>
      </c>
    </row>
    <row r="177" spans="1:16">
      <c r="A177" s="132"/>
      <c r="B177" s="135"/>
      <c r="C177" s="1096"/>
      <c r="D177" s="94" t="s">
        <v>145</v>
      </c>
      <c r="E177" s="96" t="s">
        <v>146</v>
      </c>
      <c r="F177" s="97" t="s">
        <v>2857</v>
      </c>
      <c r="G177" s="135"/>
      <c r="H177" s="1098"/>
      <c r="I177" s="94" t="s">
        <v>145</v>
      </c>
      <c r="J177" s="96" t="s">
        <v>146</v>
      </c>
      <c r="K177" s="97" t="s">
        <v>2857</v>
      </c>
      <c r="L177" s="135"/>
      <c r="M177" s="1099"/>
      <c r="N177" s="94" t="s">
        <v>145</v>
      </c>
      <c r="O177" s="96" t="s">
        <v>146</v>
      </c>
      <c r="P177" s="97" t="s">
        <v>2857</v>
      </c>
    </row>
    <row r="178" spans="1:16">
      <c r="A178" s="132"/>
      <c r="B178" s="110"/>
      <c r="C178" s="1096"/>
      <c r="D178" s="94" t="s">
        <v>147</v>
      </c>
      <c r="E178" s="114" t="s">
        <v>251</v>
      </c>
      <c r="F178" s="104" t="s">
        <v>2858</v>
      </c>
      <c r="G178" s="110"/>
      <c r="H178" s="1098"/>
      <c r="I178" s="94" t="s">
        <v>147</v>
      </c>
      <c r="J178" s="96" t="s">
        <v>251</v>
      </c>
      <c r="K178" s="104" t="s">
        <v>2858</v>
      </c>
      <c r="L178" s="110"/>
      <c r="M178" s="1099"/>
      <c r="N178" s="94" t="s">
        <v>147</v>
      </c>
      <c r="O178" s="96" t="s">
        <v>251</v>
      </c>
      <c r="P178" s="104" t="s">
        <v>2858</v>
      </c>
    </row>
    <row r="179" spans="1:16">
      <c r="A179" s="132"/>
      <c r="B179" s="135"/>
      <c r="C179" s="1096"/>
      <c r="D179" s="94" t="s">
        <v>1652</v>
      </c>
      <c r="E179" s="96" t="s">
        <v>197</v>
      </c>
      <c r="F179" s="97" t="s">
        <v>2859</v>
      </c>
      <c r="G179" s="135"/>
      <c r="H179" s="1098"/>
      <c r="I179" s="94" t="s">
        <v>1652</v>
      </c>
      <c r="J179" s="114" t="s">
        <v>197</v>
      </c>
      <c r="K179" s="136" t="s">
        <v>2859</v>
      </c>
      <c r="L179" s="135"/>
      <c r="M179" s="1099"/>
      <c r="N179" s="94" t="s">
        <v>1652</v>
      </c>
      <c r="O179" s="114" t="s">
        <v>197</v>
      </c>
      <c r="P179" s="136" t="s">
        <v>2859</v>
      </c>
    </row>
    <row r="180" spans="1:16">
      <c r="A180" s="132"/>
      <c r="B180" s="110"/>
      <c r="C180" s="1096"/>
      <c r="D180" s="1024" t="s">
        <v>1652</v>
      </c>
      <c r="E180" s="1025" t="s">
        <v>3042</v>
      </c>
      <c r="F180" s="112" t="s">
        <v>3048</v>
      </c>
      <c r="G180" s="110"/>
      <c r="H180" s="1098"/>
      <c r="I180" s="94"/>
      <c r="J180" s="96"/>
      <c r="K180" s="97"/>
      <c r="L180" s="110"/>
      <c r="M180" s="1099"/>
      <c r="N180" s="94"/>
      <c r="O180" s="96"/>
      <c r="P180" s="97"/>
    </row>
    <row r="181" spans="1:16">
      <c r="A181" s="132"/>
      <c r="B181" s="135"/>
      <c r="C181" s="1096"/>
      <c r="D181" s="94"/>
      <c r="E181" s="114"/>
      <c r="F181" s="136"/>
      <c r="G181" s="135"/>
      <c r="H181" s="1098"/>
      <c r="I181" s="94"/>
      <c r="J181" s="114"/>
      <c r="K181" s="136"/>
      <c r="L181" s="135"/>
      <c r="M181" s="1099"/>
      <c r="N181" s="94"/>
      <c r="O181" s="114"/>
      <c r="P181" s="136"/>
    </row>
    <row r="182" spans="1:16">
      <c r="A182" s="132"/>
      <c r="B182" s="110"/>
      <c r="C182" s="1096"/>
      <c r="D182" s="94"/>
      <c r="E182" s="96"/>
      <c r="F182" s="97"/>
      <c r="G182" s="110"/>
      <c r="H182" s="1098"/>
      <c r="I182" s="94"/>
      <c r="J182" s="96"/>
      <c r="K182" s="97"/>
      <c r="L182" s="110"/>
      <c r="M182" s="1099"/>
      <c r="N182" s="94"/>
      <c r="O182" s="96"/>
      <c r="P182" s="97"/>
    </row>
    <row r="183" spans="1:16">
      <c r="A183" s="132"/>
      <c r="B183" s="135"/>
      <c r="C183" s="1096"/>
      <c r="D183" s="94"/>
      <c r="E183" s="96"/>
      <c r="F183" s="97"/>
      <c r="G183" s="135"/>
      <c r="H183" s="1098"/>
      <c r="I183" s="94"/>
      <c r="J183" s="96"/>
      <c r="K183" s="97"/>
      <c r="L183" s="135"/>
      <c r="M183" s="1099"/>
      <c r="N183" s="94"/>
      <c r="O183" s="96"/>
      <c r="P183" s="97"/>
    </row>
    <row r="184" spans="1:16" ht="17.25" thickBot="1">
      <c r="A184" s="132"/>
      <c r="B184" s="110"/>
      <c r="C184" s="1097"/>
      <c r="D184" s="115"/>
      <c r="E184" s="116"/>
      <c r="F184" s="117"/>
      <c r="G184" s="110"/>
      <c r="H184" s="1127"/>
      <c r="I184" s="115"/>
      <c r="J184" s="130"/>
      <c r="K184" s="104"/>
      <c r="L184" s="110"/>
      <c r="M184" s="1126"/>
      <c r="N184" s="115"/>
      <c r="O184" s="130"/>
      <c r="P184" s="104"/>
    </row>
    <row r="185" spans="1:16">
      <c r="A185" s="132"/>
      <c r="B185" s="135"/>
      <c r="C185" s="1095" t="s">
        <v>697</v>
      </c>
      <c r="D185" s="137" t="s">
        <v>150</v>
      </c>
      <c r="E185" s="138"/>
      <c r="F185" s="139" t="s">
        <v>151</v>
      </c>
      <c r="G185" s="135"/>
      <c r="H185" s="1118" t="s">
        <v>149</v>
      </c>
      <c r="I185" s="137" t="s">
        <v>150</v>
      </c>
      <c r="J185" s="138"/>
      <c r="K185" s="139" t="s">
        <v>151</v>
      </c>
      <c r="L185" s="135"/>
      <c r="M185" s="1120" t="s">
        <v>149</v>
      </c>
      <c r="N185" s="137" t="s">
        <v>150</v>
      </c>
      <c r="O185" s="138"/>
      <c r="P185" s="139" t="s">
        <v>151</v>
      </c>
    </row>
    <row r="186" spans="1:16">
      <c r="A186" s="132"/>
      <c r="B186" s="110"/>
      <c r="C186" s="1096"/>
      <c r="D186" s="120"/>
      <c r="E186" s="121"/>
      <c r="F186" s="140"/>
      <c r="G186" s="110"/>
      <c r="H186" s="1098"/>
      <c r="I186" s="94" t="s">
        <v>3106</v>
      </c>
      <c r="J186" s="96"/>
      <c r="K186" s="97" t="s">
        <v>3107</v>
      </c>
      <c r="L186" s="110"/>
      <c r="M186" s="1099"/>
      <c r="N186" s="94" t="s">
        <v>3157</v>
      </c>
      <c r="O186" s="96"/>
      <c r="P186" s="97" t="s">
        <v>3158</v>
      </c>
    </row>
    <row r="187" spans="1:16">
      <c r="A187" s="132"/>
      <c r="B187" s="135"/>
      <c r="C187" s="1096"/>
      <c r="D187" s="94"/>
      <c r="E187" s="96"/>
      <c r="F187" s="97"/>
      <c r="G187" s="135"/>
      <c r="H187" s="1098"/>
      <c r="I187" s="94" t="s">
        <v>3108</v>
      </c>
      <c r="J187" s="96"/>
      <c r="K187" s="97" t="s">
        <v>3109</v>
      </c>
      <c r="L187" s="135"/>
      <c r="M187" s="1099"/>
      <c r="N187" s="94" t="s">
        <v>3159</v>
      </c>
      <c r="O187" s="96"/>
      <c r="P187" s="97" t="s">
        <v>3160</v>
      </c>
    </row>
    <row r="188" spans="1:16">
      <c r="A188" s="132"/>
      <c r="B188" s="110"/>
      <c r="C188" s="1096"/>
      <c r="D188" s="113"/>
      <c r="E188" s="114"/>
      <c r="F188" s="104"/>
      <c r="G188" s="110"/>
      <c r="H188" s="1098"/>
      <c r="I188" s="113" t="s">
        <v>3110</v>
      </c>
      <c r="J188" s="114"/>
      <c r="K188" s="104" t="s">
        <v>3111</v>
      </c>
      <c r="L188" s="110"/>
      <c r="M188" s="1099"/>
      <c r="N188" s="113" t="s">
        <v>3161</v>
      </c>
      <c r="O188" s="114"/>
      <c r="P188" s="97" t="s">
        <v>3162</v>
      </c>
    </row>
    <row r="189" spans="1:16">
      <c r="A189" s="1122"/>
      <c r="B189" s="135"/>
      <c r="C189" s="1096"/>
      <c r="D189" s="94"/>
      <c r="E189" s="96"/>
      <c r="F189" s="97"/>
      <c r="G189" s="135"/>
      <c r="H189" s="1098"/>
      <c r="I189" s="94"/>
      <c r="J189" s="96"/>
      <c r="K189" s="97"/>
      <c r="L189" s="135"/>
      <c r="M189" s="1099"/>
      <c r="N189" s="94"/>
      <c r="O189" s="96"/>
      <c r="P189" s="97"/>
    </row>
    <row r="190" spans="1:16">
      <c r="A190" s="1122"/>
      <c r="B190" s="110"/>
      <c r="C190" s="1096"/>
      <c r="D190" s="94"/>
      <c r="E190" s="96"/>
      <c r="F190" s="97"/>
      <c r="G190" s="110"/>
      <c r="H190" s="1098"/>
      <c r="I190" s="94"/>
      <c r="J190" s="96"/>
      <c r="K190" s="97"/>
      <c r="L190" s="110"/>
      <c r="M190" s="1099"/>
      <c r="N190" s="94"/>
      <c r="O190" s="96"/>
      <c r="P190" s="97"/>
    </row>
    <row r="191" spans="1:16">
      <c r="A191" s="1122"/>
      <c r="B191" s="135"/>
      <c r="C191" s="1096"/>
      <c r="D191" s="113"/>
      <c r="E191" s="114"/>
      <c r="F191" s="104"/>
      <c r="G191" s="135"/>
      <c r="H191" s="1098"/>
      <c r="I191" s="113"/>
      <c r="J191" s="114"/>
      <c r="K191" s="104"/>
      <c r="L191" s="135"/>
      <c r="M191" s="1099"/>
      <c r="N191" s="113"/>
      <c r="O191" s="114"/>
      <c r="P191" s="104"/>
    </row>
    <row r="192" spans="1:16" ht="17.25" thickBot="1">
      <c r="A192" s="1123"/>
      <c r="B192" s="141"/>
      <c r="C192" s="1117"/>
      <c r="D192" s="142"/>
      <c r="E192" s="143"/>
      <c r="F192" s="144"/>
      <c r="G192" s="141"/>
      <c r="H192" s="1119"/>
      <c r="I192" s="142"/>
      <c r="J192" s="143"/>
      <c r="K192" s="144"/>
      <c r="L192" s="141"/>
      <c r="M192" s="1121"/>
      <c r="N192" s="142"/>
      <c r="O192" s="143"/>
      <c r="P192" s="144"/>
    </row>
    <row r="193" spans="1:16" s="146" customFormat="1" ht="27" customHeight="1" thickTop="1" thickBot="1">
      <c r="A193" s="145"/>
      <c r="B193" s="1124" t="s">
        <v>152</v>
      </c>
      <c r="C193" s="1124"/>
      <c r="D193" s="1124"/>
      <c r="E193" s="1124"/>
      <c r="F193" s="1124"/>
      <c r="G193" s="1125" t="s">
        <v>153</v>
      </c>
      <c r="H193" s="1125"/>
      <c r="I193" s="1125"/>
      <c r="J193" s="1125"/>
      <c r="K193" s="1125"/>
      <c r="L193" s="1125"/>
      <c r="M193" s="1125"/>
      <c r="N193" s="1128" t="s">
        <v>154</v>
      </c>
      <c r="O193" s="1128"/>
      <c r="P193" s="1128"/>
    </row>
    <row r="194" spans="1:16" s="159" customFormat="1" ht="21.75" customHeight="1" thickTop="1" thickBot="1">
      <c r="A194" s="147" t="s">
        <v>0</v>
      </c>
      <c r="B194" s="591"/>
      <c r="C194" s="592" t="s">
        <v>155</v>
      </c>
      <c r="D194" s="593" t="s">
        <v>156</v>
      </c>
      <c r="E194" s="594" t="s">
        <v>157</v>
      </c>
      <c r="F194" s="595" t="s">
        <v>158</v>
      </c>
      <c r="G194" s="592" t="s">
        <v>159</v>
      </c>
      <c r="H194" s="596" t="s">
        <v>150</v>
      </c>
      <c r="I194" s="594" t="s">
        <v>156</v>
      </c>
      <c r="J194" s="594" t="s">
        <v>157</v>
      </c>
      <c r="K194" s="594" t="s">
        <v>158</v>
      </c>
      <c r="L194" s="596" t="s">
        <v>160</v>
      </c>
      <c r="M194" s="597" t="s">
        <v>161</v>
      </c>
      <c r="N194" s="598" t="s">
        <v>155</v>
      </c>
      <c r="O194" s="594" t="s">
        <v>157</v>
      </c>
      <c r="P194" s="599" t="s">
        <v>158</v>
      </c>
    </row>
    <row r="195" spans="1:16" s="172" customFormat="1" ht="17.25" thickTop="1">
      <c r="A195" s="1137">
        <f>A109</f>
        <v>46144</v>
      </c>
      <c r="B195" s="1132" t="s">
        <v>698</v>
      </c>
      <c r="C195" s="173" t="s">
        <v>2097</v>
      </c>
      <c r="D195" s="174" t="s">
        <v>2098</v>
      </c>
      <c r="E195" s="175" t="s">
        <v>2101</v>
      </c>
      <c r="F195" s="176" t="s">
        <v>2100</v>
      </c>
      <c r="G195" s="734"/>
      <c r="H195" s="735"/>
      <c r="I195" s="166"/>
      <c r="J195" s="166"/>
      <c r="K195" s="167"/>
      <c r="L195" s="168"/>
      <c r="M195" s="169"/>
      <c r="N195" s="170"/>
      <c r="O195" s="166"/>
      <c r="P195" s="171"/>
    </row>
    <row r="196" spans="1:16" s="172" customFormat="1">
      <c r="A196" s="1138"/>
      <c r="B196" s="1133"/>
      <c r="C196" s="173"/>
      <c r="D196" s="174"/>
      <c r="E196" s="175"/>
      <c r="F196" s="176"/>
      <c r="G196" s="173"/>
      <c r="H196" s="177"/>
      <c r="I196" s="175"/>
      <c r="J196" s="175"/>
      <c r="K196" s="178"/>
      <c r="L196" s="179"/>
      <c r="M196" s="180"/>
      <c r="N196" s="181"/>
      <c r="O196" s="175"/>
      <c r="P196" s="182"/>
    </row>
    <row r="197" spans="1:16" s="172" customFormat="1">
      <c r="A197" s="1138"/>
      <c r="B197" s="1133"/>
      <c r="C197" s="173"/>
      <c r="D197" s="174"/>
      <c r="E197" s="175"/>
      <c r="F197" s="176"/>
      <c r="G197" s="173"/>
      <c r="H197" s="183"/>
      <c r="I197" s="175"/>
      <c r="J197" s="175"/>
      <c r="K197" s="178"/>
      <c r="L197" s="184"/>
      <c r="M197" s="180"/>
      <c r="N197" s="181"/>
      <c r="O197" s="175"/>
      <c r="P197" s="182"/>
    </row>
    <row r="198" spans="1:16" s="172" customFormat="1">
      <c r="A198" s="1138"/>
      <c r="B198" s="1133"/>
      <c r="C198" s="173"/>
      <c r="D198" s="218"/>
      <c r="E198" s="175"/>
      <c r="F198" s="176"/>
      <c r="G198" s="173"/>
      <c r="H198" s="183"/>
      <c r="I198" s="175"/>
      <c r="J198" s="175"/>
      <c r="K198" s="187"/>
      <c r="L198" s="184"/>
      <c r="M198" s="180"/>
      <c r="N198" s="181"/>
      <c r="O198" s="175"/>
      <c r="P198" s="182"/>
    </row>
    <row r="199" spans="1:16" s="172" customFormat="1">
      <c r="A199" s="1138"/>
      <c r="B199" s="1133"/>
      <c r="C199" s="173"/>
      <c r="D199" s="185"/>
      <c r="E199" s="175"/>
      <c r="F199" s="182"/>
      <c r="G199" s="173"/>
      <c r="H199" s="186"/>
      <c r="I199" s="175"/>
      <c r="J199" s="175"/>
      <c r="K199" s="187"/>
      <c r="L199" s="184"/>
      <c r="M199" s="180"/>
      <c r="N199" s="181"/>
      <c r="O199" s="175"/>
      <c r="P199" s="182"/>
    </row>
    <row r="200" spans="1:16" s="172" customFormat="1">
      <c r="A200" s="1138"/>
      <c r="B200" s="1133"/>
      <c r="C200" s="173"/>
      <c r="D200" s="174"/>
      <c r="E200" s="175"/>
      <c r="F200" s="188"/>
      <c r="G200" s="198"/>
      <c r="H200" s="183"/>
      <c r="I200" s="191"/>
      <c r="J200" s="175"/>
      <c r="K200" s="178"/>
      <c r="L200" s="189"/>
      <c r="M200" s="190"/>
      <c r="N200" s="181"/>
      <c r="O200" s="175"/>
      <c r="P200" s="182"/>
    </row>
    <row r="201" spans="1:16" s="172" customFormat="1">
      <c r="A201" s="1138"/>
      <c r="B201" s="1133"/>
      <c r="C201" s="173"/>
      <c r="D201" s="174"/>
      <c r="E201" s="175"/>
      <c r="F201" s="182"/>
      <c r="G201" s="173"/>
      <c r="H201" s="183"/>
      <c r="I201" s="191"/>
      <c r="J201" s="175"/>
      <c r="K201" s="178"/>
      <c r="L201" s="184"/>
      <c r="M201" s="180"/>
      <c r="N201" s="181"/>
      <c r="O201" s="175"/>
      <c r="P201" s="182"/>
    </row>
    <row r="202" spans="1:16" s="172" customFormat="1">
      <c r="A202" s="1138"/>
      <c r="B202" s="1133"/>
      <c r="C202" s="173"/>
      <c r="D202" s="174"/>
      <c r="E202" s="175"/>
      <c r="F202" s="182"/>
      <c r="G202" s="219"/>
      <c r="H202" s="183"/>
      <c r="I202" s="175"/>
      <c r="J202" s="175"/>
      <c r="K202" s="178"/>
      <c r="L202" s="184"/>
      <c r="M202" s="180"/>
      <c r="N202" s="181"/>
      <c r="O202" s="175"/>
      <c r="P202" s="182"/>
    </row>
    <row r="203" spans="1:16" s="172" customFormat="1">
      <c r="A203" s="1138"/>
      <c r="B203" s="1133"/>
      <c r="C203" s="173"/>
      <c r="D203" s="174"/>
      <c r="E203" s="175"/>
      <c r="F203" s="188"/>
      <c r="G203" s="173"/>
      <c r="H203" s="183"/>
      <c r="I203" s="191"/>
      <c r="J203" s="175"/>
      <c r="K203" s="178"/>
      <c r="L203" s="184"/>
      <c r="M203" s="180"/>
      <c r="N203" s="181"/>
      <c r="O203" s="175"/>
      <c r="P203" s="182"/>
    </row>
    <row r="204" spans="1:16" s="172" customFormat="1">
      <c r="A204" s="1138"/>
      <c r="B204" s="1133"/>
      <c r="C204" s="173"/>
      <c r="D204" s="174"/>
      <c r="E204" s="175"/>
      <c r="F204" s="182"/>
      <c r="G204" s="173"/>
      <c r="H204" s="183"/>
      <c r="I204" s="191"/>
      <c r="J204" s="175"/>
      <c r="K204" s="178"/>
      <c r="L204" s="184"/>
      <c r="M204" s="180"/>
      <c r="N204" s="181"/>
      <c r="O204" s="175"/>
      <c r="P204" s="182"/>
    </row>
    <row r="205" spans="1:16" s="172" customFormat="1">
      <c r="A205" s="1138"/>
      <c r="B205" s="1133"/>
      <c r="C205" s="192"/>
      <c r="D205" s="193"/>
      <c r="E205" s="194"/>
      <c r="F205" s="195"/>
      <c r="G205" s="173"/>
      <c r="H205" s="177"/>
      <c r="I205" s="175"/>
      <c r="J205" s="175"/>
      <c r="K205" s="178"/>
      <c r="L205" s="184"/>
      <c r="M205" s="180"/>
      <c r="N205" s="196"/>
      <c r="O205" s="194"/>
      <c r="P205" s="195"/>
    </row>
    <row r="206" spans="1:16" s="172" customFormat="1">
      <c r="A206" s="1138"/>
      <c r="B206" s="1133"/>
      <c r="C206" s="192"/>
      <c r="D206" s="193"/>
      <c r="E206" s="194"/>
      <c r="F206" s="195"/>
      <c r="G206" s="198"/>
      <c r="H206" s="183"/>
      <c r="I206" s="191"/>
      <c r="J206" s="175"/>
      <c r="K206" s="178"/>
      <c r="L206" s="184"/>
      <c r="M206" s="180"/>
      <c r="N206" s="196"/>
      <c r="O206" s="194"/>
      <c r="P206" s="195"/>
    </row>
    <row r="207" spans="1:16" s="172" customFormat="1">
      <c r="A207" s="1138"/>
      <c r="B207" s="1133"/>
      <c r="C207" s="192"/>
      <c r="D207" s="193"/>
      <c r="E207" s="194"/>
      <c r="F207" s="195"/>
      <c r="G207" s="173"/>
      <c r="H207" s="199"/>
      <c r="I207" s="191"/>
      <c r="J207" s="200"/>
      <c r="K207" s="197"/>
      <c r="L207" s="184"/>
      <c r="M207" s="180"/>
      <c r="N207" s="196"/>
      <c r="O207" s="194"/>
      <c r="P207" s="195"/>
    </row>
    <row r="208" spans="1:16" s="172" customFormat="1">
      <c r="A208" s="1138"/>
      <c r="B208" s="1133"/>
      <c r="C208" s="192"/>
      <c r="D208" s="193"/>
      <c r="E208" s="194"/>
      <c r="F208" s="195"/>
      <c r="G208" s="173"/>
      <c r="H208" s="201"/>
      <c r="I208" s="175"/>
      <c r="J208" s="175"/>
      <c r="K208" s="178"/>
      <c r="L208" s="184"/>
      <c r="M208" s="180"/>
      <c r="N208" s="196"/>
      <c r="O208" s="194"/>
      <c r="P208" s="195"/>
    </row>
    <row r="209" spans="1:16" s="172" customFormat="1">
      <c r="A209" s="1138"/>
      <c r="B209" s="1133"/>
      <c r="C209" s="192"/>
      <c r="D209" s="193"/>
      <c r="E209" s="194"/>
      <c r="F209" s="195"/>
      <c r="G209" s="198"/>
      <c r="H209" s="183"/>
      <c r="I209" s="200"/>
      <c r="J209" s="200"/>
      <c r="K209" s="197"/>
      <c r="L209" s="184"/>
      <c r="M209" s="180"/>
      <c r="N209" s="196"/>
      <c r="O209" s="194"/>
      <c r="P209" s="195"/>
    </row>
    <row r="210" spans="1:16" s="172" customFormat="1">
      <c r="A210" s="1138"/>
      <c r="B210" s="1133"/>
      <c r="C210" s="192"/>
      <c r="D210" s="193"/>
      <c r="E210" s="194"/>
      <c r="F210" s="195"/>
      <c r="G210" s="173"/>
      <c r="H210" s="183"/>
      <c r="I210" s="200"/>
      <c r="J210" s="200"/>
      <c r="K210" s="197"/>
      <c r="L210" s="179"/>
      <c r="M210" s="180"/>
      <c r="N210" s="196"/>
      <c r="O210" s="194"/>
      <c r="P210" s="195"/>
    </row>
    <row r="211" spans="1:16" s="172" customFormat="1">
      <c r="A211" s="1138"/>
      <c r="B211" s="1133"/>
      <c r="C211" s="192"/>
      <c r="D211" s="193"/>
      <c r="E211" s="194"/>
      <c r="F211" s="195"/>
      <c r="G211" s="192"/>
      <c r="H211" s="201"/>
      <c r="I211" s="202"/>
      <c r="J211" s="202"/>
      <c r="K211" s="203"/>
      <c r="L211" s="204"/>
      <c r="M211" s="190"/>
      <c r="N211" s="196"/>
      <c r="O211" s="194"/>
      <c r="P211" s="195"/>
    </row>
    <row r="212" spans="1:16" s="172" customFormat="1">
      <c r="A212" s="1138"/>
      <c r="B212" s="1133"/>
      <c r="C212" s="192"/>
      <c r="D212" s="193"/>
      <c r="E212" s="194"/>
      <c r="F212" s="195"/>
      <c r="G212" s="192"/>
      <c r="H212" s="201"/>
      <c r="I212" s="202"/>
      <c r="J212" s="202"/>
      <c r="K212" s="203"/>
      <c r="L212" s="204"/>
      <c r="M212" s="190"/>
      <c r="N212" s="196"/>
      <c r="O212" s="194"/>
      <c r="P212" s="195"/>
    </row>
    <row r="213" spans="1:16" s="172" customFormat="1">
      <c r="A213" s="1138"/>
      <c r="B213" s="1133"/>
      <c r="C213" s="192"/>
      <c r="D213" s="193"/>
      <c r="E213" s="194"/>
      <c r="F213" s="195"/>
      <c r="G213" s="192"/>
      <c r="H213" s="201"/>
      <c r="I213" s="202"/>
      <c r="J213" s="202"/>
      <c r="K213" s="203"/>
      <c r="L213" s="204"/>
      <c r="M213" s="190"/>
      <c r="N213" s="196"/>
      <c r="O213" s="194"/>
      <c r="P213" s="195"/>
    </row>
    <row r="214" spans="1:16" s="172" customFormat="1" ht="17.25" thickBot="1">
      <c r="A214" s="1139"/>
      <c r="B214" s="1134"/>
      <c r="C214" s="205"/>
      <c r="D214" s="206"/>
      <c r="E214" s="207"/>
      <c r="F214" s="208"/>
      <c r="G214" s="209"/>
      <c r="H214" s="210"/>
      <c r="I214" s="211"/>
      <c r="J214" s="211"/>
      <c r="K214" s="212"/>
      <c r="L214" s="213"/>
      <c r="M214" s="214"/>
      <c r="N214" s="215"/>
      <c r="O214" s="207"/>
      <c r="P214" s="208"/>
    </row>
    <row r="215" spans="1:16" s="71" customFormat="1" ht="18" customHeight="1" thickTop="1" thickBot="1">
      <c r="A215" s="1135">
        <f>A109+1</f>
        <v>46145</v>
      </c>
      <c r="B215" s="90" t="s">
        <v>162</v>
      </c>
      <c r="C215" s="1095" t="s">
        <v>693</v>
      </c>
      <c r="D215" s="91" t="s">
        <v>114</v>
      </c>
      <c r="E215" s="92" t="s">
        <v>137</v>
      </c>
      <c r="F215" s="93" t="s">
        <v>3134</v>
      </c>
      <c r="G215" s="90" t="s">
        <v>162</v>
      </c>
      <c r="H215" s="1098" t="s">
        <v>163</v>
      </c>
      <c r="I215" s="91" t="s">
        <v>114</v>
      </c>
      <c r="J215" s="92" t="s">
        <v>137</v>
      </c>
      <c r="K215" s="93" t="s">
        <v>3134</v>
      </c>
      <c r="L215" s="90" t="s">
        <v>162</v>
      </c>
      <c r="M215" s="1099" t="s">
        <v>163</v>
      </c>
      <c r="N215" s="91" t="s">
        <v>114</v>
      </c>
      <c r="O215" s="92" t="s">
        <v>137</v>
      </c>
      <c r="P215" s="93" t="s">
        <v>3134</v>
      </c>
    </row>
    <row r="216" spans="1:16" ht="18" customHeight="1">
      <c r="A216" s="1136"/>
      <c r="B216" s="1100" t="s">
        <v>20</v>
      </c>
      <c r="C216" s="1096"/>
      <c r="D216" s="94" t="s">
        <v>1536</v>
      </c>
      <c r="E216" s="95" t="s">
        <v>196</v>
      </c>
      <c r="F216" s="93" t="s">
        <v>3178</v>
      </c>
      <c r="G216" s="1100" t="s">
        <v>12</v>
      </c>
      <c r="H216" s="1098"/>
      <c r="I216" s="94" t="s">
        <v>1536</v>
      </c>
      <c r="J216" s="95" t="s">
        <v>196</v>
      </c>
      <c r="K216" s="93" t="s">
        <v>3177</v>
      </c>
      <c r="L216" s="1100" t="s">
        <v>1020</v>
      </c>
      <c r="M216" s="1099"/>
      <c r="N216" s="94" t="s">
        <v>1536</v>
      </c>
      <c r="O216" s="95" t="s">
        <v>196</v>
      </c>
      <c r="P216" s="93" t="s">
        <v>3130</v>
      </c>
    </row>
    <row r="217" spans="1:16" ht="17.25" thickBot="1">
      <c r="A217" s="1136"/>
      <c r="B217" s="1101"/>
      <c r="C217" s="1096"/>
      <c r="D217" s="94" t="s">
        <v>116</v>
      </c>
      <c r="E217" s="96" t="s">
        <v>146</v>
      </c>
      <c r="F217" s="98" t="s">
        <v>3205</v>
      </c>
      <c r="G217" s="1101"/>
      <c r="H217" s="1098"/>
      <c r="I217" s="94" t="s">
        <v>116</v>
      </c>
      <c r="J217" s="96" t="s">
        <v>146</v>
      </c>
      <c r="K217" s="98" t="s">
        <v>3204</v>
      </c>
      <c r="L217" s="1101"/>
      <c r="M217" s="1099"/>
      <c r="N217" s="94" t="s">
        <v>116</v>
      </c>
      <c r="O217" s="96" t="s">
        <v>146</v>
      </c>
      <c r="P217" s="98" t="s">
        <v>3204</v>
      </c>
    </row>
    <row r="218" spans="1:16" ht="17.25" thickBot="1">
      <c r="A218" s="1136"/>
      <c r="B218" s="90" t="s">
        <v>167</v>
      </c>
      <c r="C218" s="1096"/>
      <c r="D218" s="94" t="s">
        <v>165</v>
      </c>
      <c r="E218" s="96" t="s">
        <v>251</v>
      </c>
      <c r="F218" s="97" t="s">
        <v>1105</v>
      </c>
      <c r="G218" s="90" t="s">
        <v>167</v>
      </c>
      <c r="H218" s="1098"/>
      <c r="I218" s="94" t="s">
        <v>165</v>
      </c>
      <c r="J218" s="96" t="s">
        <v>251</v>
      </c>
      <c r="K218" s="97" t="s">
        <v>1105</v>
      </c>
      <c r="L218" s="90" t="s">
        <v>167</v>
      </c>
      <c r="M218" s="1099"/>
      <c r="N218" s="94" t="s">
        <v>165</v>
      </c>
      <c r="O218" s="96" t="s">
        <v>251</v>
      </c>
      <c r="P218" s="97" t="s">
        <v>1105</v>
      </c>
    </row>
    <row r="219" spans="1:16">
      <c r="A219" s="1136"/>
      <c r="B219" s="1081" t="s">
        <v>3182</v>
      </c>
      <c r="C219" s="1096"/>
      <c r="D219" s="94" t="s">
        <v>120</v>
      </c>
      <c r="E219" s="96" t="s">
        <v>197</v>
      </c>
      <c r="F219" s="97" t="s">
        <v>1105</v>
      </c>
      <c r="G219" s="1081" t="s">
        <v>3216</v>
      </c>
      <c r="H219" s="1098"/>
      <c r="I219" s="94" t="s">
        <v>120</v>
      </c>
      <c r="J219" s="96" t="s">
        <v>197</v>
      </c>
      <c r="K219" s="97" t="s">
        <v>1105</v>
      </c>
      <c r="L219" s="1081"/>
      <c r="M219" s="1099"/>
      <c r="N219" s="94" t="s">
        <v>120</v>
      </c>
      <c r="O219" s="96" t="s">
        <v>197</v>
      </c>
      <c r="P219" s="97" t="s">
        <v>1105</v>
      </c>
    </row>
    <row r="220" spans="1:16" ht="33">
      <c r="A220" s="1136"/>
      <c r="B220" s="1082"/>
      <c r="C220" s="1096"/>
      <c r="D220" s="94" t="s">
        <v>1697</v>
      </c>
      <c r="E220" s="96" t="s">
        <v>1789</v>
      </c>
      <c r="F220" s="97" t="s">
        <v>3195</v>
      </c>
      <c r="G220" s="1082"/>
      <c r="H220" s="1098"/>
      <c r="I220" s="94" t="s">
        <v>1697</v>
      </c>
      <c r="J220" s="96" t="s">
        <v>3042</v>
      </c>
      <c r="K220" s="97" t="s">
        <v>3236</v>
      </c>
      <c r="L220" s="1082"/>
      <c r="M220" s="1099"/>
      <c r="N220" s="94" t="s">
        <v>1697</v>
      </c>
      <c r="O220" s="96" t="s">
        <v>1651</v>
      </c>
      <c r="P220" s="97" t="s">
        <v>3256</v>
      </c>
    </row>
    <row r="221" spans="1:16" ht="33">
      <c r="A221" s="1136"/>
      <c r="B221" s="1083"/>
      <c r="C221" s="1096"/>
      <c r="D221" s="94"/>
      <c r="E221" s="96" t="s">
        <v>2828</v>
      </c>
      <c r="F221" s="93" t="s">
        <v>3198</v>
      </c>
      <c r="G221" s="1083"/>
      <c r="H221" s="1098"/>
      <c r="I221" s="94" t="s">
        <v>1790</v>
      </c>
      <c r="J221" s="96" t="s">
        <v>1791</v>
      </c>
      <c r="K221" s="93" t="s">
        <v>3150</v>
      </c>
      <c r="L221" s="1083"/>
      <c r="M221" s="1099"/>
      <c r="N221" s="94" t="s">
        <v>1790</v>
      </c>
      <c r="O221" s="96" t="s">
        <v>1791</v>
      </c>
      <c r="P221" s="93" t="s">
        <v>3150</v>
      </c>
    </row>
    <row r="222" spans="1:16">
      <c r="A222" s="1136"/>
      <c r="B222" s="1082"/>
      <c r="C222" s="1096"/>
      <c r="D222" s="94" t="s">
        <v>1790</v>
      </c>
      <c r="E222" s="96" t="s">
        <v>1791</v>
      </c>
      <c r="F222" s="99" t="s">
        <v>3150</v>
      </c>
      <c r="G222" s="1082"/>
      <c r="H222" s="1098"/>
      <c r="I222" s="94"/>
      <c r="J222" s="96" t="s">
        <v>2830</v>
      </c>
      <c r="K222" s="99" t="s">
        <v>2831</v>
      </c>
      <c r="L222" s="1082"/>
      <c r="M222" s="1099"/>
      <c r="N222" s="94"/>
      <c r="O222" s="96" t="s">
        <v>2830</v>
      </c>
      <c r="P222" s="93" t="s">
        <v>2831</v>
      </c>
    </row>
    <row r="223" spans="1:16">
      <c r="A223" s="1136"/>
      <c r="B223" s="1083"/>
      <c r="C223" s="1096"/>
      <c r="D223" s="94"/>
      <c r="E223" s="96" t="s">
        <v>2830</v>
      </c>
      <c r="F223" s="921" t="s">
        <v>2831</v>
      </c>
      <c r="G223" s="1083"/>
      <c r="H223" s="1098"/>
      <c r="I223" s="94"/>
      <c r="J223" s="96" t="s">
        <v>2832</v>
      </c>
      <c r="K223" s="102" t="s">
        <v>2833</v>
      </c>
      <c r="L223" s="1083"/>
      <c r="M223" s="1099"/>
      <c r="N223" s="94"/>
      <c r="O223" s="96" t="s">
        <v>2832</v>
      </c>
      <c r="P223" s="99" t="s">
        <v>2833</v>
      </c>
    </row>
    <row r="224" spans="1:16" ht="17.25" thickBot="1">
      <c r="A224" s="1136"/>
      <c r="B224" s="1082"/>
      <c r="C224" s="1096"/>
      <c r="D224" s="94"/>
      <c r="E224" s="96" t="s">
        <v>2832</v>
      </c>
      <c r="F224" s="99" t="s">
        <v>2833</v>
      </c>
      <c r="G224" s="1082"/>
      <c r="H224" s="1098"/>
      <c r="I224" s="94" t="s">
        <v>147</v>
      </c>
      <c r="J224" s="96" t="s">
        <v>2834</v>
      </c>
      <c r="K224" s="99" t="s">
        <v>3237</v>
      </c>
      <c r="L224" s="1082"/>
      <c r="M224" s="1099"/>
      <c r="N224" s="94" t="s">
        <v>147</v>
      </c>
      <c r="O224" s="96" t="s">
        <v>2834</v>
      </c>
      <c r="P224" s="99" t="s">
        <v>3257</v>
      </c>
    </row>
    <row r="225" spans="1:16" ht="17.25" thickBot="1">
      <c r="A225" s="1136"/>
      <c r="B225" s="100" t="s">
        <v>168</v>
      </c>
      <c r="C225" s="1096"/>
      <c r="D225" s="94" t="s">
        <v>147</v>
      </c>
      <c r="E225" s="96" t="s">
        <v>2834</v>
      </c>
      <c r="F225" s="99" t="s">
        <v>3179</v>
      </c>
      <c r="G225" s="100" t="s">
        <v>168</v>
      </c>
      <c r="H225" s="1098"/>
      <c r="I225" s="94"/>
      <c r="J225" s="96" t="s">
        <v>2835</v>
      </c>
      <c r="K225" s="99" t="s">
        <v>3097</v>
      </c>
      <c r="L225" s="100" t="s">
        <v>168</v>
      </c>
      <c r="M225" s="1099"/>
      <c r="N225" s="94"/>
      <c r="O225" s="96" t="s">
        <v>2835</v>
      </c>
      <c r="P225" s="99" t="s">
        <v>3136</v>
      </c>
    </row>
    <row r="226" spans="1:16">
      <c r="A226" s="1136"/>
      <c r="B226" s="1111" t="s">
        <v>3186</v>
      </c>
      <c r="C226" s="1096"/>
      <c r="D226" s="94"/>
      <c r="E226" s="96" t="s">
        <v>2835</v>
      </c>
      <c r="F226" s="99" t="s">
        <v>3206</v>
      </c>
      <c r="G226" s="1111" t="s">
        <v>3217</v>
      </c>
      <c r="H226" s="1098"/>
      <c r="I226" s="94"/>
      <c r="J226" s="96" t="s">
        <v>2836</v>
      </c>
      <c r="K226" s="99" t="s">
        <v>3184</v>
      </c>
      <c r="L226" s="1111" t="s">
        <v>3251</v>
      </c>
      <c r="M226" s="1099"/>
      <c r="N226" s="94"/>
      <c r="O226" s="96" t="s">
        <v>2836</v>
      </c>
      <c r="P226" s="99" t="s">
        <v>3184</v>
      </c>
    </row>
    <row r="227" spans="1:16">
      <c r="A227" s="1136"/>
      <c r="B227" s="1112"/>
      <c r="C227" s="1096"/>
      <c r="D227" s="94"/>
      <c r="E227" s="96" t="s">
        <v>2836</v>
      </c>
      <c r="F227" s="99" t="s">
        <v>3185</v>
      </c>
      <c r="G227" s="1112"/>
      <c r="H227" s="1098"/>
      <c r="I227" s="94"/>
      <c r="J227" s="96" t="s">
        <v>2837</v>
      </c>
      <c r="K227" s="99" t="s">
        <v>2838</v>
      </c>
      <c r="L227" s="1112"/>
      <c r="M227" s="1099"/>
      <c r="N227" s="94"/>
      <c r="O227" s="96" t="s">
        <v>2837</v>
      </c>
      <c r="P227" s="97" t="s">
        <v>3149</v>
      </c>
    </row>
    <row r="228" spans="1:16" ht="17.25" thickBot="1">
      <c r="A228" s="1136"/>
      <c r="B228" s="1113"/>
      <c r="C228" s="1096"/>
      <c r="D228" s="94"/>
      <c r="E228" s="96" t="s">
        <v>2837</v>
      </c>
      <c r="F228" s="97" t="s">
        <v>2838</v>
      </c>
      <c r="G228" s="1113"/>
      <c r="H228" s="1098"/>
      <c r="I228" s="94"/>
      <c r="J228" s="96" t="s">
        <v>2839</v>
      </c>
      <c r="K228" s="97" t="s">
        <v>3238</v>
      </c>
      <c r="L228" s="1113"/>
      <c r="M228" s="1099"/>
      <c r="N228" s="94" t="s">
        <v>2840</v>
      </c>
      <c r="O228" s="96" t="s">
        <v>3199</v>
      </c>
      <c r="P228" s="97" t="s">
        <v>2842</v>
      </c>
    </row>
    <row r="229" spans="1:16" ht="17.25" thickBot="1">
      <c r="A229" s="1136"/>
      <c r="B229" s="100" t="s">
        <v>123</v>
      </c>
      <c r="C229" s="1096"/>
      <c r="D229" s="94"/>
      <c r="E229" s="96" t="s">
        <v>2839</v>
      </c>
      <c r="F229" s="97" t="s">
        <v>3181</v>
      </c>
      <c r="G229" s="100" t="s">
        <v>123</v>
      </c>
      <c r="H229" s="1098"/>
      <c r="I229" s="94" t="s">
        <v>2840</v>
      </c>
      <c r="J229" s="96" t="s">
        <v>3199</v>
      </c>
      <c r="K229" s="97" t="s">
        <v>2842</v>
      </c>
      <c r="L229" s="100" t="s">
        <v>123</v>
      </c>
      <c r="M229" s="1099"/>
      <c r="N229" s="94"/>
      <c r="O229" s="96" t="s">
        <v>3201</v>
      </c>
      <c r="P229" s="112" t="s">
        <v>3254</v>
      </c>
    </row>
    <row r="230" spans="1:16">
      <c r="A230" s="1136"/>
      <c r="B230" s="1106" t="s">
        <v>3187</v>
      </c>
      <c r="C230" s="1096"/>
      <c r="D230" s="94" t="s">
        <v>2840</v>
      </c>
      <c r="E230" s="96" t="s">
        <v>3200</v>
      </c>
      <c r="F230" s="97" t="s">
        <v>2842</v>
      </c>
      <c r="G230" s="1106" t="s">
        <v>3218</v>
      </c>
      <c r="H230" s="1098"/>
      <c r="I230" s="94"/>
      <c r="J230" s="96" t="s">
        <v>3201</v>
      </c>
      <c r="K230" s="101" t="s">
        <v>3207</v>
      </c>
      <c r="L230" s="1106" t="s">
        <v>3252</v>
      </c>
      <c r="M230" s="1099"/>
      <c r="N230" s="94"/>
      <c r="O230" s="96"/>
      <c r="P230" s="112"/>
    </row>
    <row r="231" spans="1:16">
      <c r="A231" s="1136"/>
      <c r="B231" s="1107"/>
      <c r="C231" s="1096"/>
      <c r="D231" s="94"/>
      <c r="E231" s="96" t="s">
        <v>3202</v>
      </c>
      <c r="F231" s="112" t="s">
        <v>3208</v>
      </c>
      <c r="G231" s="1107"/>
      <c r="H231" s="1098"/>
      <c r="I231" s="94" t="s">
        <v>3099</v>
      </c>
      <c r="J231" s="96" t="s">
        <v>2904</v>
      </c>
      <c r="K231" s="97" t="s">
        <v>3239</v>
      </c>
      <c r="L231" s="1107"/>
      <c r="M231" s="1099"/>
      <c r="N231" s="94"/>
      <c r="O231" s="96"/>
      <c r="P231" s="97"/>
    </row>
    <row r="232" spans="1:16" ht="33.75" thickBot="1">
      <c r="A232" s="1136"/>
      <c r="B232" s="1108"/>
      <c r="C232" s="1096"/>
      <c r="D232" s="94" t="s">
        <v>2810</v>
      </c>
      <c r="E232" s="96" t="s">
        <v>3043</v>
      </c>
      <c r="F232" s="97" t="s">
        <v>3203</v>
      </c>
      <c r="G232" s="1108"/>
      <c r="H232" s="1098"/>
      <c r="I232" s="94"/>
      <c r="J232" s="96"/>
      <c r="K232" s="97"/>
      <c r="L232" s="1108"/>
      <c r="M232" s="1099"/>
      <c r="N232" s="94"/>
      <c r="O232" s="96"/>
      <c r="P232" s="97"/>
    </row>
    <row r="233" spans="1:16">
      <c r="A233" s="1136"/>
      <c r="B233" s="1109" t="s">
        <v>124</v>
      </c>
      <c r="C233" s="1096"/>
      <c r="D233" s="94"/>
      <c r="E233" s="96"/>
      <c r="F233" s="97"/>
      <c r="G233" s="1109" t="s">
        <v>124</v>
      </c>
      <c r="H233" s="1098"/>
      <c r="I233" s="94"/>
      <c r="J233" s="96"/>
      <c r="K233" s="97"/>
      <c r="L233" s="1109" t="s">
        <v>124</v>
      </c>
      <c r="M233" s="1099"/>
      <c r="N233" s="94"/>
      <c r="O233" s="96"/>
      <c r="P233" s="97"/>
    </row>
    <row r="234" spans="1:16" ht="17.25" thickBot="1">
      <c r="A234" s="1136"/>
      <c r="B234" s="1110"/>
      <c r="C234" s="1096"/>
      <c r="D234" s="94"/>
      <c r="E234" s="96"/>
      <c r="F234" s="97"/>
      <c r="G234" s="1110"/>
      <c r="H234" s="1098"/>
      <c r="I234" s="94"/>
      <c r="J234" s="96"/>
      <c r="K234" s="97"/>
      <c r="L234" s="1110"/>
      <c r="M234" s="1099"/>
      <c r="N234" s="94"/>
      <c r="O234" s="96"/>
      <c r="P234" s="93"/>
    </row>
    <row r="235" spans="1:16" ht="17.25" thickTop="1">
      <c r="A235" s="1136"/>
      <c r="B235" s="1102" t="s">
        <v>125</v>
      </c>
      <c r="C235" s="1096"/>
      <c r="D235" s="94"/>
      <c r="E235" s="96"/>
      <c r="F235" s="93"/>
      <c r="G235" s="1102" t="s">
        <v>125</v>
      </c>
      <c r="H235" s="1098"/>
      <c r="I235" s="94"/>
      <c r="J235" s="96"/>
      <c r="K235" s="93"/>
      <c r="L235" s="1102" t="s">
        <v>125</v>
      </c>
      <c r="M235" s="1099"/>
      <c r="N235" s="94"/>
      <c r="O235" s="96"/>
      <c r="P235" s="97"/>
    </row>
    <row r="236" spans="1:16" ht="17.25" thickBot="1">
      <c r="A236" s="1136"/>
      <c r="B236" s="1103"/>
      <c r="C236" s="1096"/>
      <c r="D236" s="94"/>
      <c r="E236" s="96"/>
      <c r="F236" s="93"/>
      <c r="G236" s="1103"/>
      <c r="H236" s="1098"/>
      <c r="I236" s="94"/>
      <c r="J236" s="96"/>
      <c r="K236" s="93"/>
      <c r="L236" s="1103"/>
      <c r="M236" s="1099"/>
      <c r="N236" s="94"/>
      <c r="O236" s="96"/>
      <c r="P236" s="101"/>
    </row>
    <row r="237" spans="1:16">
      <c r="A237" s="1136"/>
      <c r="B237" s="1104">
        <v>5</v>
      </c>
      <c r="C237" s="1096"/>
      <c r="D237" s="94"/>
      <c r="E237" s="96"/>
      <c r="F237" s="97"/>
      <c r="G237" s="1104">
        <v>2</v>
      </c>
      <c r="H237" s="1098"/>
      <c r="I237" s="94"/>
      <c r="J237" s="96"/>
      <c r="K237" s="97"/>
      <c r="L237" s="1104">
        <v>3</v>
      </c>
      <c r="M237" s="1099"/>
      <c r="N237" s="94"/>
      <c r="O237" s="96"/>
      <c r="P237" s="103"/>
    </row>
    <row r="238" spans="1:16" ht="17.25" thickBot="1">
      <c r="A238" s="1136"/>
      <c r="B238" s="1105"/>
      <c r="C238" s="1096"/>
      <c r="D238" s="94"/>
      <c r="E238" s="96"/>
      <c r="F238" s="97"/>
      <c r="G238" s="1105"/>
      <c r="H238" s="1098"/>
      <c r="I238" s="94"/>
      <c r="J238" s="96"/>
      <c r="K238" s="97"/>
      <c r="L238" s="1105"/>
      <c r="M238" s="1099"/>
      <c r="N238" s="94"/>
      <c r="O238" s="96"/>
      <c r="P238" s="104"/>
    </row>
    <row r="239" spans="1:16">
      <c r="A239" s="1136"/>
      <c r="B239" s="1116" t="s">
        <v>126</v>
      </c>
      <c r="C239" s="1096"/>
      <c r="D239" s="94"/>
      <c r="E239" s="96"/>
      <c r="F239" s="93"/>
      <c r="G239" s="1116" t="s">
        <v>126</v>
      </c>
      <c r="H239" s="1098"/>
      <c r="I239" s="94"/>
      <c r="J239" s="96"/>
      <c r="K239" s="93"/>
      <c r="L239" s="1116" t="s">
        <v>126</v>
      </c>
      <c r="M239" s="1099"/>
      <c r="N239" s="94"/>
      <c r="O239" s="96"/>
      <c r="P239" s="99"/>
    </row>
    <row r="240" spans="1:16" ht="17.25" thickBot="1">
      <c r="A240" s="1136"/>
      <c r="B240" s="1103"/>
      <c r="C240" s="1096"/>
      <c r="D240" s="94"/>
      <c r="E240" s="96"/>
      <c r="F240" s="101"/>
      <c r="G240" s="1103"/>
      <c r="H240" s="1098"/>
      <c r="I240" s="94"/>
      <c r="J240" s="96"/>
      <c r="K240" s="101"/>
      <c r="L240" s="1103"/>
      <c r="M240" s="1099"/>
      <c r="N240" s="94"/>
      <c r="O240" s="96"/>
      <c r="P240" s="104"/>
    </row>
    <row r="241" spans="1:16">
      <c r="A241" s="1136"/>
      <c r="B241" s="1104">
        <v>5</v>
      </c>
      <c r="C241" s="1096"/>
      <c r="D241" s="94"/>
      <c r="E241" s="96"/>
      <c r="F241" s="102"/>
      <c r="G241" s="1104">
        <v>1</v>
      </c>
      <c r="H241" s="1098"/>
      <c r="I241" s="94"/>
      <c r="J241" s="96"/>
      <c r="K241" s="103"/>
      <c r="L241" s="1104">
        <v>3</v>
      </c>
      <c r="M241" s="1099"/>
      <c r="N241" s="94"/>
      <c r="O241" s="96"/>
      <c r="P241" s="93"/>
    </row>
    <row r="242" spans="1:16" ht="17.25" thickBot="1">
      <c r="A242" s="1136"/>
      <c r="B242" s="1115"/>
      <c r="C242" s="1096"/>
      <c r="D242" s="94"/>
      <c r="E242" s="96"/>
      <c r="F242" s="99"/>
      <c r="G242" s="1115"/>
      <c r="H242" s="1098"/>
      <c r="I242" s="94"/>
      <c r="J242" s="96"/>
      <c r="K242" s="104"/>
      <c r="L242" s="1115"/>
      <c r="M242" s="1099"/>
      <c r="N242" s="94"/>
      <c r="O242" s="96"/>
      <c r="P242" s="97"/>
    </row>
    <row r="243" spans="1:16">
      <c r="A243" s="1136"/>
      <c r="B243" s="1114" t="s">
        <v>127</v>
      </c>
      <c r="C243" s="1096"/>
      <c r="D243" s="94"/>
      <c r="E243" s="96"/>
      <c r="F243" s="103"/>
      <c r="G243" s="1114" t="s">
        <v>127</v>
      </c>
      <c r="H243" s="1098"/>
      <c r="I243" s="94"/>
      <c r="J243" s="96"/>
      <c r="K243" s="104"/>
      <c r="L243" s="1114" t="s">
        <v>127</v>
      </c>
      <c r="M243" s="1099"/>
      <c r="N243" s="94"/>
      <c r="O243" s="114"/>
      <c r="P243" s="97"/>
    </row>
    <row r="244" spans="1:16" ht="17.25" thickBot="1">
      <c r="A244" s="1136"/>
      <c r="B244" s="1103"/>
      <c r="C244" s="1096"/>
      <c r="D244" s="94"/>
      <c r="E244" s="96"/>
      <c r="F244" s="104"/>
      <c r="G244" s="1103"/>
      <c r="H244" s="1098"/>
      <c r="I244" s="94"/>
      <c r="J244" s="96"/>
      <c r="K244" s="99"/>
      <c r="L244" s="1103"/>
      <c r="M244" s="1099"/>
      <c r="N244" s="113"/>
      <c r="O244" s="96"/>
      <c r="P244" s="112"/>
    </row>
    <row r="245" spans="1:16">
      <c r="A245" s="1136"/>
      <c r="B245" s="1104">
        <v>29</v>
      </c>
      <c r="C245" s="1096"/>
      <c r="D245" s="94"/>
      <c r="E245" s="96"/>
      <c r="F245" s="104"/>
      <c r="G245" s="1104" t="s">
        <v>3075</v>
      </c>
      <c r="H245" s="1098"/>
      <c r="I245" s="94"/>
      <c r="J245" s="96"/>
      <c r="K245" s="104"/>
      <c r="L245" s="1104">
        <v>20</v>
      </c>
      <c r="M245" s="1099"/>
      <c r="N245" s="113"/>
      <c r="O245" s="114"/>
      <c r="P245" s="97"/>
    </row>
    <row r="246" spans="1:16" ht="17.25" thickBot="1">
      <c r="A246" s="1136"/>
      <c r="B246" s="1115"/>
      <c r="C246" s="1096"/>
      <c r="D246" s="94"/>
      <c r="E246" s="96"/>
      <c r="F246" s="99"/>
      <c r="G246" s="1115"/>
      <c r="H246" s="1098"/>
      <c r="I246" s="94"/>
      <c r="J246" s="96"/>
      <c r="K246" s="93"/>
      <c r="L246" s="1115"/>
      <c r="M246" s="1099"/>
      <c r="N246" s="94"/>
      <c r="O246" s="114"/>
      <c r="P246" s="104"/>
    </row>
    <row r="247" spans="1:16">
      <c r="A247" s="1136"/>
      <c r="B247" s="1114" t="s">
        <v>128</v>
      </c>
      <c r="C247" s="1096"/>
      <c r="D247" s="94"/>
      <c r="E247" s="96"/>
      <c r="F247" s="104"/>
      <c r="G247" s="1114" t="s">
        <v>128</v>
      </c>
      <c r="H247" s="1098"/>
      <c r="I247" s="94"/>
      <c r="J247" s="96"/>
      <c r="K247" s="97"/>
      <c r="L247" s="1114" t="s">
        <v>128</v>
      </c>
      <c r="M247" s="1099"/>
      <c r="N247" s="94"/>
      <c r="O247" s="96"/>
      <c r="P247" s="97"/>
    </row>
    <row r="248" spans="1:16" ht="17.25" thickBot="1">
      <c r="A248" s="1136"/>
      <c r="B248" s="1103"/>
      <c r="C248" s="1096"/>
      <c r="D248" s="94"/>
      <c r="E248" s="96"/>
      <c r="F248" s="93"/>
      <c r="G248" s="1103"/>
      <c r="H248" s="1098"/>
      <c r="I248" s="94"/>
      <c r="J248" s="114"/>
      <c r="K248" s="97"/>
      <c r="L248" s="1103"/>
      <c r="M248" s="1099"/>
      <c r="N248" s="113"/>
      <c r="O248" s="114"/>
      <c r="P248" s="97"/>
    </row>
    <row r="249" spans="1:16">
      <c r="A249" s="1136"/>
      <c r="B249" s="1104">
        <v>28</v>
      </c>
      <c r="C249" s="1096"/>
      <c r="D249" s="94"/>
      <c r="E249" s="96"/>
      <c r="F249" s="97"/>
      <c r="G249" s="1104" t="s">
        <v>3219</v>
      </c>
      <c r="H249" s="1098"/>
      <c r="I249" s="94"/>
      <c r="J249" s="96"/>
      <c r="K249" s="97"/>
      <c r="L249" s="1104">
        <v>20</v>
      </c>
      <c r="M249" s="1099"/>
      <c r="N249" s="113"/>
      <c r="O249" s="114"/>
      <c r="P249" s="97"/>
    </row>
    <row r="250" spans="1:16" ht="17.25" thickBot="1">
      <c r="A250" s="1136"/>
      <c r="B250" s="1115"/>
      <c r="C250" s="1096"/>
      <c r="D250" s="94"/>
      <c r="E250" s="96"/>
      <c r="F250" s="93"/>
      <c r="G250" s="1115"/>
      <c r="H250" s="1098"/>
      <c r="I250" s="94"/>
      <c r="J250" s="114"/>
      <c r="K250" s="97"/>
      <c r="L250" s="1115"/>
      <c r="M250" s="1099"/>
      <c r="N250" s="94"/>
      <c r="O250" s="114"/>
      <c r="P250" s="97"/>
    </row>
    <row r="251" spans="1:16">
      <c r="A251" s="1136"/>
      <c r="B251" s="1116" t="s">
        <v>129</v>
      </c>
      <c r="C251" s="1096"/>
      <c r="D251" s="94"/>
      <c r="E251" s="96"/>
      <c r="F251" s="93"/>
      <c r="G251" s="1116" t="s">
        <v>129</v>
      </c>
      <c r="H251" s="1098"/>
      <c r="I251" s="94"/>
      <c r="J251" s="114"/>
      <c r="K251" s="97"/>
      <c r="L251" s="1116" t="s">
        <v>129</v>
      </c>
      <c r="M251" s="1099"/>
      <c r="N251" s="113"/>
      <c r="O251" s="114"/>
      <c r="P251" s="97"/>
    </row>
    <row r="252" spans="1:16" ht="17.25" thickBot="1">
      <c r="A252" s="1136"/>
      <c r="B252" s="1103"/>
      <c r="C252" s="1096"/>
      <c r="D252" s="94"/>
      <c r="E252" s="96"/>
      <c r="F252" s="93"/>
      <c r="G252" s="1103"/>
      <c r="H252" s="1098"/>
      <c r="I252" s="94"/>
      <c r="J252" s="114"/>
      <c r="K252" s="97"/>
      <c r="L252" s="1103"/>
      <c r="M252" s="1099"/>
      <c r="N252" s="94"/>
      <c r="O252" s="114"/>
      <c r="P252" s="97"/>
    </row>
    <row r="253" spans="1:16">
      <c r="A253" s="1136"/>
      <c r="B253" s="106" t="s">
        <v>3076</v>
      </c>
      <c r="C253" s="1096"/>
      <c r="D253" s="94"/>
      <c r="E253" s="96"/>
      <c r="F253" s="97"/>
      <c r="G253" s="106" t="s">
        <v>3220</v>
      </c>
      <c r="H253" s="1098"/>
      <c r="I253" s="94"/>
      <c r="J253" s="96"/>
      <c r="K253" s="112"/>
      <c r="L253" s="106" t="s">
        <v>3056</v>
      </c>
      <c r="M253" s="1099"/>
      <c r="N253" s="113"/>
      <c r="O253" s="96"/>
      <c r="P253" s="112"/>
    </row>
    <row r="254" spans="1:16">
      <c r="A254" s="1136"/>
      <c r="B254" s="107" t="s">
        <v>3028</v>
      </c>
      <c r="C254" s="1096"/>
      <c r="D254" s="94"/>
      <c r="E254" s="96"/>
      <c r="F254" s="93"/>
      <c r="G254" s="107" t="s">
        <v>3221</v>
      </c>
      <c r="H254" s="1098"/>
      <c r="I254" s="94"/>
      <c r="J254" s="96"/>
      <c r="K254" s="97"/>
      <c r="L254" s="107" t="s">
        <v>3253</v>
      </c>
      <c r="M254" s="1099"/>
      <c r="N254" s="113"/>
      <c r="O254" s="114"/>
      <c r="P254" s="97"/>
    </row>
    <row r="255" spans="1:16">
      <c r="A255" s="1136"/>
      <c r="B255" s="109"/>
      <c r="C255" s="1096"/>
      <c r="D255" s="94"/>
      <c r="E255" s="96"/>
      <c r="F255" s="93"/>
      <c r="G255" s="109" t="s">
        <v>3076</v>
      </c>
      <c r="H255" s="1098"/>
      <c r="I255" s="113"/>
      <c r="J255" s="114"/>
      <c r="K255" s="97"/>
      <c r="L255" s="109"/>
      <c r="M255" s="1099"/>
      <c r="N255" s="113"/>
      <c r="O255" s="114"/>
      <c r="P255" s="104"/>
    </row>
    <row r="256" spans="1:16">
      <c r="A256" s="1136"/>
      <c r="B256" s="110"/>
      <c r="C256" s="1096"/>
      <c r="D256" s="94"/>
      <c r="E256" s="96"/>
      <c r="F256" s="93"/>
      <c r="G256" s="110" t="s">
        <v>3077</v>
      </c>
      <c r="H256" s="1098"/>
      <c r="I256" s="113"/>
      <c r="J256" s="114"/>
      <c r="K256" s="104"/>
      <c r="L256" s="110"/>
      <c r="M256" s="1099"/>
      <c r="N256" s="111"/>
      <c r="O256" s="96"/>
      <c r="P256" s="97"/>
    </row>
    <row r="257" spans="1:16">
      <c r="A257" s="1136"/>
      <c r="B257" s="109"/>
      <c r="C257" s="1096"/>
      <c r="D257" s="111"/>
      <c r="E257" s="96"/>
      <c r="F257" s="97"/>
      <c r="G257" s="109" t="s">
        <v>3116</v>
      </c>
      <c r="H257" s="1098"/>
      <c r="I257" s="111"/>
      <c r="J257" s="96"/>
      <c r="K257" s="112"/>
      <c r="L257" s="109"/>
      <c r="M257" s="1099"/>
      <c r="N257" s="94"/>
      <c r="O257" s="96"/>
      <c r="P257" s="112"/>
    </row>
    <row r="258" spans="1:16">
      <c r="A258" s="1136"/>
      <c r="B258" s="110"/>
      <c r="C258" s="1096"/>
      <c r="D258" s="94"/>
      <c r="E258" s="96"/>
      <c r="F258" s="108"/>
      <c r="G258" s="110" t="s">
        <v>3081</v>
      </c>
      <c r="H258" s="1098"/>
      <c r="I258" s="94"/>
      <c r="J258" s="96"/>
      <c r="K258" s="97"/>
      <c r="L258" s="110"/>
      <c r="M258" s="1099"/>
      <c r="N258" s="113"/>
      <c r="O258" s="114"/>
      <c r="P258" s="97"/>
    </row>
    <row r="259" spans="1:16">
      <c r="A259" s="1136"/>
      <c r="B259" s="109"/>
      <c r="C259" s="1096"/>
      <c r="D259" s="94"/>
      <c r="E259" s="96"/>
      <c r="F259" s="97"/>
      <c r="G259" s="109"/>
      <c r="H259" s="1098"/>
      <c r="I259" s="113"/>
      <c r="J259" s="114"/>
      <c r="K259" s="97"/>
      <c r="L259" s="109"/>
      <c r="M259" s="1099"/>
      <c r="N259" s="113"/>
      <c r="O259" s="114"/>
      <c r="P259" s="97"/>
    </row>
    <row r="260" spans="1:16" ht="17.25" thickBot="1">
      <c r="A260" s="1136"/>
      <c r="B260" s="110"/>
      <c r="C260" s="1097"/>
      <c r="D260" s="115"/>
      <c r="E260" s="116"/>
      <c r="F260" s="117"/>
      <c r="G260" s="110"/>
      <c r="H260" s="1098"/>
      <c r="I260" s="115"/>
      <c r="J260" s="116"/>
      <c r="K260" s="117"/>
      <c r="L260" s="110"/>
      <c r="M260" s="1099"/>
      <c r="N260" s="115"/>
      <c r="O260" s="116"/>
      <c r="P260" s="117"/>
    </row>
    <row r="261" spans="1:16">
      <c r="A261" s="1094" t="str">
        <f>TEXT(A215,"AAAA")</f>
        <v>星期日</v>
      </c>
      <c r="B261" s="109"/>
      <c r="C261" s="1095" t="s">
        <v>694</v>
      </c>
      <c r="D261" s="118"/>
      <c r="E261" s="119" t="s">
        <v>137</v>
      </c>
      <c r="F261" s="97" t="s">
        <v>2851</v>
      </c>
      <c r="G261" s="109"/>
      <c r="H261" s="1118" t="s">
        <v>130</v>
      </c>
      <c r="I261" s="118"/>
      <c r="J261" s="119" t="s">
        <v>137</v>
      </c>
      <c r="K261" s="97" t="s">
        <v>3088</v>
      </c>
      <c r="L261" s="109"/>
      <c r="M261" s="1120" t="s">
        <v>130</v>
      </c>
      <c r="N261" s="118"/>
      <c r="O261" s="119" t="s">
        <v>137</v>
      </c>
      <c r="P261" s="97" t="s">
        <v>3138</v>
      </c>
    </row>
    <row r="262" spans="1:16">
      <c r="A262" s="1094"/>
      <c r="B262" s="110"/>
      <c r="C262" s="1096"/>
      <c r="D262" s="120"/>
      <c r="E262" s="96" t="s">
        <v>196</v>
      </c>
      <c r="F262" s="97" t="s">
        <v>2852</v>
      </c>
      <c r="G262" s="110"/>
      <c r="H262" s="1098"/>
      <c r="I262" s="94"/>
      <c r="J262" s="96" t="s">
        <v>196</v>
      </c>
      <c r="K262" s="97" t="s">
        <v>3089</v>
      </c>
      <c r="L262" s="110"/>
      <c r="M262" s="1099"/>
      <c r="N262" s="94"/>
      <c r="O262" s="96" t="s">
        <v>196</v>
      </c>
      <c r="P262" s="97" t="s">
        <v>3258</v>
      </c>
    </row>
    <row r="263" spans="1:16">
      <c r="A263" s="1094"/>
      <c r="B263" s="109"/>
      <c r="C263" s="1096"/>
      <c r="D263" s="120"/>
      <c r="E263" s="96" t="s">
        <v>146</v>
      </c>
      <c r="F263" s="97" t="s">
        <v>3197</v>
      </c>
      <c r="G263" s="109"/>
      <c r="H263" s="1098"/>
      <c r="I263" s="94"/>
      <c r="J263" s="96" t="s">
        <v>146</v>
      </c>
      <c r="K263" s="97" t="s">
        <v>3228</v>
      </c>
      <c r="L263" s="109"/>
      <c r="M263" s="1099"/>
      <c r="N263" s="94"/>
      <c r="O263" s="96" t="s">
        <v>146</v>
      </c>
      <c r="P263" s="97" t="s">
        <v>3259</v>
      </c>
    </row>
    <row r="264" spans="1:16">
      <c r="A264" s="1094"/>
      <c r="B264" s="110"/>
      <c r="C264" s="1096"/>
      <c r="D264" s="120"/>
      <c r="E264" s="96" t="s">
        <v>251</v>
      </c>
      <c r="F264" s="97" t="s">
        <v>3196</v>
      </c>
      <c r="G264" s="110"/>
      <c r="H264" s="1098"/>
      <c r="I264" s="94"/>
      <c r="J264" s="96" t="s">
        <v>3104</v>
      </c>
      <c r="K264" s="97" t="s">
        <v>3240</v>
      </c>
      <c r="L264" s="110"/>
      <c r="M264" s="1099"/>
      <c r="N264" s="94"/>
      <c r="O264" s="96" t="s">
        <v>251</v>
      </c>
      <c r="P264" s="97" t="s">
        <v>3260</v>
      </c>
    </row>
    <row r="265" spans="1:16">
      <c r="A265" s="1094"/>
      <c r="B265" s="109"/>
      <c r="C265" s="1096"/>
      <c r="D265" s="120"/>
      <c r="E265" s="96" t="s">
        <v>197</v>
      </c>
      <c r="F265" s="97" t="s">
        <v>2853</v>
      </c>
      <c r="G265" s="109"/>
      <c r="H265" s="1098"/>
      <c r="I265" s="94"/>
      <c r="J265" s="96" t="s">
        <v>197</v>
      </c>
      <c r="K265" s="97" t="s">
        <v>3091</v>
      </c>
      <c r="L265" s="109"/>
      <c r="M265" s="1099"/>
      <c r="N265" s="94"/>
      <c r="O265" s="96" t="s">
        <v>197</v>
      </c>
      <c r="P265" s="97" t="s">
        <v>3143</v>
      </c>
    </row>
    <row r="266" spans="1:16">
      <c r="A266" s="1094"/>
      <c r="B266" s="110"/>
      <c r="C266" s="1096"/>
      <c r="D266" s="120"/>
      <c r="E266" s="96" t="s">
        <v>1651</v>
      </c>
      <c r="F266" s="97" t="s">
        <v>2848</v>
      </c>
      <c r="G266" s="110"/>
      <c r="H266" s="1098"/>
      <c r="I266" s="94"/>
      <c r="J266" s="96" t="s">
        <v>1651</v>
      </c>
      <c r="K266" s="97" t="s">
        <v>2848</v>
      </c>
      <c r="L266" s="110"/>
      <c r="M266" s="1099"/>
      <c r="N266" s="94"/>
      <c r="O266" s="96" t="s">
        <v>1651</v>
      </c>
      <c r="P266" s="97" t="s">
        <v>2848</v>
      </c>
    </row>
    <row r="267" spans="1:16">
      <c r="A267" s="1094"/>
      <c r="B267" s="109"/>
      <c r="C267" s="1096"/>
      <c r="D267" s="120"/>
      <c r="E267" s="96" t="s">
        <v>2849</v>
      </c>
      <c r="F267" s="93" t="s">
        <v>2850</v>
      </c>
      <c r="G267" s="109"/>
      <c r="H267" s="1098"/>
      <c r="I267" s="94"/>
      <c r="J267" s="96" t="s">
        <v>2849</v>
      </c>
      <c r="K267" s="97" t="s">
        <v>2850</v>
      </c>
      <c r="L267" s="109"/>
      <c r="M267" s="1099"/>
      <c r="N267" s="94"/>
      <c r="O267" s="96" t="s">
        <v>2849</v>
      </c>
      <c r="P267" s="97" t="s">
        <v>2850</v>
      </c>
    </row>
    <row r="268" spans="1:16">
      <c r="A268" s="1094"/>
      <c r="B268" s="110"/>
      <c r="C268" s="1096"/>
      <c r="D268" s="94"/>
      <c r="E268" s="96"/>
      <c r="F268" s="97"/>
      <c r="G268" s="110"/>
      <c r="H268" s="1098"/>
      <c r="I268" s="94"/>
      <c r="J268" s="96"/>
      <c r="K268" s="97"/>
      <c r="L268" s="110"/>
      <c r="M268" s="1099"/>
      <c r="N268" s="94"/>
      <c r="O268" s="96"/>
      <c r="P268" s="97"/>
    </row>
    <row r="269" spans="1:16">
      <c r="A269" s="1094"/>
      <c r="B269" s="107"/>
      <c r="C269" s="1096"/>
      <c r="D269" s="113"/>
      <c r="E269" s="114"/>
      <c r="F269" s="104"/>
      <c r="G269" s="107"/>
      <c r="H269" s="1098"/>
      <c r="I269" s="113"/>
      <c r="J269" s="114"/>
      <c r="K269" s="97"/>
      <c r="L269" s="107"/>
      <c r="M269" s="1099"/>
      <c r="N269" s="113"/>
      <c r="O269" s="114"/>
      <c r="P269" s="97"/>
    </row>
    <row r="270" spans="1:16" ht="17.25" thickBot="1">
      <c r="A270" s="1094"/>
      <c r="B270" s="107"/>
      <c r="C270" s="1097"/>
      <c r="D270" s="122" t="s">
        <v>132</v>
      </c>
      <c r="E270" s="123" t="s">
        <v>133</v>
      </c>
      <c r="F270" s="124"/>
      <c r="G270" s="107"/>
      <c r="H270" s="1127"/>
      <c r="I270" s="122" t="s">
        <v>132</v>
      </c>
      <c r="J270" s="123" t="s">
        <v>133</v>
      </c>
      <c r="K270" s="97"/>
      <c r="L270" s="107"/>
      <c r="M270" s="1126"/>
      <c r="N270" s="122" t="s">
        <v>132</v>
      </c>
      <c r="O270" s="123" t="s">
        <v>133</v>
      </c>
      <c r="P270" s="97"/>
    </row>
    <row r="271" spans="1:16">
      <c r="A271" s="105"/>
      <c r="B271" s="109"/>
      <c r="C271" s="1095" t="s">
        <v>695</v>
      </c>
      <c r="D271" s="118"/>
      <c r="E271" s="119" t="s">
        <v>137</v>
      </c>
      <c r="F271" s="813" t="s">
        <v>2854</v>
      </c>
      <c r="G271" s="109"/>
      <c r="H271" s="1118" t="s">
        <v>134</v>
      </c>
      <c r="I271" s="118"/>
      <c r="J271" s="119" t="s">
        <v>137</v>
      </c>
      <c r="K271" s="125" t="s">
        <v>2854</v>
      </c>
      <c r="L271" s="109"/>
      <c r="M271" s="1120" t="s">
        <v>134</v>
      </c>
      <c r="N271" s="118"/>
      <c r="O271" s="119" t="s">
        <v>137</v>
      </c>
      <c r="P271" s="125" t="s">
        <v>2854</v>
      </c>
    </row>
    <row r="272" spans="1:16">
      <c r="A272" s="105"/>
      <c r="B272" s="110"/>
      <c r="C272" s="1096"/>
      <c r="D272" s="94"/>
      <c r="E272" s="96" t="s">
        <v>196</v>
      </c>
      <c r="F272" s="93" t="s">
        <v>3052</v>
      </c>
      <c r="G272" s="110"/>
      <c r="H272" s="1098"/>
      <c r="I272" s="94"/>
      <c r="J272" s="96" t="s">
        <v>3044</v>
      </c>
      <c r="K272" s="97" t="s">
        <v>3145</v>
      </c>
      <c r="L272" s="110"/>
      <c r="M272" s="1099"/>
      <c r="N272" s="94"/>
      <c r="O272" s="96" t="s">
        <v>196</v>
      </c>
      <c r="P272" s="97" t="s">
        <v>3144</v>
      </c>
    </row>
    <row r="273" spans="1:16">
      <c r="A273" s="105"/>
      <c r="B273" s="126"/>
      <c r="C273" s="1096"/>
      <c r="D273" s="94"/>
      <c r="E273" s="96" t="s">
        <v>146</v>
      </c>
      <c r="F273" s="93" t="s">
        <v>2856</v>
      </c>
      <c r="G273" s="126"/>
      <c r="H273" s="1098"/>
      <c r="I273" s="94"/>
      <c r="J273" s="96" t="s">
        <v>146</v>
      </c>
      <c r="K273" s="97" t="s">
        <v>2856</v>
      </c>
      <c r="L273" s="126"/>
      <c r="M273" s="1099"/>
      <c r="N273" s="94"/>
      <c r="O273" s="96" t="s">
        <v>146</v>
      </c>
      <c r="P273" s="128" t="s">
        <v>2856</v>
      </c>
    </row>
    <row r="274" spans="1:16" ht="33">
      <c r="A274" s="105"/>
      <c r="B274" s="107"/>
      <c r="C274" s="1096"/>
      <c r="D274" s="94"/>
      <c r="E274" s="96" t="s">
        <v>251</v>
      </c>
      <c r="F274" s="136" t="s">
        <v>2921</v>
      </c>
      <c r="G274" s="107"/>
      <c r="H274" s="1098"/>
      <c r="I274" s="94"/>
      <c r="J274" s="96" t="s">
        <v>251</v>
      </c>
      <c r="K274" s="97" t="s">
        <v>2920</v>
      </c>
      <c r="L274" s="107"/>
      <c r="M274" s="1099"/>
      <c r="N274" s="94"/>
      <c r="O274" s="96" t="s">
        <v>251</v>
      </c>
      <c r="P274" s="216" t="s">
        <v>3261</v>
      </c>
    </row>
    <row r="275" spans="1:16">
      <c r="A275" s="105"/>
      <c r="B275" s="109"/>
      <c r="C275" s="1096"/>
      <c r="D275" s="94"/>
      <c r="E275" s="96"/>
      <c r="F275" s="93"/>
      <c r="G275" s="109"/>
      <c r="H275" s="1098"/>
      <c r="I275" s="94"/>
      <c r="J275" s="96"/>
      <c r="K275" s="97"/>
      <c r="L275" s="109"/>
      <c r="M275" s="1099"/>
      <c r="N275" s="94"/>
      <c r="O275" s="96"/>
      <c r="P275" s="97"/>
    </row>
    <row r="276" spans="1:16">
      <c r="A276" s="105"/>
      <c r="B276" s="110"/>
      <c r="C276" s="1096"/>
      <c r="D276" s="94"/>
      <c r="E276" s="96"/>
      <c r="F276" s="127"/>
      <c r="G276" s="110"/>
      <c r="H276" s="1098"/>
      <c r="I276" s="94"/>
      <c r="J276" s="96"/>
      <c r="K276" s="127"/>
      <c r="L276" s="110"/>
      <c r="M276" s="1099"/>
      <c r="N276" s="94"/>
      <c r="O276" s="96"/>
      <c r="P276" s="127"/>
    </row>
    <row r="277" spans="1:16">
      <c r="A277" s="105"/>
      <c r="B277" s="109"/>
      <c r="C277" s="1096"/>
      <c r="D277" s="94"/>
      <c r="E277" s="96"/>
      <c r="F277" s="128"/>
      <c r="G277" s="109"/>
      <c r="H277" s="1098"/>
      <c r="I277" s="94"/>
      <c r="J277" s="96"/>
      <c r="K277" s="128"/>
      <c r="L277" s="109"/>
      <c r="M277" s="1099"/>
      <c r="N277" s="94"/>
      <c r="O277" s="96"/>
      <c r="P277" s="128"/>
    </row>
    <row r="278" spans="1:16">
      <c r="A278" s="105"/>
      <c r="B278" s="110"/>
      <c r="C278" s="1096"/>
      <c r="D278" s="217"/>
      <c r="E278" s="114"/>
      <c r="F278" s="216"/>
      <c r="G278" s="110"/>
      <c r="H278" s="1098"/>
      <c r="I278" s="113"/>
      <c r="J278" s="114"/>
      <c r="K278" s="216"/>
      <c r="L278" s="110"/>
      <c r="M278" s="1099"/>
      <c r="N278" s="113"/>
      <c r="O278" s="114"/>
      <c r="P278" s="216"/>
    </row>
    <row r="279" spans="1:16">
      <c r="A279" s="105"/>
      <c r="B279" s="109"/>
      <c r="C279" s="1096"/>
      <c r="D279" s="217"/>
      <c r="E279" s="114"/>
      <c r="F279" s="216"/>
      <c r="G279" s="109"/>
      <c r="H279" s="1098"/>
      <c r="I279" s="113"/>
      <c r="J279" s="114"/>
      <c r="K279" s="216"/>
      <c r="L279" s="109"/>
      <c r="M279" s="1099"/>
      <c r="N279" s="113"/>
      <c r="O279" s="114"/>
      <c r="P279" s="216"/>
    </row>
    <row r="280" spans="1:16" ht="17.25" thickBot="1">
      <c r="A280" s="105"/>
      <c r="B280" s="110"/>
      <c r="C280" s="1097"/>
      <c r="D280" s="129"/>
      <c r="E280" s="130"/>
      <c r="F280" s="104"/>
      <c r="G280" s="110"/>
      <c r="H280" s="1127"/>
      <c r="I280" s="113"/>
      <c r="J280" s="130"/>
      <c r="K280" s="104"/>
      <c r="L280" s="110"/>
      <c r="M280" s="1126"/>
      <c r="N280" s="113"/>
      <c r="O280" s="131"/>
      <c r="P280" s="127"/>
    </row>
    <row r="281" spans="1:16">
      <c r="A281" s="132"/>
      <c r="B281" s="109"/>
      <c r="C281" s="1095" t="s">
        <v>696</v>
      </c>
      <c r="D281" s="118" t="s">
        <v>136</v>
      </c>
      <c r="E281" s="133" t="s">
        <v>137</v>
      </c>
      <c r="F281" s="125" t="s">
        <v>3210</v>
      </c>
      <c r="G281" s="109"/>
      <c r="H281" s="1118" t="s">
        <v>135</v>
      </c>
      <c r="I281" s="118" t="s">
        <v>136</v>
      </c>
      <c r="J281" s="133" t="s">
        <v>3101</v>
      </c>
      <c r="K281" s="125" t="s">
        <v>3235</v>
      </c>
      <c r="L281" s="109"/>
      <c r="M281" s="1120" t="s">
        <v>135</v>
      </c>
      <c r="N281" s="118" t="s">
        <v>136</v>
      </c>
      <c r="O281" s="133" t="s">
        <v>137</v>
      </c>
      <c r="P281" s="125" t="s">
        <v>3265</v>
      </c>
    </row>
    <row r="282" spans="1:16">
      <c r="A282" s="132"/>
      <c r="B282" s="110"/>
      <c r="C282" s="1096"/>
      <c r="D282" s="94" t="s">
        <v>141</v>
      </c>
      <c r="E282" s="96" t="s">
        <v>196</v>
      </c>
      <c r="F282" s="134" t="s">
        <v>3209</v>
      </c>
      <c r="G282" s="110"/>
      <c r="H282" s="1098"/>
      <c r="I282" s="94" t="s">
        <v>141</v>
      </c>
      <c r="J282" s="96" t="s">
        <v>3044</v>
      </c>
      <c r="K282" s="134" t="s">
        <v>3234</v>
      </c>
      <c r="L282" s="110"/>
      <c r="M282" s="1099"/>
      <c r="N282" s="94" t="s">
        <v>141</v>
      </c>
      <c r="O282" s="96" t="s">
        <v>196</v>
      </c>
      <c r="P282" s="134" t="s">
        <v>3267</v>
      </c>
    </row>
    <row r="283" spans="1:16">
      <c r="A283" s="132"/>
      <c r="B283" s="135"/>
      <c r="C283" s="1096"/>
      <c r="D283" s="94" t="s">
        <v>145</v>
      </c>
      <c r="E283" s="96" t="s">
        <v>146</v>
      </c>
      <c r="F283" s="97" t="s">
        <v>2857</v>
      </c>
      <c r="G283" s="135"/>
      <c r="H283" s="1098"/>
      <c r="I283" s="94" t="s">
        <v>145</v>
      </c>
      <c r="J283" s="96" t="s">
        <v>146</v>
      </c>
      <c r="K283" s="97" t="s">
        <v>2857</v>
      </c>
      <c r="L283" s="135"/>
      <c r="M283" s="1099"/>
      <c r="N283" s="94" t="s">
        <v>145</v>
      </c>
      <c r="O283" s="96" t="s">
        <v>146</v>
      </c>
      <c r="P283" s="97" t="s">
        <v>2857</v>
      </c>
    </row>
    <row r="284" spans="1:16">
      <c r="A284" s="132"/>
      <c r="B284" s="110"/>
      <c r="C284" s="1096"/>
      <c r="D284" s="94" t="s">
        <v>147</v>
      </c>
      <c r="E284" s="114" t="s">
        <v>251</v>
      </c>
      <c r="F284" s="104" t="s">
        <v>2858</v>
      </c>
      <c r="G284" s="110"/>
      <c r="H284" s="1098"/>
      <c r="I284" s="94" t="s">
        <v>147</v>
      </c>
      <c r="J284" s="96" t="s">
        <v>251</v>
      </c>
      <c r="K284" s="104" t="s">
        <v>2858</v>
      </c>
      <c r="L284" s="110"/>
      <c r="M284" s="1099"/>
      <c r="N284" s="94" t="s">
        <v>147</v>
      </c>
      <c r="O284" s="96" t="s">
        <v>251</v>
      </c>
      <c r="P284" s="104" t="s">
        <v>2858</v>
      </c>
    </row>
    <row r="285" spans="1:16">
      <c r="A285" s="132"/>
      <c r="B285" s="135"/>
      <c r="C285" s="1096"/>
      <c r="D285" s="94" t="s">
        <v>1652</v>
      </c>
      <c r="E285" s="96" t="s">
        <v>197</v>
      </c>
      <c r="F285" s="97" t="s">
        <v>2859</v>
      </c>
      <c r="G285" s="135"/>
      <c r="H285" s="1098"/>
      <c r="I285" s="94" t="s">
        <v>1652</v>
      </c>
      <c r="J285" s="114" t="s">
        <v>3223</v>
      </c>
      <c r="K285" s="136" t="s">
        <v>2859</v>
      </c>
      <c r="L285" s="135"/>
      <c r="M285" s="1099"/>
      <c r="N285" s="94" t="s">
        <v>1652</v>
      </c>
      <c r="O285" s="114" t="s">
        <v>3222</v>
      </c>
      <c r="P285" s="136" t="s">
        <v>2859</v>
      </c>
    </row>
    <row r="286" spans="1:16">
      <c r="A286" s="132"/>
      <c r="B286" s="110"/>
      <c r="C286" s="1096"/>
      <c r="D286" s="94"/>
      <c r="E286" s="96"/>
      <c r="F286" s="97"/>
      <c r="G286" s="110"/>
      <c r="H286" s="1098"/>
      <c r="I286" s="94"/>
      <c r="J286" s="96" t="s">
        <v>3225</v>
      </c>
      <c r="K286" s="101" t="s">
        <v>3227</v>
      </c>
      <c r="L286" s="110"/>
      <c r="M286" s="1099"/>
      <c r="N286" s="94"/>
      <c r="O286" s="96" t="s">
        <v>3224</v>
      </c>
      <c r="P286" s="112" t="s">
        <v>3226</v>
      </c>
    </row>
    <row r="287" spans="1:16">
      <c r="A287" s="132"/>
      <c r="B287" s="135"/>
      <c r="C287" s="1096"/>
      <c r="D287" s="94"/>
      <c r="E287" s="114"/>
      <c r="F287" s="136"/>
      <c r="G287" s="135"/>
      <c r="H287" s="1098"/>
      <c r="I287" s="94"/>
      <c r="J287" s="114"/>
      <c r="K287" s="136"/>
      <c r="L287" s="135"/>
      <c r="M287" s="1099"/>
      <c r="N287" s="94"/>
      <c r="O287" s="114"/>
      <c r="P287" s="136"/>
    </row>
    <row r="288" spans="1:16">
      <c r="A288" s="132"/>
      <c r="B288" s="110"/>
      <c r="C288" s="1096"/>
      <c r="D288" s="94"/>
      <c r="E288" s="96"/>
      <c r="F288" s="97"/>
      <c r="G288" s="110"/>
      <c r="H288" s="1098"/>
      <c r="I288" s="94"/>
      <c r="J288" s="96"/>
      <c r="K288" s="97"/>
      <c r="L288" s="110"/>
      <c r="M288" s="1099"/>
      <c r="N288" s="94"/>
      <c r="O288" s="96"/>
      <c r="P288" s="97"/>
    </row>
    <row r="289" spans="1:16">
      <c r="A289" s="132"/>
      <c r="B289" s="135"/>
      <c r="C289" s="1096"/>
      <c r="D289" s="94"/>
      <c r="E289" s="96"/>
      <c r="F289" s="97"/>
      <c r="G289" s="135"/>
      <c r="H289" s="1098"/>
      <c r="I289" s="94"/>
      <c r="J289" s="96"/>
      <c r="K289" s="97"/>
      <c r="L289" s="135"/>
      <c r="M289" s="1099"/>
      <c r="N289" s="94"/>
      <c r="O289" s="96"/>
      <c r="P289" s="97"/>
    </row>
    <row r="290" spans="1:16" ht="17.25" thickBot="1">
      <c r="A290" s="132"/>
      <c r="B290" s="110"/>
      <c r="C290" s="1097"/>
      <c r="D290" s="115"/>
      <c r="E290" s="116"/>
      <c r="F290" s="117"/>
      <c r="G290" s="110"/>
      <c r="H290" s="1127"/>
      <c r="I290" s="115"/>
      <c r="J290" s="130"/>
      <c r="K290" s="104"/>
      <c r="L290" s="110"/>
      <c r="M290" s="1126"/>
      <c r="N290" s="115"/>
      <c r="O290" s="130"/>
      <c r="P290" s="104"/>
    </row>
    <row r="291" spans="1:16">
      <c r="A291" s="132"/>
      <c r="B291" s="135"/>
      <c r="C291" s="1095" t="s">
        <v>697</v>
      </c>
      <c r="D291" s="137" t="s">
        <v>150</v>
      </c>
      <c r="E291" s="138"/>
      <c r="F291" s="139" t="s">
        <v>151</v>
      </c>
      <c r="G291" s="135"/>
      <c r="H291" s="1118" t="s">
        <v>149</v>
      </c>
      <c r="I291" s="137" t="s">
        <v>150</v>
      </c>
      <c r="J291" s="138"/>
      <c r="K291" s="139" t="s">
        <v>151</v>
      </c>
      <c r="L291" s="135"/>
      <c r="M291" s="1120" t="s">
        <v>149</v>
      </c>
      <c r="N291" s="137" t="s">
        <v>150</v>
      </c>
      <c r="O291" s="138"/>
      <c r="P291" s="139" t="s">
        <v>151</v>
      </c>
    </row>
    <row r="292" spans="1:16">
      <c r="A292" s="132"/>
      <c r="B292" s="110"/>
      <c r="C292" s="1096"/>
      <c r="D292" s="120"/>
      <c r="E292" s="121"/>
      <c r="F292" s="140"/>
      <c r="G292" s="110"/>
      <c r="H292" s="1098"/>
      <c r="I292" s="94" t="s">
        <v>3095</v>
      </c>
      <c r="J292" s="96"/>
      <c r="K292" s="97" t="s">
        <v>3233</v>
      </c>
      <c r="L292" s="110"/>
      <c r="M292" s="1099"/>
      <c r="N292" s="94" t="s">
        <v>3095</v>
      </c>
      <c r="O292" s="96"/>
      <c r="P292" s="97" t="s">
        <v>3263</v>
      </c>
    </row>
    <row r="293" spans="1:16">
      <c r="A293" s="132"/>
      <c r="B293" s="135"/>
      <c r="C293" s="1096"/>
      <c r="D293" s="94"/>
      <c r="E293" s="96"/>
      <c r="F293" s="97"/>
      <c r="G293" s="135"/>
      <c r="H293" s="1098"/>
      <c r="I293" s="94" t="s">
        <v>3095</v>
      </c>
      <c r="J293" s="96"/>
      <c r="K293" s="97" t="s">
        <v>3241</v>
      </c>
      <c r="L293" s="135"/>
      <c r="M293" s="1099"/>
      <c r="N293" s="94" t="s">
        <v>3242</v>
      </c>
      <c r="O293" s="96"/>
      <c r="P293" s="97" t="s">
        <v>3268</v>
      </c>
    </row>
    <row r="294" spans="1:16">
      <c r="A294" s="132"/>
      <c r="B294" s="110"/>
      <c r="C294" s="1096"/>
      <c r="D294" s="113"/>
      <c r="E294" s="114"/>
      <c r="F294" s="104"/>
      <c r="G294" s="110"/>
      <c r="H294" s="1098"/>
      <c r="I294" s="113" t="s">
        <v>3242</v>
      </c>
      <c r="J294" s="114"/>
      <c r="K294" s="104" t="s">
        <v>3243</v>
      </c>
      <c r="L294" s="110"/>
      <c r="M294" s="1099"/>
      <c r="N294" s="113" t="s">
        <v>3161</v>
      </c>
      <c r="O294" s="114"/>
      <c r="P294" s="97" t="s">
        <v>3269</v>
      </c>
    </row>
    <row r="295" spans="1:16">
      <c r="A295" s="1122"/>
      <c r="B295" s="135"/>
      <c r="C295" s="1096"/>
      <c r="D295" s="94"/>
      <c r="E295" s="96"/>
      <c r="F295" s="97"/>
      <c r="G295" s="135"/>
      <c r="H295" s="1098"/>
      <c r="I295" s="94" t="s">
        <v>3161</v>
      </c>
      <c r="J295" s="96"/>
      <c r="K295" s="104" t="s">
        <v>3244</v>
      </c>
      <c r="L295" s="135"/>
      <c r="M295" s="1099"/>
      <c r="N295" s="94"/>
      <c r="O295" s="96"/>
      <c r="P295" s="97"/>
    </row>
    <row r="296" spans="1:16">
      <c r="A296" s="1122"/>
      <c r="B296" s="110"/>
      <c r="C296" s="1096"/>
      <c r="D296" s="94"/>
      <c r="E296" s="96"/>
      <c r="F296" s="97"/>
      <c r="G296" s="110"/>
      <c r="H296" s="1098"/>
      <c r="I296" s="94"/>
      <c r="J296" s="96"/>
      <c r="K296" s="97"/>
      <c r="L296" s="110"/>
      <c r="M296" s="1099"/>
      <c r="N296" s="94"/>
      <c r="O296" s="96"/>
      <c r="P296" s="97"/>
    </row>
    <row r="297" spans="1:16">
      <c r="A297" s="1122"/>
      <c r="B297" s="135"/>
      <c r="C297" s="1096"/>
      <c r="D297" s="113"/>
      <c r="E297" s="114"/>
      <c r="F297" s="104"/>
      <c r="G297" s="135"/>
      <c r="H297" s="1098"/>
      <c r="I297" s="113"/>
      <c r="J297" s="114"/>
      <c r="K297" s="104"/>
      <c r="L297" s="135"/>
      <c r="M297" s="1099"/>
      <c r="N297" s="113"/>
      <c r="O297" s="114"/>
      <c r="P297" s="104"/>
    </row>
    <row r="298" spans="1:16" ht="17.25" thickBot="1">
      <c r="A298" s="1123"/>
      <c r="B298" s="141"/>
      <c r="C298" s="1117"/>
      <c r="D298" s="142"/>
      <c r="E298" s="143"/>
      <c r="F298" s="144"/>
      <c r="G298" s="141"/>
      <c r="H298" s="1119"/>
      <c r="I298" s="142"/>
      <c r="J298" s="143"/>
      <c r="K298" s="144"/>
      <c r="L298" s="141"/>
      <c r="M298" s="1121"/>
      <c r="N298" s="142"/>
      <c r="O298" s="143"/>
      <c r="P298" s="144"/>
    </row>
    <row r="299" spans="1:16" s="146" customFormat="1" ht="27" customHeight="1" thickTop="1" thickBot="1">
      <c r="A299" s="145"/>
      <c r="B299" s="1124" t="s">
        <v>152</v>
      </c>
      <c r="C299" s="1124"/>
      <c r="D299" s="1124"/>
      <c r="E299" s="1124"/>
      <c r="F299" s="1124"/>
      <c r="G299" s="1125" t="s">
        <v>153</v>
      </c>
      <c r="H299" s="1125"/>
      <c r="I299" s="1125"/>
      <c r="J299" s="1125"/>
      <c r="K299" s="1125"/>
      <c r="L299" s="1125"/>
      <c r="M299" s="1125"/>
      <c r="N299" s="1128" t="s">
        <v>154</v>
      </c>
      <c r="O299" s="1128"/>
      <c r="P299" s="1128"/>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1137">
        <f>A215</f>
        <v>46145</v>
      </c>
      <c r="B301" s="1132" t="s">
        <v>698</v>
      </c>
      <c r="C301" s="173" t="s">
        <v>2097</v>
      </c>
      <c r="D301" s="174" t="s">
        <v>2098</v>
      </c>
      <c r="E301" s="175" t="s">
        <v>2101</v>
      </c>
      <c r="F301" s="176" t="s">
        <v>2100</v>
      </c>
      <c r="G301" s="164" t="s">
        <v>1519</v>
      </c>
      <c r="H301" s="165" t="s">
        <v>2801</v>
      </c>
      <c r="I301" s="166" t="s">
        <v>116</v>
      </c>
      <c r="J301" s="166" t="s">
        <v>2101</v>
      </c>
      <c r="K301" s="167" t="s">
        <v>2802</v>
      </c>
      <c r="L301" s="168"/>
      <c r="M301" s="169"/>
      <c r="N301" s="170"/>
      <c r="O301" s="166"/>
      <c r="P301" s="171"/>
    </row>
    <row r="302" spans="1:16" s="172" customFormat="1">
      <c r="A302" s="1138"/>
      <c r="B302" s="1133"/>
      <c r="C302" s="173"/>
      <c r="D302" s="174"/>
      <c r="E302" s="175"/>
      <c r="F302" s="176"/>
      <c r="G302" s="173"/>
      <c r="H302" s="177"/>
      <c r="I302" s="175"/>
      <c r="J302" s="175"/>
      <c r="K302" s="178"/>
      <c r="L302" s="179"/>
      <c r="M302" s="180"/>
      <c r="N302" s="181"/>
      <c r="O302" s="175"/>
      <c r="P302" s="182"/>
    </row>
    <row r="303" spans="1:16" s="172" customFormat="1">
      <c r="A303" s="1138"/>
      <c r="B303" s="1133"/>
      <c r="C303" s="173"/>
      <c r="D303" s="174"/>
      <c r="E303" s="175"/>
      <c r="F303" s="176"/>
      <c r="G303" s="173"/>
      <c r="H303" s="183"/>
      <c r="I303" s="175"/>
      <c r="J303" s="175"/>
      <c r="K303" s="178"/>
      <c r="L303" s="184"/>
      <c r="M303" s="180"/>
      <c r="N303" s="181"/>
      <c r="O303" s="175"/>
      <c r="P303" s="182"/>
    </row>
    <row r="304" spans="1:16" s="172" customFormat="1">
      <c r="A304" s="1138"/>
      <c r="B304" s="1133"/>
      <c r="C304" s="173"/>
      <c r="D304" s="218"/>
      <c r="E304" s="175"/>
      <c r="F304" s="176"/>
      <c r="G304" s="173"/>
      <c r="H304" s="183"/>
      <c r="I304" s="175"/>
      <c r="J304" s="175"/>
      <c r="K304" s="187"/>
      <c r="L304" s="184"/>
      <c r="M304" s="180"/>
      <c r="N304" s="181"/>
      <c r="O304" s="175"/>
      <c r="P304" s="182"/>
    </row>
    <row r="305" spans="1:16" s="172" customFormat="1">
      <c r="A305" s="1138"/>
      <c r="B305" s="1133"/>
      <c r="C305" s="173"/>
      <c r="D305" s="185"/>
      <c r="E305" s="175"/>
      <c r="F305" s="182"/>
      <c r="G305" s="173"/>
      <c r="H305" s="186"/>
      <c r="I305" s="175"/>
      <c r="J305" s="175"/>
      <c r="K305" s="187"/>
      <c r="L305" s="184"/>
      <c r="M305" s="180"/>
      <c r="N305" s="181"/>
      <c r="O305" s="175"/>
      <c r="P305" s="182"/>
    </row>
    <row r="306" spans="1:16" s="172" customFormat="1">
      <c r="A306" s="1138"/>
      <c r="B306" s="1133"/>
      <c r="C306" s="173"/>
      <c r="D306" s="174"/>
      <c r="E306" s="175"/>
      <c r="F306" s="188"/>
      <c r="G306" s="198"/>
      <c r="H306" s="183"/>
      <c r="I306" s="191"/>
      <c r="J306" s="175"/>
      <c r="K306" s="178"/>
      <c r="L306" s="189"/>
      <c r="M306" s="190"/>
      <c r="N306" s="181"/>
      <c r="O306" s="175"/>
      <c r="P306" s="182"/>
    </row>
    <row r="307" spans="1:16" s="172" customFormat="1">
      <c r="A307" s="1138"/>
      <c r="B307" s="1133"/>
      <c r="C307" s="173"/>
      <c r="D307" s="174"/>
      <c r="E307" s="175"/>
      <c r="F307" s="182"/>
      <c r="G307" s="173"/>
      <c r="H307" s="183"/>
      <c r="I307" s="191"/>
      <c r="J307" s="175"/>
      <c r="K307" s="178"/>
      <c r="L307" s="184"/>
      <c r="M307" s="180"/>
      <c r="N307" s="181"/>
      <c r="O307" s="175"/>
      <c r="P307" s="182"/>
    </row>
    <row r="308" spans="1:16" s="172" customFormat="1">
      <c r="A308" s="1138"/>
      <c r="B308" s="1133"/>
      <c r="C308" s="173"/>
      <c r="D308" s="174"/>
      <c r="E308" s="175"/>
      <c r="F308" s="182"/>
      <c r="G308" s="219"/>
      <c r="H308" s="183"/>
      <c r="I308" s="175"/>
      <c r="J308" s="175"/>
      <c r="K308" s="178"/>
      <c r="L308" s="184"/>
      <c r="M308" s="180"/>
      <c r="N308" s="181"/>
      <c r="O308" s="175"/>
      <c r="P308" s="182"/>
    </row>
    <row r="309" spans="1:16" s="172" customFormat="1">
      <c r="A309" s="1138"/>
      <c r="B309" s="1133"/>
      <c r="C309" s="173"/>
      <c r="D309" s="174"/>
      <c r="E309" s="175"/>
      <c r="F309" s="188"/>
      <c r="G309" s="173"/>
      <c r="H309" s="183"/>
      <c r="I309" s="191"/>
      <c r="J309" s="175"/>
      <c r="K309" s="178"/>
      <c r="L309" s="184"/>
      <c r="M309" s="180"/>
      <c r="N309" s="181"/>
      <c r="O309" s="175"/>
      <c r="P309" s="182"/>
    </row>
    <row r="310" spans="1:16" s="172" customFormat="1">
      <c r="A310" s="1138"/>
      <c r="B310" s="1133"/>
      <c r="C310" s="173"/>
      <c r="D310" s="174"/>
      <c r="E310" s="175"/>
      <c r="F310" s="182"/>
      <c r="G310" s="173"/>
      <c r="H310" s="183"/>
      <c r="I310" s="191"/>
      <c r="J310" s="175"/>
      <c r="K310" s="178"/>
      <c r="L310" s="184"/>
      <c r="M310" s="180"/>
      <c r="N310" s="181"/>
      <c r="O310" s="175"/>
      <c r="P310" s="182"/>
    </row>
    <row r="311" spans="1:16" s="172" customFormat="1">
      <c r="A311" s="1138"/>
      <c r="B311" s="1133"/>
      <c r="C311" s="192"/>
      <c r="D311" s="193"/>
      <c r="E311" s="194"/>
      <c r="F311" s="195"/>
      <c r="G311" s="173"/>
      <c r="H311" s="177"/>
      <c r="I311" s="175"/>
      <c r="J311" s="175"/>
      <c r="K311" s="178"/>
      <c r="L311" s="184"/>
      <c r="M311" s="180"/>
      <c r="N311" s="196"/>
      <c r="O311" s="194"/>
      <c r="P311" s="195"/>
    </row>
    <row r="312" spans="1:16" s="172" customFormat="1">
      <c r="A312" s="1138"/>
      <c r="B312" s="1133"/>
      <c r="C312" s="192"/>
      <c r="D312" s="193"/>
      <c r="E312" s="194"/>
      <c r="F312" s="195"/>
      <c r="G312" s="198"/>
      <c r="H312" s="183"/>
      <c r="I312" s="191"/>
      <c r="J312" s="175"/>
      <c r="K312" s="178"/>
      <c r="L312" s="184"/>
      <c r="M312" s="180"/>
      <c r="N312" s="196"/>
      <c r="O312" s="194"/>
      <c r="P312" s="195"/>
    </row>
    <row r="313" spans="1:16" s="172" customFormat="1">
      <c r="A313" s="1138"/>
      <c r="B313" s="1133"/>
      <c r="C313" s="192"/>
      <c r="D313" s="193"/>
      <c r="E313" s="194"/>
      <c r="F313" s="195"/>
      <c r="G313" s="173"/>
      <c r="H313" s="199"/>
      <c r="I313" s="191"/>
      <c r="J313" s="200"/>
      <c r="K313" s="197"/>
      <c r="L313" s="184"/>
      <c r="M313" s="180"/>
      <c r="N313" s="196"/>
      <c r="O313" s="194"/>
      <c r="P313" s="195"/>
    </row>
    <row r="314" spans="1:16" s="172" customFormat="1">
      <c r="A314" s="1138"/>
      <c r="B314" s="1133"/>
      <c r="C314" s="192"/>
      <c r="D314" s="193"/>
      <c r="E314" s="194"/>
      <c r="F314" s="195"/>
      <c r="G314" s="173"/>
      <c r="H314" s="201"/>
      <c r="I314" s="175"/>
      <c r="J314" s="175"/>
      <c r="K314" s="178"/>
      <c r="L314" s="184"/>
      <c r="M314" s="180"/>
      <c r="N314" s="196"/>
      <c r="O314" s="194"/>
      <c r="P314" s="195"/>
    </row>
    <row r="315" spans="1:16" s="172" customFormat="1">
      <c r="A315" s="1138"/>
      <c r="B315" s="1133"/>
      <c r="C315" s="192"/>
      <c r="D315" s="193"/>
      <c r="E315" s="194"/>
      <c r="F315" s="195"/>
      <c r="G315" s="198"/>
      <c r="H315" s="183"/>
      <c r="I315" s="200"/>
      <c r="J315" s="200"/>
      <c r="K315" s="197"/>
      <c r="L315" s="184"/>
      <c r="M315" s="180"/>
      <c r="N315" s="196"/>
      <c r="O315" s="194"/>
      <c r="P315" s="195"/>
    </row>
    <row r="316" spans="1:16" s="172" customFormat="1">
      <c r="A316" s="1138"/>
      <c r="B316" s="1133"/>
      <c r="C316" s="192"/>
      <c r="D316" s="193"/>
      <c r="E316" s="194"/>
      <c r="F316" s="195"/>
      <c r="G316" s="173"/>
      <c r="H316" s="183"/>
      <c r="I316" s="200"/>
      <c r="J316" s="200"/>
      <c r="K316" s="197"/>
      <c r="L316" s="179"/>
      <c r="M316" s="180"/>
      <c r="N316" s="196"/>
      <c r="O316" s="194"/>
      <c r="P316" s="195"/>
    </row>
    <row r="317" spans="1:16" s="172" customFormat="1">
      <c r="A317" s="1138"/>
      <c r="B317" s="1133"/>
      <c r="C317" s="192"/>
      <c r="D317" s="193"/>
      <c r="E317" s="194"/>
      <c r="F317" s="195"/>
      <c r="G317" s="192"/>
      <c r="H317" s="201"/>
      <c r="I317" s="202"/>
      <c r="J317" s="202"/>
      <c r="K317" s="203"/>
      <c r="L317" s="204"/>
      <c r="M317" s="190"/>
      <c r="N317" s="196"/>
      <c r="O317" s="194"/>
      <c r="P317" s="195"/>
    </row>
    <row r="318" spans="1:16" s="172" customFormat="1">
      <c r="A318" s="1138"/>
      <c r="B318" s="1133"/>
      <c r="C318" s="192"/>
      <c r="D318" s="193"/>
      <c r="E318" s="194"/>
      <c r="F318" s="195"/>
      <c r="G318" s="192"/>
      <c r="H318" s="201"/>
      <c r="I318" s="202"/>
      <c r="J318" s="202"/>
      <c r="K318" s="203"/>
      <c r="L318" s="204"/>
      <c r="M318" s="190"/>
      <c r="N318" s="196"/>
      <c r="O318" s="194"/>
      <c r="P318" s="195"/>
    </row>
    <row r="319" spans="1:16" s="172" customFormat="1">
      <c r="A319" s="1138"/>
      <c r="B319" s="1133"/>
      <c r="C319" s="192"/>
      <c r="D319" s="193"/>
      <c r="E319" s="194"/>
      <c r="F319" s="195"/>
      <c r="G319" s="192"/>
      <c r="H319" s="201"/>
      <c r="I319" s="202"/>
      <c r="J319" s="202"/>
      <c r="K319" s="203"/>
      <c r="L319" s="204"/>
      <c r="M319" s="190"/>
      <c r="N319" s="196"/>
      <c r="O319" s="194"/>
      <c r="P319" s="195"/>
    </row>
    <row r="320" spans="1:16" s="172" customFormat="1" ht="17.25" thickBot="1">
      <c r="A320" s="1139"/>
      <c r="B320" s="1134"/>
      <c r="C320" s="205"/>
      <c r="D320" s="206"/>
      <c r="E320" s="207"/>
      <c r="F320" s="208"/>
      <c r="G320" s="209"/>
      <c r="H320" s="210"/>
      <c r="I320" s="211"/>
      <c r="J320" s="211"/>
      <c r="K320" s="212"/>
      <c r="L320" s="213"/>
      <c r="M320" s="214"/>
      <c r="N320" s="215"/>
      <c r="O320" s="207"/>
      <c r="P320" s="208"/>
    </row>
    <row r="321" spans="1:16" s="71" customFormat="1" ht="18" customHeight="1" thickTop="1" thickBot="1">
      <c r="A321" s="1135">
        <f>A215+1</f>
        <v>46146</v>
      </c>
      <c r="B321" s="90" t="s">
        <v>162</v>
      </c>
      <c r="C321" s="1095" t="s">
        <v>693</v>
      </c>
      <c r="D321" s="91" t="s">
        <v>114</v>
      </c>
      <c r="E321" s="92" t="s">
        <v>137</v>
      </c>
      <c r="F321" s="93" t="s">
        <v>3134</v>
      </c>
      <c r="G321" s="90" t="s">
        <v>162</v>
      </c>
      <c r="H321" s="1098" t="s">
        <v>163</v>
      </c>
      <c r="I321" s="91" t="s">
        <v>114</v>
      </c>
      <c r="J321" s="92" t="s">
        <v>137</v>
      </c>
      <c r="K321" s="93" t="s">
        <v>3134</v>
      </c>
      <c r="L321" s="90" t="s">
        <v>162</v>
      </c>
      <c r="M321" s="1099" t="s">
        <v>163</v>
      </c>
      <c r="N321" s="91" t="s">
        <v>114</v>
      </c>
      <c r="O321" s="92" t="s">
        <v>137</v>
      </c>
      <c r="P321" s="93" t="s">
        <v>3374</v>
      </c>
    </row>
    <row r="322" spans="1:16" ht="18" customHeight="1">
      <c r="A322" s="1136"/>
      <c r="B322" s="1100" t="s">
        <v>3245</v>
      </c>
      <c r="C322" s="1096"/>
      <c r="D322" s="94" t="s">
        <v>1536</v>
      </c>
      <c r="E322" s="95" t="s">
        <v>196</v>
      </c>
      <c r="F322" s="93" t="s">
        <v>1105</v>
      </c>
      <c r="G322" s="1100" t="s">
        <v>20</v>
      </c>
      <c r="H322" s="1098"/>
      <c r="I322" s="94" t="s">
        <v>1536</v>
      </c>
      <c r="J322" s="95" t="s">
        <v>196</v>
      </c>
      <c r="K322" s="93" t="s">
        <v>1105</v>
      </c>
      <c r="L322" s="1100" t="s">
        <v>1020</v>
      </c>
      <c r="M322" s="1099"/>
      <c r="N322" s="94" t="s">
        <v>1536</v>
      </c>
      <c r="O322" s="95" t="s">
        <v>196</v>
      </c>
      <c r="P322" s="112" t="s">
        <v>3332</v>
      </c>
    </row>
    <row r="323" spans="1:16" ht="17.25" thickBot="1">
      <c r="A323" s="1136"/>
      <c r="B323" s="1101"/>
      <c r="C323" s="1096"/>
      <c r="D323" s="94" t="s">
        <v>116</v>
      </c>
      <c r="E323" s="96" t="s">
        <v>146</v>
      </c>
      <c r="F323" s="98" t="s">
        <v>3204</v>
      </c>
      <c r="G323" s="1101"/>
      <c r="H323" s="1098"/>
      <c r="I323" s="94" t="s">
        <v>116</v>
      </c>
      <c r="J323" s="96" t="s">
        <v>146</v>
      </c>
      <c r="K323" s="98" t="s">
        <v>3204</v>
      </c>
      <c r="L323" s="1101"/>
      <c r="M323" s="1099"/>
      <c r="N323" s="94" t="s">
        <v>116</v>
      </c>
      <c r="O323" s="96" t="s">
        <v>146</v>
      </c>
      <c r="P323" s="98" t="s">
        <v>3045</v>
      </c>
    </row>
    <row r="324" spans="1:16" ht="17.25" thickBot="1">
      <c r="A324" s="1136"/>
      <c r="B324" s="90" t="s">
        <v>167</v>
      </c>
      <c r="C324" s="1096"/>
      <c r="D324" s="94" t="s">
        <v>165</v>
      </c>
      <c r="E324" s="96" t="s">
        <v>251</v>
      </c>
      <c r="F324" s="97" t="s">
        <v>3130</v>
      </c>
      <c r="G324" s="90" t="s">
        <v>167</v>
      </c>
      <c r="H324" s="1098"/>
      <c r="I324" s="94" t="s">
        <v>165</v>
      </c>
      <c r="J324" s="96" t="s">
        <v>251</v>
      </c>
      <c r="K324" s="97" t="s">
        <v>3130</v>
      </c>
      <c r="L324" s="90" t="s">
        <v>167</v>
      </c>
      <c r="M324" s="1099"/>
      <c r="N324" s="94" t="s">
        <v>165</v>
      </c>
      <c r="O324" s="96" t="s">
        <v>251</v>
      </c>
      <c r="P324" s="97" t="s">
        <v>3130</v>
      </c>
    </row>
    <row r="325" spans="1:16">
      <c r="A325" s="1136"/>
      <c r="B325" s="1081" t="s">
        <v>1565</v>
      </c>
      <c r="C325" s="1096"/>
      <c r="D325" s="94" t="s">
        <v>120</v>
      </c>
      <c r="E325" s="96" t="s">
        <v>197</v>
      </c>
      <c r="F325" s="97" t="s">
        <v>3157</v>
      </c>
      <c r="G325" s="1081" t="s">
        <v>1565</v>
      </c>
      <c r="H325" s="1098"/>
      <c r="I325" s="94" t="s">
        <v>120</v>
      </c>
      <c r="J325" s="96" t="s">
        <v>197</v>
      </c>
      <c r="K325" s="112" t="s">
        <v>3347</v>
      </c>
      <c r="L325" s="1081"/>
      <c r="M325" s="1099"/>
      <c r="N325" s="94" t="s">
        <v>120</v>
      </c>
      <c r="O325" s="96" t="s">
        <v>197</v>
      </c>
      <c r="P325" s="112" t="s">
        <v>3385</v>
      </c>
    </row>
    <row r="326" spans="1:16" ht="33">
      <c r="A326" s="1136"/>
      <c r="B326" s="1082"/>
      <c r="C326" s="1096"/>
      <c r="D326" s="94" t="s">
        <v>1697</v>
      </c>
      <c r="E326" s="96" t="s">
        <v>1651</v>
      </c>
      <c r="F326" s="97" t="s">
        <v>3255</v>
      </c>
      <c r="G326" s="1082"/>
      <c r="H326" s="1098"/>
      <c r="I326" s="94" t="s">
        <v>1697</v>
      </c>
      <c r="J326" s="96" t="s">
        <v>1651</v>
      </c>
      <c r="K326" s="97" t="s">
        <v>3255</v>
      </c>
      <c r="L326" s="1082"/>
      <c r="M326" s="1099"/>
      <c r="N326" s="94" t="s">
        <v>1697</v>
      </c>
      <c r="O326" s="96" t="s">
        <v>1651</v>
      </c>
      <c r="P326" s="97" t="s">
        <v>3255</v>
      </c>
    </row>
    <row r="327" spans="1:16" ht="33">
      <c r="A327" s="1136"/>
      <c r="B327" s="1083"/>
      <c r="C327" s="1096"/>
      <c r="D327" s="94" t="s">
        <v>1790</v>
      </c>
      <c r="E327" s="96" t="s">
        <v>1791</v>
      </c>
      <c r="F327" s="93" t="s">
        <v>3327</v>
      </c>
      <c r="G327" s="1083"/>
      <c r="H327" s="1098"/>
      <c r="I327" s="94" t="s">
        <v>1790</v>
      </c>
      <c r="J327" s="96" t="s">
        <v>1791</v>
      </c>
      <c r="K327" s="93" t="s">
        <v>3358</v>
      </c>
      <c r="L327" s="1083"/>
      <c r="M327" s="1099"/>
      <c r="N327" s="94" t="s">
        <v>1790</v>
      </c>
      <c r="O327" s="96" t="s">
        <v>1791</v>
      </c>
      <c r="P327" s="93" t="s">
        <v>3390</v>
      </c>
    </row>
    <row r="328" spans="1:16">
      <c r="A328" s="1136"/>
      <c r="B328" s="1082"/>
      <c r="C328" s="1096"/>
      <c r="D328" s="94"/>
      <c r="E328" s="96" t="s">
        <v>2830</v>
      </c>
      <c r="F328" s="99" t="s">
        <v>2831</v>
      </c>
      <c r="G328" s="1082"/>
      <c r="H328" s="1098"/>
      <c r="I328" s="94"/>
      <c r="J328" s="96" t="s">
        <v>2830</v>
      </c>
      <c r="K328" s="99" t="s">
        <v>2831</v>
      </c>
      <c r="L328" s="1082"/>
      <c r="M328" s="1099"/>
      <c r="N328" s="94"/>
      <c r="O328" s="96" t="s">
        <v>2830</v>
      </c>
      <c r="P328" s="99" t="s">
        <v>2831</v>
      </c>
    </row>
    <row r="329" spans="1:16">
      <c r="A329" s="1136"/>
      <c r="B329" s="1083"/>
      <c r="C329" s="1096"/>
      <c r="D329" s="94"/>
      <c r="E329" s="96" t="s">
        <v>2832</v>
      </c>
      <c r="F329" s="102" t="s">
        <v>2833</v>
      </c>
      <c r="G329" s="1083"/>
      <c r="H329" s="1098"/>
      <c r="I329" s="94"/>
      <c r="J329" s="96" t="s">
        <v>2832</v>
      </c>
      <c r="K329" s="921" t="s">
        <v>2833</v>
      </c>
      <c r="L329" s="1083"/>
      <c r="M329" s="1099"/>
      <c r="N329" s="94"/>
      <c r="O329" s="96" t="s">
        <v>2832</v>
      </c>
      <c r="P329" s="921" t="s">
        <v>2833</v>
      </c>
    </row>
    <row r="330" spans="1:16" ht="17.25" thickBot="1">
      <c r="A330" s="1136"/>
      <c r="B330" s="1082"/>
      <c r="C330" s="1096"/>
      <c r="D330" s="94" t="s">
        <v>147</v>
      </c>
      <c r="E330" s="96" t="s">
        <v>2834</v>
      </c>
      <c r="F330" s="99" t="s">
        <v>3328</v>
      </c>
      <c r="G330" s="1082"/>
      <c r="H330" s="1098"/>
      <c r="I330" s="94" t="s">
        <v>147</v>
      </c>
      <c r="J330" s="96" t="s">
        <v>2834</v>
      </c>
      <c r="K330" s="99" t="s">
        <v>3237</v>
      </c>
      <c r="L330" s="1082"/>
      <c r="M330" s="1099"/>
      <c r="N330" s="94" t="s">
        <v>147</v>
      </c>
      <c r="O330" s="96" t="s">
        <v>2834</v>
      </c>
      <c r="P330" s="99" t="s">
        <v>3132</v>
      </c>
    </row>
    <row r="331" spans="1:16" ht="17.25" thickBot="1">
      <c r="A331" s="1136"/>
      <c r="B331" s="100" t="s">
        <v>168</v>
      </c>
      <c r="C331" s="1096"/>
      <c r="D331" s="94"/>
      <c r="E331" s="96" t="s">
        <v>2835</v>
      </c>
      <c r="F331" s="99" t="s">
        <v>3180</v>
      </c>
      <c r="G331" s="100" t="s">
        <v>168</v>
      </c>
      <c r="H331" s="1098"/>
      <c r="I331" s="94"/>
      <c r="J331" s="96" t="s">
        <v>2835</v>
      </c>
      <c r="K331" s="99" t="s">
        <v>3097</v>
      </c>
      <c r="L331" s="100" t="s">
        <v>168</v>
      </c>
      <c r="M331" s="1099"/>
      <c r="N331" s="94"/>
      <c r="O331" s="96" t="s">
        <v>2835</v>
      </c>
      <c r="P331" s="99" t="s">
        <v>3136</v>
      </c>
    </row>
    <row r="332" spans="1:16">
      <c r="A332" s="1136"/>
      <c r="B332" s="1111" t="s">
        <v>3270</v>
      </c>
      <c r="C332" s="1096"/>
      <c r="D332" s="94"/>
      <c r="E332" s="96" t="s">
        <v>2836</v>
      </c>
      <c r="F332" s="99" t="s">
        <v>3183</v>
      </c>
      <c r="G332" s="1111" t="s">
        <v>3345</v>
      </c>
      <c r="H332" s="1098"/>
      <c r="I332" s="94"/>
      <c r="J332" s="96" t="s">
        <v>2836</v>
      </c>
      <c r="K332" s="99" t="s">
        <v>3183</v>
      </c>
      <c r="L332" s="1111" t="s">
        <v>3372</v>
      </c>
      <c r="M332" s="1099"/>
      <c r="N332" s="94"/>
      <c r="O332" s="96" t="s">
        <v>2836</v>
      </c>
      <c r="P332" s="99" t="s">
        <v>3365</v>
      </c>
    </row>
    <row r="333" spans="1:16">
      <c r="A333" s="1136"/>
      <c r="B333" s="1112"/>
      <c r="C333" s="1096"/>
      <c r="D333" s="94"/>
      <c r="E333" s="96" t="s">
        <v>2837</v>
      </c>
      <c r="F333" s="99" t="s">
        <v>3324</v>
      </c>
      <c r="G333" s="1112"/>
      <c r="H333" s="1098"/>
      <c r="I333" s="94"/>
      <c r="J333" s="96" t="s">
        <v>2837</v>
      </c>
      <c r="K333" s="99" t="s">
        <v>3350</v>
      </c>
      <c r="L333" s="1112"/>
      <c r="M333" s="1099"/>
      <c r="N333" s="94"/>
      <c r="O333" s="96" t="s">
        <v>2837</v>
      </c>
      <c r="P333" s="99" t="s">
        <v>3375</v>
      </c>
    </row>
    <row r="334" spans="1:16" ht="17.25" thickBot="1">
      <c r="A334" s="1136"/>
      <c r="B334" s="1113"/>
      <c r="C334" s="1096"/>
      <c r="D334" s="94" t="s">
        <v>2840</v>
      </c>
      <c r="E334" s="96" t="s">
        <v>3199</v>
      </c>
      <c r="F334" s="97" t="s">
        <v>2842</v>
      </c>
      <c r="G334" s="1113"/>
      <c r="H334" s="1098"/>
      <c r="I334" s="94" t="s">
        <v>2840</v>
      </c>
      <c r="J334" s="96" t="s">
        <v>3199</v>
      </c>
      <c r="K334" s="97" t="s">
        <v>2842</v>
      </c>
      <c r="L334" s="1113"/>
      <c r="M334" s="1099"/>
      <c r="N334" s="94" t="s">
        <v>2840</v>
      </c>
      <c r="O334" s="96" t="s">
        <v>3199</v>
      </c>
      <c r="P334" s="97" t="s">
        <v>2842</v>
      </c>
    </row>
    <row r="335" spans="1:16" ht="17.25" thickBot="1">
      <c r="A335" s="1136"/>
      <c r="B335" s="100" t="s">
        <v>123</v>
      </c>
      <c r="C335" s="1096"/>
      <c r="D335" s="94"/>
      <c r="E335" s="96" t="s">
        <v>3201</v>
      </c>
      <c r="F335" s="97" t="s">
        <v>3323</v>
      </c>
      <c r="G335" s="100" t="s">
        <v>123</v>
      </c>
      <c r="H335" s="1098"/>
      <c r="I335" s="94" t="s">
        <v>3331</v>
      </c>
      <c r="J335" s="96" t="s">
        <v>3342</v>
      </c>
      <c r="K335" s="112" t="s">
        <v>3348</v>
      </c>
      <c r="L335" s="100" t="s">
        <v>123</v>
      </c>
      <c r="M335" s="1099"/>
      <c r="N335" s="94" t="s">
        <v>3331</v>
      </c>
      <c r="O335" s="96" t="s">
        <v>3043</v>
      </c>
      <c r="P335" s="112" t="s">
        <v>3384</v>
      </c>
    </row>
    <row r="336" spans="1:16">
      <c r="A336" s="1136"/>
      <c r="B336" s="1106" t="s">
        <v>3271</v>
      </c>
      <c r="C336" s="1096"/>
      <c r="D336" s="94"/>
      <c r="E336" s="96"/>
      <c r="F336" s="97"/>
      <c r="G336" s="1106" t="s">
        <v>3346</v>
      </c>
      <c r="H336" s="1098"/>
      <c r="I336" s="94"/>
      <c r="J336" s="96" t="s">
        <v>3343</v>
      </c>
      <c r="K336" s="97" t="s">
        <v>3349</v>
      </c>
      <c r="L336" s="1106" t="s">
        <v>3373</v>
      </c>
      <c r="M336" s="1099"/>
      <c r="N336" s="94"/>
      <c r="O336" s="96"/>
      <c r="P336" s="97"/>
    </row>
    <row r="337" spans="1:16">
      <c r="A337" s="1136"/>
      <c r="B337" s="1107"/>
      <c r="C337" s="1096"/>
      <c r="D337" s="94"/>
      <c r="E337" s="96"/>
      <c r="F337" s="97"/>
      <c r="G337" s="1107"/>
      <c r="H337" s="1098"/>
      <c r="I337" s="94"/>
      <c r="J337" s="96"/>
      <c r="K337" s="97"/>
      <c r="L337" s="1107"/>
      <c r="M337" s="1099"/>
      <c r="N337" s="94"/>
      <c r="O337" s="96"/>
      <c r="P337" s="97"/>
    </row>
    <row r="338" spans="1:16" ht="17.25" thickBot="1">
      <c r="A338" s="1136"/>
      <c r="B338" s="1108"/>
      <c r="C338" s="1096"/>
      <c r="D338" s="94"/>
      <c r="E338" s="96"/>
      <c r="F338" s="97"/>
      <c r="G338" s="1108"/>
      <c r="H338" s="1098"/>
      <c r="I338" s="94"/>
      <c r="J338" s="96"/>
      <c r="K338" s="97"/>
      <c r="L338" s="1108"/>
      <c r="M338" s="1099"/>
      <c r="N338" s="94"/>
      <c r="O338" s="96"/>
      <c r="P338" s="97"/>
    </row>
    <row r="339" spans="1:16">
      <c r="A339" s="1136"/>
      <c r="B339" s="1109" t="s">
        <v>124</v>
      </c>
      <c r="C339" s="1096"/>
      <c r="D339" s="94"/>
      <c r="E339" s="96"/>
      <c r="F339" s="97"/>
      <c r="G339" s="1109" t="s">
        <v>124</v>
      </c>
      <c r="H339" s="1098"/>
      <c r="I339" s="94"/>
      <c r="J339" s="96"/>
      <c r="K339" s="97"/>
      <c r="L339" s="1109" t="s">
        <v>124</v>
      </c>
      <c r="M339" s="1099"/>
      <c r="N339" s="94"/>
      <c r="O339" s="96"/>
      <c r="P339" s="97"/>
    </row>
    <row r="340" spans="1:16" ht="17.25" thickBot="1">
      <c r="A340" s="1136"/>
      <c r="B340" s="1110"/>
      <c r="C340" s="1096"/>
      <c r="D340" s="94"/>
      <c r="E340" s="96"/>
      <c r="F340" s="97"/>
      <c r="G340" s="1110"/>
      <c r="H340" s="1098"/>
      <c r="I340" s="94"/>
      <c r="J340" s="96"/>
      <c r="K340" s="97"/>
      <c r="L340" s="1110"/>
      <c r="M340" s="1099"/>
      <c r="N340" s="94"/>
      <c r="O340" s="96"/>
      <c r="P340" s="97"/>
    </row>
    <row r="341" spans="1:16" ht="17.25" thickTop="1">
      <c r="A341" s="1136"/>
      <c r="B341" s="1102" t="s">
        <v>125</v>
      </c>
      <c r="C341" s="1096"/>
      <c r="D341" s="94"/>
      <c r="E341" s="96"/>
      <c r="F341" s="93"/>
      <c r="G341" s="1102" t="s">
        <v>125</v>
      </c>
      <c r="H341" s="1098"/>
      <c r="I341" s="94"/>
      <c r="J341" s="96"/>
      <c r="K341" s="93"/>
      <c r="L341" s="1102" t="s">
        <v>125</v>
      </c>
      <c r="M341" s="1099"/>
      <c r="N341" s="94"/>
      <c r="O341" s="96"/>
      <c r="P341" s="93"/>
    </row>
    <row r="342" spans="1:16" ht="17.25" thickBot="1">
      <c r="A342" s="1136"/>
      <c r="B342" s="1103"/>
      <c r="C342" s="1096"/>
      <c r="D342" s="94"/>
      <c r="E342" s="96"/>
      <c r="F342" s="93"/>
      <c r="G342" s="1103"/>
      <c r="H342" s="1098"/>
      <c r="I342" s="94"/>
      <c r="J342" s="96"/>
      <c r="K342" s="93"/>
      <c r="L342" s="1103"/>
      <c r="M342" s="1099"/>
      <c r="N342" s="94"/>
      <c r="O342" s="96"/>
      <c r="P342" s="93"/>
    </row>
    <row r="343" spans="1:16">
      <c r="A343" s="1136"/>
      <c r="B343" s="1104">
        <v>3</v>
      </c>
      <c r="C343" s="1096"/>
      <c r="D343" s="94"/>
      <c r="E343" s="96"/>
      <c r="F343" s="97"/>
      <c r="G343" s="1104">
        <v>3</v>
      </c>
      <c r="H343" s="1098"/>
      <c r="I343" s="94"/>
      <c r="J343" s="96"/>
      <c r="K343" s="97"/>
      <c r="L343" s="1104">
        <v>2</v>
      </c>
      <c r="M343" s="1099"/>
      <c r="N343" s="94"/>
      <c r="O343" s="96"/>
      <c r="P343" s="97"/>
    </row>
    <row r="344" spans="1:16" ht="17.25" thickBot="1">
      <c r="A344" s="1136"/>
      <c r="B344" s="1105"/>
      <c r="C344" s="1096"/>
      <c r="D344" s="94"/>
      <c r="E344" s="96"/>
      <c r="F344" s="97"/>
      <c r="G344" s="1105"/>
      <c r="H344" s="1098"/>
      <c r="I344" s="94"/>
      <c r="J344" s="96"/>
      <c r="K344" s="97"/>
      <c r="L344" s="1105"/>
      <c r="M344" s="1099"/>
      <c r="N344" s="94"/>
      <c r="O344" s="96"/>
      <c r="P344" s="97"/>
    </row>
    <row r="345" spans="1:16">
      <c r="A345" s="1136"/>
      <c r="B345" s="1116" t="s">
        <v>126</v>
      </c>
      <c r="C345" s="1096"/>
      <c r="D345" s="94"/>
      <c r="E345" s="96"/>
      <c r="F345" s="93"/>
      <c r="G345" s="1116" t="s">
        <v>126</v>
      </c>
      <c r="H345" s="1098"/>
      <c r="I345" s="94"/>
      <c r="J345" s="96"/>
      <c r="K345" s="93"/>
      <c r="L345" s="1116" t="s">
        <v>126</v>
      </c>
      <c r="M345" s="1099"/>
      <c r="N345" s="94"/>
      <c r="O345" s="96"/>
      <c r="P345" s="93"/>
    </row>
    <row r="346" spans="1:16" ht="17.25" thickBot="1">
      <c r="A346" s="1136"/>
      <c r="B346" s="1103"/>
      <c r="C346" s="1096"/>
      <c r="D346" s="94"/>
      <c r="E346" s="96"/>
      <c r="F346" s="101"/>
      <c r="G346" s="1103"/>
      <c r="H346" s="1098"/>
      <c r="I346" s="94"/>
      <c r="J346" s="96"/>
      <c r="K346" s="101"/>
      <c r="L346" s="1103"/>
      <c r="M346" s="1099"/>
      <c r="N346" s="94"/>
      <c r="O346" s="96"/>
      <c r="P346" s="101"/>
    </row>
    <row r="347" spans="1:16">
      <c r="A347" s="1136"/>
      <c r="B347" s="1104">
        <v>2</v>
      </c>
      <c r="C347" s="1096"/>
      <c r="D347" s="94"/>
      <c r="E347" s="96"/>
      <c r="F347" s="102"/>
      <c r="G347" s="1104">
        <v>3</v>
      </c>
      <c r="H347" s="1098"/>
      <c r="I347" s="94"/>
      <c r="J347" s="96"/>
      <c r="K347" s="103"/>
      <c r="L347" s="1104">
        <v>2</v>
      </c>
      <c r="M347" s="1099"/>
      <c r="N347" s="94"/>
      <c r="O347" s="96"/>
      <c r="P347" s="103"/>
    </row>
    <row r="348" spans="1:16" ht="17.25" thickBot="1">
      <c r="A348" s="1136"/>
      <c r="B348" s="1115"/>
      <c r="C348" s="1096"/>
      <c r="D348" s="94"/>
      <c r="E348" s="96"/>
      <c r="F348" s="99"/>
      <c r="G348" s="1115"/>
      <c r="H348" s="1098"/>
      <c r="I348" s="94"/>
      <c r="J348" s="96"/>
      <c r="K348" s="104"/>
      <c r="L348" s="1115"/>
      <c r="M348" s="1099"/>
      <c r="N348" s="94"/>
      <c r="O348" s="96"/>
      <c r="P348" s="104"/>
    </row>
    <row r="349" spans="1:16">
      <c r="A349" s="1136"/>
      <c r="B349" s="1114" t="s">
        <v>127</v>
      </c>
      <c r="C349" s="1096"/>
      <c r="D349" s="94"/>
      <c r="E349" s="96"/>
      <c r="F349" s="103"/>
      <c r="G349" s="1114" t="s">
        <v>127</v>
      </c>
      <c r="H349" s="1098"/>
      <c r="I349" s="94"/>
      <c r="J349" s="96"/>
      <c r="K349" s="104"/>
      <c r="L349" s="1114" t="s">
        <v>127</v>
      </c>
      <c r="M349" s="1099"/>
      <c r="N349" s="94"/>
      <c r="O349" s="96"/>
      <c r="P349" s="104"/>
    </row>
    <row r="350" spans="1:16" ht="17.25" thickBot="1">
      <c r="A350" s="1136"/>
      <c r="B350" s="1103"/>
      <c r="C350" s="1096"/>
      <c r="D350" s="94"/>
      <c r="E350" s="96"/>
      <c r="F350" s="104"/>
      <c r="G350" s="1103"/>
      <c r="H350" s="1098"/>
      <c r="I350" s="94"/>
      <c r="J350" s="96"/>
      <c r="K350" s="99"/>
      <c r="L350" s="1103"/>
      <c r="M350" s="1099"/>
      <c r="N350" s="94"/>
      <c r="O350" s="96"/>
      <c r="P350" s="99"/>
    </row>
    <row r="351" spans="1:16">
      <c r="A351" s="1136"/>
      <c r="B351" s="1104">
        <v>33</v>
      </c>
      <c r="C351" s="1096"/>
      <c r="D351" s="94"/>
      <c r="E351" s="96"/>
      <c r="F351" s="104"/>
      <c r="G351" s="1104" t="s">
        <v>3329</v>
      </c>
      <c r="H351" s="1098"/>
      <c r="I351" s="94"/>
      <c r="J351" s="96"/>
      <c r="K351" s="104"/>
      <c r="L351" s="1104">
        <v>21</v>
      </c>
      <c r="M351" s="1099"/>
      <c r="N351" s="94"/>
      <c r="O351" s="96"/>
      <c r="P351" s="104"/>
    </row>
    <row r="352" spans="1:16" ht="17.25" thickBot="1">
      <c r="A352" s="1136"/>
      <c r="B352" s="1115"/>
      <c r="C352" s="1096"/>
      <c r="D352" s="94"/>
      <c r="E352" s="96"/>
      <c r="F352" s="99"/>
      <c r="G352" s="1115"/>
      <c r="H352" s="1098"/>
      <c r="I352" s="94"/>
      <c r="J352" s="96"/>
      <c r="K352" s="93"/>
      <c r="L352" s="1115"/>
      <c r="M352" s="1099"/>
      <c r="N352" s="94"/>
      <c r="O352" s="96"/>
      <c r="P352" s="93"/>
    </row>
    <row r="353" spans="1:16">
      <c r="A353" s="1136"/>
      <c r="B353" s="1114" t="s">
        <v>128</v>
      </c>
      <c r="C353" s="1096"/>
      <c r="D353" s="94"/>
      <c r="E353" s="96"/>
      <c r="F353" s="104"/>
      <c r="G353" s="1114" t="s">
        <v>128</v>
      </c>
      <c r="H353" s="1098"/>
      <c r="I353" s="94"/>
      <c r="J353" s="96"/>
      <c r="K353" s="97"/>
      <c r="L353" s="1114" t="s">
        <v>128</v>
      </c>
      <c r="M353" s="1099"/>
      <c r="N353" s="94"/>
      <c r="O353" s="96"/>
      <c r="P353" s="97"/>
    </row>
    <row r="354" spans="1:16" ht="17.25" thickBot="1">
      <c r="A354" s="1136"/>
      <c r="B354" s="1103"/>
      <c r="C354" s="1096"/>
      <c r="D354" s="94"/>
      <c r="E354" s="96"/>
      <c r="F354" s="93"/>
      <c r="G354" s="1103"/>
      <c r="H354" s="1098"/>
      <c r="I354" s="94"/>
      <c r="J354" s="114"/>
      <c r="K354" s="97"/>
      <c r="L354" s="1103"/>
      <c r="M354" s="1099"/>
      <c r="N354" s="94"/>
      <c r="O354" s="114"/>
      <c r="P354" s="97"/>
    </row>
    <row r="355" spans="1:16">
      <c r="A355" s="1136"/>
      <c r="B355" s="1104">
        <v>32</v>
      </c>
      <c r="C355" s="1096"/>
      <c r="D355" s="94"/>
      <c r="E355" s="96"/>
      <c r="F355" s="97"/>
      <c r="G355" s="1104" t="s">
        <v>3330</v>
      </c>
      <c r="H355" s="1098"/>
      <c r="I355" s="94"/>
      <c r="J355" s="96"/>
      <c r="K355" s="97"/>
      <c r="L355" s="1104">
        <v>21</v>
      </c>
      <c r="M355" s="1099"/>
      <c r="N355" s="94"/>
      <c r="O355" s="96"/>
      <c r="P355" s="97"/>
    </row>
    <row r="356" spans="1:16" ht="17.25" thickBot="1">
      <c r="A356" s="1136"/>
      <c r="B356" s="1115"/>
      <c r="C356" s="1096"/>
      <c r="D356" s="94"/>
      <c r="E356" s="96"/>
      <c r="F356" s="93"/>
      <c r="G356" s="1115"/>
      <c r="H356" s="1098"/>
      <c r="I356" s="94"/>
      <c r="J356" s="114"/>
      <c r="K356" s="97"/>
      <c r="L356" s="1115"/>
      <c r="M356" s="1099"/>
      <c r="N356" s="94"/>
      <c r="O356" s="114"/>
      <c r="P356" s="97"/>
    </row>
    <row r="357" spans="1:16">
      <c r="A357" s="1136"/>
      <c r="B357" s="1116" t="s">
        <v>129</v>
      </c>
      <c r="C357" s="1096"/>
      <c r="D357" s="94"/>
      <c r="E357" s="96"/>
      <c r="F357" s="93"/>
      <c r="G357" s="1116" t="s">
        <v>129</v>
      </c>
      <c r="H357" s="1098"/>
      <c r="I357" s="94"/>
      <c r="J357" s="114"/>
      <c r="K357" s="97"/>
      <c r="L357" s="1116" t="s">
        <v>129</v>
      </c>
      <c r="M357" s="1099"/>
      <c r="N357" s="94"/>
      <c r="O357" s="114"/>
      <c r="P357" s="97"/>
    </row>
    <row r="358" spans="1:16" ht="17.25" thickBot="1">
      <c r="A358" s="1136"/>
      <c r="B358" s="1103"/>
      <c r="C358" s="1096"/>
      <c r="D358" s="94"/>
      <c r="E358" s="96"/>
      <c r="F358" s="93"/>
      <c r="G358" s="1103"/>
      <c r="H358" s="1098"/>
      <c r="I358" s="94"/>
      <c r="J358" s="114"/>
      <c r="K358" s="97"/>
      <c r="L358" s="1103"/>
      <c r="M358" s="1099"/>
      <c r="N358" s="94"/>
      <c r="O358" s="114"/>
      <c r="P358" s="97"/>
    </row>
    <row r="359" spans="1:16">
      <c r="A359" s="1136"/>
      <c r="B359" s="106" t="s">
        <v>3076</v>
      </c>
      <c r="C359" s="1096"/>
      <c r="D359" s="94"/>
      <c r="E359" s="96"/>
      <c r="F359" s="97"/>
      <c r="G359" s="106" t="s">
        <v>3076</v>
      </c>
      <c r="H359" s="1098"/>
      <c r="I359" s="94"/>
      <c r="J359" s="96"/>
      <c r="K359" s="112"/>
      <c r="L359" s="106" t="s">
        <v>3382</v>
      </c>
      <c r="M359" s="1099"/>
      <c r="N359" s="94"/>
      <c r="O359" s="96"/>
      <c r="P359" s="112"/>
    </row>
    <row r="360" spans="1:16">
      <c r="A360" s="1136"/>
      <c r="B360" s="109" t="s">
        <v>3273</v>
      </c>
      <c r="C360" s="1096"/>
      <c r="D360" s="94"/>
      <c r="E360" s="96"/>
      <c r="F360" s="93"/>
      <c r="G360" s="107" t="s">
        <v>3115</v>
      </c>
      <c r="H360" s="1098"/>
      <c r="I360" s="94"/>
      <c r="J360" s="96"/>
      <c r="K360" s="97"/>
      <c r="L360" s="107" t="s">
        <v>3383</v>
      </c>
      <c r="M360" s="1099"/>
      <c r="N360" s="94"/>
      <c r="O360" s="96"/>
      <c r="P360" s="97"/>
    </row>
    <row r="361" spans="1:16">
      <c r="A361" s="1136"/>
      <c r="B361" s="109" t="s">
        <v>3272</v>
      </c>
      <c r="C361" s="1096"/>
      <c r="D361" s="94"/>
      <c r="E361" s="96"/>
      <c r="F361" s="93"/>
      <c r="G361" s="109" t="s">
        <v>3122</v>
      </c>
      <c r="H361" s="1098"/>
      <c r="I361" s="113"/>
      <c r="J361" s="114"/>
      <c r="K361" s="97"/>
      <c r="L361" s="109"/>
      <c r="M361" s="1099"/>
      <c r="N361" s="113"/>
      <c r="O361" s="114"/>
      <c r="P361" s="97"/>
    </row>
    <row r="362" spans="1:16">
      <c r="A362" s="1136"/>
      <c r="B362" s="110"/>
      <c r="C362" s="1096"/>
      <c r="D362" s="94"/>
      <c r="E362" s="96"/>
      <c r="F362" s="93"/>
      <c r="G362" s="110" t="s">
        <v>3081</v>
      </c>
      <c r="H362" s="1098"/>
      <c r="I362" s="113"/>
      <c r="J362" s="114"/>
      <c r="K362" s="104"/>
      <c r="L362" s="110"/>
      <c r="M362" s="1099"/>
      <c r="N362" s="113"/>
      <c r="O362" s="114"/>
      <c r="P362" s="104"/>
    </row>
    <row r="363" spans="1:16">
      <c r="A363" s="1136"/>
      <c r="B363" s="109"/>
      <c r="C363" s="1096"/>
      <c r="D363" s="111"/>
      <c r="E363" s="96"/>
      <c r="F363" s="97"/>
      <c r="G363" s="109"/>
      <c r="H363" s="1098"/>
      <c r="I363" s="111"/>
      <c r="J363" s="96"/>
      <c r="K363" s="112"/>
      <c r="L363" s="109"/>
      <c r="M363" s="1099"/>
      <c r="N363" s="111"/>
      <c r="O363" s="96"/>
      <c r="P363" s="112"/>
    </row>
    <row r="364" spans="1:16">
      <c r="A364" s="1136"/>
      <c r="B364" s="110"/>
      <c r="C364" s="1096"/>
      <c r="D364" s="94"/>
      <c r="E364" s="96"/>
      <c r="F364" s="108"/>
      <c r="G364" s="110"/>
      <c r="H364" s="1098"/>
      <c r="I364" s="94"/>
      <c r="J364" s="96"/>
      <c r="K364" s="97"/>
      <c r="L364" s="110"/>
      <c r="M364" s="1099"/>
      <c r="N364" s="94"/>
      <c r="O364" s="96"/>
      <c r="P364" s="97"/>
    </row>
    <row r="365" spans="1:16">
      <c r="A365" s="1136"/>
      <c r="B365" s="109"/>
      <c r="C365" s="1096"/>
      <c r="D365" s="94"/>
      <c r="E365" s="96"/>
      <c r="F365" s="97"/>
      <c r="G365" s="109"/>
      <c r="H365" s="1098"/>
      <c r="I365" s="113"/>
      <c r="J365" s="114"/>
      <c r="K365" s="97"/>
      <c r="L365" s="109"/>
      <c r="M365" s="1099"/>
      <c r="N365" s="113"/>
      <c r="O365" s="114"/>
      <c r="P365" s="97"/>
    </row>
    <row r="366" spans="1:16" ht="17.25" thickBot="1">
      <c r="A366" s="1136"/>
      <c r="B366" s="110"/>
      <c r="C366" s="1097"/>
      <c r="D366" s="115"/>
      <c r="E366" s="116"/>
      <c r="F366" s="117"/>
      <c r="G366" s="110"/>
      <c r="H366" s="1098"/>
      <c r="I366" s="115"/>
      <c r="J366" s="116"/>
      <c r="K366" s="117"/>
      <c r="L366" s="110"/>
      <c r="M366" s="1099"/>
      <c r="N366" s="115"/>
      <c r="O366" s="116"/>
      <c r="P366" s="117"/>
    </row>
    <row r="367" spans="1:16">
      <c r="A367" s="1094" t="str">
        <f>TEXT(A321,"AAAA")</f>
        <v>星期一</v>
      </c>
      <c r="B367" s="109"/>
      <c r="C367" s="1095" t="s">
        <v>694</v>
      </c>
      <c r="D367" s="118"/>
      <c r="E367" s="119" t="s">
        <v>137</v>
      </c>
      <c r="F367" s="97" t="s">
        <v>3137</v>
      </c>
      <c r="G367" s="109"/>
      <c r="H367" s="1118" t="s">
        <v>130</v>
      </c>
      <c r="I367" s="118"/>
      <c r="J367" s="119" t="s">
        <v>137</v>
      </c>
      <c r="K367" s="97" t="s">
        <v>3088</v>
      </c>
      <c r="L367" s="109"/>
      <c r="M367" s="1120" t="s">
        <v>130</v>
      </c>
      <c r="N367" s="118"/>
      <c r="O367" s="119" t="s">
        <v>137</v>
      </c>
      <c r="P367" s="97" t="s">
        <v>3138</v>
      </c>
    </row>
    <row r="368" spans="1:16">
      <c r="A368" s="1094"/>
      <c r="B368" s="110"/>
      <c r="C368" s="1096"/>
      <c r="D368" s="120"/>
      <c r="E368" s="96" t="s">
        <v>196</v>
      </c>
      <c r="F368" s="97" t="s">
        <v>3318</v>
      </c>
      <c r="G368" s="110"/>
      <c r="H368" s="1098"/>
      <c r="I368" s="94"/>
      <c r="J368" s="96" t="s">
        <v>196</v>
      </c>
      <c r="K368" s="97" t="s">
        <v>3089</v>
      </c>
      <c r="L368" s="110"/>
      <c r="M368" s="1099"/>
      <c r="N368" s="94"/>
      <c r="O368" s="96" t="s">
        <v>196</v>
      </c>
      <c r="P368" s="97" t="s">
        <v>3139</v>
      </c>
    </row>
    <row r="369" spans="1:16">
      <c r="A369" s="1094"/>
      <c r="B369" s="109"/>
      <c r="C369" s="1096"/>
      <c r="D369" s="120"/>
      <c r="E369" s="96" t="s">
        <v>146</v>
      </c>
      <c r="F369" s="97" t="s">
        <v>3319</v>
      </c>
      <c r="G369" s="109"/>
      <c r="H369" s="1098"/>
      <c r="I369" s="94"/>
      <c r="J369" s="96" t="s">
        <v>146</v>
      </c>
      <c r="K369" s="97" t="s">
        <v>3351</v>
      </c>
      <c r="L369" s="109"/>
      <c r="M369" s="1099"/>
      <c r="N369" s="94"/>
      <c r="O369" s="96" t="s">
        <v>146</v>
      </c>
      <c r="P369" s="97" t="s">
        <v>3376</v>
      </c>
    </row>
    <row r="370" spans="1:16">
      <c r="A370" s="1094"/>
      <c r="B370" s="110"/>
      <c r="C370" s="1096"/>
      <c r="D370" s="120"/>
      <c r="E370" s="96" t="s">
        <v>251</v>
      </c>
      <c r="F370" s="97" t="s">
        <v>3320</v>
      </c>
      <c r="G370" s="110"/>
      <c r="H370" s="1098"/>
      <c r="I370" s="94"/>
      <c r="J370" s="96" t="s">
        <v>3104</v>
      </c>
      <c r="K370" s="97" t="s">
        <v>3103</v>
      </c>
      <c r="L370" s="110"/>
      <c r="M370" s="1099"/>
      <c r="N370" s="94"/>
      <c r="O370" s="96" t="s">
        <v>3104</v>
      </c>
      <c r="P370" s="97" t="s">
        <v>3377</v>
      </c>
    </row>
    <row r="371" spans="1:16">
      <c r="A371" s="1094"/>
      <c r="B371" s="109"/>
      <c r="C371" s="1096"/>
      <c r="D371" s="120"/>
      <c r="E371" s="96" t="s">
        <v>197</v>
      </c>
      <c r="F371" s="97" t="s">
        <v>3142</v>
      </c>
      <c r="G371" s="109"/>
      <c r="H371" s="1098"/>
      <c r="I371" s="94"/>
      <c r="J371" s="96" t="s">
        <v>197</v>
      </c>
      <c r="K371" s="97" t="s">
        <v>3091</v>
      </c>
      <c r="L371" s="109"/>
      <c r="M371" s="1099"/>
      <c r="N371" s="94"/>
      <c r="O371" s="96" t="s">
        <v>197</v>
      </c>
      <c r="P371" s="97" t="s">
        <v>3143</v>
      </c>
    </row>
    <row r="372" spans="1:16">
      <c r="A372" s="1094"/>
      <c r="B372" s="110"/>
      <c r="C372" s="1096"/>
      <c r="D372" s="120"/>
      <c r="E372" s="96" t="s">
        <v>1651</v>
      </c>
      <c r="F372" s="97" t="s">
        <v>2848</v>
      </c>
      <c r="G372" s="110"/>
      <c r="H372" s="1098"/>
      <c r="I372" s="94"/>
      <c r="J372" s="96" t="s">
        <v>1651</v>
      </c>
      <c r="K372" s="97" t="s">
        <v>2848</v>
      </c>
      <c r="L372" s="110"/>
      <c r="M372" s="1099"/>
      <c r="N372" s="94"/>
      <c r="O372" s="96" t="s">
        <v>1651</v>
      </c>
      <c r="P372" s="97" t="s">
        <v>2848</v>
      </c>
    </row>
    <row r="373" spans="1:16">
      <c r="A373" s="1094"/>
      <c r="B373" s="109"/>
      <c r="C373" s="1096"/>
      <c r="D373" s="120"/>
      <c r="E373" s="96" t="s">
        <v>2849</v>
      </c>
      <c r="F373" s="97" t="s">
        <v>2850</v>
      </c>
      <c r="G373" s="109"/>
      <c r="H373" s="1098"/>
      <c r="I373" s="94"/>
      <c r="J373" s="96" t="s">
        <v>2849</v>
      </c>
      <c r="K373" s="97" t="s">
        <v>2850</v>
      </c>
      <c r="L373" s="109"/>
      <c r="M373" s="1099"/>
      <c r="N373" s="94"/>
      <c r="O373" s="96" t="s">
        <v>2849</v>
      </c>
      <c r="P373" s="97" t="s">
        <v>2850</v>
      </c>
    </row>
    <row r="374" spans="1:16">
      <c r="A374" s="1094"/>
      <c r="B374" s="110"/>
      <c r="C374" s="1096"/>
      <c r="D374" s="94"/>
      <c r="E374" s="96"/>
      <c r="F374" s="97"/>
      <c r="G374" s="110"/>
      <c r="H374" s="1098"/>
      <c r="I374" s="94"/>
      <c r="J374" s="96"/>
      <c r="K374" s="97"/>
      <c r="L374" s="110"/>
      <c r="M374" s="1099"/>
      <c r="N374" s="94"/>
      <c r="O374" s="96"/>
      <c r="P374" s="97"/>
    </row>
    <row r="375" spans="1:16">
      <c r="A375" s="1094"/>
      <c r="B375" s="107"/>
      <c r="C375" s="1096"/>
      <c r="D375" s="113"/>
      <c r="E375" s="114"/>
      <c r="F375" s="104"/>
      <c r="G375" s="107"/>
      <c r="H375" s="1098"/>
      <c r="I375" s="113"/>
      <c r="J375" s="114"/>
      <c r="K375" s="97"/>
      <c r="L375" s="107"/>
      <c r="M375" s="1099"/>
      <c r="N375" s="113"/>
      <c r="O375" s="114"/>
      <c r="P375" s="97"/>
    </row>
    <row r="376" spans="1:16" ht="17.25" thickBot="1">
      <c r="A376" s="1094"/>
      <c r="B376" s="107"/>
      <c r="C376" s="1097"/>
      <c r="D376" s="122" t="s">
        <v>132</v>
      </c>
      <c r="E376" s="123" t="s">
        <v>133</v>
      </c>
      <c r="F376" s="124"/>
      <c r="G376" s="107"/>
      <c r="H376" s="1127"/>
      <c r="I376" s="122" t="s">
        <v>132</v>
      </c>
      <c r="J376" s="123" t="s">
        <v>133</v>
      </c>
      <c r="K376" s="97"/>
      <c r="L376" s="107"/>
      <c r="M376" s="1126"/>
      <c r="N376" s="122" t="s">
        <v>132</v>
      </c>
      <c r="O376" s="123" t="s">
        <v>133</v>
      </c>
      <c r="P376" s="97"/>
    </row>
    <row r="377" spans="1:16">
      <c r="A377" s="105"/>
      <c r="B377" s="109"/>
      <c r="C377" s="1095" t="s">
        <v>695</v>
      </c>
      <c r="D377" s="118"/>
      <c r="E377" s="119" t="s">
        <v>137</v>
      </c>
      <c r="F377" s="125" t="s">
        <v>2854</v>
      </c>
      <c r="G377" s="109"/>
      <c r="H377" s="1118" t="s">
        <v>134</v>
      </c>
      <c r="I377" s="118"/>
      <c r="J377" s="119" t="s">
        <v>137</v>
      </c>
      <c r="K377" s="125" t="s">
        <v>2854</v>
      </c>
      <c r="L377" s="109"/>
      <c r="M377" s="1120" t="s">
        <v>134</v>
      </c>
      <c r="N377" s="118"/>
      <c r="O377" s="119" t="s">
        <v>137</v>
      </c>
      <c r="P377" s="125" t="s">
        <v>2854</v>
      </c>
    </row>
    <row r="378" spans="1:16">
      <c r="A378" s="105"/>
      <c r="B378" s="110"/>
      <c r="C378" s="1096"/>
      <c r="D378" s="94"/>
      <c r="E378" s="96" t="s">
        <v>196</v>
      </c>
      <c r="F378" s="97" t="s">
        <v>3144</v>
      </c>
      <c r="G378" s="110"/>
      <c r="H378" s="1098"/>
      <c r="I378" s="94"/>
      <c r="J378" s="96" t="s">
        <v>3044</v>
      </c>
      <c r="K378" s="97" t="s">
        <v>3052</v>
      </c>
      <c r="L378" s="110"/>
      <c r="M378" s="1099"/>
      <c r="N378" s="94"/>
      <c r="O378" s="96" t="s">
        <v>3044</v>
      </c>
      <c r="P378" s="97" t="s">
        <v>3052</v>
      </c>
    </row>
    <row r="379" spans="1:16">
      <c r="A379" s="105"/>
      <c r="B379" s="126"/>
      <c r="C379" s="1096"/>
      <c r="D379" s="94"/>
      <c r="E379" s="96" t="s">
        <v>146</v>
      </c>
      <c r="F379" s="97" t="s">
        <v>2856</v>
      </c>
      <c r="G379" s="126"/>
      <c r="H379" s="1098"/>
      <c r="I379" s="94"/>
      <c r="J379" s="96" t="s">
        <v>146</v>
      </c>
      <c r="K379" s="97" t="s">
        <v>2856</v>
      </c>
      <c r="L379" s="126"/>
      <c r="M379" s="1099"/>
      <c r="N379" s="94"/>
      <c r="O379" s="96" t="s">
        <v>146</v>
      </c>
      <c r="P379" s="97" t="s">
        <v>2856</v>
      </c>
    </row>
    <row r="380" spans="1:16" ht="33">
      <c r="A380" s="105"/>
      <c r="B380" s="107"/>
      <c r="C380" s="1096"/>
      <c r="D380" s="94"/>
      <c r="E380" s="96" t="s">
        <v>251</v>
      </c>
      <c r="F380" s="97" t="s">
        <v>2920</v>
      </c>
      <c r="G380" s="107"/>
      <c r="H380" s="1098"/>
      <c r="I380" s="94"/>
      <c r="J380" s="96" t="s">
        <v>251</v>
      </c>
      <c r="K380" s="97" t="s">
        <v>2920</v>
      </c>
      <c r="L380" s="107"/>
      <c r="M380" s="1099"/>
      <c r="N380" s="94"/>
      <c r="O380" s="96" t="s">
        <v>251</v>
      </c>
      <c r="P380" s="97" t="s">
        <v>2920</v>
      </c>
    </row>
    <row r="381" spans="1:16">
      <c r="A381" s="105"/>
      <c r="B381" s="109"/>
      <c r="C381" s="1096"/>
      <c r="D381" s="94"/>
      <c r="E381" s="96"/>
      <c r="F381" s="97"/>
      <c r="G381" s="109"/>
      <c r="H381" s="1098"/>
      <c r="I381" s="94"/>
      <c r="J381" s="96"/>
      <c r="K381" s="97"/>
      <c r="L381" s="109"/>
      <c r="M381" s="1099"/>
      <c r="N381" s="94"/>
      <c r="O381" s="96"/>
      <c r="P381" s="97"/>
    </row>
    <row r="382" spans="1:16">
      <c r="A382" s="105"/>
      <c r="B382" s="110"/>
      <c r="C382" s="1096"/>
      <c r="D382" s="94"/>
      <c r="E382" s="96"/>
      <c r="F382" s="127"/>
      <c r="G382" s="110"/>
      <c r="H382" s="1098"/>
      <c r="I382" s="94"/>
      <c r="J382" s="96"/>
      <c r="K382" s="127"/>
      <c r="L382" s="110"/>
      <c r="M382" s="1099"/>
      <c r="N382" s="94"/>
      <c r="O382" s="96"/>
      <c r="P382" s="127"/>
    </row>
    <row r="383" spans="1:16">
      <c r="A383" s="105"/>
      <c r="B383" s="109"/>
      <c r="C383" s="1096"/>
      <c r="D383" s="94"/>
      <c r="E383" s="96"/>
      <c r="F383" s="128"/>
      <c r="G383" s="109"/>
      <c r="H383" s="1098"/>
      <c r="I383" s="94"/>
      <c r="J383" s="96"/>
      <c r="K383" s="128"/>
      <c r="L383" s="109"/>
      <c r="M383" s="1099"/>
      <c r="N383" s="94"/>
      <c r="O383" s="96"/>
      <c r="P383" s="128"/>
    </row>
    <row r="384" spans="1:16">
      <c r="A384" s="105"/>
      <c r="B384" s="110"/>
      <c r="C384" s="1096"/>
      <c r="D384" s="217"/>
      <c r="E384" s="114"/>
      <c r="F384" s="216"/>
      <c r="G384" s="110"/>
      <c r="H384" s="1098"/>
      <c r="I384" s="113"/>
      <c r="J384" s="114"/>
      <c r="K384" s="216"/>
      <c r="L384" s="110"/>
      <c r="M384" s="1099"/>
      <c r="N384" s="113"/>
      <c r="O384" s="114"/>
      <c r="P384" s="216"/>
    </row>
    <row r="385" spans="1:16">
      <c r="A385" s="105"/>
      <c r="B385" s="109"/>
      <c r="C385" s="1096"/>
      <c r="D385" s="217"/>
      <c r="E385" s="114"/>
      <c r="F385" s="216"/>
      <c r="G385" s="109"/>
      <c r="H385" s="1098"/>
      <c r="I385" s="113"/>
      <c r="J385" s="114"/>
      <c r="K385" s="216"/>
      <c r="L385" s="109"/>
      <c r="M385" s="1099"/>
      <c r="N385" s="113"/>
      <c r="O385" s="114"/>
      <c r="P385" s="216"/>
    </row>
    <row r="386" spans="1:16" ht="17.25" thickBot="1">
      <c r="A386" s="105"/>
      <c r="B386" s="110"/>
      <c r="C386" s="1097"/>
      <c r="D386" s="129"/>
      <c r="E386" s="130"/>
      <c r="F386" s="104"/>
      <c r="G386" s="110"/>
      <c r="H386" s="1127"/>
      <c r="I386" s="113"/>
      <c r="J386" s="130"/>
      <c r="K386" s="104"/>
      <c r="L386" s="110"/>
      <c r="M386" s="1126"/>
      <c r="N386" s="113"/>
      <c r="O386" s="130"/>
      <c r="P386" s="104"/>
    </row>
    <row r="387" spans="1:16">
      <c r="A387" s="132"/>
      <c r="B387" s="109"/>
      <c r="C387" s="1095" t="s">
        <v>696</v>
      </c>
      <c r="D387" s="118" t="s">
        <v>136</v>
      </c>
      <c r="E387" s="133" t="s">
        <v>137</v>
      </c>
      <c r="F387" s="125" t="s">
        <v>3321</v>
      </c>
      <c r="G387" s="109"/>
      <c r="H387" s="1118" t="s">
        <v>135</v>
      </c>
      <c r="I387" s="118" t="s">
        <v>136</v>
      </c>
      <c r="J387" s="133" t="s">
        <v>3101</v>
      </c>
      <c r="K387" s="125" t="s">
        <v>3367</v>
      </c>
      <c r="L387" s="109"/>
      <c r="M387" s="1120" t="s">
        <v>135</v>
      </c>
      <c r="N387" s="118" t="s">
        <v>136</v>
      </c>
      <c r="O387" s="133" t="s">
        <v>3101</v>
      </c>
      <c r="P387" s="125" t="s">
        <v>3392</v>
      </c>
    </row>
    <row r="388" spans="1:16">
      <c r="A388" s="132"/>
      <c r="B388" s="110"/>
      <c r="C388" s="1096"/>
      <c r="D388" s="94" t="s">
        <v>141</v>
      </c>
      <c r="E388" s="96" t="s">
        <v>196</v>
      </c>
      <c r="F388" s="134" t="s">
        <v>3266</v>
      </c>
      <c r="G388" s="110"/>
      <c r="H388" s="1098"/>
      <c r="I388" s="94" t="s">
        <v>141</v>
      </c>
      <c r="J388" s="96" t="s">
        <v>3044</v>
      </c>
      <c r="K388" s="134" t="s">
        <v>3366</v>
      </c>
      <c r="L388" s="110"/>
      <c r="M388" s="1099"/>
      <c r="N388" s="94" t="s">
        <v>141</v>
      </c>
      <c r="O388" s="96" t="s">
        <v>3044</v>
      </c>
      <c r="P388" s="134" t="s">
        <v>3391</v>
      </c>
    </row>
    <row r="389" spans="1:16">
      <c r="A389" s="132"/>
      <c r="B389" s="135"/>
      <c r="C389" s="1096"/>
      <c r="D389" s="94" t="s">
        <v>145</v>
      </c>
      <c r="E389" s="96" t="s">
        <v>146</v>
      </c>
      <c r="F389" s="97" t="s">
        <v>2857</v>
      </c>
      <c r="G389" s="135"/>
      <c r="H389" s="1098"/>
      <c r="I389" s="94" t="s">
        <v>145</v>
      </c>
      <c r="J389" s="96" t="s">
        <v>146</v>
      </c>
      <c r="K389" s="97" t="s">
        <v>2857</v>
      </c>
      <c r="L389" s="135"/>
      <c r="M389" s="1099"/>
      <c r="N389" s="94" t="s">
        <v>145</v>
      </c>
      <c r="O389" s="96" t="s">
        <v>146</v>
      </c>
      <c r="P389" s="97" t="s">
        <v>2857</v>
      </c>
    </row>
    <row r="390" spans="1:16">
      <c r="A390" s="132"/>
      <c r="B390" s="110"/>
      <c r="C390" s="1096"/>
      <c r="D390" s="94" t="s">
        <v>147</v>
      </c>
      <c r="E390" s="96" t="s">
        <v>251</v>
      </c>
      <c r="F390" s="104" t="s">
        <v>2858</v>
      </c>
      <c r="G390" s="110"/>
      <c r="H390" s="1098"/>
      <c r="I390" s="94" t="s">
        <v>147</v>
      </c>
      <c r="J390" s="96" t="s">
        <v>251</v>
      </c>
      <c r="K390" s="104" t="s">
        <v>2858</v>
      </c>
      <c r="L390" s="110"/>
      <c r="M390" s="1099"/>
      <c r="N390" s="94" t="s">
        <v>147</v>
      </c>
      <c r="O390" s="96" t="s">
        <v>251</v>
      </c>
      <c r="P390" s="104" t="s">
        <v>2858</v>
      </c>
    </row>
    <row r="391" spans="1:16">
      <c r="A391" s="132"/>
      <c r="B391" s="135"/>
      <c r="C391" s="1096"/>
      <c r="D391" s="94"/>
      <c r="E391" s="114" t="s">
        <v>3222</v>
      </c>
      <c r="F391" s="136" t="s">
        <v>2859</v>
      </c>
      <c r="G391" s="135"/>
      <c r="H391" s="1098"/>
      <c r="I391" s="94" t="s">
        <v>1652</v>
      </c>
      <c r="J391" s="114" t="s">
        <v>3378</v>
      </c>
      <c r="K391" s="136" t="s">
        <v>2859</v>
      </c>
      <c r="L391" s="135"/>
      <c r="M391" s="1099"/>
      <c r="N391" s="94" t="s">
        <v>1652</v>
      </c>
      <c r="O391" s="114" t="s">
        <v>3223</v>
      </c>
      <c r="P391" s="136" t="s">
        <v>2859</v>
      </c>
    </row>
    <row r="392" spans="1:16">
      <c r="A392" s="132"/>
      <c r="B392" s="110"/>
      <c r="C392" s="1096"/>
      <c r="D392" s="94"/>
      <c r="E392" s="96" t="s">
        <v>3224</v>
      </c>
      <c r="F392" s="97" t="s">
        <v>3322</v>
      </c>
      <c r="G392" s="110"/>
      <c r="H392" s="1098"/>
      <c r="I392" s="94"/>
      <c r="J392" s="96"/>
      <c r="K392" s="97"/>
      <c r="L392" s="110"/>
      <c r="M392" s="1099"/>
      <c r="N392" s="94"/>
      <c r="O392" s="96" t="s">
        <v>3225</v>
      </c>
      <c r="P392" s="112" t="s">
        <v>3388</v>
      </c>
    </row>
    <row r="393" spans="1:16">
      <c r="A393" s="132"/>
      <c r="B393" s="135"/>
      <c r="C393" s="1096"/>
      <c r="D393" s="94"/>
      <c r="E393" s="114"/>
      <c r="F393" s="136"/>
      <c r="G393" s="135"/>
      <c r="H393" s="1098"/>
      <c r="I393" s="94"/>
      <c r="J393" s="114"/>
      <c r="K393" s="136"/>
      <c r="L393" s="135"/>
      <c r="M393" s="1099"/>
      <c r="N393" s="94"/>
      <c r="O393" s="114"/>
      <c r="P393" s="136"/>
    </row>
    <row r="394" spans="1:16">
      <c r="A394" s="132"/>
      <c r="B394" s="110"/>
      <c r="C394" s="1096"/>
      <c r="D394" s="94"/>
      <c r="E394" s="96"/>
      <c r="F394" s="97"/>
      <c r="G394" s="110"/>
      <c r="H394" s="1098"/>
      <c r="I394" s="94"/>
      <c r="J394" s="96"/>
      <c r="K394" s="97"/>
      <c r="L394" s="110"/>
      <c r="M394" s="1099"/>
      <c r="N394" s="94"/>
      <c r="O394" s="96"/>
      <c r="P394" s="97"/>
    </row>
    <row r="395" spans="1:16">
      <c r="A395" s="132"/>
      <c r="B395" s="135"/>
      <c r="C395" s="1096"/>
      <c r="D395" s="94"/>
      <c r="E395" s="96"/>
      <c r="F395" s="97"/>
      <c r="G395" s="135"/>
      <c r="H395" s="1098"/>
      <c r="I395" s="94"/>
      <c r="J395" s="96"/>
      <c r="K395" s="97"/>
      <c r="L395" s="135"/>
      <c r="M395" s="1099"/>
      <c r="N395" s="94"/>
      <c r="O395" s="96"/>
      <c r="P395" s="97"/>
    </row>
    <row r="396" spans="1:16" ht="17.25" thickBot="1">
      <c r="A396" s="132"/>
      <c r="B396" s="110"/>
      <c r="C396" s="1097"/>
      <c r="D396" s="115"/>
      <c r="E396" s="116"/>
      <c r="F396" s="117"/>
      <c r="G396" s="110"/>
      <c r="H396" s="1127"/>
      <c r="I396" s="115"/>
      <c r="J396" s="130"/>
      <c r="K396" s="104"/>
      <c r="L396" s="110"/>
      <c r="M396" s="1126"/>
      <c r="N396" s="115"/>
      <c r="O396" s="130"/>
      <c r="P396" s="104"/>
    </row>
    <row r="397" spans="1:16">
      <c r="A397" s="132"/>
      <c r="B397" s="135"/>
      <c r="C397" s="1095" t="s">
        <v>697</v>
      </c>
      <c r="D397" s="137" t="s">
        <v>150</v>
      </c>
      <c r="E397" s="138"/>
      <c r="F397" s="139" t="s">
        <v>151</v>
      </c>
      <c r="G397" s="135"/>
      <c r="H397" s="1118" t="s">
        <v>149</v>
      </c>
      <c r="I397" s="137" t="s">
        <v>150</v>
      </c>
      <c r="J397" s="138"/>
      <c r="K397" s="139" t="s">
        <v>151</v>
      </c>
      <c r="L397" s="135"/>
      <c r="M397" s="1120" t="s">
        <v>149</v>
      </c>
      <c r="N397" s="137" t="s">
        <v>150</v>
      </c>
      <c r="O397" s="138"/>
      <c r="P397" s="139" t="s">
        <v>151</v>
      </c>
    </row>
    <row r="398" spans="1:16">
      <c r="A398" s="132"/>
      <c r="B398" s="110"/>
      <c r="C398" s="1096"/>
      <c r="D398" s="94" t="s">
        <v>3095</v>
      </c>
      <c r="E398" s="96"/>
      <c r="F398" s="97" t="s">
        <v>3338</v>
      </c>
      <c r="G398" s="110"/>
      <c r="H398" s="1098"/>
      <c r="I398" s="94"/>
      <c r="J398" s="96"/>
      <c r="K398" s="97"/>
      <c r="L398" s="110"/>
      <c r="M398" s="1099"/>
      <c r="N398" s="94"/>
      <c r="O398" s="96"/>
      <c r="P398" s="97"/>
    </row>
    <row r="399" spans="1:16">
      <c r="A399" s="132"/>
      <c r="B399" s="135"/>
      <c r="C399" s="1096"/>
      <c r="D399" s="94" t="s">
        <v>3106</v>
      </c>
      <c r="E399" s="96"/>
      <c r="F399" s="97" t="s">
        <v>3339</v>
      </c>
      <c r="G399" s="135"/>
      <c r="H399" s="1098"/>
      <c r="I399" s="94"/>
      <c r="J399" s="96"/>
      <c r="K399" s="97"/>
      <c r="L399" s="135"/>
      <c r="M399" s="1099"/>
      <c r="N399" s="94"/>
      <c r="O399" s="96"/>
      <c r="P399" s="97"/>
    </row>
    <row r="400" spans="1:16">
      <c r="A400" s="132"/>
      <c r="B400" s="110"/>
      <c r="C400" s="1096"/>
      <c r="D400" s="113" t="s">
        <v>3340</v>
      </c>
      <c r="E400" s="114"/>
      <c r="F400" s="97" t="s">
        <v>3341</v>
      </c>
      <c r="G400" s="110"/>
      <c r="H400" s="1098"/>
      <c r="I400" s="113"/>
      <c r="J400" s="114"/>
      <c r="K400" s="104"/>
      <c r="L400" s="110"/>
      <c r="M400" s="1099"/>
      <c r="N400" s="113"/>
      <c r="O400" s="114"/>
      <c r="P400" s="104"/>
    </row>
    <row r="401" spans="1:16">
      <c r="A401" s="1122"/>
      <c r="B401" s="135"/>
      <c r="C401" s="1096"/>
      <c r="D401" s="94"/>
      <c r="E401" s="96"/>
      <c r="F401" s="104"/>
      <c r="G401" s="135"/>
      <c r="H401" s="1098"/>
      <c r="I401" s="94"/>
      <c r="J401" s="96"/>
      <c r="K401" s="97"/>
      <c r="L401" s="135"/>
      <c r="M401" s="1099"/>
      <c r="N401" s="94"/>
      <c r="O401" s="96"/>
      <c r="P401" s="97"/>
    </row>
    <row r="402" spans="1:16">
      <c r="A402" s="1122"/>
      <c r="B402" s="110"/>
      <c r="C402" s="1096"/>
      <c r="D402" s="94"/>
      <c r="E402" s="96"/>
      <c r="F402" s="97"/>
      <c r="G402" s="110"/>
      <c r="H402" s="1098"/>
      <c r="I402" s="94"/>
      <c r="J402" s="96"/>
      <c r="K402" s="97"/>
      <c r="L402" s="110"/>
      <c r="M402" s="1099"/>
      <c r="N402" s="94"/>
      <c r="O402" s="96"/>
      <c r="P402" s="97"/>
    </row>
    <row r="403" spans="1:16">
      <c r="A403" s="1122"/>
      <c r="B403" s="135"/>
      <c r="C403" s="1096"/>
      <c r="D403" s="113"/>
      <c r="E403" s="114"/>
      <c r="F403" s="104"/>
      <c r="G403" s="135"/>
      <c r="H403" s="1098"/>
      <c r="I403" s="113"/>
      <c r="J403" s="114"/>
      <c r="K403" s="104"/>
      <c r="L403" s="135"/>
      <c r="M403" s="1099"/>
      <c r="N403" s="113"/>
      <c r="O403" s="114"/>
      <c r="P403" s="104"/>
    </row>
    <row r="404" spans="1:16" ht="17.25" thickBot="1">
      <c r="A404" s="1123"/>
      <c r="B404" s="141"/>
      <c r="C404" s="1117"/>
      <c r="D404" s="142"/>
      <c r="E404" s="143"/>
      <c r="F404" s="144"/>
      <c r="G404" s="141"/>
      <c r="H404" s="1119"/>
      <c r="I404" s="142"/>
      <c r="J404" s="143"/>
      <c r="K404" s="144"/>
      <c r="L404" s="141"/>
      <c r="M404" s="1121"/>
      <c r="N404" s="142"/>
      <c r="O404" s="143"/>
      <c r="P404" s="144"/>
    </row>
    <row r="405" spans="1:16" s="146" customFormat="1" ht="27" customHeight="1" thickTop="1" thickBot="1">
      <c r="A405" s="145"/>
      <c r="B405" s="1124" t="s">
        <v>152</v>
      </c>
      <c r="C405" s="1124"/>
      <c r="D405" s="1124"/>
      <c r="E405" s="1124"/>
      <c r="F405" s="1124"/>
      <c r="G405" s="1125" t="s">
        <v>153</v>
      </c>
      <c r="H405" s="1125"/>
      <c r="I405" s="1125"/>
      <c r="J405" s="1125"/>
      <c r="K405" s="1125"/>
      <c r="L405" s="1125"/>
      <c r="M405" s="1125"/>
      <c r="N405" s="1128" t="s">
        <v>154</v>
      </c>
      <c r="O405" s="1128"/>
      <c r="P405" s="1128"/>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1137">
        <f>A321</f>
        <v>46146</v>
      </c>
      <c r="B407" s="1132" t="s">
        <v>698</v>
      </c>
      <c r="C407" s="160"/>
      <c r="D407" s="161"/>
      <c r="E407" s="162"/>
      <c r="F407" s="163"/>
      <c r="G407" s="164" t="s">
        <v>1519</v>
      </c>
      <c r="H407" s="165" t="s">
        <v>2801</v>
      </c>
      <c r="I407" s="166" t="s">
        <v>3274</v>
      </c>
      <c r="J407" s="166" t="s">
        <v>3101</v>
      </c>
      <c r="K407" s="167" t="s">
        <v>3275</v>
      </c>
      <c r="L407" s="168"/>
      <c r="M407" s="169"/>
      <c r="N407" s="170"/>
      <c r="O407" s="166"/>
      <c r="P407" s="171"/>
    </row>
    <row r="408" spans="1:16" s="172" customFormat="1">
      <c r="A408" s="1138"/>
      <c r="B408" s="1133"/>
      <c r="C408" s="173"/>
      <c r="D408" s="174"/>
      <c r="E408" s="175"/>
      <c r="F408" s="176"/>
      <c r="G408" s="173"/>
      <c r="H408" s="177"/>
      <c r="I408" s="175"/>
      <c r="J408" s="175"/>
      <c r="K408" s="720"/>
      <c r="L408" s="179"/>
      <c r="M408" s="180"/>
      <c r="N408" s="181"/>
      <c r="O408" s="175"/>
      <c r="P408" s="182"/>
    </row>
    <row r="409" spans="1:16" s="172" customFormat="1">
      <c r="A409" s="1138"/>
      <c r="B409" s="1133"/>
      <c r="C409" s="173"/>
      <c r="D409" s="174"/>
      <c r="E409" s="175"/>
      <c r="F409" s="176"/>
      <c r="G409" s="173"/>
      <c r="H409" s="183"/>
      <c r="I409" s="175"/>
      <c r="J409" s="175"/>
      <c r="K409" s="178"/>
      <c r="L409" s="184"/>
      <c r="M409" s="180"/>
      <c r="N409" s="181"/>
      <c r="O409" s="175"/>
      <c r="P409" s="182"/>
    </row>
    <row r="410" spans="1:16" s="172" customFormat="1">
      <c r="A410" s="1138"/>
      <c r="B410" s="1133"/>
      <c r="C410" s="173"/>
      <c r="D410" s="218"/>
      <c r="E410" s="175"/>
      <c r="F410" s="176"/>
      <c r="G410" s="173"/>
      <c r="H410" s="183"/>
      <c r="I410" s="175"/>
      <c r="J410" s="175"/>
      <c r="K410" s="187"/>
      <c r="L410" s="184"/>
      <c r="M410" s="180"/>
      <c r="N410" s="181"/>
      <c r="O410" s="175"/>
      <c r="P410" s="182"/>
    </row>
    <row r="411" spans="1:16" s="172" customFormat="1">
      <c r="A411" s="1138"/>
      <c r="B411" s="1133"/>
      <c r="C411" s="173"/>
      <c r="D411" s="185"/>
      <c r="E411" s="175"/>
      <c r="F411" s="182"/>
      <c r="G411" s="173"/>
      <c r="H411" s="186"/>
      <c r="I411" s="175"/>
      <c r="J411" s="175"/>
      <c r="K411" s="187"/>
      <c r="L411" s="184"/>
      <c r="M411" s="180"/>
      <c r="N411" s="181"/>
      <c r="O411" s="175"/>
      <c r="P411" s="182"/>
    </row>
    <row r="412" spans="1:16" s="172" customFormat="1">
      <c r="A412" s="1138"/>
      <c r="B412" s="1133"/>
      <c r="C412" s="173"/>
      <c r="D412" s="174"/>
      <c r="E412" s="175"/>
      <c r="F412" s="188"/>
      <c r="G412" s="198"/>
      <c r="H412" s="183"/>
      <c r="I412" s="191"/>
      <c r="J412" s="175"/>
      <c r="K412" s="178"/>
      <c r="L412" s="189"/>
      <c r="M412" s="190"/>
      <c r="N412" s="181"/>
      <c r="O412" s="175"/>
      <c r="P412" s="182"/>
    </row>
    <row r="413" spans="1:16" s="172" customFormat="1">
      <c r="A413" s="1138"/>
      <c r="B413" s="1133"/>
      <c r="C413" s="173"/>
      <c r="D413" s="174"/>
      <c r="E413" s="175"/>
      <c r="F413" s="182"/>
      <c r="G413" s="173"/>
      <c r="H413" s="183"/>
      <c r="I413" s="191"/>
      <c r="J413" s="175"/>
      <c r="K413" s="178"/>
      <c r="L413" s="184"/>
      <c r="M413" s="180"/>
      <c r="N413" s="181"/>
      <c r="O413" s="175"/>
      <c r="P413" s="182"/>
    </row>
    <row r="414" spans="1:16" s="172" customFormat="1">
      <c r="A414" s="1138"/>
      <c r="B414" s="1133"/>
      <c r="C414" s="173"/>
      <c r="D414" s="174"/>
      <c r="E414" s="175"/>
      <c r="F414" s="182"/>
      <c r="G414" s="219"/>
      <c r="H414" s="183"/>
      <c r="I414" s="175"/>
      <c r="J414" s="175"/>
      <c r="K414" s="178"/>
      <c r="L414" s="184"/>
      <c r="M414" s="180"/>
      <c r="N414" s="181"/>
      <c r="O414" s="175"/>
      <c r="P414" s="182"/>
    </row>
    <row r="415" spans="1:16" s="172" customFormat="1">
      <c r="A415" s="1138"/>
      <c r="B415" s="1133"/>
      <c r="C415" s="173"/>
      <c r="D415" s="174"/>
      <c r="E415" s="175"/>
      <c r="F415" s="188"/>
      <c r="G415" s="173"/>
      <c r="H415" s="183"/>
      <c r="I415" s="191"/>
      <c r="J415" s="175"/>
      <c r="K415" s="178"/>
      <c r="L415" s="184"/>
      <c r="M415" s="180"/>
      <c r="N415" s="181"/>
      <c r="O415" s="175"/>
      <c r="P415" s="182"/>
    </row>
    <row r="416" spans="1:16" s="172" customFormat="1">
      <c r="A416" s="1138"/>
      <c r="B416" s="1133"/>
      <c r="C416" s="173"/>
      <c r="D416" s="174"/>
      <c r="E416" s="175"/>
      <c r="F416" s="182"/>
      <c r="G416" s="173"/>
      <c r="H416" s="183"/>
      <c r="I416" s="191"/>
      <c r="J416" s="175"/>
      <c r="K416" s="178"/>
      <c r="L416" s="184"/>
      <c r="M416" s="180"/>
      <c r="N416" s="181"/>
      <c r="O416" s="175"/>
      <c r="P416" s="182"/>
    </row>
    <row r="417" spans="1:16" s="172" customFormat="1">
      <c r="A417" s="1138"/>
      <c r="B417" s="1133"/>
      <c r="C417" s="192"/>
      <c r="D417" s="193"/>
      <c r="E417" s="194"/>
      <c r="F417" s="195"/>
      <c r="G417" s="173"/>
      <c r="H417" s="177"/>
      <c r="I417" s="175"/>
      <c r="J417" s="175"/>
      <c r="K417" s="178"/>
      <c r="L417" s="184"/>
      <c r="M417" s="180"/>
      <c r="N417" s="196"/>
      <c r="O417" s="194"/>
      <c r="P417" s="195"/>
    </row>
    <row r="418" spans="1:16" s="172" customFormat="1">
      <c r="A418" s="1138"/>
      <c r="B418" s="1133"/>
      <c r="C418" s="192"/>
      <c r="D418" s="193"/>
      <c r="E418" s="194"/>
      <c r="F418" s="195"/>
      <c r="G418" s="198"/>
      <c r="H418" s="183"/>
      <c r="I418" s="191"/>
      <c r="J418" s="175"/>
      <c r="K418" s="178"/>
      <c r="L418" s="184"/>
      <c r="M418" s="180"/>
      <c r="N418" s="196"/>
      <c r="O418" s="194"/>
      <c r="P418" s="195"/>
    </row>
    <row r="419" spans="1:16" s="172" customFormat="1">
      <c r="A419" s="1138"/>
      <c r="B419" s="1133"/>
      <c r="C419" s="192"/>
      <c r="D419" s="193"/>
      <c r="E419" s="194"/>
      <c r="F419" s="195"/>
      <c r="G419" s="173"/>
      <c r="H419" s="199"/>
      <c r="I419" s="191"/>
      <c r="J419" s="200"/>
      <c r="K419" s="197"/>
      <c r="L419" s="184"/>
      <c r="M419" s="180"/>
      <c r="N419" s="196"/>
      <c r="O419" s="194"/>
      <c r="P419" s="195"/>
    </row>
    <row r="420" spans="1:16" s="172" customFormat="1">
      <c r="A420" s="1138"/>
      <c r="B420" s="1133"/>
      <c r="C420" s="192"/>
      <c r="D420" s="193"/>
      <c r="E420" s="194"/>
      <c r="F420" s="195"/>
      <c r="G420" s="173"/>
      <c r="H420" s="201"/>
      <c r="I420" s="175"/>
      <c r="J420" s="175"/>
      <c r="K420" s="178"/>
      <c r="L420" s="184"/>
      <c r="M420" s="180"/>
      <c r="N420" s="196"/>
      <c r="O420" s="194"/>
      <c r="P420" s="195"/>
    </row>
    <row r="421" spans="1:16" s="172" customFormat="1">
      <c r="A421" s="1138"/>
      <c r="B421" s="1133"/>
      <c r="C421" s="192"/>
      <c r="D421" s="193"/>
      <c r="E421" s="194"/>
      <c r="F421" s="195"/>
      <c r="G421" s="198"/>
      <c r="H421" s="183"/>
      <c r="I421" s="200"/>
      <c r="J421" s="200"/>
      <c r="K421" s="197"/>
      <c r="L421" s="184"/>
      <c r="M421" s="180"/>
      <c r="N421" s="196"/>
      <c r="O421" s="194"/>
      <c r="P421" s="195"/>
    </row>
    <row r="422" spans="1:16" s="172" customFormat="1">
      <c r="A422" s="1138"/>
      <c r="B422" s="1133"/>
      <c r="C422" s="192"/>
      <c r="D422" s="193"/>
      <c r="E422" s="194"/>
      <c r="F422" s="195"/>
      <c r="G422" s="173"/>
      <c r="H422" s="183"/>
      <c r="I422" s="200"/>
      <c r="J422" s="200"/>
      <c r="K422" s="197"/>
      <c r="L422" s="179"/>
      <c r="M422" s="180"/>
      <c r="N422" s="196"/>
      <c r="O422" s="194"/>
      <c r="P422" s="195"/>
    </row>
    <row r="423" spans="1:16" s="172" customFormat="1">
      <c r="A423" s="1138"/>
      <c r="B423" s="1133"/>
      <c r="C423" s="192"/>
      <c r="D423" s="193"/>
      <c r="E423" s="194"/>
      <c r="F423" s="195"/>
      <c r="G423" s="192"/>
      <c r="H423" s="201"/>
      <c r="I423" s="202"/>
      <c r="J423" s="202"/>
      <c r="K423" s="203"/>
      <c r="L423" s="204"/>
      <c r="M423" s="190"/>
      <c r="N423" s="196"/>
      <c r="O423" s="194"/>
      <c r="P423" s="195"/>
    </row>
    <row r="424" spans="1:16" s="172" customFormat="1">
      <c r="A424" s="1138"/>
      <c r="B424" s="1133"/>
      <c r="C424" s="192"/>
      <c r="D424" s="193"/>
      <c r="E424" s="194"/>
      <c r="F424" s="195"/>
      <c r="G424" s="192"/>
      <c r="H424" s="201"/>
      <c r="I424" s="202"/>
      <c r="J424" s="202"/>
      <c r="K424" s="203"/>
      <c r="L424" s="204"/>
      <c r="M424" s="190"/>
      <c r="N424" s="196"/>
      <c r="O424" s="194"/>
      <c r="P424" s="195"/>
    </row>
    <row r="425" spans="1:16" s="172" customFormat="1">
      <c r="A425" s="1138"/>
      <c r="B425" s="1133"/>
      <c r="C425" s="192"/>
      <c r="D425" s="193"/>
      <c r="E425" s="194"/>
      <c r="F425" s="195"/>
      <c r="G425" s="192"/>
      <c r="H425" s="201"/>
      <c r="I425" s="202"/>
      <c r="J425" s="202"/>
      <c r="K425" s="203"/>
      <c r="L425" s="204"/>
      <c r="M425" s="190"/>
      <c r="N425" s="196"/>
      <c r="O425" s="194"/>
      <c r="P425" s="195"/>
    </row>
    <row r="426" spans="1:16" s="172" customFormat="1" ht="17.25" thickBot="1">
      <c r="A426" s="1139"/>
      <c r="B426" s="1134"/>
      <c r="C426" s="205"/>
      <c r="D426" s="206"/>
      <c r="E426" s="207"/>
      <c r="F426" s="208"/>
      <c r="G426" s="209"/>
      <c r="H426" s="210"/>
      <c r="I426" s="211"/>
      <c r="J426" s="211"/>
      <c r="K426" s="212"/>
      <c r="L426" s="213"/>
      <c r="M426" s="214"/>
      <c r="N426" s="215"/>
      <c r="O426" s="207"/>
      <c r="P426" s="208"/>
    </row>
    <row r="427" spans="1:16" s="71" customFormat="1" ht="36.75" customHeight="1" thickTop="1" thickBot="1">
      <c r="A427" s="1135">
        <f>A321+1</f>
        <v>46147</v>
      </c>
      <c r="B427" s="90" t="s">
        <v>162</v>
      </c>
      <c r="C427" s="1095" t="s">
        <v>693</v>
      </c>
      <c r="D427" s="91" t="s">
        <v>114</v>
      </c>
      <c r="E427" s="92" t="s">
        <v>137</v>
      </c>
      <c r="F427" s="93" t="s">
        <v>3418</v>
      </c>
      <c r="G427" s="90" t="s">
        <v>162</v>
      </c>
      <c r="H427" s="1098" t="s">
        <v>163</v>
      </c>
      <c r="I427" s="91" t="s">
        <v>114</v>
      </c>
      <c r="J427" s="92" t="s">
        <v>137</v>
      </c>
      <c r="K427" s="93" t="s">
        <v>3431</v>
      </c>
      <c r="L427" s="90" t="s">
        <v>162</v>
      </c>
      <c r="M427" s="1099" t="s">
        <v>163</v>
      </c>
      <c r="N427" s="91" t="s">
        <v>114</v>
      </c>
      <c r="O427" s="92" t="s">
        <v>137</v>
      </c>
      <c r="P427" s="93" t="s">
        <v>3497</v>
      </c>
    </row>
    <row r="428" spans="1:16" ht="18" customHeight="1">
      <c r="A428" s="1136"/>
      <c r="B428" s="1100" t="s">
        <v>3194</v>
      </c>
      <c r="C428" s="1096"/>
      <c r="D428" s="94" t="s">
        <v>1536</v>
      </c>
      <c r="E428" s="95" t="s">
        <v>196</v>
      </c>
      <c r="F428" s="112" t="s">
        <v>3332</v>
      </c>
      <c r="G428" s="1100" t="s">
        <v>1517</v>
      </c>
      <c r="H428" s="1098"/>
      <c r="I428" s="94" t="s">
        <v>1536</v>
      </c>
      <c r="J428" s="95" t="s">
        <v>196</v>
      </c>
      <c r="K428" s="97" t="s">
        <v>3332</v>
      </c>
      <c r="L428" s="1100" t="s">
        <v>12</v>
      </c>
      <c r="M428" s="1099"/>
      <c r="N428" s="94" t="s">
        <v>1536</v>
      </c>
      <c r="O428" s="95" t="s">
        <v>196</v>
      </c>
      <c r="P428" s="93" t="s">
        <v>3488</v>
      </c>
    </row>
    <row r="429" spans="1:16" ht="17.25" thickBot="1">
      <c r="A429" s="1136"/>
      <c r="B429" s="1101"/>
      <c r="C429" s="1096"/>
      <c r="D429" s="94" t="s">
        <v>116</v>
      </c>
      <c r="E429" s="96" t="s">
        <v>146</v>
      </c>
      <c r="F429" s="98" t="s">
        <v>3407</v>
      </c>
      <c r="G429" s="1101"/>
      <c r="H429" s="1098"/>
      <c r="I429" s="94" t="s">
        <v>116</v>
      </c>
      <c r="J429" s="96" t="s">
        <v>146</v>
      </c>
      <c r="K429" s="98" t="s">
        <v>3439</v>
      </c>
      <c r="L429" s="1101"/>
      <c r="M429" s="1099"/>
      <c r="N429" s="94" t="s">
        <v>116</v>
      </c>
      <c r="O429" s="96" t="s">
        <v>146</v>
      </c>
      <c r="P429" s="98" t="s">
        <v>3489</v>
      </c>
    </row>
    <row r="430" spans="1:16" ht="17.25" thickBot="1">
      <c r="A430" s="1136"/>
      <c r="B430" s="90" t="s">
        <v>167</v>
      </c>
      <c r="C430" s="1096"/>
      <c r="D430" s="94" t="s">
        <v>165</v>
      </c>
      <c r="E430" s="96" t="s">
        <v>251</v>
      </c>
      <c r="F430" s="97" t="s">
        <v>3406</v>
      </c>
      <c r="G430" s="90" t="s">
        <v>167</v>
      </c>
      <c r="H430" s="1098"/>
      <c r="I430" s="94" t="s">
        <v>165</v>
      </c>
      <c r="J430" s="96" t="s">
        <v>251</v>
      </c>
      <c r="K430" s="97" t="s">
        <v>3406</v>
      </c>
      <c r="L430" s="90" t="s">
        <v>167</v>
      </c>
      <c r="M430" s="1099"/>
      <c r="N430" s="94" t="s">
        <v>165</v>
      </c>
      <c r="O430" s="96" t="s">
        <v>251</v>
      </c>
      <c r="P430" s="97" t="s">
        <v>3450</v>
      </c>
    </row>
    <row r="431" spans="1:16">
      <c r="A431" s="1136"/>
      <c r="B431" s="1081" t="s">
        <v>3401</v>
      </c>
      <c r="C431" s="1096"/>
      <c r="D431" s="94" t="s">
        <v>120</v>
      </c>
      <c r="E431" s="96" t="s">
        <v>197</v>
      </c>
      <c r="F431" s="93" t="s">
        <v>3157</v>
      </c>
      <c r="G431" s="1081" t="s">
        <v>3401</v>
      </c>
      <c r="H431" s="1098"/>
      <c r="I431" s="94" t="s">
        <v>120</v>
      </c>
      <c r="J431" s="96" t="s">
        <v>197</v>
      </c>
      <c r="K431" s="93" t="s">
        <v>1707</v>
      </c>
      <c r="L431" s="1081" t="s">
        <v>3463</v>
      </c>
      <c r="M431" s="1099"/>
      <c r="N431" s="94" t="s">
        <v>120</v>
      </c>
      <c r="O431" s="96" t="s">
        <v>197</v>
      </c>
      <c r="P431" s="97" t="s">
        <v>1084</v>
      </c>
    </row>
    <row r="432" spans="1:16">
      <c r="A432" s="1136"/>
      <c r="B432" s="1082"/>
      <c r="C432" s="1096"/>
      <c r="D432" s="94" t="s">
        <v>1697</v>
      </c>
      <c r="E432" s="96" t="s">
        <v>1651</v>
      </c>
      <c r="F432" s="97" t="s">
        <v>3408</v>
      </c>
      <c r="G432" s="1082"/>
      <c r="H432" s="1098"/>
      <c r="I432" s="94" t="s">
        <v>1697</v>
      </c>
      <c r="J432" s="96" t="s">
        <v>1651</v>
      </c>
      <c r="K432" s="97" t="s">
        <v>349</v>
      </c>
      <c r="L432" s="1082"/>
      <c r="M432" s="1099"/>
      <c r="N432" s="94" t="s">
        <v>1697</v>
      </c>
      <c r="O432" s="96" t="s">
        <v>1651</v>
      </c>
      <c r="P432" s="97" t="s">
        <v>1105</v>
      </c>
    </row>
    <row r="433" spans="1:16">
      <c r="A433" s="1136"/>
      <c r="B433" s="1083"/>
      <c r="C433" s="1096"/>
      <c r="D433" s="94" t="s">
        <v>1790</v>
      </c>
      <c r="E433" s="96" t="s">
        <v>1791</v>
      </c>
      <c r="F433" s="93" t="s">
        <v>3390</v>
      </c>
      <c r="G433" s="1083"/>
      <c r="H433" s="1098"/>
      <c r="I433" s="94" t="s">
        <v>1790</v>
      </c>
      <c r="J433" s="96" t="s">
        <v>1791</v>
      </c>
      <c r="K433" s="93" t="s">
        <v>3437</v>
      </c>
      <c r="L433" s="1083"/>
      <c r="M433" s="1099"/>
      <c r="N433" s="94" t="s">
        <v>1790</v>
      </c>
      <c r="O433" s="96" t="s">
        <v>1791</v>
      </c>
      <c r="P433" s="99" t="s">
        <v>3457</v>
      </c>
    </row>
    <row r="434" spans="1:16" ht="17.25" thickBot="1">
      <c r="A434" s="1136"/>
      <c r="B434" s="1082"/>
      <c r="C434" s="1096"/>
      <c r="D434" s="94"/>
      <c r="E434" s="96" t="s">
        <v>2830</v>
      </c>
      <c r="F434" s="99" t="s">
        <v>2831</v>
      </c>
      <c r="G434" s="1082"/>
      <c r="H434" s="1098"/>
      <c r="I434" s="94"/>
      <c r="J434" s="96" t="s">
        <v>2830</v>
      </c>
      <c r="K434" s="99" t="s">
        <v>2831</v>
      </c>
      <c r="L434" s="1082"/>
      <c r="M434" s="1099"/>
      <c r="N434" s="94"/>
      <c r="O434" s="96" t="s">
        <v>2830</v>
      </c>
      <c r="P434" s="99" t="s">
        <v>2831</v>
      </c>
    </row>
    <row r="435" spans="1:16" ht="17.25" thickBot="1">
      <c r="A435" s="1136"/>
      <c r="B435" s="100" t="s">
        <v>168</v>
      </c>
      <c r="C435" s="1096"/>
      <c r="D435" s="94"/>
      <c r="E435" s="96" t="s">
        <v>2832</v>
      </c>
      <c r="F435" s="921" t="s">
        <v>2833</v>
      </c>
      <c r="G435" s="100" t="s">
        <v>168</v>
      </c>
      <c r="H435" s="1098"/>
      <c r="I435" s="94"/>
      <c r="J435" s="96" t="s">
        <v>2832</v>
      </c>
      <c r="K435" s="921" t="s">
        <v>2833</v>
      </c>
      <c r="L435" s="100" t="s">
        <v>168</v>
      </c>
      <c r="M435" s="1099"/>
      <c r="N435" s="94"/>
      <c r="O435" s="96" t="s">
        <v>2832</v>
      </c>
      <c r="P435" s="99" t="s">
        <v>2833</v>
      </c>
    </row>
    <row r="436" spans="1:16">
      <c r="A436" s="1136"/>
      <c r="B436" s="1111" t="s">
        <v>3402</v>
      </c>
      <c r="C436" s="1096"/>
      <c r="D436" s="94" t="s">
        <v>147</v>
      </c>
      <c r="E436" s="96" t="s">
        <v>2834</v>
      </c>
      <c r="F436" s="99" t="s">
        <v>3328</v>
      </c>
      <c r="G436" s="1111" t="s">
        <v>3453</v>
      </c>
      <c r="H436" s="1098"/>
      <c r="I436" s="94" t="s">
        <v>147</v>
      </c>
      <c r="J436" s="96" t="s">
        <v>2834</v>
      </c>
      <c r="K436" s="99" t="s">
        <v>3434</v>
      </c>
      <c r="L436" s="1111" t="s">
        <v>3464</v>
      </c>
      <c r="M436" s="1099"/>
      <c r="N436" s="94" t="s">
        <v>147</v>
      </c>
      <c r="O436" s="96" t="s">
        <v>2834</v>
      </c>
      <c r="P436" s="99" t="s">
        <v>3490</v>
      </c>
    </row>
    <row r="437" spans="1:16">
      <c r="A437" s="1136"/>
      <c r="B437" s="1112"/>
      <c r="C437" s="1096"/>
      <c r="D437" s="94"/>
      <c r="E437" s="96" t="s">
        <v>2835</v>
      </c>
      <c r="F437" s="99" t="s">
        <v>3180</v>
      </c>
      <c r="G437" s="1112"/>
      <c r="H437" s="1098"/>
      <c r="I437" s="94"/>
      <c r="J437" s="96" t="s">
        <v>2835</v>
      </c>
      <c r="K437" s="99" t="s">
        <v>3447</v>
      </c>
      <c r="L437" s="1112"/>
      <c r="M437" s="1099"/>
      <c r="N437" s="94"/>
      <c r="O437" s="96" t="s">
        <v>2835</v>
      </c>
      <c r="P437" s="97" t="s">
        <v>3491</v>
      </c>
    </row>
    <row r="438" spans="1:16" ht="17.25" thickBot="1">
      <c r="A438" s="1136"/>
      <c r="B438" s="1113"/>
      <c r="C438" s="1096"/>
      <c r="D438" s="94"/>
      <c r="E438" s="96" t="s">
        <v>2836</v>
      </c>
      <c r="F438" s="99" t="s">
        <v>3389</v>
      </c>
      <c r="G438" s="1113"/>
      <c r="H438" s="1098"/>
      <c r="I438" s="94"/>
      <c r="J438" s="96" t="s">
        <v>2836</v>
      </c>
      <c r="K438" s="99" t="s">
        <v>3435</v>
      </c>
      <c r="L438" s="1113"/>
      <c r="M438" s="1099"/>
      <c r="N438" s="94"/>
      <c r="O438" s="96" t="s">
        <v>2836</v>
      </c>
      <c r="P438" s="97" t="s">
        <v>3458</v>
      </c>
    </row>
    <row r="439" spans="1:16" ht="17.25" thickBot="1">
      <c r="A439" s="1136"/>
      <c r="B439" s="100" t="s">
        <v>123</v>
      </c>
      <c r="C439" s="1096"/>
      <c r="D439" s="94"/>
      <c r="E439" s="96" t="s">
        <v>2837</v>
      </c>
      <c r="F439" s="99" t="s">
        <v>3409</v>
      </c>
      <c r="G439" s="100" t="s">
        <v>123</v>
      </c>
      <c r="H439" s="1098"/>
      <c r="I439" s="94"/>
      <c r="J439" s="96" t="s">
        <v>2837</v>
      </c>
      <c r="K439" s="99" t="s">
        <v>3436</v>
      </c>
      <c r="L439" s="100" t="s">
        <v>123</v>
      </c>
      <c r="M439" s="1099"/>
      <c r="N439" s="94"/>
      <c r="O439" s="96" t="s">
        <v>2837</v>
      </c>
      <c r="P439" s="97" t="s">
        <v>3493</v>
      </c>
    </row>
    <row r="440" spans="1:16">
      <c r="A440" s="1136"/>
      <c r="B440" s="1106" t="s">
        <v>3403</v>
      </c>
      <c r="C440" s="1096"/>
      <c r="D440" s="94" t="s">
        <v>2840</v>
      </c>
      <c r="E440" s="96" t="s">
        <v>3199</v>
      </c>
      <c r="F440" s="97" t="s">
        <v>2842</v>
      </c>
      <c r="G440" s="1106" t="s">
        <v>3454</v>
      </c>
      <c r="H440" s="1098"/>
      <c r="I440" s="94" t="s">
        <v>2840</v>
      </c>
      <c r="J440" s="96" t="s">
        <v>3199</v>
      </c>
      <c r="K440" s="97" t="s">
        <v>2842</v>
      </c>
      <c r="L440" s="1106" t="s">
        <v>3465</v>
      </c>
      <c r="M440" s="1099"/>
      <c r="N440" s="94"/>
      <c r="O440" s="96" t="s">
        <v>3494</v>
      </c>
      <c r="P440" s="101" t="s">
        <v>3495</v>
      </c>
    </row>
    <row r="441" spans="1:16" ht="33">
      <c r="A441" s="1136"/>
      <c r="B441" s="1107"/>
      <c r="C441" s="1096"/>
      <c r="D441" s="94" t="s">
        <v>2810</v>
      </c>
      <c r="E441" s="96" t="s">
        <v>3043</v>
      </c>
      <c r="F441" s="112" t="s">
        <v>3410</v>
      </c>
      <c r="G441" s="1107"/>
      <c r="H441" s="1098"/>
      <c r="I441" s="94" t="s">
        <v>2810</v>
      </c>
      <c r="J441" s="96" t="s">
        <v>3043</v>
      </c>
      <c r="K441" s="112" t="s">
        <v>3456</v>
      </c>
      <c r="L441" s="1107"/>
      <c r="M441" s="1099"/>
      <c r="N441" s="94" t="s">
        <v>2840</v>
      </c>
      <c r="O441" s="96" t="s">
        <v>3496</v>
      </c>
      <c r="P441" s="97" t="s">
        <v>2842</v>
      </c>
    </row>
    <row r="442" spans="1:16" ht="33.75" thickBot="1">
      <c r="A442" s="1136"/>
      <c r="B442" s="1108"/>
      <c r="C442" s="1096"/>
      <c r="D442" s="94" t="s">
        <v>3331</v>
      </c>
      <c r="E442" s="96" t="s">
        <v>3411</v>
      </c>
      <c r="F442" s="97" t="s">
        <v>3417</v>
      </c>
      <c r="G442" s="1108"/>
      <c r="H442" s="1098"/>
      <c r="I442" s="94" t="s">
        <v>3331</v>
      </c>
      <c r="J442" s="96" t="s">
        <v>3411</v>
      </c>
      <c r="K442" s="97" t="s">
        <v>3440</v>
      </c>
      <c r="L442" s="1108"/>
      <c r="M442" s="1099"/>
      <c r="N442" s="94" t="s">
        <v>3099</v>
      </c>
      <c r="O442" s="96" t="s">
        <v>2904</v>
      </c>
      <c r="P442" s="97" t="s">
        <v>3499</v>
      </c>
    </row>
    <row r="443" spans="1:16" ht="33">
      <c r="A443" s="1136"/>
      <c r="B443" s="1109" t="s">
        <v>124</v>
      </c>
      <c r="C443" s="1096"/>
      <c r="D443" s="94" t="s">
        <v>3412</v>
      </c>
      <c r="E443" s="96" t="s">
        <v>3413</v>
      </c>
      <c r="F443" s="97" t="s">
        <v>3414</v>
      </c>
      <c r="G443" s="1109" t="s">
        <v>124</v>
      </c>
      <c r="H443" s="1098"/>
      <c r="I443" s="94"/>
      <c r="J443" s="96" t="s">
        <v>3415</v>
      </c>
      <c r="K443" s="97" t="s">
        <v>3442</v>
      </c>
      <c r="L443" s="1109" t="s">
        <v>124</v>
      </c>
      <c r="M443" s="1099"/>
      <c r="N443" s="94" t="s">
        <v>3412</v>
      </c>
      <c r="O443" s="96" t="s">
        <v>3459</v>
      </c>
      <c r="P443" s="112" t="s">
        <v>3498</v>
      </c>
    </row>
    <row r="444" spans="1:16" ht="33.75" thickBot="1">
      <c r="A444" s="1136"/>
      <c r="B444" s="1110"/>
      <c r="C444" s="1096"/>
      <c r="D444" s="94"/>
      <c r="E444" s="96"/>
      <c r="F444" s="97"/>
      <c r="G444" s="1110"/>
      <c r="H444" s="1098"/>
      <c r="I444" s="94" t="s">
        <v>3412</v>
      </c>
      <c r="J444" s="96" t="s">
        <v>3413</v>
      </c>
      <c r="K444" s="97" t="s">
        <v>3441</v>
      </c>
      <c r="L444" s="1110"/>
      <c r="M444" s="1099"/>
      <c r="N444" s="94"/>
      <c r="O444" s="96"/>
      <c r="P444" s="93"/>
    </row>
    <row r="445" spans="1:16" ht="17.25" thickTop="1">
      <c r="A445" s="1136"/>
      <c r="B445" s="1102" t="s">
        <v>125</v>
      </c>
      <c r="C445" s="1096"/>
      <c r="D445" s="94"/>
      <c r="E445" s="96"/>
      <c r="F445" s="93"/>
      <c r="G445" s="1102" t="s">
        <v>125</v>
      </c>
      <c r="H445" s="1098"/>
      <c r="I445" s="94" t="s">
        <v>3451</v>
      </c>
      <c r="J445" s="96" t="s">
        <v>3448</v>
      </c>
      <c r="K445" s="93" t="s">
        <v>3449</v>
      </c>
      <c r="L445" s="1102" t="s">
        <v>125</v>
      </c>
      <c r="M445" s="1099"/>
      <c r="N445" s="94"/>
      <c r="O445" s="96"/>
      <c r="P445" s="97"/>
    </row>
    <row r="446" spans="1:16" ht="17.25" thickBot="1">
      <c r="A446" s="1136"/>
      <c r="B446" s="1103"/>
      <c r="C446" s="1096"/>
      <c r="D446" s="94"/>
      <c r="E446" s="96"/>
      <c r="F446" s="93"/>
      <c r="G446" s="1103"/>
      <c r="H446" s="1098"/>
      <c r="I446" s="94"/>
      <c r="J446" s="96"/>
      <c r="K446" s="93"/>
      <c r="L446" s="1103"/>
      <c r="M446" s="1099"/>
      <c r="N446" s="94"/>
      <c r="O446" s="96"/>
      <c r="P446" s="101"/>
    </row>
    <row r="447" spans="1:16">
      <c r="A447" s="1136"/>
      <c r="B447" s="1104">
        <v>3</v>
      </c>
      <c r="C447" s="1096"/>
      <c r="D447" s="94"/>
      <c r="E447" s="96"/>
      <c r="F447" s="97"/>
      <c r="G447" s="1104">
        <v>3</v>
      </c>
      <c r="H447" s="1098"/>
      <c r="I447" s="94"/>
      <c r="J447" s="96"/>
      <c r="K447" s="97"/>
      <c r="L447" s="1104">
        <v>3</v>
      </c>
      <c r="M447" s="1099"/>
      <c r="N447" s="94"/>
      <c r="O447" s="96"/>
      <c r="P447" s="103"/>
    </row>
    <row r="448" spans="1:16" ht="17.25" thickBot="1">
      <c r="A448" s="1136"/>
      <c r="B448" s="1105"/>
      <c r="C448" s="1096"/>
      <c r="D448" s="94"/>
      <c r="E448" s="96"/>
      <c r="F448" s="97"/>
      <c r="G448" s="1105"/>
      <c r="H448" s="1098"/>
      <c r="I448" s="94"/>
      <c r="J448" s="96"/>
      <c r="K448" s="97"/>
      <c r="L448" s="1105"/>
      <c r="M448" s="1099"/>
      <c r="N448" s="94"/>
      <c r="O448" s="96"/>
      <c r="P448" s="104"/>
    </row>
    <row r="449" spans="1:16">
      <c r="A449" s="1136"/>
      <c r="B449" s="1116" t="s">
        <v>126</v>
      </c>
      <c r="C449" s="1096"/>
      <c r="D449" s="94"/>
      <c r="E449" s="96"/>
      <c r="F449" s="93"/>
      <c r="G449" s="1116" t="s">
        <v>126</v>
      </c>
      <c r="H449" s="1098"/>
      <c r="I449" s="94"/>
      <c r="J449" s="96"/>
      <c r="K449" s="93"/>
      <c r="L449" s="1116" t="s">
        <v>126</v>
      </c>
      <c r="M449" s="1099"/>
      <c r="N449" s="94"/>
      <c r="O449" s="96"/>
      <c r="P449" s="99"/>
    </row>
    <row r="450" spans="1:16" ht="17.25" thickBot="1">
      <c r="A450" s="1136"/>
      <c r="B450" s="1103"/>
      <c r="C450" s="1096"/>
      <c r="D450" s="94"/>
      <c r="E450" s="96"/>
      <c r="F450" s="101"/>
      <c r="G450" s="1103"/>
      <c r="H450" s="1098"/>
      <c r="I450" s="94"/>
      <c r="J450" s="96"/>
      <c r="K450" s="101"/>
      <c r="L450" s="1103"/>
      <c r="M450" s="1099"/>
      <c r="N450" s="94"/>
      <c r="O450" s="96"/>
      <c r="P450" s="104"/>
    </row>
    <row r="451" spans="1:16">
      <c r="A451" s="1136"/>
      <c r="B451" s="1104">
        <v>2</v>
      </c>
      <c r="C451" s="1096"/>
      <c r="D451" s="94"/>
      <c r="E451" s="96"/>
      <c r="F451" s="102"/>
      <c r="G451" s="1104">
        <v>3</v>
      </c>
      <c r="H451" s="1098"/>
      <c r="I451" s="94"/>
      <c r="J451" s="96"/>
      <c r="K451" s="103"/>
      <c r="L451" s="1104">
        <v>3</v>
      </c>
      <c r="M451" s="1099"/>
      <c r="N451" s="94"/>
      <c r="O451" s="96"/>
      <c r="P451" s="93"/>
    </row>
    <row r="452" spans="1:16" ht="17.25" thickBot="1">
      <c r="A452" s="1136"/>
      <c r="B452" s="1115"/>
      <c r="C452" s="1096"/>
      <c r="D452" s="94"/>
      <c r="E452" s="96"/>
      <c r="F452" s="99"/>
      <c r="G452" s="1115"/>
      <c r="H452" s="1098"/>
      <c r="I452" s="94"/>
      <c r="J452" s="96"/>
      <c r="K452" s="104"/>
      <c r="L452" s="1115"/>
      <c r="M452" s="1099"/>
      <c r="N452" s="94"/>
      <c r="O452" s="96"/>
      <c r="P452" s="97"/>
    </row>
    <row r="453" spans="1:16">
      <c r="A453" s="1136"/>
      <c r="B453" s="1114" t="s">
        <v>127</v>
      </c>
      <c r="C453" s="1096"/>
      <c r="D453" s="94"/>
      <c r="E453" s="96"/>
      <c r="F453" s="103"/>
      <c r="G453" s="1114" t="s">
        <v>127</v>
      </c>
      <c r="H453" s="1098"/>
      <c r="I453" s="94"/>
      <c r="J453" s="96"/>
      <c r="K453" s="104"/>
      <c r="L453" s="1114" t="s">
        <v>127</v>
      </c>
      <c r="M453" s="1099"/>
      <c r="N453" s="94"/>
      <c r="O453" s="114"/>
      <c r="P453" s="97"/>
    </row>
    <row r="454" spans="1:16" ht="17.25" thickBot="1">
      <c r="A454" s="1136"/>
      <c r="B454" s="1103"/>
      <c r="C454" s="1096"/>
      <c r="D454" s="94"/>
      <c r="E454" s="96"/>
      <c r="F454" s="104"/>
      <c r="G454" s="1103"/>
      <c r="H454" s="1098"/>
      <c r="I454" s="94"/>
      <c r="J454" s="96"/>
      <c r="K454" s="99"/>
      <c r="L454" s="1103"/>
      <c r="M454" s="1099"/>
      <c r="N454" s="113"/>
      <c r="O454" s="96"/>
      <c r="P454" s="112"/>
    </row>
    <row r="455" spans="1:16">
      <c r="A455" s="1136"/>
      <c r="B455" s="1104">
        <v>31</v>
      </c>
      <c r="C455" s="1096"/>
      <c r="D455" s="94"/>
      <c r="E455" s="96"/>
      <c r="F455" s="104"/>
      <c r="G455" s="1104" t="s">
        <v>3443</v>
      </c>
      <c r="H455" s="1098"/>
      <c r="I455" s="94"/>
      <c r="J455" s="96"/>
      <c r="K455" s="104"/>
      <c r="L455" s="1104">
        <v>20</v>
      </c>
      <c r="M455" s="1099"/>
      <c r="N455" s="113"/>
      <c r="O455" s="114"/>
      <c r="P455" s="97"/>
    </row>
    <row r="456" spans="1:16" ht="17.25" thickBot="1">
      <c r="A456" s="1136"/>
      <c r="B456" s="1115"/>
      <c r="C456" s="1096"/>
      <c r="D456" s="94"/>
      <c r="E456" s="96"/>
      <c r="F456" s="99"/>
      <c r="G456" s="1115"/>
      <c r="H456" s="1098"/>
      <c r="I456" s="94"/>
      <c r="J456" s="96"/>
      <c r="K456" s="93"/>
      <c r="L456" s="1115"/>
      <c r="M456" s="1099"/>
      <c r="N456" s="94"/>
      <c r="O456" s="114"/>
      <c r="P456" s="104"/>
    </row>
    <row r="457" spans="1:16">
      <c r="A457" s="1136"/>
      <c r="B457" s="1114" t="s">
        <v>128</v>
      </c>
      <c r="C457" s="1096"/>
      <c r="D457" s="94"/>
      <c r="E457" s="96"/>
      <c r="F457" s="104"/>
      <c r="G457" s="1114" t="s">
        <v>128</v>
      </c>
      <c r="H457" s="1098"/>
      <c r="I457" s="94"/>
      <c r="J457" s="96"/>
      <c r="K457" s="97"/>
      <c r="L457" s="1114" t="s">
        <v>128</v>
      </c>
      <c r="M457" s="1099"/>
      <c r="N457" s="94"/>
      <c r="O457" s="96"/>
      <c r="P457" s="97"/>
    </row>
    <row r="458" spans="1:16" ht="17.25" thickBot="1">
      <c r="A458" s="1136"/>
      <c r="B458" s="1103"/>
      <c r="C458" s="1096"/>
      <c r="D458" s="94"/>
      <c r="E458" s="96"/>
      <c r="F458" s="93"/>
      <c r="G458" s="1103"/>
      <c r="H458" s="1098"/>
      <c r="I458" s="94"/>
      <c r="J458" s="114"/>
      <c r="K458" s="97"/>
      <c r="L458" s="1103"/>
      <c r="M458" s="1099"/>
      <c r="N458" s="113"/>
      <c r="O458" s="114"/>
      <c r="P458" s="97"/>
    </row>
    <row r="459" spans="1:16">
      <c r="A459" s="1136"/>
      <c r="B459" s="1104">
        <v>29</v>
      </c>
      <c r="C459" s="1096"/>
      <c r="D459" s="94"/>
      <c r="E459" s="96"/>
      <c r="F459" s="97"/>
      <c r="G459" s="1104" t="s">
        <v>3219</v>
      </c>
      <c r="H459" s="1098"/>
      <c r="I459" s="94"/>
      <c r="J459" s="96"/>
      <c r="K459" s="97"/>
      <c r="L459" s="1104">
        <v>20</v>
      </c>
      <c r="M459" s="1099"/>
      <c r="N459" s="113"/>
      <c r="O459" s="114"/>
      <c r="P459" s="97"/>
    </row>
    <row r="460" spans="1:16" ht="17.25" thickBot="1">
      <c r="A460" s="1136"/>
      <c r="B460" s="1115"/>
      <c r="C460" s="1096"/>
      <c r="D460" s="94"/>
      <c r="E460" s="96"/>
      <c r="F460" s="93"/>
      <c r="G460" s="1115"/>
      <c r="H460" s="1098"/>
      <c r="I460" s="94"/>
      <c r="J460" s="114"/>
      <c r="K460" s="97"/>
      <c r="L460" s="1115"/>
      <c r="M460" s="1099"/>
      <c r="N460" s="94"/>
      <c r="O460" s="114"/>
      <c r="P460" s="97"/>
    </row>
    <row r="461" spans="1:16">
      <c r="A461" s="1136"/>
      <c r="B461" s="1116" t="s">
        <v>129</v>
      </c>
      <c r="C461" s="1096"/>
      <c r="D461" s="94"/>
      <c r="E461" s="96"/>
      <c r="F461" s="93"/>
      <c r="G461" s="1116" t="s">
        <v>129</v>
      </c>
      <c r="H461" s="1098"/>
      <c r="I461" s="94"/>
      <c r="J461" s="114"/>
      <c r="K461" s="97"/>
      <c r="L461" s="1116" t="s">
        <v>129</v>
      </c>
      <c r="M461" s="1099"/>
      <c r="N461" s="113"/>
      <c r="O461" s="114"/>
      <c r="P461" s="97"/>
    </row>
    <row r="462" spans="1:16" ht="17.25" thickBot="1">
      <c r="A462" s="1136"/>
      <c r="B462" s="1103"/>
      <c r="C462" s="1096"/>
      <c r="D462" s="113"/>
      <c r="E462" s="114"/>
      <c r="F462" s="136"/>
      <c r="G462" s="1114"/>
      <c r="H462" s="1098"/>
      <c r="I462" s="113"/>
      <c r="J462" s="114"/>
      <c r="K462" s="104"/>
      <c r="L462" s="1114"/>
      <c r="M462" s="1099"/>
      <c r="N462" s="113"/>
      <c r="O462" s="114"/>
      <c r="P462" s="104"/>
    </row>
    <row r="463" spans="1:16">
      <c r="A463" s="1094" t="str">
        <f>TEXT(A427,"AAAA")</f>
        <v>星期二</v>
      </c>
      <c r="B463" s="109" t="s">
        <v>437</v>
      </c>
      <c r="C463" s="1095" t="s">
        <v>694</v>
      </c>
      <c r="D463" s="1042"/>
      <c r="E463" s="119" t="s">
        <v>137</v>
      </c>
      <c r="F463" s="125" t="s">
        <v>3137</v>
      </c>
      <c r="G463" s="106" t="s">
        <v>3122</v>
      </c>
      <c r="H463" s="1118" t="s">
        <v>130</v>
      </c>
      <c r="I463" s="118"/>
      <c r="J463" s="119" t="s">
        <v>137</v>
      </c>
      <c r="K463" s="125" t="s">
        <v>3423</v>
      </c>
      <c r="L463" s="106" t="s">
        <v>3463</v>
      </c>
      <c r="M463" s="1120" t="s">
        <v>130</v>
      </c>
      <c r="N463" s="118"/>
      <c r="O463" s="119" t="s">
        <v>137</v>
      </c>
      <c r="P463" s="125" t="s">
        <v>3472</v>
      </c>
    </row>
    <row r="464" spans="1:16">
      <c r="A464" s="1094"/>
      <c r="B464" s="109" t="s">
        <v>3404</v>
      </c>
      <c r="C464" s="1096"/>
      <c r="D464" s="1043"/>
      <c r="E464" s="96" t="s">
        <v>196</v>
      </c>
      <c r="F464" s="97" t="s">
        <v>3318</v>
      </c>
      <c r="G464" s="110" t="s">
        <v>3370</v>
      </c>
      <c r="H464" s="1098"/>
      <c r="I464" s="94"/>
      <c r="J464" s="96" t="s">
        <v>196</v>
      </c>
      <c r="K464" s="97" t="s">
        <v>3424</v>
      </c>
      <c r="L464" s="110"/>
      <c r="M464" s="1099"/>
      <c r="N464" s="94"/>
      <c r="O464" s="96" t="s">
        <v>196</v>
      </c>
      <c r="P464" s="97" t="s">
        <v>3471</v>
      </c>
    </row>
    <row r="465" spans="1:16">
      <c r="A465" s="1094"/>
      <c r="B465" s="110" t="s">
        <v>3325</v>
      </c>
      <c r="C465" s="1096"/>
      <c r="D465" s="1043"/>
      <c r="E465" s="96" t="s">
        <v>146</v>
      </c>
      <c r="F465" s="97" t="s">
        <v>3319</v>
      </c>
      <c r="G465" s="109" t="s">
        <v>3422</v>
      </c>
      <c r="H465" s="1098"/>
      <c r="I465" s="94"/>
      <c r="J465" s="96" t="s">
        <v>146</v>
      </c>
      <c r="K465" s="97" t="s">
        <v>3455</v>
      </c>
      <c r="L465" s="109"/>
      <c r="M465" s="1099"/>
      <c r="N465" s="94"/>
      <c r="O465" s="96" t="s">
        <v>146</v>
      </c>
      <c r="P465" s="97" t="s">
        <v>3473</v>
      </c>
    </row>
    <row r="466" spans="1:16">
      <c r="A466" s="1094"/>
      <c r="B466" s="109" t="s">
        <v>3405</v>
      </c>
      <c r="C466" s="1096"/>
      <c r="D466" s="1043"/>
      <c r="E466" s="96" t="s">
        <v>251</v>
      </c>
      <c r="F466" s="97" t="s">
        <v>3320</v>
      </c>
      <c r="G466" s="110"/>
      <c r="H466" s="1098"/>
      <c r="I466" s="94"/>
      <c r="J466" s="96" t="s">
        <v>251</v>
      </c>
      <c r="K466" s="97" t="s">
        <v>3438</v>
      </c>
      <c r="L466" s="110"/>
      <c r="M466" s="1099"/>
      <c r="N466" s="94"/>
      <c r="O466" s="96" t="s">
        <v>3487</v>
      </c>
      <c r="P466" s="97" t="s">
        <v>3486</v>
      </c>
    </row>
    <row r="467" spans="1:16">
      <c r="A467" s="1094"/>
      <c r="B467" s="109"/>
      <c r="C467" s="1096"/>
      <c r="D467" s="1043"/>
      <c r="E467" s="96" t="s">
        <v>197</v>
      </c>
      <c r="F467" s="97" t="s">
        <v>3416</v>
      </c>
      <c r="G467" s="109"/>
      <c r="H467" s="1098"/>
      <c r="I467" s="94"/>
      <c r="J467" s="96" t="s">
        <v>197</v>
      </c>
      <c r="K467" s="97" t="s">
        <v>3092</v>
      </c>
      <c r="L467" s="109"/>
      <c r="M467" s="1099"/>
      <c r="N467" s="94"/>
      <c r="O467" s="96" t="s">
        <v>197</v>
      </c>
      <c r="P467" s="97" t="s">
        <v>3142</v>
      </c>
    </row>
    <row r="468" spans="1:16">
      <c r="A468" s="1094"/>
      <c r="B468" s="110"/>
      <c r="C468" s="1096"/>
      <c r="D468" s="1043"/>
      <c r="E468" s="96" t="s">
        <v>1651</v>
      </c>
      <c r="F468" s="97" t="s">
        <v>2848</v>
      </c>
      <c r="G468" s="110"/>
      <c r="H468" s="1098"/>
      <c r="I468" s="94"/>
      <c r="J468" s="96" t="s">
        <v>1651</v>
      </c>
      <c r="K468" s="97" t="s">
        <v>2848</v>
      </c>
      <c r="L468" s="110"/>
      <c r="M468" s="1099"/>
      <c r="N468" s="94"/>
      <c r="O468" s="96" t="s">
        <v>1651</v>
      </c>
      <c r="P468" s="97" t="s">
        <v>2848</v>
      </c>
    </row>
    <row r="469" spans="1:16">
      <c r="A469" s="1094"/>
      <c r="B469" s="109"/>
      <c r="C469" s="1096"/>
      <c r="D469" s="1043"/>
      <c r="E469" s="96" t="s">
        <v>2849</v>
      </c>
      <c r="F469" s="97" t="s">
        <v>2850</v>
      </c>
      <c r="G469" s="109"/>
      <c r="H469" s="1098"/>
      <c r="I469" s="94"/>
      <c r="J469" s="96" t="s">
        <v>2849</v>
      </c>
      <c r="K469" s="97" t="s">
        <v>2850</v>
      </c>
      <c r="L469" s="109"/>
      <c r="M469" s="1099"/>
      <c r="N469" s="94"/>
      <c r="O469" s="96" t="s">
        <v>2849</v>
      </c>
      <c r="P469" s="97" t="s">
        <v>2850</v>
      </c>
    </row>
    <row r="470" spans="1:16">
      <c r="A470" s="1094"/>
      <c r="B470" s="110"/>
      <c r="C470" s="1096"/>
      <c r="D470" s="111"/>
      <c r="E470" s="96"/>
      <c r="F470" s="97"/>
      <c r="G470" s="110"/>
      <c r="H470" s="1098"/>
      <c r="I470" s="94"/>
      <c r="J470" s="96"/>
      <c r="K470" s="97"/>
      <c r="L470" s="110"/>
      <c r="M470" s="1099"/>
      <c r="N470" s="94"/>
      <c r="O470" s="96"/>
      <c r="P470" s="97"/>
    </row>
    <row r="471" spans="1:16">
      <c r="A471" s="1094"/>
      <c r="B471" s="107"/>
      <c r="C471" s="1096"/>
      <c r="D471" s="1044"/>
      <c r="E471" s="114"/>
      <c r="F471" s="104"/>
      <c r="G471" s="107"/>
      <c r="H471" s="1098"/>
      <c r="I471" s="113"/>
      <c r="J471" s="114"/>
      <c r="K471" s="97"/>
      <c r="L471" s="107"/>
      <c r="M471" s="1099"/>
      <c r="N471" s="113"/>
      <c r="O471" s="114"/>
      <c r="P471" s="97"/>
    </row>
    <row r="472" spans="1:16" ht="17.25" thickBot="1">
      <c r="A472" s="1094"/>
      <c r="B472" s="107"/>
      <c r="C472" s="1097"/>
      <c r="D472" s="1045" t="s">
        <v>132</v>
      </c>
      <c r="E472" s="123" t="s">
        <v>133</v>
      </c>
      <c r="F472" s="124"/>
      <c r="G472" s="107"/>
      <c r="H472" s="1127"/>
      <c r="I472" s="122" t="s">
        <v>132</v>
      </c>
      <c r="J472" s="123" t="s">
        <v>133</v>
      </c>
      <c r="K472" s="97"/>
      <c r="L472" s="107"/>
      <c r="M472" s="1126"/>
      <c r="N472" s="122" t="s">
        <v>132</v>
      </c>
      <c r="O472" s="123" t="s">
        <v>133</v>
      </c>
      <c r="P472" s="97"/>
    </row>
    <row r="473" spans="1:16">
      <c r="A473" s="105"/>
      <c r="B473" s="109"/>
      <c r="C473" s="1095" t="s">
        <v>695</v>
      </c>
      <c r="D473" s="118"/>
      <c r="E473" s="119" t="s">
        <v>137</v>
      </c>
      <c r="F473" s="125" t="s">
        <v>2854</v>
      </c>
      <c r="G473" s="109"/>
      <c r="H473" s="1118" t="s">
        <v>134</v>
      </c>
      <c r="I473" s="118"/>
      <c r="J473" s="119" t="s">
        <v>137</v>
      </c>
      <c r="K473" s="125" t="s">
        <v>2854</v>
      </c>
      <c r="L473" s="109"/>
      <c r="M473" s="1120" t="s">
        <v>134</v>
      </c>
      <c r="N473" s="118"/>
      <c r="O473" s="119" t="s">
        <v>137</v>
      </c>
      <c r="P473" s="125" t="s">
        <v>2854</v>
      </c>
    </row>
    <row r="474" spans="1:16">
      <c r="A474" s="105"/>
      <c r="B474" s="110"/>
      <c r="C474" s="1096"/>
      <c r="D474" s="94"/>
      <c r="E474" s="96" t="s">
        <v>196</v>
      </c>
      <c r="F474" s="97" t="s">
        <v>3144</v>
      </c>
      <c r="G474" s="110"/>
      <c r="H474" s="1098"/>
      <c r="I474" s="94"/>
      <c r="J474" s="96" t="s">
        <v>196</v>
      </c>
      <c r="K474" s="97" t="s">
        <v>3452</v>
      </c>
      <c r="L474" s="110"/>
      <c r="M474" s="1099"/>
      <c r="N474" s="94"/>
      <c r="O474" s="96" t="s">
        <v>3485</v>
      </c>
      <c r="P474" s="97" t="s">
        <v>3484</v>
      </c>
    </row>
    <row r="475" spans="1:16">
      <c r="A475" s="105"/>
      <c r="B475" s="126"/>
      <c r="C475" s="1096"/>
      <c r="D475" s="94"/>
      <c r="E475" s="96" t="s">
        <v>146</v>
      </c>
      <c r="F475" s="97" t="s">
        <v>2856</v>
      </c>
      <c r="G475" s="126"/>
      <c r="H475" s="1098"/>
      <c r="I475" s="94"/>
      <c r="J475" s="96" t="s">
        <v>146</v>
      </c>
      <c r="K475" s="97" t="s">
        <v>2856</v>
      </c>
      <c r="L475" s="126"/>
      <c r="M475" s="1099"/>
      <c r="N475" s="94"/>
      <c r="O475" s="96" t="s">
        <v>146</v>
      </c>
      <c r="P475" s="128" t="s">
        <v>2856</v>
      </c>
    </row>
    <row r="476" spans="1:16" ht="33">
      <c r="A476" s="105"/>
      <c r="B476" s="107"/>
      <c r="C476" s="1096"/>
      <c r="D476" s="94"/>
      <c r="E476" s="96" t="s">
        <v>251</v>
      </c>
      <c r="F476" s="97" t="s">
        <v>2920</v>
      </c>
      <c r="G476" s="107"/>
      <c r="H476" s="1098"/>
      <c r="I476" s="94"/>
      <c r="J476" s="96" t="s">
        <v>251</v>
      </c>
      <c r="K476" s="97" t="s">
        <v>2920</v>
      </c>
      <c r="L476" s="107"/>
      <c r="M476" s="1099"/>
      <c r="N476" s="94"/>
      <c r="O476" s="96" t="s">
        <v>251</v>
      </c>
      <c r="P476" s="216" t="s">
        <v>2920</v>
      </c>
    </row>
    <row r="477" spans="1:16">
      <c r="A477" s="105"/>
      <c r="B477" s="109"/>
      <c r="C477" s="1096"/>
      <c r="D477" s="94"/>
      <c r="E477" s="96"/>
      <c r="F477" s="97"/>
      <c r="G477" s="109"/>
      <c r="H477" s="1098"/>
      <c r="I477" s="94"/>
      <c r="J477" s="96"/>
      <c r="K477" s="97"/>
      <c r="L477" s="109"/>
      <c r="M477" s="1099"/>
      <c r="N477" s="94"/>
      <c r="O477" s="96"/>
      <c r="P477" s="97"/>
    </row>
    <row r="478" spans="1:16">
      <c r="A478" s="105"/>
      <c r="B478" s="110"/>
      <c r="C478" s="1096"/>
      <c r="D478" s="94"/>
      <c r="E478" s="96"/>
      <c r="F478" s="127"/>
      <c r="G478" s="110"/>
      <c r="H478" s="1098"/>
      <c r="I478" s="94"/>
      <c r="J478" s="96"/>
      <c r="K478" s="127"/>
      <c r="L478" s="110"/>
      <c r="M478" s="1099"/>
      <c r="N478" s="94"/>
      <c r="O478" s="96"/>
      <c r="P478" s="127"/>
    </row>
    <row r="479" spans="1:16">
      <c r="A479" s="105"/>
      <c r="B479" s="109"/>
      <c r="C479" s="1096"/>
      <c r="D479" s="94"/>
      <c r="E479" s="96"/>
      <c r="F479" s="128"/>
      <c r="G479" s="109"/>
      <c r="H479" s="1098"/>
      <c r="I479" s="94"/>
      <c r="J479" s="96"/>
      <c r="K479" s="128"/>
      <c r="L479" s="109"/>
      <c r="M479" s="1099"/>
      <c r="N479" s="94"/>
      <c r="O479" s="96"/>
      <c r="P479" s="128"/>
    </row>
    <row r="480" spans="1:16">
      <c r="A480" s="105"/>
      <c r="B480" s="110"/>
      <c r="C480" s="1096"/>
      <c r="D480" s="217"/>
      <c r="E480" s="114"/>
      <c r="F480" s="216"/>
      <c r="G480" s="110"/>
      <c r="H480" s="1098"/>
      <c r="I480" s="113"/>
      <c r="J480" s="114"/>
      <c r="K480" s="216"/>
      <c r="L480" s="110"/>
      <c r="M480" s="1099"/>
      <c r="N480" s="113"/>
      <c r="O480" s="114"/>
      <c r="P480" s="216"/>
    </row>
    <row r="481" spans="1:16">
      <c r="A481" s="105"/>
      <c r="B481" s="109"/>
      <c r="C481" s="1096"/>
      <c r="D481" s="217"/>
      <c r="E481" s="114"/>
      <c r="F481" s="216"/>
      <c r="G481" s="109"/>
      <c r="H481" s="1098"/>
      <c r="I481" s="113"/>
      <c r="J481" s="114"/>
      <c r="K481" s="216"/>
      <c r="L481" s="109"/>
      <c r="M481" s="1099"/>
      <c r="N481" s="113"/>
      <c r="O481" s="114"/>
      <c r="P481" s="216"/>
    </row>
    <row r="482" spans="1:16" ht="17.25" thickBot="1">
      <c r="A482" s="105"/>
      <c r="B482" s="110"/>
      <c r="C482" s="1097"/>
      <c r="D482" s="129"/>
      <c r="E482" s="130"/>
      <c r="F482" s="104"/>
      <c r="G482" s="110"/>
      <c r="H482" s="1127"/>
      <c r="I482" s="113"/>
      <c r="J482" s="130"/>
      <c r="K482" s="104"/>
      <c r="L482" s="110"/>
      <c r="M482" s="1126"/>
      <c r="N482" s="113"/>
      <c r="O482" s="131"/>
      <c r="P482" s="127"/>
    </row>
    <row r="483" spans="1:16">
      <c r="A483" s="132"/>
      <c r="B483" s="109"/>
      <c r="C483" s="1095" t="s">
        <v>696</v>
      </c>
      <c r="D483" s="118" t="s">
        <v>136</v>
      </c>
      <c r="E483" s="133" t="s">
        <v>137</v>
      </c>
      <c r="F483" s="125" t="s">
        <v>3321</v>
      </c>
      <c r="G483" s="109"/>
      <c r="H483" s="1118" t="s">
        <v>135</v>
      </c>
      <c r="I483" s="118" t="s">
        <v>136</v>
      </c>
      <c r="J483" s="133" t="s">
        <v>137</v>
      </c>
      <c r="K483" s="125" t="s">
        <v>3425</v>
      </c>
      <c r="L483" s="109"/>
      <c r="M483" s="1120" t="s">
        <v>135</v>
      </c>
      <c r="N483" s="118" t="s">
        <v>136</v>
      </c>
      <c r="O483" s="133" t="s">
        <v>137</v>
      </c>
      <c r="P483" s="125" t="s">
        <v>3467</v>
      </c>
    </row>
    <row r="484" spans="1:16">
      <c r="A484" s="132"/>
      <c r="B484" s="110"/>
      <c r="C484" s="1096"/>
      <c r="D484" s="94" t="s">
        <v>141</v>
      </c>
      <c r="E484" s="96" t="s">
        <v>196</v>
      </c>
      <c r="F484" s="134" t="s">
        <v>3266</v>
      </c>
      <c r="G484" s="110"/>
      <c r="H484" s="1098"/>
      <c r="I484" s="94" t="s">
        <v>141</v>
      </c>
      <c r="J484" s="96" t="s">
        <v>196</v>
      </c>
      <c r="K484" s="134" t="s">
        <v>3266</v>
      </c>
      <c r="L484" s="110"/>
      <c r="M484" s="1099"/>
      <c r="N484" s="94" t="s">
        <v>141</v>
      </c>
      <c r="O484" s="96" t="s">
        <v>196</v>
      </c>
      <c r="P484" s="134" t="s">
        <v>3466</v>
      </c>
    </row>
    <row r="485" spans="1:16">
      <c r="A485" s="132"/>
      <c r="B485" s="135"/>
      <c r="C485" s="1096"/>
      <c r="D485" s="94" t="s">
        <v>145</v>
      </c>
      <c r="E485" s="96" t="s">
        <v>146</v>
      </c>
      <c r="F485" s="97" t="s">
        <v>2857</v>
      </c>
      <c r="G485" s="135"/>
      <c r="H485" s="1098"/>
      <c r="I485" s="94" t="s">
        <v>145</v>
      </c>
      <c r="J485" s="96" t="s">
        <v>146</v>
      </c>
      <c r="K485" s="97" t="s">
        <v>2857</v>
      </c>
      <c r="L485" s="135"/>
      <c r="M485" s="1099"/>
      <c r="N485" s="94" t="s">
        <v>145</v>
      </c>
      <c r="O485" s="96" t="s">
        <v>146</v>
      </c>
      <c r="P485" s="97" t="s">
        <v>2857</v>
      </c>
    </row>
    <row r="486" spans="1:16">
      <c r="A486" s="132"/>
      <c r="B486" s="110"/>
      <c r="C486" s="1096"/>
      <c r="D486" s="94" t="s">
        <v>147</v>
      </c>
      <c r="E486" s="96" t="s">
        <v>251</v>
      </c>
      <c r="F486" s="104" t="s">
        <v>2858</v>
      </c>
      <c r="G486" s="110"/>
      <c r="H486" s="1098"/>
      <c r="I486" s="94" t="s">
        <v>147</v>
      </c>
      <c r="J486" s="96" t="s">
        <v>251</v>
      </c>
      <c r="K486" s="104" t="s">
        <v>2858</v>
      </c>
      <c r="L486" s="110"/>
      <c r="M486" s="1099"/>
      <c r="N486" s="94" t="s">
        <v>147</v>
      </c>
      <c r="O486" s="96" t="s">
        <v>251</v>
      </c>
      <c r="P486" s="104" t="s">
        <v>2858</v>
      </c>
    </row>
    <row r="487" spans="1:16">
      <c r="A487" s="132"/>
      <c r="B487" s="135"/>
      <c r="C487" s="1096"/>
      <c r="D487" s="94"/>
      <c r="E487" s="114" t="s">
        <v>3378</v>
      </c>
      <c r="F487" s="136" t="s">
        <v>2859</v>
      </c>
      <c r="G487" s="135"/>
      <c r="H487" s="1098"/>
      <c r="I487" s="94"/>
      <c r="J487" s="114" t="s">
        <v>3378</v>
      </c>
      <c r="K487" s="136" t="s">
        <v>2859</v>
      </c>
      <c r="L487" s="135"/>
      <c r="M487" s="1099"/>
      <c r="N487" s="94" t="s">
        <v>1652</v>
      </c>
      <c r="O487" s="114" t="s">
        <v>3468</v>
      </c>
      <c r="P487" s="136" t="s">
        <v>2859</v>
      </c>
    </row>
    <row r="488" spans="1:16">
      <c r="A488" s="132"/>
      <c r="B488" s="110"/>
      <c r="C488" s="1096"/>
      <c r="D488" s="94"/>
      <c r="E488" s="96"/>
      <c r="F488" s="97"/>
      <c r="G488" s="110"/>
      <c r="H488" s="1098"/>
      <c r="I488" s="94"/>
      <c r="J488" s="96"/>
      <c r="K488" s="97"/>
      <c r="L488" s="110"/>
      <c r="M488" s="1099"/>
      <c r="N488" s="94"/>
      <c r="O488" s="96" t="s">
        <v>3481</v>
      </c>
      <c r="P488" s="101" t="s">
        <v>3482</v>
      </c>
    </row>
    <row r="489" spans="1:16">
      <c r="A489" s="132"/>
      <c r="B489" s="135"/>
      <c r="C489" s="1096"/>
      <c r="D489" s="94"/>
      <c r="E489" s="114"/>
      <c r="F489" s="136"/>
      <c r="G489" s="135"/>
      <c r="H489" s="1098"/>
      <c r="I489" s="94"/>
      <c r="J489" s="114"/>
      <c r="K489" s="136"/>
      <c r="L489" s="135"/>
      <c r="M489" s="1099"/>
      <c r="N489" s="94" t="s">
        <v>3469</v>
      </c>
      <c r="O489" s="114" t="s">
        <v>3483</v>
      </c>
      <c r="P489" s="127" t="s">
        <v>3470</v>
      </c>
    </row>
    <row r="490" spans="1:16">
      <c r="A490" s="132"/>
      <c r="B490" s="110"/>
      <c r="C490" s="1096"/>
      <c r="D490" s="94"/>
      <c r="E490" s="96"/>
      <c r="F490" s="97"/>
      <c r="G490" s="110"/>
      <c r="H490" s="1098"/>
      <c r="I490" s="94"/>
      <c r="J490" s="96"/>
      <c r="K490" s="97"/>
      <c r="L490" s="110"/>
      <c r="M490" s="1099"/>
      <c r="N490" s="94"/>
      <c r="O490" s="96"/>
      <c r="P490" s="97"/>
    </row>
    <row r="491" spans="1:16">
      <c r="A491" s="132"/>
      <c r="B491" s="135"/>
      <c r="C491" s="1096"/>
      <c r="D491" s="94"/>
      <c r="E491" s="96"/>
      <c r="F491" s="97"/>
      <c r="G491" s="135"/>
      <c r="H491" s="1098"/>
      <c r="I491" s="94"/>
      <c r="J491" s="96"/>
      <c r="K491" s="97"/>
      <c r="L491" s="135"/>
      <c r="M491" s="1099"/>
      <c r="N491" s="94"/>
      <c r="O491" s="96"/>
      <c r="P491" s="97"/>
    </row>
    <row r="492" spans="1:16" ht="17.25" thickBot="1">
      <c r="A492" s="132"/>
      <c r="B492" s="110"/>
      <c r="C492" s="1097"/>
      <c r="D492" s="115"/>
      <c r="E492" s="116"/>
      <c r="F492" s="117"/>
      <c r="G492" s="110"/>
      <c r="H492" s="1127"/>
      <c r="I492" s="115"/>
      <c r="J492" s="130"/>
      <c r="K492" s="104"/>
      <c r="L492" s="110"/>
      <c r="M492" s="1126"/>
      <c r="N492" s="115"/>
      <c r="O492" s="130"/>
      <c r="P492" s="104"/>
    </row>
    <row r="493" spans="1:16">
      <c r="A493" s="132"/>
      <c r="B493" s="135"/>
      <c r="C493" s="1095" t="s">
        <v>697</v>
      </c>
      <c r="D493" s="137" t="s">
        <v>150</v>
      </c>
      <c r="E493" s="138"/>
      <c r="F493" s="139" t="s">
        <v>151</v>
      </c>
      <c r="G493" s="135"/>
      <c r="H493" s="1118" t="s">
        <v>149</v>
      </c>
      <c r="I493" s="137" t="s">
        <v>150</v>
      </c>
      <c r="J493" s="138"/>
      <c r="K493" s="139" t="s">
        <v>151</v>
      </c>
      <c r="L493" s="135"/>
      <c r="M493" s="1120" t="s">
        <v>149</v>
      </c>
      <c r="N493" s="137" t="s">
        <v>150</v>
      </c>
      <c r="O493" s="138"/>
      <c r="P493" s="139" t="s">
        <v>151</v>
      </c>
    </row>
    <row r="494" spans="1:16">
      <c r="A494" s="132"/>
      <c r="B494" s="110"/>
      <c r="C494" s="1096"/>
      <c r="D494" s="120"/>
      <c r="E494" s="121"/>
      <c r="F494" s="140"/>
      <c r="G494" s="110"/>
      <c r="H494" s="1098"/>
      <c r="I494" s="94"/>
      <c r="J494" s="96"/>
      <c r="K494" s="97"/>
      <c r="L494" s="110"/>
      <c r="M494" s="1099"/>
      <c r="N494" s="94" t="s">
        <v>3501</v>
      </c>
      <c r="O494" s="96"/>
      <c r="P494" s="97" t="s">
        <v>3502</v>
      </c>
    </row>
    <row r="495" spans="1:16">
      <c r="A495" s="132"/>
      <c r="B495" s="135"/>
      <c r="C495" s="1096"/>
      <c r="D495" s="94"/>
      <c r="E495" s="96"/>
      <c r="F495" s="97"/>
      <c r="G495" s="135"/>
      <c r="H495" s="1098"/>
      <c r="I495" s="94"/>
      <c r="J495" s="96"/>
      <c r="K495" s="97"/>
      <c r="L495" s="135"/>
      <c r="M495" s="1099"/>
      <c r="N495" s="94" t="s">
        <v>3503</v>
      </c>
      <c r="O495" s="96"/>
      <c r="P495" s="97" t="s">
        <v>3504</v>
      </c>
    </row>
    <row r="496" spans="1:16">
      <c r="A496" s="132"/>
      <c r="B496" s="110"/>
      <c r="C496" s="1096"/>
      <c r="D496" s="113"/>
      <c r="E496" s="114"/>
      <c r="F496" s="104"/>
      <c r="G496" s="110"/>
      <c r="H496" s="1098"/>
      <c r="I496" s="113"/>
      <c r="J496" s="114"/>
      <c r="K496" s="104"/>
      <c r="L496" s="110"/>
      <c r="M496" s="1099"/>
      <c r="N496" s="113"/>
      <c r="O496" s="114"/>
      <c r="P496" s="104"/>
    </row>
    <row r="497" spans="1:16">
      <c r="A497" s="1122"/>
      <c r="B497" s="135"/>
      <c r="C497" s="1096"/>
      <c r="D497" s="94"/>
      <c r="E497" s="96"/>
      <c r="F497" s="97"/>
      <c r="G497" s="135"/>
      <c r="H497" s="1098"/>
      <c r="I497" s="94"/>
      <c r="J497" s="96"/>
      <c r="K497" s="97"/>
      <c r="L497" s="135"/>
      <c r="M497" s="1099"/>
      <c r="N497" s="94"/>
      <c r="O497" s="96"/>
      <c r="P497" s="97"/>
    </row>
    <row r="498" spans="1:16">
      <c r="A498" s="1122"/>
      <c r="B498" s="110"/>
      <c r="C498" s="1096"/>
      <c r="D498" s="94"/>
      <c r="E498" s="96"/>
      <c r="F498" s="97"/>
      <c r="G498" s="110"/>
      <c r="H498" s="1098"/>
      <c r="I498" s="94"/>
      <c r="J498" s="96"/>
      <c r="K498" s="97"/>
      <c r="L498" s="110"/>
      <c r="M498" s="1099"/>
      <c r="N498" s="94"/>
      <c r="O498" s="96"/>
      <c r="P498" s="97"/>
    </row>
    <row r="499" spans="1:16">
      <c r="A499" s="1122"/>
      <c r="B499" s="135"/>
      <c r="C499" s="1096"/>
      <c r="D499" s="113"/>
      <c r="E499" s="114"/>
      <c r="F499" s="104"/>
      <c r="G499" s="135"/>
      <c r="H499" s="1098"/>
      <c r="I499" s="113"/>
      <c r="J499" s="114"/>
      <c r="K499" s="104"/>
      <c r="L499" s="135"/>
      <c r="M499" s="1099"/>
      <c r="N499" s="113"/>
      <c r="O499" s="114"/>
      <c r="P499" s="104"/>
    </row>
    <row r="500" spans="1:16" ht="17.25" thickBot="1">
      <c r="A500" s="1123"/>
      <c r="B500" s="141"/>
      <c r="C500" s="1117"/>
      <c r="D500" s="142"/>
      <c r="E500" s="143"/>
      <c r="F500" s="144"/>
      <c r="G500" s="141"/>
      <c r="H500" s="1119"/>
      <c r="I500" s="142"/>
      <c r="J500" s="143"/>
      <c r="K500" s="144"/>
      <c r="L500" s="141"/>
      <c r="M500" s="1121"/>
      <c r="N500" s="142"/>
      <c r="O500" s="143"/>
      <c r="P500" s="144"/>
    </row>
    <row r="501" spans="1:16" s="146" customFormat="1" ht="27" customHeight="1" thickTop="1" thickBot="1">
      <c r="A501" s="145"/>
      <c r="B501" s="1124" t="s">
        <v>152</v>
      </c>
      <c r="C501" s="1124"/>
      <c r="D501" s="1124"/>
      <c r="E501" s="1124"/>
      <c r="F501" s="1124"/>
      <c r="G501" s="1125" t="s">
        <v>153</v>
      </c>
      <c r="H501" s="1125"/>
      <c r="I501" s="1125"/>
      <c r="J501" s="1125"/>
      <c r="K501" s="1125"/>
      <c r="L501" s="1125"/>
      <c r="M501" s="1125"/>
      <c r="N501" s="1128" t="s">
        <v>154</v>
      </c>
      <c r="O501" s="1128"/>
      <c r="P501" s="1128"/>
    </row>
    <row r="502" spans="1:16" s="159" customFormat="1" ht="21.75" customHeight="1" thickTop="1" thickBot="1">
      <c r="A502" s="147" t="s">
        <v>0</v>
      </c>
      <c r="B502" s="148"/>
      <c r="C502" s="149" t="s">
        <v>155</v>
      </c>
      <c r="D502" s="150" t="s">
        <v>156</v>
      </c>
      <c r="E502" s="151" t="s">
        <v>157</v>
      </c>
      <c r="F502" s="152" t="s">
        <v>158</v>
      </c>
      <c r="G502" s="153" t="s">
        <v>159</v>
      </c>
      <c r="H502" s="154" t="s">
        <v>150</v>
      </c>
      <c r="I502" s="155" t="s">
        <v>156</v>
      </c>
      <c r="J502" s="155" t="s">
        <v>157</v>
      </c>
      <c r="K502" s="155" t="s">
        <v>158</v>
      </c>
      <c r="L502" s="154" t="s">
        <v>160</v>
      </c>
      <c r="M502" s="156" t="s">
        <v>161</v>
      </c>
      <c r="N502" s="157" t="s">
        <v>155</v>
      </c>
      <c r="O502" s="151" t="s">
        <v>157</v>
      </c>
      <c r="P502" s="158" t="s">
        <v>158</v>
      </c>
    </row>
    <row r="503" spans="1:16" s="172" customFormat="1" ht="17.25" thickTop="1">
      <c r="A503" s="1137">
        <f>A427</f>
        <v>46147</v>
      </c>
      <c r="B503" s="1132" t="s">
        <v>698</v>
      </c>
      <c r="C503" s="160"/>
      <c r="D503" s="161"/>
      <c r="E503" s="162"/>
      <c r="F503" s="163"/>
      <c r="G503" s="164" t="s">
        <v>1519</v>
      </c>
      <c r="H503" s="165" t="s">
        <v>2801</v>
      </c>
      <c r="I503" s="166" t="s">
        <v>2810</v>
      </c>
      <c r="J503" s="166" t="s">
        <v>3101</v>
      </c>
      <c r="K503" s="167" t="s">
        <v>3387</v>
      </c>
      <c r="L503" s="168"/>
      <c r="M503" s="169"/>
      <c r="N503" s="170"/>
      <c r="O503" s="166"/>
      <c r="P503" s="171"/>
    </row>
    <row r="504" spans="1:16" s="172" customFormat="1" ht="33">
      <c r="A504" s="1138"/>
      <c r="B504" s="1133"/>
      <c r="C504" s="173"/>
      <c r="D504" s="174"/>
      <c r="E504" s="175"/>
      <c r="F504" s="176"/>
      <c r="G504" s="173" t="s">
        <v>1519</v>
      </c>
      <c r="H504" s="177" t="s">
        <v>3276</v>
      </c>
      <c r="I504" s="175" t="s">
        <v>3277</v>
      </c>
      <c r="J504" s="175" t="s">
        <v>3044</v>
      </c>
      <c r="K504" s="178" t="s">
        <v>3421</v>
      </c>
      <c r="L504" s="179"/>
      <c r="M504" s="180"/>
      <c r="N504" s="181"/>
      <c r="O504" s="175"/>
      <c r="P504" s="182"/>
    </row>
    <row r="505" spans="1:16" s="172" customFormat="1">
      <c r="A505" s="1138"/>
      <c r="B505" s="1133"/>
      <c r="C505" s="173"/>
      <c r="D505" s="174"/>
      <c r="E505" s="175"/>
      <c r="F505" s="176"/>
      <c r="G505" s="173" t="s">
        <v>1519</v>
      </c>
      <c r="H505" s="183" t="s">
        <v>3399</v>
      </c>
      <c r="I505" s="175" t="s">
        <v>3274</v>
      </c>
      <c r="J505" s="175" t="s">
        <v>3113</v>
      </c>
      <c r="K505" s="178" t="s">
        <v>3400</v>
      </c>
      <c r="L505" s="184"/>
      <c r="M505" s="180"/>
      <c r="N505" s="181"/>
      <c r="O505" s="175"/>
      <c r="P505" s="182"/>
    </row>
    <row r="506" spans="1:16" s="172" customFormat="1">
      <c r="A506" s="1138"/>
      <c r="B506" s="1133"/>
      <c r="C506" s="173"/>
      <c r="D506" s="218"/>
      <c r="E506" s="175"/>
      <c r="F506" s="176"/>
      <c r="G506" s="173"/>
      <c r="H506" s="183"/>
      <c r="I506" s="175"/>
      <c r="J506" s="175"/>
      <c r="K506" s="187"/>
      <c r="L506" s="184"/>
      <c r="M506" s="180"/>
      <c r="N506" s="181"/>
      <c r="O506" s="175"/>
      <c r="P506" s="182"/>
    </row>
    <row r="507" spans="1:16" s="172" customFormat="1">
      <c r="A507" s="1138"/>
      <c r="B507" s="1133"/>
      <c r="C507" s="173"/>
      <c r="D507" s="185"/>
      <c r="E507" s="175"/>
      <c r="F507" s="182"/>
      <c r="G507" s="173"/>
      <c r="H507" s="186"/>
      <c r="I507" s="175"/>
      <c r="J507" s="175"/>
      <c r="K507" s="187"/>
      <c r="L507" s="184"/>
      <c r="M507" s="180"/>
      <c r="N507" s="181"/>
      <c r="O507" s="175"/>
      <c r="P507" s="182"/>
    </row>
    <row r="508" spans="1:16" s="172" customFormat="1">
      <c r="A508" s="1138"/>
      <c r="B508" s="1133"/>
      <c r="C508" s="173"/>
      <c r="D508" s="174"/>
      <c r="E508" s="175"/>
      <c r="F508" s="188"/>
      <c r="G508" s="198"/>
      <c r="H508" s="183"/>
      <c r="I508" s="191"/>
      <c r="J508" s="175"/>
      <c r="K508" s="178"/>
      <c r="L508" s="189"/>
      <c r="M508" s="190"/>
      <c r="N508" s="181"/>
      <c r="O508" s="175"/>
      <c r="P508" s="182"/>
    </row>
    <row r="509" spans="1:16" s="172" customFormat="1">
      <c r="A509" s="1138"/>
      <c r="B509" s="1133"/>
      <c r="C509" s="173"/>
      <c r="D509" s="174"/>
      <c r="E509" s="175"/>
      <c r="F509" s="182"/>
      <c r="G509" s="173"/>
      <c r="H509" s="183"/>
      <c r="I509" s="191"/>
      <c r="J509" s="175"/>
      <c r="K509" s="178"/>
      <c r="L509" s="184"/>
      <c r="M509" s="180"/>
      <c r="N509" s="181"/>
      <c r="O509" s="175"/>
      <c r="P509" s="182"/>
    </row>
    <row r="510" spans="1:16" s="172" customFormat="1">
      <c r="A510" s="1138"/>
      <c r="B510" s="1133"/>
      <c r="C510" s="173"/>
      <c r="D510" s="174"/>
      <c r="E510" s="175"/>
      <c r="F510" s="182"/>
      <c r="G510" s="219"/>
      <c r="H510" s="183"/>
      <c r="I510" s="175"/>
      <c r="J510" s="175"/>
      <c r="K510" s="178"/>
      <c r="L510" s="184"/>
      <c r="M510" s="180"/>
      <c r="N510" s="181"/>
      <c r="O510" s="175"/>
      <c r="P510" s="182"/>
    </row>
    <row r="511" spans="1:16" s="172" customFormat="1">
      <c r="A511" s="1138"/>
      <c r="B511" s="1133"/>
      <c r="C511" s="173"/>
      <c r="D511" s="174"/>
      <c r="E511" s="175"/>
      <c r="F511" s="188"/>
      <c r="G511" s="173"/>
      <c r="H511" s="183"/>
      <c r="I511" s="191"/>
      <c r="J511" s="175"/>
      <c r="K511" s="178"/>
      <c r="L511" s="184"/>
      <c r="M511" s="180"/>
      <c r="N511" s="181"/>
      <c r="O511" s="175"/>
      <c r="P511" s="182"/>
    </row>
    <row r="512" spans="1:16" s="172" customFormat="1">
      <c r="A512" s="1138"/>
      <c r="B512" s="1133"/>
      <c r="C512" s="173"/>
      <c r="D512" s="174"/>
      <c r="E512" s="175"/>
      <c r="F512" s="182"/>
      <c r="G512" s="173"/>
      <c r="H512" s="183"/>
      <c r="I512" s="191"/>
      <c r="J512" s="175"/>
      <c r="K512" s="178"/>
      <c r="L512" s="184"/>
      <c r="M512" s="180"/>
      <c r="N512" s="181"/>
      <c r="O512" s="175"/>
      <c r="P512" s="182"/>
    </row>
    <row r="513" spans="1:16" s="172" customFormat="1">
      <c r="A513" s="1138"/>
      <c r="B513" s="1133"/>
      <c r="C513" s="192"/>
      <c r="D513" s="193"/>
      <c r="E513" s="194"/>
      <c r="F513" s="195"/>
      <c r="G513" s="173"/>
      <c r="H513" s="177"/>
      <c r="I513" s="175"/>
      <c r="J513" s="175"/>
      <c r="K513" s="178"/>
      <c r="L513" s="184"/>
      <c r="M513" s="180"/>
      <c r="N513" s="196"/>
      <c r="O513" s="194"/>
      <c r="P513" s="195"/>
    </row>
    <row r="514" spans="1:16" s="172" customFormat="1">
      <c r="A514" s="1138"/>
      <c r="B514" s="1133"/>
      <c r="C514" s="192"/>
      <c r="D514" s="193"/>
      <c r="E514" s="194"/>
      <c r="F514" s="195"/>
      <c r="G514" s="198"/>
      <c r="H514" s="183"/>
      <c r="I514" s="191"/>
      <c r="J514" s="175"/>
      <c r="K514" s="178"/>
      <c r="L514" s="184"/>
      <c r="M514" s="180"/>
      <c r="N514" s="196"/>
      <c r="O514" s="194"/>
      <c r="P514" s="195"/>
    </row>
    <row r="515" spans="1:16" s="172" customFormat="1">
      <c r="A515" s="1138"/>
      <c r="B515" s="1133"/>
      <c r="C515" s="192"/>
      <c r="D515" s="193"/>
      <c r="E515" s="194"/>
      <c r="F515" s="195"/>
      <c r="G515" s="173"/>
      <c r="H515" s="199"/>
      <c r="I515" s="191"/>
      <c r="J515" s="200"/>
      <c r="K515" s="197"/>
      <c r="L515" s="184"/>
      <c r="M515" s="180"/>
      <c r="N515" s="196"/>
      <c r="O515" s="194"/>
      <c r="P515" s="195"/>
    </row>
    <row r="516" spans="1:16" s="172" customFormat="1">
      <c r="A516" s="1138"/>
      <c r="B516" s="1133"/>
      <c r="C516" s="192"/>
      <c r="D516" s="193"/>
      <c r="E516" s="194"/>
      <c r="F516" s="195"/>
      <c r="G516" s="173"/>
      <c r="H516" s="201"/>
      <c r="I516" s="175"/>
      <c r="J516" s="175"/>
      <c r="K516" s="178"/>
      <c r="L516" s="184"/>
      <c r="M516" s="180"/>
      <c r="N516" s="196"/>
      <c r="O516" s="194"/>
      <c r="P516" s="195"/>
    </row>
    <row r="517" spans="1:16" s="172" customFormat="1">
      <c r="A517" s="1138"/>
      <c r="B517" s="1133"/>
      <c r="C517" s="192"/>
      <c r="D517" s="193"/>
      <c r="E517" s="194"/>
      <c r="F517" s="195"/>
      <c r="G517" s="198"/>
      <c r="H517" s="183"/>
      <c r="I517" s="200"/>
      <c r="J517" s="200"/>
      <c r="K517" s="197"/>
      <c r="L517" s="184"/>
      <c r="M517" s="180"/>
      <c r="N517" s="196"/>
      <c r="O517" s="194"/>
      <c r="P517" s="195"/>
    </row>
    <row r="518" spans="1:16" s="172" customFormat="1">
      <c r="A518" s="1138"/>
      <c r="B518" s="1133"/>
      <c r="C518" s="192"/>
      <c r="D518" s="193"/>
      <c r="E518" s="194"/>
      <c r="F518" s="195"/>
      <c r="G518" s="173"/>
      <c r="H518" s="183"/>
      <c r="I518" s="200"/>
      <c r="J518" s="200"/>
      <c r="K518" s="197"/>
      <c r="L518" s="179"/>
      <c r="M518" s="180"/>
      <c r="N518" s="196"/>
      <c r="O518" s="194"/>
      <c r="P518" s="195"/>
    </row>
    <row r="519" spans="1:16" s="172" customFormat="1">
      <c r="A519" s="1138"/>
      <c r="B519" s="1133"/>
      <c r="C519" s="192"/>
      <c r="D519" s="193"/>
      <c r="E519" s="194"/>
      <c r="F519" s="195"/>
      <c r="G519" s="192"/>
      <c r="H519" s="201"/>
      <c r="I519" s="202"/>
      <c r="J519" s="202"/>
      <c r="K519" s="203"/>
      <c r="L519" s="204"/>
      <c r="M519" s="190"/>
      <c r="N519" s="196"/>
      <c r="O519" s="194"/>
      <c r="P519" s="195"/>
    </row>
    <row r="520" spans="1:16" s="172" customFormat="1">
      <c r="A520" s="1138"/>
      <c r="B520" s="1133"/>
      <c r="C520" s="192"/>
      <c r="D520" s="193"/>
      <c r="E520" s="194"/>
      <c r="F520" s="195"/>
      <c r="G520" s="192"/>
      <c r="H520" s="201"/>
      <c r="I520" s="202"/>
      <c r="J520" s="202"/>
      <c r="K520" s="203"/>
      <c r="L520" s="204"/>
      <c r="M520" s="190"/>
      <c r="N520" s="196"/>
      <c r="O520" s="194"/>
      <c r="P520" s="195"/>
    </row>
    <row r="521" spans="1:16" s="172" customFormat="1">
      <c r="A521" s="1138"/>
      <c r="B521" s="1133"/>
      <c r="C521" s="192"/>
      <c r="D521" s="193"/>
      <c r="E521" s="194"/>
      <c r="F521" s="195"/>
      <c r="G521" s="192"/>
      <c r="H521" s="201"/>
      <c r="I521" s="202"/>
      <c r="J521" s="202"/>
      <c r="K521" s="203"/>
      <c r="L521" s="204"/>
      <c r="M521" s="190"/>
      <c r="N521" s="196"/>
      <c r="O521" s="194"/>
      <c r="P521" s="195"/>
    </row>
    <row r="522" spans="1:16" s="172" customFormat="1" ht="17.25" thickBot="1">
      <c r="A522" s="1139"/>
      <c r="B522" s="1134"/>
      <c r="C522" s="205"/>
      <c r="D522" s="206"/>
      <c r="E522" s="207"/>
      <c r="F522" s="208"/>
      <c r="G522" s="209"/>
      <c r="H522" s="210"/>
      <c r="I522" s="211"/>
      <c r="J522" s="211"/>
      <c r="K522" s="212"/>
      <c r="L522" s="213"/>
      <c r="M522" s="214"/>
      <c r="N522" s="215"/>
      <c r="O522" s="207"/>
      <c r="P522" s="208"/>
    </row>
    <row r="523" spans="1:16" s="71" customFormat="1" ht="37.5" customHeight="1" thickTop="1" thickBot="1">
      <c r="A523" s="1135">
        <f>A427+1</f>
        <v>46148</v>
      </c>
      <c r="B523" s="90" t="s">
        <v>162</v>
      </c>
      <c r="C523" s="1095" t="s">
        <v>693</v>
      </c>
      <c r="D523" s="91" t="s">
        <v>114</v>
      </c>
      <c r="E523" s="92" t="s">
        <v>137</v>
      </c>
      <c r="F523" s="93" t="s">
        <v>3521</v>
      </c>
      <c r="G523" s="90" t="s">
        <v>162</v>
      </c>
      <c r="H523" s="1098" t="s">
        <v>163</v>
      </c>
      <c r="I523" s="91" t="s">
        <v>114</v>
      </c>
      <c r="J523" s="92" t="s">
        <v>137</v>
      </c>
      <c r="K523" s="93" t="s">
        <v>3521</v>
      </c>
      <c r="L523" s="90" t="s">
        <v>162</v>
      </c>
      <c r="M523" s="1099" t="s">
        <v>163</v>
      </c>
      <c r="N523" s="91" t="s">
        <v>114</v>
      </c>
      <c r="O523" s="92" t="s">
        <v>137</v>
      </c>
      <c r="P523" s="93" t="s">
        <v>3635</v>
      </c>
    </row>
    <row r="524" spans="1:16" ht="18" customHeight="1">
      <c r="A524" s="1136"/>
      <c r="B524" s="1100" t="s">
        <v>3517</v>
      </c>
      <c r="C524" s="1096"/>
      <c r="D524" s="94" t="s">
        <v>1536</v>
      </c>
      <c r="E524" s="95" t="s">
        <v>196</v>
      </c>
      <c r="F524" s="93" t="s">
        <v>3522</v>
      </c>
      <c r="G524" s="1100" t="s">
        <v>1517</v>
      </c>
      <c r="H524" s="1098"/>
      <c r="I524" s="94" t="s">
        <v>1536</v>
      </c>
      <c r="J524" s="95" t="s">
        <v>196</v>
      </c>
      <c r="K524" s="93" t="s">
        <v>3522</v>
      </c>
      <c r="L524" s="1100" t="s">
        <v>12</v>
      </c>
      <c r="M524" s="1099"/>
      <c r="N524" s="94" t="s">
        <v>1536</v>
      </c>
      <c r="O524" s="95" t="s">
        <v>196</v>
      </c>
      <c r="P524" s="101" t="s">
        <v>3625</v>
      </c>
    </row>
    <row r="525" spans="1:16" ht="17.25" thickBot="1">
      <c r="A525" s="1136"/>
      <c r="B525" s="1101"/>
      <c r="C525" s="1096"/>
      <c r="D525" s="94" t="s">
        <v>116</v>
      </c>
      <c r="E525" s="96" t="s">
        <v>146</v>
      </c>
      <c r="F525" s="98" t="s">
        <v>3556</v>
      </c>
      <c r="G525" s="1101"/>
      <c r="H525" s="1098"/>
      <c r="I525" s="94" t="s">
        <v>116</v>
      </c>
      <c r="J525" s="96" t="s">
        <v>146</v>
      </c>
      <c r="K525" s="98" t="s">
        <v>3601</v>
      </c>
      <c r="L525" s="1101"/>
      <c r="M525" s="1099"/>
      <c r="N525" s="94" t="s">
        <v>116</v>
      </c>
      <c r="O525" s="96" t="s">
        <v>146</v>
      </c>
      <c r="P525" s="1067" t="s">
        <v>3627</v>
      </c>
    </row>
    <row r="526" spans="1:16" ht="17.25" thickBot="1">
      <c r="A526" s="1136"/>
      <c r="B526" s="90" t="s">
        <v>167</v>
      </c>
      <c r="C526" s="1096"/>
      <c r="D526" s="94" t="s">
        <v>165</v>
      </c>
      <c r="E526" s="96" t="s">
        <v>251</v>
      </c>
      <c r="F526" s="97" t="s">
        <v>3450</v>
      </c>
      <c r="G526" s="90" t="s">
        <v>167</v>
      </c>
      <c r="H526" s="1098"/>
      <c r="I526" s="94" t="s">
        <v>165</v>
      </c>
      <c r="J526" s="96" t="s">
        <v>251</v>
      </c>
      <c r="K526" s="97" t="s">
        <v>3573</v>
      </c>
      <c r="L526" s="90" t="s">
        <v>167</v>
      </c>
      <c r="M526" s="1099"/>
      <c r="N526" s="94" t="s">
        <v>165</v>
      </c>
      <c r="O526" s="96" t="s">
        <v>251</v>
      </c>
      <c r="P526" s="97" t="s">
        <v>3628</v>
      </c>
    </row>
    <row r="527" spans="1:16">
      <c r="A527" s="1136"/>
      <c r="B527" s="1081" t="s">
        <v>3518</v>
      </c>
      <c r="C527" s="1096"/>
      <c r="D527" s="94" t="s">
        <v>120</v>
      </c>
      <c r="E527" s="96" t="s">
        <v>197</v>
      </c>
      <c r="F527" s="97" t="s">
        <v>3523</v>
      </c>
      <c r="G527" s="1081" t="s">
        <v>1527</v>
      </c>
      <c r="H527" s="1098"/>
      <c r="I527" s="94" t="s">
        <v>120</v>
      </c>
      <c r="J527" s="96" t="s">
        <v>197</v>
      </c>
      <c r="K527" s="112" t="s">
        <v>3572</v>
      </c>
      <c r="L527" s="1081" t="s">
        <v>3615</v>
      </c>
      <c r="M527" s="1099"/>
      <c r="N527" s="94" t="s">
        <v>120</v>
      </c>
      <c r="O527" s="96" t="s">
        <v>197</v>
      </c>
      <c r="P527" s="112" t="s">
        <v>3636</v>
      </c>
    </row>
    <row r="528" spans="1:16">
      <c r="A528" s="1136"/>
      <c r="B528" s="1082"/>
      <c r="C528" s="1096"/>
      <c r="D528" s="94" t="s">
        <v>1697</v>
      </c>
      <c r="E528" s="96" t="s">
        <v>1651</v>
      </c>
      <c r="F528" s="97" t="s">
        <v>1105</v>
      </c>
      <c r="G528" s="1082"/>
      <c r="H528" s="1098"/>
      <c r="I528" s="94" t="s">
        <v>1697</v>
      </c>
      <c r="J528" s="96" t="s">
        <v>1651</v>
      </c>
      <c r="K528" s="97" t="s">
        <v>1105</v>
      </c>
      <c r="L528" s="1082"/>
      <c r="M528" s="1099"/>
      <c r="N528" s="94" t="s">
        <v>1697</v>
      </c>
      <c r="O528" s="96" t="s">
        <v>1651</v>
      </c>
      <c r="P528" s="97" t="s">
        <v>1105</v>
      </c>
    </row>
    <row r="529" spans="1:16">
      <c r="A529" s="1136"/>
      <c r="B529" s="1083"/>
      <c r="C529" s="1096"/>
      <c r="D529" s="94" t="s">
        <v>1790</v>
      </c>
      <c r="E529" s="96" t="s">
        <v>1791</v>
      </c>
      <c r="F529" s="93" t="s">
        <v>3457</v>
      </c>
      <c r="G529" s="1083"/>
      <c r="H529" s="1098"/>
      <c r="I529" s="94" t="s">
        <v>1790</v>
      </c>
      <c r="J529" s="96" t="s">
        <v>1791</v>
      </c>
      <c r="K529" s="93" t="s">
        <v>3457</v>
      </c>
      <c r="L529" s="1083"/>
      <c r="M529" s="1099"/>
      <c r="N529" s="94" t="s">
        <v>1790</v>
      </c>
      <c r="O529" s="96" t="s">
        <v>1791</v>
      </c>
      <c r="P529" s="93" t="s">
        <v>3457</v>
      </c>
    </row>
    <row r="530" spans="1:16">
      <c r="A530" s="1136"/>
      <c r="B530" s="1082"/>
      <c r="C530" s="1096"/>
      <c r="D530" s="94"/>
      <c r="E530" s="96" t="s">
        <v>2830</v>
      </c>
      <c r="F530" s="99" t="s">
        <v>2831</v>
      </c>
      <c r="G530" s="1082"/>
      <c r="H530" s="1098"/>
      <c r="I530" s="94"/>
      <c r="J530" s="96" t="s">
        <v>2830</v>
      </c>
      <c r="K530" s="99" t="s">
        <v>2831</v>
      </c>
      <c r="L530" s="1082"/>
      <c r="M530" s="1099"/>
      <c r="N530" s="94"/>
      <c r="O530" s="96" t="s">
        <v>2830</v>
      </c>
      <c r="P530" s="93" t="s">
        <v>2831</v>
      </c>
    </row>
    <row r="531" spans="1:16">
      <c r="A531" s="1136"/>
      <c r="B531" s="1083"/>
      <c r="C531" s="1096"/>
      <c r="D531" s="94"/>
      <c r="E531" s="96" t="s">
        <v>2832</v>
      </c>
      <c r="F531" s="102" t="s">
        <v>2833</v>
      </c>
      <c r="G531" s="1083"/>
      <c r="H531" s="1098"/>
      <c r="I531" s="94"/>
      <c r="J531" s="96" t="s">
        <v>2832</v>
      </c>
      <c r="K531" s="921" t="s">
        <v>2833</v>
      </c>
      <c r="L531" s="1083"/>
      <c r="M531" s="1099"/>
      <c r="N531" s="94"/>
      <c r="O531" s="96" t="s">
        <v>2832</v>
      </c>
      <c r="P531" s="99" t="s">
        <v>2833</v>
      </c>
    </row>
    <row r="532" spans="1:16" ht="17.25" thickBot="1">
      <c r="A532" s="1136"/>
      <c r="B532" s="1082"/>
      <c r="C532" s="1096"/>
      <c r="D532" s="94" t="s">
        <v>147</v>
      </c>
      <c r="E532" s="96" t="s">
        <v>2834</v>
      </c>
      <c r="F532" s="99" t="s">
        <v>3524</v>
      </c>
      <c r="G532" s="1082"/>
      <c r="H532" s="1098"/>
      <c r="I532" s="94" t="s">
        <v>147</v>
      </c>
      <c r="J532" s="96" t="s">
        <v>2834</v>
      </c>
      <c r="K532" s="99" t="s">
        <v>3579</v>
      </c>
      <c r="L532" s="1082"/>
      <c r="M532" s="1099"/>
      <c r="N532" s="94" t="s">
        <v>147</v>
      </c>
      <c r="O532" s="96" t="s">
        <v>2834</v>
      </c>
      <c r="P532" s="99" t="s">
        <v>3629</v>
      </c>
    </row>
    <row r="533" spans="1:16" ht="17.25" thickBot="1">
      <c r="A533" s="1136"/>
      <c r="B533" s="100" t="s">
        <v>168</v>
      </c>
      <c r="C533" s="1096"/>
      <c r="D533" s="94"/>
      <c r="E533" s="96" t="s">
        <v>2835</v>
      </c>
      <c r="F533" s="99" t="s">
        <v>3525</v>
      </c>
      <c r="G533" s="100" t="s">
        <v>168</v>
      </c>
      <c r="H533" s="1098"/>
      <c r="I533" s="94"/>
      <c r="J533" s="96" t="s">
        <v>2835</v>
      </c>
      <c r="K533" s="99" t="s">
        <v>3580</v>
      </c>
      <c r="L533" s="100" t="s">
        <v>168</v>
      </c>
      <c r="M533" s="1099"/>
      <c r="N533" s="94"/>
      <c r="O533" s="96" t="s">
        <v>2835</v>
      </c>
      <c r="P533" s="99" t="s">
        <v>3631</v>
      </c>
    </row>
    <row r="534" spans="1:16">
      <c r="A534" s="1136"/>
      <c r="B534" s="1111" t="s">
        <v>3519</v>
      </c>
      <c r="C534" s="1096"/>
      <c r="D534" s="94"/>
      <c r="E534" s="96" t="s">
        <v>2836</v>
      </c>
      <c r="F534" s="99" t="s">
        <v>3458</v>
      </c>
      <c r="G534" s="1111" t="s">
        <v>3595</v>
      </c>
      <c r="H534" s="1098"/>
      <c r="I534" s="94"/>
      <c r="J534" s="96" t="s">
        <v>2836</v>
      </c>
      <c r="K534" s="99" t="s">
        <v>3582</v>
      </c>
      <c r="L534" s="1111" t="s">
        <v>3616</v>
      </c>
      <c r="M534" s="1099"/>
      <c r="N534" s="94"/>
      <c r="O534" s="96" t="s">
        <v>2836</v>
      </c>
      <c r="P534" s="99" t="s">
        <v>3581</v>
      </c>
    </row>
    <row r="535" spans="1:16">
      <c r="A535" s="1136"/>
      <c r="B535" s="1112"/>
      <c r="C535" s="1096"/>
      <c r="D535" s="94"/>
      <c r="E535" s="96" t="s">
        <v>2837</v>
      </c>
      <c r="F535" s="99" t="s">
        <v>3526</v>
      </c>
      <c r="G535" s="1112"/>
      <c r="H535" s="1098"/>
      <c r="I535" s="94"/>
      <c r="J535" s="96" t="s">
        <v>2837</v>
      </c>
      <c r="K535" s="99" t="s">
        <v>3557</v>
      </c>
      <c r="L535" s="1112"/>
      <c r="M535" s="1099"/>
      <c r="N535" s="94"/>
      <c r="O535" s="96" t="s">
        <v>2837</v>
      </c>
      <c r="P535" s="97" t="s">
        <v>3637</v>
      </c>
    </row>
    <row r="536" spans="1:16" ht="33.75" thickBot="1">
      <c r="A536" s="1136"/>
      <c r="B536" s="1113"/>
      <c r="C536" s="1096"/>
      <c r="D536" s="94"/>
      <c r="E536" s="96" t="s">
        <v>2839</v>
      </c>
      <c r="F536" s="97" t="s">
        <v>3528</v>
      </c>
      <c r="G536" s="1113"/>
      <c r="H536" s="1098"/>
      <c r="I536" s="94"/>
      <c r="J536" s="96" t="s">
        <v>2839</v>
      </c>
      <c r="K536" s="97" t="s">
        <v>3528</v>
      </c>
      <c r="L536" s="1113"/>
      <c r="M536" s="1099"/>
      <c r="N536" s="94"/>
      <c r="O536" s="96" t="s">
        <v>2839</v>
      </c>
      <c r="P536" s="97" t="s">
        <v>3527</v>
      </c>
    </row>
    <row r="537" spans="1:16" ht="17.25" thickBot="1">
      <c r="A537" s="1136"/>
      <c r="B537" s="100" t="s">
        <v>123</v>
      </c>
      <c r="C537" s="1096"/>
      <c r="D537" s="94" t="s">
        <v>2840</v>
      </c>
      <c r="E537" s="96" t="s">
        <v>2841</v>
      </c>
      <c r="F537" s="97" t="s">
        <v>2842</v>
      </c>
      <c r="G537" s="100" t="s">
        <v>123</v>
      </c>
      <c r="H537" s="1098"/>
      <c r="I537" s="94" t="s">
        <v>2840</v>
      </c>
      <c r="J537" s="96" t="s">
        <v>2841</v>
      </c>
      <c r="K537" s="97" t="s">
        <v>2842</v>
      </c>
      <c r="L537" s="100" t="s">
        <v>123</v>
      </c>
      <c r="M537" s="1099"/>
      <c r="N537" s="94" t="s">
        <v>2840</v>
      </c>
      <c r="O537" s="96" t="s">
        <v>2841</v>
      </c>
      <c r="P537" s="97" t="s">
        <v>2842</v>
      </c>
    </row>
    <row r="538" spans="1:16" ht="33">
      <c r="A538" s="1136"/>
      <c r="B538" s="1106" t="s">
        <v>3520</v>
      </c>
      <c r="C538" s="1096"/>
      <c r="D538" s="94" t="s">
        <v>2810</v>
      </c>
      <c r="E538" s="96" t="s">
        <v>2904</v>
      </c>
      <c r="F538" s="97" t="s">
        <v>3529</v>
      </c>
      <c r="G538" s="1106" t="s">
        <v>3596</v>
      </c>
      <c r="H538" s="1098"/>
      <c r="I538" s="94" t="s">
        <v>2810</v>
      </c>
      <c r="J538" s="96" t="s">
        <v>2904</v>
      </c>
      <c r="K538" s="97" t="s">
        <v>3590</v>
      </c>
      <c r="L538" s="1106" t="s">
        <v>3617</v>
      </c>
      <c r="M538" s="1099"/>
      <c r="N538" s="94" t="s">
        <v>3412</v>
      </c>
      <c r="O538" s="96" t="s">
        <v>3634</v>
      </c>
      <c r="P538" s="97" t="s">
        <v>3633</v>
      </c>
    </row>
    <row r="539" spans="1:16" ht="33">
      <c r="A539" s="1136"/>
      <c r="B539" s="1107"/>
      <c r="C539" s="1096"/>
      <c r="D539" s="94" t="s">
        <v>3412</v>
      </c>
      <c r="E539" s="96" t="s">
        <v>3459</v>
      </c>
      <c r="F539" s="97" t="s">
        <v>3553</v>
      </c>
      <c r="G539" s="1107"/>
      <c r="H539" s="1098"/>
      <c r="I539" s="94" t="s">
        <v>3412</v>
      </c>
      <c r="J539" s="96" t="s">
        <v>3459</v>
      </c>
      <c r="K539" s="97" t="s">
        <v>3598</v>
      </c>
      <c r="L539" s="1107"/>
      <c r="M539" s="1099"/>
      <c r="N539" s="94" t="s">
        <v>3575</v>
      </c>
      <c r="O539" s="96" t="s">
        <v>3632</v>
      </c>
      <c r="P539" s="97" t="s">
        <v>3638</v>
      </c>
    </row>
    <row r="540" spans="1:16" ht="17.25" thickBot="1">
      <c r="A540" s="1136"/>
      <c r="B540" s="1108"/>
      <c r="C540" s="1096"/>
      <c r="D540" s="94"/>
      <c r="E540" s="96"/>
      <c r="F540" s="97"/>
      <c r="G540" s="1108"/>
      <c r="H540" s="1098"/>
      <c r="I540" s="94" t="s">
        <v>3576</v>
      </c>
      <c r="J540" s="96" t="s">
        <v>3577</v>
      </c>
      <c r="K540" s="112" t="s">
        <v>3603</v>
      </c>
      <c r="L540" s="1108"/>
      <c r="M540" s="1099"/>
      <c r="N540" s="94"/>
      <c r="O540" s="96"/>
      <c r="P540" s="97"/>
    </row>
    <row r="541" spans="1:16">
      <c r="A541" s="1136"/>
      <c r="B541" s="1109" t="s">
        <v>124</v>
      </c>
      <c r="C541" s="1096"/>
      <c r="D541" s="94"/>
      <c r="E541" s="96"/>
      <c r="F541" s="97"/>
      <c r="G541" s="1109" t="s">
        <v>124</v>
      </c>
      <c r="H541" s="1098"/>
      <c r="I541" s="94" t="s">
        <v>3584</v>
      </c>
      <c r="J541" s="96" t="s">
        <v>3583</v>
      </c>
      <c r="K541" s="112" t="s">
        <v>3602</v>
      </c>
      <c r="L541" s="1109" t="s">
        <v>124</v>
      </c>
      <c r="M541" s="1099"/>
      <c r="N541" s="94"/>
      <c r="O541" s="96"/>
      <c r="P541" s="97"/>
    </row>
    <row r="542" spans="1:16" ht="17.25" thickBot="1">
      <c r="A542" s="1136"/>
      <c r="B542" s="1110"/>
      <c r="C542" s="1096"/>
      <c r="D542" s="94"/>
      <c r="E542" s="96"/>
      <c r="F542" s="97"/>
      <c r="G542" s="1110"/>
      <c r="H542" s="1098"/>
      <c r="I542" s="94" t="s">
        <v>3578</v>
      </c>
      <c r="J542" s="96" t="s">
        <v>3599</v>
      </c>
      <c r="K542" s="97" t="s">
        <v>3600</v>
      </c>
      <c r="L542" s="1110"/>
      <c r="M542" s="1099"/>
      <c r="N542" s="94"/>
      <c r="O542" s="96"/>
      <c r="P542" s="93"/>
    </row>
    <row r="543" spans="1:16" ht="17.25" thickTop="1">
      <c r="A543" s="1136"/>
      <c r="B543" s="1102" t="s">
        <v>125</v>
      </c>
      <c r="C543" s="1096"/>
      <c r="D543" s="94"/>
      <c r="E543" s="96"/>
      <c r="F543" s="93"/>
      <c r="G543" s="1102" t="s">
        <v>125</v>
      </c>
      <c r="H543" s="1098"/>
      <c r="I543" s="94"/>
      <c r="J543" s="96"/>
      <c r="K543" s="93"/>
      <c r="L543" s="1102" t="s">
        <v>125</v>
      </c>
      <c r="M543" s="1099"/>
      <c r="N543" s="94"/>
      <c r="O543" s="96"/>
      <c r="P543" s="97"/>
    </row>
    <row r="544" spans="1:16" ht="17.25" thickBot="1">
      <c r="A544" s="1136"/>
      <c r="B544" s="1103"/>
      <c r="C544" s="1096"/>
      <c r="D544" s="94"/>
      <c r="E544" s="96"/>
      <c r="F544" s="93"/>
      <c r="G544" s="1103"/>
      <c r="H544" s="1098"/>
      <c r="I544" s="94"/>
      <c r="J544" s="96"/>
      <c r="K544" s="93"/>
      <c r="L544" s="1103"/>
      <c r="M544" s="1099"/>
      <c r="N544" s="94"/>
      <c r="O544" s="96"/>
      <c r="P544" s="101"/>
    </row>
    <row r="545" spans="1:16">
      <c r="A545" s="1136"/>
      <c r="B545" s="1104">
        <v>5</v>
      </c>
      <c r="C545" s="1096"/>
      <c r="D545" s="94"/>
      <c r="E545" s="96"/>
      <c r="F545" s="97"/>
      <c r="G545" s="1104">
        <v>2</v>
      </c>
      <c r="H545" s="1098"/>
      <c r="I545" s="94"/>
      <c r="J545" s="96"/>
      <c r="K545" s="97"/>
      <c r="L545" s="1104">
        <v>3</v>
      </c>
      <c r="M545" s="1099"/>
      <c r="N545" s="94"/>
      <c r="O545" s="96"/>
      <c r="P545" s="103"/>
    </row>
    <row r="546" spans="1:16" ht="17.25" thickBot="1">
      <c r="A546" s="1136"/>
      <c r="B546" s="1105"/>
      <c r="C546" s="1096"/>
      <c r="D546" s="94"/>
      <c r="E546" s="96"/>
      <c r="F546" s="97"/>
      <c r="G546" s="1105"/>
      <c r="H546" s="1098"/>
      <c r="I546" s="94"/>
      <c r="J546" s="96"/>
      <c r="K546" s="97"/>
      <c r="L546" s="1105"/>
      <c r="M546" s="1099"/>
      <c r="N546" s="94"/>
      <c r="O546" s="96"/>
      <c r="P546" s="104"/>
    </row>
    <row r="547" spans="1:16">
      <c r="A547" s="1136"/>
      <c r="B547" s="1116" t="s">
        <v>126</v>
      </c>
      <c r="C547" s="1096"/>
      <c r="D547" s="94"/>
      <c r="E547" s="96"/>
      <c r="F547" s="93"/>
      <c r="G547" s="1116" t="s">
        <v>126</v>
      </c>
      <c r="H547" s="1098"/>
      <c r="I547" s="94"/>
      <c r="J547" s="96"/>
      <c r="K547" s="93"/>
      <c r="L547" s="1116" t="s">
        <v>126</v>
      </c>
      <c r="M547" s="1099"/>
      <c r="N547" s="94"/>
      <c r="O547" s="96"/>
      <c r="P547" s="99"/>
    </row>
    <row r="548" spans="1:16" ht="17.25" thickBot="1">
      <c r="A548" s="1136"/>
      <c r="B548" s="1103"/>
      <c r="C548" s="1096"/>
      <c r="D548" s="94"/>
      <c r="E548" s="96"/>
      <c r="F548" s="101"/>
      <c r="G548" s="1103"/>
      <c r="H548" s="1098"/>
      <c r="I548" s="94"/>
      <c r="J548" s="96"/>
      <c r="K548" s="101"/>
      <c r="L548" s="1103"/>
      <c r="M548" s="1099"/>
      <c r="N548" s="94"/>
      <c r="O548" s="96"/>
      <c r="P548" s="104"/>
    </row>
    <row r="549" spans="1:16">
      <c r="A549" s="1136"/>
      <c r="B549" s="1104">
        <v>5</v>
      </c>
      <c r="C549" s="1096"/>
      <c r="D549" s="94"/>
      <c r="E549" s="96"/>
      <c r="F549" s="102"/>
      <c r="G549" s="1104">
        <v>2</v>
      </c>
      <c r="H549" s="1098"/>
      <c r="I549" s="94"/>
      <c r="J549" s="96"/>
      <c r="K549" s="103"/>
      <c r="L549" s="1104">
        <v>3</v>
      </c>
      <c r="M549" s="1099"/>
      <c r="N549" s="94"/>
      <c r="O549" s="96"/>
      <c r="P549" s="93"/>
    </row>
    <row r="550" spans="1:16" ht="17.25" thickBot="1">
      <c r="A550" s="1136"/>
      <c r="B550" s="1115"/>
      <c r="C550" s="1096"/>
      <c r="D550" s="94"/>
      <c r="E550" s="96"/>
      <c r="F550" s="99"/>
      <c r="G550" s="1115"/>
      <c r="H550" s="1098"/>
      <c r="I550" s="94"/>
      <c r="J550" s="96"/>
      <c r="K550" s="104"/>
      <c r="L550" s="1115"/>
      <c r="M550" s="1099"/>
      <c r="N550" s="94"/>
      <c r="O550" s="96"/>
      <c r="P550" s="97"/>
    </row>
    <row r="551" spans="1:16">
      <c r="A551" s="1136"/>
      <c r="B551" s="1114" t="s">
        <v>127</v>
      </c>
      <c r="C551" s="1096"/>
      <c r="D551" s="94"/>
      <c r="E551" s="96"/>
      <c r="F551" s="103"/>
      <c r="G551" s="1114" t="s">
        <v>127</v>
      </c>
      <c r="H551" s="1098"/>
      <c r="I551" s="94"/>
      <c r="J551" s="96"/>
      <c r="K551" s="104"/>
      <c r="L551" s="1114" t="s">
        <v>127</v>
      </c>
      <c r="M551" s="1099"/>
      <c r="N551" s="94"/>
      <c r="O551" s="114"/>
      <c r="P551" s="97"/>
    </row>
    <row r="552" spans="1:16" ht="17.25" thickBot="1">
      <c r="A552" s="1136"/>
      <c r="B552" s="1103"/>
      <c r="C552" s="1096"/>
      <c r="D552" s="94"/>
      <c r="E552" s="96"/>
      <c r="F552" s="104"/>
      <c r="G552" s="1103"/>
      <c r="H552" s="1098"/>
      <c r="I552" s="94"/>
      <c r="J552" s="96"/>
      <c r="K552" s="99"/>
      <c r="L552" s="1103"/>
      <c r="M552" s="1099"/>
      <c r="N552" s="113"/>
      <c r="O552" s="96"/>
      <c r="P552" s="112"/>
    </row>
    <row r="553" spans="1:16">
      <c r="A553" s="1136"/>
      <c r="B553" s="1104">
        <v>27</v>
      </c>
      <c r="C553" s="1096"/>
      <c r="D553" s="94"/>
      <c r="E553" s="96"/>
      <c r="F553" s="104"/>
      <c r="G553" s="1104" t="s">
        <v>3585</v>
      </c>
      <c r="H553" s="1098"/>
      <c r="I553" s="94"/>
      <c r="J553" s="96"/>
      <c r="K553" s="104"/>
      <c r="L553" s="1104">
        <v>19</v>
      </c>
      <c r="M553" s="1099"/>
      <c r="N553" s="113"/>
      <c r="O553" s="114"/>
      <c r="P553" s="97"/>
    </row>
    <row r="554" spans="1:16" ht="17.25" thickBot="1">
      <c r="A554" s="1136"/>
      <c r="B554" s="1115"/>
      <c r="C554" s="1096"/>
      <c r="D554" s="94"/>
      <c r="E554" s="96"/>
      <c r="F554" s="99"/>
      <c r="G554" s="1115"/>
      <c r="H554" s="1098"/>
      <c r="I554" s="94"/>
      <c r="J554" s="96"/>
      <c r="K554" s="93"/>
      <c r="L554" s="1115"/>
      <c r="M554" s="1099"/>
      <c r="N554" s="94"/>
      <c r="O554" s="114"/>
      <c r="P554" s="104"/>
    </row>
    <row r="555" spans="1:16">
      <c r="A555" s="1136"/>
      <c r="B555" s="1114" t="s">
        <v>128</v>
      </c>
      <c r="C555" s="1096"/>
      <c r="D555" s="94"/>
      <c r="E555" s="96"/>
      <c r="F555" s="104"/>
      <c r="G555" s="1114" t="s">
        <v>128</v>
      </c>
      <c r="H555" s="1098"/>
      <c r="I555" s="94"/>
      <c r="J555" s="96"/>
      <c r="K555" s="97"/>
      <c r="L555" s="1114" t="s">
        <v>128</v>
      </c>
      <c r="M555" s="1099"/>
      <c r="N555" s="94"/>
      <c r="O555" s="96"/>
      <c r="P555" s="97"/>
    </row>
    <row r="556" spans="1:16" ht="17.25" thickBot="1">
      <c r="A556" s="1136"/>
      <c r="B556" s="1103"/>
      <c r="C556" s="1096"/>
      <c r="D556" s="94"/>
      <c r="E556" s="96"/>
      <c r="F556" s="93"/>
      <c r="G556" s="1103"/>
      <c r="H556" s="1098"/>
      <c r="I556" s="94"/>
      <c r="J556" s="114"/>
      <c r="K556" s="97"/>
      <c r="L556" s="1103"/>
      <c r="M556" s="1099"/>
      <c r="N556" s="113"/>
      <c r="O556" s="114"/>
      <c r="P556" s="97"/>
    </row>
    <row r="557" spans="1:16">
      <c r="A557" s="1136"/>
      <c r="B557" s="1104">
        <v>27</v>
      </c>
      <c r="C557" s="1096"/>
      <c r="D557" s="94"/>
      <c r="E557" s="96"/>
      <c r="F557" s="97"/>
      <c r="G557" s="1104" t="s">
        <v>3586</v>
      </c>
      <c r="H557" s="1098"/>
      <c r="I557" s="94"/>
      <c r="J557" s="96"/>
      <c r="K557" s="97"/>
      <c r="L557" s="1104">
        <v>19</v>
      </c>
      <c r="M557" s="1099"/>
      <c r="N557" s="113"/>
      <c r="O557" s="114"/>
      <c r="P557" s="97"/>
    </row>
    <row r="558" spans="1:16" ht="17.25" thickBot="1">
      <c r="A558" s="1136"/>
      <c r="B558" s="1115"/>
      <c r="C558" s="1096"/>
      <c r="D558" s="94"/>
      <c r="E558" s="96"/>
      <c r="F558" s="93"/>
      <c r="G558" s="1115"/>
      <c r="H558" s="1098"/>
      <c r="I558" s="94"/>
      <c r="J558" s="114"/>
      <c r="K558" s="97"/>
      <c r="L558" s="1115"/>
      <c r="M558" s="1099"/>
      <c r="N558" s="94"/>
      <c r="O558" s="114"/>
      <c r="P558" s="97"/>
    </row>
    <row r="559" spans="1:16">
      <c r="A559" s="1136"/>
      <c r="B559" s="1116" t="s">
        <v>129</v>
      </c>
      <c r="C559" s="1096"/>
      <c r="D559" s="94"/>
      <c r="E559" s="96"/>
      <c r="F559" s="93"/>
      <c r="G559" s="1116" t="s">
        <v>129</v>
      </c>
      <c r="H559" s="1098"/>
      <c r="I559" s="94"/>
      <c r="J559" s="114"/>
      <c r="K559" s="97"/>
      <c r="L559" s="1116" t="s">
        <v>129</v>
      </c>
      <c r="M559" s="1099"/>
      <c r="N559" s="113"/>
      <c r="O559" s="114"/>
      <c r="P559" s="97"/>
    </row>
    <row r="560" spans="1:16" ht="17.25" thickBot="1">
      <c r="A560" s="1136"/>
      <c r="B560" s="1103"/>
      <c r="C560" s="1096"/>
      <c r="D560" s="113"/>
      <c r="E560" s="114"/>
      <c r="F560" s="136"/>
      <c r="G560" s="1114"/>
      <c r="H560" s="1098"/>
      <c r="I560" s="113"/>
      <c r="J560" s="114"/>
      <c r="K560" s="104"/>
      <c r="L560" s="1114"/>
      <c r="M560" s="1099"/>
      <c r="N560" s="113"/>
      <c r="O560" s="114"/>
      <c r="P560" s="104"/>
    </row>
    <row r="561" spans="1:16">
      <c r="A561" s="1094" t="str">
        <f>TEXT(A523,"AAAA")</f>
        <v>星期三</v>
      </c>
      <c r="B561" s="109" t="s">
        <v>3540</v>
      </c>
      <c r="C561" s="1095" t="s">
        <v>694</v>
      </c>
      <c r="D561" s="118"/>
      <c r="E561" s="119" t="s">
        <v>137</v>
      </c>
      <c r="F561" s="125" t="s">
        <v>3530</v>
      </c>
      <c r="G561" s="106" t="s">
        <v>3540</v>
      </c>
      <c r="H561" s="1118" t="s">
        <v>130</v>
      </c>
      <c r="I561" s="118"/>
      <c r="J561" s="119" t="s">
        <v>137</v>
      </c>
      <c r="K561" s="125" t="s">
        <v>3561</v>
      </c>
      <c r="L561" s="106" t="s">
        <v>3522</v>
      </c>
      <c r="M561" s="1120" t="s">
        <v>130</v>
      </c>
      <c r="N561" s="118"/>
      <c r="O561" s="119" t="s">
        <v>137</v>
      </c>
      <c r="P561" s="125" t="s">
        <v>3530</v>
      </c>
    </row>
    <row r="562" spans="1:16">
      <c r="A562" s="1094"/>
      <c r="B562" s="110" t="s">
        <v>3541</v>
      </c>
      <c r="C562" s="1096"/>
      <c r="D562" s="120"/>
      <c r="E562" s="96" t="s">
        <v>196</v>
      </c>
      <c r="F562" s="97" t="s">
        <v>3531</v>
      </c>
      <c r="G562" s="110" t="s">
        <v>3541</v>
      </c>
      <c r="H562" s="1098"/>
      <c r="I562" s="94"/>
      <c r="J562" s="96" t="s">
        <v>196</v>
      </c>
      <c r="K562" s="97" t="s">
        <v>3560</v>
      </c>
      <c r="L562" s="110"/>
      <c r="M562" s="1099"/>
      <c r="N562" s="94"/>
      <c r="O562" s="96" t="s">
        <v>196</v>
      </c>
      <c r="P562" s="97" t="s">
        <v>3471</v>
      </c>
    </row>
    <row r="563" spans="1:16">
      <c r="A563" s="1094"/>
      <c r="B563" s="109" t="s">
        <v>3542</v>
      </c>
      <c r="C563" s="1096"/>
      <c r="D563" s="120"/>
      <c r="E563" s="96" t="s">
        <v>146</v>
      </c>
      <c r="F563" s="97" t="s">
        <v>3532</v>
      </c>
      <c r="G563" s="109" t="s">
        <v>3542</v>
      </c>
      <c r="H563" s="1098"/>
      <c r="I563" s="94"/>
      <c r="J563" s="96" t="s">
        <v>146</v>
      </c>
      <c r="K563" s="97" t="s">
        <v>3597</v>
      </c>
      <c r="L563" s="109"/>
      <c r="M563" s="1099"/>
      <c r="N563" s="94"/>
      <c r="O563" s="96" t="s">
        <v>146</v>
      </c>
      <c r="P563" s="97" t="s">
        <v>3614</v>
      </c>
    </row>
    <row r="564" spans="1:16">
      <c r="A564" s="1094"/>
      <c r="B564" s="110"/>
      <c r="C564" s="1096"/>
      <c r="D564" s="120"/>
      <c r="E564" s="96" t="s">
        <v>251</v>
      </c>
      <c r="F564" s="97" t="s">
        <v>3533</v>
      </c>
      <c r="G564" s="110" t="s">
        <v>3562</v>
      </c>
      <c r="H564" s="1098"/>
      <c r="I564" s="94"/>
      <c r="J564" s="96" t="s">
        <v>251</v>
      </c>
      <c r="K564" s="97" t="s">
        <v>3574</v>
      </c>
      <c r="L564" s="110"/>
      <c r="M564" s="1099"/>
      <c r="N564" s="94"/>
      <c r="O564" s="96" t="s">
        <v>3547</v>
      </c>
      <c r="P564" s="97" t="s">
        <v>3624</v>
      </c>
    </row>
    <row r="565" spans="1:16">
      <c r="A565" s="1094"/>
      <c r="B565" s="109"/>
      <c r="C565" s="1096"/>
      <c r="D565" s="120"/>
      <c r="E565" s="96" t="s">
        <v>197</v>
      </c>
      <c r="F565" s="97" t="s">
        <v>3142</v>
      </c>
      <c r="G565" s="109" t="s">
        <v>3563</v>
      </c>
      <c r="H565" s="1098"/>
      <c r="I565" s="94"/>
      <c r="J565" s="96" t="s">
        <v>197</v>
      </c>
      <c r="K565" s="97" t="s">
        <v>3558</v>
      </c>
      <c r="L565" s="109"/>
      <c r="M565" s="1099"/>
      <c r="N565" s="94"/>
      <c r="O565" s="96" t="s">
        <v>197</v>
      </c>
      <c r="P565" s="97" t="s">
        <v>3142</v>
      </c>
    </row>
    <row r="566" spans="1:16">
      <c r="A566" s="1094"/>
      <c r="B566" s="110"/>
      <c r="C566" s="1096"/>
      <c r="D566" s="120"/>
      <c r="E566" s="96" t="s">
        <v>1651</v>
      </c>
      <c r="F566" s="97" t="s">
        <v>2848</v>
      </c>
      <c r="G566" s="110"/>
      <c r="H566" s="1098"/>
      <c r="I566" s="94"/>
      <c r="J566" s="96" t="s">
        <v>1651</v>
      </c>
      <c r="K566" s="97" t="s">
        <v>2848</v>
      </c>
      <c r="L566" s="110"/>
      <c r="M566" s="1099"/>
      <c r="N566" s="94"/>
      <c r="O566" s="96" t="s">
        <v>1651</v>
      </c>
      <c r="P566" s="97" t="s">
        <v>2848</v>
      </c>
    </row>
    <row r="567" spans="1:16">
      <c r="A567" s="1094"/>
      <c r="B567" s="109"/>
      <c r="C567" s="1096"/>
      <c r="D567" s="120"/>
      <c r="E567" s="96" t="s">
        <v>2849</v>
      </c>
      <c r="F567" s="97" t="s">
        <v>2850</v>
      </c>
      <c r="G567" s="109"/>
      <c r="H567" s="1098"/>
      <c r="I567" s="94"/>
      <c r="J567" s="96" t="s">
        <v>2849</v>
      </c>
      <c r="K567" s="97" t="s">
        <v>2850</v>
      </c>
      <c r="L567" s="109"/>
      <c r="M567" s="1099"/>
      <c r="N567" s="94"/>
      <c r="O567" s="96" t="s">
        <v>2849</v>
      </c>
      <c r="P567" s="97" t="s">
        <v>2850</v>
      </c>
    </row>
    <row r="568" spans="1:16">
      <c r="A568" s="1094"/>
      <c r="B568" s="110"/>
      <c r="C568" s="1096"/>
      <c r="D568" s="94"/>
      <c r="E568" s="96"/>
      <c r="F568" s="97"/>
      <c r="G568" s="110"/>
      <c r="H568" s="1098"/>
      <c r="I568" s="94"/>
      <c r="J568" s="96"/>
      <c r="K568" s="97"/>
      <c r="L568" s="110"/>
      <c r="M568" s="1099"/>
      <c r="N568" s="94"/>
      <c r="O568" s="96"/>
      <c r="P568" s="97"/>
    </row>
    <row r="569" spans="1:16">
      <c r="A569" s="1094"/>
      <c r="B569" s="107"/>
      <c r="C569" s="1096"/>
      <c r="D569" s="113"/>
      <c r="E569" s="114"/>
      <c r="F569" s="104"/>
      <c r="G569" s="107"/>
      <c r="H569" s="1098"/>
      <c r="I569" s="113"/>
      <c r="J569" s="114"/>
      <c r="K569" s="97"/>
      <c r="L569" s="107"/>
      <c r="M569" s="1099"/>
      <c r="N569" s="113"/>
      <c r="O569" s="114"/>
      <c r="P569" s="97"/>
    </row>
    <row r="570" spans="1:16" ht="17.25" thickBot="1">
      <c r="A570" s="1094"/>
      <c r="B570" s="107"/>
      <c r="C570" s="1097"/>
      <c r="D570" s="122" t="s">
        <v>132</v>
      </c>
      <c r="E570" s="123" t="s">
        <v>133</v>
      </c>
      <c r="F570" s="124"/>
      <c r="G570" s="107"/>
      <c r="H570" s="1127"/>
      <c r="I570" s="122" t="s">
        <v>132</v>
      </c>
      <c r="J570" s="123" t="s">
        <v>133</v>
      </c>
      <c r="K570" s="97"/>
      <c r="L570" s="107"/>
      <c r="M570" s="1126"/>
      <c r="N570" s="122" t="s">
        <v>132</v>
      </c>
      <c r="O570" s="123" t="s">
        <v>133</v>
      </c>
      <c r="P570" s="97"/>
    </row>
    <row r="571" spans="1:16">
      <c r="A571" s="105"/>
      <c r="B571" s="109"/>
      <c r="C571" s="1095" t="s">
        <v>695</v>
      </c>
      <c r="D571" s="118"/>
      <c r="E571" s="119" t="s">
        <v>137</v>
      </c>
      <c r="F571" s="125" t="s">
        <v>2854</v>
      </c>
      <c r="G571" s="109"/>
      <c r="H571" s="1118" t="s">
        <v>134</v>
      </c>
      <c r="I571" s="118"/>
      <c r="J571" s="119" t="s">
        <v>137</v>
      </c>
      <c r="K571" s="125" t="s">
        <v>2854</v>
      </c>
      <c r="L571" s="109"/>
      <c r="M571" s="1120" t="s">
        <v>134</v>
      </c>
      <c r="N571" s="118"/>
      <c r="O571" s="119" t="s">
        <v>137</v>
      </c>
      <c r="P571" s="125" t="s">
        <v>2854</v>
      </c>
    </row>
    <row r="572" spans="1:16">
      <c r="A572" s="105"/>
      <c r="B572" s="110"/>
      <c r="C572" s="1096"/>
      <c r="D572" s="94"/>
      <c r="E572" s="96" t="s">
        <v>196</v>
      </c>
      <c r="F572" s="97" t="s">
        <v>3144</v>
      </c>
      <c r="G572" s="110"/>
      <c r="H572" s="1098"/>
      <c r="I572" s="94"/>
      <c r="J572" s="96" t="s">
        <v>196</v>
      </c>
      <c r="K572" s="97" t="s">
        <v>3587</v>
      </c>
      <c r="L572" s="110"/>
      <c r="M572" s="1099"/>
      <c r="N572" s="94"/>
      <c r="O572" s="96" t="s">
        <v>3543</v>
      </c>
      <c r="P572" s="97" t="s">
        <v>3640</v>
      </c>
    </row>
    <row r="573" spans="1:16">
      <c r="A573" s="105"/>
      <c r="B573" s="126"/>
      <c r="C573" s="1096"/>
      <c r="D573" s="94"/>
      <c r="E573" s="96" t="s">
        <v>146</v>
      </c>
      <c r="F573" s="97" t="s">
        <v>2856</v>
      </c>
      <c r="G573" s="126"/>
      <c r="H573" s="1098"/>
      <c r="I573" s="94"/>
      <c r="J573" s="96" t="s">
        <v>146</v>
      </c>
      <c r="K573" s="97" t="s">
        <v>2856</v>
      </c>
      <c r="L573" s="126"/>
      <c r="M573" s="1099"/>
      <c r="N573" s="94"/>
      <c r="O573" s="96" t="s">
        <v>146</v>
      </c>
      <c r="P573" s="128" t="s">
        <v>2856</v>
      </c>
    </row>
    <row r="574" spans="1:16" ht="33">
      <c r="A574" s="105"/>
      <c r="B574" s="107"/>
      <c r="C574" s="1096"/>
      <c r="D574" s="94"/>
      <c r="E574" s="96" t="s">
        <v>251</v>
      </c>
      <c r="F574" s="97" t="s">
        <v>2920</v>
      </c>
      <c r="G574" s="107"/>
      <c r="H574" s="1098"/>
      <c r="I574" s="94"/>
      <c r="J574" s="96" t="s">
        <v>251</v>
      </c>
      <c r="K574" s="97" t="s">
        <v>2920</v>
      </c>
      <c r="L574" s="107"/>
      <c r="M574" s="1099"/>
      <c r="N574" s="94"/>
      <c r="O574" s="96" t="s">
        <v>251</v>
      </c>
      <c r="P574" s="216" t="s">
        <v>2920</v>
      </c>
    </row>
    <row r="575" spans="1:16">
      <c r="A575" s="105"/>
      <c r="B575" s="109"/>
      <c r="C575" s="1096"/>
      <c r="D575" s="94"/>
      <c r="E575" s="96"/>
      <c r="F575" s="97"/>
      <c r="G575" s="109"/>
      <c r="H575" s="1098"/>
      <c r="I575" s="94"/>
      <c r="J575" s="96"/>
      <c r="K575" s="97"/>
      <c r="L575" s="109"/>
      <c r="M575" s="1099"/>
      <c r="N575" s="94"/>
      <c r="O575" s="96"/>
      <c r="P575" s="97"/>
    </row>
    <row r="576" spans="1:16">
      <c r="A576" s="105"/>
      <c r="B576" s="110"/>
      <c r="C576" s="1096"/>
      <c r="D576" s="94"/>
      <c r="E576" s="96"/>
      <c r="F576" s="127"/>
      <c r="G576" s="110"/>
      <c r="H576" s="1098"/>
      <c r="I576" s="94"/>
      <c r="J576" s="96"/>
      <c r="K576" s="127"/>
      <c r="L576" s="110"/>
      <c r="M576" s="1099"/>
      <c r="N576" s="94"/>
      <c r="O576" s="96"/>
      <c r="P576" s="127" t="s">
        <v>3641</v>
      </c>
    </row>
    <row r="577" spans="1:16">
      <c r="A577" s="105"/>
      <c r="B577" s="109"/>
      <c r="C577" s="1096"/>
      <c r="D577" s="94"/>
      <c r="E577" s="96"/>
      <c r="F577" s="128"/>
      <c r="G577" s="109"/>
      <c r="H577" s="1098"/>
      <c r="I577" s="94"/>
      <c r="J577" s="96"/>
      <c r="K577" s="128"/>
      <c r="L577" s="109"/>
      <c r="M577" s="1099"/>
      <c r="N577" s="94"/>
      <c r="O577" s="96"/>
      <c r="P577" s="128"/>
    </row>
    <row r="578" spans="1:16">
      <c r="A578" s="105"/>
      <c r="B578" s="110"/>
      <c r="C578" s="1096"/>
      <c r="D578" s="217"/>
      <c r="E578" s="114"/>
      <c r="F578" s="216"/>
      <c r="G578" s="110"/>
      <c r="H578" s="1098"/>
      <c r="I578" s="113"/>
      <c r="J578" s="114"/>
      <c r="K578" s="216"/>
      <c r="L578" s="110"/>
      <c r="M578" s="1099"/>
      <c r="N578" s="113"/>
      <c r="O578" s="114"/>
      <c r="P578" s="216"/>
    </row>
    <row r="579" spans="1:16">
      <c r="A579" s="105"/>
      <c r="B579" s="109"/>
      <c r="C579" s="1096"/>
      <c r="D579" s="217"/>
      <c r="E579" s="114"/>
      <c r="F579" s="216"/>
      <c r="G579" s="109"/>
      <c r="H579" s="1098"/>
      <c r="I579" s="113"/>
      <c r="J579" s="114"/>
      <c r="K579" s="216"/>
      <c r="L579" s="109"/>
      <c r="M579" s="1099"/>
      <c r="N579" s="113"/>
      <c r="O579" s="114"/>
      <c r="P579" s="216"/>
    </row>
    <row r="580" spans="1:16" ht="17.25" thickBot="1">
      <c r="A580" s="105"/>
      <c r="B580" s="110"/>
      <c r="C580" s="1097"/>
      <c r="D580" s="129"/>
      <c r="E580" s="130"/>
      <c r="F580" s="104"/>
      <c r="G580" s="110"/>
      <c r="H580" s="1127"/>
      <c r="I580" s="113"/>
      <c r="J580" s="130"/>
      <c r="K580" s="104"/>
      <c r="L580" s="110"/>
      <c r="M580" s="1126"/>
      <c r="N580" s="113"/>
      <c r="O580" s="131"/>
      <c r="P580" s="127"/>
    </row>
    <row r="581" spans="1:16">
      <c r="A581" s="132"/>
      <c r="B581" s="109"/>
      <c r="C581" s="1095" t="s">
        <v>696</v>
      </c>
      <c r="D581" s="118" t="s">
        <v>136</v>
      </c>
      <c r="E581" s="133" t="s">
        <v>137</v>
      </c>
      <c r="F581" s="125" t="s">
        <v>3554</v>
      </c>
      <c r="G581" s="109"/>
      <c r="H581" s="1118" t="s">
        <v>135</v>
      </c>
      <c r="I581" s="118" t="s">
        <v>136</v>
      </c>
      <c r="J581" s="133" t="s">
        <v>137</v>
      </c>
      <c r="K581" s="125" t="s">
        <v>3559</v>
      </c>
      <c r="L581" s="109"/>
      <c r="M581" s="1120" t="s">
        <v>135</v>
      </c>
      <c r="N581" s="118" t="s">
        <v>136</v>
      </c>
      <c r="O581" s="133" t="s">
        <v>137</v>
      </c>
      <c r="P581" s="125" t="s">
        <v>3613</v>
      </c>
    </row>
    <row r="582" spans="1:16">
      <c r="A582" s="132"/>
      <c r="B582" s="110"/>
      <c r="C582" s="1096"/>
      <c r="D582" s="94" t="s">
        <v>141</v>
      </c>
      <c r="E582" s="96" t="s">
        <v>196</v>
      </c>
      <c r="F582" s="134" t="s">
        <v>3555</v>
      </c>
      <c r="G582" s="110"/>
      <c r="H582" s="1098"/>
      <c r="I582" s="94" t="s">
        <v>141</v>
      </c>
      <c r="J582" s="96" t="s">
        <v>196</v>
      </c>
      <c r="K582" s="134" t="s">
        <v>3555</v>
      </c>
      <c r="L582" s="110"/>
      <c r="M582" s="1099"/>
      <c r="N582" s="94" t="s">
        <v>141</v>
      </c>
      <c r="O582" s="96" t="s">
        <v>196</v>
      </c>
      <c r="P582" s="134" t="s">
        <v>3612</v>
      </c>
    </row>
    <row r="583" spans="1:16">
      <c r="A583" s="132"/>
      <c r="B583" s="135"/>
      <c r="C583" s="1096"/>
      <c r="D583" s="94" t="s">
        <v>145</v>
      </c>
      <c r="E583" s="96" t="s">
        <v>146</v>
      </c>
      <c r="F583" s="97" t="s">
        <v>2857</v>
      </c>
      <c r="G583" s="135"/>
      <c r="H583" s="1098"/>
      <c r="I583" s="94" t="s">
        <v>145</v>
      </c>
      <c r="J583" s="96" t="s">
        <v>146</v>
      </c>
      <c r="K583" s="97" t="s">
        <v>2857</v>
      </c>
      <c r="L583" s="135"/>
      <c r="M583" s="1099"/>
      <c r="N583" s="94" t="s">
        <v>145</v>
      </c>
      <c r="O583" s="96" t="s">
        <v>146</v>
      </c>
      <c r="P583" s="97" t="s">
        <v>2857</v>
      </c>
    </row>
    <row r="584" spans="1:16">
      <c r="A584" s="132"/>
      <c r="B584" s="110"/>
      <c r="C584" s="1096"/>
      <c r="D584" s="94" t="s">
        <v>147</v>
      </c>
      <c r="E584" s="96" t="s">
        <v>251</v>
      </c>
      <c r="F584" s="104" t="s">
        <v>2858</v>
      </c>
      <c r="G584" s="110"/>
      <c r="H584" s="1098"/>
      <c r="I584" s="94" t="s">
        <v>147</v>
      </c>
      <c r="J584" s="96" t="s">
        <v>251</v>
      </c>
      <c r="K584" s="104" t="s">
        <v>2858</v>
      </c>
      <c r="L584" s="110"/>
      <c r="M584" s="1099"/>
      <c r="N584" s="94" t="s">
        <v>147</v>
      </c>
      <c r="O584" s="96" t="s">
        <v>251</v>
      </c>
      <c r="P584" s="104" t="s">
        <v>2858</v>
      </c>
    </row>
    <row r="585" spans="1:16">
      <c r="A585" s="132"/>
      <c r="B585" s="135"/>
      <c r="C585" s="1096"/>
      <c r="D585" s="94" t="s">
        <v>1652</v>
      </c>
      <c r="E585" s="114" t="s">
        <v>3222</v>
      </c>
      <c r="F585" s="136" t="s">
        <v>2859</v>
      </c>
      <c r="G585" s="135"/>
      <c r="H585" s="1098"/>
      <c r="I585" s="94" t="s">
        <v>1652</v>
      </c>
      <c r="J585" s="114" t="s">
        <v>3222</v>
      </c>
      <c r="K585" s="136" t="s">
        <v>2859</v>
      </c>
      <c r="L585" s="135"/>
      <c r="M585" s="1099"/>
      <c r="N585" s="94" t="s">
        <v>1652</v>
      </c>
      <c r="O585" s="114" t="s">
        <v>3611</v>
      </c>
      <c r="P585" s="136" t="s">
        <v>2859</v>
      </c>
    </row>
    <row r="586" spans="1:16">
      <c r="A586" s="132"/>
      <c r="B586" s="110"/>
      <c r="C586" s="1096"/>
      <c r="D586" s="94"/>
      <c r="E586" s="96" t="s">
        <v>3224</v>
      </c>
      <c r="F586" s="97" t="s">
        <v>3534</v>
      </c>
      <c r="G586" s="110"/>
      <c r="H586" s="1098"/>
      <c r="I586" s="94"/>
      <c r="J586" s="96"/>
      <c r="K586" s="97"/>
      <c r="L586" s="110"/>
      <c r="M586" s="1099"/>
      <c r="N586" s="94"/>
      <c r="O586" s="96"/>
      <c r="P586" s="97"/>
    </row>
    <row r="587" spans="1:16">
      <c r="A587" s="132"/>
      <c r="B587" s="135"/>
      <c r="C587" s="1096"/>
      <c r="D587" s="94" t="s">
        <v>3469</v>
      </c>
      <c r="E587" s="114" t="s">
        <v>1651</v>
      </c>
      <c r="F587" s="136" t="s">
        <v>3535</v>
      </c>
      <c r="G587" s="135"/>
      <c r="H587" s="1098"/>
      <c r="I587" s="94"/>
      <c r="J587" s="114"/>
      <c r="K587" s="136"/>
      <c r="L587" s="135"/>
      <c r="M587" s="1099"/>
      <c r="N587" s="94"/>
      <c r="O587" s="114"/>
      <c r="P587" s="136"/>
    </row>
    <row r="588" spans="1:16">
      <c r="A588" s="132"/>
      <c r="B588" s="110"/>
      <c r="C588" s="1096"/>
      <c r="D588" s="94"/>
      <c r="E588" s="96"/>
      <c r="F588" s="97"/>
      <c r="G588" s="110"/>
      <c r="H588" s="1098"/>
      <c r="I588" s="94"/>
      <c r="J588" s="96"/>
      <c r="K588" s="97"/>
      <c r="L588" s="110"/>
      <c r="M588" s="1099"/>
      <c r="N588" s="94"/>
      <c r="O588" s="96"/>
      <c r="P588" s="97"/>
    </row>
    <row r="589" spans="1:16">
      <c r="A589" s="132"/>
      <c r="B589" s="135"/>
      <c r="C589" s="1096"/>
      <c r="D589" s="94"/>
      <c r="E589" s="96"/>
      <c r="F589" s="97"/>
      <c r="G589" s="135"/>
      <c r="H589" s="1098"/>
      <c r="I589" s="94"/>
      <c r="J589" s="96"/>
      <c r="K589" s="97"/>
      <c r="L589" s="135"/>
      <c r="M589" s="1099"/>
      <c r="N589" s="94"/>
      <c r="O589" s="96"/>
      <c r="P589" s="97"/>
    </row>
    <row r="590" spans="1:16" ht="17.25" thickBot="1">
      <c r="A590" s="132"/>
      <c r="B590" s="110"/>
      <c r="C590" s="1097"/>
      <c r="D590" s="115"/>
      <c r="E590" s="116"/>
      <c r="F590" s="117"/>
      <c r="G590" s="110"/>
      <c r="H590" s="1127"/>
      <c r="I590" s="115"/>
      <c r="J590" s="130"/>
      <c r="K590" s="104"/>
      <c r="L590" s="110"/>
      <c r="M590" s="1126"/>
      <c r="N590" s="115"/>
      <c r="O590" s="130"/>
      <c r="P590" s="104"/>
    </row>
    <row r="591" spans="1:16">
      <c r="A591" s="132"/>
      <c r="B591" s="135"/>
      <c r="C591" s="1095" t="s">
        <v>697</v>
      </c>
      <c r="D591" s="137" t="s">
        <v>150</v>
      </c>
      <c r="E591" s="138"/>
      <c r="F591" s="139" t="s">
        <v>151</v>
      </c>
      <c r="G591" s="135"/>
      <c r="H591" s="1118" t="s">
        <v>149</v>
      </c>
      <c r="I591" s="137" t="s">
        <v>150</v>
      </c>
      <c r="J591" s="138"/>
      <c r="K591" s="139" t="s">
        <v>151</v>
      </c>
      <c r="L591" s="135"/>
      <c r="M591" s="1120" t="s">
        <v>149</v>
      </c>
      <c r="N591" s="137" t="s">
        <v>150</v>
      </c>
      <c r="O591" s="138"/>
      <c r="P591" s="139" t="s">
        <v>151</v>
      </c>
    </row>
    <row r="592" spans="1:16">
      <c r="A592" s="132"/>
      <c r="B592" s="110"/>
      <c r="C592" s="1096"/>
      <c r="D592" s="120"/>
      <c r="E592" s="121"/>
      <c r="F592" s="140"/>
      <c r="G592" s="110"/>
      <c r="H592" s="1098"/>
      <c r="I592" s="94" t="s">
        <v>3608</v>
      </c>
      <c r="J592" s="96" t="s">
        <v>3609</v>
      </c>
      <c r="K592" s="97" t="s">
        <v>3610</v>
      </c>
      <c r="L592" s="110"/>
      <c r="M592" s="1099"/>
      <c r="N592" s="94"/>
      <c r="O592" s="96"/>
      <c r="P592" s="97"/>
    </row>
    <row r="593" spans="1:16">
      <c r="A593" s="132"/>
      <c r="B593" s="135"/>
      <c r="C593" s="1096"/>
      <c r="D593" s="94"/>
      <c r="E593" s="96"/>
      <c r="F593" s="97"/>
      <c r="G593" s="135"/>
      <c r="H593" s="1098"/>
      <c r="I593" s="94"/>
      <c r="J593" s="96"/>
      <c r="K593" s="97"/>
      <c r="L593" s="135"/>
      <c r="M593" s="1099"/>
      <c r="N593" s="94"/>
      <c r="O593" s="96"/>
      <c r="P593" s="97"/>
    </row>
    <row r="594" spans="1:16">
      <c r="A594" s="132"/>
      <c r="B594" s="110"/>
      <c r="C594" s="1096"/>
      <c r="D594" s="113"/>
      <c r="E594" s="114"/>
      <c r="F594" s="104"/>
      <c r="G594" s="110"/>
      <c r="H594" s="1098"/>
      <c r="I594" s="113"/>
      <c r="J594" s="114"/>
      <c r="K594" s="104"/>
      <c r="L594" s="110"/>
      <c r="M594" s="1099"/>
      <c r="N594" s="113"/>
      <c r="O594" s="114"/>
      <c r="P594" s="104"/>
    </row>
    <row r="595" spans="1:16">
      <c r="A595" s="1122"/>
      <c r="B595" s="135"/>
      <c r="C595" s="1096"/>
      <c r="D595" s="94"/>
      <c r="E595" s="96"/>
      <c r="F595" s="97"/>
      <c r="G595" s="135"/>
      <c r="H595" s="1098"/>
      <c r="I595" s="94"/>
      <c r="J595" s="96"/>
      <c r="K595" s="97"/>
      <c r="L595" s="135"/>
      <c r="M595" s="1099"/>
      <c r="N595" s="94"/>
      <c r="O595" s="96"/>
      <c r="P595" s="97"/>
    </row>
    <row r="596" spans="1:16">
      <c r="A596" s="1122"/>
      <c r="B596" s="110"/>
      <c r="C596" s="1096"/>
      <c r="D596" s="94"/>
      <c r="E596" s="96"/>
      <c r="F596" s="97"/>
      <c r="G596" s="110"/>
      <c r="H596" s="1098"/>
      <c r="I596" s="94"/>
      <c r="J596" s="96"/>
      <c r="K596" s="97"/>
      <c r="L596" s="110"/>
      <c r="M596" s="1099"/>
      <c r="N596" s="94"/>
      <c r="O596" s="96"/>
      <c r="P596" s="97"/>
    </row>
    <row r="597" spans="1:16">
      <c r="A597" s="1122"/>
      <c r="B597" s="135"/>
      <c r="C597" s="1096"/>
      <c r="D597" s="113"/>
      <c r="E597" s="114"/>
      <c r="F597" s="104"/>
      <c r="G597" s="135"/>
      <c r="H597" s="1098"/>
      <c r="I597" s="113"/>
      <c r="J597" s="114"/>
      <c r="K597" s="104"/>
      <c r="L597" s="135"/>
      <c r="M597" s="1099"/>
      <c r="N597" s="113"/>
      <c r="O597" s="114"/>
      <c r="P597" s="104"/>
    </row>
    <row r="598" spans="1:16" ht="17.25" thickBot="1">
      <c r="A598" s="1123"/>
      <c r="B598" s="141"/>
      <c r="C598" s="1117"/>
      <c r="D598" s="142"/>
      <c r="E598" s="143"/>
      <c r="F598" s="144"/>
      <c r="G598" s="141"/>
      <c r="H598" s="1119"/>
      <c r="I598" s="142"/>
      <c r="J598" s="143"/>
      <c r="K598" s="144"/>
      <c r="L598" s="141"/>
      <c r="M598" s="1121"/>
      <c r="N598" s="142"/>
      <c r="O598" s="143"/>
      <c r="P598" s="144"/>
    </row>
    <row r="599" spans="1:16" s="146" customFormat="1" ht="27" customHeight="1" thickTop="1" thickBot="1">
      <c r="A599" s="145"/>
      <c r="B599" s="1124" t="s">
        <v>152</v>
      </c>
      <c r="C599" s="1124"/>
      <c r="D599" s="1124"/>
      <c r="E599" s="1124"/>
      <c r="F599" s="1124"/>
      <c r="G599" s="1125" t="s">
        <v>153</v>
      </c>
      <c r="H599" s="1125"/>
      <c r="I599" s="1125"/>
      <c r="J599" s="1125"/>
      <c r="K599" s="1125"/>
      <c r="L599" s="1125"/>
      <c r="M599" s="1125"/>
      <c r="N599" s="1128" t="s">
        <v>154</v>
      </c>
      <c r="O599" s="1128"/>
      <c r="P599" s="1128"/>
    </row>
    <row r="600" spans="1:16" s="159" customFormat="1" ht="21.75" customHeight="1" thickTop="1" thickBot="1">
      <c r="A600" s="147" t="s">
        <v>0</v>
      </c>
      <c r="B600" s="148"/>
      <c r="C600" s="149" t="s">
        <v>155</v>
      </c>
      <c r="D600" s="150" t="s">
        <v>156</v>
      </c>
      <c r="E600" s="151" t="s">
        <v>157</v>
      </c>
      <c r="F600" s="152" t="s">
        <v>158</v>
      </c>
      <c r="G600" s="153" t="s">
        <v>159</v>
      </c>
      <c r="H600" s="154" t="s">
        <v>150</v>
      </c>
      <c r="I600" s="155" t="s">
        <v>156</v>
      </c>
      <c r="J600" s="155" t="s">
        <v>157</v>
      </c>
      <c r="K600" s="155" t="s">
        <v>158</v>
      </c>
      <c r="L600" s="154" t="s">
        <v>160</v>
      </c>
      <c r="M600" s="156" t="s">
        <v>161</v>
      </c>
      <c r="N600" s="157" t="s">
        <v>155</v>
      </c>
      <c r="O600" s="151" t="s">
        <v>157</v>
      </c>
      <c r="P600" s="158" t="s">
        <v>158</v>
      </c>
    </row>
    <row r="601" spans="1:16" s="172" customFormat="1" ht="17.25" thickTop="1">
      <c r="A601" s="1137">
        <f>A523</f>
        <v>46148</v>
      </c>
      <c r="B601" s="1132" t="s">
        <v>698</v>
      </c>
      <c r="C601" s="160"/>
      <c r="D601" s="161"/>
      <c r="E601" s="162"/>
      <c r="F601" s="163"/>
      <c r="G601" s="164" t="s">
        <v>1610</v>
      </c>
      <c r="H601" s="165" t="s">
        <v>3395</v>
      </c>
      <c r="I601" s="166" t="s">
        <v>2810</v>
      </c>
      <c r="J601" s="166" t="s">
        <v>3101</v>
      </c>
      <c r="K601" s="167" t="s">
        <v>3419</v>
      </c>
      <c r="L601" s="168"/>
      <c r="M601" s="169"/>
      <c r="N601" s="170"/>
      <c r="O601" s="166"/>
      <c r="P601" s="171"/>
    </row>
    <row r="602" spans="1:16" s="172" customFormat="1">
      <c r="A602" s="1138"/>
      <c r="B602" s="1133"/>
      <c r="C602" s="173"/>
      <c r="D602" s="174"/>
      <c r="E602" s="175"/>
      <c r="F602" s="176"/>
      <c r="G602" s="173" t="s">
        <v>1610</v>
      </c>
      <c r="H602" s="177" t="s">
        <v>3512</v>
      </c>
      <c r="I602" s="175" t="s">
        <v>3274</v>
      </c>
      <c r="J602" s="175" t="s">
        <v>3044</v>
      </c>
      <c r="K602" s="178" t="s">
        <v>3513</v>
      </c>
      <c r="L602" s="179"/>
      <c r="M602" s="180"/>
      <c r="N602" s="181"/>
      <c r="O602" s="175"/>
      <c r="P602" s="182"/>
    </row>
    <row r="603" spans="1:16" s="172" customFormat="1">
      <c r="A603" s="1138"/>
      <c r="B603" s="1133"/>
      <c r="C603" s="173"/>
      <c r="D603" s="174"/>
      <c r="E603" s="175"/>
      <c r="F603" s="176"/>
      <c r="G603" s="173"/>
      <c r="H603" s="183"/>
      <c r="I603" s="175"/>
      <c r="J603" s="175"/>
      <c r="K603" s="178"/>
      <c r="L603" s="184"/>
      <c r="M603" s="180"/>
      <c r="N603" s="181"/>
      <c r="O603" s="175"/>
      <c r="P603" s="182"/>
    </row>
    <row r="604" spans="1:16" s="172" customFormat="1">
      <c r="A604" s="1138"/>
      <c r="B604" s="1133"/>
      <c r="C604" s="173"/>
      <c r="D604" s="218"/>
      <c r="E604" s="175"/>
      <c r="F604" s="176"/>
      <c r="G604" s="173"/>
      <c r="H604" s="183"/>
      <c r="I604" s="175"/>
      <c r="J604" s="175"/>
      <c r="K604" s="187"/>
      <c r="L604" s="184"/>
      <c r="M604" s="180"/>
      <c r="N604" s="181"/>
      <c r="O604" s="175"/>
      <c r="P604" s="182"/>
    </row>
    <row r="605" spans="1:16" s="172" customFormat="1">
      <c r="A605" s="1138"/>
      <c r="B605" s="1133"/>
      <c r="C605" s="173"/>
      <c r="D605" s="185"/>
      <c r="E605" s="175"/>
      <c r="F605" s="182"/>
      <c r="G605" s="173"/>
      <c r="H605" s="186"/>
      <c r="I605" s="175"/>
      <c r="J605" s="175"/>
      <c r="K605" s="187"/>
      <c r="L605" s="184"/>
      <c r="M605" s="180"/>
      <c r="N605" s="181"/>
      <c r="O605" s="175"/>
      <c r="P605" s="182"/>
    </row>
    <row r="606" spans="1:16" s="172" customFormat="1">
      <c r="A606" s="1138"/>
      <c r="B606" s="1133"/>
      <c r="C606" s="173"/>
      <c r="D606" s="174"/>
      <c r="E606" s="175"/>
      <c r="F606" s="188"/>
      <c r="G606" s="198"/>
      <c r="H606" s="183"/>
      <c r="I606" s="191"/>
      <c r="J606" s="175"/>
      <c r="K606" s="178"/>
      <c r="L606" s="189"/>
      <c r="M606" s="190"/>
      <c r="N606" s="181"/>
      <c r="O606" s="175"/>
      <c r="P606" s="182"/>
    </row>
    <row r="607" spans="1:16" s="172" customFormat="1">
      <c r="A607" s="1138"/>
      <c r="B607" s="1133"/>
      <c r="C607" s="173"/>
      <c r="D607" s="174"/>
      <c r="E607" s="175"/>
      <c r="F607" s="182"/>
      <c r="G607" s="173"/>
      <c r="H607" s="183"/>
      <c r="I607" s="191"/>
      <c r="J607" s="175"/>
      <c r="K607" s="178"/>
      <c r="L607" s="184"/>
      <c r="M607" s="180"/>
      <c r="N607" s="181"/>
      <c r="O607" s="175"/>
      <c r="P607" s="182"/>
    </row>
    <row r="608" spans="1:16" s="172" customFormat="1">
      <c r="A608" s="1138"/>
      <c r="B608" s="1133"/>
      <c r="C608" s="173"/>
      <c r="D608" s="174"/>
      <c r="E608" s="175"/>
      <c r="F608" s="182"/>
      <c r="G608" s="219"/>
      <c r="H608" s="183"/>
      <c r="I608" s="175"/>
      <c r="J608" s="175"/>
      <c r="K608" s="178"/>
      <c r="L608" s="184"/>
      <c r="M608" s="180"/>
      <c r="N608" s="181"/>
      <c r="O608" s="175"/>
      <c r="P608" s="182"/>
    </row>
    <row r="609" spans="1:16" s="172" customFormat="1">
      <c r="A609" s="1138"/>
      <c r="B609" s="1133"/>
      <c r="C609" s="173"/>
      <c r="D609" s="174"/>
      <c r="E609" s="175"/>
      <c r="F609" s="188"/>
      <c r="G609" s="173"/>
      <c r="H609" s="183"/>
      <c r="I609" s="191"/>
      <c r="J609" s="175"/>
      <c r="K609" s="178"/>
      <c r="L609" s="184"/>
      <c r="M609" s="180"/>
      <c r="N609" s="181"/>
      <c r="O609" s="175"/>
      <c r="P609" s="182"/>
    </row>
    <row r="610" spans="1:16" s="172" customFormat="1">
      <c r="A610" s="1138"/>
      <c r="B610" s="1133"/>
      <c r="C610" s="173"/>
      <c r="D610" s="174"/>
      <c r="E610" s="175"/>
      <c r="F610" s="182"/>
      <c r="G610" s="173"/>
      <c r="H610" s="183"/>
      <c r="I610" s="191"/>
      <c r="J610" s="175"/>
      <c r="K610" s="178"/>
      <c r="L610" s="184"/>
      <c r="M610" s="180"/>
      <c r="N610" s="181"/>
      <c r="O610" s="175"/>
      <c r="P610" s="182"/>
    </row>
    <row r="611" spans="1:16" s="172" customFormat="1">
      <c r="A611" s="1138"/>
      <c r="B611" s="1133"/>
      <c r="C611" s="192"/>
      <c r="D611" s="193"/>
      <c r="E611" s="194"/>
      <c r="F611" s="195"/>
      <c r="G611" s="173"/>
      <c r="H611" s="177"/>
      <c r="I611" s="175"/>
      <c r="J611" s="175"/>
      <c r="K611" s="178"/>
      <c r="L611" s="184"/>
      <c r="M611" s="180"/>
      <c r="N611" s="196"/>
      <c r="O611" s="194"/>
      <c r="P611" s="195"/>
    </row>
    <row r="612" spans="1:16" s="172" customFormat="1">
      <c r="A612" s="1138"/>
      <c r="B612" s="1133"/>
      <c r="C612" s="192"/>
      <c r="D612" s="193"/>
      <c r="E612" s="194"/>
      <c r="F612" s="195"/>
      <c r="G612" s="198"/>
      <c r="H612" s="183"/>
      <c r="I612" s="191"/>
      <c r="J612" s="175"/>
      <c r="K612" s="178"/>
      <c r="L612" s="184"/>
      <c r="M612" s="180"/>
      <c r="N612" s="196"/>
      <c r="O612" s="194"/>
      <c r="P612" s="195"/>
    </row>
    <row r="613" spans="1:16" s="172" customFormat="1">
      <c r="A613" s="1138"/>
      <c r="B613" s="1133"/>
      <c r="C613" s="192"/>
      <c r="D613" s="193"/>
      <c r="E613" s="194"/>
      <c r="F613" s="195"/>
      <c r="G613" s="173"/>
      <c r="H613" s="199"/>
      <c r="I613" s="191"/>
      <c r="J613" s="200"/>
      <c r="K613" s="197"/>
      <c r="L613" s="184"/>
      <c r="M613" s="180"/>
      <c r="N613" s="196"/>
      <c r="O613" s="194"/>
      <c r="P613" s="195"/>
    </row>
    <row r="614" spans="1:16" s="172" customFormat="1">
      <c r="A614" s="1138"/>
      <c r="B614" s="1133"/>
      <c r="C614" s="192"/>
      <c r="D614" s="193"/>
      <c r="E614" s="194"/>
      <c r="F614" s="195"/>
      <c r="G614" s="173"/>
      <c r="H614" s="201"/>
      <c r="I614" s="175"/>
      <c r="J614" s="175"/>
      <c r="K614" s="178"/>
      <c r="L614" s="184"/>
      <c r="M614" s="180"/>
      <c r="N614" s="196"/>
      <c r="O614" s="194"/>
      <c r="P614" s="195"/>
    </row>
    <row r="615" spans="1:16" s="172" customFormat="1">
      <c r="A615" s="1138"/>
      <c r="B615" s="1133"/>
      <c r="C615" s="192"/>
      <c r="D615" s="193"/>
      <c r="E615" s="194"/>
      <c r="F615" s="195"/>
      <c r="G615" s="198"/>
      <c r="H615" s="183"/>
      <c r="I615" s="200"/>
      <c r="J615" s="200"/>
      <c r="K615" s="197"/>
      <c r="L615" s="184"/>
      <c r="M615" s="180"/>
      <c r="N615" s="196"/>
      <c r="O615" s="194"/>
      <c r="P615" s="195"/>
    </row>
    <row r="616" spans="1:16" s="172" customFormat="1">
      <c r="A616" s="1138"/>
      <c r="B616" s="1133"/>
      <c r="C616" s="192"/>
      <c r="D616" s="193"/>
      <c r="E616" s="194"/>
      <c r="F616" s="195"/>
      <c r="G616" s="173"/>
      <c r="H616" s="183"/>
      <c r="I616" s="200"/>
      <c r="J616" s="200"/>
      <c r="K616" s="197"/>
      <c r="L616" s="179"/>
      <c r="M616" s="180"/>
      <c r="N616" s="196"/>
      <c r="O616" s="194"/>
      <c r="P616" s="195"/>
    </row>
    <row r="617" spans="1:16" s="172" customFormat="1">
      <c r="A617" s="1138"/>
      <c r="B617" s="1133"/>
      <c r="C617" s="192"/>
      <c r="D617" s="193"/>
      <c r="E617" s="194"/>
      <c r="F617" s="195"/>
      <c r="G617" s="192"/>
      <c r="H617" s="201"/>
      <c r="I617" s="202"/>
      <c r="J617" s="202"/>
      <c r="K617" s="203"/>
      <c r="L617" s="204"/>
      <c r="M617" s="190"/>
      <c r="N617" s="196"/>
      <c r="O617" s="194"/>
      <c r="P617" s="195"/>
    </row>
    <row r="618" spans="1:16" s="172" customFormat="1">
      <c r="A618" s="1138"/>
      <c r="B618" s="1133"/>
      <c r="C618" s="192"/>
      <c r="D618" s="193"/>
      <c r="E618" s="194"/>
      <c r="F618" s="195"/>
      <c r="G618" s="192"/>
      <c r="H618" s="201"/>
      <c r="I618" s="202"/>
      <c r="J618" s="202"/>
      <c r="K618" s="203"/>
      <c r="L618" s="204"/>
      <c r="M618" s="190"/>
      <c r="N618" s="196"/>
      <c r="O618" s="194"/>
      <c r="P618" s="195"/>
    </row>
    <row r="619" spans="1:16" s="172" customFormat="1">
      <c r="A619" s="1138"/>
      <c r="B619" s="1133"/>
      <c r="C619" s="192"/>
      <c r="D619" s="193"/>
      <c r="E619" s="194"/>
      <c r="F619" s="195"/>
      <c r="G619" s="192"/>
      <c r="H619" s="201"/>
      <c r="I619" s="202"/>
      <c r="J619" s="202"/>
      <c r="K619" s="203"/>
      <c r="L619" s="204"/>
      <c r="M619" s="190"/>
      <c r="N619" s="196"/>
      <c r="O619" s="194"/>
      <c r="P619" s="195"/>
    </row>
    <row r="620" spans="1:16" s="172" customFormat="1" ht="17.25" thickBot="1">
      <c r="A620" s="1139"/>
      <c r="B620" s="1134"/>
      <c r="C620" s="205"/>
      <c r="D620" s="206"/>
      <c r="E620" s="207"/>
      <c r="F620" s="208"/>
      <c r="G620" s="209"/>
      <c r="H620" s="210"/>
      <c r="I620" s="211"/>
      <c r="J620" s="211"/>
      <c r="K620" s="212"/>
      <c r="L620" s="213"/>
      <c r="M620" s="214"/>
      <c r="N620" s="215"/>
      <c r="O620" s="207"/>
      <c r="P620" s="208"/>
    </row>
    <row r="621" spans="1:16" s="71" customFormat="1" ht="34.5" thickTop="1" thickBot="1">
      <c r="A621" s="1135">
        <f>A523+1</f>
        <v>46149</v>
      </c>
      <c r="B621" s="90" t="s">
        <v>162</v>
      </c>
      <c r="C621" s="1095" t="s">
        <v>693</v>
      </c>
      <c r="D621" s="91" t="s">
        <v>114</v>
      </c>
      <c r="E621" s="92" t="s">
        <v>137</v>
      </c>
      <c r="F621" s="93" t="s">
        <v>3656</v>
      </c>
      <c r="G621" s="90" t="s">
        <v>162</v>
      </c>
      <c r="H621" s="1098" t="s">
        <v>163</v>
      </c>
      <c r="I621" s="91" t="s">
        <v>114</v>
      </c>
      <c r="J621" s="92" t="s">
        <v>137</v>
      </c>
      <c r="K621" s="93" t="s">
        <v>3748</v>
      </c>
      <c r="L621" s="90" t="s">
        <v>162</v>
      </c>
      <c r="M621" s="1099" t="s">
        <v>163</v>
      </c>
      <c r="N621" s="91" t="s">
        <v>114</v>
      </c>
      <c r="O621" s="92" t="s">
        <v>137</v>
      </c>
      <c r="P621" s="93" t="s">
        <v>3770</v>
      </c>
    </row>
    <row r="622" spans="1:16" ht="18" customHeight="1">
      <c r="A622" s="1136"/>
      <c r="B622" s="1100" t="s">
        <v>3645</v>
      </c>
      <c r="C622" s="1096"/>
      <c r="D622" s="94" t="s">
        <v>1536</v>
      </c>
      <c r="E622" s="95" t="s">
        <v>196</v>
      </c>
      <c r="F622" s="93" t="s">
        <v>3655</v>
      </c>
      <c r="G622" s="1100" t="s">
        <v>1517</v>
      </c>
      <c r="H622" s="1098"/>
      <c r="I622" s="94" t="s">
        <v>1536</v>
      </c>
      <c r="J622" s="95" t="s">
        <v>196</v>
      </c>
      <c r="K622" s="93" t="s">
        <v>3655</v>
      </c>
      <c r="L622" s="1100" t="s">
        <v>12</v>
      </c>
      <c r="M622" s="1099"/>
      <c r="N622" s="94" t="s">
        <v>1536</v>
      </c>
      <c r="O622" s="95" t="s">
        <v>196</v>
      </c>
      <c r="P622" s="93" t="s">
        <v>3654</v>
      </c>
    </row>
    <row r="623" spans="1:16" ht="17.25" thickBot="1">
      <c r="A623" s="1136"/>
      <c r="B623" s="1101"/>
      <c r="C623" s="1096"/>
      <c r="D623" s="94" t="s">
        <v>116</v>
      </c>
      <c r="E623" s="96" t="s">
        <v>146</v>
      </c>
      <c r="F623" s="98" t="s">
        <v>3626</v>
      </c>
      <c r="G623" s="1101"/>
      <c r="H623" s="1098"/>
      <c r="I623" s="94" t="s">
        <v>116</v>
      </c>
      <c r="J623" s="96" t="s">
        <v>146</v>
      </c>
      <c r="K623" s="98" t="s">
        <v>3747</v>
      </c>
      <c r="L623" s="1101"/>
      <c r="M623" s="1099"/>
      <c r="N623" s="94" t="s">
        <v>116</v>
      </c>
      <c r="O623" s="96" t="s">
        <v>146</v>
      </c>
      <c r="P623" s="98" t="s">
        <v>3771</v>
      </c>
    </row>
    <row r="624" spans="1:16" ht="17.25" thickBot="1">
      <c r="A624" s="1136"/>
      <c r="B624" s="90" t="s">
        <v>167</v>
      </c>
      <c r="C624" s="1096"/>
      <c r="D624" s="94" t="s">
        <v>165</v>
      </c>
      <c r="E624" s="96" t="s">
        <v>251</v>
      </c>
      <c r="F624" s="97" t="s">
        <v>3657</v>
      </c>
      <c r="G624" s="90" t="s">
        <v>167</v>
      </c>
      <c r="H624" s="1098"/>
      <c r="I624" s="94" t="s">
        <v>165</v>
      </c>
      <c r="J624" s="96" t="s">
        <v>251</v>
      </c>
      <c r="K624" s="97" t="s">
        <v>3657</v>
      </c>
      <c r="L624" s="90" t="s">
        <v>167</v>
      </c>
      <c r="M624" s="1099"/>
      <c r="N624" s="94" t="s">
        <v>165</v>
      </c>
      <c r="O624" s="96" t="s">
        <v>251</v>
      </c>
      <c r="P624" s="97" t="s">
        <v>3773</v>
      </c>
    </row>
    <row r="625" spans="1:16">
      <c r="A625" s="1136"/>
      <c r="B625" s="1081" t="s">
        <v>1565</v>
      </c>
      <c r="C625" s="1096"/>
      <c r="D625" s="94" t="s">
        <v>120</v>
      </c>
      <c r="E625" s="96" t="s">
        <v>197</v>
      </c>
      <c r="F625" s="97" t="s">
        <v>3657</v>
      </c>
      <c r="G625" s="1081" t="s">
        <v>3714</v>
      </c>
      <c r="H625" s="1098"/>
      <c r="I625" s="94" t="s">
        <v>120</v>
      </c>
      <c r="J625" s="96" t="s">
        <v>197</v>
      </c>
      <c r="K625" s="97" t="s">
        <v>3657</v>
      </c>
      <c r="L625" s="1081" t="s">
        <v>1783</v>
      </c>
      <c r="M625" s="1099"/>
      <c r="N625" s="94" t="s">
        <v>120</v>
      </c>
      <c r="O625" s="96" t="s">
        <v>197</v>
      </c>
      <c r="P625" s="97" t="s">
        <v>3773</v>
      </c>
    </row>
    <row r="626" spans="1:16">
      <c r="A626" s="1136"/>
      <c r="B626" s="1082"/>
      <c r="C626" s="1096"/>
      <c r="D626" s="94" t="s">
        <v>1697</v>
      </c>
      <c r="E626" s="96" t="s">
        <v>1651</v>
      </c>
      <c r="F626" s="97" t="s">
        <v>3705</v>
      </c>
      <c r="G626" s="1082"/>
      <c r="H626" s="1098"/>
      <c r="I626" s="94" t="s">
        <v>1697</v>
      </c>
      <c r="J626" s="96" t="s">
        <v>1651</v>
      </c>
      <c r="K626" s="97" t="s">
        <v>3705</v>
      </c>
      <c r="L626" s="1082"/>
      <c r="M626" s="1099"/>
      <c r="N626" s="94" t="s">
        <v>1697</v>
      </c>
      <c r="O626" s="96" t="s">
        <v>1651</v>
      </c>
      <c r="P626" s="97" t="s">
        <v>3704</v>
      </c>
    </row>
    <row r="627" spans="1:16" ht="33">
      <c r="A627" s="1136"/>
      <c r="B627" s="1083"/>
      <c r="C627" s="1096"/>
      <c r="D627" s="94" t="s">
        <v>1790</v>
      </c>
      <c r="E627" s="96" t="s">
        <v>1791</v>
      </c>
      <c r="F627" s="93" t="s">
        <v>3457</v>
      </c>
      <c r="G627" s="1083"/>
      <c r="H627" s="1098"/>
      <c r="I627" s="94" t="s">
        <v>1790</v>
      </c>
      <c r="J627" s="96" t="s">
        <v>1791</v>
      </c>
      <c r="K627" s="93" t="s">
        <v>3750</v>
      </c>
      <c r="L627" s="1083"/>
      <c r="M627" s="1099"/>
      <c r="N627" s="94" t="s">
        <v>1790</v>
      </c>
      <c r="O627" s="96" t="s">
        <v>3791</v>
      </c>
      <c r="P627" s="93" t="s">
        <v>3790</v>
      </c>
    </row>
    <row r="628" spans="1:16">
      <c r="A628" s="1136"/>
      <c r="B628" s="1082"/>
      <c r="C628" s="1096"/>
      <c r="D628" s="94"/>
      <c r="E628" s="96" t="s">
        <v>2830</v>
      </c>
      <c r="F628" s="99" t="s">
        <v>2831</v>
      </c>
      <c r="G628" s="1082"/>
      <c r="H628" s="1098"/>
      <c r="I628" s="94"/>
      <c r="J628" s="96" t="s">
        <v>2830</v>
      </c>
      <c r="K628" s="99" t="s">
        <v>2831</v>
      </c>
      <c r="L628" s="1082"/>
      <c r="M628" s="1099"/>
      <c r="N628" s="94"/>
      <c r="O628" s="96" t="s">
        <v>2830</v>
      </c>
      <c r="P628" s="93" t="s">
        <v>2831</v>
      </c>
    </row>
    <row r="629" spans="1:16">
      <c r="A629" s="1136"/>
      <c r="B629" s="1083"/>
      <c r="C629" s="1096"/>
      <c r="D629" s="94"/>
      <c r="E629" s="96" t="s">
        <v>2832</v>
      </c>
      <c r="F629" s="102" t="s">
        <v>2833</v>
      </c>
      <c r="G629" s="1083"/>
      <c r="H629" s="1098"/>
      <c r="I629" s="94"/>
      <c r="J629" s="96" t="s">
        <v>2832</v>
      </c>
      <c r="K629" s="921" t="s">
        <v>2833</v>
      </c>
      <c r="L629" s="1083"/>
      <c r="M629" s="1099"/>
      <c r="N629" s="94"/>
      <c r="O629" s="96" t="s">
        <v>2832</v>
      </c>
      <c r="P629" s="99" t="s">
        <v>2833</v>
      </c>
    </row>
    <row r="630" spans="1:16" ht="17.25" thickBot="1">
      <c r="A630" s="1136"/>
      <c r="B630" s="1082"/>
      <c r="C630" s="1096"/>
      <c r="D630" s="94" t="s">
        <v>147</v>
      </c>
      <c r="E630" s="96" t="s">
        <v>2834</v>
      </c>
      <c r="F630" s="99" t="s">
        <v>3658</v>
      </c>
      <c r="G630" s="1082"/>
      <c r="H630" s="1098"/>
      <c r="I630" s="94" t="s">
        <v>147</v>
      </c>
      <c r="J630" s="96" t="s">
        <v>2834</v>
      </c>
      <c r="K630" s="99" t="s">
        <v>3732</v>
      </c>
      <c r="L630" s="1082"/>
      <c r="M630" s="1099"/>
      <c r="N630" s="94" t="s">
        <v>147</v>
      </c>
      <c r="O630" s="96" t="s">
        <v>2834</v>
      </c>
      <c r="P630" s="99" t="s">
        <v>3774</v>
      </c>
    </row>
    <row r="631" spans="1:16" ht="17.25" thickBot="1">
      <c r="A631" s="1136"/>
      <c r="B631" s="100" t="s">
        <v>168</v>
      </c>
      <c r="C631" s="1096"/>
      <c r="D631" s="94"/>
      <c r="E631" s="96" t="s">
        <v>2835</v>
      </c>
      <c r="F631" s="99" t="s">
        <v>3659</v>
      </c>
      <c r="G631" s="100" t="s">
        <v>168</v>
      </c>
      <c r="H631" s="1098"/>
      <c r="I631" s="94"/>
      <c r="J631" s="96" t="s">
        <v>2835</v>
      </c>
      <c r="K631" s="99" t="s">
        <v>3742</v>
      </c>
      <c r="L631" s="100" t="s">
        <v>168</v>
      </c>
      <c r="M631" s="1099"/>
      <c r="N631" s="94"/>
      <c r="O631" s="96" t="s">
        <v>2835</v>
      </c>
      <c r="P631" s="99" t="s">
        <v>3775</v>
      </c>
    </row>
    <row r="632" spans="1:16">
      <c r="A632" s="1136"/>
      <c r="B632" s="1111" t="s">
        <v>3646</v>
      </c>
      <c r="C632" s="1096"/>
      <c r="D632" s="94"/>
      <c r="E632" s="96" t="s">
        <v>2836</v>
      </c>
      <c r="F632" s="99" t="s">
        <v>3660</v>
      </c>
      <c r="G632" s="1111" t="s">
        <v>3754</v>
      </c>
      <c r="H632" s="1098"/>
      <c r="I632" s="94"/>
      <c r="J632" s="96" t="s">
        <v>2836</v>
      </c>
      <c r="K632" s="99" t="s">
        <v>3738</v>
      </c>
      <c r="L632" s="1111" t="s">
        <v>3754</v>
      </c>
      <c r="M632" s="1099"/>
      <c r="N632" s="94"/>
      <c r="O632" s="96" t="s">
        <v>2836</v>
      </c>
      <c r="P632" s="99" t="s">
        <v>3458</v>
      </c>
    </row>
    <row r="633" spans="1:16">
      <c r="A633" s="1136"/>
      <c r="B633" s="1112"/>
      <c r="C633" s="1096"/>
      <c r="D633" s="94"/>
      <c r="E633" s="96" t="s">
        <v>2837</v>
      </c>
      <c r="F633" s="99" t="s">
        <v>3492</v>
      </c>
      <c r="G633" s="1112"/>
      <c r="H633" s="1098"/>
      <c r="I633" s="94"/>
      <c r="J633" s="96" t="s">
        <v>2837</v>
      </c>
      <c r="K633" s="99" t="s">
        <v>3723</v>
      </c>
      <c r="L633" s="1112"/>
      <c r="M633" s="1099"/>
      <c r="N633" s="94"/>
      <c r="O633" s="96" t="s">
        <v>2837</v>
      </c>
      <c r="P633" s="97" t="s">
        <v>3776</v>
      </c>
    </row>
    <row r="634" spans="1:16" ht="33.75" thickBot="1">
      <c r="A634" s="1136"/>
      <c r="B634" s="1113"/>
      <c r="C634" s="1096"/>
      <c r="D634" s="94"/>
      <c r="E634" s="96" t="s">
        <v>2839</v>
      </c>
      <c r="F634" s="97" t="s">
        <v>3527</v>
      </c>
      <c r="G634" s="1113"/>
      <c r="H634" s="1098"/>
      <c r="I634" s="94"/>
      <c r="J634" s="96" t="s">
        <v>2839</v>
      </c>
      <c r="K634" s="97" t="s">
        <v>3715</v>
      </c>
      <c r="L634" s="1113"/>
      <c r="M634" s="1099"/>
      <c r="N634" s="94"/>
      <c r="O634" s="96" t="s">
        <v>2839</v>
      </c>
      <c r="P634" s="97" t="s">
        <v>3777</v>
      </c>
    </row>
    <row r="635" spans="1:16" ht="17.25" thickBot="1">
      <c r="A635" s="1136"/>
      <c r="B635" s="100" t="s">
        <v>123</v>
      </c>
      <c r="C635" s="1096"/>
      <c r="D635" s="94" t="s">
        <v>2840</v>
      </c>
      <c r="E635" s="96" t="s">
        <v>2841</v>
      </c>
      <c r="F635" s="97" t="s">
        <v>2842</v>
      </c>
      <c r="G635" s="100" t="s">
        <v>123</v>
      </c>
      <c r="H635" s="1098"/>
      <c r="I635" s="94" t="s">
        <v>2840</v>
      </c>
      <c r="J635" s="96" t="s">
        <v>2841</v>
      </c>
      <c r="K635" s="97" t="s">
        <v>2842</v>
      </c>
      <c r="L635" s="100" t="s">
        <v>123</v>
      </c>
      <c r="M635" s="1099"/>
      <c r="N635" s="94" t="s">
        <v>2840</v>
      </c>
      <c r="O635" s="96" t="s">
        <v>2841</v>
      </c>
      <c r="P635" s="97" t="s">
        <v>2842</v>
      </c>
    </row>
    <row r="636" spans="1:16" ht="33">
      <c r="A636" s="1136"/>
      <c r="B636" s="1106" t="s">
        <v>3647</v>
      </c>
      <c r="C636" s="1096"/>
      <c r="D636" s="94" t="s">
        <v>3412</v>
      </c>
      <c r="E636" s="96" t="s">
        <v>2904</v>
      </c>
      <c r="F636" s="97" t="s">
        <v>3707</v>
      </c>
      <c r="G636" s="1106" t="s">
        <v>3755</v>
      </c>
      <c r="H636" s="1098"/>
      <c r="I636" s="94" t="s">
        <v>3412</v>
      </c>
      <c r="J636" s="96" t="s">
        <v>2904</v>
      </c>
      <c r="K636" s="97" t="s">
        <v>3739</v>
      </c>
      <c r="L636" s="1106" t="s">
        <v>3764</v>
      </c>
      <c r="M636" s="1099"/>
      <c r="N636" s="94" t="s">
        <v>3412</v>
      </c>
      <c r="O636" s="96" t="s">
        <v>3794</v>
      </c>
      <c r="P636" s="97" t="s">
        <v>3795</v>
      </c>
    </row>
    <row r="637" spans="1:16" ht="33">
      <c r="A637" s="1136"/>
      <c r="B637" s="1107"/>
      <c r="C637" s="1096"/>
      <c r="D637" s="94" t="s">
        <v>2810</v>
      </c>
      <c r="E637" s="96" t="s">
        <v>3662</v>
      </c>
      <c r="F637" s="97" t="s">
        <v>3666</v>
      </c>
      <c r="G637" s="1107"/>
      <c r="H637" s="1098"/>
      <c r="I637" s="94" t="s">
        <v>2810</v>
      </c>
      <c r="J637" s="96" t="s">
        <v>3662</v>
      </c>
      <c r="K637" s="97" t="s">
        <v>3749</v>
      </c>
      <c r="L637" s="1107"/>
      <c r="M637" s="1099"/>
      <c r="N637" s="94" t="s">
        <v>2810</v>
      </c>
      <c r="O637" s="96" t="s">
        <v>3661</v>
      </c>
      <c r="P637" s="97" t="s">
        <v>3778</v>
      </c>
    </row>
    <row r="638" spans="1:16" ht="33.75" thickBot="1">
      <c r="A638" s="1136"/>
      <c r="B638" s="1108"/>
      <c r="C638" s="1096"/>
      <c r="D638" s="94"/>
      <c r="E638" s="96" t="s">
        <v>3664</v>
      </c>
      <c r="F638" s="97" t="s">
        <v>3667</v>
      </c>
      <c r="G638" s="1108"/>
      <c r="H638" s="1098"/>
      <c r="I638" s="94"/>
      <c r="J638" s="96" t="s">
        <v>3664</v>
      </c>
      <c r="K638" s="97" t="s">
        <v>3757</v>
      </c>
      <c r="L638" s="1108"/>
      <c r="M638" s="1099"/>
      <c r="N638" s="94"/>
      <c r="O638" s="96" t="s">
        <v>3663</v>
      </c>
      <c r="P638" s="97" t="s">
        <v>3779</v>
      </c>
    </row>
    <row r="639" spans="1:16" ht="33">
      <c r="A639" s="1136"/>
      <c r="B639" s="1109" t="s">
        <v>124</v>
      </c>
      <c r="C639" s="1096"/>
      <c r="D639" s="94"/>
      <c r="E639" s="96" t="s">
        <v>3665</v>
      </c>
      <c r="F639" s="97" t="s">
        <v>3668</v>
      </c>
      <c r="G639" s="1109" t="s">
        <v>124</v>
      </c>
      <c r="H639" s="1098"/>
      <c r="I639" s="94"/>
      <c r="J639" s="96" t="s">
        <v>3665</v>
      </c>
      <c r="K639" s="97" t="s">
        <v>3743</v>
      </c>
      <c r="L639" s="1109" t="s">
        <v>124</v>
      </c>
      <c r="M639" s="1099"/>
      <c r="N639" s="94"/>
      <c r="O639" s="96" t="s">
        <v>3665</v>
      </c>
      <c r="P639" s="97" t="s">
        <v>3793</v>
      </c>
    </row>
    <row r="640" spans="1:16" ht="17.25" thickBot="1">
      <c r="A640" s="1136"/>
      <c r="B640" s="1110"/>
      <c r="C640" s="1096"/>
      <c r="D640" s="94"/>
      <c r="E640" s="96"/>
      <c r="F640" s="97"/>
      <c r="G640" s="1110"/>
      <c r="H640" s="1098"/>
      <c r="I640" s="94" t="s">
        <v>3745</v>
      </c>
      <c r="J640" s="96" t="s">
        <v>3744</v>
      </c>
      <c r="K640" s="97" t="s">
        <v>3758</v>
      </c>
      <c r="L640" s="1110"/>
      <c r="M640" s="1099"/>
      <c r="N640" s="94" t="s">
        <v>3780</v>
      </c>
      <c r="O640" s="96" t="s">
        <v>3744</v>
      </c>
      <c r="P640" s="93" t="s">
        <v>3781</v>
      </c>
    </row>
    <row r="641" spans="1:16" ht="17.25" thickTop="1">
      <c r="A641" s="1136"/>
      <c r="B641" s="1102" t="s">
        <v>125</v>
      </c>
      <c r="C641" s="1096"/>
      <c r="D641" s="94"/>
      <c r="E641" s="96"/>
      <c r="F641" s="93"/>
      <c r="G641" s="1102" t="s">
        <v>125</v>
      </c>
      <c r="H641" s="1098"/>
      <c r="I641" s="94"/>
      <c r="J641" s="96"/>
      <c r="K641" s="93"/>
      <c r="L641" s="1102" t="s">
        <v>125</v>
      </c>
      <c r="M641" s="1099"/>
      <c r="N641" s="94"/>
      <c r="O641" s="96"/>
      <c r="P641" s="97"/>
    </row>
    <row r="642" spans="1:16" ht="17.25" thickBot="1">
      <c r="A642" s="1136"/>
      <c r="B642" s="1103"/>
      <c r="C642" s="1096"/>
      <c r="D642" s="94"/>
      <c r="E642" s="96"/>
      <c r="F642" s="93"/>
      <c r="G642" s="1103"/>
      <c r="H642" s="1098"/>
      <c r="I642" s="94"/>
      <c r="J642" s="96"/>
      <c r="K642" s="93"/>
      <c r="L642" s="1103"/>
      <c r="M642" s="1099"/>
      <c r="N642" s="94"/>
      <c r="O642" s="96"/>
      <c r="P642" s="101"/>
    </row>
    <row r="643" spans="1:16">
      <c r="A643" s="1136"/>
      <c r="B643" s="1104">
        <v>5</v>
      </c>
      <c r="C643" s="1096"/>
      <c r="D643" s="94"/>
      <c r="E643" s="96"/>
      <c r="F643" s="97"/>
      <c r="G643" s="1104">
        <v>4</v>
      </c>
      <c r="H643" s="1098"/>
      <c r="I643" s="94"/>
      <c r="J643" s="96"/>
      <c r="K643" s="97"/>
      <c r="L643" s="1104">
        <v>2</v>
      </c>
      <c r="M643" s="1099"/>
      <c r="N643" s="94"/>
      <c r="O643" s="96"/>
      <c r="P643" s="103"/>
    </row>
    <row r="644" spans="1:16" ht="17.25" thickBot="1">
      <c r="A644" s="1136"/>
      <c r="B644" s="1105"/>
      <c r="C644" s="1096"/>
      <c r="D644" s="94"/>
      <c r="E644" s="96"/>
      <c r="F644" s="97"/>
      <c r="G644" s="1105"/>
      <c r="H644" s="1098"/>
      <c r="I644" s="94"/>
      <c r="J644" s="96"/>
      <c r="K644" s="97"/>
      <c r="L644" s="1105"/>
      <c r="M644" s="1099"/>
      <c r="N644" s="94"/>
      <c r="O644" s="96"/>
      <c r="P644" s="104"/>
    </row>
    <row r="645" spans="1:16">
      <c r="A645" s="1136"/>
      <c r="B645" s="1116" t="s">
        <v>126</v>
      </c>
      <c r="C645" s="1096"/>
      <c r="D645" s="94"/>
      <c r="E645" s="96"/>
      <c r="F645" s="93"/>
      <c r="G645" s="1116" t="s">
        <v>126</v>
      </c>
      <c r="H645" s="1098"/>
      <c r="I645" s="94"/>
      <c r="J645" s="96"/>
      <c r="K645" s="93"/>
      <c r="L645" s="1116" t="s">
        <v>126</v>
      </c>
      <c r="M645" s="1099"/>
      <c r="N645" s="94"/>
      <c r="O645" s="96"/>
      <c r="P645" s="99"/>
    </row>
    <row r="646" spans="1:16" ht="17.25" thickBot="1">
      <c r="A646" s="1136"/>
      <c r="B646" s="1103"/>
      <c r="C646" s="1096"/>
      <c r="D646" s="94"/>
      <c r="E646" s="96"/>
      <c r="F646" s="101"/>
      <c r="G646" s="1103"/>
      <c r="H646" s="1098"/>
      <c r="I646" s="94"/>
      <c r="J646" s="96"/>
      <c r="K646" s="101"/>
      <c r="L646" s="1103"/>
      <c r="M646" s="1099"/>
      <c r="N646" s="94"/>
      <c r="O646" s="96"/>
      <c r="P646" s="104"/>
    </row>
    <row r="647" spans="1:16">
      <c r="A647" s="1136"/>
      <c r="B647" s="1104">
        <v>3</v>
      </c>
      <c r="C647" s="1096"/>
      <c r="D647" s="94"/>
      <c r="E647" s="96"/>
      <c r="F647" s="102"/>
      <c r="G647" s="1104">
        <v>4</v>
      </c>
      <c r="H647" s="1098"/>
      <c r="I647" s="94"/>
      <c r="J647" s="96"/>
      <c r="K647" s="103"/>
      <c r="L647" s="1104">
        <v>2</v>
      </c>
      <c r="M647" s="1099"/>
      <c r="N647" s="94"/>
      <c r="O647" s="96"/>
      <c r="P647" s="93"/>
    </row>
    <row r="648" spans="1:16" ht="17.25" thickBot="1">
      <c r="A648" s="1136"/>
      <c r="B648" s="1115"/>
      <c r="C648" s="1096"/>
      <c r="D648" s="94"/>
      <c r="E648" s="96"/>
      <c r="F648" s="99"/>
      <c r="G648" s="1115"/>
      <c r="H648" s="1098"/>
      <c r="I648" s="94"/>
      <c r="J648" s="96"/>
      <c r="K648" s="104"/>
      <c r="L648" s="1115"/>
      <c r="M648" s="1099"/>
      <c r="N648" s="94"/>
      <c r="O648" s="96"/>
      <c r="P648" s="97"/>
    </row>
    <row r="649" spans="1:16">
      <c r="A649" s="1136"/>
      <c r="B649" s="1114" t="s">
        <v>127</v>
      </c>
      <c r="C649" s="1096"/>
      <c r="D649" s="94"/>
      <c r="E649" s="96"/>
      <c r="F649" s="103"/>
      <c r="G649" s="1114" t="s">
        <v>127</v>
      </c>
      <c r="H649" s="1098"/>
      <c r="I649" s="94"/>
      <c r="J649" s="96"/>
      <c r="K649" s="104"/>
      <c r="L649" s="1114" t="s">
        <v>127</v>
      </c>
      <c r="M649" s="1099"/>
      <c r="N649" s="94"/>
      <c r="O649" s="114"/>
      <c r="P649" s="97"/>
    </row>
    <row r="650" spans="1:16" ht="17.25" thickBot="1">
      <c r="A650" s="1136"/>
      <c r="B650" s="1103"/>
      <c r="C650" s="1096"/>
      <c r="D650" s="94"/>
      <c r="E650" s="96"/>
      <c r="F650" s="104"/>
      <c r="G650" s="1103"/>
      <c r="H650" s="1098"/>
      <c r="I650" s="94"/>
      <c r="J650" s="96"/>
      <c r="K650" s="99"/>
      <c r="L650" s="1103"/>
      <c r="M650" s="1099"/>
      <c r="N650" s="113"/>
      <c r="O650" s="96"/>
      <c r="P650" s="112"/>
    </row>
    <row r="651" spans="1:16">
      <c r="A651" s="1136"/>
      <c r="B651" s="1104">
        <v>34</v>
      </c>
      <c r="C651" s="1096"/>
      <c r="D651" s="94"/>
      <c r="E651" s="96"/>
      <c r="F651" s="104"/>
      <c r="G651" s="1104" t="s">
        <v>3736</v>
      </c>
      <c r="H651" s="1098"/>
      <c r="I651" s="94"/>
      <c r="J651" s="96"/>
      <c r="K651" s="104"/>
      <c r="L651" s="1104">
        <v>21</v>
      </c>
      <c r="M651" s="1099"/>
      <c r="N651" s="113"/>
      <c r="O651" s="114"/>
      <c r="P651" s="97"/>
    </row>
    <row r="652" spans="1:16" ht="17.25" thickBot="1">
      <c r="A652" s="1136"/>
      <c r="B652" s="1115"/>
      <c r="C652" s="1096"/>
      <c r="D652" s="94"/>
      <c r="E652" s="96"/>
      <c r="F652" s="99"/>
      <c r="G652" s="1115"/>
      <c r="H652" s="1098"/>
      <c r="I652" s="94"/>
      <c r="J652" s="96"/>
      <c r="K652" s="93"/>
      <c r="L652" s="1115"/>
      <c r="M652" s="1099"/>
      <c r="N652" s="94"/>
      <c r="O652" s="114"/>
      <c r="P652" s="104"/>
    </row>
    <row r="653" spans="1:16">
      <c r="A653" s="1136"/>
      <c r="B653" s="1114" t="s">
        <v>128</v>
      </c>
      <c r="C653" s="1096"/>
      <c r="D653" s="94"/>
      <c r="E653" s="96"/>
      <c r="F653" s="104"/>
      <c r="G653" s="1114" t="s">
        <v>128</v>
      </c>
      <c r="H653" s="1098"/>
      <c r="I653" s="94"/>
      <c r="J653" s="96"/>
      <c r="K653" s="97"/>
      <c r="L653" s="1114" t="s">
        <v>128</v>
      </c>
      <c r="M653" s="1099"/>
      <c r="N653" s="94"/>
      <c r="O653" s="96"/>
      <c r="P653" s="97"/>
    </row>
    <row r="654" spans="1:16" ht="17.25" thickBot="1">
      <c r="A654" s="1136"/>
      <c r="B654" s="1103"/>
      <c r="C654" s="1096"/>
      <c r="D654" s="94"/>
      <c r="E654" s="96"/>
      <c r="F654" s="93"/>
      <c r="G654" s="1103"/>
      <c r="H654" s="1098"/>
      <c r="I654" s="94"/>
      <c r="J654" s="114"/>
      <c r="K654" s="97"/>
      <c r="L654" s="1103"/>
      <c r="M654" s="1099"/>
      <c r="N654" s="113"/>
      <c r="O654" s="114"/>
      <c r="P654" s="97"/>
    </row>
    <row r="655" spans="1:16">
      <c r="A655" s="1136"/>
      <c r="B655" s="1104">
        <v>33</v>
      </c>
      <c r="C655" s="1096"/>
      <c r="D655" s="94"/>
      <c r="E655" s="96"/>
      <c r="F655" s="97"/>
      <c r="G655" s="1104" t="s">
        <v>3737</v>
      </c>
      <c r="H655" s="1098"/>
      <c r="I655" s="94"/>
      <c r="J655" s="96"/>
      <c r="K655" s="97"/>
      <c r="L655" s="1104">
        <v>20</v>
      </c>
      <c r="M655" s="1099"/>
      <c r="N655" s="113"/>
      <c r="O655" s="114"/>
      <c r="P655" s="97"/>
    </row>
    <row r="656" spans="1:16" ht="17.25" thickBot="1">
      <c r="A656" s="1136"/>
      <c r="B656" s="1115"/>
      <c r="C656" s="1096"/>
      <c r="D656" s="94"/>
      <c r="E656" s="96"/>
      <c r="F656" s="93"/>
      <c r="G656" s="1115"/>
      <c r="H656" s="1098"/>
      <c r="I656" s="94"/>
      <c r="J656" s="114"/>
      <c r="K656" s="97"/>
      <c r="L656" s="1115"/>
      <c r="M656" s="1099"/>
      <c r="N656" s="94"/>
      <c r="O656" s="114"/>
      <c r="P656" s="97"/>
    </row>
    <row r="657" spans="1:16">
      <c r="A657" s="1136"/>
      <c r="B657" s="1116" t="s">
        <v>129</v>
      </c>
      <c r="C657" s="1096"/>
      <c r="D657" s="94"/>
      <c r="E657" s="96"/>
      <c r="F657" s="93"/>
      <c r="G657" s="1116" t="s">
        <v>129</v>
      </c>
      <c r="H657" s="1098"/>
      <c r="I657" s="94"/>
      <c r="J657" s="114"/>
      <c r="K657" s="97"/>
      <c r="L657" s="1116" t="s">
        <v>129</v>
      </c>
      <c r="M657" s="1099"/>
      <c r="N657" s="113"/>
      <c r="O657" s="114"/>
      <c r="P657" s="97"/>
    </row>
    <row r="658" spans="1:16" ht="17.25" thickBot="1">
      <c r="A658" s="1136"/>
      <c r="B658" s="1103"/>
      <c r="C658" s="1096"/>
      <c r="D658" s="113"/>
      <c r="E658" s="114"/>
      <c r="F658" s="136"/>
      <c r="G658" s="1114"/>
      <c r="H658" s="1098"/>
      <c r="I658" s="113"/>
      <c r="J658" s="114"/>
      <c r="K658" s="104"/>
      <c r="L658" s="1114"/>
      <c r="M658" s="1099"/>
      <c r="N658" s="113"/>
      <c r="O658" s="114"/>
      <c r="P658" s="104"/>
    </row>
    <row r="659" spans="1:16">
      <c r="A659" s="1094" t="str">
        <f>TEXT(A621,"AAAA")</f>
        <v>星期四</v>
      </c>
      <c r="B659" s="109" t="s">
        <v>3648</v>
      </c>
      <c r="C659" s="1095" t="s">
        <v>694</v>
      </c>
      <c r="D659" s="118"/>
      <c r="E659" s="119" t="s">
        <v>137</v>
      </c>
      <c r="F659" s="125" t="s">
        <v>3703</v>
      </c>
      <c r="G659" s="109" t="s">
        <v>3648</v>
      </c>
      <c r="H659" s="1118" t="s">
        <v>130</v>
      </c>
      <c r="I659" s="118"/>
      <c r="J659" s="119" t="s">
        <v>137</v>
      </c>
      <c r="K659" s="125" t="s">
        <v>3721</v>
      </c>
      <c r="L659" s="106" t="s">
        <v>3734</v>
      </c>
      <c r="M659" s="1120" t="s">
        <v>130</v>
      </c>
      <c r="N659" s="118"/>
      <c r="O659" s="119" t="s">
        <v>137</v>
      </c>
      <c r="P659" s="125" t="s">
        <v>3530</v>
      </c>
    </row>
    <row r="660" spans="1:16">
      <c r="A660" s="1094"/>
      <c r="B660" s="110" t="s">
        <v>3649</v>
      </c>
      <c r="C660" s="1096"/>
      <c r="D660" s="120"/>
      <c r="E660" s="96" t="s">
        <v>196</v>
      </c>
      <c r="F660" s="97" t="s">
        <v>3669</v>
      </c>
      <c r="G660" s="110" t="s">
        <v>3717</v>
      </c>
      <c r="H660" s="1098"/>
      <c r="I660" s="94"/>
      <c r="J660" s="96" t="s">
        <v>196</v>
      </c>
      <c r="K660" s="97" t="s">
        <v>3722</v>
      </c>
      <c r="L660" s="110" t="s">
        <v>3765</v>
      </c>
      <c r="M660" s="1099"/>
      <c r="N660" s="94"/>
      <c r="O660" s="96" t="s">
        <v>196</v>
      </c>
      <c r="P660" s="97" t="s">
        <v>3471</v>
      </c>
    </row>
    <row r="661" spans="1:16">
      <c r="A661" s="1094"/>
      <c r="B661" s="109" t="s">
        <v>3650</v>
      </c>
      <c r="C661" s="1096"/>
      <c r="D661" s="120"/>
      <c r="E661" s="96" t="s">
        <v>146</v>
      </c>
      <c r="F661" s="97" t="s">
        <v>3642</v>
      </c>
      <c r="G661" s="110" t="s">
        <v>3025</v>
      </c>
      <c r="H661" s="1098"/>
      <c r="I661" s="94"/>
      <c r="J661" s="96" t="s">
        <v>146</v>
      </c>
      <c r="K661" s="97" t="s">
        <v>3756</v>
      </c>
      <c r="L661" s="109"/>
      <c r="M661" s="1099"/>
      <c r="N661" s="94"/>
      <c r="O661" s="96" t="s">
        <v>146</v>
      </c>
      <c r="P661" s="97" t="s">
        <v>3768</v>
      </c>
    </row>
    <row r="662" spans="1:16">
      <c r="A662" s="1094"/>
      <c r="B662" s="110" t="s">
        <v>3651</v>
      </c>
      <c r="C662" s="1096"/>
      <c r="D662" s="120"/>
      <c r="E662" s="96" t="s">
        <v>251</v>
      </c>
      <c r="F662" s="97" t="s">
        <v>3670</v>
      </c>
      <c r="G662" s="109" t="s">
        <v>3563</v>
      </c>
      <c r="H662" s="1098"/>
      <c r="I662" s="94"/>
      <c r="J662" s="96" t="s">
        <v>251</v>
      </c>
      <c r="K662" s="97" t="s">
        <v>3718</v>
      </c>
      <c r="L662" s="110"/>
      <c r="M662" s="1099"/>
      <c r="N662" s="94"/>
      <c r="O662" s="96" t="s">
        <v>251</v>
      </c>
      <c r="P662" s="97" t="s">
        <v>3769</v>
      </c>
    </row>
    <row r="663" spans="1:16">
      <c r="A663" s="1094"/>
      <c r="B663" s="109" t="s">
        <v>3652</v>
      </c>
      <c r="C663" s="1096"/>
      <c r="D663" s="120"/>
      <c r="E663" s="96" t="s">
        <v>197</v>
      </c>
      <c r="F663" s="97" t="s">
        <v>3142</v>
      </c>
      <c r="G663" s="109" t="s">
        <v>3734</v>
      </c>
      <c r="H663" s="1098"/>
      <c r="I663" s="94"/>
      <c r="J663" s="96" t="s">
        <v>197</v>
      </c>
      <c r="K663" s="97" t="s">
        <v>3719</v>
      </c>
      <c r="L663" s="109"/>
      <c r="M663" s="1099"/>
      <c r="N663" s="94"/>
      <c r="O663" s="96" t="s">
        <v>197</v>
      </c>
      <c r="P663" s="97" t="s">
        <v>3142</v>
      </c>
    </row>
    <row r="664" spans="1:16">
      <c r="A664" s="1094"/>
      <c r="B664" s="110" t="s">
        <v>3653</v>
      </c>
      <c r="C664" s="1096"/>
      <c r="D664" s="120"/>
      <c r="E664" s="96" t="s">
        <v>1651</v>
      </c>
      <c r="F664" s="97" t="s">
        <v>2848</v>
      </c>
      <c r="G664" s="110" t="s">
        <v>3735</v>
      </c>
      <c r="H664" s="1098"/>
      <c r="I664" s="94"/>
      <c r="J664" s="96" t="s">
        <v>1651</v>
      </c>
      <c r="K664" s="97" t="s">
        <v>2848</v>
      </c>
      <c r="L664" s="110"/>
      <c r="M664" s="1099"/>
      <c r="N664" s="94"/>
      <c r="O664" s="96" t="s">
        <v>1651</v>
      </c>
      <c r="P664" s="97" t="s">
        <v>2848</v>
      </c>
    </row>
    <row r="665" spans="1:16">
      <c r="A665" s="1094"/>
      <c r="B665" s="109"/>
      <c r="C665" s="1096"/>
      <c r="D665" s="120"/>
      <c r="E665" s="96" t="s">
        <v>2849</v>
      </c>
      <c r="F665" s="97" t="s">
        <v>2850</v>
      </c>
      <c r="G665" s="109"/>
      <c r="H665" s="1098"/>
      <c r="I665" s="94"/>
      <c r="J665" s="96" t="s">
        <v>2849</v>
      </c>
      <c r="K665" s="97" t="s">
        <v>2850</v>
      </c>
      <c r="L665" s="109"/>
      <c r="M665" s="1099"/>
      <c r="N665" s="94"/>
      <c r="O665" s="96" t="s">
        <v>2849</v>
      </c>
      <c r="P665" s="97" t="s">
        <v>2850</v>
      </c>
    </row>
    <row r="666" spans="1:16">
      <c r="A666" s="1094"/>
      <c r="B666" s="110"/>
      <c r="C666" s="1096"/>
      <c r="D666" s="94"/>
      <c r="E666" s="96"/>
      <c r="F666" s="97"/>
      <c r="G666" s="110"/>
      <c r="H666" s="1098"/>
      <c r="I666" s="94"/>
      <c r="J666" s="96"/>
      <c r="K666" s="97"/>
      <c r="L666" s="110"/>
      <c r="M666" s="1099"/>
      <c r="N666" s="94"/>
      <c r="O666" s="96"/>
      <c r="P666" s="97"/>
    </row>
    <row r="667" spans="1:16">
      <c r="A667" s="1094"/>
      <c r="B667" s="107"/>
      <c r="C667" s="1096"/>
      <c r="D667" s="113"/>
      <c r="E667" s="114"/>
      <c r="F667" s="104"/>
      <c r="G667" s="107"/>
      <c r="H667" s="1098"/>
      <c r="I667" s="113"/>
      <c r="J667" s="114"/>
      <c r="K667" s="97"/>
      <c r="L667" s="107"/>
      <c r="M667" s="1099"/>
      <c r="N667" s="113"/>
      <c r="O667" s="114"/>
      <c r="P667" s="97"/>
    </row>
    <row r="668" spans="1:16" ht="17.25" thickBot="1">
      <c r="A668" s="1094"/>
      <c r="B668" s="107"/>
      <c r="C668" s="1097"/>
      <c r="D668" s="122" t="s">
        <v>132</v>
      </c>
      <c r="E668" s="123" t="s">
        <v>133</v>
      </c>
      <c r="F668" s="124"/>
      <c r="G668" s="107"/>
      <c r="H668" s="1127"/>
      <c r="I668" s="122" t="s">
        <v>132</v>
      </c>
      <c r="J668" s="123" t="s">
        <v>133</v>
      </c>
      <c r="K668" s="97"/>
      <c r="L668" s="107"/>
      <c r="M668" s="1126"/>
      <c r="N668" s="122" t="s">
        <v>132</v>
      </c>
      <c r="O668" s="123" t="s">
        <v>133</v>
      </c>
      <c r="P668" s="97"/>
    </row>
    <row r="669" spans="1:16">
      <c r="A669" s="105"/>
      <c r="B669" s="109"/>
      <c r="C669" s="1095" t="s">
        <v>695</v>
      </c>
      <c r="D669" s="118"/>
      <c r="E669" s="119" t="s">
        <v>137</v>
      </c>
      <c r="F669" s="125" t="s">
        <v>2854</v>
      </c>
      <c r="G669" s="109"/>
      <c r="H669" s="1118" t="s">
        <v>134</v>
      </c>
      <c r="I669" s="118"/>
      <c r="J669" s="119" t="s">
        <v>137</v>
      </c>
      <c r="K669" s="125" t="s">
        <v>2854</v>
      </c>
      <c r="L669" s="109"/>
      <c r="M669" s="1120" t="s">
        <v>134</v>
      </c>
      <c r="N669" s="118"/>
      <c r="O669" s="119" t="s">
        <v>137</v>
      </c>
      <c r="P669" s="125" t="s">
        <v>2854</v>
      </c>
    </row>
    <row r="670" spans="1:16">
      <c r="A670" s="105"/>
      <c r="B670" s="110"/>
      <c r="C670" s="1096"/>
      <c r="D670" s="94"/>
      <c r="E670" s="96" t="s">
        <v>196</v>
      </c>
      <c r="F670" s="97" t="s">
        <v>3639</v>
      </c>
      <c r="G670" s="110"/>
      <c r="H670" s="1098"/>
      <c r="I670" s="94"/>
      <c r="J670" s="96" t="s">
        <v>196</v>
      </c>
      <c r="K670" s="97" t="s">
        <v>3740</v>
      </c>
      <c r="L670" s="110"/>
      <c r="M670" s="1099"/>
      <c r="N670" s="94"/>
      <c r="O670" s="96" t="s">
        <v>3701</v>
      </c>
      <c r="P670" s="97" t="s">
        <v>3740</v>
      </c>
    </row>
    <row r="671" spans="1:16">
      <c r="A671" s="105"/>
      <c r="B671" s="126"/>
      <c r="C671" s="1096"/>
      <c r="D671" s="94"/>
      <c r="E671" s="96" t="s">
        <v>146</v>
      </c>
      <c r="F671" s="97" t="s">
        <v>2856</v>
      </c>
      <c r="G671" s="126"/>
      <c r="H671" s="1098"/>
      <c r="I671" s="94"/>
      <c r="J671" s="96" t="s">
        <v>146</v>
      </c>
      <c r="K671" s="97" t="s">
        <v>2856</v>
      </c>
      <c r="L671" s="126"/>
      <c r="M671" s="1099"/>
      <c r="N671" s="94"/>
      <c r="O671" s="96" t="s">
        <v>146</v>
      </c>
      <c r="P671" s="128" t="s">
        <v>2856</v>
      </c>
    </row>
    <row r="672" spans="1:16" ht="33">
      <c r="A672" s="105"/>
      <c r="B672" s="107"/>
      <c r="C672" s="1096"/>
      <c r="D672" s="94"/>
      <c r="E672" s="96" t="s">
        <v>251</v>
      </c>
      <c r="F672" s="97" t="s">
        <v>2920</v>
      </c>
      <c r="G672" s="107"/>
      <c r="H672" s="1098"/>
      <c r="I672" s="94"/>
      <c r="J672" s="96" t="s">
        <v>251</v>
      </c>
      <c r="K672" s="97" t="s">
        <v>2920</v>
      </c>
      <c r="L672" s="107"/>
      <c r="M672" s="1099"/>
      <c r="N672" s="94"/>
      <c r="O672" s="96" t="s">
        <v>251</v>
      </c>
      <c r="P672" s="216" t="s">
        <v>2920</v>
      </c>
    </row>
    <row r="673" spans="1:16">
      <c r="A673" s="105"/>
      <c r="B673" s="109"/>
      <c r="C673" s="1096"/>
      <c r="D673" s="94"/>
      <c r="E673" s="96"/>
      <c r="F673" s="97"/>
      <c r="G673" s="109"/>
      <c r="H673" s="1098"/>
      <c r="I673" s="94"/>
      <c r="J673" s="96"/>
      <c r="K673" s="97"/>
      <c r="L673" s="109"/>
      <c r="M673" s="1099"/>
      <c r="N673" s="94"/>
      <c r="O673" s="96"/>
      <c r="P673" s="97"/>
    </row>
    <row r="674" spans="1:16">
      <c r="A674" s="105"/>
      <c r="B674" s="110"/>
      <c r="C674" s="1096"/>
      <c r="D674" s="94"/>
      <c r="E674" s="96"/>
      <c r="F674" s="127" t="s">
        <v>198</v>
      </c>
      <c r="G674" s="110"/>
      <c r="H674" s="1098"/>
      <c r="I674" s="94"/>
      <c r="J674" s="96"/>
      <c r="K674" s="127"/>
      <c r="L674" s="110"/>
      <c r="M674" s="1099"/>
      <c r="N674" s="94"/>
      <c r="O674" s="96"/>
      <c r="P674" s="127"/>
    </row>
    <row r="675" spans="1:16">
      <c r="A675" s="105"/>
      <c r="B675" s="109"/>
      <c r="C675" s="1096"/>
      <c r="D675" s="94"/>
      <c r="E675" s="96"/>
      <c r="F675" s="128"/>
      <c r="G675" s="109"/>
      <c r="H675" s="1098"/>
      <c r="I675" s="94"/>
      <c r="J675" s="96"/>
      <c r="K675" s="128"/>
      <c r="L675" s="109"/>
      <c r="M675" s="1099"/>
      <c r="N675" s="94"/>
      <c r="O675" s="96"/>
      <c r="P675" s="128"/>
    </row>
    <row r="676" spans="1:16">
      <c r="A676" s="105"/>
      <c r="B676" s="110"/>
      <c r="C676" s="1096"/>
      <c r="D676" s="217"/>
      <c r="E676" s="114"/>
      <c r="F676" s="216"/>
      <c r="G676" s="110"/>
      <c r="H676" s="1098"/>
      <c r="I676" s="113"/>
      <c r="J676" s="114"/>
      <c r="K676" s="216"/>
      <c r="L676" s="110"/>
      <c r="M676" s="1099"/>
      <c r="N676" s="113"/>
      <c r="O676" s="114"/>
      <c r="P676" s="216"/>
    </row>
    <row r="677" spans="1:16">
      <c r="A677" s="105"/>
      <c r="B677" s="109"/>
      <c r="C677" s="1096"/>
      <c r="D677" s="217"/>
      <c r="E677" s="114"/>
      <c r="F677" s="216"/>
      <c r="G677" s="109"/>
      <c r="H677" s="1098"/>
      <c r="I677" s="113"/>
      <c r="J677" s="114"/>
      <c r="K677" s="216"/>
      <c r="L677" s="109"/>
      <c r="M677" s="1099"/>
      <c r="N677" s="113"/>
      <c r="O677" s="114"/>
      <c r="P677" s="216"/>
    </row>
    <row r="678" spans="1:16" ht="17.25" thickBot="1">
      <c r="A678" s="105"/>
      <c r="B678" s="110"/>
      <c r="C678" s="1097"/>
      <c r="D678" s="129"/>
      <c r="E678" s="130"/>
      <c r="F678" s="104"/>
      <c r="G678" s="110"/>
      <c r="H678" s="1127"/>
      <c r="I678" s="113"/>
      <c r="J678" s="130"/>
      <c r="K678" s="104"/>
      <c r="L678" s="110"/>
      <c r="M678" s="1126"/>
      <c r="N678" s="113"/>
      <c r="O678" s="131"/>
      <c r="P678" s="127"/>
    </row>
    <row r="679" spans="1:16">
      <c r="A679" s="132"/>
      <c r="B679" s="109"/>
      <c r="C679" s="1095" t="s">
        <v>696</v>
      </c>
      <c r="D679" s="118" t="s">
        <v>136</v>
      </c>
      <c r="E679" s="133" t="s">
        <v>137</v>
      </c>
      <c r="F679" s="125" t="s">
        <v>3643</v>
      </c>
      <c r="G679" s="109"/>
      <c r="H679" s="1118" t="s">
        <v>135</v>
      </c>
      <c r="I679" s="118" t="s">
        <v>136</v>
      </c>
      <c r="J679" s="133" t="s">
        <v>137</v>
      </c>
      <c r="K679" s="125" t="s">
        <v>3720</v>
      </c>
      <c r="L679" s="109"/>
      <c r="M679" s="1120" t="s">
        <v>135</v>
      </c>
      <c r="N679" s="118" t="s">
        <v>136</v>
      </c>
      <c r="O679" s="133" t="s">
        <v>137</v>
      </c>
      <c r="P679" s="125" t="s">
        <v>3767</v>
      </c>
    </row>
    <row r="680" spans="1:16">
      <c r="A680" s="132"/>
      <c r="B680" s="110"/>
      <c r="C680" s="1096"/>
      <c r="D680" s="94" t="s">
        <v>141</v>
      </c>
      <c r="E680" s="96" t="s">
        <v>196</v>
      </c>
      <c r="F680" s="134" t="s">
        <v>3644</v>
      </c>
      <c r="G680" s="110"/>
      <c r="H680" s="1098"/>
      <c r="I680" s="94" t="s">
        <v>141</v>
      </c>
      <c r="J680" s="96" t="s">
        <v>196</v>
      </c>
      <c r="K680" s="134" t="s">
        <v>3644</v>
      </c>
      <c r="L680" s="110"/>
      <c r="M680" s="1099"/>
      <c r="N680" s="94" t="s">
        <v>141</v>
      </c>
      <c r="O680" s="96" t="s">
        <v>196</v>
      </c>
      <c r="P680" s="134" t="s">
        <v>3766</v>
      </c>
    </row>
    <row r="681" spans="1:16">
      <c r="A681" s="132"/>
      <c r="B681" s="135"/>
      <c r="C681" s="1096"/>
      <c r="D681" s="94" t="s">
        <v>145</v>
      </c>
      <c r="E681" s="96" t="s">
        <v>146</v>
      </c>
      <c r="F681" s="97" t="s">
        <v>2857</v>
      </c>
      <c r="G681" s="135"/>
      <c r="H681" s="1098"/>
      <c r="I681" s="94" t="s">
        <v>145</v>
      </c>
      <c r="J681" s="96" t="s">
        <v>146</v>
      </c>
      <c r="K681" s="97" t="s">
        <v>2857</v>
      </c>
      <c r="L681" s="135"/>
      <c r="M681" s="1099"/>
      <c r="N681" s="94" t="s">
        <v>145</v>
      </c>
      <c r="O681" s="96" t="s">
        <v>146</v>
      </c>
      <c r="P681" s="97" t="s">
        <v>2857</v>
      </c>
    </row>
    <row r="682" spans="1:16">
      <c r="A682" s="132"/>
      <c r="B682" s="110"/>
      <c r="C682" s="1096"/>
      <c r="D682" s="94" t="s">
        <v>147</v>
      </c>
      <c r="E682" s="96" t="s">
        <v>251</v>
      </c>
      <c r="F682" s="104" t="s">
        <v>2858</v>
      </c>
      <c r="G682" s="110"/>
      <c r="H682" s="1098"/>
      <c r="I682" s="94" t="s">
        <v>147</v>
      </c>
      <c r="J682" s="96" t="s">
        <v>251</v>
      </c>
      <c r="K682" s="104" t="s">
        <v>2858</v>
      </c>
      <c r="L682" s="110"/>
      <c r="M682" s="1099"/>
      <c r="N682" s="94" t="s">
        <v>147</v>
      </c>
      <c r="O682" s="96" t="s">
        <v>251</v>
      </c>
      <c r="P682" s="104" t="s">
        <v>2858</v>
      </c>
    </row>
    <row r="683" spans="1:16">
      <c r="A683" s="132"/>
      <c r="B683" s="135"/>
      <c r="C683" s="1096"/>
      <c r="D683" s="94" t="s">
        <v>1652</v>
      </c>
      <c r="E683" s="114" t="s">
        <v>197</v>
      </c>
      <c r="F683" s="136" t="s">
        <v>2859</v>
      </c>
      <c r="G683" s="135"/>
      <c r="H683" s="1098"/>
      <c r="I683" s="94" t="s">
        <v>1652</v>
      </c>
      <c r="J683" s="114" t="s">
        <v>197</v>
      </c>
      <c r="K683" s="136" t="s">
        <v>2859</v>
      </c>
      <c r="L683" s="135"/>
      <c r="M683" s="1099"/>
      <c r="N683" s="94" t="s">
        <v>1652</v>
      </c>
      <c r="O683" s="114" t="s">
        <v>197</v>
      </c>
      <c r="P683" s="136" t="s">
        <v>2859</v>
      </c>
    </row>
    <row r="684" spans="1:16">
      <c r="A684" s="132"/>
      <c r="B684" s="110"/>
      <c r="C684" s="1096"/>
      <c r="D684" s="94"/>
      <c r="E684" s="96"/>
      <c r="F684" s="97"/>
      <c r="G684" s="110"/>
      <c r="H684" s="1098"/>
      <c r="I684" s="94"/>
      <c r="J684" s="96"/>
      <c r="K684" s="97"/>
      <c r="L684" s="110"/>
      <c r="M684" s="1099"/>
      <c r="N684" s="94"/>
      <c r="O684" s="96"/>
      <c r="P684" s="97"/>
    </row>
    <row r="685" spans="1:16">
      <c r="A685" s="132"/>
      <c r="B685" s="135"/>
      <c r="C685" s="1096"/>
      <c r="D685" s="94"/>
      <c r="E685" s="114"/>
      <c r="F685" s="136"/>
      <c r="G685" s="135"/>
      <c r="H685" s="1098"/>
      <c r="I685" s="94"/>
      <c r="J685" s="114"/>
      <c r="K685" s="136"/>
      <c r="L685" s="135"/>
      <c r="M685" s="1099"/>
      <c r="N685" s="94"/>
      <c r="O685" s="114"/>
      <c r="P685" s="136"/>
    </row>
    <row r="686" spans="1:16">
      <c r="A686" s="132"/>
      <c r="B686" s="110"/>
      <c r="C686" s="1096"/>
      <c r="D686" s="94"/>
      <c r="E686" s="96"/>
      <c r="F686" s="97"/>
      <c r="G686" s="110"/>
      <c r="H686" s="1098"/>
      <c r="I686" s="94"/>
      <c r="J686" s="96"/>
      <c r="K686" s="97"/>
      <c r="L686" s="110"/>
      <c r="M686" s="1099"/>
      <c r="N686" s="94"/>
      <c r="O686" s="96"/>
      <c r="P686" s="97"/>
    </row>
    <row r="687" spans="1:16">
      <c r="A687" s="132"/>
      <c r="B687" s="135"/>
      <c r="C687" s="1096"/>
      <c r="D687" s="94"/>
      <c r="E687" s="96"/>
      <c r="F687" s="97"/>
      <c r="G687" s="135"/>
      <c r="H687" s="1098"/>
      <c r="I687" s="94"/>
      <c r="J687" s="96"/>
      <c r="K687" s="97"/>
      <c r="L687" s="135"/>
      <c r="M687" s="1099"/>
      <c r="N687" s="94"/>
      <c r="O687" s="96"/>
      <c r="P687" s="97"/>
    </row>
    <row r="688" spans="1:16" ht="17.25" thickBot="1">
      <c r="A688" s="132"/>
      <c r="B688" s="110"/>
      <c r="C688" s="1097"/>
      <c r="D688" s="115"/>
      <c r="E688" s="116"/>
      <c r="F688" s="117"/>
      <c r="G688" s="110"/>
      <c r="H688" s="1127"/>
      <c r="I688" s="115"/>
      <c r="J688" s="130"/>
      <c r="K688" s="104"/>
      <c r="L688" s="110"/>
      <c r="M688" s="1126"/>
      <c r="N688" s="115"/>
      <c r="O688" s="130"/>
      <c r="P688" s="104"/>
    </row>
    <row r="689" spans="1:16">
      <c r="A689" s="132"/>
      <c r="B689" s="135"/>
      <c r="C689" s="1095" t="s">
        <v>697</v>
      </c>
      <c r="D689" s="137" t="s">
        <v>150</v>
      </c>
      <c r="E689" s="138"/>
      <c r="F689" s="139" t="s">
        <v>151</v>
      </c>
      <c r="G689" s="135"/>
      <c r="H689" s="1118" t="s">
        <v>149</v>
      </c>
      <c r="I689" s="137" t="s">
        <v>150</v>
      </c>
      <c r="J689" s="138"/>
      <c r="K689" s="139" t="s">
        <v>151</v>
      </c>
      <c r="L689" s="135"/>
      <c r="M689" s="1120" t="s">
        <v>149</v>
      </c>
      <c r="N689" s="137" t="s">
        <v>150</v>
      </c>
      <c r="O689" s="138"/>
      <c r="P689" s="139" t="s">
        <v>151</v>
      </c>
    </row>
    <row r="690" spans="1:16">
      <c r="A690" s="132"/>
      <c r="B690" s="110"/>
      <c r="C690" s="1096"/>
      <c r="D690" s="120"/>
      <c r="E690" s="121"/>
      <c r="F690" s="140"/>
      <c r="G690" s="110"/>
      <c r="H690" s="1098"/>
      <c r="I690" s="94"/>
      <c r="J690" s="96"/>
      <c r="K690" s="97"/>
      <c r="L690" s="110"/>
      <c r="M690" s="1099"/>
      <c r="N690" s="94" t="s">
        <v>3796</v>
      </c>
      <c r="O690" s="96" t="s">
        <v>3797</v>
      </c>
      <c r="P690" s="97" t="s">
        <v>3798</v>
      </c>
    </row>
    <row r="691" spans="1:16">
      <c r="A691" s="132"/>
      <c r="B691" s="135"/>
      <c r="C691" s="1096"/>
      <c r="D691" s="94"/>
      <c r="E691" s="96"/>
      <c r="F691" s="97"/>
      <c r="G691" s="135"/>
      <c r="H691" s="1098"/>
      <c r="I691" s="94"/>
      <c r="J691" s="96"/>
      <c r="K691" s="97"/>
      <c r="L691" s="135"/>
      <c r="M691" s="1099"/>
      <c r="N691" s="94" t="s">
        <v>2109</v>
      </c>
      <c r="O691" s="96" t="s">
        <v>3799</v>
      </c>
      <c r="P691" s="97" t="s">
        <v>3800</v>
      </c>
    </row>
    <row r="692" spans="1:16">
      <c r="A692" s="132"/>
      <c r="B692" s="110"/>
      <c r="C692" s="1096"/>
      <c r="D692" s="113"/>
      <c r="E692" s="114"/>
      <c r="F692" s="104"/>
      <c r="G692" s="110"/>
      <c r="H692" s="1098"/>
      <c r="I692" s="113"/>
      <c r="J692" s="114"/>
      <c r="K692" s="104"/>
      <c r="L692" s="110"/>
      <c r="M692" s="1099"/>
      <c r="N692" s="113" t="s">
        <v>3801</v>
      </c>
      <c r="O692" s="114" t="s">
        <v>3799</v>
      </c>
      <c r="P692" s="104" t="s">
        <v>3802</v>
      </c>
    </row>
    <row r="693" spans="1:16">
      <c r="A693" s="1122"/>
      <c r="B693" s="135"/>
      <c r="C693" s="1096"/>
      <c r="D693" s="94"/>
      <c r="E693" s="96"/>
      <c r="F693" s="97"/>
      <c r="G693" s="135"/>
      <c r="H693" s="1098"/>
      <c r="I693" s="94"/>
      <c r="J693" s="96"/>
      <c r="K693" s="97"/>
      <c r="L693" s="135"/>
      <c r="M693" s="1099"/>
      <c r="N693" s="94"/>
      <c r="O693" s="96"/>
      <c r="P693" s="97"/>
    </row>
    <row r="694" spans="1:16">
      <c r="A694" s="1122"/>
      <c r="B694" s="110"/>
      <c r="C694" s="1096"/>
      <c r="D694" s="94"/>
      <c r="E694" s="96"/>
      <c r="F694" s="97"/>
      <c r="G694" s="110"/>
      <c r="H694" s="1098"/>
      <c r="I694" s="94"/>
      <c r="J694" s="96"/>
      <c r="K694" s="97"/>
      <c r="L694" s="110"/>
      <c r="M694" s="1099"/>
      <c r="N694" s="94"/>
      <c r="O694" s="96"/>
      <c r="P694" s="97"/>
    </row>
    <row r="695" spans="1:16">
      <c r="A695" s="1122"/>
      <c r="B695" s="135"/>
      <c r="C695" s="1096"/>
      <c r="D695" s="113"/>
      <c r="E695" s="114"/>
      <c r="F695" s="104"/>
      <c r="G695" s="135"/>
      <c r="H695" s="1098"/>
      <c r="I695" s="113"/>
      <c r="J695" s="114"/>
      <c r="K695" s="104"/>
      <c r="L695" s="135"/>
      <c r="M695" s="1099"/>
      <c r="N695" s="113"/>
      <c r="O695" s="114"/>
      <c r="P695" s="104"/>
    </row>
    <row r="696" spans="1:16" ht="17.25" thickBot="1">
      <c r="A696" s="1123"/>
      <c r="B696" s="141"/>
      <c r="C696" s="1117"/>
      <c r="D696" s="142"/>
      <c r="E696" s="143"/>
      <c r="F696" s="144"/>
      <c r="G696" s="141"/>
      <c r="H696" s="1119"/>
      <c r="I696" s="142"/>
      <c r="J696" s="143"/>
      <c r="K696" s="144"/>
      <c r="L696" s="141"/>
      <c r="M696" s="1121"/>
      <c r="N696" s="142"/>
      <c r="O696" s="143"/>
      <c r="P696" s="144"/>
    </row>
    <row r="697" spans="1:16" s="146" customFormat="1" ht="27" customHeight="1" thickTop="1" thickBot="1">
      <c r="A697" s="145"/>
      <c r="B697" s="1124" t="s">
        <v>152</v>
      </c>
      <c r="C697" s="1124"/>
      <c r="D697" s="1124"/>
      <c r="E697" s="1124"/>
      <c r="F697" s="1124"/>
      <c r="G697" s="1125" t="s">
        <v>153</v>
      </c>
      <c r="H697" s="1125"/>
      <c r="I697" s="1125"/>
      <c r="J697" s="1125"/>
      <c r="K697" s="1125"/>
      <c r="L697" s="1125"/>
      <c r="M697" s="1125"/>
      <c r="N697" s="1128" t="s">
        <v>154</v>
      </c>
      <c r="O697" s="1128"/>
      <c r="P697" s="1128"/>
    </row>
    <row r="698" spans="1:16" s="159" customFormat="1" ht="21.75" customHeight="1" thickTop="1" thickBot="1">
      <c r="A698" s="147" t="s">
        <v>0</v>
      </c>
      <c r="B698" s="148"/>
      <c r="C698" s="149" t="s">
        <v>155</v>
      </c>
      <c r="D698" s="150" t="s">
        <v>156</v>
      </c>
      <c r="E698" s="151" t="s">
        <v>157</v>
      </c>
      <c r="F698" s="152" t="s">
        <v>158</v>
      </c>
      <c r="G698" s="153" t="s">
        <v>159</v>
      </c>
      <c r="H698" s="154" t="s">
        <v>150</v>
      </c>
      <c r="I698" s="155" t="s">
        <v>156</v>
      </c>
      <c r="J698" s="155" t="s">
        <v>157</v>
      </c>
      <c r="K698" s="155" t="s">
        <v>158</v>
      </c>
      <c r="L698" s="154" t="s">
        <v>160</v>
      </c>
      <c r="M698" s="156" t="s">
        <v>161</v>
      </c>
      <c r="N698" s="157" t="s">
        <v>155</v>
      </c>
      <c r="O698" s="151" t="s">
        <v>157</v>
      </c>
      <c r="P698" s="158" t="s">
        <v>158</v>
      </c>
    </row>
    <row r="699" spans="1:16" s="172" customFormat="1" ht="17.25" thickTop="1">
      <c r="A699" s="1137">
        <f>A621</f>
        <v>46149</v>
      </c>
      <c r="B699" s="1132" t="s">
        <v>698</v>
      </c>
      <c r="C699" s="160"/>
      <c r="D699" s="161"/>
      <c r="E699" s="162"/>
      <c r="F699" s="163"/>
      <c r="G699" s="164" t="s">
        <v>1610</v>
      </c>
      <c r="H699" s="165" t="s">
        <v>3514</v>
      </c>
      <c r="I699" s="166" t="s">
        <v>2810</v>
      </c>
      <c r="J699" s="166" t="s">
        <v>3101</v>
      </c>
      <c r="K699" s="167" t="s">
        <v>3420</v>
      </c>
      <c r="L699" s="168"/>
      <c r="M699" s="169"/>
      <c r="N699" s="170"/>
      <c r="O699" s="166"/>
      <c r="P699" s="171"/>
    </row>
    <row r="700" spans="1:16" s="172" customFormat="1">
      <c r="A700" s="1138"/>
      <c r="B700" s="1133"/>
      <c r="C700" s="173"/>
      <c r="D700" s="174"/>
      <c r="E700" s="175"/>
      <c r="F700" s="176"/>
      <c r="G700" s="173" t="s">
        <v>1519</v>
      </c>
      <c r="H700" s="177" t="s">
        <v>3399</v>
      </c>
      <c r="I700" s="175" t="s">
        <v>2810</v>
      </c>
      <c r="J700" s="175" t="s">
        <v>3543</v>
      </c>
      <c r="K700" s="178" t="s">
        <v>3548</v>
      </c>
      <c r="L700" s="179"/>
      <c r="M700" s="180"/>
      <c r="N700" s="181"/>
      <c r="O700" s="175"/>
      <c r="P700" s="182"/>
    </row>
    <row r="701" spans="1:16" s="172" customFormat="1">
      <c r="A701" s="1138"/>
      <c r="B701" s="1133"/>
      <c r="C701" s="173"/>
      <c r="D701" s="174"/>
      <c r="E701" s="175"/>
      <c r="F701" s="176"/>
      <c r="G701" s="173" t="s">
        <v>1519</v>
      </c>
      <c r="H701" s="183" t="s">
        <v>3544</v>
      </c>
      <c r="I701" s="175" t="s">
        <v>2810</v>
      </c>
      <c r="J701" s="175" t="s">
        <v>3545</v>
      </c>
      <c r="K701" s="178" t="s">
        <v>3549</v>
      </c>
      <c r="L701" s="184"/>
      <c r="M701" s="180"/>
      <c r="N701" s="181"/>
      <c r="O701" s="175"/>
      <c r="P701" s="182"/>
    </row>
    <row r="702" spans="1:16" s="172" customFormat="1">
      <c r="A702" s="1138"/>
      <c r="B702" s="1133"/>
      <c r="C702" s="173"/>
      <c r="D702" s="218"/>
      <c r="E702" s="175"/>
      <c r="F702" s="176"/>
      <c r="G702" s="173" t="s">
        <v>1519</v>
      </c>
      <c r="H702" s="183" t="s">
        <v>3546</v>
      </c>
      <c r="I702" s="175" t="s">
        <v>3274</v>
      </c>
      <c r="J702" s="175" t="s">
        <v>3547</v>
      </c>
      <c r="K702" s="187" t="s">
        <v>3550</v>
      </c>
      <c r="L702" s="184"/>
      <c r="M702" s="180"/>
      <c r="N702" s="181"/>
      <c r="O702" s="175"/>
      <c r="P702" s="182"/>
    </row>
    <row r="703" spans="1:16" s="172" customFormat="1">
      <c r="A703" s="1138"/>
      <c r="B703" s="1133"/>
      <c r="C703" s="173"/>
      <c r="D703" s="185"/>
      <c r="E703" s="175"/>
      <c r="F703" s="182"/>
      <c r="G703" s="173"/>
      <c r="H703" s="186"/>
      <c r="I703" s="175"/>
      <c r="J703" s="175"/>
      <c r="K703" s="187"/>
      <c r="L703" s="184"/>
      <c r="M703" s="180"/>
      <c r="N703" s="181"/>
      <c r="O703" s="175"/>
      <c r="P703" s="182"/>
    </row>
    <row r="704" spans="1:16" s="172" customFormat="1">
      <c r="A704" s="1138"/>
      <c r="B704" s="1133"/>
      <c r="C704" s="173"/>
      <c r="D704" s="174"/>
      <c r="E704" s="175"/>
      <c r="F704" s="188"/>
      <c r="G704" s="198"/>
      <c r="H704" s="183"/>
      <c r="I704" s="191"/>
      <c r="J704" s="175"/>
      <c r="K704" s="178"/>
      <c r="L704" s="189"/>
      <c r="M704" s="190"/>
      <c r="N704" s="181"/>
      <c r="O704" s="175"/>
      <c r="P704" s="182"/>
    </row>
    <row r="705" spans="1:16" s="172" customFormat="1">
      <c r="A705" s="1138"/>
      <c r="B705" s="1133"/>
      <c r="C705" s="173"/>
      <c r="D705" s="174"/>
      <c r="E705" s="175"/>
      <c r="F705" s="182"/>
      <c r="G705" s="173"/>
      <c r="H705" s="183"/>
      <c r="I705" s="191"/>
      <c r="J705" s="175"/>
      <c r="K705" s="178"/>
      <c r="L705" s="184"/>
      <c r="M705" s="180"/>
      <c r="N705" s="181"/>
      <c r="O705" s="175"/>
      <c r="P705" s="182"/>
    </row>
    <row r="706" spans="1:16" s="172" customFormat="1">
      <c r="A706" s="1138"/>
      <c r="B706" s="1133"/>
      <c r="C706" s="173"/>
      <c r="D706" s="174"/>
      <c r="E706" s="175"/>
      <c r="F706" s="182"/>
      <c r="G706" s="219"/>
      <c r="H706" s="183"/>
      <c r="I706" s="175"/>
      <c r="J706" s="175"/>
      <c r="K706" s="178"/>
      <c r="L706" s="184"/>
      <c r="M706" s="180"/>
      <c r="N706" s="181"/>
      <c r="O706" s="175"/>
      <c r="P706" s="182"/>
    </row>
    <row r="707" spans="1:16" s="172" customFormat="1">
      <c r="A707" s="1138"/>
      <c r="B707" s="1133"/>
      <c r="C707" s="173"/>
      <c r="D707" s="174"/>
      <c r="E707" s="175"/>
      <c r="F707" s="188"/>
      <c r="G707" s="173"/>
      <c r="H707" s="183"/>
      <c r="I707" s="191"/>
      <c r="J707" s="175"/>
      <c r="K707" s="178"/>
      <c r="L707" s="184"/>
      <c r="M707" s="180"/>
      <c r="N707" s="181"/>
      <c r="O707" s="175"/>
      <c r="P707" s="182"/>
    </row>
    <row r="708" spans="1:16" s="172" customFormat="1">
      <c r="A708" s="1138"/>
      <c r="B708" s="1133"/>
      <c r="C708" s="173"/>
      <c r="D708" s="174"/>
      <c r="E708" s="175"/>
      <c r="F708" s="182"/>
      <c r="G708" s="173"/>
      <c r="H708" s="183"/>
      <c r="I708" s="191"/>
      <c r="J708" s="175"/>
      <c r="K708" s="178"/>
      <c r="L708" s="184"/>
      <c r="M708" s="180"/>
      <c r="N708" s="181"/>
      <c r="O708" s="175"/>
      <c r="P708" s="182"/>
    </row>
    <row r="709" spans="1:16" s="172" customFormat="1">
      <c r="A709" s="1138"/>
      <c r="B709" s="1133"/>
      <c r="C709" s="192"/>
      <c r="D709" s="193"/>
      <c r="E709" s="194"/>
      <c r="F709" s="195"/>
      <c r="G709" s="173"/>
      <c r="H709" s="177"/>
      <c r="I709" s="175"/>
      <c r="J709" s="175"/>
      <c r="K709" s="178"/>
      <c r="L709" s="184"/>
      <c r="M709" s="180"/>
      <c r="N709" s="196"/>
      <c r="O709" s="194"/>
      <c r="P709" s="195"/>
    </row>
    <row r="710" spans="1:16" s="172" customFormat="1">
      <c r="A710" s="1138"/>
      <c r="B710" s="1133"/>
      <c r="C710" s="192"/>
      <c r="D710" s="193"/>
      <c r="E710" s="194"/>
      <c r="F710" s="195"/>
      <c r="G710" s="198"/>
      <c r="H710" s="183"/>
      <c r="I710" s="191"/>
      <c r="J710" s="175"/>
      <c r="K710" s="178"/>
      <c r="L710" s="184"/>
      <c r="M710" s="180"/>
      <c r="N710" s="196"/>
      <c r="O710" s="194"/>
      <c r="P710" s="195"/>
    </row>
    <row r="711" spans="1:16" s="172" customFormat="1">
      <c r="A711" s="1138"/>
      <c r="B711" s="1133"/>
      <c r="C711" s="192"/>
      <c r="D711" s="193"/>
      <c r="E711" s="194"/>
      <c r="F711" s="195"/>
      <c r="G711" s="173"/>
      <c r="H711" s="199"/>
      <c r="I711" s="191"/>
      <c r="J711" s="200"/>
      <c r="K711" s="197"/>
      <c r="L711" s="184"/>
      <c r="M711" s="180"/>
      <c r="N711" s="196"/>
      <c r="O711" s="194"/>
      <c r="P711" s="195"/>
    </row>
    <row r="712" spans="1:16" s="172" customFormat="1">
      <c r="A712" s="1138"/>
      <c r="B712" s="1133"/>
      <c r="C712" s="192"/>
      <c r="D712" s="193"/>
      <c r="E712" s="194"/>
      <c r="F712" s="195"/>
      <c r="G712" s="173"/>
      <c r="H712" s="201"/>
      <c r="I712" s="175"/>
      <c r="J712" s="175"/>
      <c r="K712" s="178"/>
      <c r="L712" s="184"/>
      <c r="M712" s="180"/>
      <c r="N712" s="196"/>
      <c r="O712" s="194"/>
      <c r="P712" s="195"/>
    </row>
    <row r="713" spans="1:16" s="172" customFormat="1">
      <c r="A713" s="1138"/>
      <c r="B713" s="1133"/>
      <c r="C713" s="192"/>
      <c r="D713" s="193"/>
      <c r="E713" s="194"/>
      <c r="F713" s="195"/>
      <c r="G713" s="198"/>
      <c r="H713" s="183"/>
      <c r="I713" s="200"/>
      <c r="J713" s="200"/>
      <c r="K713" s="197"/>
      <c r="L713" s="184"/>
      <c r="M713" s="180"/>
      <c r="N713" s="196"/>
      <c r="O713" s="194"/>
      <c r="P713" s="195"/>
    </row>
    <row r="714" spans="1:16" s="172" customFormat="1">
      <c r="A714" s="1138"/>
      <c r="B714" s="1133"/>
      <c r="C714" s="192"/>
      <c r="D714" s="193"/>
      <c r="E714" s="194"/>
      <c r="F714" s="195"/>
      <c r="G714" s="173"/>
      <c r="H714" s="183"/>
      <c r="I714" s="200"/>
      <c r="J714" s="200"/>
      <c r="K714" s="197"/>
      <c r="L714" s="179"/>
      <c r="M714" s="180"/>
      <c r="N714" s="196"/>
      <c r="O714" s="194"/>
      <c r="P714" s="195"/>
    </row>
    <row r="715" spans="1:16" s="172" customFormat="1">
      <c r="A715" s="1138"/>
      <c r="B715" s="1133"/>
      <c r="C715" s="192"/>
      <c r="D715" s="193"/>
      <c r="E715" s="194"/>
      <c r="F715" s="195"/>
      <c r="G715" s="192"/>
      <c r="H715" s="201"/>
      <c r="I715" s="202"/>
      <c r="J715" s="202"/>
      <c r="K715" s="203"/>
      <c r="L715" s="204"/>
      <c r="M715" s="190"/>
      <c r="N715" s="196"/>
      <c r="O715" s="194"/>
      <c r="P715" s="195"/>
    </row>
    <row r="716" spans="1:16" s="172" customFormat="1">
      <c r="A716" s="1138"/>
      <c r="B716" s="1133"/>
      <c r="C716" s="192"/>
      <c r="D716" s="193"/>
      <c r="E716" s="194"/>
      <c r="F716" s="195"/>
      <c r="G716" s="192"/>
      <c r="H716" s="201"/>
      <c r="I716" s="202"/>
      <c r="J716" s="202"/>
      <c r="K716" s="203"/>
      <c r="L716" s="204"/>
      <c r="M716" s="190"/>
      <c r="N716" s="196"/>
      <c r="O716" s="194"/>
      <c r="P716" s="195"/>
    </row>
    <row r="717" spans="1:16" s="172" customFormat="1">
      <c r="A717" s="1138"/>
      <c r="B717" s="1133"/>
      <c r="C717" s="192"/>
      <c r="D717" s="193"/>
      <c r="E717" s="194"/>
      <c r="F717" s="195"/>
      <c r="G717" s="192"/>
      <c r="H717" s="201"/>
      <c r="I717" s="202"/>
      <c r="J717" s="202"/>
      <c r="K717" s="203"/>
      <c r="L717" s="204"/>
      <c r="M717" s="190"/>
      <c r="N717" s="196"/>
      <c r="O717" s="194"/>
      <c r="P717" s="195"/>
    </row>
    <row r="718" spans="1:16" s="172" customFormat="1" ht="17.25" thickBot="1">
      <c r="A718" s="1139"/>
      <c r="B718" s="1134"/>
      <c r="C718" s="205"/>
      <c r="D718" s="206"/>
      <c r="E718" s="207"/>
      <c r="F718" s="208"/>
      <c r="G718" s="209"/>
      <c r="H718" s="210"/>
      <c r="I718" s="211"/>
      <c r="J718" s="211"/>
      <c r="K718" s="212"/>
      <c r="L718" s="213"/>
      <c r="M718" s="214"/>
      <c r="N718" s="215"/>
      <c r="O718" s="207"/>
      <c r="P718" s="208"/>
    </row>
    <row r="719" spans="1:16" s="71" customFormat="1" ht="18" customHeight="1" thickTop="1" thickBot="1">
      <c r="A719" s="1135">
        <f>A621+1</f>
        <v>46150</v>
      </c>
      <c r="B719" s="90" t="s">
        <v>162</v>
      </c>
      <c r="C719" s="1095" t="s">
        <v>693</v>
      </c>
      <c r="D719" s="91" t="s">
        <v>114</v>
      </c>
      <c r="E719" s="92" t="s">
        <v>137</v>
      </c>
      <c r="F719" s="93" t="s">
        <v>3789</v>
      </c>
      <c r="G719" s="90" t="s">
        <v>162</v>
      </c>
      <c r="H719" s="1098" t="s">
        <v>163</v>
      </c>
      <c r="I719" s="91" t="s">
        <v>114</v>
      </c>
      <c r="J719" s="92" t="s">
        <v>137</v>
      </c>
      <c r="K719" s="93" t="s">
        <v>3901</v>
      </c>
      <c r="L719" s="90" t="s">
        <v>162</v>
      </c>
      <c r="M719" s="1099" t="s">
        <v>163</v>
      </c>
      <c r="N719" s="91" t="s">
        <v>114</v>
      </c>
      <c r="O719" s="92" t="s">
        <v>137</v>
      </c>
      <c r="P719" s="93" t="s">
        <v>3901</v>
      </c>
    </row>
    <row r="720" spans="1:16" ht="18" customHeight="1">
      <c r="A720" s="1136"/>
      <c r="B720" s="1100" t="s">
        <v>3194</v>
      </c>
      <c r="C720" s="1096"/>
      <c r="D720" s="94" t="s">
        <v>1536</v>
      </c>
      <c r="E720" s="95" t="s">
        <v>196</v>
      </c>
      <c r="F720" s="93" t="s">
        <v>3654</v>
      </c>
      <c r="G720" s="1100" t="s">
        <v>1517</v>
      </c>
      <c r="H720" s="1098"/>
      <c r="I720" s="94" t="s">
        <v>1536</v>
      </c>
      <c r="J720" s="95" t="s">
        <v>196</v>
      </c>
      <c r="K720" s="93" t="s">
        <v>3746</v>
      </c>
      <c r="L720" s="1100" t="s">
        <v>20</v>
      </c>
      <c r="M720" s="1099"/>
      <c r="N720" s="94" t="s">
        <v>1536</v>
      </c>
      <c r="O720" s="95" t="s">
        <v>196</v>
      </c>
      <c r="P720" s="93" t="s">
        <v>3746</v>
      </c>
    </row>
    <row r="721" spans="1:16" ht="17.25" thickBot="1">
      <c r="A721" s="1136"/>
      <c r="B721" s="1101"/>
      <c r="C721" s="1096"/>
      <c r="D721" s="94" t="s">
        <v>116</v>
      </c>
      <c r="E721" s="96" t="s">
        <v>146</v>
      </c>
      <c r="F721" s="98" t="s">
        <v>2817</v>
      </c>
      <c r="G721" s="1101"/>
      <c r="H721" s="1098"/>
      <c r="I721" s="94" t="s">
        <v>116</v>
      </c>
      <c r="J721" s="96" t="s">
        <v>146</v>
      </c>
      <c r="K721" s="98" t="s">
        <v>2817</v>
      </c>
      <c r="L721" s="1101"/>
      <c r="M721" s="1099"/>
      <c r="N721" s="94" t="s">
        <v>116</v>
      </c>
      <c r="O721" s="96" t="s">
        <v>146</v>
      </c>
      <c r="P721" s="98" t="s">
        <v>2817</v>
      </c>
    </row>
    <row r="722" spans="1:16" ht="17.25" thickBot="1">
      <c r="A722" s="1136"/>
      <c r="B722" s="90" t="s">
        <v>167</v>
      </c>
      <c r="C722" s="1096"/>
      <c r="D722" s="94" t="s">
        <v>165</v>
      </c>
      <c r="E722" s="96" t="s">
        <v>251</v>
      </c>
      <c r="F722" s="97" t="s">
        <v>3772</v>
      </c>
      <c r="G722" s="90" t="s">
        <v>167</v>
      </c>
      <c r="H722" s="1098"/>
      <c r="I722" s="94" t="s">
        <v>165</v>
      </c>
      <c r="J722" s="96" t="s">
        <v>251</v>
      </c>
      <c r="K722" s="112" t="s">
        <v>3882</v>
      </c>
      <c r="L722" s="90" t="s">
        <v>167</v>
      </c>
      <c r="M722" s="1099"/>
      <c r="N722" s="94" t="s">
        <v>165</v>
      </c>
      <c r="O722" s="96" t="s">
        <v>251</v>
      </c>
      <c r="P722" s="112" t="s">
        <v>3882</v>
      </c>
    </row>
    <row r="723" spans="1:16">
      <c r="A723" s="1136"/>
      <c r="B723" s="1081" t="s">
        <v>3839</v>
      </c>
      <c r="C723" s="1096"/>
      <c r="D723" s="94" t="s">
        <v>120</v>
      </c>
      <c r="E723" s="96" t="s">
        <v>197</v>
      </c>
      <c r="F723" s="97" t="s">
        <v>3772</v>
      </c>
      <c r="G723" s="1081" t="s">
        <v>3878</v>
      </c>
      <c r="H723" s="1098"/>
      <c r="I723" s="94" t="s">
        <v>120</v>
      </c>
      <c r="J723" s="96" t="s">
        <v>197</v>
      </c>
      <c r="K723" s="97" t="s">
        <v>3706</v>
      </c>
      <c r="L723" s="1081" t="s">
        <v>3706</v>
      </c>
      <c r="M723" s="1099"/>
      <c r="N723" s="94" t="s">
        <v>120</v>
      </c>
      <c r="O723" s="96" t="s">
        <v>197</v>
      </c>
      <c r="P723" s="97" t="s">
        <v>3706</v>
      </c>
    </row>
    <row r="724" spans="1:16">
      <c r="A724" s="1136"/>
      <c r="B724" s="1082"/>
      <c r="C724" s="1096"/>
      <c r="D724" s="94" t="s">
        <v>1697</v>
      </c>
      <c r="E724" s="96" t="s">
        <v>3842</v>
      </c>
      <c r="F724" s="97" t="s">
        <v>3704</v>
      </c>
      <c r="G724" s="1082"/>
      <c r="H724" s="1098"/>
      <c r="I724" s="94" t="s">
        <v>1697</v>
      </c>
      <c r="J724" s="96" t="s">
        <v>3842</v>
      </c>
      <c r="K724" s="97" t="s">
        <v>3704</v>
      </c>
      <c r="L724" s="1082"/>
      <c r="M724" s="1099"/>
      <c r="N724" s="94" t="s">
        <v>1697</v>
      </c>
      <c r="O724" s="96" t="s">
        <v>3842</v>
      </c>
      <c r="P724" s="97" t="s">
        <v>3704</v>
      </c>
    </row>
    <row r="725" spans="1:16">
      <c r="A725" s="1136"/>
      <c r="B725" s="1083"/>
      <c r="C725" s="1096"/>
      <c r="D725" s="94"/>
      <c r="E725" s="96" t="s">
        <v>3843</v>
      </c>
      <c r="F725" s="93" t="s">
        <v>3844</v>
      </c>
      <c r="G725" s="1083"/>
      <c r="H725" s="1098"/>
      <c r="I725" s="94"/>
      <c r="J725" s="96" t="s">
        <v>3843</v>
      </c>
      <c r="K725" s="93" t="s">
        <v>3844</v>
      </c>
      <c r="L725" s="1083"/>
      <c r="M725" s="1099"/>
      <c r="N725" s="94"/>
      <c r="O725" s="96" t="s">
        <v>3843</v>
      </c>
      <c r="P725" s="93" t="s">
        <v>3844</v>
      </c>
    </row>
    <row r="726" spans="1:16" ht="33">
      <c r="A726" s="1136"/>
      <c r="B726" s="1082"/>
      <c r="C726" s="1096"/>
      <c r="D726" s="94" t="s">
        <v>1790</v>
      </c>
      <c r="E726" s="96" t="s">
        <v>1791</v>
      </c>
      <c r="F726" s="93" t="s">
        <v>3792</v>
      </c>
      <c r="G726" s="1082"/>
      <c r="H726" s="1098"/>
      <c r="I726" s="94" t="s">
        <v>1790</v>
      </c>
      <c r="J726" s="96" t="s">
        <v>1791</v>
      </c>
      <c r="K726" s="93" t="s">
        <v>3898</v>
      </c>
      <c r="L726" s="1082"/>
      <c r="M726" s="1099"/>
      <c r="N726" s="94" t="s">
        <v>1790</v>
      </c>
      <c r="O726" s="96" t="s">
        <v>1791</v>
      </c>
      <c r="P726" s="93" t="s">
        <v>3907</v>
      </c>
    </row>
    <row r="727" spans="1:16">
      <c r="A727" s="1136"/>
      <c r="B727" s="1083"/>
      <c r="C727" s="1096"/>
      <c r="D727" s="94"/>
      <c r="E727" s="96" t="s">
        <v>2830</v>
      </c>
      <c r="F727" s="99" t="s">
        <v>2831</v>
      </c>
      <c r="G727" s="1083"/>
      <c r="H727" s="1098"/>
      <c r="I727" s="94"/>
      <c r="J727" s="96" t="s">
        <v>2830</v>
      </c>
      <c r="K727" s="99" t="s">
        <v>2831</v>
      </c>
      <c r="L727" s="1083"/>
      <c r="M727" s="1099"/>
      <c r="N727" s="94"/>
      <c r="O727" s="96" t="s">
        <v>2830</v>
      </c>
      <c r="P727" s="99" t="s">
        <v>2831</v>
      </c>
    </row>
    <row r="728" spans="1:16" ht="17.25" thickBot="1">
      <c r="A728" s="1136"/>
      <c r="B728" s="1082"/>
      <c r="C728" s="1096"/>
      <c r="D728" s="94"/>
      <c r="E728" s="96" t="s">
        <v>2832</v>
      </c>
      <c r="F728" s="102" t="s">
        <v>3869</v>
      </c>
      <c r="G728" s="1082"/>
      <c r="H728" s="1098"/>
      <c r="I728" s="94"/>
      <c r="J728" s="96" t="s">
        <v>2832</v>
      </c>
      <c r="K728" s="921" t="s">
        <v>3869</v>
      </c>
      <c r="L728" s="1082"/>
      <c r="M728" s="1099"/>
      <c r="N728" s="94"/>
      <c r="O728" s="96" t="s">
        <v>2832</v>
      </c>
      <c r="P728" s="921" t="s">
        <v>3869</v>
      </c>
    </row>
    <row r="729" spans="1:16" ht="17.25" thickBot="1">
      <c r="A729" s="1136"/>
      <c r="B729" s="100" t="s">
        <v>168</v>
      </c>
      <c r="C729" s="1096"/>
      <c r="D729" s="94" t="s">
        <v>147</v>
      </c>
      <c r="E729" s="96" t="s">
        <v>2834</v>
      </c>
      <c r="F729" s="99" t="s">
        <v>3658</v>
      </c>
      <c r="G729" s="100" t="s">
        <v>168</v>
      </c>
      <c r="H729" s="1098"/>
      <c r="I729" s="94" t="s">
        <v>147</v>
      </c>
      <c r="J729" s="96" t="s">
        <v>2834</v>
      </c>
      <c r="K729" s="99" t="s">
        <v>3896</v>
      </c>
      <c r="L729" s="100" t="s">
        <v>168</v>
      </c>
      <c r="M729" s="1099"/>
      <c r="N729" s="94" t="s">
        <v>147</v>
      </c>
      <c r="O729" s="96" t="s">
        <v>2834</v>
      </c>
      <c r="P729" s="99" t="s">
        <v>3919</v>
      </c>
    </row>
    <row r="730" spans="1:16">
      <c r="A730" s="1136"/>
      <c r="B730" s="1111" t="s">
        <v>3840</v>
      </c>
      <c r="C730" s="1096"/>
      <c r="D730" s="94"/>
      <c r="E730" s="96" t="s">
        <v>2835</v>
      </c>
      <c r="F730" s="99" t="s">
        <v>3659</v>
      </c>
      <c r="G730" s="1111" t="s">
        <v>3754</v>
      </c>
      <c r="H730" s="1098"/>
      <c r="I730" s="94"/>
      <c r="J730" s="96" t="s">
        <v>2835</v>
      </c>
      <c r="K730" s="99" t="s">
        <v>3903</v>
      </c>
      <c r="L730" s="1111" t="s">
        <v>3908</v>
      </c>
      <c r="M730" s="1099"/>
      <c r="N730" s="94"/>
      <c r="O730" s="96" t="s">
        <v>2835</v>
      </c>
      <c r="P730" s="99" t="s">
        <v>3920</v>
      </c>
    </row>
    <row r="731" spans="1:16">
      <c r="A731" s="1136"/>
      <c r="B731" s="1112"/>
      <c r="C731" s="1096"/>
      <c r="D731" s="94"/>
      <c r="E731" s="96" t="s">
        <v>2836</v>
      </c>
      <c r="F731" s="99" t="s">
        <v>3660</v>
      </c>
      <c r="G731" s="1112"/>
      <c r="H731" s="1098"/>
      <c r="I731" s="94"/>
      <c r="J731" s="96" t="s">
        <v>2836</v>
      </c>
      <c r="K731" s="99" t="s">
        <v>3893</v>
      </c>
      <c r="L731" s="1112"/>
      <c r="M731" s="1099"/>
      <c r="N731" s="94"/>
      <c r="O731" s="96" t="s">
        <v>2836</v>
      </c>
      <c r="P731" s="99" t="s">
        <v>3893</v>
      </c>
    </row>
    <row r="732" spans="1:16" ht="17.25" thickBot="1">
      <c r="A732" s="1136"/>
      <c r="B732" s="1113"/>
      <c r="C732" s="1096"/>
      <c r="D732" s="94"/>
      <c r="E732" s="96" t="s">
        <v>2837</v>
      </c>
      <c r="F732" s="99" t="s">
        <v>3845</v>
      </c>
      <c r="G732" s="1113"/>
      <c r="H732" s="1098"/>
      <c r="I732" s="94"/>
      <c r="J732" s="96" t="s">
        <v>2837</v>
      </c>
      <c r="K732" s="99" t="s">
        <v>3884</v>
      </c>
      <c r="L732" s="1113"/>
      <c r="M732" s="1099"/>
      <c r="N732" s="94"/>
      <c r="O732" s="96" t="s">
        <v>2837</v>
      </c>
      <c r="P732" s="99" t="s">
        <v>3921</v>
      </c>
    </row>
    <row r="733" spans="1:16" ht="33.75" thickBot="1">
      <c r="A733" s="1136"/>
      <c r="B733" s="100" t="s">
        <v>123</v>
      </c>
      <c r="C733" s="1096"/>
      <c r="D733" s="94"/>
      <c r="E733" s="96" t="s">
        <v>2839</v>
      </c>
      <c r="F733" s="97" t="s">
        <v>3846</v>
      </c>
      <c r="G733" s="100" t="s">
        <v>123</v>
      </c>
      <c r="H733" s="1098"/>
      <c r="I733" s="94" t="s">
        <v>2840</v>
      </c>
      <c r="J733" s="96" t="s">
        <v>2841</v>
      </c>
      <c r="K733" s="97" t="s">
        <v>2842</v>
      </c>
      <c r="L733" s="100" t="s">
        <v>123</v>
      </c>
      <c r="M733" s="1099"/>
      <c r="N733" s="94" t="s">
        <v>2840</v>
      </c>
      <c r="O733" s="96" t="s">
        <v>3913</v>
      </c>
      <c r="P733" s="97" t="s">
        <v>2842</v>
      </c>
    </row>
    <row r="734" spans="1:16" ht="33">
      <c r="A734" s="1136"/>
      <c r="B734" s="1106" t="s">
        <v>3841</v>
      </c>
      <c r="C734" s="1096"/>
      <c r="D734" s="94" t="s">
        <v>2840</v>
      </c>
      <c r="E734" s="96" t="s">
        <v>2841</v>
      </c>
      <c r="F734" s="97" t="s">
        <v>2842</v>
      </c>
      <c r="G734" s="1106" t="s">
        <v>3902</v>
      </c>
      <c r="H734" s="1098"/>
      <c r="I734" s="94" t="s">
        <v>3412</v>
      </c>
      <c r="J734" s="96" t="s">
        <v>3851</v>
      </c>
      <c r="K734" s="97" t="s">
        <v>3899</v>
      </c>
      <c r="L734" s="1106" t="s">
        <v>3909</v>
      </c>
      <c r="M734" s="1099"/>
      <c r="N734" s="94"/>
      <c r="O734" s="1025" t="s">
        <v>3914</v>
      </c>
      <c r="P734" s="112" t="s">
        <v>3915</v>
      </c>
    </row>
    <row r="735" spans="1:16" ht="33">
      <c r="A735" s="1136"/>
      <c r="B735" s="1107"/>
      <c r="C735" s="1096"/>
      <c r="D735" s="94" t="s">
        <v>3412</v>
      </c>
      <c r="E735" s="96" t="s">
        <v>3851</v>
      </c>
      <c r="F735" s="97" t="s">
        <v>3847</v>
      </c>
      <c r="G735" s="1107"/>
      <c r="H735" s="1098"/>
      <c r="I735" s="94"/>
      <c r="J735" s="96" t="s">
        <v>3853</v>
      </c>
      <c r="K735" s="97" t="s">
        <v>3888</v>
      </c>
      <c r="L735" s="1107"/>
      <c r="M735" s="1099"/>
      <c r="N735" s="94" t="s">
        <v>3412</v>
      </c>
      <c r="O735" s="96" t="s">
        <v>3851</v>
      </c>
      <c r="P735" s="97" t="s">
        <v>3899</v>
      </c>
    </row>
    <row r="736" spans="1:16" ht="33.75" thickBot="1">
      <c r="A736" s="1136"/>
      <c r="B736" s="1108"/>
      <c r="C736" s="1096"/>
      <c r="D736" s="94"/>
      <c r="E736" s="96" t="s">
        <v>3853</v>
      </c>
      <c r="F736" s="97" t="s">
        <v>3854</v>
      </c>
      <c r="G736" s="1108"/>
      <c r="H736" s="1098"/>
      <c r="I736" s="94" t="s">
        <v>2810</v>
      </c>
      <c r="J736" s="96" t="s">
        <v>3849</v>
      </c>
      <c r="K736" s="97" t="s">
        <v>3904</v>
      </c>
      <c r="L736" s="1108"/>
      <c r="M736" s="1099"/>
      <c r="N736" s="94"/>
      <c r="O736" s="96" t="s">
        <v>3853</v>
      </c>
      <c r="P736" s="97" t="s">
        <v>3922</v>
      </c>
    </row>
    <row r="737" spans="1:16" ht="33">
      <c r="A737" s="1136"/>
      <c r="B737" s="1109" t="s">
        <v>124</v>
      </c>
      <c r="C737" s="1096"/>
      <c r="D737" s="94" t="s">
        <v>2810</v>
      </c>
      <c r="E737" s="96" t="s">
        <v>3849</v>
      </c>
      <c r="F737" s="97" t="s">
        <v>3848</v>
      </c>
      <c r="G737" s="1109" t="s">
        <v>124</v>
      </c>
      <c r="H737" s="1098"/>
      <c r="I737" s="94" t="s">
        <v>714</v>
      </c>
      <c r="J737" s="96" t="s">
        <v>3744</v>
      </c>
      <c r="K737" s="97" t="s">
        <v>3885</v>
      </c>
      <c r="L737" s="1109" t="s">
        <v>124</v>
      </c>
      <c r="M737" s="1099"/>
      <c r="N737" s="94" t="s">
        <v>2810</v>
      </c>
      <c r="O737" s="96" t="s">
        <v>3849</v>
      </c>
      <c r="P737" s="97" t="s">
        <v>3906</v>
      </c>
    </row>
    <row r="738" spans="1:16" ht="33.75" thickBot="1">
      <c r="A738" s="1136"/>
      <c r="B738" s="1110"/>
      <c r="C738" s="1096"/>
      <c r="D738" s="94" t="s">
        <v>714</v>
      </c>
      <c r="E738" s="96" t="s">
        <v>3744</v>
      </c>
      <c r="F738" s="97" t="s">
        <v>3866</v>
      </c>
      <c r="G738" s="1110"/>
      <c r="H738" s="1098"/>
      <c r="I738" s="94" t="s">
        <v>3860</v>
      </c>
      <c r="J738" s="96" t="s">
        <v>3862</v>
      </c>
      <c r="K738" s="97" t="s">
        <v>3886</v>
      </c>
      <c r="L738" s="1110"/>
      <c r="M738" s="1099"/>
      <c r="N738" s="94"/>
      <c r="O738" s="96"/>
      <c r="P738" s="97"/>
    </row>
    <row r="739" spans="1:16" ht="17.25" thickTop="1">
      <c r="A739" s="1136"/>
      <c r="B739" s="1102" t="s">
        <v>125</v>
      </c>
      <c r="C739" s="1096"/>
      <c r="D739" s="94" t="s">
        <v>3860</v>
      </c>
      <c r="E739" s="96" t="s">
        <v>3862</v>
      </c>
      <c r="F739" s="97" t="s">
        <v>3863</v>
      </c>
      <c r="G739" s="1102" t="s">
        <v>125</v>
      </c>
      <c r="H739" s="1098"/>
      <c r="I739" s="94"/>
      <c r="J739" s="96"/>
      <c r="K739" s="97"/>
      <c r="L739" s="1102" t="s">
        <v>125</v>
      </c>
      <c r="M739" s="1099"/>
      <c r="N739" s="94"/>
      <c r="O739" s="96"/>
      <c r="P739" s="97"/>
    </row>
    <row r="740" spans="1:16" ht="17.25" thickBot="1">
      <c r="A740" s="1136"/>
      <c r="B740" s="1103"/>
      <c r="C740" s="1096"/>
      <c r="D740" s="94"/>
      <c r="E740" s="96"/>
      <c r="F740" s="93"/>
      <c r="G740" s="1103"/>
      <c r="H740" s="1098"/>
      <c r="I740" s="94"/>
      <c r="J740" s="96"/>
      <c r="K740" s="93"/>
      <c r="L740" s="1103"/>
      <c r="M740" s="1099"/>
      <c r="N740" s="94"/>
      <c r="O740" s="96"/>
      <c r="P740" s="101"/>
    </row>
    <row r="741" spans="1:16">
      <c r="A741" s="1136"/>
      <c r="B741" s="1104">
        <v>5</v>
      </c>
      <c r="C741" s="1096"/>
      <c r="D741" s="94"/>
      <c r="E741" s="96"/>
      <c r="F741" s="97"/>
      <c r="G741" s="1104">
        <v>4</v>
      </c>
      <c r="H741" s="1098"/>
      <c r="I741" s="94"/>
      <c r="J741" s="96"/>
      <c r="K741" s="97"/>
      <c r="L741" s="1104">
        <v>2</v>
      </c>
      <c r="M741" s="1099"/>
      <c r="N741" s="94"/>
      <c r="O741" s="96"/>
      <c r="P741" s="103"/>
    </row>
    <row r="742" spans="1:16" ht="17.25" thickBot="1">
      <c r="A742" s="1136"/>
      <c r="B742" s="1105"/>
      <c r="C742" s="1096"/>
      <c r="D742" s="94"/>
      <c r="E742" s="96"/>
      <c r="F742" s="97"/>
      <c r="G742" s="1105"/>
      <c r="H742" s="1098"/>
      <c r="I742" s="94"/>
      <c r="J742" s="96"/>
      <c r="K742" s="97"/>
      <c r="L742" s="1105"/>
      <c r="M742" s="1099"/>
      <c r="N742" s="94"/>
      <c r="O742" s="96"/>
      <c r="P742" s="104"/>
    </row>
    <row r="743" spans="1:16">
      <c r="A743" s="1136"/>
      <c r="B743" s="1116" t="s">
        <v>126</v>
      </c>
      <c r="C743" s="1096"/>
      <c r="D743" s="94"/>
      <c r="E743" s="96"/>
      <c r="F743" s="93"/>
      <c r="G743" s="1116" t="s">
        <v>126</v>
      </c>
      <c r="H743" s="1098"/>
      <c r="I743" s="94"/>
      <c r="J743" s="96"/>
      <c r="K743" s="93"/>
      <c r="L743" s="1116" t="s">
        <v>126</v>
      </c>
      <c r="M743" s="1099"/>
      <c r="N743" s="94"/>
      <c r="O743" s="96"/>
      <c r="P743" s="99"/>
    </row>
    <row r="744" spans="1:16" ht="17.25" thickBot="1">
      <c r="A744" s="1136"/>
      <c r="B744" s="1103"/>
      <c r="C744" s="1096"/>
      <c r="D744" s="94"/>
      <c r="E744" s="96"/>
      <c r="F744" s="101"/>
      <c r="G744" s="1103"/>
      <c r="H744" s="1098"/>
      <c r="I744" s="94"/>
      <c r="J744" s="96"/>
      <c r="K744" s="101"/>
      <c r="L744" s="1103"/>
      <c r="M744" s="1099"/>
      <c r="N744" s="94"/>
      <c r="O744" s="96"/>
      <c r="P744" s="104"/>
    </row>
    <row r="745" spans="1:16">
      <c r="A745" s="1136"/>
      <c r="B745" s="1104">
        <v>5</v>
      </c>
      <c r="C745" s="1096"/>
      <c r="D745" s="94"/>
      <c r="E745" s="96"/>
      <c r="F745" s="102"/>
      <c r="G745" s="1104">
        <v>4</v>
      </c>
      <c r="H745" s="1098"/>
      <c r="I745" s="94"/>
      <c r="J745" s="96"/>
      <c r="K745" s="103"/>
      <c r="L745" s="1104">
        <v>2</v>
      </c>
      <c r="M745" s="1099"/>
      <c r="N745" s="94"/>
      <c r="O745" s="96"/>
      <c r="P745" s="93"/>
    </row>
    <row r="746" spans="1:16" ht="17.25" thickBot="1">
      <c r="A746" s="1136"/>
      <c r="B746" s="1115"/>
      <c r="C746" s="1096"/>
      <c r="D746" s="94"/>
      <c r="E746" s="96"/>
      <c r="F746" s="99"/>
      <c r="G746" s="1115"/>
      <c r="H746" s="1098"/>
      <c r="I746" s="94"/>
      <c r="J746" s="96"/>
      <c r="K746" s="104"/>
      <c r="L746" s="1115"/>
      <c r="M746" s="1099"/>
      <c r="N746" s="94"/>
      <c r="O746" s="96"/>
      <c r="P746" s="97"/>
    </row>
    <row r="747" spans="1:16">
      <c r="A747" s="1136"/>
      <c r="B747" s="1114" t="s">
        <v>127</v>
      </c>
      <c r="C747" s="1096"/>
      <c r="D747" s="94"/>
      <c r="E747" s="96"/>
      <c r="F747" s="103"/>
      <c r="G747" s="1114" t="s">
        <v>127</v>
      </c>
      <c r="H747" s="1098"/>
      <c r="I747" s="94"/>
      <c r="J747" s="96"/>
      <c r="K747" s="104"/>
      <c r="L747" s="1114" t="s">
        <v>127</v>
      </c>
      <c r="M747" s="1099"/>
      <c r="N747" s="94"/>
      <c r="O747" s="114"/>
      <c r="P747" s="97"/>
    </row>
    <row r="748" spans="1:16" ht="17.25" thickBot="1">
      <c r="A748" s="1136"/>
      <c r="B748" s="1103"/>
      <c r="C748" s="1096"/>
      <c r="D748" s="94"/>
      <c r="E748" s="96"/>
      <c r="F748" s="104"/>
      <c r="G748" s="1103"/>
      <c r="H748" s="1098"/>
      <c r="I748" s="94"/>
      <c r="J748" s="96"/>
      <c r="K748" s="99"/>
      <c r="L748" s="1103"/>
      <c r="M748" s="1099"/>
      <c r="N748" s="113"/>
      <c r="O748" s="96"/>
      <c r="P748" s="112"/>
    </row>
    <row r="749" spans="1:16">
      <c r="A749" s="1136"/>
      <c r="B749" s="1104">
        <v>28</v>
      </c>
      <c r="C749" s="1096"/>
      <c r="D749" s="94"/>
      <c r="E749" s="96"/>
      <c r="F749" s="104"/>
      <c r="G749" s="1104" t="s">
        <v>3891</v>
      </c>
      <c r="H749" s="1098"/>
      <c r="I749" s="94"/>
      <c r="J749" s="96"/>
      <c r="K749" s="104"/>
      <c r="L749" s="1104">
        <v>20</v>
      </c>
      <c r="M749" s="1099"/>
      <c r="N749" s="113"/>
      <c r="O749" s="114"/>
      <c r="P749" s="97"/>
    </row>
    <row r="750" spans="1:16" ht="17.25" thickBot="1">
      <c r="A750" s="1136"/>
      <c r="B750" s="1115"/>
      <c r="C750" s="1096"/>
      <c r="D750" s="94"/>
      <c r="E750" s="96"/>
      <c r="F750" s="99"/>
      <c r="G750" s="1115"/>
      <c r="H750" s="1098"/>
      <c r="I750" s="94"/>
      <c r="J750" s="96"/>
      <c r="K750" s="93"/>
      <c r="L750" s="1115"/>
      <c r="M750" s="1099"/>
      <c r="N750" s="94"/>
      <c r="O750" s="114"/>
      <c r="P750" s="104"/>
    </row>
    <row r="751" spans="1:16">
      <c r="A751" s="1136"/>
      <c r="B751" s="1114" t="s">
        <v>128</v>
      </c>
      <c r="C751" s="1096"/>
      <c r="D751" s="94"/>
      <c r="E751" s="96"/>
      <c r="F751" s="104"/>
      <c r="G751" s="1114" t="s">
        <v>128</v>
      </c>
      <c r="H751" s="1098"/>
      <c r="I751" s="94"/>
      <c r="J751" s="96"/>
      <c r="K751" s="97"/>
      <c r="L751" s="1114" t="s">
        <v>128</v>
      </c>
      <c r="M751" s="1099"/>
      <c r="N751" s="94"/>
      <c r="O751" s="96"/>
      <c r="P751" s="97"/>
    </row>
    <row r="752" spans="1:16" ht="17.25" thickBot="1">
      <c r="A752" s="1136"/>
      <c r="B752" s="1103"/>
      <c r="C752" s="1096"/>
      <c r="D752" s="94"/>
      <c r="E752" s="96"/>
      <c r="F752" s="93"/>
      <c r="G752" s="1103"/>
      <c r="H752" s="1098"/>
      <c r="I752" s="94"/>
      <c r="J752" s="114"/>
      <c r="K752" s="97"/>
      <c r="L752" s="1103"/>
      <c r="M752" s="1099"/>
      <c r="N752" s="113"/>
      <c r="O752" s="114"/>
      <c r="P752" s="97"/>
    </row>
    <row r="753" spans="1:16">
      <c r="A753" s="1136"/>
      <c r="B753" s="1104">
        <v>28</v>
      </c>
      <c r="C753" s="1096"/>
      <c r="D753" s="94"/>
      <c r="E753" s="96"/>
      <c r="F753" s="97"/>
      <c r="G753" s="1104" t="s">
        <v>3892</v>
      </c>
      <c r="H753" s="1098"/>
      <c r="I753" s="94"/>
      <c r="J753" s="96"/>
      <c r="K753" s="97"/>
      <c r="L753" s="1104">
        <v>20</v>
      </c>
      <c r="M753" s="1099"/>
      <c r="N753" s="113"/>
      <c r="O753" s="114"/>
      <c r="P753" s="97"/>
    </row>
    <row r="754" spans="1:16" ht="17.25" thickBot="1">
      <c r="A754" s="1136"/>
      <c r="B754" s="1115"/>
      <c r="C754" s="1096"/>
      <c r="D754" s="94"/>
      <c r="E754" s="96"/>
      <c r="F754" s="93"/>
      <c r="G754" s="1115"/>
      <c r="H754" s="1098"/>
      <c r="I754" s="94"/>
      <c r="J754" s="114"/>
      <c r="K754" s="97"/>
      <c r="L754" s="1115"/>
      <c r="M754" s="1099"/>
      <c r="N754" s="94"/>
      <c r="O754" s="114"/>
      <c r="P754" s="97"/>
    </row>
    <row r="755" spans="1:16">
      <c r="A755" s="1136"/>
      <c r="B755" s="1116" t="s">
        <v>129</v>
      </c>
      <c r="C755" s="1096"/>
      <c r="D755" s="94"/>
      <c r="E755" s="96"/>
      <c r="F755" s="93"/>
      <c r="G755" s="1116" t="s">
        <v>129</v>
      </c>
      <c r="H755" s="1098"/>
      <c r="I755" s="94"/>
      <c r="J755" s="114"/>
      <c r="K755" s="97"/>
      <c r="L755" s="1116" t="s">
        <v>129</v>
      </c>
      <c r="M755" s="1099"/>
      <c r="N755" s="113"/>
      <c r="O755" s="114"/>
      <c r="P755" s="97"/>
    </row>
    <row r="756" spans="1:16" ht="17.25" thickBot="1">
      <c r="A756" s="1136"/>
      <c r="B756" s="1103"/>
      <c r="C756" s="1096"/>
      <c r="D756" s="113"/>
      <c r="E756" s="114"/>
      <c r="F756" s="136"/>
      <c r="G756" s="1114"/>
      <c r="H756" s="1098"/>
      <c r="I756" s="113"/>
      <c r="J756" s="114"/>
      <c r="K756" s="104"/>
      <c r="L756" s="1114"/>
      <c r="M756" s="1099"/>
      <c r="N756" s="113"/>
      <c r="O756" s="114"/>
      <c r="P756" s="104"/>
    </row>
    <row r="757" spans="1:16">
      <c r="A757" s="1094" t="str">
        <f>TEXT(A719,"AAAA")</f>
        <v>星期五</v>
      </c>
      <c r="B757" s="109" t="s">
        <v>3648</v>
      </c>
      <c r="C757" s="1095" t="s">
        <v>694</v>
      </c>
      <c r="D757" s="1042"/>
      <c r="E757" s="119" t="s">
        <v>137</v>
      </c>
      <c r="F757" s="125" t="s">
        <v>3703</v>
      </c>
      <c r="G757" s="109" t="s">
        <v>3648</v>
      </c>
      <c r="H757" s="1118" t="s">
        <v>130</v>
      </c>
      <c r="I757" s="118"/>
      <c r="J757" s="119" t="s">
        <v>137</v>
      </c>
      <c r="K757" s="125" t="s">
        <v>3703</v>
      </c>
      <c r="L757" s="106" t="s">
        <v>3706</v>
      </c>
      <c r="M757" s="1120" t="s">
        <v>130</v>
      </c>
      <c r="N757" s="118"/>
      <c r="O757" s="119" t="s">
        <v>137</v>
      </c>
      <c r="P757" s="125" t="s">
        <v>3530</v>
      </c>
    </row>
    <row r="758" spans="1:16">
      <c r="A758" s="1094"/>
      <c r="B758" s="110" t="s">
        <v>3649</v>
      </c>
      <c r="C758" s="1096"/>
      <c r="D758" s="1043"/>
      <c r="E758" s="96" t="s">
        <v>196</v>
      </c>
      <c r="F758" s="97" t="s">
        <v>3669</v>
      </c>
      <c r="G758" s="110" t="s">
        <v>3717</v>
      </c>
      <c r="H758" s="1098"/>
      <c r="I758" s="94"/>
      <c r="J758" s="96" t="s">
        <v>196</v>
      </c>
      <c r="K758" s="97" t="s">
        <v>3669</v>
      </c>
      <c r="L758" s="110"/>
      <c r="M758" s="1099"/>
      <c r="N758" s="94"/>
      <c r="O758" s="96" t="s">
        <v>196</v>
      </c>
      <c r="P758" s="97" t="s">
        <v>3471</v>
      </c>
    </row>
    <row r="759" spans="1:16">
      <c r="A759" s="1094"/>
      <c r="B759" s="109"/>
      <c r="C759" s="1096"/>
      <c r="D759" s="1043"/>
      <c r="E759" s="96" t="s">
        <v>146</v>
      </c>
      <c r="F759" s="97" t="s">
        <v>3642</v>
      </c>
      <c r="G759" s="109" t="s">
        <v>3879</v>
      </c>
      <c r="H759" s="1098"/>
      <c r="I759" s="94"/>
      <c r="J759" s="96" t="s">
        <v>146</v>
      </c>
      <c r="K759" s="97" t="s">
        <v>3713</v>
      </c>
      <c r="L759" s="109"/>
      <c r="M759" s="1099"/>
      <c r="N759" s="94"/>
      <c r="O759" s="96" t="s">
        <v>146</v>
      </c>
      <c r="P759" s="97" t="s">
        <v>3910</v>
      </c>
    </row>
    <row r="760" spans="1:16">
      <c r="A760" s="1094"/>
      <c r="B760" s="110"/>
      <c r="C760" s="1096"/>
      <c r="D760" s="1043"/>
      <c r="E760" s="96" t="s">
        <v>251</v>
      </c>
      <c r="F760" s="97" t="s">
        <v>3670</v>
      </c>
      <c r="G760" s="110" t="s">
        <v>3696</v>
      </c>
      <c r="H760" s="1098"/>
      <c r="I760" s="94"/>
      <c r="J760" s="96" t="s">
        <v>251</v>
      </c>
      <c r="K760" s="97" t="s">
        <v>3897</v>
      </c>
      <c r="L760" s="110"/>
      <c r="M760" s="1099"/>
      <c r="N760" s="94"/>
      <c r="O760" s="96" t="s">
        <v>251</v>
      </c>
      <c r="P760" s="97" t="s">
        <v>3911</v>
      </c>
    </row>
    <row r="761" spans="1:16">
      <c r="A761" s="1094"/>
      <c r="B761" s="109"/>
      <c r="C761" s="1096"/>
      <c r="D761" s="1043"/>
      <c r="E761" s="96" t="s">
        <v>197</v>
      </c>
      <c r="F761" s="97" t="s">
        <v>3142</v>
      </c>
      <c r="G761" s="109" t="s">
        <v>3880</v>
      </c>
      <c r="H761" s="1098"/>
      <c r="I761" s="94"/>
      <c r="J761" s="96" t="s">
        <v>197</v>
      </c>
      <c r="K761" s="97" t="s">
        <v>3719</v>
      </c>
      <c r="L761" s="109"/>
      <c r="M761" s="1099"/>
      <c r="N761" s="94"/>
      <c r="O761" s="96" t="s">
        <v>197</v>
      </c>
      <c r="P761" s="97" t="s">
        <v>3142</v>
      </c>
    </row>
    <row r="762" spans="1:16">
      <c r="A762" s="1094"/>
      <c r="B762" s="110"/>
      <c r="C762" s="1096"/>
      <c r="D762" s="1043"/>
      <c r="E762" s="96" t="s">
        <v>1651</v>
      </c>
      <c r="F762" s="97" t="s">
        <v>2848</v>
      </c>
      <c r="G762" s="110" t="s">
        <v>3881</v>
      </c>
      <c r="H762" s="1098"/>
      <c r="I762" s="94"/>
      <c r="J762" s="96" t="s">
        <v>1651</v>
      </c>
      <c r="K762" s="97" t="s">
        <v>2848</v>
      </c>
      <c r="L762" s="110"/>
      <c r="M762" s="1099"/>
      <c r="N762" s="94"/>
      <c r="O762" s="96" t="s">
        <v>1651</v>
      </c>
      <c r="P762" s="97" t="s">
        <v>2848</v>
      </c>
    </row>
    <row r="763" spans="1:16">
      <c r="A763" s="1094"/>
      <c r="B763" s="109"/>
      <c r="C763" s="1096"/>
      <c r="D763" s="1043"/>
      <c r="E763" s="96" t="s">
        <v>2849</v>
      </c>
      <c r="F763" s="97" t="s">
        <v>2850</v>
      </c>
      <c r="G763" s="109"/>
      <c r="H763" s="1098"/>
      <c r="I763" s="94"/>
      <c r="J763" s="96" t="s">
        <v>2849</v>
      </c>
      <c r="K763" s="97" t="s">
        <v>2850</v>
      </c>
      <c r="L763" s="109"/>
      <c r="M763" s="1099"/>
      <c r="N763" s="94"/>
      <c r="O763" s="96" t="s">
        <v>2849</v>
      </c>
      <c r="P763" s="97" t="s">
        <v>2850</v>
      </c>
    </row>
    <row r="764" spans="1:16">
      <c r="A764" s="1094"/>
      <c r="B764" s="110"/>
      <c r="C764" s="1096"/>
      <c r="D764" s="111"/>
      <c r="E764" s="96"/>
      <c r="F764" s="97"/>
      <c r="G764" s="110"/>
      <c r="H764" s="1098"/>
      <c r="I764" s="94"/>
      <c r="J764" s="96"/>
      <c r="K764" s="97"/>
      <c r="L764" s="110"/>
      <c r="M764" s="1099"/>
      <c r="N764" s="94"/>
      <c r="O764" s="96"/>
      <c r="P764" s="97"/>
    </row>
    <row r="765" spans="1:16">
      <c r="A765" s="1094"/>
      <c r="B765" s="107"/>
      <c r="C765" s="1096"/>
      <c r="D765" s="1044"/>
      <c r="E765" s="114"/>
      <c r="F765" s="104"/>
      <c r="G765" s="107"/>
      <c r="H765" s="1098"/>
      <c r="I765" s="113"/>
      <c r="J765" s="114"/>
      <c r="K765" s="97"/>
      <c r="L765" s="107"/>
      <c r="M765" s="1099"/>
      <c r="N765" s="113"/>
      <c r="O765" s="114"/>
      <c r="P765" s="97"/>
    </row>
    <row r="766" spans="1:16" ht="17.25" thickBot="1">
      <c r="A766" s="1094"/>
      <c r="B766" s="107"/>
      <c r="C766" s="1097"/>
      <c r="D766" s="1045" t="s">
        <v>132</v>
      </c>
      <c r="E766" s="123" t="s">
        <v>133</v>
      </c>
      <c r="F766" s="124"/>
      <c r="G766" s="107"/>
      <c r="H766" s="1127"/>
      <c r="I766" s="122" t="s">
        <v>132</v>
      </c>
      <c r="J766" s="123" t="s">
        <v>133</v>
      </c>
      <c r="K766" s="97"/>
      <c r="L766" s="107"/>
      <c r="M766" s="1126"/>
      <c r="N766" s="122" t="s">
        <v>132</v>
      </c>
      <c r="O766" s="123" t="s">
        <v>133</v>
      </c>
      <c r="P766" s="97"/>
    </row>
    <row r="767" spans="1:16">
      <c r="A767" s="105"/>
      <c r="B767" s="109"/>
      <c r="C767" s="1095" t="s">
        <v>695</v>
      </c>
      <c r="D767" s="118"/>
      <c r="E767" s="119" t="s">
        <v>137</v>
      </c>
      <c r="F767" s="125" t="s">
        <v>2854</v>
      </c>
      <c r="G767" s="109"/>
      <c r="H767" s="1118" t="s">
        <v>134</v>
      </c>
      <c r="I767" s="118"/>
      <c r="J767" s="119" t="s">
        <v>137</v>
      </c>
      <c r="K767" s="125" t="s">
        <v>2854</v>
      </c>
      <c r="L767" s="109"/>
      <c r="M767" s="1120" t="s">
        <v>134</v>
      </c>
      <c r="N767" s="118"/>
      <c r="O767" s="119" t="s">
        <v>137</v>
      </c>
      <c r="P767" s="125" t="s">
        <v>2854</v>
      </c>
    </row>
    <row r="768" spans="1:16">
      <c r="A768" s="105"/>
      <c r="B768" s="110"/>
      <c r="C768" s="1096"/>
      <c r="D768" s="94"/>
      <c r="E768" s="96" t="s">
        <v>196</v>
      </c>
      <c r="F768" s="97" t="s">
        <v>3639</v>
      </c>
      <c r="G768" s="110"/>
      <c r="H768" s="1098"/>
      <c r="I768" s="94"/>
      <c r="J768" s="96" t="s">
        <v>196</v>
      </c>
      <c r="K768" s="97" t="s">
        <v>3740</v>
      </c>
      <c r="L768" s="110"/>
      <c r="M768" s="1099"/>
      <c r="N768" s="94"/>
      <c r="O768" s="96" t="s">
        <v>3701</v>
      </c>
      <c r="P768" s="97" t="s">
        <v>3923</v>
      </c>
    </row>
    <row r="769" spans="1:16">
      <c r="A769" s="105"/>
      <c r="B769" s="126"/>
      <c r="C769" s="1096"/>
      <c r="D769" s="94"/>
      <c r="E769" s="96" t="s">
        <v>146</v>
      </c>
      <c r="F769" s="97" t="s">
        <v>2856</v>
      </c>
      <c r="G769" s="126"/>
      <c r="H769" s="1098"/>
      <c r="I769" s="94"/>
      <c r="J769" s="96" t="s">
        <v>146</v>
      </c>
      <c r="K769" s="97" t="s">
        <v>2856</v>
      </c>
      <c r="L769" s="126"/>
      <c r="M769" s="1099"/>
      <c r="N769" s="94"/>
      <c r="O769" s="96" t="s">
        <v>146</v>
      </c>
      <c r="P769" s="128" t="s">
        <v>2856</v>
      </c>
    </row>
    <row r="770" spans="1:16" ht="33">
      <c r="A770" s="105"/>
      <c r="B770" s="107"/>
      <c r="C770" s="1096"/>
      <c r="D770" s="94"/>
      <c r="E770" s="96" t="s">
        <v>251</v>
      </c>
      <c r="F770" s="97" t="s">
        <v>2920</v>
      </c>
      <c r="G770" s="107"/>
      <c r="H770" s="1098"/>
      <c r="I770" s="94"/>
      <c r="J770" s="96" t="s">
        <v>251</v>
      </c>
      <c r="K770" s="97" t="s">
        <v>2920</v>
      </c>
      <c r="L770" s="107"/>
      <c r="M770" s="1099"/>
      <c r="N770" s="94"/>
      <c r="O770" s="96" t="s">
        <v>251</v>
      </c>
      <c r="P770" s="216" t="s">
        <v>2920</v>
      </c>
    </row>
    <row r="771" spans="1:16">
      <c r="A771" s="105"/>
      <c r="B771" s="109"/>
      <c r="C771" s="1096"/>
      <c r="D771" s="94"/>
      <c r="E771" s="96" t="s">
        <v>3857</v>
      </c>
      <c r="F771" s="97" t="s">
        <v>3858</v>
      </c>
      <c r="G771" s="109"/>
      <c r="H771" s="1098"/>
      <c r="I771" s="94"/>
      <c r="J771" s="96" t="s">
        <v>3857</v>
      </c>
      <c r="K771" s="97" t="s">
        <v>3858</v>
      </c>
      <c r="L771" s="109"/>
      <c r="M771" s="1099"/>
      <c r="N771" s="94"/>
      <c r="O771" s="96"/>
      <c r="P771" s="97"/>
    </row>
    <row r="772" spans="1:16">
      <c r="A772" s="105"/>
      <c r="B772" s="110"/>
      <c r="C772" s="1096"/>
      <c r="D772" s="94"/>
      <c r="E772" s="96"/>
      <c r="F772" s="127"/>
      <c r="G772" s="110"/>
      <c r="H772" s="1098"/>
      <c r="I772" s="94"/>
      <c r="J772" s="96"/>
      <c r="K772" s="127"/>
      <c r="L772" s="110"/>
      <c r="M772" s="1099"/>
      <c r="N772" s="94"/>
      <c r="O772" s="96"/>
      <c r="P772" s="127"/>
    </row>
    <row r="773" spans="1:16">
      <c r="A773" s="105"/>
      <c r="B773" s="109"/>
      <c r="C773" s="1096"/>
      <c r="D773" s="94"/>
      <c r="E773" s="96"/>
      <c r="F773" s="128"/>
      <c r="G773" s="109"/>
      <c r="H773" s="1098"/>
      <c r="I773" s="94"/>
      <c r="J773" s="96"/>
      <c r="K773" s="128"/>
      <c r="L773" s="109"/>
      <c r="M773" s="1099"/>
      <c r="N773" s="94"/>
      <c r="O773" s="96"/>
      <c r="P773" s="128"/>
    </row>
    <row r="774" spans="1:16">
      <c r="A774" s="105"/>
      <c r="B774" s="110"/>
      <c r="C774" s="1096"/>
      <c r="D774" s="217"/>
      <c r="E774" s="114"/>
      <c r="F774" s="216"/>
      <c r="G774" s="110"/>
      <c r="H774" s="1098"/>
      <c r="I774" s="113"/>
      <c r="J774" s="114"/>
      <c r="K774" s="216"/>
      <c r="L774" s="110"/>
      <c r="M774" s="1099"/>
      <c r="N774" s="113"/>
      <c r="O774" s="114"/>
      <c r="P774" s="216"/>
    </row>
    <row r="775" spans="1:16">
      <c r="A775" s="105"/>
      <c r="B775" s="109"/>
      <c r="C775" s="1096"/>
      <c r="D775" s="217"/>
      <c r="E775" s="114"/>
      <c r="F775" s="216"/>
      <c r="G775" s="109"/>
      <c r="H775" s="1098"/>
      <c r="I775" s="113"/>
      <c r="J775" s="114"/>
      <c r="K775" s="216"/>
      <c r="L775" s="109"/>
      <c r="M775" s="1099"/>
      <c r="N775" s="113"/>
      <c r="O775" s="114"/>
      <c r="P775" s="216"/>
    </row>
    <row r="776" spans="1:16" ht="17.25" thickBot="1">
      <c r="A776" s="105"/>
      <c r="B776" s="110"/>
      <c r="C776" s="1097"/>
      <c r="D776" s="129"/>
      <c r="E776" s="130"/>
      <c r="F776" s="104"/>
      <c r="G776" s="110"/>
      <c r="H776" s="1127"/>
      <c r="I776" s="113"/>
      <c r="J776" s="130"/>
      <c r="K776" s="104"/>
      <c r="L776" s="110"/>
      <c r="M776" s="1126"/>
      <c r="N776" s="113"/>
      <c r="O776" s="131"/>
      <c r="P776" s="127"/>
    </row>
    <row r="777" spans="1:16">
      <c r="A777" s="132"/>
      <c r="B777" s="109"/>
      <c r="C777" s="1095" t="s">
        <v>696</v>
      </c>
      <c r="D777" s="118" t="s">
        <v>136</v>
      </c>
      <c r="E777" s="133" t="s">
        <v>137</v>
      </c>
      <c r="F777" s="125" t="s">
        <v>3855</v>
      </c>
      <c r="G777" s="109"/>
      <c r="H777" s="1118" t="s">
        <v>135</v>
      </c>
      <c r="I777" s="118" t="s">
        <v>136</v>
      </c>
      <c r="J777" s="133" t="s">
        <v>137</v>
      </c>
      <c r="K777" s="125" t="s">
        <v>3887</v>
      </c>
      <c r="L777" s="109"/>
      <c r="M777" s="1120" t="s">
        <v>135</v>
      </c>
      <c r="N777" s="118" t="s">
        <v>136</v>
      </c>
      <c r="O777" s="133" t="s">
        <v>137</v>
      </c>
      <c r="P777" s="125" t="s">
        <v>3927</v>
      </c>
    </row>
    <row r="778" spans="1:16">
      <c r="A778" s="132"/>
      <c r="B778" s="110"/>
      <c r="C778" s="1096"/>
      <c r="D778" s="94" t="s">
        <v>141</v>
      </c>
      <c r="E778" s="96" t="s">
        <v>196</v>
      </c>
      <c r="F778" s="134" t="s">
        <v>3766</v>
      </c>
      <c r="G778" s="110"/>
      <c r="H778" s="1098"/>
      <c r="I778" s="94" t="s">
        <v>141</v>
      </c>
      <c r="J778" s="96" t="s">
        <v>196</v>
      </c>
      <c r="K778" s="134" t="s">
        <v>3766</v>
      </c>
      <c r="L778" s="110"/>
      <c r="M778" s="1099"/>
      <c r="N778" s="94" t="s">
        <v>141</v>
      </c>
      <c r="O778" s="96" t="s">
        <v>196</v>
      </c>
      <c r="P778" s="134" t="s">
        <v>3926</v>
      </c>
    </row>
    <row r="779" spans="1:16">
      <c r="A779" s="132"/>
      <c r="B779" s="135"/>
      <c r="C779" s="1096"/>
      <c r="D779" s="94" t="s">
        <v>145</v>
      </c>
      <c r="E779" s="96" t="s">
        <v>146</v>
      </c>
      <c r="F779" s="97" t="s">
        <v>3856</v>
      </c>
      <c r="G779" s="135"/>
      <c r="H779" s="1098"/>
      <c r="I779" s="94" t="s">
        <v>145</v>
      </c>
      <c r="J779" s="96" t="s">
        <v>146</v>
      </c>
      <c r="K779" s="97" t="s">
        <v>3856</v>
      </c>
      <c r="L779" s="135"/>
      <c r="M779" s="1099"/>
      <c r="N779" s="94" t="s">
        <v>145</v>
      </c>
      <c r="O779" s="96" t="s">
        <v>146</v>
      </c>
      <c r="P779" s="97" t="s">
        <v>2857</v>
      </c>
    </row>
    <row r="780" spans="1:16">
      <c r="A780" s="132"/>
      <c r="B780" s="110"/>
      <c r="C780" s="1096"/>
      <c r="D780" s="94" t="s">
        <v>147</v>
      </c>
      <c r="E780" s="96" t="s">
        <v>251</v>
      </c>
      <c r="F780" s="104" t="s">
        <v>2858</v>
      </c>
      <c r="G780" s="110"/>
      <c r="H780" s="1098"/>
      <c r="I780" s="94" t="s">
        <v>147</v>
      </c>
      <c r="J780" s="96" t="s">
        <v>251</v>
      </c>
      <c r="K780" s="104" t="s">
        <v>2858</v>
      </c>
      <c r="L780" s="110"/>
      <c r="M780" s="1099"/>
      <c r="N780" s="94" t="s">
        <v>147</v>
      </c>
      <c r="O780" s="96" t="s">
        <v>251</v>
      </c>
      <c r="P780" s="104" t="s">
        <v>2858</v>
      </c>
    </row>
    <row r="781" spans="1:16">
      <c r="A781" s="132"/>
      <c r="B781" s="135"/>
      <c r="C781" s="1096"/>
      <c r="D781" s="94" t="s">
        <v>1652</v>
      </c>
      <c r="E781" s="114" t="s">
        <v>197</v>
      </c>
      <c r="F781" s="136" t="s">
        <v>2859</v>
      </c>
      <c r="G781" s="135"/>
      <c r="H781" s="1098"/>
      <c r="I781" s="94" t="s">
        <v>1652</v>
      </c>
      <c r="J781" s="114" t="s">
        <v>197</v>
      </c>
      <c r="K781" s="136" t="s">
        <v>2859</v>
      </c>
      <c r="L781" s="135"/>
      <c r="M781" s="1099"/>
      <c r="N781" s="94" t="s">
        <v>1652</v>
      </c>
      <c r="O781" s="114" t="s">
        <v>3937</v>
      </c>
      <c r="P781" s="136" t="s">
        <v>2859</v>
      </c>
    </row>
    <row r="782" spans="1:16">
      <c r="A782" s="132"/>
      <c r="B782" s="110"/>
      <c r="C782" s="1096"/>
      <c r="D782" s="94"/>
      <c r="E782" s="96"/>
      <c r="F782" s="97"/>
      <c r="G782" s="110"/>
      <c r="H782" s="1098"/>
      <c r="I782" s="94"/>
      <c r="J782" s="96"/>
      <c r="K782" s="97"/>
      <c r="L782" s="110"/>
      <c r="M782" s="1099"/>
      <c r="N782" s="1024"/>
      <c r="O782" s="1025" t="s">
        <v>3938</v>
      </c>
      <c r="P782" s="112" t="s">
        <v>3912</v>
      </c>
    </row>
    <row r="783" spans="1:16">
      <c r="A783" s="132"/>
      <c r="B783" s="135"/>
      <c r="C783" s="1096"/>
      <c r="D783" s="94"/>
      <c r="E783" s="114"/>
      <c r="F783" s="136"/>
      <c r="G783" s="135"/>
      <c r="H783" s="1098"/>
      <c r="I783" s="94"/>
      <c r="J783" s="114"/>
      <c r="K783" s="136"/>
      <c r="L783" s="135"/>
      <c r="M783" s="1099"/>
      <c r="N783" s="94"/>
      <c r="O783" s="114"/>
      <c r="P783" s="136"/>
    </row>
    <row r="784" spans="1:16">
      <c r="A784" s="132"/>
      <c r="B784" s="110"/>
      <c r="C784" s="1096"/>
      <c r="D784" s="94"/>
      <c r="E784" s="96"/>
      <c r="F784" s="97"/>
      <c r="G784" s="110"/>
      <c r="H784" s="1098"/>
      <c r="I784" s="94"/>
      <c r="J784" s="96"/>
      <c r="K784" s="97"/>
      <c r="L784" s="110"/>
      <c r="M784" s="1099"/>
      <c r="N784" s="94"/>
      <c r="O784" s="96"/>
      <c r="P784" s="97"/>
    </row>
    <row r="785" spans="1:16">
      <c r="A785" s="132"/>
      <c r="B785" s="135"/>
      <c r="C785" s="1096"/>
      <c r="D785" s="94"/>
      <c r="E785" s="96"/>
      <c r="F785" s="97"/>
      <c r="G785" s="135"/>
      <c r="H785" s="1098"/>
      <c r="I785" s="94"/>
      <c r="J785" s="96"/>
      <c r="K785" s="97"/>
      <c r="L785" s="135"/>
      <c r="M785" s="1099"/>
      <c r="N785" s="94"/>
      <c r="O785" s="96"/>
      <c r="P785" s="97"/>
    </row>
    <row r="786" spans="1:16" ht="17.25" thickBot="1">
      <c r="A786" s="132"/>
      <c r="B786" s="110"/>
      <c r="C786" s="1097"/>
      <c r="D786" s="115"/>
      <c r="E786" s="116"/>
      <c r="F786" s="117"/>
      <c r="G786" s="110"/>
      <c r="H786" s="1127"/>
      <c r="I786" s="115"/>
      <c r="J786" s="130"/>
      <c r="K786" s="104"/>
      <c r="L786" s="110"/>
      <c r="M786" s="1126"/>
      <c r="N786" s="115"/>
      <c r="O786" s="130"/>
      <c r="P786" s="104"/>
    </row>
    <row r="787" spans="1:16">
      <c r="A787" s="132"/>
      <c r="B787" s="135"/>
      <c r="C787" s="1095" t="s">
        <v>697</v>
      </c>
      <c r="D787" s="137" t="s">
        <v>150</v>
      </c>
      <c r="E787" s="138"/>
      <c r="F787" s="139" t="s">
        <v>151</v>
      </c>
      <c r="G787" s="135"/>
      <c r="H787" s="1118" t="s">
        <v>149</v>
      </c>
      <c r="I787" s="137" t="s">
        <v>150</v>
      </c>
      <c r="J787" s="138"/>
      <c r="K787" s="139" t="s">
        <v>151</v>
      </c>
      <c r="L787" s="135"/>
      <c r="M787" s="1120" t="s">
        <v>149</v>
      </c>
      <c r="N787" s="137" t="s">
        <v>150</v>
      </c>
      <c r="O787" s="138"/>
      <c r="P787" s="139" t="s">
        <v>151</v>
      </c>
    </row>
    <row r="788" spans="1:16">
      <c r="A788" s="132"/>
      <c r="B788" s="110"/>
      <c r="C788" s="1096"/>
      <c r="D788" s="120"/>
      <c r="E788" s="121"/>
      <c r="F788" s="140"/>
      <c r="G788" s="110"/>
      <c r="H788" s="1098"/>
      <c r="I788" s="94"/>
      <c r="J788" s="96"/>
      <c r="K788" s="97"/>
      <c r="L788" s="110"/>
      <c r="M788" s="1099"/>
      <c r="N788" s="94" t="s">
        <v>2109</v>
      </c>
      <c r="O788" s="96"/>
      <c r="P788" s="97" t="s">
        <v>3941</v>
      </c>
    </row>
    <row r="789" spans="1:16">
      <c r="A789" s="132"/>
      <c r="B789" s="135"/>
      <c r="C789" s="1096"/>
      <c r="D789" s="94"/>
      <c r="E789" s="96"/>
      <c r="F789" s="97"/>
      <c r="G789" s="135"/>
      <c r="H789" s="1098"/>
      <c r="I789" s="94"/>
      <c r="J789" s="96"/>
      <c r="K789" s="97"/>
      <c r="L789" s="135"/>
      <c r="M789" s="1099"/>
      <c r="N789" s="94" t="s">
        <v>3942</v>
      </c>
      <c r="O789" s="96"/>
      <c r="P789" s="97" t="s">
        <v>3943</v>
      </c>
    </row>
    <row r="790" spans="1:16">
      <c r="A790" s="132"/>
      <c r="B790" s="110"/>
      <c r="C790" s="1096"/>
      <c r="D790" s="113"/>
      <c r="E790" s="114"/>
      <c r="F790" s="104"/>
      <c r="G790" s="110"/>
      <c r="H790" s="1098"/>
      <c r="I790" s="113"/>
      <c r="J790" s="114"/>
      <c r="K790" s="104"/>
      <c r="L790" s="110"/>
      <c r="M790" s="1099"/>
      <c r="N790" s="113" t="s">
        <v>3944</v>
      </c>
      <c r="O790" s="114"/>
      <c r="P790" s="104" t="s">
        <v>3946</v>
      </c>
    </row>
    <row r="791" spans="1:16">
      <c r="A791" s="1122"/>
      <c r="B791" s="135"/>
      <c r="C791" s="1096"/>
      <c r="D791" s="94"/>
      <c r="E791" s="96"/>
      <c r="F791" s="97"/>
      <c r="G791" s="135"/>
      <c r="H791" s="1098"/>
      <c r="I791" s="94"/>
      <c r="J791" s="96"/>
      <c r="K791" s="97"/>
      <c r="L791" s="135"/>
      <c r="M791" s="1099"/>
      <c r="N791" s="94"/>
      <c r="O791" s="96"/>
      <c r="P791" s="97"/>
    </row>
    <row r="792" spans="1:16">
      <c r="A792" s="1122"/>
      <c r="B792" s="110"/>
      <c r="C792" s="1096"/>
      <c r="D792" s="94"/>
      <c r="E792" s="96"/>
      <c r="F792" s="97"/>
      <c r="G792" s="110"/>
      <c r="H792" s="1098"/>
      <c r="I792" s="94"/>
      <c r="J792" s="96"/>
      <c r="K792" s="97"/>
      <c r="L792" s="110"/>
      <c r="M792" s="1099"/>
      <c r="N792" s="94"/>
      <c r="O792" s="96"/>
      <c r="P792" s="97"/>
    </row>
    <row r="793" spans="1:16">
      <c r="A793" s="1122"/>
      <c r="B793" s="135"/>
      <c r="C793" s="1096"/>
      <c r="D793" s="113"/>
      <c r="E793" s="114"/>
      <c r="F793" s="104"/>
      <c r="G793" s="135"/>
      <c r="H793" s="1098"/>
      <c r="I793" s="113"/>
      <c r="J793" s="114"/>
      <c r="K793" s="104"/>
      <c r="L793" s="135"/>
      <c r="M793" s="1099"/>
      <c r="N793" s="113"/>
      <c r="O793" s="114"/>
      <c r="P793" s="104"/>
    </row>
    <row r="794" spans="1:16" ht="17.25" thickBot="1">
      <c r="A794" s="1123"/>
      <c r="B794" s="141"/>
      <c r="C794" s="1117"/>
      <c r="D794" s="142"/>
      <c r="E794" s="143"/>
      <c r="F794" s="144"/>
      <c r="G794" s="141"/>
      <c r="H794" s="1119"/>
      <c r="I794" s="142"/>
      <c r="J794" s="143"/>
      <c r="K794" s="144"/>
      <c r="L794" s="141"/>
      <c r="M794" s="1121"/>
      <c r="N794" s="142"/>
      <c r="O794" s="143"/>
      <c r="P794" s="144"/>
    </row>
    <row r="795" spans="1:16" s="146" customFormat="1" ht="27" customHeight="1" thickTop="1" thickBot="1">
      <c r="A795" s="145"/>
      <c r="B795" s="1124" t="s">
        <v>152</v>
      </c>
      <c r="C795" s="1124"/>
      <c r="D795" s="1124"/>
      <c r="E795" s="1124"/>
      <c r="F795" s="1124"/>
      <c r="G795" s="1125" t="s">
        <v>153</v>
      </c>
      <c r="H795" s="1125"/>
      <c r="I795" s="1125"/>
      <c r="J795" s="1125"/>
      <c r="K795" s="1125"/>
      <c r="L795" s="1125"/>
      <c r="M795" s="1125"/>
      <c r="N795" s="1128" t="s">
        <v>154</v>
      </c>
      <c r="O795" s="1128"/>
      <c r="P795" s="1128"/>
    </row>
    <row r="796" spans="1:16" s="159" customFormat="1" ht="21.75" customHeight="1" thickTop="1" thickBot="1">
      <c r="A796" s="147" t="s">
        <v>0</v>
      </c>
      <c r="B796" s="148"/>
      <c r="C796" s="149" t="s">
        <v>155</v>
      </c>
      <c r="D796" s="150" t="s">
        <v>156</v>
      </c>
      <c r="E796" s="151" t="s">
        <v>157</v>
      </c>
      <c r="F796" s="152" t="s">
        <v>158</v>
      </c>
      <c r="G796" s="153" t="s">
        <v>159</v>
      </c>
      <c r="H796" s="154" t="s">
        <v>150</v>
      </c>
      <c r="I796" s="155" t="s">
        <v>156</v>
      </c>
      <c r="J796" s="155" t="s">
        <v>157</v>
      </c>
      <c r="K796" s="155" t="s">
        <v>158</v>
      </c>
      <c r="L796" s="154" t="s">
        <v>160</v>
      </c>
      <c r="M796" s="156" t="s">
        <v>161</v>
      </c>
      <c r="N796" s="157" t="s">
        <v>155</v>
      </c>
      <c r="O796" s="151" t="s">
        <v>157</v>
      </c>
      <c r="P796" s="158" t="s">
        <v>158</v>
      </c>
    </row>
    <row r="797" spans="1:16" s="172" customFormat="1" ht="17.25" thickTop="1">
      <c r="A797" s="1137">
        <f>A719</f>
        <v>46150</v>
      </c>
      <c r="B797" s="1132" t="s">
        <v>698</v>
      </c>
      <c r="C797" s="160"/>
      <c r="D797" s="161"/>
      <c r="E797" s="162"/>
      <c r="F797" s="163"/>
      <c r="G797" s="164" t="s">
        <v>1519</v>
      </c>
      <c r="H797" s="165" t="s">
        <v>3546</v>
      </c>
      <c r="I797" s="166" t="s">
        <v>2810</v>
      </c>
      <c r="J797" s="166" t="s">
        <v>3551</v>
      </c>
      <c r="K797" s="167" t="s">
        <v>3552</v>
      </c>
      <c r="L797" s="168"/>
      <c r="M797" s="169"/>
      <c r="N797" s="170"/>
      <c r="O797" s="166"/>
      <c r="P797" s="171"/>
    </row>
    <row r="798" spans="1:16" s="172" customFormat="1">
      <c r="A798" s="1138"/>
      <c r="B798" s="1133"/>
      <c r="C798" s="173"/>
      <c r="D798" s="174"/>
      <c r="E798" s="175"/>
      <c r="F798" s="176"/>
      <c r="G798" s="173" t="s">
        <v>1519</v>
      </c>
      <c r="H798" s="177" t="s">
        <v>3837</v>
      </c>
      <c r="I798" s="175" t="s">
        <v>3277</v>
      </c>
      <c r="J798" s="175" t="s">
        <v>3701</v>
      </c>
      <c r="K798" s="178" t="s">
        <v>3838</v>
      </c>
      <c r="L798" s="179"/>
      <c r="M798" s="180"/>
      <c r="N798" s="181"/>
      <c r="O798" s="175"/>
      <c r="P798" s="182"/>
    </row>
    <row r="799" spans="1:16" s="172" customFormat="1">
      <c r="A799" s="1138"/>
      <c r="B799" s="1133"/>
      <c r="C799" s="173"/>
      <c r="D799" s="174"/>
      <c r="E799" s="175"/>
      <c r="F799" s="176"/>
      <c r="G799" s="173"/>
      <c r="H799" s="183"/>
      <c r="I799" s="175"/>
      <c r="J799" s="175"/>
      <c r="K799" s="178"/>
      <c r="L799" s="184"/>
      <c r="M799" s="180"/>
      <c r="N799" s="181"/>
      <c r="O799" s="175"/>
      <c r="P799" s="182"/>
    </row>
    <row r="800" spans="1:16" s="172" customFormat="1">
      <c r="A800" s="1138"/>
      <c r="B800" s="1133"/>
      <c r="C800" s="173"/>
      <c r="D800" s="218"/>
      <c r="E800" s="175"/>
      <c r="F800" s="176"/>
      <c r="G800" s="173"/>
      <c r="H800" s="183"/>
      <c r="I800" s="175"/>
      <c r="J800" s="175"/>
      <c r="K800" s="187"/>
      <c r="L800" s="184"/>
      <c r="M800" s="180"/>
      <c r="N800" s="181"/>
      <c r="O800" s="175"/>
      <c r="P800" s="182"/>
    </row>
    <row r="801" spans="1:16" s="172" customFormat="1">
      <c r="A801" s="1138"/>
      <c r="B801" s="1133"/>
      <c r="C801" s="173"/>
      <c r="D801" s="185"/>
      <c r="E801" s="175"/>
      <c r="F801" s="182"/>
      <c r="G801" s="173"/>
      <c r="H801" s="186"/>
      <c r="I801" s="175"/>
      <c r="J801" s="175"/>
      <c r="K801" s="187"/>
      <c r="L801" s="184"/>
      <c r="M801" s="180"/>
      <c r="N801" s="181"/>
      <c r="O801" s="175"/>
      <c r="P801" s="182"/>
    </row>
    <row r="802" spans="1:16" s="172" customFormat="1">
      <c r="A802" s="1138"/>
      <c r="B802" s="1133"/>
      <c r="C802" s="173"/>
      <c r="D802" s="174"/>
      <c r="E802" s="175"/>
      <c r="F802" s="188"/>
      <c r="G802" s="198"/>
      <c r="H802" s="183"/>
      <c r="I802" s="191"/>
      <c r="J802" s="175"/>
      <c r="K802" s="178"/>
      <c r="L802" s="189"/>
      <c r="M802" s="190"/>
      <c r="N802" s="181"/>
      <c r="O802" s="175"/>
      <c r="P802" s="182"/>
    </row>
    <row r="803" spans="1:16" s="172" customFormat="1">
      <c r="A803" s="1138"/>
      <c r="B803" s="1133"/>
      <c r="C803" s="173"/>
      <c r="D803" s="174"/>
      <c r="E803" s="175"/>
      <c r="F803" s="182"/>
      <c r="G803" s="173"/>
      <c r="H803" s="183"/>
      <c r="I803" s="191"/>
      <c r="J803" s="175"/>
      <c r="K803" s="178"/>
      <c r="L803" s="184"/>
      <c r="M803" s="180"/>
      <c r="N803" s="181"/>
      <c r="O803" s="175"/>
      <c r="P803" s="182"/>
    </row>
    <row r="804" spans="1:16" s="172" customFormat="1">
      <c r="A804" s="1138"/>
      <c r="B804" s="1133"/>
      <c r="C804" s="173"/>
      <c r="D804" s="174"/>
      <c r="E804" s="175"/>
      <c r="F804" s="182"/>
      <c r="G804" s="219"/>
      <c r="H804" s="183"/>
      <c r="I804" s="175"/>
      <c r="J804" s="175"/>
      <c r="K804" s="178"/>
      <c r="L804" s="184"/>
      <c r="M804" s="180"/>
      <c r="N804" s="181"/>
      <c r="O804" s="175"/>
      <c r="P804" s="182"/>
    </row>
    <row r="805" spans="1:16" s="172" customFormat="1">
      <c r="A805" s="1138"/>
      <c r="B805" s="1133"/>
      <c r="C805" s="173"/>
      <c r="D805" s="174"/>
      <c r="E805" s="175"/>
      <c r="F805" s="188"/>
      <c r="G805" s="173"/>
      <c r="H805" s="183"/>
      <c r="I805" s="191"/>
      <c r="J805" s="175"/>
      <c r="K805" s="178"/>
      <c r="L805" s="184"/>
      <c r="M805" s="180"/>
      <c r="N805" s="181"/>
      <c r="O805" s="175"/>
      <c r="P805" s="182"/>
    </row>
    <row r="806" spans="1:16" s="172" customFormat="1">
      <c r="A806" s="1138"/>
      <c r="B806" s="1133"/>
      <c r="C806" s="173"/>
      <c r="D806" s="174"/>
      <c r="E806" s="175"/>
      <c r="F806" s="182"/>
      <c r="G806" s="173"/>
      <c r="H806" s="183"/>
      <c r="I806" s="191"/>
      <c r="J806" s="175"/>
      <c r="K806" s="178"/>
      <c r="L806" s="184"/>
      <c r="M806" s="180"/>
      <c r="N806" s="181"/>
      <c r="O806" s="175"/>
      <c r="P806" s="182"/>
    </row>
    <row r="807" spans="1:16" s="172" customFormat="1">
      <c r="A807" s="1138"/>
      <c r="B807" s="1133"/>
      <c r="C807" s="192"/>
      <c r="D807" s="193"/>
      <c r="E807" s="194"/>
      <c r="F807" s="195"/>
      <c r="G807" s="173"/>
      <c r="H807" s="177"/>
      <c r="I807" s="175"/>
      <c r="J807" s="175"/>
      <c r="K807" s="178"/>
      <c r="L807" s="184"/>
      <c r="M807" s="180"/>
      <c r="N807" s="196"/>
      <c r="O807" s="194"/>
      <c r="P807" s="195"/>
    </row>
    <row r="808" spans="1:16" s="172" customFormat="1">
      <c r="A808" s="1138"/>
      <c r="B808" s="1133"/>
      <c r="C808" s="192"/>
      <c r="D808" s="193"/>
      <c r="E808" s="194"/>
      <c r="F808" s="195"/>
      <c r="G808" s="198"/>
      <c r="H808" s="183"/>
      <c r="I808" s="191"/>
      <c r="J808" s="175"/>
      <c r="K808" s="178"/>
      <c r="L808" s="184"/>
      <c r="M808" s="180"/>
      <c r="N808" s="196"/>
      <c r="O808" s="194"/>
      <c r="P808" s="195"/>
    </row>
    <row r="809" spans="1:16" s="172" customFormat="1">
      <c r="A809" s="1138"/>
      <c r="B809" s="1133"/>
      <c r="C809" s="192"/>
      <c r="D809" s="193"/>
      <c r="E809" s="194"/>
      <c r="F809" s="195"/>
      <c r="G809" s="173"/>
      <c r="H809" s="199"/>
      <c r="I809" s="191"/>
      <c r="J809" s="200"/>
      <c r="K809" s="197"/>
      <c r="L809" s="184"/>
      <c r="M809" s="180"/>
      <c r="N809" s="196"/>
      <c r="O809" s="194"/>
      <c r="P809" s="195"/>
    </row>
    <row r="810" spans="1:16" s="172" customFormat="1">
      <c r="A810" s="1138"/>
      <c r="B810" s="1133"/>
      <c r="C810" s="192"/>
      <c r="D810" s="193"/>
      <c r="E810" s="194"/>
      <c r="F810" s="195"/>
      <c r="G810" s="173"/>
      <c r="H810" s="201"/>
      <c r="I810" s="175"/>
      <c r="J810" s="175"/>
      <c r="K810" s="178"/>
      <c r="L810" s="184"/>
      <c r="M810" s="180"/>
      <c r="N810" s="196"/>
      <c r="O810" s="194"/>
      <c r="P810" s="195"/>
    </row>
    <row r="811" spans="1:16" s="172" customFormat="1">
      <c r="A811" s="1138"/>
      <c r="B811" s="1133"/>
      <c r="C811" s="192"/>
      <c r="D811" s="193"/>
      <c r="E811" s="194"/>
      <c r="F811" s="195"/>
      <c r="G811" s="198"/>
      <c r="H811" s="183"/>
      <c r="I811" s="200"/>
      <c r="J811" s="200"/>
      <c r="K811" s="197"/>
      <c r="L811" s="184"/>
      <c r="M811" s="180"/>
      <c r="N811" s="196"/>
      <c r="O811" s="194"/>
      <c r="P811" s="195"/>
    </row>
    <row r="812" spans="1:16" s="172" customFormat="1">
      <c r="A812" s="1138"/>
      <c r="B812" s="1133"/>
      <c r="C812" s="192"/>
      <c r="D812" s="193"/>
      <c r="E812" s="194"/>
      <c r="F812" s="195"/>
      <c r="G812" s="173"/>
      <c r="H812" s="183"/>
      <c r="I812" s="200"/>
      <c r="J812" s="200"/>
      <c r="K812" s="197"/>
      <c r="L812" s="179"/>
      <c r="M812" s="180"/>
      <c r="N812" s="196"/>
      <c r="O812" s="194"/>
      <c r="P812" s="195"/>
    </row>
    <row r="813" spans="1:16" s="172" customFormat="1">
      <c r="A813" s="1138"/>
      <c r="B813" s="1133"/>
      <c r="C813" s="192"/>
      <c r="D813" s="193"/>
      <c r="E813" s="194"/>
      <c r="F813" s="195"/>
      <c r="G813" s="192"/>
      <c r="H813" s="201"/>
      <c r="I813" s="202"/>
      <c r="J813" s="202"/>
      <c r="K813" s="203"/>
      <c r="L813" s="204"/>
      <c r="M813" s="190"/>
      <c r="N813" s="196"/>
      <c r="O813" s="194"/>
      <c r="P813" s="195"/>
    </row>
    <row r="814" spans="1:16" s="172" customFormat="1">
      <c r="A814" s="1138"/>
      <c r="B814" s="1133"/>
      <c r="C814" s="192"/>
      <c r="D814" s="193"/>
      <c r="E814" s="194"/>
      <c r="F814" s="195"/>
      <c r="G814" s="192"/>
      <c r="H814" s="201"/>
      <c r="I814" s="202"/>
      <c r="J814" s="202"/>
      <c r="K814" s="203"/>
      <c r="L814" s="204"/>
      <c r="M814" s="190"/>
      <c r="N814" s="196"/>
      <c r="O814" s="194"/>
      <c r="P814" s="195"/>
    </row>
    <row r="815" spans="1:16" s="172" customFormat="1">
      <c r="A815" s="1138"/>
      <c r="B815" s="1133"/>
      <c r="C815" s="192"/>
      <c r="D815" s="193"/>
      <c r="E815" s="194"/>
      <c r="F815" s="195"/>
      <c r="G815" s="192"/>
      <c r="H815" s="201"/>
      <c r="I815" s="202"/>
      <c r="J815" s="202"/>
      <c r="K815" s="203"/>
      <c r="L815" s="204"/>
      <c r="M815" s="190"/>
      <c r="N815" s="196"/>
      <c r="O815" s="194"/>
      <c r="P815" s="195"/>
    </row>
    <row r="816" spans="1:16" s="172" customFormat="1" ht="17.25" thickBot="1">
      <c r="A816" s="1139"/>
      <c r="B816" s="1134"/>
      <c r="C816" s="205"/>
      <c r="D816" s="206"/>
      <c r="E816" s="207"/>
      <c r="F816" s="208"/>
      <c r="G816" s="209"/>
      <c r="H816" s="210"/>
      <c r="I816" s="211"/>
      <c r="J816" s="211"/>
      <c r="K816" s="212"/>
      <c r="L816" s="213"/>
      <c r="M816" s="214"/>
      <c r="N816" s="215"/>
      <c r="O816" s="207"/>
      <c r="P816" s="208"/>
    </row>
    <row r="817" spans="1:16" s="71" customFormat="1" ht="18" customHeight="1" thickTop="1" thickBot="1">
      <c r="A817" s="1135">
        <f>A719+1</f>
        <v>46151</v>
      </c>
      <c r="B817" s="90" t="s">
        <v>162</v>
      </c>
      <c r="C817" s="1095" t="s">
        <v>693</v>
      </c>
      <c r="D817" s="91" t="s">
        <v>114</v>
      </c>
      <c r="E817" s="92" t="s">
        <v>137</v>
      </c>
      <c r="F817" s="93" t="s">
        <v>3900</v>
      </c>
      <c r="G817" s="90" t="s">
        <v>162</v>
      </c>
      <c r="H817" s="1098" t="s">
        <v>163</v>
      </c>
      <c r="I817" s="91" t="s">
        <v>114</v>
      </c>
      <c r="J817" s="92" t="s">
        <v>137</v>
      </c>
      <c r="K817" s="93" t="s">
        <v>3900</v>
      </c>
      <c r="L817" s="90" t="s">
        <v>162</v>
      </c>
      <c r="M817" s="1099" t="s">
        <v>163</v>
      </c>
      <c r="N817" s="91" t="s">
        <v>114</v>
      </c>
      <c r="O817" s="92" t="s">
        <v>137</v>
      </c>
      <c r="P817" s="93" t="s">
        <v>3900</v>
      </c>
    </row>
    <row r="818" spans="1:16" ht="18" customHeight="1">
      <c r="A818" s="1136"/>
      <c r="B818" s="1100" t="s">
        <v>1020</v>
      </c>
      <c r="C818" s="1096"/>
      <c r="D818" s="94" t="s">
        <v>1536</v>
      </c>
      <c r="E818" s="95" t="s">
        <v>196</v>
      </c>
      <c r="F818" s="93" t="s">
        <v>3706</v>
      </c>
      <c r="G818" s="1100" t="s">
        <v>1517</v>
      </c>
      <c r="H818" s="1098"/>
      <c r="I818" s="94" t="s">
        <v>1536</v>
      </c>
      <c r="J818" s="95" t="s">
        <v>196</v>
      </c>
      <c r="K818" s="93" t="s">
        <v>3706</v>
      </c>
      <c r="L818" s="1100" t="s">
        <v>20</v>
      </c>
      <c r="M818" s="1099"/>
      <c r="N818" s="94" t="s">
        <v>1536</v>
      </c>
      <c r="O818" s="95" t="s">
        <v>196</v>
      </c>
      <c r="P818" s="93" t="s">
        <v>3706</v>
      </c>
    </row>
    <row r="819" spans="1:16" ht="17.25" thickBot="1">
      <c r="A819" s="1136"/>
      <c r="B819" s="1101"/>
      <c r="C819" s="1096"/>
      <c r="D819" s="94" t="s">
        <v>116</v>
      </c>
      <c r="E819" s="96" t="s">
        <v>146</v>
      </c>
      <c r="F819" s="98" t="s">
        <v>3940</v>
      </c>
      <c r="G819" s="1101"/>
      <c r="H819" s="1098"/>
      <c r="I819" s="94" t="s">
        <v>116</v>
      </c>
      <c r="J819" s="96" t="s">
        <v>146</v>
      </c>
      <c r="K819" s="98" t="s">
        <v>3940</v>
      </c>
      <c r="L819" s="1101"/>
      <c r="M819" s="1099"/>
      <c r="N819" s="94" t="s">
        <v>116</v>
      </c>
      <c r="O819" s="96" t="s">
        <v>146</v>
      </c>
      <c r="P819" s="98" t="s">
        <v>3940</v>
      </c>
    </row>
    <row r="820" spans="1:16" ht="17.25" thickBot="1">
      <c r="A820" s="1136"/>
      <c r="B820" s="90" t="s">
        <v>167</v>
      </c>
      <c r="C820" s="1096"/>
      <c r="D820" s="94" t="s">
        <v>165</v>
      </c>
      <c r="E820" s="96" t="s">
        <v>251</v>
      </c>
      <c r="F820" s="97" t="s">
        <v>3706</v>
      </c>
      <c r="G820" s="90" t="s">
        <v>167</v>
      </c>
      <c r="H820" s="1098"/>
      <c r="I820" s="94" t="s">
        <v>165</v>
      </c>
      <c r="J820" s="96" t="s">
        <v>251</v>
      </c>
      <c r="K820" s="97" t="s">
        <v>3706</v>
      </c>
      <c r="L820" s="90" t="s">
        <v>167</v>
      </c>
      <c r="M820" s="1099"/>
      <c r="N820" s="94" t="s">
        <v>165</v>
      </c>
      <c r="O820" s="96" t="s">
        <v>251</v>
      </c>
      <c r="P820" s="97" t="s">
        <v>3706</v>
      </c>
    </row>
    <row r="821" spans="1:16">
      <c r="A821" s="1136"/>
      <c r="B821" s="1081" t="s">
        <v>2888</v>
      </c>
      <c r="C821" s="1096"/>
      <c r="D821" s="94" t="s">
        <v>120</v>
      </c>
      <c r="E821" s="96" t="s">
        <v>197</v>
      </c>
      <c r="F821" s="97" t="s">
        <v>1105</v>
      </c>
      <c r="G821" s="1081" t="s">
        <v>2888</v>
      </c>
      <c r="H821" s="1098"/>
      <c r="I821" s="94" t="s">
        <v>120</v>
      </c>
      <c r="J821" s="96" t="s">
        <v>197</v>
      </c>
      <c r="K821" s="97" t="s">
        <v>1105</v>
      </c>
      <c r="L821" s="1081" t="s">
        <v>3706</v>
      </c>
      <c r="M821" s="1099"/>
      <c r="N821" s="94" t="s">
        <v>120</v>
      </c>
      <c r="O821" s="96" t="s">
        <v>197</v>
      </c>
      <c r="P821" s="97" t="s">
        <v>1105</v>
      </c>
    </row>
    <row r="822" spans="1:16">
      <c r="A822" s="1136"/>
      <c r="B822" s="1082"/>
      <c r="C822" s="1096"/>
      <c r="D822" s="94" t="s">
        <v>1697</v>
      </c>
      <c r="E822" s="96" t="s">
        <v>1789</v>
      </c>
      <c r="F822" s="97" t="s">
        <v>3704</v>
      </c>
      <c r="G822" s="1082"/>
      <c r="H822" s="1098"/>
      <c r="I822" s="94" t="s">
        <v>1697</v>
      </c>
      <c r="J822" s="96" t="s">
        <v>1789</v>
      </c>
      <c r="K822" s="97" t="s">
        <v>3704</v>
      </c>
      <c r="L822" s="1082"/>
      <c r="M822" s="1099"/>
      <c r="N822" s="94" t="s">
        <v>1697</v>
      </c>
      <c r="O822" s="96" t="s">
        <v>1789</v>
      </c>
      <c r="P822" s="97" t="s">
        <v>3704</v>
      </c>
    </row>
    <row r="823" spans="1:16" ht="33">
      <c r="A823" s="1136"/>
      <c r="B823" s="1083"/>
      <c r="C823" s="1096"/>
      <c r="D823" s="94"/>
      <c r="E823" s="96" t="s">
        <v>2828</v>
      </c>
      <c r="F823" s="93" t="s">
        <v>3960</v>
      </c>
      <c r="G823" s="1083"/>
      <c r="H823" s="1098"/>
      <c r="I823" s="94"/>
      <c r="J823" s="96" t="s">
        <v>2828</v>
      </c>
      <c r="K823" s="93" t="s">
        <v>3978</v>
      </c>
      <c r="L823" s="1083"/>
      <c r="M823" s="1099"/>
      <c r="N823" s="94" t="s">
        <v>1790</v>
      </c>
      <c r="O823" s="96" t="s">
        <v>1791</v>
      </c>
      <c r="P823" s="99" t="s">
        <v>3962</v>
      </c>
    </row>
    <row r="824" spans="1:16">
      <c r="A824" s="1136"/>
      <c r="B824" s="1082"/>
      <c r="C824" s="1096"/>
      <c r="D824" s="94" t="s">
        <v>1790</v>
      </c>
      <c r="E824" s="96" t="s">
        <v>1791</v>
      </c>
      <c r="F824" s="99" t="s">
        <v>3962</v>
      </c>
      <c r="G824" s="1082"/>
      <c r="H824" s="1098"/>
      <c r="I824" s="94" t="s">
        <v>1790</v>
      </c>
      <c r="J824" s="96" t="s">
        <v>1791</v>
      </c>
      <c r="K824" s="99" t="s">
        <v>3962</v>
      </c>
      <c r="L824" s="1082"/>
      <c r="M824" s="1099"/>
      <c r="N824" s="94"/>
      <c r="O824" s="96" t="s">
        <v>2830</v>
      </c>
      <c r="P824" s="921" t="s">
        <v>2831</v>
      </c>
    </row>
    <row r="825" spans="1:16">
      <c r="A825" s="1136"/>
      <c r="B825" s="1083"/>
      <c r="C825" s="1096"/>
      <c r="D825" s="94"/>
      <c r="E825" s="96" t="s">
        <v>2830</v>
      </c>
      <c r="F825" s="921" t="s">
        <v>2831</v>
      </c>
      <c r="G825" s="1083"/>
      <c r="H825" s="1098"/>
      <c r="I825" s="94"/>
      <c r="J825" s="96" t="s">
        <v>2830</v>
      </c>
      <c r="K825" s="921" t="s">
        <v>2831</v>
      </c>
      <c r="L825" s="1083"/>
      <c r="M825" s="1099"/>
      <c r="N825" s="94"/>
      <c r="O825" s="96" t="s">
        <v>2832</v>
      </c>
      <c r="P825" s="99" t="s">
        <v>2833</v>
      </c>
    </row>
    <row r="826" spans="1:16" ht="17.25" thickBot="1">
      <c r="A826" s="1136"/>
      <c r="B826" s="1082"/>
      <c r="C826" s="1096"/>
      <c r="D826" s="94"/>
      <c r="E826" s="96" t="s">
        <v>2832</v>
      </c>
      <c r="F826" s="99" t="s">
        <v>2833</v>
      </c>
      <c r="G826" s="1082"/>
      <c r="H826" s="1098"/>
      <c r="I826" s="94"/>
      <c r="J826" s="96" t="s">
        <v>2832</v>
      </c>
      <c r="K826" s="99" t="s">
        <v>2833</v>
      </c>
      <c r="L826" s="1082"/>
      <c r="M826" s="1099"/>
      <c r="N826" s="94" t="s">
        <v>147</v>
      </c>
      <c r="O826" s="96" t="s">
        <v>2834</v>
      </c>
      <c r="P826" s="99" t="s">
        <v>4010</v>
      </c>
    </row>
    <row r="827" spans="1:16" ht="17.25" thickBot="1">
      <c r="A827" s="1136"/>
      <c r="B827" s="100" t="s">
        <v>168</v>
      </c>
      <c r="C827" s="1096"/>
      <c r="D827" s="94" t="s">
        <v>147</v>
      </c>
      <c r="E827" s="96" t="s">
        <v>2834</v>
      </c>
      <c r="F827" s="99" t="s">
        <v>3964</v>
      </c>
      <c r="G827" s="100" t="s">
        <v>168</v>
      </c>
      <c r="H827" s="1098"/>
      <c r="I827" s="94" t="s">
        <v>147</v>
      </c>
      <c r="J827" s="96" t="s">
        <v>2834</v>
      </c>
      <c r="K827" s="99" t="s">
        <v>3996</v>
      </c>
      <c r="L827" s="100" t="s">
        <v>168</v>
      </c>
      <c r="M827" s="1099"/>
      <c r="N827" s="94"/>
      <c r="O827" s="96" t="s">
        <v>2835</v>
      </c>
      <c r="P827" s="99" t="s">
        <v>3920</v>
      </c>
    </row>
    <row r="828" spans="1:16">
      <c r="A828" s="1136"/>
      <c r="B828" s="1111" t="s">
        <v>3958</v>
      </c>
      <c r="C828" s="1096"/>
      <c r="D828" s="94"/>
      <c r="E828" s="96" t="s">
        <v>2835</v>
      </c>
      <c r="F828" s="99" t="s">
        <v>3963</v>
      </c>
      <c r="G828" s="1111" t="s">
        <v>4001</v>
      </c>
      <c r="H828" s="1098"/>
      <c r="I828" s="94"/>
      <c r="J828" s="96" t="s">
        <v>2835</v>
      </c>
      <c r="K828" s="99" t="s">
        <v>3883</v>
      </c>
      <c r="L828" s="1111" t="s">
        <v>4008</v>
      </c>
      <c r="M828" s="1099"/>
      <c r="N828" s="94"/>
      <c r="O828" s="96" t="s">
        <v>2836</v>
      </c>
      <c r="P828" s="99" t="s">
        <v>4022</v>
      </c>
    </row>
    <row r="829" spans="1:16">
      <c r="A829" s="1136"/>
      <c r="B829" s="1112"/>
      <c r="C829" s="1096"/>
      <c r="D829" s="94"/>
      <c r="E829" s="96" t="s">
        <v>2836</v>
      </c>
      <c r="F829" s="99" t="s">
        <v>3965</v>
      </c>
      <c r="G829" s="1112"/>
      <c r="H829" s="1098"/>
      <c r="I829" s="94"/>
      <c r="J829" s="96" t="s">
        <v>2836</v>
      </c>
      <c r="K829" s="99" t="s">
        <v>3997</v>
      </c>
      <c r="L829" s="1112"/>
      <c r="M829" s="1099"/>
      <c r="N829" s="94"/>
      <c r="O829" s="96" t="s">
        <v>2837</v>
      </c>
      <c r="P829" s="97" t="s">
        <v>4021</v>
      </c>
    </row>
    <row r="830" spans="1:16" ht="33.75" thickBot="1">
      <c r="A830" s="1136"/>
      <c r="B830" s="1113"/>
      <c r="C830" s="1096"/>
      <c r="D830" s="94"/>
      <c r="E830" s="96" t="s">
        <v>2837</v>
      </c>
      <c r="F830" s="97" t="s">
        <v>3966</v>
      </c>
      <c r="G830" s="1113"/>
      <c r="H830" s="1098"/>
      <c r="I830" s="94"/>
      <c r="J830" s="96" t="s">
        <v>2837</v>
      </c>
      <c r="K830" s="97" t="s">
        <v>4007</v>
      </c>
      <c r="L830" s="1113"/>
      <c r="M830" s="1099"/>
      <c r="N830" s="94"/>
      <c r="O830" s="96" t="s">
        <v>2839</v>
      </c>
      <c r="P830" s="97" t="s">
        <v>4011</v>
      </c>
    </row>
    <row r="831" spans="1:16" ht="33.75" thickBot="1">
      <c r="A831" s="1136"/>
      <c r="B831" s="100" t="s">
        <v>123</v>
      </c>
      <c r="C831" s="1096"/>
      <c r="D831" s="94"/>
      <c r="E831" s="96" t="s">
        <v>2839</v>
      </c>
      <c r="F831" s="97" t="s">
        <v>3968</v>
      </c>
      <c r="G831" s="100" t="s">
        <v>123</v>
      </c>
      <c r="H831" s="1098"/>
      <c r="I831" s="94"/>
      <c r="J831" s="96" t="s">
        <v>2839</v>
      </c>
      <c r="K831" s="97" t="s">
        <v>4006</v>
      </c>
      <c r="L831" s="100" t="s">
        <v>123</v>
      </c>
      <c r="M831" s="1099"/>
      <c r="N831" s="94" t="s">
        <v>2840</v>
      </c>
      <c r="O831" s="96" t="s">
        <v>3199</v>
      </c>
      <c r="P831" s="97" t="s">
        <v>2842</v>
      </c>
    </row>
    <row r="832" spans="1:16" ht="33">
      <c r="A832" s="1136"/>
      <c r="B832" s="1106" t="s">
        <v>3959</v>
      </c>
      <c r="C832" s="1096"/>
      <c r="D832" s="94" t="s">
        <v>2840</v>
      </c>
      <c r="E832" s="96" t="s">
        <v>3199</v>
      </c>
      <c r="F832" s="97" t="s">
        <v>2842</v>
      </c>
      <c r="G832" s="1106" t="s">
        <v>4002</v>
      </c>
      <c r="H832" s="1098"/>
      <c r="I832" s="94" t="s">
        <v>2840</v>
      </c>
      <c r="J832" s="96" t="s">
        <v>3199</v>
      </c>
      <c r="K832" s="97" t="s">
        <v>2842</v>
      </c>
      <c r="L832" s="1106" t="s">
        <v>4009</v>
      </c>
      <c r="M832" s="1099"/>
      <c r="N832" s="94" t="s">
        <v>3412</v>
      </c>
      <c r="O832" s="96" t="s">
        <v>3850</v>
      </c>
      <c r="P832" s="97" t="s">
        <v>4019</v>
      </c>
    </row>
    <row r="833" spans="1:16" ht="33">
      <c r="A833" s="1136"/>
      <c r="B833" s="1107"/>
      <c r="C833" s="1096"/>
      <c r="D833" s="94"/>
      <c r="E833" s="96" t="s">
        <v>3201</v>
      </c>
      <c r="F833" s="112" t="s">
        <v>3975</v>
      </c>
      <c r="G833" s="1107"/>
      <c r="H833" s="1098"/>
      <c r="I833" s="94" t="s">
        <v>3412</v>
      </c>
      <c r="J833" s="96" t="s">
        <v>3850</v>
      </c>
      <c r="K833" s="97" t="s">
        <v>4004</v>
      </c>
      <c r="L833" s="1107"/>
      <c r="M833" s="1099"/>
      <c r="N833" s="94" t="s">
        <v>4003</v>
      </c>
      <c r="O833" s="96" t="s">
        <v>137</v>
      </c>
      <c r="P833" s="112" t="s">
        <v>4018</v>
      </c>
    </row>
    <row r="834" spans="1:16" ht="33.75" thickBot="1">
      <c r="A834" s="1136"/>
      <c r="B834" s="1108"/>
      <c r="C834" s="1096"/>
      <c r="D834" s="94" t="s">
        <v>3412</v>
      </c>
      <c r="E834" s="96" t="s">
        <v>3850</v>
      </c>
      <c r="F834" s="97" t="s">
        <v>4357</v>
      </c>
      <c r="G834" s="1108"/>
      <c r="H834" s="1098"/>
      <c r="I834" s="94" t="s">
        <v>4003</v>
      </c>
      <c r="J834" s="96" t="s">
        <v>137</v>
      </c>
      <c r="K834" s="112" t="s">
        <v>4005</v>
      </c>
      <c r="L834" s="1108"/>
      <c r="M834" s="1099"/>
      <c r="N834" s="94"/>
      <c r="O834" s="96"/>
      <c r="P834" s="97"/>
    </row>
    <row r="835" spans="1:16">
      <c r="A835" s="1136"/>
      <c r="B835" s="1109" t="s">
        <v>124</v>
      </c>
      <c r="C835" s="1096"/>
      <c r="D835" s="94"/>
      <c r="E835" s="96" t="s">
        <v>3852</v>
      </c>
      <c r="F835" s="97" t="s">
        <v>3967</v>
      </c>
      <c r="G835" s="1109" t="s">
        <v>124</v>
      </c>
      <c r="H835" s="1098"/>
      <c r="I835" s="94"/>
      <c r="J835" s="96"/>
      <c r="K835" s="97"/>
      <c r="L835" s="1109" t="s">
        <v>124</v>
      </c>
      <c r="M835" s="1099"/>
      <c r="N835" s="94"/>
      <c r="O835" s="96"/>
      <c r="P835" s="93"/>
    </row>
    <row r="836" spans="1:16" ht="17.25" thickBot="1">
      <c r="A836" s="1136"/>
      <c r="B836" s="1110"/>
      <c r="C836" s="1096"/>
      <c r="D836" s="94"/>
      <c r="E836" s="96"/>
      <c r="F836" s="97"/>
      <c r="G836" s="1110"/>
      <c r="H836" s="1098"/>
      <c r="I836" s="94"/>
      <c r="J836" s="96"/>
      <c r="K836" s="97"/>
      <c r="L836" s="1110"/>
      <c r="M836" s="1099"/>
      <c r="N836" s="94"/>
      <c r="O836" s="96"/>
      <c r="P836" s="93"/>
    </row>
    <row r="837" spans="1:16" ht="17.25" thickTop="1">
      <c r="A837" s="1136"/>
      <c r="B837" s="1102" t="s">
        <v>125</v>
      </c>
      <c r="C837" s="1096"/>
      <c r="D837" s="94"/>
      <c r="E837" s="96"/>
      <c r="F837" s="93"/>
      <c r="G837" s="1102" t="s">
        <v>125</v>
      </c>
      <c r="H837" s="1098"/>
      <c r="I837" s="94"/>
      <c r="J837" s="96"/>
      <c r="K837" s="93"/>
      <c r="L837" s="1102" t="s">
        <v>125</v>
      </c>
      <c r="M837" s="1099"/>
      <c r="N837" s="94"/>
      <c r="O837" s="96"/>
      <c r="P837" s="97"/>
    </row>
    <row r="838" spans="1:16" ht="17.25" thickBot="1">
      <c r="A838" s="1136"/>
      <c r="B838" s="1103"/>
      <c r="C838" s="1096"/>
      <c r="D838" s="94"/>
      <c r="E838" s="96"/>
      <c r="F838" s="93"/>
      <c r="G838" s="1103"/>
      <c r="H838" s="1098"/>
      <c r="I838" s="94"/>
      <c r="J838" s="96"/>
      <c r="K838" s="93"/>
      <c r="L838" s="1103"/>
      <c r="M838" s="1099"/>
      <c r="N838" s="94"/>
      <c r="O838" s="96"/>
      <c r="P838" s="101"/>
    </row>
    <row r="839" spans="1:16">
      <c r="A839" s="1136"/>
      <c r="B839" s="1104">
        <v>2</v>
      </c>
      <c r="C839" s="1096"/>
      <c r="D839" s="94"/>
      <c r="E839" s="96"/>
      <c r="F839" s="97"/>
      <c r="G839" s="1104">
        <v>3</v>
      </c>
      <c r="H839" s="1098"/>
      <c r="I839" s="94"/>
      <c r="J839" s="96"/>
      <c r="K839" s="97"/>
      <c r="L839" s="1104">
        <v>3</v>
      </c>
      <c r="M839" s="1099"/>
      <c r="N839" s="94"/>
      <c r="O839" s="96"/>
      <c r="P839" s="103"/>
    </row>
    <row r="840" spans="1:16" ht="17.25" thickBot="1">
      <c r="A840" s="1136"/>
      <c r="B840" s="1105"/>
      <c r="C840" s="1096"/>
      <c r="D840" s="94"/>
      <c r="E840" s="96"/>
      <c r="F840" s="97"/>
      <c r="G840" s="1105"/>
      <c r="H840" s="1098"/>
      <c r="I840" s="94"/>
      <c r="J840" s="96"/>
      <c r="K840" s="97"/>
      <c r="L840" s="1105"/>
      <c r="M840" s="1099"/>
      <c r="N840" s="94"/>
      <c r="O840" s="96"/>
      <c r="P840" s="104"/>
    </row>
    <row r="841" spans="1:16">
      <c r="A841" s="1136"/>
      <c r="B841" s="1116" t="s">
        <v>126</v>
      </c>
      <c r="C841" s="1096"/>
      <c r="D841" s="94"/>
      <c r="E841" s="96"/>
      <c r="F841" s="93"/>
      <c r="G841" s="1116" t="s">
        <v>126</v>
      </c>
      <c r="H841" s="1098"/>
      <c r="I841" s="94"/>
      <c r="J841" s="96"/>
      <c r="K841" s="93"/>
      <c r="L841" s="1116" t="s">
        <v>126</v>
      </c>
      <c r="M841" s="1099"/>
      <c r="N841" s="94"/>
      <c r="O841" s="96"/>
      <c r="P841" s="99"/>
    </row>
    <row r="842" spans="1:16" ht="17.25" thickBot="1">
      <c r="A842" s="1136"/>
      <c r="B842" s="1103"/>
      <c r="C842" s="1096"/>
      <c r="D842" s="94"/>
      <c r="E842" s="96"/>
      <c r="F842" s="101"/>
      <c r="G842" s="1103"/>
      <c r="H842" s="1098"/>
      <c r="I842" s="94"/>
      <c r="J842" s="96"/>
      <c r="K842" s="101"/>
      <c r="L842" s="1103"/>
      <c r="M842" s="1099"/>
      <c r="N842" s="94"/>
      <c r="O842" s="96"/>
      <c r="P842" s="104"/>
    </row>
    <row r="843" spans="1:16">
      <c r="A843" s="1136"/>
      <c r="B843" s="1104">
        <v>2</v>
      </c>
      <c r="C843" s="1096"/>
      <c r="D843" s="94"/>
      <c r="E843" s="96"/>
      <c r="F843" s="102"/>
      <c r="G843" s="1104">
        <v>3</v>
      </c>
      <c r="H843" s="1098"/>
      <c r="I843" s="94"/>
      <c r="J843" s="96"/>
      <c r="K843" s="103"/>
      <c r="L843" s="1104">
        <v>3</v>
      </c>
      <c r="M843" s="1099"/>
      <c r="N843" s="94"/>
      <c r="O843" s="96"/>
      <c r="P843" s="93"/>
    </row>
    <row r="844" spans="1:16" ht="17.25" thickBot="1">
      <c r="A844" s="1136"/>
      <c r="B844" s="1115"/>
      <c r="C844" s="1096"/>
      <c r="D844" s="94"/>
      <c r="E844" s="96"/>
      <c r="F844" s="99"/>
      <c r="G844" s="1115"/>
      <c r="H844" s="1098"/>
      <c r="I844" s="94"/>
      <c r="J844" s="96"/>
      <c r="K844" s="104"/>
      <c r="L844" s="1115"/>
      <c r="M844" s="1099"/>
      <c r="N844" s="94"/>
      <c r="O844" s="96"/>
      <c r="P844" s="97"/>
    </row>
    <row r="845" spans="1:16">
      <c r="A845" s="1136"/>
      <c r="B845" s="1114" t="s">
        <v>127</v>
      </c>
      <c r="C845" s="1096"/>
      <c r="D845" s="94"/>
      <c r="E845" s="96"/>
      <c r="F845" s="103"/>
      <c r="G845" s="1114" t="s">
        <v>127</v>
      </c>
      <c r="H845" s="1098"/>
      <c r="I845" s="94"/>
      <c r="J845" s="96"/>
      <c r="K845" s="104"/>
      <c r="L845" s="1114" t="s">
        <v>127</v>
      </c>
      <c r="M845" s="1099"/>
      <c r="N845" s="94"/>
      <c r="O845" s="114"/>
      <c r="P845" s="97"/>
    </row>
    <row r="846" spans="1:16" ht="17.25" thickBot="1">
      <c r="A846" s="1136"/>
      <c r="B846" s="1103"/>
      <c r="C846" s="1096"/>
      <c r="D846" s="94"/>
      <c r="E846" s="96"/>
      <c r="F846" s="104"/>
      <c r="G846" s="1103"/>
      <c r="H846" s="1098"/>
      <c r="I846" s="94"/>
      <c r="J846" s="96"/>
      <c r="K846" s="99"/>
      <c r="L846" s="1103"/>
      <c r="M846" s="1099"/>
      <c r="N846" s="113"/>
      <c r="O846" s="96"/>
      <c r="P846" s="112"/>
    </row>
    <row r="847" spans="1:16">
      <c r="A847" s="1136"/>
      <c r="B847" s="1104">
        <v>32</v>
      </c>
      <c r="C847" s="1096"/>
      <c r="D847" s="94"/>
      <c r="E847" s="96"/>
      <c r="F847" s="104"/>
      <c r="G847" s="1104" t="s">
        <v>3737</v>
      </c>
      <c r="H847" s="1098"/>
      <c r="I847" s="94"/>
      <c r="J847" s="96"/>
      <c r="K847" s="104"/>
      <c r="L847" s="1104">
        <v>20</v>
      </c>
      <c r="M847" s="1099"/>
      <c r="N847" s="113"/>
      <c r="O847" s="114"/>
      <c r="P847" s="97"/>
    </row>
    <row r="848" spans="1:16" ht="17.25" thickBot="1">
      <c r="A848" s="1136"/>
      <c r="B848" s="1115"/>
      <c r="C848" s="1096"/>
      <c r="D848" s="94"/>
      <c r="E848" s="96"/>
      <c r="F848" s="99"/>
      <c r="G848" s="1115"/>
      <c r="H848" s="1098"/>
      <c r="I848" s="94"/>
      <c r="J848" s="96"/>
      <c r="K848" s="93"/>
      <c r="L848" s="1115"/>
      <c r="M848" s="1099"/>
      <c r="N848" s="94"/>
      <c r="O848" s="114"/>
      <c r="P848" s="104"/>
    </row>
    <row r="849" spans="1:16">
      <c r="A849" s="1136"/>
      <c r="B849" s="1114" t="s">
        <v>128</v>
      </c>
      <c r="C849" s="1096"/>
      <c r="D849" s="94"/>
      <c r="E849" s="96"/>
      <c r="F849" s="104"/>
      <c r="G849" s="1114" t="s">
        <v>128</v>
      </c>
      <c r="H849" s="1098"/>
      <c r="I849" s="94"/>
      <c r="J849" s="96"/>
      <c r="K849" s="97"/>
      <c r="L849" s="1114" t="s">
        <v>128</v>
      </c>
      <c r="M849" s="1099"/>
      <c r="N849" s="94"/>
      <c r="O849" s="96"/>
      <c r="P849" s="97"/>
    </row>
    <row r="850" spans="1:16" ht="17.25" thickBot="1">
      <c r="A850" s="1136"/>
      <c r="B850" s="1103"/>
      <c r="C850" s="1096"/>
      <c r="D850" s="94"/>
      <c r="E850" s="96"/>
      <c r="F850" s="93"/>
      <c r="G850" s="1103"/>
      <c r="H850" s="1098"/>
      <c r="I850" s="94"/>
      <c r="J850" s="114"/>
      <c r="K850" s="97"/>
      <c r="L850" s="1103"/>
      <c r="M850" s="1099"/>
      <c r="N850" s="113"/>
      <c r="O850" s="114"/>
      <c r="P850" s="97"/>
    </row>
    <row r="851" spans="1:16">
      <c r="A851" s="1136"/>
      <c r="B851" s="1104">
        <v>32</v>
      </c>
      <c r="C851" s="1096"/>
      <c r="D851" s="94"/>
      <c r="E851" s="96"/>
      <c r="F851" s="97"/>
      <c r="G851" s="1104" t="s">
        <v>3995</v>
      </c>
      <c r="H851" s="1098"/>
      <c r="I851" s="94"/>
      <c r="J851" s="96"/>
      <c r="K851" s="97"/>
      <c r="L851" s="1104">
        <v>20</v>
      </c>
      <c r="M851" s="1099"/>
      <c r="N851" s="113"/>
      <c r="O851" s="114"/>
      <c r="P851" s="97"/>
    </row>
    <row r="852" spans="1:16" ht="17.25" thickBot="1">
      <c r="A852" s="1136"/>
      <c r="B852" s="1115"/>
      <c r="C852" s="1096"/>
      <c r="D852" s="94"/>
      <c r="E852" s="96"/>
      <c r="F852" s="93"/>
      <c r="G852" s="1115"/>
      <c r="H852" s="1098"/>
      <c r="I852" s="94"/>
      <c r="J852" s="114"/>
      <c r="K852" s="97"/>
      <c r="L852" s="1115"/>
      <c r="M852" s="1099"/>
      <c r="N852" s="94"/>
      <c r="O852" s="114"/>
      <c r="P852" s="97"/>
    </row>
    <row r="853" spans="1:16">
      <c r="A853" s="1136"/>
      <c r="B853" s="1116" t="s">
        <v>129</v>
      </c>
      <c r="C853" s="1096"/>
      <c r="D853" s="94"/>
      <c r="E853" s="96"/>
      <c r="F853" s="93"/>
      <c r="G853" s="1116" t="s">
        <v>129</v>
      </c>
      <c r="H853" s="1098"/>
      <c r="I853" s="94"/>
      <c r="J853" s="114"/>
      <c r="K853" s="97"/>
      <c r="L853" s="1116" t="s">
        <v>129</v>
      </c>
      <c r="M853" s="1099"/>
      <c r="N853" s="113"/>
      <c r="O853" s="114"/>
      <c r="P853" s="97"/>
    </row>
    <row r="854" spans="1:16" ht="17.25" thickBot="1">
      <c r="A854" s="1136"/>
      <c r="B854" s="1103"/>
      <c r="C854" s="1096"/>
      <c r="D854" s="113"/>
      <c r="E854" s="114"/>
      <c r="F854" s="136"/>
      <c r="G854" s="1114"/>
      <c r="H854" s="1098"/>
      <c r="I854" s="113"/>
      <c r="J854" s="114"/>
      <c r="K854" s="104"/>
      <c r="L854" s="1114"/>
      <c r="M854" s="1099"/>
      <c r="N854" s="113"/>
      <c r="O854" s="114"/>
      <c r="P854" s="104"/>
    </row>
    <row r="855" spans="1:16">
      <c r="A855" s="1094" t="str">
        <f>TEXT(A817,"AAAA")</f>
        <v>星期六</v>
      </c>
      <c r="B855" s="109" t="s">
        <v>3706</v>
      </c>
      <c r="C855" s="1095" t="s">
        <v>694</v>
      </c>
      <c r="D855" s="1042"/>
      <c r="E855" s="119" t="s">
        <v>137</v>
      </c>
      <c r="F855" s="125" t="s">
        <v>3703</v>
      </c>
      <c r="G855" s="106" t="s">
        <v>3880</v>
      </c>
      <c r="H855" s="1118" t="s">
        <v>130</v>
      </c>
      <c r="I855" s="118"/>
      <c r="J855" s="119" t="s">
        <v>137</v>
      </c>
      <c r="K855" s="125" t="s">
        <v>3980</v>
      </c>
      <c r="L855" s="106" t="s">
        <v>3706</v>
      </c>
      <c r="M855" s="1120" t="s">
        <v>130</v>
      </c>
      <c r="N855" s="118"/>
      <c r="O855" s="119" t="s">
        <v>137</v>
      </c>
      <c r="P855" s="125" t="s">
        <v>3530</v>
      </c>
    </row>
    <row r="856" spans="1:16">
      <c r="A856" s="1094"/>
      <c r="B856" s="110"/>
      <c r="C856" s="1096"/>
      <c r="D856" s="1043"/>
      <c r="E856" s="96" t="s">
        <v>196</v>
      </c>
      <c r="F856" s="97" t="s">
        <v>3969</v>
      </c>
      <c r="G856" s="110" t="s">
        <v>3974</v>
      </c>
      <c r="H856" s="1098"/>
      <c r="I856" s="94"/>
      <c r="J856" s="96" t="s">
        <v>196</v>
      </c>
      <c r="K856" s="97" t="s">
        <v>3981</v>
      </c>
      <c r="L856" s="110"/>
      <c r="M856" s="1099"/>
      <c r="N856" s="94"/>
      <c r="O856" s="96" t="s">
        <v>196</v>
      </c>
      <c r="P856" s="97" t="s">
        <v>3471</v>
      </c>
    </row>
    <row r="857" spans="1:16">
      <c r="A857" s="1094"/>
      <c r="B857" s="109"/>
      <c r="C857" s="1096"/>
      <c r="D857" s="1043"/>
      <c r="E857" s="96" t="s">
        <v>146</v>
      </c>
      <c r="F857" s="97" t="s">
        <v>3970</v>
      </c>
      <c r="G857" s="109"/>
      <c r="H857" s="1098"/>
      <c r="I857" s="94"/>
      <c r="J857" s="96" t="s">
        <v>146</v>
      </c>
      <c r="K857" s="97" t="s">
        <v>3979</v>
      </c>
      <c r="L857" s="109"/>
      <c r="M857" s="1099"/>
      <c r="N857" s="94"/>
      <c r="O857" s="96" t="s">
        <v>146</v>
      </c>
      <c r="P857" s="97" t="s">
        <v>4012</v>
      </c>
    </row>
    <row r="858" spans="1:16">
      <c r="A858" s="1094"/>
      <c r="B858" s="110"/>
      <c r="C858" s="1096"/>
      <c r="D858" s="1043"/>
      <c r="E858" s="96" t="s">
        <v>251</v>
      </c>
      <c r="F858" s="97" t="s">
        <v>3971</v>
      </c>
      <c r="G858" s="110"/>
      <c r="H858" s="1098"/>
      <c r="I858" s="94"/>
      <c r="J858" s="96" t="s">
        <v>251</v>
      </c>
      <c r="K858" s="97" t="s">
        <v>3994</v>
      </c>
      <c r="L858" s="110"/>
      <c r="M858" s="1099"/>
      <c r="N858" s="94"/>
      <c r="O858" s="96" t="s">
        <v>251</v>
      </c>
      <c r="P858" s="97" t="s">
        <v>3769</v>
      </c>
    </row>
    <row r="859" spans="1:16">
      <c r="A859" s="1094"/>
      <c r="B859" s="109"/>
      <c r="C859" s="1096"/>
      <c r="D859" s="1043"/>
      <c r="E859" s="96" t="s">
        <v>197</v>
      </c>
      <c r="F859" s="97" t="s">
        <v>3972</v>
      </c>
      <c r="G859" s="109"/>
      <c r="H859" s="1098"/>
      <c r="I859" s="94"/>
      <c r="J859" s="96" t="s">
        <v>197</v>
      </c>
      <c r="K859" s="97" t="s">
        <v>3719</v>
      </c>
      <c r="L859" s="109"/>
      <c r="M859" s="1099"/>
      <c r="N859" s="94"/>
      <c r="O859" s="96" t="s">
        <v>197</v>
      </c>
      <c r="P859" s="97" t="s">
        <v>3142</v>
      </c>
    </row>
    <row r="860" spans="1:16">
      <c r="A860" s="1094"/>
      <c r="B860" s="110"/>
      <c r="C860" s="1096"/>
      <c r="D860" s="1043"/>
      <c r="E860" s="96" t="s">
        <v>1651</v>
      </c>
      <c r="F860" s="97" t="s">
        <v>2848</v>
      </c>
      <c r="G860" s="110"/>
      <c r="H860" s="1098"/>
      <c r="I860" s="94"/>
      <c r="J860" s="96" t="s">
        <v>1651</v>
      </c>
      <c r="K860" s="97" t="s">
        <v>2848</v>
      </c>
      <c r="L860" s="110"/>
      <c r="M860" s="1099"/>
      <c r="N860" s="94"/>
      <c r="O860" s="96" t="s">
        <v>1651</v>
      </c>
      <c r="P860" s="97" t="s">
        <v>2848</v>
      </c>
    </row>
    <row r="861" spans="1:16">
      <c r="A861" s="1094"/>
      <c r="B861" s="109"/>
      <c r="C861" s="1096"/>
      <c r="D861" s="1043"/>
      <c r="E861" s="96" t="s">
        <v>2849</v>
      </c>
      <c r="F861" s="97" t="s">
        <v>2850</v>
      </c>
      <c r="G861" s="109"/>
      <c r="H861" s="1098"/>
      <c r="I861" s="94"/>
      <c r="J861" s="96" t="s">
        <v>2849</v>
      </c>
      <c r="K861" s="97" t="s">
        <v>2850</v>
      </c>
      <c r="L861" s="109"/>
      <c r="M861" s="1099"/>
      <c r="N861" s="94"/>
      <c r="O861" s="96" t="s">
        <v>2849</v>
      </c>
      <c r="P861" s="97" t="s">
        <v>2850</v>
      </c>
    </row>
    <row r="862" spans="1:16">
      <c r="A862" s="1094"/>
      <c r="B862" s="110"/>
      <c r="C862" s="1096"/>
      <c r="D862" s="111"/>
      <c r="E862" s="96"/>
      <c r="F862" s="97"/>
      <c r="G862" s="110"/>
      <c r="H862" s="1098"/>
      <c r="I862" s="94"/>
      <c r="J862" s="96"/>
      <c r="K862" s="97"/>
      <c r="L862" s="110"/>
      <c r="M862" s="1099"/>
      <c r="N862" s="94"/>
      <c r="O862" s="96"/>
      <c r="P862" s="97"/>
    </row>
    <row r="863" spans="1:16">
      <c r="A863" s="1094"/>
      <c r="B863" s="107"/>
      <c r="C863" s="1096"/>
      <c r="D863" s="1044"/>
      <c r="E863" s="114"/>
      <c r="F863" s="104"/>
      <c r="G863" s="107"/>
      <c r="H863" s="1098"/>
      <c r="I863" s="113"/>
      <c r="J863" s="114"/>
      <c r="K863" s="97"/>
      <c r="L863" s="107"/>
      <c r="M863" s="1099"/>
      <c r="N863" s="113"/>
      <c r="O863" s="114"/>
      <c r="P863" s="97"/>
    </row>
    <row r="864" spans="1:16" ht="17.25" thickBot="1">
      <c r="A864" s="1094"/>
      <c r="B864" s="107"/>
      <c r="C864" s="1097"/>
      <c r="D864" s="1045" t="s">
        <v>132</v>
      </c>
      <c r="E864" s="123" t="s">
        <v>133</v>
      </c>
      <c r="F864" s="124"/>
      <c r="G864" s="107"/>
      <c r="H864" s="1127"/>
      <c r="I864" s="122" t="s">
        <v>132</v>
      </c>
      <c r="J864" s="123" t="s">
        <v>133</v>
      </c>
      <c r="K864" s="97"/>
      <c r="L864" s="107"/>
      <c r="M864" s="1126"/>
      <c r="N864" s="122" t="s">
        <v>132</v>
      </c>
      <c r="O864" s="123" t="s">
        <v>133</v>
      </c>
      <c r="P864" s="97"/>
    </row>
    <row r="865" spans="1:16">
      <c r="A865" s="105"/>
      <c r="B865" s="109"/>
      <c r="C865" s="1095" t="s">
        <v>695</v>
      </c>
      <c r="D865" s="118"/>
      <c r="E865" s="119" t="s">
        <v>137</v>
      </c>
      <c r="F865" s="125" t="s">
        <v>2854</v>
      </c>
      <c r="G865" s="109"/>
      <c r="H865" s="1118" t="s">
        <v>134</v>
      </c>
      <c r="I865" s="118"/>
      <c r="J865" s="119" t="s">
        <v>137</v>
      </c>
      <c r="K865" s="125" t="s">
        <v>2854</v>
      </c>
      <c r="L865" s="109"/>
      <c r="M865" s="1120" t="s">
        <v>134</v>
      </c>
      <c r="N865" s="118"/>
      <c r="O865" s="119" t="s">
        <v>137</v>
      </c>
      <c r="P865" s="125" t="s">
        <v>2854</v>
      </c>
    </row>
    <row r="866" spans="1:16">
      <c r="A866" s="105"/>
      <c r="B866" s="110"/>
      <c r="C866" s="1096"/>
      <c r="D866" s="94"/>
      <c r="E866" s="96" t="s">
        <v>196</v>
      </c>
      <c r="F866" s="97" t="s">
        <v>3740</v>
      </c>
      <c r="G866" s="110"/>
      <c r="H866" s="1098"/>
      <c r="I866" s="94"/>
      <c r="J866" s="96" t="s">
        <v>196</v>
      </c>
      <c r="K866" s="97" t="s">
        <v>3740</v>
      </c>
      <c r="L866" s="110"/>
      <c r="M866" s="1099"/>
      <c r="N866" s="94"/>
      <c r="O866" s="96" t="s">
        <v>3701</v>
      </c>
      <c r="P866" s="97" t="s">
        <v>3923</v>
      </c>
    </row>
    <row r="867" spans="1:16">
      <c r="A867" s="105"/>
      <c r="B867" s="126"/>
      <c r="C867" s="1096"/>
      <c r="D867" s="94"/>
      <c r="E867" s="96" t="s">
        <v>146</v>
      </c>
      <c r="F867" s="97" t="s">
        <v>2856</v>
      </c>
      <c r="G867" s="126"/>
      <c r="H867" s="1098"/>
      <c r="I867" s="94"/>
      <c r="J867" s="96" t="s">
        <v>146</v>
      </c>
      <c r="K867" s="97" t="s">
        <v>2856</v>
      </c>
      <c r="L867" s="126"/>
      <c r="M867" s="1099"/>
      <c r="N867" s="94"/>
      <c r="O867" s="96" t="s">
        <v>146</v>
      </c>
      <c r="P867" s="128" t="s">
        <v>4020</v>
      </c>
    </row>
    <row r="868" spans="1:16" ht="33">
      <c r="A868" s="105"/>
      <c r="B868" s="107"/>
      <c r="C868" s="1096"/>
      <c r="D868" s="94"/>
      <c r="E868" s="96" t="s">
        <v>251</v>
      </c>
      <c r="F868" s="97" t="s">
        <v>2920</v>
      </c>
      <c r="G868" s="107"/>
      <c r="H868" s="1098"/>
      <c r="I868" s="94"/>
      <c r="J868" s="96" t="s">
        <v>251</v>
      </c>
      <c r="K868" s="97" t="s">
        <v>2920</v>
      </c>
      <c r="L868" s="107"/>
      <c r="M868" s="1099"/>
      <c r="N868" s="94"/>
      <c r="O868" s="96" t="s">
        <v>251</v>
      </c>
      <c r="P868" s="104" t="s">
        <v>2920</v>
      </c>
    </row>
    <row r="869" spans="1:16">
      <c r="A869" s="105"/>
      <c r="B869" s="109"/>
      <c r="C869" s="1096"/>
      <c r="D869" s="94"/>
      <c r="E869" s="96"/>
      <c r="F869" s="97"/>
      <c r="G869" s="109"/>
      <c r="H869" s="1098"/>
      <c r="I869" s="94"/>
      <c r="J869" s="96"/>
      <c r="K869" s="97"/>
      <c r="L869" s="109"/>
      <c r="M869" s="1099"/>
      <c r="N869" s="94"/>
      <c r="O869" s="96"/>
      <c r="P869" s="97"/>
    </row>
    <row r="870" spans="1:16">
      <c r="A870" s="105"/>
      <c r="B870" s="110"/>
      <c r="C870" s="1096"/>
      <c r="D870" s="94"/>
      <c r="E870" s="96"/>
      <c r="F870" s="127"/>
      <c r="G870" s="110"/>
      <c r="H870" s="1098"/>
      <c r="I870" s="94"/>
      <c r="J870" s="96"/>
      <c r="K870" s="127"/>
      <c r="L870" s="110"/>
      <c r="M870" s="1099"/>
      <c r="N870" s="94"/>
      <c r="O870" s="96"/>
      <c r="P870" s="127"/>
    </row>
    <row r="871" spans="1:16">
      <c r="A871" s="105"/>
      <c r="B871" s="109"/>
      <c r="C871" s="1096"/>
      <c r="D871" s="94"/>
      <c r="E871" s="96"/>
      <c r="F871" s="128"/>
      <c r="G871" s="109"/>
      <c r="H871" s="1098"/>
      <c r="I871" s="94"/>
      <c r="J871" s="96"/>
      <c r="K871" s="128"/>
      <c r="L871" s="109"/>
      <c r="M871" s="1099"/>
      <c r="N871" s="94"/>
      <c r="O871" s="96"/>
      <c r="P871" s="128"/>
    </row>
    <row r="872" spans="1:16">
      <c r="A872" s="105"/>
      <c r="B872" s="110"/>
      <c r="C872" s="1096"/>
      <c r="D872" s="217"/>
      <c r="E872" s="114"/>
      <c r="F872" s="216"/>
      <c r="G872" s="110"/>
      <c r="H872" s="1098"/>
      <c r="I872" s="113"/>
      <c r="J872" s="114"/>
      <c r="K872" s="216"/>
      <c r="L872" s="110"/>
      <c r="M872" s="1099"/>
      <c r="N872" s="113"/>
      <c r="O872" s="114"/>
      <c r="P872" s="216"/>
    </row>
    <row r="873" spans="1:16">
      <c r="A873" s="105"/>
      <c r="B873" s="109"/>
      <c r="C873" s="1096"/>
      <c r="D873" s="217"/>
      <c r="E873" s="114"/>
      <c r="F873" s="216"/>
      <c r="G873" s="109"/>
      <c r="H873" s="1098"/>
      <c r="I873" s="113"/>
      <c r="J873" s="114"/>
      <c r="K873" s="216"/>
      <c r="L873" s="109"/>
      <c r="M873" s="1099"/>
      <c r="N873" s="113"/>
      <c r="O873" s="114"/>
      <c r="P873" s="216"/>
    </row>
    <row r="874" spans="1:16" ht="17.25" thickBot="1">
      <c r="A874" s="105"/>
      <c r="B874" s="110"/>
      <c r="C874" s="1097"/>
      <c r="D874" s="129"/>
      <c r="E874" s="130"/>
      <c r="F874" s="104"/>
      <c r="G874" s="110"/>
      <c r="H874" s="1127"/>
      <c r="I874" s="113"/>
      <c r="J874" s="130"/>
      <c r="K874" s="104"/>
      <c r="L874" s="110"/>
      <c r="M874" s="1126"/>
      <c r="N874" s="113"/>
      <c r="O874" s="131"/>
      <c r="P874" s="127"/>
    </row>
    <row r="875" spans="1:16">
      <c r="A875" s="132"/>
      <c r="B875" s="109"/>
      <c r="C875" s="1095" t="s">
        <v>696</v>
      </c>
      <c r="D875" s="118" t="s">
        <v>136</v>
      </c>
      <c r="E875" s="133" t="s">
        <v>137</v>
      </c>
      <c r="F875" s="125" t="s">
        <v>3976</v>
      </c>
      <c r="G875" s="109"/>
      <c r="H875" s="1118" t="s">
        <v>135</v>
      </c>
      <c r="I875" s="118" t="s">
        <v>136</v>
      </c>
      <c r="J875" s="133" t="s">
        <v>137</v>
      </c>
      <c r="K875" s="125" t="s">
        <v>3982</v>
      </c>
      <c r="L875" s="109"/>
      <c r="M875" s="1120" t="s">
        <v>135</v>
      </c>
      <c r="N875" s="118" t="s">
        <v>136</v>
      </c>
      <c r="O875" s="133" t="s">
        <v>137</v>
      </c>
      <c r="P875" s="125" t="s">
        <v>4024</v>
      </c>
    </row>
    <row r="876" spans="1:16">
      <c r="A876" s="132"/>
      <c r="B876" s="110"/>
      <c r="C876" s="1096"/>
      <c r="D876" s="94" t="s">
        <v>141</v>
      </c>
      <c r="E876" s="96" t="s">
        <v>196</v>
      </c>
      <c r="F876" s="134" t="s">
        <v>3977</v>
      </c>
      <c r="G876" s="110"/>
      <c r="H876" s="1098"/>
      <c r="I876" s="94" t="s">
        <v>141</v>
      </c>
      <c r="J876" s="96" t="s">
        <v>196</v>
      </c>
      <c r="K876" s="134" t="s">
        <v>3977</v>
      </c>
      <c r="L876" s="110"/>
      <c r="M876" s="1099"/>
      <c r="N876" s="94" t="s">
        <v>141</v>
      </c>
      <c r="O876" s="96" t="s">
        <v>196</v>
      </c>
      <c r="P876" s="134" t="s">
        <v>4023</v>
      </c>
    </row>
    <row r="877" spans="1:16">
      <c r="A877" s="132"/>
      <c r="B877" s="135"/>
      <c r="C877" s="1096"/>
      <c r="D877" s="94" t="s">
        <v>145</v>
      </c>
      <c r="E877" s="96" t="s">
        <v>146</v>
      </c>
      <c r="F877" s="97" t="s">
        <v>2857</v>
      </c>
      <c r="G877" s="135"/>
      <c r="H877" s="1098"/>
      <c r="I877" s="94" t="s">
        <v>145</v>
      </c>
      <c r="J877" s="96" t="s">
        <v>146</v>
      </c>
      <c r="K877" s="97" t="s">
        <v>2857</v>
      </c>
      <c r="L877" s="135"/>
      <c r="M877" s="1099"/>
      <c r="N877" s="94" t="s">
        <v>145</v>
      </c>
      <c r="O877" s="96" t="s">
        <v>146</v>
      </c>
      <c r="P877" s="97" t="s">
        <v>2857</v>
      </c>
    </row>
    <row r="878" spans="1:16">
      <c r="A878" s="132"/>
      <c r="B878" s="110"/>
      <c r="C878" s="1096"/>
      <c r="D878" s="94" t="s">
        <v>147</v>
      </c>
      <c r="E878" s="96" t="s">
        <v>251</v>
      </c>
      <c r="F878" s="104" t="s">
        <v>2858</v>
      </c>
      <c r="G878" s="110"/>
      <c r="H878" s="1098"/>
      <c r="I878" s="94" t="s">
        <v>147</v>
      </c>
      <c r="J878" s="96" t="s">
        <v>251</v>
      </c>
      <c r="K878" s="104" t="s">
        <v>2858</v>
      </c>
      <c r="L878" s="110"/>
      <c r="M878" s="1099"/>
      <c r="N878" s="94" t="s">
        <v>147</v>
      </c>
      <c r="O878" s="96" t="s">
        <v>251</v>
      </c>
      <c r="P878" s="104" t="s">
        <v>2858</v>
      </c>
    </row>
    <row r="879" spans="1:16">
      <c r="A879" s="132"/>
      <c r="B879" s="135"/>
      <c r="C879" s="1096"/>
      <c r="D879" s="94" t="s">
        <v>1652</v>
      </c>
      <c r="E879" s="114" t="s">
        <v>3937</v>
      </c>
      <c r="F879" s="136" t="s">
        <v>2859</v>
      </c>
      <c r="G879" s="135"/>
      <c r="H879" s="1098"/>
      <c r="I879" s="94" t="s">
        <v>1652</v>
      </c>
      <c r="J879" s="114" t="s">
        <v>3937</v>
      </c>
      <c r="K879" s="136" t="s">
        <v>2859</v>
      </c>
      <c r="L879" s="135"/>
      <c r="M879" s="1099"/>
      <c r="N879" s="94" t="s">
        <v>1652</v>
      </c>
      <c r="O879" s="114" t="s">
        <v>3937</v>
      </c>
      <c r="P879" s="136" t="s">
        <v>2859</v>
      </c>
    </row>
    <row r="880" spans="1:16">
      <c r="A880" s="132"/>
      <c r="B880" s="110"/>
      <c r="C880" s="1096"/>
      <c r="D880" s="94"/>
      <c r="E880" s="96" t="s">
        <v>3938</v>
      </c>
      <c r="F880" s="112" t="s">
        <v>3973</v>
      </c>
      <c r="G880" s="110"/>
      <c r="H880" s="1098"/>
      <c r="I880" s="94"/>
      <c r="J880" s="96"/>
      <c r="K880" s="97"/>
      <c r="L880" s="110"/>
      <c r="M880" s="1099"/>
      <c r="N880" s="94"/>
      <c r="O880" s="96"/>
      <c r="P880" s="97"/>
    </row>
    <row r="881" spans="1:16">
      <c r="A881" s="132"/>
      <c r="B881" s="135"/>
      <c r="C881" s="1096"/>
      <c r="D881" s="94"/>
      <c r="E881" s="114"/>
      <c r="F881" s="136"/>
      <c r="G881" s="135"/>
      <c r="H881" s="1098"/>
      <c r="I881" s="94"/>
      <c r="J881" s="114"/>
      <c r="K881" s="136"/>
      <c r="L881" s="135"/>
      <c r="M881" s="1099"/>
      <c r="N881" s="94"/>
      <c r="O881" s="114"/>
      <c r="P881" s="136"/>
    </row>
    <row r="882" spans="1:16">
      <c r="A882" s="132"/>
      <c r="B882" s="110"/>
      <c r="C882" s="1096"/>
      <c r="D882" s="94"/>
      <c r="E882" s="96"/>
      <c r="F882" s="97"/>
      <c r="G882" s="110"/>
      <c r="H882" s="1098"/>
      <c r="I882" s="94"/>
      <c r="J882" s="96"/>
      <c r="K882" s="97"/>
      <c r="L882" s="110"/>
      <c r="M882" s="1099"/>
      <c r="N882" s="94"/>
      <c r="O882" s="96"/>
      <c r="P882" s="97"/>
    </row>
    <row r="883" spans="1:16">
      <c r="A883" s="132"/>
      <c r="B883" s="135"/>
      <c r="C883" s="1096"/>
      <c r="D883" s="94"/>
      <c r="E883" s="96"/>
      <c r="F883" s="97"/>
      <c r="G883" s="135"/>
      <c r="H883" s="1098"/>
      <c r="I883" s="94"/>
      <c r="J883" s="96"/>
      <c r="K883" s="97"/>
      <c r="L883" s="135"/>
      <c r="M883" s="1099"/>
      <c r="N883" s="94"/>
      <c r="O883" s="96"/>
      <c r="P883" s="97"/>
    </row>
    <row r="884" spans="1:16" ht="17.25" thickBot="1">
      <c r="A884" s="132"/>
      <c r="B884" s="110"/>
      <c r="C884" s="1097"/>
      <c r="D884" s="115"/>
      <c r="E884" s="116"/>
      <c r="F884" s="117"/>
      <c r="G884" s="110"/>
      <c r="H884" s="1127"/>
      <c r="I884" s="115"/>
      <c r="J884" s="130"/>
      <c r="K884" s="104"/>
      <c r="L884" s="110"/>
      <c r="M884" s="1126"/>
      <c r="N884" s="115"/>
      <c r="O884" s="130"/>
      <c r="P884" s="104"/>
    </row>
    <row r="885" spans="1:16">
      <c r="A885" s="132"/>
      <c r="B885" s="135"/>
      <c r="C885" s="1095" t="s">
        <v>697</v>
      </c>
      <c r="D885" s="137" t="s">
        <v>150</v>
      </c>
      <c r="E885" s="138"/>
      <c r="F885" s="139" t="s">
        <v>151</v>
      </c>
      <c r="G885" s="135"/>
      <c r="H885" s="1118" t="s">
        <v>149</v>
      </c>
      <c r="I885" s="137" t="s">
        <v>150</v>
      </c>
      <c r="J885" s="138"/>
      <c r="K885" s="139" t="s">
        <v>151</v>
      </c>
      <c r="L885" s="135"/>
      <c r="M885" s="1120" t="s">
        <v>149</v>
      </c>
      <c r="N885" s="137" t="s">
        <v>150</v>
      </c>
      <c r="O885" s="138"/>
      <c r="P885" s="139" t="s">
        <v>151</v>
      </c>
    </row>
    <row r="886" spans="1:16">
      <c r="A886" s="132"/>
      <c r="B886" s="110"/>
      <c r="C886" s="1096"/>
      <c r="D886" s="120" t="s">
        <v>1911</v>
      </c>
      <c r="E886" s="121"/>
      <c r="F886" s="140" t="s">
        <v>3983</v>
      </c>
      <c r="G886" s="110"/>
      <c r="H886" s="1098"/>
      <c r="I886" s="94"/>
      <c r="J886" s="96"/>
      <c r="K886" s="97"/>
      <c r="L886" s="110"/>
      <c r="M886" s="1099"/>
      <c r="N886" s="94" t="s">
        <v>4035</v>
      </c>
      <c r="O886" s="96"/>
      <c r="P886" s="97" t="s">
        <v>4036</v>
      </c>
    </row>
    <row r="887" spans="1:16">
      <c r="A887" s="132"/>
      <c r="B887" s="135"/>
      <c r="C887" s="1096"/>
      <c r="D887" s="94"/>
      <c r="E887" s="96"/>
      <c r="F887" s="97"/>
      <c r="G887" s="135"/>
      <c r="H887" s="1098"/>
      <c r="I887" s="94"/>
      <c r="J887" s="96"/>
      <c r="K887" s="97"/>
      <c r="L887" s="135"/>
      <c r="M887" s="1099"/>
      <c r="N887" s="94" t="s">
        <v>4037</v>
      </c>
      <c r="O887" s="96"/>
      <c r="P887" s="97" t="s">
        <v>4038</v>
      </c>
    </row>
    <row r="888" spans="1:16">
      <c r="A888" s="132"/>
      <c r="B888" s="110"/>
      <c r="C888" s="1096"/>
      <c r="D888" s="113"/>
      <c r="E888" s="114"/>
      <c r="F888" s="104"/>
      <c r="G888" s="110"/>
      <c r="H888" s="1098"/>
      <c r="I888" s="113"/>
      <c r="J888" s="114"/>
      <c r="K888" s="104"/>
      <c r="L888" s="110"/>
      <c r="M888" s="1099"/>
      <c r="N888" s="113"/>
      <c r="O888" s="114"/>
      <c r="P888" s="104"/>
    </row>
    <row r="889" spans="1:16">
      <c r="A889" s="1122"/>
      <c r="B889" s="135"/>
      <c r="C889" s="1096"/>
      <c r="D889" s="94"/>
      <c r="E889" s="96"/>
      <c r="F889" s="97"/>
      <c r="G889" s="135"/>
      <c r="H889" s="1098"/>
      <c r="I889" s="94"/>
      <c r="J889" s="96"/>
      <c r="K889" s="97"/>
      <c r="L889" s="135"/>
      <c r="M889" s="1099"/>
      <c r="N889" s="94"/>
      <c r="O889" s="96"/>
      <c r="P889" s="97"/>
    </row>
    <row r="890" spans="1:16">
      <c r="A890" s="1122"/>
      <c r="B890" s="110"/>
      <c r="C890" s="1096"/>
      <c r="D890" s="94"/>
      <c r="E890" s="96"/>
      <c r="F890" s="97"/>
      <c r="G890" s="110"/>
      <c r="H890" s="1098"/>
      <c r="I890" s="94"/>
      <c r="J890" s="96"/>
      <c r="K890" s="97"/>
      <c r="L890" s="110"/>
      <c r="M890" s="1099"/>
      <c r="N890" s="94"/>
      <c r="O890" s="96"/>
      <c r="P890" s="97"/>
    </row>
    <row r="891" spans="1:16">
      <c r="A891" s="1122"/>
      <c r="B891" s="135"/>
      <c r="C891" s="1096"/>
      <c r="D891" s="113"/>
      <c r="E891" s="114"/>
      <c r="F891" s="104"/>
      <c r="G891" s="135"/>
      <c r="H891" s="1098"/>
      <c r="I891" s="113"/>
      <c r="J891" s="114"/>
      <c r="K891" s="104"/>
      <c r="L891" s="135"/>
      <c r="M891" s="1099"/>
      <c r="N891" s="113"/>
      <c r="O891" s="114"/>
      <c r="P891" s="104"/>
    </row>
    <row r="892" spans="1:16" ht="17.25" thickBot="1">
      <c r="A892" s="1123"/>
      <c r="B892" s="141"/>
      <c r="C892" s="1117"/>
      <c r="D892" s="142"/>
      <c r="E892" s="143"/>
      <c r="F892" s="144"/>
      <c r="G892" s="141"/>
      <c r="H892" s="1119"/>
      <c r="I892" s="142"/>
      <c r="J892" s="143"/>
      <c r="K892" s="144"/>
      <c r="L892" s="141"/>
      <c r="M892" s="1121"/>
      <c r="N892" s="142"/>
      <c r="O892" s="143"/>
      <c r="P892" s="144"/>
    </row>
    <row r="893" spans="1:16" s="146" customFormat="1" ht="27" customHeight="1" thickTop="1" thickBot="1">
      <c r="A893" s="145"/>
      <c r="B893" s="1124" t="s">
        <v>152</v>
      </c>
      <c r="C893" s="1124"/>
      <c r="D893" s="1124"/>
      <c r="E893" s="1124"/>
      <c r="F893" s="1124"/>
      <c r="G893" s="1125" t="s">
        <v>153</v>
      </c>
      <c r="H893" s="1125"/>
      <c r="I893" s="1125"/>
      <c r="J893" s="1125"/>
      <c r="K893" s="1125"/>
      <c r="L893" s="1125"/>
      <c r="M893" s="1125"/>
      <c r="N893" s="1128" t="s">
        <v>154</v>
      </c>
      <c r="O893" s="1128"/>
      <c r="P893" s="1128"/>
    </row>
    <row r="894" spans="1:16" s="159" customFormat="1" ht="21.75" customHeight="1" thickTop="1" thickBot="1">
      <c r="A894" s="147" t="s">
        <v>0</v>
      </c>
      <c r="B894" s="148"/>
      <c r="C894" s="149" t="s">
        <v>155</v>
      </c>
      <c r="D894" s="150" t="s">
        <v>156</v>
      </c>
      <c r="E894" s="151" t="s">
        <v>157</v>
      </c>
      <c r="F894" s="152" t="s">
        <v>158</v>
      </c>
      <c r="G894" s="153" t="s">
        <v>159</v>
      </c>
      <c r="H894" s="154" t="s">
        <v>150</v>
      </c>
      <c r="I894" s="155" t="s">
        <v>156</v>
      </c>
      <c r="J894" s="155" t="s">
        <v>157</v>
      </c>
      <c r="K894" s="155" t="s">
        <v>158</v>
      </c>
      <c r="L894" s="154" t="s">
        <v>160</v>
      </c>
      <c r="M894" s="156" t="s">
        <v>161</v>
      </c>
      <c r="N894" s="157" t="s">
        <v>155</v>
      </c>
      <c r="O894" s="151" t="s">
        <v>157</v>
      </c>
      <c r="P894" s="158" t="s">
        <v>158</v>
      </c>
    </row>
    <row r="895" spans="1:16" s="172" customFormat="1" ht="17.25" thickTop="1">
      <c r="A895" s="1137">
        <f>A817</f>
        <v>46151</v>
      </c>
      <c r="B895" s="1132" t="s">
        <v>698</v>
      </c>
      <c r="C895" s="160" t="s">
        <v>3833</v>
      </c>
      <c r="D895" s="161" t="s">
        <v>2098</v>
      </c>
      <c r="E895" s="162" t="s">
        <v>3702</v>
      </c>
      <c r="F895" s="163" t="s">
        <v>3834</v>
      </c>
      <c r="G895" s="164" t="s">
        <v>1033</v>
      </c>
      <c r="H895" s="165" t="s">
        <v>1164</v>
      </c>
      <c r="I895" s="166"/>
      <c r="J895" s="166" t="s">
        <v>3702</v>
      </c>
      <c r="K895" s="167" t="s">
        <v>3870</v>
      </c>
      <c r="L895" s="168"/>
      <c r="M895" s="169"/>
      <c r="N895" s="170"/>
      <c r="O895" s="166"/>
      <c r="P895" s="171"/>
    </row>
    <row r="896" spans="1:16" s="172" customFormat="1">
      <c r="A896" s="1138"/>
      <c r="B896" s="1133"/>
      <c r="C896" s="173"/>
      <c r="D896" s="174"/>
      <c r="E896" s="175"/>
      <c r="F896" s="176"/>
      <c r="G896" s="173"/>
      <c r="H896" s="177"/>
      <c r="I896" s="175"/>
      <c r="J896" s="175"/>
      <c r="K896" s="178"/>
      <c r="L896" s="179"/>
      <c r="M896" s="180"/>
      <c r="N896" s="181"/>
      <c r="O896" s="175"/>
      <c r="P896" s="182"/>
    </row>
    <row r="897" spans="1:16" s="172" customFormat="1">
      <c r="A897" s="1138"/>
      <c r="B897" s="1133"/>
      <c r="C897" s="173"/>
      <c r="D897" s="174"/>
      <c r="E897" s="175"/>
      <c r="F897" s="176"/>
      <c r="G897" s="173"/>
      <c r="H897" s="183"/>
      <c r="I897" s="175"/>
      <c r="J897" s="175"/>
      <c r="K897" s="178"/>
      <c r="L897" s="184"/>
      <c r="M897" s="180"/>
      <c r="N897" s="181"/>
      <c r="O897" s="175"/>
      <c r="P897" s="182"/>
    </row>
    <row r="898" spans="1:16" s="172" customFormat="1">
      <c r="A898" s="1138"/>
      <c r="B898" s="1133"/>
      <c r="C898" s="173"/>
      <c r="D898" s="218"/>
      <c r="E898" s="175"/>
      <c r="F898" s="176"/>
      <c r="G898" s="173"/>
      <c r="H898" s="183"/>
      <c r="I898" s="175"/>
      <c r="J898" s="175"/>
      <c r="K898" s="187"/>
      <c r="L898" s="184"/>
      <c r="M898" s="180"/>
      <c r="N898" s="181"/>
      <c r="O898" s="175"/>
      <c r="P898" s="182"/>
    </row>
    <row r="899" spans="1:16" s="172" customFormat="1">
      <c r="A899" s="1138"/>
      <c r="B899" s="1133"/>
      <c r="C899" s="173"/>
      <c r="D899" s="185"/>
      <c r="E899" s="175"/>
      <c r="F899" s="182"/>
      <c r="G899" s="173"/>
      <c r="H899" s="186"/>
      <c r="I899" s="175"/>
      <c r="J899" s="175"/>
      <c r="K899" s="187"/>
      <c r="L899" s="184"/>
      <c r="M899" s="180"/>
      <c r="N899" s="181"/>
      <c r="O899" s="175"/>
      <c r="P899" s="182"/>
    </row>
    <row r="900" spans="1:16" s="172" customFormat="1">
      <c r="A900" s="1138"/>
      <c r="B900" s="1133"/>
      <c r="C900" s="173"/>
      <c r="D900" s="174"/>
      <c r="E900" s="175"/>
      <c r="F900" s="188"/>
      <c r="G900" s="198"/>
      <c r="H900" s="183"/>
      <c r="I900" s="191"/>
      <c r="J900" s="175"/>
      <c r="K900" s="178"/>
      <c r="L900" s="189"/>
      <c r="M900" s="190"/>
      <c r="N900" s="181"/>
      <c r="O900" s="175"/>
      <c r="P900" s="182"/>
    </row>
    <row r="901" spans="1:16" s="172" customFormat="1">
      <c r="A901" s="1138"/>
      <c r="B901" s="1133"/>
      <c r="C901" s="173"/>
      <c r="D901" s="174"/>
      <c r="E901" s="175"/>
      <c r="F901" s="182"/>
      <c r="G901" s="173"/>
      <c r="H901" s="183"/>
      <c r="I901" s="191"/>
      <c r="J901" s="175"/>
      <c r="K901" s="178"/>
      <c r="L901" s="184"/>
      <c r="M901" s="180"/>
      <c r="N901" s="181"/>
      <c r="O901" s="175"/>
      <c r="P901" s="182"/>
    </row>
    <row r="902" spans="1:16" s="172" customFormat="1">
      <c r="A902" s="1138"/>
      <c r="B902" s="1133"/>
      <c r="C902" s="173"/>
      <c r="D902" s="174"/>
      <c r="E902" s="175"/>
      <c r="F902" s="182"/>
      <c r="G902" s="219"/>
      <c r="H902" s="183"/>
      <c r="I902" s="175"/>
      <c r="J902" s="175"/>
      <c r="K902" s="178"/>
      <c r="L902" s="184"/>
      <c r="M902" s="180"/>
      <c r="N902" s="181"/>
      <c r="O902" s="175"/>
      <c r="P902" s="182"/>
    </row>
    <row r="903" spans="1:16" s="172" customFormat="1">
      <c r="A903" s="1138"/>
      <c r="B903" s="1133"/>
      <c r="C903" s="173"/>
      <c r="D903" s="174"/>
      <c r="E903" s="175"/>
      <c r="F903" s="188"/>
      <c r="G903" s="173"/>
      <c r="H903" s="183"/>
      <c r="I903" s="191"/>
      <c r="J903" s="175"/>
      <c r="K903" s="178"/>
      <c r="L903" s="184"/>
      <c r="M903" s="180"/>
      <c r="N903" s="181"/>
      <c r="O903" s="175"/>
      <c r="P903" s="182"/>
    </row>
    <row r="904" spans="1:16" s="172" customFormat="1">
      <c r="A904" s="1138"/>
      <c r="B904" s="1133"/>
      <c r="C904" s="173"/>
      <c r="D904" s="174"/>
      <c r="E904" s="175"/>
      <c r="F904" s="182"/>
      <c r="G904" s="173"/>
      <c r="H904" s="183"/>
      <c r="I904" s="191"/>
      <c r="J904" s="175"/>
      <c r="K904" s="178"/>
      <c r="L904" s="184"/>
      <c r="M904" s="180"/>
      <c r="N904" s="181"/>
      <c r="O904" s="175"/>
      <c r="P904" s="182"/>
    </row>
    <row r="905" spans="1:16" s="172" customFormat="1">
      <c r="A905" s="1138"/>
      <c r="B905" s="1133"/>
      <c r="C905" s="192"/>
      <c r="D905" s="193"/>
      <c r="E905" s="194"/>
      <c r="F905" s="195"/>
      <c r="G905" s="173"/>
      <c r="H905" s="177"/>
      <c r="I905" s="175"/>
      <c r="J905" s="175"/>
      <c r="K905" s="178"/>
      <c r="L905" s="184"/>
      <c r="M905" s="180"/>
      <c r="N905" s="196"/>
      <c r="O905" s="194"/>
      <c r="P905" s="195"/>
    </row>
    <row r="906" spans="1:16" s="172" customFormat="1">
      <c r="A906" s="1138"/>
      <c r="B906" s="1133"/>
      <c r="C906" s="192"/>
      <c r="D906" s="193"/>
      <c r="E906" s="194"/>
      <c r="F906" s="195"/>
      <c r="G906" s="198"/>
      <c r="H906" s="183"/>
      <c r="I906" s="191"/>
      <c r="J906" s="175"/>
      <c r="K906" s="178"/>
      <c r="L906" s="184"/>
      <c r="M906" s="180"/>
      <c r="N906" s="196"/>
      <c r="O906" s="194"/>
      <c r="P906" s="195"/>
    </row>
    <row r="907" spans="1:16" s="172" customFormat="1">
      <c r="A907" s="1138"/>
      <c r="B907" s="1133"/>
      <c r="C907" s="192"/>
      <c r="D907" s="193"/>
      <c r="E907" s="194"/>
      <c r="F907" s="195"/>
      <c r="G907" s="173"/>
      <c r="H907" s="199"/>
      <c r="I907" s="191"/>
      <c r="J907" s="200"/>
      <c r="K907" s="197"/>
      <c r="L907" s="184"/>
      <c r="M907" s="180"/>
      <c r="N907" s="196"/>
      <c r="O907" s="194"/>
      <c r="P907" s="195"/>
    </row>
    <row r="908" spans="1:16" s="172" customFormat="1">
      <c r="A908" s="1138"/>
      <c r="B908" s="1133"/>
      <c r="C908" s="192"/>
      <c r="D908" s="193"/>
      <c r="E908" s="194"/>
      <c r="F908" s="195"/>
      <c r="G908" s="173"/>
      <c r="H908" s="201"/>
      <c r="I908" s="175"/>
      <c r="J908" s="175"/>
      <c r="K908" s="178"/>
      <c r="L908" s="184"/>
      <c r="M908" s="180"/>
      <c r="N908" s="196"/>
      <c r="O908" s="194"/>
      <c r="P908" s="195"/>
    </row>
    <row r="909" spans="1:16" s="172" customFormat="1">
      <c r="A909" s="1138"/>
      <c r="B909" s="1133"/>
      <c r="C909" s="192"/>
      <c r="D909" s="193"/>
      <c r="E909" s="194"/>
      <c r="F909" s="195"/>
      <c r="G909" s="198"/>
      <c r="H909" s="183"/>
      <c r="I909" s="200"/>
      <c r="J909" s="200"/>
      <c r="K909" s="197"/>
      <c r="L909" s="184"/>
      <c r="M909" s="180"/>
      <c r="N909" s="196"/>
      <c r="O909" s="194"/>
      <c r="P909" s="195"/>
    </row>
    <row r="910" spans="1:16" s="172" customFormat="1">
      <c r="A910" s="1138"/>
      <c r="B910" s="1133"/>
      <c r="C910" s="192"/>
      <c r="D910" s="193"/>
      <c r="E910" s="194"/>
      <c r="F910" s="195"/>
      <c r="G910" s="173"/>
      <c r="H910" s="183"/>
      <c r="I910" s="200"/>
      <c r="J910" s="200"/>
      <c r="K910" s="197"/>
      <c r="L910" s="179"/>
      <c r="M910" s="180"/>
      <c r="N910" s="196"/>
      <c r="O910" s="194"/>
      <c r="P910" s="195"/>
    </row>
    <row r="911" spans="1:16" s="172" customFormat="1">
      <c r="A911" s="1138"/>
      <c r="B911" s="1133"/>
      <c r="C911" s="192"/>
      <c r="D911" s="193"/>
      <c r="E911" s="194"/>
      <c r="F911" s="195"/>
      <c r="G911" s="192"/>
      <c r="H911" s="201"/>
      <c r="I911" s="202"/>
      <c r="J911" s="202"/>
      <c r="K911" s="203"/>
      <c r="L911" s="204"/>
      <c r="M911" s="190"/>
      <c r="N911" s="196"/>
      <c r="O911" s="194"/>
      <c r="P911" s="195"/>
    </row>
    <row r="912" spans="1:16" s="172" customFormat="1">
      <c r="A912" s="1138"/>
      <c r="B912" s="1133"/>
      <c r="C912" s="192"/>
      <c r="D912" s="193"/>
      <c r="E912" s="194"/>
      <c r="F912" s="195"/>
      <c r="G912" s="192"/>
      <c r="H912" s="201"/>
      <c r="I912" s="202"/>
      <c r="J912" s="202"/>
      <c r="K912" s="203"/>
      <c r="L912" s="204"/>
      <c r="M912" s="190"/>
      <c r="N912" s="196"/>
      <c r="O912" s="194"/>
      <c r="P912" s="195"/>
    </row>
    <row r="913" spans="1:16" s="172" customFormat="1">
      <c r="A913" s="1138"/>
      <c r="B913" s="1133"/>
      <c r="C913" s="192"/>
      <c r="D913" s="193"/>
      <c r="E913" s="194"/>
      <c r="F913" s="195"/>
      <c r="G913" s="192"/>
      <c r="H913" s="201"/>
      <c r="I913" s="202"/>
      <c r="J913" s="202"/>
      <c r="K913" s="203"/>
      <c r="L913" s="204"/>
      <c r="M913" s="190"/>
      <c r="N913" s="196"/>
      <c r="O913" s="194"/>
      <c r="P913" s="195"/>
    </row>
    <row r="914" spans="1:16" s="172" customFormat="1" ht="17.25" thickBot="1">
      <c r="A914" s="1139"/>
      <c r="B914" s="1134"/>
      <c r="C914" s="205"/>
      <c r="D914" s="206"/>
      <c r="E914" s="207"/>
      <c r="F914" s="208"/>
      <c r="G914" s="209"/>
      <c r="H914" s="210"/>
      <c r="I914" s="211"/>
      <c r="J914" s="211"/>
      <c r="K914" s="212"/>
      <c r="L914" s="213"/>
      <c r="M914" s="214"/>
      <c r="N914" s="215"/>
      <c r="O914" s="207"/>
      <c r="P914" s="208"/>
    </row>
    <row r="915" spans="1:16" s="71" customFormat="1" ht="18" customHeight="1" thickTop="1" thickBot="1">
      <c r="A915" s="1135">
        <f>A817+1</f>
        <v>46152</v>
      </c>
      <c r="B915" s="90" t="s">
        <v>162</v>
      </c>
      <c r="C915" s="1095" t="s">
        <v>693</v>
      </c>
      <c r="D915" s="91" t="s">
        <v>114</v>
      </c>
      <c r="E915" s="92" t="s">
        <v>137</v>
      </c>
      <c r="F915" s="93" t="s">
        <v>3900</v>
      </c>
      <c r="G915" s="90" t="s">
        <v>162</v>
      </c>
      <c r="H915" s="1098" t="s">
        <v>163</v>
      </c>
      <c r="I915" s="91" t="s">
        <v>114</v>
      </c>
      <c r="J915" s="92" t="s">
        <v>137</v>
      </c>
      <c r="K915" s="93" t="s">
        <v>3900</v>
      </c>
      <c r="L915" s="90" t="s">
        <v>162</v>
      </c>
      <c r="M915" s="1099" t="s">
        <v>163</v>
      </c>
      <c r="N915" s="91" t="s">
        <v>114</v>
      </c>
      <c r="O915" s="92" t="s">
        <v>137</v>
      </c>
      <c r="P915" s="93" t="s">
        <v>4121</v>
      </c>
    </row>
    <row r="916" spans="1:16" ht="18" customHeight="1">
      <c r="A916" s="1136"/>
      <c r="B916" s="1100" t="s">
        <v>1020</v>
      </c>
      <c r="C916" s="1096"/>
      <c r="D916" s="94" t="s">
        <v>1536</v>
      </c>
      <c r="E916" s="95" t="s">
        <v>196</v>
      </c>
      <c r="F916" s="93" t="s">
        <v>349</v>
      </c>
      <c r="G916" s="1100" t="s">
        <v>12</v>
      </c>
      <c r="H916" s="1098"/>
      <c r="I916" s="94" t="s">
        <v>1536</v>
      </c>
      <c r="J916" s="95" t="s">
        <v>196</v>
      </c>
      <c r="K916" s="93" t="s">
        <v>1105</v>
      </c>
      <c r="L916" s="1100" t="s">
        <v>20</v>
      </c>
      <c r="M916" s="1099"/>
      <c r="N916" s="94" t="s">
        <v>1536</v>
      </c>
      <c r="O916" s="95" t="s">
        <v>196</v>
      </c>
      <c r="P916" s="1067" t="s">
        <v>4119</v>
      </c>
    </row>
    <row r="917" spans="1:16" ht="17.25" thickBot="1">
      <c r="A917" s="1136"/>
      <c r="B917" s="1101"/>
      <c r="C917" s="1096"/>
      <c r="D917" s="94" t="s">
        <v>116</v>
      </c>
      <c r="E917" s="96" t="s">
        <v>146</v>
      </c>
      <c r="F917" s="98" t="s">
        <v>3940</v>
      </c>
      <c r="G917" s="1101"/>
      <c r="H917" s="1098"/>
      <c r="I917" s="94" t="s">
        <v>116</v>
      </c>
      <c r="J917" s="96" t="s">
        <v>146</v>
      </c>
      <c r="K917" s="1247" t="s">
        <v>3939</v>
      </c>
      <c r="L917" s="1101"/>
      <c r="M917" s="1099"/>
      <c r="N917" s="94" t="s">
        <v>116</v>
      </c>
      <c r="O917" s="96" t="s">
        <v>146</v>
      </c>
      <c r="P917" s="1248" t="s">
        <v>3939</v>
      </c>
    </row>
    <row r="918" spans="1:16" ht="17.25" thickBot="1">
      <c r="A918" s="1136"/>
      <c r="B918" s="90" t="s">
        <v>167</v>
      </c>
      <c r="C918" s="1096"/>
      <c r="D918" s="94" t="s">
        <v>165</v>
      </c>
      <c r="E918" s="96" t="s">
        <v>251</v>
      </c>
      <c r="F918" s="97" t="s">
        <v>349</v>
      </c>
      <c r="G918" s="90" t="s">
        <v>167</v>
      </c>
      <c r="H918" s="1098"/>
      <c r="I918" s="94" t="s">
        <v>165</v>
      </c>
      <c r="J918" s="96" t="s">
        <v>251</v>
      </c>
      <c r="K918" s="97" t="s">
        <v>1105</v>
      </c>
      <c r="L918" s="90" t="s">
        <v>167</v>
      </c>
      <c r="M918" s="1099"/>
      <c r="N918" s="94" t="s">
        <v>165</v>
      </c>
      <c r="O918" s="96" t="s">
        <v>251</v>
      </c>
      <c r="P918" s="97" t="s">
        <v>1105</v>
      </c>
    </row>
    <row r="919" spans="1:16">
      <c r="A919" s="1136"/>
      <c r="B919" s="1081" t="s">
        <v>4064</v>
      </c>
      <c r="C919" s="1096"/>
      <c r="D919" s="94" t="s">
        <v>120</v>
      </c>
      <c r="E919" s="96" t="s">
        <v>197</v>
      </c>
      <c r="F919" s="97" t="s">
        <v>1105</v>
      </c>
      <c r="G919" s="1081" t="s">
        <v>1527</v>
      </c>
      <c r="H919" s="1098"/>
      <c r="I919" s="94" t="s">
        <v>120</v>
      </c>
      <c r="J919" s="96" t="s">
        <v>197</v>
      </c>
      <c r="K919" s="97" t="s">
        <v>1105</v>
      </c>
      <c r="L919" s="1081" t="s">
        <v>4067</v>
      </c>
      <c r="M919" s="1099"/>
      <c r="N919" s="94" t="s">
        <v>120</v>
      </c>
      <c r="O919" s="96" t="s">
        <v>197</v>
      </c>
      <c r="P919" s="97" t="s">
        <v>1105</v>
      </c>
    </row>
    <row r="920" spans="1:16" ht="33">
      <c r="A920" s="1136"/>
      <c r="B920" s="1082"/>
      <c r="C920" s="1096"/>
      <c r="D920" s="94" t="s">
        <v>1697</v>
      </c>
      <c r="E920" s="96" t="s">
        <v>1789</v>
      </c>
      <c r="F920" s="97" t="s">
        <v>3704</v>
      </c>
      <c r="G920" s="1082"/>
      <c r="H920" s="1098"/>
      <c r="I920" s="94" t="s">
        <v>1697</v>
      </c>
      <c r="J920" s="96" t="s">
        <v>1789</v>
      </c>
      <c r="K920" s="97" t="s">
        <v>4104</v>
      </c>
      <c r="L920" s="1082"/>
      <c r="M920" s="1099"/>
      <c r="N920" s="94" t="s">
        <v>1697</v>
      </c>
      <c r="O920" s="96" t="s">
        <v>1789</v>
      </c>
      <c r="P920" s="97" t="s">
        <v>4144</v>
      </c>
    </row>
    <row r="921" spans="1:16" ht="33">
      <c r="A921" s="1136"/>
      <c r="B921" s="1083"/>
      <c r="C921" s="1096"/>
      <c r="D921" s="94" t="s">
        <v>1790</v>
      </c>
      <c r="E921" s="96" t="s">
        <v>1791</v>
      </c>
      <c r="F921" s="99" t="s">
        <v>3962</v>
      </c>
      <c r="G921" s="1083"/>
      <c r="H921" s="1098"/>
      <c r="I921" s="94" t="s">
        <v>1790</v>
      </c>
      <c r="J921" s="96" t="s">
        <v>1791</v>
      </c>
      <c r="K921" s="93" t="s">
        <v>3961</v>
      </c>
      <c r="L921" s="1083"/>
      <c r="M921" s="1099"/>
      <c r="N921" s="94" t="s">
        <v>1790</v>
      </c>
      <c r="O921" s="96" t="s">
        <v>1791</v>
      </c>
      <c r="P921" s="93" t="s">
        <v>4141</v>
      </c>
    </row>
    <row r="922" spans="1:16">
      <c r="A922" s="1136"/>
      <c r="B922" s="1082"/>
      <c r="C922" s="1096"/>
      <c r="D922" s="94"/>
      <c r="E922" s="96" t="s">
        <v>2830</v>
      </c>
      <c r="F922" s="921" t="s">
        <v>2831</v>
      </c>
      <c r="G922" s="1082"/>
      <c r="H922" s="1098"/>
      <c r="I922" s="94"/>
      <c r="J922" s="96" t="s">
        <v>2830</v>
      </c>
      <c r="K922" s="99" t="s">
        <v>2831</v>
      </c>
      <c r="L922" s="1082"/>
      <c r="M922" s="1099"/>
      <c r="N922" s="94"/>
      <c r="O922" s="96" t="s">
        <v>2830</v>
      </c>
      <c r="P922" s="99" t="s">
        <v>2831</v>
      </c>
    </row>
    <row r="923" spans="1:16">
      <c r="A923" s="1136"/>
      <c r="B923" s="1083"/>
      <c r="C923" s="1096"/>
      <c r="D923" s="94"/>
      <c r="E923" s="96" t="s">
        <v>2832</v>
      </c>
      <c r="F923" s="99" t="s">
        <v>2833</v>
      </c>
      <c r="G923" s="1083"/>
      <c r="H923" s="1098"/>
      <c r="I923" s="94"/>
      <c r="J923" s="96" t="s">
        <v>2832</v>
      </c>
      <c r="K923" s="102" t="s">
        <v>2833</v>
      </c>
      <c r="L923" s="1083"/>
      <c r="M923" s="1099"/>
      <c r="N923" s="94"/>
      <c r="O923" s="96" t="s">
        <v>2832</v>
      </c>
      <c r="P923" s="921" t="s">
        <v>2833</v>
      </c>
    </row>
    <row r="924" spans="1:16" ht="17.25" thickBot="1">
      <c r="A924" s="1136"/>
      <c r="B924" s="1082"/>
      <c r="C924" s="1096"/>
      <c r="D924" s="94" t="s">
        <v>147</v>
      </c>
      <c r="E924" s="96" t="s">
        <v>2834</v>
      </c>
      <c r="F924" s="99" t="s">
        <v>4061</v>
      </c>
      <c r="G924" s="1082"/>
      <c r="H924" s="1098"/>
      <c r="I924" s="94" t="s">
        <v>147</v>
      </c>
      <c r="J924" s="96" t="s">
        <v>2834</v>
      </c>
      <c r="K924" s="99" t="s">
        <v>4105</v>
      </c>
      <c r="L924" s="1082"/>
      <c r="M924" s="1099"/>
      <c r="N924" s="94" t="s">
        <v>147</v>
      </c>
      <c r="O924" s="96" t="s">
        <v>2834</v>
      </c>
      <c r="P924" s="99" t="s">
        <v>4123</v>
      </c>
    </row>
    <row r="925" spans="1:16" ht="17.25" thickBot="1">
      <c r="A925" s="1136"/>
      <c r="B925" s="100" t="s">
        <v>168</v>
      </c>
      <c r="C925" s="1096"/>
      <c r="D925" s="94"/>
      <c r="E925" s="96" t="s">
        <v>2835</v>
      </c>
      <c r="F925" s="99" t="s">
        <v>3180</v>
      </c>
      <c r="G925" s="100" t="s">
        <v>168</v>
      </c>
      <c r="H925" s="1098"/>
      <c r="I925" s="94"/>
      <c r="J925" s="96" t="s">
        <v>2835</v>
      </c>
      <c r="K925" s="99" t="s">
        <v>4106</v>
      </c>
      <c r="L925" s="100" t="s">
        <v>168</v>
      </c>
      <c r="M925" s="1099"/>
      <c r="N925" s="94"/>
      <c r="O925" s="96" t="s">
        <v>2835</v>
      </c>
      <c r="P925" s="99" t="s">
        <v>4124</v>
      </c>
    </row>
    <row r="926" spans="1:16">
      <c r="A926" s="1136"/>
      <c r="B926" s="1111" t="s">
        <v>4065</v>
      </c>
      <c r="C926" s="1096"/>
      <c r="D926" s="94"/>
      <c r="E926" s="96" t="s">
        <v>2836</v>
      </c>
      <c r="F926" s="99" t="s">
        <v>4063</v>
      </c>
      <c r="G926" s="1111" t="s">
        <v>4086</v>
      </c>
      <c r="H926" s="1098"/>
      <c r="I926" s="94"/>
      <c r="J926" s="96" t="s">
        <v>2836</v>
      </c>
      <c r="K926" s="99" t="s">
        <v>4062</v>
      </c>
      <c r="L926" s="1111" t="s">
        <v>4135</v>
      </c>
      <c r="M926" s="1099"/>
      <c r="N926" s="94"/>
      <c r="O926" s="96" t="s">
        <v>2836</v>
      </c>
      <c r="P926" s="99" t="s">
        <v>4139</v>
      </c>
    </row>
    <row r="927" spans="1:16">
      <c r="A927" s="1136"/>
      <c r="B927" s="1112"/>
      <c r="C927" s="1096"/>
      <c r="D927" s="94"/>
      <c r="E927" s="96" t="s">
        <v>2837</v>
      </c>
      <c r="F927" s="97" t="s">
        <v>4053</v>
      </c>
      <c r="G927" s="1112"/>
      <c r="H927" s="1098"/>
      <c r="I927" s="94"/>
      <c r="J927" s="96" t="s">
        <v>2837</v>
      </c>
      <c r="K927" s="99" t="s">
        <v>4107</v>
      </c>
      <c r="L927" s="1112"/>
      <c r="M927" s="1099"/>
      <c r="N927" s="94"/>
      <c r="O927" s="96" t="s">
        <v>2837</v>
      </c>
      <c r="P927" s="99" t="s">
        <v>4125</v>
      </c>
    </row>
    <row r="928" spans="1:16" ht="17.25" thickBot="1">
      <c r="A928" s="1136"/>
      <c r="B928" s="1113"/>
      <c r="C928" s="1096"/>
      <c r="D928" s="94"/>
      <c r="E928" s="96" t="s">
        <v>2839</v>
      </c>
      <c r="F928" s="97" t="s">
        <v>4054</v>
      </c>
      <c r="G928" s="1113"/>
      <c r="H928" s="1098"/>
      <c r="I928" s="94"/>
      <c r="J928" s="96" t="s">
        <v>2839</v>
      </c>
      <c r="K928" s="97" t="s">
        <v>4108</v>
      </c>
      <c r="L928" s="1113"/>
      <c r="M928" s="1099"/>
      <c r="N928" s="94"/>
      <c r="O928" s="96" t="s">
        <v>2839</v>
      </c>
      <c r="P928" s="97" t="s">
        <v>4149</v>
      </c>
    </row>
    <row r="929" spans="1:16" ht="17.25" thickBot="1">
      <c r="A929" s="1136"/>
      <c r="B929" s="100" t="s">
        <v>123</v>
      </c>
      <c r="C929" s="1096"/>
      <c r="D929" s="94" t="s">
        <v>2840</v>
      </c>
      <c r="E929" s="96" t="s">
        <v>4056</v>
      </c>
      <c r="F929" s="97" t="s">
        <v>2842</v>
      </c>
      <c r="G929" s="100" t="s">
        <v>123</v>
      </c>
      <c r="H929" s="1098"/>
      <c r="I929" s="94" t="s">
        <v>2840</v>
      </c>
      <c r="J929" s="96" t="s">
        <v>2841</v>
      </c>
      <c r="K929" s="97" t="s">
        <v>2842</v>
      </c>
      <c r="L929" s="100" t="s">
        <v>123</v>
      </c>
      <c r="M929" s="1099"/>
      <c r="N929" s="94" t="s">
        <v>2840</v>
      </c>
      <c r="O929" s="96" t="s">
        <v>2841</v>
      </c>
      <c r="P929" s="97" t="s">
        <v>2842</v>
      </c>
    </row>
    <row r="930" spans="1:16" ht="33">
      <c r="A930" s="1136"/>
      <c r="B930" s="1106" t="s">
        <v>4066</v>
      </c>
      <c r="C930" s="1096"/>
      <c r="D930" s="94" t="s">
        <v>3412</v>
      </c>
      <c r="E930" s="96" t="s">
        <v>4055</v>
      </c>
      <c r="F930" s="97" t="s">
        <v>4077</v>
      </c>
      <c r="G930" s="1106" t="s">
        <v>4087</v>
      </c>
      <c r="H930" s="1098"/>
      <c r="I930" s="94" t="s">
        <v>3412</v>
      </c>
      <c r="J930" s="96" t="s">
        <v>4055</v>
      </c>
      <c r="K930" s="97" t="s">
        <v>4115</v>
      </c>
      <c r="L930" s="1106" t="s">
        <v>4136</v>
      </c>
      <c r="M930" s="1099"/>
      <c r="N930" s="94" t="s">
        <v>3412</v>
      </c>
      <c r="O930" s="96" t="s">
        <v>4055</v>
      </c>
      <c r="P930" s="97" t="s">
        <v>4116</v>
      </c>
    </row>
    <row r="931" spans="1:16">
      <c r="A931" s="1136"/>
      <c r="B931" s="1107"/>
      <c r="C931" s="1096"/>
      <c r="D931" s="94" t="s">
        <v>3331</v>
      </c>
      <c r="E931" s="96" t="s">
        <v>4057</v>
      </c>
      <c r="F931" s="112" t="s">
        <v>4059</v>
      </c>
      <c r="G931" s="1107"/>
      <c r="H931" s="1098"/>
      <c r="I931" s="94" t="s">
        <v>3331</v>
      </c>
      <c r="J931" s="96" t="s">
        <v>3661</v>
      </c>
      <c r="K931" s="97" t="s">
        <v>4109</v>
      </c>
      <c r="L931" s="1107"/>
      <c r="M931" s="1099"/>
      <c r="N931" s="94" t="s">
        <v>3331</v>
      </c>
      <c r="O931" s="96" t="s">
        <v>3661</v>
      </c>
      <c r="P931" s="97" t="s">
        <v>4148</v>
      </c>
    </row>
    <row r="932" spans="1:16" ht="17.25" thickBot="1">
      <c r="A932" s="1136"/>
      <c r="B932" s="1108"/>
      <c r="C932" s="1096"/>
      <c r="D932" s="94"/>
      <c r="E932" s="96" t="s">
        <v>4058</v>
      </c>
      <c r="F932" s="112" t="s">
        <v>4060</v>
      </c>
      <c r="G932" s="1108"/>
      <c r="H932" s="1098"/>
      <c r="I932" s="94"/>
      <c r="J932" s="96" t="s">
        <v>3663</v>
      </c>
      <c r="K932" s="97" t="s">
        <v>4110</v>
      </c>
      <c r="L932" s="1108"/>
      <c r="M932" s="1099"/>
      <c r="N932" s="94"/>
      <c r="O932" s="96" t="s">
        <v>3663</v>
      </c>
      <c r="P932" s="97" t="s">
        <v>4117</v>
      </c>
    </row>
    <row r="933" spans="1:16">
      <c r="A933" s="1136"/>
      <c r="B933" s="1109" t="s">
        <v>124</v>
      </c>
      <c r="C933" s="1096"/>
      <c r="D933" s="94"/>
      <c r="E933" s="96"/>
      <c r="F933" s="93"/>
      <c r="G933" s="1109" t="s">
        <v>124</v>
      </c>
      <c r="H933" s="1098"/>
      <c r="I933" s="94"/>
      <c r="J933" s="96"/>
      <c r="K933" s="97"/>
      <c r="L933" s="1109" t="s">
        <v>124</v>
      </c>
      <c r="M933" s="1099"/>
      <c r="N933" s="94"/>
      <c r="O933" s="96"/>
      <c r="P933" s="97"/>
    </row>
    <row r="934" spans="1:16" ht="17.25" thickBot="1">
      <c r="A934" s="1136"/>
      <c r="B934" s="1110"/>
      <c r="C934" s="1096"/>
      <c r="D934" s="94"/>
      <c r="E934" s="96"/>
      <c r="F934" s="93"/>
      <c r="G934" s="1110"/>
      <c r="H934" s="1098"/>
      <c r="I934" s="94"/>
      <c r="J934" s="96"/>
      <c r="K934" s="97"/>
      <c r="L934" s="1110"/>
      <c r="M934" s="1099"/>
      <c r="N934" s="94"/>
      <c r="O934" s="96"/>
      <c r="P934" s="93"/>
    </row>
    <row r="935" spans="1:16" ht="17.25" thickTop="1">
      <c r="A935" s="1136"/>
      <c r="B935" s="1102" t="s">
        <v>125</v>
      </c>
      <c r="C935" s="1096"/>
      <c r="D935" s="94"/>
      <c r="E935" s="96"/>
      <c r="F935" s="97"/>
      <c r="G935" s="1102" t="s">
        <v>125</v>
      </c>
      <c r="H935" s="1098"/>
      <c r="I935" s="94"/>
      <c r="J935" s="96"/>
      <c r="K935" s="93"/>
      <c r="L935" s="1102" t="s">
        <v>125</v>
      </c>
      <c r="M935" s="1099"/>
      <c r="N935" s="94"/>
      <c r="O935" s="96"/>
      <c r="P935" s="97"/>
    </row>
    <row r="936" spans="1:16" ht="17.25" thickBot="1">
      <c r="A936" s="1136"/>
      <c r="B936" s="1103"/>
      <c r="C936" s="1096"/>
      <c r="D936" s="94"/>
      <c r="E936" s="96"/>
      <c r="F936" s="101"/>
      <c r="G936" s="1103"/>
      <c r="H936" s="1098"/>
      <c r="I936" s="94"/>
      <c r="J936" s="96"/>
      <c r="K936" s="93"/>
      <c r="L936" s="1103"/>
      <c r="M936" s="1099"/>
      <c r="N936" s="94"/>
      <c r="O936" s="96"/>
      <c r="P936" s="101"/>
    </row>
    <row r="937" spans="1:16">
      <c r="A937" s="1136"/>
      <c r="B937" s="1104">
        <v>4</v>
      </c>
      <c r="C937" s="1096"/>
      <c r="D937" s="94"/>
      <c r="E937" s="96"/>
      <c r="F937" s="103"/>
      <c r="G937" s="1104">
        <v>3</v>
      </c>
      <c r="H937" s="1098"/>
      <c r="I937" s="94"/>
      <c r="J937" s="96"/>
      <c r="K937" s="97"/>
      <c r="L937" s="1104">
        <v>3</v>
      </c>
      <c r="M937" s="1099"/>
      <c r="N937" s="94"/>
      <c r="O937" s="96"/>
      <c r="P937" s="103"/>
    </row>
    <row r="938" spans="1:16" ht="17.25" thickBot="1">
      <c r="A938" s="1136"/>
      <c r="B938" s="1105"/>
      <c r="C938" s="1096"/>
      <c r="D938" s="94"/>
      <c r="E938" s="96"/>
      <c r="F938" s="104"/>
      <c r="G938" s="1105"/>
      <c r="H938" s="1098"/>
      <c r="I938" s="94"/>
      <c r="J938" s="96"/>
      <c r="K938" s="97"/>
      <c r="L938" s="1105"/>
      <c r="M938" s="1099"/>
      <c r="N938" s="94"/>
      <c r="O938" s="96"/>
      <c r="P938" s="104"/>
    </row>
    <row r="939" spans="1:16">
      <c r="A939" s="1136"/>
      <c r="B939" s="1116" t="s">
        <v>126</v>
      </c>
      <c r="C939" s="1096"/>
      <c r="D939" s="94"/>
      <c r="E939" s="96"/>
      <c r="F939" s="99"/>
      <c r="G939" s="1116" t="s">
        <v>126</v>
      </c>
      <c r="H939" s="1098"/>
      <c r="I939" s="94"/>
      <c r="J939" s="96"/>
      <c r="K939" s="93"/>
      <c r="L939" s="1116" t="s">
        <v>126</v>
      </c>
      <c r="M939" s="1099"/>
      <c r="N939" s="94"/>
      <c r="O939" s="96"/>
      <c r="P939" s="99"/>
    </row>
    <row r="940" spans="1:16" ht="17.25" thickBot="1">
      <c r="A940" s="1136"/>
      <c r="B940" s="1103"/>
      <c r="C940" s="1096"/>
      <c r="D940" s="94"/>
      <c r="E940" s="96"/>
      <c r="F940" s="104"/>
      <c r="G940" s="1103"/>
      <c r="H940" s="1098"/>
      <c r="I940" s="94"/>
      <c r="J940" s="96"/>
      <c r="K940" s="101"/>
      <c r="L940" s="1103"/>
      <c r="M940" s="1099"/>
      <c r="N940" s="94"/>
      <c r="O940" s="96"/>
      <c r="P940" s="104"/>
    </row>
    <row r="941" spans="1:16">
      <c r="A941" s="1136"/>
      <c r="B941" s="1104">
        <v>4</v>
      </c>
      <c r="C941" s="1096"/>
      <c r="D941" s="94"/>
      <c r="E941" s="96"/>
      <c r="F941" s="93"/>
      <c r="G941" s="1104">
        <v>3</v>
      </c>
      <c r="H941" s="1098"/>
      <c r="I941" s="94"/>
      <c r="J941" s="96"/>
      <c r="K941" s="103"/>
      <c r="L941" s="1104">
        <v>3</v>
      </c>
      <c r="M941" s="1099"/>
      <c r="N941" s="94"/>
      <c r="O941" s="96"/>
      <c r="P941" s="93"/>
    </row>
    <row r="942" spans="1:16" ht="17.25" thickBot="1">
      <c r="A942" s="1136"/>
      <c r="B942" s="1115"/>
      <c r="C942" s="1096"/>
      <c r="D942" s="94"/>
      <c r="E942" s="96"/>
      <c r="F942" s="97"/>
      <c r="G942" s="1115"/>
      <c r="H942" s="1098"/>
      <c r="I942" s="94"/>
      <c r="J942" s="96"/>
      <c r="K942" s="104"/>
      <c r="L942" s="1115"/>
      <c r="M942" s="1099"/>
      <c r="N942" s="94"/>
      <c r="O942" s="96"/>
      <c r="P942" s="97"/>
    </row>
    <row r="943" spans="1:16">
      <c r="A943" s="1136"/>
      <c r="B943" s="1114" t="s">
        <v>127</v>
      </c>
      <c r="C943" s="1096"/>
      <c r="D943" s="94"/>
      <c r="E943" s="114"/>
      <c r="F943" s="97"/>
      <c r="G943" s="1114" t="s">
        <v>127</v>
      </c>
      <c r="H943" s="1098"/>
      <c r="I943" s="94"/>
      <c r="J943" s="96"/>
      <c r="K943" s="104"/>
      <c r="L943" s="1114" t="s">
        <v>127</v>
      </c>
      <c r="M943" s="1099"/>
      <c r="N943" s="94"/>
      <c r="O943" s="114"/>
      <c r="P943" s="97"/>
    </row>
    <row r="944" spans="1:16" ht="17.25" thickBot="1">
      <c r="A944" s="1136"/>
      <c r="B944" s="1103"/>
      <c r="C944" s="1096"/>
      <c r="D944" s="113"/>
      <c r="E944" s="96"/>
      <c r="F944" s="112"/>
      <c r="G944" s="1103"/>
      <c r="H944" s="1098"/>
      <c r="I944" s="94"/>
      <c r="J944" s="96"/>
      <c r="K944" s="99"/>
      <c r="L944" s="1103"/>
      <c r="M944" s="1099"/>
      <c r="N944" s="113"/>
      <c r="O944" s="96"/>
      <c r="P944" s="112"/>
    </row>
    <row r="945" spans="1:16">
      <c r="A945" s="1136"/>
      <c r="B945" s="1104">
        <v>27</v>
      </c>
      <c r="C945" s="1096"/>
      <c r="D945" s="113"/>
      <c r="E945" s="114"/>
      <c r="F945" s="97"/>
      <c r="G945" s="1104" t="s">
        <v>4088</v>
      </c>
      <c r="H945" s="1098"/>
      <c r="I945" s="94"/>
      <c r="J945" s="96"/>
      <c r="K945" s="104"/>
      <c r="L945" s="1104">
        <v>20</v>
      </c>
      <c r="M945" s="1099"/>
      <c r="N945" s="113"/>
      <c r="O945" s="114"/>
      <c r="P945" s="97"/>
    </row>
    <row r="946" spans="1:16" ht="17.25" thickBot="1">
      <c r="A946" s="1136"/>
      <c r="B946" s="1115"/>
      <c r="C946" s="1096"/>
      <c r="D946" s="94"/>
      <c r="E946" s="114"/>
      <c r="F946" s="104"/>
      <c r="G946" s="1115"/>
      <c r="H946" s="1098"/>
      <c r="I946" s="94"/>
      <c r="J946" s="96"/>
      <c r="K946" s="93"/>
      <c r="L946" s="1115"/>
      <c r="M946" s="1099"/>
      <c r="N946" s="94"/>
      <c r="O946" s="114"/>
      <c r="P946" s="104"/>
    </row>
    <row r="947" spans="1:16">
      <c r="A947" s="1136"/>
      <c r="B947" s="1114" t="s">
        <v>128</v>
      </c>
      <c r="C947" s="1096"/>
      <c r="D947" s="94"/>
      <c r="E947" s="96"/>
      <c r="F947" s="97"/>
      <c r="G947" s="1114" t="s">
        <v>128</v>
      </c>
      <c r="H947" s="1098"/>
      <c r="I947" s="94"/>
      <c r="J947" s="96"/>
      <c r="K947" s="97"/>
      <c r="L947" s="1114" t="s">
        <v>128</v>
      </c>
      <c r="M947" s="1099"/>
      <c r="N947" s="94"/>
      <c r="O947" s="96"/>
      <c r="P947" s="97"/>
    </row>
    <row r="948" spans="1:16" ht="17.25" thickBot="1">
      <c r="A948" s="1136"/>
      <c r="B948" s="1103"/>
      <c r="C948" s="1096"/>
      <c r="D948" s="113"/>
      <c r="E948" s="114"/>
      <c r="F948" s="97"/>
      <c r="G948" s="1103"/>
      <c r="H948" s="1098"/>
      <c r="I948" s="94"/>
      <c r="J948" s="114"/>
      <c r="K948" s="97"/>
      <c r="L948" s="1103"/>
      <c r="M948" s="1099"/>
      <c r="N948" s="113"/>
      <c r="O948" s="114"/>
      <c r="P948" s="97"/>
    </row>
    <row r="949" spans="1:16">
      <c r="A949" s="1136"/>
      <c r="B949" s="1104">
        <v>27</v>
      </c>
      <c r="C949" s="1096"/>
      <c r="D949" s="113"/>
      <c r="E949" s="114"/>
      <c r="F949" s="97"/>
      <c r="G949" s="1104" t="s">
        <v>4089</v>
      </c>
      <c r="H949" s="1098"/>
      <c r="I949" s="94"/>
      <c r="J949" s="96"/>
      <c r="K949" s="97"/>
      <c r="L949" s="1104">
        <v>20</v>
      </c>
      <c r="M949" s="1099"/>
      <c r="N949" s="113"/>
      <c r="O949" s="114"/>
      <c r="P949" s="97"/>
    </row>
    <row r="950" spans="1:16" ht="17.25" thickBot="1">
      <c r="A950" s="1136"/>
      <c r="B950" s="1115"/>
      <c r="C950" s="1096"/>
      <c r="D950" s="94"/>
      <c r="E950" s="114"/>
      <c r="F950" s="97"/>
      <c r="G950" s="1115"/>
      <c r="H950" s="1098"/>
      <c r="I950" s="94"/>
      <c r="J950" s="114"/>
      <c r="K950" s="97"/>
      <c r="L950" s="1115"/>
      <c r="M950" s="1099"/>
      <c r="N950" s="94"/>
      <c r="O950" s="114"/>
      <c r="P950" s="97"/>
    </row>
    <row r="951" spans="1:16">
      <c r="A951" s="1136"/>
      <c r="B951" s="1116" t="s">
        <v>129</v>
      </c>
      <c r="C951" s="1096"/>
      <c r="D951" s="113"/>
      <c r="E951" s="114"/>
      <c r="F951" s="97"/>
      <c r="G951" s="1116" t="s">
        <v>129</v>
      </c>
      <c r="H951" s="1098"/>
      <c r="I951" s="94"/>
      <c r="J951" s="114"/>
      <c r="K951" s="97"/>
      <c r="L951" s="1116" t="s">
        <v>129</v>
      </c>
      <c r="M951" s="1099"/>
      <c r="N951" s="113"/>
      <c r="O951" s="114"/>
      <c r="P951" s="97"/>
    </row>
    <row r="952" spans="1:16" ht="17.25" thickBot="1">
      <c r="A952" s="1136"/>
      <c r="B952" s="1103"/>
      <c r="C952" s="1096"/>
      <c r="D952" s="94"/>
      <c r="E952" s="114"/>
      <c r="F952" s="97"/>
      <c r="G952" s="1103"/>
      <c r="H952" s="1098"/>
      <c r="I952" s="94"/>
      <c r="J952" s="114"/>
      <c r="K952" s="97"/>
      <c r="L952" s="1103"/>
      <c r="M952" s="1099"/>
      <c r="N952" s="94"/>
      <c r="O952" s="114"/>
      <c r="P952" s="97"/>
    </row>
    <row r="953" spans="1:16">
      <c r="A953" s="1136"/>
      <c r="B953" s="106" t="s">
        <v>4067</v>
      </c>
      <c r="C953" s="1096"/>
      <c r="D953" s="94"/>
      <c r="E953" s="96"/>
      <c r="F953" s="112"/>
      <c r="G953" s="106" t="s">
        <v>4090</v>
      </c>
      <c r="H953" s="1098"/>
      <c r="I953" s="94"/>
      <c r="J953" s="96"/>
      <c r="K953" s="112"/>
      <c r="L953" s="106" t="s">
        <v>4067</v>
      </c>
      <c r="M953" s="1099"/>
      <c r="N953" s="113"/>
      <c r="O953" s="96"/>
      <c r="P953" s="112"/>
    </row>
    <row r="954" spans="1:16">
      <c r="A954" s="1136"/>
      <c r="B954" s="107"/>
      <c r="C954" s="1096"/>
      <c r="D954" s="94"/>
      <c r="E954" s="96"/>
      <c r="F954" s="97"/>
      <c r="G954" s="107" t="s">
        <v>4091</v>
      </c>
      <c r="H954" s="1098"/>
      <c r="I954" s="94"/>
      <c r="J954" s="96"/>
      <c r="K954" s="97"/>
      <c r="L954" s="107"/>
      <c r="M954" s="1099"/>
      <c r="N954" s="113"/>
      <c r="O954" s="114"/>
      <c r="P954" s="97"/>
    </row>
    <row r="955" spans="1:16">
      <c r="A955" s="1136"/>
      <c r="B955" s="109"/>
      <c r="C955" s="1096"/>
      <c r="D955" s="113"/>
      <c r="E955" s="114"/>
      <c r="F955" s="97"/>
      <c r="G955" s="109"/>
      <c r="H955" s="1098"/>
      <c r="I955" s="113"/>
      <c r="J955" s="114"/>
      <c r="K955" s="97"/>
      <c r="L955" s="109"/>
      <c r="M955" s="1099"/>
      <c r="N955" s="113"/>
      <c r="O955" s="114"/>
      <c r="P955" s="104"/>
    </row>
    <row r="956" spans="1:16">
      <c r="A956" s="1136"/>
      <c r="B956" s="110"/>
      <c r="C956" s="1096"/>
      <c r="D956" s="113"/>
      <c r="E956" s="114"/>
      <c r="F956" s="104"/>
      <c r="G956" s="110"/>
      <c r="H956" s="1098"/>
      <c r="I956" s="113"/>
      <c r="J956" s="114"/>
      <c r="K956" s="104"/>
      <c r="L956" s="110"/>
      <c r="M956" s="1099"/>
      <c r="N956" s="111"/>
      <c r="O956" s="96"/>
      <c r="P956" s="97"/>
    </row>
    <row r="957" spans="1:16">
      <c r="A957" s="1136"/>
      <c r="B957" s="109"/>
      <c r="C957" s="1096"/>
      <c r="D957" s="111"/>
      <c r="E957" s="96"/>
      <c r="F957" s="112"/>
      <c r="G957" s="109"/>
      <c r="H957" s="1098"/>
      <c r="I957" s="111"/>
      <c r="J957" s="96"/>
      <c r="K957" s="112"/>
      <c r="L957" s="109"/>
      <c r="M957" s="1099"/>
      <c r="N957" s="94"/>
      <c r="O957" s="96"/>
      <c r="P957" s="112"/>
    </row>
    <row r="958" spans="1:16">
      <c r="A958" s="1136"/>
      <c r="B958" s="110"/>
      <c r="C958" s="1096"/>
      <c r="D958" s="94"/>
      <c r="E958" s="96"/>
      <c r="F958" s="97"/>
      <c r="G958" s="110"/>
      <c r="H958" s="1098"/>
      <c r="I958" s="94"/>
      <c r="J958" s="96"/>
      <c r="K958" s="97"/>
      <c r="L958" s="110"/>
      <c r="M958" s="1099"/>
      <c r="N958" s="113"/>
      <c r="O958" s="114"/>
      <c r="P958" s="97"/>
    </row>
    <row r="959" spans="1:16">
      <c r="A959" s="1136"/>
      <c r="B959" s="109"/>
      <c r="C959" s="1096"/>
      <c r="D959" s="113"/>
      <c r="E959" s="114"/>
      <c r="F959" s="97"/>
      <c r="G959" s="109"/>
      <c r="H959" s="1098"/>
      <c r="I959" s="113"/>
      <c r="J959" s="114"/>
      <c r="K959" s="97"/>
      <c r="L959" s="109"/>
      <c r="M959" s="1099"/>
      <c r="N959" s="113"/>
      <c r="O959" s="114"/>
      <c r="P959" s="97"/>
    </row>
    <row r="960" spans="1:16" ht="17.25" thickBot="1">
      <c r="A960" s="1136"/>
      <c r="B960" s="110"/>
      <c r="C960" s="1097"/>
      <c r="D960" s="115"/>
      <c r="E960" s="116"/>
      <c r="F960" s="117"/>
      <c r="G960" s="110"/>
      <c r="H960" s="1098"/>
      <c r="I960" s="115"/>
      <c r="J960" s="116"/>
      <c r="K960" s="117"/>
      <c r="L960" s="110"/>
      <c r="M960" s="1099"/>
      <c r="N960" s="115"/>
      <c r="O960" s="116"/>
      <c r="P960" s="117"/>
    </row>
    <row r="961" spans="1:16">
      <c r="A961" s="1094" t="str">
        <f>TEXT(A915,"AAAA")</f>
        <v>星期日</v>
      </c>
      <c r="B961" s="109"/>
      <c r="C961" s="1095" t="s">
        <v>694</v>
      </c>
      <c r="D961" s="118"/>
      <c r="E961" s="119" t="s">
        <v>137</v>
      </c>
      <c r="F961" s="125" t="s">
        <v>4068</v>
      </c>
      <c r="G961" s="109"/>
      <c r="H961" s="1118" t="s">
        <v>130</v>
      </c>
      <c r="I961" s="118"/>
      <c r="J961" s="119" t="s">
        <v>137</v>
      </c>
      <c r="K961" s="97" t="s">
        <v>4096</v>
      </c>
      <c r="L961" s="109"/>
      <c r="M961" s="1120" t="s">
        <v>130</v>
      </c>
      <c r="N961" s="118"/>
      <c r="O961" s="119" t="s">
        <v>137</v>
      </c>
      <c r="P961" s="125" t="s">
        <v>3530</v>
      </c>
    </row>
    <row r="962" spans="1:16">
      <c r="A962" s="1094"/>
      <c r="B962" s="110"/>
      <c r="C962" s="1096"/>
      <c r="D962" s="94"/>
      <c r="E962" s="96" t="s">
        <v>196</v>
      </c>
      <c r="F962" s="97" t="s">
        <v>4069</v>
      </c>
      <c r="G962" s="110"/>
      <c r="H962" s="1098"/>
      <c r="I962" s="94"/>
      <c r="J962" s="96" t="s">
        <v>196</v>
      </c>
      <c r="K962" s="97" t="s">
        <v>4094</v>
      </c>
      <c r="L962" s="110"/>
      <c r="M962" s="1099"/>
      <c r="N962" s="94"/>
      <c r="O962" s="96" t="s">
        <v>196</v>
      </c>
      <c r="P962" s="97" t="s">
        <v>3471</v>
      </c>
    </row>
    <row r="963" spans="1:16">
      <c r="A963" s="1094"/>
      <c r="B963" s="109"/>
      <c r="C963" s="1096"/>
      <c r="D963" s="94"/>
      <c r="E963" s="96" t="s">
        <v>146</v>
      </c>
      <c r="F963" s="97" t="s">
        <v>4071</v>
      </c>
      <c r="G963" s="109"/>
      <c r="H963" s="1098"/>
      <c r="I963" s="94"/>
      <c r="J963" s="96" t="s">
        <v>146</v>
      </c>
      <c r="K963" s="97" t="s">
        <v>4097</v>
      </c>
      <c r="L963" s="109"/>
      <c r="M963" s="1099"/>
      <c r="N963" s="94"/>
      <c r="O963" s="96" t="s">
        <v>146</v>
      </c>
      <c r="P963" s="97" t="s">
        <v>4137</v>
      </c>
    </row>
    <row r="964" spans="1:16">
      <c r="A964" s="1094"/>
      <c r="B964" s="110"/>
      <c r="C964" s="1096"/>
      <c r="D964" s="94"/>
      <c r="E964" s="96" t="s">
        <v>251</v>
      </c>
      <c r="F964" s="97" t="s">
        <v>3040</v>
      </c>
      <c r="G964" s="110"/>
      <c r="H964" s="1098"/>
      <c r="I964" s="94"/>
      <c r="J964" s="96" t="s">
        <v>4112</v>
      </c>
      <c r="K964" s="97" t="s">
        <v>4111</v>
      </c>
      <c r="L964" s="110"/>
      <c r="M964" s="1099"/>
      <c r="N964" s="94"/>
      <c r="O964" s="96" t="s">
        <v>251</v>
      </c>
      <c r="P964" s="97" t="s">
        <v>3320</v>
      </c>
    </row>
    <row r="965" spans="1:16">
      <c r="A965" s="1094"/>
      <c r="B965" s="109"/>
      <c r="C965" s="1096"/>
      <c r="D965" s="94"/>
      <c r="E965" s="96" t="s">
        <v>197</v>
      </c>
      <c r="F965" s="97" t="s">
        <v>4070</v>
      </c>
      <c r="G965" s="109"/>
      <c r="H965" s="1098"/>
      <c r="I965" s="94"/>
      <c r="J965" s="96" t="s">
        <v>197</v>
      </c>
      <c r="K965" s="97" t="s">
        <v>3091</v>
      </c>
      <c r="L965" s="109"/>
      <c r="M965" s="1099"/>
      <c r="N965" s="94"/>
      <c r="O965" s="96" t="s">
        <v>197</v>
      </c>
      <c r="P965" s="97" t="s">
        <v>3142</v>
      </c>
    </row>
    <row r="966" spans="1:16">
      <c r="A966" s="1094"/>
      <c r="B966" s="110"/>
      <c r="C966" s="1096"/>
      <c r="D966" s="94"/>
      <c r="E966" s="96" t="s">
        <v>1651</v>
      </c>
      <c r="F966" s="97" t="s">
        <v>2848</v>
      </c>
      <c r="G966" s="110"/>
      <c r="H966" s="1098"/>
      <c r="I966" s="94"/>
      <c r="J966" s="96" t="s">
        <v>1651</v>
      </c>
      <c r="K966" s="97" t="s">
        <v>2848</v>
      </c>
      <c r="L966" s="110"/>
      <c r="M966" s="1099"/>
      <c r="N966" s="94"/>
      <c r="O966" s="96" t="s">
        <v>1651</v>
      </c>
      <c r="P966" s="97" t="s">
        <v>2848</v>
      </c>
    </row>
    <row r="967" spans="1:16">
      <c r="A967" s="1094"/>
      <c r="B967" s="109"/>
      <c r="C967" s="1096"/>
      <c r="D967" s="94"/>
      <c r="E967" s="96" t="s">
        <v>2849</v>
      </c>
      <c r="F967" s="97" t="s">
        <v>2850</v>
      </c>
      <c r="G967" s="109"/>
      <c r="H967" s="1098"/>
      <c r="I967" s="94"/>
      <c r="J967" s="96" t="s">
        <v>2849</v>
      </c>
      <c r="K967" s="97" t="s">
        <v>2850</v>
      </c>
      <c r="L967" s="109"/>
      <c r="M967" s="1099"/>
      <c r="N967" s="94"/>
      <c r="O967" s="96" t="s">
        <v>2849</v>
      </c>
      <c r="P967" s="97" t="s">
        <v>2850</v>
      </c>
    </row>
    <row r="968" spans="1:16">
      <c r="A968" s="1094"/>
      <c r="B968" s="110"/>
      <c r="C968" s="1096"/>
      <c r="D968" s="94"/>
      <c r="E968" s="96"/>
      <c r="F968" s="97"/>
      <c r="G968" s="110"/>
      <c r="H968" s="1098"/>
      <c r="I968" s="94"/>
      <c r="J968" s="96"/>
      <c r="K968" s="97"/>
      <c r="L968" s="110"/>
      <c r="M968" s="1099"/>
      <c r="N968" s="94"/>
      <c r="O968" s="96"/>
      <c r="P968" s="97"/>
    </row>
    <row r="969" spans="1:16">
      <c r="A969" s="1094"/>
      <c r="B969" s="107"/>
      <c r="C969" s="1096"/>
      <c r="D969" s="113"/>
      <c r="E969" s="114"/>
      <c r="F969" s="97"/>
      <c r="G969" s="107"/>
      <c r="H969" s="1098"/>
      <c r="I969" s="113"/>
      <c r="J969" s="114"/>
      <c r="K969" s="97"/>
      <c r="L969" s="107"/>
      <c r="M969" s="1099"/>
      <c r="N969" s="113"/>
      <c r="O969" s="114"/>
      <c r="P969" s="97"/>
    </row>
    <row r="970" spans="1:16" ht="17.25" thickBot="1">
      <c r="A970" s="1094"/>
      <c r="B970" s="107"/>
      <c r="C970" s="1097"/>
      <c r="D970" s="122" t="s">
        <v>132</v>
      </c>
      <c r="E970" s="123" t="s">
        <v>133</v>
      </c>
      <c r="F970" s="97"/>
      <c r="G970" s="107"/>
      <c r="H970" s="1127"/>
      <c r="I970" s="122" t="s">
        <v>132</v>
      </c>
      <c r="J970" s="123" t="s">
        <v>133</v>
      </c>
      <c r="K970" s="97"/>
      <c r="L970" s="107"/>
      <c r="M970" s="1126"/>
      <c r="N970" s="122" t="s">
        <v>132</v>
      </c>
      <c r="O970" s="123" t="s">
        <v>133</v>
      </c>
      <c r="P970" s="97"/>
    </row>
    <row r="971" spans="1:16">
      <c r="A971" s="105"/>
      <c r="B971" s="109"/>
      <c r="C971" s="1095" t="s">
        <v>695</v>
      </c>
      <c r="D971" s="118"/>
      <c r="E971" s="119" t="s">
        <v>137</v>
      </c>
      <c r="F971" s="125" t="s">
        <v>2854</v>
      </c>
      <c r="G971" s="109"/>
      <c r="H971" s="1118" t="s">
        <v>134</v>
      </c>
      <c r="I971" s="118"/>
      <c r="J971" s="119" t="s">
        <v>137</v>
      </c>
      <c r="K971" s="125" t="s">
        <v>2854</v>
      </c>
      <c r="L971" s="109"/>
      <c r="M971" s="1120" t="s">
        <v>134</v>
      </c>
      <c r="N971" s="118"/>
      <c r="O971" s="119" t="s">
        <v>137</v>
      </c>
      <c r="P971" s="125" t="s">
        <v>2854</v>
      </c>
    </row>
    <row r="972" spans="1:16">
      <c r="A972" s="105"/>
      <c r="B972" s="110"/>
      <c r="C972" s="1096"/>
      <c r="D972" s="94"/>
      <c r="E972" s="96" t="s">
        <v>117</v>
      </c>
      <c r="F972" s="97" t="s">
        <v>3145</v>
      </c>
      <c r="G972" s="110"/>
      <c r="H972" s="1098"/>
      <c r="I972" s="94"/>
      <c r="J972" s="96" t="s">
        <v>4113</v>
      </c>
      <c r="K972" s="97" t="s">
        <v>3144</v>
      </c>
      <c r="L972" s="110"/>
      <c r="M972" s="1099"/>
      <c r="N972" s="94"/>
      <c r="O972" s="96" t="s">
        <v>117</v>
      </c>
      <c r="P972" s="97" t="s">
        <v>3052</v>
      </c>
    </row>
    <row r="973" spans="1:16">
      <c r="A973" s="105"/>
      <c r="B973" s="126"/>
      <c r="C973" s="1096"/>
      <c r="D973" s="94"/>
      <c r="E973" s="96" t="s">
        <v>146</v>
      </c>
      <c r="F973" s="128" t="s">
        <v>4020</v>
      </c>
      <c r="G973" s="126"/>
      <c r="H973" s="1098"/>
      <c r="I973" s="94"/>
      <c r="J973" s="96" t="s">
        <v>146</v>
      </c>
      <c r="K973" s="97" t="s">
        <v>4093</v>
      </c>
      <c r="L973" s="126"/>
      <c r="M973" s="1099"/>
      <c r="N973" s="94"/>
      <c r="O973" s="96" t="s">
        <v>146</v>
      </c>
      <c r="P973" s="128" t="s">
        <v>4020</v>
      </c>
    </row>
    <row r="974" spans="1:16" ht="33">
      <c r="A974" s="105"/>
      <c r="B974" s="107"/>
      <c r="C974" s="1096"/>
      <c r="D974" s="94"/>
      <c r="E974" s="96" t="s">
        <v>251</v>
      </c>
      <c r="F974" s="104" t="s">
        <v>2920</v>
      </c>
      <c r="G974" s="107"/>
      <c r="H974" s="1098"/>
      <c r="I974" s="94"/>
      <c r="J974" s="96" t="s">
        <v>251</v>
      </c>
      <c r="K974" s="97" t="s">
        <v>2920</v>
      </c>
      <c r="L974" s="107"/>
      <c r="M974" s="1099"/>
      <c r="N974" s="94"/>
      <c r="O974" s="96" t="s">
        <v>251</v>
      </c>
      <c r="P974" s="104" t="s">
        <v>4127</v>
      </c>
    </row>
    <row r="975" spans="1:16">
      <c r="A975" s="105"/>
      <c r="B975" s="109"/>
      <c r="C975" s="1096"/>
      <c r="D975" s="94"/>
      <c r="E975" s="96"/>
      <c r="F975" s="97"/>
      <c r="G975" s="109"/>
      <c r="H975" s="1098"/>
      <c r="I975" s="94"/>
      <c r="J975" s="96"/>
      <c r="K975" s="97"/>
      <c r="L975" s="109"/>
      <c r="M975" s="1099"/>
      <c r="N975" s="94"/>
      <c r="O975" s="96"/>
      <c r="P975" s="97"/>
    </row>
    <row r="976" spans="1:16">
      <c r="A976" s="105"/>
      <c r="B976" s="110"/>
      <c r="C976" s="1096"/>
      <c r="D976" s="94"/>
      <c r="E976" s="96"/>
      <c r="F976" s="104"/>
      <c r="G976" s="110"/>
      <c r="H976" s="1098"/>
      <c r="I976" s="94"/>
      <c r="J976" s="96"/>
      <c r="K976" s="127"/>
      <c r="L976" s="110"/>
      <c r="M976" s="1099"/>
      <c r="N976" s="94"/>
      <c r="O976" s="96"/>
      <c r="P976" s="127"/>
    </row>
    <row r="977" spans="1:16">
      <c r="A977" s="105"/>
      <c r="B977" s="109"/>
      <c r="C977" s="1096"/>
      <c r="D977" s="94"/>
      <c r="E977" s="114"/>
      <c r="F977" s="136"/>
      <c r="G977" s="109"/>
      <c r="H977" s="1098"/>
      <c r="I977" s="94"/>
      <c r="J977" s="96"/>
      <c r="K977" s="128"/>
      <c r="L977" s="109"/>
      <c r="M977" s="1099"/>
      <c r="N977" s="94"/>
      <c r="O977" s="96"/>
      <c r="P977" s="128"/>
    </row>
    <row r="978" spans="1:16">
      <c r="A978" s="105"/>
      <c r="B978" s="110"/>
      <c r="C978" s="1096"/>
      <c r="D978" s="217"/>
      <c r="E978" s="114"/>
      <c r="F978" s="216"/>
      <c r="G978" s="110"/>
      <c r="H978" s="1098"/>
      <c r="I978" s="113"/>
      <c r="J978" s="114"/>
      <c r="K978" s="216"/>
      <c r="L978" s="110"/>
      <c r="M978" s="1099"/>
      <c r="N978" s="113"/>
      <c r="O978" s="114"/>
      <c r="P978" s="216"/>
    </row>
    <row r="979" spans="1:16">
      <c r="A979" s="105"/>
      <c r="B979" s="109"/>
      <c r="C979" s="1096"/>
      <c r="D979" s="217"/>
      <c r="E979" s="114"/>
      <c r="F979" s="216"/>
      <c r="G979" s="109"/>
      <c r="H979" s="1098"/>
      <c r="I979" s="113"/>
      <c r="J979" s="114"/>
      <c r="K979" s="216"/>
      <c r="L979" s="109"/>
      <c r="M979" s="1099"/>
      <c r="N979" s="113"/>
      <c r="O979" s="114"/>
      <c r="P979" s="216"/>
    </row>
    <row r="980" spans="1:16" ht="17.25" thickBot="1">
      <c r="A980" s="105"/>
      <c r="B980" s="110"/>
      <c r="C980" s="1097"/>
      <c r="D980" s="129"/>
      <c r="E980" s="130"/>
      <c r="F980" s="104"/>
      <c r="G980" s="110"/>
      <c r="H980" s="1127"/>
      <c r="I980" s="113"/>
      <c r="J980" s="130"/>
      <c r="K980" s="104"/>
      <c r="L980" s="110"/>
      <c r="M980" s="1126"/>
      <c r="N980" s="113"/>
      <c r="O980" s="131"/>
      <c r="P980" s="127"/>
    </row>
    <row r="981" spans="1:16" ht="33">
      <c r="A981" s="132"/>
      <c r="B981" s="109"/>
      <c r="C981" s="1095" t="s">
        <v>696</v>
      </c>
      <c r="D981" s="118" t="s">
        <v>136</v>
      </c>
      <c r="E981" s="133" t="s">
        <v>137</v>
      </c>
      <c r="F981" s="125" t="s">
        <v>4080</v>
      </c>
      <c r="G981" s="109"/>
      <c r="H981" s="1118" t="s">
        <v>135</v>
      </c>
      <c r="I981" s="118" t="s">
        <v>136</v>
      </c>
      <c r="J981" s="133" t="s">
        <v>137</v>
      </c>
      <c r="K981" s="125" t="s">
        <v>4217</v>
      </c>
      <c r="L981" s="109"/>
      <c r="M981" s="1120" t="s">
        <v>135</v>
      </c>
      <c r="N981" s="118" t="s">
        <v>136</v>
      </c>
      <c r="O981" s="133" t="s">
        <v>137</v>
      </c>
      <c r="P981" s="125" t="s">
        <v>4147</v>
      </c>
    </row>
    <row r="982" spans="1:16">
      <c r="A982" s="132"/>
      <c r="B982" s="110"/>
      <c r="C982" s="1096"/>
      <c r="D982" s="94" t="s">
        <v>141</v>
      </c>
      <c r="E982" s="96" t="s">
        <v>196</v>
      </c>
      <c r="F982" s="134" t="s">
        <v>4081</v>
      </c>
      <c r="G982" s="110"/>
      <c r="H982" s="1098"/>
      <c r="I982" s="94" t="s">
        <v>141</v>
      </c>
      <c r="J982" s="96" t="s">
        <v>196</v>
      </c>
      <c r="K982" s="134" t="s">
        <v>4092</v>
      </c>
      <c r="L982" s="110"/>
      <c r="M982" s="1099"/>
      <c r="N982" s="94" t="s">
        <v>141</v>
      </c>
      <c r="O982" s="96" t="s">
        <v>196</v>
      </c>
      <c r="P982" s="134" t="s">
        <v>4023</v>
      </c>
    </row>
    <row r="983" spans="1:16">
      <c r="A983" s="132"/>
      <c r="B983" s="135"/>
      <c r="C983" s="1096"/>
      <c r="D983" s="94" t="s">
        <v>145</v>
      </c>
      <c r="E983" s="96" t="s">
        <v>146</v>
      </c>
      <c r="F983" s="97" t="s">
        <v>2857</v>
      </c>
      <c r="G983" s="135"/>
      <c r="H983" s="1098"/>
      <c r="I983" s="94" t="s">
        <v>145</v>
      </c>
      <c r="J983" s="96" t="s">
        <v>146</v>
      </c>
      <c r="K983" s="97" t="s">
        <v>2857</v>
      </c>
      <c r="L983" s="135"/>
      <c r="M983" s="1099"/>
      <c r="N983" s="94" t="s">
        <v>145</v>
      </c>
      <c r="O983" s="96" t="s">
        <v>146</v>
      </c>
      <c r="P983" s="97" t="s">
        <v>2857</v>
      </c>
    </row>
    <row r="984" spans="1:16">
      <c r="A984" s="132"/>
      <c r="B984" s="110"/>
      <c r="C984" s="1096"/>
      <c r="D984" s="94" t="s">
        <v>147</v>
      </c>
      <c r="E984" s="96" t="s">
        <v>251</v>
      </c>
      <c r="F984" s="104" t="s">
        <v>2858</v>
      </c>
      <c r="G984" s="110"/>
      <c r="H984" s="1098"/>
      <c r="I984" s="94" t="s">
        <v>147</v>
      </c>
      <c r="J984" s="96" t="s">
        <v>251</v>
      </c>
      <c r="K984" s="104" t="s">
        <v>2858</v>
      </c>
      <c r="L984" s="110"/>
      <c r="M984" s="1099"/>
      <c r="N984" s="94" t="s">
        <v>147</v>
      </c>
      <c r="O984" s="96" t="s">
        <v>251</v>
      </c>
      <c r="P984" s="104" t="s">
        <v>2858</v>
      </c>
    </row>
    <row r="985" spans="1:16">
      <c r="A985" s="132"/>
      <c r="B985" s="135"/>
      <c r="C985" s="1096"/>
      <c r="D985" s="94" t="s">
        <v>1652</v>
      </c>
      <c r="E985" s="114" t="s">
        <v>3223</v>
      </c>
      <c r="F985" s="136" t="s">
        <v>2859</v>
      </c>
      <c r="G985" s="135"/>
      <c r="H985" s="1098"/>
      <c r="I985" s="94" t="s">
        <v>1652</v>
      </c>
      <c r="J985" s="114" t="s">
        <v>4114</v>
      </c>
      <c r="K985" s="136" t="s">
        <v>2859</v>
      </c>
      <c r="L985" s="135"/>
      <c r="M985" s="1099"/>
      <c r="N985" s="94" t="s">
        <v>1652</v>
      </c>
      <c r="O985" s="114" t="s">
        <v>3223</v>
      </c>
      <c r="P985" s="136" t="s">
        <v>2859</v>
      </c>
    </row>
    <row r="986" spans="1:16">
      <c r="A986" s="132"/>
      <c r="B986" s="110"/>
      <c r="C986" s="1096"/>
      <c r="D986" s="94"/>
      <c r="E986" s="96"/>
      <c r="F986" s="97"/>
      <c r="G986" s="110"/>
      <c r="H986" s="1098"/>
      <c r="I986" s="94"/>
      <c r="J986" s="96"/>
      <c r="K986" s="97"/>
      <c r="L986" s="110"/>
      <c r="M986" s="1099"/>
      <c r="N986" s="94"/>
      <c r="O986" s="96"/>
      <c r="P986" s="97"/>
    </row>
    <row r="987" spans="1:16">
      <c r="A987" s="132"/>
      <c r="B987" s="135"/>
      <c r="C987" s="1096"/>
      <c r="D987" s="94"/>
      <c r="E987" s="114"/>
      <c r="F987" s="136"/>
      <c r="G987" s="135"/>
      <c r="H987" s="1098"/>
      <c r="I987" s="94"/>
      <c r="J987" s="114"/>
      <c r="K987" s="136"/>
      <c r="L987" s="135"/>
      <c r="M987" s="1099"/>
      <c r="N987" s="94"/>
      <c r="O987" s="114"/>
      <c r="P987" s="136"/>
    </row>
    <row r="988" spans="1:16">
      <c r="A988" s="132"/>
      <c r="B988" s="110"/>
      <c r="C988" s="1096"/>
      <c r="D988" s="94"/>
      <c r="E988" s="96"/>
      <c r="F988" s="97"/>
      <c r="G988" s="110"/>
      <c r="H988" s="1098"/>
      <c r="I988" s="94"/>
      <c r="J988" s="96"/>
      <c r="K988" s="97"/>
      <c r="L988" s="110"/>
      <c r="M988" s="1099"/>
      <c r="N988" s="94"/>
      <c r="O988" s="96"/>
      <c r="P988" s="97"/>
    </row>
    <row r="989" spans="1:16">
      <c r="A989" s="132"/>
      <c r="B989" s="135"/>
      <c r="C989" s="1096"/>
      <c r="D989" s="94"/>
      <c r="E989" s="96"/>
      <c r="F989" s="97"/>
      <c r="G989" s="135"/>
      <c r="H989" s="1098"/>
      <c r="I989" s="94"/>
      <c r="J989" s="96"/>
      <c r="K989" s="97"/>
      <c r="L989" s="135"/>
      <c r="M989" s="1099"/>
      <c r="N989" s="94"/>
      <c r="O989" s="96"/>
      <c r="P989" s="97"/>
    </row>
    <row r="990" spans="1:16" ht="17.25" thickBot="1">
      <c r="A990" s="132"/>
      <c r="B990" s="110"/>
      <c r="C990" s="1097"/>
      <c r="D990" s="115"/>
      <c r="E990" s="116"/>
      <c r="F990" s="117"/>
      <c r="G990" s="110"/>
      <c r="H990" s="1127"/>
      <c r="I990" s="115"/>
      <c r="J990" s="130"/>
      <c r="K990" s="104"/>
      <c r="L990" s="110"/>
      <c r="M990" s="1126"/>
      <c r="N990" s="115"/>
      <c r="O990" s="130"/>
      <c r="P990" s="104"/>
    </row>
    <row r="991" spans="1:16">
      <c r="A991" s="132"/>
      <c r="B991" s="135"/>
      <c r="C991" s="1095" t="s">
        <v>697</v>
      </c>
      <c r="D991" s="137" t="s">
        <v>150</v>
      </c>
      <c r="E991" s="138"/>
      <c r="F991" s="139" t="s">
        <v>151</v>
      </c>
      <c r="G991" s="135"/>
      <c r="H991" s="1118" t="s">
        <v>149</v>
      </c>
      <c r="I991" s="137" t="s">
        <v>150</v>
      </c>
      <c r="J991" s="138"/>
      <c r="K991" s="139" t="s">
        <v>151</v>
      </c>
      <c r="L991" s="135"/>
      <c r="M991" s="1120" t="s">
        <v>149</v>
      </c>
      <c r="N991" s="137" t="s">
        <v>150</v>
      </c>
      <c r="O991" s="138"/>
      <c r="P991" s="139" t="s">
        <v>151</v>
      </c>
    </row>
    <row r="992" spans="1:16">
      <c r="A992" s="132"/>
      <c r="B992" s="110"/>
      <c r="C992" s="1096"/>
      <c r="D992" s="120"/>
      <c r="E992" s="121"/>
      <c r="F992" s="140"/>
      <c r="G992" s="110"/>
      <c r="H992" s="1098"/>
      <c r="I992" s="94"/>
      <c r="J992" s="96"/>
      <c r="K992" s="97"/>
      <c r="L992" s="110"/>
      <c r="M992" s="1099"/>
      <c r="N992" s="94"/>
      <c r="O992" s="96"/>
      <c r="P992" s="97"/>
    </row>
    <row r="993" spans="1:16">
      <c r="A993" s="132"/>
      <c r="B993" s="135"/>
      <c r="C993" s="1096"/>
      <c r="D993" s="94"/>
      <c r="E993" s="96"/>
      <c r="F993" s="97"/>
      <c r="G993" s="135"/>
      <c r="H993" s="1098"/>
      <c r="I993" s="94"/>
      <c r="J993" s="96"/>
      <c r="K993" s="97"/>
      <c r="L993" s="135"/>
      <c r="M993" s="1099"/>
      <c r="N993" s="94"/>
      <c r="O993" s="96"/>
      <c r="P993" s="97"/>
    </row>
    <row r="994" spans="1:16">
      <c r="A994" s="132"/>
      <c r="B994" s="110"/>
      <c r="C994" s="1096"/>
      <c r="D994" s="113"/>
      <c r="E994" s="114"/>
      <c r="F994" s="104"/>
      <c r="G994" s="110"/>
      <c r="H994" s="1098"/>
      <c r="I994" s="113"/>
      <c r="J994" s="114"/>
      <c r="K994" s="104"/>
      <c r="L994" s="110"/>
      <c r="M994" s="1099"/>
      <c r="N994" s="113"/>
      <c r="O994" s="114"/>
      <c r="P994" s="104"/>
    </row>
    <row r="995" spans="1:16">
      <c r="A995" s="1122"/>
      <c r="B995" s="135"/>
      <c r="C995" s="1096"/>
      <c r="D995" s="94"/>
      <c r="E995" s="96"/>
      <c r="F995" s="97"/>
      <c r="G995" s="135"/>
      <c r="H995" s="1098"/>
      <c r="I995" s="94"/>
      <c r="J995" s="96"/>
      <c r="K995" s="97"/>
      <c r="L995" s="135"/>
      <c r="M995" s="1099"/>
      <c r="N995" s="94"/>
      <c r="O995" s="96"/>
      <c r="P995" s="97"/>
    </row>
    <row r="996" spans="1:16">
      <c r="A996" s="1122"/>
      <c r="B996" s="110"/>
      <c r="C996" s="1096"/>
      <c r="D996" s="94"/>
      <c r="E996" s="96"/>
      <c r="F996" s="97"/>
      <c r="G996" s="110"/>
      <c r="H996" s="1098"/>
      <c r="I996" s="94"/>
      <c r="J996" s="96"/>
      <c r="K996" s="97"/>
      <c r="L996" s="110"/>
      <c r="M996" s="1099"/>
      <c r="N996" s="94"/>
      <c r="O996" s="96"/>
      <c r="P996" s="97"/>
    </row>
    <row r="997" spans="1:16">
      <c r="A997" s="1122"/>
      <c r="B997" s="135"/>
      <c r="C997" s="1096"/>
      <c r="D997" s="113"/>
      <c r="E997" s="114"/>
      <c r="F997" s="104"/>
      <c r="G997" s="135"/>
      <c r="H997" s="1098"/>
      <c r="I997" s="113"/>
      <c r="J997" s="114"/>
      <c r="K997" s="104"/>
      <c r="L997" s="135"/>
      <c r="M997" s="1099"/>
      <c r="N997" s="113"/>
      <c r="O997" s="114"/>
      <c r="P997" s="104"/>
    </row>
    <row r="998" spans="1:16" ht="17.25" thickBot="1">
      <c r="A998" s="1123"/>
      <c r="B998" s="141"/>
      <c r="C998" s="1117"/>
      <c r="D998" s="142"/>
      <c r="E998" s="143"/>
      <c r="F998" s="144"/>
      <c r="G998" s="141"/>
      <c r="H998" s="1119"/>
      <c r="I998" s="142"/>
      <c r="J998" s="143"/>
      <c r="K998" s="144"/>
      <c r="L998" s="141"/>
      <c r="M998" s="1121"/>
      <c r="N998" s="142"/>
      <c r="O998" s="143"/>
      <c r="P998" s="144"/>
    </row>
    <row r="999" spans="1:16" s="146" customFormat="1" ht="27" customHeight="1" thickTop="1" thickBot="1">
      <c r="A999" s="145"/>
      <c r="B999" s="1124" t="s">
        <v>152</v>
      </c>
      <c r="C999" s="1124"/>
      <c r="D999" s="1124"/>
      <c r="E999" s="1124"/>
      <c r="F999" s="1124"/>
      <c r="G999" s="1125" t="s">
        <v>153</v>
      </c>
      <c r="H999" s="1125"/>
      <c r="I999" s="1125"/>
      <c r="J999" s="1125"/>
      <c r="K999" s="1125"/>
      <c r="L999" s="1125"/>
      <c r="M999" s="1125"/>
      <c r="N999" s="1128" t="s">
        <v>154</v>
      </c>
      <c r="O999" s="1128"/>
      <c r="P999" s="1128"/>
    </row>
    <row r="1000" spans="1:16" s="159" customFormat="1" ht="21.75" customHeight="1" thickTop="1" thickBot="1">
      <c r="A1000" s="147" t="s">
        <v>0</v>
      </c>
      <c r="B1000" s="148"/>
      <c r="C1000" s="149" t="s">
        <v>155</v>
      </c>
      <c r="D1000" s="150" t="s">
        <v>156</v>
      </c>
      <c r="E1000" s="151" t="s">
        <v>157</v>
      </c>
      <c r="F1000" s="152" t="s">
        <v>158</v>
      </c>
      <c r="G1000" s="153" t="s">
        <v>159</v>
      </c>
      <c r="H1000" s="154" t="s">
        <v>150</v>
      </c>
      <c r="I1000" s="155" t="s">
        <v>156</v>
      </c>
      <c r="J1000" s="155" t="s">
        <v>157</v>
      </c>
      <c r="K1000" s="155" t="s">
        <v>158</v>
      </c>
      <c r="L1000" s="154" t="s">
        <v>160</v>
      </c>
      <c r="M1000" s="156" t="s">
        <v>161</v>
      </c>
      <c r="N1000" s="157" t="s">
        <v>155</v>
      </c>
      <c r="O1000" s="151" t="s">
        <v>157</v>
      </c>
      <c r="P1000" s="158" t="s">
        <v>158</v>
      </c>
    </row>
    <row r="1001" spans="1:16" s="172" customFormat="1" ht="17.25" thickTop="1">
      <c r="A1001" s="1137">
        <f>A915</f>
        <v>46152</v>
      </c>
      <c r="B1001" s="1132" t="s">
        <v>698</v>
      </c>
      <c r="C1001" s="160" t="s">
        <v>879</v>
      </c>
      <c r="D1001" s="161" t="s">
        <v>1013</v>
      </c>
      <c r="E1001" s="162" t="s">
        <v>137</v>
      </c>
      <c r="F1001" s="163" t="s">
        <v>1874</v>
      </c>
      <c r="G1001" s="164" t="s">
        <v>1610</v>
      </c>
      <c r="H1001" s="165" t="s">
        <v>3813</v>
      </c>
      <c r="I1001" s="166" t="s">
        <v>3274</v>
      </c>
      <c r="J1001" s="166" t="s">
        <v>3702</v>
      </c>
      <c r="K1001" s="167" t="s">
        <v>3815</v>
      </c>
      <c r="L1001" s="168"/>
      <c r="M1001" s="169"/>
      <c r="N1001" s="170"/>
      <c r="O1001" s="166"/>
      <c r="P1001" s="171"/>
    </row>
    <row r="1002" spans="1:16" s="172" customFormat="1">
      <c r="A1002" s="1138"/>
      <c r="B1002" s="1133"/>
      <c r="C1002" s="1076" t="s">
        <v>3833</v>
      </c>
      <c r="D1002" s="185" t="s">
        <v>2098</v>
      </c>
      <c r="E1002" s="1077" t="s">
        <v>3701</v>
      </c>
      <c r="F1002" s="1078" t="s">
        <v>3834</v>
      </c>
      <c r="G1002" s="173" t="s">
        <v>1519</v>
      </c>
      <c r="H1002" s="177" t="s">
        <v>3835</v>
      </c>
      <c r="I1002" s="175" t="s">
        <v>3274</v>
      </c>
      <c r="J1002" s="175" t="s">
        <v>3701</v>
      </c>
      <c r="K1002" s="178" t="s">
        <v>3836</v>
      </c>
      <c r="L1002" s="179"/>
      <c r="M1002" s="180"/>
      <c r="N1002" s="181"/>
      <c r="O1002" s="175"/>
      <c r="P1002" s="182"/>
    </row>
    <row r="1003" spans="1:16" s="172" customFormat="1">
      <c r="A1003" s="1138"/>
      <c r="B1003" s="1133"/>
      <c r="C1003" s="173"/>
      <c r="D1003" s="174"/>
      <c r="E1003" s="175"/>
      <c r="F1003" s="176"/>
      <c r="G1003" s="173"/>
      <c r="H1003" s="183"/>
      <c r="I1003" s="175"/>
      <c r="J1003" s="175"/>
      <c r="K1003" s="178"/>
      <c r="L1003" s="184"/>
      <c r="M1003" s="180"/>
      <c r="N1003" s="181"/>
      <c r="O1003" s="175"/>
      <c r="P1003" s="182"/>
    </row>
    <row r="1004" spans="1:16" s="172" customFormat="1">
      <c r="A1004" s="1138"/>
      <c r="B1004" s="1133"/>
      <c r="C1004" s="173"/>
      <c r="D1004" s="218"/>
      <c r="E1004" s="175"/>
      <c r="F1004" s="176"/>
      <c r="G1004" s="173"/>
      <c r="H1004" s="183"/>
      <c r="I1004" s="175"/>
      <c r="J1004" s="175"/>
      <c r="K1004" s="187"/>
      <c r="L1004" s="184"/>
      <c r="M1004" s="180"/>
      <c r="N1004" s="181"/>
      <c r="O1004" s="175"/>
      <c r="P1004" s="182"/>
    </row>
    <row r="1005" spans="1:16" s="172" customFormat="1">
      <c r="A1005" s="1138"/>
      <c r="B1005" s="1133"/>
      <c r="C1005" s="173"/>
      <c r="D1005" s="185"/>
      <c r="E1005" s="175"/>
      <c r="F1005" s="182"/>
      <c r="G1005" s="173"/>
      <c r="H1005" s="186"/>
      <c r="I1005" s="175"/>
      <c r="J1005" s="175"/>
      <c r="K1005" s="187"/>
      <c r="L1005" s="184"/>
      <c r="M1005" s="180"/>
      <c r="N1005" s="181"/>
      <c r="O1005" s="175"/>
      <c r="P1005" s="182"/>
    </row>
    <row r="1006" spans="1:16" s="172" customFormat="1">
      <c r="A1006" s="1138"/>
      <c r="B1006" s="1133"/>
      <c r="C1006" s="173"/>
      <c r="D1006" s="174"/>
      <c r="E1006" s="175"/>
      <c r="F1006" s="188"/>
      <c r="G1006" s="198"/>
      <c r="H1006" s="183"/>
      <c r="I1006" s="191"/>
      <c r="J1006" s="175"/>
      <c r="K1006" s="178"/>
      <c r="L1006" s="189"/>
      <c r="M1006" s="190"/>
      <c r="N1006" s="181"/>
      <c r="O1006" s="175"/>
      <c r="P1006" s="182"/>
    </row>
    <row r="1007" spans="1:16" s="172" customFormat="1">
      <c r="A1007" s="1138"/>
      <c r="B1007" s="1133"/>
      <c r="C1007" s="173"/>
      <c r="D1007" s="174"/>
      <c r="E1007" s="175"/>
      <c r="F1007" s="182"/>
      <c r="G1007" s="173"/>
      <c r="H1007" s="183"/>
      <c r="I1007" s="191"/>
      <c r="J1007" s="175"/>
      <c r="K1007" s="178"/>
      <c r="L1007" s="184"/>
      <c r="M1007" s="180"/>
      <c r="N1007" s="181"/>
      <c r="O1007" s="175"/>
      <c r="P1007" s="182"/>
    </row>
    <row r="1008" spans="1:16" s="172" customFormat="1">
      <c r="A1008" s="1138"/>
      <c r="B1008" s="1133"/>
      <c r="C1008" s="173"/>
      <c r="D1008" s="174"/>
      <c r="E1008" s="175"/>
      <c r="F1008" s="182"/>
      <c r="G1008" s="219"/>
      <c r="H1008" s="183"/>
      <c r="I1008" s="175"/>
      <c r="J1008" s="175"/>
      <c r="K1008" s="178"/>
      <c r="L1008" s="184"/>
      <c r="M1008" s="180"/>
      <c r="N1008" s="181"/>
      <c r="O1008" s="175"/>
      <c r="P1008" s="182"/>
    </row>
    <row r="1009" spans="1:16" s="172" customFormat="1">
      <c r="A1009" s="1138"/>
      <c r="B1009" s="1133"/>
      <c r="C1009" s="173"/>
      <c r="D1009" s="174"/>
      <c r="E1009" s="175"/>
      <c r="F1009" s="188"/>
      <c r="G1009" s="173"/>
      <c r="H1009" s="183"/>
      <c r="I1009" s="191"/>
      <c r="J1009" s="175"/>
      <c r="K1009" s="178"/>
      <c r="L1009" s="184"/>
      <c r="M1009" s="180"/>
      <c r="N1009" s="181"/>
      <c r="O1009" s="175"/>
      <c r="P1009" s="182"/>
    </row>
    <row r="1010" spans="1:16" s="172" customFormat="1">
      <c r="A1010" s="1138"/>
      <c r="B1010" s="1133"/>
      <c r="C1010" s="173"/>
      <c r="D1010" s="174"/>
      <c r="E1010" s="175"/>
      <c r="F1010" s="182"/>
      <c r="G1010" s="173"/>
      <c r="H1010" s="183"/>
      <c r="I1010" s="191"/>
      <c r="J1010" s="175"/>
      <c r="K1010" s="178"/>
      <c r="L1010" s="184"/>
      <c r="M1010" s="180"/>
      <c r="N1010" s="181"/>
      <c r="O1010" s="175"/>
      <c r="P1010" s="182"/>
    </row>
    <row r="1011" spans="1:16" s="172" customFormat="1">
      <c r="A1011" s="1138"/>
      <c r="B1011" s="1133"/>
      <c r="C1011" s="192"/>
      <c r="D1011" s="193"/>
      <c r="E1011" s="194"/>
      <c r="F1011" s="195"/>
      <c r="G1011" s="173"/>
      <c r="H1011" s="177"/>
      <c r="I1011" s="175"/>
      <c r="J1011" s="175"/>
      <c r="K1011" s="178"/>
      <c r="L1011" s="184"/>
      <c r="M1011" s="180"/>
      <c r="N1011" s="196"/>
      <c r="O1011" s="194"/>
      <c r="P1011" s="195"/>
    </row>
    <row r="1012" spans="1:16" s="172" customFormat="1">
      <c r="A1012" s="1138"/>
      <c r="B1012" s="1133"/>
      <c r="C1012" s="192"/>
      <c r="D1012" s="193"/>
      <c r="E1012" s="194"/>
      <c r="F1012" s="195"/>
      <c r="G1012" s="198"/>
      <c r="H1012" s="183"/>
      <c r="I1012" s="191"/>
      <c r="J1012" s="175"/>
      <c r="K1012" s="178"/>
      <c r="L1012" s="184"/>
      <c r="M1012" s="180"/>
      <c r="N1012" s="196"/>
      <c r="O1012" s="194"/>
      <c r="P1012" s="195"/>
    </row>
    <row r="1013" spans="1:16" s="172" customFormat="1">
      <c r="A1013" s="1138"/>
      <c r="B1013" s="1133"/>
      <c r="C1013" s="192"/>
      <c r="D1013" s="193"/>
      <c r="E1013" s="194"/>
      <c r="F1013" s="195"/>
      <c r="G1013" s="173"/>
      <c r="H1013" s="199"/>
      <c r="I1013" s="191"/>
      <c r="J1013" s="200"/>
      <c r="K1013" s="197"/>
      <c r="L1013" s="184"/>
      <c r="M1013" s="180"/>
      <c r="N1013" s="196"/>
      <c r="O1013" s="194"/>
      <c r="P1013" s="195"/>
    </row>
    <row r="1014" spans="1:16" s="172" customFormat="1">
      <c r="A1014" s="1138"/>
      <c r="B1014" s="1133"/>
      <c r="C1014" s="192"/>
      <c r="D1014" s="193"/>
      <c r="E1014" s="194"/>
      <c r="F1014" s="195"/>
      <c r="G1014" s="173"/>
      <c r="H1014" s="201"/>
      <c r="I1014" s="175"/>
      <c r="J1014" s="175"/>
      <c r="K1014" s="178"/>
      <c r="L1014" s="184"/>
      <c r="M1014" s="180"/>
      <c r="N1014" s="196"/>
      <c r="O1014" s="194"/>
      <c r="P1014" s="195"/>
    </row>
    <row r="1015" spans="1:16" s="172" customFormat="1">
      <c r="A1015" s="1138"/>
      <c r="B1015" s="1133"/>
      <c r="C1015" s="192"/>
      <c r="D1015" s="193"/>
      <c r="E1015" s="194"/>
      <c r="F1015" s="195"/>
      <c r="G1015" s="198"/>
      <c r="H1015" s="183"/>
      <c r="I1015" s="200"/>
      <c r="J1015" s="200"/>
      <c r="K1015" s="197"/>
      <c r="L1015" s="184"/>
      <c r="M1015" s="180"/>
      <c r="N1015" s="196"/>
      <c r="O1015" s="194"/>
      <c r="P1015" s="195"/>
    </row>
    <row r="1016" spans="1:16" s="172" customFormat="1">
      <c r="A1016" s="1138"/>
      <c r="B1016" s="1133"/>
      <c r="C1016" s="192"/>
      <c r="D1016" s="193"/>
      <c r="E1016" s="194"/>
      <c r="F1016" s="195"/>
      <c r="G1016" s="173"/>
      <c r="H1016" s="183"/>
      <c r="I1016" s="200"/>
      <c r="J1016" s="200"/>
      <c r="K1016" s="197"/>
      <c r="L1016" s="179"/>
      <c r="M1016" s="180"/>
      <c r="N1016" s="196"/>
      <c r="O1016" s="194"/>
      <c r="P1016" s="195"/>
    </row>
    <row r="1017" spans="1:16" s="172" customFormat="1">
      <c r="A1017" s="1138"/>
      <c r="B1017" s="1133"/>
      <c r="C1017" s="192"/>
      <c r="D1017" s="193"/>
      <c r="E1017" s="194"/>
      <c r="F1017" s="195"/>
      <c r="G1017" s="192"/>
      <c r="H1017" s="201"/>
      <c r="I1017" s="202"/>
      <c r="J1017" s="202"/>
      <c r="K1017" s="203"/>
      <c r="L1017" s="204"/>
      <c r="M1017" s="190"/>
      <c r="N1017" s="196"/>
      <c r="O1017" s="194"/>
      <c r="P1017" s="195"/>
    </row>
    <row r="1018" spans="1:16" s="172" customFormat="1">
      <c r="A1018" s="1138"/>
      <c r="B1018" s="1133"/>
      <c r="C1018" s="192"/>
      <c r="D1018" s="193"/>
      <c r="E1018" s="194"/>
      <c r="F1018" s="195"/>
      <c r="G1018" s="192"/>
      <c r="H1018" s="201"/>
      <c r="I1018" s="202"/>
      <c r="J1018" s="202"/>
      <c r="K1018" s="203"/>
      <c r="L1018" s="204"/>
      <c r="M1018" s="190"/>
      <c r="N1018" s="196"/>
      <c r="O1018" s="194"/>
      <c r="P1018" s="195"/>
    </row>
    <row r="1019" spans="1:16" s="172" customFormat="1">
      <c r="A1019" s="1138"/>
      <c r="B1019" s="1133"/>
      <c r="C1019" s="192"/>
      <c r="D1019" s="193"/>
      <c r="E1019" s="194"/>
      <c r="F1019" s="195"/>
      <c r="G1019" s="192"/>
      <c r="H1019" s="201"/>
      <c r="I1019" s="202"/>
      <c r="J1019" s="202"/>
      <c r="K1019" s="203"/>
      <c r="L1019" s="204"/>
      <c r="M1019" s="190"/>
      <c r="N1019" s="196"/>
      <c r="O1019" s="194"/>
      <c r="P1019" s="195"/>
    </row>
    <row r="1020" spans="1:16" s="172" customFormat="1" ht="17.25" thickBot="1">
      <c r="A1020" s="1139"/>
      <c r="B1020" s="1134"/>
      <c r="C1020" s="205"/>
      <c r="D1020" s="206"/>
      <c r="E1020" s="207"/>
      <c r="F1020" s="208"/>
      <c r="G1020" s="209"/>
      <c r="H1020" s="210"/>
      <c r="I1020" s="211"/>
      <c r="J1020" s="211"/>
      <c r="K1020" s="212"/>
      <c r="L1020" s="213"/>
      <c r="M1020" s="214"/>
      <c r="N1020" s="215"/>
      <c r="O1020" s="207"/>
      <c r="P1020" s="208"/>
    </row>
    <row r="1021" spans="1:16" s="71" customFormat="1" ht="35.25" customHeight="1" thickTop="1" thickBot="1">
      <c r="A1021" s="1135">
        <f>A915+1</f>
        <v>46153</v>
      </c>
      <c r="B1021" s="90" t="s">
        <v>162</v>
      </c>
      <c r="C1021" s="1095" t="s">
        <v>693</v>
      </c>
      <c r="D1021" s="91" t="s">
        <v>114</v>
      </c>
      <c r="E1021" s="92" t="s">
        <v>137</v>
      </c>
      <c r="F1021" s="93" t="s">
        <v>4120</v>
      </c>
      <c r="G1021" s="90" t="s">
        <v>162</v>
      </c>
      <c r="H1021" s="1098" t="s">
        <v>163</v>
      </c>
      <c r="I1021" s="91" t="s">
        <v>114</v>
      </c>
      <c r="J1021" s="92" t="s">
        <v>137</v>
      </c>
      <c r="K1021" s="93" t="s">
        <v>4120</v>
      </c>
      <c r="L1021" s="90" t="s">
        <v>162</v>
      </c>
      <c r="M1021" s="1099" t="s">
        <v>163</v>
      </c>
      <c r="N1021" s="91" t="s">
        <v>114</v>
      </c>
      <c r="O1021" s="92" t="s">
        <v>137</v>
      </c>
      <c r="P1021" s="93" t="s">
        <v>4261</v>
      </c>
    </row>
    <row r="1022" spans="1:16" ht="18" customHeight="1">
      <c r="A1022" s="1136"/>
      <c r="B1022" s="1100" t="s">
        <v>4129</v>
      </c>
      <c r="C1022" s="1096"/>
      <c r="D1022" s="94" t="s">
        <v>1536</v>
      </c>
      <c r="E1022" s="95" t="s">
        <v>196</v>
      </c>
      <c r="F1022" s="93" t="s">
        <v>4118</v>
      </c>
      <c r="G1022" s="1100" t="s">
        <v>12</v>
      </c>
      <c r="H1022" s="1098"/>
      <c r="I1022" s="94" t="s">
        <v>1536</v>
      </c>
      <c r="J1022" s="95" t="s">
        <v>196</v>
      </c>
      <c r="K1022" s="93" t="s">
        <v>4118</v>
      </c>
      <c r="L1022" s="1100" t="s">
        <v>20</v>
      </c>
      <c r="M1022" s="1099"/>
      <c r="N1022" s="94" t="s">
        <v>1536</v>
      </c>
      <c r="O1022" s="95" t="s">
        <v>196</v>
      </c>
      <c r="P1022" s="93" t="s">
        <v>4067</v>
      </c>
    </row>
    <row r="1023" spans="1:16" ht="17.25" thickBot="1">
      <c r="A1023" s="1136"/>
      <c r="B1023" s="1101"/>
      <c r="C1023" s="1096"/>
      <c r="D1023" s="94" t="s">
        <v>116</v>
      </c>
      <c r="E1023" s="96" t="s">
        <v>146</v>
      </c>
      <c r="F1023" s="98" t="s">
        <v>4067</v>
      </c>
      <c r="G1023" s="1101"/>
      <c r="H1023" s="1098"/>
      <c r="I1023" s="94" t="s">
        <v>116</v>
      </c>
      <c r="J1023" s="96" t="s">
        <v>146</v>
      </c>
      <c r="K1023" s="98" t="s">
        <v>1105</v>
      </c>
      <c r="L1023" s="1101"/>
      <c r="M1023" s="1099"/>
      <c r="N1023" s="94" t="s">
        <v>116</v>
      </c>
      <c r="O1023" s="96" t="s">
        <v>146</v>
      </c>
      <c r="P1023" s="98" t="s">
        <v>1105</v>
      </c>
    </row>
    <row r="1024" spans="1:16" ht="17.25" thickBot="1">
      <c r="A1024" s="1136"/>
      <c r="B1024" s="90" t="s">
        <v>167</v>
      </c>
      <c r="C1024" s="1096"/>
      <c r="D1024" s="94" t="s">
        <v>165</v>
      </c>
      <c r="E1024" s="96" t="s">
        <v>251</v>
      </c>
      <c r="F1024" s="97" t="s">
        <v>1105</v>
      </c>
      <c r="G1024" s="90" t="s">
        <v>167</v>
      </c>
      <c r="H1024" s="1098"/>
      <c r="I1024" s="94" t="s">
        <v>165</v>
      </c>
      <c r="J1024" s="96" t="s">
        <v>251</v>
      </c>
      <c r="K1024" s="97" t="s">
        <v>1105</v>
      </c>
      <c r="L1024" s="90" t="s">
        <v>167</v>
      </c>
      <c r="M1024" s="1099"/>
      <c r="N1024" s="94" t="s">
        <v>165</v>
      </c>
      <c r="O1024" s="96" t="s">
        <v>251</v>
      </c>
      <c r="P1024" s="97" t="s">
        <v>1105</v>
      </c>
    </row>
    <row r="1025" spans="1:16">
      <c r="A1025" s="1136"/>
      <c r="B1025" s="1081" t="s">
        <v>4155</v>
      </c>
      <c r="C1025" s="1096"/>
      <c r="D1025" s="94" t="s">
        <v>120</v>
      </c>
      <c r="E1025" s="96" t="s">
        <v>197</v>
      </c>
      <c r="F1025" s="97" t="s">
        <v>4142</v>
      </c>
      <c r="G1025" s="1081" t="s">
        <v>1527</v>
      </c>
      <c r="H1025" s="1098"/>
      <c r="I1025" s="94" t="s">
        <v>120</v>
      </c>
      <c r="J1025" s="96" t="s">
        <v>197</v>
      </c>
      <c r="K1025" s="101" t="s">
        <v>4222</v>
      </c>
      <c r="L1025" s="1081" t="s">
        <v>4067</v>
      </c>
      <c r="M1025" s="1099"/>
      <c r="N1025" s="94" t="s">
        <v>120</v>
      </c>
      <c r="O1025" s="96" t="s">
        <v>197</v>
      </c>
      <c r="P1025" s="101" t="s">
        <v>4247</v>
      </c>
    </row>
    <row r="1026" spans="1:16" ht="33">
      <c r="A1026" s="1136"/>
      <c r="B1026" s="1082"/>
      <c r="C1026" s="1096"/>
      <c r="D1026" s="94" t="s">
        <v>1697</v>
      </c>
      <c r="E1026" s="96" t="s">
        <v>1789</v>
      </c>
      <c r="F1026" s="97" t="s">
        <v>4279</v>
      </c>
      <c r="G1026" s="1082"/>
      <c r="H1026" s="1098"/>
      <c r="I1026" s="94" t="s">
        <v>1697</v>
      </c>
      <c r="J1026" s="96" t="s">
        <v>4230</v>
      </c>
      <c r="K1026" s="97" t="s">
        <v>4223</v>
      </c>
      <c r="L1026" s="1082"/>
      <c r="M1026" s="1099"/>
      <c r="N1026" s="94" t="s">
        <v>1697</v>
      </c>
      <c r="O1026" s="96" t="s">
        <v>4230</v>
      </c>
      <c r="P1026" s="97" t="s">
        <v>4223</v>
      </c>
    </row>
    <row r="1027" spans="1:16" ht="33">
      <c r="A1027" s="1136"/>
      <c r="B1027" s="1083"/>
      <c r="C1027" s="1096"/>
      <c r="D1027" s="94" t="s">
        <v>1790</v>
      </c>
      <c r="E1027" s="96" t="s">
        <v>1791</v>
      </c>
      <c r="F1027" s="93" t="s">
        <v>4140</v>
      </c>
      <c r="G1027" s="1083" t="s">
        <v>1565</v>
      </c>
      <c r="H1027" s="1098"/>
      <c r="I1027" s="94" t="s">
        <v>1790</v>
      </c>
      <c r="J1027" s="96" t="s">
        <v>1791</v>
      </c>
      <c r="K1027" s="93" t="s">
        <v>4226</v>
      </c>
      <c r="L1027" s="1083"/>
      <c r="M1027" s="1099"/>
      <c r="N1027" s="94" t="s">
        <v>1790</v>
      </c>
      <c r="O1027" s="96" t="s">
        <v>1791</v>
      </c>
      <c r="P1027" s="93" t="s">
        <v>4249</v>
      </c>
    </row>
    <row r="1028" spans="1:16">
      <c r="A1028" s="1136"/>
      <c r="B1028" s="1082"/>
      <c r="C1028" s="1096"/>
      <c r="D1028" s="94"/>
      <c r="E1028" s="96" t="s">
        <v>2830</v>
      </c>
      <c r="F1028" s="99" t="s">
        <v>2831</v>
      </c>
      <c r="G1028" s="1082"/>
      <c r="H1028" s="1098"/>
      <c r="I1028" s="94"/>
      <c r="J1028" s="96" t="s">
        <v>2830</v>
      </c>
      <c r="K1028" s="99" t="s">
        <v>2831</v>
      </c>
      <c r="L1028" s="1082"/>
      <c r="M1028" s="1099"/>
      <c r="N1028" s="94"/>
      <c r="O1028" s="96" t="s">
        <v>2830</v>
      </c>
      <c r="P1028" s="99" t="s">
        <v>2831</v>
      </c>
    </row>
    <row r="1029" spans="1:16">
      <c r="A1029" s="1136"/>
      <c r="B1029" s="1083"/>
      <c r="C1029" s="1096"/>
      <c r="D1029" s="94"/>
      <c r="E1029" s="96" t="s">
        <v>2832</v>
      </c>
      <c r="F1029" s="102" t="s">
        <v>2833</v>
      </c>
      <c r="G1029" s="1083"/>
      <c r="H1029" s="1098"/>
      <c r="I1029" s="94"/>
      <c r="J1029" s="96" t="s">
        <v>2832</v>
      </c>
      <c r="K1029" s="102" t="s">
        <v>2833</v>
      </c>
      <c r="L1029" s="1083"/>
      <c r="M1029" s="1099"/>
      <c r="N1029" s="94"/>
      <c r="O1029" s="96" t="s">
        <v>2832</v>
      </c>
      <c r="P1029" s="102" t="s">
        <v>2833</v>
      </c>
    </row>
    <row r="1030" spans="1:16" ht="17.25" thickBot="1">
      <c r="A1030" s="1136"/>
      <c r="B1030" s="1082"/>
      <c r="C1030" s="1096"/>
      <c r="D1030" s="94" t="s">
        <v>147</v>
      </c>
      <c r="E1030" s="96" t="s">
        <v>2834</v>
      </c>
      <c r="F1030" s="99" t="s">
        <v>4174</v>
      </c>
      <c r="G1030" s="1082"/>
      <c r="H1030" s="1098"/>
      <c r="I1030" s="94" t="s">
        <v>147</v>
      </c>
      <c r="J1030" s="96" t="s">
        <v>2834</v>
      </c>
      <c r="K1030" s="99" t="s">
        <v>4105</v>
      </c>
      <c r="L1030" s="1082"/>
      <c r="M1030" s="1099"/>
      <c r="N1030" s="94" t="s">
        <v>147</v>
      </c>
      <c r="O1030" s="96" t="s">
        <v>2834</v>
      </c>
      <c r="P1030" s="99" t="s">
        <v>4123</v>
      </c>
    </row>
    <row r="1031" spans="1:16" ht="17.25" thickBot="1">
      <c r="A1031" s="1136"/>
      <c r="B1031" s="100" t="s">
        <v>168</v>
      </c>
      <c r="C1031" s="1096"/>
      <c r="D1031" s="94"/>
      <c r="E1031" s="96" t="s">
        <v>2835</v>
      </c>
      <c r="F1031" s="99" t="s">
        <v>4175</v>
      </c>
      <c r="G1031" s="100" t="s">
        <v>168</v>
      </c>
      <c r="H1031" s="1098"/>
      <c r="I1031" s="94"/>
      <c r="J1031" s="96" t="s">
        <v>4225</v>
      </c>
      <c r="K1031" s="99" t="s">
        <v>4224</v>
      </c>
      <c r="L1031" s="100" t="s">
        <v>168</v>
      </c>
      <c r="M1031" s="1099"/>
      <c r="N1031" s="94"/>
      <c r="O1031" s="96" t="s">
        <v>4225</v>
      </c>
      <c r="P1031" s="99" t="s">
        <v>4124</v>
      </c>
    </row>
    <row r="1032" spans="1:16">
      <c r="A1032" s="1136"/>
      <c r="B1032" s="1111" t="s">
        <v>4135</v>
      </c>
      <c r="C1032" s="1096"/>
      <c r="D1032" s="94"/>
      <c r="E1032" s="96" t="s">
        <v>2836</v>
      </c>
      <c r="F1032" s="99" t="s">
        <v>4138</v>
      </c>
      <c r="G1032" s="1111" t="s">
        <v>4207</v>
      </c>
      <c r="H1032" s="1098"/>
      <c r="I1032" s="94"/>
      <c r="J1032" s="96" t="s">
        <v>2836</v>
      </c>
      <c r="K1032" s="99" t="s">
        <v>4138</v>
      </c>
      <c r="L1032" s="1111" t="s">
        <v>4245</v>
      </c>
      <c r="M1032" s="1099"/>
      <c r="N1032" s="94"/>
      <c r="O1032" s="96" t="s">
        <v>2836</v>
      </c>
      <c r="P1032" s="99" t="s">
        <v>4138</v>
      </c>
    </row>
    <row r="1033" spans="1:16">
      <c r="A1033" s="1136"/>
      <c r="B1033" s="1112"/>
      <c r="C1033" s="1096"/>
      <c r="D1033" s="94"/>
      <c r="E1033" s="96" t="s">
        <v>2837</v>
      </c>
      <c r="F1033" s="99" t="s">
        <v>4176</v>
      </c>
      <c r="G1033" s="1112"/>
      <c r="H1033" s="1098"/>
      <c r="I1033" s="94"/>
      <c r="J1033" s="96" t="s">
        <v>2837</v>
      </c>
      <c r="K1033" s="99" t="s">
        <v>4107</v>
      </c>
      <c r="L1033" s="1112"/>
      <c r="M1033" s="1099"/>
      <c r="N1033" s="94"/>
      <c r="O1033" s="96" t="s">
        <v>2837</v>
      </c>
      <c r="P1033" s="99" t="s">
        <v>4125</v>
      </c>
    </row>
    <row r="1034" spans="1:16" ht="17.25" thickBot="1">
      <c r="A1034" s="1136"/>
      <c r="B1034" s="1113"/>
      <c r="C1034" s="1096"/>
      <c r="D1034" s="94"/>
      <c r="E1034" s="96" t="s">
        <v>2839</v>
      </c>
      <c r="F1034" s="97" t="s">
        <v>4078</v>
      </c>
      <c r="G1034" s="1113"/>
      <c r="H1034" s="1098"/>
      <c r="I1034" s="94" t="s">
        <v>2840</v>
      </c>
      <c r="J1034" s="96" t="s">
        <v>2841</v>
      </c>
      <c r="K1034" s="97" t="s">
        <v>2842</v>
      </c>
      <c r="L1034" s="1113"/>
      <c r="M1034" s="1099"/>
      <c r="N1034" s="94" t="s">
        <v>2840</v>
      </c>
      <c r="O1034" s="96" t="s">
        <v>2841</v>
      </c>
      <c r="P1034" s="97" t="s">
        <v>2842</v>
      </c>
    </row>
    <row r="1035" spans="1:16" ht="33.75" thickBot="1">
      <c r="A1035" s="1136"/>
      <c r="B1035" s="100" t="s">
        <v>123</v>
      </c>
      <c r="C1035" s="1096"/>
      <c r="D1035" s="94" t="s">
        <v>2840</v>
      </c>
      <c r="E1035" s="96" t="s">
        <v>2841</v>
      </c>
      <c r="F1035" s="97" t="s">
        <v>2842</v>
      </c>
      <c r="G1035" s="100" t="s">
        <v>123</v>
      </c>
      <c r="H1035" s="1098"/>
      <c r="I1035" s="94" t="s">
        <v>3412</v>
      </c>
      <c r="J1035" s="96" t="s">
        <v>2904</v>
      </c>
      <c r="K1035" s="97" t="s">
        <v>4189</v>
      </c>
      <c r="L1035" s="100" t="s">
        <v>123</v>
      </c>
      <c r="M1035" s="1099"/>
      <c r="N1035" s="94" t="s">
        <v>3412</v>
      </c>
      <c r="O1035" s="96" t="s">
        <v>2904</v>
      </c>
      <c r="P1035" s="97" t="s">
        <v>4189</v>
      </c>
    </row>
    <row r="1036" spans="1:16" ht="49.5">
      <c r="A1036" s="1136"/>
      <c r="B1036" s="1106" t="s">
        <v>4173</v>
      </c>
      <c r="C1036" s="1096"/>
      <c r="D1036" s="94" t="s">
        <v>3412</v>
      </c>
      <c r="E1036" s="96" t="s">
        <v>2904</v>
      </c>
      <c r="F1036" s="97" t="s">
        <v>4190</v>
      </c>
      <c r="G1036" s="1106" t="s">
        <v>4208</v>
      </c>
      <c r="H1036" s="1098"/>
      <c r="I1036" s="94" t="s">
        <v>2810</v>
      </c>
      <c r="J1036" s="96" t="s">
        <v>4057</v>
      </c>
      <c r="K1036" s="97" t="s">
        <v>4227</v>
      </c>
      <c r="L1036" s="1106" t="s">
        <v>4246</v>
      </c>
      <c r="M1036" s="1099"/>
      <c r="N1036" s="94" t="s">
        <v>2810</v>
      </c>
      <c r="O1036" s="96" t="s">
        <v>4057</v>
      </c>
      <c r="P1036" s="97" t="s">
        <v>4250</v>
      </c>
    </row>
    <row r="1037" spans="1:16" ht="33">
      <c r="A1037" s="1136"/>
      <c r="B1037" s="1107"/>
      <c r="C1037" s="1096"/>
      <c r="D1037" s="94" t="s">
        <v>2810</v>
      </c>
      <c r="E1037" s="96" t="s">
        <v>3661</v>
      </c>
      <c r="F1037" s="97" t="s">
        <v>4177</v>
      </c>
      <c r="G1037" s="1107"/>
      <c r="H1037" s="1098"/>
      <c r="I1037" s="94"/>
      <c r="J1037" s="96" t="s">
        <v>4058</v>
      </c>
      <c r="K1037" s="97" t="s">
        <v>4229</v>
      </c>
      <c r="L1037" s="1107"/>
      <c r="M1037" s="1099"/>
      <c r="N1037" s="94"/>
      <c r="O1037" s="96" t="s">
        <v>4058</v>
      </c>
      <c r="P1037" s="97" t="s">
        <v>4251</v>
      </c>
    </row>
    <row r="1038" spans="1:16" ht="33.75" thickBot="1">
      <c r="A1038" s="1136"/>
      <c r="B1038" s="1108"/>
      <c r="C1038" s="1096"/>
      <c r="D1038" s="94"/>
      <c r="E1038" s="96" t="s">
        <v>3663</v>
      </c>
      <c r="F1038" s="97" t="s">
        <v>4178</v>
      </c>
      <c r="G1038" s="1108"/>
      <c r="H1038" s="1098"/>
      <c r="I1038" s="94"/>
      <c r="J1038" s="96" t="s">
        <v>4179</v>
      </c>
      <c r="K1038" s="97" t="s">
        <v>4228</v>
      </c>
      <c r="L1038" s="1108"/>
      <c r="M1038" s="1099"/>
      <c r="N1038" s="94"/>
      <c r="O1038" s="96" t="s">
        <v>4179</v>
      </c>
      <c r="P1038" s="97" t="s">
        <v>4252</v>
      </c>
    </row>
    <row r="1039" spans="1:16">
      <c r="A1039" s="1136"/>
      <c r="B1039" s="1109" t="s">
        <v>124</v>
      </c>
      <c r="C1039" s="1096"/>
      <c r="D1039" s="94"/>
      <c r="E1039" s="96" t="s">
        <v>4179</v>
      </c>
      <c r="F1039" s="97" t="s">
        <v>4180</v>
      </c>
      <c r="G1039" s="1109" t="s">
        <v>124</v>
      </c>
      <c r="H1039" s="1098"/>
      <c r="I1039" s="94"/>
      <c r="J1039" s="96"/>
      <c r="K1039" s="97"/>
      <c r="L1039" s="1109" t="s">
        <v>124</v>
      </c>
      <c r="M1039" s="1099"/>
      <c r="N1039" s="94"/>
      <c r="O1039" s="96"/>
      <c r="P1039" s="97"/>
    </row>
    <row r="1040" spans="1:16" ht="17.25" thickBot="1">
      <c r="A1040" s="1136"/>
      <c r="B1040" s="1110"/>
      <c r="C1040" s="1096"/>
      <c r="D1040" s="94"/>
      <c r="E1040" s="96"/>
      <c r="F1040" s="97"/>
      <c r="G1040" s="1110"/>
      <c r="H1040" s="1098"/>
      <c r="I1040" s="94"/>
      <c r="J1040" s="96"/>
      <c r="K1040" s="97"/>
      <c r="L1040" s="1110"/>
      <c r="M1040" s="1099"/>
      <c r="N1040" s="94"/>
      <c r="O1040" s="96"/>
      <c r="P1040" s="93"/>
    </row>
    <row r="1041" spans="1:16" ht="17.25" thickTop="1">
      <c r="A1041" s="1136"/>
      <c r="B1041" s="1102" t="s">
        <v>125</v>
      </c>
      <c r="C1041" s="1096"/>
      <c r="D1041" s="94"/>
      <c r="E1041" s="96"/>
      <c r="F1041" s="93"/>
      <c r="G1041" s="1102" t="s">
        <v>125</v>
      </c>
      <c r="H1041" s="1098"/>
      <c r="I1041" s="94"/>
      <c r="J1041" s="96"/>
      <c r="K1041" s="93"/>
      <c r="L1041" s="1102" t="s">
        <v>125</v>
      </c>
      <c r="M1041" s="1099"/>
      <c r="N1041" s="94"/>
      <c r="O1041" s="96"/>
      <c r="P1041" s="97"/>
    </row>
    <row r="1042" spans="1:16" ht="17.25" thickBot="1">
      <c r="A1042" s="1136"/>
      <c r="B1042" s="1103"/>
      <c r="C1042" s="1096"/>
      <c r="D1042" s="94"/>
      <c r="E1042" s="96"/>
      <c r="F1042" s="93"/>
      <c r="G1042" s="1103"/>
      <c r="H1042" s="1098"/>
      <c r="I1042" s="94"/>
      <c r="J1042" s="96"/>
      <c r="K1042" s="93"/>
      <c r="L1042" s="1103"/>
      <c r="M1042" s="1099"/>
      <c r="N1042" s="94"/>
      <c r="O1042" s="96"/>
      <c r="P1042" s="101"/>
    </row>
    <row r="1043" spans="1:16">
      <c r="A1043" s="1136"/>
      <c r="B1043" s="1104">
        <v>4</v>
      </c>
      <c r="C1043" s="1096"/>
      <c r="D1043" s="94"/>
      <c r="E1043" s="96"/>
      <c r="F1043" s="97"/>
      <c r="G1043" s="1104">
        <v>4</v>
      </c>
      <c r="H1043" s="1098"/>
      <c r="I1043" s="94"/>
      <c r="J1043" s="96"/>
      <c r="K1043" s="97"/>
      <c r="L1043" s="1104">
        <v>4</v>
      </c>
      <c r="M1043" s="1099"/>
      <c r="N1043" s="94"/>
      <c r="O1043" s="96"/>
      <c r="P1043" s="103"/>
    </row>
    <row r="1044" spans="1:16" ht="17.25" thickBot="1">
      <c r="A1044" s="1136"/>
      <c r="B1044" s="1105"/>
      <c r="C1044" s="1096"/>
      <c r="D1044" s="94"/>
      <c r="E1044" s="96"/>
      <c r="F1044" s="97"/>
      <c r="G1044" s="1105"/>
      <c r="H1044" s="1098"/>
      <c r="I1044" s="94"/>
      <c r="J1044" s="96"/>
      <c r="K1044" s="97"/>
      <c r="L1044" s="1105"/>
      <c r="M1044" s="1099"/>
      <c r="N1044" s="94"/>
      <c r="O1044" s="96"/>
      <c r="P1044" s="104"/>
    </row>
    <row r="1045" spans="1:16">
      <c r="A1045" s="1136"/>
      <c r="B1045" s="1116" t="s">
        <v>126</v>
      </c>
      <c r="C1045" s="1096"/>
      <c r="D1045" s="94"/>
      <c r="E1045" s="96"/>
      <c r="F1045" s="93"/>
      <c r="G1045" s="1116" t="s">
        <v>126</v>
      </c>
      <c r="H1045" s="1098"/>
      <c r="I1045" s="94"/>
      <c r="J1045" s="96"/>
      <c r="K1045" s="93"/>
      <c r="L1045" s="1116" t="s">
        <v>126</v>
      </c>
      <c r="M1045" s="1099"/>
      <c r="N1045" s="94"/>
      <c r="O1045" s="96"/>
      <c r="P1045" s="99"/>
    </row>
    <row r="1046" spans="1:16" ht="17.25" thickBot="1">
      <c r="A1046" s="1136"/>
      <c r="B1046" s="1103"/>
      <c r="C1046" s="1096"/>
      <c r="D1046" s="94"/>
      <c r="E1046" s="96"/>
      <c r="F1046" s="101"/>
      <c r="G1046" s="1103"/>
      <c r="H1046" s="1098"/>
      <c r="I1046" s="94"/>
      <c r="J1046" s="96"/>
      <c r="K1046" s="101"/>
      <c r="L1046" s="1103"/>
      <c r="M1046" s="1099"/>
      <c r="N1046" s="94"/>
      <c r="O1046" s="96"/>
      <c r="P1046" s="104"/>
    </row>
    <row r="1047" spans="1:16">
      <c r="A1047" s="1136"/>
      <c r="B1047" s="1104">
        <v>4</v>
      </c>
      <c r="C1047" s="1096"/>
      <c r="D1047" s="94"/>
      <c r="E1047" s="96"/>
      <c r="F1047" s="102"/>
      <c r="G1047" s="1104">
        <v>4</v>
      </c>
      <c r="H1047" s="1098"/>
      <c r="I1047" s="94"/>
      <c r="J1047" s="96"/>
      <c r="K1047" s="103"/>
      <c r="L1047" s="1104">
        <v>4</v>
      </c>
      <c r="M1047" s="1099"/>
      <c r="N1047" s="94"/>
      <c r="O1047" s="96"/>
      <c r="P1047" s="93"/>
    </row>
    <row r="1048" spans="1:16" ht="17.25" thickBot="1">
      <c r="A1048" s="1136"/>
      <c r="B1048" s="1115"/>
      <c r="C1048" s="1096"/>
      <c r="D1048" s="94"/>
      <c r="E1048" s="96"/>
      <c r="F1048" s="99"/>
      <c r="G1048" s="1115"/>
      <c r="H1048" s="1098"/>
      <c r="I1048" s="94"/>
      <c r="J1048" s="96"/>
      <c r="K1048" s="104"/>
      <c r="L1048" s="1115"/>
      <c r="M1048" s="1099"/>
      <c r="N1048" s="94"/>
      <c r="O1048" s="96"/>
      <c r="P1048" s="97"/>
    </row>
    <row r="1049" spans="1:16">
      <c r="A1049" s="1136"/>
      <c r="B1049" s="1114" t="s">
        <v>127</v>
      </c>
      <c r="C1049" s="1096"/>
      <c r="D1049" s="94"/>
      <c r="E1049" s="96"/>
      <c r="F1049" s="103"/>
      <c r="G1049" s="1114" t="s">
        <v>127</v>
      </c>
      <c r="H1049" s="1098"/>
      <c r="I1049" s="94"/>
      <c r="J1049" s="96"/>
      <c r="K1049" s="104"/>
      <c r="L1049" s="1114" t="s">
        <v>127</v>
      </c>
      <c r="M1049" s="1099"/>
      <c r="N1049" s="94"/>
      <c r="O1049" s="114"/>
      <c r="P1049" s="97"/>
    </row>
    <row r="1050" spans="1:16" ht="17.25" thickBot="1">
      <c r="A1050" s="1136"/>
      <c r="B1050" s="1103"/>
      <c r="C1050" s="1096"/>
      <c r="D1050" s="94"/>
      <c r="E1050" s="96"/>
      <c r="F1050" s="104"/>
      <c r="G1050" s="1103"/>
      <c r="H1050" s="1098"/>
      <c r="I1050" s="94"/>
      <c r="J1050" s="96"/>
      <c r="K1050" s="99"/>
      <c r="L1050" s="1103"/>
      <c r="M1050" s="1099"/>
      <c r="N1050" s="113"/>
      <c r="O1050" s="96"/>
      <c r="P1050" s="112"/>
    </row>
    <row r="1051" spans="1:16">
      <c r="A1051" s="1136"/>
      <c r="B1051" s="1104">
        <v>30</v>
      </c>
      <c r="C1051" s="1096"/>
      <c r="D1051" s="94"/>
      <c r="E1051" s="96"/>
      <c r="F1051" s="104"/>
      <c r="G1051" s="1104" t="s">
        <v>4209</v>
      </c>
      <c r="H1051" s="1098"/>
      <c r="I1051" s="94"/>
      <c r="J1051" s="96"/>
      <c r="K1051" s="104"/>
      <c r="L1051" s="1104">
        <v>19</v>
      </c>
      <c r="M1051" s="1099"/>
      <c r="N1051" s="113"/>
      <c r="O1051" s="114"/>
      <c r="P1051" s="97"/>
    </row>
    <row r="1052" spans="1:16" ht="17.25" thickBot="1">
      <c r="A1052" s="1136"/>
      <c r="B1052" s="1115"/>
      <c r="C1052" s="1096"/>
      <c r="D1052" s="94"/>
      <c r="E1052" s="96"/>
      <c r="F1052" s="99"/>
      <c r="G1052" s="1115"/>
      <c r="H1052" s="1098"/>
      <c r="I1052" s="94"/>
      <c r="J1052" s="96"/>
      <c r="K1052" s="93"/>
      <c r="L1052" s="1115"/>
      <c r="M1052" s="1099"/>
      <c r="N1052" s="94"/>
      <c r="O1052" s="114"/>
      <c r="P1052" s="104"/>
    </row>
    <row r="1053" spans="1:16">
      <c r="A1053" s="1136"/>
      <c r="B1053" s="1114" t="s">
        <v>128</v>
      </c>
      <c r="C1053" s="1096"/>
      <c r="D1053" s="94"/>
      <c r="E1053" s="96"/>
      <c r="F1053" s="104"/>
      <c r="G1053" s="1114" t="s">
        <v>128</v>
      </c>
      <c r="H1053" s="1098"/>
      <c r="I1053" s="94"/>
      <c r="J1053" s="96"/>
      <c r="K1053" s="97"/>
      <c r="L1053" s="1114" t="s">
        <v>128</v>
      </c>
      <c r="M1053" s="1099"/>
      <c r="N1053" s="94"/>
      <c r="O1053" s="96"/>
      <c r="P1053" s="97"/>
    </row>
    <row r="1054" spans="1:16" ht="17.25" thickBot="1">
      <c r="A1054" s="1136"/>
      <c r="B1054" s="1103"/>
      <c r="C1054" s="1096"/>
      <c r="D1054" s="94"/>
      <c r="E1054" s="96"/>
      <c r="F1054" s="93"/>
      <c r="G1054" s="1103"/>
      <c r="H1054" s="1098"/>
      <c r="I1054" s="94"/>
      <c r="J1054" s="114"/>
      <c r="K1054" s="97"/>
      <c r="L1054" s="1103"/>
      <c r="M1054" s="1099"/>
      <c r="N1054" s="113"/>
      <c r="O1054" s="114"/>
      <c r="P1054" s="97"/>
    </row>
    <row r="1055" spans="1:16">
      <c r="A1055" s="1136"/>
      <c r="B1055" s="1104">
        <v>28</v>
      </c>
      <c r="C1055" s="1096"/>
      <c r="D1055" s="94"/>
      <c r="E1055" s="96"/>
      <c r="F1055" s="97"/>
      <c r="G1055" s="1104" t="s">
        <v>4210</v>
      </c>
      <c r="H1055" s="1098"/>
      <c r="I1055" s="94"/>
      <c r="J1055" s="96"/>
      <c r="K1055" s="97"/>
      <c r="L1055" s="1104">
        <v>18</v>
      </c>
      <c r="M1055" s="1099"/>
      <c r="N1055" s="113"/>
      <c r="O1055" s="114"/>
      <c r="P1055" s="97"/>
    </row>
    <row r="1056" spans="1:16" ht="17.25" thickBot="1">
      <c r="A1056" s="1136"/>
      <c r="B1056" s="1115"/>
      <c r="C1056" s="1096"/>
      <c r="D1056" s="94"/>
      <c r="E1056" s="96"/>
      <c r="F1056" s="93"/>
      <c r="G1056" s="1115"/>
      <c r="H1056" s="1098"/>
      <c r="I1056" s="94"/>
      <c r="J1056" s="114"/>
      <c r="K1056" s="97"/>
      <c r="L1056" s="1115"/>
      <c r="M1056" s="1099"/>
      <c r="N1056" s="94"/>
      <c r="O1056" s="114"/>
      <c r="P1056" s="97"/>
    </row>
    <row r="1057" spans="1:16">
      <c r="A1057" s="1136"/>
      <c r="B1057" s="1116" t="s">
        <v>129</v>
      </c>
      <c r="C1057" s="1096"/>
      <c r="D1057" s="94"/>
      <c r="E1057" s="96"/>
      <c r="F1057" s="93"/>
      <c r="G1057" s="1116" t="s">
        <v>129</v>
      </c>
      <c r="H1057" s="1098"/>
      <c r="I1057" s="94"/>
      <c r="J1057" s="114"/>
      <c r="K1057" s="97"/>
      <c r="L1057" s="1116" t="s">
        <v>129</v>
      </c>
      <c r="M1057" s="1099"/>
      <c r="N1057" s="113"/>
      <c r="O1057" s="114"/>
      <c r="P1057" s="97"/>
    </row>
    <row r="1058" spans="1:16" ht="17.25" thickBot="1">
      <c r="A1058" s="1136"/>
      <c r="B1058" s="1103"/>
      <c r="C1058" s="1096"/>
      <c r="D1058" s="94"/>
      <c r="E1058" s="96"/>
      <c r="F1058" s="93"/>
      <c r="G1058" s="1103"/>
      <c r="H1058" s="1098"/>
      <c r="I1058" s="94"/>
      <c r="J1058" s="114"/>
      <c r="K1058" s="97"/>
      <c r="L1058" s="1103"/>
      <c r="M1058" s="1099"/>
      <c r="N1058" s="94"/>
      <c r="O1058" s="114"/>
      <c r="P1058" s="97"/>
    </row>
    <row r="1059" spans="1:16">
      <c r="A1059" s="1136"/>
      <c r="B1059" s="106" t="s">
        <v>4156</v>
      </c>
      <c r="C1059" s="1096"/>
      <c r="D1059" s="94"/>
      <c r="E1059" s="96"/>
      <c r="F1059" s="97"/>
      <c r="G1059" s="106" t="s">
        <v>4211</v>
      </c>
      <c r="H1059" s="1098"/>
      <c r="I1059" s="94"/>
      <c r="J1059" s="96"/>
      <c r="K1059" s="112"/>
      <c r="L1059" s="110" t="s">
        <v>4214</v>
      </c>
      <c r="M1059" s="1099"/>
      <c r="N1059" s="113"/>
      <c r="O1059" s="96"/>
      <c r="P1059" s="112"/>
    </row>
    <row r="1060" spans="1:16">
      <c r="A1060" s="1136"/>
      <c r="B1060" s="107" t="s">
        <v>4157</v>
      </c>
      <c r="C1060" s="1096"/>
      <c r="D1060" s="94"/>
      <c r="E1060" s="96"/>
      <c r="F1060" s="93"/>
      <c r="G1060" s="107" t="s">
        <v>4213</v>
      </c>
      <c r="H1060" s="1098"/>
      <c r="I1060" s="94"/>
      <c r="J1060" s="96"/>
      <c r="K1060" s="97"/>
      <c r="L1060" s="109" t="s">
        <v>1468</v>
      </c>
      <c r="M1060" s="1099"/>
      <c r="N1060" s="113"/>
      <c r="O1060" s="114"/>
      <c r="P1060" s="97"/>
    </row>
    <row r="1061" spans="1:16">
      <c r="A1061" s="1136"/>
      <c r="B1061" s="109" t="s">
        <v>4158</v>
      </c>
      <c r="C1061" s="1096"/>
      <c r="D1061" s="94"/>
      <c r="E1061" s="96"/>
      <c r="F1061" s="93"/>
      <c r="G1061" s="109" t="s">
        <v>4212</v>
      </c>
      <c r="H1061" s="1098"/>
      <c r="I1061" s="113"/>
      <c r="J1061" s="114"/>
      <c r="K1061" s="97"/>
      <c r="L1061" s="109"/>
      <c r="M1061" s="1099"/>
      <c r="N1061" s="113"/>
      <c r="O1061" s="114"/>
      <c r="P1061" s="104"/>
    </row>
    <row r="1062" spans="1:16">
      <c r="A1062" s="1136"/>
      <c r="B1062" s="110"/>
      <c r="C1062" s="1096"/>
      <c r="D1062" s="94"/>
      <c r="E1062" s="96"/>
      <c r="F1062" s="93"/>
      <c r="G1062" s="110" t="s">
        <v>4214</v>
      </c>
      <c r="H1062" s="1098"/>
      <c r="I1062" s="113"/>
      <c r="J1062" s="114"/>
      <c r="K1062" s="104"/>
      <c r="L1062" s="110"/>
      <c r="M1062" s="1099"/>
      <c r="N1062" s="111"/>
      <c r="O1062" s="96"/>
      <c r="P1062" s="97"/>
    </row>
    <row r="1063" spans="1:16">
      <c r="A1063" s="1136"/>
      <c r="B1063" s="109"/>
      <c r="C1063" s="1096"/>
      <c r="D1063" s="111"/>
      <c r="E1063" s="96"/>
      <c r="F1063" s="97"/>
      <c r="G1063" s="109" t="s">
        <v>1508</v>
      </c>
      <c r="H1063" s="1098"/>
      <c r="I1063" s="111"/>
      <c r="J1063" s="96"/>
      <c r="K1063" s="112"/>
      <c r="L1063" s="109"/>
      <c r="M1063" s="1099"/>
      <c r="N1063" s="94"/>
      <c r="O1063" s="96"/>
      <c r="P1063" s="112"/>
    </row>
    <row r="1064" spans="1:16">
      <c r="A1064" s="1136"/>
      <c r="B1064" s="110"/>
      <c r="C1064" s="1096"/>
      <c r="D1064" s="94"/>
      <c r="E1064" s="96"/>
      <c r="F1064" s="108"/>
      <c r="G1064" s="110"/>
      <c r="H1064" s="1098"/>
      <c r="I1064" s="94"/>
      <c r="J1064" s="96"/>
      <c r="K1064" s="97"/>
      <c r="L1064" s="110"/>
      <c r="M1064" s="1099"/>
      <c r="N1064" s="113"/>
      <c r="O1064" s="114"/>
      <c r="P1064" s="97"/>
    </row>
    <row r="1065" spans="1:16">
      <c r="A1065" s="1136"/>
      <c r="B1065" s="109"/>
      <c r="C1065" s="1096"/>
      <c r="D1065" s="94"/>
      <c r="E1065" s="96"/>
      <c r="F1065" s="97"/>
      <c r="G1065" s="109"/>
      <c r="H1065" s="1098"/>
      <c r="I1065" s="113"/>
      <c r="J1065" s="114"/>
      <c r="K1065" s="97"/>
      <c r="L1065" s="109"/>
      <c r="M1065" s="1099"/>
      <c r="N1065" s="113"/>
      <c r="O1065" s="114"/>
      <c r="P1065" s="97"/>
    </row>
    <row r="1066" spans="1:16" ht="17.25" thickBot="1">
      <c r="A1066" s="1136"/>
      <c r="B1066" s="110"/>
      <c r="C1066" s="1097"/>
      <c r="D1066" s="115"/>
      <c r="E1066" s="116"/>
      <c r="F1066" s="117"/>
      <c r="G1066" s="110"/>
      <c r="H1066" s="1098"/>
      <c r="I1066" s="115"/>
      <c r="J1066" s="116"/>
      <c r="K1066" s="117"/>
      <c r="L1066" s="110"/>
      <c r="M1066" s="1099"/>
      <c r="N1066" s="115"/>
      <c r="O1066" s="116"/>
      <c r="P1066" s="117"/>
    </row>
    <row r="1067" spans="1:16">
      <c r="A1067" s="1094" t="str">
        <f>TEXT(A1021,"AAAA")</f>
        <v>星期一</v>
      </c>
      <c r="B1067" s="109"/>
      <c r="C1067" s="1095" t="s">
        <v>694</v>
      </c>
      <c r="D1067" s="118"/>
      <c r="E1067" s="119" t="s">
        <v>137</v>
      </c>
      <c r="F1067" s="97" t="s">
        <v>3530</v>
      </c>
      <c r="G1067" s="109"/>
      <c r="H1067" s="1118" t="s">
        <v>130</v>
      </c>
      <c r="I1067" s="118"/>
      <c r="J1067" s="119" t="s">
        <v>137</v>
      </c>
      <c r="K1067" s="97" t="s">
        <v>4095</v>
      </c>
      <c r="L1067" s="109"/>
      <c r="M1067" s="1120" t="s">
        <v>130</v>
      </c>
      <c r="N1067" s="118"/>
      <c r="O1067" s="119" t="s">
        <v>137</v>
      </c>
      <c r="P1067" s="125" t="s">
        <v>3530</v>
      </c>
    </row>
    <row r="1068" spans="1:16">
      <c r="A1068" s="1094"/>
      <c r="B1068" s="110"/>
      <c r="C1068" s="1096"/>
      <c r="D1068" s="120"/>
      <c r="E1068" s="96" t="s">
        <v>196</v>
      </c>
      <c r="F1068" s="97" t="s">
        <v>4182</v>
      </c>
      <c r="G1068" s="110"/>
      <c r="H1068" s="1098"/>
      <c r="I1068" s="94"/>
      <c r="J1068" s="96" t="s">
        <v>196</v>
      </c>
      <c r="K1068" s="97" t="s">
        <v>4094</v>
      </c>
      <c r="L1068" s="110"/>
      <c r="M1068" s="1099"/>
      <c r="N1068" s="94"/>
      <c r="O1068" s="96" t="s">
        <v>196</v>
      </c>
      <c r="P1068" s="97" t="s">
        <v>3471</v>
      </c>
    </row>
    <row r="1069" spans="1:16">
      <c r="A1069" s="1094"/>
      <c r="B1069" s="109"/>
      <c r="C1069" s="1096"/>
      <c r="D1069" s="120"/>
      <c r="E1069" s="96" t="s">
        <v>146</v>
      </c>
      <c r="F1069" s="97" t="s">
        <v>4183</v>
      </c>
      <c r="G1069" s="109"/>
      <c r="H1069" s="1098"/>
      <c r="I1069" s="94"/>
      <c r="J1069" s="96" t="s">
        <v>146</v>
      </c>
      <c r="K1069" s="97" t="s">
        <v>4220</v>
      </c>
      <c r="L1069" s="109"/>
      <c r="M1069" s="1099"/>
      <c r="N1069" s="94"/>
      <c r="O1069" s="96" t="s">
        <v>146</v>
      </c>
      <c r="P1069" s="97" t="s">
        <v>4253</v>
      </c>
    </row>
    <row r="1070" spans="1:16">
      <c r="A1070" s="1094"/>
      <c r="B1070" s="110"/>
      <c r="C1070" s="1096"/>
      <c r="D1070" s="120"/>
      <c r="E1070" s="96" t="s">
        <v>251</v>
      </c>
      <c r="F1070" s="97" t="s">
        <v>4184</v>
      </c>
      <c r="G1070" s="110"/>
      <c r="H1070" s="1098"/>
      <c r="I1070" s="94"/>
      <c r="J1070" s="96" t="s">
        <v>251</v>
      </c>
      <c r="K1070" s="97" t="s">
        <v>4221</v>
      </c>
      <c r="L1070" s="110"/>
      <c r="M1070" s="1099"/>
      <c r="N1070" s="94"/>
      <c r="O1070" s="96" t="s">
        <v>251</v>
      </c>
      <c r="P1070" s="97" t="s">
        <v>3141</v>
      </c>
    </row>
    <row r="1071" spans="1:16">
      <c r="A1071" s="1094"/>
      <c r="B1071" s="109"/>
      <c r="C1071" s="1096"/>
      <c r="D1071" s="120"/>
      <c r="E1071" s="96" t="s">
        <v>197</v>
      </c>
      <c r="F1071" s="97" t="s">
        <v>4185</v>
      </c>
      <c r="G1071" s="109"/>
      <c r="H1071" s="1098"/>
      <c r="I1071" s="94"/>
      <c r="J1071" s="96" t="s">
        <v>197</v>
      </c>
      <c r="K1071" s="97" t="s">
        <v>3091</v>
      </c>
      <c r="L1071" s="109"/>
      <c r="M1071" s="1099"/>
      <c r="N1071" s="94"/>
      <c r="O1071" s="96" t="s">
        <v>197</v>
      </c>
      <c r="P1071" s="97" t="s">
        <v>3142</v>
      </c>
    </row>
    <row r="1072" spans="1:16">
      <c r="A1072" s="1094"/>
      <c r="B1072" s="110"/>
      <c r="C1072" s="1096"/>
      <c r="D1072" s="120"/>
      <c r="E1072" s="96" t="s">
        <v>1651</v>
      </c>
      <c r="F1072" s="97" t="s">
        <v>2848</v>
      </c>
      <c r="G1072" s="110"/>
      <c r="H1072" s="1098"/>
      <c r="I1072" s="94"/>
      <c r="J1072" s="96" t="s">
        <v>1651</v>
      </c>
      <c r="K1072" s="97" t="s">
        <v>2848</v>
      </c>
      <c r="L1072" s="110"/>
      <c r="M1072" s="1099"/>
      <c r="N1072" s="94"/>
      <c r="O1072" s="96" t="s">
        <v>1651</v>
      </c>
      <c r="P1072" s="97" t="s">
        <v>2848</v>
      </c>
    </row>
    <row r="1073" spans="1:16">
      <c r="A1073" s="1094"/>
      <c r="B1073" s="109"/>
      <c r="C1073" s="1096"/>
      <c r="D1073" s="120"/>
      <c r="E1073" s="96" t="s">
        <v>2849</v>
      </c>
      <c r="F1073" s="97" t="s">
        <v>2850</v>
      </c>
      <c r="G1073" s="109"/>
      <c r="H1073" s="1098"/>
      <c r="I1073" s="94"/>
      <c r="J1073" s="96" t="s">
        <v>2849</v>
      </c>
      <c r="K1073" s="97" t="s">
        <v>2850</v>
      </c>
      <c r="L1073" s="109"/>
      <c r="M1073" s="1099"/>
      <c r="N1073" s="94"/>
      <c r="O1073" s="96" t="s">
        <v>2849</v>
      </c>
      <c r="P1073" s="97" t="s">
        <v>2850</v>
      </c>
    </row>
    <row r="1074" spans="1:16">
      <c r="A1074" s="1094"/>
      <c r="B1074" s="110"/>
      <c r="C1074" s="1096"/>
      <c r="D1074" s="94"/>
      <c r="E1074" s="96"/>
      <c r="F1074" s="97"/>
      <c r="G1074" s="110"/>
      <c r="H1074" s="1098"/>
      <c r="I1074" s="94"/>
      <c r="J1074" s="96"/>
      <c r="K1074" s="97"/>
      <c r="L1074" s="110"/>
      <c r="M1074" s="1099"/>
      <c r="N1074" s="94"/>
      <c r="O1074" s="96"/>
      <c r="P1074" s="97"/>
    </row>
    <row r="1075" spans="1:16">
      <c r="A1075" s="1094"/>
      <c r="B1075" s="107"/>
      <c r="C1075" s="1096"/>
      <c r="D1075" s="113"/>
      <c r="E1075" s="114"/>
      <c r="F1075" s="104"/>
      <c r="G1075" s="107"/>
      <c r="H1075" s="1098"/>
      <c r="I1075" s="113"/>
      <c r="J1075" s="114"/>
      <c r="K1075" s="97"/>
      <c r="L1075" s="107"/>
      <c r="M1075" s="1099"/>
      <c r="N1075" s="113"/>
      <c r="O1075" s="114"/>
      <c r="P1075" s="97"/>
    </row>
    <row r="1076" spans="1:16" ht="17.25" thickBot="1">
      <c r="A1076" s="1094"/>
      <c r="B1076" s="107"/>
      <c r="C1076" s="1097"/>
      <c r="D1076" s="122" t="s">
        <v>132</v>
      </c>
      <c r="E1076" s="123" t="s">
        <v>133</v>
      </c>
      <c r="F1076" s="124"/>
      <c r="G1076" s="107"/>
      <c r="H1076" s="1127"/>
      <c r="I1076" s="122" t="s">
        <v>132</v>
      </c>
      <c r="J1076" s="123" t="s">
        <v>133</v>
      </c>
      <c r="K1076" s="97"/>
      <c r="L1076" s="107"/>
      <c r="M1076" s="1126"/>
      <c r="N1076" s="122" t="s">
        <v>132</v>
      </c>
      <c r="O1076" s="123" t="s">
        <v>133</v>
      </c>
      <c r="P1076" s="97"/>
    </row>
    <row r="1077" spans="1:16">
      <c r="A1077" s="105"/>
      <c r="B1077" s="109"/>
      <c r="C1077" s="1095" t="s">
        <v>695</v>
      </c>
      <c r="D1077" s="118"/>
      <c r="E1077" s="119" t="s">
        <v>137</v>
      </c>
      <c r="F1077" s="125" t="s">
        <v>2854</v>
      </c>
      <c r="G1077" s="109"/>
      <c r="H1077" s="1118" t="s">
        <v>134</v>
      </c>
      <c r="I1077" s="118"/>
      <c r="J1077" s="119" t="s">
        <v>137</v>
      </c>
      <c r="K1077" s="125" t="s">
        <v>2854</v>
      </c>
      <c r="L1077" s="109"/>
      <c r="M1077" s="1120" t="s">
        <v>134</v>
      </c>
      <c r="N1077" s="118"/>
      <c r="O1077" s="119" t="s">
        <v>137</v>
      </c>
      <c r="P1077" s="125" t="s">
        <v>2854</v>
      </c>
    </row>
    <row r="1078" spans="1:16">
      <c r="A1078" s="105"/>
      <c r="B1078" s="110"/>
      <c r="C1078" s="1096"/>
      <c r="D1078" s="94"/>
      <c r="E1078" s="96" t="s">
        <v>196</v>
      </c>
      <c r="F1078" s="97" t="s">
        <v>4181</v>
      </c>
      <c r="G1078" s="110"/>
      <c r="H1078" s="1098"/>
      <c r="I1078" s="94"/>
      <c r="J1078" s="96" t="s">
        <v>196</v>
      </c>
      <c r="K1078" s="97" t="s">
        <v>4218</v>
      </c>
      <c r="L1078" s="110"/>
      <c r="M1078" s="1099"/>
      <c r="N1078" s="94"/>
      <c r="O1078" s="96" t="s">
        <v>117</v>
      </c>
      <c r="P1078" s="97" t="s">
        <v>3052</v>
      </c>
    </row>
    <row r="1079" spans="1:16">
      <c r="A1079" s="105"/>
      <c r="B1079" s="126"/>
      <c r="C1079" s="1096"/>
      <c r="D1079" s="94"/>
      <c r="E1079" s="96" t="s">
        <v>146</v>
      </c>
      <c r="F1079" s="97" t="s">
        <v>4188</v>
      </c>
      <c r="G1079" s="126"/>
      <c r="H1079" s="1098"/>
      <c r="I1079" s="94"/>
      <c r="J1079" s="96" t="s">
        <v>146</v>
      </c>
      <c r="K1079" s="97" t="s">
        <v>4219</v>
      </c>
      <c r="L1079" s="126"/>
      <c r="M1079" s="1099"/>
      <c r="N1079" s="94"/>
      <c r="O1079" s="96" t="s">
        <v>146</v>
      </c>
      <c r="P1079" s="128" t="s">
        <v>4255</v>
      </c>
    </row>
    <row r="1080" spans="1:16" ht="33">
      <c r="A1080" s="105"/>
      <c r="B1080" s="107"/>
      <c r="C1080" s="1096"/>
      <c r="D1080" s="94"/>
      <c r="E1080" s="96" t="s">
        <v>251</v>
      </c>
      <c r="F1080" s="97" t="s">
        <v>4126</v>
      </c>
      <c r="G1080" s="107"/>
      <c r="H1080" s="1098"/>
      <c r="I1080" s="94"/>
      <c r="J1080" s="96" t="s">
        <v>251</v>
      </c>
      <c r="K1080" s="97" t="s">
        <v>2920</v>
      </c>
      <c r="L1080" s="107"/>
      <c r="M1080" s="1099"/>
      <c r="N1080" s="94"/>
      <c r="O1080" s="96" t="s">
        <v>251</v>
      </c>
      <c r="P1080" s="104" t="s">
        <v>4127</v>
      </c>
    </row>
    <row r="1081" spans="1:16">
      <c r="A1081" s="105"/>
      <c r="B1081" s="109"/>
      <c r="C1081" s="1096"/>
      <c r="D1081" s="94"/>
      <c r="E1081" s="96"/>
      <c r="F1081" s="97"/>
      <c r="G1081" s="109"/>
      <c r="H1081" s="1098"/>
      <c r="I1081" s="94"/>
      <c r="J1081" s="96"/>
      <c r="K1081" s="97"/>
      <c r="L1081" s="109"/>
      <c r="M1081" s="1099"/>
      <c r="N1081" s="94"/>
      <c r="O1081" s="96"/>
      <c r="P1081" s="97"/>
    </row>
    <row r="1082" spans="1:16">
      <c r="A1082" s="105"/>
      <c r="B1082" s="110"/>
      <c r="C1082" s="1096"/>
      <c r="D1082" s="94"/>
      <c r="E1082" s="96"/>
      <c r="F1082" s="127"/>
      <c r="G1082" s="110"/>
      <c r="H1082" s="1098"/>
      <c r="I1082" s="94"/>
      <c r="J1082" s="96"/>
      <c r="K1082" s="127"/>
      <c r="L1082" s="110"/>
      <c r="M1082" s="1099"/>
      <c r="N1082" s="94"/>
      <c r="O1082" s="96"/>
      <c r="P1082" s="127"/>
    </row>
    <row r="1083" spans="1:16">
      <c r="A1083" s="105"/>
      <c r="B1083" s="109"/>
      <c r="C1083" s="1096"/>
      <c r="D1083" s="94"/>
      <c r="E1083" s="96"/>
      <c r="F1083" s="128"/>
      <c r="G1083" s="109"/>
      <c r="H1083" s="1098"/>
      <c r="I1083" s="94"/>
      <c r="J1083" s="96"/>
      <c r="K1083" s="128"/>
      <c r="L1083" s="109"/>
      <c r="M1083" s="1099"/>
      <c r="N1083" s="94"/>
      <c r="O1083" s="96"/>
      <c r="P1083" s="128"/>
    </row>
    <row r="1084" spans="1:16">
      <c r="A1084" s="105"/>
      <c r="B1084" s="110"/>
      <c r="C1084" s="1096"/>
      <c r="D1084" s="217"/>
      <c r="E1084" s="114"/>
      <c r="F1084" s="216"/>
      <c r="G1084" s="110"/>
      <c r="H1084" s="1098"/>
      <c r="I1084" s="113"/>
      <c r="J1084" s="114"/>
      <c r="K1084" s="216"/>
      <c r="L1084" s="110"/>
      <c r="M1084" s="1099"/>
      <c r="N1084" s="113"/>
      <c r="O1084" s="114"/>
      <c r="P1084" s="216"/>
    </row>
    <row r="1085" spans="1:16">
      <c r="A1085" s="105"/>
      <c r="B1085" s="109"/>
      <c r="C1085" s="1096"/>
      <c r="D1085" s="217"/>
      <c r="E1085" s="114"/>
      <c r="F1085" s="216"/>
      <c r="G1085" s="109"/>
      <c r="H1085" s="1098"/>
      <c r="I1085" s="113"/>
      <c r="J1085" s="114"/>
      <c r="K1085" s="216"/>
      <c r="L1085" s="109"/>
      <c r="M1085" s="1099"/>
      <c r="N1085" s="113"/>
      <c r="O1085" s="114"/>
      <c r="P1085" s="216"/>
    </row>
    <row r="1086" spans="1:16" ht="17.25" thickBot="1">
      <c r="A1086" s="105"/>
      <c r="B1086" s="110"/>
      <c r="C1086" s="1097"/>
      <c r="D1086" s="129"/>
      <c r="E1086" s="130"/>
      <c r="F1086" s="104"/>
      <c r="G1086" s="110"/>
      <c r="H1086" s="1127"/>
      <c r="I1086" s="113"/>
      <c r="J1086" s="130"/>
      <c r="K1086" s="104"/>
      <c r="L1086" s="110"/>
      <c r="M1086" s="1126"/>
      <c r="N1086" s="113"/>
      <c r="O1086" s="131"/>
      <c r="P1086" s="127"/>
    </row>
    <row r="1087" spans="1:16">
      <c r="A1087" s="132"/>
      <c r="B1087" s="109"/>
      <c r="C1087" s="1095" t="s">
        <v>696</v>
      </c>
      <c r="D1087" s="118" t="s">
        <v>136</v>
      </c>
      <c r="E1087" s="133" t="s">
        <v>137</v>
      </c>
      <c r="F1087" s="125" t="s">
        <v>4186</v>
      </c>
      <c r="G1087" s="109"/>
      <c r="H1087" s="1118" t="s">
        <v>135</v>
      </c>
      <c r="I1087" s="118" t="s">
        <v>136</v>
      </c>
      <c r="J1087" s="133" t="s">
        <v>137</v>
      </c>
      <c r="K1087" s="125" t="s">
        <v>4216</v>
      </c>
      <c r="L1087" s="109"/>
      <c r="M1087" s="1120" t="s">
        <v>135</v>
      </c>
      <c r="N1087" s="118" t="s">
        <v>136</v>
      </c>
      <c r="O1087" s="133" t="s">
        <v>137</v>
      </c>
      <c r="P1087" s="125" t="s">
        <v>4260</v>
      </c>
    </row>
    <row r="1088" spans="1:16">
      <c r="A1088" s="132"/>
      <c r="B1088" s="110"/>
      <c r="C1088" s="1096"/>
      <c r="D1088" s="94" t="s">
        <v>141</v>
      </c>
      <c r="E1088" s="96" t="s">
        <v>196</v>
      </c>
      <c r="F1088" s="134" t="s">
        <v>4187</v>
      </c>
      <c r="G1088" s="110"/>
      <c r="H1088" s="1098"/>
      <c r="I1088" s="94" t="s">
        <v>141</v>
      </c>
      <c r="J1088" s="96" t="s">
        <v>196</v>
      </c>
      <c r="K1088" s="134" t="s">
        <v>4215</v>
      </c>
      <c r="L1088" s="110"/>
      <c r="M1088" s="1099"/>
      <c r="N1088" s="94" t="s">
        <v>141</v>
      </c>
      <c r="O1088" s="96" t="s">
        <v>196</v>
      </c>
      <c r="P1088" s="134" t="s">
        <v>4259</v>
      </c>
    </row>
    <row r="1089" spans="1:16">
      <c r="A1089" s="132"/>
      <c r="B1089" s="135"/>
      <c r="C1089" s="1096"/>
      <c r="D1089" s="94" t="s">
        <v>145</v>
      </c>
      <c r="E1089" s="96" t="s">
        <v>146</v>
      </c>
      <c r="F1089" s="97" t="s">
        <v>2857</v>
      </c>
      <c r="G1089" s="135"/>
      <c r="H1089" s="1098"/>
      <c r="I1089" s="94" t="s">
        <v>145</v>
      </c>
      <c r="J1089" s="96" t="s">
        <v>146</v>
      </c>
      <c r="K1089" s="97" t="s">
        <v>2857</v>
      </c>
      <c r="L1089" s="135"/>
      <c r="M1089" s="1099"/>
      <c r="N1089" s="94" t="s">
        <v>145</v>
      </c>
      <c r="O1089" s="96" t="s">
        <v>146</v>
      </c>
      <c r="P1089" s="97" t="s">
        <v>2857</v>
      </c>
    </row>
    <row r="1090" spans="1:16">
      <c r="A1090" s="132"/>
      <c r="B1090" s="110"/>
      <c r="C1090" s="1096"/>
      <c r="D1090" s="94" t="s">
        <v>147</v>
      </c>
      <c r="E1090" s="96" t="s">
        <v>251</v>
      </c>
      <c r="F1090" s="104" t="s">
        <v>2858</v>
      </c>
      <c r="G1090" s="110"/>
      <c r="H1090" s="1098"/>
      <c r="I1090" s="94" t="s">
        <v>147</v>
      </c>
      <c r="J1090" s="96" t="s">
        <v>251</v>
      </c>
      <c r="K1090" s="104" t="s">
        <v>2858</v>
      </c>
      <c r="L1090" s="110"/>
      <c r="M1090" s="1099"/>
      <c r="N1090" s="94" t="s">
        <v>147</v>
      </c>
      <c r="O1090" s="96" t="s">
        <v>251</v>
      </c>
      <c r="P1090" s="104" t="s">
        <v>2858</v>
      </c>
    </row>
    <row r="1091" spans="1:16">
      <c r="A1091" s="132"/>
      <c r="B1091" s="135"/>
      <c r="C1091" s="1096"/>
      <c r="D1091" s="94" t="s">
        <v>1652</v>
      </c>
      <c r="E1091" s="114" t="s">
        <v>3222</v>
      </c>
      <c r="F1091" s="136" t="s">
        <v>2859</v>
      </c>
      <c r="G1091" s="135"/>
      <c r="H1091" s="1098"/>
      <c r="I1091" s="94" t="s">
        <v>1652</v>
      </c>
      <c r="J1091" s="114" t="s">
        <v>197</v>
      </c>
      <c r="K1091" s="136" t="s">
        <v>2859</v>
      </c>
      <c r="L1091" s="135"/>
      <c r="M1091" s="1099"/>
      <c r="N1091" s="94" t="s">
        <v>1652</v>
      </c>
      <c r="O1091" s="114" t="s">
        <v>3223</v>
      </c>
      <c r="P1091" s="136" t="s">
        <v>2859</v>
      </c>
    </row>
    <row r="1092" spans="1:16">
      <c r="A1092" s="132"/>
      <c r="B1092" s="110"/>
      <c r="C1092" s="1096"/>
      <c r="D1092" s="94"/>
      <c r="E1092" s="96"/>
      <c r="F1092" s="97"/>
      <c r="G1092" s="110"/>
      <c r="H1092" s="1098"/>
      <c r="I1092" s="94"/>
      <c r="J1092" s="96"/>
      <c r="K1092" s="97"/>
      <c r="L1092" s="110"/>
      <c r="M1092" s="1099"/>
      <c r="N1092" s="94"/>
      <c r="O1092" s="96"/>
      <c r="P1092" s="97"/>
    </row>
    <row r="1093" spans="1:16">
      <c r="A1093" s="132"/>
      <c r="B1093" s="135"/>
      <c r="C1093" s="1096"/>
      <c r="D1093" s="94"/>
      <c r="E1093" s="114"/>
      <c r="F1093" s="136"/>
      <c r="G1093" s="135"/>
      <c r="H1093" s="1098"/>
      <c r="I1093" s="94"/>
      <c r="J1093" s="114"/>
      <c r="K1093" s="136"/>
      <c r="L1093" s="135"/>
      <c r="M1093" s="1099"/>
      <c r="N1093" s="94"/>
      <c r="O1093" s="114"/>
      <c r="P1093" s="136"/>
    </row>
    <row r="1094" spans="1:16">
      <c r="A1094" s="132"/>
      <c r="B1094" s="110"/>
      <c r="C1094" s="1096"/>
      <c r="D1094" s="94"/>
      <c r="E1094" s="96"/>
      <c r="F1094" s="97"/>
      <c r="G1094" s="110"/>
      <c r="H1094" s="1098"/>
      <c r="I1094" s="94"/>
      <c r="J1094" s="96"/>
      <c r="K1094" s="97"/>
      <c r="L1094" s="110"/>
      <c r="M1094" s="1099"/>
      <c r="N1094" s="94"/>
      <c r="O1094" s="96"/>
      <c r="P1094" s="97"/>
    </row>
    <row r="1095" spans="1:16">
      <c r="A1095" s="132"/>
      <c r="B1095" s="135"/>
      <c r="C1095" s="1096"/>
      <c r="D1095" s="94"/>
      <c r="E1095" s="96"/>
      <c r="F1095" s="97"/>
      <c r="G1095" s="135"/>
      <c r="H1095" s="1098"/>
      <c r="I1095" s="94"/>
      <c r="J1095" s="96"/>
      <c r="K1095" s="97"/>
      <c r="L1095" s="135"/>
      <c r="M1095" s="1099"/>
      <c r="N1095" s="94"/>
      <c r="O1095" s="96"/>
      <c r="P1095" s="97"/>
    </row>
    <row r="1096" spans="1:16" ht="17.25" thickBot="1">
      <c r="A1096" s="132"/>
      <c r="B1096" s="110"/>
      <c r="C1096" s="1097"/>
      <c r="D1096" s="115"/>
      <c r="E1096" s="116"/>
      <c r="F1096" s="117"/>
      <c r="G1096" s="110"/>
      <c r="H1096" s="1127"/>
      <c r="I1096" s="115"/>
      <c r="J1096" s="130"/>
      <c r="K1096" s="104"/>
      <c r="L1096" s="110"/>
      <c r="M1096" s="1126"/>
      <c r="N1096" s="115"/>
      <c r="O1096" s="130"/>
      <c r="P1096" s="104"/>
    </row>
    <row r="1097" spans="1:16">
      <c r="A1097" s="132"/>
      <c r="B1097" s="135"/>
      <c r="C1097" s="1095" t="s">
        <v>697</v>
      </c>
      <c r="D1097" s="137" t="s">
        <v>150</v>
      </c>
      <c r="E1097" s="138"/>
      <c r="F1097" s="139" t="s">
        <v>151</v>
      </c>
      <c r="G1097" s="135"/>
      <c r="H1097" s="1118" t="s">
        <v>149</v>
      </c>
      <c r="I1097" s="137" t="s">
        <v>150</v>
      </c>
      <c r="J1097" s="138"/>
      <c r="K1097" s="139" t="s">
        <v>151</v>
      </c>
      <c r="L1097" s="135"/>
      <c r="M1097" s="1120" t="s">
        <v>149</v>
      </c>
      <c r="N1097" s="137" t="s">
        <v>150</v>
      </c>
      <c r="O1097" s="138"/>
      <c r="P1097" s="139" t="s">
        <v>151</v>
      </c>
    </row>
    <row r="1098" spans="1:16">
      <c r="A1098" s="132"/>
      <c r="B1098" s="110"/>
      <c r="C1098" s="1096"/>
      <c r="D1098" s="120"/>
      <c r="E1098" s="121"/>
      <c r="F1098" s="140"/>
      <c r="G1098" s="110"/>
      <c r="H1098" s="1098"/>
      <c r="I1098" s="94"/>
      <c r="J1098" s="96"/>
      <c r="K1098" s="97"/>
      <c r="L1098" s="110"/>
      <c r="M1098" s="1099"/>
      <c r="N1098" s="94"/>
      <c r="O1098" s="96"/>
      <c r="P1098" s="97"/>
    </row>
    <row r="1099" spans="1:16">
      <c r="A1099" s="132"/>
      <c r="B1099" s="135"/>
      <c r="C1099" s="1096"/>
      <c r="D1099" s="94"/>
      <c r="E1099" s="96"/>
      <c r="F1099" s="97"/>
      <c r="G1099" s="135"/>
      <c r="H1099" s="1098"/>
      <c r="I1099" s="94"/>
      <c r="J1099" s="96"/>
      <c r="K1099" s="97"/>
      <c r="L1099" s="135"/>
      <c r="M1099" s="1099"/>
      <c r="N1099" s="94"/>
      <c r="O1099" s="96"/>
      <c r="P1099" s="97"/>
    </row>
    <row r="1100" spans="1:16">
      <c r="A1100" s="132"/>
      <c r="B1100" s="110"/>
      <c r="C1100" s="1096"/>
      <c r="D1100" s="113"/>
      <c r="E1100" s="114"/>
      <c r="F1100" s="104"/>
      <c r="G1100" s="110"/>
      <c r="H1100" s="1098"/>
      <c r="I1100" s="113"/>
      <c r="J1100" s="114"/>
      <c r="K1100" s="104"/>
      <c r="L1100" s="110"/>
      <c r="M1100" s="1099"/>
      <c r="N1100" s="113"/>
      <c r="O1100" s="114"/>
      <c r="P1100" s="104"/>
    </row>
    <row r="1101" spans="1:16">
      <c r="A1101" s="1122"/>
      <c r="B1101" s="135"/>
      <c r="C1101" s="1096"/>
      <c r="D1101" s="94"/>
      <c r="E1101" s="96"/>
      <c r="F1101" s="97"/>
      <c r="G1101" s="135"/>
      <c r="H1101" s="1098"/>
      <c r="I1101" s="94"/>
      <c r="J1101" s="96"/>
      <c r="K1101" s="97"/>
      <c r="L1101" s="135"/>
      <c r="M1101" s="1099"/>
      <c r="N1101" s="94"/>
      <c r="O1101" s="96"/>
      <c r="P1101" s="97"/>
    </row>
    <row r="1102" spans="1:16">
      <c r="A1102" s="1122"/>
      <c r="B1102" s="110"/>
      <c r="C1102" s="1096"/>
      <c r="D1102" s="94"/>
      <c r="E1102" s="96"/>
      <c r="F1102" s="97"/>
      <c r="G1102" s="110"/>
      <c r="H1102" s="1098"/>
      <c r="I1102" s="94"/>
      <c r="J1102" s="96"/>
      <c r="K1102" s="97"/>
      <c r="L1102" s="110"/>
      <c r="M1102" s="1099"/>
      <c r="N1102" s="94"/>
      <c r="O1102" s="96"/>
      <c r="P1102" s="97"/>
    </row>
    <row r="1103" spans="1:16">
      <c r="A1103" s="1122"/>
      <c r="B1103" s="135"/>
      <c r="C1103" s="1096"/>
      <c r="D1103" s="113"/>
      <c r="E1103" s="114"/>
      <c r="F1103" s="104"/>
      <c r="G1103" s="135"/>
      <c r="H1103" s="1098"/>
      <c r="I1103" s="113"/>
      <c r="J1103" s="114"/>
      <c r="K1103" s="104"/>
      <c r="L1103" s="135"/>
      <c r="M1103" s="1099"/>
      <c r="N1103" s="113"/>
      <c r="O1103" s="114"/>
      <c r="P1103" s="104"/>
    </row>
    <row r="1104" spans="1:16" ht="17.25" thickBot="1">
      <c r="A1104" s="1123"/>
      <c r="B1104" s="141"/>
      <c r="C1104" s="1117"/>
      <c r="D1104" s="142"/>
      <c r="E1104" s="143"/>
      <c r="F1104" s="144"/>
      <c r="G1104" s="141"/>
      <c r="H1104" s="1119"/>
      <c r="I1104" s="142"/>
      <c r="J1104" s="143"/>
      <c r="K1104" s="144"/>
      <c r="L1104" s="141"/>
      <c r="M1104" s="1121"/>
      <c r="N1104" s="142"/>
      <c r="O1104" s="143"/>
      <c r="P1104" s="144"/>
    </row>
    <row r="1105" spans="1:16" s="146" customFormat="1" ht="27" customHeight="1" thickTop="1" thickBot="1">
      <c r="A1105" s="145"/>
      <c r="B1105" s="1124" t="s">
        <v>152</v>
      </c>
      <c r="C1105" s="1124"/>
      <c r="D1105" s="1124"/>
      <c r="E1105" s="1124"/>
      <c r="F1105" s="1124"/>
      <c r="G1105" s="1125" t="s">
        <v>153</v>
      </c>
      <c r="H1105" s="1125"/>
      <c r="I1105" s="1125"/>
      <c r="J1105" s="1125"/>
      <c r="K1105" s="1125"/>
      <c r="L1105" s="1125"/>
      <c r="M1105" s="1125"/>
      <c r="N1105" s="1128" t="s">
        <v>154</v>
      </c>
      <c r="O1105" s="1128"/>
      <c r="P1105" s="1128"/>
    </row>
    <row r="1106" spans="1:16" s="159" customFormat="1" ht="21.75" customHeight="1" thickTop="1" thickBot="1">
      <c r="A1106" s="147" t="s">
        <v>0</v>
      </c>
      <c r="B1106" s="148"/>
      <c r="C1106" s="149" t="s">
        <v>155</v>
      </c>
      <c r="D1106" s="150" t="s">
        <v>156</v>
      </c>
      <c r="E1106" s="151" t="s">
        <v>157</v>
      </c>
      <c r="F1106" s="152" t="s">
        <v>158</v>
      </c>
      <c r="G1106" s="153" t="s">
        <v>159</v>
      </c>
      <c r="H1106" s="154" t="s">
        <v>150</v>
      </c>
      <c r="I1106" s="155" t="s">
        <v>156</v>
      </c>
      <c r="J1106" s="155" t="s">
        <v>157</v>
      </c>
      <c r="K1106" s="155" t="s">
        <v>158</v>
      </c>
      <c r="L1106" s="154" t="s">
        <v>160</v>
      </c>
      <c r="M1106" s="156" t="s">
        <v>161</v>
      </c>
      <c r="N1106" s="157" t="s">
        <v>155</v>
      </c>
      <c r="O1106" s="151" t="s">
        <v>157</v>
      </c>
      <c r="P1106" s="158" t="s">
        <v>158</v>
      </c>
    </row>
    <row r="1107" spans="1:16" s="172" customFormat="1" ht="17.25" thickTop="1">
      <c r="A1107" s="1137">
        <f>A1021</f>
        <v>46153</v>
      </c>
      <c r="B1107" s="1132" t="s">
        <v>698</v>
      </c>
      <c r="C1107" s="160" t="s">
        <v>879</v>
      </c>
      <c r="D1107" s="161" t="s">
        <v>1013</v>
      </c>
      <c r="E1107" s="162" t="s">
        <v>137</v>
      </c>
      <c r="F1107" s="163" t="s">
        <v>1874</v>
      </c>
      <c r="G1107" s="164" t="s">
        <v>1610</v>
      </c>
      <c r="H1107" s="165" t="s">
        <v>3813</v>
      </c>
      <c r="I1107" s="166" t="s">
        <v>2810</v>
      </c>
      <c r="J1107" s="166" t="s">
        <v>137</v>
      </c>
      <c r="K1107" s="167" t="s">
        <v>3814</v>
      </c>
      <c r="L1107" s="168"/>
      <c r="M1107" s="169"/>
      <c r="N1107" s="170"/>
      <c r="O1107" s="166"/>
      <c r="P1107" s="171"/>
    </row>
    <row r="1108" spans="1:16" s="172" customFormat="1">
      <c r="A1108" s="1138"/>
      <c r="B1108" s="1133"/>
      <c r="C1108" s="173"/>
      <c r="D1108" s="174"/>
      <c r="E1108" s="175"/>
      <c r="F1108" s="176"/>
      <c r="G1108" s="173" t="s">
        <v>1033</v>
      </c>
      <c r="H1108" s="177" t="s">
        <v>1164</v>
      </c>
      <c r="I1108" s="175" t="s">
        <v>2810</v>
      </c>
      <c r="J1108" s="175" t="s">
        <v>3701</v>
      </c>
      <c r="K1108" s="178" t="s">
        <v>4150</v>
      </c>
      <c r="L1108" s="179"/>
      <c r="M1108" s="180"/>
      <c r="N1108" s="181"/>
      <c r="O1108" s="175"/>
      <c r="P1108" s="182"/>
    </row>
    <row r="1109" spans="1:16" s="172" customFormat="1">
      <c r="A1109" s="1138"/>
      <c r="B1109" s="1133"/>
      <c r="C1109" s="173"/>
      <c r="D1109" s="174"/>
      <c r="E1109" s="175"/>
      <c r="F1109" s="176"/>
      <c r="G1109" s="173" t="s">
        <v>1033</v>
      </c>
      <c r="H1109" s="177" t="s">
        <v>1164</v>
      </c>
      <c r="I1109" s="175" t="s">
        <v>2810</v>
      </c>
      <c r="J1109" s="175" t="s">
        <v>3710</v>
      </c>
      <c r="K1109" s="178" t="s">
        <v>4151</v>
      </c>
      <c r="L1109" s="184"/>
      <c r="M1109" s="180"/>
      <c r="N1109" s="181"/>
      <c r="O1109" s="175"/>
      <c r="P1109" s="182"/>
    </row>
    <row r="1110" spans="1:16" s="172" customFormat="1">
      <c r="A1110" s="1138"/>
      <c r="B1110" s="1133"/>
      <c r="C1110" s="173"/>
      <c r="D1110" s="218"/>
      <c r="E1110" s="175"/>
      <c r="F1110" s="176"/>
      <c r="G1110" s="173"/>
      <c r="H1110" s="183"/>
      <c r="I1110" s="175"/>
      <c r="J1110" s="175"/>
      <c r="K1110" s="187"/>
      <c r="L1110" s="184"/>
      <c r="M1110" s="180"/>
      <c r="N1110" s="181"/>
      <c r="O1110" s="175"/>
      <c r="P1110" s="182"/>
    </row>
    <row r="1111" spans="1:16" s="172" customFormat="1">
      <c r="A1111" s="1138"/>
      <c r="B1111" s="1133"/>
      <c r="C1111" s="173"/>
      <c r="D1111" s="185"/>
      <c r="E1111" s="175"/>
      <c r="F1111" s="182"/>
      <c r="G1111" s="173"/>
      <c r="H1111" s="186"/>
      <c r="I1111" s="175"/>
      <c r="J1111" s="175"/>
      <c r="K1111" s="187"/>
      <c r="L1111" s="184"/>
      <c r="M1111" s="180"/>
      <c r="N1111" s="181"/>
      <c r="O1111" s="175"/>
      <c r="P1111" s="182"/>
    </row>
    <row r="1112" spans="1:16" s="172" customFormat="1">
      <c r="A1112" s="1138"/>
      <c r="B1112" s="1133"/>
      <c r="C1112" s="173"/>
      <c r="D1112" s="174"/>
      <c r="E1112" s="175"/>
      <c r="F1112" s="188"/>
      <c r="G1112" s="198"/>
      <c r="H1112" s="183"/>
      <c r="I1112" s="191"/>
      <c r="J1112" s="175"/>
      <c r="K1112" s="178"/>
      <c r="L1112" s="189"/>
      <c r="M1112" s="190"/>
      <c r="N1112" s="181"/>
      <c r="O1112" s="175"/>
      <c r="P1112" s="182"/>
    </row>
    <row r="1113" spans="1:16" s="172" customFormat="1">
      <c r="A1113" s="1138"/>
      <c r="B1113" s="1133"/>
      <c r="C1113" s="173"/>
      <c r="D1113" s="174"/>
      <c r="E1113" s="175"/>
      <c r="F1113" s="182"/>
      <c r="G1113" s="173"/>
      <c r="H1113" s="183"/>
      <c r="I1113" s="191"/>
      <c r="J1113" s="175"/>
      <c r="K1113" s="178"/>
      <c r="L1113" s="184"/>
      <c r="M1113" s="180"/>
      <c r="N1113" s="181"/>
      <c r="O1113" s="175"/>
      <c r="P1113" s="182"/>
    </row>
    <row r="1114" spans="1:16" s="172" customFormat="1">
      <c r="A1114" s="1138"/>
      <c r="B1114" s="1133"/>
      <c r="C1114" s="173"/>
      <c r="D1114" s="174"/>
      <c r="E1114" s="175"/>
      <c r="F1114" s="182"/>
      <c r="G1114" s="219"/>
      <c r="H1114" s="183"/>
      <c r="I1114" s="175"/>
      <c r="J1114" s="175"/>
      <c r="K1114" s="178"/>
      <c r="L1114" s="184"/>
      <c r="M1114" s="180"/>
      <c r="N1114" s="181"/>
      <c r="O1114" s="175"/>
      <c r="P1114" s="182"/>
    </row>
    <row r="1115" spans="1:16" s="172" customFormat="1">
      <c r="A1115" s="1138"/>
      <c r="B1115" s="1133"/>
      <c r="C1115" s="173"/>
      <c r="D1115" s="174"/>
      <c r="E1115" s="175"/>
      <c r="F1115" s="188"/>
      <c r="G1115" s="173"/>
      <c r="H1115" s="183"/>
      <c r="I1115" s="191"/>
      <c r="J1115" s="175"/>
      <c r="K1115" s="178"/>
      <c r="L1115" s="184"/>
      <c r="M1115" s="180"/>
      <c r="N1115" s="181"/>
      <c r="O1115" s="175"/>
      <c r="P1115" s="182"/>
    </row>
    <row r="1116" spans="1:16" s="172" customFormat="1">
      <c r="A1116" s="1138"/>
      <c r="B1116" s="1133"/>
      <c r="C1116" s="173"/>
      <c r="D1116" s="174"/>
      <c r="E1116" s="175"/>
      <c r="F1116" s="182"/>
      <c r="G1116" s="173"/>
      <c r="H1116" s="183"/>
      <c r="I1116" s="191"/>
      <c r="J1116" s="175"/>
      <c r="K1116" s="178"/>
      <c r="L1116" s="184"/>
      <c r="M1116" s="180"/>
      <c r="N1116" s="181"/>
      <c r="O1116" s="175"/>
      <c r="P1116" s="182"/>
    </row>
    <row r="1117" spans="1:16" s="172" customFormat="1">
      <c r="A1117" s="1138"/>
      <c r="B1117" s="1133"/>
      <c r="C1117" s="192"/>
      <c r="D1117" s="193"/>
      <c r="E1117" s="194"/>
      <c r="F1117" s="195"/>
      <c r="G1117" s="173"/>
      <c r="H1117" s="177"/>
      <c r="I1117" s="175"/>
      <c r="J1117" s="175"/>
      <c r="K1117" s="178"/>
      <c r="L1117" s="184"/>
      <c r="M1117" s="180"/>
      <c r="N1117" s="196"/>
      <c r="O1117" s="194"/>
      <c r="P1117" s="195"/>
    </row>
    <row r="1118" spans="1:16" s="172" customFormat="1">
      <c r="A1118" s="1138"/>
      <c r="B1118" s="1133"/>
      <c r="C1118" s="192"/>
      <c r="D1118" s="193"/>
      <c r="E1118" s="194"/>
      <c r="F1118" s="195"/>
      <c r="G1118" s="198"/>
      <c r="H1118" s="183"/>
      <c r="I1118" s="191"/>
      <c r="J1118" s="175"/>
      <c r="K1118" s="178"/>
      <c r="L1118" s="184"/>
      <c r="M1118" s="180"/>
      <c r="N1118" s="196"/>
      <c r="O1118" s="194"/>
      <c r="P1118" s="195"/>
    </row>
    <row r="1119" spans="1:16" s="172" customFormat="1">
      <c r="A1119" s="1138"/>
      <c r="B1119" s="1133"/>
      <c r="C1119" s="192"/>
      <c r="D1119" s="193"/>
      <c r="E1119" s="194"/>
      <c r="F1119" s="195"/>
      <c r="G1119" s="173"/>
      <c r="H1119" s="199"/>
      <c r="I1119" s="191"/>
      <c r="J1119" s="200"/>
      <c r="K1119" s="197"/>
      <c r="L1119" s="184"/>
      <c r="M1119" s="180"/>
      <c r="N1119" s="196"/>
      <c r="O1119" s="194"/>
      <c r="P1119" s="195"/>
    </row>
    <row r="1120" spans="1:16" s="172" customFormat="1">
      <c r="A1120" s="1138"/>
      <c r="B1120" s="1133"/>
      <c r="C1120" s="192"/>
      <c r="D1120" s="193"/>
      <c r="E1120" s="194"/>
      <c r="F1120" s="195"/>
      <c r="G1120" s="173"/>
      <c r="H1120" s="201"/>
      <c r="I1120" s="175"/>
      <c r="J1120" s="175"/>
      <c r="K1120" s="178"/>
      <c r="L1120" s="184"/>
      <c r="M1120" s="180"/>
      <c r="N1120" s="196"/>
      <c r="O1120" s="194"/>
      <c r="P1120" s="195"/>
    </row>
    <row r="1121" spans="1:16" s="172" customFormat="1">
      <c r="A1121" s="1138"/>
      <c r="B1121" s="1133"/>
      <c r="C1121" s="192"/>
      <c r="D1121" s="193"/>
      <c r="E1121" s="194"/>
      <c r="F1121" s="195"/>
      <c r="G1121" s="198"/>
      <c r="H1121" s="183"/>
      <c r="I1121" s="200"/>
      <c r="J1121" s="200"/>
      <c r="K1121" s="197"/>
      <c r="L1121" s="184"/>
      <c r="M1121" s="180"/>
      <c r="N1121" s="196"/>
      <c r="O1121" s="194"/>
      <c r="P1121" s="195"/>
    </row>
    <row r="1122" spans="1:16" s="172" customFormat="1">
      <c r="A1122" s="1138"/>
      <c r="B1122" s="1133"/>
      <c r="C1122" s="192"/>
      <c r="D1122" s="193"/>
      <c r="E1122" s="194"/>
      <c r="F1122" s="195"/>
      <c r="G1122" s="173"/>
      <c r="H1122" s="183"/>
      <c r="I1122" s="200"/>
      <c r="J1122" s="200"/>
      <c r="K1122" s="197"/>
      <c r="L1122" s="179"/>
      <c r="M1122" s="180"/>
      <c r="N1122" s="196"/>
      <c r="O1122" s="194"/>
      <c r="P1122" s="195"/>
    </row>
    <row r="1123" spans="1:16" s="172" customFormat="1">
      <c r="A1123" s="1138"/>
      <c r="B1123" s="1133"/>
      <c r="C1123" s="192"/>
      <c r="D1123" s="193"/>
      <c r="E1123" s="194"/>
      <c r="F1123" s="195"/>
      <c r="G1123" s="192"/>
      <c r="H1123" s="201"/>
      <c r="I1123" s="202"/>
      <c r="J1123" s="202"/>
      <c r="K1123" s="203"/>
      <c r="L1123" s="204"/>
      <c r="M1123" s="190"/>
      <c r="N1123" s="196"/>
      <c r="O1123" s="194"/>
      <c r="P1123" s="195"/>
    </row>
    <row r="1124" spans="1:16" s="172" customFormat="1">
      <c r="A1124" s="1138"/>
      <c r="B1124" s="1133"/>
      <c r="C1124" s="192"/>
      <c r="D1124" s="193"/>
      <c r="E1124" s="194"/>
      <c r="F1124" s="195"/>
      <c r="G1124" s="192"/>
      <c r="H1124" s="201"/>
      <c r="I1124" s="202"/>
      <c r="J1124" s="202"/>
      <c r="K1124" s="203"/>
      <c r="L1124" s="204"/>
      <c r="M1124" s="190"/>
      <c r="N1124" s="196"/>
      <c r="O1124" s="194"/>
      <c r="P1124" s="195"/>
    </row>
    <row r="1125" spans="1:16" s="172" customFormat="1">
      <c r="A1125" s="1138"/>
      <c r="B1125" s="1133"/>
      <c r="C1125" s="192"/>
      <c r="D1125" s="193"/>
      <c r="E1125" s="194"/>
      <c r="F1125" s="195"/>
      <c r="G1125" s="192"/>
      <c r="H1125" s="201"/>
      <c r="I1125" s="202"/>
      <c r="J1125" s="202"/>
      <c r="K1125" s="203"/>
      <c r="L1125" s="204"/>
      <c r="M1125" s="190"/>
      <c r="N1125" s="196"/>
      <c r="O1125" s="194"/>
      <c r="P1125" s="195"/>
    </row>
    <row r="1126" spans="1:16" s="172" customFormat="1" ht="17.25" thickBot="1">
      <c r="A1126" s="1139"/>
      <c r="B1126" s="1134"/>
      <c r="C1126" s="205"/>
      <c r="D1126" s="206"/>
      <c r="E1126" s="207"/>
      <c r="F1126" s="208"/>
      <c r="G1126" s="209"/>
      <c r="H1126" s="210"/>
      <c r="I1126" s="211"/>
      <c r="J1126" s="211"/>
      <c r="K1126" s="212"/>
      <c r="L1126" s="213"/>
      <c r="M1126" s="214"/>
      <c r="N1126" s="215"/>
      <c r="O1126" s="207"/>
      <c r="P1126" s="208"/>
    </row>
    <row r="1127" spans="1:16" s="71" customFormat="1" ht="36" customHeight="1" thickTop="1" thickBot="1">
      <c r="A1127" s="1135">
        <f>A1021+1</f>
        <v>46154</v>
      </c>
      <c r="B1127" s="90" t="s">
        <v>162</v>
      </c>
      <c r="C1127" s="1095" t="s">
        <v>693</v>
      </c>
      <c r="D1127" s="91" t="s">
        <v>114</v>
      </c>
      <c r="E1127" s="92" t="s">
        <v>137</v>
      </c>
      <c r="F1127" s="93" t="s">
        <v>4257</v>
      </c>
      <c r="G1127" s="90" t="s">
        <v>162</v>
      </c>
      <c r="H1127" s="1098" t="s">
        <v>163</v>
      </c>
      <c r="I1127" s="91" t="s">
        <v>114</v>
      </c>
      <c r="J1127" s="92" t="s">
        <v>137</v>
      </c>
      <c r="K1127" s="93" t="s">
        <v>4256</v>
      </c>
      <c r="L1127" s="90" t="s">
        <v>162</v>
      </c>
      <c r="M1127" s="1099" t="s">
        <v>163</v>
      </c>
      <c r="N1127" s="91" t="s">
        <v>114</v>
      </c>
      <c r="O1127" s="92" t="s">
        <v>137</v>
      </c>
      <c r="P1127" s="93" t="s">
        <v>4256</v>
      </c>
    </row>
    <row r="1128" spans="1:16" ht="18" customHeight="1">
      <c r="A1128" s="1136"/>
      <c r="B1128" s="1100" t="s">
        <v>4234</v>
      </c>
      <c r="C1128" s="1096"/>
      <c r="D1128" s="94" t="s">
        <v>1536</v>
      </c>
      <c r="E1128" s="95" t="s">
        <v>196</v>
      </c>
      <c r="F1128" s="93" t="s">
        <v>1105</v>
      </c>
      <c r="G1128" s="1100" t="s">
        <v>12</v>
      </c>
      <c r="H1128" s="1098"/>
      <c r="I1128" s="94" t="s">
        <v>1536</v>
      </c>
      <c r="J1128" s="95" t="s">
        <v>196</v>
      </c>
      <c r="K1128" s="93" t="s">
        <v>1105</v>
      </c>
      <c r="L1128" s="1100" t="s">
        <v>20</v>
      </c>
      <c r="M1128" s="1099"/>
      <c r="N1128" s="94" t="s">
        <v>1536</v>
      </c>
      <c r="O1128" s="95" t="s">
        <v>196</v>
      </c>
      <c r="P1128" s="93" t="s">
        <v>1105</v>
      </c>
    </row>
    <row r="1129" spans="1:16" ht="17.25" thickBot="1">
      <c r="A1129" s="1136"/>
      <c r="B1129" s="1101"/>
      <c r="C1129" s="1096"/>
      <c r="D1129" s="94" t="s">
        <v>116</v>
      </c>
      <c r="E1129" s="96" t="s">
        <v>146</v>
      </c>
      <c r="F1129" s="98" t="s">
        <v>1105</v>
      </c>
      <c r="G1129" s="1101"/>
      <c r="H1129" s="1098"/>
      <c r="I1129" s="94" t="s">
        <v>116</v>
      </c>
      <c r="J1129" s="96" t="s">
        <v>146</v>
      </c>
      <c r="K1129" s="98" t="s">
        <v>1105</v>
      </c>
      <c r="L1129" s="1101"/>
      <c r="M1129" s="1099"/>
      <c r="N1129" s="94" t="s">
        <v>116</v>
      </c>
      <c r="O1129" s="96" t="s">
        <v>146</v>
      </c>
      <c r="P1129" s="98" t="s">
        <v>1105</v>
      </c>
    </row>
    <row r="1130" spans="1:16" ht="17.25" thickBot="1">
      <c r="A1130" s="1136"/>
      <c r="B1130" s="90" t="s">
        <v>167</v>
      </c>
      <c r="C1130" s="1096"/>
      <c r="D1130" s="94" t="s">
        <v>165</v>
      </c>
      <c r="E1130" s="96" t="s">
        <v>251</v>
      </c>
      <c r="F1130" s="97" t="s">
        <v>4142</v>
      </c>
      <c r="G1130" s="90" t="s">
        <v>167</v>
      </c>
      <c r="H1130" s="1098"/>
      <c r="I1130" s="94" t="s">
        <v>165</v>
      </c>
      <c r="J1130" s="96" t="s">
        <v>251</v>
      </c>
      <c r="K1130" s="97" t="s">
        <v>4335</v>
      </c>
      <c r="L1130" s="90" t="s">
        <v>167</v>
      </c>
      <c r="M1130" s="1099"/>
      <c r="N1130" s="94" t="s">
        <v>165</v>
      </c>
      <c r="O1130" s="96" t="s">
        <v>251</v>
      </c>
      <c r="P1130" s="97" t="s">
        <v>4335</v>
      </c>
    </row>
    <row r="1131" spans="1:16">
      <c r="A1131" s="1136"/>
      <c r="B1131" s="1081" t="s">
        <v>4155</v>
      </c>
      <c r="C1131" s="1096"/>
      <c r="D1131" s="94" t="s">
        <v>120</v>
      </c>
      <c r="E1131" s="96" t="s">
        <v>197</v>
      </c>
      <c r="F1131" s="97" t="s">
        <v>4142</v>
      </c>
      <c r="G1131" s="1081" t="s">
        <v>1527</v>
      </c>
      <c r="H1131" s="1098"/>
      <c r="I1131" s="94" t="s">
        <v>120</v>
      </c>
      <c r="J1131" s="96" t="s">
        <v>197</v>
      </c>
      <c r="K1131" s="97" t="s">
        <v>4335</v>
      </c>
      <c r="L1131" s="1081" t="s">
        <v>4067</v>
      </c>
      <c r="M1131" s="1099"/>
      <c r="N1131" s="94" t="s">
        <v>120</v>
      </c>
      <c r="O1131" s="96" t="s">
        <v>197</v>
      </c>
      <c r="P1131" s="97" t="s">
        <v>4335</v>
      </c>
    </row>
    <row r="1132" spans="1:16" ht="33">
      <c r="A1132" s="1136"/>
      <c r="B1132" s="1082"/>
      <c r="C1132" s="1096"/>
      <c r="D1132" s="94" t="s">
        <v>1697</v>
      </c>
      <c r="E1132" s="96" t="s">
        <v>4277</v>
      </c>
      <c r="F1132" s="97" t="s">
        <v>4307</v>
      </c>
      <c r="G1132" s="1082"/>
      <c r="H1132" s="1098"/>
      <c r="I1132" s="94" t="s">
        <v>1697</v>
      </c>
      <c r="J1132" s="96" t="s">
        <v>1789</v>
      </c>
      <c r="K1132" s="97" t="s">
        <v>4306</v>
      </c>
      <c r="L1132" s="1082"/>
      <c r="M1132" s="1099"/>
      <c r="N1132" s="94" t="s">
        <v>1697</v>
      </c>
      <c r="O1132" s="96" t="s">
        <v>1789</v>
      </c>
      <c r="P1132" s="97" t="s">
        <v>4350</v>
      </c>
    </row>
    <row r="1133" spans="1:16" ht="33">
      <c r="A1133" s="1136"/>
      <c r="B1133" s="1251"/>
      <c r="C1133" s="1096"/>
      <c r="D1133" s="94"/>
      <c r="E1133" s="96" t="s">
        <v>4278</v>
      </c>
      <c r="F1133" s="97" t="s">
        <v>4281</v>
      </c>
      <c r="G1133" s="1251" t="s">
        <v>4155</v>
      </c>
      <c r="H1133" s="1098"/>
      <c r="I1133" s="94"/>
      <c r="J1133" s="96" t="s">
        <v>2828</v>
      </c>
      <c r="K1133" s="97" t="s">
        <v>4280</v>
      </c>
      <c r="L1133" s="1251"/>
      <c r="M1133" s="1099"/>
      <c r="N1133" s="94"/>
      <c r="O1133" s="96" t="s">
        <v>2828</v>
      </c>
      <c r="P1133" s="97" t="s">
        <v>4280</v>
      </c>
    </row>
    <row r="1134" spans="1:16">
      <c r="A1134" s="1136"/>
      <c r="B1134" s="1251"/>
      <c r="C1134" s="1096"/>
      <c r="D1134" s="94"/>
      <c r="E1134" s="96" t="s">
        <v>4303</v>
      </c>
      <c r="F1134" s="97" t="s">
        <v>4305</v>
      </c>
      <c r="G1134" s="1251"/>
      <c r="H1134" s="1098"/>
      <c r="I1134" s="94"/>
      <c r="J1134" s="96" t="s">
        <v>4302</v>
      </c>
      <c r="K1134" s="97" t="s">
        <v>4304</v>
      </c>
      <c r="L1134" s="1251"/>
      <c r="M1134" s="1099"/>
      <c r="N1134" s="94"/>
      <c r="O1134" s="96" t="s">
        <v>4302</v>
      </c>
      <c r="P1134" s="97" t="s">
        <v>4304</v>
      </c>
    </row>
    <row r="1135" spans="1:16">
      <c r="A1135" s="1136"/>
      <c r="B1135" s="1083"/>
      <c r="C1135" s="1096"/>
      <c r="D1135" s="94" t="s">
        <v>1790</v>
      </c>
      <c r="E1135" s="96" t="s">
        <v>1791</v>
      </c>
      <c r="F1135" s="93" t="s">
        <v>4248</v>
      </c>
      <c r="G1135" s="1083"/>
      <c r="H1135" s="1098"/>
      <c r="I1135" s="94" t="s">
        <v>1790</v>
      </c>
      <c r="J1135" s="96" t="s">
        <v>1791</v>
      </c>
      <c r="K1135" s="93" t="s">
        <v>4248</v>
      </c>
      <c r="L1135" s="1083"/>
      <c r="M1135" s="1099"/>
      <c r="N1135" s="94" t="s">
        <v>1790</v>
      </c>
      <c r="O1135" s="96" t="s">
        <v>1791</v>
      </c>
      <c r="P1135" s="93" t="s">
        <v>4343</v>
      </c>
    </row>
    <row r="1136" spans="1:16">
      <c r="A1136" s="1136"/>
      <c r="B1136" s="1082"/>
      <c r="C1136" s="1096"/>
      <c r="D1136" s="94"/>
      <c r="E1136" s="96" t="s">
        <v>2830</v>
      </c>
      <c r="F1136" s="99" t="s">
        <v>2831</v>
      </c>
      <c r="G1136" s="1082"/>
      <c r="H1136" s="1098"/>
      <c r="I1136" s="94"/>
      <c r="J1136" s="96" t="s">
        <v>2830</v>
      </c>
      <c r="K1136" s="99" t="s">
        <v>2831</v>
      </c>
      <c r="L1136" s="1082"/>
      <c r="M1136" s="1099"/>
      <c r="N1136" s="94"/>
      <c r="O1136" s="96" t="s">
        <v>2830</v>
      </c>
      <c r="P1136" s="99" t="s">
        <v>2831</v>
      </c>
    </row>
    <row r="1137" spans="1:16">
      <c r="A1137" s="1136"/>
      <c r="B1137" s="1083"/>
      <c r="C1137" s="1096"/>
      <c r="D1137" s="94"/>
      <c r="E1137" s="96" t="s">
        <v>2832</v>
      </c>
      <c r="F1137" s="102" t="s">
        <v>2833</v>
      </c>
      <c r="G1137" s="1083"/>
      <c r="H1137" s="1098"/>
      <c r="I1137" s="94"/>
      <c r="J1137" s="96" t="s">
        <v>2832</v>
      </c>
      <c r="K1137" s="102" t="s">
        <v>2833</v>
      </c>
      <c r="L1137" s="1083"/>
      <c r="M1137" s="1099"/>
      <c r="N1137" s="94"/>
      <c r="O1137" s="96" t="s">
        <v>2832</v>
      </c>
      <c r="P1137" s="102" t="s">
        <v>2833</v>
      </c>
    </row>
    <row r="1138" spans="1:16" ht="17.25" thickBot="1">
      <c r="A1138" s="1136"/>
      <c r="B1138" s="1082"/>
      <c r="C1138" s="1096"/>
      <c r="D1138" s="94" t="s">
        <v>147</v>
      </c>
      <c r="E1138" s="96" t="s">
        <v>2834</v>
      </c>
      <c r="F1138" s="99" t="s">
        <v>4174</v>
      </c>
      <c r="G1138" s="1082"/>
      <c r="H1138" s="1098"/>
      <c r="I1138" s="94" t="s">
        <v>147</v>
      </c>
      <c r="J1138" s="96" t="s">
        <v>2834</v>
      </c>
      <c r="K1138" s="99" t="s">
        <v>4105</v>
      </c>
      <c r="L1138" s="1082"/>
      <c r="M1138" s="1099"/>
      <c r="N1138" s="94" t="s">
        <v>147</v>
      </c>
      <c r="O1138" s="96" t="s">
        <v>2834</v>
      </c>
      <c r="P1138" s="99" t="s">
        <v>4123</v>
      </c>
    </row>
    <row r="1139" spans="1:16" ht="17.25" thickBot="1">
      <c r="A1139" s="1136"/>
      <c r="B1139" s="100" t="s">
        <v>168</v>
      </c>
      <c r="C1139" s="1096"/>
      <c r="D1139" s="94"/>
      <c r="E1139" s="96" t="s">
        <v>2835</v>
      </c>
      <c r="F1139" s="99" t="s">
        <v>4175</v>
      </c>
      <c r="G1139" s="100" t="s">
        <v>168</v>
      </c>
      <c r="H1139" s="1098"/>
      <c r="I1139" s="94"/>
      <c r="J1139" s="96" t="s">
        <v>2835</v>
      </c>
      <c r="K1139" s="99" t="s">
        <v>4106</v>
      </c>
      <c r="L1139" s="100" t="s">
        <v>168</v>
      </c>
      <c r="M1139" s="1099"/>
      <c r="N1139" s="94"/>
      <c r="O1139" s="96" t="s">
        <v>2835</v>
      </c>
      <c r="P1139" s="99" t="s">
        <v>4124</v>
      </c>
    </row>
    <row r="1140" spans="1:16">
      <c r="A1140" s="1136"/>
      <c r="B1140" s="1111" t="s">
        <v>4262</v>
      </c>
      <c r="C1140" s="1096"/>
      <c r="D1140" s="94"/>
      <c r="E1140" s="96" t="s">
        <v>2836</v>
      </c>
      <c r="F1140" s="99" t="s">
        <v>4267</v>
      </c>
      <c r="G1140" s="1111" t="s">
        <v>4327</v>
      </c>
      <c r="H1140" s="1098"/>
      <c r="I1140" s="94"/>
      <c r="J1140" s="96" t="s">
        <v>2836</v>
      </c>
      <c r="K1140" s="99" t="s">
        <v>4266</v>
      </c>
      <c r="L1140" s="1111" t="s">
        <v>4207</v>
      </c>
      <c r="M1140" s="1099"/>
      <c r="N1140" s="94"/>
      <c r="O1140" s="96" t="s">
        <v>2836</v>
      </c>
      <c r="P1140" s="99" t="s">
        <v>4266</v>
      </c>
    </row>
    <row r="1141" spans="1:16">
      <c r="A1141" s="1136"/>
      <c r="B1141" s="1112"/>
      <c r="C1141" s="1096"/>
      <c r="D1141" s="94"/>
      <c r="E1141" s="96" t="s">
        <v>2837</v>
      </c>
      <c r="F1141" s="99" t="s">
        <v>4268</v>
      </c>
      <c r="G1141" s="1112"/>
      <c r="H1141" s="1098"/>
      <c r="I1141" s="94"/>
      <c r="J1141" s="96" t="s">
        <v>2837</v>
      </c>
      <c r="K1141" s="99" t="s">
        <v>4336</v>
      </c>
      <c r="L1141" s="1112"/>
      <c r="M1141" s="1099"/>
      <c r="N1141" s="94"/>
      <c r="O1141" s="96" t="s">
        <v>2837</v>
      </c>
      <c r="P1141" s="99" t="s">
        <v>4340</v>
      </c>
    </row>
    <row r="1142" spans="1:16" ht="17.25" thickBot="1">
      <c r="A1142" s="1136"/>
      <c r="B1142" s="1113"/>
      <c r="C1142" s="1096"/>
      <c r="D1142" s="94" t="s">
        <v>2840</v>
      </c>
      <c r="E1142" s="96" t="s">
        <v>2841</v>
      </c>
      <c r="F1142" s="97" t="s">
        <v>2842</v>
      </c>
      <c r="G1142" s="1113"/>
      <c r="H1142" s="1098"/>
      <c r="I1142" s="94" t="s">
        <v>2840</v>
      </c>
      <c r="J1142" s="96" t="s">
        <v>2841</v>
      </c>
      <c r="K1142" s="97" t="s">
        <v>2842</v>
      </c>
      <c r="L1142" s="1113"/>
      <c r="M1142" s="1099"/>
      <c r="N1142" s="94" t="s">
        <v>2840</v>
      </c>
      <c r="O1142" s="96" t="s">
        <v>2841</v>
      </c>
      <c r="P1142" s="97" t="s">
        <v>2842</v>
      </c>
    </row>
    <row r="1143" spans="1:16" ht="33.75" thickBot="1">
      <c r="A1143" s="1136"/>
      <c r="B1143" s="100" t="s">
        <v>123</v>
      </c>
      <c r="C1143" s="1096"/>
      <c r="D1143" s="94" t="s">
        <v>3412</v>
      </c>
      <c r="E1143" s="96" t="s">
        <v>2904</v>
      </c>
      <c r="F1143" s="97" t="s">
        <v>4269</v>
      </c>
      <c r="G1143" s="100" t="s">
        <v>123</v>
      </c>
      <c r="H1143" s="1098"/>
      <c r="I1143" s="94" t="s">
        <v>3412</v>
      </c>
      <c r="J1143" s="96" t="s">
        <v>2904</v>
      </c>
      <c r="K1143" s="97" t="s">
        <v>4300</v>
      </c>
      <c r="L1143" s="100" t="s">
        <v>123</v>
      </c>
      <c r="M1143" s="1099"/>
      <c r="N1143" s="94" t="s">
        <v>3412</v>
      </c>
      <c r="O1143" s="96" t="s">
        <v>2904</v>
      </c>
      <c r="P1143" s="97" t="s">
        <v>4300</v>
      </c>
    </row>
    <row r="1144" spans="1:16" ht="49.5">
      <c r="A1144" s="1136"/>
      <c r="B1144" s="1106" t="s">
        <v>4263</v>
      </c>
      <c r="C1144" s="1096"/>
      <c r="D1144" s="94" t="s">
        <v>2810</v>
      </c>
      <c r="E1144" s="96" t="s">
        <v>3661</v>
      </c>
      <c r="F1144" s="97" t="s">
        <v>4299</v>
      </c>
      <c r="G1144" s="1106" t="s">
        <v>4328</v>
      </c>
      <c r="H1144" s="1098"/>
      <c r="I1144" s="94"/>
      <c r="J1144" s="96"/>
      <c r="K1144" s="97"/>
      <c r="L1144" s="1106" t="s">
        <v>4341</v>
      </c>
      <c r="M1144" s="1099"/>
      <c r="N1144" s="94"/>
      <c r="O1144" s="96"/>
      <c r="P1144" s="97"/>
    </row>
    <row r="1145" spans="1:16" ht="33">
      <c r="A1145" s="1136"/>
      <c r="B1145" s="1107"/>
      <c r="C1145" s="1096"/>
      <c r="D1145" s="94"/>
      <c r="E1145" s="96" t="s">
        <v>3663</v>
      </c>
      <c r="F1145" s="97" t="s">
        <v>4298</v>
      </c>
      <c r="G1145" s="1107"/>
      <c r="H1145" s="1098"/>
      <c r="I1145" s="94"/>
      <c r="J1145" s="96"/>
      <c r="K1145" s="97"/>
      <c r="L1145" s="1107"/>
      <c r="M1145" s="1099"/>
      <c r="N1145" s="94"/>
      <c r="O1145" s="96"/>
      <c r="P1145" s="97"/>
    </row>
    <row r="1146" spans="1:16" ht="17.25" thickBot="1">
      <c r="A1146" s="1136"/>
      <c r="B1146" s="1108"/>
      <c r="C1146" s="1096"/>
      <c r="D1146" s="94"/>
      <c r="E1146" s="96"/>
      <c r="F1146" s="97"/>
      <c r="G1146" s="1108"/>
      <c r="H1146" s="1098"/>
      <c r="I1146" s="94"/>
      <c r="J1146" s="96"/>
      <c r="K1146" s="97"/>
      <c r="L1146" s="1108"/>
      <c r="M1146" s="1099"/>
      <c r="N1146" s="94"/>
      <c r="O1146" s="96"/>
      <c r="P1146" s="97"/>
    </row>
    <row r="1147" spans="1:16">
      <c r="A1147" s="1136"/>
      <c r="B1147" s="1109" t="s">
        <v>124</v>
      </c>
      <c r="C1147" s="1096"/>
      <c r="D1147" s="94"/>
      <c r="E1147" s="96"/>
      <c r="F1147" s="97"/>
      <c r="G1147" s="1109" t="s">
        <v>124</v>
      </c>
      <c r="H1147" s="1098"/>
      <c r="I1147" s="94"/>
      <c r="J1147" s="96"/>
      <c r="K1147" s="97"/>
      <c r="L1147" s="1109" t="s">
        <v>124</v>
      </c>
      <c r="M1147" s="1099"/>
      <c r="N1147" s="94"/>
      <c r="O1147" s="96"/>
      <c r="P1147" s="97"/>
    </row>
    <row r="1148" spans="1:16" ht="17.25" thickBot="1">
      <c r="A1148" s="1136"/>
      <c r="B1148" s="1110"/>
      <c r="C1148" s="1096"/>
      <c r="D1148" s="94"/>
      <c r="E1148" s="96"/>
      <c r="F1148" s="97"/>
      <c r="G1148" s="1110"/>
      <c r="H1148" s="1098"/>
      <c r="I1148" s="94"/>
      <c r="J1148" s="96"/>
      <c r="K1148" s="97"/>
      <c r="L1148" s="1110"/>
      <c r="M1148" s="1099"/>
      <c r="N1148" s="94"/>
      <c r="O1148" s="96"/>
      <c r="P1148" s="93"/>
    </row>
    <row r="1149" spans="1:16" ht="17.25" thickTop="1">
      <c r="A1149" s="1136"/>
      <c r="B1149" s="1102" t="s">
        <v>125</v>
      </c>
      <c r="C1149" s="1096"/>
      <c r="D1149" s="94"/>
      <c r="E1149" s="96"/>
      <c r="F1149" s="93"/>
      <c r="G1149" s="1102" t="s">
        <v>125</v>
      </c>
      <c r="H1149" s="1098"/>
      <c r="I1149" s="94"/>
      <c r="J1149" s="96"/>
      <c r="K1149" s="93"/>
      <c r="L1149" s="1102" t="s">
        <v>125</v>
      </c>
      <c r="M1149" s="1099"/>
      <c r="N1149" s="94"/>
      <c r="O1149" s="96"/>
      <c r="P1149" s="97"/>
    </row>
    <row r="1150" spans="1:16" ht="17.25" thickBot="1">
      <c r="A1150" s="1136"/>
      <c r="B1150" s="1103"/>
      <c r="C1150" s="1096"/>
      <c r="D1150" s="94"/>
      <c r="E1150" s="96"/>
      <c r="F1150" s="93"/>
      <c r="G1150" s="1103"/>
      <c r="H1150" s="1098"/>
      <c r="I1150" s="94"/>
      <c r="J1150" s="96"/>
      <c r="K1150" s="93"/>
      <c r="L1150" s="1103"/>
      <c r="M1150" s="1099"/>
      <c r="N1150" s="94"/>
      <c r="O1150" s="96"/>
      <c r="P1150" s="101"/>
    </row>
    <row r="1151" spans="1:16">
      <c r="A1151" s="1136"/>
      <c r="B1151" s="1104">
        <v>4</v>
      </c>
      <c r="C1151" s="1096"/>
      <c r="D1151" s="94"/>
      <c r="E1151" s="96"/>
      <c r="F1151" s="97"/>
      <c r="G1151" s="1104">
        <v>3</v>
      </c>
      <c r="H1151" s="1098"/>
      <c r="I1151" s="94"/>
      <c r="J1151" s="96"/>
      <c r="K1151" s="97"/>
      <c r="L1151" s="1104">
        <v>3</v>
      </c>
      <c r="M1151" s="1099"/>
      <c r="N1151" s="94"/>
      <c r="O1151" s="96"/>
      <c r="P1151" s="103"/>
    </row>
    <row r="1152" spans="1:16" ht="17.25" thickBot="1">
      <c r="A1152" s="1136"/>
      <c r="B1152" s="1105"/>
      <c r="C1152" s="1096"/>
      <c r="D1152" s="94"/>
      <c r="E1152" s="96"/>
      <c r="F1152" s="97"/>
      <c r="G1152" s="1105"/>
      <c r="H1152" s="1098"/>
      <c r="I1152" s="94"/>
      <c r="J1152" s="96"/>
      <c r="K1152" s="97"/>
      <c r="L1152" s="1105"/>
      <c r="M1152" s="1099"/>
      <c r="N1152" s="94"/>
      <c r="O1152" s="96"/>
      <c r="P1152" s="104"/>
    </row>
    <row r="1153" spans="1:16">
      <c r="A1153" s="1136"/>
      <c r="B1153" s="1116" t="s">
        <v>126</v>
      </c>
      <c r="C1153" s="1096"/>
      <c r="D1153" s="94"/>
      <c r="E1153" s="96"/>
      <c r="F1153" s="93"/>
      <c r="G1153" s="1116" t="s">
        <v>126</v>
      </c>
      <c r="H1153" s="1098"/>
      <c r="I1153" s="94"/>
      <c r="J1153" s="96"/>
      <c r="K1153" s="93"/>
      <c r="L1153" s="1116" t="s">
        <v>126</v>
      </c>
      <c r="M1153" s="1099"/>
      <c r="N1153" s="94"/>
      <c r="O1153" s="96"/>
      <c r="P1153" s="99"/>
    </row>
    <row r="1154" spans="1:16" ht="17.25" thickBot="1">
      <c r="A1154" s="1136"/>
      <c r="B1154" s="1103"/>
      <c r="C1154" s="1096"/>
      <c r="D1154" s="94"/>
      <c r="E1154" s="96"/>
      <c r="F1154" s="101"/>
      <c r="G1154" s="1103"/>
      <c r="H1154" s="1098"/>
      <c r="I1154" s="94"/>
      <c r="J1154" s="96"/>
      <c r="K1154" s="101"/>
      <c r="L1154" s="1103"/>
      <c r="M1154" s="1099"/>
      <c r="N1154" s="94"/>
      <c r="O1154" s="96"/>
      <c r="P1154" s="104"/>
    </row>
    <row r="1155" spans="1:16">
      <c r="A1155" s="1136"/>
      <c r="B1155" s="1104">
        <v>4</v>
      </c>
      <c r="C1155" s="1096"/>
      <c r="D1155" s="94"/>
      <c r="E1155" s="96"/>
      <c r="F1155" s="102"/>
      <c r="G1155" s="1104">
        <v>3</v>
      </c>
      <c r="H1155" s="1098"/>
      <c r="I1155" s="94"/>
      <c r="J1155" s="96"/>
      <c r="K1155" s="103"/>
      <c r="L1155" s="1104">
        <v>3</v>
      </c>
      <c r="M1155" s="1099"/>
      <c r="N1155" s="94"/>
      <c r="O1155" s="96"/>
      <c r="P1155" s="93"/>
    </row>
    <row r="1156" spans="1:16" ht="17.25" thickBot="1">
      <c r="A1156" s="1136"/>
      <c r="B1156" s="1115"/>
      <c r="C1156" s="1096"/>
      <c r="D1156" s="94"/>
      <c r="E1156" s="96"/>
      <c r="F1156" s="99"/>
      <c r="G1156" s="1115"/>
      <c r="H1156" s="1098"/>
      <c r="I1156" s="94"/>
      <c r="J1156" s="96"/>
      <c r="K1156" s="104"/>
      <c r="L1156" s="1115"/>
      <c r="M1156" s="1099"/>
      <c r="N1156" s="94"/>
      <c r="O1156" s="96"/>
      <c r="P1156" s="97"/>
    </row>
    <row r="1157" spans="1:16">
      <c r="A1157" s="1136"/>
      <c r="B1157" s="1114" t="s">
        <v>127</v>
      </c>
      <c r="C1157" s="1096"/>
      <c r="D1157" s="94"/>
      <c r="E1157" s="96"/>
      <c r="F1157" s="103"/>
      <c r="G1157" s="1114" t="s">
        <v>127</v>
      </c>
      <c r="H1157" s="1098"/>
      <c r="I1157" s="94"/>
      <c r="J1157" s="96"/>
      <c r="K1157" s="104"/>
      <c r="L1157" s="1114" t="s">
        <v>127</v>
      </c>
      <c r="M1157" s="1099"/>
      <c r="N1157" s="94"/>
      <c r="O1157" s="114"/>
      <c r="P1157" s="97"/>
    </row>
    <row r="1158" spans="1:16" ht="17.25" thickBot="1">
      <c r="A1158" s="1136"/>
      <c r="B1158" s="1103"/>
      <c r="C1158" s="1096"/>
      <c r="D1158" s="94"/>
      <c r="E1158" s="96"/>
      <c r="F1158" s="104"/>
      <c r="G1158" s="1103"/>
      <c r="H1158" s="1098"/>
      <c r="I1158" s="94"/>
      <c r="J1158" s="96"/>
      <c r="K1158" s="99"/>
      <c r="L1158" s="1103"/>
      <c r="M1158" s="1099"/>
      <c r="N1158" s="113"/>
      <c r="O1158" s="96"/>
      <c r="P1158" s="112"/>
    </row>
    <row r="1159" spans="1:16">
      <c r="A1159" s="1136"/>
      <c r="B1159" s="1104">
        <v>31</v>
      </c>
      <c r="C1159" s="1096"/>
      <c r="D1159" s="94"/>
      <c r="E1159" s="96"/>
      <c r="F1159" s="104"/>
      <c r="G1159" s="1104" t="s">
        <v>4329</v>
      </c>
      <c r="H1159" s="1098"/>
      <c r="I1159" s="94"/>
      <c r="J1159" s="96"/>
      <c r="K1159" s="104"/>
      <c r="L1159" s="1104">
        <v>20</v>
      </c>
      <c r="M1159" s="1099"/>
      <c r="N1159" s="113"/>
      <c r="O1159" s="114"/>
      <c r="P1159" s="97"/>
    </row>
    <row r="1160" spans="1:16" ht="17.25" thickBot="1">
      <c r="A1160" s="1136"/>
      <c r="B1160" s="1115"/>
      <c r="C1160" s="1096"/>
      <c r="D1160" s="94"/>
      <c r="E1160" s="96"/>
      <c r="F1160" s="99"/>
      <c r="G1160" s="1115"/>
      <c r="H1160" s="1098"/>
      <c r="I1160" s="94"/>
      <c r="J1160" s="96"/>
      <c r="K1160" s="93"/>
      <c r="L1160" s="1115"/>
      <c r="M1160" s="1099"/>
      <c r="N1160" s="94"/>
      <c r="O1160" s="114"/>
      <c r="P1160" s="104"/>
    </row>
    <row r="1161" spans="1:16">
      <c r="A1161" s="1136"/>
      <c r="B1161" s="1114" t="s">
        <v>128</v>
      </c>
      <c r="C1161" s="1096"/>
      <c r="D1161" s="94"/>
      <c r="E1161" s="96"/>
      <c r="F1161" s="104"/>
      <c r="G1161" s="1114" t="s">
        <v>128</v>
      </c>
      <c r="H1161" s="1098"/>
      <c r="I1161" s="94"/>
      <c r="J1161" s="96"/>
      <c r="K1161" s="97"/>
      <c r="L1161" s="1114" t="s">
        <v>128</v>
      </c>
      <c r="M1161" s="1099"/>
      <c r="N1161" s="94"/>
      <c r="O1161" s="96"/>
      <c r="P1161" s="97"/>
    </row>
    <row r="1162" spans="1:16" ht="17.25" thickBot="1">
      <c r="A1162" s="1136"/>
      <c r="B1162" s="1103"/>
      <c r="C1162" s="1096"/>
      <c r="D1162" s="94"/>
      <c r="E1162" s="96"/>
      <c r="F1162" s="93"/>
      <c r="G1162" s="1103"/>
      <c r="H1162" s="1098"/>
      <c r="I1162" s="94"/>
      <c r="J1162" s="114"/>
      <c r="K1162" s="97"/>
      <c r="L1162" s="1103"/>
      <c r="M1162" s="1099"/>
      <c r="N1162" s="113"/>
      <c r="O1162" s="114"/>
      <c r="P1162" s="97"/>
    </row>
    <row r="1163" spans="1:16">
      <c r="A1163" s="1136"/>
      <c r="B1163" s="1104">
        <v>30</v>
      </c>
      <c r="C1163" s="1096"/>
      <c r="D1163" s="94"/>
      <c r="E1163" s="96"/>
      <c r="F1163" s="97"/>
      <c r="G1163" s="1104" t="s">
        <v>4088</v>
      </c>
      <c r="H1163" s="1098"/>
      <c r="I1163" s="94"/>
      <c r="J1163" s="96"/>
      <c r="K1163" s="97"/>
      <c r="L1163" s="1104">
        <v>20</v>
      </c>
      <c r="M1163" s="1099"/>
      <c r="N1163" s="113"/>
      <c r="O1163" s="114"/>
      <c r="P1163" s="97"/>
    </row>
    <row r="1164" spans="1:16" ht="17.25" thickBot="1">
      <c r="A1164" s="1136"/>
      <c r="B1164" s="1115"/>
      <c r="C1164" s="1096"/>
      <c r="D1164" s="94"/>
      <c r="E1164" s="96"/>
      <c r="F1164" s="93"/>
      <c r="G1164" s="1115"/>
      <c r="H1164" s="1098"/>
      <c r="I1164" s="94"/>
      <c r="J1164" s="114"/>
      <c r="K1164" s="97"/>
      <c r="L1164" s="1115"/>
      <c r="M1164" s="1099"/>
      <c r="N1164" s="94"/>
      <c r="O1164" s="114"/>
      <c r="P1164" s="97"/>
    </row>
    <row r="1165" spans="1:16">
      <c r="A1165" s="1136"/>
      <c r="B1165" s="1116" t="s">
        <v>129</v>
      </c>
      <c r="C1165" s="1096"/>
      <c r="D1165" s="94"/>
      <c r="E1165" s="96"/>
      <c r="F1165" s="93"/>
      <c r="G1165" s="1116" t="s">
        <v>129</v>
      </c>
      <c r="H1165" s="1098"/>
      <c r="I1165" s="94"/>
      <c r="J1165" s="114"/>
      <c r="K1165" s="97"/>
      <c r="L1165" s="1116" t="s">
        <v>129</v>
      </c>
      <c r="M1165" s="1099"/>
      <c r="N1165" s="113"/>
      <c r="O1165" s="114"/>
      <c r="P1165" s="97"/>
    </row>
    <row r="1166" spans="1:16" ht="17.25" thickBot="1">
      <c r="A1166" s="1136"/>
      <c r="B1166" s="1103"/>
      <c r="C1166" s="1096"/>
      <c r="D1166" s="94"/>
      <c r="E1166" s="96"/>
      <c r="F1166" s="93"/>
      <c r="G1166" s="1103"/>
      <c r="H1166" s="1098"/>
      <c r="I1166" s="94"/>
      <c r="J1166" s="114"/>
      <c r="K1166" s="97"/>
      <c r="L1166" s="1103"/>
      <c r="M1166" s="1099"/>
      <c r="N1166" s="94"/>
      <c r="O1166" s="114"/>
      <c r="P1166" s="97"/>
    </row>
    <row r="1167" spans="1:16">
      <c r="A1167" s="1136"/>
      <c r="B1167" s="106" t="s">
        <v>4264</v>
      </c>
      <c r="C1167" s="1096"/>
      <c r="D1167" s="94"/>
      <c r="E1167" s="96"/>
      <c r="F1167" s="97"/>
      <c r="G1167" s="106" t="s">
        <v>4264</v>
      </c>
      <c r="H1167" s="1098"/>
      <c r="I1167" s="94"/>
      <c r="J1167" s="96"/>
      <c r="K1167" s="112"/>
      <c r="L1167" s="106" t="s">
        <v>4067</v>
      </c>
      <c r="M1167" s="1099"/>
      <c r="N1167" s="113"/>
      <c r="O1167" s="96"/>
      <c r="P1167" s="112"/>
    </row>
    <row r="1168" spans="1:16">
      <c r="A1168" s="1136"/>
      <c r="B1168" s="107" t="s">
        <v>4265</v>
      </c>
      <c r="C1168" s="1096"/>
      <c r="D1168" s="94"/>
      <c r="E1168" s="96"/>
      <c r="F1168" s="93"/>
      <c r="G1168" s="107" t="s">
        <v>4330</v>
      </c>
      <c r="H1168" s="1098"/>
      <c r="I1168" s="94"/>
      <c r="J1168" s="96"/>
      <c r="K1168" s="97"/>
      <c r="L1168" s="107"/>
      <c r="M1168" s="1099"/>
      <c r="N1168" s="113"/>
      <c r="O1168" s="114"/>
      <c r="P1168" s="97"/>
    </row>
    <row r="1169" spans="1:16">
      <c r="A1169" s="1136"/>
      <c r="B1169" s="109"/>
      <c r="C1169" s="1096"/>
      <c r="D1169" s="94"/>
      <c r="E1169" s="96"/>
      <c r="F1169" s="93"/>
      <c r="G1169" s="109" t="s">
        <v>4331</v>
      </c>
      <c r="H1169" s="1098"/>
      <c r="I1169" s="113"/>
      <c r="J1169" s="114"/>
      <c r="K1169" s="97"/>
      <c r="L1169" s="109"/>
      <c r="M1169" s="1099"/>
      <c r="N1169" s="113"/>
      <c r="O1169" s="114"/>
      <c r="P1169" s="104"/>
    </row>
    <row r="1170" spans="1:16">
      <c r="A1170" s="1136"/>
      <c r="B1170" s="110"/>
      <c r="C1170" s="1096"/>
      <c r="D1170" s="94"/>
      <c r="E1170" s="96"/>
      <c r="F1170" s="93"/>
      <c r="G1170" s="110" t="s">
        <v>4040</v>
      </c>
      <c r="H1170" s="1098"/>
      <c r="I1170" s="113"/>
      <c r="J1170" s="114"/>
      <c r="K1170" s="104"/>
      <c r="L1170" s="110"/>
      <c r="M1170" s="1099"/>
      <c r="N1170" s="111"/>
      <c r="O1170" s="96"/>
      <c r="P1170" s="97"/>
    </row>
    <row r="1171" spans="1:16">
      <c r="A1171" s="1136"/>
      <c r="B1171" s="109"/>
      <c r="C1171" s="1096"/>
      <c r="D1171" s="111"/>
      <c r="E1171" s="96"/>
      <c r="F1171" s="97"/>
      <c r="G1171" s="109" t="s">
        <v>4211</v>
      </c>
      <c r="H1171" s="1098"/>
      <c r="I1171" s="111"/>
      <c r="J1171" s="96"/>
      <c r="K1171" s="112"/>
      <c r="L1171" s="109"/>
      <c r="M1171" s="1099"/>
      <c r="N1171" s="94"/>
      <c r="O1171" s="96"/>
      <c r="P1171" s="112"/>
    </row>
    <row r="1172" spans="1:16">
      <c r="A1172" s="1136"/>
      <c r="B1172" s="110"/>
      <c r="C1172" s="1096"/>
      <c r="D1172" s="94"/>
      <c r="E1172" s="96"/>
      <c r="F1172" s="108"/>
      <c r="G1172" s="110" t="s">
        <v>4091</v>
      </c>
      <c r="H1172" s="1098"/>
      <c r="I1172" s="94"/>
      <c r="J1172" s="96"/>
      <c r="K1172" s="97"/>
      <c r="L1172" s="110"/>
      <c r="M1172" s="1099"/>
      <c r="N1172" s="113"/>
      <c r="O1172" s="114"/>
      <c r="P1172" s="97"/>
    </row>
    <row r="1173" spans="1:16">
      <c r="A1173" s="1136"/>
      <c r="B1173" s="109"/>
      <c r="C1173" s="1096"/>
      <c r="D1173" s="94"/>
      <c r="E1173" s="96"/>
      <c r="F1173" s="97"/>
      <c r="G1173" s="109"/>
      <c r="H1173" s="1098"/>
      <c r="I1173" s="113"/>
      <c r="J1173" s="114"/>
      <c r="K1173" s="97"/>
      <c r="L1173" s="109"/>
      <c r="M1173" s="1099"/>
      <c r="N1173" s="113"/>
      <c r="O1173" s="114"/>
      <c r="P1173" s="97"/>
    </row>
    <row r="1174" spans="1:16" ht="17.25" thickBot="1">
      <c r="A1174" s="1136"/>
      <c r="B1174" s="110"/>
      <c r="C1174" s="1097"/>
      <c r="D1174" s="115"/>
      <c r="E1174" s="116"/>
      <c r="F1174" s="117"/>
      <c r="G1174" s="110"/>
      <c r="H1174" s="1098"/>
      <c r="I1174" s="115"/>
      <c r="J1174" s="116"/>
      <c r="K1174" s="117"/>
      <c r="L1174" s="110"/>
      <c r="M1174" s="1099"/>
      <c r="N1174" s="115"/>
      <c r="O1174" s="116"/>
      <c r="P1174" s="117"/>
    </row>
    <row r="1175" spans="1:16">
      <c r="A1175" s="1094" t="str">
        <f>TEXT(A1127,"AAAA")</f>
        <v>星期二</v>
      </c>
      <c r="B1175" s="109"/>
      <c r="C1175" s="1095" t="s">
        <v>694</v>
      </c>
      <c r="D1175" s="118"/>
      <c r="E1175" s="119" t="s">
        <v>137</v>
      </c>
      <c r="F1175" s="97" t="s">
        <v>3530</v>
      </c>
      <c r="G1175" s="109"/>
      <c r="H1175" s="1118" t="s">
        <v>130</v>
      </c>
      <c r="I1175" s="118"/>
      <c r="J1175" s="119" t="s">
        <v>137</v>
      </c>
      <c r="K1175" s="97" t="s">
        <v>4095</v>
      </c>
      <c r="L1175" s="109"/>
      <c r="M1175" s="1120" t="s">
        <v>130</v>
      </c>
      <c r="N1175" s="118"/>
      <c r="O1175" s="119" t="s">
        <v>137</v>
      </c>
      <c r="P1175" s="125" t="s">
        <v>3530</v>
      </c>
    </row>
    <row r="1176" spans="1:16">
      <c r="A1176" s="1094"/>
      <c r="B1176" s="110"/>
      <c r="C1176" s="1096"/>
      <c r="D1176" s="120"/>
      <c r="E1176" s="96" t="s">
        <v>196</v>
      </c>
      <c r="F1176" s="97" t="s">
        <v>4270</v>
      </c>
      <c r="G1176" s="110"/>
      <c r="H1176" s="1098"/>
      <c r="I1176" s="94"/>
      <c r="J1176" s="96" t="s">
        <v>196</v>
      </c>
      <c r="K1176" s="97" t="s">
        <v>4094</v>
      </c>
      <c r="L1176" s="110"/>
      <c r="M1176" s="1099"/>
      <c r="N1176" s="94"/>
      <c r="O1176" s="96" t="s">
        <v>196</v>
      </c>
      <c r="P1176" s="97" t="s">
        <v>3471</v>
      </c>
    </row>
    <row r="1177" spans="1:16">
      <c r="A1177" s="1094"/>
      <c r="B1177" s="109"/>
      <c r="C1177" s="1096"/>
      <c r="D1177" s="120"/>
      <c r="E1177" s="96" t="s">
        <v>146</v>
      </c>
      <c r="F1177" s="97" t="s">
        <v>4271</v>
      </c>
      <c r="G1177" s="109"/>
      <c r="H1177" s="1098"/>
      <c r="I1177" s="94"/>
      <c r="J1177" s="96" t="s">
        <v>146</v>
      </c>
      <c r="K1177" s="97" t="s">
        <v>4334</v>
      </c>
      <c r="L1177" s="109"/>
      <c r="M1177" s="1099"/>
      <c r="N1177" s="94"/>
      <c r="O1177" s="96" t="s">
        <v>146</v>
      </c>
      <c r="P1177" s="97" t="s">
        <v>4345</v>
      </c>
    </row>
    <row r="1178" spans="1:16">
      <c r="A1178" s="1094"/>
      <c r="B1178" s="110"/>
      <c r="C1178" s="1096"/>
      <c r="D1178" s="120"/>
      <c r="E1178" s="96" t="s">
        <v>251</v>
      </c>
      <c r="F1178" s="97" t="s">
        <v>4272</v>
      </c>
      <c r="G1178" s="110"/>
      <c r="H1178" s="1098"/>
      <c r="I1178" s="94"/>
      <c r="J1178" s="96" t="s">
        <v>4112</v>
      </c>
      <c r="K1178" s="97" t="s">
        <v>4338</v>
      </c>
      <c r="L1178" s="110"/>
      <c r="M1178" s="1099"/>
      <c r="N1178" s="94"/>
      <c r="O1178" s="96" t="s">
        <v>251</v>
      </c>
      <c r="P1178" s="97" t="s">
        <v>4344</v>
      </c>
    </row>
    <row r="1179" spans="1:16">
      <c r="A1179" s="1094"/>
      <c r="B1179" s="109"/>
      <c r="C1179" s="1096"/>
      <c r="D1179" s="120"/>
      <c r="E1179" s="96" t="s">
        <v>197</v>
      </c>
      <c r="F1179" s="97" t="s">
        <v>4070</v>
      </c>
      <c r="G1179" s="109"/>
      <c r="H1179" s="1098"/>
      <c r="I1179" s="94"/>
      <c r="J1179" s="96" t="s">
        <v>197</v>
      </c>
      <c r="K1179" s="97" t="s">
        <v>3091</v>
      </c>
      <c r="L1179" s="109"/>
      <c r="M1179" s="1099"/>
      <c r="N1179" s="94"/>
      <c r="O1179" s="96" t="s">
        <v>197</v>
      </c>
      <c r="P1179" s="97" t="s">
        <v>3142</v>
      </c>
    </row>
    <row r="1180" spans="1:16">
      <c r="A1180" s="1094"/>
      <c r="B1180" s="110"/>
      <c r="C1180" s="1096"/>
      <c r="D1180" s="120"/>
      <c r="E1180" s="96" t="s">
        <v>1651</v>
      </c>
      <c r="F1180" s="97" t="s">
        <v>2848</v>
      </c>
      <c r="G1180" s="110"/>
      <c r="H1180" s="1098"/>
      <c r="I1180" s="94"/>
      <c r="J1180" s="96" t="s">
        <v>1651</v>
      </c>
      <c r="K1180" s="97" t="s">
        <v>2848</v>
      </c>
      <c r="L1180" s="110"/>
      <c r="M1180" s="1099"/>
      <c r="N1180" s="94"/>
      <c r="O1180" s="96" t="s">
        <v>1651</v>
      </c>
      <c r="P1180" s="97" t="s">
        <v>2848</v>
      </c>
    </row>
    <row r="1181" spans="1:16">
      <c r="A1181" s="1094"/>
      <c r="B1181" s="109"/>
      <c r="C1181" s="1096"/>
      <c r="D1181" s="120"/>
      <c r="E1181" s="96" t="s">
        <v>2849</v>
      </c>
      <c r="F1181" s="97" t="s">
        <v>2850</v>
      </c>
      <c r="G1181" s="109"/>
      <c r="H1181" s="1098"/>
      <c r="I1181" s="94"/>
      <c r="J1181" s="96" t="s">
        <v>2849</v>
      </c>
      <c r="K1181" s="97" t="s">
        <v>2850</v>
      </c>
      <c r="L1181" s="109"/>
      <c r="M1181" s="1099"/>
      <c r="N1181" s="94"/>
      <c r="O1181" s="96" t="s">
        <v>2849</v>
      </c>
      <c r="P1181" s="97" t="s">
        <v>2850</v>
      </c>
    </row>
    <row r="1182" spans="1:16">
      <c r="A1182" s="1094"/>
      <c r="B1182" s="110"/>
      <c r="C1182" s="1096"/>
      <c r="D1182" s="94"/>
      <c r="E1182" s="96"/>
      <c r="F1182" s="97"/>
      <c r="G1182" s="110"/>
      <c r="H1182" s="1098"/>
      <c r="I1182" s="94"/>
      <c r="J1182" s="96"/>
      <c r="K1182" s="97"/>
      <c r="L1182" s="110"/>
      <c r="M1182" s="1099"/>
      <c r="N1182" s="94"/>
      <c r="O1182" s="96"/>
      <c r="P1182" s="97"/>
    </row>
    <row r="1183" spans="1:16">
      <c r="A1183" s="1094"/>
      <c r="B1183" s="107"/>
      <c r="C1183" s="1096"/>
      <c r="D1183" s="113"/>
      <c r="E1183" s="114"/>
      <c r="F1183" s="104"/>
      <c r="G1183" s="107"/>
      <c r="H1183" s="1098"/>
      <c r="I1183" s="113"/>
      <c r="J1183" s="114"/>
      <c r="K1183" s="97"/>
      <c r="L1183" s="107"/>
      <c r="M1183" s="1099"/>
      <c r="N1183" s="113"/>
      <c r="O1183" s="114"/>
      <c r="P1183" s="97"/>
    </row>
    <row r="1184" spans="1:16" ht="17.25" thickBot="1">
      <c r="A1184" s="1094"/>
      <c r="B1184" s="107"/>
      <c r="C1184" s="1097"/>
      <c r="D1184" s="122" t="s">
        <v>132</v>
      </c>
      <c r="E1184" s="123" t="s">
        <v>133</v>
      </c>
      <c r="F1184" s="124"/>
      <c r="G1184" s="107"/>
      <c r="H1184" s="1127"/>
      <c r="I1184" s="122" t="s">
        <v>132</v>
      </c>
      <c r="J1184" s="123" t="s">
        <v>133</v>
      </c>
      <c r="K1184" s="97"/>
      <c r="L1184" s="107"/>
      <c r="M1184" s="1126"/>
      <c r="N1184" s="122" t="s">
        <v>132</v>
      </c>
      <c r="O1184" s="123" t="s">
        <v>133</v>
      </c>
      <c r="P1184" s="97"/>
    </row>
    <row r="1185" spans="1:16">
      <c r="A1185" s="105"/>
      <c r="B1185" s="109"/>
      <c r="C1185" s="1095" t="s">
        <v>695</v>
      </c>
      <c r="D1185" s="118"/>
      <c r="E1185" s="119" t="s">
        <v>137</v>
      </c>
      <c r="F1185" s="125" t="s">
        <v>2854</v>
      </c>
      <c r="G1185" s="109"/>
      <c r="H1185" s="1118" t="s">
        <v>134</v>
      </c>
      <c r="I1185" s="118"/>
      <c r="J1185" s="119" t="s">
        <v>137</v>
      </c>
      <c r="K1185" s="125" t="s">
        <v>2854</v>
      </c>
      <c r="L1185" s="109"/>
      <c r="M1185" s="1120" t="s">
        <v>134</v>
      </c>
      <c r="N1185" s="118"/>
      <c r="O1185" s="119" t="s">
        <v>137</v>
      </c>
      <c r="P1185" s="125" t="s">
        <v>2854</v>
      </c>
    </row>
    <row r="1186" spans="1:16">
      <c r="A1186" s="105"/>
      <c r="B1186" s="110"/>
      <c r="C1186" s="1096"/>
      <c r="D1186" s="94"/>
      <c r="E1186" s="96" t="s">
        <v>196</v>
      </c>
      <c r="F1186" s="97" t="s">
        <v>4181</v>
      </c>
      <c r="G1186" s="110"/>
      <c r="H1186" s="1098"/>
      <c r="I1186" s="94"/>
      <c r="J1186" s="96" t="s">
        <v>4113</v>
      </c>
      <c r="K1186" s="97" t="s">
        <v>4181</v>
      </c>
      <c r="L1186" s="110"/>
      <c r="M1186" s="1099"/>
      <c r="N1186" s="94"/>
      <c r="O1186" s="96" t="s">
        <v>117</v>
      </c>
      <c r="P1186" s="97" t="s">
        <v>3052</v>
      </c>
    </row>
    <row r="1187" spans="1:16">
      <c r="A1187" s="105"/>
      <c r="B1187" s="126"/>
      <c r="C1187" s="1096"/>
      <c r="D1187" s="94"/>
      <c r="E1187" s="96" t="s">
        <v>146</v>
      </c>
      <c r="F1187" s="97" t="s">
        <v>4301</v>
      </c>
      <c r="G1187" s="126"/>
      <c r="H1187" s="1098"/>
      <c r="I1187" s="94"/>
      <c r="J1187" s="96" t="s">
        <v>4322</v>
      </c>
      <c r="K1187" s="97" t="s">
        <v>2856</v>
      </c>
      <c r="L1187" s="126"/>
      <c r="M1187" s="1099"/>
      <c r="N1187" s="94"/>
      <c r="O1187" s="96" t="s">
        <v>146</v>
      </c>
      <c r="P1187" s="97" t="s">
        <v>4235</v>
      </c>
    </row>
    <row r="1188" spans="1:16" ht="33">
      <c r="A1188" s="105"/>
      <c r="B1188" s="107"/>
      <c r="C1188" s="1096"/>
      <c r="D1188" s="94"/>
      <c r="E1188" s="96" t="s">
        <v>251</v>
      </c>
      <c r="F1188" s="97" t="s">
        <v>4126</v>
      </c>
      <c r="G1188" s="107"/>
      <c r="H1188" s="1098"/>
      <c r="I1188" s="94"/>
      <c r="J1188" s="96" t="s">
        <v>251</v>
      </c>
      <c r="K1188" s="97" t="s">
        <v>2920</v>
      </c>
      <c r="L1188" s="107"/>
      <c r="M1188" s="1099"/>
      <c r="N1188" s="94"/>
      <c r="O1188" s="96" t="s">
        <v>251</v>
      </c>
      <c r="P1188" s="104" t="s">
        <v>4127</v>
      </c>
    </row>
    <row r="1189" spans="1:16">
      <c r="A1189" s="105"/>
      <c r="B1189" s="109"/>
      <c r="C1189" s="1096"/>
      <c r="D1189" s="94"/>
      <c r="E1189" s="96"/>
      <c r="F1189" s="97"/>
      <c r="G1189" s="109"/>
      <c r="H1189" s="1098"/>
      <c r="I1189" s="94"/>
      <c r="J1189" s="96"/>
      <c r="K1189" s="97"/>
      <c r="L1189" s="109"/>
      <c r="M1189" s="1099"/>
      <c r="N1189" s="94"/>
      <c r="O1189" s="96"/>
      <c r="P1189" s="97"/>
    </row>
    <row r="1190" spans="1:16">
      <c r="A1190" s="105"/>
      <c r="B1190" s="110"/>
      <c r="C1190" s="1096"/>
      <c r="D1190" s="94"/>
      <c r="E1190" s="96"/>
      <c r="F1190" s="127"/>
      <c r="G1190" s="110"/>
      <c r="H1190" s="1098"/>
      <c r="I1190" s="94"/>
      <c r="J1190" s="96"/>
      <c r="K1190" s="127"/>
      <c r="L1190" s="110"/>
      <c r="M1190" s="1099"/>
      <c r="N1190" s="94"/>
      <c r="O1190" s="96"/>
      <c r="P1190" s="127"/>
    </row>
    <row r="1191" spans="1:16">
      <c r="A1191" s="105"/>
      <c r="B1191" s="109"/>
      <c r="C1191" s="1096"/>
      <c r="D1191" s="94"/>
      <c r="E1191" s="96"/>
      <c r="F1191" s="128"/>
      <c r="G1191" s="109"/>
      <c r="H1191" s="1098"/>
      <c r="I1191" s="94"/>
      <c r="J1191" s="96"/>
      <c r="K1191" s="128"/>
      <c r="L1191" s="109"/>
      <c r="M1191" s="1099"/>
      <c r="N1191" s="94"/>
      <c r="O1191" s="96"/>
      <c r="P1191" s="128"/>
    </row>
    <row r="1192" spans="1:16">
      <c r="A1192" s="105"/>
      <c r="B1192" s="110"/>
      <c r="C1192" s="1096"/>
      <c r="D1192" s="217"/>
      <c r="E1192" s="114"/>
      <c r="F1192" s="216"/>
      <c r="G1192" s="110"/>
      <c r="H1192" s="1098"/>
      <c r="I1192" s="113"/>
      <c r="J1192" s="114"/>
      <c r="K1192" s="216"/>
      <c r="L1192" s="110"/>
      <c r="M1192" s="1099"/>
      <c r="N1192" s="113"/>
      <c r="O1192" s="114"/>
      <c r="P1192" s="216"/>
    </row>
    <row r="1193" spans="1:16">
      <c r="A1193" s="105"/>
      <c r="B1193" s="109"/>
      <c r="C1193" s="1096"/>
      <c r="D1193" s="217"/>
      <c r="E1193" s="114"/>
      <c r="F1193" s="216"/>
      <c r="G1193" s="109"/>
      <c r="H1193" s="1098"/>
      <c r="I1193" s="113"/>
      <c r="J1193" s="114"/>
      <c r="K1193" s="216"/>
      <c r="L1193" s="109"/>
      <c r="M1193" s="1099"/>
      <c r="N1193" s="113"/>
      <c r="O1193" s="114"/>
      <c r="P1193" s="216"/>
    </row>
    <row r="1194" spans="1:16" ht="17.25" thickBot="1">
      <c r="A1194" s="105"/>
      <c r="B1194" s="110"/>
      <c r="C1194" s="1097"/>
      <c r="D1194" s="129"/>
      <c r="E1194" s="130"/>
      <c r="F1194" s="104"/>
      <c r="G1194" s="110"/>
      <c r="H1194" s="1127"/>
      <c r="I1194" s="113"/>
      <c r="J1194" s="130"/>
      <c r="K1194" s="104"/>
      <c r="L1194" s="110"/>
      <c r="M1194" s="1126"/>
      <c r="N1194" s="113"/>
      <c r="O1194" s="131"/>
      <c r="P1194" s="127"/>
    </row>
    <row r="1195" spans="1:16">
      <c r="A1195" s="132"/>
      <c r="B1195" s="109"/>
      <c r="C1195" s="1095" t="s">
        <v>696</v>
      </c>
      <c r="D1195" s="118" t="s">
        <v>136</v>
      </c>
      <c r="E1195" s="133" t="s">
        <v>137</v>
      </c>
      <c r="F1195" s="125" t="s">
        <v>4273</v>
      </c>
      <c r="G1195" s="109"/>
      <c r="H1195" s="1118" t="s">
        <v>135</v>
      </c>
      <c r="I1195" s="118" t="s">
        <v>136</v>
      </c>
      <c r="J1195" s="133" t="s">
        <v>137</v>
      </c>
      <c r="K1195" s="125" t="s">
        <v>4333</v>
      </c>
      <c r="L1195" s="109"/>
      <c r="M1195" s="1120" t="s">
        <v>135</v>
      </c>
      <c r="N1195" s="118" t="s">
        <v>136</v>
      </c>
      <c r="O1195" s="133" t="s">
        <v>137</v>
      </c>
      <c r="P1195" s="125" t="s">
        <v>4353</v>
      </c>
    </row>
    <row r="1196" spans="1:16">
      <c r="A1196" s="132"/>
      <c r="B1196" s="110"/>
      <c r="C1196" s="1096"/>
      <c r="D1196" s="94" t="s">
        <v>141</v>
      </c>
      <c r="E1196" s="96" t="s">
        <v>196</v>
      </c>
      <c r="F1196" s="134" t="s">
        <v>4258</v>
      </c>
      <c r="G1196" s="110"/>
      <c r="H1196" s="1098"/>
      <c r="I1196" s="94" t="s">
        <v>141</v>
      </c>
      <c r="J1196" s="96" t="s">
        <v>196</v>
      </c>
      <c r="K1196" s="134" t="s">
        <v>4332</v>
      </c>
      <c r="L1196" s="110"/>
      <c r="M1196" s="1099"/>
      <c r="N1196" s="94" t="s">
        <v>141</v>
      </c>
      <c r="O1196" s="96" t="s">
        <v>196</v>
      </c>
      <c r="P1196" s="134" t="s">
        <v>2972</v>
      </c>
    </row>
    <row r="1197" spans="1:16">
      <c r="A1197" s="132"/>
      <c r="B1197" s="135"/>
      <c r="C1197" s="1096"/>
      <c r="D1197" s="94" t="s">
        <v>145</v>
      </c>
      <c r="E1197" s="96" t="s">
        <v>146</v>
      </c>
      <c r="F1197" s="97" t="s">
        <v>2857</v>
      </c>
      <c r="G1197" s="135"/>
      <c r="H1197" s="1098"/>
      <c r="I1197" s="94" t="s">
        <v>145</v>
      </c>
      <c r="J1197" s="96" t="s">
        <v>146</v>
      </c>
      <c r="K1197" s="97" t="s">
        <v>2857</v>
      </c>
      <c r="L1197" s="135"/>
      <c r="M1197" s="1099"/>
      <c r="N1197" s="94" t="s">
        <v>145</v>
      </c>
      <c r="O1197" s="96" t="s">
        <v>146</v>
      </c>
      <c r="P1197" s="97" t="s">
        <v>2857</v>
      </c>
    </row>
    <row r="1198" spans="1:16">
      <c r="A1198" s="132"/>
      <c r="B1198" s="110"/>
      <c r="C1198" s="1096"/>
      <c r="D1198" s="94" t="s">
        <v>147</v>
      </c>
      <c r="E1198" s="96" t="s">
        <v>251</v>
      </c>
      <c r="F1198" s="104" t="s">
        <v>2858</v>
      </c>
      <c r="G1198" s="110"/>
      <c r="H1198" s="1098"/>
      <c r="I1198" s="94" t="s">
        <v>147</v>
      </c>
      <c r="J1198" s="96" t="s">
        <v>251</v>
      </c>
      <c r="K1198" s="104" t="s">
        <v>2858</v>
      </c>
      <c r="L1198" s="110"/>
      <c r="M1198" s="1099"/>
      <c r="N1198" s="94" t="s">
        <v>147</v>
      </c>
      <c r="O1198" s="96" t="s">
        <v>251</v>
      </c>
      <c r="P1198" s="104" t="s">
        <v>2858</v>
      </c>
    </row>
    <row r="1199" spans="1:16">
      <c r="A1199" s="132"/>
      <c r="B1199" s="135"/>
      <c r="C1199" s="1096"/>
      <c r="D1199" s="94" t="s">
        <v>1652</v>
      </c>
      <c r="E1199" s="114" t="s">
        <v>3222</v>
      </c>
      <c r="F1199" s="136" t="s">
        <v>2859</v>
      </c>
      <c r="G1199" s="135"/>
      <c r="H1199" s="1098"/>
      <c r="I1199" s="94" t="s">
        <v>1652</v>
      </c>
      <c r="J1199" s="114" t="s">
        <v>197</v>
      </c>
      <c r="K1199" s="136" t="s">
        <v>2859</v>
      </c>
      <c r="L1199" s="135"/>
      <c r="M1199" s="1099"/>
      <c r="N1199" s="94" t="s">
        <v>1652</v>
      </c>
      <c r="O1199" s="114" t="s">
        <v>3223</v>
      </c>
      <c r="P1199" s="136" t="s">
        <v>2859</v>
      </c>
    </row>
    <row r="1200" spans="1:16">
      <c r="A1200" s="132"/>
      <c r="B1200" s="110"/>
      <c r="C1200" s="1096"/>
      <c r="D1200" s="94"/>
      <c r="E1200" s="96"/>
      <c r="F1200" s="97"/>
      <c r="G1200" s="110"/>
      <c r="H1200" s="1098"/>
      <c r="I1200" s="94"/>
      <c r="J1200" s="96"/>
      <c r="K1200" s="97"/>
      <c r="L1200" s="110"/>
      <c r="M1200" s="1099"/>
      <c r="N1200" s="94"/>
      <c r="O1200" s="96"/>
      <c r="P1200" s="97"/>
    </row>
    <row r="1201" spans="1:16">
      <c r="A1201" s="132"/>
      <c r="B1201" s="135"/>
      <c r="C1201" s="1096"/>
      <c r="D1201" s="94"/>
      <c r="E1201" s="114"/>
      <c r="F1201" s="136"/>
      <c r="G1201" s="135"/>
      <c r="H1201" s="1098"/>
      <c r="I1201" s="94"/>
      <c r="J1201" s="114"/>
      <c r="K1201" s="136"/>
      <c r="L1201" s="135"/>
      <c r="M1201" s="1099"/>
      <c r="N1201" s="94"/>
      <c r="O1201" s="114"/>
      <c r="P1201" s="136"/>
    </row>
    <row r="1202" spans="1:16">
      <c r="A1202" s="132"/>
      <c r="B1202" s="110"/>
      <c r="C1202" s="1096"/>
      <c r="D1202" s="94"/>
      <c r="E1202" s="96"/>
      <c r="F1202" s="97"/>
      <c r="G1202" s="110"/>
      <c r="H1202" s="1098"/>
      <c r="I1202" s="94"/>
      <c r="J1202" s="96"/>
      <c r="K1202" s="97"/>
      <c r="L1202" s="110"/>
      <c r="M1202" s="1099"/>
      <c r="N1202" s="94"/>
      <c r="O1202" s="96"/>
      <c r="P1202" s="97"/>
    </row>
    <row r="1203" spans="1:16">
      <c r="A1203" s="132"/>
      <c r="B1203" s="135"/>
      <c r="C1203" s="1096"/>
      <c r="D1203" s="94"/>
      <c r="E1203" s="96"/>
      <c r="F1203" s="97"/>
      <c r="G1203" s="135"/>
      <c r="H1203" s="1098"/>
      <c r="I1203" s="94"/>
      <c r="J1203" s="96"/>
      <c r="K1203" s="97"/>
      <c r="L1203" s="135"/>
      <c r="M1203" s="1099"/>
      <c r="N1203" s="94"/>
      <c r="O1203" s="96"/>
      <c r="P1203" s="97"/>
    </row>
    <row r="1204" spans="1:16" ht="17.25" thickBot="1">
      <c r="A1204" s="132"/>
      <c r="B1204" s="110"/>
      <c r="C1204" s="1097"/>
      <c r="D1204" s="115"/>
      <c r="E1204" s="116"/>
      <c r="F1204" s="117"/>
      <c r="G1204" s="110"/>
      <c r="H1204" s="1127"/>
      <c r="I1204" s="115"/>
      <c r="J1204" s="130"/>
      <c r="K1204" s="104"/>
      <c r="L1204" s="110"/>
      <c r="M1204" s="1126"/>
      <c r="N1204" s="115"/>
      <c r="O1204" s="130"/>
      <c r="P1204" s="104"/>
    </row>
    <row r="1205" spans="1:16">
      <c r="A1205" s="132"/>
      <c r="B1205" s="135"/>
      <c r="C1205" s="1095" t="s">
        <v>697</v>
      </c>
      <c r="D1205" s="137" t="s">
        <v>150</v>
      </c>
      <c r="E1205" s="138"/>
      <c r="F1205" s="139" t="s">
        <v>151</v>
      </c>
      <c r="G1205" s="135"/>
      <c r="H1205" s="1118" t="s">
        <v>149</v>
      </c>
      <c r="I1205" s="137" t="s">
        <v>150</v>
      </c>
      <c r="J1205" s="138"/>
      <c r="K1205" s="139" t="s">
        <v>151</v>
      </c>
      <c r="L1205" s="135"/>
      <c r="M1205" s="1120" t="s">
        <v>149</v>
      </c>
      <c r="N1205" s="137" t="s">
        <v>150</v>
      </c>
      <c r="O1205" s="138"/>
      <c r="P1205" s="139" t="s">
        <v>151</v>
      </c>
    </row>
    <row r="1206" spans="1:16">
      <c r="A1206" s="132"/>
      <c r="B1206" s="110"/>
      <c r="C1206" s="1096"/>
      <c r="D1206" s="120" t="s">
        <v>4308</v>
      </c>
      <c r="E1206" s="121"/>
      <c r="F1206" s="140" t="s">
        <v>4309</v>
      </c>
      <c r="G1206" s="110"/>
      <c r="H1206" s="1098"/>
      <c r="I1206" s="94" t="s">
        <v>4313</v>
      </c>
      <c r="J1206" s="96" t="s">
        <v>4316</v>
      </c>
      <c r="K1206" s="97" t="s">
        <v>4337</v>
      </c>
      <c r="L1206" s="110"/>
      <c r="M1206" s="1099"/>
      <c r="N1206" s="94"/>
      <c r="O1206" s="96"/>
      <c r="P1206" s="97"/>
    </row>
    <row r="1207" spans="1:16">
      <c r="A1207" s="132"/>
      <c r="B1207" s="135"/>
      <c r="C1207" s="1096"/>
      <c r="D1207" s="94" t="s">
        <v>4310</v>
      </c>
      <c r="E1207" s="96"/>
      <c r="F1207" s="97" t="s">
        <v>4311</v>
      </c>
      <c r="G1207" s="135"/>
      <c r="H1207" s="1098"/>
      <c r="I1207" s="94"/>
      <c r="J1207" s="96"/>
      <c r="K1207" s="97"/>
      <c r="L1207" s="135"/>
      <c r="M1207" s="1099"/>
      <c r="N1207" s="94"/>
      <c r="O1207" s="96"/>
      <c r="P1207" s="97"/>
    </row>
    <row r="1208" spans="1:16">
      <c r="A1208" s="132"/>
      <c r="B1208" s="110"/>
      <c r="C1208" s="1096"/>
      <c r="D1208" s="113" t="s">
        <v>4312</v>
      </c>
      <c r="E1208" s="114"/>
      <c r="F1208" s="104" t="s">
        <v>4311</v>
      </c>
      <c r="G1208" s="110"/>
      <c r="H1208" s="1098"/>
      <c r="I1208" s="113"/>
      <c r="J1208" s="114"/>
      <c r="K1208" s="104"/>
      <c r="L1208" s="110"/>
      <c r="M1208" s="1099"/>
      <c r="N1208" s="113"/>
      <c r="O1208" s="114"/>
      <c r="P1208" s="104"/>
    </row>
    <row r="1209" spans="1:16">
      <c r="A1209" s="1122"/>
      <c r="B1209" s="135"/>
      <c r="C1209" s="1096"/>
      <c r="D1209" s="94" t="s">
        <v>4313</v>
      </c>
      <c r="E1209" s="96" t="s">
        <v>4316</v>
      </c>
      <c r="F1209" s="97" t="s">
        <v>4315</v>
      </c>
      <c r="G1209" s="135"/>
      <c r="H1209" s="1098"/>
      <c r="I1209" s="94"/>
      <c r="J1209" s="96"/>
      <c r="K1209" s="97"/>
      <c r="L1209" s="135"/>
      <c r="M1209" s="1099"/>
      <c r="N1209" s="94"/>
      <c r="O1209" s="96"/>
      <c r="P1209" s="97"/>
    </row>
    <row r="1210" spans="1:16">
      <c r="A1210" s="1122"/>
      <c r="B1210" s="110"/>
      <c r="C1210" s="1096"/>
      <c r="D1210" s="94" t="s">
        <v>4313</v>
      </c>
      <c r="E1210" s="96" t="s">
        <v>4314</v>
      </c>
      <c r="F1210" s="97" t="s">
        <v>4317</v>
      </c>
      <c r="G1210" s="110"/>
      <c r="H1210" s="1098"/>
      <c r="I1210" s="94"/>
      <c r="J1210" s="96"/>
      <c r="K1210" s="97"/>
      <c r="L1210" s="110"/>
      <c r="M1210" s="1099"/>
      <c r="N1210" s="94"/>
      <c r="O1210" s="96"/>
      <c r="P1210" s="97"/>
    </row>
    <row r="1211" spans="1:16">
      <c r="A1211" s="1122"/>
      <c r="B1211" s="135"/>
      <c r="C1211" s="1096"/>
      <c r="D1211" s="113"/>
      <c r="E1211" s="114"/>
      <c r="F1211" s="104"/>
      <c r="G1211" s="135"/>
      <c r="H1211" s="1098"/>
      <c r="I1211" s="113"/>
      <c r="J1211" s="114"/>
      <c r="K1211" s="104"/>
      <c r="L1211" s="135"/>
      <c r="M1211" s="1099"/>
      <c r="N1211" s="113"/>
      <c r="O1211" s="114"/>
      <c r="P1211" s="104"/>
    </row>
    <row r="1212" spans="1:16" ht="17.25" thickBot="1">
      <c r="A1212" s="1123"/>
      <c r="B1212" s="141"/>
      <c r="C1212" s="1117"/>
      <c r="D1212" s="142"/>
      <c r="E1212" s="143"/>
      <c r="F1212" s="144"/>
      <c r="G1212" s="141"/>
      <c r="H1212" s="1119"/>
      <c r="I1212" s="142"/>
      <c r="J1212" s="143"/>
      <c r="K1212" s="144"/>
      <c r="L1212" s="141"/>
      <c r="M1212" s="1121"/>
      <c r="N1212" s="142"/>
      <c r="O1212" s="143"/>
      <c r="P1212" s="144"/>
    </row>
    <row r="1213" spans="1:16" s="146" customFormat="1" ht="27" customHeight="1" thickTop="1" thickBot="1">
      <c r="A1213" s="145"/>
      <c r="B1213" s="1124" t="s">
        <v>152</v>
      </c>
      <c r="C1213" s="1124"/>
      <c r="D1213" s="1124"/>
      <c r="E1213" s="1124"/>
      <c r="F1213" s="1124"/>
      <c r="G1213" s="1125" t="s">
        <v>153</v>
      </c>
      <c r="H1213" s="1125"/>
      <c r="I1213" s="1125"/>
      <c r="J1213" s="1125"/>
      <c r="K1213" s="1125"/>
      <c r="L1213" s="1125"/>
      <c r="M1213" s="1125"/>
      <c r="N1213" s="1128" t="s">
        <v>154</v>
      </c>
      <c r="O1213" s="1128"/>
      <c r="P1213" s="1128"/>
    </row>
    <row r="1214" spans="1:16" s="159" customFormat="1" ht="21.75" customHeight="1" thickTop="1" thickBot="1">
      <c r="A1214" s="147" t="s">
        <v>0</v>
      </c>
      <c r="B1214" s="148"/>
      <c r="C1214" s="149" t="s">
        <v>155</v>
      </c>
      <c r="D1214" s="150" t="s">
        <v>156</v>
      </c>
      <c r="E1214" s="151" t="s">
        <v>157</v>
      </c>
      <c r="F1214" s="152" t="s">
        <v>158</v>
      </c>
      <c r="G1214" s="153" t="s">
        <v>159</v>
      </c>
      <c r="H1214" s="154" t="s">
        <v>150</v>
      </c>
      <c r="I1214" s="155" t="s">
        <v>156</v>
      </c>
      <c r="J1214" s="155" t="s">
        <v>157</v>
      </c>
      <c r="K1214" s="155" t="s">
        <v>158</v>
      </c>
      <c r="L1214" s="154" t="s">
        <v>160</v>
      </c>
      <c r="M1214" s="156" t="s">
        <v>161</v>
      </c>
      <c r="N1214" s="157" t="s">
        <v>155</v>
      </c>
      <c r="O1214" s="151" t="s">
        <v>157</v>
      </c>
      <c r="P1214" s="158" t="s">
        <v>158</v>
      </c>
    </row>
    <row r="1215" spans="1:16" s="172" customFormat="1" ht="17.25" thickTop="1">
      <c r="A1215" s="1137">
        <f>A1127</f>
        <v>46154</v>
      </c>
      <c r="B1215" s="1132" t="s">
        <v>698</v>
      </c>
      <c r="C1215" s="160"/>
      <c r="D1215" s="161"/>
      <c r="E1215" s="162"/>
      <c r="F1215" s="163"/>
      <c r="G1215" s="164"/>
      <c r="H1215" s="165"/>
      <c r="I1215" s="166"/>
      <c r="J1215" s="166"/>
      <c r="K1215" s="167"/>
      <c r="L1215" s="168"/>
      <c r="M1215" s="169"/>
      <c r="N1215" s="170"/>
      <c r="O1215" s="166"/>
      <c r="P1215" s="171"/>
    </row>
    <row r="1216" spans="1:16" s="172" customFormat="1">
      <c r="A1216" s="1138"/>
      <c r="B1216" s="1133"/>
      <c r="C1216" s="173"/>
      <c r="D1216" s="174"/>
      <c r="E1216" s="175"/>
      <c r="F1216" s="176"/>
      <c r="G1216" s="173"/>
      <c r="H1216" s="177"/>
      <c r="I1216" s="175"/>
      <c r="J1216" s="175"/>
      <c r="K1216" s="178"/>
      <c r="L1216" s="179"/>
      <c r="M1216" s="180"/>
      <c r="N1216" s="181"/>
      <c r="O1216" s="175"/>
      <c r="P1216" s="182"/>
    </row>
    <row r="1217" spans="1:16" s="172" customFormat="1">
      <c r="A1217" s="1138"/>
      <c r="B1217" s="1133"/>
      <c r="C1217" s="173"/>
      <c r="D1217" s="174"/>
      <c r="E1217" s="175"/>
      <c r="F1217" s="176"/>
      <c r="G1217" s="173"/>
      <c r="H1217" s="183"/>
      <c r="I1217" s="175"/>
      <c r="J1217" s="175"/>
      <c r="K1217" s="178"/>
      <c r="L1217" s="184"/>
      <c r="M1217" s="180"/>
      <c r="N1217" s="181"/>
      <c r="O1217" s="175"/>
      <c r="P1217" s="182"/>
    </row>
    <row r="1218" spans="1:16" s="172" customFormat="1">
      <c r="A1218" s="1138"/>
      <c r="B1218" s="1133"/>
      <c r="C1218" s="173"/>
      <c r="D1218" s="218"/>
      <c r="E1218" s="175"/>
      <c r="F1218" s="176"/>
      <c r="G1218" s="173"/>
      <c r="H1218" s="183"/>
      <c r="I1218" s="175"/>
      <c r="J1218" s="175"/>
      <c r="K1218" s="187"/>
      <c r="L1218" s="184"/>
      <c r="M1218" s="180"/>
      <c r="N1218" s="181"/>
      <c r="O1218" s="175"/>
      <c r="P1218" s="182"/>
    </row>
    <row r="1219" spans="1:16" s="172" customFormat="1">
      <c r="A1219" s="1138"/>
      <c r="B1219" s="1133"/>
      <c r="C1219" s="173"/>
      <c r="D1219" s="185"/>
      <c r="E1219" s="175"/>
      <c r="F1219" s="182"/>
      <c r="G1219" s="173"/>
      <c r="H1219" s="186"/>
      <c r="I1219" s="175"/>
      <c r="J1219" s="175"/>
      <c r="K1219" s="187"/>
      <c r="L1219" s="184"/>
      <c r="M1219" s="180"/>
      <c r="N1219" s="181"/>
      <c r="O1219" s="175"/>
      <c r="P1219" s="182"/>
    </row>
    <row r="1220" spans="1:16" s="172" customFormat="1">
      <c r="A1220" s="1138"/>
      <c r="B1220" s="1133"/>
      <c r="C1220" s="173"/>
      <c r="D1220" s="174"/>
      <c r="E1220" s="175"/>
      <c r="F1220" s="188"/>
      <c r="G1220" s="198"/>
      <c r="H1220" s="183"/>
      <c r="I1220" s="191"/>
      <c r="J1220" s="175"/>
      <c r="K1220" s="178"/>
      <c r="L1220" s="189"/>
      <c r="M1220" s="190"/>
      <c r="N1220" s="181"/>
      <c r="O1220" s="175"/>
      <c r="P1220" s="182"/>
    </row>
    <row r="1221" spans="1:16" s="172" customFormat="1">
      <c r="A1221" s="1138"/>
      <c r="B1221" s="1133"/>
      <c r="C1221" s="173"/>
      <c r="D1221" s="174"/>
      <c r="E1221" s="175"/>
      <c r="F1221" s="182"/>
      <c r="G1221" s="173"/>
      <c r="H1221" s="183"/>
      <c r="I1221" s="191"/>
      <c r="J1221" s="175"/>
      <c r="K1221" s="178"/>
      <c r="L1221" s="184"/>
      <c r="M1221" s="180"/>
      <c r="N1221" s="181"/>
      <c r="O1221" s="175"/>
      <c r="P1221" s="182"/>
    </row>
    <row r="1222" spans="1:16" s="172" customFormat="1">
      <c r="A1222" s="1138"/>
      <c r="B1222" s="1133"/>
      <c r="C1222" s="173"/>
      <c r="D1222" s="174"/>
      <c r="E1222" s="175"/>
      <c r="F1222" s="182"/>
      <c r="G1222" s="219"/>
      <c r="H1222" s="183"/>
      <c r="I1222" s="175"/>
      <c r="J1222" s="175"/>
      <c r="K1222" s="178"/>
      <c r="L1222" s="184"/>
      <c r="M1222" s="180"/>
      <c r="N1222" s="181"/>
      <c r="O1222" s="175"/>
      <c r="P1222" s="182"/>
    </row>
    <row r="1223" spans="1:16" s="172" customFormat="1">
      <c r="A1223" s="1138"/>
      <c r="B1223" s="1133"/>
      <c r="C1223" s="173"/>
      <c r="D1223" s="174"/>
      <c r="E1223" s="175"/>
      <c r="F1223" s="188"/>
      <c r="G1223" s="173"/>
      <c r="H1223" s="183"/>
      <c r="I1223" s="191"/>
      <c r="J1223" s="175"/>
      <c r="K1223" s="178"/>
      <c r="L1223" s="184"/>
      <c r="M1223" s="180"/>
      <c r="N1223" s="181"/>
      <c r="O1223" s="175"/>
      <c r="P1223" s="182"/>
    </row>
    <row r="1224" spans="1:16" s="172" customFormat="1">
      <c r="A1224" s="1138"/>
      <c r="B1224" s="1133"/>
      <c r="C1224" s="173"/>
      <c r="D1224" s="174"/>
      <c r="E1224" s="175"/>
      <c r="F1224" s="182"/>
      <c r="G1224" s="173"/>
      <c r="H1224" s="183"/>
      <c r="I1224" s="191"/>
      <c r="J1224" s="175"/>
      <c r="K1224" s="178"/>
      <c r="L1224" s="184"/>
      <c r="M1224" s="180"/>
      <c r="N1224" s="181"/>
      <c r="O1224" s="175"/>
      <c r="P1224" s="182"/>
    </row>
    <row r="1225" spans="1:16" s="172" customFormat="1">
      <c r="A1225" s="1138"/>
      <c r="B1225" s="1133"/>
      <c r="C1225" s="192"/>
      <c r="D1225" s="193"/>
      <c r="E1225" s="194"/>
      <c r="F1225" s="195"/>
      <c r="G1225" s="173"/>
      <c r="H1225" s="177"/>
      <c r="I1225" s="175"/>
      <c r="J1225" s="175"/>
      <c r="K1225" s="178"/>
      <c r="L1225" s="184"/>
      <c r="M1225" s="180"/>
      <c r="N1225" s="196"/>
      <c r="O1225" s="194"/>
      <c r="P1225" s="195"/>
    </row>
    <row r="1226" spans="1:16" s="172" customFormat="1">
      <c r="A1226" s="1138"/>
      <c r="B1226" s="1133"/>
      <c r="C1226" s="192"/>
      <c r="D1226" s="193"/>
      <c r="E1226" s="194"/>
      <c r="F1226" s="195"/>
      <c r="G1226" s="198"/>
      <c r="H1226" s="183"/>
      <c r="I1226" s="191"/>
      <c r="J1226" s="175"/>
      <c r="K1226" s="178"/>
      <c r="L1226" s="184"/>
      <c r="M1226" s="180"/>
      <c r="N1226" s="196"/>
      <c r="O1226" s="194"/>
      <c r="P1226" s="195"/>
    </row>
    <row r="1227" spans="1:16" s="172" customFormat="1">
      <c r="A1227" s="1138"/>
      <c r="B1227" s="1133"/>
      <c r="C1227" s="192"/>
      <c r="D1227" s="193"/>
      <c r="E1227" s="194"/>
      <c r="F1227" s="195"/>
      <c r="G1227" s="173"/>
      <c r="H1227" s="199"/>
      <c r="I1227" s="191"/>
      <c r="J1227" s="200"/>
      <c r="K1227" s="197"/>
      <c r="L1227" s="184"/>
      <c r="M1227" s="180"/>
      <c r="N1227" s="196"/>
      <c r="O1227" s="194"/>
      <c r="P1227" s="195"/>
    </row>
    <row r="1228" spans="1:16" s="172" customFormat="1">
      <c r="A1228" s="1138"/>
      <c r="B1228" s="1133"/>
      <c r="C1228" s="192"/>
      <c r="D1228" s="193"/>
      <c r="E1228" s="194"/>
      <c r="F1228" s="195"/>
      <c r="G1228" s="173"/>
      <c r="H1228" s="201"/>
      <c r="I1228" s="175"/>
      <c r="J1228" s="175"/>
      <c r="K1228" s="178"/>
      <c r="L1228" s="184"/>
      <c r="M1228" s="180"/>
      <c r="N1228" s="196"/>
      <c r="O1228" s="194"/>
      <c r="P1228" s="195"/>
    </row>
    <row r="1229" spans="1:16" s="172" customFormat="1">
      <c r="A1229" s="1138"/>
      <c r="B1229" s="1133"/>
      <c r="C1229" s="192"/>
      <c r="D1229" s="193"/>
      <c r="E1229" s="194"/>
      <c r="F1229" s="195"/>
      <c r="G1229" s="198"/>
      <c r="H1229" s="183"/>
      <c r="I1229" s="200"/>
      <c r="J1229" s="200"/>
      <c r="K1229" s="197"/>
      <c r="L1229" s="184"/>
      <c r="M1229" s="180"/>
      <c r="N1229" s="196"/>
      <c r="O1229" s="194"/>
      <c r="P1229" s="195"/>
    </row>
    <row r="1230" spans="1:16" s="172" customFormat="1">
      <c r="A1230" s="1138"/>
      <c r="B1230" s="1133"/>
      <c r="C1230" s="192"/>
      <c r="D1230" s="193"/>
      <c r="E1230" s="194"/>
      <c r="F1230" s="195"/>
      <c r="G1230" s="173"/>
      <c r="H1230" s="183"/>
      <c r="I1230" s="200"/>
      <c r="J1230" s="200"/>
      <c r="K1230" s="197"/>
      <c r="L1230" s="179"/>
      <c r="M1230" s="180"/>
      <c r="N1230" s="196"/>
      <c r="O1230" s="194"/>
      <c r="P1230" s="195"/>
    </row>
    <row r="1231" spans="1:16" s="172" customFormat="1">
      <c r="A1231" s="1138"/>
      <c r="B1231" s="1133"/>
      <c r="C1231" s="192"/>
      <c r="D1231" s="193"/>
      <c r="E1231" s="194"/>
      <c r="F1231" s="195"/>
      <c r="G1231" s="192"/>
      <c r="H1231" s="201"/>
      <c r="I1231" s="202"/>
      <c r="J1231" s="202"/>
      <c r="K1231" s="203"/>
      <c r="L1231" s="204"/>
      <c r="M1231" s="190"/>
      <c r="N1231" s="196"/>
      <c r="O1231" s="194"/>
      <c r="P1231" s="195"/>
    </row>
    <row r="1232" spans="1:16" s="172" customFormat="1">
      <c r="A1232" s="1138"/>
      <c r="B1232" s="1133"/>
      <c r="C1232" s="192"/>
      <c r="D1232" s="193"/>
      <c r="E1232" s="194"/>
      <c r="F1232" s="195"/>
      <c r="G1232" s="192"/>
      <c r="H1232" s="201"/>
      <c r="I1232" s="202"/>
      <c r="J1232" s="202"/>
      <c r="K1232" s="203"/>
      <c r="L1232" s="204"/>
      <c r="M1232" s="190"/>
      <c r="N1232" s="196"/>
      <c r="O1232" s="194"/>
      <c r="P1232" s="195"/>
    </row>
    <row r="1233" spans="1:16" s="172" customFormat="1">
      <c r="A1233" s="1138"/>
      <c r="B1233" s="1133"/>
      <c r="C1233" s="192"/>
      <c r="D1233" s="193"/>
      <c r="E1233" s="194"/>
      <c r="F1233" s="195"/>
      <c r="G1233" s="192"/>
      <c r="H1233" s="201"/>
      <c r="I1233" s="202"/>
      <c r="J1233" s="202"/>
      <c r="K1233" s="203"/>
      <c r="L1233" s="204"/>
      <c r="M1233" s="190"/>
      <c r="N1233" s="196"/>
      <c r="O1233" s="194"/>
      <c r="P1233" s="195"/>
    </row>
    <row r="1234" spans="1:16" s="172" customFormat="1" ht="17.25" thickBot="1">
      <c r="A1234" s="1139"/>
      <c r="B1234" s="1134"/>
      <c r="C1234" s="205"/>
      <c r="D1234" s="206"/>
      <c r="E1234" s="207"/>
      <c r="F1234" s="208"/>
      <c r="G1234" s="209"/>
      <c r="H1234" s="210"/>
      <c r="I1234" s="211"/>
      <c r="J1234" s="211"/>
      <c r="K1234" s="212"/>
      <c r="L1234" s="213"/>
      <c r="M1234" s="214"/>
      <c r="N1234" s="215"/>
      <c r="O1234" s="207"/>
      <c r="P1234" s="208"/>
    </row>
    <row r="1235" spans="1:16" s="71" customFormat="1" ht="34.5" thickTop="1" thickBot="1">
      <c r="A1235" s="1135">
        <f>A1127+1</f>
        <v>46155</v>
      </c>
      <c r="B1235" s="90" t="s">
        <v>162</v>
      </c>
      <c r="C1235" s="1095" t="s">
        <v>693</v>
      </c>
      <c r="D1235" s="91" t="s">
        <v>114</v>
      </c>
      <c r="E1235" s="92" t="s">
        <v>137</v>
      </c>
      <c r="F1235" s="93" t="s">
        <v>4256</v>
      </c>
      <c r="G1235" s="90" t="s">
        <v>162</v>
      </c>
      <c r="H1235" s="1098" t="s">
        <v>163</v>
      </c>
      <c r="I1235" s="91" t="s">
        <v>114</v>
      </c>
      <c r="J1235" s="92" t="s">
        <v>137</v>
      </c>
      <c r="K1235" s="93" t="s">
        <v>4121</v>
      </c>
      <c r="L1235" s="90" t="s">
        <v>162</v>
      </c>
      <c r="M1235" s="1099" t="s">
        <v>163</v>
      </c>
      <c r="N1235" s="91" t="s">
        <v>114</v>
      </c>
      <c r="O1235" s="92" t="s">
        <v>137</v>
      </c>
      <c r="P1235" s="93" t="s">
        <v>4414</v>
      </c>
    </row>
    <row r="1236" spans="1:16" ht="18" customHeight="1">
      <c r="A1236" s="1136"/>
      <c r="B1236" s="1100" t="s">
        <v>3194</v>
      </c>
      <c r="C1236" s="1096"/>
      <c r="D1236" s="94" t="s">
        <v>1536</v>
      </c>
      <c r="E1236" s="95" t="s">
        <v>196</v>
      </c>
      <c r="F1236" s="93" t="s">
        <v>1105</v>
      </c>
      <c r="G1236" s="1100" t="s">
        <v>12</v>
      </c>
      <c r="H1236" s="1098"/>
      <c r="I1236" s="94" t="s">
        <v>1536</v>
      </c>
      <c r="J1236" s="95" t="s">
        <v>196</v>
      </c>
      <c r="K1236" s="93" t="s">
        <v>1105</v>
      </c>
      <c r="L1236" s="1100" t="s">
        <v>1517</v>
      </c>
      <c r="M1236" s="1099"/>
      <c r="N1236" s="94" t="s">
        <v>1536</v>
      </c>
      <c r="O1236" s="95" t="s">
        <v>196</v>
      </c>
      <c r="P1236" s="93" t="s">
        <v>1105</v>
      </c>
    </row>
    <row r="1237" spans="1:16" ht="17.25" thickBot="1">
      <c r="A1237" s="1136"/>
      <c r="B1237" s="1101"/>
      <c r="C1237" s="1096"/>
      <c r="D1237" s="94" t="s">
        <v>116</v>
      </c>
      <c r="E1237" s="96" t="s">
        <v>146</v>
      </c>
      <c r="F1237" s="98" t="s">
        <v>1105</v>
      </c>
      <c r="G1237" s="1101"/>
      <c r="H1237" s="1098"/>
      <c r="I1237" s="94" t="s">
        <v>116</v>
      </c>
      <c r="J1237" s="96" t="s">
        <v>146</v>
      </c>
      <c r="K1237" s="1067" t="s">
        <v>4392</v>
      </c>
      <c r="L1237" s="1101"/>
      <c r="M1237" s="1099"/>
      <c r="N1237" s="94" t="s">
        <v>116</v>
      </c>
      <c r="O1237" s="96" t="s">
        <v>146</v>
      </c>
      <c r="P1237" s="1067" t="s">
        <v>4404</v>
      </c>
    </row>
    <row r="1238" spans="1:16" ht="17.25" thickBot="1">
      <c r="A1238" s="1136"/>
      <c r="B1238" s="90" t="s">
        <v>167</v>
      </c>
      <c r="C1238" s="1096"/>
      <c r="D1238" s="94" t="s">
        <v>165</v>
      </c>
      <c r="E1238" s="96" t="s">
        <v>251</v>
      </c>
      <c r="F1238" s="97" t="s">
        <v>4335</v>
      </c>
      <c r="G1238" s="90" t="s">
        <v>167</v>
      </c>
      <c r="H1238" s="1098"/>
      <c r="I1238" s="94" t="s">
        <v>165</v>
      </c>
      <c r="J1238" s="96" t="s">
        <v>4112</v>
      </c>
      <c r="K1238" s="97" t="s">
        <v>4400</v>
      </c>
      <c r="L1238" s="90" t="s">
        <v>167</v>
      </c>
      <c r="M1238" s="1099"/>
      <c r="N1238" s="94" t="s">
        <v>165</v>
      </c>
      <c r="O1238" s="96" t="s">
        <v>4112</v>
      </c>
      <c r="P1238" s="97" t="s">
        <v>4415</v>
      </c>
    </row>
    <row r="1239" spans="1:16">
      <c r="A1239" s="1136"/>
      <c r="B1239" s="1081" t="s">
        <v>4155</v>
      </c>
      <c r="C1239" s="1096"/>
      <c r="D1239" s="94" t="s">
        <v>120</v>
      </c>
      <c r="E1239" s="96" t="s">
        <v>197</v>
      </c>
      <c r="F1239" s="97" t="s">
        <v>4360</v>
      </c>
      <c r="G1239" s="1081" t="s">
        <v>1527</v>
      </c>
      <c r="H1239" s="1098"/>
      <c r="I1239" s="94" t="s">
        <v>120</v>
      </c>
      <c r="J1239" s="96" t="s">
        <v>197</v>
      </c>
      <c r="K1239" s="101" t="s">
        <v>4393</v>
      </c>
      <c r="L1239" s="1081" t="s">
        <v>4067</v>
      </c>
      <c r="M1239" s="1099"/>
      <c r="N1239" s="94" t="s">
        <v>120</v>
      </c>
      <c r="O1239" s="96" t="s">
        <v>197</v>
      </c>
      <c r="P1239" s="112" t="s">
        <v>4413</v>
      </c>
    </row>
    <row r="1240" spans="1:16">
      <c r="A1240" s="1136"/>
      <c r="B1240" s="1082"/>
      <c r="C1240" s="1096"/>
      <c r="D1240" s="94" t="s">
        <v>1697</v>
      </c>
      <c r="E1240" s="96" t="s">
        <v>1789</v>
      </c>
      <c r="F1240" s="97" t="s">
        <v>4361</v>
      </c>
      <c r="G1240" s="1082"/>
      <c r="H1240" s="1098"/>
      <c r="I1240" s="94" t="s">
        <v>1697</v>
      </c>
      <c r="J1240" s="96" t="s">
        <v>4230</v>
      </c>
      <c r="K1240" s="97" t="s">
        <v>4399</v>
      </c>
      <c r="L1240" s="1082"/>
      <c r="M1240" s="1099"/>
      <c r="N1240" s="94" t="s">
        <v>1697</v>
      </c>
      <c r="O1240" s="96" t="s">
        <v>4230</v>
      </c>
      <c r="P1240" s="97" t="s">
        <v>4399</v>
      </c>
    </row>
    <row r="1241" spans="1:16">
      <c r="A1241" s="1136"/>
      <c r="B1241" s="1083"/>
      <c r="C1241" s="1096"/>
      <c r="D1241" s="94"/>
      <c r="E1241" s="96" t="s">
        <v>2828</v>
      </c>
      <c r="F1241" s="97" t="s">
        <v>4362</v>
      </c>
      <c r="G1241" s="1083" t="s">
        <v>1565</v>
      </c>
      <c r="H1241" s="1098"/>
      <c r="I1241" s="94" t="s">
        <v>1790</v>
      </c>
      <c r="J1241" s="96" t="s">
        <v>1791</v>
      </c>
      <c r="K1241" s="93" t="s">
        <v>4342</v>
      </c>
      <c r="L1241" s="1083"/>
      <c r="M1241" s="1099"/>
      <c r="N1241" s="94" t="s">
        <v>1790</v>
      </c>
      <c r="O1241" s="96" t="s">
        <v>1791</v>
      </c>
      <c r="P1241" s="93" t="s">
        <v>4432</v>
      </c>
    </row>
    <row r="1242" spans="1:16">
      <c r="A1242" s="1136"/>
      <c r="B1242" s="1082"/>
      <c r="C1242" s="1096"/>
      <c r="D1242" s="94"/>
      <c r="E1242" s="96" t="s">
        <v>4302</v>
      </c>
      <c r="F1242" s="97" t="s">
        <v>4304</v>
      </c>
      <c r="G1242" s="1082"/>
      <c r="H1242" s="1098"/>
      <c r="I1242" s="94"/>
      <c r="J1242" s="96" t="s">
        <v>2830</v>
      </c>
      <c r="K1242" s="99" t="s">
        <v>2831</v>
      </c>
      <c r="L1242" s="1082"/>
      <c r="M1242" s="1099"/>
      <c r="N1242" s="94"/>
      <c r="O1242" s="96" t="s">
        <v>2830</v>
      </c>
      <c r="P1242" s="99" t="s">
        <v>2831</v>
      </c>
    </row>
    <row r="1243" spans="1:16">
      <c r="A1243" s="1136"/>
      <c r="B1243" s="1083"/>
      <c r="C1243" s="1096"/>
      <c r="D1243" s="94" t="s">
        <v>1790</v>
      </c>
      <c r="E1243" s="96" t="s">
        <v>1791</v>
      </c>
      <c r="F1243" s="93" t="s">
        <v>4343</v>
      </c>
      <c r="G1243" s="1083"/>
      <c r="H1243" s="1098"/>
      <c r="I1243" s="94"/>
      <c r="J1243" s="96" t="s">
        <v>2832</v>
      </c>
      <c r="K1243" s="102" t="s">
        <v>2833</v>
      </c>
      <c r="L1243" s="1083"/>
      <c r="M1243" s="1099"/>
      <c r="N1243" s="94"/>
      <c r="O1243" s="96" t="s">
        <v>2832</v>
      </c>
      <c r="P1243" s="921" t="s">
        <v>2833</v>
      </c>
    </row>
    <row r="1244" spans="1:16" ht="17.25" thickBot="1">
      <c r="A1244" s="1136"/>
      <c r="B1244" s="1082"/>
      <c r="C1244" s="1096"/>
      <c r="D1244" s="94"/>
      <c r="E1244" s="96" t="s">
        <v>2830</v>
      </c>
      <c r="F1244" s="99" t="s">
        <v>2831</v>
      </c>
      <c r="G1244" s="1082"/>
      <c r="H1244" s="1098"/>
      <c r="I1244" s="94" t="s">
        <v>147</v>
      </c>
      <c r="J1244" s="96" t="s">
        <v>2834</v>
      </c>
      <c r="K1244" s="99" t="s">
        <v>4105</v>
      </c>
      <c r="L1244" s="1082"/>
      <c r="M1244" s="1099"/>
      <c r="N1244" s="94" t="s">
        <v>147</v>
      </c>
      <c r="O1244" s="96" t="s">
        <v>2834</v>
      </c>
      <c r="P1244" s="99" t="s">
        <v>4425</v>
      </c>
    </row>
    <row r="1245" spans="1:16" ht="17.25" thickBot="1">
      <c r="A1245" s="1136"/>
      <c r="B1245" s="100" t="s">
        <v>168</v>
      </c>
      <c r="C1245" s="1096"/>
      <c r="D1245" s="94"/>
      <c r="E1245" s="96" t="s">
        <v>2832</v>
      </c>
      <c r="F1245" s="102" t="s">
        <v>2833</v>
      </c>
      <c r="G1245" s="100" t="s">
        <v>168</v>
      </c>
      <c r="H1245" s="1098"/>
      <c r="I1245" s="94"/>
      <c r="J1245" s="96" t="s">
        <v>4225</v>
      </c>
      <c r="K1245" s="99" t="s">
        <v>4401</v>
      </c>
      <c r="L1245" s="100" t="s">
        <v>168</v>
      </c>
      <c r="M1245" s="1099"/>
      <c r="N1245" s="94"/>
      <c r="O1245" s="96" t="s">
        <v>4225</v>
      </c>
      <c r="P1245" s="99" t="s">
        <v>4124</v>
      </c>
    </row>
    <row r="1246" spans="1:16">
      <c r="A1246" s="1136"/>
      <c r="B1246" s="1111" t="s">
        <v>4355</v>
      </c>
      <c r="C1246" s="1096"/>
      <c r="D1246" s="94" t="s">
        <v>147</v>
      </c>
      <c r="E1246" s="96" t="s">
        <v>2834</v>
      </c>
      <c r="F1246" s="99" t="s">
        <v>4364</v>
      </c>
      <c r="G1246" s="1111" t="s">
        <v>4245</v>
      </c>
      <c r="H1246" s="1098"/>
      <c r="I1246" s="94"/>
      <c r="J1246" s="96" t="s">
        <v>2836</v>
      </c>
      <c r="K1246" s="99" t="s">
        <v>4266</v>
      </c>
      <c r="L1246" s="1111" t="s">
        <v>4427</v>
      </c>
      <c r="M1246" s="1099"/>
      <c r="N1246" s="94"/>
      <c r="O1246" s="96" t="s">
        <v>2836</v>
      </c>
      <c r="P1246" s="99" t="s">
        <v>4422</v>
      </c>
    </row>
    <row r="1247" spans="1:16">
      <c r="A1247" s="1136"/>
      <c r="B1247" s="1112"/>
      <c r="C1247" s="1096"/>
      <c r="D1247" s="94"/>
      <c r="E1247" s="96" t="s">
        <v>2835</v>
      </c>
      <c r="F1247" s="99" t="s">
        <v>4175</v>
      </c>
      <c r="G1247" s="1112"/>
      <c r="H1247" s="1098"/>
      <c r="I1247" s="94"/>
      <c r="J1247" s="96" t="s">
        <v>2837</v>
      </c>
      <c r="K1247" s="99" t="s">
        <v>4394</v>
      </c>
      <c r="L1247" s="1112"/>
      <c r="M1247" s="1099"/>
      <c r="N1247" s="94"/>
      <c r="O1247" s="96" t="s">
        <v>2837</v>
      </c>
      <c r="P1247" s="99" t="s">
        <v>4405</v>
      </c>
    </row>
    <row r="1248" spans="1:16" ht="17.25" thickBot="1">
      <c r="A1248" s="1136"/>
      <c r="B1248" s="1113"/>
      <c r="C1248" s="1096"/>
      <c r="D1248" s="94"/>
      <c r="E1248" s="96" t="s">
        <v>2836</v>
      </c>
      <c r="F1248" s="99" t="s">
        <v>4267</v>
      </c>
      <c r="G1248" s="1113"/>
      <c r="H1248" s="1098"/>
      <c r="I1248" s="94" t="s">
        <v>2840</v>
      </c>
      <c r="J1248" s="96" t="s">
        <v>2841</v>
      </c>
      <c r="K1248" s="97" t="s">
        <v>2842</v>
      </c>
      <c r="L1248" s="1113"/>
      <c r="M1248" s="1099"/>
      <c r="N1248" s="94" t="s">
        <v>2840</v>
      </c>
      <c r="O1248" s="96" t="s">
        <v>2841</v>
      </c>
      <c r="P1248" s="97" t="s">
        <v>2842</v>
      </c>
    </row>
    <row r="1249" spans="1:16" ht="33.75" thickBot="1">
      <c r="A1249" s="1136"/>
      <c r="B1249" s="100" t="s">
        <v>123</v>
      </c>
      <c r="C1249" s="1096"/>
      <c r="D1249" s="94"/>
      <c r="E1249" s="96" t="s">
        <v>2837</v>
      </c>
      <c r="F1249" s="99" t="s">
        <v>4268</v>
      </c>
      <c r="G1249" s="100" t="s">
        <v>123</v>
      </c>
      <c r="H1249" s="1098"/>
      <c r="I1249" s="94" t="s">
        <v>4370</v>
      </c>
      <c r="J1249" s="96" t="s">
        <v>4055</v>
      </c>
      <c r="K1249" s="97" t="s">
        <v>4374</v>
      </c>
      <c r="L1249" s="100" t="s">
        <v>123</v>
      </c>
      <c r="M1249" s="1099"/>
      <c r="N1249" s="94" t="s">
        <v>4370</v>
      </c>
      <c r="O1249" s="96" t="s">
        <v>4055</v>
      </c>
      <c r="P1249" s="97" t="s">
        <v>4420</v>
      </c>
    </row>
    <row r="1250" spans="1:16">
      <c r="A1250" s="1136"/>
      <c r="B1250" s="1106" t="s">
        <v>4356</v>
      </c>
      <c r="C1250" s="1096"/>
      <c r="D1250" s="94" t="s">
        <v>2840</v>
      </c>
      <c r="E1250" s="96" t="s">
        <v>2841</v>
      </c>
      <c r="F1250" s="97" t="s">
        <v>2842</v>
      </c>
      <c r="G1250" s="1106" t="s">
        <v>4389</v>
      </c>
      <c r="H1250" s="1098"/>
      <c r="I1250" s="94"/>
      <c r="J1250" s="96"/>
      <c r="K1250" s="97"/>
      <c r="L1250" s="1106" t="s">
        <v>4428</v>
      </c>
      <c r="M1250" s="1099"/>
      <c r="N1250" s="94" t="s">
        <v>4423</v>
      </c>
      <c r="O1250" s="96" t="s">
        <v>4373</v>
      </c>
      <c r="P1250" s="112" t="s">
        <v>4424</v>
      </c>
    </row>
    <row r="1251" spans="1:16">
      <c r="A1251" s="1136"/>
      <c r="B1251" s="1107"/>
      <c r="C1251" s="1096"/>
      <c r="D1251" s="94" t="s">
        <v>3412</v>
      </c>
      <c r="E1251" s="96" t="s">
        <v>4371</v>
      </c>
      <c r="F1251" s="97" t="s">
        <v>4358</v>
      </c>
      <c r="G1251" s="1107"/>
      <c r="H1251" s="1098"/>
      <c r="I1251" s="94"/>
      <c r="J1251" s="96"/>
      <c r="K1251" s="97"/>
      <c r="L1251" s="1107"/>
      <c r="M1251" s="1099"/>
      <c r="N1251" s="94"/>
      <c r="O1251" s="96"/>
      <c r="P1251" s="97"/>
    </row>
    <row r="1252" spans="1:16" ht="17.25" thickBot="1">
      <c r="A1252" s="1136"/>
      <c r="B1252" s="1108"/>
      <c r="C1252" s="1096"/>
      <c r="D1252" s="94"/>
      <c r="E1252" s="96" t="s">
        <v>4372</v>
      </c>
      <c r="F1252" s="97" t="s">
        <v>4359</v>
      </c>
      <c r="G1252" s="1108"/>
      <c r="H1252" s="1098"/>
      <c r="I1252" s="94"/>
      <c r="J1252" s="96"/>
      <c r="K1252" s="97"/>
      <c r="L1252" s="1108"/>
      <c r="M1252" s="1099"/>
      <c r="N1252" s="94"/>
      <c r="O1252" s="96"/>
      <c r="P1252" s="97"/>
    </row>
    <row r="1253" spans="1:16" ht="33">
      <c r="A1253" s="1136"/>
      <c r="B1253" s="1109" t="s">
        <v>124</v>
      </c>
      <c r="C1253" s="1096"/>
      <c r="D1253" s="94" t="s">
        <v>4370</v>
      </c>
      <c r="E1253" s="96" t="s">
        <v>4373</v>
      </c>
      <c r="F1253" s="97" t="s">
        <v>4375</v>
      </c>
      <c r="G1253" s="1109" t="s">
        <v>124</v>
      </c>
      <c r="H1253" s="1098"/>
      <c r="I1253" s="94"/>
      <c r="J1253" s="96"/>
      <c r="K1253" s="97"/>
      <c r="L1253" s="1109" t="s">
        <v>124</v>
      </c>
      <c r="M1253" s="1099"/>
      <c r="N1253" s="94"/>
      <c r="O1253" s="96"/>
      <c r="P1253" s="97"/>
    </row>
    <row r="1254" spans="1:16" ht="17.25" thickBot="1">
      <c r="A1254" s="1136"/>
      <c r="B1254" s="1110"/>
      <c r="C1254" s="1096"/>
      <c r="D1254" s="94"/>
      <c r="E1254" s="96"/>
      <c r="F1254" s="97"/>
      <c r="G1254" s="1110"/>
      <c r="H1254" s="1098"/>
      <c r="I1254" s="94"/>
      <c r="J1254" s="96"/>
      <c r="K1254" s="97"/>
      <c r="L1254" s="1110"/>
      <c r="M1254" s="1099"/>
      <c r="N1254" s="94"/>
      <c r="O1254" s="96"/>
      <c r="P1254" s="93"/>
    </row>
    <row r="1255" spans="1:16" ht="17.25" thickTop="1">
      <c r="A1255" s="1136"/>
      <c r="B1255" s="1102" t="s">
        <v>125</v>
      </c>
      <c r="C1255" s="1096"/>
      <c r="D1255" s="94"/>
      <c r="E1255" s="96"/>
      <c r="F1255" s="93"/>
      <c r="G1255" s="1102" t="s">
        <v>125</v>
      </c>
      <c r="H1255" s="1098"/>
      <c r="I1255" s="94"/>
      <c r="J1255" s="96"/>
      <c r="K1255" s="93"/>
      <c r="L1255" s="1102" t="s">
        <v>125</v>
      </c>
      <c r="M1255" s="1099"/>
      <c r="N1255" s="94"/>
      <c r="O1255" s="96"/>
      <c r="P1255" s="97"/>
    </row>
    <row r="1256" spans="1:16" ht="17.25" thickBot="1">
      <c r="A1256" s="1136"/>
      <c r="B1256" s="1103"/>
      <c r="C1256" s="1096"/>
      <c r="D1256" s="94"/>
      <c r="E1256" s="96"/>
      <c r="F1256" s="93"/>
      <c r="G1256" s="1103"/>
      <c r="H1256" s="1098"/>
      <c r="I1256" s="94"/>
      <c r="J1256" s="96"/>
      <c r="K1256" s="93"/>
      <c r="L1256" s="1103"/>
      <c r="M1256" s="1099"/>
      <c r="N1256" s="94"/>
      <c r="O1256" s="96"/>
      <c r="P1256" s="101"/>
    </row>
    <row r="1257" spans="1:16">
      <c r="A1257" s="1136"/>
      <c r="B1257" s="1104">
        <v>3</v>
      </c>
      <c r="C1257" s="1096"/>
      <c r="D1257" s="94"/>
      <c r="E1257" s="96"/>
      <c r="F1257" s="97"/>
      <c r="G1257" s="1104">
        <v>4</v>
      </c>
      <c r="H1257" s="1098"/>
      <c r="I1257" s="94"/>
      <c r="J1257" s="96"/>
      <c r="K1257" s="97"/>
      <c r="L1257" s="1104">
        <v>3</v>
      </c>
      <c r="M1257" s="1099"/>
      <c r="N1257" s="94"/>
      <c r="O1257" s="96"/>
      <c r="P1257" s="103"/>
    </row>
    <row r="1258" spans="1:16" ht="17.25" thickBot="1">
      <c r="A1258" s="1136"/>
      <c r="B1258" s="1105"/>
      <c r="C1258" s="1096"/>
      <c r="D1258" s="94"/>
      <c r="E1258" s="96"/>
      <c r="F1258" s="97"/>
      <c r="G1258" s="1105"/>
      <c r="H1258" s="1098"/>
      <c r="I1258" s="94"/>
      <c r="J1258" s="96"/>
      <c r="K1258" s="97"/>
      <c r="L1258" s="1105"/>
      <c r="M1258" s="1099"/>
      <c r="N1258" s="94"/>
      <c r="O1258" s="96"/>
      <c r="P1258" s="104"/>
    </row>
    <row r="1259" spans="1:16">
      <c r="A1259" s="1136"/>
      <c r="B1259" s="1116" t="s">
        <v>126</v>
      </c>
      <c r="C1259" s="1096"/>
      <c r="D1259" s="94"/>
      <c r="E1259" s="96"/>
      <c r="F1259" s="93"/>
      <c r="G1259" s="1116" t="s">
        <v>126</v>
      </c>
      <c r="H1259" s="1098"/>
      <c r="I1259" s="94"/>
      <c r="J1259" s="96"/>
      <c r="K1259" s="93"/>
      <c r="L1259" s="1116" t="s">
        <v>126</v>
      </c>
      <c r="M1259" s="1099"/>
      <c r="N1259" s="94"/>
      <c r="O1259" s="96"/>
      <c r="P1259" s="99"/>
    </row>
    <row r="1260" spans="1:16" ht="17.25" thickBot="1">
      <c r="A1260" s="1136"/>
      <c r="B1260" s="1103"/>
      <c r="C1260" s="1096"/>
      <c r="D1260" s="94"/>
      <c r="E1260" s="96"/>
      <c r="F1260" s="101"/>
      <c r="G1260" s="1103"/>
      <c r="H1260" s="1098"/>
      <c r="I1260" s="94"/>
      <c r="J1260" s="96"/>
      <c r="K1260" s="101"/>
      <c r="L1260" s="1103"/>
      <c r="M1260" s="1099"/>
      <c r="N1260" s="94"/>
      <c r="O1260" s="96"/>
      <c r="P1260" s="104"/>
    </row>
    <row r="1261" spans="1:16">
      <c r="A1261" s="1136"/>
      <c r="B1261" s="1104">
        <v>3</v>
      </c>
      <c r="C1261" s="1096"/>
      <c r="D1261" s="94"/>
      <c r="E1261" s="96"/>
      <c r="F1261" s="102"/>
      <c r="G1261" s="1104">
        <v>4</v>
      </c>
      <c r="H1261" s="1098"/>
      <c r="I1261" s="94"/>
      <c r="J1261" s="96"/>
      <c r="K1261" s="103"/>
      <c r="L1261" s="1104">
        <v>2</v>
      </c>
      <c r="M1261" s="1099"/>
      <c r="N1261" s="94"/>
      <c r="O1261" s="96"/>
      <c r="P1261" s="93"/>
    </row>
    <row r="1262" spans="1:16" ht="17.25" thickBot="1">
      <c r="A1262" s="1136"/>
      <c r="B1262" s="1115"/>
      <c r="C1262" s="1096"/>
      <c r="D1262" s="94"/>
      <c r="E1262" s="96"/>
      <c r="F1262" s="99"/>
      <c r="G1262" s="1115"/>
      <c r="H1262" s="1098"/>
      <c r="I1262" s="94"/>
      <c r="J1262" s="96"/>
      <c r="K1262" s="104"/>
      <c r="L1262" s="1115"/>
      <c r="M1262" s="1099"/>
      <c r="N1262" s="94"/>
      <c r="O1262" s="96"/>
      <c r="P1262" s="97"/>
    </row>
    <row r="1263" spans="1:16">
      <c r="A1263" s="1136"/>
      <c r="B1263" s="1114" t="s">
        <v>127</v>
      </c>
      <c r="C1263" s="1096"/>
      <c r="D1263" s="94"/>
      <c r="E1263" s="96"/>
      <c r="F1263" s="103"/>
      <c r="G1263" s="1114" t="s">
        <v>127</v>
      </c>
      <c r="H1263" s="1098"/>
      <c r="I1263" s="94"/>
      <c r="J1263" s="96"/>
      <c r="K1263" s="104"/>
      <c r="L1263" s="1114" t="s">
        <v>127</v>
      </c>
      <c r="M1263" s="1099"/>
      <c r="N1263" s="94"/>
      <c r="O1263" s="114"/>
      <c r="P1263" s="97"/>
    </row>
    <row r="1264" spans="1:16" ht="17.25" thickBot="1">
      <c r="A1264" s="1136"/>
      <c r="B1264" s="1103"/>
      <c r="C1264" s="1096"/>
      <c r="D1264" s="94"/>
      <c r="E1264" s="96"/>
      <c r="F1264" s="104"/>
      <c r="G1264" s="1103"/>
      <c r="H1264" s="1098"/>
      <c r="I1264" s="94"/>
      <c r="J1264" s="96"/>
      <c r="K1264" s="99"/>
      <c r="L1264" s="1103"/>
      <c r="M1264" s="1099"/>
      <c r="N1264" s="113"/>
      <c r="O1264" s="96"/>
      <c r="P1264" s="112"/>
    </row>
    <row r="1265" spans="1:16">
      <c r="A1265" s="1136"/>
      <c r="B1265" s="1104">
        <v>29</v>
      </c>
      <c r="C1265" s="1096"/>
      <c r="D1265" s="94"/>
      <c r="E1265" s="96"/>
      <c r="F1265" s="104"/>
      <c r="G1265" s="1104" t="s">
        <v>4390</v>
      </c>
      <c r="H1265" s="1098"/>
      <c r="I1265" s="94"/>
      <c r="J1265" s="96"/>
      <c r="K1265" s="104"/>
      <c r="L1265" s="1104">
        <v>20</v>
      </c>
      <c r="M1265" s="1099"/>
      <c r="N1265" s="113"/>
      <c r="O1265" s="114"/>
      <c r="P1265" s="97"/>
    </row>
    <row r="1266" spans="1:16" ht="17.25" thickBot="1">
      <c r="A1266" s="1136"/>
      <c r="B1266" s="1115"/>
      <c r="C1266" s="1096"/>
      <c r="D1266" s="94"/>
      <c r="E1266" s="96"/>
      <c r="F1266" s="99"/>
      <c r="G1266" s="1115"/>
      <c r="H1266" s="1098"/>
      <c r="I1266" s="94"/>
      <c r="J1266" s="96"/>
      <c r="K1266" s="93"/>
      <c r="L1266" s="1115"/>
      <c r="M1266" s="1099"/>
      <c r="N1266" s="94"/>
      <c r="O1266" s="114"/>
      <c r="P1266" s="104"/>
    </row>
    <row r="1267" spans="1:16">
      <c r="A1267" s="1136"/>
      <c r="B1267" s="1114" t="s">
        <v>128</v>
      </c>
      <c r="C1267" s="1096"/>
      <c r="D1267" s="94"/>
      <c r="E1267" s="96"/>
      <c r="F1267" s="104"/>
      <c r="G1267" s="1114" t="s">
        <v>128</v>
      </c>
      <c r="H1267" s="1098"/>
      <c r="I1267" s="94"/>
      <c r="J1267" s="96"/>
      <c r="K1267" s="97"/>
      <c r="L1267" s="1114" t="s">
        <v>128</v>
      </c>
      <c r="M1267" s="1099"/>
      <c r="N1267" s="94"/>
      <c r="O1267" s="96"/>
      <c r="P1267" s="97"/>
    </row>
    <row r="1268" spans="1:16" ht="17.25" thickBot="1">
      <c r="A1268" s="1136"/>
      <c r="B1268" s="1103"/>
      <c r="C1268" s="1096"/>
      <c r="D1268" s="94"/>
      <c r="E1268" s="96"/>
      <c r="F1268" s="93"/>
      <c r="G1268" s="1103"/>
      <c r="H1268" s="1098"/>
      <c r="I1268" s="94"/>
      <c r="J1268" s="114"/>
      <c r="K1268" s="97"/>
      <c r="L1268" s="1103"/>
      <c r="M1268" s="1099"/>
      <c r="N1268" s="113"/>
      <c r="O1268" s="114"/>
      <c r="P1268" s="97"/>
    </row>
    <row r="1269" spans="1:16">
      <c r="A1269" s="1136"/>
      <c r="B1269" s="1104">
        <v>29</v>
      </c>
      <c r="C1269" s="1096"/>
      <c r="D1269" s="94"/>
      <c r="E1269" s="96"/>
      <c r="F1269" s="97"/>
      <c r="G1269" s="1104" t="s">
        <v>4088</v>
      </c>
      <c r="H1269" s="1098"/>
      <c r="I1269" s="94"/>
      <c r="J1269" s="96"/>
      <c r="K1269" s="97"/>
      <c r="L1269" s="1104">
        <v>20</v>
      </c>
      <c r="M1269" s="1099"/>
      <c r="N1269" s="113"/>
      <c r="O1269" s="114"/>
      <c r="P1269" s="97"/>
    </row>
    <row r="1270" spans="1:16" ht="17.25" thickBot="1">
      <c r="A1270" s="1136"/>
      <c r="B1270" s="1115"/>
      <c r="C1270" s="1096"/>
      <c r="D1270" s="94"/>
      <c r="E1270" s="96"/>
      <c r="F1270" s="93"/>
      <c r="G1270" s="1115"/>
      <c r="H1270" s="1098"/>
      <c r="I1270" s="94"/>
      <c r="J1270" s="114"/>
      <c r="K1270" s="97"/>
      <c r="L1270" s="1115"/>
      <c r="M1270" s="1099"/>
      <c r="N1270" s="94"/>
      <c r="O1270" s="114"/>
      <c r="P1270" s="97"/>
    </row>
    <row r="1271" spans="1:16">
      <c r="A1271" s="1136"/>
      <c r="B1271" s="1116" t="s">
        <v>129</v>
      </c>
      <c r="C1271" s="1096"/>
      <c r="D1271" s="94"/>
      <c r="E1271" s="96"/>
      <c r="F1271" s="93"/>
      <c r="G1271" s="1116" t="s">
        <v>129</v>
      </c>
      <c r="H1271" s="1098"/>
      <c r="I1271" s="94"/>
      <c r="J1271" s="114"/>
      <c r="K1271" s="97"/>
      <c r="L1271" s="1116" t="s">
        <v>129</v>
      </c>
      <c r="M1271" s="1099"/>
      <c r="N1271" s="113"/>
      <c r="O1271" s="114"/>
      <c r="P1271" s="97"/>
    </row>
    <row r="1272" spans="1:16" ht="17.25" thickBot="1">
      <c r="A1272" s="1136"/>
      <c r="B1272" s="1103"/>
      <c r="C1272" s="1096"/>
      <c r="D1272" s="113"/>
      <c r="E1272" s="114"/>
      <c r="F1272" s="136"/>
      <c r="G1272" s="1114"/>
      <c r="H1272" s="1098"/>
      <c r="I1272" s="113"/>
      <c r="J1272" s="114"/>
      <c r="K1272" s="104"/>
      <c r="L1272" s="1114"/>
      <c r="M1272" s="1099"/>
      <c r="N1272" s="113"/>
      <c r="O1272" s="114"/>
      <c r="P1272" s="104"/>
    </row>
    <row r="1273" spans="1:16">
      <c r="A1273" s="1094" t="str">
        <f>TEXT(A1235,"AAAA")</f>
        <v>星期三</v>
      </c>
      <c r="B1273" s="109"/>
      <c r="C1273" s="1095" t="s">
        <v>694</v>
      </c>
      <c r="D1273" s="118"/>
      <c r="E1273" s="119" t="s">
        <v>137</v>
      </c>
      <c r="F1273" s="125" t="s">
        <v>3530</v>
      </c>
      <c r="G1273" s="106" t="s">
        <v>4048</v>
      </c>
      <c r="H1273" s="1118" t="s">
        <v>130</v>
      </c>
      <c r="I1273" s="118"/>
      <c r="J1273" s="119" t="s">
        <v>137</v>
      </c>
      <c r="K1273" s="125" t="s">
        <v>4095</v>
      </c>
      <c r="L1273" s="106" t="s">
        <v>4411</v>
      </c>
      <c r="M1273" s="1120" t="s">
        <v>130</v>
      </c>
      <c r="N1273" s="118"/>
      <c r="O1273" s="119" t="s">
        <v>137</v>
      </c>
      <c r="P1273" s="125" t="s">
        <v>4410</v>
      </c>
    </row>
    <row r="1274" spans="1:16">
      <c r="A1274" s="1094"/>
      <c r="B1274" s="110"/>
      <c r="C1274" s="1096"/>
      <c r="D1274" s="120"/>
      <c r="E1274" s="96" t="s">
        <v>196</v>
      </c>
      <c r="F1274" s="97" t="s">
        <v>4270</v>
      </c>
      <c r="G1274" s="110" t="s">
        <v>4211</v>
      </c>
      <c r="H1274" s="1098"/>
      <c r="I1274" s="94"/>
      <c r="J1274" s="96" t="s">
        <v>196</v>
      </c>
      <c r="K1274" s="97" t="s">
        <v>4094</v>
      </c>
      <c r="L1274" s="110" t="s">
        <v>4412</v>
      </c>
      <c r="M1274" s="1099"/>
      <c r="N1274" s="94"/>
      <c r="O1274" s="96" t="s">
        <v>196</v>
      </c>
      <c r="P1274" s="97" t="s">
        <v>4426</v>
      </c>
    </row>
    <row r="1275" spans="1:16">
      <c r="A1275" s="1094"/>
      <c r="B1275" s="109"/>
      <c r="C1275" s="1096"/>
      <c r="D1275" s="120"/>
      <c r="E1275" s="96" t="s">
        <v>146</v>
      </c>
      <c r="F1275" s="97" t="s">
        <v>4271</v>
      </c>
      <c r="G1275" s="109" t="s">
        <v>4091</v>
      </c>
      <c r="H1275" s="1098"/>
      <c r="I1275" s="94"/>
      <c r="J1275" s="96" t="s">
        <v>146</v>
      </c>
      <c r="K1275" s="97" t="s">
        <v>4391</v>
      </c>
      <c r="L1275" s="109"/>
      <c r="M1275" s="1099"/>
      <c r="N1275" s="94"/>
      <c r="O1275" s="96" t="s">
        <v>146</v>
      </c>
      <c r="P1275" s="97" t="s">
        <v>4429</v>
      </c>
    </row>
    <row r="1276" spans="1:16">
      <c r="A1276" s="1094"/>
      <c r="B1276" s="110"/>
      <c r="C1276" s="1096"/>
      <c r="D1276" s="120"/>
      <c r="E1276" s="96" t="s">
        <v>251</v>
      </c>
      <c r="F1276" s="97" t="s">
        <v>4272</v>
      </c>
      <c r="G1276" s="110" t="s">
        <v>4396</v>
      </c>
      <c r="H1276" s="1098"/>
      <c r="I1276" s="94"/>
      <c r="J1276" s="96" t="s">
        <v>4112</v>
      </c>
      <c r="K1276" s="97" t="s">
        <v>4111</v>
      </c>
      <c r="L1276" s="110"/>
      <c r="M1276" s="1099"/>
      <c r="N1276" s="94"/>
      <c r="O1276" s="96" t="s">
        <v>4112</v>
      </c>
      <c r="P1276" s="97" t="s">
        <v>4407</v>
      </c>
    </row>
    <row r="1277" spans="1:16">
      <c r="A1277" s="1094"/>
      <c r="B1277" s="109"/>
      <c r="C1277" s="1096"/>
      <c r="D1277" s="120"/>
      <c r="E1277" s="96" t="s">
        <v>197</v>
      </c>
      <c r="F1277" s="97" t="s">
        <v>4070</v>
      </c>
      <c r="G1277" s="109" t="s">
        <v>4397</v>
      </c>
      <c r="H1277" s="1098"/>
      <c r="I1277" s="94"/>
      <c r="J1277" s="96" t="s">
        <v>197</v>
      </c>
      <c r="K1277" s="97" t="s">
        <v>3091</v>
      </c>
      <c r="L1277" s="109"/>
      <c r="M1277" s="1099"/>
      <c r="N1277" s="94"/>
      <c r="O1277" s="96" t="s">
        <v>197</v>
      </c>
      <c r="P1277" s="97" t="s">
        <v>4408</v>
      </c>
    </row>
    <row r="1278" spans="1:16">
      <c r="A1278" s="1094"/>
      <c r="B1278" s="110"/>
      <c r="C1278" s="1096"/>
      <c r="D1278" s="120"/>
      <c r="E1278" s="96" t="s">
        <v>1651</v>
      </c>
      <c r="F1278" s="97" t="s">
        <v>2848</v>
      </c>
      <c r="G1278" s="110"/>
      <c r="H1278" s="1098"/>
      <c r="I1278" s="94"/>
      <c r="J1278" s="96" t="s">
        <v>1651</v>
      </c>
      <c r="K1278" s="97" t="s">
        <v>2848</v>
      </c>
      <c r="L1278" s="110"/>
      <c r="M1278" s="1099"/>
      <c r="N1278" s="94"/>
      <c r="O1278" s="96" t="s">
        <v>1651</v>
      </c>
      <c r="P1278" s="97" t="s">
        <v>2848</v>
      </c>
    </row>
    <row r="1279" spans="1:16">
      <c r="A1279" s="1094"/>
      <c r="B1279" s="109"/>
      <c r="C1279" s="1096"/>
      <c r="D1279" s="120"/>
      <c r="E1279" s="96" t="s">
        <v>2849</v>
      </c>
      <c r="F1279" s="97" t="s">
        <v>2850</v>
      </c>
      <c r="G1279" s="109"/>
      <c r="H1279" s="1098"/>
      <c r="I1279" s="94"/>
      <c r="J1279" s="96" t="s">
        <v>2849</v>
      </c>
      <c r="K1279" s="97" t="s">
        <v>2850</v>
      </c>
      <c r="L1279" s="109"/>
      <c r="M1279" s="1099"/>
      <c r="N1279" s="94"/>
      <c r="O1279" s="96" t="s">
        <v>2849</v>
      </c>
      <c r="P1279" s="97" t="s">
        <v>2850</v>
      </c>
    </row>
    <row r="1280" spans="1:16">
      <c r="A1280" s="1094"/>
      <c r="B1280" s="110"/>
      <c r="C1280" s="1096"/>
      <c r="D1280" s="94"/>
      <c r="E1280" s="96"/>
      <c r="F1280" s="97"/>
      <c r="G1280" s="110"/>
      <c r="H1280" s="1098"/>
      <c r="I1280" s="94"/>
      <c r="J1280" s="96"/>
      <c r="K1280" s="97"/>
      <c r="L1280" s="110"/>
      <c r="M1280" s="1099"/>
      <c r="N1280" s="94"/>
      <c r="O1280" s="96"/>
      <c r="P1280" s="97"/>
    </row>
    <row r="1281" spans="1:16">
      <c r="A1281" s="1094"/>
      <c r="B1281" s="107"/>
      <c r="C1281" s="1096"/>
      <c r="D1281" s="113"/>
      <c r="E1281" s="114"/>
      <c r="F1281" s="104"/>
      <c r="G1281" s="107"/>
      <c r="H1281" s="1098"/>
      <c r="I1281" s="113"/>
      <c r="J1281" s="114"/>
      <c r="K1281" s="97"/>
      <c r="L1281" s="107"/>
      <c r="M1281" s="1099"/>
      <c r="N1281" s="113"/>
      <c r="O1281" s="114"/>
      <c r="P1281" s="97"/>
    </row>
    <row r="1282" spans="1:16" ht="17.25" thickBot="1">
      <c r="A1282" s="1094"/>
      <c r="B1282" s="107"/>
      <c r="C1282" s="1097"/>
      <c r="D1282" s="122" t="s">
        <v>132</v>
      </c>
      <c r="E1282" s="123" t="s">
        <v>133</v>
      </c>
      <c r="F1282" s="124"/>
      <c r="G1282" s="107"/>
      <c r="H1282" s="1127"/>
      <c r="I1282" s="122" t="s">
        <v>132</v>
      </c>
      <c r="J1282" s="123" t="s">
        <v>133</v>
      </c>
      <c r="K1282" s="97"/>
      <c r="L1282" s="107"/>
      <c r="M1282" s="1126"/>
      <c r="N1282" s="122" t="s">
        <v>132</v>
      </c>
      <c r="O1282" s="123" t="s">
        <v>133</v>
      </c>
      <c r="P1282" s="97"/>
    </row>
    <row r="1283" spans="1:16">
      <c r="A1283" s="105"/>
      <c r="B1283" s="109"/>
      <c r="C1283" s="1095" t="s">
        <v>695</v>
      </c>
      <c r="D1283" s="118"/>
      <c r="E1283" s="119" t="s">
        <v>137</v>
      </c>
      <c r="F1283" s="125" t="s">
        <v>2854</v>
      </c>
      <c r="G1283" s="109"/>
      <c r="H1283" s="1118" t="s">
        <v>134</v>
      </c>
      <c r="I1283" s="118"/>
      <c r="J1283" s="119" t="s">
        <v>137</v>
      </c>
      <c r="K1283" s="125" t="s">
        <v>2854</v>
      </c>
      <c r="L1283" s="109"/>
      <c r="M1283" s="1120" t="s">
        <v>134</v>
      </c>
      <c r="N1283" s="118"/>
      <c r="O1283" s="119" t="s">
        <v>137</v>
      </c>
      <c r="P1283" s="125" t="s">
        <v>2854</v>
      </c>
    </row>
    <row r="1284" spans="1:16">
      <c r="A1284" s="105"/>
      <c r="B1284" s="110"/>
      <c r="C1284" s="1096"/>
      <c r="D1284" s="94"/>
      <c r="E1284" s="96" t="s">
        <v>196</v>
      </c>
      <c r="F1284" s="97" t="s">
        <v>4181</v>
      </c>
      <c r="G1284" s="110"/>
      <c r="H1284" s="1098"/>
      <c r="I1284" s="94"/>
      <c r="J1284" s="96" t="s">
        <v>4113</v>
      </c>
      <c r="K1284" s="97" t="s">
        <v>4402</v>
      </c>
      <c r="L1284" s="110"/>
      <c r="M1284" s="1099"/>
      <c r="N1284" s="94"/>
      <c r="O1284" s="96" t="s">
        <v>4113</v>
      </c>
      <c r="P1284" s="97" t="s">
        <v>4406</v>
      </c>
    </row>
    <row r="1285" spans="1:16">
      <c r="A1285" s="105"/>
      <c r="B1285" s="126"/>
      <c r="C1285" s="1096"/>
      <c r="D1285" s="94"/>
      <c r="E1285" s="96" t="s">
        <v>146</v>
      </c>
      <c r="F1285" s="97" t="s">
        <v>4301</v>
      </c>
      <c r="G1285" s="126"/>
      <c r="H1285" s="1098"/>
      <c r="I1285" s="94"/>
      <c r="J1285" s="96" t="s">
        <v>146</v>
      </c>
      <c r="K1285" s="97" t="s">
        <v>2856</v>
      </c>
      <c r="L1285" s="126"/>
      <c r="M1285" s="1099"/>
      <c r="N1285" s="94"/>
      <c r="O1285" s="96" t="s">
        <v>146</v>
      </c>
      <c r="P1285" s="97" t="s">
        <v>2856</v>
      </c>
    </row>
    <row r="1286" spans="1:16" ht="33">
      <c r="A1286" s="105"/>
      <c r="B1286" s="107"/>
      <c r="C1286" s="1096"/>
      <c r="D1286" s="94"/>
      <c r="E1286" s="96" t="s">
        <v>251</v>
      </c>
      <c r="F1286" s="97" t="s">
        <v>4126</v>
      </c>
      <c r="G1286" s="107"/>
      <c r="H1286" s="1098"/>
      <c r="I1286" s="94"/>
      <c r="J1286" s="96" t="s">
        <v>251</v>
      </c>
      <c r="K1286" s="97" t="s">
        <v>2920</v>
      </c>
      <c r="L1286" s="107"/>
      <c r="M1286" s="1099"/>
      <c r="N1286" s="94"/>
      <c r="O1286" s="96" t="s">
        <v>251</v>
      </c>
      <c r="P1286" s="97" t="s">
        <v>2920</v>
      </c>
    </row>
    <row r="1287" spans="1:16" ht="33">
      <c r="A1287" s="105"/>
      <c r="B1287" s="109"/>
      <c r="C1287" s="1096"/>
      <c r="D1287" s="94"/>
      <c r="E1287" s="96" t="s">
        <v>4114</v>
      </c>
      <c r="F1287" s="97" t="s">
        <v>4368</v>
      </c>
      <c r="G1287" s="109"/>
      <c r="H1287" s="1098"/>
      <c r="I1287" s="94"/>
      <c r="J1287" s="96" t="s">
        <v>197</v>
      </c>
      <c r="K1287" s="101" t="s">
        <v>4386</v>
      </c>
      <c r="L1287" s="109"/>
      <c r="M1287" s="1099"/>
      <c r="N1287" s="94"/>
      <c r="O1287" s="96" t="s">
        <v>197</v>
      </c>
      <c r="P1287" s="101" t="s">
        <v>4386</v>
      </c>
    </row>
    <row r="1288" spans="1:16">
      <c r="A1288" s="105"/>
      <c r="B1288" s="110"/>
      <c r="C1288" s="1096"/>
      <c r="D1288" s="94"/>
      <c r="E1288" s="96"/>
      <c r="F1288" s="127"/>
      <c r="G1288" s="110"/>
      <c r="H1288" s="1098"/>
      <c r="I1288" s="94"/>
      <c r="J1288" s="96" t="s">
        <v>4230</v>
      </c>
      <c r="K1288" s="127" t="s">
        <v>4388</v>
      </c>
      <c r="L1288" s="110"/>
      <c r="M1288" s="1099"/>
      <c r="N1288" s="94"/>
      <c r="O1288" s="96" t="s">
        <v>4230</v>
      </c>
      <c r="P1288" s="1260" t="s">
        <v>4388</v>
      </c>
    </row>
    <row r="1289" spans="1:16">
      <c r="A1289" s="105"/>
      <c r="B1289" s="109"/>
      <c r="C1289" s="1096"/>
      <c r="D1289" s="94"/>
      <c r="E1289" s="96"/>
      <c r="F1289" s="128"/>
      <c r="G1289" s="109"/>
      <c r="H1289" s="1098"/>
      <c r="I1289" s="94"/>
      <c r="J1289" s="96"/>
      <c r="K1289" s="128"/>
      <c r="L1289" s="109"/>
      <c r="M1289" s="1099"/>
      <c r="N1289" s="94"/>
      <c r="O1289" s="96"/>
      <c r="P1289" s="128"/>
    </row>
    <row r="1290" spans="1:16">
      <c r="A1290" s="105"/>
      <c r="B1290" s="110"/>
      <c r="C1290" s="1096"/>
      <c r="D1290" s="217"/>
      <c r="E1290" s="114"/>
      <c r="F1290" s="216"/>
      <c r="G1290" s="110"/>
      <c r="H1290" s="1098"/>
      <c r="I1290" s="113"/>
      <c r="J1290" s="114"/>
      <c r="K1290" s="216"/>
      <c r="L1290" s="110"/>
      <c r="M1290" s="1099"/>
      <c r="N1290" s="113"/>
      <c r="O1290" s="114"/>
      <c r="P1290" s="216"/>
    </row>
    <row r="1291" spans="1:16">
      <c r="A1291" s="105"/>
      <c r="B1291" s="109"/>
      <c r="C1291" s="1096"/>
      <c r="D1291" s="217"/>
      <c r="E1291" s="114"/>
      <c r="F1291" s="216"/>
      <c r="G1291" s="109"/>
      <c r="H1291" s="1098"/>
      <c r="I1291" s="113"/>
      <c r="J1291" s="114"/>
      <c r="K1291" s="216"/>
      <c r="L1291" s="109"/>
      <c r="M1291" s="1099"/>
      <c r="N1291" s="113"/>
      <c r="O1291" s="114"/>
      <c r="P1291" s="216"/>
    </row>
    <row r="1292" spans="1:16" ht="17.25" thickBot="1">
      <c r="A1292" s="105"/>
      <c r="B1292" s="110"/>
      <c r="C1292" s="1097"/>
      <c r="D1292" s="129"/>
      <c r="E1292" s="130"/>
      <c r="F1292" s="104"/>
      <c r="G1292" s="110"/>
      <c r="H1292" s="1127"/>
      <c r="I1292" s="113"/>
      <c r="J1292" s="130"/>
      <c r="K1292" s="104"/>
      <c r="L1292" s="110"/>
      <c r="M1292" s="1126"/>
      <c r="N1292" s="113"/>
      <c r="O1292" s="131"/>
      <c r="P1292" s="127"/>
    </row>
    <row r="1293" spans="1:16">
      <c r="A1293" s="132"/>
      <c r="B1293" s="109"/>
      <c r="C1293" s="1095" t="s">
        <v>696</v>
      </c>
      <c r="D1293" s="118" t="s">
        <v>136</v>
      </c>
      <c r="E1293" s="133" t="s">
        <v>137</v>
      </c>
      <c r="F1293" s="125" t="s">
        <v>4363</v>
      </c>
      <c r="G1293" s="109"/>
      <c r="H1293" s="1118" t="s">
        <v>135</v>
      </c>
      <c r="I1293" s="118" t="s">
        <v>136</v>
      </c>
      <c r="J1293" s="133" t="s">
        <v>137</v>
      </c>
      <c r="K1293" s="125" t="s">
        <v>4385</v>
      </c>
      <c r="L1293" s="109"/>
      <c r="M1293" s="1120" t="s">
        <v>135</v>
      </c>
      <c r="N1293" s="118" t="s">
        <v>136</v>
      </c>
      <c r="O1293" s="133" t="s">
        <v>137</v>
      </c>
      <c r="P1293" s="125" t="s">
        <v>4430</v>
      </c>
    </row>
    <row r="1294" spans="1:16">
      <c r="A1294" s="132"/>
      <c r="B1294" s="110"/>
      <c r="C1294" s="1096"/>
      <c r="D1294" s="94" t="s">
        <v>141</v>
      </c>
      <c r="E1294" s="96" t="s">
        <v>196</v>
      </c>
      <c r="F1294" s="134" t="s">
        <v>4258</v>
      </c>
      <c r="G1294" s="110"/>
      <c r="H1294" s="1098"/>
      <c r="I1294" s="94" t="s">
        <v>141</v>
      </c>
      <c r="J1294" s="96" t="s">
        <v>196</v>
      </c>
      <c r="K1294" s="134" t="s">
        <v>4384</v>
      </c>
      <c r="L1294" s="110"/>
      <c r="M1294" s="1099"/>
      <c r="N1294" s="94" t="s">
        <v>141</v>
      </c>
      <c r="O1294" s="96" t="s">
        <v>196</v>
      </c>
      <c r="P1294" s="134" t="s">
        <v>4384</v>
      </c>
    </row>
    <row r="1295" spans="1:16">
      <c r="A1295" s="132"/>
      <c r="B1295" s="135"/>
      <c r="C1295" s="1096"/>
      <c r="D1295" s="94" t="s">
        <v>145</v>
      </c>
      <c r="E1295" s="96" t="s">
        <v>146</v>
      </c>
      <c r="F1295" s="97" t="s">
        <v>2857</v>
      </c>
      <c r="G1295" s="135"/>
      <c r="H1295" s="1098"/>
      <c r="I1295" s="94" t="s">
        <v>145</v>
      </c>
      <c r="J1295" s="96" t="s">
        <v>146</v>
      </c>
      <c r="K1295" s="97" t="s">
        <v>2857</v>
      </c>
      <c r="L1295" s="135"/>
      <c r="M1295" s="1099"/>
      <c r="N1295" s="94" t="s">
        <v>145</v>
      </c>
      <c r="O1295" s="96" t="s">
        <v>146</v>
      </c>
      <c r="P1295" s="97" t="s">
        <v>2857</v>
      </c>
    </row>
    <row r="1296" spans="1:16">
      <c r="A1296" s="132"/>
      <c r="B1296" s="110"/>
      <c r="C1296" s="1096"/>
      <c r="D1296" s="94" t="s">
        <v>147</v>
      </c>
      <c r="E1296" s="96" t="s">
        <v>251</v>
      </c>
      <c r="F1296" s="104" t="s">
        <v>2858</v>
      </c>
      <c r="G1296" s="110"/>
      <c r="H1296" s="1098"/>
      <c r="I1296" s="94" t="s">
        <v>147</v>
      </c>
      <c r="J1296" s="96" t="s">
        <v>251</v>
      </c>
      <c r="K1296" s="104" t="s">
        <v>2858</v>
      </c>
      <c r="L1296" s="110"/>
      <c r="M1296" s="1099"/>
      <c r="N1296" s="94" t="s">
        <v>147</v>
      </c>
      <c r="O1296" s="96" t="s">
        <v>251</v>
      </c>
      <c r="P1296" s="104" t="s">
        <v>2858</v>
      </c>
    </row>
    <row r="1297" spans="1:16">
      <c r="A1297" s="132"/>
      <c r="B1297" s="135"/>
      <c r="C1297" s="1096"/>
      <c r="D1297" s="94" t="s">
        <v>1652</v>
      </c>
      <c r="E1297" s="114" t="s">
        <v>3222</v>
      </c>
      <c r="F1297" s="136" t="s">
        <v>2859</v>
      </c>
      <c r="G1297" s="135"/>
      <c r="H1297" s="1098"/>
      <c r="I1297" s="94" t="s">
        <v>1652</v>
      </c>
      <c r="J1297" s="114" t="s">
        <v>197</v>
      </c>
      <c r="K1297" s="136" t="s">
        <v>2859</v>
      </c>
      <c r="L1297" s="135"/>
      <c r="M1297" s="1099"/>
      <c r="N1297" s="94" t="s">
        <v>1652</v>
      </c>
      <c r="O1297" s="114" t="s">
        <v>197</v>
      </c>
      <c r="P1297" s="136" t="s">
        <v>2859</v>
      </c>
    </row>
    <row r="1298" spans="1:16">
      <c r="A1298" s="132"/>
      <c r="B1298" s="110"/>
      <c r="C1298" s="1096"/>
      <c r="D1298" s="94"/>
      <c r="E1298" s="96"/>
      <c r="F1298" s="97"/>
      <c r="G1298" s="110"/>
      <c r="H1298" s="1098"/>
      <c r="I1298" s="94"/>
      <c r="J1298" s="96"/>
      <c r="K1298" s="97"/>
      <c r="L1298" s="110"/>
      <c r="M1298" s="1099"/>
      <c r="N1298" s="94"/>
      <c r="O1298" s="96"/>
      <c r="P1298" s="97"/>
    </row>
    <row r="1299" spans="1:16">
      <c r="A1299" s="132"/>
      <c r="B1299" s="135"/>
      <c r="C1299" s="1096"/>
      <c r="D1299" s="94"/>
      <c r="E1299" s="114"/>
      <c r="F1299" s="136"/>
      <c r="G1299" s="135"/>
      <c r="H1299" s="1098"/>
      <c r="I1299" s="94"/>
      <c r="J1299" s="114"/>
      <c r="K1299" s="136"/>
      <c r="L1299" s="135"/>
      <c r="M1299" s="1099"/>
      <c r="N1299" s="94"/>
      <c r="O1299" s="114"/>
      <c r="P1299" s="136"/>
    </row>
    <row r="1300" spans="1:16">
      <c r="A1300" s="132"/>
      <c r="B1300" s="110"/>
      <c r="C1300" s="1096"/>
      <c r="D1300" s="94"/>
      <c r="E1300" s="96"/>
      <c r="F1300" s="97"/>
      <c r="G1300" s="110"/>
      <c r="H1300" s="1098"/>
      <c r="I1300" s="94"/>
      <c r="J1300" s="96"/>
      <c r="K1300" s="97"/>
      <c r="L1300" s="110"/>
      <c r="M1300" s="1099"/>
      <c r="N1300" s="94"/>
      <c r="O1300" s="96"/>
      <c r="P1300" s="97"/>
    </row>
    <row r="1301" spans="1:16">
      <c r="A1301" s="132"/>
      <c r="B1301" s="135"/>
      <c r="C1301" s="1096"/>
      <c r="D1301" s="94"/>
      <c r="E1301" s="96"/>
      <c r="F1301" s="97"/>
      <c r="G1301" s="135"/>
      <c r="H1301" s="1098"/>
      <c r="I1301" s="94"/>
      <c r="J1301" s="96"/>
      <c r="K1301" s="97"/>
      <c r="L1301" s="135"/>
      <c r="M1301" s="1099"/>
      <c r="N1301" s="94"/>
      <c r="O1301" s="96"/>
      <c r="P1301" s="97"/>
    </row>
    <row r="1302" spans="1:16" ht="17.25" thickBot="1">
      <c r="A1302" s="132"/>
      <c r="B1302" s="110"/>
      <c r="C1302" s="1097"/>
      <c r="D1302" s="115"/>
      <c r="E1302" s="116"/>
      <c r="F1302" s="117"/>
      <c r="G1302" s="110"/>
      <c r="H1302" s="1127"/>
      <c r="I1302" s="115"/>
      <c r="J1302" s="130"/>
      <c r="K1302" s="104"/>
      <c r="L1302" s="110"/>
      <c r="M1302" s="1126"/>
      <c r="N1302" s="115"/>
      <c r="O1302" s="130"/>
      <c r="P1302" s="104"/>
    </row>
    <row r="1303" spans="1:16">
      <c r="A1303" s="132"/>
      <c r="B1303" s="135"/>
      <c r="C1303" s="1095" t="s">
        <v>697</v>
      </c>
      <c r="D1303" s="137" t="s">
        <v>150</v>
      </c>
      <c r="E1303" s="138"/>
      <c r="F1303" s="139" t="s">
        <v>151</v>
      </c>
      <c r="G1303" s="135"/>
      <c r="H1303" s="1118" t="s">
        <v>149</v>
      </c>
      <c r="I1303" s="137" t="s">
        <v>150</v>
      </c>
      <c r="J1303" s="138"/>
      <c r="K1303" s="139" t="s">
        <v>151</v>
      </c>
      <c r="L1303" s="135"/>
      <c r="M1303" s="1120" t="s">
        <v>149</v>
      </c>
      <c r="N1303" s="137" t="s">
        <v>150</v>
      </c>
      <c r="O1303" s="138"/>
      <c r="P1303" s="139" t="s">
        <v>151</v>
      </c>
    </row>
    <row r="1304" spans="1:16">
      <c r="A1304" s="132"/>
      <c r="B1304" s="110"/>
      <c r="C1304" s="1096"/>
      <c r="D1304" s="120" t="s">
        <v>4313</v>
      </c>
      <c r="E1304" s="121" t="s">
        <v>4316</v>
      </c>
      <c r="F1304" s="140" t="s">
        <v>4378</v>
      </c>
      <c r="G1304" s="110"/>
      <c r="H1304" s="1098"/>
      <c r="I1304" s="94"/>
      <c r="J1304" s="96"/>
      <c r="K1304" s="97"/>
      <c r="L1304" s="110"/>
      <c r="M1304" s="1099"/>
      <c r="N1304" s="94" t="s">
        <v>4433</v>
      </c>
      <c r="O1304" s="96"/>
      <c r="P1304" s="97" t="s">
        <v>4434</v>
      </c>
    </row>
    <row r="1305" spans="1:16">
      <c r="A1305" s="132"/>
      <c r="B1305" s="135"/>
      <c r="C1305" s="1096"/>
      <c r="D1305" s="94"/>
      <c r="E1305" s="96"/>
      <c r="F1305" s="97"/>
      <c r="G1305" s="135"/>
      <c r="H1305" s="1098"/>
      <c r="I1305" s="94"/>
      <c r="J1305" s="96"/>
      <c r="K1305" s="97"/>
      <c r="L1305" s="135"/>
      <c r="M1305" s="1099"/>
      <c r="N1305" s="94" t="s">
        <v>4435</v>
      </c>
      <c r="O1305" s="96"/>
      <c r="P1305" s="97" t="s">
        <v>4436</v>
      </c>
    </row>
    <row r="1306" spans="1:16">
      <c r="A1306" s="132"/>
      <c r="B1306" s="110"/>
      <c r="C1306" s="1096"/>
      <c r="D1306" s="113"/>
      <c r="E1306" s="114"/>
      <c r="F1306" s="104"/>
      <c r="G1306" s="110"/>
      <c r="H1306" s="1098"/>
      <c r="I1306" s="113"/>
      <c r="J1306" s="114"/>
      <c r="K1306" s="104"/>
      <c r="L1306" s="110"/>
      <c r="M1306" s="1099"/>
      <c r="N1306" s="94" t="s">
        <v>4404</v>
      </c>
      <c r="O1306" s="96"/>
      <c r="P1306" s="97" t="s">
        <v>4437</v>
      </c>
    </row>
    <row r="1307" spans="1:16">
      <c r="A1307" s="1122"/>
      <c r="B1307" s="135"/>
      <c r="C1307" s="1096"/>
      <c r="D1307" s="94"/>
      <c r="E1307" s="96"/>
      <c r="F1307" s="97"/>
      <c r="G1307" s="135"/>
      <c r="H1307" s="1098"/>
      <c r="I1307" s="94"/>
      <c r="J1307" s="96"/>
      <c r="K1307" s="97"/>
      <c r="L1307" s="135"/>
      <c r="M1307" s="1099"/>
      <c r="N1307" s="94"/>
      <c r="O1307" s="96"/>
      <c r="P1307" s="97"/>
    </row>
    <row r="1308" spans="1:16">
      <c r="A1308" s="1122"/>
      <c r="B1308" s="110"/>
      <c r="C1308" s="1096"/>
      <c r="D1308" s="94"/>
      <c r="E1308" s="96"/>
      <c r="F1308" s="97"/>
      <c r="G1308" s="110"/>
      <c r="H1308" s="1098"/>
      <c r="I1308" s="94"/>
      <c r="J1308" s="96"/>
      <c r="K1308" s="97"/>
      <c r="L1308" s="110"/>
      <c r="M1308" s="1099"/>
      <c r="N1308" s="94"/>
      <c r="O1308" s="96"/>
      <c r="P1308" s="97"/>
    </row>
    <row r="1309" spans="1:16">
      <c r="A1309" s="1122"/>
      <c r="B1309" s="135"/>
      <c r="C1309" s="1096"/>
      <c r="D1309" s="113"/>
      <c r="E1309" s="114"/>
      <c r="F1309" s="104"/>
      <c r="G1309" s="135"/>
      <c r="H1309" s="1098"/>
      <c r="I1309" s="113"/>
      <c r="J1309" s="114"/>
      <c r="K1309" s="104"/>
      <c r="L1309" s="135"/>
      <c r="M1309" s="1099"/>
      <c r="N1309" s="113"/>
      <c r="O1309" s="114"/>
      <c r="P1309" s="104"/>
    </row>
    <row r="1310" spans="1:16" ht="17.25" thickBot="1">
      <c r="A1310" s="1123"/>
      <c r="B1310" s="141"/>
      <c r="C1310" s="1117"/>
      <c r="D1310" s="142"/>
      <c r="E1310" s="143"/>
      <c r="F1310" s="144"/>
      <c r="G1310" s="141"/>
      <c r="H1310" s="1119"/>
      <c r="I1310" s="142"/>
      <c r="J1310" s="143"/>
      <c r="K1310" s="144"/>
      <c r="L1310" s="141"/>
      <c r="M1310" s="1121"/>
      <c r="N1310" s="142"/>
      <c r="O1310" s="143"/>
      <c r="P1310" s="144"/>
    </row>
    <row r="1311" spans="1:16" s="146" customFormat="1" ht="27" customHeight="1" thickTop="1" thickBot="1">
      <c r="A1311" s="145"/>
      <c r="B1311" s="1124" t="s">
        <v>152</v>
      </c>
      <c r="C1311" s="1124"/>
      <c r="D1311" s="1124"/>
      <c r="E1311" s="1124"/>
      <c r="F1311" s="1124"/>
      <c r="G1311" s="1125" t="s">
        <v>153</v>
      </c>
      <c r="H1311" s="1125"/>
      <c r="I1311" s="1125"/>
      <c r="J1311" s="1125"/>
      <c r="K1311" s="1125"/>
      <c r="L1311" s="1125"/>
      <c r="M1311" s="1125"/>
      <c r="N1311" s="1128" t="s">
        <v>154</v>
      </c>
      <c r="O1311" s="1128"/>
      <c r="P1311" s="1128"/>
    </row>
    <row r="1312" spans="1:16" s="159" customFormat="1" ht="21.75" customHeight="1" thickTop="1" thickBot="1">
      <c r="A1312" s="147" t="s">
        <v>0</v>
      </c>
      <c r="B1312" s="148"/>
      <c r="C1312" s="149" t="s">
        <v>155</v>
      </c>
      <c r="D1312" s="150" t="s">
        <v>156</v>
      </c>
      <c r="E1312" s="151" t="s">
        <v>157</v>
      </c>
      <c r="F1312" s="152" t="s">
        <v>158</v>
      </c>
      <c r="G1312" s="153" t="s">
        <v>159</v>
      </c>
      <c r="H1312" s="154" t="s">
        <v>150</v>
      </c>
      <c r="I1312" s="155" t="s">
        <v>156</v>
      </c>
      <c r="J1312" s="155" t="s">
        <v>157</v>
      </c>
      <c r="K1312" s="155" t="s">
        <v>158</v>
      </c>
      <c r="L1312" s="154" t="s">
        <v>160</v>
      </c>
      <c r="M1312" s="156" t="s">
        <v>161</v>
      </c>
      <c r="N1312" s="157" t="s">
        <v>155</v>
      </c>
      <c r="O1312" s="151" t="s">
        <v>157</v>
      </c>
      <c r="P1312" s="158" t="s">
        <v>158</v>
      </c>
    </row>
    <row r="1313" spans="1:16" s="172" customFormat="1" ht="33.75" thickTop="1">
      <c r="A1313" s="1137">
        <f>A1235</f>
        <v>46155</v>
      </c>
      <c r="B1313" s="1132" t="s">
        <v>698</v>
      </c>
      <c r="C1313" s="160"/>
      <c r="D1313" s="161"/>
      <c r="E1313" s="162"/>
      <c r="F1313" s="163"/>
      <c r="G1313" s="164" t="s">
        <v>1610</v>
      </c>
      <c r="H1313" s="165" t="s">
        <v>4369</v>
      </c>
      <c r="I1313" s="166" t="s">
        <v>3575</v>
      </c>
      <c r="J1313" s="166" t="s">
        <v>4172</v>
      </c>
      <c r="K1313" s="167" t="s">
        <v>4376</v>
      </c>
      <c r="L1313" s="168"/>
      <c r="M1313" s="169"/>
      <c r="N1313" s="170"/>
      <c r="O1313" s="166"/>
      <c r="P1313" s="171"/>
    </row>
    <row r="1314" spans="1:16" s="172" customFormat="1">
      <c r="A1314" s="1138"/>
      <c r="B1314" s="1133"/>
      <c r="C1314" s="173"/>
      <c r="D1314" s="174"/>
      <c r="E1314" s="175"/>
      <c r="F1314" s="176"/>
      <c r="G1314" s="173"/>
      <c r="H1314" s="177"/>
      <c r="I1314" s="175"/>
      <c r="J1314" s="175"/>
      <c r="K1314" s="178"/>
      <c r="L1314" s="179"/>
      <c r="M1314" s="180"/>
      <c r="N1314" s="181"/>
      <c r="O1314" s="175"/>
      <c r="P1314" s="182"/>
    </row>
    <row r="1315" spans="1:16" s="172" customFormat="1">
      <c r="A1315" s="1138"/>
      <c r="B1315" s="1133"/>
      <c r="C1315" s="173"/>
      <c r="D1315" s="174"/>
      <c r="E1315" s="175"/>
      <c r="F1315" s="176"/>
      <c r="G1315" s="173"/>
      <c r="H1315" s="183"/>
      <c r="I1315" s="175"/>
      <c r="J1315" s="175"/>
      <c r="K1315" s="178"/>
      <c r="L1315" s="184"/>
      <c r="M1315" s="180"/>
      <c r="N1315" s="181"/>
      <c r="O1315" s="175"/>
      <c r="P1315" s="182"/>
    </row>
    <row r="1316" spans="1:16" s="172" customFormat="1">
      <c r="A1316" s="1138"/>
      <c r="B1316" s="1133"/>
      <c r="C1316" s="173"/>
      <c r="D1316" s="218"/>
      <c r="E1316" s="175"/>
      <c r="F1316" s="176"/>
      <c r="G1316" s="173"/>
      <c r="H1316" s="183"/>
      <c r="I1316" s="175"/>
      <c r="J1316" s="175"/>
      <c r="K1316" s="187"/>
      <c r="L1316" s="184"/>
      <c r="M1316" s="180"/>
      <c r="N1316" s="181"/>
      <c r="O1316" s="175"/>
      <c r="P1316" s="182"/>
    </row>
    <row r="1317" spans="1:16" s="172" customFormat="1">
      <c r="A1317" s="1138"/>
      <c r="B1317" s="1133"/>
      <c r="C1317" s="173"/>
      <c r="D1317" s="185"/>
      <c r="E1317" s="175"/>
      <c r="F1317" s="182"/>
      <c r="G1317" s="173"/>
      <c r="H1317" s="186"/>
      <c r="I1317" s="175"/>
      <c r="J1317" s="175"/>
      <c r="K1317" s="187"/>
      <c r="L1317" s="184"/>
      <c r="M1317" s="180"/>
      <c r="N1317" s="181"/>
      <c r="O1317" s="175"/>
      <c r="P1317" s="182"/>
    </row>
    <row r="1318" spans="1:16" s="172" customFormat="1">
      <c r="A1318" s="1138"/>
      <c r="B1318" s="1133"/>
      <c r="C1318" s="173"/>
      <c r="D1318" s="174"/>
      <c r="E1318" s="175"/>
      <c r="F1318" s="188"/>
      <c r="G1318" s="198"/>
      <c r="H1318" s="183"/>
      <c r="I1318" s="191"/>
      <c r="J1318" s="175"/>
      <c r="K1318" s="178"/>
      <c r="L1318" s="189"/>
      <c r="M1318" s="190"/>
      <c r="N1318" s="181"/>
      <c r="O1318" s="175"/>
      <c r="P1318" s="182"/>
    </row>
    <row r="1319" spans="1:16" s="172" customFormat="1">
      <c r="A1319" s="1138"/>
      <c r="B1319" s="1133"/>
      <c r="C1319" s="173"/>
      <c r="D1319" s="174"/>
      <c r="E1319" s="175"/>
      <c r="F1319" s="182"/>
      <c r="G1319" s="173"/>
      <c r="H1319" s="183"/>
      <c r="I1319" s="191"/>
      <c r="J1319" s="175"/>
      <c r="K1319" s="178"/>
      <c r="L1319" s="184"/>
      <c r="M1319" s="180"/>
      <c r="N1319" s="181"/>
      <c r="O1319" s="175"/>
      <c r="P1319" s="182"/>
    </row>
    <row r="1320" spans="1:16" s="172" customFormat="1">
      <c r="A1320" s="1138"/>
      <c r="B1320" s="1133"/>
      <c r="C1320" s="173"/>
      <c r="D1320" s="174"/>
      <c r="E1320" s="175"/>
      <c r="F1320" s="182"/>
      <c r="G1320" s="219"/>
      <c r="H1320" s="183"/>
      <c r="I1320" s="175"/>
      <c r="J1320" s="175"/>
      <c r="K1320" s="178"/>
      <c r="L1320" s="184"/>
      <c r="M1320" s="180"/>
      <c r="N1320" s="181"/>
      <c r="O1320" s="175"/>
      <c r="P1320" s="182"/>
    </row>
    <row r="1321" spans="1:16" s="172" customFormat="1">
      <c r="A1321" s="1138"/>
      <c r="B1321" s="1133"/>
      <c r="C1321" s="173"/>
      <c r="D1321" s="174"/>
      <c r="E1321" s="175"/>
      <c r="F1321" s="188"/>
      <c r="G1321" s="173"/>
      <c r="H1321" s="183"/>
      <c r="I1321" s="191"/>
      <c r="J1321" s="175"/>
      <c r="K1321" s="178"/>
      <c r="L1321" s="184"/>
      <c r="M1321" s="180"/>
      <c r="N1321" s="181"/>
      <c r="O1321" s="175"/>
      <c r="P1321" s="182"/>
    </row>
    <row r="1322" spans="1:16" s="172" customFormat="1">
      <c r="A1322" s="1138"/>
      <c r="B1322" s="1133"/>
      <c r="C1322" s="173"/>
      <c r="D1322" s="174"/>
      <c r="E1322" s="175"/>
      <c r="F1322" s="182"/>
      <c r="G1322" s="173"/>
      <c r="H1322" s="183"/>
      <c r="I1322" s="191"/>
      <c r="J1322" s="175"/>
      <c r="K1322" s="178"/>
      <c r="L1322" s="184"/>
      <c r="M1322" s="180"/>
      <c r="N1322" s="181"/>
      <c r="O1322" s="175"/>
      <c r="P1322" s="182"/>
    </row>
    <row r="1323" spans="1:16" s="172" customFormat="1">
      <c r="A1323" s="1138"/>
      <c r="B1323" s="1133"/>
      <c r="C1323" s="192"/>
      <c r="D1323" s="193"/>
      <c r="E1323" s="194"/>
      <c r="F1323" s="195"/>
      <c r="G1323" s="173"/>
      <c r="H1323" s="177"/>
      <c r="I1323" s="175"/>
      <c r="J1323" s="175"/>
      <c r="K1323" s="178"/>
      <c r="L1323" s="184"/>
      <c r="M1323" s="180"/>
      <c r="N1323" s="196"/>
      <c r="O1323" s="194"/>
      <c r="P1323" s="195"/>
    </row>
    <row r="1324" spans="1:16" s="172" customFormat="1">
      <c r="A1324" s="1138"/>
      <c r="B1324" s="1133"/>
      <c r="C1324" s="192"/>
      <c r="D1324" s="193"/>
      <c r="E1324" s="194"/>
      <c r="F1324" s="195"/>
      <c r="G1324" s="198"/>
      <c r="H1324" s="183"/>
      <c r="I1324" s="191"/>
      <c r="J1324" s="175"/>
      <c r="K1324" s="178"/>
      <c r="L1324" s="184"/>
      <c r="M1324" s="180"/>
      <c r="N1324" s="196"/>
      <c r="O1324" s="194"/>
      <c r="P1324" s="195"/>
    </row>
    <row r="1325" spans="1:16" s="172" customFormat="1">
      <c r="A1325" s="1138"/>
      <c r="B1325" s="1133"/>
      <c r="C1325" s="192"/>
      <c r="D1325" s="193"/>
      <c r="E1325" s="194"/>
      <c r="F1325" s="195"/>
      <c r="G1325" s="173"/>
      <c r="H1325" s="199"/>
      <c r="I1325" s="191"/>
      <c r="J1325" s="200"/>
      <c r="K1325" s="197"/>
      <c r="L1325" s="184"/>
      <c r="M1325" s="180"/>
      <c r="N1325" s="196"/>
      <c r="O1325" s="194"/>
      <c r="P1325" s="195"/>
    </row>
    <row r="1326" spans="1:16" s="172" customFormat="1">
      <c r="A1326" s="1138"/>
      <c r="B1326" s="1133"/>
      <c r="C1326" s="192"/>
      <c r="D1326" s="193"/>
      <c r="E1326" s="194"/>
      <c r="F1326" s="195"/>
      <c r="G1326" s="173"/>
      <c r="H1326" s="201"/>
      <c r="I1326" s="175"/>
      <c r="J1326" s="175"/>
      <c r="K1326" s="178"/>
      <c r="L1326" s="184"/>
      <c r="M1326" s="180"/>
      <c r="N1326" s="196"/>
      <c r="O1326" s="194"/>
      <c r="P1326" s="195"/>
    </row>
    <row r="1327" spans="1:16" s="172" customFormat="1">
      <c r="A1327" s="1138"/>
      <c r="B1327" s="1133"/>
      <c r="C1327" s="192"/>
      <c r="D1327" s="193"/>
      <c r="E1327" s="194"/>
      <c r="F1327" s="195"/>
      <c r="G1327" s="198"/>
      <c r="H1327" s="183"/>
      <c r="I1327" s="200"/>
      <c r="J1327" s="200"/>
      <c r="K1327" s="197"/>
      <c r="L1327" s="184"/>
      <c r="M1327" s="180"/>
      <c r="N1327" s="196"/>
      <c r="O1327" s="194"/>
      <c r="P1327" s="195"/>
    </row>
    <row r="1328" spans="1:16" s="172" customFormat="1">
      <c r="A1328" s="1138"/>
      <c r="B1328" s="1133"/>
      <c r="C1328" s="192"/>
      <c r="D1328" s="193"/>
      <c r="E1328" s="194"/>
      <c r="F1328" s="195"/>
      <c r="G1328" s="173"/>
      <c r="H1328" s="183"/>
      <c r="I1328" s="200"/>
      <c r="J1328" s="200"/>
      <c r="K1328" s="197"/>
      <c r="L1328" s="179"/>
      <c r="M1328" s="180"/>
      <c r="N1328" s="196"/>
      <c r="O1328" s="194"/>
      <c r="P1328" s="195"/>
    </row>
    <row r="1329" spans="1:16" s="172" customFormat="1">
      <c r="A1329" s="1138"/>
      <c r="B1329" s="1133"/>
      <c r="C1329" s="192"/>
      <c r="D1329" s="193"/>
      <c r="E1329" s="194"/>
      <c r="F1329" s="195"/>
      <c r="G1329" s="192"/>
      <c r="H1329" s="201"/>
      <c r="I1329" s="202"/>
      <c r="J1329" s="202"/>
      <c r="K1329" s="203"/>
      <c r="L1329" s="204"/>
      <c r="M1329" s="190"/>
      <c r="N1329" s="196"/>
      <c r="O1329" s="194"/>
      <c r="P1329" s="195"/>
    </row>
    <row r="1330" spans="1:16" s="172" customFormat="1">
      <c r="A1330" s="1138"/>
      <c r="B1330" s="1133"/>
      <c r="C1330" s="192"/>
      <c r="D1330" s="193"/>
      <c r="E1330" s="194"/>
      <c r="F1330" s="195"/>
      <c r="G1330" s="192"/>
      <c r="H1330" s="201"/>
      <c r="I1330" s="202"/>
      <c r="J1330" s="202"/>
      <c r="K1330" s="203"/>
      <c r="L1330" s="204"/>
      <c r="M1330" s="190"/>
      <c r="N1330" s="196"/>
      <c r="O1330" s="194"/>
      <c r="P1330" s="195"/>
    </row>
    <row r="1331" spans="1:16" s="172" customFormat="1">
      <c r="A1331" s="1138"/>
      <c r="B1331" s="1133"/>
      <c r="C1331" s="192"/>
      <c r="D1331" s="193"/>
      <c r="E1331" s="194"/>
      <c r="F1331" s="195"/>
      <c r="G1331" s="192"/>
      <c r="H1331" s="201"/>
      <c r="I1331" s="202"/>
      <c r="J1331" s="202"/>
      <c r="K1331" s="203"/>
      <c r="L1331" s="204"/>
      <c r="M1331" s="190"/>
      <c r="N1331" s="196"/>
      <c r="O1331" s="194"/>
      <c r="P1331" s="195"/>
    </row>
    <row r="1332" spans="1:16" s="172" customFormat="1" ht="17.25" thickBot="1">
      <c r="A1332" s="1139"/>
      <c r="B1332" s="1134"/>
      <c r="C1332" s="205"/>
      <c r="D1332" s="206"/>
      <c r="E1332" s="207"/>
      <c r="F1332" s="208"/>
      <c r="G1332" s="209"/>
      <c r="H1332" s="210"/>
      <c r="I1332" s="211"/>
      <c r="J1332" s="211"/>
      <c r="K1332" s="212"/>
      <c r="L1332" s="213"/>
      <c r="M1332" s="214"/>
      <c r="N1332" s="215"/>
      <c r="O1332" s="207"/>
      <c r="P1332" s="208"/>
    </row>
    <row r="1333" spans="1:16" s="71" customFormat="1" ht="37.5" customHeight="1" thickTop="1" thickBot="1">
      <c r="A1333" s="1135">
        <f>A1235+1</f>
        <v>46156</v>
      </c>
      <c r="B1333" s="90" t="s">
        <v>162</v>
      </c>
      <c r="C1333" s="1095" t="s">
        <v>693</v>
      </c>
      <c r="D1333" s="91" t="s">
        <v>114</v>
      </c>
      <c r="E1333" s="92" t="s">
        <v>137</v>
      </c>
      <c r="F1333" s="93" t="s">
        <v>4414</v>
      </c>
      <c r="G1333" s="90" t="s">
        <v>162</v>
      </c>
      <c r="H1333" s="1098" t="s">
        <v>163</v>
      </c>
      <c r="I1333" s="91" t="s">
        <v>114</v>
      </c>
      <c r="J1333" s="92" t="s">
        <v>137</v>
      </c>
      <c r="K1333" s="93" t="s">
        <v>4414</v>
      </c>
      <c r="L1333" s="90" t="s">
        <v>162</v>
      </c>
      <c r="M1333" s="1099" t="s">
        <v>163</v>
      </c>
      <c r="N1333" s="91" t="s">
        <v>114</v>
      </c>
      <c r="O1333" s="92" t="s">
        <v>137</v>
      </c>
      <c r="P1333" s="93" t="s">
        <v>4507</v>
      </c>
    </row>
    <row r="1334" spans="1:16" ht="18" customHeight="1">
      <c r="A1334" s="1136"/>
      <c r="B1334" s="1100" t="s">
        <v>4129</v>
      </c>
      <c r="C1334" s="1096"/>
      <c r="D1334" s="94" t="s">
        <v>1536</v>
      </c>
      <c r="E1334" s="95" t="s">
        <v>196</v>
      </c>
      <c r="F1334" s="93" t="s">
        <v>1105</v>
      </c>
      <c r="G1334" s="1100" t="s">
        <v>1020</v>
      </c>
      <c r="H1334" s="1098"/>
      <c r="I1334" s="94" t="s">
        <v>1536</v>
      </c>
      <c r="J1334" s="95" t="s">
        <v>196</v>
      </c>
      <c r="K1334" s="93" t="s">
        <v>1105</v>
      </c>
      <c r="L1334" s="1100" t="s">
        <v>1517</v>
      </c>
      <c r="M1334" s="1099"/>
      <c r="N1334" s="94" t="s">
        <v>1536</v>
      </c>
      <c r="O1334" s="95" t="s">
        <v>196</v>
      </c>
      <c r="P1334" s="93" t="s">
        <v>1907</v>
      </c>
    </row>
    <row r="1335" spans="1:16" ht="17.25" thickBot="1">
      <c r="A1335" s="1136"/>
      <c r="B1335" s="1101"/>
      <c r="C1335" s="1096"/>
      <c r="D1335" s="94" t="s">
        <v>116</v>
      </c>
      <c r="E1335" s="96" t="s">
        <v>146</v>
      </c>
      <c r="F1335" s="98" t="s">
        <v>4462</v>
      </c>
      <c r="G1335" s="1101"/>
      <c r="H1335" s="1098"/>
      <c r="I1335" s="94" t="s">
        <v>116</v>
      </c>
      <c r="J1335" s="96" t="s">
        <v>146</v>
      </c>
      <c r="K1335" s="98" t="s">
        <v>4462</v>
      </c>
      <c r="L1335" s="1101"/>
      <c r="M1335" s="1099"/>
      <c r="N1335" s="94" t="s">
        <v>116</v>
      </c>
      <c r="O1335" s="96" t="s">
        <v>146</v>
      </c>
      <c r="P1335" s="98" t="s">
        <v>4512</v>
      </c>
    </row>
    <row r="1336" spans="1:16" ht="17.25" thickBot="1">
      <c r="A1336" s="1136"/>
      <c r="B1336" s="90" t="s">
        <v>167</v>
      </c>
      <c r="C1336" s="1096"/>
      <c r="D1336" s="94" t="s">
        <v>165</v>
      </c>
      <c r="E1336" s="96" t="s">
        <v>251</v>
      </c>
      <c r="F1336" s="97" t="s">
        <v>4440</v>
      </c>
      <c r="G1336" s="90" t="s">
        <v>167</v>
      </c>
      <c r="H1336" s="1098"/>
      <c r="I1336" s="94" t="s">
        <v>165</v>
      </c>
      <c r="J1336" s="96" t="s">
        <v>251</v>
      </c>
      <c r="K1336" s="97" t="s">
        <v>4485</v>
      </c>
      <c r="L1336" s="90" t="s">
        <v>167</v>
      </c>
      <c r="M1336" s="1099"/>
      <c r="N1336" s="94" t="s">
        <v>165</v>
      </c>
      <c r="O1336" s="96" t="s">
        <v>251</v>
      </c>
      <c r="P1336" s="97" t="s">
        <v>4485</v>
      </c>
    </row>
    <row r="1337" spans="1:16">
      <c r="A1337" s="1136"/>
      <c r="B1337" s="1081" t="s">
        <v>4155</v>
      </c>
      <c r="C1337" s="1096"/>
      <c r="D1337" s="94" t="s">
        <v>120</v>
      </c>
      <c r="E1337" s="96" t="s">
        <v>197</v>
      </c>
      <c r="F1337" s="97" t="s">
        <v>4440</v>
      </c>
      <c r="G1337" s="1081" t="s">
        <v>4064</v>
      </c>
      <c r="H1337" s="1098"/>
      <c r="I1337" s="94" t="s">
        <v>120</v>
      </c>
      <c r="J1337" s="96" t="s">
        <v>197</v>
      </c>
      <c r="K1337" s="97" t="s">
        <v>4485</v>
      </c>
      <c r="L1337" s="1081" t="s">
        <v>4067</v>
      </c>
      <c r="M1337" s="1099"/>
      <c r="N1337" s="94" t="s">
        <v>120</v>
      </c>
      <c r="O1337" s="96" t="s">
        <v>197</v>
      </c>
      <c r="P1337" s="97" t="s">
        <v>4485</v>
      </c>
    </row>
    <row r="1338" spans="1:16">
      <c r="A1338" s="1136"/>
      <c r="B1338" s="1082"/>
      <c r="C1338" s="1096"/>
      <c r="D1338" s="94" t="s">
        <v>1697</v>
      </c>
      <c r="E1338" s="96" t="s">
        <v>1651</v>
      </c>
      <c r="F1338" s="97" t="s">
        <v>4398</v>
      </c>
      <c r="G1338" s="1082"/>
      <c r="H1338" s="1098"/>
      <c r="I1338" s="94" t="s">
        <v>1697</v>
      </c>
      <c r="J1338" s="96" t="s">
        <v>1651</v>
      </c>
      <c r="K1338" s="97" t="s">
        <v>4398</v>
      </c>
      <c r="L1338" s="1082"/>
      <c r="M1338" s="1099"/>
      <c r="N1338" s="94" t="s">
        <v>1697</v>
      </c>
      <c r="O1338" s="96" t="s">
        <v>1651</v>
      </c>
      <c r="P1338" s="97" t="s">
        <v>4398</v>
      </c>
    </row>
    <row r="1339" spans="1:16" ht="33">
      <c r="A1339" s="1136"/>
      <c r="B1339" s="1083" t="s">
        <v>4064</v>
      </c>
      <c r="C1339" s="1096"/>
      <c r="D1339" s="94" t="s">
        <v>1790</v>
      </c>
      <c r="E1339" s="96" t="s">
        <v>1791</v>
      </c>
      <c r="F1339" s="93" t="s">
        <v>4431</v>
      </c>
      <c r="G1339" s="1083" t="s">
        <v>4155</v>
      </c>
      <c r="H1339" s="1098"/>
      <c r="I1339" s="94" t="s">
        <v>1790</v>
      </c>
      <c r="J1339" s="96" t="s">
        <v>1791</v>
      </c>
      <c r="K1339" s="93" t="s">
        <v>4486</v>
      </c>
      <c r="L1339" s="1083"/>
      <c r="M1339" s="1099"/>
      <c r="N1339" s="94" t="s">
        <v>1790</v>
      </c>
      <c r="O1339" s="96" t="s">
        <v>1791</v>
      </c>
      <c r="P1339" s="93" t="s">
        <v>4532</v>
      </c>
    </row>
    <row r="1340" spans="1:16">
      <c r="A1340" s="1136"/>
      <c r="B1340" s="1082"/>
      <c r="C1340" s="1096"/>
      <c r="D1340" s="94"/>
      <c r="E1340" s="96" t="s">
        <v>2830</v>
      </c>
      <c r="F1340" s="99" t="s">
        <v>2831</v>
      </c>
      <c r="G1340" s="1082"/>
      <c r="H1340" s="1098"/>
      <c r="I1340" s="94"/>
      <c r="J1340" s="96" t="s">
        <v>2830</v>
      </c>
      <c r="K1340" s="99" t="s">
        <v>2831</v>
      </c>
      <c r="L1340" s="1082"/>
      <c r="M1340" s="1099"/>
      <c r="N1340" s="94"/>
      <c r="O1340" s="96" t="s">
        <v>2830</v>
      </c>
      <c r="P1340" s="99" t="s">
        <v>2831</v>
      </c>
    </row>
    <row r="1341" spans="1:16">
      <c r="A1341" s="1136"/>
      <c r="B1341" s="1083"/>
      <c r="C1341" s="1096"/>
      <c r="D1341" s="94"/>
      <c r="E1341" s="96" t="s">
        <v>2832</v>
      </c>
      <c r="F1341" s="102" t="s">
        <v>2833</v>
      </c>
      <c r="G1341" s="1083"/>
      <c r="H1341" s="1098"/>
      <c r="I1341" s="94"/>
      <c r="J1341" s="96" t="s">
        <v>2832</v>
      </c>
      <c r="K1341" s="102" t="s">
        <v>2833</v>
      </c>
      <c r="L1341" s="1083"/>
      <c r="M1341" s="1099"/>
      <c r="N1341" s="94"/>
      <c r="O1341" s="96" t="s">
        <v>2832</v>
      </c>
      <c r="P1341" s="921" t="s">
        <v>2833</v>
      </c>
    </row>
    <row r="1342" spans="1:16" ht="17.25" thickBot="1">
      <c r="A1342" s="1136"/>
      <c r="B1342" s="1082"/>
      <c r="C1342" s="1096"/>
      <c r="D1342" s="94" t="s">
        <v>147</v>
      </c>
      <c r="E1342" s="96" t="s">
        <v>2834</v>
      </c>
      <c r="F1342" s="99" t="s">
        <v>4441</v>
      </c>
      <c r="G1342" s="1082"/>
      <c r="H1342" s="1098"/>
      <c r="I1342" s="94" t="s">
        <v>147</v>
      </c>
      <c r="J1342" s="96" t="s">
        <v>2834</v>
      </c>
      <c r="K1342" s="99" t="s">
        <v>4487</v>
      </c>
      <c r="L1342" s="1082"/>
      <c r="M1342" s="1099"/>
      <c r="N1342" s="94" t="s">
        <v>147</v>
      </c>
      <c r="O1342" s="96" t="s">
        <v>2834</v>
      </c>
      <c r="P1342" s="99" t="s">
        <v>4123</v>
      </c>
    </row>
    <row r="1343" spans="1:16" ht="17.25" thickBot="1">
      <c r="A1343" s="1136"/>
      <c r="B1343" s="100" t="s">
        <v>168</v>
      </c>
      <c r="C1343" s="1096"/>
      <c r="D1343" s="94"/>
      <c r="E1343" s="96" t="s">
        <v>2835</v>
      </c>
      <c r="F1343" s="99" t="s">
        <v>4175</v>
      </c>
      <c r="G1343" s="100" t="s">
        <v>168</v>
      </c>
      <c r="H1343" s="1098"/>
      <c r="I1343" s="94"/>
      <c r="J1343" s="96" t="s">
        <v>2835</v>
      </c>
      <c r="K1343" s="99" t="s">
        <v>4106</v>
      </c>
      <c r="L1343" s="100" t="s">
        <v>168</v>
      </c>
      <c r="M1343" s="1099"/>
      <c r="N1343" s="94"/>
      <c r="O1343" s="96" t="s">
        <v>2835</v>
      </c>
      <c r="P1343" s="99" t="s">
        <v>4124</v>
      </c>
    </row>
    <row r="1344" spans="1:16">
      <c r="A1344" s="1136"/>
      <c r="B1344" s="1111" t="s">
        <v>4438</v>
      </c>
      <c r="C1344" s="1096"/>
      <c r="D1344" s="94"/>
      <c r="E1344" s="96" t="s">
        <v>2836</v>
      </c>
      <c r="F1344" s="99" t="s">
        <v>4421</v>
      </c>
      <c r="G1344" s="1111" t="s">
        <v>4478</v>
      </c>
      <c r="H1344" s="1098"/>
      <c r="I1344" s="94"/>
      <c r="J1344" s="96" t="s">
        <v>2836</v>
      </c>
      <c r="K1344" s="99" t="s">
        <v>4421</v>
      </c>
      <c r="L1344" s="1111" t="s">
        <v>4539</v>
      </c>
      <c r="M1344" s="1099"/>
      <c r="N1344" s="94"/>
      <c r="O1344" s="96" t="s">
        <v>2836</v>
      </c>
      <c r="P1344" s="99" t="s">
        <v>4421</v>
      </c>
    </row>
    <row r="1345" spans="1:16">
      <c r="A1345" s="1136"/>
      <c r="B1345" s="1112"/>
      <c r="C1345" s="1096"/>
      <c r="D1345" s="94"/>
      <c r="E1345" s="96" t="s">
        <v>2837</v>
      </c>
      <c r="F1345" s="99" t="s">
        <v>4442</v>
      </c>
      <c r="G1345" s="1112"/>
      <c r="H1345" s="1098"/>
      <c r="I1345" s="94"/>
      <c r="J1345" s="96" t="s">
        <v>2837</v>
      </c>
      <c r="K1345" s="99" t="s">
        <v>4488</v>
      </c>
      <c r="L1345" s="1112"/>
      <c r="M1345" s="1099"/>
      <c r="N1345" s="94"/>
      <c r="O1345" s="96" t="s">
        <v>2837</v>
      </c>
      <c r="P1345" s="99" t="s">
        <v>4505</v>
      </c>
    </row>
    <row r="1346" spans="1:16" ht="17.25" thickBot="1">
      <c r="A1346" s="1136"/>
      <c r="B1346" s="1113"/>
      <c r="C1346" s="1096"/>
      <c r="D1346" s="94" t="s">
        <v>2840</v>
      </c>
      <c r="E1346" s="96" t="s">
        <v>2841</v>
      </c>
      <c r="F1346" s="97" t="s">
        <v>2842</v>
      </c>
      <c r="G1346" s="1113"/>
      <c r="H1346" s="1098"/>
      <c r="I1346" s="94" t="s">
        <v>2840</v>
      </c>
      <c r="J1346" s="96" t="s">
        <v>2841</v>
      </c>
      <c r="K1346" s="97" t="s">
        <v>2842</v>
      </c>
      <c r="L1346" s="1113"/>
      <c r="M1346" s="1099"/>
      <c r="N1346" s="94" t="s">
        <v>2840</v>
      </c>
      <c r="O1346" s="96" t="s">
        <v>2841</v>
      </c>
      <c r="P1346" s="97" t="s">
        <v>2842</v>
      </c>
    </row>
    <row r="1347" spans="1:16" ht="33.75" thickBot="1">
      <c r="A1347" s="1136"/>
      <c r="B1347" s="100" t="s">
        <v>123</v>
      </c>
      <c r="C1347" s="1096"/>
      <c r="D1347" s="94" t="s">
        <v>4370</v>
      </c>
      <c r="E1347" s="96" t="s">
        <v>4371</v>
      </c>
      <c r="F1347" s="97" t="s">
        <v>4443</v>
      </c>
      <c r="G1347" s="100" t="s">
        <v>123</v>
      </c>
      <c r="H1347" s="1098"/>
      <c r="I1347" s="94" t="s">
        <v>4370</v>
      </c>
      <c r="J1347" s="96" t="s">
        <v>4055</v>
      </c>
      <c r="K1347" s="97" t="s">
        <v>4490</v>
      </c>
      <c r="L1347" s="100" t="s">
        <v>123</v>
      </c>
      <c r="M1347" s="1099"/>
      <c r="N1347" s="94" t="s">
        <v>4370</v>
      </c>
      <c r="O1347" s="96" t="s">
        <v>4055</v>
      </c>
      <c r="P1347" s="97" t="s">
        <v>4490</v>
      </c>
    </row>
    <row r="1348" spans="1:16" ht="33">
      <c r="A1348" s="1136"/>
      <c r="B1348" s="1106" t="s">
        <v>4439</v>
      </c>
      <c r="C1348" s="1096"/>
      <c r="D1348" s="94"/>
      <c r="E1348" s="96" t="s">
        <v>4372</v>
      </c>
      <c r="F1348" s="97" t="s">
        <v>4444</v>
      </c>
      <c r="G1348" s="1106" t="s">
        <v>4479</v>
      </c>
      <c r="H1348" s="1098"/>
      <c r="I1348" s="94" t="s">
        <v>3331</v>
      </c>
      <c r="J1348" s="96" t="s">
        <v>4057</v>
      </c>
      <c r="K1348" s="112" t="s">
        <v>4492</v>
      </c>
      <c r="L1348" s="1106" t="s">
        <v>4540</v>
      </c>
      <c r="M1348" s="1099"/>
      <c r="N1348" s="94" t="s">
        <v>3331</v>
      </c>
      <c r="O1348" s="96" t="s">
        <v>4057</v>
      </c>
      <c r="P1348" s="97" t="s">
        <v>4533</v>
      </c>
    </row>
    <row r="1349" spans="1:16" ht="33">
      <c r="A1349" s="1136"/>
      <c r="B1349" s="1107"/>
      <c r="C1349" s="1096"/>
      <c r="D1349" s="94"/>
      <c r="E1349" s="96"/>
      <c r="F1349" s="97"/>
      <c r="G1349" s="1107"/>
      <c r="H1349" s="1098"/>
      <c r="I1349" s="94"/>
      <c r="J1349" s="96" t="s">
        <v>4058</v>
      </c>
      <c r="K1349" s="112" t="s">
        <v>4491</v>
      </c>
      <c r="L1349" s="1107"/>
      <c r="M1349" s="1099"/>
      <c r="N1349" s="94"/>
      <c r="O1349" s="96" t="s">
        <v>4058</v>
      </c>
      <c r="P1349" s="97" t="s">
        <v>4508</v>
      </c>
    </row>
    <row r="1350" spans="1:16" ht="17.25" thickBot="1">
      <c r="A1350" s="1136"/>
      <c r="B1350" s="1108"/>
      <c r="C1350" s="1096"/>
      <c r="D1350" s="94"/>
      <c r="E1350" s="96"/>
      <c r="F1350" s="97"/>
      <c r="G1350" s="1108"/>
      <c r="H1350" s="1098"/>
      <c r="I1350" s="94"/>
      <c r="J1350" s="96"/>
      <c r="K1350" s="97"/>
      <c r="L1350" s="1108"/>
      <c r="M1350" s="1099"/>
      <c r="N1350" s="94" t="s">
        <v>4476</v>
      </c>
      <c r="O1350" s="96" t="s">
        <v>4536</v>
      </c>
      <c r="P1350" s="97" t="s">
        <v>4538</v>
      </c>
    </row>
    <row r="1351" spans="1:16">
      <c r="A1351" s="1136"/>
      <c r="B1351" s="1109" t="s">
        <v>124</v>
      </c>
      <c r="C1351" s="1096"/>
      <c r="D1351" s="94"/>
      <c r="E1351" s="96"/>
      <c r="F1351" s="97"/>
      <c r="G1351" s="1109" t="s">
        <v>124</v>
      </c>
      <c r="H1351" s="1098"/>
      <c r="I1351" s="94"/>
      <c r="J1351" s="96"/>
      <c r="K1351" s="97"/>
      <c r="L1351" s="1109" t="s">
        <v>124</v>
      </c>
      <c r="M1351" s="1099"/>
      <c r="N1351" s="94"/>
      <c r="O1351" s="96"/>
      <c r="P1351" s="97"/>
    </row>
    <row r="1352" spans="1:16" ht="17.25" thickBot="1">
      <c r="A1352" s="1136"/>
      <c r="B1352" s="1110"/>
      <c r="C1352" s="1096"/>
      <c r="D1352" s="94"/>
      <c r="E1352" s="96"/>
      <c r="F1352" s="97"/>
      <c r="G1352" s="1110"/>
      <c r="H1352" s="1098"/>
      <c r="I1352" s="94"/>
      <c r="J1352" s="96"/>
      <c r="K1352" s="97"/>
      <c r="L1352" s="1110"/>
      <c r="M1352" s="1099"/>
      <c r="N1352" s="94"/>
      <c r="O1352" s="96"/>
      <c r="P1352" s="93"/>
    </row>
    <row r="1353" spans="1:16" ht="17.25" thickTop="1">
      <c r="A1353" s="1136"/>
      <c r="B1353" s="1102" t="s">
        <v>125</v>
      </c>
      <c r="C1353" s="1096"/>
      <c r="D1353" s="94"/>
      <c r="E1353" s="96"/>
      <c r="F1353" s="93"/>
      <c r="G1353" s="1102" t="s">
        <v>125</v>
      </c>
      <c r="H1353" s="1098"/>
      <c r="I1353" s="94"/>
      <c r="J1353" s="96"/>
      <c r="K1353" s="93"/>
      <c r="L1353" s="1102" t="s">
        <v>125</v>
      </c>
      <c r="M1353" s="1099"/>
      <c r="N1353" s="94"/>
      <c r="O1353" s="96"/>
      <c r="P1353" s="97"/>
    </row>
    <row r="1354" spans="1:16" ht="17.25" thickBot="1">
      <c r="A1354" s="1136"/>
      <c r="B1354" s="1103"/>
      <c r="C1354" s="1096"/>
      <c r="D1354" s="94"/>
      <c r="E1354" s="96"/>
      <c r="F1354" s="93"/>
      <c r="G1354" s="1103"/>
      <c r="H1354" s="1098"/>
      <c r="I1354" s="94"/>
      <c r="J1354" s="96"/>
      <c r="K1354" s="93"/>
      <c r="L1354" s="1103"/>
      <c r="M1354" s="1099"/>
      <c r="N1354" s="94"/>
      <c r="O1354" s="96"/>
      <c r="P1354" s="101"/>
    </row>
    <row r="1355" spans="1:16">
      <c r="A1355" s="1136"/>
      <c r="B1355" s="1104">
        <v>5</v>
      </c>
      <c r="C1355" s="1096"/>
      <c r="D1355" s="94"/>
      <c r="E1355" s="96"/>
      <c r="F1355" s="97"/>
      <c r="G1355" s="1104">
        <v>3</v>
      </c>
      <c r="H1355" s="1098"/>
      <c r="I1355" s="94"/>
      <c r="J1355" s="96"/>
      <c r="K1355" s="97"/>
      <c r="L1355" s="1104">
        <v>4</v>
      </c>
      <c r="M1355" s="1099"/>
      <c r="N1355" s="94"/>
      <c r="O1355" s="96"/>
      <c r="P1355" s="103"/>
    </row>
    <row r="1356" spans="1:16" ht="17.25" thickBot="1">
      <c r="A1356" s="1136"/>
      <c r="B1356" s="1105"/>
      <c r="C1356" s="1096"/>
      <c r="D1356" s="94"/>
      <c r="E1356" s="96"/>
      <c r="F1356" s="97"/>
      <c r="G1356" s="1105"/>
      <c r="H1356" s="1098"/>
      <c r="I1356" s="94"/>
      <c r="J1356" s="96"/>
      <c r="K1356" s="97"/>
      <c r="L1356" s="1105"/>
      <c r="M1356" s="1099"/>
      <c r="N1356" s="94"/>
      <c r="O1356" s="96"/>
      <c r="P1356" s="104"/>
    </row>
    <row r="1357" spans="1:16">
      <c r="A1357" s="1136"/>
      <c r="B1357" s="1116" t="s">
        <v>126</v>
      </c>
      <c r="C1357" s="1096"/>
      <c r="D1357" s="94"/>
      <c r="E1357" s="96"/>
      <c r="F1357" s="93"/>
      <c r="G1357" s="1116" t="s">
        <v>126</v>
      </c>
      <c r="H1357" s="1098"/>
      <c r="I1357" s="94"/>
      <c r="J1357" s="96"/>
      <c r="K1357" s="93"/>
      <c r="L1357" s="1116" t="s">
        <v>126</v>
      </c>
      <c r="M1357" s="1099"/>
      <c r="N1357" s="94"/>
      <c r="O1357" s="96"/>
      <c r="P1357" s="99"/>
    </row>
    <row r="1358" spans="1:16" ht="17.25" thickBot="1">
      <c r="A1358" s="1136"/>
      <c r="B1358" s="1103"/>
      <c r="C1358" s="1096"/>
      <c r="D1358" s="94"/>
      <c r="E1358" s="96"/>
      <c r="F1358" s="101"/>
      <c r="G1358" s="1103"/>
      <c r="H1358" s="1098"/>
      <c r="I1358" s="94"/>
      <c r="J1358" s="96"/>
      <c r="K1358" s="101"/>
      <c r="L1358" s="1103"/>
      <c r="M1358" s="1099"/>
      <c r="N1358" s="94"/>
      <c r="O1358" s="96"/>
      <c r="P1358" s="104"/>
    </row>
    <row r="1359" spans="1:16">
      <c r="A1359" s="1136"/>
      <c r="B1359" s="1104">
        <v>5</v>
      </c>
      <c r="C1359" s="1096"/>
      <c r="D1359" s="94"/>
      <c r="E1359" s="96"/>
      <c r="F1359" s="102"/>
      <c r="G1359" s="1104">
        <v>3</v>
      </c>
      <c r="H1359" s="1098"/>
      <c r="I1359" s="94"/>
      <c r="J1359" s="96"/>
      <c r="K1359" s="102"/>
      <c r="L1359" s="1104">
        <v>4</v>
      </c>
      <c r="M1359" s="1099"/>
      <c r="N1359" s="94"/>
      <c r="O1359" s="96"/>
      <c r="P1359" s="93"/>
    </row>
    <row r="1360" spans="1:16" ht="17.25" thickBot="1">
      <c r="A1360" s="1136"/>
      <c r="B1360" s="1115"/>
      <c r="C1360" s="1096"/>
      <c r="D1360" s="94"/>
      <c r="E1360" s="96"/>
      <c r="F1360" s="99"/>
      <c r="G1360" s="1115"/>
      <c r="H1360" s="1098"/>
      <c r="I1360" s="94"/>
      <c r="J1360" s="96"/>
      <c r="K1360" s="99"/>
      <c r="L1360" s="1115"/>
      <c r="M1360" s="1099"/>
      <c r="N1360" s="94"/>
      <c r="O1360" s="96"/>
      <c r="P1360" s="97"/>
    </row>
    <row r="1361" spans="1:16">
      <c r="A1361" s="1136"/>
      <c r="B1361" s="1114" t="s">
        <v>127</v>
      </c>
      <c r="C1361" s="1096"/>
      <c r="D1361" s="94"/>
      <c r="E1361" s="96"/>
      <c r="F1361" s="103"/>
      <c r="G1361" s="1114" t="s">
        <v>127</v>
      </c>
      <c r="H1361" s="1098"/>
      <c r="I1361" s="94"/>
      <c r="J1361" s="96"/>
      <c r="K1361" s="103"/>
      <c r="L1361" s="1114" t="s">
        <v>127</v>
      </c>
      <c r="M1361" s="1099"/>
      <c r="N1361" s="94"/>
      <c r="O1361" s="114"/>
      <c r="P1361" s="97"/>
    </row>
    <row r="1362" spans="1:16" ht="17.25" thickBot="1">
      <c r="A1362" s="1136"/>
      <c r="B1362" s="1103"/>
      <c r="C1362" s="1096"/>
      <c r="D1362" s="94"/>
      <c r="E1362" s="96"/>
      <c r="F1362" s="104"/>
      <c r="G1362" s="1103"/>
      <c r="H1362" s="1098"/>
      <c r="I1362" s="94"/>
      <c r="J1362" s="96"/>
      <c r="K1362" s="104"/>
      <c r="L1362" s="1103"/>
      <c r="M1362" s="1099"/>
      <c r="N1362" s="113"/>
      <c r="O1362" s="96"/>
      <c r="P1362" s="112"/>
    </row>
    <row r="1363" spans="1:16">
      <c r="A1363" s="1136"/>
      <c r="B1363" s="1104">
        <v>30</v>
      </c>
      <c r="C1363" s="1096"/>
      <c r="D1363" s="94"/>
      <c r="E1363" s="96"/>
      <c r="F1363" s="104"/>
      <c r="G1363" s="1104" t="s">
        <v>4209</v>
      </c>
      <c r="H1363" s="1098"/>
      <c r="I1363" s="94"/>
      <c r="J1363" s="96"/>
      <c r="K1363" s="104"/>
      <c r="L1363" s="1104">
        <v>19</v>
      </c>
      <c r="M1363" s="1099"/>
      <c r="N1363" s="113"/>
      <c r="O1363" s="114"/>
      <c r="P1363" s="97"/>
    </row>
    <row r="1364" spans="1:16" ht="17.25" thickBot="1">
      <c r="A1364" s="1136"/>
      <c r="B1364" s="1115"/>
      <c r="C1364" s="1096"/>
      <c r="D1364" s="94"/>
      <c r="E1364" s="96"/>
      <c r="F1364" s="99"/>
      <c r="G1364" s="1115"/>
      <c r="H1364" s="1098"/>
      <c r="I1364" s="94"/>
      <c r="J1364" s="96"/>
      <c r="K1364" s="99"/>
      <c r="L1364" s="1115"/>
      <c r="M1364" s="1099"/>
      <c r="N1364" s="94"/>
      <c r="O1364" s="114"/>
      <c r="P1364" s="104"/>
    </row>
    <row r="1365" spans="1:16">
      <c r="A1365" s="1136"/>
      <c r="B1365" s="1114" t="s">
        <v>128</v>
      </c>
      <c r="C1365" s="1096"/>
      <c r="D1365" s="94"/>
      <c r="E1365" s="96"/>
      <c r="F1365" s="104"/>
      <c r="G1365" s="1114" t="s">
        <v>128</v>
      </c>
      <c r="H1365" s="1098"/>
      <c r="I1365" s="94"/>
      <c r="J1365" s="96"/>
      <c r="K1365" s="104"/>
      <c r="L1365" s="1114" t="s">
        <v>128</v>
      </c>
      <c r="M1365" s="1099"/>
      <c r="N1365" s="94"/>
      <c r="O1365" s="96"/>
      <c r="P1365" s="97"/>
    </row>
    <row r="1366" spans="1:16" ht="17.25" thickBot="1">
      <c r="A1366" s="1136"/>
      <c r="B1366" s="1103"/>
      <c r="C1366" s="1096"/>
      <c r="D1366" s="94"/>
      <c r="E1366" s="96"/>
      <c r="F1366" s="93"/>
      <c r="G1366" s="1103"/>
      <c r="H1366" s="1098"/>
      <c r="I1366" s="94"/>
      <c r="J1366" s="96"/>
      <c r="K1366" s="93"/>
      <c r="L1366" s="1103"/>
      <c r="M1366" s="1099"/>
      <c r="N1366" s="113"/>
      <c r="O1366" s="114"/>
      <c r="P1366" s="97"/>
    </row>
    <row r="1367" spans="1:16">
      <c r="A1367" s="1136"/>
      <c r="B1367" s="1104">
        <v>29</v>
      </c>
      <c r="C1367" s="1096"/>
      <c r="D1367" s="94"/>
      <c r="E1367" s="96"/>
      <c r="F1367" s="97"/>
      <c r="G1367" s="1104" t="s">
        <v>4484</v>
      </c>
      <c r="H1367" s="1098"/>
      <c r="I1367" s="94"/>
      <c r="J1367" s="96"/>
      <c r="K1367" s="97"/>
      <c r="L1367" s="1104">
        <v>19</v>
      </c>
      <c r="M1367" s="1099"/>
      <c r="N1367" s="113"/>
      <c r="O1367" s="114"/>
      <c r="P1367" s="97"/>
    </row>
    <row r="1368" spans="1:16" ht="17.25" thickBot="1">
      <c r="A1368" s="1136"/>
      <c r="B1368" s="1115"/>
      <c r="C1368" s="1096"/>
      <c r="D1368" s="94"/>
      <c r="E1368" s="96"/>
      <c r="F1368" s="93"/>
      <c r="G1368" s="1115"/>
      <c r="H1368" s="1098"/>
      <c r="I1368" s="94"/>
      <c r="J1368" s="96"/>
      <c r="K1368" s="93"/>
      <c r="L1368" s="1115"/>
      <c r="M1368" s="1099"/>
      <c r="N1368" s="94"/>
      <c r="O1368" s="114"/>
      <c r="P1368" s="97"/>
    </row>
    <row r="1369" spans="1:16">
      <c r="A1369" s="1136"/>
      <c r="B1369" s="1116" t="s">
        <v>129</v>
      </c>
      <c r="C1369" s="1096"/>
      <c r="D1369" s="94"/>
      <c r="E1369" s="96"/>
      <c r="F1369" s="93"/>
      <c r="G1369" s="1116" t="s">
        <v>129</v>
      </c>
      <c r="H1369" s="1098"/>
      <c r="I1369" s="94"/>
      <c r="J1369" s="96"/>
      <c r="K1369" s="93"/>
      <c r="L1369" s="1116" t="s">
        <v>129</v>
      </c>
      <c r="M1369" s="1099"/>
      <c r="N1369" s="113"/>
      <c r="O1369" s="114"/>
      <c r="P1369" s="97"/>
    </row>
    <row r="1370" spans="1:16" ht="17.25" thickBot="1">
      <c r="A1370" s="1136"/>
      <c r="B1370" s="1103"/>
      <c r="C1370" s="1096"/>
      <c r="D1370" s="94"/>
      <c r="E1370" s="96"/>
      <c r="F1370" s="93"/>
      <c r="G1370" s="1103"/>
      <c r="H1370" s="1098"/>
      <c r="I1370" s="94"/>
      <c r="J1370" s="96"/>
      <c r="K1370" s="93"/>
      <c r="L1370" s="1103"/>
      <c r="M1370" s="1099"/>
      <c r="N1370" s="94"/>
      <c r="O1370" s="114"/>
      <c r="P1370" s="97"/>
    </row>
    <row r="1371" spans="1:16">
      <c r="A1371" s="1136"/>
      <c r="B1371" s="106" t="s">
        <v>4450</v>
      </c>
      <c r="C1371" s="1096"/>
      <c r="D1371" s="94"/>
      <c r="E1371" s="96"/>
      <c r="F1371" s="97"/>
      <c r="G1371" s="106" t="s">
        <v>4211</v>
      </c>
      <c r="H1371" s="1098"/>
      <c r="I1371" s="94"/>
      <c r="J1371" s="96"/>
      <c r="K1371" s="97"/>
      <c r="L1371" s="106" t="s">
        <v>4067</v>
      </c>
      <c r="M1371" s="1099"/>
      <c r="N1371" s="113"/>
      <c r="O1371" s="96"/>
      <c r="P1371" s="112"/>
    </row>
    <row r="1372" spans="1:16">
      <c r="A1372" s="1136"/>
      <c r="B1372" s="107" t="s">
        <v>4158</v>
      </c>
      <c r="C1372" s="1096"/>
      <c r="D1372" s="94"/>
      <c r="E1372" s="96"/>
      <c r="F1372" s="93"/>
      <c r="G1372" s="107" t="s">
        <v>4051</v>
      </c>
      <c r="H1372" s="1098"/>
      <c r="I1372" s="94"/>
      <c r="J1372" s="96"/>
      <c r="K1372" s="93"/>
      <c r="L1372" s="107"/>
      <c r="M1372" s="1099"/>
      <c r="N1372" s="113"/>
      <c r="O1372" s="114"/>
      <c r="P1372" s="97"/>
    </row>
    <row r="1373" spans="1:16">
      <c r="A1373" s="1136"/>
      <c r="B1373" s="109"/>
      <c r="C1373" s="1096"/>
      <c r="D1373" s="94"/>
      <c r="E1373" s="96"/>
      <c r="F1373" s="93"/>
      <c r="G1373" s="109" t="s">
        <v>4091</v>
      </c>
      <c r="H1373" s="1098"/>
      <c r="I1373" s="94"/>
      <c r="J1373" s="96"/>
      <c r="K1373" s="93"/>
      <c r="L1373" s="109"/>
      <c r="M1373" s="1099"/>
      <c r="N1373" s="113"/>
      <c r="O1373" s="114"/>
      <c r="P1373" s="104"/>
    </row>
    <row r="1374" spans="1:16">
      <c r="A1374" s="1136"/>
      <c r="B1374" s="110"/>
      <c r="C1374" s="1096"/>
      <c r="D1374" s="94"/>
      <c r="E1374" s="96"/>
      <c r="F1374" s="93"/>
      <c r="G1374" s="110"/>
      <c r="H1374" s="1098"/>
      <c r="I1374" s="94"/>
      <c r="J1374" s="96"/>
      <c r="K1374" s="93"/>
      <c r="L1374" s="110"/>
      <c r="M1374" s="1099"/>
      <c r="N1374" s="111"/>
      <c r="O1374" s="96"/>
      <c r="P1374" s="97"/>
    </row>
    <row r="1375" spans="1:16">
      <c r="A1375" s="1136"/>
      <c r="B1375" s="109"/>
      <c r="C1375" s="1096"/>
      <c r="D1375" s="111"/>
      <c r="E1375" s="96"/>
      <c r="F1375" s="97"/>
      <c r="G1375" s="109"/>
      <c r="H1375" s="1098"/>
      <c r="I1375" s="111"/>
      <c r="J1375" s="96"/>
      <c r="K1375" s="97"/>
      <c r="L1375" s="109"/>
      <c r="M1375" s="1099"/>
      <c r="N1375" s="94"/>
      <c r="O1375" s="96"/>
      <c r="P1375" s="112"/>
    </row>
    <row r="1376" spans="1:16">
      <c r="A1376" s="1136"/>
      <c r="B1376" s="110"/>
      <c r="C1376" s="1096"/>
      <c r="D1376" s="94"/>
      <c r="E1376" s="96"/>
      <c r="F1376" s="108"/>
      <c r="G1376" s="110"/>
      <c r="H1376" s="1098"/>
      <c r="I1376" s="94"/>
      <c r="J1376" s="96"/>
      <c r="K1376" s="108"/>
      <c r="L1376" s="110"/>
      <c r="M1376" s="1099"/>
      <c r="N1376" s="113"/>
      <c r="O1376" s="114"/>
      <c r="P1376" s="97"/>
    </row>
    <row r="1377" spans="1:16">
      <c r="A1377" s="1136"/>
      <c r="B1377" s="109"/>
      <c r="C1377" s="1096"/>
      <c r="D1377" s="94"/>
      <c r="E1377" s="96"/>
      <c r="F1377" s="97"/>
      <c r="G1377" s="109"/>
      <c r="H1377" s="1098"/>
      <c r="I1377" s="94"/>
      <c r="J1377" s="96"/>
      <c r="K1377" s="97"/>
      <c r="L1377" s="109"/>
      <c r="M1377" s="1099"/>
      <c r="N1377" s="113"/>
      <c r="O1377" s="114"/>
      <c r="P1377" s="97"/>
    </row>
    <row r="1378" spans="1:16" ht="17.25" thickBot="1">
      <c r="A1378" s="1136"/>
      <c r="B1378" s="110"/>
      <c r="C1378" s="1097"/>
      <c r="D1378" s="115"/>
      <c r="E1378" s="116"/>
      <c r="F1378" s="117"/>
      <c r="G1378" s="110"/>
      <c r="H1378" s="1098"/>
      <c r="I1378" s="115"/>
      <c r="J1378" s="116"/>
      <c r="K1378" s="117"/>
      <c r="L1378" s="110"/>
      <c r="M1378" s="1099"/>
      <c r="N1378" s="115"/>
      <c r="O1378" s="116"/>
      <c r="P1378" s="117"/>
    </row>
    <row r="1379" spans="1:16">
      <c r="A1379" s="1094" t="str">
        <f>TEXT(A1333,"AAAA")</f>
        <v>星期四</v>
      </c>
      <c r="B1379" s="109"/>
      <c r="C1379" s="1095" t="s">
        <v>694</v>
      </c>
      <c r="D1379" s="118"/>
      <c r="E1379" s="119" t="s">
        <v>137</v>
      </c>
      <c r="F1379" s="97" t="s">
        <v>4409</v>
      </c>
      <c r="G1379" s="109"/>
      <c r="H1379" s="1118" t="s">
        <v>130</v>
      </c>
      <c r="I1379" s="118"/>
      <c r="J1379" s="119" t="s">
        <v>137</v>
      </c>
      <c r="K1379" s="97" t="s">
        <v>4493</v>
      </c>
      <c r="L1379" s="109"/>
      <c r="M1379" s="1120" t="s">
        <v>130</v>
      </c>
      <c r="N1379" s="118"/>
      <c r="O1379" s="119" t="s">
        <v>137</v>
      </c>
      <c r="P1379" s="97" t="s">
        <v>4510</v>
      </c>
    </row>
    <row r="1380" spans="1:16">
      <c r="A1380" s="1094"/>
      <c r="B1380" s="110"/>
      <c r="C1380" s="1096"/>
      <c r="D1380" s="120"/>
      <c r="E1380" s="96" t="s">
        <v>196</v>
      </c>
      <c r="F1380" s="97" t="s">
        <v>4445</v>
      </c>
      <c r="G1380" s="110"/>
      <c r="H1380" s="1098"/>
      <c r="I1380" s="120"/>
      <c r="J1380" s="96" t="s">
        <v>196</v>
      </c>
      <c r="K1380" s="97" t="s">
        <v>4494</v>
      </c>
      <c r="L1380" s="110"/>
      <c r="M1380" s="1099"/>
      <c r="N1380" s="94"/>
      <c r="O1380" s="96" t="s">
        <v>196</v>
      </c>
      <c r="P1380" s="97" t="s">
        <v>4509</v>
      </c>
    </row>
    <row r="1381" spans="1:16">
      <c r="A1381" s="1094"/>
      <c r="B1381" s="109"/>
      <c r="C1381" s="1096"/>
      <c r="D1381" s="120"/>
      <c r="E1381" s="96" t="s">
        <v>146</v>
      </c>
      <c r="F1381" s="97" t="s">
        <v>4446</v>
      </c>
      <c r="G1381" s="109"/>
      <c r="H1381" s="1098"/>
      <c r="I1381" s="120"/>
      <c r="J1381" s="96" t="s">
        <v>146</v>
      </c>
      <c r="K1381" s="97" t="s">
        <v>4495</v>
      </c>
      <c r="L1381" s="109"/>
      <c r="M1381" s="1099"/>
      <c r="N1381" s="94"/>
      <c r="O1381" s="96" t="s">
        <v>146</v>
      </c>
      <c r="P1381" s="97" t="s">
        <v>4542</v>
      </c>
    </row>
    <row r="1382" spans="1:16">
      <c r="A1382" s="1094"/>
      <c r="B1382" s="110"/>
      <c r="C1382" s="1096"/>
      <c r="D1382" s="120"/>
      <c r="E1382" s="96" t="s">
        <v>251</v>
      </c>
      <c r="F1382" s="97" t="s">
        <v>4447</v>
      </c>
      <c r="G1382" s="110"/>
      <c r="H1382" s="1098"/>
      <c r="I1382" s="120"/>
      <c r="J1382" s="96" t="s">
        <v>251</v>
      </c>
      <c r="K1382" s="97" t="s">
        <v>4496</v>
      </c>
      <c r="L1382" s="110"/>
      <c r="M1382" s="1099"/>
      <c r="N1382" s="94"/>
      <c r="O1382" s="96" t="s">
        <v>251</v>
      </c>
      <c r="P1382" s="97" t="s">
        <v>4534</v>
      </c>
    </row>
    <row r="1383" spans="1:16">
      <c r="A1383" s="1094"/>
      <c r="B1383" s="109"/>
      <c r="C1383" s="1096"/>
      <c r="D1383" s="120"/>
      <c r="E1383" s="96" t="s">
        <v>197</v>
      </c>
      <c r="F1383" s="97" t="s">
        <v>4185</v>
      </c>
      <c r="G1383" s="109"/>
      <c r="H1383" s="1098"/>
      <c r="I1383" s="120"/>
      <c r="J1383" s="96" t="s">
        <v>197</v>
      </c>
      <c r="K1383" s="97" t="s">
        <v>4497</v>
      </c>
      <c r="L1383" s="109"/>
      <c r="M1383" s="1099"/>
      <c r="N1383" s="94"/>
      <c r="O1383" s="96" t="s">
        <v>197</v>
      </c>
      <c r="P1383" s="97" t="s">
        <v>4408</v>
      </c>
    </row>
    <row r="1384" spans="1:16">
      <c r="A1384" s="1094"/>
      <c r="B1384" s="110"/>
      <c r="C1384" s="1096"/>
      <c r="D1384" s="120"/>
      <c r="E1384" s="96" t="s">
        <v>1651</v>
      </c>
      <c r="F1384" s="97" t="s">
        <v>2848</v>
      </c>
      <c r="G1384" s="110"/>
      <c r="H1384" s="1098"/>
      <c r="I1384" s="120"/>
      <c r="J1384" s="96" t="s">
        <v>1651</v>
      </c>
      <c r="K1384" s="97" t="s">
        <v>2848</v>
      </c>
      <c r="L1384" s="110"/>
      <c r="M1384" s="1099"/>
      <c r="N1384" s="94"/>
      <c r="O1384" s="96" t="s">
        <v>1651</v>
      </c>
      <c r="P1384" s="97" t="s">
        <v>2848</v>
      </c>
    </row>
    <row r="1385" spans="1:16">
      <c r="A1385" s="1094"/>
      <c r="B1385" s="109"/>
      <c r="C1385" s="1096"/>
      <c r="D1385" s="120"/>
      <c r="E1385" s="96" t="s">
        <v>2849</v>
      </c>
      <c r="F1385" s="97" t="s">
        <v>2850</v>
      </c>
      <c r="G1385" s="109"/>
      <c r="H1385" s="1098"/>
      <c r="I1385" s="120"/>
      <c r="J1385" s="96" t="s">
        <v>2849</v>
      </c>
      <c r="K1385" s="97" t="s">
        <v>2850</v>
      </c>
      <c r="L1385" s="109"/>
      <c r="M1385" s="1099"/>
      <c r="N1385" s="94"/>
      <c r="O1385" s="96" t="s">
        <v>2849</v>
      </c>
      <c r="P1385" s="97" t="s">
        <v>2850</v>
      </c>
    </row>
    <row r="1386" spans="1:16">
      <c r="A1386" s="1094"/>
      <c r="B1386" s="110"/>
      <c r="C1386" s="1096"/>
      <c r="D1386" s="94"/>
      <c r="E1386" s="96"/>
      <c r="F1386" s="97"/>
      <c r="G1386" s="110"/>
      <c r="H1386" s="1098"/>
      <c r="I1386" s="94"/>
      <c r="J1386" s="96"/>
      <c r="K1386" s="97"/>
      <c r="L1386" s="110"/>
      <c r="M1386" s="1099"/>
      <c r="N1386" s="94"/>
      <c r="O1386" s="96"/>
      <c r="P1386" s="97"/>
    </row>
    <row r="1387" spans="1:16">
      <c r="A1387" s="1094"/>
      <c r="B1387" s="107"/>
      <c r="C1387" s="1096"/>
      <c r="D1387" s="113"/>
      <c r="E1387" s="114"/>
      <c r="F1387" s="104"/>
      <c r="G1387" s="107"/>
      <c r="H1387" s="1098"/>
      <c r="I1387" s="113"/>
      <c r="J1387" s="114"/>
      <c r="K1387" s="104"/>
      <c r="L1387" s="107"/>
      <c r="M1387" s="1099"/>
      <c r="N1387" s="113"/>
      <c r="O1387" s="114"/>
      <c r="P1387" s="97"/>
    </row>
    <row r="1388" spans="1:16" ht="17.25" thickBot="1">
      <c r="A1388" s="1094"/>
      <c r="B1388" s="107"/>
      <c r="C1388" s="1097"/>
      <c r="D1388" s="122" t="s">
        <v>132</v>
      </c>
      <c r="E1388" s="123" t="s">
        <v>133</v>
      </c>
      <c r="F1388" s="124"/>
      <c r="G1388" s="107"/>
      <c r="H1388" s="1127"/>
      <c r="I1388" s="122" t="s">
        <v>132</v>
      </c>
      <c r="J1388" s="123" t="s">
        <v>133</v>
      </c>
      <c r="K1388" s="124"/>
      <c r="L1388" s="107"/>
      <c r="M1388" s="1126"/>
      <c r="N1388" s="122" t="s">
        <v>132</v>
      </c>
      <c r="O1388" s="123" t="s">
        <v>133</v>
      </c>
      <c r="P1388" s="97"/>
    </row>
    <row r="1389" spans="1:16">
      <c r="A1389" s="105"/>
      <c r="B1389" s="109"/>
      <c r="C1389" s="1095" t="s">
        <v>695</v>
      </c>
      <c r="D1389" s="118"/>
      <c r="E1389" s="119" t="s">
        <v>137</v>
      </c>
      <c r="F1389" s="125" t="s">
        <v>2854</v>
      </c>
      <c r="G1389" s="109"/>
      <c r="H1389" s="1118" t="s">
        <v>134</v>
      </c>
      <c r="I1389" s="118"/>
      <c r="J1389" s="119" t="s">
        <v>137</v>
      </c>
      <c r="K1389" s="125" t="s">
        <v>2854</v>
      </c>
      <c r="L1389" s="109"/>
      <c r="M1389" s="1120" t="s">
        <v>134</v>
      </c>
      <c r="N1389" s="118"/>
      <c r="O1389" s="119" t="s">
        <v>137</v>
      </c>
      <c r="P1389" s="125" t="s">
        <v>2854</v>
      </c>
    </row>
    <row r="1390" spans="1:16">
      <c r="A1390" s="105"/>
      <c r="B1390" s="110"/>
      <c r="C1390" s="1096"/>
      <c r="D1390" s="94"/>
      <c r="E1390" s="96" t="s">
        <v>196</v>
      </c>
      <c r="F1390" s="97" t="s">
        <v>3639</v>
      </c>
      <c r="G1390" s="110"/>
      <c r="H1390" s="1098"/>
      <c r="I1390" s="94"/>
      <c r="J1390" s="96" t="s">
        <v>196</v>
      </c>
      <c r="K1390" s="97" t="s">
        <v>3639</v>
      </c>
      <c r="L1390" s="110"/>
      <c r="M1390" s="1099"/>
      <c r="N1390" s="94"/>
      <c r="O1390" s="96" t="s">
        <v>196</v>
      </c>
      <c r="P1390" s="97" t="s">
        <v>3639</v>
      </c>
    </row>
    <row r="1391" spans="1:16">
      <c r="A1391" s="105"/>
      <c r="B1391" s="126"/>
      <c r="C1391" s="1096"/>
      <c r="D1391" s="94"/>
      <c r="E1391" s="96" t="s">
        <v>146</v>
      </c>
      <c r="F1391" s="97" t="s">
        <v>2856</v>
      </c>
      <c r="G1391" s="126"/>
      <c r="H1391" s="1098"/>
      <c r="I1391" s="94"/>
      <c r="J1391" s="96" t="s">
        <v>146</v>
      </c>
      <c r="K1391" s="97" t="s">
        <v>2856</v>
      </c>
      <c r="L1391" s="126"/>
      <c r="M1391" s="1099"/>
      <c r="N1391" s="94"/>
      <c r="O1391" s="96" t="s">
        <v>146</v>
      </c>
      <c r="P1391" s="97" t="s">
        <v>2856</v>
      </c>
    </row>
    <row r="1392" spans="1:16" ht="33">
      <c r="A1392" s="105"/>
      <c r="B1392" s="107"/>
      <c r="C1392" s="1096"/>
      <c r="D1392" s="94"/>
      <c r="E1392" s="96" t="s">
        <v>251</v>
      </c>
      <c r="F1392" s="97" t="s">
        <v>2920</v>
      </c>
      <c r="G1392" s="107"/>
      <c r="H1392" s="1098"/>
      <c r="I1392" s="94"/>
      <c r="J1392" s="96" t="s">
        <v>251</v>
      </c>
      <c r="K1392" s="97" t="s">
        <v>2920</v>
      </c>
      <c r="L1392" s="107"/>
      <c r="M1392" s="1099"/>
      <c r="N1392" s="94"/>
      <c r="O1392" s="96" t="s">
        <v>251</v>
      </c>
      <c r="P1392" s="97" t="s">
        <v>2920</v>
      </c>
    </row>
    <row r="1393" spans="1:16" ht="49.5">
      <c r="A1393" s="105"/>
      <c r="B1393" s="109"/>
      <c r="C1393" s="1096"/>
      <c r="D1393" s="94"/>
      <c r="E1393" s="96" t="s">
        <v>197</v>
      </c>
      <c r="F1393" s="97" t="s">
        <v>4467</v>
      </c>
      <c r="G1393" s="109"/>
      <c r="H1393" s="1098"/>
      <c r="I1393" s="94"/>
      <c r="J1393" s="96" t="s">
        <v>197</v>
      </c>
      <c r="K1393" s="97" t="s">
        <v>4467</v>
      </c>
      <c r="L1393" s="109"/>
      <c r="M1393" s="1099"/>
      <c r="N1393" s="94"/>
      <c r="O1393" s="96" t="s">
        <v>197</v>
      </c>
      <c r="P1393" s="97" t="s">
        <v>4467</v>
      </c>
    </row>
    <row r="1394" spans="1:16">
      <c r="A1394" s="105"/>
      <c r="B1394" s="110"/>
      <c r="C1394" s="1096"/>
      <c r="D1394" s="94"/>
      <c r="E1394" s="96" t="s">
        <v>1651</v>
      </c>
      <c r="F1394" s="127" t="s">
        <v>4387</v>
      </c>
      <c r="G1394" s="110"/>
      <c r="H1394" s="1098"/>
      <c r="I1394" s="94"/>
      <c r="J1394" s="96" t="s">
        <v>1651</v>
      </c>
      <c r="K1394" s="127" t="s">
        <v>4387</v>
      </c>
      <c r="L1394" s="110"/>
      <c r="M1394" s="1099"/>
      <c r="N1394" s="94"/>
      <c r="O1394" s="96" t="s">
        <v>1651</v>
      </c>
      <c r="P1394" s="127" t="s">
        <v>4387</v>
      </c>
    </row>
    <row r="1395" spans="1:16">
      <c r="A1395" s="105"/>
      <c r="B1395" s="109"/>
      <c r="C1395" s="1096"/>
      <c r="D1395" s="94"/>
      <c r="E1395" s="96"/>
      <c r="F1395" s="128"/>
      <c r="G1395" s="109"/>
      <c r="H1395" s="1098"/>
      <c r="I1395" s="94"/>
      <c r="J1395" s="96"/>
      <c r="K1395" s="128"/>
      <c r="L1395" s="109"/>
      <c r="M1395" s="1099"/>
      <c r="N1395" s="94"/>
      <c r="O1395" s="96"/>
      <c r="P1395" s="128"/>
    </row>
    <row r="1396" spans="1:16">
      <c r="A1396" s="105"/>
      <c r="B1396" s="110"/>
      <c r="C1396" s="1096"/>
      <c r="D1396" s="217"/>
      <c r="E1396" s="114"/>
      <c r="F1396" s="216"/>
      <c r="G1396" s="110"/>
      <c r="H1396" s="1098"/>
      <c r="I1396" s="217"/>
      <c r="J1396" s="114"/>
      <c r="K1396" s="216"/>
      <c r="L1396" s="110"/>
      <c r="M1396" s="1099"/>
      <c r="N1396" s="113"/>
      <c r="O1396" s="114"/>
      <c r="P1396" s="216"/>
    </row>
    <row r="1397" spans="1:16">
      <c r="A1397" s="105"/>
      <c r="B1397" s="109"/>
      <c r="C1397" s="1096"/>
      <c r="D1397" s="217"/>
      <c r="E1397" s="114"/>
      <c r="F1397" s="216"/>
      <c r="G1397" s="109"/>
      <c r="H1397" s="1098"/>
      <c r="I1397" s="217"/>
      <c r="J1397" s="114"/>
      <c r="K1397" s="216"/>
      <c r="L1397" s="109"/>
      <c r="M1397" s="1099"/>
      <c r="N1397" s="113"/>
      <c r="O1397" s="114"/>
      <c r="P1397" s="216"/>
    </row>
    <row r="1398" spans="1:16" ht="17.25" thickBot="1">
      <c r="A1398" s="105"/>
      <c r="B1398" s="110"/>
      <c r="C1398" s="1097"/>
      <c r="D1398" s="129"/>
      <c r="E1398" s="130"/>
      <c r="F1398" s="104"/>
      <c r="G1398" s="110"/>
      <c r="H1398" s="1127"/>
      <c r="I1398" s="129"/>
      <c r="J1398" s="130"/>
      <c r="K1398" s="104"/>
      <c r="L1398" s="110"/>
      <c r="M1398" s="1126"/>
      <c r="N1398" s="113"/>
      <c r="O1398" s="131"/>
      <c r="P1398" s="127"/>
    </row>
    <row r="1399" spans="1:16">
      <c r="A1399" s="132"/>
      <c r="B1399" s="109"/>
      <c r="C1399" s="1095" t="s">
        <v>696</v>
      </c>
      <c r="D1399" s="118" t="s">
        <v>136</v>
      </c>
      <c r="E1399" s="133" t="s">
        <v>137</v>
      </c>
      <c r="F1399" s="125" t="s">
        <v>4463</v>
      </c>
      <c r="G1399" s="109"/>
      <c r="H1399" s="1118" t="s">
        <v>135</v>
      </c>
      <c r="I1399" s="118" t="s">
        <v>136</v>
      </c>
      <c r="J1399" s="133" t="s">
        <v>137</v>
      </c>
      <c r="K1399" s="125" t="s">
        <v>4501</v>
      </c>
      <c r="L1399" s="109"/>
      <c r="M1399" s="1120" t="s">
        <v>135</v>
      </c>
      <c r="N1399" s="118" t="s">
        <v>136</v>
      </c>
      <c r="O1399" s="133" t="s">
        <v>137</v>
      </c>
      <c r="P1399" s="125" t="s">
        <v>4541</v>
      </c>
    </row>
    <row r="1400" spans="1:16">
      <c r="A1400" s="132"/>
      <c r="B1400" s="110"/>
      <c r="C1400" s="1096"/>
      <c r="D1400" s="94" t="s">
        <v>141</v>
      </c>
      <c r="E1400" s="96" t="s">
        <v>196</v>
      </c>
      <c r="F1400" s="134" t="s">
        <v>4464</v>
      </c>
      <c r="G1400" s="110"/>
      <c r="H1400" s="1098"/>
      <c r="I1400" s="94" t="s">
        <v>141</v>
      </c>
      <c r="J1400" s="96" t="s">
        <v>196</v>
      </c>
      <c r="K1400" s="134" t="s">
        <v>4384</v>
      </c>
      <c r="L1400" s="110"/>
      <c r="M1400" s="1099"/>
      <c r="N1400" s="94" t="s">
        <v>141</v>
      </c>
      <c r="O1400" s="96" t="s">
        <v>196</v>
      </c>
      <c r="P1400" s="134" t="s">
        <v>4384</v>
      </c>
    </row>
    <row r="1401" spans="1:16">
      <c r="A1401" s="132"/>
      <c r="B1401" s="135"/>
      <c r="C1401" s="1096"/>
      <c r="D1401" s="94" t="s">
        <v>145</v>
      </c>
      <c r="E1401" s="96" t="s">
        <v>146</v>
      </c>
      <c r="F1401" s="97" t="s">
        <v>2857</v>
      </c>
      <c r="G1401" s="135"/>
      <c r="H1401" s="1098"/>
      <c r="I1401" s="94" t="s">
        <v>145</v>
      </c>
      <c r="J1401" s="96" t="s">
        <v>146</v>
      </c>
      <c r="K1401" s="97" t="s">
        <v>2857</v>
      </c>
      <c r="L1401" s="135"/>
      <c r="M1401" s="1099"/>
      <c r="N1401" s="94" t="s">
        <v>145</v>
      </c>
      <c r="O1401" s="96" t="s">
        <v>146</v>
      </c>
      <c r="P1401" s="97" t="s">
        <v>2857</v>
      </c>
    </row>
    <row r="1402" spans="1:16">
      <c r="A1402" s="132"/>
      <c r="B1402" s="110"/>
      <c r="C1402" s="1096"/>
      <c r="D1402" s="94" t="s">
        <v>147</v>
      </c>
      <c r="E1402" s="96" t="s">
        <v>251</v>
      </c>
      <c r="F1402" s="104" t="s">
        <v>2858</v>
      </c>
      <c r="G1402" s="110"/>
      <c r="H1402" s="1098"/>
      <c r="I1402" s="94" t="s">
        <v>147</v>
      </c>
      <c r="J1402" s="96" t="s">
        <v>251</v>
      </c>
      <c r="K1402" s="104" t="s">
        <v>2858</v>
      </c>
      <c r="L1402" s="110"/>
      <c r="M1402" s="1099"/>
      <c r="N1402" s="94" t="s">
        <v>147</v>
      </c>
      <c r="O1402" s="96" t="s">
        <v>251</v>
      </c>
      <c r="P1402" s="104" t="s">
        <v>2858</v>
      </c>
    </row>
    <row r="1403" spans="1:16">
      <c r="A1403" s="132"/>
      <c r="B1403" s="135"/>
      <c r="C1403" s="1096"/>
      <c r="D1403" s="94" t="s">
        <v>1652</v>
      </c>
      <c r="E1403" s="114" t="s">
        <v>197</v>
      </c>
      <c r="F1403" s="136" t="s">
        <v>2859</v>
      </c>
      <c r="G1403" s="135"/>
      <c r="H1403" s="1098"/>
      <c r="I1403" s="94" t="s">
        <v>1652</v>
      </c>
      <c r="J1403" s="114" t="s">
        <v>197</v>
      </c>
      <c r="K1403" s="136" t="s">
        <v>2859</v>
      </c>
      <c r="L1403" s="135"/>
      <c r="M1403" s="1099"/>
      <c r="N1403" s="94" t="s">
        <v>1652</v>
      </c>
      <c r="O1403" s="114" t="s">
        <v>197</v>
      </c>
      <c r="P1403" s="136" t="s">
        <v>2859</v>
      </c>
    </row>
    <row r="1404" spans="1:16">
      <c r="A1404" s="132"/>
      <c r="B1404" s="110"/>
      <c r="C1404" s="1096"/>
      <c r="D1404" s="94"/>
      <c r="E1404" s="96"/>
      <c r="F1404" s="97"/>
      <c r="G1404" s="110"/>
      <c r="H1404" s="1098"/>
      <c r="I1404" s="94"/>
      <c r="J1404" s="96"/>
      <c r="K1404" s="97"/>
      <c r="L1404" s="110"/>
      <c r="M1404" s="1099"/>
      <c r="N1404" s="94"/>
      <c r="O1404" s="96"/>
      <c r="P1404" s="97"/>
    </row>
    <row r="1405" spans="1:16">
      <c r="A1405" s="132"/>
      <c r="B1405" s="135"/>
      <c r="C1405" s="1096"/>
      <c r="D1405" s="94"/>
      <c r="E1405" s="114"/>
      <c r="F1405" s="136"/>
      <c r="G1405" s="135"/>
      <c r="H1405" s="1098"/>
      <c r="I1405" s="94"/>
      <c r="J1405" s="114"/>
      <c r="K1405" s="136"/>
      <c r="L1405" s="135"/>
      <c r="M1405" s="1099"/>
      <c r="N1405" s="94"/>
      <c r="O1405" s="114"/>
      <c r="P1405" s="136"/>
    </row>
    <row r="1406" spans="1:16">
      <c r="A1406" s="132"/>
      <c r="B1406" s="110"/>
      <c r="C1406" s="1096"/>
      <c r="D1406" s="94"/>
      <c r="E1406" s="96"/>
      <c r="F1406" s="97"/>
      <c r="G1406" s="110"/>
      <c r="H1406" s="1098"/>
      <c r="I1406" s="94"/>
      <c r="J1406" s="96"/>
      <c r="K1406" s="97"/>
      <c r="L1406" s="110"/>
      <c r="M1406" s="1099"/>
      <c r="N1406" s="94"/>
      <c r="O1406" s="96"/>
      <c r="P1406" s="97"/>
    </row>
    <row r="1407" spans="1:16">
      <c r="A1407" s="132"/>
      <c r="B1407" s="135"/>
      <c r="C1407" s="1096"/>
      <c r="D1407" s="94"/>
      <c r="E1407" s="96"/>
      <c r="F1407" s="97"/>
      <c r="G1407" s="135"/>
      <c r="H1407" s="1098"/>
      <c r="I1407" s="94"/>
      <c r="J1407" s="96"/>
      <c r="K1407" s="97"/>
      <c r="L1407" s="135"/>
      <c r="M1407" s="1099"/>
      <c r="N1407" s="94"/>
      <c r="O1407" s="96"/>
      <c r="P1407" s="97"/>
    </row>
    <row r="1408" spans="1:16" ht="17.25" thickBot="1">
      <c r="A1408" s="132"/>
      <c r="B1408" s="110"/>
      <c r="C1408" s="1097"/>
      <c r="D1408" s="115"/>
      <c r="E1408" s="116"/>
      <c r="F1408" s="117"/>
      <c r="G1408" s="110"/>
      <c r="H1408" s="1127"/>
      <c r="I1408" s="115"/>
      <c r="J1408" s="130"/>
      <c r="K1408" s="104"/>
      <c r="L1408" s="110"/>
      <c r="M1408" s="1126"/>
      <c r="N1408" s="115"/>
      <c r="O1408" s="130"/>
      <c r="P1408" s="104"/>
    </row>
    <row r="1409" spans="1:16">
      <c r="A1409" s="132"/>
      <c r="B1409" s="135"/>
      <c r="C1409" s="1095" t="s">
        <v>697</v>
      </c>
      <c r="D1409" s="137" t="s">
        <v>150</v>
      </c>
      <c r="E1409" s="138"/>
      <c r="F1409" s="139" t="s">
        <v>151</v>
      </c>
      <c r="G1409" s="135"/>
      <c r="H1409" s="1118" t="s">
        <v>149</v>
      </c>
      <c r="I1409" s="137" t="s">
        <v>150</v>
      </c>
      <c r="J1409" s="138"/>
      <c r="K1409" s="139" t="s">
        <v>151</v>
      </c>
      <c r="L1409" s="135"/>
      <c r="M1409" s="1120" t="s">
        <v>149</v>
      </c>
      <c r="N1409" s="137" t="s">
        <v>150</v>
      </c>
      <c r="O1409" s="138"/>
      <c r="P1409" s="139" t="s">
        <v>151</v>
      </c>
    </row>
    <row r="1410" spans="1:16">
      <c r="A1410" s="132"/>
      <c r="B1410" s="110"/>
      <c r="C1410" s="1096"/>
      <c r="D1410" s="120"/>
      <c r="E1410" s="121"/>
      <c r="F1410" s="140"/>
      <c r="G1410" s="110"/>
      <c r="H1410" s="1098"/>
      <c r="I1410" s="94" t="s">
        <v>4514</v>
      </c>
      <c r="J1410" s="96"/>
      <c r="K1410" s="97" t="s">
        <v>4515</v>
      </c>
      <c r="L1410" s="110"/>
      <c r="M1410" s="1099"/>
      <c r="N1410" s="94"/>
      <c r="O1410" s="96"/>
      <c r="P1410" s="97"/>
    </row>
    <row r="1411" spans="1:16">
      <c r="A1411" s="132"/>
      <c r="B1411" s="135"/>
      <c r="C1411" s="1096"/>
      <c r="D1411" s="94"/>
      <c r="E1411" s="96"/>
      <c r="F1411" s="97"/>
      <c r="G1411" s="135"/>
      <c r="H1411" s="1098"/>
      <c r="I1411" s="94" t="s">
        <v>4404</v>
      </c>
      <c r="J1411" s="96"/>
      <c r="K1411" s="97" t="s">
        <v>4513</v>
      </c>
      <c r="L1411" s="135"/>
      <c r="M1411" s="1099"/>
      <c r="N1411" s="94"/>
      <c r="O1411" s="96"/>
      <c r="P1411" s="97"/>
    </row>
    <row r="1412" spans="1:16">
      <c r="A1412" s="132"/>
      <c r="B1412" s="110"/>
      <c r="C1412" s="1096"/>
      <c r="D1412" s="113"/>
      <c r="E1412" s="114"/>
      <c r="F1412" s="104"/>
      <c r="G1412" s="110"/>
      <c r="H1412" s="1098"/>
      <c r="I1412" s="113"/>
      <c r="J1412" s="114"/>
      <c r="K1412" s="104"/>
      <c r="L1412" s="110"/>
      <c r="M1412" s="1099"/>
      <c r="N1412" s="113"/>
      <c r="O1412" s="114"/>
      <c r="P1412" s="104"/>
    </row>
    <row r="1413" spans="1:16">
      <c r="A1413" s="1122"/>
      <c r="B1413" s="135"/>
      <c r="C1413" s="1096"/>
      <c r="D1413" s="94"/>
      <c r="E1413" s="96"/>
      <c r="F1413" s="97"/>
      <c r="G1413" s="135"/>
      <c r="H1413" s="1098"/>
      <c r="I1413" s="94"/>
      <c r="J1413" s="96"/>
      <c r="K1413" s="97"/>
      <c r="L1413" s="135"/>
      <c r="M1413" s="1099"/>
      <c r="N1413" s="94"/>
      <c r="O1413" s="96"/>
      <c r="P1413" s="97"/>
    </row>
    <row r="1414" spans="1:16">
      <c r="A1414" s="1122"/>
      <c r="B1414" s="110"/>
      <c r="C1414" s="1096"/>
      <c r="D1414" s="94"/>
      <c r="E1414" s="96"/>
      <c r="F1414" s="97"/>
      <c r="G1414" s="110"/>
      <c r="H1414" s="1098"/>
      <c r="I1414" s="94"/>
      <c r="J1414" s="96"/>
      <c r="K1414" s="97"/>
      <c r="L1414" s="110"/>
      <c r="M1414" s="1099"/>
      <c r="N1414" s="94"/>
      <c r="O1414" s="96"/>
      <c r="P1414" s="97"/>
    </row>
    <row r="1415" spans="1:16">
      <c r="A1415" s="1122"/>
      <c r="B1415" s="135"/>
      <c r="C1415" s="1096"/>
      <c r="D1415" s="113"/>
      <c r="E1415" s="114"/>
      <c r="F1415" s="104"/>
      <c r="G1415" s="135"/>
      <c r="H1415" s="1098"/>
      <c r="I1415" s="113"/>
      <c r="J1415" s="114"/>
      <c r="K1415" s="104"/>
      <c r="L1415" s="135"/>
      <c r="M1415" s="1099"/>
      <c r="N1415" s="113"/>
      <c r="O1415" s="114"/>
      <c r="P1415" s="104"/>
    </row>
    <row r="1416" spans="1:16" ht="17.25" thickBot="1">
      <c r="A1416" s="1123"/>
      <c r="B1416" s="141"/>
      <c r="C1416" s="1117"/>
      <c r="D1416" s="142"/>
      <c r="E1416" s="143"/>
      <c r="F1416" s="144"/>
      <c r="G1416" s="141"/>
      <c r="H1416" s="1119"/>
      <c r="I1416" s="142"/>
      <c r="J1416" s="143"/>
      <c r="K1416" s="144"/>
      <c r="L1416" s="141"/>
      <c r="M1416" s="1121"/>
      <c r="N1416" s="142"/>
      <c r="O1416" s="143"/>
      <c r="P1416" s="144"/>
    </row>
    <row r="1417" spans="1:16" s="146" customFormat="1" ht="27" customHeight="1" thickTop="1" thickBot="1">
      <c r="A1417" s="145"/>
      <c r="B1417" s="1124" t="s">
        <v>152</v>
      </c>
      <c r="C1417" s="1124"/>
      <c r="D1417" s="1124"/>
      <c r="E1417" s="1124"/>
      <c r="F1417" s="1124"/>
      <c r="G1417" s="1125" t="s">
        <v>153</v>
      </c>
      <c r="H1417" s="1125"/>
      <c r="I1417" s="1125"/>
      <c r="J1417" s="1125"/>
      <c r="K1417" s="1125"/>
      <c r="L1417" s="1125"/>
      <c r="M1417" s="1125"/>
      <c r="N1417" s="1128" t="s">
        <v>154</v>
      </c>
      <c r="O1417" s="1128"/>
      <c r="P1417" s="1128"/>
    </row>
    <row r="1418" spans="1:16" s="159" customFormat="1" ht="21.75" customHeight="1" thickTop="1" thickBot="1">
      <c r="A1418" s="147" t="s">
        <v>0</v>
      </c>
      <c r="B1418" s="148"/>
      <c r="C1418" s="149" t="s">
        <v>155</v>
      </c>
      <c r="D1418" s="150" t="s">
        <v>156</v>
      </c>
      <c r="E1418" s="151" t="s">
        <v>157</v>
      </c>
      <c r="F1418" s="152" t="s">
        <v>158</v>
      </c>
      <c r="G1418" s="153" t="s">
        <v>159</v>
      </c>
      <c r="H1418" s="154" t="s">
        <v>150</v>
      </c>
      <c r="I1418" s="155" t="s">
        <v>156</v>
      </c>
      <c r="J1418" s="155" t="s">
        <v>157</v>
      </c>
      <c r="K1418" s="155" t="s">
        <v>158</v>
      </c>
      <c r="L1418" s="154" t="s">
        <v>160</v>
      </c>
      <c r="M1418" s="156" t="s">
        <v>161</v>
      </c>
      <c r="N1418" s="157" t="s">
        <v>155</v>
      </c>
      <c r="O1418" s="151" t="s">
        <v>157</v>
      </c>
      <c r="P1418" s="158" t="s">
        <v>158</v>
      </c>
    </row>
    <row r="1419" spans="1:16" s="172" customFormat="1" ht="17.25" thickTop="1">
      <c r="A1419" s="1137">
        <f>A1333</f>
        <v>46156</v>
      </c>
      <c r="B1419" s="1132" t="s">
        <v>698</v>
      </c>
      <c r="C1419" s="160" t="s">
        <v>879</v>
      </c>
      <c r="D1419" s="161" t="s">
        <v>1013</v>
      </c>
      <c r="E1419" s="162" t="s">
        <v>137</v>
      </c>
      <c r="F1419" s="163" t="s">
        <v>1874</v>
      </c>
      <c r="G1419" s="164" t="s">
        <v>1610</v>
      </c>
      <c r="H1419" s="165" t="s">
        <v>4453</v>
      </c>
      <c r="I1419" s="166" t="s">
        <v>3274</v>
      </c>
      <c r="J1419" s="166" t="s">
        <v>4172</v>
      </c>
      <c r="K1419" s="167" t="s">
        <v>4454</v>
      </c>
      <c r="L1419" s="168"/>
      <c r="M1419" s="169"/>
      <c r="N1419" s="170"/>
      <c r="O1419" s="166"/>
      <c r="P1419" s="171"/>
    </row>
    <row r="1420" spans="1:16" s="172" customFormat="1">
      <c r="A1420" s="1138"/>
      <c r="B1420" s="1133"/>
      <c r="C1420" s="173"/>
      <c r="D1420" s="174"/>
      <c r="E1420" s="175"/>
      <c r="F1420" s="176"/>
      <c r="G1420" s="173" t="s">
        <v>1610</v>
      </c>
      <c r="H1420" s="177" t="s">
        <v>535</v>
      </c>
      <c r="I1420" s="175" t="s">
        <v>3274</v>
      </c>
      <c r="J1420" s="175" t="s">
        <v>4113</v>
      </c>
      <c r="K1420" s="178" t="s">
        <v>4455</v>
      </c>
      <c r="L1420" s="179"/>
      <c r="M1420" s="180"/>
      <c r="N1420" s="181"/>
      <c r="O1420" s="175"/>
      <c r="P1420" s="182"/>
    </row>
    <row r="1421" spans="1:16" s="172" customFormat="1">
      <c r="A1421" s="1138"/>
      <c r="B1421" s="1133"/>
      <c r="C1421" s="173"/>
      <c r="D1421" s="174"/>
      <c r="E1421" s="175"/>
      <c r="F1421" s="176"/>
      <c r="G1421" s="173"/>
      <c r="H1421" s="183"/>
      <c r="I1421" s="175"/>
      <c r="J1421" s="175"/>
      <c r="K1421" s="178"/>
      <c r="L1421" s="184"/>
      <c r="M1421" s="180"/>
      <c r="N1421" s="181"/>
      <c r="O1421" s="175"/>
      <c r="P1421" s="182"/>
    </row>
    <row r="1422" spans="1:16" s="172" customFormat="1">
      <c r="A1422" s="1138"/>
      <c r="B1422" s="1133"/>
      <c r="C1422" s="173"/>
      <c r="D1422" s="218"/>
      <c r="E1422" s="175"/>
      <c r="F1422" s="176"/>
      <c r="G1422" s="173"/>
      <c r="H1422" s="183"/>
      <c r="I1422" s="175"/>
      <c r="J1422" s="175"/>
      <c r="K1422" s="187"/>
      <c r="L1422" s="184"/>
      <c r="M1422" s="180"/>
      <c r="N1422" s="181"/>
      <c r="O1422" s="175"/>
      <c r="P1422" s="182"/>
    </row>
    <row r="1423" spans="1:16" s="172" customFormat="1">
      <c r="A1423" s="1138"/>
      <c r="B1423" s="1133"/>
      <c r="C1423" s="173"/>
      <c r="D1423" s="185"/>
      <c r="E1423" s="175"/>
      <c r="F1423" s="182"/>
      <c r="G1423" s="173"/>
      <c r="H1423" s="186"/>
      <c r="I1423" s="175"/>
      <c r="J1423" s="175"/>
      <c r="K1423" s="187"/>
      <c r="L1423" s="184"/>
      <c r="M1423" s="180"/>
      <c r="N1423" s="181"/>
      <c r="O1423" s="175"/>
      <c r="P1423" s="182"/>
    </row>
    <row r="1424" spans="1:16" s="172" customFormat="1">
      <c r="A1424" s="1138"/>
      <c r="B1424" s="1133"/>
      <c r="C1424" s="173"/>
      <c r="D1424" s="174"/>
      <c r="E1424" s="175"/>
      <c r="F1424" s="188"/>
      <c r="G1424" s="198"/>
      <c r="H1424" s="183"/>
      <c r="I1424" s="191"/>
      <c r="J1424" s="175"/>
      <c r="K1424" s="178"/>
      <c r="L1424" s="189"/>
      <c r="M1424" s="190"/>
      <c r="N1424" s="181"/>
      <c r="O1424" s="175"/>
      <c r="P1424" s="182"/>
    </row>
    <row r="1425" spans="1:16" s="172" customFormat="1">
      <c r="A1425" s="1138"/>
      <c r="B1425" s="1133"/>
      <c r="C1425" s="173"/>
      <c r="D1425" s="174"/>
      <c r="E1425" s="175"/>
      <c r="F1425" s="182"/>
      <c r="G1425" s="173"/>
      <c r="H1425" s="183"/>
      <c r="I1425" s="191"/>
      <c r="J1425" s="175"/>
      <c r="K1425" s="178"/>
      <c r="L1425" s="184"/>
      <c r="M1425" s="180"/>
      <c r="N1425" s="181"/>
      <c r="O1425" s="175"/>
      <c r="P1425" s="182"/>
    </row>
    <row r="1426" spans="1:16" s="172" customFormat="1">
      <c r="A1426" s="1138"/>
      <c r="B1426" s="1133"/>
      <c r="C1426" s="173"/>
      <c r="D1426" s="174"/>
      <c r="E1426" s="175"/>
      <c r="F1426" s="182"/>
      <c r="G1426" s="219"/>
      <c r="H1426" s="183"/>
      <c r="I1426" s="175"/>
      <c r="J1426" s="175"/>
      <c r="K1426" s="178"/>
      <c r="L1426" s="184"/>
      <c r="M1426" s="180"/>
      <c r="N1426" s="181"/>
      <c r="O1426" s="175"/>
      <c r="P1426" s="182"/>
    </row>
    <row r="1427" spans="1:16" s="172" customFormat="1">
      <c r="A1427" s="1138"/>
      <c r="B1427" s="1133"/>
      <c r="C1427" s="173"/>
      <c r="D1427" s="174"/>
      <c r="E1427" s="175"/>
      <c r="F1427" s="188"/>
      <c r="G1427" s="173"/>
      <c r="H1427" s="183"/>
      <c r="I1427" s="191"/>
      <c r="J1427" s="175"/>
      <c r="K1427" s="178"/>
      <c r="L1427" s="184"/>
      <c r="M1427" s="180"/>
      <c r="N1427" s="181"/>
      <c r="O1427" s="175"/>
      <c r="P1427" s="182"/>
    </row>
    <row r="1428" spans="1:16" s="172" customFormat="1">
      <c r="A1428" s="1138"/>
      <c r="B1428" s="1133"/>
      <c r="C1428" s="173"/>
      <c r="D1428" s="174"/>
      <c r="E1428" s="175"/>
      <c r="F1428" s="182"/>
      <c r="G1428" s="173"/>
      <c r="H1428" s="183"/>
      <c r="I1428" s="191"/>
      <c r="J1428" s="175"/>
      <c r="K1428" s="178"/>
      <c r="L1428" s="184"/>
      <c r="M1428" s="180"/>
      <c r="N1428" s="181"/>
      <c r="O1428" s="175"/>
      <c r="P1428" s="182"/>
    </row>
    <row r="1429" spans="1:16" s="172" customFormat="1">
      <c r="A1429" s="1138"/>
      <c r="B1429" s="1133"/>
      <c r="C1429" s="192"/>
      <c r="D1429" s="193"/>
      <c r="E1429" s="194"/>
      <c r="F1429" s="195"/>
      <c r="G1429" s="173"/>
      <c r="H1429" s="177"/>
      <c r="I1429" s="175"/>
      <c r="J1429" s="175"/>
      <c r="K1429" s="178"/>
      <c r="L1429" s="184"/>
      <c r="M1429" s="180"/>
      <c r="N1429" s="196"/>
      <c r="O1429" s="194"/>
      <c r="P1429" s="195"/>
    </row>
    <row r="1430" spans="1:16" s="172" customFormat="1">
      <c r="A1430" s="1138"/>
      <c r="B1430" s="1133"/>
      <c r="C1430" s="192"/>
      <c r="D1430" s="193"/>
      <c r="E1430" s="194"/>
      <c r="F1430" s="195"/>
      <c r="G1430" s="198"/>
      <c r="H1430" s="183"/>
      <c r="I1430" s="191"/>
      <c r="J1430" s="175"/>
      <c r="K1430" s="178"/>
      <c r="L1430" s="184"/>
      <c r="M1430" s="180"/>
      <c r="N1430" s="196"/>
      <c r="O1430" s="194"/>
      <c r="P1430" s="195"/>
    </row>
    <row r="1431" spans="1:16" s="172" customFormat="1">
      <c r="A1431" s="1138"/>
      <c r="B1431" s="1133"/>
      <c r="C1431" s="192"/>
      <c r="D1431" s="193"/>
      <c r="E1431" s="194"/>
      <c r="F1431" s="195"/>
      <c r="G1431" s="173"/>
      <c r="H1431" s="199"/>
      <c r="I1431" s="191"/>
      <c r="J1431" s="200"/>
      <c r="K1431" s="197"/>
      <c r="L1431" s="184"/>
      <c r="M1431" s="180"/>
      <c r="N1431" s="196"/>
      <c r="O1431" s="194"/>
      <c r="P1431" s="195"/>
    </row>
    <row r="1432" spans="1:16" s="172" customFormat="1">
      <c r="A1432" s="1138"/>
      <c r="B1432" s="1133"/>
      <c r="C1432" s="192"/>
      <c r="D1432" s="193"/>
      <c r="E1432" s="194"/>
      <c r="F1432" s="195"/>
      <c r="G1432" s="173"/>
      <c r="H1432" s="201"/>
      <c r="I1432" s="175"/>
      <c r="J1432" s="175"/>
      <c r="K1432" s="178"/>
      <c r="L1432" s="184"/>
      <c r="M1432" s="180"/>
      <c r="N1432" s="196"/>
      <c r="O1432" s="194"/>
      <c r="P1432" s="195"/>
    </row>
    <row r="1433" spans="1:16" s="172" customFormat="1">
      <c r="A1433" s="1138"/>
      <c r="B1433" s="1133"/>
      <c r="C1433" s="192"/>
      <c r="D1433" s="193"/>
      <c r="E1433" s="194"/>
      <c r="F1433" s="195"/>
      <c r="G1433" s="198"/>
      <c r="H1433" s="183"/>
      <c r="I1433" s="200"/>
      <c r="J1433" s="200"/>
      <c r="K1433" s="197"/>
      <c r="L1433" s="184"/>
      <c r="M1433" s="180"/>
      <c r="N1433" s="196"/>
      <c r="O1433" s="194"/>
      <c r="P1433" s="195"/>
    </row>
    <row r="1434" spans="1:16" s="172" customFormat="1">
      <c r="A1434" s="1138"/>
      <c r="B1434" s="1133"/>
      <c r="C1434" s="192"/>
      <c r="D1434" s="193"/>
      <c r="E1434" s="194"/>
      <c r="F1434" s="195"/>
      <c r="G1434" s="173"/>
      <c r="H1434" s="183"/>
      <c r="I1434" s="200"/>
      <c r="J1434" s="200"/>
      <c r="K1434" s="197"/>
      <c r="L1434" s="179"/>
      <c r="M1434" s="180"/>
      <c r="N1434" s="196"/>
      <c r="O1434" s="194"/>
      <c r="P1434" s="195"/>
    </row>
    <row r="1435" spans="1:16" s="172" customFormat="1">
      <c r="A1435" s="1138"/>
      <c r="B1435" s="1133"/>
      <c r="C1435" s="192"/>
      <c r="D1435" s="193"/>
      <c r="E1435" s="194"/>
      <c r="F1435" s="195"/>
      <c r="G1435" s="192"/>
      <c r="H1435" s="201"/>
      <c r="I1435" s="202"/>
      <c r="J1435" s="202"/>
      <c r="K1435" s="203"/>
      <c r="L1435" s="204"/>
      <c r="M1435" s="190"/>
      <c r="N1435" s="196"/>
      <c r="O1435" s="194"/>
      <c r="P1435" s="195"/>
    </row>
    <row r="1436" spans="1:16" s="172" customFormat="1">
      <c r="A1436" s="1138"/>
      <c r="B1436" s="1133"/>
      <c r="C1436" s="192"/>
      <c r="D1436" s="193"/>
      <c r="E1436" s="194"/>
      <c r="F1436" s="195"/>
      <c r="G1436" s="192"/>
      <c r="H1436" s="201"/>
      <c r="I1436" s="202"/>
      <c r="J1436" s="202"/>
      <c r="K1436" s="203"/>
      <c r="L1436" s="204"/>
      <c r="M1436" s="190"/>
      <c r="N1436" s="196"/>
      <c r="O1436" s="194"/>
      <c r="P1436" s="195"/>
    </row>
    <row r="1437" spans="1:16" s="172" customFormat="1">
      <c r="A1437" s="1138"/>
      <c r="B1437" s="1133"/>
      <c r="C1437" s="192"/>
      <c r="D1437" s="193"/>
      <c r="E1437" s="194"/>
      <c r="F1437" s="195"/>
      <c r="G1437" s="192"/>
      <c r="H1437" s="201"/>
      <c r="I1437" s="202"/>
      <c r="J1437" s="202"/>
      <c r="K1437" s="203"/>
      <c r="L1437" s="204"/>
      <c r="M1437" s="190"/>
      <c r="N1437" s="196"/>
      <c r="O1437" s="194"/>
      <c r="P1437" s="195"/>
    </row>
    <row r="1438" spans="1:16" s="172" customFormat="1" ht="17.25" thickBot="1">
      <c r="A1438" s="1139"/>
      <c r="B1438" s="1134"/>
      <c r="C1438" s="205"/>
      <c r="D1438" s="206"/>
      <c r="E1438" s="207"/>
      <c r="F1438" s="208"/>
      <c r="G1438" s="209"/>
      <c r="H1438" s="210"/>
      <c r="I1438" s="211"/>
      <c r="J1438" s="211"/>
      <c r="K1438" s="212"/>
      <c r="L1438" s="213"/>
      <c r="M1438" s="214"/>
      <c r="N1438" s="215"/>
      <c r="O1438" s="207"/>
      <c r="P1438" s="208"/>
    </row>
    <row r="1439" spans="1:16" s="71" customFormat="1" ht="18" customHeight="1" thickTop="1" thickBot="1">
      <c r="A1439" s="1135">
        <f>A1333+1</f>
        <v>46157</v>
      </c>
      <c r="B1439" s="90" t="s">
        <v>162</v>
      </c>
      <c r="C1439" s="1095" t="s">
        <v>693</v>
      </c>
      <c r="D1439" s="91" t="s">
        <v>114</v>
      </c>
      <c r="E1439" s="92" t="s">
        <v>164</v>
      </c>
      <c r="F1439" s="93"/>
      <c r="G1439" s="90" t="s">
        <v>162</v>
      </c>
      <c r="H1439" s="1098" t="s">
        <v>163</v>
      </c>
      <c r="I1439" s="91" t="s">
        <v>114</v>
      </c>
      <c r="J1439" s="92" t="s">
        <v>164</v>
      </c>
      <c r="K1439" s="93"/>
      <c r="L1439" s="90" t="s">
        <v>162</v>
      </c>
      <c r="M1439" s="1099" t="s">
        <v>163</v>
      </c>
      <c r="N1439" s="91" t="s">
        <v>114</v>
      </c>
      <c r="O1439" s="92" t="s">
        <v>164</v>
      </c>
      <c r="P1439" s="93"/>
    </row>
    <row r="1440" spans="1:16" ht="18" customHeight="1">
      <c r="A1440" s="1136"/>
      <c r="B1440" s="1100"/>
      <c r="C1440" s="1096"/>
      <c r="D1440" s="94" t="s">
        <v>116</v>
      </c>
      <c r="E1440" s="95" t="s">
        <v>142</v>
      </c>
      <c r="F1440" s="93"/>
      <c r="G1440" s="1100"/>
      <c r="H1440" s="1098"/>
      <c r="I1440" s="94" t="s">
        <v>116</v>
      </c>
      <c r="J1440" s="95" t="s">
        <v>142</v>
      </c>
      <c r="K1440" s="93"/>
      <c r="L1440" s="1100"/>
      <c r="M1440" s="1099"/>
      <c r="N1440" s="94" t="s">
        <v>116</v>
      </c>
      <c r="O1440" s="95" t="s">
        <v>142</v>
      </c>
      <c r="P1440" s="93"/>
    </row>
    <row r="1441" spans="1:16" ht="17.25" thickBot="1">
      <c r="A1441" s="1136"/>
      <c r="B1441" s="1101"/>
      <c r="C1441" s="1096"/>
      <c r="D1441" s="94" t="s">
        <v>165</v>
      </c>
      <c r="E1441" s="96" t="s">
        <v>166</v>
      </c>
      <c r="F1441" s="98"/>
      <c r="G1441" s="1101"/>
      <c r="H1441" s="1098"/>
      <c r="I1441" s="94" t="s">
        <v>165</v>
      </c>
      <c r="J1441" s="96" t="s">
        <v>166</v>
      </c>
      <c r="K1441" s="98"/>
      <c r="L1441" s="1101"/>
      <c r="M1441" s="1099"/>
      <c r="N1441" s="94" t="s">
        <v>165</v>
      </c>
      <c r="O1441" s="96" t="s">
        <v>166</v>
      </c>
      <c r="P1441" s="98"/>
    </row>
    <row r="1442" spans="1:16" ht="17.25" thickBot="1">
      <c r="A1442" s="1136"/>
      <c r="B1442" s="90" t="s">
        <v>167</v>
      </c>
      <c r="C1442" s="1096"/>
      <c r="D1442" s="94"/>
      <c r="E1442" s="96"/>
      <c r="F1442" s="97"/>
      <c r="G1442" s="90" t="s">
        <v>167</v>
      </c>
      <c r="H1442" s="1098"/>
      <c r="I1442" s="94" t="s">
        <v>120</v>
      </c>
      <c r="J1442" s="96" t="s">
        <v>148</v>
      </c>
      <c r="K1442" s="97"/>
      <c r="L1442" s="90" t="s">
        <v>167</v>
      </c>
      <c r="M1442" s="1099"/>
      <c r="N1442" s="94" t="s">
        <v>120</v>
      </c>
      <c r="O1442" s="96" t="s">
        <v>148</v>
      </c>
      <c r="P1442" s="97"/>
    </row>
    <row r="1443" spans="1:16">
      <c r="A1443" s="1136"/>
      <c r="B1443" s="1081"/>
      <c r="C1443" s="1096"/>
      <c r="D1443" s="94"/>
      <c r="E1443" s="96"/>
      <c r="F1443" s="97"/>
      <c r="G1443" s="1081"/>
      <c r="H1443" s="1098"/>
      <c r="I1443" s="94"/>
      <c r="J1443" s="96"/>
      <c r="K1443" s="97"/>
      <c r="L1443" s="1081"/>
      <c r="M1443" s="1099"/>
      <c r="N1443" s="94"/>
      <c r="O1443" s="96"/>
      <c r="P1443" s="97"/>
    </row>
    <row r="1444" spans="1:16">
      <c r="A1444" s="1136"/>
      <c r="B1444" s="1082"/>
      <c r="C1444" s="1096"/>
      <c r="D1444" s="94"/>
      <c r="E1444" s="96"/>
      <c r="F1444" s="97"/>
      <c r="G1444" s="1082"/>
      <c r="H1444" s="1098"/>
      <c r="I1444" s="94"/>
      <c r="J1444" s="96"/>
      <c r="K1444" s="97"/>
      <c r="L1444" s="1082"/>
      <c r="M1444" s="1099"/>
      <c r="N1444" s="94"/>
      <c r="O1444" s="96"/>
      <c r="P1444" s="97"/>
    </row>
    <row r="1445" spans="1:16">
      <c r="A1445" s="1136"/>
      <c r="B1445" s="1083"/>
      <c r="C1445" s="1096"/>
      <c r="D1445" s="94"/>
      <c r="E1445" s="96"/>
      <c r="F1445" s="93"/>
      <c r="G1445" s="1083"/>
      <c r="H1445" s="1098"/>
      <c r="I1445" s="94"/>
      <c r="J1445" s="96"/>
      <c r="K1445" s="93"/>
      <c r="L1445" s="1083"/>
      <c r="M1445" s="1099"/>
      <c r="N1445" s="94"/>
      <c r="O1445" s="96"/>
      <c r="P1445" s="93"/>
    </row>
    <row r="1446" spans="1:16">
      <c r="A1446" s="1136"/>
      <c r="B1446" s="1082"/>
      <c r="C1446" s="1096"/>
      <c r="D1446" s="94"/>
      <c r="E1446" s="96"/>
      <c r="F1446" s="99"/>
      <c r="G1446" s="1082"/>
      <c r="H1446" s="1098"/>
      <c r="I1446" s="94"/>
      <c r="J1446" s="96"/>
      <c r="K1446" s="99"/>
      <c r="L1446" s="1082"/>
      <c r="M1446" s="1099"/>
      <c r="N1446" s="94"/>
      <c r="O1446" s="96"/>
      <c r="P1446" s="93"/>
    </row>
    <row r="1447" spans="1:16">
      <c r="A1447" s="1136"/>
      <c r="B1447" s="1083"/>
      <c r="C1447" s="1096"/>
      <c r="D1447" s="94"/>
      <c r="E1447" s="96"/>
      <c r="F1447" s="102"/>
      <c r="G1447" s="1083"/>
      <c r="H1447" s="1098"/>
      <c r="I1447" s="94"/>
      <c r="J1447" s="96"/>
      <c r="K1447" s="102"/>
      <c r="L1447" s="1083"/>
      <c r="M1447" s="1099"/>
      <c r="N1447" s="94"/>
      <c r="O1447" s="96"/>
      <c r="P1447" s="99"/>
    </row>
    <row r="1448" spans="1:16" ht="17.25" thickBot="1">
      <c r="A1448" s="1136"/>
      <c r="B1448" s="1082"/>
      <c r="C1448" s="1096"/>
      <c r="D1448" s="94"/>
      <c r="E1448" s="96"/>
      <c r="F1448" s="99"/>
      <c r="G1448" s="1082"/>
      <c r="H1448" s="1098"/>
      <c r="I1448" s="94"/>
      <c r="J1448" s="96"/>
      <c r="K1448" s="99"/>
      <c r="L1448" s="1082"/>
      <c r="M1448" s="1099"/>
      <c r="N1448" s="94"/>
      <c r="O1448" s="96"/>
      <c r="P1448" s="99"/>
    </row>
    <row r="1449" spans="1:16" ht="17.25" thickBot="1">
      <c r="A1449" s="1136"/>
      <c r="B1449" s="100" t="s">
        <v>168</v>
      </c>
      <c r="C1449" s="1096"/>
      <c r="D1449" s="94"/>
      <c r="E1449" s="96"/>
      <c r="F1449" s="99"/>
      <c r="G1449" s="100" t="s">
        <v>168</v>
      </c>
      <c r="H1449" s="1098"/>
      <c r="I1449" s="94"/>
      <c r="J1449" s="96"/>
      <c r="K1449" s="99"/>
      <c r="L1449" s="100" t="s">
        <v>168</v>
      </c>
      <c r="M1449" s="1099"/>
      <c r="N1449" s="94"/>
      <c r="O1449" s="96"/>
      <c r="P1449" s="99"/>
    </row>
    <row r="1450" spans="1:16">
      <c r="A1450" s="1136"/>
      <c r="B1450" s="1111"/>
      <c r="C1450" s="1096"/>
      <c r="D1450" s="94"/>
      <c r="E1450" s="96"/>
      <c r="F1450" s="99"/>
      <c r="G1450" s="1111"/>
      <c r="H1450" s="1098"/>
      <c r="I1450" s="94"/>
      <c r="J1450" s="96"/>
      <c r="K1450" s="99"/>
      <c r="L1450" s="1111"/>
      <c r="M1450" s="1099"/>
      <c r="N1450" s="94"/>
      <c r="O1450" s="96"/>
      <c r="P1450" s="99"/>
    </row>
    <row r="1451" spans="1:16">
      <c r="A1451" s="1136"/>
      <c r="B1451" s="1112"/>
      <c r="C1451" s="1096"/>
      <c r="D1451" s="94"/>
      <c r="E1451" s="96"/>
      <c r="F1451" s="99"/>
      <c r="G1451" s="1112"/>
      <c r="H1451" s="1098"/>
      <c r="I1451" s="94"/>
      <c r="J1451" s="96"/>
      <c r="K1451" s="99"/>
      <c r="L1451" s="1112"/>
      <c r="M1451" s="1099"/>
      <c r="N1451" s="94"/>
      <c r="O1451" s="96"/>
      <c r="P1451" s="97"/>
    </row>
    <row r="1452" spans="1:16" ht="17.25" thickBot="1">
      <c r="A1452" s="1136"/>
      <c r="B1452" s="1113"/>
      <c r="C1452" s="1096"/>
      <c r="D1452" s="94"/>
      <c r="E1452" s="96"/>
      <c r="F1452" s="97"/>
      <c r="G1452" s="1113"/>
      <c r="H1452" s="1098"/>
      <c r="I1452" s="94"/>
      <c r="J1452" s="96"/>
      <c r="K1452" s="97"/>
      <c r="L1452" s="1113"/>
      <c r="M1452" s="1099"/>
      <c r="N1452" s="94"/>
      <c r="O1452" s="96"/>
      <c r="P1452" s="97"/>
    </row>
    <row r="1453" spans="1:16" ht="17.25" thickBot="1">
      <c r="A1453" s="1136"/>
      <c r="B1453" s="100" t="s">
        <v>123</v>
      </c>
      <c r="C1453" s="1096"/>
      <c r="D1453" s="94"/>
      <c r="E1453" s="96"/>
      <c r="F1453" s="97"/>
      <c r="G1453" s="100" t="s">
        <v>123</v>
      </c>
      <c r="H1453" s="1098"/>
      <c r="I1453" s="94"/>
      <c r="J1453" s="96"/>
      <c r="K1453" s="97"/>
      <c r="L1453" s="100" t="s">
        <v>123</v>
      </c>
      <c r="M1453" s="1099"/>
      <c r="N1453" s="94"/>
      <c r="O1453" s="96"/>
      <c r="P1453" s="97"/>
    </row>
    <row r="1454" spans="1:16">
      <c r="A1454" s="1136"/>
      <c r="B1454" s="1106"/>
      <c r="C1454" s="1096"/>
      <c r="D1454" s="94"/>
      <c r="E1454" s="96"/>
      <c r="F1454" s="97"/>
      <c r="G1454" s="1106"/>
      <c r="H1454" s="1098"/>
      <c r="I1454" s="94"/>
      <c r="J1454" s="96"/>
      <c r="K1454" s="97"/>
      <c r="L1454" s="1106"/>
      <c r="M1454" s="1099"/>
      <c r="N1454" s="94"/>
      <c r="O1454" s="96"/>
      <c r="P1454" s="97"/>
    </row>
    <row r="1455" spans="1:16">
      <c r="A1455" s="1136"/>
      <c r="B1455" s="1107"/>
      <c r="C1455" s="1096"/>
      <c r="D1455" s="94"/>
      <c r="E1455" s="96"/>
      <c r="F1455" s="97"/>
      <c r="G1455" s="1107"/>
      <c r="H1455" s="1098"/>
      <c r="I1455" s="94"/>
      <c r="J1455" s="96"/>
      <c r="K1455" s="97"/>
      <c r="L1455" s="1107"/>
      <c r="M1455" s="1099"/>
      <c r="N1455" s="94"/>
      <c r="O1455" s="96"/>
      <c r="P1455" s="97"/>
    </row>
    <row r="1456" spans="1:16" ht="17.25" thickBot="1">
      <c r="A1456" s="1136"/>
      <c r="B1456" s="1108"/>
      <c r="C1456" s="1096"/>
      <c r="D1456" s="94"/>
      <c r="E1456" s="96"/>
      <c r="F1456" s="97"/>
      <c r="G1456" s="1108"/>
      <c r="H1456" s="1098"/>
      <c r="I1456" s="94"/>
      <c r="J1456" s="96"/>
      <c r="K1456" s="97"/>
      <c r="L1456" s="1108"/>
      <c r="M1456" s="1099"/>
      <c r="N1456" s="94"/>
      <c r="O1456" s="96"/>
      <c r="P1456" s="97"/>
    </row>
    <row r="1457" spans="1:16">
      <c r="A1457" s="1136"/>
      <c r="B1457" s="1109" t="s">
        <v>124</v>
      </c>
      <c r="C1457" s="1096"/>
      <c r="D1457" s="94"/>
      <c r="E1457" s="96"/>
      <c r="F1457" s="97"/>
      <c r="G1457" s="1109" t="s">
        <v>124</v>
      </c>
      <c r="H1457" s="1098"/>
      <c r="I1457" s="94"/>
      <c r="J1457" s="96"/>
      <c r="K1457" s="97"/>
      <c r="L1457" s="1109" t="s">
        <v>124</v>
      </c>
      <c r="M1457" s="1099"/>
      <c r="N1457" s="94"/>
      <c r="O1457" s="96"/>
      <c r="P1457" s="97"/>
    </row>
    <row r="1458" spans="1:16" ht="17.25" thickBot="1">
      <c r="A1458" s="1136"/>
      <c r="B1458" s="1110"/>
      <c r="C1458" s="1096"/>
      <c r="D1458" s="94"/>
      <c r="E1458" s="96"/>
      <c r="F1458" s="97"/>
      <c r="G1458" s="1110"/>
      <c r="H1458" s="1098"/>
      <c r="I1458" s="94"/>
      <c r="J1458" s="96"/>
      <c r="K1458" s="97"/>
      <c r="L1458" s="1110"/>
      <c r="M1458" s="1099"/>
      <c r="N1458" s="94"/>
      <c r="O1458" s="96"/>
      <c r="P1458" s="93"/>
    </row>
    <row r="1459" spans="1:16" ht="17.25" thickTop="1">
      <c r="A1459" s="1136"/>
      <c r="B1459" s="1102" t="s">
        <v>125</v>
      </c>
      <c r="C1459" s="1096"/>
      <c r="D1459" s="94"/>
      <c r="E1459" s="96"/>
      <c r="F1459" s="93"/>
      <c r="G1459" s="1102" t="s">
        <v>125</v>
      </c>
      <c r="H1459" s="1098"/>
      <c r="I1459" s="94"/>
      <c r="J1459" s="96"/>
      <c r="K1459" s="93"/>
      <c r="L1459" s="1102" t="s">
        <v>125</v>
      </c>
      <c r="M1459" s="1099"/>
      <c r="N1459" s="94"/>
      <c r="O1459" s="96"/>
      <c r="P1459" s="97"/>
    </row>
    <row r="1460" spans="1:16" ht="17.25" thickBot="1">
      <c r="A1460" s="1136"/>
      <c r="B1460" s="1103"/>
      <c r="C1460" s="1096"/>
      <c r="D1460" s="94"/>
      <c r="E1460" s="96"/>
      <c r="F1460" s="93"/>
      <c r="G1460" s="1103"/>
      <c r="H1460" s="1098"/>
      <c r="I1460" s="94"/>
      <c r="J1460" s="96"/>
      <c r="K1460" s="93"/>
      <c r="L1460" s="1103"/>
      <c r="M1460" s="1099"/>
      <c r="N1460" s="94"/>
      <c r="O1460" s="96"/>
      <c r="P1460" s="101"/>
    </row>
    <row r="1461" spans="1:16">
      <c r="A1461" s="1136"/>
      <c r="B1461" s="1104"/>
      <c r="C1461" s="1096"/>
      <c r="D1461" s="94"/>
      <c r="E1461" s="96"/>
      <c r="F1461" s="97"/>
      <c r="G1461" s="1104"/>
      <c r="H1461" s="1098"/>
      <c r="I1461" s="94"/>
      <c r="J1461" s="96"/>
      <c r="K1461" s="97"/>
      <c r="L1461" s="1104"/>
      <c r="M1461" s="1099"/>
      <c r="N1461" s="94"/>
      <c r="O1461" s="96"/>
      <c r="P1461" s="103"/>
    </row>
    <row r="1462" spans="1:16" ht="17.25" thickBot="1">
      <c r="A1462" s="1136"/>
      <c r="B1462" s="1105"/>
      <c r="C1462" s="1096"/>
      <c r="D1462" s="94"/>
      <c r="E1462" s="96"/>
      <c r="F1462" s="97"/>
      <c r="G1462" s="1105"/>
      <c r="H1462" s="1098"/>
      <c r="I1462" s="94"/>
      <c r="J1462" s="96"/>
      <c r="K1462" s="97"/>
      <c r="L1462" s="1105"/>
      <c r="M1462" s="1099"/>
      <c r="N1462" s="94"/>
      <c r="O1462" s="96"/>
      <c r="P1462" s="104"/>
    </row>
    <row r="1463" spans="1:16">
      <c r="A1463" s="1136"/>
      <c r="B1463" s="1116" t="s">
        <v>126</v>
      </c>
      <c r="C1463" s="1096"/>
      <c r="D1463" s="94"/>
      <c r="E1463" s="96"/>
      <c r="F1463" s="93"/>
      <c r="G1463" s="1116" t="s">
        <v>126</v>
      </c>
      <c r="H1463" s="1098"/>
      <c r="I1463" s="94"/>
      <c r="J1463" s="96"/>
      <c r="K1463" s="93"/>
      <c r="L1463" s="1116" t="s">
        <v>126</v>
      </c>
      <c r="M1463" s="1099"/>
      <c r="N1463" s="94"/>
      <c r="O1463" s="96"/>
      <c r="P1463" s="99"/>
    </row>
    <row r="1464" spans="1:16" ht="17.25" thickBot="1">
      <c r="A1464" s="1136"/>
      <c r="B1464" s="1103"/>
      <c r="C1464" s="1096"/>
      <c r="D1464" s="94"/>
      <c r="E1464" s="96"/>
      <c r="F1464" s="101"/>
      <c r="G1464" s="1103"/>
      <c r="H1464" s="1098"/>
      <c r="I1464" s="94"/>
      <c r="J1464" s="96"/>
      <c r="K1464" s="101"/>
      <c r="L1464" s="1103"/>
      <c r="M1464" s="1099"/>
      <c r="N1464" s="94"/>
      <c r="O1464" s="96"/>
      <c r="P1464" s="104"/>
    </row>
    <row r="1465" spans="1:16">
      <c r="A1465" s="1136"/>
      <c r="B1465" s="1104"/>
      <c r="C1465" s="1096"/>
      <c r="D1465" s="94"/>
      <c r="E1465" s="96"/>
      <c r="F1465" s="102"/>
      <c r="G1465" s="1104"/>
      <c r="H1465" s="1098"/>
      <c r="I1465" s="94"/>
      <c r="J1465" s="96"/>
      <c r="K1465" s="103"/>
      <c r="L1465" s="1104"/>
      <c r="M1465" s="1099"/>
      <c r="N1465" s="94"/>
      <c r="O1465" s="96"/>
      <c r="P1465" s="93"/>
    </row>
    <row r="1466" spans="1:16" ht="17.25" thickBot="1">
      <c r="A1466" s="1136"/>
      <c r="B1466" s="1115"/>
      <c r="C1466" s="1096"/>
      <c r="D1466" s="94"/>
      <c r="E1466" s="96"/>
      <c r="F1466" s="99"/>
      <c r="G1466" s="1115"/>
      <c r="H1466" s="1098"/>
      <c r="I1466" s="94"/>
      <c r="J1466" s="96"/>
      <c r="K1466" s="104"/>
      <c r="L1466" s="1115"/>
      <c r="M1466" s="1099"/>
      <c r="N1466" s="94"/>
      <c r="O1466" s="96"/>
      <c r="P1466" s="97"/>
    </row>
    <row r="1467" spans="1:16">
      <c r="A1467" s="1136"/>
      <c r="B1467" s="1114" t="s">
        <v>127</v>
      </c>
      <c r="C1467" s="1096"/>
      <c r="D1467" s="94"/>
      <c r="E1467" s="96"/>
      <c r="F1467" s="103"/>
      <c r="G1467" s="1114" t="s">
        <v>127</v>
      </c>
      <c r="H1467" s="1098"/>
      <c r="I1467" s="94"/>
      <c r="J1467" s="96"/>
      <c r="K1467" s="104"/>
      <c r="L1467" s="1114" t="s">
        <v>127</v>
      </c>
      <c r="M1467" s="1099"/>
      <c r="N1467" s="94"/>
      <c r="O1467" s="114"/>
      <c r="P1467" s="97"/>
    </row>
    <row r="1468" spans="1:16" ht="17.25" thickBot="1">
      <c r="A1468" s="1136"/>
      <c r="B1468" s="1103"/>
      <c r="C1468" s="1096"/>
      <c r="D1468" s="94"/>
      <c r="E1468" s="96"/>
      <c r="F1468" s="104"/>
      <c r="G1468" s="1103"/>
      <c r="H1468" s="1098"/>
      <c r="I1468" s="94"/>
      <c r="J1468" s="96"/>
      <c r="K1468" s="99"/>
      <c r="L1468" s="1103"/>
      <c r="M1468" s="1099"/>
      <c r="N1468" s="113"/>
      <c r="O1468" s="96"/>
      <c r="P1468" s="112"/>
    </row>
    <row r="1469" spans="1:16">
      <c r="A1469" s="1136"/>
      <c r="B1469" s="1104"/>
      <c r="C1469" s="1096"/>
      <c r="D1469" s="94"/>
      <c r="E1469" s="96"/>
      <c r="F1469" s="104"/>
      <c r="G1469" s="1104"/>
      <c r="H1469" s="1098"/>
      <c r="I1469" s="94"/>
      <c r="J1469" s="96"/>
      <c r="K1469" s="104"/>
      <c r="L1469" s="1104"/>
      <c r="M1469" s="1099"/>
      <c r="N1469" s="113"/>
      <c r="O1469" s="114"/>
      <c r="P1469" s="97"/>
    </row>
    <row r="1470" spans="1:16" ht="17.25" thickBot="1">
      <c r="A1470" s="1136"/>
      <c r="B1470" s="1115"/>
      <c r="C1470" s="1096"/>
      <c r="D1470" s="94"/>
      <c r="E1470" s="96"/>
      <c r="F1470" s="99"/>
      <c r="G1470" s="1115"/>
      <c r="H1470" s="1098"/>
      <c r="I1470" s="94"/>
      <c r="J1470" s="96"/>
      <c r="K1470" s="93"/>
      <c r="L1470" s="1115"/>
      <c r="M1470" s="1099"/>
      <c r="N1470" s="94"/>
      <c r="O1470" s="114"/>
      <c r="P1470" s="104"/>
    </row>
    <row r="1471" spans="1:16">
      <c r="A1471" s="1136"/>
      <c r="B1471" s="1114" t="s">
        <v>128</v>
      </c>
      <c r="C1471" s="1096"/>
      <c r="D1471" s="94"/>
      <c r="E1471" s="96"/>
      <c r="F1471" s="104"/>
      <c r="G1471" s="1114" t="s">
        <v>128</v>
      </c>
      <c r="H1471" s="1098"/>
      <c r="I1471" s="94"/>
      <c r="J1471" s="96"/>
      <c r="K1471" s="97"/>
      <c r="L1471" s="1114" t="s">
        <v>128</v>
      </c>
      <c r="M1471" s="1099"/>
      <c r="N1471" s="94"/>
      <c r="O1471" s="96"/>
      <c r="P1471" s="97"/>
    </row>
    <row r="1472" spans="1:16" ht="17.25" thickBot="1">
      <c r="A1472" s="1136"/>
      <c r="B1472" s="1103"/>
      <c r="C1472" s="1096"/>
      <c r="D1472" s="94"/>
      <c r="E1472" s="96"/>
      <c r="F1472" s="93"/>
      <c r="G1472" s="1103"/>
      <c r="H1472" s="1098"/>
      <c r="I1472" s="94"/>
      <c r="J1472" s="114"/>
      <c r="K1472" s="97"/>
      <c r="L1472" s="1103"/>
      <c r="M1472" s="1099"/>
      <c r="N1472" s="113"/>
      <c r="O1472" s="114"/>
      <c r="P1472" s="97"/>
    </row>
    <row r="1473" spans="1:16">
      <c r="A1473" s="1136"/>
      <c r="B1473" s="1104"/>
      <c r="C1473" s="1096"/>
      <c r="D1473" s="94"/>
      <c r="E1473" s="96"/>
      <c r="F1473" s="97"/>
      <c r="G1473" s="1104"/>
      <c r="H1473" s="1098"/>
      <c r="I1473" s="94"/>
      <c r="J1473" s="96"/>
      <c r="K1473" s="97"/>
      <c r="L1473" s="1104"/>
      <c r="M1473" s="1099"/>
      <c r="N1473" s="113"/>
      <c r="O1473" s="114"/>
      <c r="P1473" s="97"/>
    </row>
    <row r="1474" spans="1:16" ht="17.25" thickBot="1">
      <c r="A1474" s="1136"/>
      <c r="B1474" s="1115"/>
      <c r="C1474" s="1096"/>
      <c r="D1474" s="94"/>
      <c r="E1474" s="96"/>
      <c r="F1474" s="93"/>
      <c r="G1474" s="1115"/>
      <c r="H1474" s="1098"/>
      <c r="I1474" s="94"/>
      <c r="J1474" s="114"/>
      <c r="K1474" s="97"/>
      <c r="L1474" s="1115"/>
      <c r="M1474" s="1099"/>
      <c r="N1474" s="94"/>
      <c r="O1474" s="114"/>
      <c r="P1474" s="97"/>
    </row>
    <row r="1475" spans="1:16">
      <c r="A1475" s="1136"/>
      <c r="B1475" s="1116" t="s">
        <v>129</v>
      </c>
      <c r="C1475" s="1096"/>
      <c r="D1475" s="94"/>
      <c r="E1475" s="96"/>
      <c r="F1475" s="93"/>
      <c r="G1475" s="1116" t="s">
        <v>129</v>
      </c>
      <c r="H1475" s="1098"/>
      <c r="I1475" s="94"/>
      <c r="J1475" s="114"/>
      <c r="K1475" s="97"/>
      <c r="L1475" s="1116" t="s">
        <v>129</v>
      </c>
      <c r="M1475" s="1099"/>
      <c r="N1475" s="113"/>
      <c r="O1475" s="114"/>
      <c r="P1475" s="97"/>
    </row>
    <row r="1476" spans="1:16" ht="17.25" thickBot="1">
      <c r="A1476" s="1136"/>
      <c r="B1476" s="1103"/>
      <c r="C1476" s="1096"/>
      <c r="D1476" s="94"/>
      <c r="E1476" s="96"/>
      <c r="F1476" s="93"/>
      <c r="G1476" s="1103"/>
      <c r="H1476" s="1098"/>
      <c r="I1476" s="94"/>
      <c r="J1476" s="114"/>
      <c r="K1476" s="97"/>
      <c r="L1476" s="1103"/>
      <c r="M1476" s="1099"/>
      <c r="N1476" s="94"/>
      <c r="O1476" s="114"/>
      <c r="P1476" s="97"/>
    </row>
    <row r="1477" spans="1:16">
      <c r="A1477" s="1136"/>
      <c r="B1477" s="106"/>
      <c r="C1477" s="1096"/>
      <c r="D1477" s="94"/>
      <c r="E1477" s="96"/>
      <c r="F1477" s="97"/>
      <c r="G1477" s="106"/>
      <c r="H1477" s="1098"/>
      <c r="I1477" s="94"/>
      <c r="J1477" s="96"/>
      <c r="K1477" s="112"/>
      <c r="L1477" s="106"/>
      <c r="M1477" s="1099"/>
      <c r="N1477" s="113"/>
      <c r="O1477" s="96"/>
      <c r="P1477" s="112"/>
    </row>
    <row r="1478" spans="1:16">
      <c r="A1478" s="1136"/>
      <c r="B1478" s="107"/>
      <c r="C1478" s="1096"/>
      <c r="D1478" s="94"/>
      <c r="E1478" s="96"/>
      <c r="F1478" s="93"/>
      <c r="G1478" s="107"/>
      <c r="H1478" s="1098"/>
      <c r="I1478" s="94"/>
      <c r="J1478" s="96"/>
      <c r="K1478" s="97"/>
      <c r="L1478" s="107"/>
      <c r="M1478" s="1099"/>
      <c r="N1478" s="113"/>
      <c r="O1478" s="114"/>
      <c r="P1478" s="97"/>
    </row>
    <row r="1479" spans="1:16">
      <c r="A1479" s="1136"/>
      <c r="B1479" s="109"/>
      <c r="C1479" s="1096"/>
      <c r="D1479" s="94"/>
      <c r="E1479" s="96"/>
      <c r="F1479" s="93"/>
      <c r="G1479" s="109"/>
      <c r="H1479" s="1098"/>
      <c r="I1479" s="113"/>
      <c r="J1479" s="114"/>
      <c r="K1479" s="97"/>
      <c r="L1479" s="109"/>
      <c r="M1479" s="1099"/>
      <c r="N1479" s="113"/>
      <c r="O1479" s="114"/>
      <c r="P1479" s="104"/>
    </row>
    <row r="1480" spans="1:16">
      <c r="A1480" s="1136"/>
      <c r="B1480" s="110"/>
      <c r="C1480" s="1096"/>
      <c r="D1480" s="94"/>
      <c r="E1480" s="96"/>
      <c r="F1480" s="93"/>
      <c r="G1480" s="110"/>
      <c r="H1480" s="1098"/>
      <c r="I1480" s="113"/>
      <c r="J1480" s="114"/>
      <c r="K1480" s="104"/>
      <c r="L1480" s="110"/>
      <c r="M1480" s="1099"/>
      <c r="N1480" s="111"/>
      <c r="O1480" s="96"/>
      <c r="P1480" s="97"/>
    </row>
    <row r="1481" spans="1:16">
      <c r="A1481" s="1136"/>
      <c r="B1481" s="109"/>
      <c r="C1481" s="1096"/>
      <c r="D1481" s="111"/>
      <c r="E1481" s="96"/>
      <c r="F1481" s="97"/>
      <c r="G1481" s="109"/>
      <c r="H1481" s="1098"/>
      <c r="I1481" s="111"/>
      <c r="J1481" s="96"/>
      <c r="K1481" s="112"/>
      <c r="L1481" s="109"/>
      <c r="M1481" s="1099"/>
      <c r="N1481" s="94"/>
      <c r="O1481" s="96"/>
      <c r="P1481" s="112"/>
    </row>
    <row r="1482" spans="1:16">
      <c r="A1482" s="1136"/>
      <c r="B1482" s="110"/>
      <c r="C1482" s="1096"/>
      <c r="D1482" s="94"/>
      <c r="E1482" s="96"/>
      <c r="F1482" s="108"/>
      <c r="G1482" s="110"/>
      <c r="H1482" s="1098"/>
      <c r="I1482" s="94"/>
      <c r="J1482" s="96"/>
      <c r="K1482" s="97"/>
      <c r="L1482" s="110"/>
      <c r="M1482" s="1099"/>
      <c r="N1482" s="113"/>
      <c r="O1482" s="114"/>
      <c r="P1482" s="97"/>
    </row>
    <row r="1483" spans="1:16">
      <c r="A1483" s="1136"/>
      <c r="B1483" s="109"/>
      <c r="C1483" s="1096"/>
      <c r="D1483" s="94"/>
      <c r="E1483" s="96"/>
      <c r="F1483" s="97"/>
      <c r="G1483" s="109"/>
      <c r="H1483" s="1098"/>
      <c r="I1483" s="113"/>
      <c r="J1483" s="114"/>
      <c r="K1483" s="97"/>
      <c r="L1483" s="109"/>
      <c r="M1483" s="1099"/>
      <c r="N1483" s="113"/>
      <c r="O1483" s="114"/>
      <c r="P1483" s="97"/>
    </row>
    <row r="1484" spans="1:16" ht="17.25" thickBot="1">
      <c r="A1484" s="1136"/>
      <c r="B1484" s="110"/>
      <c r="C1484" s="1097"/>
      <c r="D1484" s="115"/>
      <c r="E1484" s="116"/>
      <c r="F1484" s="117"/>
      <c r="G1484" s="110"/>
      <c r="H1484" s="1098"/>
      <c r="I1484" s="115"/>
      <c r="J1484" s="116"/>
      <c r="K1484" s="117"/>
      <c r="L1484" s="110"/>
      <c r="M1484" s="1099"/>
      <c r="N1484" s="115"/>
      <c r="O1484" s="116"/>
      <c r="P1484" s="117"/>
    </row>
    <row r="1485" spans="1:16">
      <c r="A1485" s="1094" t="str">
        <f>TEXT(A1439,"AAAA")</f>
        <v>星期五</v>
      </c>
      <c r="B1485" s="109"/>
      <c r="C1485" s="1095" t="s">
        <v>694</v>
      </c>
      <c r="D1485" s="118"/>
      <c r="E1485" s="119"/>
      <c r="F1485" s="97"/>
      <c r="G1485" s="109"/>
      <c r="H1485" s="1118" t="s">
        <v>130</v>
      </c>
      <c r="I1485" s="118"/>
      <c r="J1485" s="119"/>
      <c r="K1485" s="97"/>
      <c r="L1485" s="109"/>
      <c r="M1485" s="1120" t="s">
        <v>130</v>
      </c>
      <c r="N1485" s="118"/>
      <c r="O1485" s="119"/>
      <c r="P1485" s="97"/>
    </row>
    <row r="1486" spans="1:16">
      <c r="A1486" s="1094"/>
      <c r="B1486" s="110"/>
      <c r="C1486" s="1096"/>
      <c r="D1486" s="120"/>
      <c r="E1486" s="96"/>
      <c r="F1486" s="97"/>
      <c r="G1486" s="110"/>
      <c r="H1486" s="1098"/>
      <c r="I1486" s="94"/>
      <c r="J1486" s="96"/>
      <c r="K1486" s="97"/>
      <c r="L1486" s="110"/>
      <c r="M1486" s="1099"/>
      <c r="N1486" s="94"/>
      <c r="O1486" s="96"/>
      <c r="P1486" s="97"/>
    </row>
    <row r="1487" spans="1:16">
      <c r="A1487" s="1094"/>
      <c r="B1487" s="109"/>
      <c r="C1487" s="1096"/>
      <c r="D1487" s="120"/>
      <c r="E1487" s="96"/>
      <c r="F1487" s="97"/>
      <c r="G1487" s="109"/>
      <c r="H1487" s="1098"/>
      <c r="I1487" s="94"/>
      <c r="J1487" s="96"/>
      <c r="K1487" s="97"/>
      <c r="L1487" s="109"/>
      <c r="M1487" s="1099"/>
      <c r="N1487" s="94"/>
      <c r="O1487" s="96"/>
      <c r="P1487" s="97"/>
    </row>
    <row r="1488" spans="1:16">
      <c r="A1488" s="1094"/>
      <c r="B1488" s="110"/>
      <c r="C1488" s="1096"/>
      <c r="D1488" s="120"/>
      <c r="E1488" s="96"/>
      <c r="F1488" s="97"/>
      <c r="G1488" s="110"/>
      <c r="H1488" s="1098"/>
      <c r="I1488" s="94"/>
      <c r="J1488" s="96"/>
      <c r="K1488" s="97"/>
      <c r="L1488" s="110"/>
      <c r="M1488" s="1099"/>
      <c r="N1488" s="94"/>
      <c r="O1488" s="96"/>
      <c r="P1488" s="97"/>
    </row>
    <row r="1489" spans="1:16">
      <c r="A1489" s="1094"/>
      <c r="B1489" s="109"/>
      <c r="C1489" s="1096"/>
      <c r="D1489" s="120"/>
      <c r="E1489" s="96"/>
      <c r="F1489" s="97"/>
      <c r="G1489" s="109"/>
      <c r="H1489" s="1098"/>
      <c r="I1489" s="94"/>
      <c r="J1489" s="96"/>
      <c r="K1489" s="97"/>
      <c r="L1489" s="109"/>
      <c r="M1489" s="1099"/>
      <c r="N1489" s="94"/>
      <c r="O1489" s="96"/>
      <c r="P1489" s="97"/>
    </row>
    <row r="1490" spans="1:16">
      <c r="A1490" s="1094"/>
      <c r="B1490" s="110"/>
      <c r="C1490" s="1096"/>
      <c r="D1490" s="120"/>
      <c r="E1490" s="96"/>
      <c r="F1490" s="97"/>
      <c r="G1490" s="110"/>
      <c r="H1490" s="1098"/>
      <c r="I1490" s="94"/>
      <c r="J1490" s="96"/>
      <c r="K1490" s="97"/>
      <c r="L1490" s="110"/>
      <c r="M1490" s="1099"/>
      <c r="N1490" s="94"/>
      <c r="O1490" s="96"/>
      <c r="P1490" s="97"/>
    </row>
    <row r="1491" spans="1:16">
      <c r="A1491" s="1094"/>
      <c r="B1491" s="109"/>
      <c r="C1491" s="1096"/>
      <c r="D1491" s="120"/>
      <c r="E1491" s="96"/>
      <c r="F1491" s="97"/>
      <c r="G1491" s="109"/>
      <c r="H1491" s="1098"/>
      <c r="I1491" s="94"/>
      <c r="J1491" s="96"/>
      <c r="K1491" s="97"/>
      <c r="L1491" s="109"/>
      <c r="M1491" s="1099"/>
      <c r="N1491" s="94"/>
      <c r="O1491" s="96"/>
      <c r="P1491" s="97"/>
    </row>
    <row r="1492" spans="1:16">
      <c r="A1492" s="1094"/>
      <c r="B1492" s="110"/>
      <c r="C1492" s="1096"/>
      <c r="D1492" s="94"/>
      <c r="E1492" s="96"/>
      <c r="F1492" s="97"/>
      <c r="G1492" s="110"/>
      <c r="H1492" s="1098"/>
      <c r="I1492" s="94"/>
      <c r="J1492" s="96"/>
      <c r="K1492" s="97"/>
      <c r="L1492" s="110"/>
      <c r="M1492" s="1099"/>
      <c r="N1492" s="94"/>
      <c r="O1492" s="96"/>
      <c r="P1492" s="97"/>
    </row>
    <row r="1493" spans="1:16">
      <c r="A1493" s="1094"/>
      <c r="B1493" s="107"/>
      <c r="C1493" s="1096"/>
      <c r="D1493" s="113"/>
      <c r="E1493" s="114"/>
      <c r="F1493" s="104"/>
      <c r="G1493" s="107"/>
      <c r="H1493" s="1098"/>
      <c r="I1493" s="113"/>
      <c r="J1493" s="114"/>
      <c r="K1493" s="97"/>
      <c r="L1493" s="107"/>
      <c r="M1493" s="1099"/>
      <c r="N1493" s="113"/>
      <c r="O1493" s="114"/>
      <c r="P1493" s="97"/>
    </row>
    <row r="1494" spans="1:16" ht="17.25" thickBot="1">
      <c r="A1494" s="1094"/>
      <c r="B1494" s="107"/>
      <c r="C1494" s="1097"/>
      <c r="D1494" s="122" t="s">
        <v>132</v>
      </c>
      <c r="E1494" s="123" t="s">
        <v>133</v>
      </c>
      <c r="F1494" s="124"/>
      <c r="G1494" s="107"/>
      <c r="H1494" s="1127"/>
      <c r="I1494" s="122" t="s">
        <v>132</v>
      </c>
      <c r="J1494" s="123" t="s">
        <v>133</v>
      </c>
      <c r="K1494" s="97"/>
      <c r="L1494" s="107"/>
      <c r="M1494" s="1126"/>
      <c r="N1494" s="122" t="s">
        <v>132</v>
      </c>
      <c r="O1494" s="123" t="s">
        <v>133</v>
      </c>
      <c r="P1494" s="97"/>
    </row>
    <row r="1495" spans="1:16">
      <c r="A1495" s="105"/>
      <c r="B1495" s="109"/>
      <c r="C1495" s="1095" t="s">
        <v>695</v>
      </c>
      <c r="D1495" s="118"/>
      <c r="E1495" s="119"/>
      <c r="F1495" s="125"/>
      <c r="G1495" s="109"/>
      <c r="H1495" s="1118" t="s">
        <v>134</v>
      </c>
      <c r="I1495" s="118"/>
      <c r="J1495" s="119"/>
      <c r="K1495" s="125"/>
      <c r="L1495" s="109"/>
      <c r="M1495" s="1120" t="s">
        <v>134</v>
      </c>
      <c r="N1495" s="118"/>
      <c r="O1495" s="119"/>
      <c r="P1495" s="125"/>
    </row>
    <row r="1496" spans="1:16">
      <c r="A1496" s="105"/>
      <c r="B1496" s="110"/>
      <c r="C1496" s="1096"/>
      <c r="D1496" s="94"/>
      <c r="E1496" s="96"/>
      <c r="F1496" s="97"/>
      <c r="G1496" s="110"/>
      <c r="H1496" s="1098"/>
      <c r="I1496" s="94"/>
      <c r="J1496" s="96"/>
      <c r="K1496" s="97"/>
      <c r="L1496" s="110"/>
      <c r="M1496" s="1099"/>
      <c r="N1496" s="94"/>
      <c r="O1496" s="96"/>
      <c r="P1496" s="97"/>
    </row>
    <row r="1497" spans="1:16">
      <c r="A1497" s="105"/>
      <c r="B1497" s="126"/>
      <c r="C1497" s="1096"/>
      <c r="D1497" s="94"/>
      <c r="E1497" s="96"/>
      <c r="F1497" s="97"/>
      <c r="G1497" s="126"/>
      <c r="H1497" s="1098"/>
      <c r="I1497" s="94"/>
      <c r="J1497" s="96"/>
      <c r="K1497" s="97"/>
      <c r="L1497" s="126"/>
      <c r="M1497" s="1099"/>
      <c r="N1497" s="94"/>
      <c r="O1497" s="96"/>
      <c r="P1497" s="128"/>
    </row>
    <row r="1498" spans="1:16">
      <c r="A1498" s="105"/>
      <c r="B1498" s="107"/>
      <c r="C1498" s="1096"/>
      <c r="D1498" s="94"/>
      <c r="E1498" s="96"/>
      <c r="F1498" s="97"/>
      <c r="G1498" s="107"/>
      <c r="H1498" s="1098"/>
      <c r="I1498" s="94"/>
      <c r="J1498" s="96"/>
      <c r="K1498" s="97"/>
      <c r="L1498" s="107"/>
      <c r="M1498" s="1099"/>
      <c r="N1498" s="94"/>
      <c r="O1498" s="96"/>
      <c r="P1498" s="216"/>
    </row>
    <row r="1499" spans="1:16">
      <c r="A1499" s="105"/>
      <c r="B1499" s="109"/>
      <c r="C1499" s="1096"/>
      <c r="D1499" s="94"/>
      <c r="E1499" s="96"/>
      <c r="F1499" s="97"/>
      <c r="G1499" s="109"/>
      <c r="H1499" s="1098"/>
      <c r="I1499" s="94"/>
      <c r="J1499" s="96"/>
      <c r="K1499" s="97"/>
      <c r="L1499" s="109"/>
      <c r="M1499" s="1099"/>
      <c r="N1499" s="94"/>
      <c r="O1499" s="96"/>
      <c r="P1499" s="97"/>
    </row>
    <row r="1500" spans="1:16">
      <c r="A1500" s="105"/>
      <c r="B1500" s="110"/>
      <c r="C1500" s="1096"/>
      <c r="D1500" s="94"/>
      <c r="E1500" s="96"/>
      <c r="F1500" s="127"/>
      <c r="G1500" s="110"/>
      <c r="H1500" s="1098"/>
      <c r="I1500" s="94"/>
      <c r="J1500" s="96"/>
      <c r="K1500" s="127"/>
      <c r="L1500" s="110"/>
      <c r="M1500" s="1099"/>
      <c r="N1500" s="94"/>
      <c r="O1500" s="96"/>
      <c r="P1500" s="127"/>
    </row>
    <row r="1501" spans="1:16">
      <c r="A1501" s="105"/>
      <c r="B1501" s="109"/>
      <c r="C1501" s="1096"/>
      <c r="D1501" s="94"/>
      <c r="E1501" s="96"/>
      <c r="F1501" s="128"/>
      <c r="G1501" s="109"/>
      <c r="H1501" s="1098"/>
      <c r="I1501" s="94"/>
      <c r="J1501" s="96"/>
      <c r="K1501" s="128"/>
      <c r="L1501" s="109"/>
      <c r="M1501" s="1099"/>
      <c r="N1501" s="94"/>
      <c r="O1501" s="96"/>
      <c r="P1501" s="128"/>
    </row>
    <row r="1502" spans="1:16">
      <c r="A1502" s="105"/>
      <c r="B1502" s="110"/>
      <c r="C1502" s="1096"/>
      <c r="D1502" s="217"/>
      <c r="E1502" s="114"/>
      <c r="F1502" s="216"/>
      <c r="G1502" s="110"/>
      <c r="H1502" s="1098"/>
      <c r="I1502" s="113"/>
      <c r="J1502" s="114"/>
      <c r="K1502" s="216"/>
      <c r="L1502" s="110"/>
      <c r="M1502" s="1099"/>
      <c r="N1502" s="113"/>
      <c r="O1502" s="114"/>
      <c r="P1502" s="216"/>
    </row>
    <row r="1503" spans="1:16">
      <c r="A1503" s="105"/>
      <c r="B1503" s="109"/>
      <c r="C1503" s="1096"/>
      <c r="D1503" s="217"/>
      <c r="E1503" s="114"/>
      <c r="F1503" s="216"/>
      <c r="G1503" s="109"/>
      <c r="H1503" s="1098"/>
      <c r="I1503" s="113"/>
      <c r="J1503" s="114"/>
      <c r="K1503" s="216"/>
      <c r="L1503" s="109"/>
      <c r="M1503" s="1099"/>
      <c r="N1503" s="113"/>
      <c r="O1503" s="114"/>
      <c r="P1503" s="216"/>
    </row>
    <row r="1504" spans="1:16" ht="17.25" thickBot="1">
      <c r="A1504" s="105"/>
      <c r="B1504" s="110"/>
      <c r="C1504" s="1097"/>
      <c r="D1504" s="129"/>
      <c r="E1504" s="130"/>
      <c r="F1504" s="104"/>
      <c r="G1504" s="110"/>
      <c r="H1504" s="1127"/>
      <c r="I1504" s="113"/>
      <c r="J1504" s="130"/>
      <c r="K1504" s="104"/>
      <c r="L1504" s="110"/>
      <c r="M1504" s="1126"/>
      <c r="N1504" s="113"/>
      <c r="O1504" s="131"/>
      <c r="P1504" s="127"/>
    </row>
    <row r="1505" spans="1:16">
      <c r="A1505" s="132"/>
      <c r="B1505" s="109"/>
      <c r="C1505" s="1095" t="s">
        <v>696</v>
      </c>
      <c r="D1505" s="118" t="s">
        <v>136</v>
      </c>
      <c r="E1505" s="133" t="s">
        <v>137</v>
      </c>
      <c r="F1505" s="125"/>
      <c r="G1505" s="109"/>
      <c r="H1505" s="1118" t="s">
        <v>135</v>
      </c>
      <c r="I1505" s="118" t="s">
        <v>136</v>
      </c>
      <c r="J1505" s="133" t="s">
        <v>137</v>
      </c>
      <c r="K1505" s="125"/>
      <c r="L1505" s="109"/>
      <c r="M1505" s="1120" t="s">
        <v>135</v>
      </c>
      <c r="N1505" s="118" t="s">
        <v>136</v>
      </c>
      <c r="O1505" s="133" t="s">
        <v>137</v>
      </c>
      <c r="P1505" s="125"/>
    </row>
    <row r="1506" spans="1:16">
      <c r="A1506" s="132"/>
      <c r="B1506" s="110"/>
      <c r="C1506" s="1096"/>
      <c r="D1506" s="94" t="s">
        <v>141</v>
      </c>
      <c r="E1506" s="96" t="s">
        <v>142</v>
      </c>
      <c r="F1506" s="134"/>
      <c r="G1506" s="110"/>
      <c r="H1506" s="1098"/>
      <c r="I1506" s="94" t="s">
        <v>141</v>
      </c>
      <c r="J1506" s="96" t="s">
        <v>142</v>
      </c>
      <c r="K1506" s="134"/>
      <c r="L1506" s="110"/>
      <c r="M1506" s="1099"/>
      <c r="N1506" s="94" t="s">
        <v>141</v>
      </c>
      <c r="O1506" s="96" t="s">
        <v>142</v>
      </c>
      <c r="P1506" s="134"/>
    </row>
    <row r="1507" spans="1:16">
      <c r="A1507" s="132"/>
      <c r="B1507" s="135"/>
      <c r="C1507" s="1096"/>
      <c r="D1507" s="94" t="s">
        <v>145</v>
      </c>
      <c r="E1507" s="96" t="s">
        <v>146</v>
      </c>
      <c r="F1507" s="97"/>
      <c r="G1507" s="135"/>
      <c r="H1507" s="1098"/>
      <c r="I1507" s="94" t="s">
        <v>145</v>
      </c>
      <c r="J1507" s="96" t="s">
        <v>146</v>
      </c>
      <c r="K1507" s="97"/>
      <c r="L1507" s="135"/>
      <c r="M1507" s="1099"/>
      <c r="N1507" s="94" t="s">
        <v>145</v>
      </c>
      <c r="O1507" s="96" t="s">
        <v>146</v>
      </c>
      <c r="P1507" s="97"/>
    </row>
    <row r="1508" spans="1:16">
      <c r="A1508" s="132"/>
      <c r="B1508" s="110"/>
      <c r="C1508" s="1096"/>
      <c r="D1508" s="94" t="s">
        <v>147</v>
      </c>
      <c r="E1508" s="96" t="s">
        <v>148</v>
      </c>
      <c r="F1508" s="104"/>
      <c r="G1508" s="110"/>
      <c r="H1508" s="1098"/>
      <c r="I1508" s="94" t="s">
        <v>147</v>
      </c>
      <c r="J1508" s="96" t="s">
        <v>148</v>
      </c>
      <c r="K1508" s="104"/>
      <c r="L1508" s="110"/>
      <c r="M1508" s="1099"/>
      <c r="N1508" s="94" t="s">
        <v>147</v>
      </c>
      <c r="O1508" s="96" t="s">
        <v>148</v>
      </c>
      <c r="P1508" s="104"/>
    </row>
    <row r="1509" spans="1:16">
      <c r="A1509" s="132"/>
      <c r="B1509" s="135"/>
      <c r="C1509" s="1096"/>
      <c r="D1509" s="94"/>
      <c r="E1509" s="114"/>
      <c r="F1509" s="136"/>
      <c r="G1509" s="135"/>
      <c r="H1509" s="1098"/>
      <c r="I1509" s="94"/>
      <c r="J1509" s="114"/>
      <c r="K1509" s="136"/>
      <c r="L1509" s="135"/>
      <c r="M1509" s="1099"/>
      <c r="N1509" s="94"/>
      <c r="O1509" s="114"/>
      <c r="P1509" s="136"/>
    </row>
    <row r="1510" spans="1:16">
      <c r="A1510" s="132"/>
      <c r="B1510" s="110"/>
      <c r="C1510" s="1096"/>
      <c r="D1510" s="94"/>
      <c r="E1510" s="96"/>
      <c r="F1510" s="97"/>
      <c r="G1510" s="110"/>
      <c r="H1510" s="1098"/>
      <c r="I1510" s="94"/>
      <c r="J1510" s="96"/>
      <c r="K1510" s="97"/>
      <c r="L1510" s="110"/>
      <c r="M1510" s="1099"/>
      <c r="N1510" s="94"/>
      <c r="O1510" s="96"/>
      <c r="P1510" s="97"/>
    </row>
    <row r="1511" spans="1:16">
      <c r="A1511" s="132"/>
      <c r="B1511" s="135"/>
      <c r="C1511" s="1096"/>
      <c r="D1511" s="94"/>
      <c r="E1511" s="114"/>
      <c r="F1511" s="136"/>
      <c r="G1511" s="135"/>
      <c r="H1511" s="1098"/>
      <c r="I1511" s="94"/>
      <c r="J1511" s="114"/>
      <c r="K1511" s="136"/>
      <c r="L1511" s="135"/>
      <c r="M1511" s="1099"/>
      <c r="N1511" s="94"/>
      <c r="O1511" s="114"/>
      <c r="P1511" s="136"/>
    </row>
    <row r="1512" spans="1:16">
      <c r="A1512" s="132"/>
      <c r="B1512" s="110"/>
      <c r="C1512" s="1096"/>
      <c r="D1512" s="94"/>
      <c r="E1512" s="96"/>
      <c r="F1512" s="97"/>
      <c r="G1512" s="110"/>
      <c r="H1512" s="1098"/>
      <c r="I1512" s="94"/>
      <c r="J1512" s="96"/>
      <c r="K1512" s="97"/>
      <c r="L1512" s="110"/>
      <c r="M1512" s="1099"/>
      <c r="N1512" s="94"/>
      <c r="O1512" s="96"/>
      <c r="P1512" s="97"/>
    </row>
    <row r="1513" spans="1:16">
      <c r="A1513" s="132"/>
      <c r="B1513" s="135"/>
      <c r="C1513" s="1096"/>
      <c r="D1513" s="94"/>
      <c r="E1513" s="96"/>
      <c r="F1513" s="97"/>
      <c r="G1513" s="135"/>
      <c r="H1513" s="1098"/>
      <c r="I1513" s="94"/>
      <c r="J1513" s="96"/>
      <c r="K1513" s="97"/>
      <c r="L1513" s="135"/>
      <c r="M1513" s="1099"/>
      <c r="N1513" s="94"/>
      <c r="O1513" s="96"/>
      <c r="P1513" s="97"/>
    </row>
    <row r="1514" spans="1:16" ht="17.25" thickBot="1">
      <c r="A1514" s="132"/>
      <c r="B1514" s="110"/>
      <c r="C1514" s="1097"/>
      <c r="D1514" s="115"/>
      <c r="E1514" s="116"/>
      <c r="F1514" s="117"/>
      <c r="G1514" s="110"/>
      <c r="H1514" s="1127"/>
      <c r="I1514" s="115"/>
      <c r="J1514" s="130"/>
      <c r="K1514" s="104"/>
      <c r="L1514" s="110"/>
      <c r="M1514" s="1126"/>
      <c r="N1514" s="115"/>
      <c r="O1514" s="130"/>
      <c r="P1514" s="104"/>
    </row>
    <row r="1515" spans="1:16">
      <c r="A1515" s="132"/>
      <c r="B1515" s="135"/>
      <c r="C1515" s="1095" t="s">
        <v>697</v>
      </c>
      <c r="D1515" s="137" t="s">
        <v>150</v>
      </c>
      <c r="E1515" s="138"/>
      <c r="F1515" s="139" t="s">
        <v>151</v>
      </c>
      <c r="G1515" s="135"/>
      <c r="H1515" s="1118" t="s">
        <v>149</v>
      </c>
      <c r="I1515" s="137" t="s">
        <v>150</v>
      </c>
      <c r="J1515" s="138"/>
      <c r="K1515" s="139" t="s">
        <v>151</v>
      </c>
      <c r="L1515" s="135"/>
      <c r="M1515" s="1120" t="s">
        <v>149</v>
      </c>
      <c r="N1515" s="137" t="s">
        <v>150</v>
      </c>
      <c r="O1515" s="138"/>
      <c r="P1515" s="139" t="s">
        <v>151</v>
      </c>
    </row>
    <row r="1516" spans="1:16">
      <c r="A1516" s="132"/>
      <c r="B1516" s="110"/>
      <c r="C1516" s="1096"/>
      <c r="D1516" s="120"/>
      <c r="E1516" s="121"/>
      <c r="F1516" s="140"/>
      <c r="G1516" s="110"/>
      <c r="H1516" s="1098"/>
      <c r="I1516" s="94"/>
      <c r="J1516" s="96"/>
      <c r="K1516" s="97"/>
      <c r="L1516" s="110"/>
      <c r="M1516" s="1099"/>
      <c r="N1516" s="94"/>
      <c r="O1516" s="96"/>
      <c r="P1516" s="97"/>
    </row>
    <row r="1517" spans="1:16">
      <c r="A1517" s="132"/>
      <c r="B1517" s="135"/>
      <c r="C1517" s="1096"/>
      <c r="D1517" s="94"/>
      <c r="E1517" s="96"/>
      <c r="F1517" s="97"/>
      <c r="G1517" s="135"/>
      <c r="H1517" s="1098"/>
      <c r="I1517" s="94"/>
      <c r="J1517" s="96"/>
      <c r="K1517" s="97"/>
      <c r="L1517" s="135"/>
      <c r="M1517" s="1099"/>
      <c r="N1517" s="94"/>
      <c r="O1517" s="96"/>
      <c r="P1517" s="97"/>
    </row>
    <row r="1518" spans="1:16">
      <c r="A1518" s="132"/>
      <c r="B1518" s="110"/>
      <c r="C1518" s="1096"/>
      <c r="D1518" s="113"/>
      <c r="E1518" s="114"/>
      <c r="F1518" s="104"/>
      <c r="G1518" s="110"/>
      <c r="H1518" s="1098"/>
      <c r="I1518" s="113"/>
      <c r="J1518" s="114"/>
      <c r="K1518" s="104"/>
      <c r="L1518" s="110"/>
      <c r="M1518" s="1099"/>
      <c r="N1518" s="113"/>
      <c r="O1518" s="114"/>
      <c r="P1518" s="104"/>
    </row>
    <row r="1519" spans="1:16">
      <c r="A1519" s="1122"/>
      <c r="B1519" s="135"/>
      <c r="C1519" s="1096"/>
      <c r="D1519" s="94"/>
      <c r="E1519" s="96"/>
      <c r="F1519" s="97"/>
      <c r="G1519" s="135"/>
      <c r="H1519" s="1098"/>
      <c r="I1519" s="94"/>
      <c r="J1519" s="96"/>
      <c r="K1519" s="97"/>
      <c r="L1519" s="135"/>
      <c r="M1519" s="1099"/>
      <c r="N1519" s="94"/>
      <c r="O1519" s="96"/>
      <c r="P1519" s="97"/>
    </row>
    <row r="1520" spans="1:16">
      <c r="A1520" s="1122"/>
      <c r="B1520" s="110"/>
      <c r="C1520" s="1096"/>
      <c r="D1520" s="94"/>
      <c r="E1520" s="96"/>
      <c r="F1520" s="97"/>
      <c r="G1520" s="110"/>
      <c r="H1520" s="1098"/>
      <c r="I1520" s="94"/>
      <c r="J1520" s="96"/>
      <c r="K1520" s="97"/>
      <c r="L1520" s="110"/>
      <c r="M1520" s="1099"/>
      <c r="N1520" s="94"/>
      <c r="O1520" s="96"/>
      <c r="P1520" s="97"/>
    </row>
    <row r="1521" spans="1:16">
      <c r="A1521" s="1122"/>
      <c r="B1521" s="135"/>
      <c r="C1521" s="1096"/>
      <c r="D1521" s="113"/>
      <c r="E1521" s="114"/>
      <c r="F1521" s="104"/>
      <c r="G1521" s="135"/>
      <c r="H1521" s="1098"/>
      <c r="I1521" s="113"/>
      <c r="J1521" s="114"/>
      <c r="K1521" s="104"/>
      <c r="L1521" s="135"/>
      <c r="M1521" s="1099"/>
      <c r="N1521" s="113"/>
      <c r="O1521" s="114"/>
      <c r="P1521" s="104"/>
    </row>
    <row r="1522" spans="1:16" ht="17.25" thickBot="1">
      <c r="A1522" s="1123"/>
      <c r="B1522" s="141"/>
      <c r="C1522" s="1117"/>
      <c r="D1522" s="142"/>
      <c r="E1522" s="143"/>
      <c r="F1522" s="144"/>
      <c r="G1522" s="141"/>
      <c r="H1522" s="1119"/>
      <c r="I1522" s="142"/>
      <c r="J1522" s="143"/>
      <c r="K1522" s="144"/>
      <c r="L1522" s="141"/>
      <c r="M1522" s="1121"/>
      <c r="N1522" s="142"/>
      <c r="O1522" s="143"/>
      <c r="P1522" s="144"/>
    </row>
    <row r="1523" spans="1:16" s="146" customFormat="1" ht="27" customHeight="1" thickTop="1" thickBot="1">
      <c r="A1523" s="145"/>
      <c r="B1523" s="1124" t="s">
        <v>152</v>
      </c>
      <c r="C1523" s="1124"/>
      <c r="D1523" s="1124"/>
      <c r="E1523" s="1124"/>
      <c r="F1523" s="1124"/>
      <c r="G1523" s="1125" t="s">
        <v>153</v>
      </c>
      <c r="H1523" s="1125"/>
      <c r="I1523" s="1125"/>
      <c r="J1523" s="1125"/>
      <c r="K1523" s="1125"/>
      <c r="L1523" s="1125"/>
      <c r="M1523" s="1125"/>
      <c r="N1523" s="1128" t="s">
        <v>154</v>
      </c>
      <c r="O1523" s="1128"/>
      <c r="P1523" s="1128"/>
    </row>
    <row r="1524" spans="1:16" s="159" customFormat="1" ht="21.75" customHeight="1" thickTop="1" thickBot="1">
      <c r="A1524" s="147" t="s">
        <v>0</v>
      </c>
      <c r="B1524" s="148"/>
      <c r="C1524" s="149" t="s">
        <v>155</v>
      </c>
      <c r="D1524" s="150" t="s">
        <v>156</v>
      </c>
      <c r="E1524" s="151" t="s">
        <v>157</v>
      </c>
      <c r="F1524" s="152" t="s">
        <v>158</v>
      </c>
      <c r="G1524" s="153" t="s">
        <v>159</v>
      </c>
      <c r="H1524" s="154" t="s">
        <v>150</v>
      </c>
      <c r="I1524" s="155" t="s">
        <v>156</v>
      </c>
      <c r="J1524" s="155" t="s">
        <v>157</v>
      </c>
      <c r="K1524" s="155" t="s">
        <v>158</v>
      </c>
      <c r="L1524" s="154" t="s">
        <v>160</v>
      </c>
      <c r="M1524" s="156" t="s">
        <v>161</v>
      </c>
      <c r="N1524" s="157" t="s">
        <v>155</v>
      </c>
      <c r="O1524" s="151" t="s">
        <v>157</v>
      </c>
      <c r="P1524" s="158" t="s">
        <v>158</v>
      </c>
    </row>
    <row r="1525" spans="1:16" s="172" customFormat="1" ht="17.25" thickTop="1">
      <c r="A1525" s="1137">
        <f>A1439</f>
        <v>46157</v>
      </c>
      <c r="B1525" s="1132" t="s">
        <v>698</v>
      </c>
      <c r="C1525" s="160"/>
      <c r="D1525" s="161"/>
      <c r="E1525" s="162"/>
      <c r="F1525" s="163"/>
      <c r="G1525" s="164" t="s">
        <v>1610</v>
      </c>
      <c r="H1525" s="165" t="s">
        <v>4452</v>
      </c>
      <c r="I1525" s="166" t="s">
        <v>2810</v>
      </c>
      <c r="J1525" s="166" t="s">
        <v>137</v>
      </c>
      <c r="K1525" s="167" t="s">
        <v>4456</v>
      </c>
      <c r="L1525" s="168"/>
      <c r="M1525" s="169"/>
      <c r="N1525" s="170"/>
      <c r="O1525" s="166"/>
      <c r="P1525" s="171"/>
    </row>
    <row r="1526" spans="1:16" s="172" customFormat="1">
      <c r="A1526" s="1138"/>
      <c r="B1526" s="1133"/>
      <c r="C1526" s="173"/>
      <c r="D1526" s="174"/>
      <c r="E1526" s="175"/>
      <c r="F1526" s="176"/>
      <c r="G1526" s="173" t="s">
        <v>1610</v>
      </c>
      <c r="H1526" s="177" t="s">
        <v>535</v>
      </c>
      <c r="I1526" s="175" t="s">
        <v>3860</v>
      </c>
      <c r="J1526" s="175"/>
      <c r="K1526" s="178" t="s">
        <v>4458</v>
      </c>
      <c r="L1526" s="179"/>
      <c r="M1526" s="180"/>
      <c r="N1526" s="181"/>
      <c r="O1526" s="175"/>
      <c r="P1526" s="182"/>
    </row>
    <row r="1527" spans="1:16" s="172" customFormat="1">
      <c r="A1527" s="1138"/>
      <c r="B1527" s="1133"/>
      <c r="C1527" s="173"/>
      <c r="D1527" s="174"/>
      <c r="E1527" s="175"/>
      <c r="F1527" s="176"/>
      <c r="G1527" s="173"/>
      <c r="H1527" s="183"/>
      <c r="I1527" s="175"/>
      <c r="J1527" s="175"/>
      <c r="K1527" s="178"/>
      <c r="L1527" s="184"/>
      <c r="M1527" s="180"/>
      <c r="N1527" s="181"/>
      <c r="O1527" s="175"/>
      <c r="P1527" s="182"/>
    </row>
    <row r="1528" spans="1:16" s="172" customFormat="1">
      <c r="A1528" s="1138"/>
      <c r="B1528" s="1133"/>
      <c r="C1528" s="173"/>
      <c r="D1528" s="218"/>
      <c r="E1528" s="175"/>
      <c r="F1528" s="176"/>
      <c r="G1528" s="173"/>
      <c r="H1528" s="183"/>
      <c r="I1528" s="175"/>
      <c r="J1528" s="175"/>
      <c r="K1528" s="187"/>
      <c r="L1528" s="184"/>
      <c r="M1528" s="180"/>
      <c r="N1528" s="181"/>
      <c r="O1528" s="175"/>
      <c r="P1528" s="182"/>
    </row>
    <row r="1529" spans="1:16" s="172" customFormat="1">
      <c r="A1529" s="1138"/>
      <c r="B1529" s="1133"/>
      <c r="C1529" s="173"/>
      <c r="D1529" s="185"/>
      <c r="E1529" s="175"/>
      <c r="F1529" s="182"/>
      <c r="G1529" s="173"/>
      <c r="H1529" s="186"/>
      <c r="I1529" s="175"/>
      <c r="J1529" s="175"/>
      <c r="K1529" s="187"/>
      <c r="L1529" s="184"/>
      <c r="M1529" s="180"/>
      <c r="N1529" s="181"/>
      <c r="O1529" s="175"/>
      <c r="P1529" s="182"/>
    </row>
    <row r="1530" spans="1:16" s="172" customFormat="1">
      <c r="A1530" s="1138"/>
      <c r="B1530" s="1133"/>
      <c r="C1530" s="173"/>
      <c r="D1530" s="174"/>
      <c r="E1530" s="175"/>
      <c r="F1530" s="188"/>
      <c r="G1530" s="198"/>
      <c r="H1530" s="183"/>
      <c r="I1530" s="191"/>
      <c r="J1530" s="175"/>
      <c r="K1530" s="178"/>
      <c r="L1530" s="189"/>
      <c r="M1530" s="190"/>
      <c r="N1530" s="181"/>
      <c r="O1530" s="175"/>
      <c r="P1530" s="182"/>
    </row>
    <row r="1531" spans="1:16" s="172" customFormat="1">
      <c r="A1531" s="1138"/>
      <c r="B1531" s="1133"/>
      <c r="C1531" s="173"/>
      <c r="D1531" s="174"/>
      <c r="E1531" s="175"/>
      <c r="F1531" s="182"/>
      <c r="G1531" s="173"/>
      <c r="H1531" s="183"/>
      <c r="I1531" s="191"/>
      <c r="J1531" s="175"/>
      <c r="K1531" s="178"/>
      <c r="L1531" s="184"/>
      <c r="M1531" s="180"/>
      <c r="N1531" s="181"/>
      <c r="O1531" s="175"/>
      <c r="P1531" s="182"/>
    </row>
    <row r="1532" spans="1:16" s="172" customFormat="1">
      <c r="A1532" s="1138"/>
      <c r="B1532" s="1133"/>
      <c r="C1532" s="173"/>
      <c r="D1532" s="174"/>
      <c r="E1532" s="175"/>
      <c r="F1532" s="182"/>
      <c r="G1532" s="219"/>
      <c r="H1532" s="183"/>
      <c r="I1532" s="175"/>
      <c r="J1532" s="175"/>
      <c r="K1532" s="178"/>
      <c r="L1532" s="184"/>
      <c r="M1532" s="180"/>
      <c r="N1532" s="181"/>
      <c r="O1532" s="175"/>
      <c r="P1532" s="182"/>
    </row>
    <row r="1533" spans="1:16" s="172" customFormat="1">
      <c r="A1533" s="1138"/>
      <c r="B1533" s="1133"/>
      <c r="C1533" s="173"/>
      <c r="D1533" s="174"/>
      <c r="E1533" s="175"/>
      <c r="F1533" s="188"/>
      <c r="G1533" s="173"/>
      <c r="H1533" s="183"/>
      <c r="I1533" s="191"/>
      <c r="J1533" s="175"/>
      <c r="K1533" s="178"/>
      <c r="L1533" s="184"/>
      <c r="M1533" s="180"/>
      <c r="N1533" s="181"/>
      <c r="O1533" s="175"/>
      <c r="P1533" s="182"/>
    </row>
    <row r="1534" spans="1:16" s="172" customFormat="1">
      <c r="A1534" s="1138"/>
      <c r="B1534" s="1133"/>
      <c r="C1534" s="173"/>
      <c r="D1534" s="174"/>
      <c r="E1534" s="175"/>
      <c r="F1534" s="182"/>
      <c r="G1534" s="173"/>
      <c r="H1534" s="183"/>
      <c r="I1534" s="191"/>
      <c r="J1534" s="175"/>
      <c r="K1534" s="178"/>
      <c r="L1534" s="184"/>
      <c r="M1534" s="180"/>
      <c r="N1534" s="181"/>
      <c r="O1534" s="175"/>
      <c r="P1534" s="182"/>
    </row>
    <row r="1535" spans="1:16" s="172" customFormat="1">
      <c r="A1535" s="1138"/>
      <c r="B1535" s="1133"/>
      <c r="C1535" s="192"/>
      <c r="D1535" s="193"/>
      <c r="E1535" s="194"/>
      <c r="F1535" s="195"/>
      <c r="G1535" s="173"/>
      <c r="H1535" s="177"/>
      <c r="I1535" s="175"/>
      <c r="J1535" s="175"/>
      <c r="K1535" s="178"/>
      <c r="L1535" s="184"/>
      <c r="M1535" s="180"/>
      <c r="N1535" s="196"/>
      <c r="O1535" s="194"/>
      <c r="P1535" s="195"/>
    </row>
    <row r="1536" spans="1:16" s="172" customFormat="1">
      <c r="A1536" s="1138"/>
      <c r="B1536" s="1133"/>
      <c r="C1536" s="192"/>
      <c r="D1536" s="193"/>
      <c r="E1536" s="194"/>
      <c r="F1536" s="195"/>
      <c r="G1536" s="198"/>
      <c r="H1536" s="183"/>
      <c r="I1536" s="191"/>
      <c r="J1536" s="175"/>
      <c r="K1536" s="178"/>
      <c r="L1536" s="184"/>
      <c r="M1536" s="180"/>
      <c r="N1536" s="196"/>
      <c r="O1536" s="194"/>
      <c r="P1536" s="195"/>
    </row>
    <row r="1537" spans="1:16" s="172" customFormat="1">
      <c r="A1537" s="1138"/>
      <c r="B1537" s="1133"/>
      <c r="C1537" s="192"/>
      <c r="D1537" s="193"/>
      <c r="E1537" s="194"/>
      <c r="F1537" s="195"/>
      <c r="G1537" s="173"/>
      <c r="H1537" s="199"/>
      <c r="I1537" s="191"/>
      <c r="J1537" s="200"/>
      <c r="K1537" s="197"/>
      <c r="L1537" s="184"/>
      <c r="M1537" s="180"/>
      <c r="N1537" s="196"/>
      <c r="O1537" s="194"/>
      <c r="P1537" s="195"/>
    </row>
    <row r="1538" spans="1:16" s="172" customFormat="1">
      <c r="A1538" s="1138"/>
      <c r="B1538" s="1133"/>
      <c r="C1538" s="192"/>
      <c r="D1538" s="193"/>
      <c r="E1538" s="194"/>
      <c r="F1538" s="195"/>
      <c r="G1538" s="173"/>
      <c r="H1538" s="201"/>
      <c r="I1538" s="175"/>
      <c r="J1538" s="175"/>
      <c r="K1538" s="178"/>
      <c r="L1538" s="184"/>
      <c r="M1538" s="180"/>
      <c r="N1538" s="196"/>
      <c r="O1538" s="194"/>
      <c r="P1538" s="195"/>
    </row>
    <row r="1539" spans="1:16" s="172" customFormat="1">
      <c r="A1539" s="1138"/>
      <c r="B1539" s="1133"/>
      <c r="C1539" s="192"/>
      <c r="D1539" s="193"/>
      <c r="E1539" s="194"/>
      <c r="F1539" s="195"/>
      <c r="G1539" s="198"/>
      <c r="H1539" s="183"/>
      <c r="I1539" s="200"/>
      <c r="J1539" s="200"/>
      <c r="K1539" s="197"/>
      <c r="L1539" s="184"/>
      <c r="M1539" s="180"/>
      <c r="N1539" s="196"/>
      <c r="O1539" s="194"/>
      <c r="P1539" s="195"/>
    </row>
    <row r="1540" spans="1:16" s="172" customFormat="1">
      <c r="A1540" s="1138"/>
      <c r="B1540" s="1133"/>
      <c r="C1540" s="192"/>
      <c r="D1540" s="193"/>
      <c r="E1540" s="194"/>
      <c r="F1540" s="195"/>
      <c r="G1540" s="173"/>
      <c r="H1540" s="183"/>
      <c r="I1540" s="200"/>
      <c r="J1540" s="200"/>
      <c r="K1540" s="197"/>
      <c r="L1540" s="179"/>
      <c r="M1540" s="180"/>
      <c r="N1540" s="196"/>
      <c r="O1540" s="194"/>
      <c r="P1540" s="195"/>
    </row>
    <row r="1541" spans="1:16" s="172" customFormat="1">
      <c r="A1541" s="1138"/>
      <c r="B1541" s="1133"/>
      <c r="C1541" s="192"/>
      <c r="D1541" s="193"/>
      <c r="E1541" s="194"/>
      <c r="F1541" s="195"/>
      <c r="G1541" s="192"/>
      <c r="H1541" s="201"/>
      <c r="I1541" s="202"/>
      <c r="J1541" s="202"/>
      <c r="K1541" s="203"/>
      <c r="L1541" s="204"/>
      <c r="M1541" s="190"/>
      <c r="N1541" s="196"/>
      <c r="O1541" s="194"/>
      <c r="P1541" s="195"/>
    </row>
    <row r="1542" spans="1:16" s="172" customFormat="1">
      <c r="A1542" s="1138"/>
      <c r="B1542" s="1133"/>
      <c r="C1542" s="192"/>
      <c r="D1542" s="193"/>
      <c r="E1542" s="194"/>
      <c r="F1542" s="195"/>
      <c r="G1542" s="192"/>
      <c r="H1542" s="201"/>
      <c r="I1542" s="202"/>
      <c r="J1542" s="202"/>
      <c r="K1542" s="203"/>
      <c r="L1542" s="204"/>
      <c r="M1542" s="190"/>
      <c r="N1542" s="196"/>
      <c r="O1542" s="194"/>
      <c r="P1542" s="195"/>
    </row>
    <row r="1543" spans="1:16" s="172" customFormat="1">
      <c r="A1543" s="1138"/>
      <c r="B1543" s="1133"/>
      <c r="C1543" s="192"/>
      <c r="D1543" s="193"/>
      <c r="E1543" s="194"/>
      <c r="F1543" s="195"/>
      <c r="G1543" s="192"/>
      <c r="H1543" s="201"/>
      <c r="I1543" s="202"/>
      <c r="J1543" s="202"/>
      <c r="K1543" s="203"/>
      <c r="L1543" s="204"/>
      <c r="M1543" s="190"/>
      <c r="N1543" s="196"/>
      <c r="O1543" s="194"/>
      <c r="P1543" s="195"/>
    </row>
    <row r="1544" spans="1:16" s="172" customFormat="1" ht="17.25" thickBot="1">
      <c r="A1544" s="1139"/>
      <c r="B1544" s="1134"/>
      <c r="C1544" s="205"/>
      <c r="D1544" s="206"/>
      <c r="E1544" s="207"/>
      <c r="F1544" s="208"/>
      <c r="G1544" s="209"/>
      <c r="H1544" s="210"/>
      <c r="I1544" s="211"/>
      <c r="J1544" s="211"/>
      <c r="K1544" s="212"/>
      <c r="L1544" s="213"/>
      <c r="M1544" s="214"/>
      <c r="N1544" s="215"/>
      <c r="O1544" s="207"/>
      <c r="P1544" s="208"/>
    </row>
    <row r="1545" spans="1:16" s="71" customFormat="1" ht="18" customHeight="1" thickTop="1" thickBot="1">
      <c r="A1545" s="1135">
        <f>A1439+1</f>
        <v>46158</v>
      </c>
      <c r="B1545" s="90" t="s">
        <v>162</v>
      </c>
      <c r="C1545" s="1095" t="s">
        <v>693</v>
      </c>
      <c r="D1545" s="91" t="s">
        <v>114</v>
      </c>
      <c r="E1545" s="92" t="s">
        <v>164</v>
      </c>
      <c r="F1545" s="93"/>
      <c r="G1545" s="90" t="s">
        <v>162</v>
      </c>
      <c r="H1545" s="1098" t="s">
        <v>163</v>
      </c>
      <c r="I1545" s="91" t="s">
        <v>114</v>
      </c>
      <c r="J1545" s="92" t="s">
        <v>164</v>
      </c>
      <c r="K1545" s="93"/>
      <c r="L1545" s="90" t="s">
        <v>162</v>
      </c>
      <c r="M1545" s="1099" t="s">
        <v>163</v>
      </c>
      <c r="N1545" s="91" t="s">
        <v>114</v>
      </c>
      <c r="O1545" s="92" t="s">
        <v>164</v>
      </c>
      <c r="P1545" s="93"/>
    </row>
    <row r="1546" spans="1:16" ht="18" customHeight="1">
      <c r="A1546" s="1136"/>
      <c r="B1546" s="1100"/>
      <c r="C1546" s="1096"/>
      <c r="D1546" s="94" t="s">
        <v>116</v>
      </c>
      <c r="E1546" s="95" t="s">
        <v>142</v>
      </c>
      <c r="F1546" s="93"/>
      <c r="G1546" s="1100"/>
      <c r="H1546" s="1098"/>
      <c r="I1546" s="94" t="s">
        <v>116</v>
      </c>
      <c r="J1546" s="95" t="s">
        <v>142</v>
      </c>
      <c r="K1546" s="93"/>
      <c r="L1546" s="1100"/>
      <c r="M1546" s="1099"/>
      <c r="N1546" s="94" t="s">
        <v>116</v>
      </c>
      <c r="O1546" s="95" t="s">
        <v>142</v>
      </c>
      <c r="P1546" s="93"/>
    </row>
    <row r="1547" spans="1:16" ht="17.25" thickBot="1">
      <c r="A1547" s="1136"/>
      <c r="B1547" s="1101"/>
      <c r="C1547" s="1096"/>
      <c r="D1547" s="94" t="s">
        <v>165</v>
      </c>
      <c r="E1547" s="96" t="s">
        <v>166</v>
      </c>
      <c r="F1547" s="98"/>
      <c r="G1547" s="1101"/>
      <c r="H1547" s="1098"/>
      <c r="I1547" s="94" t="s">
        <v>165</v>
      </c>
      <c r="J1547" s="96" t="s">
        <v>166</v>
      </c>
      <c r="K1547" s="98"/>
      <c r="L1547" s="1101"/>
      <c r="M1547" s="1099"/>
      <c r="N1547" s="94" t="s">
        <v>165</v>
      </c>
      <c r="O1547" s="96" t="s">
        <v>166</v>
      </c>
      <c r="P1547" s="98"/>
    </row>
    <row r="1548" spans="1:16" ht="17.25" thickBot="1">
      <c r="A1548" s="1136"/>
      <c r="B1548" s="90" t="s">
        <v>167</v>
      </c>
      <c r="C1548" s="1096"/>
      <c r="D1548" s="94"/>
      <c r="E1548" s="96"/>
      <c r="F1548" s="97"/>
      <c r="G1548" s="90" t="s">
        <v>167</v>
      </c>
      <c r="H1548" s="1098"/>
      <c r="I1548" s="94" t="s">
        <v>120</v>
      </c>
      <c r="J1548" s="96" t="s">
        <v>148</v>
      </c>
      <c r="K1548" s="97"/>
      <c r="L1548" s="90" t="s">
        <v>167</v>
      </c>
      <c r="M1548" s="1099"/>
      <c r="N1548" s="94" t="s">
        <v>120</v>
      </c>
      <c r="O1548" s="96" t="s">
        <v>148</v>
      </c>
      <c r="P1548" s="97"/>
    </row>
    <row r="1549" spans="1:16">
      <c r="A1549" s="1136"/>
      <c r="B1549" s="1081"/>
      <c r="C1549" s="1096"/>
      <c r="D1549" s="94"/>
      <c r="E1549" s="96"/>
      <c r="F1549" s="97"/>
      <c r="G1549" s="1081"/>
      <c r="H1549" s="1098"/>
      <c r="I1549" s="94"/>
      <c r="J1549" s="96"/>
      <c r="K1549" s="97"/>
      <c r="L1549" s="1081"/>
      <c r="M1549" s="1099"/>
      <c r="N1549" s="94"/>
      <c r="O1549" s="96"/>
      <c r="P1549" s="97"/>
    </row>
    <row r="1550" spans="1:16">
      <c r="A1550" s="1136"/>
      <c r="B1550" s="1082"/>
      <c r="C1550" s="1096"/>
      <c r="D1550" s="94"/>
      <c r="E1550" s="96"/>
      <c r="F1550" s="97"/>
      <c r="G1550" s="1082"/>
      <c r="H1550" s="1098"/>
      <c r="I1550" s="94"/>
      <c r="J1550" s="96"/>
      <c r="K1550" s="97"/>
      <c r="L1550" s="1082"/>
      <c r="M1550" s="1099"/>
      <c r="N1550" s="94"/>
      <c r="O1550" s="96"/>
      <c r="P1550" s="97"/>
    </row>
    <row r="1551" spans="1:16">
      <c r="A1551" s="1136"/>
      <c r="B1551" s="1083"/>
      <c r="C1551" s="1096"/>
      <c r="D1551" s="94"/>
      <c r="E1551" s="96"/>
      <c r="F1551" s="93"/>
      <c r="G1551" s="1083"/>
      <c r="H1551" s="1098"/>
      <c r="I1551" s="94"/>
      <c r="J1551" s="96"/>
      <c r="K1551" s="93"/>
      <c r="L1551" s="1083"/>
      <c r="M1551" s="1099"/>
      <c r="N1551" s="94"/>
      <c r="O1551" s="96"/>
      <c r="P1551" s="93"/>
    </row>
    <row r="1552" spans="1:16">
      <c r="A1552" s="1136"/>
      <c r="B1552" s="1082"/>
      <c r="C1552" s="1096"/>
      <c r="D1552" s="94"/>
      <c r="E1552" s="96"/>
      <c r="F1552" s="99"/>
      <c r="G1552" s="1082"/>
      <c r="H1552" s="1098"/>
      <c r="I1552" s="94"/>
      <c r="J1552" s="96"/>
      <c r="K1552" s="99"/>
      <c r="L1552" s="1082"/>
      <c r="M1552" s="1099"/>
      <c r="N1552" s="94"/>
      <c r="O1552" s="96"/>
      <c r="P1552" s="93"/>
    </row>
    <row r="1553" spans="1:16">
      <c r="A1553" s="1136"/>
      <c r="B1553" s="1083"/>
      <c r="C1553" s="1096"/>
      <c r="D1553" s="94"/>
      <c r="E1553" s="96"/>
      <c r="F1553" s="102"/>
      <c r="G1553" s="1083"/>
      <c r="H1553" s="1098"/>
      <c r="I1553" s="94"/>
      <c r="J1553" s="96"/>
      <c r="K1553" s="102"/>
      <c r="L1553" s="1083"/>
      <c r="M1553" s="1099"/>
      <c r="N1553" s="94"/>
      <c r="O1553" s="96"/>
      <c r="P1553" s="99"/>
    </row>
    <row r="1554" spans="1:16" ht="17.25" thickBot="1">
      <c r="A1554" s="1136"/>
      <c r="B1554" s="1082"/>
      <c r="C1554" s="1096"/>
      <c r="D1554" s="94"/>
      <c r="E1554" s="96"/>
      <c r="F1554" s="99"/>
      <c r="G1554" s="1082"/>
      <c r="H1554" s="1098"/>
      <c r="I1554" s="94"/>
      <c r="J1554" s="96"/>
      <c r="K1554" s="99"/>
      <c r="L1554" s="1082"/>
      <c r="M1554" s="1099"/>
      <c r="N1554" s="94"/>
      <c r="O1554" s="96"/>
      <c r="P1554" s="99"/>
    </row>
    <row r="1555" spans="1:16" ht="17.25" thickBot="1">
      <c r="A1555" s="1136"/>
      <c r="B1555" s="100" t="s">
        <v>168</v>
      </c>
      <c r="C1555" s="1096"/>
      <c r="D1555" s="94"/>
      <c r="E1555" s="96"/>
      <c r="F1555" s="99"/>
      <c r="G1555" s="100" t="s">
        <v>168</v>
      </c>
      <c r="H1555" s="1098"/>
      <c r="I1555" s="94"/>
      <c r="J1555" s="96"/>
      <c r="K1555" s="99"/>
      <c r="L1555" s="100" t="s">
        <v>168</v>
      </c>
      <c r="M1555" s="1099"/>
      <c r="N1555" s="94"/>
      <c r="O1555" s="96"/>
      <c r="P1555" s="99"/>
    </row>
    <row r="1556" spans="1:16">
      <c r="A1556" s="1136"/>
      <c r="B1556" s="1111"/>
      <c r="C1556" s="1096"/>
      <c r="D1556" s="94"/>
      <c r="E1556" s="96"/>
      <c r="F1556" s="99"/>
      <c r="G1556" s="1111"/>
      <c r="H1556" s="1098"/>
      <c r="I1556" s="94"/>
      <c r="J1556" s="96"/>
      <c r="K1556" s="99"/>
      <c r="L1556" s="1111"/>
      <c r="M1556" s="1099"/>
      <c r="N1556" s="94"/>
      <c r="O1556" s="96"/>
      <c r="P1556" s="99"/>
    </row>
    <row r="1557" spans="1:16">
      <c r="A1557" s="1136"/>
      <c r="B1557" s="1112"/>
      <c r="C1557" s="1096"/>
      <c r="D1557" s="94"/>
      <c r="E1557" s="96"/>
      <c r="F1557" s="99"/>
      <c r="G1557" s="1112"/>
      <c r="H1557" s="1098"/>
      <c r="I1557" s="94"/>
      <c r="J1557" s="96"/>
      <c r="K1557" s="99"/>
      <c r="L1557" s="1112"/>
      <c r="M1557" s="1099"/>
      <c r="N1557" s="94"/>
      <c r="O1557" s="96"/>
      <c r="P1557" s="97"/>
    </row>
    <row r="1558" spans="1:16" ht="17.25" thickBot="1">
      <c r="A1558" s="1136"/>
      <c r="B1558" s="1113"/>
      <c r="C1558" s="1096"/>
      <c r="D1558" s="94"/>
      <c r="E1558" s="96"/>
      <c r="F1558" s="97"/>
      <c r="G1558" s="1113"/>
      <c r="H1558" s="1098"/>
      <c r="I1558" s="94"/>
      <c r="J1558" s="96"/>
      <c r="K1558" s="97"/>
      <c r="L1558" s="1113"/>
      <c r="M1558" s="1099"/>
      <c r="N1558" s="94"/>
      <c r="O1558" s="96"/>
      <c r="P1558" s="97"/>
    </row>
    <row r="1559" spans="1:16" ht="17.25" thickBot="1">
      <c r="A1559" s="1136"/>
      <c r="B1559" s="100" t="s">
        <v>123</v>
      </c>
      <c r="C1559" s="1096"/>
      <c r="D1559" s="94"/>
      <c r="E1559" s="96"/>
      <c r="F1559" s="97"/>
      <c r="G1559" s="100" t="s">
        <v>123</v>
      </c>
      <c r="H1559" s="1098"/>
      <c r="I1559" s="94"/>
      <c r="J1559" s="96"/>
      <c r="K1559" s="97"/>
      <c r="L1559" s="100" t="s">
        <v>123</v>
      </c>
      <c r="M1559" s="1099"/>
      <c r="N1559" s="94"/>
      <c r="O1559" s="96"/>
      <c r="P1559" s="97"/>
    </row>
    <row r="1560" spans="1:16">
      <c r="A1560" s="1136"/>
      <c r="B1560" s="1106"/>
      <c r="C1560" s="1096"/>
      <c r="D1560" s="94"/>
      <c r="E1560" s="96"/>
      <c r="F1560" s="97"/>
      <c r="G1560" s="1106"/>
      <c r="H1560" s="1098"/>
      <c r="I1560" s="94"/>
      <c r="J1560" s="96"/>
      <c r="K1560" s="97"/>
      <c r="L1560" s="1106"/>
      <c r="M1560" s="1099"/>
      <c r="N1560" s="94"/>
      <c r="O1560" s="96"/>
      <c r="P1560" s="97"/>
    </row>
    <row r="1561" spans="1:16">
      <c r="A1561" s="1136"/>
      <c r="B1561" s="1107"/>
      <c r="C1561" s="1096"/>
      <c r="D1561" s="94"/>
      <c r="E1561" s="96"/>
      <c r="F1561" s="97"/>
      <c r="G1561" s="1107"/>
      <c r="H1561" s="1098"/>
      <c r="I1561" s="94"/>
      <c r="J1561" s="96"/>
      <c r="K1561" s="97"/>
      <c r="L1561" s="1107"/>
      <c r="M1561" s="1099"/>
      <c r="N1561" s="94"/>
      <c r="O1561" s="96"/>
      <c r="P1561" s="97"/>
    </row>
    <row r="1562" spans="1:16" ht="17.25" thickBot="1">
      <c r="A1562" s="1136"/>
      <c r="B1562" s="1108"/>
      <c r="C1562" s="1096"/>
      <c r="D1562" s="94"/>
      <c r="E1562" s="96"/>
      <c r="F1562" s="97"/>
      <c r="G1562" s="1108"/>
      <c r="H1562" s="1098"/>
      <c r="I1562" s="94"/>
      <c r="J1562" s="96"/>
      <c r="K1562" s="97"/>
      <c r="L1562" s="1108"/>
      <c r="M1562" s="1099"/>
      <c r="N1562" s="94"/>
      <c r="O1562" s="96"/>
      <c r="P1562" s="97"/>
    </row>
    <row r="1563" spans="1:16">
      <c r="A1563" s="1136"/>
      <c r="B1563" s="1109" t="s">
        <v>124</v>
      </c>
      <c r="C1563" s="1096"/>
      <c r="D1563" s="94"/>
      <c r="E1563" s="96"/>
      <c r="F1563" s="97"/>
      <c r="G1563" s="1109" t="s">
        <v>124</v>
      </c>
      <c r="H1563" s="1098"/>
      <c r="I1563" s="94"/>
      <c r="J1563" s="96"/>
      <c r="K1563" s="97"/>
      <c r="L1563" s="1109" t="s">
        <v>124</v>
      </c>
      <c r="M1563" s="1099"/>
      <c r="N1563" s="94"/>
      <c r="O1563" s="96"/>
      <c r="P1563" s="97"/>
    </row>
    <row r="1564" spans="1:16" ht="17.25" thickBot="1">
      <c r="A1564" s="1136"/>
      <c r="B1564" s="1110"/>
      <c r="C1564" s="1096"/>
      <c r="D1564" s="94"/>
      <c r="E1564" s="96"/>
      <c r="F1564" s="97"/>
      <c r="G1564" s="1110"/>
      <c r="H1564" s="1098"/>
      <c r="I1564" s="94"/>
      <c r="J1564" s="96"/>
      <c r="K1564" s="97"/>
      <c r="L1564" s="1110"/>
      <c r="M1564" s="1099"/>
      <c r="N1564" s="94"/>
      <c r="O1564" s="96"/>
      <c r="P1564" s="93"/>
    </row>
    <row r="1565" spans="1:16" ht="17.25" thickTop="1">
      <c r="A1565" s="1136"/>
      <c r="B1565" s="1102" t="s">
        <v>125</v>
      </c>
      <c r="C1565" s="1096"/>
      <c r="D1565" s="94"/>
      <c r="E1565" s="96"/>
      <c r="F1565" s="93"/>
      <c r="G1565" s="1102" t="s">
        <v>125</v>
      </c>
      <c r="H1565" s="1098"/>
      <c r="I1565" s="94"/>
      <c r="J1565" s="96"/>
      <c r="K1565" s="93"/>
      <c r="L1565" s="1102" t="s">
        <v>125</v>
      </c>
      <c r="M1565" s="1099"/>
      <c r="N1565" s="94"/>
      <c r="O1565" s="96"/>
      <c r="P1565" s="97"/>
    </row>
    <row r="1566" spans="1:16" ht="17.25" thickBot="1">
      <c r="A1566" s="1136"/>
      <c r="B1566" s="1103"/>
      <c r="C1566" s="1096"/>
      <c r="D1566" s="94"/>
      <c r="E1566" s="96"/>
      <c r="F1566" s="93"/>
      <c r="G1566" s="1103"/>
      <c r="H1566" s="1098"/>
      <c r="I1566" s="94"/>
      <c r="J1566" s="96"/>
      <c r="K1566" s="93"/>
      <c r="L1566" s="1103"/>
      <c r="M1566" s="1099"/>
      <c r="N1566" s="94"/>
      <c r="O1566" s="96"/>
      <c r="P1566" s="101"/>
    </row>
    <row r="1567" spans="1:16">
      <c r="A1567" s="1136"/>
      <c r="B1567" s="1104"/>
      <c r="C1567" s="1096"/>
      <c r="D1567" s="94"/>
      <c r="E1567" s="96"/>
      <c r="F1567" s="97"/>
      <c r="G1567" s="1104"/>
      <c r="H1567" s="1098"/>
      <c r="I1567" s="94"/>
      <c r="J1567" s="96"/>
      <c r="K1567" s="97"/>
      <c r="L1567" s="1104"/>
      <c r="M1567" s="1099"/>
      <c r="N1567" s="94"/>
      <c r="O1567" s="96"/>
      <c r="P1567" s="103"/>
    </row>
    <row r="1568" spans="1:16" ht="17.25" thickBot="1">
      <c r="A1568" s="1136"/>
      <c r="B1568" s="1105"/>
      <c r="C1568" s="1096"/>
      <c r="D1568" s="94"/>
      <c r="E1568" s="96"/>
      <c r="F1568" s="97"/>
      <c r="G1568" s="1105"/>
      <c r="H1568" s="1098"/>
      <c r="I1568" s="94"/>
      <c r="J1568" s="96"/>
      <c r="K1568" s="97"/>
      <c r="L1568" s="1105"/>
      <c r="M1568" s="1099"/>
      <c r="N1568" s="94"/>
      <c r="O1568" s="96"/>
      <c r="P1568" s="104"/>
    </row>
    <row r="1569" spans="1:16">
      <c r="A1569" s="1136"/>
      <c r="B1569" s="1116" t="s">
        <v>126</v>
      </c>
      <c r="C1569" s="1096"/>
      <c r="D1569" s="94"/>
      <c r="E1569" s="96"/>
      <c r="F1569" s="93"/>
      <c r="G1569" s="1116" t="s">
        <v>126</v>
      </c>
      <c r="H1569" s="1098"/>
      <c r="I1569" s="94"/>
      <c r="J1569" s="96"/>
      <c r="K1569" s="93"/>
      <c r="L1569" s="1116" t="s">
        <v>126</v>
      </c>
      <c r="M1569" s="1099"/>
      <c r="N1569" s="94"/>
      <c r="O1569" s="96"/>
      <c r="P1569" s="99"/>
    </row>
    <row r="1570" spans="1:16" ht="17.25" thickBot="1">
      <c r="A1570" s="1136"/>
      <c r="B1570" s="1103"/>
      <c r="C1570" s="1096"/>
      <c r="D1570" s="94"/>
      <c r="E1570" s="96"/>
      <c r="F1570" s="101"/>
      <c r="G1570" s="1103"/>
      <c r="H1570" s="1098"/>
      <c r="I1570" s="94"/>
      <c r="J1570" s="96"/>
      <c r="K1570" s="101"/>
      <c r="L1570" s="1103"/>
      <c r="M1570" s="1099"/>
      <c r="N1570" s="94"/>
      <c r="O1570" s="96"/>
      <c r="P1570" s="104"/>
    </row>
    <row r="1571" spans="1:16">
      <c r="A1571" s="1136"/>
      <c r="B1571" s="1104"/>
      <c r="C1571" s="1096"/>
      <c r="D1571" s="94"/>
      <c r="E1571" s="96"/>
      <c r="F1571" s="102"/>
      <c r="G1571" s="1104"/>
      <c r="H1571" s="1098"/>
      <c r="I1571" s="94"/>
      <c r="J1571" s="96"/>
      <c r="K1571" s="103"/>
      <c r="L1571" s="1104"/>
      <c r="M1571" s="1099"/>
      <c r="N1571" s="94"/>
      <c r="O1571" s="96"/>
      <c r="P1571" s="93"/>
    </row>
    <row r="1572" spans="1:16" ht="17.25" thickBot="1">
      <c r="A1572" s="1136"/>
      <c r="B1572" s="1115"/>
      <c r="C1572" s="1096"/>
      <c r="D1572" s="94"/>
      <c r="E1572" s="96"/>
      <c r="F1572" s="99"/>
      <c r="G1572" s="1115"/>
      <c r="H1572" s="1098"/>
      <c r="I1572" s="94"/>
      <c r="J1572" s="96"/>
      <c r="K1572" s="104"/>
      <c r="L1572" s="1115"/>
      <c r="M1572" s="1099"/>
      <c r="N1572" s="94"/>
      <c r="O1572" s="96"/>
      <c r="P1572" s="97"/>
    </row>
    <row r="1573" spans="1:16">
      <c r="A1573" s="1136"/>
      <c r="B1573" s="1114" t="s">
        <v>127</v>
      </c>
      <c r="C1573" s="1096"/>
      <c r="D1573" s="94"/>
      <c r="E1573" s="96"/>
      <c r="F1573" s="103"/>
      <c r="G1573" s="1114" t="s">
        <v>127</v>
      </c>
      <c r="H1573" s="1098"/>
      <c r="I1573" s="94"/>
      <c r="J1573" s="96"/>
      <c r="K1573" s="104"/>
      <c r="L1573" s="1114" t="s">
        <v>127</v>
      </c>
      <c r="M1573" s="1099"/>
      <c r="N1573" s="94"/>
      <c r="O1573" s="114"/>
      <c r="P1573" s="97"/>
    </row>
    <row r="1574" spans="1:16" ht="17.25" thickBot="1">
      <c r="A1574" s="1136"/>
      <c r="B1574" s="1103"/>
      <c r="C1574" s="1096"/>
      <c r="D1574" s="94"/>
      <c r="E1574" s="96"/>
      <c r="F1574" s="104"/>
      <c r="G1574" s="1103"/>
      <c r="H1574" s="1098"/>
      <c r="I1574" s="94"/>
      <c r="J1574" s="96"/>
      <c r="K1574" s="99"/>
      <c r="L1574" s="1103"/>
      <c r="M1574" s="1099"/>
      <c r="N1574" s="113"/>
      <c r="O1574" s="96"/>
      <c r="P1574" s="112"/>
    </row>
    <row r="1575" spans="1:16">
      <c r="A1575" s="1136"/>
      <c r="B1575" s="1104"/>
      <c r="C1575" s="1096"/>
      <c r="D1575" s="94"/>
      <c r="E1575" s="96"/>
      <c r="F1575" s="104"/>
      <c r="G1575" s="1104"/>
      <c r="H1575" s="1098"/>
      <c r="I1575" s="94"/>
      <c r="J1575" s="96"/>
      <c r="K1575" s="104"/>
      <c r="L1575" s="1104"/>
      <c r="M1575" s="1099"/>
      <c r="N1575" s="113"/>
      <c r="O1575" s="114"/>
      <c r="P1575" s="97"/>
    </row>
    <row r="1576" spans="1:16" ht="17.25" thickBot="1">
      <c r="A1576" s="1136"/>
      <c r="B1576" s="1115"/>
      <c r="C1576" s="1096"/>
      <c r="D1576" s="94"/>
      <c r="E1576" s="96"/>
      <c r="F1576" s="99"/>
      <c r="G1576" s="1115"/>
      <c r="H1576" s="1098"/>
      <c r="I1576" s="94"/>
      <c r="J1576" s="96"/>
      <c r="K1576" s="93"/>
      <c r="L1576" s="1115"/>
      <c r="M1576" s="1099"/>
      <c r="N1576" s="94"/>
      <c r="O1576" s="114"/>
      <c r="P1576" s="104"/>
    </row>
    <row r="1577" spans="1:16">
      <c r="A1577" s="1136"/>
      <c r="B1577" s="1114" t="s">
        <v>128</v>
      </c>
      <c r="C1577" s="1096"/>
      <c r="D1577" s="94"/>
      <c r="E1577" s="96"/>
      <c r="F1577" s="104"/>
      <c r="G1577" s="1114" t="s">
        <v>128</v>
      </c>
      <c r="H1577" s="1098"/>
      <c r="I1577" s="94"/>
      <c r="J1577" s="96"/>
      <c r="K1577" s="97"/>
      <c r="L1577" s="1114" t="s">
        <v>128</v>
      </c>
      <c r="M1577" s="1099"/>
      <c r="N1577" s="94"/>
      <c r="O1577" s="96"/>
      <c r="P1577" s="97"/>
    </row>
    <row r="1578" spans="1:16" ht="17.25" thickBot="1">
      <c r="A1578" s="1136"/>
      <c r="B1578" s="1103"/>
      <c r="C1578" s="1096"/>
      <c r="D1578" s="94"/>
      <c r="E1578" s="96"/>
      <c r="F1578" s="93"/>
      <c r="G1578" s="1103"/>
      <c r="H1578" s="1098"/>
      <c r="I1578" s="94"/>
      <c r="J1578" s="114"/>
      <c r="K1578" s="97"/>
      <c r="L1578" s="1103"/>
      <c r="M1578" s="1099"/>
      <c r="N1578" s="113"/>
      <c r="O1578" s="114"/>
      <c r="P1578" s="97"/>
    </row>
    <row r="1579" spans="1:16">
      <c r="A1579" s="1136"/>
      <c r="B1579" s="1104"/>
      <c r="C1579" s="1096"/>
      <c r="D1579" s="94"/>
      <c r="E1579" s="96"/>
      <c r="F1579" s="97"/>
      <c r="G1579" s="1104"/>
      <c r="H1579" s="1098"/>
      <c r="I1579" s="94"/>
      <c r="J1579" s="96"/>
      <c r="K1579" s="97"/>
      <c r="L1579" s="1104"/>
      <c r="M1579" s="1099"/>
      <c r="N1579" s="113"/>
      <c r="O1579" s="114"/>
      <c r="P1579" s="97"/>
    </row>
    <row r="1580" spans="1:16" ht="17.25" thickBot="1">
      <c r="A1580" s="1136"/>
      <c r="B1580" s="1115"/>
      <c r="C1580" s="1096"/>
      <c r="D1580" s="94"/>
      <c r="E1580" s="96"/>
      <c r="F1580" s="93"/>
      <c r="G1580" s="1115"/>
      <c r="H1580" s="1098"/>
      <c r="I1580" s="94"/>
      <c r="J1580" s="114"/>
      <c r="K1580" s="97"/>
      <c r="L1580" s="1115"/>
      <c r="M1580" s="1099"/>
      <c r="N1580" s="94"/>
      <c r="O1580" s="114"/>
      <c r="P1580" s="97"/>
    </row>
    <row r="1581" spans="1:16">
      <c r="A1581" s="1136"/>
      <c r="B1581" s="1116" t="s">
        <v>129</v>
      </c>
      <c r="C1581" s="1096"/>
      <c r="D1581" s="94"/>
      <c r="E1581" s="96"/>
      <c r="F1581" s="93"/>
      <c r="G1581" s="1116" t="s">
        <v>129</v>
      </c>
      <c r="H1581" s="1098"/>
      <c r="I1581" s="94"/>
      <c r="J1581" s="114"/>
      <c r="K1581" s="97"/>
      <c r="L1581" s="1116" t="s">
        <v>129</v>
      </c>
      <c r="M1581" s="1099"/>
      <c r="N1581" s="113"/>
      <c r="O1581" s="114"/>
      <c r="P1581" s="97"/>
    </row>
    <row r="1582" spans="1:16" ht="17.25" thickBot="1">
      <c r="A1582" s="1136"/>
      <c r="B1582" s="1103"/>
      <c r="C1582" s="1096"/>
      <c r="D1582" s="94"/>
      <c r="E1582" s="96"/>
      <c r="F1582" s="93"/>
      <c r="G1582" s="1103"/>
      <c r="H1582" s="1098"/>
      <c r="I1582" s="94"/>
      <c r="J1582" s="114"/>
      <c r="K1582" s="97"/>
      <c r="L1582" s="1103"/>
      <c r="M1582" s="1099"/>
      <c r="N1582" s="94"/>
      <c r="O1582" s="114"/>
      <c r="P1582" s="97"/>
    </row>
    <row r="1583" spans="1:16">
      <c r="A1583" s="1136"/>
      <c r="B1583" s="106"/>
      <c r="C1583" s="1096"/>
      <c r="D1583" s="94"/>
      <c r="E1583" s="96"/>
      <c r="F1583" s="97"/>
      <c r="G1583" s="106"/>
      <c r="H1583" s="1098"/>
      <c r="I1583" s="94"/>
      <c r="J1583" s="96"/>
      <c r="K1583" s="112"/>
      <c r="L1583" s="106"/>
      <c r="M1583" s="1099"/>
      <c r="N1583" s="113"/>
      <c r="O1583" s="96"/>
      <c r="P1583" s="112"/>
    </row>
    <row r="1584" spans="1:16">
      <c r="A1584" s="1136"/>
      <c r="B1584" s="107"/>
      <c r="C1584" s="1096"/>
      <c r="D1584" s="94"/>
      <c r="E1584" s="96"/>
      <c r="F1584" s="93"/>
      <c r="G1584" s="107"/>
      <c r="H1584" s="1098"/>
      <c r="I1584" s="94"/>
      <c r="J1584" s="96"/>
      <c r="K1584" s="97"/>
      <c r="L1584" s="107"/>
      <c r="M1584" s="1099"/>
      <c r="N1584" s="113"/>
      <c r="O1584" s="114"/>
      <c r="P1584" s="97"/>
    </row>
    <row r="1585" spans="1:16">
      <c r="A1585" s="1136"/>
      <c r="B1585" s="109"/>
      <c r="C1585" s="1096"/>
      <c r="D1585" s="94"/>
      <c r="E1585" s="96"/>
      <c r="F1585" s="93"/>
      <c r="G1585" s="109"/>
      <c r="H1585" s="1098"/>
      <c r="I1585" s="113"/>
      <c r="J1585" s="114"/>
      <c r="K1585" s="97"/>
      <c r="L1585" s="109"/>
      <c r="M1585" s="1099"/>
      <c r="N1585" s="113"/>
      <c r="O1585" s="114"/>
      <c r="P1585" s="104"/>
    </row>
    <row r="1586" spans="1:16">
      <c r="A1586" s="1136"/>
      <c r="B1586" s="110"/>
      <c r="C1586" s="1096"/>
      <c r="D1586" s="94"/>
      <c r="E1586" s="96"/>
      <c r="F1586" s="93"/>
      <c r="G1586" s="110"/>
      <c r="H1586" s="1098"/>
      <c r="I1586" s="113"/>
      <c r="J1586" s="114"/>
      <c r="K1586" s="104"/>
      <c r="L1586" s="110"/>
      <c r="M1586" s="1099"/>
      <c r="N1586" s="111"/>
      <c r="O1586" s="96"/>
      <c r="P1586" s="97"/>
    </row>
    <row r="1587" spans="1:16">
      <c r="A1587" s="1136"/>
      <c r="B1587" s="109"/>
      <c r="C1587" s="1096"/>
      <c r="D1587" s="111"/>
      <c r="E1587" s="96"/>
      <c r="F1587" s="97"/>
      <c r="G1587" s="109"/>
      <c r="H1587" s="1098"/>
      <c r="I1587" s="111"/>
      <c r="J1587" s="96"/>
      <c r="K1587" s="112"/>
      <c r="L1587" s="109"/>
      <c r="M1587" s="1099"/>
      <c r="N1587" s="94"/>
      <c r="O1587" s="96"/>
      <c r="P1587" s="112"/>
    </row>
    <row r="1588" spans="1:16">
      <c r="A1588" s="1136"/>
      <c r="B1588" s="110"/>
      <c r="C1588" s="1096"/>
      <c r="D1588" s="94"/>
      <c r="E1588" s="96"/>
      <c r="F1588" s="108"/>
      <c r="G1588" s="110"/>
      <c r="H1588" s="1098"/>
      <c r="I1588" s="94"/>
      <c r="J1588" s="96"/>
      <c r="K1588" s="97"/>
      <c r="L1588" s="110"/>
      <c r="M1588" s="1099"/>
      <c r="N1588" s="113"/>
      <c r="O1588" s="114"/>
      <c r="P1588" s="97"/>
    </row>
    <row r="1589" spans="1:16">
      <c r="A1589" s="1136"/>
      <c r="B1589" s="109"/>
      <c r="C1589" s="1096"/>
      <c r="D1589" s="94"/>
      <c r="E1589" s="96"/>
      <c r="F1589" s="97"/>
      <c r="G1589" s="109"/>
      <c r="H1589" s="1098"/>
      <c r="I1589" s="113"/>
      <c r="J1589" s="114"/>
      <c r="K1589" s="97"/>
      <c r="L1589" s="109"/>
      <c r="M1589" s="1099"/>
      <c r="N1589" s="113"/>
      <c r="O1589" s="114"/>
      <c r="P1589" s="97"/>
    </row>
    <row r="1590" spans="1:16" ht="17.25" thickBot="1">
      <c r="A1590" s="1136"/>
      <c r="B1590" s="110"/>
      <c r="C1590" s="1097"/>
      <c r="D1590" s="115"/>
      <c r="E1590" s="116"/>
      <c r="F1590" s="117"/>
      <c r="G1590" s="110"/>
      <c r="H1590" s="1098"/>
      <c r="I1590" s="115"/>
      <c r="J1590" s="116"/>
      <c r="K1590" s="117"/>
      <c r="L1590" s="110"/>
      <c r="M1590" s="1099"/>
      <c r="N1590" s="115"/>
      <c r="O1590" s="116"/>
      <c r="P1590" s="117"/>
    </row>
    <row r="1591" spans="1:16">
      <c r="A1591" s="1094" t="str">
        <f>TEXT(A1545,"AAAA")</f>
        <v>星期六</v>
      </c>
      <c r="B1591" s="109"/>
      <c r="C1591" s="1095" t="s">
        <v>694</v>
      </c>
      <c r="D1591" s="118"/>
      <c r="E1591" s="119"/>
      <c r="F1591" s="97"/>
      <c r="G1591" s="109"/>
      <c r="H1591" s="1118" t="s">
        <v>130</v>
      </c>
      <c r="I1591" s="118"/>
      <c r="J1591" s="119"/>
      <c r="K1591" s="97"/>
      <c r="L1591" s="109"/>
      <c r="M1591" s="1120" t="s">
        <v>130</v>
      </c>
      <c r="N1591" s="118"/>
      <c r="O1591" s="119"/>
      <c r="P1591" s="97"/>
    </row>
    <row r="1592" spans="1:16">
      <c r="A1592" s="1094"/>
      <c r="B1592" s="110"/>
      <c r="C1592" s="1096"/>
      <c r="D1592" s="120"/>
      <c r="E1592" s="96"/>
      <c r="F1592" s="97"/>
      <c r="G1592" s="110"/>
      <c r="H1592" s="1098"/>
      <c r="I1592" s="94"/>
      <c r="J1592" s="96"/>
      <c r="K1592" s="97"/>
      <c r="L1592" s="110"/>
      <c r="M1592" s="1099"/>
      <c r="N1592" s="94"/>
      <c r="O1592" s="96"/>
      <c r="P1592" s="97"/>
    </row>
    <row r="1593" spans="1:16">
      <c r="A1593" s="1094"/>
      <c r="B1593" s="109"/>
      <c r="C1593" s="1096"/>
      <c r="D1593" s="120"/>
      <c r="E1593" s="96"/>
      <c r="F1593" s="97"/>
      <c r="G1593" s="109"/>
      <c r="H1593" s="1098"/>
      <c r="I1593" s="94"/>
      <c r="J1593" s="96"/>
      <c r="K1593" s="97"/>
      <c r="L1593" s="109"/>
      <c r="M1593" s="1099"/>
      <c r="N1593" s="94"/>
      <c r="O1593" s="96"/>
      <c r="P1593" s="97"/>
    </row>
    <row r="1594" spans="1:16">
      <c r="A1594" s="1094"/>
      <c r="B1594" s="110"/>
      <c r="C1594" s="1096"/>
      <c r="D1594" s="120"/>
      <c r="E1594" s="96"/>
      <c r="F1594" s="97"/>
      <c r="G1594" s="110"/>
      <c r="H1594" s="1098"/>
      <c r="I1594" s="94"/>
      <c r="J1594" s="96"/>
      <c r="K1594" s="97"/>
      <c r="L1594" s="110"/>
      <c r="M1594" s="1099"/>
      <c r="N1594" s="94"/>
      <c r="O1594" s="96"/>
      <c r="P1594" s="97"/>
    </row>
    <row r="1595" spans="1:16">
      <c r="A1595" s="1094"/>
      <c r="B1595" s="109"/>
      <c r="C1595" s="1096"/>
      <c r="D1595" s="120"/>
      <c r="E1595" s="96"/>
      <c r="F1595" s="97"/>
      <c r="G1595" s="109"/>
      <c r="H1595" s="1098"/>
      <c r="I1595" s="94"/>
      <c r="J1595" s="96"/>
      <c r="K1595" s="97"/>
      <c r="L1595" s="109"/>
      <c r="M1595" s="1099"/>
      <c r="N1595" s="94"/>
      <c r="O1595" s="96"/>
      <c r="P1595" s="97"/>
    </row>
    <row r="1596" spans="1:16">
      <c r="A1596" s="1094"/>
      <c r="B1596" s="110"/>
      <c r="C1596" s="1096"/>
      <c r="D1596" s="120"/>
      <c r="E1596" s="96"/>
      <c r="F1596" s="97"/>
      <c r="G1596" s="110"/>
      <c r="H1596" s="1098"/>
      <c r="I1596" s="94"/>
      <c r="J1596" s="96"/>
      <c r="K1596" s="97"/>
      <c r="L1596" s="110"/>
      <c r="M1596" s="1099"/>
      <c r="N1596" s="94"/>
      <c r="O1596" s="96"/>
      <c r="P1596" s="97"/>
    </row>
    <row r="1597" spans="1:16">
      <c r="A1597" s="1094"/>
      <c r="B1597" s="109"/>
      <c r="C1597" s="1096"/>
      <c r="D1597" s="120"/>
      <c r="E1597" s="96"/>
      <c r="F1597" s="97"/>
      <c r="G1597" s="109"/>
      <c r="H1597" s="1098"/>
      <c r="I1597" s="94"/>
      <c r="J1597" s="96"/>
      <c r="K1597" s="97"/>
      <c r="L1597" s="109"/>
      <c r="M1597" s="1099"/>
      <c r="N1597" s="94"/>
      <c r="O1597" s="96"/>
      <c r="P1597" s="97"/>
    </row>
    <row r="1598" spans="1:16">
      <c r="A1598" s="1094"/>
      <c r="B1598" s="110"/>
      <c r="C1598" s="1096"/>
      <c r="D1598" s="94"/>
      <c r="E1598" s="96"/>
      <c r="F1598" s="97"/>
      <c r="G1598" s="110"/>
      <c r="H1598" s="1098"/>
      <c r="I1598" s="94"/>
      <c r="J1598" s="96"/>
      <c r="K1598" s="97"/>
      <c r="L1598" s="110"/>
      <c r="M1598" s="1099"/>
      <c r="N1598" s="94"/>
      <c r="O1598" s="96"/>
      <c r="P1598" s="97"/>
    </row>
    <row r="1599" spans="1:16">
      <c r="A1599" s="1094"/>
      <c r="B1599" s="107"/>
      <c r="C1599" s="1096"/>
      <c r="D1599" s="113"/>
      <c r="E1599" s="114"/>
      <c r="F1599" s="104"/>
      <c r="G1599" s="107"/>
      <c r="H1599" s="1098"/>
      <c r="I1599" s="113"/>
      <c r="J1599" s="114"/>
      <c r="K1599" s="97"/>
      <c r="L1599" s="107"/>
      <c r="M1599" s="1099"/>
      <c r="N1599" s="113"/>
      <c r="O1599" s="114"/>
      <c r="P1599" s="97"/>
    </row>
    <row r="1600" spans="1:16" ht="17.25" thickBot="1">
      <c r="A1600" s="1094"/>
      <c r="B1600" s="107"/>
      <c r="C1600" s="1097"/>
      <c r="D1600" s="122" t="s">
        <v>132</v>
      </c>
      <c r="E1600" s="123" t="s">
        <v>133</v>
      </c>
      <c r="F1600" s="124"/>
      <c r="G1600" s="107"/>
      <c r="H1600" s="1127"/>
      <c r="I1600" s="122" t="s">
        <v>132</v>
      </c>
      <c r="J1600" s="123" t="s">
        <v>133</v>
      </c>
      <c r="K1600" s="97"/>
      <c r="L1600" s="107"/>
      <c r="M1600" s="1126"/>
      <c r="N1600" s="122" t="s">
        <v>132</v>
      </c>
      <c r="O1600" s="123" t="s">
        <v>133</v>
      </c>
      <c r="P1600" s="97"/>
    </row>
    <row r="1601" spans="1:16">
      <c r="A1601" s="105"/>
      <c r="B1601" s="109"/>
      <c r="C1601" s="1095" t="s">
        <v>695</v>
      </c>
      <c r="D1601" s="118"/>
      <c r="E1601" s="119"/>
      <c r="F1601" s="125"/>
      <c r="G1601" s="109"/>
      <c r="H1601" s="1118" t="s">
        <v>134</v>
      </c>
      <c r="I1601" s="118"/>
      <c r="J1601" s="119"/>
      <c r="K1601" s="125"/>
      <c r="L1601" s="109"/>
      <c r="M1601" s="1120" t="s">
        <v>134</v>
      </c>
      <c r="N1601" s="118"/>
      <c r="O1601" s="119"/>
      <c r="P1601" s="125"/>
    </row>
    <row r="1602" spans="1:16">
      <c r="A1602" s="105"/>
      <c r="B1602" s="110"/>
      <c r="C1602" s="1096"/>
      <c r="D1602" s="94"/>
      <c r="E1602" s="96"/>
      <c r="F1602" s="97"/>
      <c r="G1602" s="110"/>
      <c r="H1602" s="1098"/>
      <c r="I1602" s="94"/>
      <c r="J1602" s="96"/>
      <c r="K1602" s="97"/>
      <c r="L1602" s="110"/>
      <c r="M1602" s="1099"/>
      <c r="N1602" s="94"/>
      <c r="O1602" s="96"/>
      <c r="P1602" s="97"/>
    </row>
    <row r="1603" spans="1:16">
      <c r="A1603" s="105"/>
      <c r="B1603" s="126"/>
      <c r="C1603" s="1096"/>
      <c r="D1603" s="94"/>
      <c r="E1603" s="96"/>
      <c r="F1603" s="97"/>
      <c r="G1603" s="126"/>
      <c r="H1603" s="1098"/>
      <c r="I1603" s="94"/>
      <c r="J1603" s="96"/>
      <c r="K1603" s="97"/>
      <c r="L1603" s="126"/>
      <c r="M1603" s="1099"/>
      <c r="N1603" s="94"/>
      <c r="O1603" s="96"/>
      <c r="P1603" s="128"/>
    </row>
    <row r="1604" spans="1:16">
      <c r="A1604" s="105"/>
      <c r="B1604" s="107"/>
      <c r="C1604" s="1096"/>
      <c r="D1604" s="94"/>
      <c r="E1604" s="96"/>
      <c r="F1604" s="97"/>
      <c r="G1604" s="107"/>
      <c r="H1604" s="1098"/>
      <c r="I1604" s="94"/>
      <c r="J1604" s="96"/>
      <c r="K1604" s="97"/>
      <c r="L1604" s="107"/>
      <c r="M1604" s="1099"/>
      <c r="N1604" s="94"/>
      <c r="O1604" s="96"/>
      <c r="P1604" s="216"/>
    </row>
    <row r="1605" spans="1:16">
      <c r="A1605" s="105"/>
      <c r="B1605" s="109"/>
      <c r="C1605" s="1096"/>
      <c r="D1605" s="94"/>
      <c r="E1605" s="96"/>
      <c r="F1605" s="97"/>
      <c r="G1605" s="109"/>
      <c r="H1605" s="1098"/>
      <c r="I1605" s="94"/>
      <c r="J1605" s="96"/>
      <c r="K1605" s="97"/>
      <c r="L1605" s="109"/>
      <c r="M1605" s="1099"/>
      <c r="N1605" s="94"/>
      <c r="O1605" s="96"/>
      <c r="P1605" s="97"/>
    </row>
    <row r="1606" spans="1:16">
      <c r="A1606" s="105"/>
      <c r="B1606" s="110"/>
      <c r="C1606" s="1096"/>
      <c r="D1606" s="94"/>
      <c r="E1606" s="96"/>
      <c r="F1606" s="127"/>
      <c r="G1606" s="110"/>
      <c r="H1606" s="1098"/>
      <c r="I1606" s="94"/>
      <c r="J1606" s="96"/>
      <c r="K1606" s="127"/>
      <c r="L1606" s="110"/>
      <c r="M1606" s="1099"/>
      <c r="N1606" s="94"/>
      <c r="O1606" s="96"/>
      <c r="P1606" s="127"/>
    </row>
    <row r="1607" spans="1:16">
      <c r="A1607" s="105"/>
      <c r="B1607" s="109"/>
      <c r="C1607" s="1096"/>
      <c r="D1607" s="94"/>
      <c r="E1607" s="96"/>
      <c r="F1607" s="128"/>
      <c r="G1607" s="109"/>
      <c r="H1607" s="1098"/>
      <c r="I1607" s="94"/>
      <c r="J1607" s="96"/>
      <c r="K1607" s="128"/>
      <c r="L1607" s="109"/>
      <c r="M1607" s="1099"/>
      <c r="N1607" s="94"/>
      <c r="O1607" s="96"/>
      <c r="P1607" s="128"/>
    </row>
    <row r="1608" spans="1:16">
      <c r="A1608" s="105"/>
      <c r="B1608" s="110"/>
      <c r="C1608" s="1096"/>
      <c r="D1608" s="217"/>
      <c r="E1608" s="114"/>
      <c r="F1608" s="216"/>
      <c r="G1608" s="110"/>
      <c r="H1608" s="1098"/>
      <c r="I1608" s="113"/>
      <c r="J1608" s="114"/>
      <c r="K1608" s="216"/>
      <c r="L1608" s="110"/>
      <c r="M1608" s="1099"/>
      <c r="N1608" s="113"/>
      <c r="O1608" s="114"/>
      <c r="P1608" s="216"/>
    </row>
    <row r="1609" spans="1:16">
      <c r="A1609" s="105"/>
      <c r="B1609" s="109"/>
      <c r="C1609" s="1096"/>
      <c r="D1609" s="217"/>
      <c r="E1609" s="114"/>
      <c r="F1609" s="216"/>
      <c r="G1609" s="109"/>
      <c r="H1609" s="1098"/>
      <c r="I1609" s="113"/>
      <c r="J1609" s="114"/>
      <c r="K1609" s="216"/>
      <c r="L1609" s="109"/>
      <c r="M1609" s="1099"/>
      <c r="N1609" s="113"/>
      <c r="O1609" s="114"/>
      <c r="P1609" s="216"/>
    </row>
    <row r="1610" spans="1:16" ht="17.25" thickBot="1">
      <c r="A1610" s="105"/>
      <c r="B1610" s="110"/>
      <c r="C1610" s="1097"/>
      <c r="D1610" s="129"/>
      <c r="E1610" s="130"/>
      <c r="F1610" s="104"/>
      <c r="G1610" s="110"/>
      <c r="H1610" s="1127"/>
      <c r="I1610" s="113"/>
      <c r="J1610" s="130"/>
      <c r="K1610" s="104"/>
      <c r="L1610" s="110"/>
      <c r="M1610" s="1126"/>
      <c r="N1610" s="113"/>
      <c r="O1610" s="131"/>
      <c r="P1610" s="127"/>
    </row>
    <row r="1611" spans="1:16">
      <c r="A1611" s="132"/>
      <c r="B1611" s="109"/>
      <c r="C1611" s="1095" t="s">
        <v>696</v>
      </c>
      <c r="D1611" s="118" t="s">
        <v>136</v>
      </c>
      <c r="E1611" s="133" t="s">
        <v>137</v>
      </c>
      <c r="F1611" s="125"/>
      <c r="G1611" s="109"/>
      <c r="H1611" s="1118" t="s">
        <v>135</v>
      </c>
      <c r="I1611" s="118" t="s">
        <v>136</v>
      </c>
      <c r="J1611" s="133" t="s">
        <v>137</v>
      </c>
      <c r="K1611" s="125"/>
      <c r="L1611" s="109"/>
      <c r="M1611" s="1120" t="s">
        <v>135</v>
      </c>
      <c r="N1611" s="118" t="s">
        <v>136</v>
      </c>
      <c r="O1611" s="133" t="s">
        <v>137</v>
      </c>
      <c r="P1611" s="125"/>
    </row>
    <row r="1612" spans="1:16">
      <c r="A1612" s="132"/>
      <c r="B1612" s="110"/>
      <c r="C1612" s="1096"/>
      <c r="D1612" s="94" t="s">
        <v>141</v>
      </c>
      <c r="E1612" s="96" t="s">
        <v>142</v>
      </c>
      <c r="F1612" s="134"/>
      <c r="G1612" s="110"/>
      <c r="H1612" s="1098"/>
      <c r="I1612" s="94" t="s">
        <v>141</v>
      </c>
      <c r="J1612" s="96" t="s">
        <v>142</v>
      </c>
      <c r="K1612" s="134"/>
      <c r="L1612" s="110"/>
      <c r="M1612" s="1099"/>
      <c r="N1612" s="94" t="s">
        <v>141</v>
      </c>
      <c r="O1612" s="96" t="s">
        <v>142</v>
      </c>
      <c r="P1612" s="134"/>
    </row>
    <row r="1613" spans="1:16">
      <c r="A1613" s="132"/>
      <c r="B1613" s="135"/>
      <c r="C1613" s="1096"/>
      <c r="D1613" s="94" t="s">
        <v>145</v>
      </c>
      <c r="E1613" s="96" t="s">
        <v>146</v>
      </c>
      <c r="F1613" s="97"/>
      <c r="G1613" s="135"/>
      <c r="H1613" s="1098"/>
      <c r="I1613" s="94" t="s">
        <v>145</v>
      </c>
      <c r="J1613" s="96" t="s">
        <v>146</v>
      </c>
      <c r="K1613" s="97"/>
      <c r="L1613" s="135"/>
      <c r="M1613" s="1099"/>
      <c r="N1613" s="94" t="s">
        <v>145</v>
      </c>
      <c r="O1613" s="96" t="s">
        <v>146</v>
      </c>
      <c r="P1613" s="97"/>
    </row>
    <row r="1614" spans="1:16">
      <c r="A1614" s="132"/>
      <c r="B1614" s="110"/>
      <c r="C1614" s="1096"/>
      <c r="D1614" s="94" t="s">
        <v>147</v>
      </c>
      <c r="E1614" s="96" t="s">
        <v>148</v>
      </c>
      <c r="F1614" s="104"/>
      <c r="G1614" s="110"/>
      <c r="H1614" s="1098"/>
      <c r="I1614" s="94" t="s">
        <v>147</v>
      </c>
      <c r="J1614" s="96" t="s">
        <v>148</v>
      </c>
      <c r="K1614" s="104"/>
      <c r="L1614" s="110"/>
      <c r="M1614" s="1099"/>
      <c r="N1614" s="94" t="s">
        <v>147</v>
      </c>
      <c r="O1614" s="96" t="s">
        <v>148</v>
      </c>
      <c r="P1614" s="104"/>
    </row>
    <row r="1615" spans="1:16">
      <c r="A1615" s="132"/>
      <c r="B1615" s="135"/>
      <c r="C1615" s="1096"/>
      <c r="D1615" s="94"/>
      <c r="E1615" s="114"/>
      <c r="F1615" s="136"/>
      <c r="G1615" s="135"/>
      <c r="H1615" s="1098"/>
      <c r="I1615" s="94"/>
      <c r="J1615" s="114"/>
      <c r="K1615" s="136"/>
      <c r="L1615" s="135"/>
      <c r="M1615" s="1099"/>
      <c r="N1615" s="94"/>
      <c r="O1615" s="114"/>
      <c r="P1615" s="136"/>
    </row>
    <row r="1616" spans="1:16">
      <c r="A1616" s="132"/>
      <c r="B1616" s="110"/>
      <c r="C1616" s="1096"/>
      <c r="D1616" s="94"/>
      <c r="E1616" s="96"/>
      <c r="F1616" s="97"/>
      <c r="G1616" s="110"/>
      <c r="H1616" s="1098"/>
      <c r="I1616" s="94"/>
      <c r="J1616" s="96"/>
      <c r="K1616" s="97"/>
      <c r="L1616" s="110"/>
      <c r="M1616" s="1099"/>
      <c r="N1616" s="94"/>
      <c r="O1616" s="96"/>
      <c r="P1616" s="97"/>
    </row>
    <row r="1617" spans="1:16">
      <c r="A1617" s="132"/>
      <c r="B1617" s="135"/>
      <c r="C1617" s="1096"/>
      <c r="D1617" s="94"/>
      <c r="E1617" s="114"/>
      <c r="F1617" s="136"/>
      <c r="G1617" s="135"/>
      <c r="H1617" s="1098"/>
      <c r="I1617" s="94"/>
      <c r="J1617" s="114"/>
      <c r="K1617" s="136"/>
      <c r="L1617" s="135"/>
      <c r="M1617" s="1099"/>
      <c r="N1617" s="94"/>
      <c r="O1617" s="114"/>
      <c r="P1617" s="136"/>
    </row>
    <row r="1618" spans="1:16">
      <c r="A1618" s="132"/>
      <c r="B1618" s="110"/>
      <c r="C1618" s="1096"/>
      <c r="D1618" s="94"/>
      <c r="E1618" s="96"/>
      <c r="F1618" s="97"/>
      <c r="G1618" s="110"/>
      <c r="H1618" s="1098"/>
      <c r="I1618" s="94"/>
      <c r="J1618" s="96"/>
      <c r="K1618" s="97"/>
      <c r="L1618" s="110"/>
      <c r="M1618" s="1099"/>
      <c r="N1618" s="94"/>
      <c r="O1618" s="96"/>
      <c r="P1618" s="97"/>
    </row>
    <row r="1619" spans="1:16">
      <c r="A1619" s="132"/>
      <c r="B1619" s="135"/>
      <c r="C1619" s="1096"/>
      <c r="D1619" s="94"/>
      <c r="E1619" s="96"/>
      <c r="F1619" s="97"/>
      <c r="G1619" s="135"/>
      <c r="H1619" s="1098"/>
      <c r="I1619" s="94"/>
      <c r="J1619" s="96"/>
      <c r="K1619" s="97"/>
      <c r="L1619" s="135"/>
      <c r="M1619" s="1099"/>
      <c r="N1619" s="94"/>
      <c r="O1619" s="96"/>
      <c r="P1619" s="97"/>
    </row>
    <row r="1620" spans="1:16" ht="17.25" thickBot="1">
      <c r="A1620" s="132"/>
      <c r="B1620" s="110"/>
      <c r="C1620" s="1097"/>
      <c r="D1620" s="115"/>
      <c r="E1620" s="116"/>
      <c r="F1620" s="117"/>
      <c r="G1620" s="110"/>
      <c r="H1620" s="1127"/>
      <c r="I1620" s="115"/>
      <c r="J1620" s="130"/>
      <c r="K1620" s="104"/>
      <c r="L1620" s="110"/>
      <c r="M1620" s="1126"/>
      <c r="N1620" s="115"/>
      <c r="O1620" s="130"/>
      <c r="P1620" s="104"/>
    </row>
    <row r="1621" spans="1:16">
      <c r="A1621" s="132"/>
      <c r="B1621" s="135"/>
      <c r="C1621" s="1095" t="s">
        <v>697</v>
      </c>
      <c r="D1621" s="137" t="s">
        <v>150</v>
      </c>
      <c r="E1621" s="138"/>
      <c r="F1621" s="139" t="s">
        <v>151</v>
      </c>
      <c r="G1621" s="135"/>
      <c r="H1621" s="1118" t="s">
        <v>149</v>
      </c>
      <c r="I1621" s="137" t="s">
        <v>150</v>
      </c>
      <c r="J1621" s="138"/>
      <c r="K1621" s="139" t="s">
        <v>151</v>
      </c>
      <c r="L1621" s="135"/>
      <c r="M1621" s="1120" t="s">
        <v>149</v>
      </c>
      <c r="N1621" s="137" t="s">
        <v>150</v>
      </c>
      <c r="O1621" s="138"/>
      <c r="P1621" s="139" t="s">
        <v>151</v>
      </c>
    </row>
    <row r="1622" spans="1:16">
      <c r="A1622" s="132"/>
      <c r="B1622" s="110"/>
      <c r="C1622" s="1096"/>
      <c r="D1622" s="120"/>
      <c r="E1622" s="121"/>
      <c r="F1622" s="140"/>
      <c r="G1622" s="110"/>
      <c r="H1622" s="1098"/>
      <c r="I1622" s="94"/>
      <c r="J1622" s="96"/>
      <c r="K1622" s="97"/>
      <c r="L1622" s="110"/>
      <c r="M1622" s="1099"/>
      <c r="N1622" s="94"/>
      <c r="O1622" s="96"/>
      <c r="P1622" s="97"/>
    </row>
    <row r="1623" spans="1:16">
      <c r="A1623" s="132"/>
      <c r="B1623" s="135"/>
      <c r="C1623" s="1096"/>
      <c r="D1623" s="94"/>
      <c r="E1623" s="96"/>
      <c r="F1623" s="97"/>
      <c r="G1623" s="135"/>
      <c r="H1623" s="1098"/>
      <c r="I1623" s="94"/>
      <c r="J1623" s="96"/>
      <c r="K1623" s="97"/>
      <c r="L1623" s="135"/>
      <c r="M1623" s="1099"/>
      <c r="N1623" s="94"/>
      <c r="O1623" s="96"/>
      <c r="P1623" s="97"/>
    </row>
    <row r="1624" spans="1:16">
      <c r="A1624" s="132"/>
      <c r="B1624" s="110"/>
      <c r="C1624" s="1096"/>
      <c r="D1624" s="113"/>
      <c r="E1624" s="114"/>
      <c r="F1624" s="104"/>
      <c r="G1624" s="110"/>
      <c r="H1624" s="1098"/>
      <c r="I1624" s="113"/>
      <c r="J1624" s="114"/>
      <c r="K1624" s="104"/>
      <c r="L1624" s="110"/>
      <c r="M1624" s="1099"/>
      <c r="N1624" s="113"/>
      <c r="O1624" s="114"/>
      <c r="P1624" s="104"/>
    </row>
    <row r="1625" spans="1:16">
      <c r="A1625" s="1122"/>
      <c r="B1625" s="135"/>
      <c r="C1625" s="1096"/>
      <c r="D1625" s="94"/>
      <c r="E1625" s="96"/>
      <c r="F1625" s="97"/>
      <c r="G1625" s="135"/>
      <c r="H1625" s="1098"/>
      <c r="I1625" s="94"/>
      <c r="J1625" s="96"/>
      <c r="K1625" s="97"/>
      <c r="L1625" s="135"/>
      <c r="M1625" s="1099"/>
      <c r="N1625" s="94"/>
      <c r="O1625" s="96"/>
      <c r="P1625" s="97"/>
    </row>
    <row r="1626" spans="1:16">
      <c r="A1626" s="1122"/>
      <c r="B1626" s="110"/>
      <c r="C1626" s="1096"/>
      <c r="D1626" s="94"/>
      <c r="E1626" s="96"/>
      <c r="F1626" s="97"/>
      <c r="G1626" s="110"/>
      <c r="H1626" s="1098"/>
      <c r="I1626" s="94"/>
      <c r="J1626" s="96"/>
      <c r="K1626" s="97"/>
      <c r="L1626" s="110"/>
      <c r="M1626" s="1099"/>
      <c r="N1626" s="94"/>
      <c r="O1626" s="96"/>
      <c r="P1626" s="97"/>
    </row>
    <row r="1627" spans="1:16">
      <c r="A1627" s="1122"/>
      <c r="B1627" s="135"/>
      <c r="C1627" s="1096"/>
      <c r="D1627" s="113"/>
      <c r="E1627" s="114"/>
      <c r="F1627" s="104"/>
      <c r="G1627" s="135"/>
      <c r="H1627" s="1098"/>
      <c r="I1627" s="113"/>
      <c r="J1627" s="114"/>
      <c r="K1627" s="104"/>
      <c r="L1627" s="135"/>
      <c r="M1627" s="1099"/>
      <c r="N1627" s="113"/>
      <c r="O1627" s="114"/>
      <c r="P1627" s="104"/>
    </row>
    <row r="1628" spans="1:16" ht="17.25" thickBot="1">
      <c r="A1628" s="1123"/>
      <c r="B1628" s="141"/>
      <c r="C1628" s="1117"/>
      <c r="D1628" s="142"/>
      <c r="E1628" s="143"/>
      <c r="F1628" s="144"/>
      <c r="G1628" s="141"/>
      <c r="H1628" s="1119"/>
      <c r="I1628" s="142"/>
      <c r="J1628" s="143"/>
      <c r="K1628" s="144"/>
      <c r="L1628" s="141"/>
      <c r="M1628" s="1121"/>
      <c r="N1628" s="142"/>
      <c r="O1628" s="143"/>
      <c r="P1628" s="144"/>
    </row>
    <row r="1629" spans="1:16" s="146" customFormat="1" ht="27" customHeight="1" thickTop="1" thickBot="1">
      <c r="A1629" s="145"/>
      <c r="B1629" s="1124" t="s">
        <v>152</v>
      </c>
      <c r="C1629" s="1124"/>
      <c r="D1629" s="1124"/>
      <c r="E1629" s="1124"/>
      <c r="F1629" s="1124"/>
      <c r="G1629" s="1125" t="s">
        <v>153</v>
      </c>
      <c r="H1629" s="1125"/>
      <c r="I1629" s="1125"/>
      <c r="J1629" s="1125"/>
      <c r="K1629" s="1125"/>
      <c r="L1629" s="1125"/>
      <c r="M1629" s="1125"/>
      <c r="N1629" s="1128" t="s">
        <v>154</v>
      </c>
      <c r="O1629" s="1128"/>
      <c r="P1629" s="1128"/>
    </row>
    <row r="1630" spans="1:16" s="159" customFormat="1" ht="21.75" customHeight="1" thickTop="1" thickBot="1">
      <c r="A1630" s="147" t="s">
        <v>0</v>
      </c>
      <c r="B1630" s="148"/>
      <c r="C1630" s="149" t="s">
        <v>155</v>
      </c>
      <c r="D1630" s="150" t="s">
        <v>156</v>
      </c>
      <c r="E1630" s="151" t="s">
        <v>157</v>
      </c>
      <c r="F1630" s="152" t="s">
        <v>158</v>
      </c>
      <c r="G1630" s="153" t="s">
        <v>159</v>
      </c>
      <c r="H1630" s="154" t="s">
        <v>150</v>
      </c>
      <c r="I1630" s="155" t="s">
        <v>156</v>
      </c>
      <c r="J1630" s="155" t="s">
        <v>157</v>
      </c>
      <c r="K1630" s="155" t="s">
        <v>158</v>
      </c>
      <c r="L1630" s="154" t="s">
        <v>160</v>
      </c>
      <c r="M1630" s="156" t="s">
        <v>161</v>
      </c>
      <c r="N1630" s="157" t="s">
        <v>155</v>
      </c>
      <c r="O1630" s="151" t="s">
        <v>157</v>
      </c>
      <c r="P1630" s="158" t="s">
        <v>158</v>
      </c>
    </row>
    <row r="1631" spans="1:16" s="172" customFormat="1" ht="17.25" thickTop="1">
      <c r="A1631" s="1137">
        <f>A1545</f>
        <v>46158</v>
      </c>
      <c r="B1631" s="1132" t="s">
        <v>698</v>
      </c>
      <c r="C1631" s="160" t="s">
        <v>879</v>
      </c>
      <c r="D1631" s="161" t="s">
        <v>1013</v>
      </c>
      <c r="E1631" s="162" t="s">
        <v>137</v>
      </c>
      <c r="F1631" s="163" t="s">
        <v>1874</v>
      </c>
      <c r="G1631" s="164"/>
      <c r="H1631" s="165"/>
      <c r="I1631" s="166"/>
      <c r="J1631" s="166"/>
      <c r="K1631" s="167"/>
      <c r="L1631" s="168"/>
      <c r="M1631" s="169"/>
      <c r="N1631" s="170"/>
      <c r="O1631" s="166"/>
      <c r="P1631" s="171"/>
    </row>
    <row r="1632" spans="1:16" s="172" customFormat="1">
      <c r="A1632" s="1138"/>
      <c r="B1632" s="1133"/>
      <c r="C1632" s="173"/>
      <c r="D1632" s="174"/>
      <c r="E1632" s="175"/>
      <c r="F1632" s="176"/>
      <c r="G1632" s="173"/>
      <c r="H1632" s="177"/>
      <c r="I1632" s="175"/>
      <c r="J1632" s="175"/>
      <c r="K1632" s="178"/>
      <c r="L1632" s="179"/>
      <c r="M1632" s="180"/>
      <c r="N1632" s="181"/>
      <c r="O1632" s="175"/>
      <c r="P1632" s="182"/>
    </row>
    <row r="1633" spans="1:16" s="172" customFormat="1">
      <c r="A1633" s="1138"/>
      <c r="B1633" s="1133"/>
      <c r="C1633" s="173"/>
      <c r="D1633" s="174"/>
      <c r="E1633" s="175"/>
      <c r="F1633" s="176"/>
      <c r="G1633" s="173"/>
      <c r="H1633" s="183"/>
      <c r="I1633" s="175"/>
      <c r="J1633" s="175"/>
      <c r="K1633" s="178"/>
      <c r="L1633" s="184"/>
      <c r="M1633" s="180"/>
      <c r="N1633" s="181"/>
      <c r="O1633" s="175"/>
      <c r="P1633" s="182"/>
    </row>
    <row r="1634" spans="1:16" s="172" customFormat="1">
      <c r="A1634" s="1138"/>
      <c r="B1634" s="1133"/>
      <c r="C1634" s="173"/>
      <c r="D1634" s="218"/>
      <c r="E1634" s="175"/>
      <c r="F1634" s="176"/>
      <c r="G1634" s="173"/>
      <c r="H1634" s="183"/>
      <c r="I1634" s="175"/>
      <c r="J1634" s="175"/>
      <c r="K1634" s="187"/>
      <c r="L1634" s="184"/>
      <c r="M1634" s="180"/>
      <c r="N1634" s="181"/>
      <c r="O1634" s="175"/>
      <c r="P1634" s="182"/>
    </row>
    <row r="1635" spans="1:16" s="172" customFormat="1">
      <c r="A1635" s="1138"/>
      <c r="B1635" s="1133"/>
      <c r="C1635" s="173"/>
      <c r="D1635" s="185"/>
      <c r="E1635" s="175"/>
      <c r="F1635" s="182"/>
      <c r="G1635" s="173"/>
      <c r="H1635" s="186"/>
      <c r="I1635" s="175"/>
      <c r="J1635" s="175"/>
      <c r="K1635" s="187"/>
      <c r="L1635" s="184"/>
      <c r="M1635" s="180"/>
      <c r="N1635" s="181"/>
      <c r="O1635" s="175"/>
      <c r="P1635" s="182"/>
    </row>
    <row r="1636" spans="1:16" s="172" customFormat="1">
      <c r="A1636" s="1138"/>
      <c r="B1636" s="1133"/>
      <c r="C1636" s="173"/>
      <c r="D1636" s="174"/>
      <c r="E1636" s="175"/>
      <c r="F1636" s="188"/>
      <c r="G1636" s="198"/>
      <c r="H1636" s="183"/>
      <c r="I1636" s="191"/>
      <c r="J1636" s="175"/>
      <c r="K1636" s="178"/>
      <c r="L1636" s="189"/>
      <c r="M1636" s="190"/>
      <c r="N1636" s="181"/>
      <c r="O1636" s="175"/>
      <c r="P1636" s="182"/>
    </row>
    <row r="1637" spans="1:16" s="172" customFormat="1">
      <c r="A1637" s="1138"/>
      <c r="B1637" s="1133"/>
      <c r="C1637" s="173"/>
      <c r="D1637" s="174"/>
      <c r="E1637" s="175"/>
      <c r="F1637" s="182"/>
      <c r="G1637" s="173"/>
      <c r="H1637" s="183"/>
      <c r="I1637" s="191"/>
      <c r="J1637" s="175"/>
      <c r="K1637" s="178"/>
      <c r="L1637" s="184"/>
      <c r="M1637" s="180"/>
      <c r="N1637" s="181"/>
      <c r="O1637" s="175"/>
      <c r="P1637" s="182"/>
    </row>
    <row r="1638" spans="1:16" s="172" customFormat="1">
      <c r="A1638" s="1138"/>
      <c r="B1638" s="1133"/>
      <c r="C1638" s="173"/>
      <c r="D1638" s="174"/>
      <c r="E1638" s="175"/>
      <c r="F1638" s="182"/>
      <c r="G1638" s="219"/>
      <c r="H1638" s="183"/>
      <c r="I1638" s="175"/>
      <c r="J1638" s="175"/>
      <c r="K1638" s="178"/>
      <c r="L1638" s="184"/>
      <c r="M1638" s="180"/>
      <c r="N1638" s="181"/>
      <c r="O1638" s="175"/>
      <c r="P1638" s="182"/>
    </row>
    <row r="1639" spans="1:16" s="172" customFormat="1">
      <c r="A1639" s="1138"/>
      <c r="B1639" s="1133"/>
      <c r="C1639" s="173"/>
      <c r="D1639" s="174"/>
      <c r="E1639" s="175"/>
      <c r="F1639" s="188"/>
      <c r="G1639" s="173"/>
      <c r="H1639" s="183"/>
      <c r="I1639" s="191"/>
      <c r="J1639" s="175"/>
      <c r="K1639" s="178"/>
      <c r="L1639" s="184"/>
      <c r="M1639" s="180"/>
      <c r="N1639" s="181"/>
      <c r="O1639" s="175"/>
      <c r="P1639" s="182"/>
    </row>
    <row r="1640" spans="1:16" s="172" customFormat="1">
      <c r="A1640" s="1138"/>
      <c r="B1640" s="1133"/>
      <c r="C1640" s="173"/>
      <c r="D1640" s="174"/>
      <c r="E1640" s="175"/>
      <c r="F1640" s="182"/>
      <c r="G1640" s="173"/>
      <c r="H1640" s="183"/>
      <c r="I1640" s="191"/>
      <c r="J1640" s="175"/>
      <c r="K1640" s="178"/>
      <c r="L1640" s="184"/>
      <c r="M1640" s="180"/>
      <c r="N1640" s="181"/>
      <c r="O1640" s="175"/>
      <c r="P1640" s="182"/>
    </row>
    <row r="1641" spans="1:16" s="172" customFormat="1">
      <c r="A1641" s="1138"/>
      <c r="B1641" s="1133"/>
      <c r="C1641" s="192"/>
      <c r="D1641" s="193"/>
      <c r="E1641" s="194"/>
      <c r="F1641" s="195"/>
      <c r="G1641" s="173"/>
      <c r="H1641" s="177"/>
      <c r="I1641" s="175"/>
      <c r="J1641" s="175"/>
      <c r="K1641" s="178"/>
      <c r="L1641" s="184"/>
      <c r="M1641" s="180"/>
      <c r="N1641" s="196"/>
      <c r="O1641" s="194"/>
      <c r="P1641" s="195"/>
    </row>
    <row r="1642" spans="1:16" s="172" customFormat="1">
      <c r="A1642" s="1138"/>
      <c r="B1642" s="1133"/>
      <c r="C1642" s="192"/>
      <c r="D1642" s="193"/>
      <c r="E1642" s="194"/>
      <c r="F1642" s="195"/>
      <c r="G1642" s="198"/>
      <c r="H1642" s="183"/>
      <c r="I1642" s="191"/>
      <c r="J1642" s="175"/>
      <c r="K1642" s="178"/>
      <c r="L1642" s="184"/>
      <c r="M1642" s="180"/>
      <c r="N1642" s="196"/>
      <c r="O1642" s="194"/>
      <c r="P1642" s="195"/>
    </row>
    <row r="1643" spans="1:16" s="172" customFormat="1">
      <c r="A1643" s="1138"/>
      <c r="B1643" s="1133"/>
      <c r="C1643" s="192"/>
      <c r="D1643" s="193"/>
      <c r="E1643" s="194"/>
      <c r="F1643" s="195"/>
      <c r="G1643" s="173"/>
      <c r="H1643" s="199"/>
      <c r="I1643" s="191"/>
      <c r="J1643" s="200"/>
      <c r="K1643" s="197"/>
      <c r="L1643" s="184"/>
      <c r="M1643" s="180"/>
      <c r="N1643" s="196"/>
      <c r="O1643" s="194"/>
      <c r="P1643" s="195"/>
    </row>
    <row r="1644" spans="1:16" s="172" customFormat="1">
      <c r="A1644" s="1138"/>
      <c r="B1644" s="1133"/>
      <c r="C1644" s="192"/>
      <c r="D1644" s="193"/>
      <c r="E1644" s="194"/>
      <c r="F1644" s="195"/>
      <c r="G1644" s="173"/>
      <c r="H1644" s="201"/>
      <c r="I1644" s="175"/>
      <c r="J1644" s="175"/>
      <c r="K1644" s="178"/>
      <c r="L1644" s="184"/>
      <c r="M1644" s="180"/>
      <c r="N1644" s="196"/>
      <c r="O1644" s="194"/>
      <c r="P1644" s="195"/>
    </row>
    <row r="1645" spans="1:16" s="172" customFormat="1">
      <c r="A1645" s="1138"/>
      <c r="B1645" s="1133"/>
      <c r="C1645" s="192"/>
      <c r="D1645" s="193"/>
      <c r="E1645" s="194"/>
      <c r="F1645" s="195"/>
      <c r="G1645" s="198"/>
      <c r="H1645" s="183"/>
      <c r="I1645" s="200"/>
      <c r="J1645" s="200"/>
      <c r="K1645" s="197"/>
      <c r="L1645" s="184"/>
      <c r="M1645" s="180"/>
      <c r="N1645" s="196"/>
      <c r="O1645" s="194"/>
      <c r="P1645" s="195"/>
    </row>
    <row r="1646" spans="1:16" s="172" customFormat="1">
      <c r="A1646" s="1138"/>
      <c r="B1646" s="1133"/>
      <c r="C1646" s="192"/>
      <c r="D1646" s="193"/>
      <c r="E1646" s="194"/>
      <c r="F1646" s="195"/>
      <c r="G1646" s="173"/>
      <c r="H1646" s="183"/>
      <c r="I1646" s="200"/>
      <c r="J1646" s="200"/>
      <c r="K1646" s="197"/>
      <c r="L1646" s="179"/>
      <c r="M1646" s="180"/>
      <c r="N1646" s="196"/>
      <c r="O1646" s="194"/>
      <c r="P1646" s="195"/>
    </row>
    <row r="1647" spans="1:16" s="172" customFormat="1">
      <c r="A1647" s="1138"/>
      <c r="B1647" s="1133"/>
      <c r="C1647" s="192"/>
      <c r="D1647" s="193"/>
      <c r="E1647" s="194"/>
      <c r="F1647" s="195"/>
      <c r="G1647" s="192"/>
      <c r="H1647" s="201"/>
      <c r="I1647" s="202"/>
      <c r="J1647" s="202"/>
      <c r="K1647" s="203"/>
      <c r="L1647" s="204"/>
      <c r="M1647" s="190"/>
      <c r="N1647" s="196"/>
      <c r="O1647" s="194"/>
      <c r="P1647" s="195"/>
    </row>
    <row r="1648" spans="1:16" s="172" customFormat="1">
      <c r="A1648" s="1138"/>
      <c r="B1648" s="1133"/>
      <c r="C1648" s="192"/>
      <c r="D1648" s="193"/>
      <c r="E1648" s="194"/>
      <c r="F1648" s="195"/>
      <c r="G1648" s="192"/>
      <c r="H1648" s="201"/>
      <c r="I1648" s="202"/>
      <c r="J1648" s="202"/>
      <c r="K1648" s="203"/>
      <c r="L1648" s="204"/>
      <c r="M1648" s="190"/>
      <c r="N1648" s="196"/>
      <c r="O1648" s="194"/>
      <c r="P1648" s="195"/>
    </row>
    <row r="1649" spans="1:16" s="172" customFormat="1">
      <c r="A1649" s="1138"/>
      <c r="B1649" s="1133"/>
      <c r="C1649" s="192"/>
      <c r="D1649" s="193"/>
      <c r="E1649" s="194"/>
      <c r="F1649" s="195"/>
      <c r="G1649" s="192"/>
      <c r="H1649" s="201"/>
      <c r="I1649" s="202"/>
      <c r="J1649" s="202"/>
      <c r="K1649" s="203"/>
      <c r="L1649" s="204"/>
      <c r="M1649" s="190"/>
      <c r="N1649" s="196"/>
      <c r="O1649" s="194"/>
      <c r="P1649" s="195"/>
    </row>
    <row r="1650" spans="1:16" s="172" customFormat="1" ht="17.25" thickBot="1">
      <c r="A1650" s="1139"/>
      <c r="B1650" s="1134"/>
      <c r="C1650" s="205"/>
      <c r="D1650" s="206"/>
      <c r="E1650" s="207"/>
      <c r="F1650" s="208"/>
      <c r="G1650" s="209"/>
      <c r="H1650" s="210"/>
      <c r="I1650" s="211"/>
      <c r="J1650" s="211"/>
      <c r="K1650" s="212"/>
      <c r="L1650" s="213"/>
      <c r="M1650" s="214"/>
      <c r="N1650" s="215"/>
      <c r="O1650" s="207"/>
      <c r="P1650" s="208"/>
    </row>
    <row r="1651" spans="1:16" s="71" customFormat="1" ht="18" customHeight="1" thickTop="1" thickBot="1">
      <c r="A1651" s="1135">
        <f>A1545+1</f>
        <v>46159</v>
      </c>
      <c r="B1651" s="90" t="s">
        <v>162</v>
      </c>
      <c r="C1651" s="1095" t="s">
        <v>693</v>
      </c>
      <c r="D1651" s="91" t="s">
        <v>114</v>
      </c>
      <c r="E1651" s="92" t="s">
        <v>164</v>
      </c>
      <c r="F1651" s="93"/>
      <c r="G1651" s="90" t="s">
        <v>162</v>
      </c>
      <c r="H1651" s="1098" t="s">
        <v>163</v>
      </c>
      <c r="I1651" s="91" t="s">
        <v>114</v>
      </c>
      <c r="J1651" s="92" t="s">
        <v>164</v>
      </c>
      <c r="K1651" s="93"/>
      <c r="L1651" s="90" t="s">
        <v>162</v>
      </c>
      <c r="M1651" s="1099" t="s">
        <v>163</v>
      </c>
      <c r="N1651" s="91" t="s">
        <v>114</v>
      </c>
      <c r="O1651" s="92" t="s">
        <v>164</v>
      </c>
      <c r="P1651" s="93"/>
    </row>
    <row r="1652" spans="1:16" ht="18" customHeight="1">
      <c r="A1652" s="1136"/>
      <c r="B1652" s="1100"/>
      <c r="C1652" s="1096"/>
      <c r="D1652" s="94" t="s">
        <v>116</v>
      </c>
      <c r="E1652" s="95" t="s">
        <v>142</v>
      </c>
      <c r="F1652" s="93"/>
      <c r="G1652" s="1100"/>
      <c r="H1652" s="1098"/>
      <c r="I1652" s="94" t="s">
        <v>116</v>
      </c>
      <c r="J1652" s="95" t="s">
        <v>142</v>
      </c>
      <c r="K1652" s="93"/>
      <c r="L1652" s="1100"/>
      <c r="M1652" s="1099"/>
      <c r="N1652" s="94" t="s">
        <v>116</v>
      </c>
      <c r="O1652" s="95" t="s">
        <v>142</v>
      </c>
      <c r="P1652" s="93"/>
    </row>
    <row r="1653" spans="1:16" ht="17.25" thickBot="1">
      <c r="A1653" s="1136"/>
      <c r="B1653" s="1101"/>
      <c r="C1653" s="1096"/>
      <c r="D1653" s="94" t="s">
        <v>165</v>
      </c>
      <c r="E1653" s="96" t="s">
        <v>166</v>
      </c>
      <c r="F1653" s="98"/>
      <c r="G1653" s="1101"/>
      <c r="H1653" s="1098"/>
      <c r="I1653" s="94" t="s">
        <v>165</v>
      </c>
      <c r="J1653" s="96" t="s">
        <v>166</v>
      </c>
      <c r="K1653" s="98"/>
      <c r="L1653" s="1101"/>
      <c r="M1653" s="1099"/>
      <c r="N1653" s="94" t="s">
        <v>165</v>
      </c>
      <c r="O1653" s="96" t="s">
        <v>166</v>
      </c>
      <c r="P1653" s="98"/>
    </row>
    <row r="1654" spans="1:16" ht="17.25" thickBot="1">
      <c r="A1654" s="1136"/>
      <c r="B1654" s="90" t="s">
        <v>167</v>
      </c>
      <c r="C1654" s="1096"/>
      <c r="D1654" s="94"/>
      <c r="E1654" s="96"/>
      <c r="F1654" s="97"/>
      <c r="G1654" s="90" t="s">
        <v>167</v>
      </c>
      <c r="H1654" s="1098"/>
      <c r="I1654" s="94" t="s">
        <v>120</v>
      </c>
      <c r="J1654" s="96" t="s">
        <v>148</v>
      </c>
      <c r="K1654" s="97"/>
      <c r="L1654" s="90" t="s">
        <v>167</v>
      </c>
      <c r="M1654" s="1099"/>
      <c r="N1654" s="94" t="s">
        <v>120</v>
      </c>
      <c r="O1654" s="96" t="s">
        <v>148</v>
      </c>
      <c r="P1654" s="97"/>
    </row>
    <row r="1655" spans="1:16">
      <c r="A1655" s="1136"/>
      <c r="B1655" s="1081"/>
      <c r="C1655" s="1096"/>
      <c r="D1655" s="94"/>
      <c r="E1655" s="96"/>
      <c r="F1655" s="97"/>
      <c r="G1655" s="1081"/>
      <c r="H1655" s="1098"/>
      <c r="I1655" s="94"/>
      <c r="J1655" s="96"/>
      <c r="K1655" s="97"/>
      <c r="L1655" s="1081"/>
      <c r="M1655" s="1099"/>
      <c r="N1655" s="94"/>
      <c r="O1655" s="96"/>
      <c r="P1655" s="97"/>
    </row>
    <row r="1656" spans="1:16">
      <c r="A1656" s="1136"/>
      <c r="B1656" s="1082"/>
      <c r="C1656" s="1096"/>
      <c r="D1656" s="94"/>
      <c r="E1656" s="96"/>
      <c r="F1656" s="97"/>
      <c r="G1656" s="1082"/>
      <c r="H1656" s="1098"/>
      <c r="I1656" s="94"/>
      <c r="J1656" s="96"/>
      <c r="K1656" s="97"/>
      <c r="L1656" s="1082"/>
      <c r="M1656" s="1099"/>
      <c r="N1656" s="94"/>
      <c r="O1656" s="96"/>
      <c r="P1656" s="97"/>
    </row>
    <row r="1657" spans="1:16">
      <c r="A1657" s="1136"/>
      <c r="B1657" s="1083"/>
      <c r="C1657" s="1096"/>
      <c r="D1657" s="94"/>
      <c r="E1657" s="96"/>
      <c r="F1657" s="93"/>
      <c r="G1657" s="1083"/>
      <c r="H1657" s="1098"/>
      <c r="I1657" s="94"/>
      <c r="J1657" s="96"/>
      <c r="K1657" s="93"/>
      <c r="L1657" s="1083"/>
      <c r="M1657" s="1099"/>
      <c r="N1657" s="94"/>
      <c r="O1657" s="96"/>
      <c r="P1657" s="93"/>
    </row>
    <row r="1658" spans="1:16">
      <c r="A1658" s="1136"/>
      <c r="B1658" s="1082"/>
      <c r="C1658" s="1096"/>
      <c r="D1658" s="94"/>
      <c r="E1658" s="96"/>
      <c r="F1658" s="99"/>
      <c r="G1658" s="1082"/>
      <c r="H1658" s="1098"/>
      <c r="I1658" s="94"/>
      <c r="J1658" s="96"/>
      <c r="K1658" s="99"/>
      <c r="L1658" s="1082"/>
      <c r="M1658" s="1099"/>
      <c r="N1658" s="94"/>
      <c r="O1658" s="96"/>
      <c r="P1658" s="93"/>
    </row>
    <row r="1659" spans="1:16">
      <c r="A1659" s="1136"/>
      <c r="B1659" s="1083"/>
      <c r="C1659" s="1096"/>
      <c r="D1659" s="94"/>
      <c r="E1659" s="96"/>
      <c r="F1659" s="102"/>
      <c r="G1659" s="1083"/>
      <c r="H1659" s="1098"/>
      <c r="I1659" s="94"/>
      <c r="J1659" s="96"/>
      <c r="K1659" s="102"/>
      <c r="L1659" s="1083"/>
      <c r="M1659" s="1099"/>
      <c r="N1659" s="94"/>
      <c r="O1659" s="96"/>
      <c r="P1659" s="99"/>
    </row>
    <row r="1660" spans="1:16" ht="17.25" thickBot="1">
      <c r="A1660" s="1136"/>
      <c r="B1660" s="1082"/>
      <c r="C1660" s="1096"/>
      <c r="D1660" s="94"/>
      <c r="E1660" s="96"/>
      <c r="F1660" s="99"/>
      <c r="G1660" s="1082"/>
      <c r="H1660" s="1098"/>
      <c r="I1660" s="94"/>
      <c r="J1660" s="96"/>
      <c r="K1660" s="99"/>
      <c r="L1660" s="1082"/>
      <c r="M1660" s="1099"/>
      <c r="N1660" s="94"/>
      <c r="O1660" s="96"/>
      <c r="P1660" s="99"/>
    </row>
    <row r="1661" spans="1:16" ht="17.25" thickBot="1">
      <c r="A1661" s="1136"/>
      <c r="B1661" s="100" t="s">
        <v>168</v>
      </c>
      <c r="C1661" s="1096"/>
      <c r="D1661" s="94"/>
      <c r="E1661" s="96"/>
      <c r="F1661" s="99"/>
      <c r="G1661" s="100" t="s">
        <v>168</v>
      </c>
      <c r="H1661" s="1098"/>
      <c r="I1661" s="94"/>
      <c r="J1661" s="96"/>
      <c r="K1661" s="99"/>
      <c r="L1661" s="100" t="s">
        <v>168</v>
      </c>
      <c r="M1661" s="1099"/>
      <c r="N1661" s="94"/>
      <c r="O1661" s="96"/>
      <c r="P1661" s="99"/>
    </row>
    <row r="1662" spans="1:16">
      <c r="A1662" s="1136"/>
      <c r="B1662" s="1111"/>
      <c r="C1662" s="1096"/>
      <c r="D1662" s="94"/>
      <c r="E1662" s="96"/>
      <c r="F1662" s="99"/>
      <c r="G1662" s="1111"/>
      <c r="H1662" s="1098"/>
      <c r="I1662" s="94"/>
      <c r="J1662" s="96"/>
      <c r="K1662" s="99"/>
      <c r="L1662" s="1111"/>
      <c r="M1662" s="1099"/>
      <c r="N1662" s="94"/>
      <c r="O1662" s="96"/>
      <c r="P1662" s="99"/>
    </row>
    <row r="1663" spans="1:16">
      <c r="A1663" s="1136"/>
      <c r="B1663" s="1112"/>
      <c r="C1663" s="1096"/>
      <c r="D1663" s="94"/>
      <c r="E1663" s="96"/>
      <c r="F1663" s="99"/>
      <c r="G1663" s="1112"/>
      <c r="H1663" s="1098"/>
      <c r="I1663" s="94"/>
      <c r="J1663" s="96"/>
      <c r="K1663" s="99"/>
      <c r="L1663" s="1112"/>
      <c r="M1663" s="1099"/>
      <c r="N1663" s="94"/>
      <c r="O1663" s="96"/>
      <c r="P1663" s="97"/>
    </row>
    <row r="1664" spans="1:16" ht="17.25" thickBot="1">
      <c r="A1664" s="1136"/>
      <c r="B1664" s="1113"/>
      <c r="C1664" s="1096"/>
      <c r="D1664" s="94"/>
      <c r="E1664" s="96"/>
      <c r="F1664" s="97"/>
      <c r="G1664" s="1113"/>
      <c r="H1664" s="1098"/>
      <c r="I1664" s="94"/>
      <c r="J1664" s="96"/>
      <c r="K1664" s="97"/>
      <c r="L1664" s="1113"/>
      <c r="M1664" s="1099"/>
      <c r="N1664" s="94"/>
      <c r="O1664" s="96"/>
      <c r="P1664" s="97"/>
    </row>
    <row r="1665" spans="1:16" ht="17.25" thickBot="1">
      <c r="A1665" s="1136"/>
      <c r="B1665" s="100" t="s">
        <v>123</v>
      </c>
      <c r="C1665" s="1096"/>
      <c r="D1665" s="94"/>
      <c r="E1665" s="96"/>
      <c r="F1665" s="97"/>
      <c r="G1665" s="100" t="s">
        <v>123</v>
      </c>
      <c r="H1665" s="1098"/>
      <c r="I1665" s="94"/>
      <c r="J1665" s="96"/>
      <c r="K1665" s="97"/>
      <c r="L1665" s="100" t="s">
        <v>123</v>
      </c>
      <c r="M1665" s="1099"/>
      <c r="N1665" s="94"/>
      <c r="O1665" s="96"/>
      <c r="P1665" s="97"/>
    </row>
    <row r="1666" spans="1:16">
      <c r="A1666" s="1136"/>
      <c r="B1666" s="1106"/>
      <c r="C1666" s="1096"/>
      <c r="D1666" s="94"/>
      <c r="E1666" s="96"/>
      <c r="F1666" s="97"/>
      <c r="G1666" s="1106"/>
      <c r="H1666" s="1098"/>
      <c r="I1666" s="94"/>
      <c r="J1666" s="96"/>
      <c r="K1666" s="97"/>
      <c r="L1666" s="1106"/>
      <c r="M1666" s="1099"/>
      <c r="N1666" s="94"/>
      <c r="O1666" s="96"/>
      <c r="P1666" s="97"/>
    </row>
    <row r="1667" spans="1:16">
      <c r="A1667" s="1136"/>
      <c r="B1667" s="1107"/>
      <c r="C1667" s="1096"/>
      <c r="D1667" s="94"/>
      <c r="E1667" s="96"/>
      <c r="F1667" s="97"/>
      <c r="G1667" s="1107"/>
      <c r="H1667" s="1098"/>
      <c r="I1667" s="94"/>
      <c r="J1667" s="96"/>
      <c r="K1667" s="97"/>
      <c r="L1667" s="1107"/>
      <c r="M1667" s="1099"/>
      <c r="N1667" s="94"/>
      <c r="O1667" s="96"/>
      <c r="P1667" s="97"/>
    </row>
    <row r="1668" spans="1:16" ht="17.25" thickBot="1">
      <c r="A1668" s="1136"/>
      <c r="B1668" s="1108"/>
      <c r="C1668" s="1096"/>
      <c r="D1668" s="94"/>
      <c r="E1668" s="96"/>
      <c r="F1668" s="97"/>
      <c r="G1668" s="1108"/>
      <c r="H1668" s="1098"/>
      <c r="I1668" s="94"/>
      <c r="J1668" s="96"/>
      <c r="K1668" s="97"/>
      <c r="L1668" s="1108"/>
      <c r="M1668" s="1099"/>
      <c r="N1668" s="94"/>
      <c r="O1668" s="96"/>
      <c r="P1668" s="97"/>
    </row>
    <row r="1669" spans="1:16">
      <c r="A1669" s="1136"/>
      <c r="B1669" s="1109" t="s">
        <v>124</v>
      </c>
      <c r="C1669" s="1096"/>
      <c r="D1669" s="94"/>
      <c r="E1669" s="96"/>
      <c r="F1669" s="97"/>
      <c r="G1669" s="1109" t="s">
        <v>124</v>
      </c>
      <c r="H1669" s="1098"/>
      <c r="I1669" s="94"/>
      <c r="J1669" s="96"/>
      <c r="K1669" s="97"/>
      <c r="L1669" s="1109" t="s">
        <v>124</v>
      </c>
      <c r="M1669" s="1099"/>
      <c r="N1669" s="94"/>
      <c r="O1669" s="96"/>
      <c r="P1669" s="97"/>
    </row>
    <row r="1670" spans="1:16" ht="17.25" thickBot="1">
      <c r="A1670" s="1136"/>
      <c r="B1670" s="1110"/>
      <c r="C1670" s="1096"/>
      <c r="D1670" s="94"/>
      <c r="E1670" s="96"/>
      <c r="F1670" s="97"/>
      <c r="G1670" s="1110"/>
      <c r="H1670" s="1098"/>
      <c r="I1670" s="94"/>
      <c r="J1670" s="96"/>
      <c r="K1670" s="97"/>
      <c r="L1670" s="1110"/>
      <c r="M1670" s="1099"/>
      <c r="N1670" s="94"/>
      <c r="O1670" s="96"/>
      <c r="P1670" s="93"/>
    </row>
    <row r="1671" spans="1:16" ht="17.25" thickTop="1">
      <c r="A1671" s="1136"/>
      <c r="B1671" s="1102" t="s">
        <v>125</v>
      </c>
      <c r="C1671" s="1096"/>
      <c r="D1671" s="94"/>
      <c r="E1671" s="96"/>
      <c r="F1671" s="93"/>
      <c r="G1671" s="1102" t="s">
        <v>125</v>
      </c>
      <c r="H1671" s="1098"/>
      <c r="I1671" s="94"/>
      <c r="J1671" s="96"/>
      <c r="K1671" s="93"/>
      <c r="L1671" s="1102" t="s">
        <v>125</v>
      </c>
      <c r="M1671" s="1099"/>
      <c r="N1671" s="94"/>
      <c r="O1671" s="96"/>
      <c r="P1671" s="97"/>
    </row>
    <row r="1672" spans="1:16" ht="17.25" thickBot="1">
      <c r="A1672" s="1136"/>
      <c r="B1672" s="1103"/>
      <c r="C1672" s="1096"/>
      <c r="D1672" s="94"/>
      <c r="E1672" s="96"/>
      <c r="F1672" s="93"/>
      <c r="G1672" s="1103"/>
      <c r="H1672" s="1098"/>
      <c r="I1672" s="94"/>
      <c r="J1672" s="96"/>
      <c r="K1672" s="93"/>
      <c r="L1672" s="1103"/>
      <c r="M1672" s="1099"/>
      <c r="N1672" s="94"/>
      <c r="O1672" s="96"/>
      <c r="P1672" s="101"/>
    </row>
    <row r="1673" spans="1:16">
      <c r="A1673" s="1136"/>
      <c r="B1673" s="1104"/>
      <c r="C1673" s="1096"/>
      <c r="D1673" s="94"/>
      <c r="E1673" s="96"/>
      <c r="F1673" s="97"/>
      <c r="G1673" s="1104"/>
      <c r="H1673" s="1098"/>
      <c r="I1673" s="94"/>
      <c r="J1673" s="96"/>
      <c r="K1673" s="97"/>
      <c r="L1673" s="1104"/>
      <c r="M1673" s="1099"/>
      <c r="N1673" s="94"/>
      <c r="O1673" s="96"/>
      <c r="P1673" s="103"/>
    </row>
    <row r="1674" spans="1:16" ht="17.25" thickBot="1">
      <c r="A1674" s="1136"/>
      <c r="B1674" s="1105"/>
      <c r="C1674" s="1096"/>
      <c r="D1674" s="94"/>
      <c r="E1674" s="96"/>
      <c r="F1674" s="97"/>
      <c r="G1674" s="1105"/>
      <c r="H1674" s="1098"/>
      <c r="I1674" s="94"/>
      <c r="J1674" s="96"/>
      <c r="K1674" s="97"/>
      <c r="L1674" s="1105"/>
      <c r="M1674" s="1099"/>
      <c r="N1674" s="94"/>
      <c r="O1674" s="96"/>
      <c r="P1674" s="104"/>
    </row>
    <row r="1675" spans="1:16">
      <c r="A1675" s="1136"/>
      <c r="B1675" s="1116" t="s">
        <v>126</v>
      </c>
      <c r="C1675" s="1096"/>
      <c r="D1675" s="94"/>
      <c r="E1675" s="96"/>
      <c r="F1675" s="93"/>
      <c r="G1675" s="1116" t="s">
        <v>126</v>
      </c>
      <c r="H1675" s="1098"/>
      <c r="I1675" s="94"/>
      <c r="J1675" s="96"/>
      <c r="K1675" s="93"/>
      <c r="L1675" s="1116" t="s">
        <v>126</v>
      </c>
      <c r="M1675" s="1099"/>
      <c r="N1675" s="94"/>
      <c r="O1675" s="96"/>
      <c r="P1675" s="99"/>
    </row>
    <row r="1676" spans="1:16" ht="17.25" thickBot="1">
      <c r="A1676" s="1136"/>
      <c r="B1676" s="1103"/>
      <c r="C1676" s="1096"/>
      <c r="D1676" s="94"/>
      <c r="E1676" s="96"/>
      <c r="F1676" s="101"/>
      <c r="G1676" s="1103"/>
      <c r="H1676" s="1098"/>
      <c r="I1676" s="94"/>
      <c r="J1676" s="96"/>
      <c r="K1676" s="101"/>
      <c r="L1676" s="1103"/>
      <c r="M1676" s="1099"/>
      <c r="N1676" s="94"/>
      <c r="O1676" s="96"/>
      <c r="P1676" s="104"/>
    </row>
    <row r="1677" spans="1:16">
      <c r="A1677" s="1136"/>
      <c r="B1677" s="1104"/>
      <c r="C1677" s="1096"/>
      <c r="D1677" s="94"/>
      <c r="E1677" s="96"/>
      <c r="F1677" s="102"/>
      <c r="G1677" s="1104"/>
      <c r="H1677" s="1098"/>
      <c r="I1677" s="94"/>
      <c r="J1677" s="96"/>
      <c r="K1677" s="103"/>
      <c r="L1677" s="1104"/>
      <c r="M1677" s="1099"/>
      <c r="N1677" s="94"/>
      <c r="O1677" s="96"/>
      <c r="P1677" s="93"/>
    </row>
    <row r="1678" spans="1:16" ht="17.25" thickBot="1">
      <c r="A1678" s="1136"/>
      <c r="B1678" s="1115"/>
      <c r="C1678" s="1096"/>
      <c r="D1678" s="94"/>
      <c r="E1678" s="96"/>
      <c r="F1678" s="99"/>
      <c r="G1678" s="1115"/>
      <c r="H1678" s="1098"/>
      <c r="I1678" s="94"/>
      <c r="J1678" s="96"/>
      <c r="K1678" s="104"/>
      <c r="L1678" s="1115"/>
      <c r="M1678" s="1099"/>
      <c r="N1678" s="94"/>
      <c r="O1678" s="96"/>
      <c r="P1678" s="97"/>
    </row>
    <row r="1679" spans="1:16">
      <c r="A1679" s="1136"/>
      <c r="B1679" s="1114" t="s">
        <v>127</v>
      </c>
      <c r="C1679" s="1096"/>
      <c r="D1679" s="94"/>
      <c r="E1679" s="96"/>
      <c r="F1679" s="103"/>
      <c r="G1679" s="1114" t="s">
        <v>127</v>
      </c>
      <c r="H1679" s="1098"/>
      <c r="I1679" s="94"/>
      <c r="J1679" s="96"/>
      <c r="K1679" s="104"/>
      <c r="L1679" s="1114" t="s">
        <v>127</v>
      </c>
      <c r="M1679" s="1099"/>
      <c r="N1679" s="94"/>
      <c r="O1679" s="114"/>
      <c r="P1679" s="97"/>
    </row>
    <row r="1680" spans="1:16" ht="17.25" thickBot="1">
      <c r="A1680" s="1136"/>
      <c r="B1680" s="1103"/>
      <c r="C1680" s="1096"/>
      <c r="D1680" s="94"/>
      <c r="E1680" s="96"/>
      <c r="F1680" s="104"/>
      <c r="G1680" s="1103"/>
      <c r="H1680" s="1098"/>
      <c r="I1680" s="94"/>
      <c r="J1680" s="96"/>
      <c r="K1680" s="99"/>
      <c r="L1680" s="1103"/>
      <c r="M1680" s="1099"/>
      <c r="N1680" s="113"/>
      <c r="O1680" s="96"/>
      <c r="P1680" s="112"/>
    </row>
    <row r="1681" spans="1:16">
      <c r="A1681" s="1136"/>
      <c r="B1681" s="1104"/>
      <c r="C1681" s="1096"/>
      <c r="D1681" s="94"/>
      <c r="E1681" s="96"/>
      <c r="F1681" s="104"/>
      <c r="G1681" s="1104"/>
      <c r="H1681" s="1098"/>
      <c r="I1681" s="94"/>
      <c r="J1681" s="96"/>
      <c r="K1681" s="104"/>
      <c r="L1681" s="1104"/>
      <c r="M1681" s="1099"/>
      <c r="N1681" s="113"/>
      <c r="O1681" s="114"/>
      <c r="P1681" s="97"/>
    </row>
    <row r="1682" spans="1:16" ht="17.25" thickBot="1">
      <c r="A1682" s="1136"/>
      <c r="B1682" s="1115"/>
      <c r="C1682" s="1096"/>
      <c r="D1682" s="94"/>
      <c r="E1682" s="96"/>
      <c r="F1682" s="99"/>
      <c r="G1682" s="1115"/>
      <c r="H1682" s="1098"/>
      <c r="I1682" s="94"/>
      <c r="J1682" s="96"/>
      <c r="K1682" s="93"/>
      <c r="L1682" s="1115"/>
      <c r="M1682" s="1099"/>
      <c r="N1682" s="94"/>
      <c r="O1682" s="114"/>
      <c r="P1682" s="104"/>
    </row>
    <row r="1683" spans="1:16">
      <c r="A1683" s="1136"/>
      <c r="B1683" s="1114" t="s">
        <v>128</v>
      </c>
      <c r="C1683" s="1096"/>
      <c r="D1683" s="94"/>
      <c r="E1683" s="96"/>
      <c r="F1683" s="104"/>
      <c r="G1683" s="1114" t="s">
        <v>128</v>
      </c>
      <c r="H1683" s="1098"/>
      <c r="I1683" s="94"/>
      <c r="J1683" s="96"/>
      <c r="K1683" s="97"/>
      <c r="L1683" s="1114" t="s">
        <v>128</v>
      </c>
      <c r="M1683" s="1099"/>
      <c r="N1683" s="94"/>
      <c r="O1683" s="96"/>
      <c r="P1683" s="97"/>
    </row>
    <row r="1684" spans="1:16" ht="17.25" thickBot="1">
      <c r="A1684" s="1136"/>
      <c r="B1684" s="1103"/>
      <c r="C1684" s="1096"/>
      <c r="D1684" s="94"/>
      <c r="E1684" s="96"/>
      <c r="F1684" s="93"/>
      <c r="G1684" s="1103"/>
      <c r="H1684" s="1098"/>
      <c r="I1684" s="94"/>
      <c r="J1684" s="114"/>
      <c r="K1684" s="97"/>
      <c r="L1684" s="1103"/>
      <c r="M1684" s="1099"/>
      <c r="N1684" s="113"/>
      <c r="O1684" s="114"/>
      <c r="P1684" s="97"/>
    </row>
    <row r="1685" spans="1:16">
      <c r="A1685" s="1136"/>
      <c r="B1685" s="1104"/>
      <c r="C1685" s="1096"/>
      <c r="D1685" s="94"/>
      <c r="E1685" s="96"/>
      <c r="F1685" s="97"/>
      <c r="G1685" s="1104"/>
      <c r="H1685" s="1098"/>
      <c r="I1685" s="94"/>
      <c r="J1685" s="96"/>
      <c r="K1685" s="97"/>
      <c r="L1685" s="1104"/>
      <c r="M1685" s="1099"/>
      <c r="N1685" s="113"/>
      <c r="O1685" s="114"/>
      <c r="P1685" s="97"/>
    </row>
    <row r="1686" spans="1:16" ht="17.25" thickBot="1">
      <c r="A1686" s="1136"/>
      <c r="B1686" s="1115"/>
      <c r="C1686" s="1096"/>
      <c r="D1686" s="94"/>
      <c r="E1686" s="96"/>
      <c r="F1686" s="93"/>
      <c r="G1686" s="1115"/>
      <c r="H1686" s="1098"/>
      <c r="I1686" s="94"/>
      <c r="J1686" s="114"/>
      <c r="K1686" s="97"/>
      <c r="L1686" s="1115"/>
      <c r="M1686" s="1099"/>
      <c r="N1686" s="94"/>
      <c r="O1686" s="114"/>
      <c r="P1686" s="97"/>
    </row>
    <row r="1687" spans="1:16">
      <c r="A1687" s="1136"/>
      <c r="B1687" s="1116" t="s">
        <v>129</v>
      </c>
      <c r="C1687" s="1096"/>
      <c r="D1687" s="94"/>
      <c r="E1687" s="96"/>
      <c r="F1687" s="93"/>
      <c r="G1687" s="1116" t="s">
        <v>129</v>
      </c>
      <c r="H1687" s="1098"/>
      <c r="I1687" s="94"/>
      <c r="J1687" s="114"/>
      <c r="K1687" s="97"/>
      <c r="L1687" s="1116" t="s">
        <v>129</v>
      </c>
      <c r="M1687" s="1099"/>
      <c r="N1687" s="113"/>
      <c r="O1687" s="114"/>
      <c r="P1687" s="97"/>
    </row>
    <row r="1688" spans="1:16" ht="17.25" thickBot="1">
      <c r="A1688" s="1136"/>
      <c r="B1688" s="1103"/>
      <c r="C1688" s="1096"/>
      <c r="D1688" s="94"/>
      <c r="E1688" s="96"/>
      <c r="F1688" s="93"/>
      <c r="G1688" s="1103"/>
      <c r="H1688" s="1098"/>
      <c r="I1688" s="94"/>
      <c r="J1688" s="114"/>
      <c r="K1688" s="97"/>
      <c r="L1688" s="1103"/>
      <c r="M1688" s="1099"/>
      <c r="N1688" s="94"/>
      <c r="O1688" s="114"/>
      <c r="P1688" s="97"/>
    </row>
    <row r="1689" spans="1:16">
      <c r="A1689" s="1136"/>
      <c r="B1689" s="106"/>
      <c r="C1689" s="1096"/>
      <c r="D1689" s="94"/>
      <c r="E1689" s="96"/>
      <c r="F1689" s="97"/>
      <c r="G1689" s="106"/>
      <c r="H1689" s="1098"/>
      <c r="I1689" s="94"/>
      <c r="J1689" s="96"/>
      <c r="K1689" s="112"/>
      <c r="L1689" s="106"/>
      <c r="M1689" s="1099"/>
      <c r="N1689" s="113"/>
      <c r="O1689" s="96"/>
      <c r="P1689" s="112"/>
    </row>
    <row r="1690" spans="1:16">
      <c r="A1690" s="1136"/>
      <c r="B1690" s="107"/>
      <c r="C1690" s="1096"/>
      <c r="D1690" s="94"/>
      <c r="E1690" s="96"/>
      <c r="F1690" s="93"/>
      <c r="G1690" s="107"/>
      <c r="H1690" s="1098"/>
      <c r="I1690" s="94"/>
      <c r="J1690" s="96"/>
      <c r="K1690" s="97"/>
      <c r="L1690" s="107"/>
      <c r="M1690" s="1099"/>
      <c r="N1690" s="113"/>
      <c r="O1690" s="114"/>
      <c r="P1690" s="97"/>
    </row>
    <row r="1691" spans="1:16">
      <c r="A1691" s="1136"/>
      <c r="B1691" s="109"/>
      <c r="C1691" s="1096"/>
      <c r="D1691" s="94"/>
      <c r="E1691" s="96"/>
      <c r="F1691" s="93"/>
      <c r="G1691" s="109"/>
      <c r="H1691" s="1098"/>
      <c r="I1691" s="113"/>
      <c r="J1691" s="114"/>
      <c r="K1691" s="97"/>
      <c r="L1691" s="109"/>
      <c r="M1691" s="1099"/>
      <c r="N1691" s="113"/>
      <c r="O1691" s="114"/>
      <c r="P1691" s="104"/>
    </row>
    <row r="1692" spans="1:16">
      <c r="A1692" s="1136"/>
      <c r="B1692" s="110"/>
      <c r="C1692" s="1096"/>
      <c r="D1692" s="94"/>
      <c r="E1692" s="96"/>
      <c r="F1692" s="93"/>
      <c r="G1692" s="110"/>
      <c r="H1692" s="1098"/>
      <c r="I1692" s="113"/>
      <c r="J1692" s="114"/>
      <c r="K1692" s="104"/>
      <c r="L1692" s="110"/>
      <c r="M1692" s="1099"/>
      <c r="N1692" s="111"/>
      <c r="O1692" s="96"/>
      <c r="P1692" s="97"/>
    </row>
    <row r="1693" spans="1:16">
      <c r="A1693" s="1136"/>
      <c r="B1693" s="109"/>
      <c r="C1693" s="1096"/>
      <c r="D1693" s="111"/>
      <c r="E1693" s="96"/>
      <c r="F1693" s="97"/>
      <c r="G1693" s="109"/>
      <c r="H1693" s="1098"/>
      <c r="I1693" s="111"/>
      <c r="J1693" s="96"/>
      <c r="K1693" s="112"/>
      <c r="L1693" s="109"/>
      <c r="M1693" s="1099"/>
      <c r="N1693" s="94"/>
      <c r="O1693" s="96"/>
      <c r="P1693" s="112"/>
    </row>
    <row r="1694" spans="1:16">
      <c r="A1694" s="1136"/>
      <c r="B1694" s="110"/>
      <c r="C1694" s="1096"/>
      <c r="D1694" s="94"/>
      <c r="E1694" s="96"/>
      <c r="F1694" s="108"/>
      <c r="G1694" s="110"/>
      <c r="H1694" s="1098"/>
      <c r="I1694" s="94"/>
      <c r="J1694" s="96"/>
      <c r="K1694" s="97"/>
      <c r="L1694" s="110"/>
      <c r="M1694" s="1099"/>
      <c r="N1694" s="113"/>
      <c r="O1694" s="114"/>
      <c r="P1694" s="97"/>
    </row>
    <row r="1695" spans="1:16">
      <c r="A1695" s="1136"/>
      <c r="B1695" s="109"/>
      <c r="C1695" s="1096"/>
      <c r="D1695" s="94"/>
      <c r="E1695" s="96"/>
      <c r="F1695" s="97"/>
      <c r="G1695" s="109"/>
      <c r="H1695" s="1098"/>
      <c r="I1695" s="113"/>
      <c r="J1695" s="114"/>
      <c r="K1695" s="97"/>
      <c r="L1695" s="109"/>
      <c r="M1695" s="1099"/>
      <c r="N1695" s="113"/>
      <c r="O1695" s="114"/>
      <c r="P1695" s="97"/>
    </row>
    <row r="1696" spans="1:16" ht="17.25" thickBot="1">
      <c r="A1696" s="1136"/>
      <c r="B1696" s="110"/>
      <c r="C1696" s="1097"/>
      <c r="D1696" s="115"/>
      <c r="E1696" s="116"/>
      <c r="F1696" s="117"/>
      <c r="G1696" s="110"/>
      <c r="H1696" s="1098"/>
      <c r="I1696" s="115"/>
      <c r="J1696" s="116"/>
      <c r="K1696" s="117"/>
      <c r="L1696" s="110"/>
      <c r="M1696" s="1099"/>
      <c r="N1696" s="115"/>
      <c r="O1696" s="116"/>
      <c r="P1696" s="117"/>
    </row>
    <row r="1697" spans="1:16">
      <c r="A1697" s="1094" t="str">
        <f>TEXT(A1651,"AAAA")</f>
        <v>星期日</v>
      </c>
      <c r="B1697" s="109"/>
      <c r="C1697" s="1095" t="s">
        <v>694</v>
      </c>
      <c r="D1697" s="118"/>
      <c r="E1697" s="119"/>
      <c r="F1697" s="97"/>
      <c r="G1697" s="109"/>
      <c r="H1697" s="1118" t="s">
        <v>130</v>
      </c>
      <c r="I1697" s="118"/>
      <c r="J1697" s="119"/>
      <c r="K1697" s="97"/>
      <c r="L1697" s="109"/>
      <c r="M1697" s="1120" t="s">
        <v>130</v>
      </c>
      <c r="N1697" s="118"/>
      <c r="O1697" s="119"/>
      <c r="P1697" s="97"/>
    </row>
    <row r="1698" spans="1:16">
      <c r="A1698" s="1094"/>
      <c r="B1698" s="110"/>
      <c r="C1698" s="1096"/>
      <c r="D1698" s="120"/>
      <c r="E1698" s="96"/>
      <c r="F1698" s="97"/>
      <c r="G1698" s="110"/>
      <c r="H1698" s="1098"/>
      <c r="I1698" s="94"/>
      <c r="J1698" s="96"/>
      <c r="K1698" s="97"/>
      <c r="L1698" s="110"/>
      <c r="M1698" s="1099"/>
      <c r="N1698" s="94"/>
      <c r="O1698" s="96"/>
      <c r="P1698" s="97"/>
    </row>
    <row r="1699" spans="1:16">
      <c r="A1699" s="1094"/>
      <c r="B1699" s="109"/>
      <c r="C1699" s="1096"/>
      <c r="D1699" s="120"/>
      <c r="E1699" s="96"/>
      <c r="F1699" s="97"/>
      <c r="G1699" s="109"/>
      <c r="H1699" s="1098"/>
      <c r="I1699" s="94"/>
      <c r="J1699" s="96"/>
      <c r="K1699" s="97"/>
      <c r="L1699" s="109"/>
      <c r="M1699" s="1099"/>
      <c r="N1699" s="94"/>
      <c r="O1699" s="96"/>
      <c r="P1699" s="97"/>
    </row>
    <row r="1700" spans="1:16">
      <c r="A1700" s="1094"/>
      <c r="B1700" s="110"/>
      <c r="C1700" s="1096"/>
      <c r="D1700" s="120"/>
      <c r="E1700" s="96"/>
      <c r="F1700" s="97"/>
      <c r="G1700" s="110"/>
      <c r="H1700" s="1098"/>
      <c r="I1700" s="94"/>
      <c r="J1700" s="96"/>
      <c r="K1700" s="97"/>
      <c r="L1700" s="110"/>
      <c r="M1700" s="1099"/>
      <c r="N1700" s="94"/>
      <c r="O1700" s="96"/>
      <c r="P1700" s="97"/>
    </row>
    <row r="1701" spans="1:16">
      <c r="A1701" s="1094"/>
      <c r="B1701" s="109"/>
      <c r="C1701" s="1096"/>
      <c r="D1701" s="120"/>
      <c r="E1701" s="96"/>
      <c r="F1701" s="97"/>
      <c r="G1701" s="109"/>
      <c r="H1701" s="1098"/>
      <c r="I1701" s="94"/>
      <c r="J1701" s="96"/>
      <c r="K1701" s="97"/>
      <c r="L1701" s="109"/>
      <c r="M1701" s="1099"/>
      <c r="N1701" s="94"/>
      <c r="O1701" s="96"/>
      <c r="P1701" s="97"/>
    </row>
    <row r="1702" spans="1:16">
      <c r="A1702" s="1094"/>
      <c r="B1702" s="110"/>
      <c r="C1702" s="1096"/>
      <c r="D1702" s="120"/>
      <c r="E1702" s="96"/>
      <c r="F1702" s="97"/>
      <c r="G1702" s="110"/>
      <c r="H1702" s="1098"/>
      <c r="I1702" s="94"/>
      <c r="J1702" s="96"/>
      <c r="K1702" s="97"/>
      <c r="L1702" s="110"/>
      <c r="M1702" s="1099"/>
      <c r="N1702" s="94"/>
      <c r="O1702" s="96"/>
      <c r="P1702" s="97"/>
    </row>
    <row r="1703" spans="1:16">
      <c r="A1703" s="1094"/>
      <c r="B1703" s="109"/>
      <c r="C1703" s="1096"/>
      <c r="D1703" s="120"/>
      <c r="E1703" s="96"/>
      <c r="F1703" s="97"/>
      <c r="G1703" s="109"/>
      <c r="H1703" s="1098"/>
      <c r="I1703" s="94"/>
      <c r="J1703" s="96"/>
      <c r="K1703" s="97"/>
      <c r="L1703" s="109"/>
      <c r="M1703" s="1099"/>
      <c r="N1703" s="94"/>
      <c r="O1703" s="96"/>
      <c r="P1703" s="97"/>
    </row>
    <row r="1704" spans="1:16">
      <c r="A1704" s="1094"/>
      <c r="B1704" s="110"/>
      <c r="C1704" s="1096"/>
      <c r="D1704" s="94"/>
      <c r="E1704" s="96"/>
      <c r="F1704" s="97"/>
      <c r="G1704" s="110"/>
      <c r="H1704" s="1098"/>
      <c r="I1704" s="94"/>
      <c r="J1704" s="96"/>
      <c r="K1704" s="97"/>
      <c r="L1704" s="110"/>
      <c r="M1704" s="1099"/>
      <c r="N1704" s="94"/>
      <c r="O1704" s="96"/>
      <c r="P1704" s="97"/>
    </row>
    <row r="1705" spans="1:16">
      <c r="A1705" s="1094"/>
      <c r="B1705" s="107"/>
      <c r="C1705" s="1096"/>
      <c r="D1705" s="113"/>
      <c r="E1705" s="114"/>
      <c r="F1705" s="104"/>
      <c r="G1705" s="107"/>
      <c r="H1705" s="1098"/>
      <c r="I1705" s="113"/>
      <c r="J1705" s="114"/>
      <c r="K1705" s="97"/>
      <c r="L1705" s="107"/>
      <c r="M1705" s="1099"/>
      <c r="N1705" s="113"/>
      <c r="O1705" s="114"/>
      <c r="P1705" s="97"/>
    </row>
    <row r="1706" spans="1:16" ht="17.25" thickBot="1">
      <c r="A1706" s="1094"/>
      <c r="B1706" s="107"/>
      <c r="C1706" s="1097"/>
      <c r="D1706" s="122" t="s">
        <v>132</v>
      </c>
      <c r="E1706" s="123" t="s">
        <v>133</v>
      </c>
      <c r="F1706" s="124"/>
      <c r="G1706" s="107"/>
      <c r="H1706" s="1127"/>
      <c r="I1706" s="122" t="s">
        <v>132</v>
      </c>
      <c r="J1706" s="123" t="s">
        <v>133</v>
      </c>
      <c r="K1706" s="97"/>
      <c r="L1706" s="107"/>
      <c r="M1706" s="1126"/>
      <c r="N1706" s="122" t="s">
        <v>132</v>
      </c>
      <c r="O1706" s="123" t="s">
        <v>133</v>
      </c>
      <c r="P1706" s="97"/>
    </row>
    <row r="1707" spans="1:16">
      <c r="A1707" s="105"/>
      <c r="B1707" s="109"/>
      <c r="C1707" s="1095" t="s">
        <v>695</v>
      </c>
      <c r="D1707" s="118"/>
      <c r="E1707" s="119"/>
      <c r="F1707" s="125"/>
      <c r="G1707" s="109"/>
      <c r="H1707" s="1118" t="s">
        <v>134</v>
      </c>
      <c r="I1707" s="118"/>
      <c r="J1707" s="119"/>
      <c r="K1707" s="125"/>
      <c r="L1707" s="109"/>
      <c r="M1707" s="1120" t="s">
        <v>134</v>
      </c>
      <c r="N1707" s="118"/>
      <c r="O1707" s="119"/>
      <c r="P1707" s="125"/>
    </row>
    <row r="1708" spans="1:16">
      <c r="A1708" s="105"/>
      <c r="B1708" s="110"/>
      <c r="C1708" s="1096"/>
      <c r="D1708" s="94"/>
      <c r="E1708" s="96"/>
      <c r="F1708" s="97"/>
      <c r="G1708" s="110"/>
      <c r="H1708" s="1098"/>
      <c r="I1708" s="94"/>
      <c r="J1708" s="96"/>
      <c r="K1708" s="97"/>
      <c r="L1708" s="110"/>
      <c r="M1708" s="1099"/>
      <c r="N1708" s="94"/>
      <c r="O1708" s="96"/>
      <c r="P1708" s="97"/>
    </row>
    <row r="1709" spans="1:16">
      <c r="A1709" s="105"/>
      <c r="B1709" s="126"/>
      <c r="C1709" s="1096"/>
      <c r="D1709" s="94"/>
      <c r="E1709" s="96"/>
      <c r="F1709" s="97"/>
      <c r="G1709" s="126"/>
      <c r="H1709" s="1098"/>
      <c r="I1709" s="94"/>
      <c r="J1709" s="96"/>
      <c r="K1709" s="97"/>
      <c r="L1709" s="126"/>
      <c r="M1709" s="1099"/>
      <c r="N1709" s="94"/>
      <c r="O1709" s="96"/>
      <c r="P1709" s="128"/>
    </row>
    <row r="1710" spans="1:16">
      <c r="A1710" s="105"/>
      <c r="B1710" s="107"/>
      <c r="C1710" s="1096"/>
      <c r="D1710" s="94"/>
      <c r="E1710" s="96"/>
      <c r="F1710" s="97"/>
      <c r="G1710" s="107"/>
      <c r="H1710" s="1098"/>
      <c r="I1710" s="94"/>
      <c r="J1710" s="96"/>
      <c r="K1710" s="97"/>
      <c r="L1710" s="107"/>
      <c r="M1710" s="1099"/>
      <c r="N1710" s="94"/>
      <c r="O1710" s="96"/>
      <c r="P1710" s="216"/>
    </row>
    <row r="1711" spans="1:16">
      <c r="A1711" s="105"/>
      <c r="B1711" s="109"/>
      <c r="C1711" s="1096"/>
      <c r="D1711" s="94"/>
      <c r="E1711" s="96"/>
      <c r="F1711" s="97"/>
      <c r="G1711" s="109"/>
      <c r="H1711" s="1098"/>
      <c r="I1711" s="94"/>
      <c r="J1711" s="96"/>
      <c r="K1711" s="97"/>
      <c r="L1711" s="109"/>
      <c r="M1711" s="1099"/>
      <c r="N1711" s="94"/>
      <c r="O1711" s="96"/>
      <c r="P1711" s="97"/>
    </row>
    <row r="1712" spans="1:16">
      <c r="A1712" s="105"/>
      <c r="B1712" s="110"/>
      <c r="C1712" s="1096"/>
      <c r="D1712" s="94"/>
      <c r="E1712" s="96"/>
      <c r="F1712" s="127"/>
      <c r="G1712" s="110"/>
      <c r="H1712" s="1098"/>
      <c r="I1712" s="94"/>
      <c r="J1712" s="96"/>
      <c r="K1712" s="127"/>
      <c r="L1712" s="110"/>
      <c r="M1712" s="1099"/>
      <c r="N1712" s="94"/>
      <c r="O1712" s="96"/>
      <c r="P1712" s="127"/>
    </row>
    <row r="1713" spans="1:16">
      <c r="A1713" s="105"/>
      <c r="B1713" s="109"/>
      <c r="C1713" s="1096"/>
      <c r="D1713" s="94"/>
      <c r="E1713" s="96"/>
      <c r="F1713" s="128"/>
      <c r="G1713" s="109"/>
      <c r="H1713" s="1098"/>
      <c r="I1713" s="94"/>
      <c r="J1713" s="96"/>
      <c r="K1713" s="128"/>
      <c r="L1713" s="109"/>
      <c r="M1713" s="1099"/>
      <c r="N1713" s="94"/>
      <c r="O1713" s="96"/>
      <c r="P1713" s="128"/>
    </row>
    <row r="1714" spans="1:16">
      <c r="A1714" s="105"/>
      <c r="B1714" s="110"/>
      <c r="C1714" s="1096"/>
      <c r="D1714" s="217"/>
      <c r="E1714" s="114"/>
      <c r="F1714" s="216"/>
      <c r="G1714" s="110"/>
      <c r="H1714" s="1098"/>
      <c r="I1714" s="113"/>
      <c r="J1714" s="114"/>
      <c r="K1714" s="216"/>
      <c r="L1714" s="110"/>
      <c r="M1714" s="1099"/>
      <c r="N1714" s="113"/>
      <c r="O1714" s="114"/>
      <c r="P1714" s="216"/>
    </row>
    <row r="1715" spans="1:16">
      <c r="A1715" s="105"/>
      <c r="B1715" s="109"/>
      <c r="C1715" s="1096"/>
      <c r="D1715" s="217"/>
      <c r="E1715" s="114"/>
      <c r="F1715" s="216"/>
      <c r="G1715" s="109"/>
      <c r="H1715" s="1098"/>
      <c r="I1715" s="113"/>
      <c r="J1715" s="114"/>
      <c r="K1715" s="216"/>
      <c r="L1715" s="109"/>
      <c r="M1715" s="1099"/>
      <c r="N1715" s="113"/>
      <c r="O1715" s="114"/>
      <c r="P1715" s="216"/>
    </row>
    <row r="1716" spans="1:16" ht="17.25" thickBot="1">
      <c r="A1716" s="105"/>
      <c r="B1716" s="110"/>
      <c r="C1716" s="1097"/>
      <c r="D1716" s="129"/>
      <c r="E1716" s="130"/>
      <c r="F1716" s="104"/>
      <c r="G1716" s="110"/>
      <c r="H1716" s="1127"/>
      <c r="I1716" s="113"/>
      <c r="J1716" s="130"/>
      <c r="K1716" s="104"/>
      <c r="L1716" s="110"/>
      <c r="M1716" s="1126"/>
      <c r="N1716" s="113"/>
      <c r="O1716" s="131"/>
      <c r="P1716" s="127"/>
    </row>
    <row r="1717" spans="1:16">
      <c r="A1717" s="132"/>
      <c r="B1717" s="109"/>
      <c r="C1717" s="1095" t="s">
        <v>696</v>
      </c>
      <c r="D1717" s="118" t="s">
        <v>136</v>
      </c>
      <c r="E1717" s="133" t="s">
        <v>137</v>
      </c>
      <c r="F1717" s="125"/>
      <c r="G1717" s="109"/>
      <c r="H1717" s="1118" t="s">
        <v>135</v>
      </c>
      <c r="I1717" s="118" t="s">
        <v>136</v>
      </c>
      <c r="J1717" s="133" t="s">
        <v>137</v>
      </c>
      <c r="K1717" s="125"/>
      <c r="L1717" s="109"/>
      <c r="M1717" s="1120" t="s">
        <v>135</v>
      </c>
      <c r="N1717" s="118" t="s">
        <v>136</v>
      </c>
      <c r="O1717" s="133" t="s">
        <v>137</v>
      </c>
      <c r="P1717" s="125"/>
    </row>
    <row r="1718" spans="1:16">
      <c r="A1718" s="132"/>
      <c r="B1718" s="110"/>
      <c r="C1718" s="1096"/>
      <c r="D1718" s="94" t="s">
        <v>141</v>
      </c>
      <c r="E1718" s="96" t="s">
        <v>142</v>
      </c>
      <c r="F1718" s="134"/>
      <c r="G1718" s="110"/>
      <c r="H1718" s="1098"/>
      <c r="I1718" s="94" t="s">
        <v>141</v>
      </c>
      <c r="J1718" s="96" t="s">
        <v>142</v>
      </c>
      <c r="K1718" s="134"/>
      <c r="L1718" s="110"/>
      <c r="M1718" s="1099"/>
      <c r="N1718" s="94" t="s">
        <v>141</v>
      </c>
      <c r="O1718" s="96" t="s">
        <v>142</v>
      </c>
      <c r="P1718" s="134"/>
    </row>
    <row r="1719" spans="1:16">
      <c r="A1719" s="132"/>
      <c r="B1719" s="135"/>
      <c r="C1719" s="1096"/>
      <c r="D1719" s="94" t="s">
        <v>145</v>
      </c>
      <c r="E1719" s="96" t="s">
        <v>146</v>
      </c>
      <c r="F1719" s="97"/>
      <c r="G1719" s="135"/>
      <c r="H1719" s="1098"/>
      <c r="I1719" s="94" t="s">
        <v>145</v>
      </c>
      <c r="J1719" s="96" t="s">
        <v>146</v>
      </c>
      <c r="K1719" s="97"/>
      <c r="L1719" s="135"/>
      <c r="M1719" s="1099"/>
      <c r="N1719" s="94" t="s">
        <v>145</v>
      </c>
      <c r="O1719" s="96" t="s">
        <v>146</v>
      </c>
      <c r="P1719" s="97"/>
    </row>
    <row r="1720" spans="1:16">
      <c r="A1720" s="132"/>
      <c r="B1720" s="110"/>
      <c r="C1720" s="1096"/>
      <c r="D1720" s="94" t="s">
        <v>147</v>
      </c>
      <c r="E1720" s="96" t="s">
        <v>148</v>
      </c>
      <c r="F1720" s="104"/>
      <c r="G1720" s="110"/>
      <c r="H1720" s="1098"/>
      <c r="I1720" s="94" t="s">
        <v>147</v>
      </c>
      <c r="J1720" s="96" t="s">
        <v>148</v>
      </c>
      <c r="K1720" s="104"/>
      <c r="L1720" s="110"/>
      <c r="M1720" s="1099"/>
      <c r="N1720" s="94" t="s">
        <v>147</v>
      </c>
      <c r="O1720" s="96" t="s">
        <v>148</v>
      </c>
      <c r="P1720" s="104"/>
    </row>
    <row r="1721" spans="1:16">
      <c r="A1721" s="132"/>
      <c r="B1721" s="135"/>
      <c r="C1721" s="1096"/>
      <c r="D1721" s="94"/>
      <c r="E1721" s="114"/>
      <c r="F1721" s="136"/>
      <c r="G1721" s="135"/>
      <c r="H1721" s="1098"/>
      <c r="I1721" s="94"/>
      <c r="J1721" s="114"/>
      <c r="K1721" s="136"/>
      <c r="L1721" s="135"/>
      <c r="M1721" s="1099"/>
      <c r="N1721" s="94"/>
      <c r="O1721" s="114"/>
      <c r="P1721" s="136"/>
    </row>
    <row r="1722" spans="1:16">
      <c r="A1722" s="132"/>
      <c r="B1722" s="110"/>
      <c r="C1722" s="1096"/>
      <c r="D1722" s="94"/>
      <c r="E1722" s="96"/>
      <c r="F1722" s="97"/>
      <c r="G1722" s="110"/>
      <c r="H1722" s="1098"/>
      <c r="I1722" s="94"/>
      <c r="J1722" s="96"/>
      <c r="K1722" s="97"/>
      <c r="L1722" s="110"/>
      <c r="M1722" s="1099"/>
      <c r="N1722" s="94"/>
      <c r="O1722" s="96"/>
      <c r="P1722" s="97"/>
    </row>
    <row r="1723" spans="1:16">
      <c r="A1723" s="132"/>
      <c r="B1723" s="135"/>
      <c r="C1723" s="1096"/>
      <c r="D1723" s="94"/>
      <c r="E1723" s="114"/>
      <c r="F1723" s="136"/>
      <c r="G1723" s="135"/>
      <c r="H1723" s="1098"/>
      <c r="I1723" s="94"/>
      <c r="J1723" s="114"/>
      <c r="K1723" s="136"/>
      <c r="L1723" s="135"/>
      <c r="M1723" s="1099"/>
      <c r="N1723" s="94"/>
      <c r="O1723" s="114"/>
      <c r="P1723" s="136"/>
    </row>
    <row r="1724" spans="1:16">
      <c r="A1724" s="132"/>
      <c r="B1724" s="110"/>
      <c r="C1724" s="1096"/>
      <c r="D1724" s="94"/>
      <c r="E1724" s="96"/>
      <c r="F1724" s="97"/>
      <c r="G1724" s="110"/>
      <c r="H1724" s="1098"/>
      <c r="I1724" s="94"/>
      <c r="J1724" s="96"/>
      <c r="K1724" s="97"/>
      <c r="L1724" s="110"/>
      <c r="M1724" s="1099"/>
      <c r="N1724" s="94"/>
      <c r="O1724" s="96"/>
      <c r="P1724" s="97"/>
    </row>
    <row r="1725" spans="1:16">
      <c r="A1725" s="132"/>
      <c r="B1725" s="135"/>
      <c r="C1725" s="1096"/>
      <c r="D1725" s="94"/>
      <c r="E1725" s="96"/>
      <c r="F1725" s="97"/>
      <c r="G1725" s="135"/>
      <c r="H1725" s="1098"/>
      <c r="I1725" s="94"/>
      <c r="J1725" s="96"/>
      <c r="K1725" s="97"/>
      <c r="L1725" s="135"/>
      <c r="M1725" s="1099"/>
      <c r="N1725" s="94"/>
      <c r="O1725" s="96"/>
      <c r="P1725" s="97"/>
    </row>
    <row r="1726" spans="1:16" ht="17.25" thickBot="1">
      <c r="A1726" s="132"/>
      <c r="B1726" s="110"/>
      <c r="C1726" s="1097"/>
      <c r="D1726" s="115"/>
      <c r="E1726" s="116"/>
      <c r="F1726" s="117"/>
      <c r="G1726" s="110"/>
      <c r="H1726" s="1127"/>
      <c r="I1726" s="115"/>
      <c r="J1726" s="130"/>
      <c r="K1726" s="104"/>
      <c r="L1726" s="110"/>
      <c r="M1726" s="1126"/>
      <c r="N1726" s="115"/>
      <c r="O1726" s="130"/>
      <c r="P1726" s="104"/>
    </row>
    <row r="1727" spans="1:16">
      <c r="A1727" s="132"/>
      <c r="B1727" s="135"/>
      <c r="C1727" s="1095" t="s">
        <v>697</v>
      </c>
      <c r="D1727" s="137" t="s">
        <v>150</v>
      </c>
      <c r="E1727" s="138"/>
      <c r="F1727" s="139" t="s">
        <v>151</v>
      </c>
      <c r="G1727" s="135"/>
      <c r="H1727" s="1118" t="s">
        <v>149</v>
      </c>
      <c r="I1727" s="137" t="s">
        <v>150</v>
      </c>
      <c r="J1727" s="138"/>
      <c r="K1727" s="139" t="s">
        <v>151</v>
      </c>
      <c r="L1727" s="135"/>
      <c r="M1727" s="1120" t="s">
        <v>149</v>
      </c>
      <c r="N1727" s="137" t="s">
        <v>150</v>
      </c>
      <c r="O1727" s="138"/>
      <c r="P1727" s="139" t="s">
        <v>151</v>
      </c>
    </row>
    <row r="1728" spans="1:16">
      <c r="A1728" s="132"/>
      <c r="B1728" s="110"/>
      <c r="C1728" s="1096"/>
      <c r="D1728" s="120"/>
      <c r="E1728" s="121"/>
      <c r="F1728" s="140"/>
      <c r="G1728" s="110"/>
      <c r="H1728" s="1098"/>
      <c r="I1728" s="94"/>
      <c r="J1728" s="96"/>
      <c r="K1728" s="97"/>
      <c r="L1728" s="110"/>
      <c r="M1728" s="1099"/>
      <c r="N1728" s="94"/>
      <c r="O1728" s="96"/>
      <c r="P1728" s="97"/>
    </row>
    <row r="1729" spans="1:16">
      <c r="A1729" s="132"/>
      <c r="B1729" s="135"/>
      <c r="C1729" s="1096"/>
      <c r="D1729" s="94"/>
      <c r="E1729" s="96"/>
      <c r="F1729" s="97"/>
      <c r="G1729" s="135"/>
      <c r="H1729" s="1098"/>
      <c r="I1729" s="94"/>
      <c r="J1729" s="96"/>
      <c r="K1729" s="97"/>
      <c r="L1729" s="135"/>
      <c r="M1729" s="1099"/>
      <c r="N1729" s="94"/>
      <c r="O1729" s="96"/>
      <c r="P1729" s="97"/>
    </row>
    <row r="1730" spans="1:16">
      <c r="A1730" s="132"/>
      <c r="B1730" s="110"/>
      <c r="C1730" s="1096"/>
      <c r="D1730" s="113"/>
      <c r="E1730" s="114"/>
      <c r="F1730" s="104"/>
      <c r="G1730" s="110"/>
      <c r="H1730" s="1098"/>
      <c r="I1730" s="113"/>
      <c r="J1730" s="114"/>
      <c r="K1730" s="104"/>
      <c r="L1730" s="110"/>
      <c r="M1730" s="1099"/>
      <c r="N1730" s="113"/>
      <c r="O1730" s="114"/>
      <c r="P1730" s="104"/>
    </row>
    <row r="1731" spans="1:16">
      <c r="A1731" s="1122"/>
      <c r="B1731" s="135"/>
      <c r="C1731" s="1096"/>
      <c r="D1731" s="94"/>
      <c r="E1731" s="96"/>
      <c r="F1731" s="97"/>
      <c r="G1731" s="135"/>
      <c r="H1731" s="1098"/>
      <c r="I1731" s="94"/>
      <c r="J1731" s="96"/>
      <c r="K1731" s="97"/>
      <c r="L1731" s="135"/>
      <c r="M1731" s="1099"/>
      <c r="N1731" s="94"/>
      <c r="O1731" s="96"/>
      <c r="P1731" s="97"/>
    </row>
    <row r="1732" spans="1:16">
      <c r="A1732" s="1122"/>
      <c r="B1732" s="110"/>
      <c r="C1732" s="1096"/>
      <c r="D1732" s="94"/>
      <c r="E1732" s="96"/>
      <c r="F1732" s="97"/>
      <c r="G1732" s="110"/>
      <c r="H1732" s="1098"/>
      <c r="I1732" s="94"/>
      <c r="J1732" s="96"/>
      <c r="K1732" s="97"/>
      <c r="L1732" s="110"/>
      <c r="M1732" s="1099"/>
      <c r="N1732" s="94"/>
      <c r="O1732" s="96"/>
      <c r="P1732" s="97"/>
    </row>
    <row r="1733" spans="1:16">
      <c r="A1733" s="1122"/>
      <c r="B1733" s="135"/>
      <c r="C1733" s="1096"/>
      <c r="D1733" s="113"/>
      <c r="E1733" s="114"/>
      <c r="F1733" s="104"/>
      <c r="G1733" s="135"/>
      <c r="H1733" s="1098"/>
      <c r="I1733" s="113"/>
      <c r="J1733" s="114"/>
      <c r="K1733" s="104"/>
      <c r="L1733" s="135"/>
      <c r="M1733" s="1099"/>
      <c r="N1733" s="113"/>
      <c r="O1733" s="114"/>
      <c r="P1733" s="104"/>
    </row>
    <row r="1734" spans="1:16" ht="17.25" thickBot="1">
      <c r="A1734" s="1123"/>
      <c r="B1734" s="141"/>
      <c r="C1734" s="1117"/>
      <c r="D1734" s="142"/>
      <c r="E1734" s="143"/>
      <c r="F1734" s="144"/>
      <c r="G1734" s="141"/>
      <c r="H1734" s="1119"/>
      <c r="I1734" s="142"/>
      <c r="J1734" s="143"/>
      <c r="K1734" s="144"/>
      <c r="L1734" s="141"/>
      <c r="M1734" s="1121"/>
      <c r="N1734" s="142"/>
      <c r="O1734" s="143"/>
      <c r="P1734" s="144"/>
    </row>
    <row r="1735" spans="1:16" s="146" customFormat="1" ht="27" customHeight="1" thickTop="1" thickBot="1">
      <c r="A1735" s="145"/>
      <c r="B1735" s="1124" t="s">
        <v>152</v>
      </c>
      <c r="C1735" s="1124"/>
      <c r="D1735" s="1124"/>
      <c r="E1735" s="1124"/>
      <c r="F1735" s="1124"/>
      <c r="G1735" s="1125" t="s">
        <v>153</v>
      </c>
      <c r="H1735" s="1125"/>
      <c r="I1735" s="1125"/>
      <c r="J1735" s="1125"/>
      <c r="K1735" s="1125"/>
      <c r="L1735" s="1125"/>
      <c r="M1735" s="1125"/>
      <c r="N1735" s="1128" t="s">
        <v>154</v>
      </c>
      <c r="O1735" s="1128"/>
      <c r="P1735" s="1128"/>
    </row>
    <row r="1736" spans="1:16" s="159" customFormat="1" ht="21.75" customHeight="1" thickTop="1" thickBot="1">
      <c r="A1736" s="147" t="s">
        <v>0</v>
      </c>
      <c r="B1736" s="148"/>
      <c r="C1736" s="149" t="s">
        <v>155</v>
      </c>
      <c r="D1736" s="150" t="s">
        <v>156</v>
      </c>
      <c r="E1736" s="151" t="s">
        <v>157</v>
      </c>
      <c r="F1736" s="152" t="s">
        <v>158</v>
      </c>
      <c r="G1736" s="153" t="s">
        <v>159</v>
      </c>
      <c r="H1736" s="154" t="s">
        <v>150</v>
      </c>
      <c r="I1736" s="155" t="s">
        <v>156</v>
      </c>
      <c r="J1736" s="155" t="s">
        <v>157</v>
      </c>
      <c r="K1736" s="155" t="s">
        <v>158</v>
      </c>
      <c r="L1736" s="154" t="s">
        <v>160</v>
      </c>
      <c r="M1736" s="156" t="s">
        <v>161</v>
      </c>
      <c r="N1736" s="157" t="s">
        <v>155</v>
      </c>
      <c r="O1736" s="151" t="s">
        <v>157</v>
      </c>
      <c r="P1736" s="158" t="s">
        <v>158</v>
      </c>
    </row>
    <row r="1737" spans="1:16" s="172" customFormat="1" ht="17.25" thickTop="1">
      <c r="A1737" s="1137">
        <f>A1651</f>
        <v>46159</v>
      </c>
      <c r="B1737" s="1132" t="s">
        <v>698</v>
      </c>
      <c r="C1737" s="160" t="s">
        <v>879</v>
      </c>
      <c r="D1737" s="161" t="s">
        <v>1013</v>
      </c>
      <c r="E1737" s="162" t="s">
        <v>137</v>
      </c>
      <c r="F1737" s="163" t="s">
        <v>1874</v>
      </c>
      <c r="G1737" s="164" t="s">
        <v>1610</v>
      </c>
      <c r="H1737" s="165" t="s">
        <v>4459</v>
      </c>
      <c r="I1737" s="166" t="s">
        <v>3274</v>
      </c>
      <c r="J1737" s="166" t="s">
        <v>4172</v>
      </c>
      <c r="K1737" s="167" t="s">
        <v>4460</v>
      </c>
      <c r="L1737" s="168"/>
      <c r="M1737" s="169"/>
      <c r="N1737" s="170"/>
      <c r="O1737" s="166"/>
      <c r="P1737" s="171"/>
    </row>
    <row r="1738" spans="1:16" s="172" customFormat="1">
      <c r="A1738" s="1138"/>
      <c r="B1738" s="1133"/>
      <c r="C1738" s="173"/>
      <c r="D1738" s="174"/>
      <c r="E1738" s="175"/>
      <c r="F1738" s="176"/>
      <c r="G1738" s="173"/>
      <c r="H1738" s="177"/>
      <c r="I1738" s="175"/>
      <c r="J1738" s="175"/>
      <c r="K1738" s="178"/>
      <c r="L1738" s="179"/>
      <c r="M1738" s="180"/>
      <c r="N1738" s="181"/>
      <c r="O1738" s="175"/>
      <c r="P1738" s="182"/>
    </row>
    <row r="1739" spans="1:16" s="172" customFormat="1">
      <c r="A1739" s="1138"/>
      <c r="B1739" s="1133"/>
      <c r="C1739" s="173"/>
      <c r="D1739" s="174"/>
      <c r="E1739" s="175"/>
      <c r="F1739" s="176"/>
      <c r="G1739" s="173"/>
      <c r="H1739" s="183"/>
      <c r="I1739" s="175"/>
      <c r="J1739" s="175"/>
      <c r="K1739" s="178"/>
      <c r="L1739" s="184"/>
      <c r="M1739" s="180"/>
      <c r="N1739" s="181"/>
      <c r="O1739" s="175"/>
      <c r="P1739" s="182"/>
    </row>
    <row r="1740" spans="1:16" s="172" customFormat="1">
      <c r="A1740" s="1138"/>
      <c r="B1740" s="1133"/>
      <c r="C1740" s="173"/>
      <c r="D1740" s="218"/>
      <c r="E1740" s="175"/>
      <c r="F1740" s="176"/>
      <c r="G1740" s="173"/>
      <c r="H1740" s="183"/>
      <c r="I1740" s="175"/>
      <c r="J1740" s="175"/>
      <c r="K1740" s="187"/>
      <c r="L1740" s="184"/>
      <c r="M1740" s="180"/>
      <c r="N1740" s="181"/>
      <c r="O1740" s="175"/>
      <c r="P1740" s="182"/>
    </row>
    <row r="1741" spans="1:16" s="172" customFormat="1">
      <c r="A1741" s="1138"/>
      <c r="B1741" s="1133"/>
      <c r="C1741" s="173"/>
      <c r="D1741" s="185"/>
      <c r="E1741" s="175"/>
      <c r="F1741" s="182"/>
      <c r="G1741" s="173"/>
      <c r="H1741" s="186"/>
      <c r="I1741" s="175"/>
      <c r="J1741" s="175"/>
      <c r="K1741" s="187"/>
      <c r="L1741" s="184"/>
      <c r="M1741" s="180"/>
      <c r="N1741" s="181"/>
      <c r="O1741" s="175"/>
      <c r="P1741" s="182"/>
    </row>
    <row r="1742" spans="1:16" s="172" customFormat="1">
      <c r="A1742" s="1138"/>
      <c r="B1742" s="1133"/>
      <c r="C1742" s="173"/>
      <c r="D1742" s="174"/>
      <c r="E1742" s="175"/>
      <c r="F1742" s="188"/>
      <c r="G1742" s="198"/>
      <c r="H1742" s="183"/>
      <c r="I1742" s="191"/>
      <c r="J1742" s="175"/>
      <c r="K1742" s="178"/>
      <c r="L1742" s="189"/>
      <c r="M1742" s="190"/>
      <c r="N1742" s="181"/>
      <c r="O1742" s="175"/>
      <c r="P1742" s="182"/>
    </row>
    <row r="1743" spans="1:16" s="172" customFormat="1">
      <c r="A1743" s="1138"/>
      <c r="B1743" s="1133"/>
      <c r="C1743" s="173"/>
      <c r="D1743" s="174"/>
      <c r="E1743" s="175"/>
      <c r="F1743" s="182"/>
      <c r="G1743" s="173"/>
      <c r="H1743" s="183"/>
      <c r="I1743" s="191"/>
      <c r="J1743" s="175"/>
      <c r="K1743" s="178"/>
      <c r="L1743" s="184"/>
      <c r="M1743" s="180"/>
      <c r="N1743" s="181"/>
      <c r="O1743" s="175"/>
      <c r="P1743" s="182"/>
    </row>
    <row r="1744" spans="1:16" s="172" customFormat="1">
      <c r="A1744" s="1138"/>
      <c r="B1744" s="1133"/>
      <c r="C1744" s="173"/>
      <c r="D1744" s="174"/>
      <c r="E1744" s="175"/>
      <c r="F1744" s="182"/>
      <c r="G1744" s="219"/>
      <c r="H1744" s="183"/>
      <c r="I1744" s="175"/>
      <c r="J1744" s="175"/>
      <c r="K1744" s="178"/>
      <c r="L1744" s="184"/>
      <c r="M1744" s="180"/>
      <c r="N1744" s="181"/>
      <c r="O1744" s="175"/>
      <c r="P1744" s="182"/>
    </row>
    <row r="1745" spans="1:16" s="172" customFormat="1">
      <c r="A1745" s="1138"/>
      <c r="B1745" s="1133"/>
      <c r="C1745" s="173"/>
      <c r="D1745" s="174"/>
      <c r="E1745" s="175"/>
      <c r="F1745" s="188"/>
      <c r="G1745" s="173"/>
      <c r="H1745" s="183"/>
      <c r="I1745" s="191"/>
      <c r="J1745" s="175"/>
      <c r="K1745" s="178"/>
      <c r="L1745" s="184"/>
      <c r="M1745" s="180"/>
      <c r="N1745" s="181"/>
      <c r="O1745" s="175"/>
      <c r="P1745" s="182"/>
    </row>
    <row r="1746" spans="1:16" s="172" customFormat="1">
      <c r="A1746" s="1138"/>
      <c r="B1746" s="1133"/>
      <c r="C1746" s="173"/>
      <c r="D1746" s="174"/>
      <c r="E1746" s="175"/>
      <c r="F1746" s="182"/>
      <c r="G1746" s="173"/>
      <c r="H1746" s="183"/>
      <c r="I1746" s="191"/>
      <c r="J1746" s="175"/>
      <c r="K1746" s="178"/>
      <c r="L1746" s="184"/>
      <c r="M1746" s="180"/>
      <c r="N1746" s="181"/>
      <c r="O1746" s="175"/>
      <c r="P1746" s="182"/>
    </row>
    <row r="1747" spans="1:16" s="172" customFormat="1">
      <c r="A1747" s="1138"/>
      <c r="B1747" s="1133"/>
      <c r="C1747" s="192"/>
      <c r="D1747" s="193"/>
      <c r="E1747" s="194"/>
      <c r="F1747" s="195"/>
      <c r="G1747" s="173"/>
      <c r="H1747" s="177"/>
      <c r="I1747" s="175"/>
      <c r="J1747" s="175"/>
      <c r="K1747" s="178"/>
      <c r="L1747" s="184"/>
      <c r="M1747" s="180"/>
      <c r="N1747" s="196"/>
      <c r="O1747" s="194"/>
      <c r="P1747" s="195"/>
    </row>
    <row r="1748" spans="1:16" s="172" customFormat="1">
      <c r="A1748" s="1138"/>
      <c r="B1748" s="1133"/>
      <c r="C1748" s="192"/>
      <c r="D1748" s="193"/>
      <c r="E1748" s="194"/>
      <c r="F1748" s="195"/>
      <c r="G1748" s="198"/>
      <c r="H1748" s="183"/>
      <c r="I1748" s="191"/>
      <c r="J1748" s="175"/>
      <c r="K1748" s="178"/>
      <c r="L1748" s="184"/>
      <c r="M1748" s="180"/>
      <c r="N1748" s="196"/>
      <c r="O1748" s="194"/>
      <c r="P1748" s="195"/>
    </row>
    <row r="1749" spans="1:16" s="172" customFormat="1">
      <c r="A1749" s="1138"/>
      <c r="B1749" s="1133"/>
      <c r="C1749" s="192"/>
      <c r="D1749" s="193"/>
      <c r="E1749" s="194"/>
      <c r="F1749" s="195"/>
      <c r="G1749" s="173"/>
      <c r="H1749" s="199"/>
      <c r="I1749" s="191"/>
      <c r="J1749" s="200"/>
      <c r="K1749" s="197"/>
      <c r="L1749" s="184"/>
      <c r="M1749" s="180"/>
      <c r="N1749" s="196"/>
      <c r="O1749" s="194"/>
      <c r="P1749" s="195"/>
    </row>
    <row r="1750" spans="1:16" s="172" customFormat="1">
      <c r="A1750" s="1138"/>
      <c r="B1750" s="1133"/>
      <c r="C1750" s="192"/>
      <c r="D1750" s="193"/>
      <c r="E1750" s="194"/>
      <c r="F1750" s="195"/>
      <c r="G1750" s="173"/>
      <c r="H1750" s="201"/>
      <c r="I1750" s="175"/>
      <c r="J1750" s="175"/>
      <c r="K1750" s="178"/>
      <c r="L1750" s="184"/>
      <c r="M1750" s="180"/>
      <c r="N1750" s="196"/>
      <c r="O1750" s="194"/>
      <c r="P1750" s="195"/>
    </row>
    <row r="1751" spans="1:16" s="172" customFormat="1">
      <c r="A1751" s="1138"/>
      <c r="B1751" s="1133"/>
      <c r="C1751" s="192"/>
      <c r="D1751" s="193"/>
      <c r="E1751" s="194"/>
      <c r="F1751" s="195"/>
      <c r="G1751" s="198"/>
      <c r="H1751" s="183"/>
      <c r="I1751" s="200"/>
      <c r="J1751" s="200"/>
      <c r="K1751" s="197"/>
      <c r="L1751" s="184"/>
      <c r="M1751" s="180"/>
      <c r="N1751" s="196"/>
      <c r="O1751" s="194"/>
      <c r="P1751" s="195"/>
    </row>
    <row r="1752" spans="1:16" s="172" customFormat="1">
      <c r="A1752" s="1138"/>
      <c r="B1752" s="1133"/>
      <c r="C1752" s="192"/>
      <c r="D1752" s="193"/>
      <c r="E1752" s="194"/>
      <c r="F1752" s="195"/>
      <c r="G1752" s="173"/>
      <c r="H1752" s="183"/>
      <c r="I1752" s="200"/>
      <c r="J1752" s="200"/>
      <c r="K1752" s="197"/>
      <c r="L1752" s="179"/>
      <c r="M1752" s="180"/>
      <c r="N1752" s="196"/>
      <c r="O1752" s="194"/>
      <c r="P1752" s="195"/>
    </row>
    <row r="1753" spans="1:16" s="172" customFormat="1">
      <c r="A1753" s="1138"/>
      <c r="B1753" s="1133"/>
      <c r="C1753" s="192"/>
      <c r="D1753" s="193"/>
      <c r="E1753" s="194"/>
      <c r="F1753" s="195"/>
      <c r="G1753" s="192"/>
      <c r="H1753" s="201"/>
      <c r="I1753" s="202"/>
      <c r="J1753" s="202"/>
      <c r="K1753" s="203"/>
      <c r="L1753" s="204"/>
      <c r="M1753" s="190"/>
      <c r="N1753" s="196"/>
      <c r="O1753" s="194"/>
      <c r="P1753" s="195"/>
    </row>
    <row r="1754" spans="1:16" s="172" customFormat="1">
      <c r="A1754" s="1138"/>
      <c r="B1754" s="1133"/>
      <c r="C1754" s="192"/>
      <c r="D1754" s="193"/>
      <c r="E1754" s="194"/>
      <c r="F1754" s="195"/>
      <c r="G1754" s="192"/>
      <c r="H1754" s="201"/>
      <c r="I1754" s="202"/>
      <c r="J1754" s="202"/>
      <c r="K1754" s="203"/>
      <c r="L1754" s="204"/>
      <c r="M1754" s="190"/>
      <c r="N1754" s="196"/>
      <c r="O1754" s="194"/>
      <c r="P1754" s="195"/>
    </row>
    <row r="1755" spans="1:16" s="172" customFormat="1">
      <c r="A1755" s="1138"/>
      <c r="B1755" s="1133"/>
      <c r="C1755" s="192"/>
      <c r="D1755" s="193"/>
      <c r="E1755" s="194"/>
      <c r="F1755" s="195"/>
      <c r="G1755" s="192"/>
      <c r="H1755" s="201"/>
      <c r="I1755" s="202"/>
      <c r="J1755" s="202"/>
      <c r="K1755" s="203"/>
      <c r="L1755" s="204"/>
      <c r="M1755" s="190"/>
      <c r="N1755" s="196"/>
      <c r="O1755" s="194"/>
      <c r="P1755" s="195"/>
    </row>
    <row r="1756" spans="1:16" s="172" customFormat="1" ht="17.25" thickBot="1">
      <c r="A1756" s="1139"/>
      <c r="B1756" s="1134"/>
      <c r="C1756" s="205"/>
      <c r="D1756" s="206"/>
      <c r="E1756" s="207"/>
      <c r="F1756" s="208"/>
      <c r="G1756" s="209"/>
      <c r="H1756" s="210"/>
      <c r="I1756" s="211"/>
      <c r="J1756" s="211"/>
      <c r="K1756" s="212"/>
      <c r="L1756" s="213"/>
      <c r="M1756" s="214"/>
      <c r="N1756" s="215"/>
      <c r="O1756" s="207"/>
      <c r="P1756" s="208"/>
    </row>
    <row r="1757" spans="1:16" s="71" customFormat="1" ht="18" customHeight="1" thickTop="1" thickBot="1">
      <c r="A1757" s="1135">
        <f>A1651+1</f>
        <v>46160</v>
      </c>
      <c r="B1757" s="90" t="s">
        <v>162</v>
      </c>
      <c r="C1757" s="1095" t="s">
        <v>693</v>
      </c>
      <c r="D1757" s="91" t="s">
        <v>114</v>
      </c>
      <c r="E1757" s="92" t="s">
        <v>164</v>
      </c>
      <c r="F1757" s="93"/>
      <c r="G1757" s="90" t="s">
        <v>162</v>
      </c>
      <c r="H1757" s="1098" t="s">
        <v>163</v>
      </c>
      <c r="I1757" s="91" t="s">
        <v>114</v>
      </c>
      <c r="J1757" s="92" t="s">
        <v>164</v>
      </c>
      <c r="K1757" s="93"/>
      <c r="L1757" s="90" t="s">
        <v>162</v>
      </c>
      <c r="M1757" s="1099" t="s">
        <v>163</v>
      </c>
      <c r="N1757" s="91" t="s">
        <v>114</v>
      </c>
      <c r="O1757" s="92" t="s">
        <v>164</v>
      </c>
      <c r="P1757" s="93"/>
    </row>
    <row r="1758" spans="1:16" ht="18" customHeight="1">
      <c r="A1758" s="1136"/>
      <c r="B1758" s="1100"/>
      <c r="C1758" s="1096"/>
      <c r="D1758" s="94" t="s">
        <v>116</v>
      </c>
      <c r="E1758" s="95" t="s">
        <v>142</v>
      </c>
      <c r="F1758" s="93"/>
      <c r="G1758" s="1100"/>
      <c r="H1758" s="1098"/>
      <c r="I1758" s="94" t="s">
        <v>116</v>
      </c>
      <c r="J1758" s="95" t="s">
        <v>142</v>
      </c>
      <c r="K1758" s="93"/>
      <c r="L1758" s="1100"/>
      <c r="M1758" s="1099"/>
      <c r="N1758" s="94" t="s">
        <v>116</v>
      </c>
      <c r="O1758" s="95" t="s">
        <v>142</v>
      </c>
      <c r="P1758" s="93"/>
    </row>
    <row r="1759" spans="1:16" ht="17.25" thickBot="1">
      <c r="A1759" s="1136"/>
      <c r="B1759" s="1101"/>
      <c r="C1759" s="1096"/>
      <c r="D1759" s="94" t="s">
        <v>165</v>
      </c>
      <c r="E1759" s="96" t="s">
        <v>166</v>
      </c>
      <c r="F1759" s="98"/>
      <c r="G1759" s="1101"/>
      <c r="H1759" s="1098"/>
      <c r="I1759" s="94" t="s">
        <v>165</v>
      </c>
      <c r="J1759" s="96" t="s">
        <v>166</v>
      </c>
      <c r="K1759" s="98"/>
      <c r="L1759" s="1101"/>
      <c r="M1759" s="1099"/>
      <c r="N1759" s="94" t="s">
        <v>165</v>
      </c>
      <c r="O1759" s="96" t="s">
        <v>166</v>
      </c>
      <c r="P1759" s="98"/>
    </row>
    <row r="1760" spans="1:16" ht="17.25" thickBot="1">
      <c r="A1760" s="1136"/>
      <c r="B1760" s="90" t="s">
        <v>167</v>
      </c>
      <c r="C1760" s="1096"/>
      <c r="D1760" s="94"/>
      <c r="E1760" s="96"/>
      <c r="F1760" s="97"/>
      <c r="G1760" s="90" t="s">
        <v>167</v>
      </c>
      <c r="H1760" s="1098"/>
      <c r="I1760" s="94" t="s">
        <v>120</v>
      </c>
      <c r="J1760" s="96" t="s">
        <v>148</v>
      </c>
      <c r="K1760" s="97"/>
      <c r="L1760" s="90" t="s">
        <v>167</v>
      </c>
      <c r="M1760" s="1099"/>
      <c r="N1760" s="94" t="s">
        <v>120</v>
      </c>
      <c r="O1760" s="96" t="s">
        <v>148</v>
      </c>
      <c r="P1760" s="97"/>
    </row>
    <row r="1761" spans="1:16">
      <c r="A1761" s="1136"/>
      <c r="B1761" s="1081"/>
      <c r="C1761" s="1096"/>
      <c r="D1761" s="94"/>
      <c r="E1761" s="96"/>
      <c r="F1761" s="97"/>
      <c r="G1761" s="1081"/>
      <c r="H1761" s="1098"/>
      <c r="I1761" s="94"/>
      <c r="J1761" s="96"/>
      <c r="K1761" s="97"/>
      <c r="L1761" s="1081"/>
      <c r="M1761" s="1099"/>
      <c r="N1761" s="94"/>
      <c r="O1761" s="96"/>
      <c r="P1761" s="97"/>
    </row>
    <row r="1762" spans="1:16">
      <c r="A1762" s="1136"/>
      <c r="B1762" s="1082"/>
      <c r="C1762" s="1096"/>
      <c r="D1762" s="94"/>
      <c r="E1762" s="96"/>
      <c r="F1762" s="97"/>
      <c r="G1762" s="1082"/>
      <c r="H1762" s="1098"/>
      <c r="I1762" s="94"/>
      <c r="J1762" s="96"/>
      <c r="K1762" s="97"/>
      <c r="L1762" s="1082"/>
      <c r="M1762" s="1099"/>
      <c r="N1762" s="94"/>
      <c r="O1762" s="96"/>
      <c r="P1762" s="97"/>
    </row>
    <row r="1763" spans="1:16">
      <c r="A1763" s="1136"/>
      <c r="B1763" s="1083"/>
      <c r="C1763" s="1096"/>
      <c r="D1763" s="94"/>
      <c r="E1763" s="96"/>
      <c r="F1763" s="93"/>
      <c r="G1763" s="1083"/>
      <c r="H1763" s="1098"/>
      <c r="I1763" s="94"/>
      <c r="J1763" s="96"/>
      <c r="K1763" s="93"/>
      <c r="L1763" s="1083"/>
      <c r="M1763" s="1099"/>
      <c r="N1763" s="94"/>
      <c r="O1763" s="96"/>
      <c r="P1763" s="93"/>
    </row>
    <row r="1764" spans="1:16">
      <c r="A1764" s="1136"/>
      <c r="B1764" s="1082"/>
      <c r="C1764" s="1096"/>
      <c r="D1764" s="94"/>
      <c r="E1764" s="96"/>
      <c r="F1764" s="99"/>
      <c r="G1764" s="1082"/>
      <c r="H1764" s="1098"/>
      <c r="I1764" s="94"/>
      <c r="J1764" s="96"/>
      <c r="K1764" s="99"/>
      <c r="L1764" s="1082"/>
      <c r="M1764" s="1099"/>
      <c r="N1764" s="94"/>
      <c r="O1764" s="96"/>
      <c r="P1764" s="93"/>
    </row>
    <row r="1765" spans="1:16">
      <c r="A1765" s="1136"/>
      <c r="B1765" s="1083"/>
      <c r="C1765" s="1096"/>
      <c r="D1765" s="94"/>
      <c r="E1765" s="96"/>
      <c r="F1765" s="102"/>
      <c r="G1765" s="1083"/>
      <c r="H1765" s="1098"/>
      <c r="I1765" s="94"/>
      <c r="J1765" s="96"/>
      <c r="K1765" s="102"/>
      <c r="L1765" s="1083"/>
      <c r="M1765" s="1099"/>
      <c r="N1765" s="94"/>
      <c r="O1765" s="96"/>
      <c r="P1765" s="99"/>
    </row>
    <row r="1766" spans="1:16" ht="17.25" thickBot="1">
      <c r="A1766" s="1136"/>
      <c r="B1766" s="1082"/>
      <c r="C1766" s="1096"/>
      <c r="D1766" s="94"/>
      <c r="E1766" s="96"/>
      <c r="F1766" s="99"/>
      <c r="G1766" s="1082"/>
      <c r="H1766" s="1098"/>
      <c r="I1766" s="94"/>
      <c r="J1766" s="96"/>
      <c r="K1766" s="99"/>
      <c r="L1766" s="1082"/>
      <c r="M1766" s="1099"/>
      <c r="N1766" s="94"/>
      <c r="O1766" s="96"/>
      <c r="P1766" s="99"/>
    </row>
    <row r="1767" spans="1:16" ht="17.25" thickBot="1">
      <c r="A1767" s="1136"/>
      <c r="B1767" s="100" t="s">
        <v>168</v>
      </c>
      <c r="C1767" s="1096"/>
      <c r="D1767" s="94"/>
      <c r="E1767" s="96"/>
      <c r="F1767" s="99"/>
      <c r="G1767" s="100" t="s">
        <v>168</v>
      </c>
      <c r="H1767" s="1098"/>
      <c r="I1767" s="94"/>
      <c r="J1767" s="96"/>
      <c r="K1767" s="99"/>
      <c r="L1767" s="100" t="s">
        <v>168</v>
      </c>
      <c r="M1767" s="1099"/>
      <c r="N1767" s="94"/>
      <c r="O1767" s="96"/>
      <c r="P1767" s="99"/>
    </row>
    <row r="1768" spans="1:16">
      <c r="A1768" s="1136"/>
      <c r="B1768" s="1111"/>
      <c r="C1768" s="1096"/>
      <c r="D1768" s="94"/>
      <c r="E1768" s="96"/>
      <c r="F1768" s="99"/>
      <c r="G1768" s="1111"/>
      <c r="H1768" s="1098"/>
      <c r="I1768" s="94"/>
      <c r="J1768" s="96"/>
      <c r="K1768" s="99"/>
      <c r="L1768" s="1111"/>
      <c r="M1768" s="1099"/>
      <c r="N1768" s="94"/>
      <c r="O1768" s="96"/>
      <c r="P1768" s="99"/>
    </row>
    <row r="1769" spans="1:16">
      <c r="A1769" s="1136"/>
      <c r="B1769" s="1112"/>
      <c r="C1769" s="1096"/>
      <c r="D1769" s="94"/>
      <c r="E1769" s="96"/>
      <c r="F1769" s="99"/>
      <c r="G1769" s="1112"/>
      <c r="H1769" s="1098"/>
      <c r="I1769" s="94"/>
      <c r="J1769" s="96"/>
      <c r="K1769" s="99"/>
      <c r="L1769" s="1112"/>
      <c r="M1769" s="1099"/>
      <c r="N1769" s="94"/>
      <c r="O1769" s="96"/>
      <c r="P1769" s="97"/>
    </row>
    <row r="1770" spans="1:16" ht="17.25" thickBot="1">
      <c r="A1770" s="1136"/>
      <c r="B1770" s="1113"/>
      <c r="C1770" s="1096"/>
      <c r="D1770" s="94"/>
      <c r="E1770" s="96"/>
      <c r="F1770" s="97"/>
      <c r="G1770" s="1113"/>
      <c r="H1770" s="1098"/>
      <c r="I1770" s="94"/>
      <c r="J1770" s="96"/>
      <c r="K1770" s="97"/>
      <c r="L1770" s="1113"/>
      <c r="M1770" s="1099"/>
      <c r="N1770" s="94"/>
      <c r="O1770" s="96"/>
      <c r="P1770" s="97"/>
    </row>
    <row r="1771" spans="1:16" ht="17.25" thickBot="1">
      <c r="A1771" s="1136"/>
      <c r="B1771" s="100" t="s">
        <v>123</v>
      </c>
      <c r="C1771" s="1096"/>
      <c r="D1771" s="94"/>
      <c r="E1771" s="96"/>
      <c r="F1771" s="97"/>
      <c r="G1771" s="100" t="s">
        <v>123</v>
      </c>
      <c r="H1771" s="1098"/>
      <c r="I1771" s="94"/>
      <c r="J1771" s="96"/>
      <c r="K1771" s="97"/>
      <c r="L1771" s="100" t="s">
        <v>123</v>
      </c>
      <c r="M1771" s="1099"/>
      <c r="N1771" s="94"/>
      <c r="O1771" s="96"/>
      <c r="P1771" s="97"/>
    </row>
    <row r="1772" spans="1:16">
      <c r="A1772" s="1136"/>
      <c r="B1772" s="1106"/>
      <c r="C1772" s="1096"/>
      <c r="D1772" s="94"/>
      <c r="E1772" s="96"/>
      <c r="F1772" s="97"/>
      <c r="G1772" s="1106"/>
      <c r="H1772" s="1098"/>
      <c r="I1772" s="94"/>
      <c r="J1772" s="96"/>
      <c r="K1772" s="97"/>
      <c r="L1772" s="1106"/>
      <c r="M1772" s="1099"/>
      <c r="N1772" s="94"/>
      <c r="O1772" s="96"/>
      <c r="P1772" s="97"/>
    </row>
    <row r="1773" spans="1:16">
      <c r="A1773" s="1136"/>
      <c r="B1773" s="1107"/>
      <c r="C1773" s="1096"/>
      <c r="D1773" s="94"/>
      <c r="E1773" s="96"/>
      <c r="F1773" s="97"/>
      <c r="G1773" s="1107"/>
      <c r="H1773" s="1098"/>
      <c r="I1773" s="94"/>
      <c r="J1773" s="96"/>
      <c r="K1773" s="97"/>
      <c r="L1773" s="1107"/>
      <c r="M1773" s="1099"/>
      <c r="N1773" s="94"/>
      <c r="O1773" s="96"/>
      <c r="P1773" s="97"/>
    </row>
    <row r="1774" spans="1:16" ht="17.25" thickBot="1">
      <c r="A1774" s="1136"/>
      <c r="B1774" s="1108"/>
      <c r="C1774" s="1096"/>
      <c r="D1774" s="94"/>
      <c r="E1774" s="96"/>
      <c r="F1774" s="97"/>
      <c r="G1774" s="1108"/>
      <c r="H1774" s="1098"/>
      <c r="I1774" s="94"/>
      <c r="J1774" s="96"/>
      <c r="K1774" s="97"/>
      <c r="L1774" s="1108"/>
      <c r="M1774" s="1099"/>
      <c r="N1774" s="94"/>
      <c r="O1774" s="96"/>
      <c r="P1774" s="97"/>
    </row>
    <row r="1775" spans="1:16">
      <c r="A1775" s="1136"/>
      <c r="B1775" s="1109" t="s">
        <v>124</v>
      </c>
      <c r="C1775" s="1096"/>
      <c r="D1775" s="94"/>
      <c r="E1775" s="96"/>
      <c r="F1775" s="97"/>
      <c r="G1775" s="1109" t="s">
        <v>124</v>
      </c>
      <c r="H1775" s="1098"/>
      <c r="I1775" s="94"/>
      <c r="J1775" s="96"/>
      <c r="K1775" s="97"/>
      <c r="L1775" s="1109" t="s">
        <v>124</v>
      </c>
      <c r="M1775" s="1099"/>
      <c r="N1775" s="94"/>
      <c r="O1775" s="96"/>
      <c r="P1775" s="97"/>
    </row>
    <row r="1776" spans="1:16" ht="17.25" thickBot="1">
      <c r="A1776" s="1136"/>
      <c r="B1776" s="1110"/>
      <c r="C1776" s="1096"/>
      <c r="D1776" s="94"/>
      <c r="E1776" s="96"/>
      <c r="F1776" s="97"/>
      <c r="G1776" s="1110"/>
      <c r="H1776" s="1098"/>
      <c r="I1776" s="94"/>
      <c r="J1776" s="96"/>
      <c r="K1776" s="97"/>
      <c r="L1776" s="1110"/>
      <c r="M1776" s="1099"/>
      <c r="N1776" s="94"/>
      <c r="O1776" s="96"/>
      <c r="P1776" s="93"/>
    </row>
    <row r="1777" spans="1:16" ht="17.25" thickTop="1">
      <c r="A1777" s="1136"/>
      <c r="B1777" s="1102" t="s">
        <v>125</v>
      </c>
      <c r="C1777" s="1096"/>
      <c r="D1777" s="94"/>
      <c r="E1777" s="96"/>
      <c r="F1777" s="93"/>
      <c r="G1777" s="1102" t="s">
        <v>125</v>
      </c>
      <c r="H1777" s="1098"/>
      <c r="I1777" s="94"/>
      <c r="J1777" s="96"/>
      <c r="K1777" s="93"/>
      <c r="L1777" s="1102" t="s">
        <v>125</v>
      </c>
      <c r="M1777" s="1099"/>
      <c r="N1777" s="94"/>
      <c r="O1777" s="96"/>
      <c r="P1777" s="97"/>
    </row>
    <row r="1778" spans="1:16" ht="17.25" thickBot="1">
      <c r="A1778" s="1136"/>
      <c r="B1778" s="1103"/>
      <c r="C1778" s="1096"/>
      <c r="D1778" s="94"/>
      <c r="E1778" s="96"/>
      <c r="F1778" s="93"/>
      <c r="G1778" s="1103"/>
      <c r="H1778" s="1098"/>
      <c r="I1778" s="94"/>
      <c r="J1778" s="96"/>
      <c r="K1778" s="93"/>
      <c r="L1778" s="1103"/>
      <c r="M1778" s="1099"/>
      <c r="N1778" s="94"/>
      <c r="O1778" s="96"/>
      <c r="P1778" s="101"/>
    </row>
    <row r="1779" spans="1:16">
      <c r="A1779" s="1136"/>
      <c r="B1779" s="1104"/>
      <c r="C1779" s="1096"/>
      <c r="D1779" s="94"/>
      <c r="E1779" s="96"/>
      <c r="F1779" s="97"/>
      <c r="G1779" s="1104"/>
      <c r="H1779" s="1098"/>
      <c r="I1779" s="94"/>
      <c r="J1779" s="96"/>
      <c r="K1779" s="97"/>
      <c r="L1779" s="1104"/>
      <c r="M1779" s="1099"/>
      <c r="N1779" s="94"/>
      <c r="O1779" s="96"/>
      <c r="P1779" s="103"/>
    </row>
    <row r="1780" spans="1:16" ht="17.25" thickBot="1">
      <c r="A1780" s="1136"/>
      <c r="B1780" s="1105"/>
      <c r="C1780" s="1096"/>
      <c r="D1780" s="94"/>
      <c r="E1780" s="96"/>
      <c r="F1780" s="97"/>
      <c r="G1780" s="1105"/>
      <c r="H1780" s="1098"/>
      <c r="I1780" s="94"/>
      <c r="J1780" s="96"/>
      <c r="K1780" s="97"/>
      <c r="L1780" s="1105"/>
      <c r="M1780" s="1099"/>
      <c r="N1780" s="94"/>
      <c r="O1780" s="96"/>
      <c r="P1780" s="104"/>
    </row>
    <row r="1781" spans="1:16">
      <c r="A1781" s="1136"/>
      <c r="B1781" s="1116" t="s">
        <v>126</v>
      </c>
      <c r="C1781" s="1096"/>
      <c r="D1781" s="94"/>
      <c r="E1781" s="96"/>
      <c r="F1781" s="93"/>
      <c r="G1781" s="1116" t="s">
        <v>126</v>
      </c>
      <c r="H1781" s="1098"/>
      <c r="I1781" s="94"/>
      <c r="J1781" s="96"/>
      <c r="K1781" s="93"/>
      <c r="L1781" s="1116" t="s">
        <v>126</v>
      </c>
      <c r="M1781" s="1099"/>
      <c r="N1781" s="94"/>
      <c r="O1781" s="96"/>
      <c r="P1781" s="99"/>
    </row>
    <row r="1782" spans="1:16" ht="17.25" thickBot="1">
      <c r="A1782" s="1136"/>
      <c r="B1782" s="1103"/>
      <c r="C1782" s="1096"/>
      <c r="D1782" s="94"/>
      <c r="E1782" s="96"/>
      <c r="F1782" s="101"/>
      <c r="G1782" s="1103"/>
      <c r="H1782" s="1098"/>
      <c r="I1782" s="94"/>
      <c r="J1782" s="96"/>
      <c r="K1782" s="101"/>
      <c r="L1782" s="1103"/>
      <c r="M1782" s="1099"/>
      <c r="N1782" s="94"/>
      <c r="O1782" s="96"/>
      <c r="P1782" s="104"/>
    </row>
    <row r="1783" spans="1:16">
      <c r="A1783" s="1136"/>
      <c r="B1783" s="1104"/>
      <c r="C1783" s="1096"/>
      <c r="D1783" s="94"/>
      <c r="E1783" s="96"/>
      <c r="F1783" s="102"/>
      <c r="G1783" s="1104"/>
      <c r="H1783" s="1098"/>
      <c r="I1783" s="94"/>
      <c r="J1783" s="96"/>
      <c r="K1783" s="103"/>
      <c r="L1783" s="1104"/>
      <c r="M1783" s="1099"/>
      <c r="N1783" s="94"/>
      <c r="O1783" s="96"/>
      <c r="P1783" s="93"/>
    </row>
    <row r="1784" spans="1:16" ht="17.25" thickBot="1">
      <c r="A1784" s="1136"/>
      <c r="B1784" s="1115"/>
      <c r="C1784" s="1096"/>
      <c r="D1784" s="94"/>
      <c r="E1784" s="96"/>
      <c r="F1784" s="99"/>
      <c r="G1784" s="1115"/>
      <c r="H1784" s="1098"/>
      <c r="I1784" s="94"/>
      <c r="J1784" s="96"/>
      <c r="K1784" s="104"/>
      <c r="L1784" s="1115"/>
      <c r="M1784" s="1099"/>
      <c r="N1784" s="94"/>
      <c r="O1784" s="96"/>
      <c r="P1784" s="97"/>
    </row>
    <row r="1785" spans="1:16">
      <c r="A1785" s="1136"/>
      <c r="B1785" s="1114" t="s">
        <v>127</v>
      </c>
      <c r="C1785" s="1096"/>
      <c r="D1785" s="94"/>
      <c r="E1785" s="96"/>
      <c r="F1785" s="103"/>
      <c r="G1785" s="1114" t="s">
        <v>127</v>
      </c>
      <c r="H1785" s="1098"/>
      <c r="I1785" s="94"/>
      <c r="J1785" s="96"/>
      <c r="K1785" s="104"/>
      <c r="L1785" s="1114" t="s">
        <v>127</v>
      </c>
      <c r="M1785" s="1099"/>
      <c r="N1785" s="94"/>
      <c r="O1785" s="114"/>
      <c r="P1785" s="97"/>
    </row>
    <row r="1786" spans="1:16" ht="17.25" thickBot="1">
      <c r="A1786" s="1136"/>
      <c r="B1786" s="1103"/>
      <c r="C1786" s="1096"/>
      <c r="D1786" s="94"/>
      <c r="E1786" s="96"/>
      <c r="F1786" s="104"/>
      <c r="G1786" s="1103"/>
      <c r="H1786" s="1098"/>
      <c r="I1786" s="94"/>
      <c r="J1786" s="96"/>
      <c r="K1786" s="99"/>
      <c r="L1786" s="1103"/>
      <c r="M1786" s="1099"/>
      <c r="N1786" s="113"/>
      <c r="O1786" s="96"/>
      <c r="P1786" s="112"/>
    </row>
    <row r="1787" spans="1:16">
      <c r="A1787" s="1136"/>
      <c r="B1787" s="1104"/>
      <c r="C1787" s="1096"/>
      <c r="D1787" s="94"/>
      <c r="E1787" s="96"/>
      <c r="F1787" s="104"/>
      <c r="G1787" s="1104"/>
      <c r="H1787" s="1098"/>
      <c r="I1787" s="94"/>
      <c r="J1787" s="96"/>
      <c r="K1787" s="104"/>
      <c r="L1787" s="1104"/>
      <c r="M1787" s="1099"/>
      <c r="N1787" s="113"/>
      <c r="O1787" s="114"/>
      <c r="P1787" s="97"/>
    </row>
    <row r="1788" spans="1:16" ht="17.25" thickBot="1">
      <c r="A1788" s="1136"/>
      <c r="B1788" s="1115"/>
      <c r="C1788" s="1096"/>
      <c r="D1788" s="94"/>
      <c r="E1788" s="96"/>
      <c r="F1788" s="99"/>
      <c r="G1788" s="1115"/>
      <c r="H1788" s="1098"/>
      <c r="I1788" s="94"/>
      <c r="J1788" s="96"/>
      <c r="K1788" s="93"/>
      <c r="L1788" s="1115"/>
      <c r="M1788" s="1099"/>
      <c r="N1788" s="94"/>
      <c r="O1788" s="114"/>
      <c r="P1788" s="104"/>
    </row>
    <row r="1789" spans="1:16">
      <c r="A1789" s="1136"/>
      <c r="B1789" s="1114" t="s">
        <v>128</v>
      </c>
      <c r="C1789" s="1096"/>
      <c r="D1789" s="94"/>
      <c r="E1789" s="96"/>
      <c r="F1789" s="104"/>
      <c r="G1789" s="1114" t="s">
        <v>128</v>
      </c>
      <c r="H1789" s="1098"/>
      <c r="I1789" s="94"/>
      <c r="J1789" s="96"/>
      <c r="K1789" s="97"/>
      <c r="L1789" s="1114" t="s">
        <v>128</v>
      </c>
      <c r="M1789" s="1099"/>
      <c r="N1789" s="94"/>
      <c r="O1789" s="96"/>
      <c r="P1789" s="97"/>
    </row>
    <row r="1790" spans="1:16" ht="17.25" thickBot="1">
      <c r="A1790" s="1136"/>
      <c r="B1790" s="1103"/>
      <c r="C1790" s="1096"/>
      <c r="D1790" s="94"/>
      <c r="E1790" s="96"/>
      <c r="F1790" s="93"/>
      <c r="G1790" s="1103"/>
      <c r="H1790" s="1098"/>
      <c r="I1790" s="94"/>
      <c r="J1790" s="114"/>
      <c r="K1790" s="97"/>
      <c r="L1790" s="1103"/>
      <c r="M1790" s="1099"/>
      <c r="N1790" s="113"/>
      <c r="O1790" s="114"/>
      <c r="P1790" s="97"/>
    </row>
    <row r="1791" spans="1:16">
      <c r="A1791" s="1136"/>
      <c r="B1791" s="1104"/>
      <c r="C1791" s="1096"/>
      <c r="D1791" s="94"/>
      <c r="E1791" s="96"/>
      <c r="F1791" s="97"/>
      <c r="G1791" s="1104"/>
      <c r="H1791" s="1098"/>
      <c r="I1791" s="94"/>
      <c r="J1791" s="96"/>
      <c r="K1791" s="97"/>
      <c r="L1791" s="1104"/>
      <c r="M1791" s="1099"/>
      <c r="N1791" s="113"/>
      <c r="O1791" s="114"/>
      <c r="P1791" s="97"/>
    </row>
    <row r="1792" spans="1:16" ht="17.25" thickBot="1">
      <c r="A1792" s="1136"/>
      <c r="B1792" s="1115"/>
      <c r="C1792" s="1096"/>
      <c r="D1792" s="94"/>
      <c r="E1792" s="96"/>
      <c r="F1792" s="93"/>
      <c r="G1792" s="1115"/>
      <c r="H1792" s="1098"/>
      <c r="I1792" s="94"/>
      <c r="J1792" s="114"/>
      <c r="K1792" s="97"/>
      <c r="L1792" s="1115"/>
      <c r="M1792" s="1099"/>
      <c r="N1792" s="94"/>
      <c r="O1792" s="114"/>
      <c r="P1792" s="97"/>
    </row>
    <row r="1793" spans="1:16">
      <c r="A1793" s="1136"/>
      <c r="B1793" s="1116" t="s">
        <v>129</v>
      </c>
      <c r="C1793" s="1096"/>
      <c r="D1793" s="94"/>
      <c r="E1793" s="96"/>
      <c r="F1793" s="93"/>
      <c r="G1793" s="1116" t="s">
        <v>129</v>
      </c>
      <c r="H1793" s="1098"/>
      <c r="I1793" s="94"/>
      <c r="J1793" s="114"/>
      <c r="K1793" s="97"/>
      <c r="L1793" s="1116" t="s">
        <v>129</v>
      </c>
      <c r="M1793" s="1099"/>
      <c r="N1793" s="113"/>
      <c r="O1793" s="114"/>
      <c r="P1793" s="97"/>
    </row>
    <row r="1794" spans="1:16" ht="17.25" thickBot="1">
      <c r="A1794" s="1136"/>
      <c r="B1794" s="1103"/>
      <c r="C1794" s="1096"/>
      <c r="D1794" s="94"/>
      <c r="E1794" s="96"/>
      <c r="F1794" s="93"/>
      <c r="G1794" s="1103"/>
      <c r="H1794" s="1098"/>
      <c r="I1794" s="94"/>
      <c r="J1794" s="114"/>
      <c r="K1794" s="97"/>
      <c r="L1794" s="1103"/>
      <c r="M1794" s="1099"/>
      <c r="N1794" s="94"/>
      <c r="O1794" s="114"/>
      <c r="P1794" s="97"/>
    </row>
    <row r="1795" spans="1:16">
      <c r="A1795" s="1136"/>
      <c r="B1795" s="106"/>
      <c r="C1795" s="1096"/>
      <c r="D1795" s="94"/>
      <c r="E1795" s="96"/>
      <c r="F1795" s="97"/>
      <c r="G1795" s="106"/>
      <c r="H1795" s="1098"/>
      <c r="I1795" s="94"/>
      <c r="J1795" s="96"/>
      <c r="K1795" s="112"/>
      <c r="L1795" s="106"/>
      <c r="M1795" s="1099"/>
      <c r="N1795" s="113"/>
      <c r="O1795" s="96"/>
      <c r="P1795" s="112"/>
    </row>
    <row r="1796" spans="1:16">
      <c r="A1796" s="1136"/>
      <c r="B1796" s="107"/>
      <c r="C1796" s="1096"/>
      <c r="D1796" s="94"/>
      <c r="E1796" s="96"/>
      <c r="F1796" s="93"/>
      <c r="G1796" s="107"/>
      <c r="H1796" s="1098"/>
      <c r="I1796" s="94"/>
      <c r="J1796" s="96"/>
      <c r="K1796" s="97"/>
      <c r="L1796" s="107"/>
      <c r="M1796" s="1099"/>
      <c r="N1796" s="113"/>
      <c r="O1796" s="114"/>
      <c r="P1796" s="97"/>
    </row>
    <row r="1797" spans="1:16">
      <c r="A1797" s="1136"/>
      <c r="B1797" s="109"/>
      <c r="C1797" s="1096"/>
      <c r="D1797" s="94"/>
      <c r="E1797" s="96"/>
      <c r="F1797" s="93"/>
      <c r="G1797" s="109"/>
      <c r="H1797" s="1098"/>
      <c r="I1797" s="113"/>
      <c r="J1797" s="114"/>
      <c r="K1797" s="97"/>
      <c r="L1797" s="109"/>
      <c r="M1797" s="1099"/>
      <c r="N1797" s="113"/>
      <c r="O1797" s="114"/>
      <c r="P1797" s="104"/>
    </row>
    <row r="1798" spans="1:16">
      <c r="A1798" s="1136"/>
      <c r="B1798" s="110"/>
      <c r="C1798" s="1096"/>
      <c r="D1798" s="94"/>
      <c r="E1798" s="96"/>
      <c r="F1798" s="93"/>
      <c r="G1798" s="110"/>
      <c r="H1798" s="1098"/>
      <c r="I1798" s="113"/>
      <c r="J1798" s="114"/>
      <c r="K1798" s="104"/>
      <c r="L1798" s="110"/>
      <c r="M1798" s="1099"/>
      <c r="N1798" s="111"/>
      <c r="O1798" s="96"/>
      <c r="P1798" s="97"/>
    </row>
    <row r="1799" spans="1:16">
      <c r="A1799" s="1136"/>
      <c r="B1799" s="109"/>
      <c r="C1799" s="1096"/>
      <c r="D1799" s="111"/>
      <c r="E1799" s="96"/>
      <c r="F1799" s="97"/>
      <c r="G1799" s="109"/>
      <c r="H1799" s="1098"/>
      <c r="I1799" s="111"/>
      <c r="J1799" s="96"/>
      <c r="K1799" s="112"/>
      <c r="L1799" s="109"/>
      <c r="M1799" s="1099"/>
      <c r="N1799" s="94"/>
      <c r="O1799" s="96"/>
      <c r="P1799" s="112"/>
    </row>
    <row r="1800" spans="1:16">
      <c r="A1800" s="1136"/>
      <c r="B1800" s="110"/>
      <c r="C1800" s="1096"/>
      <c r="D1800" s="94"/>
      <c r="E1800" s="96"/>
      <c r="F1800" s="108"/>
      <c r="G1800" s="110"/>
      <c r="H1800" s="1098"/>
      <c r="I1800" s="94"/>
      <c r="J1800" s="96"/>
      <c r="K1800" s="97"/>
      <c r="L1800" s="110"/>
      <c r="M1800" s="1099"/>
      <c r="N1800" s="113"/>
      <c r="O1800" s="114"/>
      <c r="P1800" s="97"/>
    </row>
    <row r="1801" spans="1:16">
      <c r="A1801" s="1136"/>
      <c r="B1801" s="109"/>
      <c r="C1801" s="1096"/>
      <c r="D1801" s="94"/>
      <c r="E1801" s="96"/>
      <c r="F1801" s="97"/>
      <c r="G1801" s="109"/>
      <c r="H1801" s="1098"/>
      <c r="I1801" s="113"/>
      <c r="J1801" s="114"/>
      <c r="K1801" s="97"/>
      <c r="L1801" s="109"/>
      <c r="M1801" s="1099"/>
      <c r="N1801" s="113"/>
      <c r="O1801" s="114"/>
      <c r="P1801" s="97"/>
    </row>
    <row r="1802" spans="1:16" ht="17.25" thickBot="1">
      <c r="A1802" s="1136"/>
      <c r="B1802" s="110"/>
      <c r="C1802" s="1097"/>
      <c r="D1802" s="115"/>
      <c r="E1802" s="116"/>
      <c r="F1802" s="117"/>
      <c r="G1802" s="110"/>
      <c r="H1802" s="1098"/>
      <c r="I1802" s="115"/>
      <c r="J1802" s="116"/>
      <c r="K1802" s="117"/>
      <c r="L1802" s="110"/>
      <c r="M1802" s="1099"/>
      <c r="N1802" s="115"/>
      <c r="O1802" s="116"/>
      <c r="P1802" s="117"/>
    </row>
    <row r="1803" spans="1:16">
      <c r="A1803" s="1094" t="str">
        <f>TEXT(A1757,"AAAA")</f>
        <v>星期一</v>
      </c>
      <c r="B1803" s="109"/>
      <c r="C1803" s="1095" t="s">
        <v>694</v>
      </c>
      <c r="D1803" s="118"/>
      <c r="E1803" s="119"/>
      <c r="F1803" s="97"/>
      <c r="G1803" s="109"/>
      <c r="H1803" s="1118" t="s">
        <v>130</v>
      </c>
      <c r="I1803" s="118"/>
      <c r="J1803" s="119"/>
      <c r="K1803" s="97"/>
      <c r="L1803" s="109"/>
      <c r="M1803" s="1120" t="s">
        <v>130</v>
      </c>
      <c r="N1803" s="118"/>
      <c r="O1803" s="119"/>
      <c r="P1803" s="97"/>
    </row>
    <row r="1804" spans="1:16">
      <c r="A1804" s="1094"/>
      <c r="B1804" s="110"/>
      <c r="C1804" s="1096"/>
      <c r="D1804" s="120"/>
      <c r="E1804" s="96"/>
      <c r="F1804" s="97"/>
      <c r="G1804" s="110"/>
      <c r="H1804" s="1098"/>
      <c r="I1804" s="94"/>
      <c r="J1804" s="96"/>
      <c r="K1804" s="97"/>
      <c r="L1804" s="110"/>
      <c r="M1804" s="1099"/>
      <c r="N1804" s="94"/>
      <c r="O1804" s="96"/>
      <c r="P1804" s="97"/>
    </row>
    <row r="1805" spans="1:16">
      <c r="A1805" s="1094"/>
      <c r="B1805" s="109"/>
      <c r="C1805" s="1096"/>
      <c r="D1805" s="120"/>
      <c r="E1805" s="96"/>
      <c r="F1805" s="97"/>
      <c r="G1805" s="109"/>
      <c r="H1805" s="1098"/>
      <c r="I1805" s="94"/>
      <c r="J1805" s="96"/>
      <c r="K1805" s="97"/>
      <c r="L1805" s="109"/>
      <c r="M1805" s="1099"/>
      <c r="N1805" s="94"/>
      <c r="O1805" s="96"/>
      <c r="P1805" s="97"/>
    </row>
    <row r="1806" spans="1:16">
      <c r="A1806" s="1094"/>
      <c r="B1806" s="110"/>
      <c r="C1806" s="1096"/>
      <c r="D1806" s="120"/>
      <c r="E1806" s="96"/>
      <c r="F1806" s="97"/>
      <c r="G1806" s="110"/>
      <c r="H1806" s="1098"/>
      <c r="I1806" s="94"/>
      <c r="J1806" s="96"/>
      <c r="K1806" s="97"/>
      <c r="L1806" s="110"/>
      <c r="M1806" s="1099"/>
      <c r="N1806" s="94"/>
      <c r="O1806" s="96"/>
      <c r="P1806" s="97"/>
    </row>
    <row r="1807" spans="1:16">
      <c r="A1807" s="1094"/>
      <c r="B1807" s="109"/>
      <c r="C1807" s="1096"/>
      <c r="D1807" s="120"/>
      <c r="E1807" s="96"/>
      <c r="F1807" s="97"/>
      <c r="G1807" s="109"/>
      <c r="H1807" s="1098"/>
      <c r="I1807" s="94"/>
      <c r="J1807" s="96"/>
      <c r="K1807" s="97"/>
      <c r="L1807" s="109"/>
      <c r="M1807" s="1099"/>
      <c r="N1807" s="94"/>
      <c r="O1807" s="96"/>
      <c r="P1807" s="97"/>
    </row>
    <row r="1808" spans="1:16">
      <c r="A1808" s="1094"/>
      <c r="B1808" s="110"/>
      <c r="C1808" s="1096"/>
      <c r="D1808" s="120"/>
      <c r="E1808" s="96"/>
      <c r="F1808" s="97"/>
      <c r="G1808" s="110"/>
      <c r="H1808" s="1098"/>
      <c r="I1808" s="94"/>
      <c r="J1808" s="96"/>
      <c r="K1808" s="97"/>
      <c r="L1808" s="110"/>
      <c r="M1808" s="1099"/>
      <c r="N1808" s="94"/>
      <c r="O1808" s="96"/>
      <c r="P1808" s="97"/>
    </row>
    <row r="1809" spans="1:16">
      <c r="A1809" s="1094"/>
      <c r="B1809" s="109"/>
      <c r="C1809" s="1096"/>
      <c r="D1809" s="120"/>
      <c r="E1809" s="96"/>
      <c r="F1809" s="97"/>
      <c r="G1809" s="109"/>
      <c r="H1809" s="1098"/>
      <c r="I1809" s="94"/>
      <c r="J1809" s="96"/>
      <c r="K1809" s="97"/>
      <c r="L1809" s="109"/>
      <c r="M1809" s="1099"/>
      <c r="N1809" s="94"/>
      <c r="O1809" s="96"/>
      <c r="P1809" s="97"/>
    </row>
    <row r="1810" spans="1:16">
      <c r="A1810" s="1094"/>
      <c r="B1810" s="110"/>
      <c r="C1810" s="1096"/>
      <c r="D1810" s="94"/>
      <c r="E1810" s="96"/>
      <c r="F1810" s="97"/>
      <c r="G1810" s="110"/>
      <c r="H1810" s="1098"/>
      <c r="I1810" s="94"/>
      <c r="J1810" s="96"/>
      <c r="K1810" s="97"/>
      <c r="L1810" s="110"/>
      <c r="M1810" s="1099"/>
      <c r="N1810" s="94"/>
      <c r="O1810" s="96"/>
      <c r="P1810" s="97"/>
    </row>
    <row r="1811" spans="1:16">
      <c r="A1811" s="1094"/>
      <c r="B1811" s="107"/>
      <c r="C1811" s="1096"/>
      <c r="D1811" s="113"/>
      <c r="E1811" s="114"/>
      <c r="F1811" s="104"/>
      <c r="G1811" s="107"/>
      <c r="H1811" s="1098"/>
      <c r="I1811" s="113"/>
      <c r="J1811" s="114"/>
      <c r="K1811" s="97"/>
      <c r="L1811" s="107"/>
      <c r="M1811" s="1099"/>
      <c r="N1811" s="113"/>
      <c r="O1811" s="114"/>
      <c r="P1811" s="97"/>
    </row>
    <row r="1812" spans="1:16" ht="17.25" thickBot="1">
      <c r="A1812" s="1094"/>
      <c r="B1812" s="107"/>
      <c r="C1812" s="1097"/>
      <c r="D1812" s="122" t="s">
        <v>132</v>
      </c>
      <c r="E1812" s="123" t="s">
        <v>133</v>
      </c>
      <c r="F1812" s="124"/>
      <c r="G1812" s="107"/>
      <c r="H1812" s="1127"/>
      <c r="I1812" s="122" t="s">
        <v>132</v>
      </c>
      <c r="J1812" s="123" t="s">
        <v>133</v>
      </c>
      <c r="K1812" s="97"/>
      <c r="L1812" s="107"/>
      <c r="M1812" s="1126"/>
      <c r="N1812" s="122" t="s">
        <v>132</v>
      </c>
      <c r="O1812" s="123" t="s">
        <v>133</v>
      </c>
      <c r="P1812" s="97"/>
    </row>
    <row r="1813" spans="1:16">
      <c r="A1813" s="105"/>
      <c r="B1813" s="109"/>
      <c r="C1813" s="1095" t="s">
        <v>695</v>
      </c>
      <c r="D1813" s="118"/>
      <c r="E1813" s="119"/>
      <c r="F1813" s="125"/>
      <c r="G1813" s="109"/>
      <c r="H1813" s="1118" t="s">
        <v>134</v>
      </c>
      <c r="I1813" s="118"/>
      <c r="J1813" s="119"/>
      <c r="K1813" s="125"/>
      <c r="L1813" s="109"/>
      <c r="M1813" s="1120" t="s">
        <v>134</v>
      </c>
      <c r="N1813" s="118"/>
      <c r="O1813" s="119"/>
      <c r="P1813" s="125"/>
    </row>
    <row r="1814" spans="1:16">
      <c r="A1814" s="105"/>
      <c r="B1814" s="110"/>
      <c r="C1814" s="1096"/>
      <c r="D1814" s="94"/>
      <c r="E1814" s="96"/>
      <c r="F1814" s="97"/>
      <c r="G1814" s="110"/>
      <c r="H1814" s="1098"/>
      <c r="I1814" s="94"/>
      <c r="J1814" s="96"/>
      <c r="K1814" s="97"/>
      <c r="L1814" s="110"/>
      <c r="M1814" s="1099"/>
      <c r="N1814" s="94"/>
      <c r="O1814" s="96"/>
      <c r="P1814" s="97"/>
    </row>
    <row r="1815" spans="1:16">
      <c r="A1815" s="105"/>
      <c r="B1815" s="126"/>
      <c r="C1815" s="1096"/>
      <c r="D1815" s="94"/>
      <c r="E1815" s="96"/>
      <c r="F1815" s="97"/>
      <c r="G1815" s="126"/>
      <c r="H1815" s="1098"/>
      <c r="I1815" s="94"/>
      <c r="J1815" s="96"/>
      <c r="K1815" s="97"/>
      <c r="L1815" s="126"/>
      <c r="M1815" s="1099"/>
      <c r="N1815" s="94"/>
      <c r="O1815" s="96"/>
      <c r="P1815" s="128"/>
    </row>
    <row r="1816" spans="1:16">
      <c r="A1816" s="105"/>
      <c r="B1816" s="107"/>
      <c r="C1816" s="1096"/>
      <c r="D1816" s="94"/>
      <c r="E1816" s="96"/>
      <c r="F1816" s="97"/>
      <c r="G1816" s="107"/>
      <c r="H1816" s="1098"/>
      <c r="I1816" s="94"/>
      <c r="J1816" s="96"/>
      <c r="K1816" s="97"/>
      <c r="L1816" s="107"/>
      <c r="M1816" s="1099"/>
      <c r="N1816" s="94"/>
      <c r="O1816" s="96"/>
      <c r="P1816" s="216"/>
    </row>
    <row r="1817" spans="1:16">
      <c r="A1817" s="105"/>
      <c r="B1817" s="109"/>
      <c r="C1817" s="1096"/>
      <c r="D1817" s="94"/>
      <c r="E1817" s="96"/>
      <c r="F1817" s="97"/>
      <c r="G1817" s="109"/>
      <c r="H1817" s="1098"/>
      <c r="I1817" s="94"/>
      <c r="J1817" s="96"/>
      <c r="K1817" s="97"/>
      <c r="L1817" s="109"/>
      <c r="M1817" s="1099"/>
      <c r="N1817" s="94"/>
      <c r="O1817" s="96"/>
      <c r="P1817" s="97"/>
    </row>
    <row r="1818" spans="1:16">
      <c r="A1818" s="105"/>
      <c r="B1818" s="110"/>
      <c r="C1818" s="1096"/>
      <c r="D1818" s="94"/>
      <c r="E1818" s="96"/>
      <c r="F1818" s="127"/>
      <c r="G1818" s="110"/>
      <c r="H1818" s="1098"/>
      <c r="I1818" s="94"/>
      <c r="J1818" s="96"/>
      <c r="K1818" s="127"/>
      <c r="L1818" s="110"/>
      <c r="M1818" s="1099"/>
      <c r="N1818" s="94"/>
      <c r="O1818" s="96"/>
      <c r="P1818" s="127"/>
    </row>
    <row r="1819" spans="1:16">
      <c r="A1819" s="105"/>
      <c r="B1819" s="109"/>
      <c r="C1819" s="1096"/>
      <c r="D1819" s="94"/>
      <c r="E1819" s="96"/>
      <c r="F1819" s="128"/>
      <c r="G1819" s="109"/>
      <c r="H1819" s="1098"/>
      <c r="I1819" s="94"/>
      <c r="J1819" s="96"/>
      <c r="K1819" s="128"/>
      <c r="L1819" s="109"/>
      <c r="M1819" s="1099"/>
      <c r="N1819" s="94"/>
      <c r="O1819" s="96"/>
      <c r="P1819" s="128"/>
    </row>
    <row r="1820" spans="1:16">
      <c r="A1820" s="105"/>
      <c r="B1820" s="110"/>
      <c r="C1820" s="1096"/>
      <c r="D1820" s="217"/>
      <c r="E1820" s="114"/>
      <c r="F1820" s="216"/>
      <c r="G1820" s="110"/>
      <c r="H1820" s="1098"/>
      <c r="I1820" s="113"/>
      <c r="J1820" s="114"/>
      <c r="K1820" s="216"/>
      <c r="L1820" s="110"/>
      <c r="M1820" s="1099"/>
      <c r="N1820" s="113"/>
      <c r="O1820" s="114"/>
      <c r="P1820" s="216"/>
    </row>
    <row r="1821" spans="1:16">
      <c r="A1821" s="105"/>
      <c r="B1821" s="109"/>
      <c r="C1821" s="1096"/>
      <c r="D1821" s="217"/>
      <c r="E1821" s="114"/>
      <c r="F1821" s="216"/>
      <c r="G1821" s="109"/>
      <c r="H1821" s="1098"/>
      <c r="I1821" s="113"/>
      <c r="J1821" s="114"/>
      <c r="K1821" s="216"/>
      <c r="L1821" s="109"/>
      <c r="M1821" s="1099"/>
      <c r="N1821" s="113"/>
      <c r="O1821" s="114"/>
      <c r="P1821" s="216"/>
    </row>
    <row r="1822" spans="1:16" ht="17.25" thickBot="1">
      <c r="A1822" s="105"/>
      <c r="B1822" s="110"/>
      <c r="C1822" s="1097"/>
      <c r="D1822" s="129"/>
      <c r="E1822" s="130"/>
      <c r="F1822" s="104"/>
      <c r="G1822" s="110"/>
      <c r="H1822" s="1127"/>
      <c r="I1822" s="113"/>
      <c r="J1822" s="130"/>
      <c r="K1822" s="104"/>
      <c r="L1822" s="110"/>
      <c r="M1822" s="1126"/>
      <c r="N1822" s="113"/>
      <c r="O1822" s="131"/>
      <c r="P1822" s="127"/>
    </row>
    <row r="1823" spans="1:16">
      <c r="A1823" s="132"/>
      <c r="B1823" s="109"/>
      <c r="C1823" s="1095" t="s">
        <v>696</v>
      </c>
      <c r="D1823" s="118" t="s">
        <v>136</v>
      </c>
      <c r="E1823" s="133" t="s">
        <v>137</v>
      </c>
      <c r="F1823" s="125"/>
      <c r="G1823" s="109"/>
      <c r="H1823" s="1118" t="s">
        <v>135</v>
      </c>
      <c r="I1823" s="118" t="s">
        <v>136</v>
      </c>
      <c r="J1823" s="133" t="s">
        <v>137</v>
      </c>
      <c r="K1823" s="125"/>
      <c r="L1823" s="109"/>
      <c r="M1823" s="1120" t="s">
        <v>135</v>
      </c>
      <c r="N1823" s="118" t="s">
        <v>136</v>
      </c>
      <c r="O1823" s="133" t="s">
        <v>137</v>
      </c>
      <c r="P1823" s="125"/>
    </row>
    <row r="1824" spans="1:16">
      <c r="A1824" s="132"/>
      <c r="B1824" s="110"/>
      <c r="C1824" s="1096"/>
      <c r="D1824" s="94" t="s">
        <v>141</v>
      </c>
      <c r="E1824" s="96" t="s">
        <v>142</v>
      </c>
      <c r="F1824" s="134"/>
      <c r="G1824" s="110"/>
      <c r="H1824" s="1098"/>
      <c r="I1824" s="94" t="s">
        <v>141</v>
      </c>
      <c r="J1824" s="96" t="s">
        <v>142</v>
      </c>
      <c r="K1824" s="134"/>
      <c r="L1824" s="110"/>
      <c r="M1824" s="1099"/>
      <c r="N1824" s="94" t="s">
        <v>141</v>
      </c>
      <c r="O1824" s="96" t="s">
        <v>142</v>
      </c>
      <c r="P1824" s="134"/>
    </row>
    <row r="1825" spans="1:16">
      <c r="A1825" s="132"/>
      <c r="B1825" s="135"/>
      <c r="C1825" s="1096"/>
      <c r="D1825" s="94" t="s">
        <v>145</v>
      </c>
      <c r="E1825" s="96" t="s">
        <v>146</v>
      </c>
      <c r="F1825" s="97"/>
      <c r="G1825" s="135"/>
      <c r="H1825" s="1098"/>
      <c r="I1825" s="94" t="s">
        <v>145</v>
      </c>
      <c r="J1825" s="96" t="s">
        <v>146</v>
      </c>
      <c r="K1825" s="97"/>
      <c r="L1825" s="135"/>
      <c r="M1825" s="1099"/>
      <c r="N1825" s="94" t="s">
        <v>145</v>
      </c>
      <c r="O1825" s="96" t="s">
        <v>146</v>
      </c>
      <c r="P1825" s="97"/>
    </row>
    <row r="1826" spans="1:16">
      <c r="A1826" s="132"/>
      <c r="B1826" s="110"/>
      <c r="C1826" s="1096"/>
      <c r="D1826" s="94" t="s">
        <v>147</v>
      </c>
      <c r="E1826" s="96" t="s">
        <v>148</v>
      </c>
      <c r="F1826" s="104"/>
      <c r="G1826" s="110"/>
      <c r="H1826" s="1098"/>
      <c r="I1826" s="94" t="s">
        <v>147</v>
      </c>
      <c r="J1826" s="96" t="s">
        <v>148</v>
      </c>
      <c r="K1826" s="104"/>
      <c r="L1826" s="110"/>
      <c r="M1826" s="1099"/>
      <c r="N1826" s="94" t="s">
        <v>147</v>
      </c>
      <c r="O1826" s="96" t="s">
        <v>148</v>
      </c>
      <c r="P1826" s="104"/>
    </row>
    <row r="1827" spans="1:16">
      <c r="A1827" s="132"/>
      <c r="B1827" s="135"/>
      <c r="C1827" s="1096"/>
      <c r="D1827" s="94"/>
      <c r="E1827" s="114"/>
      <c r="F1827" s="136"/>
      <c r="G1827" s="135"/>
      <c r="H1827" s="1098"/>
      <c r="I1827" s="94"/>
      <c r="J1827" s="114"/>
      <c r="K1827" s="136"/>
      <c r="L1827" s="135"/>
      <c r="M1827" s="1099"/>
      <c r="N1827" s="94"/>
      <c r="O1827" s="114"/>
      <c r="P1827" s="136"/>
    </row>
    <row r="1828" spans="1:16">
      <c r="A1828" s="132"/>
      <c r="B1828" s="110"/>
      <c r="C1828" s="1096"/>
      <c r="D1828" s="94"/>
      <c r="E1828" s="96"/>
      <c r="F1828" s="97"/>
      <c r="G1828" s="110"/>
      <c r="H1828" s="1098"/>
      <c r="I1828" s="94"/>
      <c r="J1828" s="96"/>
      <c r="K1828" s="97"/>
      <c r="L1828" s="110"/>
      <c r="M1828" s="1099"/>
      <c r="N1828" s="94"/>
      <c r="O1828" s="96"/>
      <c r="P1828" s="97"/>
    </row>
    <row r="1829" spans="1:16">
      <c r="A1829" s="132"/>
      <c r="B1829" s="135"/>
      <c r="C1829" s="1096"/>
      <c r="D1829" s="94"/>
      <c r="E1829" s="114"/>
      <c r="F1829" s="136"/>
      <c r="G1829" s="135"/>
      <c r="H1829" s="1098"/>
      <c r="I1829" s="94"/>
      <c r="J1829" s="114"/>
      <c r="K1829" s="136"/>
      <c r="L1829" s="135"/>
      <c r="M1829" s="1099"/>
      <c r="N1829" s="94"/>
      <c r="O1829" s="114"/>
      <c r="P1829" s="136"/>
    </row>
    <row r="1830" spans="1:16">
      <c r="A1830" s="132"/>
      <c r="B1830" s="110"/>
      <c r="C1830" s="1096"/>
      <c r="D1830" s="94"/>
      <c r="E1830" s="96"/>
      <c r="F1830" s="97"/>
      <c r="G1830" s="110"/>
      <c r="H1830" s="1098"/>
      <c r="I1830" s="94"/>
      <c r="J1830" s="96"/>
      <c r="K1830" s="97"/>
      <c r="L1830" s="110"/>
      <c r="M1830" s="1099"/>
      <c r="N1830" s="94"/>
      <c r="O1830" s="96"/>
      <c r="P1830" s="97"/>
    </row>
    <row r="1831" spans="1:16">
      <c r="A1831" s="132"/>
      <c r="B1831" s="135"/>
      <c r="C1831" s="1096"/>
      <c r="D1831" s="94"/>
      <c r="E1831" s="96"/>
      <c r="F1831" s="97"/>
      <c r="G1831" s="135"/>
      <c r="H1831" s="1098"/>
      <c r="I1831" s="94"/>
      <c r="J1831" s="96"/>
      <c r="K1831" s="97"/>
      <c r="L1831" s="135"/>
      <c r="M1831" s="1099"/>
      <c r="N1831" s="94"/>
      <c r="O1831" s="96"/>
      <c r="P1831" s="97"/>
    </row>
    <row r="1832" spans="1:16" ht="17.25" thickBot="1">
      <c r="A1832" s="132"/>
      <c r="B1832" s="110"/>
      <c r="C1832" s="1097"/>
      <c r="D1832" s="115"/>
      <c r="E1832" s="116"/>
      <c r="F1832" s="117"/>
      <c r="G1832" s="110"/>
      <c r="H1832" s="1127"/>
      <c r="I1832" s="115"/>
      <c r="J1832" s="130"/>
      <c r="K1832" s="104"/>
      <c r="L1832" s="110"/>
      <c r="M1832" s="1126"/>
      <c r="N1832" s="115"/>
      <c r="O1832" s="130"/>
      <c r="P1832" s="104"/>
    </row>
    <row r="1833" spans="1:16">
      <c r="A1833" s="132"/>
      <c r="B1833" s="135"/>
      <c r="C1833" s="1095" t="s">
        <v>697</v>
      </c>
      <c r="D1833" s="137" t="s">
        <v>150</v>
      </c>
      <c r="E1833" s="138"/>
      <c r="F1833" s="139" t="s">
        <v>151</v>
      </c>
      <c r="G1833" s="135"/>
      <c r="H1833" s="1118" t="s">
        <v>149</v>
      </c>
      <c r="I1833" s="137" t="s">
        <v>150</v>
      </c>
      <c r="J1833" s="138"/>
      <c r="K1833" s="139" t="s">
        <v>151</v>
      </c>
      <c r="L1833" s="135"/>
      <c r="M1833" s="1120" t="s">
        <v>149</v>
      </c>
      <c r="N1833" s="137" t="s">
        <v>150</v>
      </c>
      <c r="O1833" s="138"/>
      <c r="P1833" s="139" t="s">
        <v>151</v>
      </c>
    </row>
    <row r="1834" spans="1:16">
      <c r="A1834" s="132"/>
      <c r="B1834" s="110"/>
      <c r="C1834" s="1096"/>
      <c r="D1834" s="120"/>
      <c r="E1834" s="121"/>
      <c r="F1834" s="140"/>
      <c r="G1834" s="110"/>
      <c r="H1834" s="1098"/>
      <c r="I1834" s="94"/>
      <c r="J1834" s="96"/>
      <c r="K1834" s="97"/>
      <c r="L1834" s="110"/>
      <c r="M1834" s="1099"/>
      <c r="N1834" s="94"/>
      <c r="O1834" s="96"/>
      <c r="P1834" s="97"/>
    </row>
    <row r="1835" spans="1:16">
      <c r="A1835" s="132"/>
      <c r="B1835" s="135"/>
      <c r="C1835" s="1096"/>
      <c r="D1835" s="94"/>
      <c r="E1835" s="96"/>
      <c r="F1835" s="97"/>
      <c r="G1835" s="135"/>
      <c r="H1835" s="1098"/>
      <c r="I1835" s="94"/>
      <c r="J1835" s="96"/>
      <c r="K1835" s="97"/>
      <c r="L1835" s="135"/>
      <c r="M1835" s="1099"/>
      <c r="N1835" s="94"/>
      <c r="O1835" s="96"/>
      <c r="P1835" s="97"/>
    </row>
    <row r="1836" spans="1:16">
      <c r="A1836" s="132"/>
      <c r="B1836" s="110"/>
      <c r="C1836" s="1096"/>
      <c r="D1836" s="113"/>
      <c r="E1836" s="114"/>
      <c r="F1836" s="104"/>
      <c r="G1836" s="110"/>
      <c r="H1836" s="1098"/>
      <c r="I1836" s="113"/>
      <c r="J1836" s="114"/>
      <c r="K1836" s="104"/>
      <c r="L1836" s="110"/>
      <c r="M1836" s="1099"/>
      <c r="N1836" s="113"/>
      <c r="O1836" s="114"/>
      <c r="P1836" s="104"/>
    </row>
    <row r="1837" spans="1:16">
      <c r="A1837" s="1122"/>
      <c r="B1837" s="135"/>
      <c r="C1837" s="1096"/>
      <c r="D1837" s="94"/>
      <c r="E1837" s="96"/>
      <c r="F1837" s="97"/>
      <c r="G1837" s="135"/>
      <c r="H1837" s="1098"/>
      <c r="I1837" s="94"/>
      <c r="J1837" s="96"/>
      <c r="K1837" s="97"/>
      <c r="L1837" s="135"/>
      <c r="M1837" s="1099"/>
      <c r="N1837" s="94"/>
      <c r="O1837" s="96"/>
      <c r="P1837" s="97"/>
    </row>
    <row r="1838" spans="1:16">
      <c r="A1838" s="1122"/>
      <c r="B1838" s="110"/>
      <c r="C1838" s="1096"/>
      <c r="D1838" s="94"/>
      <c r="E1838" s="96"/>
      <c r="F1838" s="97"/>
      <c r="G1838" s="110"/>
      <c r="H1838" s="1098"/>
      <c r="I1838" s="94"/>
      <c r="J1838" s="96"/>
      <c r="K1838" s="97"/>
      <c r="L1838" s="110"/>
      <c r="M1838" s="1099"/>
      <c r="N1838" s="94"/>
      <c r="O1838" s="96"/>
      <c r="P1838" s="97"/>
    </row>
    <row r="1839" spans="1:16">
      <c r="A1839" s="1122"/>
      <c r="B1839" s="135"/>
      <c r="C1839" s="1096"/>
      <c r="D1839" s="113"/>
      <c r="E1839" s="114"/>
      <c r="F1839" s="104"/>
      <c r="G1839" s="135"/>
      <c r="H1839" s="1098"/>
      <c r="I1839" s="113"/>
      <c r="J1839" s="114"/>
      <c r="K1839" s="104"/>
      <c r="L1839" s="135"/>
      <c r="M1839" s="1099"/>
      <c r="N1839" s="113"/>
      <c r="O1839" s="114"/>
      <c r="P1839" s="104"/>
    </row>
    <row r="1840" spans="1:16" ht="17.25" thickBot="1">
      <c r="A1840" s="1123"/>
      <c r="B1840" s="141"/>
      <c r="C1840" s="1117"/>
      <c r="D1840" s="142"/>
      <c r="E1840" s="143"/>
      <c r="F1840" s="144"/>
      <c r="G1840" s="141"/>
      <c r="H1840" s="1119"/>
      <c r="I1840" s="142"/>
      <c r="J1840" s="143"/>
      <c r="K1840" s="144"/>
      <c r="L1840" s="141"/>
      <c r="M1840" s="1121"/>
      <c r="N1840" s="142"/>
      <c r="O1840" s="143"/>
      <c r="P1840" s="144"/>
    </row>
    <row r="1841" spans="1:16" s="146" customFormat="1" ht="27" customHeight="1" thickTop="1" thickBot="1">
      <c r="A1841" s="145"/>
      <c r="B1841" s="1124" t="s">
        <v>152</v>
      </c>
      <c r="C1841" s="1124"/>
      <c r="D1841" s="1124"/>
      <c r="E1841" s="1124"/>
      <c r="F1841" s="1124"/>
      <c r="G1841" s="1125" t="s">
        <v>153</v>
      </c>
      <c r="H1841" s="1125"/>
      <c r="I1841" s="1125"/>
      <c r="J1841" s="1125"/>
      <c r="K1841" s="1125"/>
      <c r="L1841" s="1125"/>
      <c r="M1841" s="1125"/>
      <c r="N1841" s="1128" t="s">
        <v>154</v>
      </c>
      <c r="O1841" s="1128"/>
      <c r="P1841" s="1128"/>
    </row>
    <row r="1842" spans="1:16" s="159" customFormat="1" ht="21.75" customHeight="1" thickTop="1" thickBot="1">
      <c r="A1842" s="147" t="s">
        <v>0</v>
      </c>
      <c r="B1842" s="148"/>
      <c r="C1842" s="149" t="s">
        <v>155</v>
      </c>
      <c r="D1842" s="150" t="s">
        <v>156</v>
      </c>
      <c r="E1842" s="151" t="s">
        <v>157</v>
      </c>
      <c r="F1842" s="152" t="s">
        <v>158</v>
      </c>
      <c r="G1842" s="153" t="s">
        <v>159</v>
      </c>
      <c r="H1842" s="154" t="s">
        <v>150</v>
      </c>
      <c r="I1842" s="155" t="s">
        <v>156</v>
      </c>
      <c r="J1842" s="155" t="s">
        <v>157</v>
      </c>
      <c r="K1842" s="155" t="s">
        <v>158</v>
      </c>
      <c r="L1842" s="154" t="s">
        <v>160</v>
      </c>
      <c r="M1842" s="156" t="s">
        <v>161</v>
      </c>
      <c r="N1842" s="157" t="s">
        <v>155</v>
      </c>
      <c r="O1842" s="151" t="s">
        <v>157</v>
      </c>
      <c r="P1842" s="158" t="s">
        <v>158</v>
      </c>
    </row>
    <row r="1843" spans="1:16" s="172" customFormat="1" ht="17.25" thickTop="1">
      <c r="A1843" s="1137">
        <f>A1757</f>
        <v>46160</v>
      </c>
      <c r="B1843" s="1132" t="s">
        <v>698</v>
      </c>
      <c r="C1843" s="160" t="s">
        <v>879</v>
      </c>
      <c r="D1843" s="161" t="s">
        <v>1013</v>
      </c>
      <c r="E1843" s="162" t="s">
        <v>137</v>
      </c>
      <c r="F1843" s="163" t="s">
        <v>1605</v>
      </c>
      <c r="G1843" s="164" t="s">
        <v>1610</v>
      </c>
      <c r="H1843" s="165" t="s">
        <v>4459</v>
      </c>
      <c r="I1843" s="166" t="s">
        <v>3860</v>
      </c>
      <c r="J1843" s="166"/>
      <c r="K1843" s="167" t="s">
        <v>4461</v>
      </c>
      <c r="L1843" s="168"/>
      <c r="M1843" s="169"/>
      <c r="N1843" s="170"/>
      <c r="O1843" s="166"/>
      <c r="P1843" s="171"/>
    </row>
    <row r="1844" spans="1:16" s="172" customFormat="1">
      <c r="A1844" s="1138"/>
      <c r="B1844" s="1133"/>
      <c r="C1844" s="173"/>
      <c r="D1844" s="174"/>
      <c r="E1844" s="175"/>
      <c r="F1844" s="176"/>
      <c r="G1844" s="173"/>
      <c r="H1844" s="177"/>
      <c r="I1844" s="175"/>
      <c r="J1844" s="175"/>
      <c r="K1844" s="178"/>
      <c r="L1844" s="179"/>
      <c r="M1844" s="180"/>
      <c r="N1844" s="181"/>
      <c r="O1844" s="175"/>
      <c r="P1844" s="182"/>
    </row>
    <row r="1845" spans="1:16" s="172" customFormat="1">
      <c r="A1845" s="1138"/>
      <c r="B1845" s="1133"/>
      <c r="C1845" s="173"/>
      <c r="D1845" s="174"/>
      <c r="E1845" s="175"/>
      <c r="F1845" s="176"/>
      <c r="G1845" s="173"/>
      <c r="H1845" s="183"/>
      <c r="I1845" s="175"/>
      <c r="J1845" s="175"/>
      <c r="K1845" s="178"/>
      <c r="L1845" s="184"/>
      <c r="M1845" s="180"/>
      <c r="N1845" s="181"/>
      <c r="O1845" s="175"/>
      <c r="P1845" s="182"/>
    </row>
    <row r="1846" spans="1:16" s="172" customFormat="1">
      <c r="A1846" s="1138"/>
      <c r="B1846" s="1133"/>
      <c r="C1846" s="173"/>
      <c r="D1846" s="218"/>
      <c r="E1846" s="175"/>
      <c r="F1846" s="176"/>
      <c r="G1846" s="173"/>
      <c r="H1846" s="183"/>
      <c r="I1846" s="175"/>
      <c r="J1846" s="175"/>
      <c r="K1846" s="187"/>
      <c r="L1846" s="184"/>
      <c r="M1846" s="180"/>
      <c r="N1846" s="181"/>
      <c r="O1846" s="175"/>
      <c r="P1846" s="182"/>
    </row>
    <row r="1847" spans="1:16" s="172" customFormat="1">
      <c r="A1847" s="1138"/>
      <c r="B1847" s="1133"/>
      <c r="C1847" s="173"/>
      <c r="D1847" s="185"/>
      <c r="E1847" s="175"/>
      <c r="F1847" s="182"/>
      <c r="G1847" s="173"/>
      <c r="H1847" s="186"/>
      <c r="I1847" s="175"/>
      <c r="J1847" s="175"/>
      <c r="K1847" s="187"/>
      <c r="L1847" s="184"/>
      <c r="M1847" s="180"/>
      <c r="N1847" s="181"/>
      <c r="O1847" s="175"/>
      <c r="P1847" s="182"/>
    </row>
    <row r="1848" spans="1:16" s="172" customFormat="1">
      <c r="A1848" s="1138"/>
      <c r="B1848" s="1133"/>
      <c r="C1848" s="173"/>
      <c r="D1848" s="174"/>
      <c r="E1848" s="175"/>
      <c r="F1848" s="188"/>
      <c r="G1848" s="198"/>
      <c r="H1848" s="183"/>
      <c r="I1848" s="191"/>
      <c r="J1848" s="175"/>
      <c r="K1848" s="178"/>
      <c r="L1848" s="189"/>
      <c r="M1848" s="190"/>
      <c r="N1848" s="181"/>
      <c r="O1848" s="175"/>
      <c r="P1848" s="182"/>
    </row>
    <row r="1849" spans="1:16" s="172" customFormat="1">
      <c r="A1849" s="1138"/>
      <c r="B1849" s="1133"/>
      <c r="C1849" s="173"/>
      <c r="D1849" s="174"/>
      <c r="E1849" s="175"/>
      <c r="F1849" s="182"/>
      <c r="G1849" s="173"/>
      <c r="H1849" s="183"/>
      <c r="I1849" s="191"/>
      <c r="J1849" s="175"/>
      <c r="K1849" s="178"/>
      <c r="L1849" s="184"/>
      <c r="M1849" s="180"/>
      <c r="N1849" s="181"/>
      <c r="O1849" s="175"/>
      <c r="P1849" s="182"/>
    </row>
    <row r="1850" spans="1:16" s="172" customFormat="1">
      <c r="A1850" s="1138"/>
      <c r="B1850" s="1133"/>
      <c r="C1850" s="173"/>
      <c r="D1850" s="174"/>
      <c r="E1850" s="175"/>
      <c r="F1850" s="182"/>
      <c r="G1850" s="219"/>
      <c r="H1850" s="183"/>
      <c r="I1850" s="175"/>
      <c r="J1850" s="175"/>
      <c r="K1850" s="178"/>
      <c r="L1850" s="184"/>
      <c r="M1850" s="180"/>
      <c r="N1850" s="181"/>
      <c r="O1850" s="175"/>
      <c r="P1850" s="182"/>
    </row>
    <row r="1851" spans="1:16" s="172" customFormat="1">
      <c r="A1851" s="1138"/>
      <c r="B1851" s="1133"/>
      <c r="C1851" s="173"/>
      <c r="D1851" s="174"/>
      <c r="E1851" s="175"/>
      <c r="F1851" s="188"/>
      <c r="G1851" s="173"/>
      <c r="H1851" s="183"/>
      <c r="I1851" s="191"/>
      <c r="J1851" s="175"/>
      <c r="K1851" s="178"/>
      <c r="L1851" s="184"/>
      <c r="M1851" s="180"/>
      <c r="N1851" s="181"/>
      <c r="O1851" s="175"/>
      <c r="P1851" s="182"/>
    </row>
    <row r="1852" spans="1:16" s="172" customFormat="1">
      <c r="A1852" s="1138"/>
      <c r="B1852" s="1133"/>
      <c r="C1852" s="173"/>
      <c r="D1852" s="174"/>
      <c r="E1852" s="175"/>
      <c r="F1852" s="182"/>
      <c r="G1852" s="173"/>
      <c r="H1852" s="183"/>
      <c r="I1852" s="191"/>
      <c r="J1852" s="175"/>
      <c r="K1852" s="178"/>
      <c r="L1852" s="184"/>
      <c r="M1852" s="180"/>
      <c r="N1852" s="181"/>
      <c r="O1852" s="175"/>
      <c r="P1852" s="182"/>
    </row>
    <row r="1853" spans="1:16" s="172" customFormat="1">
      <c r="A1853" s="1138"/>
      <c r="B1853" s="1133"/>
      <c r="C1853" s="192"/>
      <c r="D1853" s="193"/>
      <c r="E1853" s="194"/>
      <c r="F1853" s="195"/>
      <c r="G1853" s="173"/>
      <c r="H1853" s="177"/>
      <c r="I1853" s="175"/>
      <c r="J1853" s="175"/>
      <c r="K1853" s="178"/>
      <c r="L1853" s="184"/>
      <c r="M1853" s="180"/>
      <c r="N1853" s="196"/>
      <c r="O1853" s="194"/>
      <c r="P1853" s="195"/>
    </row>
    <row r="1854" spans="1:16" s="172" customFormat="1">
      <c r="A1854" s="1138"/>
      <c r="B1854" s="1133"/>
      <c r="C1854" s="192"/>
      <c r="D1854" s="193"/>
      <c r="E1854" s="194"/>
      <c r="F1854" s="195"/>
      <c r="G1854" s="198"/>
      <c r="H1854" s="183"/>
      <c r="I1854" s="191"/>
      <c r="J1854" s="175"/>
      <c r="K1854" s="178"/>
      <c r="L1854" s="184"/>
      <c r="M1854" s="180"/>
      <c r="N1854" s="196"/>
      <c r="O1854" s="194"/>
      <c r="P1854" s="195"/>
    </row>
    <row r="1855" spans="1:16" s="172" customFormat="1">
      <c r="A1855" s="1138"/>
      <c r="B1855" s="1133"/>
      <c r="C1855" s="192"/>
      <c r="D1855" s="193"/>
      <c r="E1855" s="194"/>
      <c r="F1855" s="195"/>
      <c r="G1855" s="173"/>
      <c r="H1855" s="199"/>
      <c r="I1855" s="191"/>
      <c r="J1855" s="200"/>
      <c r="K1855" s="197"/>
      <c r="L1855" s="184"/>
      <c r="M1855" s="180"/>
      <c r="N1855" s="196"/>
      <c r="O1855" s="194"/>
      <c r="P1855" s="195"/>
    </row>
    <row r="1856" spans="1:16" s="172" customFormat="1">
      <c r="A1856" s="1138"/>
      <c r="B1856" s="1133"/>
      <c r="C1856" s="192"/>
      <c r="D1856" s="193"/>
      <c r="E1856" s="194"/>
      <c r="F1856" s="195"/>
      <c r="G1856" s="173"/>
      <c r="H1856" s="201"/>
      <c r="I1856" s="175"/>
      <c r="J1856" s="175"/>
      <c r="K1856" s="178"/>
      <c r="L1856" s="184"/>
      <c r="M1856" s="180"/>
      <c r="N1856" s="196"/>
      <c r="O1856" s="194"/>
      <c r="P1856" s="195"/>
    </row>
    <row r="1857" spans="1:16" s="172" customFormat="1">
      <c r="A1857" s="1138"/>
      <c r="B1857" s="1133"/>
      <c r="C1857" s="192"/>
      <c r="D1857" s="193"/>
      <c r="E1857" s="194"/>
      <c r="F1857" s="195"/>
      <c r="G1857" s="198"/>
      <c r="H1857" s="183"/>
      <c r="I1857" s="200"/>
      <c r="J1857" s="200"/>
      <c r="K1857" s="197"/>
      <c r="L1857" s="184"/>
      <c r="M1857" s="180"/>
      <c r="N1857" s="196"/>
      <c r="O1857" s="194"/>
      <c r="P1857" s="195"/>
    </row>
    <row r="1858" spans="1:16" s="172" customFormat="1">
      <c r="A1858" s="1138"/>
      <c r="B1858" s="1133"/>
      <c r="C1858" s="192"/>
      <c r="D1858" s="193"/>
      <c r="E1858" s="194"/>
      <c r="F1858" s="195"/>
      <c r="G1858" s="173"/>
      <c r="H1858" s="183"/>
      <c r="I1858" s="200"/>
      <c r="J1858" s="200"/>
      <c r="K1858" s="197"/>
      <c r="L1858" s="179"/>
      <c r="M1858" s="180"/>
      <c r="N1858" s="196"/>
      <c r="O1858" s="194"/>
      <c r="P1858" s="195"/>
    </row>
    <row r="1859" spans="1:16" s="172" customFormat="1">
      <c r="A1859" s="1138"/>
      <c r="B1859" s="1133"/>
      <c r="C1859" s="192"/>
      <c r="D1859" s="193"/>
      <c r="E1859" s="194"/>
      <c r="F1859" s="195"/>
      <c r="G1859" s="192"/>
      <c r="H1859" s="201"/>
      <c r="I1859" s="202"/>
      <c r="J1859" s="202"/>
      <c r="K1859" s="203"/>
      <c r="L1859" s="204"/>
      <c r="M1859" s="190"/>
      <c r="N1859" s="196"/>
      <c r="O1859" s="194"/>
      <c r="P1859" s="195"/>
    </row>
    <row r="1860" spans="1:16" s="172" customFormat="1">
      <c r="A1860" s="1138"/>
      <c r="B1860" s="1133"/>
      <c r="C1860" s="192"/>
      <c r="D1860" s="193"/>
      <c r="E1860" s="194"/>
      <c r="F1860" s="195"/>
      <c r="G1860" s="192"/>
      <c r="H1860" s="201"/>
      <c r="I1860" s="202"/>
      <c r="J1860" s="202"/>
      <c r="K1860" s="203"/>
      <c r="L1860" s="204"/>
      <c r="M1860" s="190"/>
      <c r="N1860" s="196"/>
      <c r="O1860" s="194"/>
      <c r="P1860" s="195"/>
    </row>
    <row r="1861" spans="1:16" s="172" customFormat="1">
      <c r="A1861" s="1138"/>
      <c r="B1861" s="1133"/>
      <c r="C1861" s="192"/>
      <c r="D1861" s="193"/>
      <c r="E1861" s="194"/>
      <c r="F1861" s="195"/>
      <c r="G1861" s="192"/>
      <c r="H1861" s="201"/>
      <c r="I1861" s="202"/>
      <c r="J1861" s="202"/>
      <c r="K1861" s="203"/>
      <c r="L1861" s="204"/>
      <c r="M1861" s="190"/>
      <c r="N1861" s="196"/>
      <c r="O1861" s="194"/>
      <c r="P1861" s="195"/>
    </row>
    <row r="1862" spans="1:16" s="172" customFormat="1" ht="17.25" thickBot="1">
      <c r="A1862" s="1139"/>
      <c r="B1862" s="1134"/>
      <c r="C1862" s="205"/>
      <c r="D1862" s="206"/>
      <c r="E1862" s="207"/>
      <c r="F1862" s="208"/>
      <c r="G1862" s="209"/>
      <c r="H1862" s="210"/>
      <c r="I1862" s="211"/>
      <c r="J1862" s="211"/>
      <c r="K1862" s="212"/>
      <c r="L1862" s="213"/>
      <c r="M1862" s="214"/>
      <c r="N1862" s="215"/>
      <c r="O1862" s="207"/>
      <c r="P1862" s="208"/>
    </row>
    <row r="1863" spans="1:16" s="71" customFormat="1" ht="18" customHeight="1" thickTop="1" thickBot="1">
      <c r="A1863" s="1135">
        <f>A1757+1</f>
        <v>46161</v>
      </c>
      <c r="B1863" s="90" t="s">
        <v>162</v>
      </c>
      <c r="C1863" s="1095" t="s">
        <v>693</v>
      </c>
      <c r="D1863" s="91" t="s">
        <v>114</v>
      </c>
      <c r="E1863" s="92" t="s">
        <v>164</v>
      </c>
      <c r="F1863" s="93"/>
      <c r="G1863" s="90" t="s">
        <v>162</v>
      </c>
      <c r="H1863" s="1098" t="s">
        <v>163</v>
      </c>
      <c r="I1863" s="91" t="s">
        <v>114</v>
      </c>
      <c r="J1863" s="92" t="s">
        <v>164</v>
      </c>
      <c r="K1863" s="93"/>
      <c r="L1863" s="90" t="s">
        <v>162</v>
      </c>
      <c r="M1863" s="1099" t="s">
        <v>163</v>
      </c>
      <c r="N1863" s="91" t="s">
        <v>114</v>
      </c>
      <c r="O1863" s="92" t="s">
        <v>164</v>
      </c>
      <c r="P1863" s="93"/>
    </row>
    <row r="1864" spans="1:16" ht="18" customHeight="1">
      <c r="A1864" s="1136"/>
      <c r="B1864" s="1100"/>
      <c r="C1864" s="1096"/>
      <c r="D1864" s="94" t="s">
        <v>116</v>
      </c>
      <c r="E1864" s="95" t="s">
        <v>142</v>
      </c>
      <c r="F1864" s="93"/>
      <c r="G1864" s="1100"/>
      <c r="H1864" s="1098"/>
      <c r="I1864" s="94" t="s">
        <v>116</v>
      </c>
      <c r="J1864" s="95" t="s">
        <v>142</v>
      </c>
      <c r="K1864" s="93"/>
      <c r="L1864" s="1100"/>
      <c r="M1864" s="1099"/>
      <c r="N1864" s="94" t="s">
        <v>116</v>
      </c>
      <c r="O1864" s="95" t="s">
        <v>142</v>
      </c>
      <c r="P1864" s="93"/>
    </row>
    <row r="1865" spans="1:16" ht="17.25" thickBot="1">
      <c r="A1865" s="1136"/>
      <c r="B1865" s="1101"/>
      <c r="C1865" s="1096"/>
      <c r="D1865" s="94" t="s">
        <v>165</v>
      </c>
      <c r="E1865" s="96" t="s">
        <v>166</v>
      </c>
      <c r="F1865" s="98"/>
      <c r="G1865" s="1101"/>
      <c r="H1865" s="1098"/>
      <c r="I1865" s="94" t="s">
        <v>165</v>
      </c>
      <c r="J1865" s="96" t="s">
        <v>166</v>
      </c>
      <c r="K1865" s="98"/>
      <c r="L1865" s="1101"/>
      <c r="M1865" s="1099"/>
      <c r="N1865" s="94" t="s">
        <v>165</v>
      </c>
      <c r="O1865" s="96" t="s">
        <v>166</v>
      </c>
      <c r="P1865" s="98"/>
    </row>
    <row r="1866" spans="1:16" ht="17.25" thickBot="1">
      <c r="A1866" s="1136"/>
      <c r="B1866" s="90" t="s">
        <v>167</v>
      </c>
      <c r="C1866" s="1096"/>
      <c r="D1866" s="94"/>
      <c r="E1866" s="96"/>
      <c r="F1866" s="97"/>
      <c r="G1866" s="90" t="s">
        <v>167</v>
      </c>
      <c r="H1866" s="1098"/>
      <c r="I1866" s="94" t="s">
        <v>120</v>
      </c>
      <c r="J1866" s="96" t="s">
        <v>148</v>
      </c>
      <c r="K1866" s="97"/>
      <c r="L1866" s="90" t="s">
        <v>167</v>
      </c>
      <c r="M1866" s="1099"/>
      <c r="N1866" s="94" t="s">
        <v>120</v>
      </c>
      <c r="O1866" s="96" t="s">
        <v>148</v>
      </c>
      <c r="P1866" s="97"/>
    </row>
    <row r="1867" spans="1:16">
      <c r="A1867" s="1136"/>
      <c r="B1867" s="1081"/>
      <c r="C1867" s="1096"/>
      <c r="D1867" s="94"/>
      <c r="E1867" s="96"/>
      <c r="F1867" s="97"/>
      <c r="G1867" s="1081"/>
      <c r="H1867" s="1098"/>
      <c r="I1867" s="94"/>
      <c r="J1867" s="96"/>
      <c r="K1867" s="97"/>
      <c r="L1867" s="1081"/>
      <c r="M1867" s="1099"/>
      <c r="N1867" s="94"/>
      <c r="O1867" s="96"/>
      <c r="P1867" s="97"/>
    </row>
    <row r="1868" spans="1:16">
      <c r="A1868" s="1136"/>
      <c r="B1868" s="1082"/>
      <c r="C1868" s="1096"/>
      <c r="D1868" s="94"/>
      <c r="E1868" s="96"/>
      <c r="F1868" s="97"/>
      <c r="G1868" s="1082"/>
      <c r="H1868" s="1098"/>
      <c r="I1868" s="94"/>
      <c r="J1868" s="96"/>
      <c r="K1868" s="97"/>
      <c r="L1868" s="1082"/>
      <c r="M1868" s="1099"/>
      <c r="N1868" s="94"/>
      <c r="O1868" s="96"/>
      <c r="P1868" s="97"/>
    </row>
    <row r="1869" spans="1:16">
      <c r="A1869" s="1136"/>
      <c r="B1869" s="1083"/>
      <c r="C1869" s="1096"/>
      <c r="D1869" s="94"/>
      <c r="E1869" s="96"/>
      <c r="F1869" s="93"/>
      <c r="G1869" s="1083"/>
      <c r="H1869" s="1098"/>
      <c r="I1869" s="94"/>
      <c r="J1869" s="96"/>
      <c r="K1869" s="93"/>
      <c r="L1869" s="1083"/>
      <c r="M1869" s="1099"/>
      <c r="N1869" s="94"/>
      <c r="O1869" s="96"/>
      <c r="P1869" s="93"/>
    </row>
    <row r="1870" spans="1:16">
      <c r="A1870" s="1136"/>
      <c r="B1870" s="1082"/>
      <c r="C1870" s="1096"/>
      <c r="D1870" s="94"/>
      <c r="E1870" s="96"/>
      <c r="F1870" s="99"/>
      <c r="G1870" s="1082"/>
      <c r="H1870" s="1098"/>
      <c r="I1870" s="94"/>
      <c r="J1870" s="96"/>
      <c r="K1870" s="99"/>
      <c r="L1870" s="1082"/>
      <c r="M1870" s="1099"/>
      <c r="N1870" s="94"/>
      <c r="O1870" s="96"/>
      <c r="P1870" s="93"/>
    </row>
    <row r="1871" spans="1:16">
      <c r="A1871" s="1136"/>
      <c r="B1871" s="1083"/>
      <c r="C1871" s="1096"/>
      <c r="D1871" s="94"/>
      <c r="E1871" s="96"/>
      <c r="F1871" s="102"/>
      <c r="G1871" s="1083"/>
      <c r="H1871" s="1098"/>
      <c r="I1871" s="94"/>
      <c r="J1871" s="96"/>
      <c r="K1871" s="102"/>
      <c r="L1871" s="1083"/>
      <c r="M1871" s="1099"/>
      <c r="N1871" s="94"/>
      <c r="O1871" s="96"/>
      <c r="P1871" s="99"/>
    </row>
    <row r="1872" spans="1:16" ht="17.25" thickBot="1">
      <c r="A1872" s="1136"/>
      <c r="B1872" s="1082"/>
      <c r="C1872" s="1096"/>
      <c r="D1872" s="94"/>
      <c r="E1872" s="96"/>
      <c r="F1872" s="99"/>
      <c r="G1872" s="1082"/>
      <c r="H1872" s="1098"/>
      <c r="I1872" s="94"/>
      <c r="J1872" s="96"/>
      <c r="K1872" s="99"/>
      <c r="L1872" s="1082"/>
      <c r="M1872" s="1099"/>
      <c r="N1872" s="94"/>
      <c r="O1872" s="96"/>
      <c r="P1872" s="99"/>
    </row>
    <row r="1873" spans="1:16" ht="17.25" thickBot="1">
      <c r="A1873" s="1136"/>
      <c r="B1873" s="100" t="s">
        <v>168</v>
      </c>
      <c r="C1873" s="1096"/>
      <c r="D1873" s="94"/>
      <c r="E1873" s="96"/>
      <c r="F1873" s="99"/>
      <c r="G1873" s="100" t="s">
        <v>168</v>
      </c>
      <c r="H1873" s="1098"/>
      <c r="I1873" s="94"/>
      <c r="J1873" s="96"/>
      <c r="K1873" s="99"/>
      <c r="L1873" s="100" t="s">
        <v>168</v>
      </c>
      <c r="M1873" s="1099"/>
      <c r="N1873" s="94"/>
      <c r="O1873" s="96"/>
      <c r="P1873" s="99"/>
    </row>
    <row r="1874" spans="1:16">
      <c r="A1874" s="1136"/>
      <c r="B1874" s="1111"/>
      <c r="C1874" s="1096"/>
      <c r="D1874" s="94"/>
      <c r="E1874" s="96"/>
      <c r="F1874" s="99"/>
      <c r="G1874" s="1111"/>
      <c r="H1874" s="1098"/>
      <c r="I1874" s="94"/>
      <c r="J1874" s="96"/>
      <c r="K1874" s="99"/>
      <c r="L1874" s="1111"/>
      <c r="M1874" s="1099"/>
      <c r="N1874" s="94"/>
      <c r="O1874" s="96"/>
      <c r="P1874" s="99"/>
    </row>
    <row r="1875" spans="1:16">
      <c r="A1875" s="1136"/>
      <c r="B1875" s="1112"/>
      <c r="C1875" s="1096"/>
      <c r="D1875" s="94"/>
      <c r="E1875" s="96"/>
      <c r="F1875" s="99"/>
      <c r="G1875" s="1112"/>
      <c r="H1875" s="1098"/>
      <c r="I1875" s="94"/>
      <c r="J1875" s="96"/>
      <c r="K1875" s="99"/>
      <c r="L1875" s="1112"/>
      <c r="M1875" s="1099"/>
      <c r="N1875" s="94"/>
      <c r="O1875" s="96"/>
      <c r="P1875" s="97"/>
    </row>
    <row r="1876" spans="1:16" ht="17.25" thickBot="1">
      <c r="A1876" s="1136"/>
      <c r="B1876" s="1113"/>
      <c r="C1876" s="1096"/>
      <c r="D1876" s="94"/>
      <c r="E1876" s="96"/>
      <c r="F1876" s="97"/>
      <c r="G1876" s="1113"/>
      <c r="H1876" s="1098"/>
      <c r="I1876" s="94"/>
      <c r="J1876" s="96"/>
      <c r="K1876" s="97"/>
      <c r="L1876" s="1113"/>
      <c r="M1876" s="1099"/>
      <c r="N1876" s="94"/>
      <c r="O1876" s="96"/>
      <c r="P1876" s="97"/>
    </row>
    <row r="1877" spans="1:16" ht="17.25" thickBot="1">
      <c r="A1877" s="1136"/>
      <c r="B1877" s="100" t="s">
        <v>123</v>
      </c>
      <c r="C1877" s="1096"/>
      <c r="D1877" s="94"/>
      <c r="E1877" s="96"/>
      <c r="F1877" s="97"/>
      <c r="G1877" s="100" t="s">
        <v>123</v>
      </c>
      <c r="H1877" s="1098"/>
      <c r="I1877" s="94"/>
      <c r="J1877" s="96"/>
      <c r="K1877" s="97"/>
      <c r="L1877" s="100" t="s">
        <v>123</v>
      </c>
      <c r="M1877" s="1099"/>
      <c r="N1877" s="94"/>
      <c r="O1877" s="96"/>
      <c r="P1877" s="97"/>
    </row>
    <row r="1878" spans="1:16">
      <c r="A1878" s="1136"/>
      <c r="B1878" s="1106"/>
      <c r="C1878" s="1096"/>
      <c r="D1878" s="94"/>
      <c r="E1878" s="96"/>
      <c r="F1878" s="97"/>
      <c r="G1878" s="1106"/>
      <c r="H1878" s="1098"/>
      <c r="I1878" s="94"/>
      <c r="J1878" s="96"/>
      <c r="K1878" s="97"/>
      <c r="L1878" s="1106"/>
      <c r="M1878" s="1099"/>
      <c r="N1878" s="94"/>
      <c r="O1878" s="96"/>
      <c r="P1878" s="97"/>
    </row>
    <row r="1879" spans="1:16">
      <c r="A1879" s="1136"/>
      <c r="B1879" s="1107"/>
      <c r="C1879" s="1096"/>
      <c r="D1879" s="94"/>
      <c r="E1879" s="96"/>
      <c r="F1879" s="97"/>
      <c r="G1879" s="1107"/>
      <c r="H1879" s="1098"/>
      <c r="I1879" s="94"/>
      <c r="J1879" s="96"/>
      <c r="K1879" s="97"/>
      <c r="L1879" s="1107"/>
      <c r="M1879" s="1099"/>
      <c r="N1879" s="94"/>
      <c r="O1879" s="96"/>
      <c r="P1879" s="97"/>
    </row>
    <row r="1880" spans="1:16" ht="17.25" thickBot="1">
      <c r="A1880" s="1136"/>
      <c r="B1880" s="1108"/>
      <c r="C1880" s="1096"/>
      <c r="D1880" s="94"/>
      <c r="E1880" s="96"/>
      <c r="F1880" s="97"/>
      <c r="G1880" s="1108"/>
      <c r="H1880" s="1098"/>
      <c r="I1880" s="94"/>
      <c r="J1880" s="96"/>
      <c r="K1880" s="97"/>
      <c r="L1880" s="1108"/>
      <c r="M1880" s="1099"/>
      <c r="N1880" s="94"/>
      <c r="O1880" s="96"/>
      <c r="P1880" s="97"/>
    </row>
    <row r="1881" spans="1:16">
      <c r="A1881" s="1136"/>
      <c r="B1881" s="1109" t="s">
        <v>124</v>
      </c>
      <c r="C1881" s="1096"/>
      <c r="D1881" s="94"/>
      <c r="E1881" s="96"/>
      <c r="F1881" s="97"/>
      <c r="G1881" s="1109" t="s">
        <v>124</v>
      </c>
      <c r="H1881" s="1098"/>
      <c r="I1881" s="94"/>
      <c r="J1881" s="96"/>
      <c r="K1881" s="97"/>
      <c r="L1881" s="1109" t="s">
        <v>124</v>
      </c>
      <c r="M1881" s="1099"/>
      <c r="N1881" s="94"/>
      <c r="O1881" s="96"/>
      <c r="P1881" s="97"/>
    </row>
    <row r="1882" spans="1:16" ht="17.25" thickBot="1">
      <c r="A1882" s="1136"/>
      <c r="B1882" s="1110"/>
      <c r="C1882" s="1096"/>
      <c r="D1882" s="94"/>
      <c r="E1882" s="96"/>
      <c r="F1882" s="97"/>
      <c r="G1882" s="1110"/>
      <c r="H1882" s="1098"/>
      <c r="I1882" s="94"/>
      <c r="J1882" s="96"/>
      <c r="K1882" s="97"/>
      <c r="L1882" s="1110"/>
      <c r="M1882" s="1099"/>
      <c r="N1882" s="94"/>
      <c r="O1882" s="96"/>
      <c r="P1882" s="93"/>
    </row>
    <row r="1883" spans="1:16" ht="17.25" thickTop="1">
      <c r="A1883" s="1136"/>
      <c r="B1883" s="1102" t="s">
        <v>125</v>
      </c>
      <c r="C1883" s="1096"/>
      <c r="D1883" s="94"/>
      <c r="E1883" s="96"/>
      <c r="F1883" s="93"/>
      <c r="G1883" s="1102" t="s">
        <v>125</v>
      </c>
      <c r="H1883" s="1098"/>
      <c r="I1883" s="94"/>
      <c r="J1883" s="96"/>
      <c r="K1883" s="93"/>
      <c r="L1883" s="1102" t="s">
        <v>125</v>
      </c>
      <c r="M1883" s="1099"/>
      <c r="N1883" s="94"/>
      <c r="O1883" s="96"/>
      <c r="P1883" s="97"/>
    </row>
    <row r="1884" spans="1:16" ht="17.25" thickBot="1">
      <c r="A1884" s="1136"/>
      <c r="B1884" s="1103"/>
      <c r="C1884" s="1096"/>
      <c r="D1884" s="94"/>
      <c r="E1884" s="96"/>
      <c r="F1884" s="93"/>
      <c r="G1884" s="1103"/>
      <c r="H1884" s="1098"/>
      <c r="I1884" s="94"/>
      <c r="J1884" s="96"/>
      <c r="K1884" s="93"/>
      <c r="L1884" s="1103"/>
      <c r="M1884" s="1099"/>
      <c r="N1884" s="94"/>
      <c r="O1884" s="96"/>
      <c r="P1884" s="101"/>
    </row>
    <row r="1885" spans="1:16">
      <c r="A1885" s="1136"/>
      <c r="B1885" s="1104"/>
      <c r="C1885" s="1096"/>
      <c r="D1885" s="94"/>
      <c r="E1885" s="96"/>
      <c r="F1885" s="97"/>
      <c r="G1885" s="1104"/>
      <c r="H1885" s="1098"/>
      <c r="I1885" s="94"/>
      <c r="J1885" s="96"/>
      <c r="K1885" s="97"/>
      <c r="L1885" s="1104"/>
      <c r="M1885" s="1099"/>
      <c r="N1885" s="94"/>
      <c r="O1885" s="96"/>
      <c r="P1885" s="103"/>
    </row>
    <row r="1886" spans="1:16" ht="17.25" thickBot="1">
      <c r="A1886" s="1136"/>
      <c r="B1886" s="1105"/>
      <c r="C1886" s="1096"/>
      <c r="D1886" s="94"/>
      <c r="E1886" s="96"/>
      <c r="F1886" s="97"/>
      <c r="G1886" s="1105"/>
      <c r="H1886" s="1098"/>
      <c r="I1886" s="94"/>
      <c r="J1886" s="96"/>
      <c r="K1886" s="97"/>
      <c r="L1886" s="1105"/>
      <c r="M1886" s="1099"/>
      <c r="N1886" s="94"/>
      <c r="O1886" s="96"/>
      <c r="P1886" s="104"/>
    </row>
    <row r="1887" spans="1:16">
      <c r="A1887" s="1136"/>
      <c r="B1887" s="1116" t="s">
        <v>126</v>
      </c>
      <c r="C1887" s="1096"/>
      <c r="D1887" s="94"/>
      <c r="E1887" s="96"/>
      <c r="F1887" s="93"/>
      <c r="G1887" s="1116" t="s">
        <v>126</v>
      </c>
      <c r="H1887" s="1098"/>
      <c r="I1887" s="94"/>
      <c r="J1887" s="96"/>
      <c r="K1887" s="93"/>
      <c r="L1887" s="1116" t="s">
        <v>126</v>
      </c>
      <c r="M1887" s="1099"/>
      <c r="N1887" s="94"/>
      <c r="O1887" s="96"/>
      <c r="P1887" s="99"/>
    </row>
    <row r="1888" spans="1:16" ht="17.25" thickBot="1">
      <c r="A1888" s="1136"/>
      <c r="B1888" s="1103"/>
      <c r="C1888" s="1096"/>
      <c r="D1888" s="94"/>
      <c r="E1888" s="96"/>
      <c r="F1888" s="101"/>
      <c r="G1888" s="1103"/>
      <c r="H1888" s="1098"/>
      <c r="I1888" s="94"/>
      <c r="J1888" s="96"/>
      <c r="K1888" s="101"/>
      <c r="L1888" s="1103"/>
      <c r="M1888" s="1099"/>
      <c r="N1888" s="94"/>
      <c r="O1888" s="96"/>
      <c r="P1888" s="104"/>
    </row>
    <row r="1889" spans="1:16">
      <c r="A1889" s="1136"/>
      <c r="B1889" s="1104"/>
      <c r="C1889" s="1096"/>
      <c r="D1889" s="94"/>
      <c r="E1889" s="96"/>
      <c r="F1889" s="102"/>
      <c r="G1889" s="1104"/>
      <c r="H1889" s="1098"/>
      <c r="I1889" s="94"/>
      <c r="J1889" s="96"/>
      <c r="K1889" s="103"/>
      <c r="L1889" s="1104"/>
      <c r="M1889" s="1099"/>
      <c r="N1889" s="94"/>
      <c r="O1889" s="96"/>
      <c r="P1889" s="93"/>
    </row>
    <row r="1890" spans="1:16" ht="17.25" thickBot="1">
      <c r="A1890" s="1136"/>
      <c r="B1890" s="1115"/>
      <c r="C1890" s="1096"/>
      <c r="D1890" s="94"/>
      <c r="E1890" s="96"/>
      <c r="F1890" s="99"/>
      <c r="G1890" s="1115"/>
      <c r="H1890" s="1098"/>
      <c r="I1890" s="94"/>
      <c r="J1890" s="96"/>
      <c r="K1890" s="104"/>
      <c r="L1890" s="1115"/>
      <c r="M1890" s="1099"/>
      <c r="N1890" s="94"/>
      <c r="O1890" s="96"/>
      <c r="P1890" s="97"/>
    </row>
    <row r="1891" spans="1:16">
      <c r="A1891" s="1136"/>
      <c r="B1891" s="1114" t="s">
        <v>127</v>
      </c>
      <c r="C1891" s="1096"/>
      <c r="D1891" s="94"/>
      <c r="E1891" s="96"/>
      <c r="F1891" s="103"/>
      <c r="G1891" s="1114" t="s">
        <v>127</v>
      </c>
      <c r="H1891" s="1098"/>
      <c r="I1891" s="94"/>
      <c r="J1891" s="96"/>
      <c r="K1891" s="104"/>
      <c r="L1891" s="1114" t="s">
        <v>127</v>
      </c>
      <c r="M1891" s="1099"/>
      <c r="N1891" s="94"/>
      <c r="O1891" s="114"/>
      <c r="P1891" s="97"/>
    </row>
    <row r="1892" spans="1:16" ht="17.25" thickBot="1">
      <c r="A1892" s="1136"/>
      <c r="B1892" s="1103"/>
      <c r="C1892" s="1096"/>
      <c r="D1892" s="94"/>
      <c r="E1892" s="96"/>
      <c r="F1892" s="104"/>
      <c r="G1892" s="1103"/>
      <c r="H1892" s="1098"/>
      <c r="I1892" s="94"/>
      <c r="J1892" s="96"/>
      <c r="K1892" s="99"/>
      <c r="L1892" s="1103"/>
      <c r="M1892" s="1099"/>
      <c r="N1892" s="113"/>
      <c r="O1892" s="96"/>
      <c r="P1892" s="112"/>
    </row>
    <row r="1893" spans="1:16">
      <c r="A1893" s="1136"/>
      <c r="B1893" s="1104"/>
      <c r="C1893" s="1096"/>
      <c r="D1893" s="94"/>
      <c r="E1893" s="96"/>
      <c r="F1893" s="104"/>
      <c r="G1893" s="1104"/>
      <c r="H1893" s="1098"/>
      <c r="I1893" s="94"/>
      <c r="J1893" s="96"/>
      <c r="K1893" s="104"/>
      <c r="L1893" s="1104"/>
      <c r="M1893" s="1099"/>
      <c r="N1893" s="113"/>
      <c r="O1893" s="114"/>
      <c r="P1893" s="97"/>
    </row>
    <row r="1894" spans="1:16" ht="17.25" thickBot="1">
      <c r="A1894" s="1136"/>
      <c r="B1894" s="1115"/>
      <c r="C1894" s="1096"/>
      <c r="D1894" s="94"/>
      <c r="E1894" s="96"/>
      <c r="F1894" s="99"/>
      <c r="G1894" s="1115"/>
      <c r="H1894" s="1098"/>
      <c r="I1894" s="94"/>
      <c r="J1894" s="96"/>
      <c r="K1894" s="93"/>
      <c r="L1894" s="1115"/>
      <c r="M1894" s="1099"/>
      <c r="N1894" s="94"/>
      <c r="O1894" s="114"/>
      <c r="P1894" s="104"/>
    </row>
    <row r="1895" spans="1:16">
      <c r="A1895" s="1136"/>
      <c r="B1895" s="1114" t="s">
        <v>128</v>
      </c>
      <c r="C1895" s="1096"/>
      <c r="D1895" s="94"/>
      <c r="E1895" s="96"/>
      <c r="F1895" s="104"/>
      <c r="G1895" s="1114" t="s">
        <v>128</v>
      </c>
      <c r="H1895" s="1098"/>
      <c r="I1895" s="94"/>
      <c r="J1895" s="96"/>
      <c r="K1895" s="97"/>
      <c r="L1895" s="1114" t="s">
        <v>128</v>
      </c>
      <c r="M1895" s="1099"/>
      <c r="N1895" s="94"/>
      <c r="O1895" s="96"/>
      <c r="P1895" s="97"/>
    </row>
    <row r="1896" spans="1:16" ht="17.25" thickBot="1">
      <c r="A1896" s="1136"/>
      <c r="B1896" s="1103"/>
      <c r="C1896" s="1096"/>
      <c r="D1896" s="94"/>
      <c r="E1896" s="96"/>
      <c r="F1896" s="93"/>
      <c r="G1896" s="1103"/>
      <c r="H1896" s="1098"/>
      <c r="I1896" s="94"/>
      <c r="J1896" s="114"/>
      <c r="K1896" s="97"/>
      <c r="L1896" s="1103"/>
      <c r="M1896" s="1099"/>
      <c r="N1896" s="113"/>
      <c r="O1896" s="114"/>
      <c r="P1896" s="97"/>
    </row>
    <row r="1897" spans="1:16">
      <c r="A1897" s="1136"/>
      <c r="B1897" s="1104"/>
      <c r="C1897" s="1096"/>
      <c r="D1897" s="94"/>
      <c r="E1897" s="96"/>
      <c r="F1897" s="97"/>
      <c r="G1897" s="1104"/>
      <c r="H1897" s="1098"/>
      <c r="I1897" s="94"/>
      <c r="J1897" s="96"/>
      <c r="K1897" s="97"/>
      <c r="L1897" s="1104"/>
      <c r="M1897" s="1099"/>
      <c r="N1897" s="113"/>
      <c r="O1897" s="114"/>
      <c r="P1897" s="97"/>
    </row>
    <row r="1898" spans="1:16" ht="17.25" thickBot="1">
      <c r="A1898" s="1136"/>
      <c r="B1898" s="1115"/>
      <c r="C1898" s="1096"/>
      <c r="D1898" s="94"/>
      <c r="E1898" s="96"/>
      <c r="F1898" s="93"/>
      <c r="G1898" s="1115"/>
      <c r="H1898" s="1098"/>
      <c r="I1898" s="94"/>
      <c r="J1898" s="114"/>
      <c r="K1898" s="97"/>
      <c r="L1898" s="1115"/>
      <c r="M1898" s="1099"/>
      <c r="N1898" s="94"/>
      <c r="O1898" s="114"/>
      <c r="P1898" s="97"/>
    </row>
    <row r="1899" spans="1:16">
      <c r="A1899" s="1136"/>
      <c r="B1899" s="1116" t="s">
        <v>129</v>
      </c>
      <c r="C1899" s="1096"/>
      <c r="D1899" s="94"/>
      <c r="E1899" s="96"/>
      <c r="F1899" s="93"/>
      <c r="G1899" s="1116" t="s">
        <v>129</v>
      </c>
      <c r="H1899" s="1098"/>
      <c r="I1899" s="94"/>
      <c r="J1899" s="114"/>
      <c r="K1899" s="97"/>
      <c r="L1899" s="1116" t="s">
        <v>129</v>
      </c>
      <c r="M1899" s="1099"/>
      <c r="N1899" s="113"/>
      <c r="O1899" s="114"/>
      <c r="P1899" s="97"/>
    </row>
    <row r="1900" spans="1:16" ht="17.25" thickBot="1">
      <c r="A1900" s="1136"/>
      <c r="B1900" s="1103"/>
      <c r="C1900" s="1096"/>
      <c r="D1900" s="94"/>
      <c r="E1900" s="96"/>
      <c r="F1900" s="93"/>
      <c r="G1900" s="1103"/>
      <c r="H1900" s="1098"/>
      <c r="I1900" s="94"/>
      <c r="J1900" s="114"/>
      <c r="K1900" s="97"/>
      <c r="L1900" s="1103"/>
      <c r="M1900" s="1099"/>
      <c r="N1900" s="94"/>
      <c r="O1900" s="114"/>
      <c r="P1900" s="97"/>
    </row>
    <row r="1901" spans="1:16">
      <c r="A1901" s="1136"/>
      <c r="B1901" s="106"/>
      <c r="C1901" s="1096"/>
      <c r="D1901" s="94"/>
      <c r="E1901" s="96"/>
      <c r="F1901" s="97"/>
      <c r="G1901" s="106"/>
      <c r="H1901" s="1098"/>
      <c r="I1901" s="94"/>
      <c r="J1901" s="96"/>
      <c r="K1901" s="112"/>
      <c r="L1901" s="106"/>
      <c r="M1901" s="1099"/>
      <c r="N1901" s="113"/>
      <c r="O1901" s="96"/>
      <c r="P1901" s="112"/>
    </row>
    <row r="1902" spans="1:16">
      <c r="A1902" s="1136"/>
      <c r="B1902" s="107"/>
      <c r="C1902" s="1096"/>
      <c r="D1902" s="94"/>
      <c r="E1902" s="96"/>
      <c r="F1902" s="93"/>
      <c r="G1902" s="107"/>
      <c r="H1902" s="1098"/>
      <c r="I1902" s="94"/>
      <c r="J1902" s="96"/>
      <c r="K1902" s="97"/>
      <c r="L1902" s="107"/>
      <c r="M1902" s="1099"/>
      <c r="N1902" s="113"/>
      <c r="O1902" s="114"/>
      <c r="P1902" s="97"/>
    </row>
    <row r="1903" spans="1:16">
      <c r="A1903" s="1136"/>
      <c r="B1903" s="109"/>
      <c r="C1903" s="1096"/>
      <c r="D1903" s="94"/>
      <c r="E1903" s="96"/>
      <c r="F1903" s="93"/>
      <c r="G1903" s="109"/>
      <c r="H1903" s="1098"/>
      <c r="I1903" s="113"/>
      <c r="J1903" s="114"/>
      <c r="K1903" s="97"/>
      <c r="L1903" s="109"/>
      <c r="M1903" s="1099"/>
      <c r="N1903" s="113"/>
      <c r="O1903" s="114"/>
      <c r="P1903" s="104"/>
    </row>
    <row r="1904" spans="1:16">
      <c r="A1904" s="1136"/>
      <c r="B1904" s="110"/>
      <c r="C1904" s="1096"/>
      <c r="D1904" s="94"/>
      <c r="E1904" s="96"/>
      <c r="F1904" s="93"/>
      <c r="G1904" s="110"/>
      <c r="H1904" s="1098"/>
      <c r="I1904" s="113"/>
      <c r="J1904" s="114"/>
      <c r="K1904" s="104"/>
      <c r="L1904" s="110"/>
      <c r="M1904" s="1099"/>
      <c r="N1904" s="111"/>
      <c r="O1904" s="96"/>
      <c r="P1904" s="97"/>
    </row>
    <row r="1905" spans="1:16">
      <c r="A1905" s="1136"/>
      <c r="B1905" s="109"/>
      <c r="C1905" s="1096"/>
      <c r="D1905" s="111"/>
      <c r="E1905" s="96"/>
      <c r="F1905" s="97"/>
      <c r="G1905" s="109"/>
      <c r="H1905" s="1098"/>
      <c r="I1905" s="111"/>
      <c r="J1905" s="96"/>
      <c r="K1905" s="112"/>
      <c r="L1905" s="109"/>
      <c r="M1905" s="1099"/>
      <c r="N1905" s="94"/>
      <c r="O1905" s="96"/>
      <c r="P1905" s="112"/>
    </row>
    <row r="1906" spans="1:16">
      <c r="A1906" s="1136"/>
      <c r="B1906" s="110"/>
      <c r="C1906" s="1096"/>
      <c r="D1906" s="94"/>
      <c r="E1906" s="96"/>
      <c r="F1906" s="108"/>
      <c r="G1906" s="110"/>
      <c r="H1906" s="1098"/>
      <c r="I1906" s="94"/>
      <c r="J1906" s="96"/>
      <c r="K1906" s="97"/>
      <c r="L1906" s="110"/>
      <c r="M1906" s="1099"/>
      <c r="N1906" s="113"/>
      <c r="O1906" s="114"/>
      <c r="P1906" s="97"/>
    </row>
    <row r="1907" spans="1:16">
      <c r="A1907" s="1136"/>
      <c r="B1907" s="109"/>
      <c r="C1907" s="1096"/>
      <c r="D1907" s="94"/>
      <c r="E1907" s="96"/>
      <c r="F1907" s="97"/>
      <c r="G1907" s="109"/>
      <c r="H1907" s="1098"/>
      <c r="I1907" s="113"/>
      <c r="J1907" s="114"/>
      <c r="K1907" s="97"/>
      <c r="L1907" s="109"/>
      <c r="M1907" s="1099"/>
      <c r="N1907" s="113"/>
      <c r="O1907" s="114"/>
      <c r="P1907" s="97"/>
    </row>
    <row r="1908" spans="1:16" ht="17.25" thickBot="1">
      <c r="A1908" s="1136"/>
      <c r="B1908" s="110"/>
      <c r="C1908" s="1097"/>
      <c r="D1908" s="115"/>
      <c r="E1908" s="116"/>
      <c r="F1908" s="117"/>
      <c r="G1908" s="110"/>
      <c r="H1908" s="1098"/>
      <c r="I1908" s="115"/>
      <c r="J1908" s="116"/>
      <c r="K1908" s="117"/>
      <c r="L1908" s="110"/>
      <c r="M1908" s="1099"/>
      <c r="N1908" s="115"/>
      <c r="O1908" s="116"/>
      <c r="P1908" s="117"/>
    </row>
    <row r="1909" spans="1:16">
      <c r="A1909" s="1094" t="str">
        <f>TEXT(A1863,"AAAA")</f>
        <v>星期二</v>
      </c>
      <c r="B1909" s="109"/>
      <c r="C1909" s="1095" t="s">
        <v>694</v>
      </c>
      <c r="D1909" s="118"/>
      <c r="E1909" s="119"/>
      <c r="F1909" s="97"/>
      <c r="G1909" s="109"/>
      <c r="H1909" s="1118" t="s">
        <v>130</v>
      </c>
      <c r="I1909" s="118"/>
      <c r="J1909" s="119"/>
      <c r="K1909" s="97"/>
      <c r="L1909" s="109"/>
      <c r="M1909" s="1120" t="s">
        <v>130</v>
      </c>
      <c r="N1909" s="118"/>
      <c r="O1909" s="119"/>
      <c r="P1909" s="97"/>
    </row>
    <row r="1910" spans="1:16">
      <c r="A1910" s="1094"/>
      <c r="B1910" s="110"/>
      <c r="C1910" s="1096"/>
      <c r="D1910" s="120"/>
      <c r="E1910" s="96"/>
      <c r="F1910" s="97"/>
      <c r="G1910" s="110"/>
      <c r="H1910" s="1098"/>
      <c r="I1910" s="94"/>
      <c r="J1910" s="96"/>
      <c r="K1910" s="97"/>
      <c r="L1910" s="110"/>
      <c r="M1910" s="1099"/>
      <c r="N1910" s="94"/>
      <c r="O1910" s="96"/>
      <c r="P1910" s="97"/>
    </row>
    <row r="1911" spans="1:16">
      <c r="A1911" s="1094"/>
      <c r="B1911" s="109"/>
      <c r="C1911" s="1096"/>
      <c r="D1911" s="120"/>
      <c r="E1911" s="96"/>
      <c r="F1911" s="97"/>
      <c r="G1911" s="109"/>
      <c r="H1911" s="1098"/>
      <c r="I1911" s="94"/>
      <c r="J1911" s="96"/>
      <c r="K1911" s="97"/>
      <c r="L1911" s="109"/>
      <c r="M1911" s="1099"/>
      <c r="N1911" s="94"/>
      <c r="O1911" s="96"/>
      <c r="P1911" s="97"/>
    </row>
    <row r="1912" spans="1:16">
      <c r="A1912" s="1094"/>
      <c r="B1912" s="110"/>
      <c r="C1912" s="1096"/>
      <c r="D1912" s="120"/>
      <c r="E1912" s="96"/>
      <c r="F1912" s="97"/>
      <c r="G1912" s="110"/>
      <c r="H1912" s="1098"/>
      <c r="I1912" s="94"/>
      <c r="J1912" s="96"/>
      <c r="K1912" s="97"/>
      <c r="L1912" s="110"/>
      <c r="M1912" s="1099"/>
      <c r="N1912" s="94"/>
      <c r="O1912" s="96"/>
      <c r="P1912" s="97"/>
    </row>
    <row r="1913" spans="1:16">
      <c r="A1913" s="1094"/>
      <c r="B1913" s="109"/>
      <c r="C1913" s="1096"/>
      <c r="D1913" s="120"/>
      <c r="E1913" s="96"/>
      <c r="F1913" s="97"/>
      <c r="G1913" s="109"/>
      <c r="H1913" s="1098"/>
      <c r="I1913" s="94"/>
      <c r="J1913" s="96"/>
      <c r="K1913" s="97"/>
      <c r="L1913" s="109"/>
      <c r="M1913" s="1099"/>
      <c r="N1913" s="94"/>
      <c r="O1913" s="96"/>
      <c r="P1913" s="97"/>
    </row>
    <row r="1914" spans="1:16">
      <c r="A1914" s="1094"/>
      <c r="B1914" s="110"/>
      <c r="C1914" s="1096"/>
      <c r="D1914" s="120"/>
      <c r="E1914" s="96"/>
      <c r="F1914" s="97"/>
      <c r="G1914" s="110"/>
      <c r="H1914" s="1098"/>
      <c r="I1914" s="94"/>
      <c r="J1914" s="96"/>
      <c r="K1914" s="97"/>
      <c r="L1914" s="110"/>
      <c r="M1914" s="1099"/>
      <c r="N1914" s="94"/>
      <c r="O1914" s="96"/>
      <c r="P1914" s="97"/>
    </row>
    <row r="1915" spans="1:16">
      <c r="A1915" s="1094"/>
      <c r="B1915" s="109"/>
      <c r="C1915" s="1096"/>
      <c r="D1915" s="120"/>
      <c r="E1915" s="96"/>
      <c r="F1915" s="97"/>
      <c r="G1915" s="109"/>
      <c r="H1915" s="1098"/>
      <c r="I1915" s="94"/>
      <c r="J1915" s="96"/>
      <c r="K1915" s="97"/>
      <c r="L1915" s="109"/>
      <c r="M1915" s="1099"/>
      <c r="N1915" s="94"/>
      <c r="O1915" s="96"/>
      <c r="P1915" s="97"/>
    </row>
    <row r="1916" spans="1:16">
      <c r="A1916" s="1094"/>
      <c r="B1916" s="110"/>
      <c r="C1916" s="1096"/>
      <c r="D1916" s="94"/>
      <c r="E1916" s="96"/>
      <c r="F1916" s="97"/>
      <c r="G1916" s="110"/>
      <c r="H1916" s="1098"/>
      <c r="I1916" s="94"/>
      <c r="J1916" s="96"/>
      <c r="K1916" s="97"/>
      <c r="L1916" s="110"/>
      <c r="M1916" s="1099"/>
      <c r="N1916" s="94"/>
      <c r="O1916" s="96"/>
      <c r="P1916" s="97"/>
    </row>
    <row r="1917" spans="1:16">
      <c r="A1917" s="1094"/>
      <c r="B1917" s="107"/>
      <c r="C1917" s="1096"/>
      <c r="D1917" s="113"/>
      <c r="E1917" s="114"/>
      <c r="F1917" s="104"/>
      <c r="G1917" s="107"/>
      <c r="H1917" s="1098"/>
      <c r="I1917" s="113"/>
      <c r="J1917" s="114"/>
      <c r="K1917" s="97"/>
      <c r="L1917" s="107"/>
      <c r="M1917" s="1099"/>
      <c r="N1917" s="113"/>
      <c r="O1917" s="114"/>
      <c r="P1917" s="97"/>
    </row>
    <row r="1918" spans="1:16" ht="17.25" thickBot="1">
      <c r="A1918" s="1094"/>
      <c r="B1918" s="107"/>
      <c r="C1918" s="1097"/>
      <c r="D1918" s="122" t="s">
        <v>132</v>
      </c>
      <c r="E1918" s="123" t="s">
        <v>133</v>
      </c>
      <c r="F1918" s="124"/>
      <c r="G1918" s="107"/>
      <c r="H1918" s="1127"/>
      <c r="I1918" s="122" t="s">
        <v>132</v>
      </c>
      <c r="J1918" s="123" t="s">
        <v>133</v>
      </c>
      <c r="K1918" s="97"/>
      <c r="L1918" s="107"/>
      <c r="M1918" s="1126"/>
      <c r="N1918" s="122" t="s">
        <v>132</v>
      </c>
      <c r="O1918" s="123" t="s">
        <v>133</v>
      </c>
      <c r="P1918" s="97"/>
    </row>
    <row r="1919" spans="1:16">
      <c r="A1919" s="105"/>
      <c r="B1919" s="109"/>
      <c r="C1919" s="1095" t="s">
        <v>695</v>
      </c>
      <c r="D1919" s="118"/>
      <c r="E1919" s="119"/>
      <c r="F1919" s="125"/>
      <c r="G1919" s="109"/>
      <c r="H1919" s="1118" t="s">
        <v>134</v>
      </c>
      <c r="I1919" s="118"/>
      <c r="J1919" s="119"/>
      <c r="K1919" s="125"/>
      <c r="L1919" s="109"/>
      <c r="M1919" s="1120" t="s">
        <v>134</v>
      </c>
      <c r="N1919" s="118"/>
      <c r="O1919" s="119"/>
      <c r="P1919" s="125"/>
    </row>
    <row r="1920" spans="1:16">
      <c r="A1920" s="105"/>
      <c r="B1920" s="110"/>
      <c r="C1920" s="1096"/>
      <c r="D1920" s="94"/>
      <c r="E1920" s="96"/>
      <c r="F1920" s="97"/>
      <c r="G1920" s="110"/>
      <c r="H1920" s="1098"/>
      <c r="I1920" s="94"/>
      <c r="J1920" s="96"/>
      <c r="K1920" s="97"/>
      <c r="L1920" s="110"/>
      <c r="M1920" s="1099"/>
      <c r="N1920" s="94"/>
      <c r="O1920" s="96"/>
      <c r="P1920" s="97"/>
    </row>
    <row r="1921" spans="1:16">
      <c r="A1921" s="105"/>
      <c r="B1921" s="126"/>
      <c r="C1921" s="1096"/>
      <c r="D1921" s="94"/>
      <c r="E1921" s="96"/>
      <c r="F1921" s="97"/>
      <c r="G1921" s="126"/>
      <c r="H1921" s="1098"/>
      <c r="I1921" s="94"/>
      <c r="J1921" s="96"/>
      <c r="K1921" s="97"/>
      <c r="L1921" s="126"/>
      <c r="M1921" s="1099"/>
      <c r="N1921" s="94"/>
      <c r="O1921" s="96"/>
      <c r="P1921" s="128"/>
    </row>
    <row r="1922" spans="1:16">
      <c r="A1922" s="105"/>
      <c r="B1922" s="107"/>
      <c r="C1922" s="1096"/>
      <c r="D1922" s="94"/>
      <c r="E1922" s="96"/>
      <c r="F1922" s="97"/>
      <c r="G1922" s="107"/>
      <c r="H1922" s="1098"/>
      <c r="I1922" s="94"/>
      <c r="J1922" s="96"/>
      <c r="K1922" s="97"/>
      <c r="L1922" s="107"/>
      <c r="M1922" s="1099"/>
      <c r="N1922" s="94"/>
      <c r="O1922" s="96"/>
      <c r="P1922" s="216"/>
    </row>
    <row r="1923" spans="1:16">
      <c r="A1923" s="105"/>
      <c r="B1923" s="109"/>
      <c r="C1923" s="1096"/>
      <c r="D1923" s="94"/>
      <c r="E1923" s="96"/>
      <c r="F1923" s="97"/>
      <c r="G1923" s="109"/>
      <c r="H1923" s="1098"/>
      <c r="I1923" s="94"/>
      <c r="J1923" s="96"/>
      <c r="K1923" s="97"/>
      <c r="L1923" s="109"/>
      <c r="M1923" s="1099"/>
      <c r="N1923" s="94"/>
      <c r="O1923" s="96"/>
      <c r="P1923" s="97"/>
    </row>
    <row r="1924" spans="1:16">
      <c r="A1924" s="105"/>
      <c r="B1924" s="110"/>
      <c r="C1924" s="1096"/>
      <c r="D1924" s="94"/>
      <c r="E1924" s="96"/>
      <c r="F1924" s="127"/>
      <c r="G1924" s="110"/>
      <c r="H1924" s="1098"/>
      <c r="I1924" s="94"/>
      <c r="J1924" s="96"/>
      <c r="K1924" s="127"/>
      <c r="L1924" s="110"/>
      <c r="M1924" s="1099"/>
      <c r="N1924" s="94"/>
      <c r="O1924" s="96"/>
      <c r="P1924" s="127"/>
    </row>
    <row r="1925" spans="1:16">
      <c r="A1925" s="105"/>
      <c r="B1925" s="109"/>
      <c r="C1925" s="1096"/>
      <c r="D1925" s="94"/>
      <c r="E1925" s="96"/>
      <c r="F1925" s="128"/>
      <c r="G1925" s="109"/>
      <c r="H1925" s="1098"/>
      <c r="I1925" s="94"/>
      <c r="J1925" s="96"/>
      <c r="K1925" s="128"/>
      <c r="L1925" s="109"/>
      <c r="M1925" s="1099"/>
      <c r="N1925" s="94"/>
      <c r="O1925" s="96"/>
      <c r="P1925" s="128"/>
    </row>
    <row r="1926" spans="1:16">
      <c r="A1926" s="105"/>
      <c r="B1926" s="110"/>
      <c r="C1926" s="1096"/>
      <c r="D1926" s="217"/>
      <c r="E1926" s="114"/>
      <c r="F1926" s="216"/>
      <c r="G1926" s="110"/>
      <c r="H1926" s="1098"/>
      <c r="I1926" s="113"/>
      <c r="J1926" s="114"/>
      <c r="K1926" s="216"/>
      <c r="L1926" s="110"/>
      <c r="M1926" s="1099"/>
      <c r="N1926" s="113"/>
      <c r="O1926" s="114"/>
      <c r="P1926" s="216"/>
    </row>
    <row r="1927" spans="1:16">
      <c r="A1927" s="105"/>
      <c r="B1927" s="109"/>
      <c r="C1927" s="1096"/>
      <c r="D1927" s="217"/>
      <c r="E1927" s="114"/>
      <c r="F1927" s="216"/>
      <c r="G1927" s="109"/>
      <c r="H1927" s="1098"/>
      <c r="I1927" s="113"/>
      <c r="J1927" s="114"/>
      <c r="K1927" s="216"/>
      <c r="L1927" s="109"/>
      <c r="M1927" s="1099"/>
      <c r="N1927" s="113"/>
      <c r="O1927" s="114"/>
      <c r="P1927" s="216"/>
    </row>
    <row r="1928" spans="1:16" ht="17.25" thickBot="1">
      <c r="A1928" s="105"/>
      <c r="B1928" s="110"/>
      <c r="C1928" s="1097"/>
      <c r="D1928" s="129"/>
      <c r="E1928" s="130"/>
      <c r="F1928" s="104"/>
      <c r="G1928" s="110"/>
      <c r="H1928" s="1127"/>
      <c r="I1928" s="113"/>
      <c r="J1928" s="130"/>
      <c r="K1928" s="104"/>
      <c r="L1928" s="110"/>
      <c r="M1928" s="1126"/>
      <c r="N1928" s="113"/>
      <c r="O1928" s="131"/>
      <c r="P1928" s="127"/>
    </row>
    <row r="1929" spans="1:16">
      <c r="A1929" s="132"/>
      <c r="B1929" s="109"/>
      <c r="C1929" s="1095" t="s">
        <v>696</v>
      </c>
      <c r="D1929" s="118" t="s">
        <v>136</v>
      </c>
      <c r="E1929" s="133" t="s">
        <v>137</v>
      </c>
      <c r="F1929" s="125"/>
      <c r="G1929" s="109"/>
      <c r="H1929" s="1118" t="s">
        <v>135</v>
      </c>
      <c r="I1929" s="118" t="s">
        <v>136</v>
      </c>
      <c r="J1929" s="133" t="s">
        <v>137</v>
      </c>
      <c r="K1929" s="125"/>
      <c r="L1929" s="109"/>
      <c r="M1929" s="1120" t="s">
        <v>135</v>
      </c>
      <c r="N1929" s="118" t="s">
        <v>136</v>
      </c>
      <c r="O1929" s="133" t="s">
        <v>137</v>
      </c>
      <c r="P1929" s="125"/>
    </row>
    <row r="1930" spans="1:16">
      <c r="A1930" s="132"/>
      <c r="B1930" s="110"/>
      <c r="C1930" s="1096"/>
      <c r="D1930" s="94" t="s">
        <v>141</v>
      </c>
      <c r="E1930" s="96" t="s">
        <v>142</v>
      </c>
      <c r="F1930" s="134"/>
      <c r="G1930" s="110"/>
      <c r="H1930" s="1098"/>
      <c r="I1930" s="94" t="s">
        <v>141</v>
      </c>
      <c r="J1930" s="96" t="s">
        <v>142</v>
      </c>
      <c r="K1930" s="134"/>
      <c r="L1930" s="110"/>
      <c r="M1930" s="1099"/>
      <c r="N1930" s="94" t="s">
        <v>141</v>
      </c>
      <c r="O1930" s="96" t="s">
        <v>142</v>
      </c>
      <c r="P1930" s="134"/>
    </row>
    <row r="1931" spans="1:16">
      <c r="A1931" s="132"/>
      <c r="B1931" s="135"/>
      <c r="C1931" s="1096"/>
      <c r="D1931" s="94" t="s">
        <v>145</v>
      </c>
      <c r="E1931" s="96" t="s">
        <v>146</v>
      </c>
      <c r="F1931" s="97"/>
      <c r="G1931" s="135"/>
      <c r="H1931" s="1098"/>
      <c r="I1931" s="94" t="s">
        <v>145</v>
      </c>
      <c r="J1931" s="96" t="s">
        <v>146</v>
      </c>
      <c r="K1931" s="97"/>
      <c r="L1931" s="135"/>
      <c r="M1931" s="1099"/>
      <c r="N1931" s="94" t="s">
        <v>145</v>
      </c>
      <c r="O1931" s="96" t="s">
        <v>146</v>
      </c>
      <c r="P1931" s="97"/>
    </row>
    <row r="1932" spans="1:16">
      <c r="A1932" s="132"/>
      <c r="B1932" s="110"/>
      <c r="C1932" s="1096"/>
      <c r="D1932" s="94" t="s">
        <v>147</v>
      </c>
      <c r="E1932" s="96" t="s">
        <v>148</v>
      </c>
      <c r="F1932" s="104"/>
      <c r="G1932" s="110"/>
      <c r="H1932" s="1098"/>
      <c r="I1932" s="94" t="s">
        <v>147</v>
      </c>
      <c r="J1932" s="96" t="s">
        <v>148</v>
      </c>
      <c r="K1932" s="104"/>
      <c r="L1932" s="110"/>
      <c r="M1932" s="1099"/>
      <c r="N1932" s="94" t="s">
        <v>147</v>
      </c>
      <c r="O1932" s="96" t="s">
        <v>148</v>
      </c>
      <c r="P1932" s="104"/>
    </row>
    <row r="1933" spans="1:16">
      <c r="A1933" s="132"/>
      <c r="B1933" s="135"/>
      <c r="C1933" s="1096"/>
      <c r="D1933" s="94"/>
      <c r="E1933" s="114"/>
      <c r="F1933" s="136"/>
      <c r="G1933" s="135"/>
      <c r="H1933" s="1098"/>
      <c r="I1933" s="94"/>
      <c r="J1933" s="114"/>
      <c r="K1933" s="136"/>
      <c r="L1933" s="135"/>
      <c r="M1933" s="1099"/>
      <c r="N1933" s="94"/>
      <c r="O1933" s="114"/>
      <c r="P1933" s="136"/>
    </row>
    <row r="1934" spans="1:16">
      <c r="A1934" s="132"/>
      <c r="B1934" s="110"/>
      <c r="C1934" s="1096"/>
      <c r="D1934" s="94"/>
      <c r="E1934" s="96"/>
      <c r="F1934" s="97"/>
      <c r="G1934" s="110"/>
      <c r="H1934" s="1098"/>
      <c r="I1934" s="94"/>
      <c r="J1934" s="96"/>
      <c r="K1934" s="97"/>
      <c r="L1934" s="110"/>
      <c r="M1934" s="1099"/>
      <c r="N1934" s="94"/>
      <c r="O1934" s="96"/>
      <c r="P1934" s="97"/>
    </row>
    <row r="1935" spans="1:16">
      <c r="A1935" s="132"/>
      <c r="B1935" s="135"/>
      <c r="C1935" s="1096"/>
      <c r="D1935" s="94"/>
      <c r="E1935" s="114"/>
      <c r="F1935" s="136"/>
      <c r="G1935" s="135"/>
      <c r="H1935" s="1098"/>
      <c r="I1935" s="94"/>
      <c r="J1935" s="114"/>
      <c r="K1935" s="136"/>
      <c r="L1935" s="135"/>
      <c r="M1935" s="1099"/>
      <c r="N1935" s="94"/>
      <c r="O1935" s="114"/>
      <c r="P1935" s="136"/>
    </row>
    <row r="1936" spans="1:16">
      <c r="A1936" s="132"/>
      <c r="B1936" s="110"/>
      <c r="C1936" s="1096"/>
      <c r="D1936" s="94"/>
      <c r="E1936" s="96"/>
      <c r="F1936" s="97"/>
      <c r="G1936" s="110"/>
      <c r="H1936" s="1098"/>
      <c r="I1936" s="94"/>
      <c r="J1936" s="96"/>
      <c r="K1936" s="97"/>
      <c r="L1936" s="110"/>
      <c r="M1936" s="1099"/>
      <c r="N1936" s="94"/>
      <c r="O1936" s="96"/>
      <c r="P1936" s="97"/>
    </row>
    <row r="1937" spans="1:16">
      <c r="A1937" s="132"/>
      <c r="B1937" s="135"/>
      <c r="C1937" s="1096"/>
      <c r="D1937" s="94"/>
      <c r="E1937" s="96"/>
      <c r="F1937" s="97"/>
      <c r="G1937" s="135"/>
      <c r="H1937" s="1098"/>
      <c r="I1937" s="94"/>
      <c r="J1937" s="96"/>
      <c r="K1937" s="97"/>
      <c r="L1937" s="135"/>
      <c r="M1937" s="1099"/>
      <c r="N1937" s="94"/>
      <c r="O1937" s="96"/>
      <c r="P1937" s="97"/>
    </row>
    <row r="1938" spans="1:16" ht="17.25" thickBot="1">
      <c r="A1938" s="132"/>
      <c r="B1938" s="110"/>
      <c r="C1938" s="1097"/>
      <c r="D1938" s="115"/>
      <c r="E1938" s="116"/>
      <c r="F1938" s="117"/>
      <c r="G1938" s="110"/>
      <c r="H1938" s="1127"/>
      <c r="I1938" s="115"/>
      <c r="J1938" s="130"/>
      <c r="K1938" s="104"/>
      <c r="L1938" s="110"/>
      <c r="M1938" s="1126"/>
      <c r="N1938" s="115"/>
      <c r="O1938" s="130"/>
      <c r="P1938" s="104"/>
    </row>
    <row r="1939" spans="1:16">
      <c r="A1939" s="132"/>
      <c r="B1939" s="135"/>
      <c r="C1939" s="1095" t="s">
        <v>697</v>
      </c>
      <c r="D1939" s="137" t="s">
        <v>150</v>
      </c>
      <c r="E1939" s="138"/>
      <c r="F1939" s="139" t="s">
        <v>151</v>
      </c>
      <c r="G1939" s="135"/>
      <c r="H1939" s="1118" t="s">
        <v>149</v>
      </c>
      <c r="I1939" s="137" t="s">
        <v>150</v>
      </c>
      <c r="J1939" s="138"/>
      <c r="K1939" s="139" t="s">
        <v>151</v>
      </c>
      <c r="L1939" s="135"/>
      <c r="M1939" s="1120" t="s">
        <v>149</v>
      </c>
      <c r="N1939" s="137" t="s">
        <v>150</v>
      </c>
      <c r="O1939" s="138"/>
      <c r="P1939" s="139" t="s">
        <v>151</v>
      </c>
    </row>
    <row r="1940" spans="1:16">
      <c r="A1940" s="132"/>
      <c r="B1940" s="110"/>
      <c r="C1940" s="1096"/>
      <c r="D1940" s="120"/>
      <c r="E1940" s="121"/>
      <c r="F1940" s="140"/>
      <c r="G1940" s="110"/>
      <c r="H1940" s="1098"/>
      <c r="I1940" s="94"/>
      <c r="J1940" s="96"/>
      <c r="K1940" s="97"/>
      <c r="L1940" s="110"/>
      <c r="M1940" s="1099"/>
      <c r="N1940" s="94"/>
      <c r="O1940" s="96"/>
      <c r="P1940" s="97"/>
    </row>
    <row r="1941" spans="1:16">
      <c r="A1941" s="132"/>
      <c r="B1941" s="135"/>
      <c r="C1941" s="1096"/>
      <c r="D1941" s="94"/>
      <c r="E1941" s="96"/>
      <c r="F1941" s="97"/>
      <c r="G1941" s="135"/>
      <c r="H1941" s="1098"/>
      <c r="I1941" s="94"/>
      <c r="J1941" s="96"/>
      <c r="K1941" s="97"/>
      <c r="L1941" s="135"/>
      <c r="M1941" s="1099"/>
      <c r="N1941" s="94"/>
      <c r="O1941" s="96"/>
      <c r="P1941" s="97"/>
    </row>
    <row r="1942" spans="1:16">
      <c r="A1942" s="132"/>
      <c r="B1942" s="110"/>
      <c r="C1942" s="1096"/>
      <c r="D1942" s="113"/>
      <c r="E1942" s="114"/>
      <c r="F1942" s="104"/>
      <c r="G1942" s="110"/>
      <c r="H1942" s="1098"/>
      <c r="I1942" s="113"/>
      <c r="J1942" s="114"/>
      <c r="K1942" s="104"/>
      <c r="L1942" s="110"/>
      <c r="M1942" s="1099"/>
      <c r="N1942" s="113"/>
      <c r="O1942" s="114"/>
      <c r="P1942" s="104"/>
    </row>
    <row r="1943" spans="1:16">
      <c r="A1943" s="1122"/>
      <c r="B1943" s="135"/>
      <c r="C1943" s="1096"/>
      <c r="D1943" s="94"/>
      <c r="E1943" s="96"/>
      <c r="F1943" s="97"/>
      <c r="G1943" s="135"/>
      <c r="H1943" s="1098"/>
      <c r="I1943" s="94"/>
      <c r="J1943" s="96"/>
      <c r="K1943" s="97"/>
      <c r="L1943" s="135"/>
      <c r="M1943" s="1099"/>
      <c r="N1943" s="94"/>
      <c r="O1943" s="96"/>
      <c r="P1943" s="97"/>
    </row>
    <row r="1944" spans="1:16">
      <c r="A1944" s="1122"/>
      <c r="B1944" s="110"/>
      <c r="C1944" s="1096"/>
      <c r="D1944" s="94"/>
      <c r="E1944" s="96"/>
      <c r="F1944" s="97"/>
      <c r="G1944" s="110"/>
      <c r="H1944" s="1098"/>
      <c r="I1944" s="94"/>
      <c r="J1944" s="96"/>
      <c r="K1944" s="97"/>
      <c r="L1944" s="110"/>
      <c r="M1944" s="1099"/>
      <c r="N1944" s="94"/>
      <c r="O1944" s="96"/>
      <c r="P1944" s="97"/>
    </row>
    <row r="1945" spans="1:16">
      <c r="A1945" s="1122"/>
      <c r="B1945" s="135"/>
      <c r="C1945" s="1096"/>
      <c r="D1945" s="113"/>
      <c r="E1945" s="114"/>
      <c r="F1945" s="104"/>
      <c r="G1945" s="135"/>
      <c r="H1945" s="1098"/>
      <c r="I1945" s="113"/>
      <c r="J1945" s="114"/>
      <c r="K1945" s="104"/>
      <c r="L1945" s="135"/>
      <c r="M1945" s="1099"/>
      <c r="N1945" s="113"/>
      <c r="O1945" s="114"/>
      <c r="P1945" s="104"/>
    </row>
    <row r="1946" spans="1:16" ht="17.25" thickBot="1">
      <c r="A1946" s="1123"/>
      <c r="B1946" s="141"/>
      <c r="C1946" s="1117"/>
      <c r="D1946" s="142"/>
      <c r="E1946" s="143"/>
      <c r="F1946" s="144"/>
      <c r="G1946" s="141"/>
      <c r="H1946" s="1119"/>
      <c r="I1946" s="142"/>
      <c r="J1946" s="143"/>
      <c r="K1946" s="144"/>
      <c r="L1946" s="141"/>
      <c r="M1946" s="1121"/>
      <c r="N1946" s="142"/>
      <c r="O1946" s="143"/>
      <c r="P1946" s="144"/>
    </row>
    <row r="1947" spans="1:16" s="146" customFormat="1" ht="27" customHeight="1" thickTop="1" thickBot="1">
      <c r="A1947" s="145"/>
      <c r="B1947" s="1124" t="s">
        <v>152</v>
      </c>
      <c r="C1947" s="1124"/>
      <c r="D1947" s="1124"/>
      <c r="E1947" s="1124"/>
      <c r="F1947" s="1124"/>
      <c r="G1947" s="1125" t="s">
        <v>153</v>
      </c>
      <c r="H1947" s="1125"/>
      <c r="I1947" s="1125"/>
      <c r="J1947" s="1125"/>
      <c r="K1947" s="1125"/>
      <c r="L1947" s="1125"/>
      <c r="M1947" s="1125"/>
      <c r="N1947" s="1128" t="s">
        <v>154</v>
      </c>
      <c r="O1947" s="1128"/>
      <c r="P1947" s="1128"/>
    </row>
    <row r="1948" spans="1:16" s="159" customFormat="1" ht="21.75" customHeight="1" thickTop="1" thickBot="1">
      <c r="A1948" s="147" t="s">
        <v>0</v>
      </c>
      <c r="B1948" s="148"/>
      <c r="C1948" s="149" t="s">
        <v>155</v>
      </c>
      <c r="D1948" s="150" t="s">
        <v>156</v>
      </c>
      <c r="E1948" s="151" t="s">
        <v>157</v>
      </c>
      <c r="F1948" s="152" t="s">
        <v>158</v>
      </c>
      <c r="G1948" s="153" t="s">
        <v>159</v>
      </c>
      <c r="H1948" s="154" t="s">
        <v>150</v>
      </c>
      <c r="I1948" s="155" t="s">
        <v>156</v>
      </c>
      <c r="J1948" s="155" t="s">
        <v>157</v>
      </c>
      <c r="K1948" s="155" t="s">
        <v>158</v>
      </c>
      <c r="L1948" s="154" t="s">
        <v>160</v>
      </c>
      <c r="M1948" s="156" t="s">
        <v>161</v>
      </c>
      <c r="N1948" s="157" t="s">
        <v>155</v>
      </c>
      <c r="O1948" s="151" t="s">
        <v>157</v>
      </c>
      <c r="P1948" s="158" t="s">
        <v>158</v>
      </c>
    </row>
    <row r="1949" spans="1:16" s="172" customFormat="1" ht="17.25" thickTop="1">
      <c r="A1949" s="1137">
        <f>A1863</f>
        <v>46161</v>
      </c>
      <c r="B1949" s="1132" t="s">
        <v>698</v>
      </c>
      <c r="C1949" s="160" t="s">
        <v>879</v>
      </c>
      <c r="D1949" s="161" t="s">
        <v>1013</v>
      </c>
      <c r="E1949" s="162" t="s">
        <v>137</v>
      </c>
      <c r="F1949" s="163" t="s">
        <v>1606</v>
      </c>
      <c r="G1949" s="164"/>
      <c r="H1949" s="165"/>
      <c r="I1949" s="166"/>
      <c r="J1949" s="166"/>
      <c r="K1949" s="167"/>
      <c r="L1949" s="168"/>
      <c r="M1949" s="169"/>
      <c r="N1949" s="170"/>
      <c r="O1949" s="166"/>
      <c r="P1949" s="171"/>
    </row>
    <row r="1950" spans="1:16" s="172" customFormat="1">
      <c r="A1950" s="1138"/>
      <c r="B1950" s="1133"/>
      <c r="C1950" s="173"/>
      <c r="D1950" s="174"/>
      <c r="E1950" s="175"/>
      <c r="F1950" s="176"/>
      <c r="G1950" s="173"/>
      <c r="H1950" s="177"/>
      <c r="I1950" s="175"/>
      <c r="J1950" s="175"/>
      <c r="K1950" s="178"/>
      <c r="L1950" s="179"/>
      <c r="M1950" s="180"/>
      <c r="N1950" s="181"/>
      <c r="O1950" s="175"/>
      <c r="P1950" s="182"/>
    </row>
    <row r="1951" spans="1:16" s="172" customFormat="1">
      <c r="A1951" s="1138"/>
      <c r="B1951" s="1133"/>
      <c r="C1951" s="173"/>
      <c r="D1951" s="174"/>
      <c r="E1951" s="175"/>
      <c r="F1951" s="176"/>
      <c r="G1951" s="173"/>
      <c r="H1951" s="183"/>
      <c r="I1951" s="175"/>
      <c r="J1951" s="175"/>
      <c r="K1951" s="178"/>
      <c r="L1951" s="184"/>
      <c r="M1951" s="180"/>
      <c r="N1951" s="181"/>
      <c r="O1951" s="175"/>
      <c r="P1951" s="182"/>
    </row>
    <row r="1952" spans="1:16" s="172" customFormat="1">
      <c r="A1952" s="1138"/>
      <c r="B1952" s="1133"/>
      <c r="C1952" s="173"/>
      <c r="D1952" s="218"/>
      <c r="E1952" s="175"/>
      <c r="F1952" s="176"/>
      <c r="G1952" s="173"/>
      <c r="H1952" s="183"/>
      <c r="I1952" s="175"/>
      <c r="J1952" s="175"/>
      <c r="K1952" s="187"/>
      <c r="L1952" s="184"/>
      <c r="M1952" s="180"/>
      <c r="N1952" s="181"/>
      <c r="O1952" s="175"/>
      <c r="P1952" s="182"/>
    </row>
    <row r="1953" spans="1:16" s="172" customFormat="1">
      <c r="A1953" s="1138"/>
      <c r="B1953" s="1133"/>
      <c r="C1953" s="173"/>
      <c r="D1953" s="185"/>
      <c r="E1953" s="175"/>
      <c r="F1953" s="182"/>
      <c r="G1953" s="173"/>
      <c r="H1953" s="186"/>
      <c r="I1953" s="175"/>
      <c r="J1953" s="175"/>
      <c r="K1953" s="187"/>
      <c r="L1953" s="184"/>
      <c r="M1953" s="180"/>
      <c r="N1953" s="181"/>
      <c r="O1953" s="175"/>
      <c r="P1953" s="182"/>
    </row>
    <row r="1954" spans="1:16" s="172" customFormat="1">
      <c r="A1954" s="1138"/>
      <c r="B1954" s="1133"/>
      <c r="C1954" s="173"/>
      <c r="D1954" s="174"/>
      <c r="E1954" s="175"/>
      <c r="F1954" s="188"/>
      <c r="G1954" s="198"/>
      <c r="H1954" s="183"/>
      <c r="I1954" s="191"/>
      <c r="J1954" s="175"/>
      <c r="K1954" s="178"/>
      <c r="L1954" s="189"/>
      <c r="M1954" s="190"/>
      <c r="N1954" s="181"/>
      <c r="O1954" s="175"/>
      <c r="P1954" s="182"/>
    </row>
    <row r="1955" spans="1:16" s="172" customFormat="1">
      <c r="A1955" s="1138"/>
      <c r="B1955" s="1133"/>
      <c r="C1955" s="173"/>
      <c r="D1955" s="174"/>
      <c r="E1955" s="175"/>
      <c r="F1955" s="182"/>
      <c r="G1955" s="173"/>
      <c r="H1955" s="183"/>
      <c r="I1955" s="191"/>
      <c r="J1955" s="175"/>
      <c r="K1955" s="178"/>
      <c r="L1955" s="184"/>
      <c r="M1955" s="180"/>
      <c r="N1955" s="181"/>
      <c r="O1955" s="175"/>
      <c r="P1955" s="182"/>
    </row>
    <row r="1956" spans="1:16" s="172" customFormat="1">
      <c r="A1956" s="1138"/>
      <c r="B1956" s="1133"/>
      <c r="C1956" s="173"/>
      <c r="D1956" s="174"/>
      <c r="E1956" s="175"/>
      <c r="F1956" s="182"/>
      <c r="G1956" s="219"/>
      <c r="H1956" s="183"/>
      <c r="I1956" s="175"/>
      <c r="J1956" s="175"/>
      <c r="K1956" s="178"/>
      <c r="L1956" s="184"/>
      <c r="M1956" s="180"/>
      <c r="N1956" s="181"/>
      <c r="O1956" s="175"/>
      <c r="P1956" s="182"/>
    </row>
    <row r="1957" spans="1:16" s="172" customFormat="1">
      <c r="A1957" s="1138"/>
      <c r="B1957" s="1133"/>
      <c r="C1957" s="173"/>
      <c r="D1957" s="174"/>
      <c r="E1957" s="175"/>
      <c r="F1957" s="188"/>
      <c r="G1957" s="173"/>
      <c r="H1957" s="183"/>
      <c r="I1957" s="191"/>
      <c r="J1957" s="175"/>
      <c r="K1957" s="178"/>
      <c r="L1957" s="184"/>
      <c r="M1957" s="180"/>
      <c r="N1957" s="181"/>
      <c r="O1957" s="175"/>
      <c r="P1957" s="182"/>
    </row>
    <row r="1958" spans="1:16" s="172" customFormat="1">
      <c r="A1958" s="1138"/>
      <c r="B1958" s="1133"/>
      <c r="C1958" s="173"/>
      <c r="D1958" s="174"/>
      <c r="E1958" s="175"/>
      <c r="F1958" s="182"/>
      <c r="G1958" s="173"/>
      <c r="H1958" s="183"/>
      <c r="I1958" s="191"/>
      <c r="J1958" s="175"/>
      <c r="K1958" s="178"/>
      <c r="L1958" s="184"/>
      <c r="M1958" s="180"/>
      <c r="N1958" s="181"/>
      <c r="O1958" s="175"/>
      <c r="P1958" s="182"/>
    </row>
    <row r="1959" spans="1:16" s="172" customFormat="1">
      <c r="A1959" s="1138"/>
      <c r="B1959" s="1133"/>
      <c r="C1959" s="192"/>
      <c r="D1959" s="193"/>
      <c r="E1959" s="194"/>
      <c r="F1959" s="195"/>
      <c r="G1959" s="173"/>
      <c r="H1959" s="177"/>
      <c r="I1959" s="175"/>
      <c r="J1959" s="175"/>
      <c r="K1959" s="178"/>
      <c r="L1959" s="184"/>
      <c r="M1959" s="180"/>
      <c r="N1959" s="196"/>
      <c r="O1959" s="194"/>
      <c r="P1959" s="195"/>
    </row>
    <row r="1960" spans="1:16" s="172" customFormat="1">
      <c r="A1960" s="1138"/>
      <c r="B1960" s="1133"/>
      <c r="C1960" s="192"/>
      <c r="D1960" s="193"/>
      <c r="E1960" s="194"/>
      <c r="F1960" s="195"/>
      <c r="G1960" s="198"/>
      <c r="H1960" s="183"/>
      <c r="I1960" s="191"/>
      <c r="J1960" s="175"/>
      <c r="K1960" s="178"/>
      <c r="L1960" s="184"/>
      <c r="M1960" s="180"/>
      <c r="N1960" s="196"/>
      <c r="O1960" s="194"/>
      <c r="P1960" s="195"/>
    </row>
    <row r="1961" spans="1:16" s="172" customFormat="1">
      <c r="A1961" s="1138"/>
      <c r="B1961" s="1133"/>
      <c r="C1961" s="192"/>
      <c r="D1961" s="193"/>
      <c r="E1961" s="194"/>
      <c r="F1961" s="195"/>
      <c r="G1961" s="173"/>
      <c r="H1961" s="199"/>
      <c r="I1961" s="191"/>
      <c r="J1961" s="200"/>
      <c r="K1961" s="197"/>
      <c r="L1961" s="184"/>
      <c r="M1961" s="180"/>
      <c r="N1961" s="196"/>
      <c r="O1961" s="194"/>
      <c r="P1961" s="195"/>
    </row>
    <row r="1962" spans="1:16" s="172" customFormat="1">
      <c r="A1962" s="1138"/>
      <c r="B1962" s="1133"/>
      <c r="C1962" s="192"/>
      <c r="D1962" s="193"/>
      <c r="E1962" s="194"/>
      <c r="F1962" s="195"/>
      <c r="G1962" s="173"/>
      <c r="H1962" s="201"/>
      <c r="I1962" s="175"/>
      <c r="J1962" s="175"/>
      <c r="K1962" s="178"/>
      <c r="L1962" s="184"/>
      <c r="M1962" s="180"/>
      <c r="N1962" s="196"/>
      <c r="O1962" s="194"/>
      <c r="P1962" s="195"/>
    </row>
    <row r="1963" spans="1:16" s="172" customFormat="1">
      <c r="A1963" s="1138"/>
      <c r="B1963" s="1133"/>
      <c r="C1963" s="192"/>
      <c r="D1963" s="193"/>
      <c r="E1963" s="194"/>
      <c r="F1963" s="195"/>
      <c r="G1963" s="198"/>
      <c r="H1963" s="183"/>
      <c r="I1963" s="200"/>
      <c r="J1963" s="200"/>
      <c r="K1963" s="197"/>
      <c r="L1963" s="184"/>
      <c r="M1963" s="180"/>
      <c r="N1963" s="196"/>
      <c r="O1963" s="194"/>
      <c r="P1963" s="195"/>
    </row>
    <row r="1964" spans="1:16" s="172" customFormat="1">
      <c r="A1964" s="1138"/>
      <c r="B1964" s="1133"/>
      <c r="C1964" s="192"/>
      <c r="D1964" s="193"/>
      <c r="E1964" s="194"/>
      <c r="F1964" s="195"/>
      <c r="G1964" s="173"/>
      <c r="H1964" s="183"/>
      <c r="I1964" s="200"/>
      <c r="J1964" s="200"/>
      <c r="K1964" s="197"/>
      <c r="L1964" s="179"/>
      <c r="M1964" s="180"/>
      <c r="N1964" s="196"/>
      <c r="O1964" s="194"/>
      <c r="P1964" s="195"/>
    </row>
    <row r="1965" spans="1:16" s="172" customFormat="1">
      <c r="A1965" s="1138"/>
      <c r="B1965" s="1133"/>
      <c r="C1965" s="192"/>
      <c r="D1965" s="193"/>
      <c r="E1965" s="194"/>
      <c r="F1965" s="195"/>
      <c r="G1965" s="192"/>
      <c r="H1965" s="201"/>
      <c r="I1965" s="202"/>
      <c r="J1965" s="202"/>
      <c r="K1965" s="203"/>
      <c r="L1965" s="204"/>
      <c r="M1965" s="190"/>
      <c r="N1965" s="196"/>
      <c r="O1965" s="194"/>
      <c r="P1965" s="195"/>
    </row>
    <row r="1966" spans="1:16" s="172" customFormat="1">
      <c r="A1966" s="1138"/>
      <c r="B1966" s="1133"/>
      <c r="C1966" s="192"/>
      <c r="D1966" s="193"/>
      <c r="E1966" s="194"/>
      <c r="F1966" s="195"/>
      <c r="G1966" s="192"/>
      <c r="H1966" s="201"/>
      <c r="I1966" s="202"/>
      <c r="J1966" s="202"/>
      <c r="K1966" s="203"/>
      <c r="L1966" s="204"/>
      <c r="M1966" s="190"/>
      <c r="N1966" s="196"/>
      <c r="O1966" s="194"/>
      <c r="P1966" s="195"/>
    </row>
    <row r="1967" spans="1:16" s="172" customFormat="1">
      <c r="A1967" s="1138"/>
      <c r="B1967" s="1133"/>
      <c r="C1967" s="192"/>
      <c r="D1967" s="193"/>
      <c r="E1967" s="194"/>
      <c r="F1967" s="195"/>
      <c r="G1967" s="192"/>
      <c r="H1967" s="201"/>
      <c r="I1967" s="202"/>
      <c r="J1967" s="202"/>
      <c r="K1967" s="203"/>
      <c r="L1967" s="204"/>
      <c r="M1967" s="190"/>
      <c r="N1967" s="196"/>
      <c r="O1967" s="194"/>
      <c r="P1967" s="195"/>
    </row>
    <row r="1968" spans="1:16" s="172" customFormat="1" ht="17.25" thickBot="1">
      <c r="A1968" s="1139"/>
      <c r="B1968" s="1134"/>
      <c r="C1968" s="205"/>
      <c r="D1968" s="206"/>
      <c r="E1968" s="207"/>
      <c r="F1968" s="208"/>
      <c r="G1968" s="209"/>
      <c r="H1968" s="210"/>
      <c r="I1968" s="211"/>
      <c r="J1968" s="211"/>
      <c r="K1968" s="212"/>
      <c r="L1968" s="213"/>
      <c r="M1968" s="214"/>
      <c r="N1968" s="215"/>
      <c r="O1968" s="207"/>
      <c r="P1968" s="208"/>
    </row>
    <row r="1969" spans="1:16" s="71" customFormat="1" ht="18" customHeight="1" thickTop="1" thickBot="1">
      <c r="A1969" s="1135">
        <f>A1863+1</f>
        <v>46162</v>
      </c>
      <c r="B1969" s="90" t="s">
        <v>162</v>
      </c>
      <c r="C1969" s="1095" t="s">
        <v>693</v>
      </c>
      <c r="D1969" s="91" t="s">
        <v>114</v>
      </c>
      <c r="E1969" s="92" t="s">
        <v>164</v>
      </c>
      <c r="F1969" s="93"/>
      <c r="G1969" s="90" t="s">
        <v>162</v>
      </c>
      <c r="H1969" s="1098" t="s">
        <v>163</v>
      </c>
      <c r="I1969" s="91" t="s">
        <v>114</v>
      </c>
      <c r="J1969" s="92" t="s">
        <v>164</v>
      </c>
      <c r="K1969" s="93"/>
      <c r="L1969" s="90" t="s">
        <v>162</v>
      </c>
      <c r="M1969" s="1099" t="s">
        <v>163</v>
      </c>
      <c r="N1969" s="91" t="s">
        <v>114</v>
      </c>
      <c r="O1969" s="92" t="s">
        <v>164</v>
      </c>
      <c r="P1969" s="93"/>
    </row>
    <row r="1970" spans="1:16" ht="18" customHeight="1">
      <c r="A1970" s="1136"/>
      <c r="B1970" s="1100"/>
      <c r="C1970" s="1096"/>
      <c r="D1970" s="94" t="s">
        <v>116</v>
      </c>
      <c r="E1970" s="95" t="s">
        <v>142</v>
      </c>
      <c r="F1970" s="93"/>
      <c r="G1970" s="1100"/>
      <c r="H1970" s="1098"/>
      <c r="I1970" s="94" t="s">
        <v>116</v>
      </c>
      <c r="J1970" s="95" t="s">
        <v>142</v>
      </c>
      <c r="K1970" s="93"/>
      <c r="L1970" s="1100"/>
      <c r="M1970" s="1099"/>
      <c r="N1970" s="94" t="s">
        <v>116</v>
      </c>
      <c r="O1970" s="95" t="s">
        <v>142</v>
      </c>
      <c r="P1970" s="93"/>
    </row>
    <row r="1971" spans="1:16" ht="17.25" thickBot="1">
      <c r="A1971" s="1136"/>
      <c r="B1971" s="1101"/>
      <c r="C1971" s="1096"/>
      <c r="D1971" s="94" t="s">
        <v>165</v>
      </c>
      <c r="E1971" s="96" t="s">
        <v>166</v>
      </c>
      <c r="F1971" s="98"/>
      <c r="G1971" s="1101"/>
      <c r="H1971" s="1098"/>
      <c r="I1971" s="94" t="s">
        <v>165</v>
      </c>
      <c r="J1971" s="96" t="s">
        <v>166</v>
      </c>
      <c r="K1971" s="98"/>
      <c r="L1971" s="1101"/>
      <c r="M1971" s="1099"/>
      <c r="N1971" s="94" t="s">
        <v>165</v>
      </c>
      <c r="O1971" s="96" t="s">
        <v>166</v>
      </c>
      <c r="P1971" s="98"/>
    </row>
    <row r="1972" spans="1:16" ht="17.25" thickBot="1">
      <c r="A1972" s="1136"/>
      <c r="B1972" s="90" t="s">
        <v>167</v>
      </c>
      <c r="C1972" s="1096"/>
      <c r="D1972" s="94"/>
      <c r="E1972" s="96"/>
      <c r="F1972" s="97"/>
      <c r="G1972" s="90" t="s">
        <v>167</v>
      </c>
      <c r="H1972" s="1098"/>
      <c r="I1972" s="94" t="s">
        <v>120</v>
      </c>
      <c r="J1972" s="96" t="s">
        <v>148</v>
      </c>
      <c r="K1972" s="97"/>
      <c r="L1972" s="90" t="s">
        <v>167</v>
      </c>
      <c r="M1972" s="1099"/>
      <c r="N1972" s="94" t="s">
        <v>120</v>
      </c>
      <c r="O1972" s="96" t="s">
        <v>148</v>
      </c>
      <c r="P1972" s="97"/>
    </row>
    <row r="1973" spans="1:16">
      <c r="A1973" s="1136"/>
      <c r="B1973" s="1081"/>
      <c r="C1973" s="1096"/>
      <c r="D1973" s="94"/>
      <c r="E1973" s="96"/>
      <c r="F1973" s="97"/>
      <c r="G1973" s="1081"/>
      <c r="H1973" s="1098"/>
      <c r="I1973" s="94"/>
      <c r="J1973" s="96"/>
      <c r="K1973" s="97"/>
      <c r="L1973" s="1081"/>
      <c r="M1973" s="1099"/>
      <c r="N1973" s="94"/>
      <c r="O1973" s="96"/>
      <c r="P1973" s="97"/>
    </row>
    <row r="1974" spans="1:16">
      <c r="A1974" s="1136"/>
      <c r="B1974" s="1082"/>
      <c r="C1974" s="1096"/>
      <c r="D1974" s="94"/>
      <c r="E1974" s="96"/>
      <c r="F1974" s="97"/>
      <c r="G1974" s="1082"/>
      <c r="H1974" s="1098"/>
      <c r="I1974" s="94"/>
      <c r="J1974" s="96"/>
      <c r="K1974" s="97"/>
      <c r="L1974" s="1082"/>
      <c r="M1974" s="1099"/>
      <c r="N1974" s="94"/>
      <c r="O1974" s="96"/>
      <c r="P1974" s="97"/>
    </row>
    <row r="1975" spans="1:16">
      <c r="A1975" s="1136"/>
      <c r="B1975" s="1083"/>
      <c r="C1975" s="1096"/>
      <c r="D1975" s="94"/>
      <c r="E1975" s="96"/>
      <c r="F1975" s="93"/>
      <c r="G1975" s="1083"/>
      <c r="H1975" s="1098"/>
      <c r="I1975" s="94"/>
      <c r="J1975" s="96"/>
      <c r="K1975" s="93"/>
      <c r="L1975" s="1083"/>
      <c r="M1975" s="1099"/>
      <c r="N1975" s="94"/>
      <c r="O1975" s="96"/>
      <c r="P1975" s="93"/>
    </row>
    <row r="1976" spans="1:16">
      <c r="A1976" s="1136"/>
      <c r="B1976" s="1082"/>
      <c r="C1976" s="1096"/>
      <c r="D1976" s="94"/>
      <c r="E1976" s="96"/>
      <c r="F1976" s="99"/>
      <c r="G1976" s="1082"/>
      <c r="H1976" s="1098"/>
      <c r="I1976" s="94"/>
      <c r="J1976" s="96"/>
      <c r="K1976" s="99"/>
      <c r="L1976" s="1082"/>
      <c r="M1976" s="1099"/>
      <c r="N1976" s="94"/>
      <c r="O1976" s="96"/>
      <c r="P1976" s="93"/>
    </row>
    <row r="1977" spans="1:16">
      <c r="A1977" s="1136"/>
      <c r="B1977" s="1083"/>
      <c r="C1977" s="1096"/>
      <c r="D1977" s="94"/>
      <c r="E1977" s="96"/>
      <c r="F1977" s="102"/>
      <c r="G1977" s="1083"/>
      <c r="H1977" s="1098"/>
      <c r="I1977" s="94"/>
      <c r="J1977" s="96"/>
      <c r="K1977" s="102"/>
      <c r="L1977" s="1083"/>
      <c r="M1977" s="1099"/>
      <c r="N1977" s="94"/>
      <c r="O1977" s="96"/>
      <c r="P1977" s="99"/>
    </row>
    <row r="1978" spans="1:16" ht="17.25" thickBot="1">
      <c r="A1978" s="1136"/>
      <c r="B1978" s="1082"/>
      <c r="C1978" s="1096"/>
      <c r="D1978" s="94"/>
      <c r="E1978" s="96"/>
      <c r="F1978" s="99"/>
      <c r="G1978" s="1082"/>
      <c r="H1978" s="1098"/>
      <c r="I1978" s="94"/>
      <c r="J1978" s="96"/>
      <c r="K1978" s="99"/>
      <c r="L1978" s="1082"/>
      <c r="M1978" s="1099"/>
      <c r="N1978" s="94"/>
      <c r="O1978" s="96"/>
      <c r="P1978" s="99"/>
    </row>
    <row r="1979" spans="1:16" ht="17.25" thickBot="1">
      <c r="A1979" s="1136"/>
      <c r="B1979" s="100" t="s">
        <v>168</v>
      </c>
      <c r="C1979" s="1096"/>
      <c r="D1979" s="94"/>
      <c r="E1979" s="96"/>
      <c r="F1979" s="99"/>
      <c r="G1979" s="100" t="s">
        <v>168</v>
      </c>
      <c r="H1979" s="1098"/>
      <c r="I1979" s="94"/>
      <c r="J1979" s="96"/>
      <c r="K1979" s="99"/>
      <c r="L1979" s="100" t="s">
        <v>168</v>
      </c>
      <c r="M1979" s="1099"/>
      <c r="N1979" s="94"/>
      <c r="O1979" s="96"/>
      <c r="P1979" s="99"/>
    </row>
    <row r="1980" spans="1:16">
      <c r="A1980" s="1136"/>
      <c r="B1980" s="1111"/>
      <c r="C1980" s="1096"/>
      <c r="D1980" s="94"/>
      <c r="E1980" s="96"/>
      <c r="F1980" s="99"/>
      <c r="G1980" s="1111"/>
      <c r="H1980" s="1098"/>
      <c r="I1980" s="94"/>
      <c r="J1980" s="96"/>
      <c r="K1980" s="99"/>
      <c r="L1980" s="1111"/>
      <c r="M1980" s="1099"/>
      <c r="N1980" s="94"/>
      <c r="O1980" s="96"/>
      <c r="P1980" s="99"/>
    </row>
    <row r="1981" spans="1:16">
      <c r="A1981" s="1136"/>
      <c r="B1981" s="1112"/>
      <c r="C1981" s="1096"/>
      <c r="D1981" s="94"/>
      <c r="E1981" s="96"/>
      <c r="F1981" s="99"/>
      <c r="G1981" s="1112"/>
      <c r="H1981" s="1098"/>
      <c r="I1981" s="94"/>
      <c r="J1981" s="96"/>
      <c r="K1981" s="99"/>
      <c r="L1981" s="1112"/>
      <c r="M1981" s="1099"/>
      <c r="N1981" s="94"/>
      <c r="O1981" s="96"/>
      <c r="P1981" s="97"/>
    </row>
    <row r="1982" spans="1:16" ht="17.25" thickBot="1">
      <c r="A1982" s="1136"/>
      <c r="B1982" s="1113"/>
      <c r="C1982" s="1096"/>
      <c r="D1982" s="94"/>
      <c r="E1982" s="96"/>
      <c r="F1982" s="97"/>
      <c r="G1982" s="1113"/>
      <c r="H1982" s="1098"/>
      <c r="I1982" s="94"/>
      <c r="J1982" s="96"/>
      <c r="K1982" s="97"/>
      <c r="L1982" s="1113"/>
      <c r="M1982" s="1099"/>
      <c r="N1982" s="94"/>
      <c r="O1982" s="96"/>
      <c r="P1982" s="97"/>
    </row>
    <row r="1983" spans="1:16" ht="17.25" thickBot="1">
      <c r="A1983" s="1136"/>
      <c r="B1983" s="100" t="s">
        <v>123</v>
      </c>
      <c r="C1983" s="1096"/>
      <c r="D1983" s="94"/>
      <c r="E1983" s="96"/>
      <c r="F1983" s="97"/>
      <c r="G1983" s="100" t="s">
        <v>123</v>
      </c>
      <c r="H1983" s="1098"/>
      <c r="I1983" s="94"/>
      <c r="J1983" s="96"/>
      <c r="K1983" s="97"/>
      <c r="L1983" s="100" t="s">
        <v>123</v>
      </c>
      <c r="M1983" s="1099"/>
      <c r="N1983" s="94"/>
      <c r="O1983" s="96"/>
      <c r="P1983" s="97"/>
    </row>
    <row r="1984" spans="1:16">
      <c r="A1984" s="1136"/>
      <c r="B1984" s="1106"/>
      <c r="C1984" s="1096"/>
      <c r="D1984" s="94"/>
      <c r="E1984" s="96"/>
      <c r="F1984" s="97"/>
      <c r="G1984" s="1106"/>
      <c r="H1984" s="1098"/>
      <c r="I1984" s="94"/>
      <c r="J1984" s="96"/>
      <c r="K1984" s="97"/>
      <c r="L1984" s="1106"/>
      <c r="M1984" s="1099"/>
      <c r="N1984" s="94"/>
      <c r="O1984" s="96"/>
      <c r="P1984" s="97"/>
    </row>
    <row r="1985" spans="1:16">
      <c r="A1985" s="1136"/>
      <c r="B1985" s="1107"/>
      <c r="C1985" s="1096"/>
      <c r="D1985" s="94"/>
      <c r="E1985" s="96"/>
      <c r="F1985" s="97"/>
      <c r="G1985" s="1107"/>
      <c r="H1985" s="1098"/>
      <c r="I1985" s="94"/>
      <c r="J1985" s="96"/>
      <c r="K1985" s="97"/>
      <c r="L1985" s="1107"/>
      <c r="M1985" s="1099"/>
      <c r="N1985" s="94"/>
      <c r="O1985" s="96"/>
      <c r="P1985" s="97"/>
    </row>
    <row r="1986" spans="1:16" ht="17.25" thickBot="1">
      <c r="A1986" s="1136"/>
      <c r="B1986" s="1108"/>
      <c r="C1986" s="1096"/>
      <c r="D1986" s="94"/>
      <c r="E1986" s="96"/>
      <c r="F1986" s="97"/>
      <c r="G1986" s="1108"/>
      <c r="H1986" s="1098"/>
      <c r="I1986" s="94"/>
      <c r="J1986" s="96"/>
      <c r="K1986" s="97"/>
      <c r="L1986" s="1108"/>
      <c r="M1986" s="1099"/>
      <c r="N1986" s="94"/>
      <c r="O1986" s="96"/>
      <c r="P1986" s="97"/>
    </row>
    <row r="1987" spans="1:16">
      <c r="A1987" s="1136"/>
      <c r="B1987" s="1109" t="s">
        <v>124</v>
      </c>
      <c r="C1987" s="1096"/>
      <c r="D1987" s="94"/>
      <c r="E1987" s="96"/>
      <c r="F1987" s="97"/>
      <c r="G1987" s="1109" t="s">
        <v>124</v>
      </c>
      <c r="H1987" s="1098"/>
      <c r="I1987" s="94"/>
      <c r="J1987" s="96"/>
      <c r="K1987" s="97"/>
      <c r="L1987" s="1109" t="s">
        <v>124</v>
      </c>
      <c r="M1987" s="1099"/>
      <c r="N1987" s="94"/>
      <c r="O1987" s="96"/>
      <c r="P1987" s="97"/>
    </row>
    <row r="1988" spans="1:16" ht="17.25" thickBot="1">
      <c r="A1988" s="1136"/>
      <c r="B1988" s="1110"/>
      <c r="C1988" s="1096"/>
      <c r="D1988" s="94"/>
      <c r="E1988" s="96"/>
      <c r="F1988" s="97"/>
      <c r="G1988" s="1110"/>
      <c r="H1988" s="1098"/>
      <c r="I1988" s="94"/>
      <c r="J1988" s="96"/>
      <c r="K1988" s="97"/>
      <c r="L1988" s="1110"/>
      <c r="M1988" s="1099"/>
      <c r="N1988" s="94"/>
      <c r="O1988" s="96"/>
      <c r="P1988" s="93"/>
    </row>
    <row r="1989" spans="1:16" ht="17.25" thickTop="1">
      <c r="A1989" s="1136"/>
      <c r="B1989" s="1102" t="s">
        <v>125</v>
      </c>
      <c r="C1989" s="1096"/>
      <c r="D1989" s="94"/>
      <c r="E1989" s="96"/>
      <c r="F1989" s="93"/>
      <c r="G1989" s="1102" t="s">
        <v>125</v>
      </c>
      <c r="H1989" s="1098"/>
      <c r="I1989" s="94"/>
      <c r="J1989" s="96"/>
      <c r="K1989" s="93"/>
      <c r="L1989" s="1102" t="s">
        <v>125</v>
      </c>
      <c r="M1989" s="1099"/>
      <c r="N1989" s="94"/>
      <c r="O1989" s="96"/>
      <c r="P1989" s="97"/>
    </row>
    <row r="1990" spans="1:16" ht="17.25" thickBot="1">
      <c r="A1990" s="1136"/>
      <c r="B1990" s="1103"/>
      <c r="C1990" s="1096"/>
      <c r="D1990" s="94"/>
      <c r="E1990" s="96"/>
      <c r="F1990" s="93"/>
      <c r="G1990" s="1103"/>
      <c r="H1990" s="1098"/>
      <c r="I1990" s="94"/>
      <c r="J1990" s="96"/>
      <c r="K1990" s="93"/>
      <c r="L1990" s="1103"/>
      <c r="M1990" s="1099"/>
      <c r="N1990" s="94"/>
      <c r="O1990" s="96"/>
      <c r="P1990" s="101"/>
    </row>
    <row r="1991" spans="1:16">
      <c r="A1991" s="1136"/>
      <c r="B1991" s="1104"/>
      <c r="C1991" s="1096"/>
      <c r="D1991" s="94"/>
      <c r="E1991" s="96"/>
      <c r="F1991" s="97"/>
      <c r="G1991" s="1104"/>
      <c r="H1991" s="1098"/>
      <c r="I1991" s="94"/>
      <c r="J1991" s="96"/>
      <c r="K1991" s="97"/>
      <c r="L1991" s="1104"/>
      <c r="M1991" s="1099"/>
      <c r="N1991" s="94"/>
      <c r="O1991" s="96"/>
      <c r="P1991" s="103"/>
    </row>
    <row r="1992" spans="1:16" ht="17.25" thickBot="1">
      <c r="A1992" s="1136"/>
      <c r="B1992" s="1105"/>
      <c r="C1992" s="1096"/>
      <c r="D1992" s="94"/>
      <c r="E1992" s="96"/>
      <c r="F1992" s="97"/>
      <c r="G1992" s="1105"/>
      <c r="H1992" s="1098"/>
      <c r="I1992" s="94"/>
      <c r="J1992" s="96"/>
      <c r="K1992" s="97"/>
      <c r="L1992" s="1105"/>
      <c r="M1992" s="1099"/>
      <c r="N1992" s="94"/>
      <c r="O1992" s="96"/>
      <c r="P1992" s="104"/>
    </row>
    <row r="1993" spans="1:16">
      <c r="A1993" s="1136"/>
      <c r="B1993" s="1116" t="s">
        <v>126</v>
      </c>
      <c r="C1993" s="1096"/>
      <c r="D1993" s="94"/>
      <c r="E1993" s="96"/>
      <c r="F1993" s="93"/>
      <c r="G1993" s="1116" t="s">
        <v>126</v>
      </c>
      <c r="H1993" s="1098"/>
      <c r="I1993" s="94"/>
      <c r="J1993" s="96"/>
      <c r="K1993" s="93"/>
      <c r="L1993" s="1116" t="s">
        <v>126</v>
      </c>
      <c r="M1993" s="1099"/>
      <c r="N1993" s="94"/>
      <c r="O1993" s="96"/>
      <c r="P1993" s="99"/>
    </row>
    <row r="1994" spans="1:16" ht="17.25" thickBot="1">
      <c r="A1994" s="1136"/>
      <c r="B1994" s="1103"/>
      <c r="C1994" s="1096"/>
      <c r="D1994" s="94"/>
      <c r="E1994" s="96"/>
      <c r="F1994" s="101"/>
      <c r="G1994" s="1103"/>
      <c r="H1994" s="1098"/>
      <c r="I1994" s="94"/>
      <c r="J1994" s="96"/>
      <c r="K1994" s="101"/>
      <c r="L1994" s="1103"/>
      <c r="M1994" s="1099"/>
      <c r="N1994" s="94"/>
      <c r="O1994" s="96"/>
      <c r="P1994" s="104"/>
    </row>
    <row r="1995" spans="1:16">
      <c r="A1995" s="1136"/>
      <c r="B1995" s="1104"/>
      <c r="C1995" s="1096"/>
      <c r="D1995" s="94"/>
      <c r="E1995" s="96"/>
      <c r="F1995" s="102"/>
      <c r="G1995" s="1104"/>
      <c r="H1995" s="1098"/>
      <c r="I1995" s="94"/>
      <c r="J1995" s="96"/>
      <c r="K1995" s="103"/>
      <c r="L1995" s="1104"/>
      <c r="M1995" s="1099"/>
      <c r="N1995" s="94"/>
      <c r="O1995" s="96"/>
      <c r="P1995" s="93"/>
    </row>
    <row r="1996" spans="1:16" ht="17.25" thickBot="1">
      <c r="A1996" s="1136"/>
      <c r="B1996" s="1115"/>
      <c r="C1996" s="1096"/>
      <c r="D1996" s="94"/>
      <c r="E1996" s="96"/>
      <c r="F1996" s="99"/>
      <c r="G1996" s="1115"/>
      <c r="H1996" s="1098"/>
      <c r="I1996" s="94"/>
      <c r="J1996" s="96"/>
      <c r="K1996" s="104"/>
      <c r="L1996" s="1115"/>
      <c r="M1996" s="1099"/>
      <c r="N1996" s="94"/>
      <c r="O1996" s="96"/>
      <c r="P1996" s="97"/>
    </row>
    <row r="1997" spans="1:16">
      <c r="A1997" s="1136"/>
      <c r="B1997" s="1114" t="s">
        <v>127</v>
      </c>
      <c r="C1997" s="1096"/>
      <c r="D1997" s="94"/>
      <c r="E1997" s="96"/>
      <c r="F1997" s="103"/>
      <c r="G1997" s="1114" t="s">
        <v>127</v>
      </c>
      <c r="H1997" s="1098"/>
      <c r="I1997" s="94"/>
      <c r="J1997" s="96"/>
      <c r="K1997" s="104"/>
      <c r="L1997" s="1114" t="s">
        <v>127</v>
      </c>
      <c r="M1997" s="1099"/>
      <c r="N1997" s="94"/>
      <c r="O1997" s="114"/>
      <c r="P1997" s="97"/>
    </row>
    <row r="1998" spans="1:16" ht="17.25" thickBot="1">
      <c r="A1998" s="1136"/>
      <c r="B1998" s="1103"/>
      <c r="C1998" s="1096"/>
      <c r="D1998" s="94"/>
      <c r="E1998" s="96"/>
      <c r="F1998" s="104"/>
      <c r="G1998" s="1103"/>
      <c r="H1998" s="1098"/>
      <c r="I1998" s="94"/>
      <c r="J1998" s="96"/>
      <c r="K1998" s="99"/>
      <c r="L1998" s="1103"/>
      <c r="M1998" s="1099"/>
      <c r="N1998" s="113"/>
      <c r="O1998" s="96"/>
      <c r="P1998" s="112"/>
    </row>
    <row r="1999" spans="1:16">
      <c r="A1999" s="1136"/>
      <c r="B1999" s="1104"/>
      <c r="C1999" s="1096"/>
      <c r="D1999" s="94"/>
      <c r="E1999" s="96"/>
      <c r="F1999" s="104"/>
      <c r="G1999" s="1104"/>
      <c r="H1999" s="1098"/>
      <c r="I1999" s="94"/>
      <c r="J1999" s="96"/>
      <c r="K1999" s="104"/>
      <c r="L1999" s="1104"/>
      <c r="M1999" s="1099"/>
      <c r="N1999" s="113"/>
      <c r="O1999" s="114"/>
      <c r="P1999" s="97"/>
    </row>
    <row r="2000" spans="1:16" ht="17.25" thickBot="1">
      <c r="A2000" s="1136"/>
      <c r="B2000" s="1115"/>
      <c r="C2000" s="1096"/>
      <c r="D2000" s="94"/>
      <c r="E2000" s="96"/>
      <c r="F2000" s="99"/>
      <c r="G2000" s="1115"/>
      <c r="H2000" s="1098"/>
      <c r="I2000" s="94"/>
      <c r="J2000" s="96"/>
      <c r="K2000" s="93"/>
      <c r="L2000" s="1115"/>
      <c r="M2000" s="1099"/>
      <c r="N2000" s="94"/>
      <c r="O2000" s="114"/>
      <c r="P2000" s="104"/>
    </row>
    <row r="2001" spans="1:16">
      <c r="A2001" s="1136"/>
      <c r="B2001" s="1114" t="s">
        <v>128</v>
      </c>
      <c r="C2001" s="1096"/>
      <c r="D2001" s="94"/>
      <c r="E2001" s="96"/>
      <c r="F2001" s="104"/>
      <c r="G2001" s="1114" t="s">
        <v>128</v>
      </c>
      <c r="H2001" s="1098"/>
      <c r="I2001" s="94"/>
      <c r="J2001" s="96"/>
      <c r="K2001" s="97"/>
      <c r="L2001" s="1114" t="s">
        <v>128</v>
      </c>
      <c r="M2001" s="1099"/>
      <c r="N2001" s="94"/>
      <c r="O2001" s="96"/>
      <c r="P2001" s="97"/>
    </row>
    <row r="2002" spans="1:16" ht="17.25" thickBot="1">
      <c r="A2002" s="1136"/>
      <c r="B2002" s="1103"/>
      <c r="C2002" s="1096"/>
      <c r="D2002" s="94"/>
      <c r="E2002" s="96"/>
      <c r="F2002" s="93"/>
      <c r="G2002" s="1103"/>
      <c r="H2002" s="1098"/>
      <c r="I2002" s="94"/>
      <c r="J2002" s="114"/>
      <c r="K2002" s="97"/>
      <c r="L2002" s="1103"/>
      <c r="M2002" s="1099"/>
      <c r="N2002" s="113"/>
      <c r="O2002" s="114"/>
      <c r="P2002" s="97"/>
    </row>
    <row r="2003" spans="1:16">
      <c r="A2003" s="1136"/>
      <c r="B2003" s="1104"/>
      <c r="C2003" s="1096"/>
      <c r="D2003" s="94"/>
      <c r="E2003" s="96"/>
      <c r="F2003" s="97"/>
      <c r="G2003" s="1104"/>
      <c r="H2003" s="1098"/>
      <c r="I2003" s="94"/>
      <c r="J2003" s="96"/>
      <c r="K2003" s="97"/>
      <c r="L2003" s="1104"/>
      <c r="M2003" s="1099"/>
      <c r="N2003" s="113"/>
      <c r="O2003" s="114"/>
      <c r="P2003" s="97"/>
    </row>
    <row r="2004" spans="1:16" ht="17.25" thickBot="1">
      <c r="A2004" s="1136"/>
      <c r="B2004" s="1115"/>
      <c r="C2004" s="1096"/>
      <c r="D2004" s="94"/>
      <c r="E2004" s="96"/>
      <c r="F2004" s="93"/>
      <c r="G2004" s="1115"/>
      <c r="H2004" s="1098"/>
      <c r="I2004" s="94"/>
      <c r="J2004" s="114"/>
      <c r="K2004" s="97"/>
      <c r="L2004" s="1115"/>
      <c r="M2004" s="1099"/>
      <c r="N2004" s="94"/>
      <c r="O2004" s="114"/>
      <c r="P2004" s="97"/>
    </row>
    <row r="2005" spans="1:16">
      <c r="A2005" s="1136"/>
      <c r="B2005" s="1116" t="s">
        <v>129</v>
      </c>
      <c r="C2005" s="1096"/>
      <c r="D2005" s="94"/>
      <c r="E2005" s="96"/>
      <c r="F2005" s="93"/>
      <c r="G2005" s="1116" t="s">
        <v>129</v>
      </c>
      <c r="H2005" s="1098"/>
      <c r="I2005" s="94"/>
      <c r="J2005" s="114"/>
      <c r="K2005" s="97"/>
      <c r="L2005" s="1116" t="s">
        <v>129</v>
      </c>
      <c r="M2005" s="1099"/>
      <c r="N2005" s="113"/>
      <c r="O2005" s="114"/>
      <c r="P2005" s="97"/>
    </row>
    <row r="2006" spans="1:16" ht="17.25" thickBot="1">
      <c r="A2006" s="1136"/>
      <c r="B2006" s="1103"/>
      <c r="C2006" s="1096"/>
      <c r="D2006" s="94"/>
      <c r="E2006" s="96"/>
      <c r="F2006" s="93"/>
      <c r="G2006" s="1103"/>
      <c r="H2006" s="1098"/>
      <c r="I2006" s="94"/>
      <c r="J2006" s="114"/>
      <c r="K2006" s="97"/>
      <c r="L2006" s="1103"/>
      <c r="M2006" s="1099"/>
      <c r="N2006" s="94"/>
      <c r="O2006" s="114"/>
      <c r="P2006" s="97"/>
    </row>
    <row r="2007" spans="1:16">
      <c r="A2007" s="1136"/>
      <c r="B2007" s="106"/>
      <c r="C2007" s="1096"/>
      <c r="D2007" s="94"/>
      <c r="E2007" s="96"/>
      <c r="F2007" s="97"/>
      <c r="G2007" s="106"/>
      <c r="H2007" s="1098"/>
      <c r="I2007" s="94"/>
      <c r="J2007" s="96"/>
      <c r="K2007" s="112"/>
      <c r="L2007" s="106"/>
      <c r="M2007" s="1099"/>
      <c r="N2007" s="113"/>
      <c r="O2007" s="96"/>
      <c r="P2007" s="112"/>
    </row>
    <row r="2008" spans="1:16">
      <c r="A2008" s="1136"/>
      <c r="B2008" s="107"/>
      <c r="C2008" s="1096"/>
      <c r="D2008" s="94"/>
      <c r="E2008" s="96"/>
      <c r="F2008" s="93"/>
      <c r="G2008" s="107"/>
      <c r="H2008" s="1098"/>
      <c r="I2008" s="94"/>
      <c r="J2008" s="96"/>
      <c r="K2008" s="97"/>
      <c r="L2008" s="107"/>
      <c r="M2008" s="1099"/>
      <c r="N2008" s="113"/>
      <c r="O2008" s="114"/>
      <c r="P2008" s="97"/>
    </row>
    <row r="2009" spans="1:16">
      <c r="A2009" s="1136"/>
      <c r="B2009" s="109"/>
      <c r="C2009" s="1096"/>
      <c r="D2009" s="94"/>
      <c r="E2009" s="96"/>
      <c r="F2009" s="93"/>
      <c r="G2009" s="109"/>
      <c r="H2009" s="1098"/>
      <c r="I2009" s="113"/>
      <c r="J2009" s="114"/>
      <c r="K2009" s="97"/>
      <c r="L2009" s="109"/>
      <c r="M2009" s="1099"/>
      <c r="N2009" s="113"/>
      <c r="O2009" s="114"/>
      <c r="P2009" s="104"/>
    </row>
    <row r="2010" spans="1:16">
      <c r="A2010" s="1136"/>
      <c r="B2010" s="110"/>
      <c r="C2010" s="1096"/>
      <c r="D2010" s="94"/>
      <c r="E2010" s="96"/>
      <c r="F2010" s="93"/>
      <c r="G2010" s="110"/>
      <c r="H2010" s="1098"/>
      <c r="I2010" s="113"/>
      <c r="J2010" s="114"/>
      <c r="K2010" s="104"/>
      <c r="L2010" s="110"/>
      <c r="M2010" s="1099"/>
      <c r="N2010" s="111"/>
      <c r="O2010" s="96"/>
      <c r="P2010" s="97"/>
    </row>
    <row r="2011" spans="1:16">
      <c r="A2011" s="1136"/>
      <c r="B2011" s="109"/>
      <c r="C2011" s="1096"/>
      <c r="D2011" s="111"/>
      <c r="E2011" s="96"/>
      <c r="F2011" s="97"/>
      <c r="G2011" s="109"/>
      <c r="H2011" s="1098"/>
      <c r="I2011" s="111"/>
      <c r="J2011" s="96"/>
      <c r="K2011" s="112"/>
      <c r="L2011" s="109"/>
      <c r="M2011" s="1099"/>
      <c r="N2011" s="94"/>
      <c r="O2011" s="96"/>
      <c r="P2011" s="112"/>
    </row>
    <row r="2012" spans="1:16">
      <c r="A2012" s="1136"/>
      <c r="B2012" s="110"/>
      <c r="C2012" s="1096"/>
      <c r="D2012" s="94"/>
      <c r="E2012" s="96"/>
      <c r="F2012" s="108"/>
      <c r="G2012" s="110"/>
      <c r="H2012" s="1098"/>
      <c r="I2012" s="94"/>
      <c r="J2012" s="96"/>
      <c r="K2012" s="97"/>
      <c r="L2012" s="110"/>
      <c r="M2012" s="1099"/>
      <c r="N2012" s="113"/>
      <c r="O2012" s="114"/>
      <c r="P2012" s="97"/>
    </row>
    <row r="2013" spans="1:16">
      <c r="A2013" s="1136"/>
      <c r="B2013" s="109"/>
      <c r="C2013" s="1096"/>
      <c r="D2013" s="94"/>
      <c r="E2013" s="96"/>
      <c r="F2013" s="97"/>
      <c r="G2013" s="109"/>
      <c r="H2013" s="1098"/>
      <c r="I2013" s="113"/>
      <c r="J2013" s="114"/>
      <c r="K2013" s="97"/>
      <c r="L2013" s="109"/>
      <c r="M2013" s="1099"/>
      <c r="N2013" s="113"/>
      <c r="O2013" s="114"/>
      <c r="P2013" s="97"/>
    </row>
    <row r="2014" spans="1:16" ht="17.25" thickBot="1">
      <c r="A2014" s="1136"/>
      <c r="B2014" s="110"/>
      <c r="C2014" s="1097"/>
      <c r="D2014" s="115"/>
      <c r="E2014" s="116"/>
      <c r="F2014" s="117"/>
      <c r="G2014" s="110"/>
      <c r="H2014" s="1098"/>
      <c r="I2014" s="115"/>
      <c r="J2014" s="116"/>
      <c r="K2014" s="117"/>
      <c r="L2014" s="110"/>
      <c r="M2014" s="1099"/>
      <c r="N2014" s="115"/>
      <c r="O2014" s="116"/>
      <c r="P2014" s="117"/>
    </row>
    <row r="2015" spans="1:16">
      <c r="A2015" s="1094" t="str">
        <f>TEXT(A1969,"AAAA")</f>
        <v>星期三</v>
      </c>
      <c r="B2015" s="109"/>
      <c r="C2015" s="1095" t="s">
        <v>694</v>
      </c>
      <c r="D2015" s="118"/>
      <c r="E2015" s="119"/>
      <c r="F2015" s="97"/>
      <c r="G2015" s="109"/>
      <c r="H2015" s="1118" t="s">
        <v>130</v>
      </c>
      <c r="I2015" s="118"/>
      <c r="J2015" s="119"/>
      <c r="K2015" s="97"/>
      <c r="L2015" s="109"/>
      <c r="M2015" s="1120" t="s">
        <v>130</v>
      </c>
      <c r="N2015" s="118"/>
      <c r="O2015" s="119"/>
      <c r="P2015" s="97"/>
    </row>
    <row r="2016" spans="1:16">
      <c r="A2016" s="1094"/>
      <c r="B2016" s="110"/>
      <c r="C2016" s="1096"/>
      <c r="D2016" s="120"/>
      <c r="E2016" s="96"/>
      <c r="F2016" s="97"/>
      <c r="G2016" s="110"/>
      <c r="H2016" s="1098"/>
      <c r="I2016" s="94"/>
      <c r="J2016" s="96"/>
      <c r="K2016" s="97"/>
      <c r="L2016" s="110"/>
      <c r="M2016" s="1099"/>
      <c r="N2016" s="94"/>
      <c r="O2016" s="96"/>
      <c r="P2016" s="97"/>
    </row>
    <row r="2017" spans="1:16">
      <c r="A2017" s="1094"/>
      <c r="B2017" s="109"/>
      <c r="C2017" s="1096"/>
      <c r="D2017" s="120"/>
      <c r="E2017" s="96"/>
      <c r="F2017" s="97"/>
      <c r="G2017" s="109"/>
      <c r="H2017" s="1098"/>
      <c r="I2017" s="94"/>
      <c r="J2017" s="96"/>
      <c r="K2017" s="97"/>
      <c r="L2017" s="109"/>
      <c r="M2017" s="1099"/>
      <c r="N2017" s="94"/>
      <c r="O2017" s="96"/>
      <c r="P2017" s="97"/>
    </row>
    <row r="2018" spans="1:16">
      <c r="A2018" s="1094"/>
      <c r="B2018" s="110"/>
      <c r="C2018" s="1096"/>
      <c r="D2018" s="120"/>
      <c r="E2018" s="96"/>
      <c r="F2018" s="97"/>
      <c r="G2018" s="110"/>
      <c r="H2018" s="1098"/>
      <c r="I2018" s="94"/>
      <c r="J2018" s="96"/>
      <c r="K2018" s="97"/>
      <c r="L2018" s="110"/>
      <c r="M2018" s="1099"/>
      <c r="N2018" s="94"/>
      <c r="O2018" s="96"/>
      <c r="P2018" s="97"/>
    </row>
    <row r="2019" spans="1:16">
      <c r="A2019" s="1094"/>
      <c r="B2019" s="109"/>
      <c r="C2019" s="1096"/>
      <c r="D2019" s="120"/>
      <c r="E2019" s="96"/>
      <c r="F2019" s="97"/>
      <c r="G2019" s="109"/>
      <c r="H2019" s="1098"/>
      <c r="I2019" s="94"/>
      <c r="J2019" s="96"/>
      <c r="K2019" s="97"/>
      <c r="L2019" s="109"/>
      <c r="M2019" s="1099"/>
      <c r="N2019" s="94"/>
      <c r="O2019" s="96"/>
      <c r="P2019" s="97"/>
    </row>
    <row r="2020" spans="1:16">
      <c r="A2020" s="1094"/>
      <c r="B2020" s="110"/>
      <c r="C2020" s="1096"/>
      <c r="D2020" s="120"/>
      <c r="E2020" s="96"/>
      <c r="F2020" s="97"/>
      <c r="G2020" s="110"/>
      <c r="H2020" s="1098"/>
      <c r="I2020" s="94"/>
      <c r="J2020" s="96"/>
      <c r="K2020" s="97"/>
      <c r="L2020" s="110"/>
      <c r="M2020" s="1099"/>
      <c r="N2020" s="94"/>
      <c r="O2020" s="96"/>
      <c r="P2020" s="97"/>
    </row>
    <row r="2021" spans="1:16">
      <c r="A2021" s="1094"/>
      <c r="B2021" s="109"/>
      <c r="C2021" s="1096"/>
      <c r="D2021" s="120"/>
      <c r="E2021" s="96"/>
      <c r="F2021" s="97"/>
      <c r="G2021" s="109"/>
      <c r="H2021" s="1098"/>
      <c r="I2021" s="94"/>
      <c r="J2021" s="96"/>
      <c r="K2021" s="97"/>
      <c r="L2021" s="109"/>
      <c r="M2021" s="1099"/>
      <c r="N2021" s="94"/>
      <c r="O2021" s="96"/>
      <c r="P2021" s="97"/>
    </row>
    <row r="2022" spans="1:16">
      <c r="A2022" s="1094"/>
      <c r="B2022" s="110"/>
      <c r="C2022" s="1096"/>
      <c r="D2022" s="94"/>
      <c r="E2022" s="96"/>
      <c r="F2022" s="97"/>
      <c r="G2022" s="110"/>
      <c r="H2022" s="1098"/>
      <c r="I2022" s="94"/>
      <c r="J2022" s="96"/>
      <c r="K2022" s="97"/>
      <c r="L2022" s="110"/>
      <c r="M2022" s="1099"/>
      <c r="N2022" s="94"/>
      <c r="O2022" s="96"/>
      <c r="P2022" s="97"/>
    </row>
    <row r="2023" spans="1:16">
      <c r="A2023" s="1094"/>
      <c r="B2023" s="107"/>
      <c r="C2023" s="1096"/>
      <c r="D2023" s="113"/>
      <c r="E2023" s="114"/>
      <c r="F2023" s="104"/>
      <c r="G2023" s="107"/>
      <c r="H2023" s="1098"/>
      <c r="I2023" s="113"/>
      <c r="J2023" s="114"/>
      <c r="K2023" s="97"/>
      <c r="L2023" s="107"/>
      <c r="M2023" s="1099"/>
      <c r="N2023" s="113"/>
      <c r="O2023" s="114"/>
      <c r="P2023" s="97"/>
    </row>
    <row r="2024" spans="1:16" ht="17.25" thickBot="1">
      <c r="A2024" s="1094"/>
      <c r="B2024" s="107"/>
      <c r="C2024" s="1097"/>
      <c r="D2024" s="122" t="s">
        <v>132</v>
      </c>
      <c r="E2024" s="123" t="s">
        <v>133</v>
      </c>
      <c r="F2024" s="124"/>
      <c r="G2024" s="107"/>
      <c r="H2024" s="1127"/>
      <c r="I2024" s="122" t="s">
        <v>132</v>
      </c>
      <c r="J2024" s="123" t="s">
        <v>133</v>
      </c>
      <c r="K2024" s="97"/>
      <c r="L2024" s="107"/>
      <c r="M2024" s="1126"/>
      <c r="N2024" s="122" t="s">
        <v>132</v>
      </c>
      <c r="O2024" s="123" t="s">
        <v>133</v>
      </c>
      <c r="P2024" s="97"/>
    </row>
    <row r="2025" spans="1:16">
      <c r="A2025" s="105"/>
      <c r="B2025" s="109"/>
      <c r="C2025" s="1095" t="s">
        <v>695</v>
      </c>
      <c r="D2025" s="118"/>
      <c r="E2025" s="119"/>
      <c r="F2025" s="125"/>
      <c r="G2025" s="109"/>
      <c r="H2025" s="1118" t="s">
        <v>134</v>
      </c>
      <c r="I2025" s="118"/>
      <c r="J2025" s="119"/>
      <c r="K2025" s="125"/>
      <c r="L2025" s="109"/>
      <c r="M2025" s="1120" t="s">
        <v>134</v>
      </c>
      <c r="N2025" s="118"/>
      <c r="O2025" s="119"/>
      <c r="P2025" s="125"/>
    </row>
    <row r="2026" spans="1:16">
      <c r="A2026" s="105"/>
      <c r="B2026" s="110"/>
      <c r="C2026" s="1096"/>
      <c r="D2026" s="94"/>
      <c r="E2026" s="96"/>
      <c r="F2026" s="97"/>
      <c r="G2026" s="110"/>
      <c r="H2026" s="1098"/>
      <c r="I2026" s="94"/>
      <c r="J2026" s="96"/>
      <c r="K2026" s="97"/>
      <c r="L2026" s="110"/>
      <c r="M2026" s="1099"/>
      <c r="N2026" s="94"/>
      <c r="O2026" s="96"/>
      <c r="P2026" s="97"/>
    </row>
    <row r="2027" spans="1:16">
      <c r="A2027" s="105"/>
      <c r="B2027" s="126"/>
      <c r="C2027" s="1096"/>
      <c r="D2027" s="94"/>
      <c r="E2027" s="96"/>
      <c r="F2027" s="97"/>
      <c r="G2027" s="126"/>
      <c r="H2027" s="1098"/>
      <c r="I2027" s="94"/>
      <c r="J2027" s="96"/>
      <c r="K2027" s="97"/>
      <c r="L2027" s="126"/>
      <c r="M2027" s="1099"/>
      <c r="N2027" s="94"/>
      <c r="O2027" s="96"/>
      <c r="P2027" s="128"/>
    </row>
    <row r="2028" spans="1:16">
      <c r="A2028" s="105"/>
      <c r="B2028" s="107"/>
      <c r="C2028" s="1096"/>
      <c r="D2028" s="94"/>
      <c r="E2028" s="96"/>
      <c r="F2028" s="97"/>
      <c r="G2028" s="107"/>
      <c r="H2028" s="1098"/>
      <c r="I2028" s="94"/>
      <c r="J2028" s="96"/>
      <c r="K2028" s="97"/>
      <c r="L2028" s="107"/>
      <c r="M2028" s="1099"/>
      <c r="N2028" s="94"/>
      <c r="O2028" s="96"/>
      <c r="P2028" s="216"/>
    </row>
    <row r="2029" spans="1:16">
      <c r="A2029" s="105"/>
      <c r="B2029" s="109"/>
      <c r="C2029" s="1096"/>
      <c r="D2029" s="94"/>
      <c r="E2029" s="96"/>
      <c r="F2029" s="97"/>
      <c r="G2029" s="109"/>
      <c r="H2029" s="1098"/>
      <c r="I2029" s="94"/>
      <c r="J2029" s="96"/>
      <c r="K2029" s="97"/>
      <c r="L2029" s="109"/>
      <c r="M2029" s="1099"/>
      <c r="N2029" s="94"/>
      <c r="O2029" s="96"/>
      <c r="P2029" s="97"/>
    </row>
    <row r="2030" spans="1:16">
      <c r="A2030" s="105"/>
      <c r="B2030" s="110"/>
      <c r="C2030" s="1096"/>
      <c r="D2030" s="94"/>
      <c r="E2030" s="96"/>
      <c r="F2030" s="127"/>
      <c r="G2030" s="110"/>
      <c r="H2030" s="1098"/>
      <c r="I2030" s="94"/>
      <c r="J2030" s="96"/>
      <c r="K2030" s="127"/>
      <c r="L2030" s="110"/>
      <c r="M2030" s="1099"/>
      <c r="N2030" s="94"/>
      <c r="O2030" s="96"/>
      <c r="P2030" s="127"/>
    </row>
    <row r="2031" spans="1:16">
      <c r="A2031" s="105"/>
      <c r="B2031" s="109"/>
      <c r="C2031" s="1096"/>
      <c r="D2031" s="94"/>
      <c r="E2031" s="96"/>
      <c r="F2031" s="128"/>
      <c r="G2031" s="109"/>
      <c r="H2031" s="1098"/>
      <c r="I2031" s="94"/>
      <c r="J2031" s="96"/>
      <c r="K2031" s="128"/>
      <c r="L2031" s="109"/>
      <c r="M2031" s="1099"/>
      <c r="N2031" s="94"/>
      <c r="O2031" s="96"/>
      <c r="P2031" s="128"/>
    </row>
    <row r="2032" spans="1:16">
      <c r="A2032" s="105"/>
      <c r="B2032" s="110"/>
      <c r="C2032" s="1096"/>
      <c r="D2032" s="217"/>
      <c r="E2032" s="114"/>
      <c r="F2032" s="216"/>
      <c r="G2032" s="110"/>
      <c r="H2032" s="1098"/>
      <c r="I2032" s="113"/>
      <c r="J2032" s="114"/>
      <c r="K2032" s="216"/>
      <c r="L2032" s="110"/>
      <c r="M2032" s="1099"/>
      <c r="N2032" s="113"/>
      <c r="O2032" s="114"/>
      <c r="P2032" s="216"/>
    </row>
    <row r="2033" spans="1:16">
      <c r="A2033" s="105"/>
      <c r="B2033" s="109"/>
      <c r="C2033" s="1096"/>
      <c r="D2033" s="217"/>
      <c r="E2033" s="114"/>
      <c r="F2033" s="216"/>
      <c r="G2033" s="109"/>
      <c r="H2033" s="1098"/>
      <c r="I2033" s="113"/>
      <c r="J2033" s="114"/>
      <c r="K2033" s="216"/>
      <c r="L2033" s="109"/>
      <c r="M2033" s="1099"/>
      <c r="N2033" s="113"/>
      <c r="O2033" s="114"/>
      <c r="P2033" s="216"/>
    </row>
    <row r="2034" spans="1:16" ht="17.25" thickBot="1">
      <c r="A2034" s="105"/>
      <c r="B2034" s="110"/>
      <c r="C2034" s="1097"/>
      <c r="D2034" s="129"/>
      <c r="E2034" s="130"/>
      <c r="F2034" s="104"/>
      <c r="G2034" s="110"/>
      <c r="H2034" s="1127"/>
      <c r="I2034" s="113"/>
      <c r="J2034" s="130"/>
      <c r="K2034" s="104"/>
      <c r="L2034" s="110"/>
      <c r="M2034" s="1126"/>
      <c r="N2034" s="113"/>
      <c r="O2034" s="131"/>
      <c r="P2034" s="127"/>
    </row>
    <row r="2035" spans="1:16">
      <c r="A2035" s="132"/>
      <c r="B2035" s="109"/>
      <c r="C2035" s="1095" t="s">
        <v>696</v>
      </c>
      <c r="D2035" s="118" t="s">
        <v>136</v>
      </c>
      <c r="E2035" s="133" t="s">
        <v>137</v>
      </c>
      <c r="F2035" s="125"/>
      <c r="G2035" s="109"/>
      <c r="H2035" s="1118" t="s">
        <v>135</v>
      </c>
      <c r="I2035" s="118" t="s">
        <v>136</v>
      </c>
      <c r="J2035" s="133" t="s">
        <v>137</v>
      </c>
      <c r="K2035" s="125"/>
      <c r="L2035" s="109"/>
      <c r="M2035" s="1120" t="s">
        <v>135</v>
      </c>
      <c r="N2035" s="118" t="s">
        <v>136</v>
      </c>
      <c r="O2035" s="133" t="s">
        <v>137</v>
      </c>
      <c r="P2035" s="125"/>
    </row>
    <row r="2036" spans="1:16">
      <c r="A2036" s="132"/>
      <c r="B2036" s="110"/>
      <c r="C2036" s="1096"/>
      <c r="D2036" s="94" t="s">
        <v>141</v>
      </c>
      <c r="E2036" s="96" t="s">
        <v>142</v>
      </c>
      <c r="F2036" s="134"/>
      <c r="G2036" s="110"/>
      <c r="H2036" s="1098"/>
      <c r="I2036" s="94" t="s">
        <v>141</v>
      </c>
      <c r="J2036" s="96" t="s">
        <v>142</v>
      </c>
      <c r="K2036" s="134"/>
      <c r="L2036" s="110"/>
      <c r="M2036" s="1099"/>
      <c r="N2036" s="94" t="s">
        <v>141</v>
      </c>
      <c r="O2036" s="96" t="s">
        <v>142</v>
      </c>
      <c r="P2036" s="134"/>
    </row>
    <row r="2037" spans="1:16">
      <c r="A2037" s="132"/>
      <c r="B2037" s="135"/>
      <c r="C2037" s="1096"/>
      <c r="D2037" s="94" t="s">
        <v>145</v>
      </c>
      <c r="E2037" s="96" t="s">
        <v>146</v>
      </c>
      <c r="F2037" s="97"/>
      <c r="G2037" s="135"/>
      <c r="H2037" s="1098"/>
      <c r="I2037" s="94" t="s">
        <v>145</v>
      </c>
      <c r="J2037" s="96" t="s">
        <v>146</v>
      </c>
      <c r="K2037" s="97"/>
      <c r="L2037" s="135"/>
      <c r="M2037" s="1099"/>
      <c r="N2037" s="94" t="s">
        <v>145</v>
      </c>
      <c r="O2037" s="96" t="s">
        <v>146</v>
      </c>
      <c r="P2037" s="97"/>
    </row>
    <row r="2038" spans="1:16">
      <c r="A2038" s="132"/>
      <c r="B2038" s="110"/>
      <c r="C2038" s="1096"/>
      <c r="D2038" s="94" t="s">
        <v>147</v>
      </c>
      <c r="E2038" s="96" t="s">
        <v>148</v>
      </c>
      <c r="F2038" s="104"/>
      <c r="G2038" s="110"/>
      <c r="H2038" s="1098"/>
      <c r="I2038" s="94" t="s">
        <v>147</v>
      </c>
      <c r="J2038" s="96" t="s">
        <v>148</v>
      </c>
      <c r="K2038" s="104"/>
      <c r="L2038" s="110"/>
      <c r="M2038" s="1099"/>
      <c r="N2038" s="94" t="s">
        <v>147</v>
      </c>
      <c r="O2038" s="96" t="s">
        <v>148</v>
      </c>
      <c r="P2038" s="104"/>
    </row>
    <row r="2039" spans="1:16">
      <c r="A2039" s="132"/>
      <c r="B2039" s="135"/>
      <c r="C2039" s="1096"/>
      <c r="D2039" s="94"/>
      <c r="E2039" s="114"/>
      <c r="F2039" s="136"/>
      <c r="G2039" s="135"/>
      <c r="H2039" s="1098"/>
      <c r="I2039" s="94"/>
      <c r="J2039" s="114"/>
      <c r="K2039" s="136"/>
      <c r="L2039" s="135"/>
      <c r="M2039" s="1099"/>
      <c r="N2039" s="94"/>
      <c r="O2039" s="114"/>
      <c r="P2039" s="136"/>
    </row>
    <row r="2040" spans="1:16">
      <c r="A2040" s="132"/>
      <c r="B2040" s="110"/>
      <c r="C2040" s="1096"/>
      <c r="D2040" s="94"/>
      <c r="E2040" s="96"/>
      <c r="F2040" s="97"/>
      <c r="G2040" s="110"/>
      <c r="H2040" s="1098"/>
      <c r="I2040" s="94"/>
      <c r="J2040" s="96"/>
      <c r="K2040" s="97"/>
      <c r="L2040" s="110"/>
      <c r="M2040" s="1099"/>
      <c r="N2040" s="94"/>
      <c r="O2040" s="96"/>
      <c r="P2040" s="97"/>
    </row>
    <row r="2041" spans="1:16">
      <c r="A2041" s="132"/>
      <c r="B2041" s="135"/>
      <c r="C2041" s="1096"/>
      <c r="D2041" s="94"/>
      <c r="E2041" s="114"/>
      <c r="F2041" s="136"/>
      <c r="G2041" s="135"/>
      <c r="H2041" s="1098"/>
      <c r="I2041" s="94"/>
      <c r="J2041" s="114"/>
      <c r="K2041" s="136"/>
      <c r="L2041" s="135"/>
      <c r="M2041" s="1099"/>
      <c r="N2041" s="94"/>
      <c r="O2041" s="114"/>
      <c r="P2041" s="136"/>
    </row>
    <row r="2042" spans="1:16">
      <c r="A2042" s="132"/>
      <c r="B2042" s="110"/>
      <c r="C2042" s="1096"/>
      <c r="D2042" s="94"/>
      <c r="E2042" s="96"/>
      <c r="F2042" s="97"/>
      <c r="G2042" s="110"/>
      <c r="H2042" s="1098"/>
      <c r="I2042" s="94"/>
      <c r="J2042" s="96"/>
      <c r="K2042" s="97"/>
      <c r="L2042" s="110"/>
      <c r="M2042" s="1099"/>
      <c r="N2042" s="94"/>
      <c r="O2042" s="96"/>
      <c r="P2042" s="97"/>
    </row>
    <row r="2043" spans="1:16">
      <c r="A2043" s="132"/>
      <c r="B2043" s="135"/>
      <c r="C2043" s="1096"/>
      <c r="D2043" s="94"/>
      <c r="E2043" s="96"/>
      <c r="F2043" s="97"/>
      <c r="G2043" s="135"/>
      <c r="H2043" s="1098"/>
      <c r="I2043" s="94"/>
      <c r="J2043" s="96"/>
      <c r="K2043" s="97"/>
      <c r="L2043" s="135"/>
      <c r="M2043" s="1099"/>
      <c r="N2043" s="94"/>
      <c r="O2043" s="96"/>
      <c r="P2043" s="97"/>
    </row>
    <row r="2044" spans="1:16" ht="17.25" thickBot="1">
      <c r="A2044" s="132"/>
      <c r="B2044" s="110"/>
      <c r="C2044" s="1097"/>
      <c r="D2044" s="115"/>
      <c r="E2044" s="116"/>
      <c r="F2044" s="117"/>
      <c r="G2044" s="110"/>
      <c r="H2044" s="1127"/>
      <c r="I2044" s="115"/>
      <c r="J2044" s="130"/>
      <c r="K2044" s="104"/>
      <c r="L2044" s="110"/>
      <c r="M2044" s="1126"/>
      <c r="N2044" s="115"/>
      <c r="O2044" s="130"/>
      <c r="P2044" s="104"/>
    </row>
    <row r="2045" spans="1:16">
      <c r="A2045" s="132"/>
      <c r="B2045" s="135"/>
      <c r="C2045" s="1095" t="s">
        <v>697</v>
      </c>
      <c r="D2045" s="137" t="s">
        <v>150</v>
      </c>
      <c r="E2045" s="138"/>
      <c r="F2045" s="139" t="s">
        <v>151</v>
      </c>
      <c r="G2045" s="135"/>
      <c r="H2045" s="1118" t="s">
        <v>149</v>
      </c>
      <c r="I2045" s="137" t="s">
        <v>150</v>
      </c>
      <c r="J2045" s="138"/>
      <c r="K2045" s="139" t="s">
        <v>151</v>
      </c>
      <c r="L2045" s="135"/>
      <c r="M2045" s="1120" t="s">
        <v>149</v>
      </c>
      <c r="N2045" s="137" t="s">
        <v>150</v>
      </c>
      <c r="O2045" s="138"/>
      <c r="P2045" s="139" t="s">
        <v>151</v>
      </c>
    </row>
    <row r="2046" spans="1:16">
      <c r="A2046" s="132"/>
      <c r="B2046" s="110"/>
      <c r="C2046" s="1096"/>
      <c r="D2046" s="120"/>
      <c r="E2046" s="121"/>
      <c r="F2046" s="140"/>
      <c r="G2046" s="110"/>
      <c r="H2046" s="1098"/>
      <c r="I2046" s="94"/>
      <c r="J2046" s="96"/>
      <c r="K2046" s="97"/>
      <c r="L2046" s="110"/>
      <c r="M2046" s="1099"/>
      <c r="N2046" s="94"/>
      <c r="O2046" s="96"/>
      <c r="P2046" s="97"/>
    </row>
    <row r="2047" spans="1:16">
      <c r="A2047" s="132"/>
      <c r="B2047" s="135"/>
      <c r="C2047" s="1096"/>
      <c r="D2047" s="94"/>
      <c r="E2047" s="96"/>
      <c r="F2047" s="97"/>
      <c r="G2047" s="135"/>
      <c r="H2047" s="1098"/>
      <c r="I2047" s="94"/>
      <c r="J2047" s="96"/>
      <c r="K2047" s="97"/>
      <c r="L2047" s="135"/>
      <c r="M2047" s="1099"/>
      <c r="N2047" s="94"/>
      <c r="O2047" s="96"/>
      <c r="P2047" s="97"/>
    </row>
    <row r="2048" spans="1:16">
      <c r="A2048" s="132"/>
      <c r="B2048" s="110"/>
      <c r="C2048" s="1096"/>
      <c r="D2048" s="113"/>
      <c r="E2048" s="114"/>
      <c r="F2048" s="104"/>
      <c r="G2048" s="110"/>
      <c r="H2048" s="1098"/>
      <c r="I2048" s="113"/>
      <c r="J2048" s="114"/>
      <c r="K2048" s="104"/>
      <c r="L2048" s="110"/>
      <c r="M2048" s="1099"/>
      <c r="N2048" s="113"/>
      <c r="O2048" s="114"/>
      <c r="P2048" s="104"/>
    </row>
    <row r="2049" spans="1:16">
      <c r="A2049" s="1122"/>
      <c r="B2049" s="135"/>
      <c r="C2049" s="1096"/>
      <c r="D2049" s="94"/>
      <c r="E2049" s="96"/>
      <c r="F2049" s="97"/>
      <c r="G2049" s="135"/>
      <c r="H2049" s="1098"/>
      <c r="I2049" s="94"/>
      <c r="J2049" s="96"/>
      <c r="K2049" s="97"/>
      <c r="L2049" s="135"/>
      <c r="M2049" s="1099"/>
      <c r="N2049" s="94"/>
      <c r="O2049" s="96"/>
      <c r="P2049" s="97"/>
    </row>
    <row r="2050" spans="1:16">
      <c r="A2050" s="1122"/>
      <c r="B2050" s="110"/>
      <c r="C2050" s="1096"/>
      <c r="D2050" s="94"/>
      <c r="E2050" s="96"/>
      <c r="F2050" s="97"/>
      <c r="G2050" s="110"/>
      <c r="H2050" s="1098"/>
      <c r="I2050" s="94"/>
      <c r="J2050" s="96"/>
      <c r="K2050" s="97"/>
      <c r="L2050" s="110"/>
      <c r="M2050" s="1099"/>
      <c r="N2050" s="94"/>
      <c r="O2050" s="96"/>
      <c r="P2050" s="97"/>
    </row>
    <row r="2051" spans="1:16">
      <c r="A2051" s="1122"/>
      <c r="B2051" s="135"/>
      <c r="C2051" s="1096"/>
      <c r="D2051" s="113"/>
      <c r="E2051" s="114"/>
      <c r="F2051" s="104"/>
      <c r="G2051" s="135"/>
      <c r="H2051" s="1098"/>
      <c r="I2051" s="113"/>
      <c r="J2051" s="114"/>
      <c r="K2051" s="104"/>
      <c r="L2051" s="135"/>
      <c r="M2051" s="1099"/>
      <c r="N2051" s="113"/>
      <c r="O2051" s="114"/>
      <c r="P2051" s="104"/>
    </row>
    <row r="2052" spans="1:16" ht="17.25" thickBot="1">
      <c r="A2052" s="1123"/>
      <c r="B2052" s="141"/>
      <c r="C2052" s="1117"/>
      <c r="D2052" s="142"/>
      <c r="E2052" s="143"/>
      <c r="F2052" s="144"/>
      <c r="G2052" s="141"/>
      <c r="H2052" s="1119"/>
      <c r="I2052" s="142"/>
      <c r="J2052" s="143"/>
      <c r="K2052" s="144"/>
      <c r="L2052" s="141"/>
      <c r="M2052" s="1121"/>
      <c r="N2052" s="142"/>
      <c r="O2052" s="143"/>
      <c r="P2052" s="144"/>
    </row>
    <row r="2053" spans="1:16" s="146" customFormat="1" ht="27" customHeight="1" thickTop="1" thickBot="1">
      <c r="A2053" s="145"/>
      <c r="B2053" s="1124" t="s">
        <v>152</v>
      </c>
      <c r="C2053" s="1124"/>
      <c r="D2053" s="1124"/>
      <c r="E2053" s="1124"/>
      <c r="F2053" s="1124"/>
      <c r="G2053" s="1125" t="s">
        <v>153</v>
      </c>
      <c r="H2053" s="1125"/>
      <c r="I2053" s="1125"/>
      <c r="J2053" s="1125"/>
      <c r="K2053" s="1125"/>
      <c r="L2053" s="1125"/>
      <c r="M2053" s="1125"/>
      <c r="N2053" s="1128" t="s">
        <v>154</v>
      </c>
      <c r="O2053" s="1128"/>
      <c r="P2053" s="1128"/>
    </row>
    <row r="2054" spans="1:16" s="159" customFormat="1" ht="21.75" customHeight="1" thickTop="1" thickBot="1">
      <c r="A2054" s="147" t="s">
        <v>0</v>
      </c>
      <c r="B2054" s="148"/>
      <c r="C2054" s="149" t="s">
        <v>155</v>
      </c>
      <c r="D2054" s="150" t="s">
        <v>156</v>
      </c>
      <c r="E2054" s="151" t="s">
        <v>157</v>
      </c>
      <c r="F2054" s="152" t="s">
        <v>158</v>
      </c>
      <c r="G2054" s="153" t="s">
        <v>159</v>
      </c>
      <c r="H2054" s="154" t="s">
        <v>150</v>
      </c>
      <c r="I2054" s="155" t="s">
        <v>156</v>
      </c>
      <c r="J2054" s="155" t="s">
        <v>157</v>
      </c>
      <c r="K2054" s="155" t="s">
        <v>158</v>
      </c>
      <c r="L2054" s="154" t="s">
        <v>160</v>
      </c>
      <c r="M2054" s="156" t="s">
        <v>161</v>
      </c>
      <c r="N2054" s="157" t="s">
        <v>155</v>
      </c>
      <c r="O2054" s="151" t="s">
        <v>157</v>
      </c>
      <c r="P2054" s="158" t="s">
        <v>158</v>
      </c>
    </row>
    <row r="2055" spans="1:16" s="172" customFormat="1" ht="17.25" thickTop="1">
      <c r="A2055" s="1137">
        <f>A1969</f>
        <v>46162</v>
      </c>
      <c r="B2055" s="1132" t="s">
        <v>698</v>
      </c>
      <c r="C2055" s="160" t="s">
        <v>879</v>
      </c>
      <c r="D2055" s="161" t="s">
        <v>1013</v>
      </c>
      <c r="E2055" s="162" t="s">
        <v>137</v>
      </c>
      <c r="F2055" s="163" t="s">
        <v>1606</v>
      </c>
      <c r="G2055" s="164"/>
      <c r="H2055" s="165"/>
      <c r="I2055" s="166"/>
      <c r="J2055" s="166"/>
      <c r="K2055" s="167"/>
      <c r="L2055" s="168"/>
      <c r="M2055" s="169"/>
      <c r="N2055" s="170"/>
      <c r="O2055" s="166"/>
      <c r="P2055" s="171"/>
    </row>
    <row r="2056" spans="1:16" s="172" customFormat="1">
      <c r="A2056" s="1138"/>
      <c r="B2056" s="1133"/>
      <c r="C2056" s="173"/>
      <c r="D2056" s="174"/>
      <c r="E2056" s="175"/>
      <c r="F2056" s="176"/>
      <c r="G2056" s="173"/>
      <c r="H2056" s="177"/>
      <c r="I2056" s="175"/>
      <c r="J2056" s="175"/>
      <c r="K2056" s="178"/>
      <c r="L2056" s="179"/>
      <c r="M2056" s="180"/>
      <c r="N2056" s="181"/>
      <c r="O2056" s="175"/>
      <c r="P2056" s="182"/>
    </row>
    <row r="2057" spans="1:16" s="172" customFormat="1">
      <c r="A2057" s="1138"/>
      <c r="B2057" s="1133"/>
      <c r="C2057" s="173"/>
      <c r="D2057" s="174"/>
      <c r="E2057" s="175"/>
      <c r="F2057" s="176"/>
      <c r="G2057" s="173"/>
      <c r="H2057" s="183"/>
      <c r="I2057" s="175"/>
      <c r="J2057" s="175"/>
      <c r="K2057" s="178"/>
      <c r="L2057" s="184"/>
      <c r="M2057" s="180"/>
      <c r="N2057" s="181"/>
      <c r="O2057" s="175"/>
      <c r="P2057" s="182"/>
    </row>
    <row r="2058" spans="1:16" s="172" customFormat="1">
      <c r="A2058" s="1138"/>
      <c r="B2058" s="1133"/>
      <c r="C2058" s="173"/>
      <c r="D2058" s="218"/>
      <c r="E2058" s="175"/>
      <c r="F2058" s="176"/>
      <c r="G2058" s="173"/>
      <c r="H2058" s="183"/>
      <c r="I2058" s="175"/>
      <c r="J2058" s="175"/>
      <c r="K2058" s="187"/>
      <c r="L2058" s="184"/>
      <c r="M2058" s="180"/>
      <c r="N2058" s="181"/>
      <c r="O2058" s="175"/>
      <c r="P2058" s="182"/>
    </row>
    <row r="2059" spans="1:16" s="172" customFormat="1">
      <c r="A2059" s="1138"/>
      <c r="B2059" s="1133"/>
      <c r="C2059" s="173"/>
      <c r="D2059" s="185"/>
      <c r="E2059" s="175"/>
      <c r="F2059" s="182"/>
      <c r="G2059" s="173"/>
      <c r="H2059" s="186"/>
      <c r="I2059" s="175"/>
      <c r="J2059" s="175"/>
      <c r="K2059" s="187"/>
      <c r="L2059" s="184"/>
      <c r="M2059" s="180"/>
      <c r="N2059" s="181"/>
      <c r="O2059" s="175"/>
      <c r="P2059" s="182"/>
    </row>
    <row r="2060" spans="1:16" s="172" customFormat="1">
      <c r="A2060" s="1138"/>
      <c r="B2060" s="1133"/>
      <c r="C2060" s="173"/>
      <c r="D2060" s="174"/>
      <c r="E2060" s="175"/>
      <c r="F2060" s="188"/>
      <c r="G2060" s="198"/>
      <c r="H2060" s="183"/>
      <c r="I2060" s="191"/>
      <c r="J2060" s="175"/>
      <c r="K2060" s="178"/>
      <c r="L2060" s="189"/>
      <c r="M2060" s="190"/>
      <c r="N2060" s="181"/>
      <c r="O2060" s="175"/>
      <c r="P2060" s="182"/>
    </row>
    <row r="2061" spans="1:16" s="172" customFormat="1">
      <c r="A2061" s="1138"/>
      <c r="B2061" s="1133"/>
      <c r="C2061" s="173"/>
      <c r="D2061" s="174"/>
      <c r="E2061" s="175"/>
      <c r="F2061" s="182"/>
      <c r="G2061" s="173"/>
      <c r="H2061" s="183"/>
      <c r="I2061" s="191"/>
      <c r="J2061" s="175"/>
      <c r="K2061" s="178"/>
      <c r="L2061" s="184"/>
      <c r="M2061" s="180"/>
      <c r="N2061" s="181"/>
      <c r="O2061" s="175"/>
      <c r="P2061" s="182"/>
    </row>
    <row r="2062" spans="1:16" s="172" customFormat="1">
      <c r="A2062" s="1138"/>
      <c r="B2062" s="1133"/>
      <c r="C2062" s="173"/>
      <c r="D2062" s="174"/>
      <c r="E2062" s="175"/>
      <c r="F2062" s="182"/>
      <c r="G2062" s="219"/>
      <c r="H2062" s="183"/>
      <c r="I2062" s="175"/>
      <c r="J2062" s="175"/>
      <c r="K2062" s="178"/>
      <c r="L2062" s="184"/>
      <c r="M2062" s="180"/>
      <c r="N2062" s="181"/>
      <c r="O2062" s="175"/>
      <c r="P2062" s="182"/>
    </row>
    <row r="2063" spans="1:16" s="172" customFormat="1">
      <c r="A2063" s="1138"/>
      <c r="B2063" s="1133"/>
      <c r="C2063" s="173"/>
      <c r="D2063" s="174"/>
      <c r="E2063" s="175"/>
      <c r="F2063" s="188"/>
      <c r="G2063" s="173"/>
      <c r="H2063" s="183"/>
      <c r="I2063" s="191"/>
      <c r="J2063" s="175"/>
      <c r="K2063" s="178"/>
      <c r="L2063" s="184"/>
      <c r="M2063" s="180"/>
      <c r="N2063" s="181"/>
      <c r="O2063" s="175"/>
      <c r="P2063" s="182"/>
    </row>
    <row r="2064" spans="1:16" s="172" customFormat="1">
      <c r="A2064" s="1138"/>
      <c r="B2064" s="1133"/>
      <c r="C2064" s="173"/>
      <c r="D2064" s="174"/>
      <c r="E2064" s="175"/>
      <c r="F2064" s="182"/>
      <c r="G2064" s="173"/>
      <c r="H2064" s="183"/>
      <c r="I2064" s="191"/>
      <c r="J2064" s="175"/>
      <c r="K2064" s="178"/>
      <c r="L2064" s="184"/>
      <c r="M2064" s="180"/>
      <c r="N2064" s="181"/>
      <c r="O2064" s="175"/>
      <c r="P2064" s="182"/>
    </row>
    <row r="2065" spans="1:16" s="172" customFormat="1">
      <c r="A2065" s="1138"/>
      <c r="B2065" s="1133"/>
      <c r="C2065" s="192"/>
      <c r="D2065" s="193"/>
      <c r="E2065" s="194"/>
      <c r="F2065" s="195"/>
      <c r="G2065" s="173"/>
      <c r="H2065" s="177"/>
      <c r="I2065" s="175"/>
      <c r="J2065" s="175"/>
      <c r="K2065" s="178"/>
      <c r="L2065" s="184"/>
      <c r="M2065" s="180"/>
      <c r="N2065" s="196"/>
      <c r="O2065" s="194"/>
      <c r="P2065" s="195"/>
    </row>
    <row r="2066" spans="1:16" s="172" customFormat="1">
      <c r="A2066" s="1138"/>
      <c r="B2066" s="1133"/>
      <c r="C2066" s="192"/>
      <c r="D2066" s="193"/>
      <c r="E2066" s="194"/>
      <c r="F2066" s="195"/>
      <c r="G2066" s="198"/>
      <c r="H2066" s="183"/>
      <c r="I2066" s="191"/>
      <c r="J2066" s="175"/>
      <c r="K2066" s="178"/>
      <c r="L2066" s="184"/>
      <c r="M2066" s="180"/>
      <c r="N2066" s="196"/>
      <c r="O2066" s="194"/>
      <c r="P2066" s="195"/>
    </row>
    <row r="2067" spans="1:16" s="172" customFormat="1">
      <c r="A2067" s="1138"/>
      <c r="B2067" s="1133"/>
      <c r="C2067" s="192"/>
      <c r="D2067" s="193"/>
      <c r="E2067" s="194"/>
      <c r="F2067" s="195"/>
      <c r="G2067" s="173"/>
      <c r="H2067" s="199"/>
      <c r="I2067" s="191"/>
      <c r="J2067" s="200"/>
      <c r="K2067" s="197"/>
      <c r="L2067" s="184"/>
      <c r="M2067" s="180"/>
      <c r="N2067" s="196"/>
      <c r="O2067" s="194"/>
      <c r="P2067" s="195"/>
    </row>
    <row r="2068" spans="1:16" s="172" customFormat="1">
      <c r="A2068" s="1138"/>
      <c r="B2068" s="1133"/>
      <c r="C2068" s="192"/>
      <c r="D2068" s="193"/>
      <c r="E2068" s="194"/>
      <c r="F2068" s="195"/>
      <c r="G2068" s="173"/>
      <c r="H2068" s="201"/>
      <c r="I2068" s="175"/>
      <c r="J2068" s="175"/>
      <c r="K2068" s="178"/>
      <c r="L2068" s="184"/>
      <c r="M2068" s="180"/>
      <c r="N2068" s="196"/>
      <c r="O2068" s="194"/>
      <c r="P2068" s="195"/>
    </row>
    <row r="2069" spans="1:16" s="172" customFormat="1">
      <c r="A2069" s="1138"/>
      <c r="B2069" s="1133"/>
      <c r="C2069" s="192"/>
      <c r="D2069" s="193"/>
      <c r="E2069" s="194"/>
      <c r="F2069" s="195"/>
      <c r="G2069" s="198"/>
      <c r="H2069" s="183"/>
      <c r="I2069" s="200"/>
      <c r="J2069" s="200"/>
      <c r="K2069" s="197"/>
      <c r="L2069" s="184"/>
      <c r="M2069" s="180"/>
      <c r="N2069" s="196"/>
      <c r="O2069" s="194"/>
      <c r="P2069" s="195"/>
    </row>
    <row r="2070" spans="1:16" s="172" customFormat="1">
      <c r="A2070" s="1138"/>
      <c r="B2070" s="1133"/>
      <c r="C2070" s="192"/>
      <c r="D2070" s="193"/>
      <c r="E2070" s="194"/>
      <c r="F2070" s="195"/>
      <c r="G2070" s="173"/>
      <c r="H2070" s="183"/>
      <c r="I2070" s="200"/>
      <c r="J2070" s="200"/>
      <c r="K2070" s="197"/>
      <c r="L2070" s="179"/>
      <c r="M2070" s="180"/>
      <c r="N2070" s="196"/>
      <c r="O2070" s="194"/>
      <c r="P2070" s="195"/>
    </row>
    <row r="2071" spans="1:16" s="172" customFormat="1">
      <c r="A2071" s="1138"/>
      <c r="B2071" s="1133"/>
      <c r="C2071" s="192"/>
      <c r="D2071" s="193"/>
      <c r="E2071" s="194"/>
      <c r="F2071" s="195"/>
      <c r="G2071" s="192"/>
      <c r="H2071" s="201"/>
      <c r="I2071" s="202"/>
      <c r="J2071" s="202"/>
      <c r="K2071" s="203"/>
      <c r="L2071" s="204"/>
      <c r="M2071" s="190"/>
      <c r="N2071" s="196"/>
      <c r="O2071" s="194"/>
      <c r="P2071" s="195"/>
    </row>
    <row r="2072" spans="1:16" s="172" customFormat="1">
      <c r="A2072" s="1138"/>
      <c r="B2072" s="1133"/>
      <c r="C2072" s="192"/>
      <c r="D2072" s="193"/>
      <c r="E2072" s="194"/>
      <c r="F2072" s="195"/>
      <c r="G2072" s="192"/>
      <c r="H2072" s="201"/>
      <c r="I2072" s="202"/>
      <c r="J2072" s="202"/>
      <c r="K2072" s="203"/>
      <c r="L2072" s="204"/>
      <c r="M2072" s="190"/>
      <c r="N2072" s="196"/>
      <c r="O2072" s="194"/>
      <c r="P2072" s="195"/>
    </row>
    <row r="2073" spans="1:16" s="172" customFormat="1">
      <c r="A2073" s="1138"/>
      <c r="B2073" s="1133"/>
      <c r="C2073" s="192"/>
      <c r="D2073" s="193"/>
      <c r="E2073" s="194"/>
      <c r="F2073" s="195"/>
      <c r="G2073" s="192"/>
      <c r="H2073" s="201"/>
      <c r="I2073" s="202"/>
      <c r="J2073" s="202"/>
      <c r="K2073" s="203"/>
      <c r="L2073" s="204"/>
      <c r="M2073" s="190"/>
      <c r="N2073" s="196"/>
      <c r="O2073" s="194"/>
      <c r="P2073" s="195"/>
    </row>
    <row r="2074" spans="1:16" s="172" customFormat="1" ht="17.25" thickBot="1">
      <c r="A2074" s="1139"/>
      <c r="B2074" s="1134"/>
      <c r="C2074" s="205"/>
      <c r="D2074" s="206"/>
      <c r="E2074" s="207"/>
      <c r="F2074" s="208"/>
      <c r="G2074" s="209"/>
      <c r="H2074" s="210"/>
      <c r="I2074" s="211"/>
      <c r="J2074" s="211"/>
      <c r="K2074" s="212"/>
      <c r="L2074" s="213"/>
      <c r="M2074" s="214"/>
      <c r="N2074" s="215"/>
      <c r="O2074" s="207"/>
      <c r="P2074" s="208"/>
    </row>
    <row r="2075" spans="1:16" s="71" customFormat="1" ht="18" customHeight="1" thickTop="1" thickBot="1">
      <c r="A2075" s="1135">
        <f>A1969+1</f>
        <v>46163</v>
      </c>
      <c r="B2075" s="90" t="s">
        <v>162</v>
      </c>
      <c r="C2075" s="1095" t="s">
        <v>693</v>
      </c>
      <c r="D2075" s="91" t="s">
        <v>114</v>
      </c>
      <c r="E2075" s="92" t="s">
        <v>164</v>
      </c>
      <c r="F2075" s="93"/>
      <c r="G2075" s="90" t="s">
        <v>162</v>
      </c>
      <c r="H2075" s="1098" t="s">
        <v>163</v>
      </c>
      <c r="I2075" s="91" t="s">
        <v>114</v>
      </c>
      <c r="J2075" s="92" t="s">
        <v>164</v>
      </c>
      <c r="K2075" s="93"/>
      <c r="L2075" s="90" t="s">
        <v>162</v>
      </c>
      <c r="M2075" s="1099" t="s">
        <v>163</v>
      </c>
      <c r="N2075" s="91" t="s">
        <v>114</v>
      </c>
      <c r="O2075" s="92" t="s">
        <v>164</v>
      </c>
      <c r="P2075" s="93"/>
    </row>
    <row r="2076" spans="1:16" ht="18" customHeight="1">
      <c r="A2076" s="1136"/>
      <c r="B2076" s="1100"/>
      <c r="C2076" s="1096"/>
      <c r="D2076" s="94" t="s">
        <v>116</v>
      </c>
      <c r="E2076" s="95" t="s">
        <v>142</v>
      </c>
      <c r="F2076" s="93"/>
      <c r="G2076" s="1100"/>
      <c r="H2076" s="1098"/>
      <c r="I2076" s="94" t="s">
        <v>116</v>
      </c>
      <c r="J2076" s="95" t="s">
        <v>142</v>
      </c>
      <c r="K2076" s="93"/>
      <c r="L2076" s="1100"/>
      <c r="M2076" s="1099"/>
      <c r="N2076" s="94" t="s">
        <v>116</v>
      </c>
      <c r="O2076" s="95" t="s">
        <v>142</v>
      </c>
      <c r="P2076" s="93"/>
    </row>
    <row r="2077" spans="1:16" ht="17.25" thickBot="1">
      <c r="A2077" s="1136"/>
      <c r="B2077" s="1101"/>
      <c r="C2077" s="1096"/>
      <c r="D2077" s="94" t="s">
        <v>165</v>
      </c>
      <c r="E2077" s="96" t="s">
        <v>166</v>
      </c>
      <c r="F2077" s="98"/>
      <c r="G2077" s="1101"/>
      <c r="H2077" s="1098"/>
      <c r="I2077" s="94" t="s">
        <v>165</v>
      </c>
      <c r="J2077" s="96" t="s">
        <v>166</v>
      </c>
      <c r="K2077" s="98"/>
      <c r="L2077" s="1101"/>
      <c r="M2077" s="1099"/>
      <c r="N2077" s="94" t="s">
        <v>165</v>
      </c>
      <c r="O2077" s="96" t="s">
        <v>166</v>
      </c>
      <c r="P2077" s="98"/>
    </row>
    <row r="2078" spans="1:16" ht="17.25" thickBot="1">
      <c r="A2078" s="1136"/>
      <c r="B2078" s="90" t="s">
        <v>167</v>
      </c>
      <c r="C2078" s="1096"/>
      <c r="D2078" s="94"/>
      <c r="E2078" s="96"/>
      <c r="F2078" s="97"/>
      <c r="G2078" s="90" t="s">
        <v>167</v>
      </c>
      <c r="H2078" s="1098"/>
      <c r="I2078" s="94" t="s">
        <v>120</v>
      </c>
      <c r="J2078" s="96" t="s">
        <v>148</v>
      </c>
      <c r="K2078" s="97"/>
      <c r="L2078" s="90" t="s">
        <v>167</v>
      </c>
      <c r="M2078" s="1099"/>
      <c r="N2078" s="94" t="s">
        <v>120</v>
      </c>
      <c r="O2078" s="96" t="s">
        <v>148</v>
      </c>
      <c r="P2078" s="97"/>
    </row>
    <row r="2079" spans="1:16">
      <c r="A2079" s="1136"/>
      <c r="B2079" s="1081"/>
      <c r="C2079" s="1096"/>
      <c r="D2079" s="94"/>
      <c r="E2079" s="96"/>
      <c r="F2079" s="97"/>
      <c r="G2079" s="1081"/>
      <c r="H2079" s="1098"/>
      <c r="I2079" s="94"/>
      <c r="J2079" s="96"/>
      <c r="K2079" s="97"/>
      <c r="L2079" s="1081"/>
      <c r="M2079" s="1099"/>
      <c r="N2079" s="94"/>
      <c r="O2079" s="96"/>
      <c r="P2079" s="97"/>
    </row>
    <row r="2080" spans="1:16">
      <c r="A2080" s="1136"/>
      <c r="B2080" s="1082"/>
      <c r="C2080" s="1096"/>
      <c r="D2080" s="94"/>
      <c r="E2080" s="96"/>
      <c r="F2080" s="97"/>
      <c r="G2080" s="1082"/>
      <c r="H2080" s="1098"/>
      <c r="I2080" s="94"/>
      <c r="J2080" s="96"/>
      <c r="K2080" s="97"/>
      <c r="L2080" s="1082"/>
      <c r="M2080" s="1099"/>
      <c r="N2080" s="94"/>
      <c r="O2080" s="96"/>
      <c r="P2080" s="97"/>
    </row>
    <row r="2081" spans="1:16">
      <c r="A2081" s="1136"/>
      <c r="B2081" s="1083"/>
      <c r="C2081" s="1096"/>
      <c r="D2081" s="94"/>
      <c r="E2081" s="96"/>
      <c r="F2081" s="93"/>
      <c r="G2081" s="1083"/>
      <c r="H2081" s="1098"/>
      <c r="I2081" s="94"/>
      <c r="J2081" s="96"/>
      <c r="K2081" s="93"/>
      <c r="L2081" s="1083"/>
      <c r="M2081" s="1099"/>
      <c r="N2081" s="94"/>
      <c r="O2081" s="96"/>
      <c r="P2081" s="93"/>
    </row>
    <row r="2082" spans="1:16">
      <c r="A2082" s="1136"/>
      <c r="B2082" s="1082"/>
      <c r="C2082" s="1096"/>
      <c r="D2082" s="94"/>
      <c r="E2082" s="96"/>
      <c r="F2082" s="99"/>
      <c r="G2082" s="1082"/>
      <c r="H2082" s="1098"/>
      <c r="I2082" s="94"/>
      <c r="J2082" s="96"/>
      <c r="K2082" s="99"/>
      <c r="L2082" s="1082"/>
      <c r="M2082" s="1099"/>
      <c r="N2082" s="94"/>
      <c r="O2082" s="96"/>
      <c r="P2082" s="93"/>
    </row>
    <row r="2083" spans="1:16">
      <c r="A2083" s="1136"/>
      <c r="B2083" s="1083"/>
      <c r="C2083" s="1096"/>
      <c r="D2083" s="94"/>
      <c r="E2083" s="96"/>
      <c r="F2083" s="102"/>
      <c r="G2083" s="1083"/>
      <c r="H2083" s="1098"/>
      <c r="I2083" s="94"/>
      <c r="J2083" s="96"/>
      <c r="K2083" s="102"/>
      <c r="L2083" s="1083"/>
      <c r="M2083" s="1099"/>
      <c r="N2083" s="94"/>
      <c r="O2083" s="96"/>
      <c r="P2083" s="99"/>
    </row>
    <row r="2084" spans="1:16" ht="17.25" thickBot="1">
      <c r="A2084" s="1136"/>
      <c r="B2084" s="1082"/>
      <c r="C2084" s="1096"/>
      <c r="D2084" s="94"/>
      <c r="E2084" s="96"/>
      <c r="F2084" s="99"/>
      <c r="G2084" s="1082"/>
      <c r="H2084" s="1098"/>
      <c r="I2084" s="94"/>
      <c r="J2084" s="96"/>
      <c r="K2084" s="99"/>
      <c r="L2084" s="1082"/>
      <c r="M2084" s="1099"/>
      <c r="N2084" s="94"/>
      <c r="O2084" s="96"/>
      <c r="P2084" s="99"/>
    </row>
    <row r="2085" spans="1:16" ht="17.25" thickBot="1">
      <c r="A2085" s="1136"/>
      <c r="B2085" s="100" t="s">
        <v>168</v>
      </c>
      <c r="C2085" s="1096"/>
      <c r="D2085" s="94"/>
      <c r="E2085" s="96"/>
      <c r="F2085" s="99"/>
      <c r="G2085" s="100" t="s">
        <v>168</v>
      </c>
      <c r="H2085" s="1098"/>
      <c r="I2085" s="94"/>
      <c r="J2085" s="96"/>
      <c r="K2085" s="99"/>
      <c r="L2085" s="100" t="s">
        <v>168</v>
      </c>
      <c r="M2085" s="1099"/>
      <c r="N2085" s="94"/>
      <c r="O2085" s="96"/>
      <c r="P2085" s="99"/>
    </row>
    <row r="2086" spans="1:16">
      <c r="A2086" s="1136"/>
      <c r="B2086" s="1111"/>
      <c r="C2086" s="1096"/>
      <c r="D2086" s="94"/>
      <c r="E2086" s="96"/>
      <c r="F2086" s="99"/>
      <c r="G2086" s="1111"/>
      <c r="H2086" s="1098"/>
      <c r="I2086" s="94"/>
      <c r="J2086" s="96"/>
      <c r="K2086" s="99"/>
      <c r="L2086" s="1111"/>
      <c r="M2086" s="1099"/>
      <c r="N2086" s="94"/>
      <c r="O2086" s="96"/>
      <c r="P2086" s="99"/>
    </row>
    <row r="2087" spans="1:16">
      <c r="A2087" s="1136"/>
      <c r="B2087" s="1112"/>
      <c r="C2087" s="1096"/>
      <c r="D2087" s="94"/>
      <c r="E2087" s="96"/>
      <c r="F2087" s="99"/>
      <c r="G2087" s="1112"/>
      <c r="H2087" s="1098"/>
      <c r="I2087" s="94"/>
      <c r="J2087" s="96"/>
      <c r="K2087" s="99"/>
      <c r="L2087" s="1112"/>
      <c r="M2087" s="1099"/>
      <c r="N2087" s="94"/>
      <c r="O2087" s="96"/>
      <c r="P2087" s="97"/>
    </row>
    <row r="2088" spans="1:16" ht="17.25" thickBot="1">
      <c r="A2088" s="1136"/>
      <c r="B2088" s="1113"/>
      <c r="C2088" s="1096"/>
      <c r="D2088" s="94"/>
      <c r="E2088" s="96"/>
      <c r="F2088" s="97"/>
      <c r="G2088" s="1113"/>
      <c r="H2088" s="1098"/>
      <c r="I2088" s="94"/>
      <c r="J2088" s="96"/>
      <c r="K2088" s="97"/>
      <c r="L2088" s="1113"/>
      <c r="M2088" s="1099"/>
      <c r="N2088" s="94"/>
      <c r="O2088" s="96"/>
      <c r="P2088" s="97"/>
    </row>
    <row r="2089" spans="1:16" ht="17.25" thickBot="1">
      <c r="A2089" s="1136"/>
      <c r="B2089" s="100" t="s">
        <v>123</v>
      </c>
      <c r="C2089" s="1096"/>
      <c r="D2089" s="94"/>
      <c r="E2089" s="96"/>
      <c r="F2089" s="97"/>
      <c r="G2089" s="100" t="s">
        <v>123</v>
      </c>
      <c r="H2089" s="1098"/>
      <c r="I2089" s="94"/>
      <c r="J2089" s="96"/>
      <c r="K2089" s="97"/>
      <c r="L2089" s="100" t="s">
        <v>123</v>
      </c>
      <c r="M2089" s="1099"/>
      <c r="N2089" s="94"/>
      <c r="O2089" s="96"/>
      <c r="P2089" s="97"/>
    </row>
    <row r="2090" spans="1:16">
      <c r="A2090" s="1136"/>
      <c r="B2090" s="1106"/>
      <c r="C2090" s="1096"/>
      <c r="D2090" s="94"/>
      <c r="E2090" s="96"/>
      <c r="F2090" s="97"/>
      <c r="G2090" s="1106"/>
      <c r="H2090" s="1098"/>
      <c r="I2090" s="94"/>
      <c r="J2090" s="96"/>
      <c r="K2090" s="97"/>
      <c r="L2090" s="1106"/>
      <c r="M2090" s="1099"/>
      <c r="N2090" s="94"/>
      <c r="O2090" s="96"/>
      <c r="P2090" s="97"/>
    </row>
    <row r="2091" spans="1:16">
      <c r="A2091" s="1136"/>
      <c r="B2091" s="1107"/>
      <c r="C2091" s="1096"/>
      <c r="D2091" s="94"/>
      <c r="E2091" s="96"/>
      <c r="F2091" s="97"/>
      <c r="G2091" s="1107"/>
      <c r="H2091" s="1098"/>
      <c r="I2091" s="94"/>
      <c r="J2091" s="96"/>
      <c r="K2091" s="97"/>
      <c r="L2091" s="1107"/>
      <c r="M2091" s="1099"/>
      <c r="N2091" s="94"/>
      <c r="O2091" s="96"/>
      <c r="P2091" s="97"/>
    </row>
    <row r="2092" spans="1:16" ht="17.25" thickBot="1">
      <c r="A2092" s="1136"/>
      <c r="B2092" s="1108"/>
      <c r="C2092" s="1096"/>
      <c r="D2092" s="94"/>
      <c r="E2092" s="96"/>
      <c r="F2092" s="97"/>
      <c r="G2092" s="1108"/>
      <c r="H2092" s="1098"/>
      <c r="I2092" s="94"/>
      <c r="J2092" s="96"/>
      <c r="K2092" s="97"/>
      <c r="L2092" s="1108"/>
      <c r="M2092" s="1099"/>
      <c r="N2092" s="94"/>
      <c r="O2092" s="96"/>
      <c r="P2092" s="97"/>
    </row>
    <row r="2093" spans="1:16">
      <c r="A2093" s="1136"/>
      <c r="B2093" s="1109" t="s">
        <v>124</v>
      </c>
      <c r="C2093" s="1096"/>
      <c r="D2093" s="94"/>
      <c r="E2093" s="96"/>
      <c r="F2093" s="97"/>
      <c r="G2093" s="1109" t="s">
        <v>124</v>
      </c>
      <c r="H2093" s="1098"/>
      <c r="I2093" s="94"/>
      <c r="J2093" s="96"/>
      <c r="K2093" s="97"/>
      <c r="L2093" s="1109" t="s">
        <v>124</v>
      </c>
      <c r="M2093" s="1099"/>
      <c r="N2093" s="94"/>
      <c r="O2093" s="96"/>
      <c r="P2093" s="97"/>
    </row>
    <row r="2094" spans="1:16" ht="17.25" thickBot="1">
      <c r="A2094" s="1136"/>
      <c r="B2094" s="1110"/>
      <c r="C2094" s="1096"/>
      <c r="D2094" s="94"/>
      <c r="E2094" s="96"/>
      <c r="F2094" s="97"/>
      <c r="G2094" s="1110"/>
      <c r="H2094" s="1098"/>
      <c r="I2094" s="94"/>
      <c r="J2094" s="96"/>
      <c r="K2094" s="97"/>
      <c r="L2094" s="1110"/>
      <c r="M2094" s="1099"/>
      <c r="N2094" s="94"/>
      <c r="O2094" s="96"/>
      <c r="P2094" s="93"/>
    </row>
    <row r="2095" spans="1:16" ht="17.25" thickTop="1">
      <c r="A2095" s="1136"/>
      <c r="B2095" s="1102" t="s">
        <v>125</v>
      </c>
      <c r="C2095" s="1096"/>
      <c r="D2095" s="94"/>
      <c r="E2095" s="96"/>
      <c r="F2095" s="93"/>
      <c r="G2095" s="1102" t="s">
        <v>125</v>
      </c>
      <c r="H2095" s="1098"/>
      <c r="I2095" s="94"/>
      <c r="J2095" s="96"/>
      <c r="K2095" s="93"/>
      <c r="L2095" s="1102" t="s">
        <v>125</v>
      </c>
      <c r="M2095" s="1099"/>
      <c r="N2095" s="94"/>
      <c r="O2095" s="96"/>
      <c r="P2095" s="97"/>
    </row>
    <row r="2096" spans="1:16" ht="17.25" thickBot="1">
      <c r="A2096" s="1136"/>
      <c r="B2096" s="1103"/>
      <c r="C2096" s="1096"/>
      <c r="D2096" s="94"/>
      <c r="E2096" s="96"/>
      <c r="F2096" s="93"/>
      <c r="G2096" s="1103"/>
      <c r="H2096" s="1098"/>
      <c r="I2096" s="94"/>
      <c r="J2096" s="96"/>
      <c r="K2096" s="93"/>
      <c r="L2096" s="1103"/>
      <c r="M2096" s="1099"/>
      <c r="N2096" s="94"/>
      <c r="O2096" s="96"/>
      <c r="P2096" s="101"/>
    </row>
    <row r="2097" spans="1:16">
      <c r="A2097" s="1136"/>
      <c r="B2097" s="1104"/>
      <c r="C2097" s="1096"/>
      <c r="D2097" s="94"/>
      <c r="E2097" s="96"/>
      <c r="F2097" s="97"/>
      <c r="G2097" s="1104"/>
      <c r="H2097" s="1098"/>
      <c r="I2097" s="94"/>
      <c r="J2097" s="96"/>
      <c r="K2097" s="97"/>
      <c r="L2097" s="1104"/>
      <c r="M2097" s="1099"/>
      <c r="N2097" s="94"/>
      <c r="O2097" s="96"/>
      <c r="P2097" s="103"/>
    </row>
    <row r="2098" spans="1:16" ht="17.25" thickBot="1">
      <c r="A2098" s="1136"/>
      <c r="B2098" s="1105"/>
      <c r="C2098" s="1096"/>
      <c r="D2098" s="94"/>
      <c r="E2098" s="96"/>
      <c r="F2098" s="97"/>
      <c r="G2098" s="1105"/>
      <c r="H2098" s="1098"/>
      <c r="I2098" s="94"/>
      <c r="J2098" s="96"/>
      <c r="K2098" s="97"/>
      <c r="L2098" s="1105"/>
      <c r="M2098" s="1099"/>
      <c r="N2098" s="94"/>
      <c r="O2098" s="96"/>
      <c r="P2098" s="104"/>
    </row>
    <row r="2099" spans="1:16">
      <c r="A2099" s="1136"/>
      <c r="B2099" s="1116" t="s">
        <v>126</v>
      </c>
      <c r="C2099" s="1096"/>
      <c r="D2099" s="94"/>
      <c r="E2099" s="96"/>
      <c r="F2099" s="93"/>
      <c r="G2099" s="1116" t="s">
        <v>126</v>
      </c>
      <c r="H2099" s="1098"/>
      <c r="I2099" s="94"/>
      <c r="J2099" s="96"/>
      <c r="K2099" s="93"/>
      <c r="L2099" s="1116" t="s">
        <v>126</v>
      </c>
      <c r="M2099" s="1099"/>
      <c r="N2099" s="94"/>
      <c r="O2099" s="96"/>
      <c r="P2099" s="99"/>
    </row>
    <row r="2100" spans="1:16" ht="17.25" thickBot="1">
      <c r="A2100" s="1136"/>
      <c r="B2100" s="1103"/>
      <c r="C2100" s="1096"/>
      <c r="D2100" s="94"/>
      <c r="E2100" s="96"/>
      <c r="F2100" s="101"/>
      <c r="G2100" s="1103"/>
      <c r="H2100" s="1098"/>
      <c r="I2100" s="94"/>
      <c r="J2100" s="96"/>
      <c r="K2100" s="101"/>
      <c r="L2100" s="1103"/>
      <c r="M2100" s="1099"/>
      <c r="N2100" s="94"/>
      <c r="O2100" s="96"/>
      <c r="P2100" s="104"/>
    </row>
    <row r="2101" spans="1:16">
      <c r="A2101" s="1136"/>
      <c r="B2101" s="1104"/>
      <c r="C2101" s="1096"/>
      <c r="D2101" s="94"/>
      <c r="E2101" s="96"/>
      <c r="F2101" s="102"/>
      <c r="G2101" s="1104"/>
      <c r="H2101" s="1098"/>
      <c r="I2101" s="94"/>
      <c r="J2101" s="96"/>
      <c r="K2101" s="103"/>
      <c r="L2101" s="1104"/>
      <c r="M2101" s="1099"/>
      <c r="N2101" s="94"/>
      <c r="O2101" s="96"/>
      <c r="P2101" s="93"/>
    </row>
    <row r="2102" spans="1:16" ht="17.25" thickBot="1">
      <c r="A2102" s="1136"/>
      <c r="B2102" s="1115"/>
      <c r="C2102" s="1096"/>
      <c r="D2102" s="94"/>
      <c r="E2102" s="96"/>
      <c r="F2102" s="99"/>
      <c r="G2102" s="1115"/>
      <c r="H2102" s="1098"/>
      <c r="I2102" s="94"/>
      <c r="J2102" s="96"/>
      <c r="K2102" s="104"/>
      <c r="L2102" s="1115"/>
      <c r="M2102" s="1099"/>
      <c r="N2102" s="94"/>
      <c r="O2102" s="96"/>
      <c r="P2102" s="97"/>
    </row>
    <row r="2103" spans="1:16">
      <c r="A2103" s="1136"/>
      <c r="B2103" s="1114" t="s">
        <v>127</v>
      </c>
      <c r="C2103" s="1096"/>
      <c r="D2103" s="94"/>
      <c r="E2103" s="96"/>
      <c r="F2103" s="103"/>
      <c r="G2103" s="1114" t="s">
        <v>127</v>
      </c>
      <c r="H2103" s="1098"/>
      <c r="I2103" s="94"/>
      <c r="J2103" s="96"/>
      <c r="K2103" s="104"/>
      <c r="L2103" s="1114" t="s">
        <v>127</v>
      </c>
      <c r="M2103" s="1099"/>
      <c r="N2103" s="94"/>
      <c r="O2103" s="114"/>
      <c r="P2103" s="97"/>
    </row>
    <row r="2104" spans="1:16" ht="17.25" thickBot="1">
      <c r="A2104" s="1136"/>
      <c r="B2104" s="1103"/>
      <c r="C2104" s="1096"/>
      <c r="D2104" s="94"/>
      <c r="E2104" s="96"/>
      <c r="F2104" s="104"/>
      <c r="G2104" s="1103"/>
      <c r="H2104" s="1098"/>
      <c r="I2104" s="94"/>
      <c r="J2104" s="96"/>
      <c r="K2104" s="99"/>
      <c r="L2104" s="1103"/>
      <c r="M2104" s="1099"/>
      <c r="N2104" s="113"/>
      <c r="O2104" s="96"/>
      <c r="P2104" s="112"/>
    </row>
    <row r="2105" spans="1:16">
      <c r="A2105" s="1136"/>
      <c r="B2105" s="1104"/>
      <c r="C2105" s="1096"/>
      <c r="D2105" s="94"/>
      <c r="E2105" s="96"/>
      <c r="F2105" s="104"/>
      <c r="G2105" s="1104"/>
      <c r="H2105" s="1098"/>
      <c r="I2105" s="94"/>
      <c r="J2105" s="96"/>
      <c r="K2105" s="104"/>
      <c r="L2105" s="1104"/>
      <c r="M2105" s="1099"/>
      <c r="N2105" s="113"/>
      <c r="O2105" s="114"/>
      <c r="P2105" s="97"/>
    </row>
    <row r="2106" spans="1:16" ht="17.25" thickBot="1">
      <c r="A2106" s="1136"/>
      <c r="B2106" s="1115"/>
      <c r="C2106" s="1096"/>
      <c r="D2106" s="94"/>
      <c r="E2106" s="96"/>
      <c r="F2106" s="99"/>
      <c r="G2106" s="1115"/>
      <c r="H2106" s="1098"/>
      <c r="I2106" s="94"/>
      <c r="J2106" s="96"/>
      <c r="K2106" s="93"/>
      <c r="L2106" s="1115"/>
      <c r="M2106" s="1099"/>
      <c r="N2106" s="94"/>
      <c r="O2106" s="114"/>
      <c r="P2106" s="104"/>
    </row>
    <row r="2107" spans="1:16">
      <c r="A2107" s="1136"/>
      <c r="B2107" s="1114" t="s">
        <v>128</v>
      </c>
      <c r="C2107" s="1096"/>
      <c r="D2107" s="94"/>
      <c r="E2107" s="96"/>
      <c r="F2107" s="104"/>
      <c r="G2107" s="1114" t="s">
        <v>128</v>
      </c>
      <c r="H2107" s="1098"/>
      <c r="I2107" s="94"/>
      <c r="J2107" s="96"/>
      <c r="K2107" s="97"/>
      <c r="L2107" s="1114" t="s">
        <v>128</v>
      </c>
      <c r="M2107" s="1099"/>
      <c r="N2107" s="94"/>
      <c r="O2107" s="96"/>
      <c r="P2107" s="97"/>
    </row>
    <row r="2108" spans="1:16" ht="17.25" thickBot="1">
      <c r="A2108" s="1136"/>
      <c r="B2108" s="1103"/>
      <c r="C2108" s="1096"/>
      <c r="D2108" s="94"/>
      <c r="E2108" s="96"/>
      <c r="F2108" s="93"/>
      <c r="G2108" s="1103"/>
      <c r="H2108" s="1098"/>
      <c r="I2108" s="94"/>
      <c r="J2108" s="114"/>
      <c r="K2108" s="97"/>
      <c r="L2108" s="1103"/>
      <c r="M2108" s="1099"/>
      <c r="N2108" s="113"/>
      <c r="O2108" s="114"/>
      <c r="P2108" s="97"/>
    </row>
    <row r="2109" spans="1:16">
      <c r="A2109" s="1136"/>
      <c r="B2109" s="1104"/>
      <c r="C2109" s="1096"/>
      <c r="D2109" s="94"/>
      <c r="E2109" s="96"/>
      <c r="F2109" s="97"/>
      <c r="G2109" s="1104"/>
      <c r="H2109" s="1098"/>
      <c r="I2109" s="94"/>
      <c r="J2109" s="96"/>
      <c r="K2109" s="97"/>
      <c r="L2109" s="1104"/>
      <c r="M2109" s="1099"/>
      <c r="N2109" s="113"/>
      <c r="O2109" s="114"/>
      <c r="P2109" s="97"/>
    </row>
    <row r="2110" spans="1:16" ht="17.25" thickBot="1">
      <c r="A2110" s="1136"/>
      <c r="B2110" s="1115"/>
      <c r="C2110" s="1096"/>
      <c r="D2110" s="94"/>
      <c r="E2110" s="96"/>
      <c r="F2110" s="93"/>
      <c r="G2110" s="1115"/>
      <c r="H2110" s="1098"/>
      <c r="I2110" s="94"/>
      <c r="J2110" s="114"/>
      <c r="K2110" s="97"/>
      <c r="L2110" s="1115"/>
      <c r="M2110" s="1099"/>
      <c r="N2110" s="94"/>
      <c r="O2110" s="114"/>
      <c r="P2110" s="97"/>
    </row>
    <row r="2111" spans="1:16">
      <c r="A2111" s="1136"/>
      <c r="B2111" s="1116" t="s">
        <v>129</v>
      </c>
      <c r="C2111" s="1096"/>
      <c r="D2111" s="94"/>
      <c r="E2111" s="96"/>
      <c r="F2111" s="93"/>
      <c r="G2111" s="1116" t="s">
        <v>129</v>
      </c>
      <c r="H2111" s="1098"/>
      <c r="I2111" s="94"/>
      <c r="J2111" s="114"/>
      <c r="K2111" s="97"/>
      <c r="L2111" s="1116" t="s">
        <v>129</v>
      </c>
      <c r="M2111" s="1099"/>
      <c r="N2111" s="113"/>
      <c r="O2111" s="114"/>
      <c r="P2111" s="97"/>
    </row>
    <row r="2112" spans="1:16" ht="17.25" thickBot="1">
      <c r="A2112" s="1136"/>
      <c r="B2112" s="1103"/>
      <c r="C2112" s="1096"/>
      <c r="D2112" s="94"/>
      <c r="E2112" s="96"/>
      <c r="F2112" s="93"/>
      <c r="G2112" s="1103"/>
      <c r="H2112" s="1098"/>
      <c r="I2112" s="94"/>
      <c r="J2112" s="114"/>
      <c r="K2112" s="97"/>
      <c r="L2112" s="1103"/>
      <c r="M2112" s="1099"/>
      <c r="N2112" s="94"/>
      <c r="O2112" s="114"/>
      <c r="P2112" s="97"/>
    </row>
    <row r="2113" spans="1:16">
      <c r="A2113" s="1136"/>
      <c r="B2113" s="106"/>
      <c r="C2113" s="1096"/>
      <c r="D2113" s="94"/>
      <c r="E2113" s="96"/>
      <c r="F2113" s="97"/>
      <c r="G2113" s="106"/>
      <c r="H2113" s="1098"/>
      <c r="I2113" s="94"/>
      <c r="J2113" s="96"/>
      <c r="K2113" s="112"/>
      <c r="L2113" s="106"/>
      <c r="M2113" s="1099"/>
      <c r="N2113" s="113"/>
      <c r="O2113" s="96"/>
      <c r="P2113" s="112"/>
    </row>
    <row r="2114" spans="1:16">
      <c r="A2114" s="1136"/>
      <c r="B2114" s="107"/>
      <c r="C2114" s="1096"/>
      <c r="D2114" s="94"/>
      <c r="E2114" s="96"/>
      <c r="F2114" s="93"/>
      <c r="G2114" s="107"/>
      <c r="H2114" s="1098"/>
      <c r="I2114" s="94"/>
      <c r="J2114" s="96"/>
      <c r="K2114" s="97"/>
      <c r="L2114" s="107"/>
      <c r="M2114" s="1099"/>
      <c r="N2114" s="113"/>
      <c r="O2114" s="114"/>
      <c r="P2114" s="97"/>
    </row>
    <row r="2115" spans="1:16">
      <c r="A2115" s="1136"/>
      <c r="B2115" s="109"/>
      <c r="C2115" s="1096"/>
      <c r="D2115" s="94"/>
      <c r="E2115" s="96"/>
      <c r="F2115" s="93"/>
      <c r="G2115" s="109"/>
      <c r="H2115" s="1098"/>
      <c r="I2115" s="113"/>
      <c r="J2115" s="114"/>
      <c r="K2115" s="97"/>
      <c r="L2115" s="109"/>
      <c r="M2115" s="1099"/>
      <c r="N2115" s="113"/>
      <c r="O2115" s="114"/>
      <c r="P2115" s="104"/>
    </row>
    <row r="2116" spans="1:16">
      <c r="A2116" s="1136"/>
      <c r="B2116" s="110"/>
      <c r="C2116" s="1096"/>
      <c r="D2116" s="94"/>
      <c r="E2116" s="96"/>
      <c r="F2116" s="93"/>
      <c r="G2116" s="110"/>
      <c r="H2116" s="1098"/>
      <c r="I2116" s="113"/>
      <c r="J2116" s="114"/>
      <c r="K2116" s="104"/>
      <c r="L2116" s="110"/>
      <c r="M2116" s="1099"/>
      <c r="N2116" s="111"/>
      <c r="O2116" s="96"/>
      <c r="P2116" s="97"/>
    </row>
    <row r="2117" spans="1:16">
      <c r="A2117" s="1136"/>
      <c r="B2117" s="109"/>
      <c r="C2117" s="1096"/>
      <c r="D2117" s="111"/>
      <c r="E2117" s="96"/>
      <c r="F2117" s="97"/>
      <c r="G2117" s="109"/>
      <c r="H2117" s="1098"/>
      <c r="I2117" s="111"/>
      <c r="J2117" s="96"/>
      <c r="K2117" s="112"/>
      <c r="L2117" s="109"/>
      <c r="M2117" s="1099"/>
      <c r="N2117" s="94"/>
      <c r="O2117" s="96"/>
      <c r="P2117" s="112"/>
    </row>
    <row r="2118" spans="1:16">
      <c r="A2118" s="1136"/>
      <c r="B2118" s="110"/>
      <c r="C2118" s="1096"/>
      <c r="D2118" s="94"/>
      <c r="E2118" s="96"/>
      <c r="F2118" s="108"/>
      <c r="G2118" s="110"/>
      <c r="H2118" s="1098"/>
      <c r="I2118" s="94"/>
      <c r="J2118" s="96"/>
      <c r="K2118" s="97"/>
      <c r="L2118" s="110"/>
      <c r="M2118" s="1099"/>
      <c r="N2118" s="113"/>
      <c r="O2118" s="114"/>
      <c r="P2118" s="97"/>
    </row>
    <row r="2119" spans="1:16">
      <c r="A2119" s="1136"/>
      <c r="B2119" s="109"/>
      <c r="C2119" s="1096"/>
      <c r="D2119" s="94"/>
      <c r="E2119" s="96"/>
      <c r="F2119" s="97"/>
      <c r="G2119" s="109"/>
      <c r="H2119" s="1098"/>
      <c r="I2119" s="113"/>
      <c r="J2119" s="114"/>
      <c r="K2119" s="97"/>
      <c r="L2119" s="109"/>
      <c r="M2119" s="1099"/>
      <c r="N2119" s="113"/>
      <c r="O2119" s="114"/>
      <c r="P2119" s="97"/>
    </row>
    <row r="2120" spans="1:16" ht="17.25" thickBot="1">
      <c r="A2120" s="1136"/>
      <c r="B2120" s="110"/>
      <c r="C2120" s="1097"/>
      <c r="D2120" s="115"/>
      <c r="E2120" s="116"/>
      <c r="F2120" s="117"/>
      <c r="G2120" s="110"/>
      <c r="H2120" s="1098"/>
      <c r="I2120" s="115"/>
      <c r="J2120" s="116"/>
      <c r="K2120" s="117"/>
      <c r="L2120" s="110"/>
      <c r="M2120" s="1099"/>
      <c r="N2120" s="115"/>
      <c r="O2120" s="116"/>
      <c r="P2120" s="117"/>
    </row>
    <row r="2121" spans="1:16">
      <c r="A2121" s="1094" t="str">
        <f>TEXT(A2075,"AAAA")</f>
        <v>星期四</v>
      </c>
      <c r="B2121" s="109"/>
      <c r="C2121" s="1095" t="s">
        <v>694</v>
      </c>
      <c r="D2121" s="118"/>
      <c r="E2121" s="119"/>
      <c r="F2121" s="97"/>
      <c r="G2121" s="109"/>
      <c r="H2121" s="1118" t="s">
        <v>130</v>
      </c>
      <c r="I2121" s="118"/>
      <c r="J2121" s="119"/>
      <c r="K2121" s="97"/>
      <c r="L2121" s="109"/>
      <c r="M2121" s="1120" t="s">
        <v>130</v>
      </c>
      <c r="N2121" s="118"/>
      <c r="O2121" s="119"/>
      <c r="P2121" s="97"/>
    </row>
    <row r="2122" spans="1:16">
      <c r="A2122" s="1094"/>
      <c r="B2122" s="110"/>
      <c r="C2122" s="1096"/>
      <c r="D2122" s="120"/>
      <c r="E2122" s="96"/>
      <c r="F2122" s="97"/>
      <c r="G2122" s="110"/>
      <c r="H2122" s="1098"/>
      <c r="I2122" s="94"/>
      <c r="J2122" s="96"/>
      <c r="K2122" s="97"/>
      <c r="L2122" s="110"/>
      <c r="M2122" s="1099"/>
      <c r="N2122" s="94"/>
      <c r="O2122" s="96"/>
      <c r="P2122" s="97"/>
    </row>
    <row r="2123" spans="1:16">
      <c r="A2123" s="1094"/>
      <c r="B2123" s="109"/>
      <c r="C2123" s="1096"/>
      <c r="D2123" s="120"/>
      <c r="E2123" s="96"/>
      <c r="F2123" s="97"/>
      <c r="G2123" s="109"/>
      <c r="H2123" s="1098"/>
      <c r="I2123" s="94"/>
      <c r="J2123" s="96"/>
      <c r="K2123" s="97"/>
      <c r="L2123" s="109"/>
      <c r="M2123" s="1099"/>
      <c r="N2123" s="94"/>
      <c r="O2123" s="96"/>
      <c r="P2123" s="97"/>
    </row>
    <row r="2124" spans="1:16">
      <c r="A2124" s="1094"/>
      <c r="B2124" s="110"/>
      <c r="C2124" s="1096"/>
      <c r="D2124" s="120"/>
      <c r="E2124" s="96"/>
      <c r="F2124" s="97"/>
      <c r="G2124" s="110"/>
      <c r="H2124" s="1098"/>
      <c r="I2124" s="94"/>
      <c r="J2124" s="96"/>
      <c r="K2124" s="97"/>
      <c r="L2124" s="110"/>
      <c r="M2124" s="1099"/>
      <c r="N2124" s="94"/>
      <c r="O2124" s="96"/>
      <c r="P2124" s="97"/>
    </row>
    <row r="2125" spans="1:16">
      <c r="A2125" s="1094"/>
      <c r="B2125" s="109"/>
      <c r="C2125" s="1096"/>
      <c r="D2125" s="120"/>
      <c r="E2125" s="96"/>
      <c r="F2125" s="97"/>
      <c r="G2125" s="109"/>
      <c r="H2125" s="1098"/>
      <c r="I2125" s="94"/>
      <c r="J2125" s="96"/>
      <c r="K2125" s="97"/>
      <c r="L2125" s="109"/>
      <c r="M2125" s="1099"/>
      <c r="N2125" s="94"/>
      <c r="O2125" s="96"/>
      <c r="P2125" s="97"/>
    </row>
    <row r="2126" spans="1:16">
      <c r="A2126" s="1094"/>
      <c r="B2126" s="110"/>
      <c r="C2126" s="1096"/>
      <c r="D2126" s="120"/>
      <c r="E2126" s="96"/>
      <c r="F2126" s="97"/>
      <c r="G2126" s="110"/>
      <c r="H2126" s="1098"/>
      <c r="I2126" s="94"/>
      <c r="J2126" s="96"/>
      <c r="K2126" s="97"/>
      <c r="L2126" s="110"/>
      <c r="M2126" s="1099"/>
      <c r="N2126" s="94"/>
      <c r="O2126" s="96"/>
      <c r="P2126" s="97"/>
    </row>
    <row r="2127" spans="1:16">
      <c r="A2127" s="1094"/>
      <c r="B2127" s="109"/>
      <c r="C2127" s="1096"/>
      <c r="D2127" s="120"/>
      <c r="E2127" s="96"/>
      <c r="F2127" s="97"/>
      <c r="G2127" s="109"/>
      <c r="H2127" s="1098"/>
      <c r="I2127" s="94"/>
      <c r="J2127" s="96"/>
      <c r="K2127" s="97"/>
      <c r="L2127" s="109"/>
      <c r="M2127" s="1099"/>
      <c r="N2127" s="94"/>
      <c r="O2127" s="96"/>
      <c r="P2127" s="97"/>
    </row>
    <row r="2128" spans="1:16">
      <c r="A2128" s="1094"/>
      <c r="B2128" s="110"/>
      <c r="C2128" s="1096"/>
      <c r="D2128" s="94"/>
      <c r="E2128" s="96"/>
      <c r="F2128" s="97"/>
      <c r="G2128" s="110"/>
      <c r="H2128" s="1098"/>
      <c r="I2128" s="94"/>
      <c r="J2128" s="96"/>
      <c r="K2128" s="97"/>
      <c r="L2128" s="110"/>
      <c r="M2128" s="1099"/>
      <c r="N2128" s="94"/>
      <c r="O2128" s="96"/>
      <c r="P2128" s="97"/>
    </row>
    <row r="2129" spans="1:16">
      <c r="A2129" s="1094"/>
      <c r="B2129" s="107"/>
      <c r="C2129" s="1096"/>
      <c r="D2129" s="113"/>
      <c r="E2129" s="114"/>
      <c r="F2129" s="104"/>
      <c r="G2129" s="107"/>
      <c r="H2129" s="1098"/>
      <c r="I2129" s="113"/>
      <c r="J2129" s="114"/>
      <c r="K2129" s="97"/>
      <c r="L2129" s="107"/>
      <c r="M2129" s="1099"/>
      <c r="N2129" s="113"/>
      <c r="O2129" s="114"/>
      <c r="P2129" s="97"/>
    </row>
    <row r="2130" spans="1:16" ht="17.25" thickBot="1">
      <c r="A2130" s="1094"/>
      <c r="B2130" s="107"/>
      <c r="C2130" s="1097"/>
      <c r="D2130" s="122" t="s">
        <v>132</v>
      </c>
      <c r="E2130" s="123" t="s">
        <v>133</v>
      </c>
      <c r="F2130" s="124"/>
      <c r="G2130" s="107"/>
      <c r="H2130" s="1127"/>
      <c r="I2130" s="122" t="s">
        <v>132</v>
      </c>
      <c r="J2130" s="123" t="s">
        <v>133</v>
      </c>
      <c r="K2130" s="97"/>
      <c r="L2130" s="107"/>
      <c r="M2130" s="1126"/>
      <c r="N2130" s="122" t="s">
        <v>132</v>
      </c>
      <c r="O2130" s="123" t="s">
        <v>133</v>
      </c>
      <c r="P2130" s="97"/>
    </row>
    <row r="2131" spans="1:16">
      <c r="A2131" s="105"/>
      <c r="B2131" s="109"/>
      <c r="C2131" s="1095" t="s">
        <v>695</v>
      </c>
      <c r="D2131" s="118"/>
      <c r="E2131" s="119"/>
      <c r="F2131" s="125"/>
      <c r="G2131" s="109"/>
      <c r="H2131" s="1118" t="s">
        <v>134</v>
      </c>
      <c r="I2131" s="118"/>
      <c r="J2131" s="119"/>
      <c r="K2131" s="125"/>
      <c r="L2131" s="109"/>
      <c r="M2131" s="1120" t="s">
        <v>134</v>
      </c>
      <c r="N2131" s="118"/>
      <c r="O2131" s="119"/>
      <c r="P2131" s="125"/>
    </row>
    <row r="2132" spans="1:16">
      <c r="A2132" s="105"/>
      <c r="B2132" s="110"/>
      <c r="C2132" s="1096"/>
      <c r="D2132" s="94"/>
      <c r="E2132" s="96"/>
      <c r="F2132" s="97"/>
      <c r="G2132" s="110"/>
      <c r="H2132" s="1098"/>
      <c r="I2132" s="94"/>
      <c r="J2132" s="96"/>
      <c r="K2132" s="97"/>
      <c r="L2132" s="110"/>
      <c r="M2132" s="1099"/>
      <c r="N2132" s="94"/>
      <c r="O2132" s="96"/>
      <c r="P2132" s="97"/>
    </row>
    <row r="2133" spans="1:16">
      <c r="A2133" s="105"/>
      <c r="B2133" s="126"/>
      <c r="C2133" s="1096"/>
      <c r="D2133" s="94"/>
      <c r="E2133" s="96"/>
      <c r="F2133" s="97"/>
      <c r="G2133" s="126"/>
      <c r="H2133" s="1098"/>
      <c r="I2133" s="94"/>
      <c r="J2133" s="96"/>
      <c r="K2133" s="97"/>
      <c r="L2133" s="126"/>
      <c r="M2133" s="1099"/>
      <c r="N2133" s="94"/>
      <c r="O2133" s="96"/>
      <c r="P2133" s="128"/>
    </row>
    <row r="2134" spans="1:16">
      <c r="A2134" s="105"/>
      <c r="B2134" s="107"/>
      <c r="C2134" s="1096"/>
      <c r="D2134" s="94"/>
      <c r="E2134" s="96"/>
      <c r="F2134" s="97"/>
      <c r="G2134" s="107"/>
      <c r="H2134" s="1098"/>
      <c r="I2134" s="94"/>
      <c r="J2134" s="96"/>
      <c r="K2134" s="97"/>
      <c r="L2134" s="107"/>
      <c r="M2134" s="1099"/>
      <c r="N2134" s="94"/>
      <c r="O2134" s="96"/>
      <c r="P2134" s="216"/>
    </row>
    <row r="2135" spans="1:16">
      <c r="A2135" s="105"/>
      <c r="B2135" s="109"/>
      <c r="C2135" s="1096"/>
      <c r="D2135" s="94"/>
      <c r="E2135" s="96"/>
      <c r="F2135" s="97"/>
      <c r="G2135" s="109"/>
      <c r="H2135" s="1098"/>
      <c r="I2135" s="94"/>
      <c r="J2135" s="96"/>
      <c r="K2135" s="97"/>
      <c r="L2135" s="109"/>
      <c r="M2135" s="1099"/>
      <c r="N2135" s="94"/>
      <c r="O2135" s="96"/>
      <c r="P2135" s="97"/>
    </row>
    <row r="2136" spans="1:16">
      <c r="A2136" s="105"/>
      <c r="B2136" s="110"/>
      <c r="C2136" s="1096"/>
      <c r="D2136" s="94"/>
      <c r="E2136" s="96"/>
      <c r="F2136" s="127"/>
      <c r="G2136" s="110"/>
      <c r="H2136" s="1098"/>
      <c r="I2136" s="94"/>
      <c r="J2136" s="96"/>
      <c r="K2136" s="127"/>
      <c r="L2136" s="110"/>
      <c r="M2136" s="1099"/>
      <c r="N2136" s="94"/>
      <c r="O2136" s="96"/>
      <c r="P2136" s="127"/>
    </row>
    <row r="2137" spans="1:16">
      <c r="A2137" s="105"/>
      <c r="B2137" s="109"/>
      <c r="C2137" s="1096"/>
      <c r="D2137" s="94"/>
      <c r="E2137" s="96"/>
      <c r="F2137" s="128"/>
      <c r="G2137" s="109"/>
      <c r="H2137" s="1098"/>
      <c r="I2137" s="94"/>
      <c r="J2137" s="96"/>
      <c r="K2137" s="128"/>
      <c r="L2137" s="109"/>
      <c r="M2137" s="1099"/>
      <c r="N2137" s="94"/>
      <c r="O2137" s="96"/>
      <c r="P2137" s="128"/>
    </row>
    <row r="2138" spans="1:16">
      <c r="A2138" s="105"/>
      <c r="B2138" s="110"/>
      <c r="C2138" s="1096"/>
      <c r="D2138" s="217"/>
      <c r="E2138" s="114"/>
      <c r="F2138" s="216"/>
      <c r="G2138" s="110"/>
      <c r="H2138" s="1098"/>
      <c r="I2138" s="113"/>
      <c r="J2138" s="114"/>
      <c r="K2138" s="216"/>
      <c r="L2138" s="110"/>
      <c r="M2138" s="1099"/>
      <c r="N2138" s="113"/>
      <c r="O2138" s="114"/>
      <c r="P2138" s="216"/>
    </row>
    <row r="2139" spans="1:16">
      <c r="A2139" s="105"/>
      <c r="B2139" s="109"/>
      <c r="C2139" s="1096"/>
      <c r="D2139" s="217"/>
      <c r="E2139" s="114"/>
      <c r="F2139" s="216"/>
      <c r="G2139" s="109"/>
      <c r="H2139" s="1098"/>
      <c r="I2139" s="113"/>
      <c r="J2139" s="114"/>
      <c r="K2139" s="216"/>
      <c r="L2139" s="109"/>
      <c r="M2139" s="1099"/>
      <c r="N2139" s="113"/>
      <c r="O2139" s="114"/>
      <c r="P2139" s="216"/>
    </row>
    <row r="2140" spans="1:16" ht="17.25" thickBot="1">
      <c r="A2140" s="105"/>
      <c r="B2140" s="110"/>
      <c r="C2140" s="1097"/>
      <c r="D2140" s="129"/>
      <c r="E2140" s="130"/>
      <c r="F2140" s="104"/>
      <c r="G2140" s="110"/>
      <c r="H2140" s="1127"/>
      <c r="I2140" s="113"/>
      <c r="J2140" s="130"/>
      <c r="K2140" s="104"/>
      <c r="L2140" s="110"/>
      <c r="M2140" s="1126"/>
      <c r="N2140" s="113"/>
      <c r="O2140" s="131"/>
      <c r="P2140" s="127"/>
    </row>
    <row r="2141" spans="1:16">
      <c r="A2141" s="132"/>
      <c r="B2141" s="109"/>
      <c r="C2141" s="1095" t="s">
        <v>696</v>
      </c>
      <c r="D2141" s="118" t="s">
        <v>136</v>
      </c>
      <c r="E2141" s="133" t="s">
        <v>137</v>
      </c>
      <c r="F2141" s="125"/>
      <c r="G2141" s="109"/>
      <c r="H2141" s="1118" t="s">
        <v>135</v>
      </c>
      <c r="I2141" s="118" t="s">
        <v>136</v>
      </c>
      <c r="J2141" s="133" t="s">
        <v>137</v>
      </c>
      <c r="K2141" s="125"/>
      <c r="L2141" s="109"/>
      <c r="M2141" s="1120" t="s">
        <v>135</v>
      </c>
      <c r="N2141" s="118" t="s">
        <v>136</v>
      </c>
      <c r="O2141" s="133" t="s">
        <v>137</v>
      </c>
      <c r="P2141" s="125"/>
    </row>
    <row r="2142" spans="1:16">
      <c r="A2142" s="132"/>
      <c r="B2142" s="110"/>
      <c r="C2142" s="1096"/>
      <c r="D2142" s="94" t="s">
        <v>141</v>
      </c>
      <c r="E2142" s="96" t="s">
        <v>142</v>
      </c>
      <c r="F2142" s="134"/>
      <c r="G2142" s="110"/>
      <c r="H2142" s="1098"/>
      <c r="I2142" s="94" t="s">
        <v>141</v>
      </c>
      <c r="J2142" s="96" t="s">
        <v>142</v>
      </c>
      <c r="K2142" s="134"/>
      <c r="L2142" s="110"/>
      <c r="M2142" s="1099"/>
      <c r="N2142" s="94" t="s">
        <v>141</v>
      </c>
      <c r="O2142" s="96" t="s">
        <v>142</v>
      </c>
      <c r="P2142" s="134"/>
    </row>
    <row r="2143" spans="1:16">
      <c r="A2143" s="132"/>
      <c r="B2143" s="135"/>
      <c r="C2143" s="1096"/>
      <c r="D2143" s="94" t="s">
        <v>145</v>
      </c>
      <c r="E2143" s="96" t="s">
        <v>146</v>
      </c>
      <c r="F2143" s="97"/>
      <c r="G2143" s="135"/>
      <c r="H2143" s="1098"/>
      <c r="I2143" s="94" t="s">
        <v>145</v>
      </c>
      <c r="J2143" s="96" t="s">
        <v>146</v>
      </c>
      <c r="K2143" s="97"/>
      <c r="L2143" s="135"/>
      <c r="M2143" s="1099"/>
      <c r="N2143" s="94" t="s">
        <v>145</v>
      </c>
      <c r="O2143" s="96" t="s">
        <v>146</v>
      </c>
      <c r="P2143" s="97"/>
    </row>
    <row r="2144" spans="1:16">
      <c r="A2144" s="132"/>
      <c r="B2144" s="110"/>
      <c r="C2144" s="1096"/>
      <c r="D2144" s="94" t="s">
        <v>147</v>
      </c>
      <c r="E2144" s="96" t="s">
        <v>148</v>
      </c>
      <c r="F2144" s="104"/>
      <c r="G2144" s="110"/>
      <c r="H2144" s="1098"/>
      <c r="I2144" s="94" t="s">
        <v>147</v>
      </c>
      <c r="J2144" s="96" t="s">
        <v>148</v>
      </c>
      <c r="K2144" s="104"/>
      <c r="L2144" s="110"/>
      <c r="M2144" s="1099"/>
      <c r="N2144" s="94" t="s">
        <v>147</v>
      </c>
      <c r="O2144" s="96" t="s">
        <v>148</v>
      </c>
      <c r="P2144" s="104"/>
    </row>
    <row r="2145" spans="1:16">
      <c r="A2145" s="132"/>
      <c r="B2145" s="135"/>
      <c r="C2145" s="1096"/>
      <c r="D2145" s="94"/>
      <c r="E2145" s="114"/>
      <c r="F2145" s="136"/>
      <c r="G2145" s="135"/>
      <c r="H2145" s="1098"/>
      <c r="I2145" s="94"/>
      <c r="J2145" s="114"/>
      <c r="K2145" s="136"/>
      <c r="L2145" s="135"/>
      <c r="M2145" s="1099"/>
      <c r="N2145" s="94"/>
      <c r="O2145" s="114"/>
      <c r="P2145" s="136"/>
    </row>
    <row r="2146" spans="1:16">
      <c r="A2146" s="132"/>
      <c r="B2146" s="110"/>
      <c r="C2146" s="1096"/>
      <c r="D2146" s="94"/>
      <c r="E2146" s="96"/>
      <c r="F2146" s="97"/>
      <c r="G2146" s="110"/>
      <c r="H2146" s="1098"/>
      <c r="I2146" s="94"/>
      <c r="J2146" s="96"/>
      <c r="K2146" s="97"/>
      <c r="L2146" s="110"/>
      <c r="M2146" s="1099"/>
      <c r="N2146" s="94"/>
      <c r="O2146" s="96"/>
      <c r="P2146" s="97"/>
    </row>
    <row r="2147" spans="1:16">
      <c r="A2147" s="132"/>
      <c r="B2147" s="135"/>
      <c r="C2147" s="1096"/>
      <c r="D2147" s="94"/>
      <c r="E2147" s="114"/>
      <c r="F2147" s="136"/>
      <c r="G2147" s="135"/>
      <c r="H2147" s="1098"/>
      <c r="I2147" s="94"/>
      <c r="J2147" s="114"/>
      <c r="K2147" s="136"/>
      <c r="L2147" s="135"/>
      <c r="M2147" s="1099"/>
      <c r="N2147" s="94"/>
      <c r="O2147" s="114"/>
      <c r="P2147" s="136"/>
    </row>
    <row r="2148" spans="1:16">
      <c r="A2148" s="132"/>
      <c r="B2148" s="110"/>
      <c r="C2148" s="1096"/>
      <c r="D2148" s="94"/>
      <c r="E2148" s="96"/>
      <c r="F2148" s="97"/>
      <c r="G2148" s="110"/>
      <c r="H2148" s="1098"/>
      <c r="I2148" s="94"/>
      <c r="J2148" s="96"/>
      <c r="K2148" s="97"/>
      <c r="L2148" s="110"/>
      <c r="M2148" s="1099"/>
      <c r="N2148" s="94"/>
      <c r="O2148" s="96"/>
      <c r="P2148" s="97"/>
    </row>
    <row r="2149" spans="1:16">
      <c r="A2149" s="132"/>
      <c r="B2149" s="135"/>
      <c r="C2149" s="1096"/>
      <c r="D2149" s="94"/>
      <c r="E2149" s="96"/>
      <c r="F2149" s="97"/>
      <c r="G2149" s="135"/>
      <c r="H2149" s="1098"/>
      <c r="I2149" s="94"/>
      <c r="J2149" s="96"/>
      <c r="K2149" s="97"/>
      <c r="L2149" s="135"/>
      <c r="M2149" s="1099"/>
      <c r="N2149" s="94"/>
      <c r="O2149" s="96"/>
      <c r="P2149" s="97"/>
    </row>
    <row r="2150" spans="1:16" ht="17.25" thickBot="1">
      <c r="A2150" s="132"/>
      <c r="B2150" s="110"/>
      <c r="C2150" s="1097"/>
      <c r="D2150" s="115"/>
      <c r="E2150" s="116"/>
      <c r="F2150" s="117"/>
      <c r="G2150" s="110"/>
      <c r="H2150" s="1127"/>
      <c r="I2150" s="115"/>
      <c r="J2150" s="130"/>
      <c r="K2150" s="104"/>
      <c r="L2150" s="110"/>
      <c r="M2150" s="1126"/>
      <c r="N2150" s="115"/>
      <c r="O2150" s="130"/>
      <c r="P2150" s="104"/>
    </row>
    <row r="2151" spans="1:16">
      <c r="A2151" s="132"/>
      <c r="B2151" s="135"/>
      <c r="C2151" s="1095" t="s">
        <v>697</v>
      </c>
      <c r="D2151" s="137" t="s">
        <v>150</v>
      </c>
      <c r="E2151" s="138"/>
      <c r="F2151" s="139" t="s">
        <v>151</v>
      </c>
      <c r="G2151" s="135"/>
      <c r="H2151" s="1118" t="s">
        <v>149</v>
      </c>
      <c r="I2151" s="137" t="s">
        <v>150</v>
      </c>
      <c r="J2151" s="138"/>
      <c r="K2151" s="139" t="s">
        <v>151</v>
      </c>
      <c r="L2151" s="135"/>
      <c r="M2151" s="1120" t="s">
        <v>149</v>
      </c>
      <c r="N2151" s="137" t="s">
        <v>150</v>
      </c>
      <c r="O2151" s="138"/>
      <c r="P2151" s="139" t="s">
        <v>151</v>
      </c>
    </row>
    <row r="2152" spans="1:16">
      <c r="A2152" s="132"/>
      <c r="B2152" s="110"/>
      <c r="C2152" s="1096"/>
      <c r="D2152" s="120"/>
      <c r="E2152" s="121"/>
      <c r="F2152" s="140"/>
      <c r="G2152" s="110"/>
      <c r="H2152" s="1098"/>
      <c r="I2152" s="94"/>
      <c r="J2152" s="96"/>
      <c r="K2152" s="97"/>
      <c r="L2152" s="110"/>
      <c r="M2152" s="1099"/>
      <c r="N2152" s="94"/>
      <c r="O2152" s="96"/>
      <c r="P2152" s="97"/>
    </row>
    <row r="2153" spans="1:16">
      <c r="A2153" s="132"/>
      <c r="B2153" s="135"/>
      <c r="C2153" s="1096"/>
      <c r="D2153" s="94"/>
      <c r="E2153" s="96"/>
      <c r="F2153" s="97"/>
      <c r="G2153" s="135"/>
      <c r="H2153" s="1098"/>
      <c r="I2153" s="94"/>
      <c r="J2153" s="96"/>
      <c r="K2153" s="97"/>
      <c r="L2153" s="135"/>
      <c r="M2153" s="1099"/>
      <c r="N2153" s="94"/>
      <c r="O2153" s="96"/>
      <c r="P2153" s="97"/>
    </row>
    <row r="2154" spans="1:16">
      <c r="A2154" s="132"/>
      <c r="B2154" s="110"/>
      <c r="C2154" s="1096"/>
      <c r="D2154" s="113"/>
      <c r="E2154" s="114"/>
      <c r="F2154" s="104"/>
      <c r="G2154" s="110"/>
      <c r="H2154" s="1098"/>
      <c r="I2154" s="113"/>
      <c r="J2154" s="114"/>
      <c r="K2154" s="104"/>
      <c r="L2154" s="110"/>
      <c r="M2154" s="1099"/>
      <c r="N2154" s="113"/>
      <c r="O2154" s="114"/>
      <c r="P2154" s="104"/>
    </row>
    <row r="2155" spans="1:16">
      <c r="A2155" s="1122"/>
      <c r="B2155" s="135"/>
      <c r="C2155" s="1096"/>
      <c r="D2155" s="94"/>
      <c r="E2155" s="96"/>
      <c r="F2155" s="97"/>
      <c r="G2155" s="135"/>
      <c r="H2155" s="1098"/>
      <c r="I2155" s="94"/>
      <c r="J2155" s="96"/>
      <c r="K2155" s="97"/>
      <c r="L2155" s="135"/>
      <c r="M2155" s="1099"/>
      <c r="N2155" s="94"/>
      <c r="O2155" s="96"/>
      <c r="P2155" s="97"/>
    </row>
    <row r="2156" spans="1:16">
      <c r="A2156" s="1122"/>
      <c r="B2156" s="110"/>
      <c r="C2156" s="1096"/>
      <c r="D2156" s="94"/>
      <c r="E2156" s="96"/>
      <c r="F2156" s="97"/>
      <c r="G2156" s="110"/>
      <c r="H2156" s="1098"/>
      <c r="I2156" s="94"/>
      <c r="J2156" s="96"/>
      <c r="K2156" s="97"/>
      <c r="L2156" s="110"/>
      <c r="M2156" s="1099"/>
      <c r="N2156" s="94"/>
      <c r="O2156" s="96"/>
      <c r="P2156" s="97"/>
    </row>
    <row r="2157" spans="1:16">
      <c r="A2157" s="1122"/>
      <c r="B2157" s="135"/>
      <c r="C2157" s="1096"/>
      <c r="D2157" s="113"/>
      <c r="E2157" s="114"/>
      <c r="F2157" s="104"/>
      <c r="G2157" s="135"/>
      <c r="H2157" s="1098"/>
      <c r="I2157" s="113"/>
      <c r="J2157" s="114"/>
      <c r="K2157" s="104"/>
      <c r="L2157" s="135"/>
      <c r="M2157" s="1099"/>
      <c r="N2157" s="113"/>
      <c r="O2157" s="114"/>
      <c r="P2157" s="104"/>
    </row>
    <row r="2158" spans="1:16" ht="17.25" thickBot="1">
      <c r="A2158" s="1123"/>
      <c r="B2158" s="141"/>
      <c r="C2158" s="1117"/>
      <c r="D2158" s="142"/>
      <c r="E2158" s="143"/>
      <c r="F2158" s="144"/>
      <c r="G2158" s="141"/>
      <c r="H2158" s="1119"/>
      <c r="I2158" s="142"/>
      <c r="J2158" s="143"/>
      <c r="K2158" s="144"/>
      <c r="L2158" s="141"/>
      <c r="M2158" s="1121"/>
      <c r="N2158" s="142"/>
      <c r="O2158" s="143"/>
      <c r="P2158" s="144"/>
    </row>
    <row r="2159" spans="1:16" s="146" customFormat="1" ht="27" customHeight="1" thickTop="1" thickBot="1">
      <c r="A2159" s="145"/>
      <c r="B2159" s="1124" t="s">
        <v>152</v>
      </c>
      <c r="C2159" s="1124"/>
      <c r="D2159" s="1124"/>
      <c r="E2159" s="1124"/>
      <c r="F2159" s="1124"/>
      <c r="G2159" s="1125" t="s">
        <v>153</v>
      </c>
      <c r="H2159" s="1125"/>
      <c r="I2159" s="1125"/>
      <c r="J2159" s="1125"/>
      <c r="K2159" s="1125"/>
      <c r="L2159" s="1125"/>
      <c r="M2159" s="1125"/>
      <c r="N2159" s="1128" t="s">
        <v>154</v>
      </c>
      <c r="O2159" s="1128"/>
      <c r="P2159" s="1128"/>
    </row>
    <row r="2160" spans="1:16" s="159" customFormat="1" ht="21.75" customHeight="1" thickTop="1" thickBot="1">
      <c r="A2160" s="147" t="s">
        <v>0</v>
      </c>
      <c r="B2160" s="148"/>
      <c r="C2160" s="149" t="s">
        <v>155</v>
      </c>
      <c r="D2160" s="150" t="s">
        <v>156</v>
      </c>
      <c r="E2160" s="151" t="s">
        <v>157</v>
      </c>
      <c r="F2160" s="152" t="s">
        <v>158</v>
      </c>
      <c r="G2160" s="153" t="s">
        <v>159</v>
      </c>
      <c r="H2160" s="154" t="s">
        <v>150</v>
      </c>
      <c r="I2160" s="155" t="s">
        <v>156</v>
      </c>
      <c r="J2160" s="155" t="s">
        <v>157</v>
      </c>
      <c r="K2160" s="155" t="s">
        <v>158</v>
      </c>
      <c r="L2160" s="154" t="s">
        <v>160</v>
      </c>
      <c r="M2160" s="156" t="s">
        <v>161</v>
      </c>
      <c r="N2160" s="157" t="s">
        <v>155</v>
      </c>
      <c r="O2160" s="151" t="s">
        <v>157</v>
      </c>
      <c r="P2160" s="158" t="s">
        <v>158</v>
      </c>
    </row>
    <row r="2161" spans="1:16" s="172" customFormat="1" ht="17.25" thickTop="1">
      <c r="A2161" s="1137">
        <f>A2075</f>
        <v>46163</v>
      </c>
      <c r="B2161" s="1132" t="s">
        <v>698</v>
      </c>
      <c r="C2161" s="160" t="s">
        <v>879</v>
      </c>
      <c r="D2161" s="161" t="s">
        <v>1013</v>
      </c>
      <c r="E2161" s="162" t="s">
        <v>137</v>
      </c>
      <c r="F2161" s="163" t="s">
        <v>1874</v>
      </c>
      <c r="G2161" s="164"/>
      <c r="H2161" s="165"/>
      <c r="I2161" s="166"/>
      <c r="J2161" s="166"/>
      <c r="K2161" s="167"/>
      <c r="L2161" s="168"/>
      <c r="M2161" s="169"/>
      <c r="N2161" s="170"/>
      <c r="O2161" s="166"/>
      <c r="P2161" s="171"/>
    </row>
    <row r="2162" spans="1:16" s="172" customFormat="1">
      <c r="A2162" s="1138"/>
      <c r="B2162" s="1133"/>
      <c r="C2162" s="173"/>
      <c r="D2162" s="174"/>
      <c r="E2162" s="175"/>
      <c r="F2162" s="176"/>
      <c r="G2162" s="173"/>
      <c r="H2162" s="177"/>
      <c r="I2162" s="175"/>
      <c r="J2162" s="175"/>
      <c r="K2162" s="178"/>
      <c r="L2162" s="179"/>
      <c r="M2162" s="180"/>
      <c r="N2162" s="181"/>
      <c r="O2162" s="175"/>
      <c r="P2162" s="182"/>
    </row>
    <row r="2163" spans="1:16" s="172" customFormat="1">
      <c r="A2163" s="1138"/>
      <c r="B2163" s="1133"/>
      <c r="C2163" s="173"/>
      <c r="D2163" s="174"/>
      <c r="E2163" s="175"/>
      <c r="F2163" s="176"/>
      <c r="G2163" s="173"/>
      <c r="H2163" s="183"/>
      <c r="I2163" s="175"/>
      <c r="J2163" s="175"/>
      <c r="K2163" s="178"/>
      <c r="L2163" s="184"/>
      <c r="M2163" s="180"/>
      <c r="N2163" s="181"/>
      <c r="O2163" s="175"/>
      <c r="P2163" s="182"/>
    </row>
    <row r="2164" spans="1:16" s="172" customFormat="1">
      <c r="A2164" s="1138"/>
      <c r="B2164" s="1133"/>
      <c r="C2164" s="173"/>
      <c r="D2164" s="218"/>
      <c r="E2164" s="175"/>
      <c r="F2164" s="176"/>
      <c r="G2164" s="173"/>
      <c r="H2164" s="183"/>
      <c r="I2164" s="175"/>
      <c r="J2164" s="175"/>
      <c r="K2164" s="187"/>
      <c r="L2164" s="184"/>
      <c r="M2164" s="180"/>
      <c r="N2164" s="181"/>
      <c r="O2164" s="175"/>
      <c r="P2164" s="182"/>
    </row>
    <row r="2165" spans="1:16" s="172" customFormat="1">
      <c r="A2165" s="1138"/>
      <c r="B2165" s="1133"/>
      <c r="C2165" s="173"/>
      <c r="D2165" s="185"/>
      <c r="E2165" s="175"/>
      <c r="F2165" s="182"/>
      <c r="G2165" s="173"/>
      <c r="H2165" s="186"/>
      <c r="I2165" s="175"/>
      <c r="J2165" s="175"/>
      <c r="K2165" s="187"/>
      <c r="L2165" s="184"/>
      <c r="M2165" s="180"/>
      <c r="N2165" s="181"/>
      <c r="O2165" s="175"/>
      <c r="P2165" s="182"/>
    </row>
    <row r="2166" spans="1:16" s="172" customFormat="1">
      <c r="A2166" s="1138"/>
      <c r="B2166" s="1133"/>
      <c r="C2166" s="173"/>
      <c r="D2166" s="174"/>
      <c r="E2166" s="175"/>
      <c r="F2166" s="188"/>
      <c r="G2166" s="198"/>
      <c r="H2166" s="183"/>
      <c r="I2166" s="191"/>
      <c r="J2166" s="175"/>
      <c r="K2166" s="178"/>
      <c r="L2166" s="189"/>
      <c r="M2166" s="190"/>
      <c r="N2166" s="181"/>
      <c r="O2166" s="175"/>
      <c r="P2166" s="182"/>
    </row>
    <row r="2167" spans="1:16" s="172" customFormat="1">
      <c r="A2167" s="1138"/>
      <c r="B2167" s="1133"/>
      <c r="C2167" s="173"/>
      <c r="D2167" s="174"/>
      <c r="E2167" s="175"/>
      <c r="F2167" s="182"/>
      <c r="G2167" s="173"/>
      <c r="H2167" s="183"/>
      <c r="I2167" s="191"/>
      <c r="J2167" s="175"/>
      <c r="K2167" s="178"/>
      <c r="L2167" s="184"/>
      <c r="M2167" s="180"/>
      <c r="N2167" s="181"/>
      <c r="O2167" s="175"/>
      <c r="P2167" s="182"/>
    </row>
    <row r="2168" spans="1:16" s="172" customFormat="1">
      <c r="A2168" s="1138"/>
      <c r="B2168" s="1133"/>
      <c r="C2168" s="173"/>
      <c r="D2168" s="174"/>
      <c r="E2168" s="175"/>
      <c r="F2168" s="182"/>
      <c r="G2168" s="219"/>
      <c r="H2168" s="183"/>
      <c r="I2168" s="175"/>
      <c r="J2168" s="175"/>
      <c r="K2168" s="178"/>
      <c r="L2168" s="184"/>
      <c r="M2168" s="180"/>
      <c r="N2168" s="181"/>
      <c r="O2168" s="175"/>
      <c r="P2168" s="182"/>
    </row>
    <row r="2169" spans="1:16" s="172" customFormat="1">
      <c r="A2169" s="1138"/>
      <c r="B2169" s="1133"/>
      <c r="C2169" s="173"/>
      <c r="D2169" s="174"/>
      <c r="E2169" s="175"/>
      <c r="F2169" s="188"/>
      <c r="G2169" s="173"/>
      <c r="H2169" s="183"/>
      <c r="I2169" s="191"/>
      <c r="J2169" s="175"/>
      <c r="K2169" s="178"/>
      <c r="L2169" s="184"/>
      <c r="M2169" s="180"/>
      <c r="N2169" s="181"/>
      <c r="O2169" s="175"/>
      <c r="P2169" s="182"/>
    </row>
    <row r="2170" spans="1:16" s="172" customFormat="1">
      <c r="A2170" s="1138"/>
      <c r="B2170" s="1133"/>
      <c r="C2170" s="173"/>
      <c r="D2170" s="174"/>
      <c r="E2170" s="175"/>
      <c r="F2170" s="182"/>
      <c r="G2170" s="173"/>
      <c r="H2170" s="183"/>
      <c r="I2170" s="191"/>
      <c r="J2170" s="175"/>
      <c r="K2170" s="178"/>
      <c r="L2170" s="184"/>
      <c r="M2170" s="180"/>
      <c r="N2170" s="181"/>
      <c r="O2170" s="175"/>
      <c r="P2170" s="182"/>
    </row>
    <row r="2171" spans="1:16" s="172" customFormat="1">
      <c r="A2171" s="1138"/>
      <c r="B2171" s="1133"/>
      <c r="C2171" s="192"/>
      <c r="D2171" s="193"/>
      <c r="E2171" s="194"/>
      <c r="F2171" s="195"/>
      <c r="G2171" s="173"/>
      <c r="H2171" s="177"/>
      <c r="I2171" s="175"/>
      <c r="J2171" s="175"/>
      <c r="K2171" s="178"/>
      <c r="L2171" s="184"/>
      <c r="M2171" s="180"/>
      <c r="N2171" s="196"/>
      <c r="O2171" s="194"/>
      <c r="P2171" s="195"/>
    </row>
    <row r="2172" spans="1:16" s="172" customFormat="1">
      <c r="A2172" s="1138"/>
      <c r="B2172" s="1133"/>
      <c r="C2172" s="192"/>
      <c r="D2172" s="193"/>
      <c r="E2172" s="194"/>
      <c r="F2172" s="195"/>
      <c r="G2172" s="198"/>
      <c r="H2172" s="183"/>
      <c r="I2172" s="191"/>
      <c r="J2172" s="175"/>
      <c r="K2172" s="178"/>
      <c r="L2172" s="184"/>
      <c r="M2172" s="180"/>
      <c r="N2172" s="196"/>
      <c r="O2172" s="194"/>
      <c r="P2172" s="195"/>
    </row>
    <row r="2173" spans="1:16" s="172" customFormat="1">
      <c r="A2173" s="1138"/>
      <c r="B2173" s="1133"/>
      <c r="C2173" s="192"/>
      <c r="D2173" s="193"/>
      <c r="E2173" s="194"/>
      <c r="F2173" s="195"/>
      <c r="G2173" s="173"/>
      <c r="H2173" s="199"/>
      <c r="I2173" s="191"/>
      <c r="J2173" s="200"/>
      <c r="K2173" s="197"/>
      <c r="L2173" s="184"/>
      <c r="M2173" s="180"/>
      <c r="N2173" s="196"/>
      <c r="O2173" s="194"/>
      <c r="P2173" s="195"/>
    </row>
    <row r="2174" spans="1:16" s="172" customFormat="1">
      <c r="A2174" s="1138"/>
      <c r="B2174" s="1133"/>
      <c r="C2174" s="192"/>
      <c r="D2174" s="193"/>
      <c r="E2174" s="194"/>
      <c r="F2174" s="195"/>
      <c r="G2174" s="173"/>
      <c r="H2174" s="201"/>
      <c r="I2174" s="175"/>
      <c r="J2174" s="175"/>
      <c r="K2174" s="178"/>
      <c r="L2174" s="184"/>
      <c r="M2174" s="180"/>
      <c r="N2174" s="196"/>
      <c r="O2174" s="194"/>
      <c r="P2174" s="195"/>
    </row>
    <row r="2175" spans="1:16" s="172" customFormat="1">
      <c r="A2175" s="1138"/>
      <c r="B2175" s="1133"/>
      <c r="C2175" s="192"/>
      <c r="D2175" s="193"/>
      <c r="E2175" s="194"/>
      <c r="F2175" s="195"/>
      <c r="G2175" s="198"/>
      <c r="H2175" s="183"/>
      <c r="I2175" s="200"/>
      <c r="J2175" s="200"/>
      <c r="K2175" s="197"/>
      <c r="L2175" s="184"/>
      <c r="M2175" s="180"/>
      <c r="N2175" s="196"/>
      <c r="O2175" s="194"/>
      <c r="P2175" s="195"/>
    </row>
    <row r="2176" spans="1:16" s="172" customFormat="1">
      <c r="A2176" s="1138"/>
      <c r="B2176" s="1133"/>
      <c r="C2176" s="192"/>
      <c r="D2176" s="193"/>
      <c r="E2176" s="194"/>
      <c r="F2176" s="195"/>
      <c r="G2176" s="173"/>
      <c r="H2176" s="183"/>
      <c r="I2176" s="200"/>
      <c r="J2176" s="200"/>
      <c r="K2176" s="197"/>
      <c r="L2176" s="179"/>
      <c r="M2176" s="180"/>
      <c r="N2176" s="196"/>
      <c r="O2176" s="194"/>
      <c r="P2176" s="195"/>
    </row>
    <row r="2177" spans="1:16" s="172" customFormat="1">
      <c r="A2177" s="1138"/>
      <c r="B2177" s="1133"/>
      <c r="C2177" s="192"/>
      <c r="D2177" s="193"/>
      <c r="E2177" s="194"/>
      <c r="F2177" s="195"/>
      <c r="G2177" s="192"/>
      <c r="H2177" s="201"/>
      <c r="I2177" s="202"/>
      <c r="J2177" s="202"/>
      <c r="K2177" s="203"/>
      <c r="L2177" s="204"/>
      <c r="M2177" s="190"/>
      <c r="N2177" s="196"/>
      <c r="O2177" s="194"/>
      <c r="P2177" s="195"/>
    </row>
    <row r="2178" spans="1:16" s="172" customFormat="1">
      <c r="A2178" s="1138"/>
      <c r="B2178" s="1133"/>
      <c r="C2178" s="192"/>
      <c r="D2178" s="193"/>
      <c r="E2178" s="194"/>
      <c r="F2178" s="195"/>
      <c r="G2178" s="192"/>
      <c r="H2178" s="201"/>
      <c r="I2178" s="202"/>
      <c r="J2178" s="202"/>
      <c r="K2178" s="203"/>
      <c r="L2178" s="204"/>
      <c r="M2178" s="190"/>
      <c r="N2178" s="196"/>
      <c r="O2178" s="194"/>
      <c r="P2178" s="195"/>
    </row>
    <row r="2179" spans="1:16" s="172" customFormat="1">
      <c r="A2179" s="1138"/>
      <c r="B2179" s="1133"/>
      <c r="C2179" s="192"/>
      <c r="D2179" s="193"/>
      <c r="E2179" s="194"/>
      <c r="F2179" s="195"/>
      <c r="G2179" s="192"/>
      <c r="H2179" s="201"/>
      <c r="I2179" s="202"/>
      <c r="J2179" s="202"/>
      <c r="K2179" s="203"/>
      <c r="L2179" s="204"/>
      <c r="M2179" s="190"/>
      <c r="N2179" s="196"/>
      <c r="O2179" s="194"/>
      <c r="P2179" s="195"/>
    </row>
    <row r="2180" spans="1:16" s="172" customFormat="1" ht="17.25" thickBot="1">
      <c r="A2180" s="1139"/>
      <c r="B2180" s="1134"/>
      <c r="C2180" s="205"/>
      <c r="D2180" s="206"/>
      <c r="E2180" s="207"/>
      <c r="F2180" s="208"/>
      <c r="G2180" s="209"/>
      <c r="H2180" s="210"/>
      <c r="I2180" s="211"/>
      <c r="J2180" s="211"/>
      <c r="K2180" s="212"/>
      <c r="L2180" s="213"/>
      <c r="M2180" s="214"/>
      <c r="N2180" s="215"/>
      <c r="O2180" s="207"/>
      <c r="P2180" s="208"/>
    </row>
    <row r="2181" spans="1:16" s="71" customFormat="1" ht="18" customHeight="1" thickTop="1" thickBot="1">
      <c r="A2181" s="1135">
        <f>A2075+1</f>
        <v>46164</v>
      </c>
      <c r="B2181" s="90" t="s">
        <v>162</v>
      </c>
      <c r="C2181" s="1095" t="s">
        <v>693</v>
      </c>
      <c r="D2181" s="91" t="s">
        <v>114</v>
      </c>
      <c r="E2181" s="92" t="s">
        <v>164</v>
      </c>
      <c r="F2181" s="93"/>
      <c r="G2181" s="90" t="s">
        <v>162</v>
      </c>
      <c r="H2181" s="1098" t="s">
        <v>163</v>
      </c>
      <c r="I2181" s="91" t="s">
        <v>114</v>
      </c>
      <c r="J2181" s="92" t="s">
        <v>164</v>
      </c>
      <c r="K2181" s="93"/>
      <c r="L2181" s="90" t="s">
        <v>162</v>
      </c>
      <c r="M2181" s="1099" t="s">
        <v>163</v>
      </c>
      <c r="N2181" s="91" t="s">
        <v>114</v>
      </c>
      <c r="O2181" s="92" t="s">
        <v>164</v>
      </c>
      <c r="P2181" s="93"/>
    </row>
    <row r="2182" spans="1:16" ht="18" customHeight="1">
      <c r="A2182" s="1136"/>
      <c r="B2182" s="1100"/>
      <c r="C2182" s="1096"/>
      <c r="D2182" s="94" t="s">
        <v>116</v>
      </c>
      <c r="E2182" s="95" t="s">
        <v>142</v>
      </c>
      <c r="F2182" s="93"/>
      <c r="G2182" s="1100"/>
      <c r="H2182" s="1098"/>
      <c r="I2182" s="94" t="s">
        <v>116</v>
      </c>
      <c r="J2182" s="95" t="s">
        <v>142</v>
      </c>
      <c r="K2182" s="93"/>
      <c r="L2182" s="1100"/>
      <c r="M2182" s="1099"/>
      <c r="N2182" s="94" t="s">
        <v>116</v>
      </c>
      <c r="O2182" s="95" t="s">
        <v>142</v>
      </c>
      <c r="P2182" s="93"/>
    </row>
    <row r="2183" spans="1:16" ht="17.25" thickBot="1">
      <c r="A2183" s="1136"/>
      <c r="B2183" s="1101"/>
      <c r="C2183" s="1096"/>
      <c r="D2183" s="94" t="s">
        <v>165</v>
      </c>
      <c r="E2183" s="96" t="s">
        <v>166</v>
      </c>
      <c r="F2183" s="98"/>
      <c r="G2183" s="1101"/>
      <c r="H2183" s="1098"/>
      <c r="I2183" s="94" t="s">
        <v>165</v>
      </c>
      <c r="J2183" s="96" t="s">
        <v>166</v>
      </c>
      <c r="K2183" s="98"/>
      <c r="L2183" s="1101"/>
      <c r="M2183" s="1099"/>
      <c r="N2183" s="94" t="s">
        <v>165</v>
      </c>
      <c r="O2183" s="96" t="s">
        <v>166</v>
      </c>
      <c r="P2183" s="98"/>
    </row>
    <row r="2184" spans="1:16" ht="17.25" thickBot="1">
      <c r="A2184" s="1136"/>
      <c r="B2184" s="90" t="s">
        <v>167</v>
      </c>
      <c r="C2184" s="1096"/>
      <c r="D2184" s="94"/>
      <c r="E2184" s="96"/>
      <c r="F2184" s="97"/>
      <c r="G2184" s="90" t="s">
        <v>167</v>
      </c>
      <c r="H2184" s="1098"/>
      <c r="I2184" s="94" t="s">
        <v>120</v>
      </c>
      <c r="J2184" s="96" t="s">
        <v>148</v>
      </c>
      <c r="K2184" s="97"/>
      <c r="L2184" s="90" t="s">
        <v>167</v>
      </c>
      <c r="M2184" s="1099"/>
      <c r="N2184" s="94" t="s">
        <v>120</v>
      </c>
      <c r="O2184" s="96" t="s">
        <v>148</v>
      </c>
      <c r="P2184" s="97"/>
    </row>
    <row r="2185" spans="1:16">
      <c r="A2185" s="1136"/>
      <c r="B2185" s="1081"/>
      <c r="C2185" s="1096"/>
      <c r="D2185" s="94"/>
      <c r="E2185" s="96"/>
      <c r="F2185" s="97"/>
      <c r="G2185" s="1081"/>
      <c r="H2185" s="1098"/>
      <c r="I2185" s="94"/>
      <c r="J2185" s="96"/>
      <c r="K2185" s="97"/>
      <c r="L2185" s="1081"/>
      <c r="M2185" s="1099"/>
      <c r="N2185" s="94"/>
      <c r="O2185" s="96"/>
      <c r="P2185" s="97"/>
    </row>
    <row r="2186" spans="1:16">
      <c r="A2186" s="1136"/>
      <c r="B2186" s="1082"/>
      <c r="C2186" s="1096"/>
      <c r="D2186" s="94"/>
      <c r="E2186" s="96"/>
      <c r="F2186" s="97"/>
      <c r="G2186" s="1082"/>
      <c r="H2186" s="1098"/>
      <c r="I2186" s="94"/>
      <c r="J2186" s="96"/>
      <c r="K2186" s="97"/>
      <c r="L2186" s="1082"/>
      <c r="M2186" s="1099"/>
      <c r="N2186" s="94"/>
      <c r="O2186" s="96"/>
      <c r="P2186" s="97"/>
    </row>
    <row r="2187" spans="1:16">
      <c r="A2187" s="1136"/>
      <c r="B2187" s="1083"/>
      <c r="C2187" s="1096"/>
      <c r="D2187" s="94"/>
      <c r="E2187" s="96"/>
      <c r="F2187" s="93"/>
      <c r="G2187" s="1083"/>
      <c r="H2187" s="1098"/>
      <c r="I2187" s="94"/>
      <c r="J2187" s="96"/>
      <c r="K2187" s="93"/>
      <c r="L2187" s="1083"/>
      <c r="M2187" s="1099"/>
      <c r="N2187" s="94"/>
      <c r="O2187" s="96"/>
      <c r="P2187" s="93"/>
    </row>
    <row r="2188" spans="1:16">
      <c r="A2188" s="1136"/>
      <c r="B2188" s="1082"/>
      <c r="C2188" s="1096"/>
      <c r="D2188" s="94"/>
      <c r="E2188" s="96"/>
      <c r="F2188" s="99"/>
      <c r="G2188" s="1082"/>
      <c r="H2188" s="1098"/>
      <c r="I2188" s="94"/>
      <c r="J2188" s="96"/>
      <c r="K2188" s="99"/>
      <c r="L2188" s="1082"/>
      <c r="M2188" s="1099"/>
      <c r="N2188" s="94"/>
      <c r="O2188" s="96"/>
      <c r="P2188" s="93"/>
    </row>
    <row r="2189" spans="1:16">
      <c r="A2189" s="1136"/>
      <c r="B2189" s="1083"/>
      <c r="C2189" s="1096"/>
      <c r="D2189" s="94"/>
      <c r="E2189" s="96"/>
      <c r="F2189" s="102"/>
      <c r="G2189" s="1083"/>
      <c r="H2189" s="1098"/>
      <c r="I2189" s="94"/>
      <c r="J2189" s="96"/>
      <c r="K2189" s="102"/>
      <c r="L2189" s="1083"/>
      <c r="M2189" s="1099"/>
      <c r="N2189" s="94"/>
      <c r="O2189" s="96"/>
      <c r="P2189" s="99"/>
    </row>
    <row r="2190" spans="1:16" ht="17.25" thickBot="1">
      <c r="A2190" s="1136"/>
      <c r="B2190" s="1082"/>
      <c r="C2190" s="1096"/>
      <c r="D2190" s="94"/>
      <c r="E2190" s="96"/>
      <c r="F2190" s="99"/>
      <c r="G2190" s="1082"/>
      <c r="H2190" s="1098"/>
      <c r="I2190" s="94"/>
      <c r="J2190" s="96"/>
      <c r="K2190" s="99"/>
      <c r="L2190" s="1082"/>
      <c r="M2190" s="1099"/>
      <c r="N2190" s="94"/>
      <c r="O2190" s="96"/>
      <c r="P2190" s="99"/>
    </row>
    <row r="2191" spans="1:16" ht="17.25" thickBot="1">
      <c r="A2191" s="1136"/>
      <c r="B2191" s="100" t="s">
        <v>168</v>
      </c>
      <c r="C2191" s="1096"/>
      <c r="D2191" s="94"/>
      <c r="E2191" s="96"/>
      <c r="F2191" s="99"/>
      <c r="G2191" s="100" t="s">
        <v>168</v>
      </c>
      <c r="H2191" s="1098"/>
      <c r="I2191" s="94"/>
      <c r="J2191" s="96"/>
      <c r="K2191" s="99"/>
      <c r="L2191" s="100" t="s">
        <v>168</v>
      </c>
      <c r="M2191" s="1099"/>
      <c r="N2191" s="94"/>
      <c r="O2191" s="96"/>
      <c r="P2191" s="99"/>
    </row>
    <row r="2192" spans="1:16">
      <c r="A2192" s="1136"/>
      <c r="B2192" s="1111"/>
      <c r="C2192" s="1096"/>
      <c r="D2192" s="94"/>
      <c r="E2192" s="96"/>
      <c r="F2192" s="99"/>
      <c r="G2192" s="1111"/>
      <c r="H2192" s="1098"/>
      <c r="I2192" s="94"/>
      <c r="J2192" s="96"/>
      <c r="K2192" s="99"/>
      <c r="L2192" s="1111"/>
      <c r="M2192" s="1099"/>
      <c r="N2192" s="94"/>
      <c r="O2192" s="96"/>
      <c r="P2192" s="99"/>
    </row>
    <row r="2193" spans="1:16">
      <c r="A2193" s="1136"/>
      <c r="B2193" s="1112"/>
      <c r="C2193" s="1096"/>
      <c r="D2193" s="94"/>
      <c r="E2193" s="96"/>
      <c r="F2193" s="99"/>
      <c r="G2193" s="1112"/>
      <c r="H2193" s="1098"/>
      <c r="I2193" s="94"/>
      <c r="J2193" s="96"/>
      <c r="K2193" s="99"/>
      <c r="L2193" s="1112"/>
      <c r="M2193" s="1099"/>
      <c r="N2193" s="94"/>
      <c r="O2193" s="96"/>
      <c r="P2193" s="97"/>
    </row>
    <row r="2194" spans="1:16" ht="17.25" thickBot="1">
      <c r="A2194" s="1136"/>
      <c r="B2194" s="1113"/>
      <c r="C2194" s="1096"/>
      <c r="D2194" s="94"/>
      <c r="E2194" s="96"/>
      <c r="F2194" s="97"/>
      <c r="G2194" s="1113"/>
      <c r="H2194" s="1098"/>
      <c r="I2194" s="94"/>
      <c r="J2194" s="96"/>
      <c r="K2194" s="97"/>
      <c r="L2194" s="1113"/>
      <c r="M2194" s="1099"/>
      <c r="N2194" s="94"/>
      <c r="O2194" s="96"/>
      <c r="P2194" s="97"/>
    </row>
    <row r="2195" spans="1:16" ht="17.25" thickBot="1">
      <c r="A2195" s="1136"/>
      <c r="B2195" s="100" t="s">
        <v>123</v>
      </c>
      <c r="C2195" s="1096"/>
      <c r="D2195" s="94"/>
      <c r="E2195" s="96"/>
      <c r="F2195" s="97"/>
      <c r="G2195" s="100" t="s">
        <v>123</v>
      </c>
      <c r="H2195" s="1098"/>
      <c r="I2195" s="94"/>
      <c r="J2195" s="96"/>
      <c r="K2195" s="97"/>
      <c r="L2195" s="100" t="s">
        <v>123</v>
      </c>
      <c r="M2195" s="1099"/>
      <c r="N2195" s="94"/>
      <c r="O2195" s="96"/>
      <c r="P2195" s="97"/>
    </row>
    <row r="2196" spans="1:16">
      <c r="A2196" s="1136"/>
      <c r="B2196" s="1106"/>
      <c r="C2196" s="1096"/>
      <c r="D2196" s="94"/>
      <c r="E2196" s="96"/>
      <c r="F2196" s="97"/>
      <c r="G2196" s="1106"/>
      <c r="H2196" s="1098"/>
      <c r="I2196" s="94"/>
      <c r="J2196" s="96"/>
      <c r="K2196" s="97"/>
      <c r="L2196" s="1106"/>
      <c r="M2196" s="1099"/>
      <c r="N2196" s="94"/>
      <c r="O2196" s="96"/>
      <c r="P2196" s="97"/>
    </row>
    <row r="2197" spans="1:16">
      <c r="A2197" s="1136"/>
      <c r="B2197" s="1107"/>
      <c r="C2197" s="1096"/>
      <c r="D2197" s="94"/>
      <c r="E2197" s="96"/>
      <c r="F2197" s="97"/>
      <c r="G2197" s="1107"/>
      <c r="H2197" s="1098"/>
      <c r="I2197" s="94"/>
      <c r="J2197" s="96"/>
      <c r="K2197" s="97"/>
      <c r="L2197" s="1107"/>
      <c r="M2197" s="1099"/>
      <c r="N2197" s="94"/>
      <c r="O2197" s="96"/>
      <c r="P2197" s="97"/>
    </row>
    <row r="2198" spans="1:16" ht="17.25" thickBot="1">
      <c r="A2198" s="1136"/>
      <c r="B2198" s="1108"/>
      <c r="C2198" s="1096"/>
      <c r="D2198" s="94"/>
      <c r="E2198" s="96"/>
      <c r="F2198" s="97"/>
      <c r="G2198" s="1108"/>
      <c r="H2198" s="1098"/>
      <c r="I2198" s="94"/>
      <c r="J2198" s="96"/>
      <c r="K2198" s="97"/>
      <c r="L2198" s="1108"/>
      <c r="M2198" s="1099"/>
      <c r="N2198" s="94"/>
      <c r="O2198" s="96"/>
      <c r="P2198" s="97"/>
    </row>
    <row r="2199" spans="1:16">
      <c r="A2199" s="1136"/>
      <c r="B2199" s="1109" t="s">
        <v>124</v>
      </c>
      <c r="C2199" s="1096"/>
      <c r="D2199" s="94"/>
      <c r="E2199" s="96"/>
      <c r="F2199" s="97"/>
      <c r="G2199" s="1109" t="s">
        <v>124</v>
      </c>
      <c r="H2199" s="1098"/>
      <c r="I2199" s="94"/>
      <c r="J2199" s="96"/>
      <c r="K2199" s="97"/>
      <c r="L2199" s="1109" t="s">
        <v>124</v>
      </c>
      <c r="M2199" s="1099"/>
      <c r="N2199" s="94"/>
      <c r="O2199" s="96"/>
      <c r="P2199" s="97"/>
    </row>
    <row r="2200" spans="1:16" ht="17.25" thickBot="1">
      <c r="A2200" s="1136"/>
      <c r="B2200" s="1110"/>
      <c r="C2200" s="1096"/>
      <c r="D2200" s="94"/>
      <c r="E2200" s="96"/>
      <c r="F2200" s="97"/>
      <c r="G2200" s="1110"/>
      <c r="H2200" s="1098"/>
      <c r="I2200" s="94"/>
      <c r="J2200" s="96"/>
      <c r="K2200" s="97"/>
      <c r="L2200" s="1110"/>
      <c r="M2200" s="1099"/>
      <c r="N2200" s="94"/>
      <c r="O2200" s="96"/>
      <c r="P2200" s="93"/>
    </row>
    <row r="2201" spans="1:16" ht="17.25" thickTop="1">
      <c r="A2201" s="1136"/>
      <c r="B2201" s="1102" t="s">
        <v>125</v>
      </c>
      <c r="C2201" s="1096"/>
      <c r="D2201" s="94"/>
      <c r="E2201" s="96"/>
      <c r="F2201" s="93"/>
      <c r="G2201" s="1102" t="s">
        <v>125</v>
      </c>
      <c r="H2201" s="1098"/>
      <c r="I2201" s="94"/>
      <c r="J2201" s="96"/>
      <c r="K2201" s="93"/>
      <c r="L2201" s="1102" t="s">
        <v>125</v>
      </c>
      <c r="M2201" s="1099"/>
      <c r="N2201" s="94"/>
      <c r="O2201" s="96"/>
      <c r="P2201" s="97"/>
    </row>
    <row r="2202" spans="1:16" ht="17.25" thickBot="1">
      <c r="A2202" s="1136"/>
      <c r="B2202" s="1103"/>
      <c r="C2202" s="1096"/>
      <c r="D2202" s="94"/>
      <c r="E2202" s="96"/>
      <c r="F2202" s="93"/>
      <c r="G2202" s="1103"/>
      <c r="H2202" s="1098"/>
      <c r="I2202" s="94"/>
      <c r="J2202" s="96"/>
      <c r="K2202" s="93"/>
      <c r="L2202" s="1103"/>
      <c r="M2202" s="1099"/>
      <c r="N2202" s="94"/>
      <c r="O2202" s="96"/>
      <c r="P2202" s="101"/>
    </row>
    <row r="2203" spans="1:16">
      <c r="A2203" s="1136"/>
      <c r="B2203" s="1104"/>
      <c r="C2203" s="1096"/>
      <c r="D2203" s="94"/>
      <c r="E2203" s="96"/>
      <c r="F2203" s="97"/>
      <c r="G2203" s="1104"/>
      <c r="H2203" s="1098"/>
      <c r="I2203" s="94"/>
      <c r="J2203" s="96"/>
      <c r="K2203" s="97"/>
      <c r="L2203" s="1104"/>
      <c r="M2203" s="1099"/>
      <c r="N2203" s="94"/>
      <c r="O2203" s="96"/>
      <c r="P2203" s="103"/>
    </row>
    <row r="2204" spans="1:16" ht="17.25" thickBot="1">
      <c r="A2204" s="1136"/>
      <c r="B2204" s="1105"/>
      <c r="C2204" s="1096"/>
      <c r="D2204" s="94"/>
      <c r="E2204" s="96"/>
      <c r="F2204" s="97"/>
      <c r="G2204" s="1105"/>
      <c r="H2204" s="1098"/>
      <c r="I2204" s="94"/>
      <c r="J2204" s="96"/>
      <c r="K2204" s="97"/>
      <c r="L2204" s="1105"/>
      <c r="M2204" s="1099"/>
      <c r="N2204" s="94"/>
      <c r="O2204" s="96"/>
      <c r="P2204" s="104"/>
    </row>
    <row r="2205" spans="1:16">
      <c r="A2205" s="1136"/>
      <c r="B2205" s="1116" t="s">
        <v>126</v>
      </c>
      <c r="C2205" s="1096"/>
      <c r="D2205" s="94"/>
      <c r="E2205" s="96"/>
      <c r="F2205" s="93"/>
      <c r="G2205" s="1116" t="s">
        <v>126</v>
      </c>
      <c r="H2205" s="1098"/>
      <c r="I2205" s="94"/>
      <c r="J2205" s="96"/>
      <c r="K2205" s="93"/>
      <c r="L2205" s="1116" t="s">
        <v>126</v>
      </c>
      <c r="M2205" s="1099"/>
      <c r="N2205" s="94"/>
      <c r="O2205" s="96"/>
      <c r="P2205" s="99"/>
    </row>
    <row r="2206" spans="1:16" ht="17.25" thickBot="1">
      <c r="A2206" s="1136"/>
      <c r="B2206" s="1103"/>
      <c r="C2206" s="1096"/>
      <c r="D2206" s="94"/>
      <c r="E2206" s="96"/>
      <c r="F2206" s="101"/>
      <c r="G2206" s="1103"/>
      <c r="H2206" s="1098"/>
      <c r="I2206" s="94"/>
      <c r="J2206" s="96"/>
      <c r="K2206" s="101"/>
      <c r="L2206" s="1103"/>
      <c r="M2206" s="1099"/>
      <c r="N2206" s="94"/>
      <c r="O2206" s="96"/>
      <c r="P2206" s="104"/>
    </row>
    <row r="2207" spans="1:16">
      <c r="A2207" s="1136"/>
      <c r="B2207" s="1104"/>
      <c r="C2207" s="1096"/>
      <c r="D2207" s="94"/>
      <c r="E2207" s="96"/>
      <c r="F2207" s="102"/>
      <c r="G2207" s="1104"/>
      <c r="H2207" s="1098"/>
      <c r="I2207" s="94"/>
      <c r="J2207" s="96"/>
      <c r="K2207" s="103"/>
      <c r="L2207" s="1104"/>
      <c r="M2207" s="1099"/>
      <c r="N2207" s="94"/>
      <c r="O2207" s="96"/>
      <c r="P2207" s="93"/>
    </row>
    <row r="2208" spans="1:16" ht="17.25" thickBot="1">
      <c r="A2208" s="1136"/>
      <c r="B2208" s="1115"/>
      <c r="C2208" s="1096"/>
      <c r="D2208" s="94"/>
      <c r="E2208" s="96"/>
      <c r="F2208" s="99"/>
      <c r="G2208" s="1115"/>
      <c r="H2208" s="1098"/>
      <c r="I2208" s="94"/>
      <c r="J2208" s="96"/>
      <c r="K2208" s="104"/>
      <c r="L2208" s="1115"/>
      <c r="M2208" s="1099"/>
      <c r="N2208" s="94"/>
      <c r="O2208" s="96"/>
      <c r="P2208" s="97"/>
    </row>
    <row r="2209" spans="1:16">
      <c r="A2209" s="1136"/>
      <c r="B2209" s="1114" t="s">
        <v>127</v>
      </c>
      <c r="C2209" s="1096"/>
      <c r="D2209" s="94"/>
      <c r="E2209" s="96"/>
      <c r="F2209" s="103"/>
      <c r="G2209" s="1114" t="s">
        <v>127</v>
      </c>
      <c r="H2209" s="1098"/>
      <c r="I2209" s="94"/>
      <c r="J2209" s="96"/>
      <c r="K2209" s="104"/>
      <c r="L2209" s="1114" t="s">
        <v>127</v>
      </c>
      <c r="M2209" s="1099"/>
      <c r="N2209" s="94"/>
      <c r="O2209" s="114"/>
      <c r="P2209" s="97"/>
    </row>
    <row r="2210" spans="1:16" ht="17.25" thickBot="1">
      <c r="A2210" s="1136"/>
      <c r="B2210" s="1103"/>
      <c r="C2210" s="1096"/>
      <c r="D2210" s="94"/>
      <c r="E2210" s="96"/>
      <c r="F2210" s="104"/>
      <c r="G2210" s="1103"/>
      <c r="H2210" s="1098"/>
      <c r="I2210" s="94"/>
      <c r="J2210" s="96"/>
      <c r="K2210" s="99"/>
      <c r="L2210" s="1103"/>
      <c r="M2210" s="1099"/>
      <c r="N2210" s="113"/>
      <c r="O2210" s="96"/>
      <c r="P2210" s="112"/>
    </row>
    <row r="2211" spans="1:16">
      <c r="A2211" s="1136"/>
      <c r="B2211" s="1104"/>
      <c r="C2211" s="1096"/>
      <c r="D2211" s="94"/>
      <c r="E2211" s="96"/>
      <c r="F2211" s="104"/>
      <c r="G2211" s="1104"/>
      <c r="H2211" s="1098"/>
      <c r="I2211" s="94"/>
      <c r="J2211" s="96"/>
      <c r="K2211" s="104"/>
      <c r="L2211" s="1104"/>
      <c r="M2211" s="1099"/>
      <c r="N2211" s="113"/>
      <c r="O2211" s="114"/>
      <c r="P2211" s="97"/>
    </row>
    <row r="2212" spans="1:16" ht="17.25" thickBot="1">
      <c r="A2212" s="1136"/>
      <c r="B2212" s="1115"/>
      <c r="C2212" s="1096"/>
      <c r="D2212" s="94"/>
      <c r="E2212" s="96"/>
      <c r="F2212" s="99"/>
      <c r="G2212" s="1115"/>
      <c r="H2212" s="1098"/>
      <c r="I2212" s="94"/>
      <c r="J2212" s="96"/>
      <c r="K2212" s="93"/>
      <c r="L2212" s="1115"/>
      <c r="M2212" s="1099"/>
      <c r="N2212" s="94"/>
      <c r="O2212" s="114"/>
      <c r="P2212" s="104"/>
    </row>
    <row r="2213" spans="1:16">
      <c r="A2213" s="1136"/>
      <c r="B2213" s="1114" t="s">
        <v>128</v>
      </c>
      <c r="C2213" s="1096"/>
      <c r="D2213" s="94"/>
      <c r="E2213" s="96"/>
      <c r="F2213" s="104"/>
      <c r="G2213" s="1114" t="s">
        <v>128</v>
      </c>
      <c r="H2213" s="1098"/>
      <c r="I2213" s="94"/>
      <c r="J2213" s="96"/>
      <c r="K2213" s="97"/>
      <c r="L2213" s="1114" t="s">
        <v>128</v>
      </c>
      <c r="M2213" s="1099"/>
      <c r="N2213" s="94"/>
      <c r="O2213" s="96"/>
      <c r="P2213" s="97"/>
    </row>
    <row r="2214" spans="1:16" ht="17.25" thickBot="1">
      <c r="A2214" s="1136"/>
      <c r="B2214" s="1103"/>
      <c r="C2214" s="1096"/>
      <c r="D2214" s="94"/>
      <c r="E2214" s="96"/>
      <c r="F2214" s="93"/>
      <c r="G2214" s="1103"/>
      <c r="H2214" s="1098"/>
      <c r="I2214" s="94"/>
      <c r="J2214" s="114"/>
      <c r="K2214" s="97"/>
      <c r="L2214" s="1103"/>
      <c r="M2214" s="1099"/>
      <c r="N2214" s="113"/>
      <c r="O2214" s="114"/>
      <c r="P2214" s="97"/>
    </row>
    <row r="2215" spans="1:16">
      <c r="A2215" s="1136"/>
      <c r="B2215" s="1104"/>
      <c r="C2215" s="1096"/>
      <c r="D2215" s="94"/>
      <c r="E2215" s="96"/>
      <c r="F2215" s="97"/>
      <c r="G2215" s="1104"/>
      <c r="H2215" s="1098"/>
      <c r="I2215" s="94"/>
      <c r="J2215" s="96"/>
      <c r="K2215" s="97"/>
      <c r="L2215" s="1104"/>
      <c r="M2215" s="1099"/>
      <c r="N2215" s="113"/>
      <c r="O2215" s="114"/>
      <c r="P2215" s="97"/>
    </row>
    <row r="2216" spans="1:16" ht="17.25" thickBot="1">
      <c r="A2216" s="1136"/>
      <c r="B2216" s="1115"/>
      <c r="C2216" s="1096"/>
      <c r="D2216" s="94"/>
      <c r="E2216" s="96"/>
      <c r="F2216" s="93"/>
      <c r="G2216" s="1115"/>
      <c r="H2216" s="1098"/>
      <c r="I2216" s="94"/>
      <c r="J2216" s="114"/>
      <c r="K2216" s="97"/>
      <c r="L2216" s="1115"/>
      <c r="M2216" s="1099"/>
      <c r="N2216" s="94"/>
      <c r="O2216" s="114"/>
      <c r="P2216" s="97"/>
    </row>
    <row r="2217" spans="1:16">
      <c r="A2217" s="1136"/>
      <c r="B2217" s="1116" t="s">
        <v>129</v>
      </c>
      <c r="C2217" s="1096"/>
      <c r="D2217" s="94"/>
      <c r="E2217" s="96"/>
      <c r="F2217" s="93"/>
      <c r="G2217" s="1116" t="s">
        <v>129</v>
      </c>
      <c r="H2217" s="1098"/>
      <c r="I2217" s="94"/>
      <c r="J2217" s="114"/>
      <c r="K2217" s="97"/>
      <c r="L2217" s="1116" t="s">
        <v>129</v>
      </c>
      <c r="M2217" s="1099"/>
      <c r="N2217" s="113"/>
      <c r="O2217" s="114"/>
      <c r="P2217" s="97"/>
    </row>
    <row r="2218" spans="1:16" ht="17.25" thickBot="1">
      <c r="A2218" s="1136"/>
      <c r="B2218" s="1103"/>
      <c r="C2218" s="1096"/>
      <c r="D2218" s="94"/>
      <c r="E2218" s="96"/>
      <c r="F2218" s="93"/>
      <c r="G2218" s="1103"/>
      <c r="H2218" s="1098"/>
      <c r="I2218" s="94"/>
      <c r="J2218" s="114"/>
      <c r="K2218" s="97"/>
      <c r="L2218" s="1103"/>
      <c r="M2218" s="1099"/>
      <c r="N2218" s="94"/>
      <c r="O2218" s="114"/>
      <c r="P2218" s="97"/>
    </row>
    <row r="2219" spans="1:16">
      <c r="A2219" s="1136"/>
      <c r="B2219" s="106"/>
      <c r="C2219" s="1096"/>
      <c r="D2219" s="94"/>
      <c r="E2219" s="96"/>
      <c r="F2219" s="97"/>
      <c r="G2219" s="106"/>
      <c r="H2219" s="1098"/>
      <c r="I2219" s="94"/>
      <c r="J2219" s="96"/>
      <c r="K2219" s="112"/>
      <c r="L2219" s="106"/>
      <c r="M2219" s="1099"/>
      <c r="N2219" s="113"/>
      <c r="O2219" s="96"/>
      <c r="P2219" s="112"/>
    </row>
    <row r="2220" spans="1:16">
      <c r="A2220" s="1136"/>
      <c r="B2220" s="107"/>
      <c r="C2220" s="1096"/>
      <c r="D2220" s="94"/>
      <c r="E2220" s="96"/>
      <c r="F2220" s="93"/>
      <c r="G2220" s="107"/>
      <c r="H2220" s="1098"/>
      <c r="I2220" s="94"/>
      <c r="J2220" s="96"/>
      <c r="K2220" s="97"/>
      <c r="L2220" s="107"/>
      <c r="M2220" s="1099"/>
      <c r="N2220" s="113"/>
      <c r="O2220" s="114"/>
      <c r="P2220" s="97"/>
    </row>
    <row r="2221" spans="1:16">
      <c r="A2221" s="1136"/>
      <c r="B2221" s="109"/>
      <c r="C2221" s="1096"/>
      <c r="D2221" s="94"/>
      <c r="E2221" s="96"/>
      <c r="F2221" s="93"/>
      <c r="G2221" s="109"/>
      <c r="H2221" s="1098"/>
      <c r="I2221" s="113"/>
      <c r="J2221" s="114"/>
      <c r="K2221" s="97"/>
      <c r="L2221" s="109"/>
      <c r="M2221" s="1099"/>
      <c r="N2221" s="113"/>
      <c r="O2221" s="114"/>
      <c r="P2221" s="104"/>
    </row>
    <row r="2222" spans="1:16">
      <c r="A2222" s="1136"/>
      <c r="B2222" s="110"/>
      <c r="C2222" s="1096"/>
      <c r="D2222" s="94"/>
      <c r="E2222" s="96"/>
      <c r="F2222" s="93"/>
      <c r="G2222" s="110"/>
      <c r="H2222" s="1098"/>
      <c r="I2222" s="113"/>
      <c r="J2222" s="114"/>
      <c r="K2222" s="104"/>
      <c r="L2222" s="110"/>
      <c r="M2222" s="1099"/>
      <c r="N2222" s="111"/>
      <c r="O2222" s="96"/>
      <c r="P2222" s="97"/>
    </row>
    <row r="2223" spans="1:16">
      <c r="A2223" s="1136"/>
      <c r="B2223" s="109"/>
      <c r="C2223" s="1096"/>
      <c r="D2223" s="111"/>
      <c r="E2223" s="96"/>
      <c r="F2223" s="97"/>
      <c r="G2223" s="109"/>
      <c r="H2223" s="1098"/>
      <c r="I2223" s="111"/>
      <c r="J2223" s="96"/>
      <c r="K2223" s="112"/>
      <c r="L2223" s="109"/>
      <c r="M2223" s="1099"/>
      <c r="N2223" s="94"/>
      <c r="O2223" s="96"/>
      <c r="P2223" s="112"/>
    </row>
    <row r="2224" spans="1:16">
      <c r="A2224" s="1136"/>
      <c r="B2224" s="110"/>
      <c r="C2224" s="1096"/>
      <c r="D2224" s="94"/>
      <c r="E2224" s="96"/>
      <c r="F2224" s="108"/>
      <c r="G2224" s="110"/>
      <c r="H2224" s="1098"/>
      <c r="I2224" s="94"/>
      <c r="J2224" s="96"/>
      <c r="K2224" s="97"/>
      <c r="L2224" s="110"/>
      <c r="M2224" s="1099"/>
      <c r="N2224" s="113"/>
      <c r="O2224" s="114"/>
      <c r="P2224" s="97"/>
    </row>
    <row r="2225" spans="1:16">
      <c r="A2225" s="1136"/>
      <c r="B2225" s="109"/>
      <c r="C2225" s="1096"/>
      <c r="D2225" s="94"/>
      <c r="E2225" s="96"/>
      <c r="F2225" s="97"/>
      <c r="G2225" s="109"/>
      <c r="H2225" s="1098"/>
      <c r="I2225" s="113"/>
      <c r="J2225" s="114"/>
      <c r="K2225" s="97"/>
      <c r="L2225" s="109"/>
      <c r="M2225" s="1099"/>
      <c r="N2225" s="113"/>
      <c r="O2225" s="114"/>
      <c r="P2225" s="97"/>
    </row>
    <row r="2226" spans="1:16" ht="17.25" thickBot="1">
      <c r="A2226" s="1136"/>
      <c r="B2226" s="110"/>
      <c r="C2226" s="1097"/>
      <c r="D2226" s="115"/>
      <c r="E2226" s="116"/>
      <c r="F2226" s="117"/>
      <c r="G2226" s="110"/>
      <c r="H2226" s="1098"/>
      <c r="I2226" s="115"/>
      <c r="J2226" s="116"/>
      <c r="K2226" s="117"/>
      <c r="L2226" s="110"/>
      <c r="M2226" s="1099"/>
      <c r="N2226" s="115"/>
      <c r="O2226" s="116"/>
      <c r="P2226" s="117"/>
    </row>
    <row r="2227" spans="1:16">
      <c r="A2227" s="1094" t="str">
        <f>TEXT(A2181,"AAAA")</f>
        <v>星期五</v>
      </c>
      <c r="B2227" s="109"/>
      <c r="C2227" s="1095" t="s">
        <v>694</v>
      </c>
      <c r="D2227" s="118"/>
      <c r="E2227" s="119"/>
      <c r="F2227" s="97"/>
      <c r="G2227" s="109"/>
      <c r="H2227" s="1118" t="s">
        <v>130</v>
      </c>
      <c r="I2227" s="118"/>
      <c r="J2227" s="119"/>
      <c r="K2227" s="97"/>
      <c r="L2227" s="109"/>
      <c r="M2227" s="1120" t="s">
        <v>130</v>
      </c>
      <c r="N2227" s="118"/>
      <c r="O2227" s="119"/>
      <c r="P2227" s="97"/>
    </row>
    <row r="2228" spans="1:16">
      <c r="A2228" s="1094"/>
      <c r="B2228" s="110"/>
      <c r="C2228" s="1096"/>
      <c r="D2228" s="120"/>
      <c r="E2228" s="96"/>
      <c r="F2228" s="97"/>
      <c r="G2228" s="110"/>
      <c r="H2228" s="1098"/>
      <c r="I2228" s="94"/>
      <c r="J2228" s="96"/>
      <c r="K2228" s="97"/>
      <c r="L2228" s="110"/>
      <c r="M2228" s="1099"/>
      <c r="N2228" s="94"/>
      <c r="O2228" s="96"/>
      <c r="P2228" s="97"/>
    </row>
    <row r="2229" spans="1:16">
      <c r="A2229" s="1094"/>
      <c r="B2229" s="109"/>
      <c r="C2229" s="1096"/>
      <c r="D2229" s="120"/>
      <c r="E2229" s="96"/>
      <c r="F2229" s="97"/>
      <c r="G2229" s="109"/>
      <c r="H2229" s="1098"/>
      <c r="I2229" s="94"/>
      <c r="J2229" s="96"/>
      <c r="K2229" s="97"/>
      <c r="L2229" s="109"/>
      <c r="M2229" s="1099"/>
      <c r="N2229" s="94"/>
      <c r="O2229" s="96"/>
      <c r="P2229" s="97"/>
    </row>
    <row r="2230" spans="1:16">
      <c r="A2230" s="1094"/>
      <c r="B2230" s="110"/>
      <c r="C2230" s="1096"/>
      <c r="D2230" s="120"/>
      <c r="E2230" s="96"/>
      <c r="F2230" s="97"/>
      <c r="G2230" s="110"/>
      <c r="H2230" s="1098"/>
      <c r="I2230" s="94"/>
      <c r="J2230" s="96"/>
      <c r="K2230" s="97"/>
      <c r="L2230" s="110"/>
      <c r="M2230" s="1099"/>
      <c r="N2230" s="94"/>
      <c r="O2230" s="96"/>
      <c r="P2230" s="97"/>
    </row>
    <row r="2231" spans="1:16">
      <c r="A2231" s="1094"/>
      <c r="B2231" s="109"/>
      <c r="C2231" s="1096"/>
      <c r="D2231" s="120"/>
      <c r="E2231" s="96"/>
      <c r="F2231" s="97"/>
      <c r="G2231" s="109"/>
      <c r="H2231" s="1098"/>
      <c r="I2231" s="94"/>
      <c r="J2231" s="96"/>
      <c r="K2231" s="97"/>
      <c r="L2231" s="109"/>
      <c r="M2231" s="1099"/>
      <c r="N2231" s="94"/>
      <c r="O2231" s="96"/>
      <c r="P2231" s="97"/>
    </row>
    <row r="2232" spans="1:16">
      <c r="A2232" s="1094"/>
      <c r="B2232" s="110"/>
      <c r="C2232" s="1096"/>
      <c r="D2232" s="120"/>
      <c r="E2232" s="96"/>
      <c r="F2232" s="97"/>
      <c r="G2232" s="110"/>
      <c r="H2232" s="1098"/>
      <c r="I2232" s="94"/>
      <c r="J2232" s="96"/>
      <c r="K2232" s="97"/>
      <c r="L2232" s="110"/>
      <c r="M2232" s="1099"/>
      <c r="N2232" s="94"/>
      <c r="O2232" s="96"/>
      <c r="P2232" s="97"/>
    </row>
    <row r="2233" spans="1:16">
      <c r="A2233" s="1094"/>
      <c r="B2233" s="109"/>
      <c r="C2233" s="1096"/>
      <c r="D2233" s="120"/>
      <c r="E2233" s="96"/>
      <c r="F2233" s="97"/>
      <c r="G2233" s="109"/>
      <c r="H2233" s="1098"/>
      <c r="I2233" s="94"/>
      <c r="J2233" s="96"/>
      <c r="K2233" s="97"/>
      <c r="L2233" s="109"/>
      <c r="M2233" s="1099"/>
      <c r="N2233" s="94"/>
      <c r="O2233" s="96"/>
      <c r="P2233" s="97"/>
    </row>
    <row r="2234" spans="1:16">
      <c r="A2234" s="1094"/>
      <c r="B2234" s="110"/>
      <c r="C2234" s="1096"/>
      <c r="D2234" s="94"/>
      <c r="E2234" s="96"/>
      <c r="F2234" s="97"/>
      <c r="G2234" s="110"/>
      <c r="H2234" s="1098"/>
      <c r="I2234" s="94"/>
      <c r="J2234" s="96"/>
      <c r="K2234" s="97"/>
      <c r="L2234" s="110"/>
      <c r="M2234" s="1099"/>
      <c r="N2234" s="94"/>
      <c r="O2234" s="96"/>
      <c r="P2234" s="97"/>
    </row>
    <row r="2235" spans="1:16">
      <c r="A2235" s="1094"/>
      <c r="B2235" s="107"/>
      <c r="C2235" s="1096"/>
      <c r="D2235" s="113"/>
      <c r="E2235" s="114"/>
      <c r="F2235" s="104"/>
      <c r="G2235" s="107"/>
      <c r="H2235" s="1098"/>
      <c r="I2235" s="113"/>
      <c r="J2235" s="114"/>
      <c r="K2235" s="97"/>
      <c r="L2235" s="107"/>
      <c r="M2235" s="1099"/>
      <c r="N2235" s="113"/>
      <c r="O2235" s="114"/>
      <c r="P2235" s="97"/>
    </row>
    <row r="2236" spans="1:16" ht="17.25" thickBot="1">
      <c r="A2236" s="1094"/>
      <c r="B2236" s="107"/>
      <c r="C2236" s="1097"/>
      <c r="D2236" s="122" t="s">
        <v>132</v>
      </c>
      <c r="E2236" s="123" t="s">
        <v>133</v>
      </c>
      <c r="F2236" s="124"/>
      <c r="G2236" s="107"/>
      <c r="H2236" s="1127"/>
      <c r="I2236" s="122" t="s">
        <v>132</v>
      </c>
      <c r="J2236" s="123" t="s">
        <v>133</v>
      </c>
      <c r="K2236" s="97"/>
      <c r="L2236" s="107"/>
      <c r="M2236" s="1126"/>
      <c r="N2236" s="122" t="s">
        <v>132</v>
      </c>
      <c r="O2236" s="123" t="s">
        <v>133</v>
      </c>
      <c r="P2236" s="97"/>
    </row>
    <row r="2237" spans="1:16">
      <c r="A2237" s="105"/>
      <c r="B2237" s="109"/>
      <c r="C2237" s="1095" t="s">
        <v>695</v>
      </c>
      <c r="D2237" s="118"/>
      <c r="E2237" s="119"/>
      <c r="F2237" s="125"/>
      <c r="G2237" s="109"/>
      <c r="H2237" s="1118" t="s">
        <v>134</v>
      </c>
      <c r="I2237" s="118"/>
      <c r="J2237" s="119"/>
      <c r="K2237" s="125"/>
      <c r="L2237" s="109"/>
      <c r="M2237" s="1120" t="s">
        <v>134</v>
      </c>
      <c r="N2237" s="118"/>
      <c r="O2237" s="119"/>
      <c r="P2237" s="125"/>
    </row>
    <row r="2238" spans="1:16">
      <c r="A2238" s="105"/>
      <c r="B2238" s="110"/>
      <c r="C2238" s="1096"/>
      <c r="D2238" s="94"/>
      <c r="E2238" s="96"/>
      <c r="F2238" s="97"/>
      <c r="G2238" s="110"/>
      <c r="H2238" s="1098"/>
      <c r="I2238" s="94"/>
      <c r="J2238" s="96"/>
      <c r="K2238" s="97"/>
      <c r="L2238" s="110"/>
      <c r="M2238" s="1099"/>
      <c r="N2238" s="94"/>
      <c r="O2238" s="96"/>
      <c r="P2238" s="97"/>
    </row>
    <row r="2239" spans="1:16">
      <c r="A2239" s="105"/>
      <c r="B2239" s="126"/>
      <c r="C2239" s="1096"/>
      <c r="D2239" s="94"/>
      <c r="E2239" s="96"/>
      <c r="F2239" s="97"/>
      <c r="G2239" s="126"/>
      <c r="H2239" s="1098"/>
      <c r="I2239" s="94"/>
      <c r="J2239" s="96"/>
      <c r="K2239" s="97"/>
      <c r="L2239" s="126"/>
      <c r="M2239" s="1099"/>
      <c r="N2239" s="94"/>
      <c r="O2239" s="96"/>
      <c r="P2239" s="128"/>
    </row>
    <row r="2240" spans="1:16">
      <c r="A2240" s="105"/>
      <c r="B2240" s="107"/>
      <c r="C2240" s="1096"/>
      <c r="D2240" s="94"/>
      <c r="E2240" s="96"/>
      <c r="F2240" s="97"/>
      <c r="G2240" s="107"/>
      <c r="H2240" s="1098"/>
      <c r="I2240" s="94"/>
      <c r="J2240" s="96"/>
      <c r="K2240" s="97"/>
      <c r="L2240" s="107"/>
      <c r="M2240" s="1099"/>
      <c r="N2240" s="94"/>
      <c r="O2240" s="96"/>
      <c r="P2240" s="216"/>
    </row>
    <row r="2241" spans="1:16">
      <c r="A2241" s="105"/>
      <c r="B2241" s="109"/>
      <c r="C2241" s="1096"/>
      <c r="D2241" s="94"/>
      <c r="E2241" s="96"/>
      <c r="F2241" s="97"/>
      <c r="G2241" s="109"/>
      <c r="H2241" s="1098"/>
      <c r="I2241" s="94"/>
      <c r="J2241" s="96"/>
      <c r="K2241" s="97"/>
      <c r="L2241" s="109"/>
      <c r="M2241" s="1099"/>
      <c r="N2241" s="94"/>
      <c r="O2241" s="96"/>
      <c r="P2241" s="97"/>
    </row>
    <row r="2242" spans="1:16">
      <c r="A2242" s="105"/>
      <c r="B2242" s="110"/>
      <c r="C2242" s="1096"/>
      <c r="D2242" s="94"/>
      <c r="E2242" s="96"/>
      <c r="F2242" s="127"/>
      <c r="G2242" s="110"/>
      <c r="H2242" s="1098"/>
      <c r="I2242" s="94"/>
      <c r="J2242" s="96"/>
      <c r="K2242" s="127"/>
      <c r="L2242" s="110"/>
      <c r="M2242" s="1099"/>
      <c r="N2242" s="94"/>
      <c r="O2242" s="96"/>
      <c r="P2242" s="127"/>
    </row>
    <row r="2243" spans="1:16">
      <c r="A2243" s="105"/>
      <c r="B2243" s="109"/>
      <c r="C2243" s="1096"/>
      <c r="D2243" s="94"/>
      <c r="E2243" s="96"/>
      <c r="F2243" s="128"/>
      <c r="G2243" s="109"/>
      <c r="H2243" s="1098"/>
      <c r="I2243" s="94"/>
      <c r="J2243" s="96"/>
      <c r="K2243" s="128"/>
      <c r="L2243" s="109"/>
      <c r="M2243" s="1099"/>
      <c r="N2243" s="94"/>
      <c r="O2243" s="96"/>
      <c r="P2243" s="128"/>
    </row>
    <row r="2244" spans="1:16">
      <c r="A2244" s="105"/>
      <c r="B2244" s="110"/>
      <c r="C2244" s="1096"/>
      <c r="D2244" s="217"/>
      <c r="E2244" s="114"/>
      <c r="F2244" s="216"/>
      <c r="G2244" s="110"/>
      <c r="H2244" s="1098"/>
      <c r="I2244" s="113"/>
      <c r="J2244" s="114"/>
      <c r="K2244" s="216"/>
      <c r="L2244" s="110"/>
      <c r="M2244" s="1099"/>
      <c r="N2244" s="113"/>
      <c r="O2244" s="114"/>
      <c r="P2244" s="216"/>
    </row>
    <row r="2245" spans="1:16">
      <c r="A2245" s="105"/>
      <c r="B2245" s="109"/>
      <c r="C2245" s="1096"/>
      <c r="D2245" s="217"/>
      <c r="E2245" s="114"/>
      <c r="F2245" s="216"/>
      <c r="G2245" s="109"/>
      <c r="H2245" s="1098"/>
      <c r="I2245" s="113"/>
      <c r="J2245" s="114"/>
      <c r="K2245" s="216"/>
      <c r="L2245" s="109"/>
      <c r="M2245" s="1099"/>
      <c r="N2245" s="113"/>
      <c r="O2245" s="114"/>
      <c r="P2245" s="216"/>
    </row>
    <row r="2246" spans="1:16" ht="17.25" thickBot="1">
      <c r="A2246" s="105"/>
      <c r="B2246" s="110"/>
      <c r="C2246" s="1097"/>
      <c r="D2246" s="129"/>
      <c r="E2246" s="130"/>
      <c r="F2246" s="104"/>
      <c r="G2246" s="110"/>
      <c r="H2246" s="1127"/>
      <c r="I2246" s="113"/>
      <c r="J2246" s="130"/>
      <c r="K2246" s="104"/>
      <c r="L2246" s="110"/>
      <c r="M2246" s="1126"/>
      <c r="N2246" s="113"/>
      <c r="O2246" s="131"/>
      <c r="P2246" s="127"/>
    </row>
    <row r="2247" spans="1:16">
      <c r="A2247" s="132"/>
      <c r="B2247" s="109"/>
      <c r="C2247" s="1095" t="s">
        <v>696</v>
      </c>
      <c r="D2247" s="118" t="s">
        <v>136</v>
      </c>
      <c r="E2247" s="133" t="s">
        <v>137</v>
      </c>
      <c r="F2247" s="125"/>
      <c r="G2247" s="109"/>
      <c r="H2247" s="1118" t="s">
        <v>135</v>
      </c>
      <c r="I2247" s="118" t="s">
        <v>136</v>
      </c>
      <c r="J2247" s="133" t="s">
        <v>137</v>
      </c>
      <c r="K2247" s="125"/>
      <c r="L2247" s="109"/>
      <c r="M2247" s="1120" t="s">
        <v>135</v>
      </c>
      <c r="N2247" s="118" t="s">
        <v>136</v>
      </c>
      <c r="O2247" s="133" t="s">
        <v>137</v>
      </c>
      <c r="P2247" s="125"/>
    </row>
    <row r="2248" spans="1:16">
      <c r="A2248" s="132"/>
      <c r="B2248" s="110"/>
      <c r="C2248" s="1096"/>
      <c r="D2248" s="94" t="s">
        <v>141</v>
      </c>
      <c r="E2248" s="96" t="s">
        <v>142</v>
      </c>
      <c r="F2248" s="134"/>
      <c r="G2248" s="110"/>
      <c r="H2248" s="1098"/>
      <c r="I2248" s="94" t="s">
        <v>141</v>
      </c>
      <c r="J2248" s="96" t="s">
        <v>142</v>
      </c>
      <c r="K2248" s="134"/>
      <c r="L2248" s="110"/>
      <c r="M2248" s="1099"/>
      <c r="N2248" s="94" t="s">
        <v>141</v>
      </c>
      <c r="O2248" s="96" t="s">
        <v>142</v>
      </c>
      <c r="P2248" s="134"/>
    </row>
    <row r="2249" spans="1:16">
      <c r="A2249" s="132"/>
      <c r="B2249" s="135"/>
      <c r="C2249" s="1096"/>
      <c r="D2249" s="94" t="s">
        <v>145</v>
      </c>
      <c r="E2249" s="96" t="s">
        <v>146</v>
      </c>
      <c r="F2249" s="97"/>
      <c r="G2249" s="135"/>
      <c r="H2249" s="1098"/>
      <c r="I2249" s="94" t="s">
        <v>145</v>
      </c>
      <c r="J2249" s="96" t="s">
        <v>146</v>
      </c>
      <c r="K2249" s="97"/>
      <c r="L2249" s="135"/>
      <c r="M2249" s="1099"/>
      <c r="N2249" s="94" t="s">
        <v>145</v>
      </c>
      <c r="O2249" s="96" t="s">
        <v>146</v>
      </c>
      <c r="P2249" s="97"/>
    </row>
    <row r="2250" spans="1:16">
      <c r="A2250" s="132"/>
      <c r="B2250" s="110"/>
      <c r="C2250" s="1096"/>
      <c r="D2250" s="94" t="s">
        <v>147</v>
      </c>
      <c r="E2250" s="96" t="s">
        <v>148</v>
      </c>
      <c r="F2250" s="104"/>
      <c r="G2250" s="110"/>
      <c r="H2250" s="1098"/>
      <c r="I2250" s="94" t="s">
        <v>147</v>
      </c>
      <c r="J2250" s="96" t="s">
        <v>148</v>
      </c>
      <c r="K2250" s="104"/>
      <c r="L2250" s="110"/>
      <c r="M2250" s="1099"/>
      <c r="N2250" s="94" t="s">
        <v>147</v>
      </c>
      <c r="O2250" s="96" t="s">
        <v>148</v>
      </c>
      <c r="P2250" s="104"/>
    </row>
    <row r="2251" spans="1:16">
      <c r="A2251" s="132"/>
      <c r="B2251" s="135"/>
      <c r="C2251" s="1096"/>
      <c r="D2251" s="94"/>
      <c r="E2251" s="114"/>
      <c r="F2251" s="136"/>
      <c r="G2251" s="135"/>
      <c r="H2251" s="1098"/>
      <c r="I2251" s="94"/>
      <c r="J2251" s="114"/>
      <c r="K2251" s="136"/>
      <c r="L2251" s="135"/>
      <c r="M2251" s="1099"/>
      <c r="N2251" s="94"/>
      <c r="O2251" s="114"/>
      <c r="P2251" s="136"/>
    </row>
    <row r="2252" spans="1:16">
      <c r="A2252" s="132"/>
      <c r="B2252" s="110"/>
      <c r="C2252" s="1096"/>
      <c r="D2252" s="94"/>
      <c r="E2252" s="96"/>
      <c r="F2252" s="97"/>
      <c r="G2252" s="110"/>
      <c r="H2252" s="1098"/>
      <c r="I2252" s="94"/>
      <c r="J2252" s="96"/>
      <c r="K2252" s="97"/>
      <c r="L2252" s="110"/>
      <c r="M2252" s="1099"/>
      <c r="N2252" s="94"/>
      <c r="O2252" s="96"/>
      <c r="P2252" s="97"/>
    </row>
    <row r="2253" spans="1:16">
      <c r="A2253" s="132"/>
      <c r="B2253" s="135"/>
      <c r="C2253" s="1096"/>
      <c r="D2253" s="94"/>
      <c r="E2253" s="114"/>
      <c r="F2253" s="136"/>
      <c r="G2253" s="135"/>
      <c r="H2253" s="1098"/>
      <c r="I2253" s="94"/>
      <c r="J2253" s="114"/>
      <c r="K2253" s="136"/>
      <c r="L2253" s="135"/>
      <c r="M2253" s="1099"/>
      <c r="N2253" s="94"/>
      <c r="O2253" s="114"/>
      <c r="P2253" s="136"/>
    </row>
    <row r="2254" spans="1:16">
      <c r="A2254" s="132"/>
      <c r="B2254" s="110"/>
      <c r="C2254" s="1096"/>
      <c r="D2254" s="94"/>
      <c r="E2254" s="96"/>
      <c r="F2254" s="97"/>
      <c r="G2254" s="110"/>
      <c r="H2254" s="1098"/>
      <c r="I2254" s="94"/>
      <c r="J2254" s="96"/>
      <c r="K2254" s="97"/>
      <c r="L2254" s="110"/>
      <c r="M2254" s="1099"/>
      <c r="N2254" s="94"/>
      <c r="O2254" s="96"/>
      <c r="P2254" s="97"/>
    </row>
    <row r="2255" spans="1:16">
      <c r="A2255" s="132"/>
      <c r="B2255" s="135"/>
      <c r="C2255" s="1096"/>
      <c r="D2255" s="94"/>
      <c r="E2255" s="96"/>
      <c r="F2255" s="97"/>
      <c r="G2255" s="135"/>
      <c r="H2255" s="1098"/>
      <c r="I2255" s="94"/>
      <c r="J2255" s="96"/>
      <c r="K2255" s="97"/>
      <c r="L2255" s="135"/>
      <c r="M2255" s="1099"/>
      <c r="N2255" s="94"/>
      <c r="O2255" s="96"/>
      <c r="P2255" s="97"/>
    </row>
    <row r="2256" spans="1:16" ht="17.25" thickBot="1">
      <c r="A2256" s="132"/>
      <c r="B2256" s="110"/>
      <c r="C2256" s="1097"/>
      <c r="D2256" s="115"/>
      <c r="E2256" s="116"/>
      <c r="F2256" s="117"/>
      <c r="G2256" s="110"/>
      <c r="H2256" s="1127"/>
      <c r="I2256" s="115"/>
      <c r="J2256" s="130"/>
      <c r="K2256" s="104"/>
      <c r="L2256" s="110"/>
      <c r="M2256" s="1126"/>
      <c r="N2256" s="115"/>
      <c r="O2256" s="130"/>
      <c r="P2256" s="104"/>
    </row>
    <row r="2257" spans="1:16">
      <c r="A2257" s="132"/>
      <c r="B2257" s="135"/>
      <c r="C2257" s="1095" t="s">
        <v>697</v>
      </c>
      <c r="D2257" s="137" t="s">
        <v>150</v>
      </c>
      <c r="E2257" s="138"/>
      <c r="F2257" s="139" t="s">
        <v>151</v>
      </c>
      <c r="G2257" s="135"/>
      <c r="H2257" s="1118" t="s">
        <v>149</v>
      </c>
      <c r="I2257" s="137" t="s">
        <v>150</v>
      </c>
      <c r="J2257" s="138"/>
      <c r="K2257" s="139" t="s">
        <v>151</v>
      </c>
      <c r="L2257" s="135"/>
      <c r="M2257" s="1120" t="s">
        <v>149</v>
      </c>
      <c r="N2257" s="137" t="s">
        <v>150</v>
      </c>
      <c r="O2257" s="138"/>
      <c r="P2257" s="139" t="s">
        <v>151</v>
      </c>
    </row>
    <row r="2258" spans="1:16">
      <c r="A2258" s="132"/>
      <c r="B2258" s="110"/>
      <c r="C2258" s="1096"/>
      <c r="D2258" s="120"/>
      <c r="E2258" s="121"/>
      <c r="F2258" s="140"/>
      <c r="G2258" s="110"/>
      <c r="H2258" s="1098"/>
      <c r="I2258" s="94"/>
      <c r="J2258" s="96"/>
      <c r="K2258" s="97"/>
      <c r="L2258" s="110"/>
      <c r="M2258" s="1099"/>
      <c r="N2258" s="94"/>
      <c r="O2258" s="96"/>
      <c r="P2258" s="97"/>
    </row>
    <row r="2259" spans="1:16">
      <c r="A2259" s="132"/>
      <c r="B2259" s="135"/>
      <c r="C2259" s="1096"/>
      <c r="D2259" s="94"/>
      <c r="E2259" s="96"/>
      <c r="F2259" s="97"/>
      <c r="G2259" s="135"/>
      <c r="H2259" s="1098"/>
      <c r="I2259" s="94"/>
      <c r="J2259" s="96"/>
      <c r="K2259" s="97"/>
      <c r="L2259" s="135"/>
      <c r="M2259" s="1099"/>
      <c r="N2259" s="94"/>
      <c r="O2259" s="96"/>
      <c r="P2259" s="97"/>
    </row>
    <row r="2260" spans="1:16">
      <c r="A2260" s="132"/>
      <c r="B2260" s="110"/>
      <c r="C2260" s="1096"/>
      <c r="D2260" s="113"/>
      <c r="E2260" s="114"/>
      <c r="F2260" s="104"/>
      <c r="G2260" s="110"/>
      <c r="H2260" s="1098"/>
      <c r="I2260" s="113"/>
      <c r="J2260" s="114"/>
      <c r="K2260" s="104"/>
      <c r="L2260" s="110"/>
      <c r="M2260" s="1099"/>
      <c r="N2260" s="113"/>
      <c r="O2260" s="114"/>
      <c r="P2260" s="104"/>
    </row>
    <row r="2261" spans="1:16">
      <c r="A2261" s="1122"/>
      <c r="B2261" s="135"/>
      <c r="C2261" s="1096"/>
      <c r="D2261" s="94"/>
      <c r="E2261" s="96"/>
      <c r="F2261" s="97"/>
      <c r="G2261" s="135"/>
      <c r="H2261" s="1098"/>
      <c r="I2261" s="94"/>
      <c r="J2261" s="96"/>
      <c r="K2261" s="97"/>
      <c r="L2261" s="135"/>
      <c r="M2261" s="1099"/>
      <c r="N2261" s="94"/>
      <c r="O2261" s="96"/>
      <c r="P2261" s="97"/>
    </row>
    <row r="2262" spans="1:16">
      <c r="A2262" s="1122"/>
      <c r="B2262" s="110"/>
      <c r="C2262" s="1096"/>
      <c r="D2262" s="94"/>
      <c r="E2262" s="96"/>
      <c r="F2262" s="97"/>
      <c r="G2262" s="110"/>
      <c r="H2262" s="1098"/>
      <c r="I2262" s="94"/>
      <c r="J2262" s="96"/>
      <c r="K2262" s="97"/>
      <c r="L2262" s="110"/>
      <c r="M2262" s="1099"/>
      <c r="N2262" s="94"/>
      <c r="O2262" s="96"/>
      <c r="P2262" s="97"/>
    </row>
    <row r="2263" spans="1:16">
      <c r="A2263" s="1122"/>
      <c r="B2263" s="135"/>
      <c r="C2263" s="1096"/>
      <c r="D2263" s="113"/>
      <c r="E2263" s="114"/>
      <c r="F2263" s="104"/>
      <c r="G2263" s="135"/>
      <c r="H2263" s="1098"/>
      <c r="I2263" s="113"/>
      <c r="J2263" s="114"/>
      <c r="K2263" s="104"/>
      <c r="L2263" s="135"/>
      <c r="M2263" s="1099"/>
      <c r="N2263" s="113"/>
      <c r="O2263" s="114"/>
      <c r="P2263" s="104"/>
    </row>
    <row r="2264" spans="1:16" ht="17.25" thickBot="1">
      <c r="A2264" s="1123"/>
      <c r="B2264" s="141"/>
      <c r="C2264" s="1117"/>
      <c r="D2264" s="142"/>
      <c r="E2264" s="143"/>
      <c r="F2264" s="144"/>
      <c r="G2264" s="141"/>
      <c r="H2264" s="1119"/>
      <c r="I2264" s="142"/>
      <c r="J2264" s="143"/>
      <c r="K2264" s="144"/>
      <c r="L2264" s="141"/>
      <c r="M2264" s="1121"/>
      <c r="N2264" s="142"/>
      <c r="O2264" s="143"/>
      <c r="P2264" s="144"/>
    </row>
    <row r="2265" spans="1:16" s="146" customFormat="1" ht="27" customHeight="1" thickTop="1" thickBot="1">
      <c r="A2265" s="145"/>
      <c r="B2265" s="1124" t="s">
        <v>152</v>
      </c>
      <c r="C2265" s="1124"/>
      <c r="D2265" s="1124"/>
      <c r="E2265" s="1124"/>
      <c r="F2265" s="1124"/>
      <c r="G2265" s="1125" t="s">
        <v>153</v>
      </c>
      <c r="H2265" s="1125"/>
      <c r="I2265" s="1125"/>
      <c r="J2265" s="1125"/>
      <c r="K2265" s="1125"/>
      <c r="L2265" s="1125"/>
      <c r="M2265" s="1125"/>
      <c r="N2265" s="1128" t="s">
        <v>154</v>
      </c>
      <c r="O2265" s="1128"/>
      <c r="P2265" s="1128"/>
    </row>
    <row r="2266" spans="1:16" s="159" customFormat="1" ht="21.75" customHeight="1" thickTop="1" thickBot="1">
      <c r="A2266" s="147" t="s">
        <v>0</v>
      </c>
      <c r="B2266" s="148"/>
      <c r="C2266" s="149" t="s">
        <v>155</v>
      </c>
      <c r="D2266" s="150" t="s">
        <v>156</v>
      </c>
      <c r="E2266" s="151" t="s">
        <v>157</v>
      </c>
      <c r="F2266" s="152" t="s">
        <v>158</v>
      </c>
      <c r="G2266" s="153" t="s">
        <v>159</v>
      </c>
      <c r="H2266" s="154" t="s">
        <v>150</v>
      </c>
      <c r="I2266" s="155" t="s">
        <v>156</v>
      </c>
      <c r="J2266" s="155" t="s">
        <v>157</v>
      </c>
      <c r="K2266" s="155" t="s">
        <v>158</v>
      </c>
      <c r="L2266" s="154" t="s">
        <v>160</v>
      </c>
      <c r="M2266" s="156" t="s">
        <v>161</v>
      </c>
      <c r="N2266" s="157" t="s">
        <v>155</v>
      </c>
      <c r="O2266" s="151" t="s">
        <v>157</v>
      </c>
      <c r="P2266" s="158" t="s">
        <v>158</v>
      </c>
    </row>
    <row r="2267" spans="1:16" s="172" customFormat="1" ht="17.25" thickTop="1">
      <c r="A2267" s="1137">
        <f>A2181</f>
        <v>46164</v>
      </c>
      <c r="B2267" s="1132" t="s">
        <v>698</v>
      </c>
      <c r="C2267" s="160" t="s">
        <v>879</v>
      </c>
      <c r="D2267" s="161" t="s">
        <v>147</v>
      </c>
      <c r="E2267" s="162" t="s">
        <v>137</v>
      </c>
      <c r="F2267" s="163" t="s">
        <v>1498</v>
      </c>
      <c r="G2267" s="164"/>
      <c r="H2267" s="165"/>
      <c r="I2267" s="166"/>
      <c r="J2267" s="166"/>
      <c r="K2267" s="167"/>
      <c r="L2267" s="168"/>
      <c r="M2267" s="169"/>
      <c r="N2267" s="170"/>
      <c r="O2267" s="166"/>
      <c r="P2267" s="171"/>
    </row>
    <row r="2268" spans="1:16" s="172" customFormat="1">
      <c r="A2268" s="1138"/>
      <c r="B2268" s="1133"/>
      <c r="C2268" s="173"/>
      <c r="D2268" s="174"/>
      <c r="E2268" s="175"/>
      <c r="F2268" s="176"/>
      <c r="G2268" s="173"/>
      <c r="H2268" s="177"/>
      <c r="I2268" s="175"/>
      <c r="J2268" s="175"/>
      <c r="K2268" s="178"/>
      <c r="L2268" s="179"/>
      <c r="M2268" s="180"/>
      <c r="N2268" s="181"/>
      <c r="O2268" s="175"/>
      <c r="P2268" s="182"/>
    </row>
    <row r="2269" spans="1:16" s="172" customFormat="1">
      <c r="A2269" s="1138"/>
      <c r="B2269" s="1133"/>
      <c r="C2269" s="173"/>
      <c r="D2269" s="174"/>
      <c r="E2269" s="175"/>
      <c r="F2269" s="176"/>
      <c r="G2269" s="173"/>
      <c r="H2269" s="183"/>
      <c r="I2269" s="175"/>
      <c r="J2269" s="175"/>
      <c r="K2269" s="178"/>
      <c r="L2269" s="184"/>
      <c r="M2269" s="180"/>
      <c r="N2269" s="181"/>
      <c r="O2269" s="175"/>
      <c r="P2269" s="182"/>
    </row>
    <row r="2270" spans="1:16" s="172" customFormat="1">
      <c r="A2270" s="1138"/>
      <c r="B2270" s="1133"/>
      <c r="C2270" s="173"/>
      <c r="D2270" s="218"/>
      <c r="E2270" s="175"/>
      <c r="F2270" s="176"/>
      <c r="G2270" s="173"/>
      <c r="H2270" s="183"/>
      <c r="I2270" s="175"/>
      <c r="J2270" s="175"/>
      <c r="K2270" s="187"/>
      <c r="L2270" s="184"/>
      <c r="M2270" s="180"/>
      <c r="N2270" s="181"/>
      <c r="O2270" s="175"/>
      <c r="P2270" s="182"/>
    </row>
    <row r="2271" spans="1:16" s="172" customFormat="1">
      <c r="A2271" s="1138"/>
      <c r="B2271" s="1133"/>
      <c r="C2271" s="173"/>
      <c r="D2271" s="185"/>
      <c r="E2271" s="175"/>
      <c r="F2271" s="182"/>
      <c r="G2271" s="173"/>
      <c r="H2271" s="186"/>
      <c r="I2271" s="175"/>
      <c r="J2271" s="175"/>
      <c r="K2271" s="187"/>
      <c r="L2271" s="184"/>
      <c r="M2271" s="180"/>
      <c r="N2271" s="181"/>
      <c r="O2271" s="175"/>
      <c r="P2271" s="182"/>
    </row>
    <row r="2272" spans="1:16" s="172" customFormat="1">
      <c r="A2272" s="1138"/>
      <c r="B2272" s="1133"/>
      <c r="C2272" s="173"/>
      <c r="D2272" s="174"/>
      <c r="E2272" s="175"/>
      <c r="F2272" s="188"/>
      <c r="G2272" s="198"/>
      <c r="H2272" s="183"/>
      <c r="I2272" s="191"/>
      <c r="J2272" s="175"/>
      <c r="K2272" s="178"/>
      <c r="L2272" s="189"/>
      <c r="M2272" s="190"/>
      <c r="N2272" s="181"/>
      <c r="O2272" s="175"/>
      <c r="P2272" s="182"/>
    </row>
    <row r="2273" spans="1:16" s="172" customFormat="1">
      <c r="A2273" s="1138"/>
      <c r="B2273" s="1133"/>
      <c r="C2273" s="173"/>
      <c r="D2273" s="174"/>
      <c r="E2273" s="175"/>
      <c r="F2273" s="182"/>
      <c r="G2273" s="173"/>
      <c r="H2273" s="183"/>
      <c r="I2273" s="191"/>
      <c r="J2273" s="175"/>
      <c r="K2273" s="178"/>
      <c r="L2273" s="184"/>
      <c r="M2273" s="180"/>
      <c r="N2273" s="181"/>
      <c r="O2273" s="175"/>
      <c r="P2273" s="182"/>
    </row>
    <row r="2274" spans="1:16" s="172" customFormat="1">
      <c r="A2274" s="1138"/>
      <c r="B2274" s="1133"/>
      <c r="C2274" s="173"/>
      <c r="D2274" s="174"/>
      <c r="E2274" s="175"/>
      <c r="F2274" s="182"/>
      <c r="G2274" s="219"/>
      <c r="H2274" s="183"/>
      <c r="I2274" s="175"/>
      <c r="J2274" s="175"/>
      <c r="K2274" s="178"/>
      <c r="L2274" s="184"/>
      <c r="M2274" s="180"/>
      <c r="N2274" s="181"/>
      <c r="O2274" s="175"/>
      <c r="P2274" s="182"/>
    </row>
    <row r="2275" spans="1:16" s="172" customFormat="1">
      <c r="A2275" s="1138"/>
      <c r="B2275" s="1133"/>
      <c r="C2275" s="173"/>
      <c r="D2275" s="174"/>
      <c r="E2275" s="175"/>
      <c r="F2275" s="188"/>
      <c r="G2275" s="173"/>
      <c r="H2275" s="183"/>
      <c r="I2275" s="191"/>
      <c r="J2275" s="175"/>
      <c r="K2275" s="178"/>
      <c r="L2275" s="184"/>
      <c r="M2275" s="180"/>
      <c r="N2275" s="181"/>
      <c r="O2275" s="175"/>
      <c r="P2275" s="182"/>
    </row>
    <row r="2276" spans="1:16" s="172" customFormat="1">
      <c r="A2276" s="1138"/>
      <c r="B2276" s="1133"/>
      <c r="C2276" s="173"/>
      <c r="D2276" s="174"/>
      <c r="E2276" s="175"/>
      <c r="F2276" s="182"/>
      <c r="G2276" s="173"/>
      <c r="H2276" s="183"/>
      <c r="I2276" s="191"/>
      <c r="J2276" s="175"/>
      <c r="K2276" s="178"/>
      <c r="L2276" s="184"/>
      <c r="M2276" s="180"/>
      <c r="N2276" s="181"/>
      <c r="O2276" s="175"/>
      <c r="P2276" s="182"/>
    </row>
    <row r="2277" spans="1:16" s="172" customFormat="1">
      <c r="A2277" s="1138"/>
      <c r="B2277" s="1133"/>
      <c r="C2277" s="192"/>
      <c r="D2277" s="193"/>
      <c r="E2277" s="194"/>
      <c r="F2277" s="195"/>
      <c r="G2277" s="173"/>
      <c r="H2277" s="177"/>
      <c r="I2277" s="175"/>
      <c r="J2277" s="175"/>
      <c r="K2277" s="178"/>
      <c r="L2277" s="184"/>
      <c r="M2277" s="180"/>
      <c r="N2277" s="196"/>
      <c r="O2277" s="194"/>
      <c r="P2277" s="195"/>
    </row>
    <row r="2278" spans="1:16" s="172" customFormat="1">
      <c r="A2278" s="1138"/>
      <c r="B2278" s="1133"/>
      <c r="C2278" s="192"/>
      <c r="D2278" s="193"/>
      <c r="E2278" s="194"/>
      <c r="F2278" s="195"/>
      <c r="G2278" s="198"/>
      <c r="H2278" s="183"/>
      <c r="I2278" s="191"/>
      <c r="J2278" s="175"/>
      <c r="K2278" s="178"/>
      <c r="L2278" s="184"/>
      <c r="M2278" s="180"/>
      <c r="N2278" s="196"/>
      <c r="O2278" s="194"/>
      <c r="P2278" s="195"/>
    </row>
    <row r="2279" spans="1:16" s="172" customFormat="1">
      <c r="A2279" s="1138"/>
      <c r="B2279" s="1133"/>
      <c r="C2279" s="192"/>
      <c r="D2279" s="193"/>
      <c r="E2279" s="194"/>
      <c r="F2279" s="195"/>
      <c r="G2279" s="173"/>
      <c r="H2279" s="199"/>
      <c r="I2279" s="191"/>
      <c r="J2279" s="200"/>
      <c r="K2279" s="197"/>
      <c r="L2279" s="184"/>
      <c r="M2279" s="180"/>
      <c r="N2279" s="196"/>
      <c r="O2279" s="194"/>
      <c r="P2279" s="195"/>
    </row>
    <row r="2280" spans="1:16" s="172" customFormat="1">
      <c r="A2280" s="1138"/>
      <c r="B2280" s="1133"/>
      <c r="C2280" s="192"/>
      <c r="D2280" s="193"/>
      <c r="E2280" s="194"/>
      <c r="F2280" s="195"/>
      <c r="G2280" s="173"/>
      <c r="H2280" s="201"/>
      <c r="I2280" s="175"/>
      <c r="J2280" s="175"/>
      <c r="K2280" s="178"/>
      <c r="L2280" s="184"/>
      <c r="M2280" s="180"/>
      <c r="N2280" s="196"/>
      <c r="O2280" s="194"/>
      <c r="P2280" s="195"/>
    </row>
    <row r="2281" spans="1:16" s="172" customFormat="1">
      <c r="A2281" s="1138"/>
      <c r="B2281" s="1133"/>
      <c r="C2281" s="192"/>
      <c r="D2281" s="193"/>
      <c r="E2281" s="194"/>
      <c r="F2281" s="195"/>
      <c r="G2281" s="198"/>
      <c r="H2281" s="183"/>
      <c r="I2281" s="200"/>
      <c r="J2281" s="200"/>
      <c r="K2281" s="197"/>
      <c r="L2281" s="184"/>
      <c r="M2281" s="180"/>
      <c r="N2281" s="196"/>
      <c r="O2281" s="194"/>
      <c r="P2281" s="195"/>
    </row>
    <row r="2282" spans="1:16" s="172" customFormat="1">
      <c r="A2282" s="1138"/>
      <c r="B2282" s="1133"/>
      <c r="C2282" s="192"/>
      <c r="D2282" s="193"/>
      <c r="E2282" s="194"/>
      <c r="F2282" s="195"/>
      <c r="G2282" s="173"/>
      <c r="H2282" s="183"/>
      <c r="I2282" s="200"/>
      <c r="J2282" s="200"/>
      <c r="K2282" s="197"/>
      <c r="L2282" s="179"/>
      <c r="M2282" s="180"/>
      <c r="N2282" s="196"/>
      <c r="O2282" s="194"/>
      <c r="P2282" s="195"/>
    </row>
    <row r="2283" spans="1:16" s="172" customFormat="1">
      <c r="A2283" s="1138"/>
      <c r="B2283" s="1133"/>
      <c r="C2283" s="192"/>
      <c r="D2283" s="193"/>
      <c r="E2283" s="194"/>
      <c r="F2283" s="195"/>
      <c r="G2283" s="192"/>
      <c r="H2283" s="201"/>
      <c r="I2283" s="202"/>
      <c r="J2283" s="202"/>
      <c r="K2283" s="203"/>
      <c r="L2283" s="204"/>
      <c r="M2283" s="190"/>
      <c r="N2283" s="196"/>
      <c r="O2283" s="194"/>
      <c r="P2283" s="195"/>
    </row>
    <row r="2284" spans="1:16" s="172" customFormat="1">
      <c r="A2284" s="1138"/>
      <c r="B2284" s="1133"/>
      <c r="C2284" s="192"/>
      <c r="D2284" s="193"/>
      <c r="E2284" s="194"/>
      <c r="F2284" s="195"/>
      <c r="G2284" s="192"/>
      <c r="H2284" s="201"/>
      <c r="I2284" s="202"/>
      <c r="J2284" s="202"/>
      <c r="K2284" s="203"/>
      <c r="L2284" s="204"/>
      <c r="M2284" s="190"/>
      <c r="N2284" s="196"/>
      <c r="O2284" s="194"/>
      <c r="P2284" s="195"/>
    </row>
    <row r="2285" spans="1:16" s="172" customFormat="1">
      <c r="A2285" s="1138"/>
      <c r="B2285" s="1133"/>
      <c r="C2285" s="192"/>
      <c r="D2285" s="193"/>
      <c r="E2285" s="194"/>
      <c r="F2285" s="195"/>
      <c r="G2285" s="192"/>
      <c r="H2285" s="201"/>
      <c r="I2285" s="202"/>
      <c r="J2285" s="202"/>
      <c r="K2285" s="203"/>
      <c r="L2285" s="204"/>
      <c r="M2285" s="190"/>
      <c r="N2285" s="196"/>
      <c r="O2285" s="194"/>
      <c r="P2285" s="195"/>
    </row>
    <row r="2286" spans="1:16" s="172" customFormat="1" ht="17.25" thickBot="1">
      <c r="A2286" s="1139"/>
      <c r="B2286" s="1134"/>
      <c r="C2286" s="205"/>
      <c r="D2286" s="206"/>
      <c r="E2286" s="207"/>
      <c r="F2286" s="208"/>
      <c r="G2286" s="209"/>
      <c r="H2286" s="210"/>
      <c r="I2286" s="211"/>
      <c r="J2286" s="211"/>
      <c r="K2286" s="212"/>
      <c r="L2286" s="213"/>
      <c r="M2286" s="214"/>
      <c r="N2286" s="215"/>
      <c r="O2286" s="207"/>
      <c r="P2286" s="208"/>
    </row>
    <row r="2287" spans="1:16" s="71" customFormat="1" ht="18" customHeight="1" thickTop="1" thickBot="1">
      <c r="A2287" s="1135">
        <f>A2181+1</f>
        <v>46165</v>
      </c>
      <c r="B2287" s="90" t="s">
        <v>162</v>
      </c>
      <c r="C2287" s="1095" t="s">
        <v>693</v>
      </c>
      <c r="D2287" s="91" t="s">
        <v>114</v>
      </c>
      <c r="E2287" s="92" t="s">
        <v>164</v>
      </c>
      <c r="F2287" s="93"/>
      <c r="G2287" s="90" t="s">
        <v>162</v>
      </c>
      <c r="H2287" s="1098" t="s">
        <v>163</v>
      </c>
      <c r="I2287" s="91" t="s">
        <v>114</v>
      </c>
      <c r="J2287" s="92" t="s">
        <v>164</v>
      </c>
      <c r="K2287" s="93"/>
      <c r="L2287" s="90" t="s">
        <v>162</v>
      </c>
      <c r="M2287" s="1099" t="s">
        <v>163</v>
      </c>
      <c r="N2287" s="91" t="s">
        <v>114</v>
      </c>
      <c r="O2287" s="92" t="s">
        <v>164</v>
      </c>
      <c r="P2287" s="93"/>
    </row>
    <row r="2288" spans="1:16" ht="18" customHeight="1">
      <c r="A2288" s="1136"/>
      <c r="B2288" s="1100"/>
      <c r="C2288" s="1096"/>
      <c r="D2288" s="94" t="s">
        <v>116</v>
      </c>
      <c r="E2288" s="95" t="s">
        <v>142</v>
      </c>
      <c r="F2288" s="93"/>
      <c r="G2288" s="1100"/>
      <c r="H2288" s="1098"/>
      <c r="I2288" s="94" t="s">
        <v>116</v>
      </c>
      <c r="J2288" s="95" t="s">
        <v>142</v>
      </c>
      <c r="K2288" s="93"/>
      <c r="L2288" s="1100"/>
      <c r="M2288" s="1099"/>
      <c r="N2288" s="94" t="s">
        <v>116</v>
      </c>
      <c r="O2288" s="95" t="s">
        <v>142</v>
      </c>
      <c r="P2288" s="93"/>
    </row>
    <row r="2289" spans="1:16" ht="17.25" thickBot="1">
      <c r="A2289" s="1136"/>
      <c r="B2289" s="1101"/>
      <c r="C2289" s="1096"/>
      <c r="D2289" s="94" t="s">
        <v>165</v>
      </c>
      <c r="E2289" s="96" t="s">
        <v>166</v>
      </c>
      <c r="F2289" s="98"/>
      <c r="G2289" s="1101"/>
      <c r="H2289" s="1098"/>
      <c r="I2289" s="94" t="s">
        <v>165</v>
      </c>
      <c r="J2289" s="96" t="s">
        <v>166</v>
      </c>
      <c r="K2289" s="98"/>
      <c r="L2289" s="1101"/>
      <c r="M2289" s="1099"/>
      <c r="N2289" s="94" t="s">
        <v>165</v>
      </c>
      <c r="O2289" s="96" t="s">
        <v>166</v>
      </c>
      <c r="P2289" s="98"/>
    </row>
    <row r="2290" spans="1:16" ht="17.25" thickBot="1">
      <c r="A2290" s="1136"/>
      <c r="B2290" s="90" t="s">
        <v>167</v>
      </c>
      <c r="C2290" s="1096"/>
      <c r="D2290" s="94"/>
      <c r="E2290" s="96"/>
      <c r="F2290" s="97"/>
      <c r="G2290" s="90" t="s">
        <v>167</v>
      </c>
      <c r="H2290" s="1098"/>
      <c r="I2290" s="94" t="s">
        <v>120</v>
      </c>
      <c r="J2290" s="96" t="s">
        <v>148</v>
      </c>
      <c r="K2290" s="97"/>
      <c r="L2290" s="90" t="s">
        <v>167</v>
      </c>
      <c r="M2290" s="1099"/>
      <c r="N2290" s="94" t="s">
        <v>120</v>
      </c>
      <c r="O2290" s="96" t="s">
        <v>148</v>
      </c>
      <c r="P2290" s="97"/>
    </row>
    <row r="2291" spans="1:16">
      <c r="A2291" s="1136"/>
      <c r="B2291" s="1081"/>
      <c r="C2291" s="1096"/>
      <c r="D2291" s="94"/>
      <c r="E2291" s="96"/>
      <c r="F2291" s="97"/>
      <c r="G2291" s="1081"/>
      <c r="H2291" s="1098"/>
      <c r="I2291" s="94"/>
      <c r="J2291" s="96"/>
      <c r="K2291" s="97"/>
      <c r="L2291" s="1081"/>
      <c r="M2291" s="1099"/>
      <c r="N2291" s="94"/>
      <c r="O2291" s="96"/>
      <c r="P2291" s="97"/>
    </row>
    <row r="2292" spans="1:16">
      <c r="A2292" s="1136"/>
      <c r="B2292" s="1082"/>
      <c r="C2292" s="1096"/>
      <c r="D2292" s="94"/>
      <c r="E2292" s="96"/>
      <c r="F2292" s="97"/>
      <c r="G2292" s="1082"/>
      <c r="H2292" s="1098"/>
      <c r="I2292" s="94"/>
      <c r="J2292" s="96"/>
      <c r="K2292" s="97"/>
      <c r="L2292" s="1082"/>
      <c r="M2292" s="1099"/>
      <c r="N2292" s="94"/>
      <c r="O2292" s="96"/>
      <c r="P2292" s="97"/>
    </row>
    <row r="2293" spans="1:16">
      <c r="A2293" s="1136"/>
      <c r="B2293" s="1083"/>
      <c r="C2293" s="1096"/>
      <c r="D2293" s="94"/>
      <c r="E2293" s="96"/>
      <c r="F2293" s="93"/>
      <c r="G2293" s="1083"/>
      <c r="H2293" s="1098"/>
      <c r="I2293" s="94"/>
      <c r="J2293" s="96"/>
      <c r="K2293" s="93"/>
      <c r="L2293" s="1083"/>
      <c r="M2293" s="1099"/>
      <c r="N2293" s="94"/>
      <c r="O2293" s="96"/>
      <c r="P2293" s="93"/>
    </row>
    <row r="2294" spans="1:16">
      <c r="A2294" s="1136"/>
      <c r="B2294" s="1082"/>
      <c r="C2294" s="1096"/>
      <c r="D2294" s="94"/>
      <c r="E2294" s="96"/>
      <c r="F2294" s="99"/>
      <c r="G2294" s="1082"/>
      <c r="H2294" s="1098"/>
      <c r="I2294" s="94"/>
      <c r="J2294" s="96"/>
      <c r="K2294" s="99"/>
      <c r="L2294" s="1082"/>
      <c r="M2294" s="1099"/>
      <c r="N2294" s="94"/>
      <c r="O2294" s="96"/>
      <c r="P2294" s="93"/>
    </row>
    <row r="2295" spans="1:16">
      <c r="A2295" s="1136"/>
      <c r="B2295" s="1083"/>
      <c r="C2295" s="1096"/>
      <c r="D2295" s="94"/>
      <c r="E2295" s="96"/>
      <c r="F2295" s="102"/>
      <c r="G2295" s="1083"/>
      <c r="H2295" s="1098"/>
      <c r="I2295" s="94"/>
      <c r="J2295" s="96"/>
      <c r="K2295" s="102"/>
      <c r="L2295" s="1083"/>
      <c r="M2295" s="1099"/>
      <c r="N2295" s="94"/>
      <c r="O2295" s="96"/>
      <c r="P2295" s="99"/>
    </row>
    <row r="2296" spans="1:16" ht="17.25" thickBot="1">
      <c r="A2296" s="1136"/>
      <c r="B2296" s="1082"/>
      <c r="C2296" s="1096"/>
      <c r="D2296" s="94"/>
      <c r="E2296" s="96"/>
      <c r="F2296" s="99"/>
      <c r="G2296" s="1082"/>
      <c r="H2296" s="1098"/>
      <c r="I2296" s="94"/>
      <c r="J2296" s="96"/>
      <c r="K2296" s="99"/>
      <c r="L2296" s="1082"/>
      <c r="M2296" s="1099"/>
      <c r="N2296" s="94"/>
      <c r="O2296" s="96"/>
      <c r="P2296" s="99"/>
    </row>
    <row r="2297" spans="1:16" ht="17.25" thickBot="1">
      <c r="A2297" s="1136"/>
      <c r="B2297" s="100" t="s">
        <v>168</v>
      </c>
      <c r="C2297" s="1096"/>
      <c r="D2297" s="94"/>
      <c r="E2297" s="96"/>
      <c r="F2297" s="99"/>
      <c r="G2297" s="100" t="s">
        <v>168</v>
      </c>
      <c r="H2297" s="1098"/>
      <c r="I2297" s="94"/>
      <c r="J2297" s="96"/>
      <c r="K2297" s="99"/>
      <c r="L2297" s="100" t="s">
        <v>168</v>
      </c>
      <c r="M2297" s="1099"/>
      <c r="N2297" s="94"/>
      <c r="O2297" s="96"/>
      <c r="P2297" s="99"/>
    </row>
    <row r="2298" spans="1:16">
      <c r="A2298" s="1136"/>
      <c r="B2298" s="1111"/>
      <c r="C2298" s="1096"/>
      <c r="D2298" s="94"/>
      <c r="E2298" s="96"/>
      <c r="F2298" s="99"/>
      <c r="G2298" s="1111"/>
      <c r="H2298" s="1098"/>
      <c r="I2298" s="94"/>
      <c r="J2298" s="96"/>
      <c r="K2298" s="99"/>
      <c r="L2298" s="1111"/>
      <c r="M2298" s="1099"/>
      <c r="N2298" s="94"/>
      <c r="O2298" s="96"/>
      <c r="P2298" s="99"/>
    </row>
    <row r="2299" spans="1:16">
      <c r="A2299" s="1136"/>
      <c r="B2299" s="1112"/>
      <c r="C2299" s="1096"/>
      <c r="D2299" s="94"/>
      <c r="E2299" s="96"/>
      <c r="F2299" s="99"/>
      <c r="G2299" s="1112"/>
      <c r="H2299" s="1098"/>
      <c r="I2299" s="94"/>
      <c r="J2299" s="96"/>
      <c r="K2299" s="99"/>
      <c r="L2299" s="1112"/>
      <c r="M2299" s="1099"/>
      <c r="N2299" s="94"/>
      <c r="O2299" s="96"/>
      <c r="P2299" s="97"/>
    </row>
    <row r="2300" spans="1:16" ht="17.25" thickBot="1">
      <c r="A2300" s="1136"/>
      <c r="B2300" s="1113"/>
      <c r="C2300" s="1096"/>
      <c r="D2300" s="94"/>
      <c r="E2300" s="96"/>
      <c r="F2300" s="97"/>
      <c r="G2300" s="1113"/>
      <c r="H2300" s="1098"/>
      <c r="I2300" s="94"/>
      <c r="J2300" s="96"/>
      <c r="K2300" s="97"/>
      <c r="L2300" s="1113"/>
      <c r="M2300" s="1099"/>
      <c r="N2300" s="94"/>
      <c r="O2300" s="96"/>
      <c r="P2300" s="97"/>
    </row>
    <row r="2301" spans="1:16" ht="17.25" thickBot="1">
      <c r="A2301" s="1136"/>
      <c r="B2301" s="100" t="s">
        <v>123</v>
      </c>
      <c r="C2301" s="1096"/>
      <c r="D2301" s="94"/>
      <c r="E2301" s="96"/>
      <c r="F2301" s="97"/>
      <c r="G2301" s="100" t="s">
        <v>123</v>
      </c>
      <c r="H2301" s="1098"/>
      <c r="I2301" s="94"/>
      <c r="J2301" s="96"/>
      <c r="K2301" s="97"/>
      <c r="L2301" s="100" t="s">
        <v>123</v>
      </c>
      <c r="M2301" s="1099"/>
      <c r="N2301" s="94"/>
      <c r="O2301" s="96"/>
      <c r="P2301" s="97"/>
    </row>
    <row r="2302" spans="1:16">
      <c r="A2302" s="1136"/>
      <c r="B2302" s="1106"/>
      <c r="C2302" s="1096"/>
      <c r="D2302" s="94"/>
      <c r="E2302" s="96"/>
      <c r="F2302" s="97"/>
      <c r="G2302" s="1106"/>
      <c r="H2302" s="1098"/>
      <c r="I2302" s="94"/>
      <c r="J2302" s="96"/>
      <c r="K2302" s="97"/>
      <c r="L2302" s="1106"/>
      <c r="M2302" s="1099"/>
      <c r="N2302" s="94"/>
      <c r="O2302" s="96"/>
      <c r="P2302" s="97"/>
    </row>
    <row r="2303" spans="1:16">
      <c r="A2303" s="1136"/>
      <c r="B2303" s="1107"/>
      <c r="C2303" s="1096"/>
      <c r="D2303" s="94"/>
      <c r="E2303" s="96"/>
      <c r="F2303" s="97"/>
      <c r="G2303" s="1107"/>
      <c r="H2303" s="1098"/>
      <c r="I2303" s="94"/>
      <c r="J2303" s="96"/>
      <c r="K2303" s="97"/>
      <c r="L2303" s="1107"/>
      <c r="M2303" s="1099"/>
      <c r="N2303" s="94"/>
      <c r="O2303" s="96"/>
      <c r="P2303" s="97"/>
    </row>
    <row r="2304" spans="1:16" ht="17.25" thickBot="1">
      <c r="A2304" s="1136"/>
      <c r="B2304" s="1108"/>
      <c r="C2304" s="1096"/>
      <c r="D2304" s="94"/>
      <c r="E2304" s="96"/>
      <c r="F2304" s="97"/>
      <c r="G2304" s="1108"/>
      <c r="H2304" s="1098"/>
      <c r="I2304" s="94"/>
      <c r="J2304" s="96"/>
      <c r="K2304" s="97"/>
      <c r="L2304" s="1108"/>
      <c r="M2304" s="1099"/>
      <c r="N2304" s="94"/>
      <c r="O2304" s="96"/>
      <c r="P2304" s="97"/>
    </row>
    <row r="2305" spans="1:16">
      <c r="A2305" s="1136"/>
      <c r="B2305" s="1109" t="s">
        <v>124</v>
      </c>
      <c r="C2305" s="1096"/>
      <c r="D2305" s="94"/>
      <c r="E2305" s="96"/>
      <c r="F2305" s="97"/>
      <c r="G2305" s="1109" t="s">
        <v>124</v>
      </c>
      <c r="H2305" s="1098"/>
      <c r="I2305" s="94"/>
      <c r="J2305" s="96"/>
      <c r="K2305" s="97"/>
      <c r="L2305" s="1109" t="s">
        <v>124</v>
      </c>
      <c r="M2305" s="1099"/>
      <c r="N2305" s="94"/>
      <c r="O2305" s="96"/>
      <c r="P2305" s="97"/>
    </row>
    <row r="2306" spans="1:16" ht="17.25" thickBot="1">
      <c r="A2306" s="1136"/>
      <c r="B2306" s="1110"/>
      <c r="C2306" s="1096"/>
      <c r="D2306" s="94"/>
      <c r="E2306" s="96"/>
      <c r="F2306" s="97"/>
      <c r="G2306" s="1110"/>
      <c r="H2306" s="1098"/>
      <c r="I2306" s="94"/>
      <c r="J2306" s="96"/>
      <c r="K2306" s="97"/>
      <c r="L2306" s="1110"/>
      <c r="M2306" s="1099"/>
      <c r="N2306" s="94"/>
      <c r="O2306" s="96"/>
      <c r="P2306" s="93"/>
    </row>
    <row r="2307" spans="1:16" ht="17.25" thickTop="1">
      <c r="A2307" s="1136"/>
      <c r="B2307" s="1102" t="s">
        <v>125</v>
      </c>
      <c r="C2307" s="1096"/>
      <c r="D2307" s="94"/>
      <c r="E2307" s="96"/>
      <c r="F2307" s="93"/>
      <c r="G2307" s="1102" t="s">
        <v>125</v>
      </c>
      <c r="H2307" s="1098"/>
      <c r="I2307" s="94"/>
      <c r="J2307" s="96"/>
      <c r="K2307" s="93"/>
      <c r="L2307" s="1102" t="s">
        <v>125</v>
      </c>
      <c r="M2307" s="1099"/>
      <c r="N2307" s="94"/>
      <c r="O2307" s="96"/>
      <c r="P2307" s="97"/>
    </row>
    <row r="2308" spans="1:16" ht="17.25" thickBot="1">
      <c r="A2308" s="1136"/>
      <c r="B2308" s="1103"/>
      <c r="C2308" s="1096"/>
      <c r="D2308" s="94"/>
      <c r="E2308" s="96"/>
      <c r="F2308" s="93"/>
      <c r="G2308" s="1103"/>
      <c r="H2308" s="1098"/>
      <c r="I2308" s="94"/>
      <c r="J2308" s="96"/>
      <c r="K2308" s="93"/>
      <c r="L2308" s="1103"/>
      <c r="M2308" s="1099"/>
      <c r="N2308" s="94"/>
      <c r="O2308" s="96"/>
      <c r="P2308" s="101"/>
    </row>
    <row r="2309" spans="1:16">
      <c r="A2309" s="1136"/>
      <c r="B2309" s="1104"/>
      <c r="C2309" s="1096"/>
      <c r="D2309" s="94"/>
      <c r="E2309" s="96"/>
      <c r="F2309" s="97"/>
      <c r="G2309" s="1104"/>
      <c r="H2309" s="1098"/>
      <c r="I2309" s="94"/>
      <c r="J2309" s="96"/>
      <c r="K2309" s="97"/>
      <c r="L2309" s="1104"/>
      <c r="M2309" s="1099"/>
      <c r="N2309" s="94"/>
      <c r="O2309" s="96"/>
      <c r="P2309" s="103"/>
    </row>
    <row r="2310" spans="1:16" ht="17.25" thickBot="1">
      <c r="A2310" s="1136"/>
      <c r="B2310" s="1105"/>
      <c r="C2310" s="1096"/>
      <c r="D2310" s="94"/>
      <c r="E2310" s="96"/>
      <c r="F2310" s="97"/>
      <c r="G2310" s="1105"/>
      <c r="H2310" s="1098"/>
      <c r="I2310" s="94"/>
      <c r="J2310" s="96"/>
      <c r="K2310" s="97"/>
      <c r="L2310" s="1105"/>
      <c r="M2310" s="1099"/>
      <c r="N2310" s="94"/>
      <c r="O2310" s="96"/>
      <c r="P2310" s="104"/>
    </row>
    <row r="2311" spans="1:16">
      <c r="A2311" s="1136"/>
      <c r="B2311" s="1116" t="s">
        <v>126</v>
      </c>
      <c r="C2311" s="1096"/>
      <c r="D2311" s="94"/>
      <c r="E2311" s="96"/>
      <c r="F2311" s="93"/>
      <c r="G2311" s="1116" t="s">
        <v>126</v>
      </c>
      <c r="H2311" s="1098"/>
      <c r="I2311" s="94"/>
      <c r="J2311" s="96"/>
      <c r="K2311" s="93"/>
      <c r="L2311" s="1116" t="s">
        <v>126</v>
      </c>
      <c r="M2311" s="1099"/>
      <c r="N2311" s="94"/>
      <c r="O2311" s="96"/>
      <c r="P2311" s="99"/>
    </row>
    <row r="2312" spans="1:16" ht="17.25" thickBot="1">
      <c r="A2312" s="1136"/>
      <c r="B2312" s="1103"/>
      <c r="C2312" s="1096"/>
      <c r="D2312" s="94"/>
      <c r="E2312" s="96"/>
      <c r="F2312" s="101"/>
      <c r="G2312" s="1103"/>
      <c r="H2312" s="1098"/>
      <c r="I2312" s="94"/>
      <c r="J2312" s="96"/>
      <c r="K2312" s="101"/>
      <c r="L2312" s="1103"/>
      <c r="M2312" s="1099"/>
      <c r="N2312" s="94"/>
      <c r="O2312" s="96"/>
      <c r="P2312" s="104"/>
    </row>
    <row r="2313" spans="1:16">
      <c r="A2313" s="1136"/>
      <c r="B2313" s="1104"/>
      <c r="C2313" s="1096"/>
      <c r="D2313" s="94"/>
      <c r="E2313" s="96"/>
      <c r="F2313" s="102"/>
      <c r="G2313" s="1104"/>
      <c r="H2313" s="1098"/>
      <c r="I2313" s="94"/>
      <c r="J2313" s="96"/>
      <c r="K2313" s="103"/>
      <c r="L2313" s="1104"/>
      <c r="M2313" s="1099"/>
      <c r="N2313" s="94"/>
      <c r="O2313" s="96"/>
      <c r="P2313" s="93"/>
    </row>
    <row r="2314" spans="1:16" ht="17.25" thickBot="1">
      <c r="A2314" s="1136"/>
      <c r="B2314" s="1115"/>
      <c r="C2314" s="1096"/>
      <c r="D2314" s="94"/>
      <c r="E2314" s="96"/>
      <c r="F2314" s="99"/>
      <c r="G2314" s="1115"/>
      <c r="H2314" s="1098"/>
      <c r="I2314" s="94"/>
      <c r="J2314" s="96"/>
      <c r="K2314" s="104"/>
      <c r="L2314" s="1115"/>
      <c r="M2314" s="1099"/>
      <c r="N2314" s="94"/>
      <c r="O2314" s="96"/>
      <c r="P2314" s="97"/>
    </row>
    <row r="2315" spans="1:16">
      <c r="A2315" s="1136"/>
      <c r="B2315" s="1114" t="s">
        <v>127</v>
      </c>
      <c r="C2315" s="1096"/>
      <c r="D2315" s="94"/>
      <c r="E2315" s="96"/>
      <c r="F2315" s="103"/>
      <c r="G2315" s="1114" t="s">
        <v>127</v>
      </c>
      <c r="H2315" s="1098"/>
      <c r="I2315" s="94"/>
      <c r="J2315" s="96"/>
      <c r="K2315" s="104"/>
      <c r="L2315" s="1114" t="s">
        <v>127</v>
      </c>
      <c r="M2315" s="1099"/>
      <c r="N2315" s="94"/>
      <c r="O2315" s="114"/>
      <c r="P2315" s="97"/>
    </row>
    <row r="2316" spans="1:16" ht="17.25" thickBot="1">
      <c r="A2316" s="1136"/>
      <c r="B2316" s="1103"/>
      <c r="C2316" s="1096"/>
      <c r="D2316" s="94"/>
      <c r="E2316" s="96"/>
      <c r="F2316" s="104"/>
      <c r="G2316" s="1103"/>
      <c r="H2316" s="1098"/>
      <c r="I2316" s="94"/>
      <c r="J2316" s="96"/>
      <c r="K2316" s="99"/>
      <c r="L2316" s="1103"/>
      <c r="M2316" s="1099"/>
      <c r="N2316" s="113"/>
      <c r="O2316" s="96"/>
      <c r="P2316" s="112"/>
    </row>
    <row r="2317" spans="1:16">
      <c r="A2317" s="1136"/>
      <c r="B2317" s="1104"/>
      <c r="C2317" s="1096"/>
      <c r="D2317" s="94"/>
      <c r="E2317" s="96"/>
      <c r="F2317" s="104"/>
      <c r="G2317" s="1104"/>
      <c r="H2317" s="1098"/>
      <c r="I2317" s="94"/>
      <c r="J2317" s="96"/>
      <c r="K2317" s="104"/>
      <c r="L2317" s="1104"/>
      <c r="M2317" s="1099"/>
      <c r="N2317" s="113"/>
      <c r="O2317" s="114"/>
      <c r="P2317" s="97"/>
    </row>
    <row r="2318" spans="1:16" ht="17.25" thickBot="1">
      <c r="A2318" s="1136"/>
      <c r="B2318" s="1115"/>
      <c r="C2318" s="1096"/>
      <c r="D2318" s="94"/>
      <c r="E2318" s="96"/>
      <c r="F2318" s="99"/>
      <c r="G2318" s="1115"/>
      <c r="H2318" s="1098"/>
      <c r="I2318" s="94"/>
      <c r="J2318" s="96"/>
      <c r="K2318" s="93"/>
      <c r="L2318" s="1115"/>
      <c r="M2318" s="1099"/>
      <c r="N2318" s="94"/>
      <c r="O2318" s="114"/>
      <c r="P2318" s="104"/>
    </row>
    <row r="2319" spans="1:16">
      <c r="A2319" s="1136"/>
      <c r="B2319" s="1114" t="s">
        <v>128</v>
      </c>
      <c r="C2319" s="1096"/>
      <c r="D2319" s="94"/>
      <c r="E2319" s="96"/>
      <c r="F2319" s="104"/>
      <c r="G2319" s="1114" t="s">
        <v>128</v>
      </c>
      <c r="H2319" s="1098"/>
      <c r="I2319" s="94"/>
      <c r="J2319" s="96"/>
      <c r="K2319" s="97"/>
      <c r="L2319" s="1114" t="s">
        <v>128</v>
      </c>
      <c r="M2319" s="1099"/>
      <c r="N2319" s="94"/>
      <c r="O2319" s="96"/>
      <c r="P2319" s="97"/>
    </row>
    <row r="2320" spans="1:16" ht="17.25" thickBot="1">
      <c r="A2320" s="1136"/>
      <c r="B2320" s="1103"/>
      <c r="C2320" s="1096"/>
      <c r="D2320" s="94"/>
      <c r="E2320" s="96"/>
      <c r="F2320" s="93"/>
      <c r="G2320" s="1103"/>
      <c r="H2320" s="1098"/>
      <c r="I2320" s="94"/>
      <c r="J2320" s="114"/>
      <c r="K2320" s="97"/>
      <c r="L2320" s="1103"/>
      <c r="M2320" s="1099"/>
      <c r="N2320" s="113"/>
      <c r="O2320" s="114"/>
      <c r="P2320" s="97"/>
    </row>
    <row r="2321" spans="1:16">
      <c r="A2321" s="1136"/>
      <c r="B2321" s="1104"/>
      <c r="C2321" s="1096"/>
      <c r="D2321" s="94"/>
      <c r="E2321" s="96"/>
      <c r="F2321" s="97"/>
      <c r="G2321" s="1104"/>
      <c r="H2321" s="1098"/>
      <c r="I2321" s="94"/>
      <c r="J2321" s="96"/>
      <c r="K2321" s="97"/>
      <c r="L2321" s="1104"/>
      <c r="M2321" s="1099"/>
      <c r="N2321" s="113"/>
      <c r="O2321" s="114"/>
      <c r="P2321" s="97"/>
    </row>
    <row r="2322" spans="1:16" ht="17.25" thickBot="1">
      <c r="A2322" s="1136"/>
      <c r="B2322" s="1115"/>
      <c r="C2322" s="1096"/>
      <c r="D2322" s="94"/>
      <c r="E2322" s="96"/>
      <c r="F2322" s="93"/>
      <c r="G2322" s="1115"/>
      <c r="H2322" s="1098"/>
      <c r="I2322" s="94"/>
      <c r="J2322" s="114"/>
      <c r="K2322" s="97"/>
      <c r="L2322" s="1115"/>
      <c r="M2322" s="1099"/>
      <c r="N2322" s="94"/>
      <c r="O2322" s="114"/>
      <c r="P2322" s="97"/>
    </row>
    <row r="2323" spans="1:16">
      <c r="A2323" s="1136"/>
      <c r="B2323" s="1116" t="s">
        <v>129</v>
      </c>
      <c r="C2323" s="1096"/>
      <c r="D2323" s="94"/>
      <c r="E2323" s="96"/>
      <c r="F2323" s="93"/>
      <c r="G2323" s="1116" t="s">
        <v>129</v>
      </c>
      <c r="H2323" s="1098"/>
      <c r="I2323" s="94"/>
      <c r="J2323" s="114"/>
      <c r="K2323" s="97"/>
      <c r="L2323" s="1116" t="s">
        <v>129</v>
      </c>
      <c r="M2323" s="1099"/>
      <c r="N2323" s="113"/>
      <c r="O2323" s="114"/>
      <c r="P2323" s="97"/>
    </row>
    <row r="2324" spans="1:16" ht="17.25" thickBot="1">
      <c r="A2324" s="1136"/>
      <c r="B2324" s="1103"/>
      <c r="C2324" s="1096"/>
      <c r="D2324" s="94"/>
      <c r="E2324" s="96"/>
      <c r="F2324" s="93"/>
      <c r="G2324" s="1103"/>
      <c r="H2324" s="1098"/>
      <c r="I2324" s="94"/>
      <c r="J2324" s="114"/>
      <c r="K2324" s="97"/>
      <c r="L2324" s="1103"/>
      <c r="M2324" s="1099"/>
      <c r="N2324" s="94"/>
      <c r="O2324" s="114"/>
      <c r="P2324" s="97"/>
    </row>
    <row r="2325" spans="1:16">
      <c r="A2325" s="1136"/>
      <c r="B2325" s="106"/>
      <c r="C2325" s="1096"/>
      <c r="D2325" s="94"/>
      <c r="E2325" s="96"/>
      <c r="F2325" s="97"/>
      <c r="G2325" s="106"/>
      <c r="H2325" s="1098"/>
      <c r="I2325" s="94"/>
      <c r="J2325" s="96"/>
      <c r="K2325" s="112"/>
      <c r="L2325" s="106"/>
      <c r="M2325" s="1099"/>
      <c r="N2325" s="113"/>
      <c r="O2325" s="96"/>
      <c r="P2325" s="112"/>
    </row>
    <row r="2326" spans="1:16">
      <c r="A2326" s="1136"/>
      <c r="B2326" s="107"/>
      <c r="C2326" s="1096"/>
      <c r="D2326" s="94"/>
      <c r="E2326" s="96"/>
      <c r="F2326" s="93"/>
      <c r="G2326" s="107"/>
      <c r="H2326" s="1098"/>
      <c r="I2326" s="94"/>
      <c r="J2326" s="96"/>
      <c r="K2326" s="97"/>
      <c r="L2326" s="107"/>
      <c r="M2326" s="1099"/>
      <c r="N2326" s="113"/>
      <c r="O2326" s="114"/>
      <c r="P2326" s="97"/>
    </row>
    <row r="2327" spans="1:16">
      <c r="A2327" s="1136"/>
      <c r="B2327" s="109"/>
      <c r="C2327" s="1096"/>
      <c r="D2327" s="94"/>
      <c r="E2327" s="96"/>
      <c r="F2327" s="93"/>
      <c r="G2327" s="109"/>
      <c r="H2327" s="1098"/>
      <c r="I2327" s="113"/>
      <c r="J2327" s="114"/>
      <c r="K2327" s="97"/>
      <c r="L2327" s="109"/>
      <c r="M2327" s="1099"/>
      <c r="N2327" s="113"/>
      <c r="O2327" s="114"/>
      <c r="P2327" s="104"/>
    </row>
    <row r="2328" spans="1:16">
      <c r="A2328" s="1136"/>
      <c r="B2328" s="110"/>
      <c r="C2328" s="1096"/>
      <c r="D2328" s="94"/>
      <c r="E2328" s="96"/>
      <c r="F2328" s="93"/>
      <c r="G2328" s="110"/>
      <c r="H2328" s="1098"/>
      <c r="I2328" s="113"/>
      <c r="J2328" s="114"/>
      <c r="K2328" s="104"/>
      <c r="L2328" s="110"/>
      <c r="M2328" s="1099"/>
      <c r="N2328" s="111"/>
      <c r="O2328" s="96"/>
      <c r="P2328" s="97"/>
    </row>
    <row r="2329" spans="1:16">
      <c r="A2329" s="1136"/>
      <c r="B2329" s="109"/>
      <c r="C2329" s="1096"/>
      <c r="D2329" s="111"/>
      <c r="E2329" s="96"/>
      <c r="F2329" s="97"/>
      <c r="G2329" s="109"/>
      <c r="H2329" s="1098"/>
      <c r="I2329" s="111"/>
      <c r="J2329" s="96"/>
      <c r="K2329" s="112"/>
      <c r="L2329" s="109"/>
      <c r="M2329" s="1099"/>
      <c r="N2329" s="94"/>
      <c r="O2329" s="96"/>
      <c r="P2329" s="112"/>
    </row>
    <row r="2330" spans="1:16">
      <c r="A2330" s="1136"/>
      <c r="B2330" s="110"/>
      <c r="C2330" s="1096"/>
      <c r="D2330" s="94"/>
      <c r="E2330" s="96"/>
      <c r="F2330" s="108"/>
      <c r="G2330" s="110"/>
      <c r="H2330" s="1098"/>
      <c r="I2330" s="94"/>
      <c r="J2330" s="96"/>
      <c r="K2330" s="97"/>
      <c r="L2330" s="110"/>
      <c r="M2330" s="1099"/>
      <c r="N2330" s="113"/>
      <c r="O2330" s="114"/>
      <c r="P2330" s="97"/>
    </row>
    <row r="2331" spans="1:16">
      <c r="A2331" s="1136"/>
      <c r="B2331" s="109"/>
      <c r="C2331" s="1096"/>
      <c r="D2331" s="94"/>
      <c r="E2331" s="96"/>
      <c r="F2331" s="97"/>
      <c r="G2331" s="109"/>
      <c r="H2331" s="1098"/>
      <c r="I2331" s="113"/>
      <c r="J2331" s="114"/>
      <c r="K2331" s="97"/>
      <c r="L2331" s="109"/>
      <c r="M2331" s="1099"/>
      <c r="N2331" s="113"/>
      <c r="O2331" s="114"/>
      <c r="P2331" s="97"/>
    </row>
    <row r="2332" spans="1:16" ht="17.25" thickBot="1">
      <c r="A2332" s="1136"/>
      <c r="B2332" s="110"/>
      <c r="C2332" s="1097"/>
      <c r="D2332" s="115"/>
      <c r="E2332" s="116"/>
      <c r="F2332" s="117"/>
      <c r="G2332" s="110"/>
      <c r="H2332" s="1098"/>
      <c r="I2332" s="115"/>
      <c r="J2332" s="116"/>
      <c r="K2332" s="117"/>
      <c r="L2332" s="110"/>
      <c r="M2332" s="1099"/>
      <c r="N2332" s="115"/>
      <c r="O2332" s="116"/>
      <c r="P2332" s="117"/>
    </row>
    <row r="2333" spans="1:16">
      <c r="A2333" s="1094" t="str">
        <f>TEXT(A2287,"AAAA")</f>
        <v>星期六</v>
      </c>
      <c r="B2333" s="109"/>
      <c r="C2333" s="1095" t="s">
        <v>694</v>
      </c>
      <c r="D2333" s="118"/>
      <c r="E2333" s="119"/>
      <c r="F2333" s="97"/>
      <c r="G2333" s="109"/>
      <c r="H2333" s="1118" t="s">
        <v>130</v>
      </c>
      <c r="I2333" s="118"/>
      <c r="J2333" s="119"/>
      <c r="K2333" s="97"/>
      <c r="L2333" s="109"/>
      <c r="M2333" s="1120" t="s">
        <v>130</v>
      </c>
      <c r="N2333" s="118"/>
      <c r="O2333" s="119"/>
      <c r="P2333" s="97"/>
    </row>
    <row r="2334" spans="1:16">
      <c r="A2334" s="1094"/>
      <c r="B2334" s="110"/>
      <c r="C2334" s="1096"/>
      <c r="D2334" s="120"/>
      <c r="E2334" s="96"/>
      <c r="F2334" s="97"/>
      <c r="G2334" s="110"/>
      <c r="H2334" s="1098"/>
      <c r="I2334" s="94"/>
      <c r="J2334" s="96"/>
      <c r="K2334" s="97"/>
      <c r="L2334" s="110"/>
      <c r="M2334" s="1099"/>
      <c r="N2334" s="94"/>
      <c r="O2334" s="96"/>
      <c r="P2334" s="97"/>
    </row>
    <row r="2335" spans="1:16">
      <c r="A2335" s="1094"/>
      <c r="B2335" s="109"/>
      <c r="C2335" s="1096"/>
      <c r="D2335" s="120"/>
      <c r="E2335" s="96"/>
      <c r="F2335" s="97"/>
      <c r="G2335" s="109"/>
      <c r="H2335" s="1098"/>
      <c r="I2335" s="94"/>
      <c r="J2335" s="96"/>
      <c r="K2335" s="97"/>
      <c r="L2335" s="109"/>
      <c r="M2335" s="1099"/>
      <c r="N2335" s="94"/>
      <c r="O2335" s="96"/>
      <c r="P2335" s="97"/>
    </row>
    <row r="2336" spans="1:16">
      <c r="A2336" s="1094"/>
      <c r="B2336" s="110"/>
      <c r="C2336" s="1096"/>
      <c r="D2336" s="120"/>
      <c r="E2336" s="96"/>
      <c r="F2336" s="97"/>
      <c r="G2336" s="110"/>
      <c r="H2336" s="1098"/>
      <c r="I2336" s="94"/>
      <c r="J2336" s="96"/>
      <c r="K2336" s="97"/>
      <c r="L2336" s="110"/>
      <c r="M2336" s="1099"/>
      <c r="N2336" s="94"/>
      <c r="O2336" s="96"/>
      <c r="P2336" s="97"/>
    </row>
    <row r="2337" spans="1:16">
      <c r="A2337" s="1094"/>
      <c r="B2337" s="109"/>
      <c r="C2337" s="1096"/>
      <c r="D2337" s="120"/>
      <c r="E2337" s="96"/>
      <c r="F2337" s="97"/>
      <c r="G2337" s="109"/>
      <c r="H2337" s="1098"/>
      <c r="I2337" s="94"/>
      <c r="J2337" s="96"/>
      <c r="K2337" s="97"/>
      <c r="L2337" s="109"/>
      <c r="M2337" s="1099"/>
      <c r="N2337" s="94"/>
      <c r="O2337" s="96"/>
      <c r="P2337" s="97"/>
    </row>
    <row r="2338" spans="1:16">
      <c r="A2338" s="1094"/>
      <c r="B2338" s="110"/>
      <c r="C2338" s="1096"/>
      <c r="D2338" s="120"/>
      <c r="E2338" s="96"/>
      <c r="F2338" s="97"/>
      <c r="G2338" s="110"/>
      <c r="H2338" s="1098"/>
      <c r="I2338" s="94"/>
      <c r="J2338" s="96"/>
      <c r="K2338" s="97"/>
      <c r="L2338" s="110"/>
      <c r="M2338" s="1099"/>
      <c r="N2338" s="94"/>
      <c r="O2338" s="96"/>
      <c r="P2338" s="97"/>
    </row>
    <row r="2339" spans="1:16">
      <c r="A2339" s="1094"/>
      <c r="B2339" s="109"/>
      <c r="C2339" s="1096"/>
      <c r="D2339" s="120"/>
      <c r="E2339" s="96"/>
      <c r="F2339" s="97"/>
      <c r="G2339" s="109"/>
      <c r="H2339" s="1098"/>
      <c r="I2339" s="94"/>
      <c r="J2339" s="96"/>
      <c r="K2339" s="97"/>
      <c r="L2339" s="109"/>
      <c r="M2339" s="1099"/>
      <c r="N2339" s="94"/>
      <c r="O2339" s="96"/>
      <c r="P2339" s="97"/>
    </row>
    <row r="2340" spans="1:16">
      <c r="A2340" s="1094"/>
      <c r="B2340" s="110"/>
      <c r="C2340" s="1096"/>
      <c r="D2340" s="94"/>
      <c r="E2340" s="96"/>
      <c r="F2340" s="97"/>
      <c r="G2340" s="110"/>
      <c r="H2340" s="1098"/>
      <c r="I2340" s="94"/>
      <c r="J2340" s="96"/>
      <c r="K2340" s="97"/>
      <c r="L2340" s="110"/>
      <c r="M2340" s="1099"/>
      <c r="N2340" s="94"/>
      <c r="O2340" s="96"/>
      <c r="P2340" s="97"/>
    </row>
    <row r="2341" spans="1:16">
      <c r="A2341" s="1094"/>
      <c r="B2341" s="107"/>
      <c r="C2341" s="1096"/>
      <c r="D2341" s="113"/>
      <c r="E2341" s="114"/>
      <c r="F2341" s="104"/>
      <c r="G2341" s="107"/>
      <c r="H2341" s="1098"/>
      <c r="I2341" s="113"/>
      <c r="J2341" s="114"/>
      <c r="K2341" s="97"/>
      <c r="L2341" s="107"/>
      <c r="M2341" s="1099"/>
      <c r="N2341" s="113"/>
      <c r="O2341" s="114"/>
      <c r="P2341" s="97"/>
    </row>
    <row r="2342" spans="1:16" ht="17.25" thickBot="1">
      <c r="A2342" s="1094"/>
      <c r="B2342" s="107"/>
      <c r="C2342" s="1097"/>
      <c r="D2342" s="122" t="s">
        <v>132</v>
      </c>
      <c r="E2342" s="123" t="s">
        <v>133</v>
      </c>
      <c r="F2342" s="124"/>
      <c r="G2342" s="107"/>
      <c r="H2342" s="1127"/>
      <c r="I2342" s="122" t="s">
        <v>132</v>
      </c>
      <c r="J2342" s="123" t="s">
        <v>133</v>
      </c>
      <c r="K2342" s="97"/>
      <c r="L2342" s="107"/>
      <c r="M2342" s="1126"/>
      <c r="N2342" s="122" t="s">
        <v>132</v>
      </c>
      <c r="O2342" s="123" t="s">
        <v>133</v>
      </c>
      <c r="P2342" s="97"/>
    </row>
    <row r="2343" spans="1:16">
      <c r="A2343" s="105"/>
      <c r="B2343" s="109"/>
      <c r="C2343" s="1095" t="s">
        <v>695</v>
      </c>
      <c r="D2343" s="118"/>
      <c r="E2343" s="119"/>
      <c r="F2343" s="125"/>
      <c r="G2343" s="109"/>
      <c r="H2343" s="1118" t="s">
        <v>134</v>
      </c>
      <c r="I2343" s="118"/>
      <c r="J2343" s="119"/>
      <c r="K2343" s="125"/>
      <c r="L2343" s="109"/>
      <c r="M2343" s="1120" t="s">
        <v>134</v>
      </c>
      <c r="N2343" s="118"/>
      <c r="O2343" s="119"/>
      <c r="P2343" s="125"/>
    </row>
    <row r="2344" spans="1:16">
      <c r="A2344" s="105"/>
      <c r="B2344" s="110"/>
      <c r="C2344" s="1096"/>
      <c r="D2344" s="94"/>
      <c r="E2344" s="96"/>
      <c r="F2344" s="97"/>
      <c r="G2344" s="110"/>
      <c r="H2344" s="1098"/>
      <c r="I2344" s="94"/>
      <c r="J2344" s="96"/>
      <c r="K2344" s="97"/>
      <c r="L2344" s="110"/>
      <c r="M2344" s="1099"/>
      <c r="N2344" s="94"/>
      <c r="O2344" s="96"/>
      <c r="P2344" s="97"/>
    </row>
    <row r="2345" spans="1:16">
      <c r="A2345" s="105"/>
      <c r="B2345" s="126"/>
      <c r="C2345" s="1096"/>
      <c r="D2345" s="94"/>
      <c r="E2345" s="96"/>
      <c r="F2345" s="97"/>
      <c r="G2345" s="126"/>
      <c r="H2345" s="1098"/>
      <c r="I2345" s="94"/>
      <c r="J2345" s="96"/>
      <c r="K2345" s="97"/>
      <c r="L2345" s="126"/>
      <c r="M2345" s="1099"/>
      <c r="N2345" s="94"/>
      <c r="O2345" s="96"/>
      <c r="P2345" s="128"/>
    </row>
    <row r="2346" spans="1:16">
      <c r="A2346" s="105"/>
      <c r="B2346" s="107"/>
      <c r="C2346" s="1096"/>
      <c r="D2346" s="94"/>
      <c r="E2346" s="96"/>
      <c r="F2346" s="97"/>
      <c r="G2346" s="107"/>
      <c r="H2346" s="1098"/>
      <c r="I2346" s="94"/>
      <c r="J2346" s="96"/>
      <c r="K2346" s="97"/>
      <c r="L2346" s="107"/>
      <c r="M2346" s="1099"/>
      <c r="N2346" s="94"/>
      <c r="O2346" s="96"/>
      <c r="P2346" s="216"/>
    </row>
    <row r="2347" spans="1:16">
      <c r="A2347" s="105"/>
      <c r="B2347" s="109"/>
      <c r="C2347" s="1096"/>
      <c r="D2347" s="94"/>
      <c r="E2347" s="96"/>
      <c r="F2347" s="97"/>
      <c r="G2347" s="109"/>
      <c r="H2347" s="1098"/>
      <c r="I2347" s="94"/>
      <c r="J2347" s="96"/>
      <c r="K2347" s="97"/>
      <c r="L2347" s="109"/>
      <c r="M2347" s="1099"/>
      <c r="N2347" s="94"/>
      <c r="O2347" s="96"/>
      <c r="P2347" s="97"/>
    </row>
    <row r="2348" spans="1:16">
      <c r="A2348" s="105"/>
      <c r="B2348" s="110"/>
      <c r="C2348" s="1096"/>
      <c r="D2348" s="94"/>
      <c r="E2348" s="96"/>
      <c r="F2348" s="127"/>
      <c r="G2348" s="110"/>
      <c r="H2348" s="1098"/>
      <c r="I2348" s="94"/>
      <c r="J2348" s="96"/>
      <c r="K2348" s="127"/>
      <c r="L2348" s="110"/>
      <c r="M2348" s="1099"/>
      <c r="N2348" s="94"/>
      <c r="O2348" s="96"/>
      <c r="P2348" s="127"/>
    </row>
    <row r="2349" spans="1:16">
      <c r="A2349" s="105"/>
      <c r="B2349" s="109"/>
      <c r="C2349" s="1096"/>
      <c r="D2349" s="94"/>
      <c r="E2349" s="96"/>
      <c r="F2349" s="128"/>
      <c r="G2349" s="109"/>
      <c r="H2349" s="1098"/>
      <c r="I2349" s="94"/>
      <c r="J2349" s="96"/>
      <c r="K2349" s="128"/>
      <c r="L2349" s="109"/>
      <c r="M2349" s="1099"/>
      <c r="N2349" s="94"/>
      <c r="O2349" s="96"/>
      <c r="P2349" s="128"/>
    </row>
    <row r="2350" spans="1:16">
      <c r="A2350" s="105"/>
      <c r="B2350" s="110"/>
      <c r="C2350" s="1096"/>
      <c r="D2350" s="217"/>
      <c r="E2350" s="114"/>
      <c r="F2350" s="216"/>
      <c r="G2350" s="110"/>
      <c r="H2350" s="1098"/>
      <c r="I2350" s="113"/>
      <c r="J2350" s="114"/>
      <c r="K2350" s="216"/>
      <c r="L2350" s="110"/>
      <c r="M2350" s="1099"/>
      <c r="N2350" s="113"/>
      <c r="O2350" s="114"/>
      <c r="P2350" s="216"/>
    </row>
    <row r="2351" spans="1:16">
      <c r="A2351" s="105"/>
      <c r="B2351" s="109"/>
      <c r="C2351" s="1096"/>
      <c r="D2351" s="217"/>
      <c r="E2351" s="114"/>
      <c r="F2351" s="216"/>
      <c r="G2351" s="109"/>
      <c r="H2351" s="1098"/>
      <c r="I2351" s="113"/>
      <c r="J2351" s="114"/>
      <c r="K2351" s="216"/>
      <c r="L2351" s="109"/>
      <c r="M2351" s="1099"/>
      <c r="N2351" s="113"/>
      <c r="O2351" s="114"/>
      <c r="P2351" s="216"/>
    </row>
    <row r="2352" spans="1:16" ht="17.25" thickBot="1">
      <c r="A2352" s="105"/>
      <c r="B2352" s="110"/>
      <c r="C2352" s="1097"/>
      <c r="D2352" s="129"/>
      <c r="E2352" s="130"/>
      <c r="F2352" s="104"/>
      <c r="G2352" s="110"/>
      <c r="H2352" s="1127"/>
      <c r="I2352" s="113"/>
      <c r="J2352" s="130"/>
      <c r="K2352" s="104"/>
      <c r="L2352" s="110"/>
      <c r="M2352" s="1126"/>
      <c r="N2352" s="113"/>
      <c r="O2352" s="131"/>
      <c r="P2352" s="127"/>
    </row>
    <row r="2353" spans="1:16">
      <c r="A2353" s="132"/>
      <c r="B2353" s="109"/>
      <c r="C2353" s="1095" t="s">
        <v>696</v>
      </c>
      <c r="D2353" s="118" t="s">
        <v>136</v>
      </c>
      <c r="E2353" s="133" t="s">
        <v>137</v>
      </c>
      <c r="F2353" s="125"/>
      <c r="G2353" s="109"/>
      <c r="H2353" s="1118" t="s">
        <v>135</v>
      </c>
      <c r="I2353" s="118" t="s">
        <v>136</v>
      </c>
      <c r="J2353" s="133" t="s">
        <v>137</v>
      </c>
      <c r="K2353" s="125"/>
      <c r="L2353" s="109"/>
      <c r="M2353" s="1120" t="s">
        <v>135</v>
      </c>
      <c r="N2353" s="118" t="s">
        <v>136</v>
      </c>
      <c r="O2353" s="133" t="s">
        <v>137</v>
      </c>
      <c r="P2353" s="125"/>
    </row>
    <row r="2354" spans="1:16">
      <c r="A2354" s="132"/>
      <c r="B2354" s="110"/>
      <c r="C2354" s="1096"/>
      <c r="D2354" s="94" t="s">
        <v>141</v>
      </c>
      <c r="E2354" s="96" t="s">
        <v>142</v>
      </c>
      <c r="F2354" s="134"/>
      <c r="G2354" s="110"/>
      <c r="H2354" s="1098"/>
      <c r="I2354" s="94" t="s">
        <v>141</v>
      </c>
      <c r="J2354" s="96" t="s">
        <v>142</v>
      </c>
      <c r="K2354" s="134"/>
      <c r="L2354" s="110"/>
      <c r="M2354" s="1099"/>
      <c r="N2354" s="94" t="s">
        <v>141</v>
      </c>
      <c r="O2354" s="96" t="s">
        <v>142</v>
      </c>
      <c r="P2354" s="134"/>
    </row>
    <row r="2355" spans="1:16">
      <c r="A2355" s="132"/>
      <c r="B2355" s="135"/>
      <c r="C2355" s="1096"/>
      <c r="D2355" s="94" t="s">
        <v>145</v>
      </c>
      <c r="E2355" s="96" t="s">
        <v>146</v>
      </c>
      <c r="F2355" s="97"/>
      <c r="G2355" s="135"/>
      <c r="H2355" s="1098"/>
      <c r="I2355" s="94" t="s">
        <v>145</v>
      </c>
      <c r="J2355" s="96" t="s">
        <v>146</v>
      </c>
      <c r="K2355" s="97"/>
      <c r="L2355" s="135"/>
      <c r="M2355" s="1099"/>
      <c r="N2355" s="94" t="s">
        <v>145</v>
      </c>
      <c r="O2355" s="96" t="s">
        <v>146</v>
      </c>
      <c r="P2355" s="97"/>
    </row>
    <row r="2356" spans="1:16">
      <c r="A2356" s="132"/>
      <c r="B2356" s="110"/>
      <c r="C2356" s="1096"/>
      <c r="D2356" s="94" t="s">
        <v>147</v>
      </c>
      <c r="E2356" s="96" t="s">
        <v>148</v>
      </c>
      <c r="F2356" s="104"/>
      <c r="G2356" s="110"/>
      <c r="H2356" s="1098"/>
      <c r="I2356" s="94" t="s">
        <v>147</v>
      </c>
      <c r="J2356" s="96" t="s">
        <v>148</v>
      </c>
      <c r="K2356" s="104"/>
      <c r="L2356" s="110"/>
      <c r="M2356" s="1099"/>
      <c r="N2356" s="94" t="s">
        <v>147</v>
      </c>
      <c r="O2356" s="96" t="s">
        <v>148</v>
      </c>
      <c r="P2356" s="104"/>
    </row>
    <row r="2357" spans="1:16">
      <c r="A2357" s="132"/>
      <c r="B2357" s="135"/>
      <c r="C2357" s="1096"/>
      <c r="D2357" s="94"/>
      <c r="E2357" s="114"/>
      <c r="F2357" s="136"/>
      <c r="G2357" s="135"/>
      <c r="H2357" s="1098"/>
      <c r="I2357" s="94"/>
      <c r="J2357" s="114"/>
      <c r="K2357" s="136"/>
      <c r="L2357" s="135"/>
      <c r="M2357" s="1099"/>
      <c r="N2357" s="94"/>
      <c r="O2357" s="114"/>
      <c r="P2357" s="136"/>
    </row>
    <row r="2358" spans="1:16">
      <c r="A2358" s="132"/>
      <c r="B2358" s="110"/>
      <c r="C2358" s="1096"/>
      <c r="D2358" s="94"/>
      <c r="E2358" s="96"/>
      <c r="F2358" s="97"/>
      <c r="G2358" s="110"/>
      <c r="H2358" s="1098"/>
      <c r="I2358" s="94"/>
      <c r="J2358" s="96"/>
      <c r="K2358" s="97"/>
      <c r="L2358" s="110"/>
      <c r="M2358" s="1099"/>
      <c r="N2358" s="94"/>
      <c r="O2358" s="96"/>
      <c r="P2358" s="97"/>
    </row>
    <row r="2359" spans="1:16">
      <c r="A2359" s="132"/>
      <c r="B2359" s="135"/>
      <c r="C2359" s="1096"/>
      <c r="D2359" s="94"/>
      <c r="E2359" s="114"/>
      <c r="F2359" s="136"/>
      <c r="G2359" s="135"/>
      <c r="H2359" s="1098"/>
      <c r="I2359" s="94"/>
      <c r="J2359" s="114"/>
      <c r="K2359" s="136"/>
      <c r="L2359" s="135"/>
      <c r="M2359" s="1099"/>
      <c r="N2359" s="94"/>
      <c r="O2359" s="114"/>
      <c r="P2359" s="136"/>
    </row>
    <row r="2360" spans="1:16">
      <c r="A2360" s="132"/>
      <c r="B2360" s="110"/>
      <c r="C2360" s="1096"/>
      <c r="D2360" s="94"/>
      <c r="E2360" s="96"/>
      <c r="F2360" s="97"/>
      <c r="G2360" s="110"/>
      <c r="H2360" s="1098"/>
      <c r="I2360" s="94"/>
      <c r="J2360" s="96"/>
      <c r="K2360" s="97"/>
      <c r="L2360" s="110"/>
      <c r="M2360" s="1099"/>
      <c r="N2360" s="94"/>
      <c r="O2360" s="96"/>
      <c r="P2360" s="97"/>
    </row>
    <row r="2361" spans="1:16">
      <c r="A2361" s="132"/>
      <c r="B2361" s="135"/>
      <c r="C2361" s="1096"/>
      <c r="D2361" s="94"/>
      <c r="E2361" s="96"/>
      <c r="F2361" s="97"/>
      <c r="G2361" s="135"/>
      <c r="H2361" s="1098"/>
      <c r="I2361" s="94"/>
      <c r="J2361" s="96"/>
      <c r="K2361" s="97"/>
      <c r="L2361" s="135"/>
      <c r="M2361" s="1099"/>
      <c r="N2361" s="94"/>
      <c r="O2361" s="96"/>
      <c r="P2361" s="97"/>
    </row>
    <row r="2362" spans="1:16" ht="17.25" thickBot="1">
      <c r="A2362" s="132"/>
      <c r="B2362" s="110"/>
      <c r="C2362" s="1097"/>
      <c r="D2362" s="115"/>
      <c r="E2362" s="116"/>
      <c r="F2362" s="117"/>
      <c r="G2362" s="110"/>
      <c r="H2362" s="1127"/>
      <c r="I2362" s="115"/>
      <c r="J2362" s="130"/>
      <c r="K2362" s="104"/>
      <c r="L2362" s="110"/>
      <c r="M2362" s="1126"/>
      <c r="N2362" s="115"/>
      <c r="O2362" s="130"/>
      <c r="P2362" s="104"/>
    </row>
    <row r="2363" spans="1:16">
      <c r="A2363" s="132"/>
      <c r="B2363" s="135"/>
      <c r="C2363" s="1095" t="s">
        <v>697</v>
      </c>
      <c r="D2363" s="137" t="s">
        <v>150</v>
      </c>
      <c r="E2363" s="138"/>
      <c r="F2363" s="139" t="s">
        <v>151</v>
      </c>
      <c r="G2363" s="135"/>
      <c r="H2363" s="1118" t="s">
        <v>149</v>
      </c>
      <c r="I2363" s="137" t="s">
        <v>150</v>
      </c>
      <c r="J2363" s="138"/>
      <c r="K2363" s="139" t="s">
        <v>151</v>
      </c>
      <c r="L2363" s="135"/>
      <c r="M2363" s="1120" t="s">
        <v>149</v>
      </c>
      <c r="N2363" s="137" t="s">
        <v>150</v>
      </c>
      <c r="O2363" s="138"/>
      <c r="P2363" s="139" t="s">
        <v>151</v>
      </c>
    </row>
    <row r="2364" spans="1:16">
      <c r="A2364" s="132"/>
      <c r="B2364" s="110"/>
      <c r="C2364" s="1096"/>
      <c r="D2364" s="120"/>
      <c r="E2364" s="121"/>
      <c r="F2364" s="140"/>
      <c r="G2364" s="110"/>
      <c r="H2364" s="1098"/>
      <c r="I2364" s="94"/>
      <c r="J2364" s="96"/>
      <c r="K2364" s="97"/>
      <c r="L2364" s="110"/>
      <c r="M2364" s="1099"/>
      <c r="N2364" s="94"/>
      <c r="O2364" s="96"/>
      <c r="P2364" s="97"/>
    </row>
    <row r="2365" spans="1:16">
      <c r="A2365" s="132"/>
      <c r="B2365" s="135"/>
      <c r="C2365" s="1096"/>
      <c r="D2365" s="94"/>
      <c r="E2365" s="96"/>
      <c r="F2365" s="97"/>
      <c r="G2365" s="135"/>
      <c r="H2365" s="1098"/>
      <c r="I2365" s="94"/>
      <c r="J2365" s="96"/>
      <c r="K2365" s="97"/>
      <c r="L2365" s="135"/>
      <c r="M2365" s="1099"/>
      <c r="N2365" s="94"/>
      <c r="O2365" s="96"/>
      <c r="P2365" s="97"/>
    </row>
    <row r="2366" spans="1:16">
      <c r="A2366" s="132"/>
      <c r="B2366" s="110"/>
      <c r="C2366" s="1096"/>
      <c r="D2366" s="113"/>
      <c r="E2366" s="114"/>
      <c r="F2366" s="104"/>
      <c r="G2366" s="110"/>
      <c r="H2366" s="1098"/>
      <c r="I2366" s="113"/>
      <c r="J2366" s="114"/>
      <c r="K2366" s="104"/>
      <c r="L2366" s="110"/>
      <c r="M2366" s="1099"/>
      <c r="N2366" s="113"/>
      <c r="O2366" s="114"/>
      <c r="P2366" s="104"/>
    </row>
    <row r="2367" spans="1:16">
      <c r="A2367" s="1122"/>
      <c r="B2367" s="135"/>
      <c r="C2367" s="1096"/>
      <c r="D2367" s="94"/>
      <c r="E2367" s="96"/>
      <c r="F2367" s="97"/>
      <c r="G2367" s="135"/>
      <c r="H2367" s="1098"/>
      <c r="I2367" s="94"/>
      <c r="J2367" s="96"/>
      <c r="K2367" s="97"/>
      <c r="L2367" s="135"/>
      <c r="M2367" s="1099"/>
      <c r="N2367" s="94"/>
      <c r="O2367" s="96"/>
      <c r="P2367" s="97"/>
    </row>
    <row r="2368" spans="1:16">
      <c r="A2368" s="1122"/>
      <c r="B2368" s="110"/>
      <c r="C2368" s="1096"/>
      <c r="D2368" s="94"/>
      <c r="E2368" s="96"/>
      <c r="F2368" s="97"/>
      <c r="G2368" s="110"/>
      <c r="H2368" s="1098"/>
      <c r="I2368" s="94"/>
      <c r="J2368" s="96"/>
      <c r="K2368" s="97"/>
      <c r="L2368" s="110"/>
      <c r="M2368" s="1099"/>
      <c r="N2368" s="94"/>
      <c r="O2368" s="96"/>
      <c r="P2368" s="97"/>
    </row>
    <row r="2369" spans="1:16">
      <c r="A2369" s="1122"/>
      <c r="B2369" s="135"/>
      <c r="C2369" s="1096"/>
      <c r="D2369" s="113"/>
      <c r="E2369" s="114"/>
      <c r="F2369" s="104"/>
      <c r="G2369" s="135"/>
      <c r="H2369" s="1098"/>
      <c r="I2369" s="113"/>
      <c r="J2369" s="114"/>
      <c r="K2369" s="104"/>
      <c r="L2369" s="135"/>
      <c r="M2369" s="1099"/>
      <c r="N2369" s="113"/>
      <c r="O2369" s="114"/>
      <c r="P2369" s="104"/>
    </row>
    <row r="2370" spans="1:16" ht="17.25" thickBot="1">
      <c r="A2370" s="1123"/>
      <c r="B2370" s="141"/>
      <c r="C2370" s="1117"/>
      <c r="D2370" s="142"/>
      <c r="E2370" s="143"/>
      <c r="F2370" s="144"/>
      <c r="G2370" s="141"/>
      <c r="H2370" s="1119"/>
      <c r="I2370" s="142"/>
      <c r="J2370" s="143"/>
      <c r="K2370" s="144"/>
      <c r="L2370" s="141"/>
      <c r="M2370" s="1121"/>
      <c r="N2370" s="142"/>
      <c r="O2370" s="143"/>
      <c r="P2370" s="144"/>
    </row>
    <row r="2371" spans="1:16" s="146" customFormat="1" ht="27" customHeight="1" thickTop="1" thickBot="1">
      <c r="A2371" s="145"/>
      <c r="B2371" s="1124" t="s">
        <v>152</v>
      </c>
      <c r="C2371" s="1124"/>
      <c r="D2371" s="1124"/>
      <c r="E2371" s="1124"/>
      <c r="F2371" s="1124"/>
      <c r="G2371" s="1125" t="s">
        <v>153</v>
      </c>
      <c r="H2371" s="1125"/>
      <c r="I2371" s="1125"/>
      <c r="J2371" s="1125"/>
      <c r="K2371" s="1125"/>
      <c r="L2371" s="1125"/>
      <c r="M2371" s="1125"/>
      <c r="N2371" s="1128" t="s">
        <v>154</v>
      </c>
      <c r="O2371" s="1128"/>
      <c r="P2371" s="1128"/>
    </row>
    <row r="2372" spans="1:16" s="159" customFormat="1" ht="21.75" customHeight="1" thickTop="1" thickBot="1">
      <c r="A2372" s="147" t="s">
        <v>0</v>
      </c>
      <c r="B2372" s="148"/>
      <c r="C2372" s="149" t="s">
        <v>155</v>
      </c>
      <c r="D2372" s="150" t="s">
        <v>156</v>
      </c>
      <c r="E2372" s="151" t="s">
        <v>157</v>
      </c>
      <c r="F2372" s="152" t="s">
        <v>158</v>
      </c>
      <c r="G2372" s="153" t="s">
        <v>159</v>
      </c>
      <c r="H2372" s="154" t="s">
        <v>150</v>
      </c>
      <c r="I2372" s="155" t="s">
        <v>156</v>
      </c>
      <c r="J2372" s="155" t="s">
        <v>157</v>
      </c>
      <c r="K2372" s="155" t="s">
        <v>158</v>
      </c>
      <c r="L2372" s="154" t="s">
        <v>160</v>
      </c>
      <c r="M2372" s="156" t="s">
        <v>161</v>
      </c>
      <c r="N2372" s="157" t="s">
        <v>155</v>
      </c>
      <c r="O2372" s="151" t="s">
        <v>157</v>
      </c>
      <c r="P2372" s="158" t="s">
        <v>158</v>
      </c>
    </row>
    <row r="2373" spans="1:16" s="172" customFormat="1" ht="17.25" thickTop="1">
      <c r="A2373" s="1137">
        <f>A2287</f>
        <v>46165</v>
      </c>
      <c r="B2373" s="1132" t="s">
        <v>698</v>
      </c>
      <c r="C2373" s="160" t="s">
        <v>879</v>
      </c>
      <c r="D2373" s="161" t="s">
        <v>147</v>
      </c>
      <c r="E2373" s="162" t="s">
        <v>137</v>
      </c>
      <c r="F2373" s="163" t="s">
        <v>1497</v>
      </c>
      <c r="G2373" s="164"/>
      <c r="H2373" s="165"/>
      <c r="I2373" s="166"/>
      <c r="J2373" s="166"/>
      <c r="K2373" s="167"/>
      <c r="L2373" s="168"/>
      <c r="M2373" s="169"/>
      <c r="N2373" s="170"/>
      <c r="O2373" s="166"/>
      <c r="P2373" s="171"/>
    </row>
    <row r="2374" spans="1:16" s="172" customFormat="1">
      <c r="A2374" s="1138"/>
      <c r="B2374" s="1133"/>
      <c r="C2374" s="173"/>
      <c r="D2374" s="174"/>
      <c r="E2374" s="175"/>
      <c r="F2374" s="176"/>
      <c r="G2374" s="173"/>
      <c r="H2374" s="177"/>
      <c r="I2374" s="175"/>
      <c r="J2374" s="175"/>
      <c r="K2374" s="178"/>
      <c r="L2374" s="179"/>
      <c r="M2374" s="180"/>
      <c r="N2374" s="181"/>
      <c r="O2374" s="175"/>
      <c r="P2374" s="182"/>
    </row>
    <row r="2375" spans="1:16" s="172" customFormat="1">
      <c r="A2375" s="1138"/>
      <c r="B2375" s="1133"/>
      <c r="C2375" s="173"/>
      <c r="D2375" s="174"/>
      <c r="E2375" s="175"/>
      <c r="F2375" s="176"/>
      <c r="G2375" s="173"/>
      <c r="H2375" s="183"/>
      <c r="I2375" s="175"/>
      <c r="J2375" s="175"/>
      <c r="K2375" s="178"/>
      <c r="L2375" s="184"/>
      <c r="M2375" s="180"/>
      <c r="N2375" s="181"/>
      <c r="O2375" s="175"/>
      <c r="P2375" s="182"/>
    </row>
    <row r="2376" spans="1:16" s="172" customFormat="1">
      <c r="A2376" s="1138"/>
      <c r="B2376" s="1133"/>
      <c r="C2376" s="173"/>
      <c r="D2376" s="218"/>
      <c r="E2376" s="175"/>
      <c r="F2376" s="176"/>
      <c r="G2376" s="173"/>
      <c r="H2376" s="183"/>
      <c r="I2376" s="175"/>
      <c r="J2376" s="175"/>
      <c r="K2376" s="187"/>
      <c r="L2376" s="184"/>
      <c r="M2376" s="180"/>
      <c r="N2376" s="181"/>
      <c r="O2376" s="175"/>
      <c r="P2376" s="182"/>
    </row>
    <row r="2377" spans="1:16" s="172" customFormat="1">
      <c r="A2377" s="1138"/>
      <c r="B2377" s="1133"/>
      <c r="C2377" s="173"/>
      <c r="D2377" s="185"/>
      <c r="E2377" s="175"/>
      <c r="F2377" s="182"/>
      <c r="G2377" s="173"/>
      <c r="H2377" s="186"/>
      <c r="I2377" s="175"/>
      <c r="J2377" s="175"/>
      <c r="K2377" s="187"/>
      <c r="L2377" s="184"/>
      <c r="M2377" s="180"/>
      <c r="N2377" s="181"/>
      <c r="O2377" s="175"/>
      <c r="P2377" s="182"/>
    </row>
    <row r="2378" spans="1:16" s="172" customFormat="1">
      <c r="A2378" s="1138"/>
      <c r="B2378" s="1133"/>
      <c r="C2378" s="173"/>
      <c r="D2378" s="174"/>
      <c r="E2378" s="175"/>
      <c r="F2378" s="188"/>
      <c r="G2378" s="198"/>
      <c r="H2378" s="183"/>
      <c r="I2378" s="191"/>
      <c r="J2378" s="175"/>
      <c r="K2378" s="178"/>
      <c r="L2378" s="189"/>
      <c r="M2378" s="190"/>
      <c r="N2378" s="181"/>
      <c r="O2378" s="175"/>
      <c r="P2378" s="182"/>
    </row>
    <row r="2379" spans="1:16" s="172" customFormat="1">
      <c r="A2379" s="1138"/>
      <c r="B2379" s="1133"/>
      <c r="C2379" s="173"/>
      <c r="D2379" s="174"/>
      <c r="E2379" s="175"/>
      <c r="F2379" s="182"/>
      <c r="G2379" s="173"/>
      <c r="H2379" s="183"/>
      <c r="I2379" s="191"/>
      <c r="J2379" s="175"/>
      <c r="K2379" s="178"/>
      <c r="L2379" s="184"/>
      <c r="M2379" s="180"/>
      <c r="N2379" s="181"/>
      <c r="O2379" s="175"/>
      <c r="P2379" s="182"/>
    </row>
    <row r="2380" spans="1:16" s="172" customFormat="1">
      <c r="A2380" s="1138"/>
      <c r="B2380" s="1133"/>
      <c r="C2380" s="173"/>
      <c r="D2380" s="174"/>
      <c r="E2380" s="175"/>
      <c r="F2380" s="182"/>
      <c r="G2380" s="219"/>
      <c r="H2380" s="183"/>
      <c r="I2380" s="175"/>
      <c r="J2380" s="175"/>
      <c r="K2380" s="178"/>
      <c r="L2380" s="184"/>
      <c r="M2380" s="180"/>
      <c r="N2380" s="181"/>
      <c r="O2380" s="175"/>
      <c r="P2380" s="182"/>
    </row>
    <row r="2381" spans="1:16" s="172" customFormat="1">
      <c r="A2381" s="1138"/>
      <c r="B2381" s="1133"/>
      <c r="C2381" s="173"/>
      <c r="D2381" s="174"/>
      <c r="E2381" s="175"/>
      <c r="F2381" s="188"/>
      <c r="G2381" s="173"/>
      <c r="H2381" s="183"/>
      <c r="I2381" s="191"/>
      <c r="J2381" s="175"/>
      <c r="K2381" s="178"/>
      <c r="L2381" s="184"/>
      <c r="M2381" s="180"/>
      <c r="N2381" s="181"/>
      <c r="O2381" s="175"/>
      <c r="P2381" s="182"/>
    </row>
    <row r="2382" spans="1:16" s="172" customFormat="1">
      <c r="A2382" s="1138"/>
      <c r="B2382" s="1133"/>
      <c r="C2382" s="173"/>
      <c r="D2382" s="174"/>
      <c r="E2382" s="175"/>
      <c r="F2382" s="182"/>
      <c r="G2382" s="173"/>
      <c r="H2382" s="183"/>
      <c r="I2382" s="191"/>
      <c r="J2382" s="175"/>
      <c r="K2382" s="178"/>
      <c r="L2382" s="184"/>
      <c r="M2382" s="180"/>
      <c r="N2382" s="181"/>
      <c r="O2382" s="175"/>
      <c r="P2382" s="182"/>
    </row>
    <row r="2383" spans="1:16" s="172" customFormat="1">
      <c r="A2383" s="1138"/>
      <c r="B2383" s="1133"/>
      <c r="C2383" s="192"/>
      <c r="D2383" s="193"/>
      <c r="E2383" s="194"/>
      <c r="F2383" s="195"/>
      <c r="G2383" s="173"/>
      <c r="H2383" s="177"/>
      <c r="I2383" s="175"/>
      <c r="J2383" s="175"/>
      <c r="K2383" s="178"/>
      <c r="L2383" s="184"/>
      <c r="M2383" s="180"/>
      <c r="N2383" s="196"/>
      <c r="O2383" s="194"/>
      <c r="P2383" s="195"/>
    </row>
    <row r="2384" spans="1:16" s="172" customFormat="1">
      <c r="A2384" s="1138"/>
      <c r="B2384" s="1133"/>
      <c r="C2384" s="192"/>
      <c r="D2384" s="193"/>
      <c r="E2384" s="194"/>
      <c r="F2384" s="195"/>
      <c r="G2384" s="198"/>
      <c r="H2384" s="183"/>
      <c r="I2384" s="191"/>
      <c r="J2384" s="175"/>
      <c r="K2384" s="178"/>
      <c r="L2384" s="184"/>
      <c r="M2384" s="180"/>
      <c r="N2384" s="196"/>
      <c r="O2384" s="194"/>
      <c r="P2384" s="195"/>
    </row>
    <row r="2385" spans="1:16" s="172" customFormat="1">
      <c r="A2385" s="1138"/>
      <c r="B2385" s="1133"/>
      <c r="C2385" s="192"/>
      <c r="D2385" s="193"/>
      <c r="E2385" s="194"/>
      <c r="F2385" s="195"/>
      <c r="G2385" s="173"/>
      <c r="H2385" s="199"/>
      <c r="I2385" s="191"/>
      <c r="J2385" s="200"/>
      <c r="K2385" s="197"/>
      <c r="L2385" s="184"/>
      <c r="M2385" s="180"/>
      <c r="N2385" s="196"/>
      <c r="O2385" s="194"/>
      <c r="P2385" s="195"/>
    </row>
    <row r="2386" spans="1:16" s="172" customFormat="1">
      <c r="A2386" s="1138"/>
      <c r="B2386" s="1133"/>
      <c r="C2386" s="192"/>
      <c r="D2386" s="193"/>
      <c r="E2386" s="194"/>
      <c r="F2386" s="195"/>
      <c r="G2386" s="173"/>
      <c r="H2386" s="201"/>
      <c r="I2386" s="175"/>
      <c r="J2386" s="175"/>
      <c r="K2386" s="178"/>
      <c r="L2386" s="184"/>
      <c r="M2386" s="180"/>
      <c r="N2386" s="196"/>
      <c r="O2386" s="194"/>
      <c r="P2386" s="195"/>
    </row>
    <row r="2387" spans="1:16" s="172" customFormat="1">
      <c r="A2387" s="1138"/>
      <c r="B2387" s="1133"/>
      <c r="C2387" s="192"/>
      <c r="D2387" s="193"/>
      <c r="E2387" s="194"/>
      <c r="F2387" s="195"/>
      <c r="G2387" s="198"/>
      <c r="H2387" s="183"/>
      <c r="I2387" s="200"/>
      <c r="J2387" s="200"/>
      <c r="K2387" s="197"/>
      <c r="L2387" s="184"/>
      <c r="M2387" s="180"/>
      <c r="N2387" s="196"/>
      <c r="O2387" s="194"/>
      <c r="P2387" s="195"/>
    </row>
    <row r="2388" spans="1:16" s="172" customFormat="1">
      <c r="A2388" s="1138"/>
      <c r="B2388" s="1133"/>
      <c r="C2388" s="192"/>
      <c r="D2388" s="193"/>
      <c r="E2388" s="194"/>
      <c r="F2388" s="195"/>
      <c r="G2388" s="173"/>
      <c r="H2388" s="183"/>
      <c r="I2388" s="200"/>
      <c r="J2388" s="200"/>
      <c r="K2388" s="197"/>
      <c r="L2388" s="179"/>
      <c r="M2388" s="180"/>
      <c r="N2388" s="196"/>
      <c r="O2388" s="194"/>
      <c r="P2388" s="195"/>
    </row>
    <row r="2389" spans="1:16" s="172" customFormat="1">
      <c r="A2389" s="1138"/>
      <c r="B2389" s="1133"/>
      <c r="C2389" s="192"/>
      <c r="D2389" s="193"/>
      <c r="E2389" s="194"/>
      <c r="F2389" s="195"/>
      <c r="G2389" s="192"/>
      <c r="H2389" s="201"/>
      <c r="I2389" s="202"/>
      <c r="J2389" s="202"/>
      <c r="K2389" s="203"/>
      <c r="L2389" s="204"/>
      <c r="M2389" s="190"/>
      <c r="N2389" s="196"/>
      <c r="O2389" s="194"/>
      <c r="P2389" s="195"/>
    </row>
    <row r="2390" spans="1:16" s="172" customFormat="1">
      <c r="A2390" s="1138"/>
      <c r="B2390" s="1133"/>
      <c r="C2390" s="192"/>
      <c r="D2390" s="193"/>
      <c r="E2390" s="194"/>
      <c r="F2390" s="195"/>
      <c r="G2390" s="192"/>
      <c r="H2390" s="201"/>
      <c r="I2390" s="202"/>
      <c r="J2390" s="202"/>
      <c r="K2390" s="203"/>
      <c r="L2390" s="204"/>
      <c r="M2390" s="190"/>
      <c r="N2390" s="196"/>
      <c r="O2390" s="194"/>
      <c r="P2390" s="195"/>
    </row>
    <row r="2391" spans="1:16" s="172" customFormat="1">
      <c r="A2391" s="1138"/>
      <c r="B2391" s="1133"/>
      <c r="C2391" s="192"/>
      <c r="D2391" s="193"/>
      <c r="E2391" s="194"/>
      <c r="F2391" s="195"/>
      <c r="G2391" s="192"/>
      <c r="H2391" s="201"/>
      <c r="I2391" s="202"/>
      <c r="J2391" s="202"/>
      <c r="K2391" s="203"/>
      <c r="L2391" s="204"/>
      <c r="M2391" s="190"/>
      <c r="N2391" s="196"/>
      <c r="O2391" s="194"/>
      <c r="P2391" s="195"/>
    </row>
    <row r="2392" spans="1:16" s="172" customFormat="1" ht="17.25" thickBot="1">
      <c r="A2392" s="1139"/>
      <c r="B2392" s="1134"/>
      <c r="C2392" s="205"/>
      <c r="D2392" s="206"/>
      <c r="E2392" s="207"/>
      <c r="F2392" s="208"/>
      <c r="G2392" s="209"/>
      <c r="H2392" s="210"/>
      <c r="I2392" s="211"/>
      <c r="J2392" s="211"/>
      <c r="K2392" s="212"/>
      <c r="L2392" s="213"/>
      <c r="M2392" s="214"/>
      <c r="N2392" s="215"/>
      <c r="O2392" s="207"/>
      <c r="P2392" s="208"/>
    </row>
    <row r="2393" spans="1:16" s="71" customFormat="1" ht="18" customHeight="1" thickTop="1" thickBot="1">
      <c r="A2393" s="1135">
        <f>A2287+1</f>
        <v>46166</v>
      </c>
      <c r="B2393" s="90" t="s">
        <v>162</v>
      </c>
      <c r="C2393" s="1095" t="s">
        <v>693</v>
      </c>
      <c r="D2393" s="91" t="s">
        <v>114</v>
      </c>
      <c r="E2393" s="92" t="s">
        <v>164</v>
      </c>
      <c r="F2393" s="93"/>
      <c r="G2393" s="90" t="s">
        <v>162</v>
      </c>
      <c r="H2393" s="1098" t="s">
        <v>163</v>
      </c>
      <c r="I2393" s="91" t="s">
        <v>114</v>
      </c>
      <c r="J2393" s="92" t="s">
        <v>164</v>
      </c>
      <c r="K2393" s="93"/>
      <c r="L2393" s="90" t="s">
        <v>162</v>
      </c>
      <c r="M2393" s="1099" t="s">
        <v>163</v>
      </c>
      <c r="N2393" s="91" t="s">
        <v>114</v>
      </c>
      <c r="O2393" s="92" t="s">
        <v>164</v>
      </c>
      <c r="P2393" s="93"/>
    </row>
    <row r="2394" spans="1:16" ht="18" customHeight="1">
      <c r="A2394" s="1136"/>
      <c r="B2394" s="1100"/>
      <c r="C2394" s="1096"/>
      <c r="D2394" s="94" t="s">
        <v>116</v>
      </c>
      <c r="E2394" s="95" t="s">
        <v>142</v>
      </c>
      <c r="F2394" s="93"/>
      <c r="G2394" s="1100"/>
      <c r="H2394" s="1098"/>
      <c r="I2394" s="94" t="s">
        <v>116</v>
      </c>
      <c r="J2394" s="95" t="s">
        <v>142</v>
      </c>
      <c r="K2394" s="93"/>
      <c r="L2394" s="1100"/>
      <c r="M2394" s="1099"/>
      <c r="N2394" s="94" t="s">
        <v>116</v>
      </c>
      <c r="O2394" s="95" t="s">
        <v>142</v>
      </c>
      <c r="P2394" s="93"/>
    </row>
    <row r="2395" spans="1:16" ht="17.25" thickBot="1">
      <c r="A2395" s="1136"/>
      <c r="B2395" s="1101"/>
      <c r="C2395" s="1096"/>
      <c r="D2395" s="94" t="s">
        <v>165</v>
      </c>
      <c r="E2395" s="96" t="s">
        <v>166</v>
      </c>
      <c r="F2395" s="98"/>
      <c r="G2395" s="1101"/>
      <c r="H2395" s="1098"/>
      <c r="I2395" s="94" t="s">
        <v>165</v>
      </c>
      <c r="J2395" s="96" t="s">
        <v>166</v>
      </c>
      <c r="K2395" s="98"/>
      <c r="L2395" s="1101"/>
      <c r="M2395" s="1099"/>
      <c r="N2395" s="94" t="s">
        <v>165</v>
      </c>
      <c r="O2395" s="96" t="s">
        <v>166</v>
      </c>
      <c r="P2395" s="98"/>
    </row>
    <row r="2396" spans="1:16" ht="17.25" thickBot="1">
      <c r="A2396" s="1136"/>
      <c r="B2396" s="90" t="s">
        <v>167</v>
      </c>
      <c r="C2396" s="1096"/>
      <c r="D2396" s="94"/>
      <c r="E2396" s="96"/>
      <c r="F2396" s="97"/>
      <c r="G2396" s="90" t="s">
        <v>167</v>
      </c>
      <c r="H2396" s="1098"/>
      <c r="I2396" s="94" t="s">
        <v>120</v>
      </c>
      <c r="J2396" s="96" t="s">
        <v>148</v>
      </c>
      <c r="K2396" s="97"/>
      <c r="L2396" s="90" t="s">
        <v>167</v>
      </c>
      <c r="M2396" s="1099"/>
      <c r="N2396" s="94" t="s">
        <v>120</v>
      </c>
      <c r="O2396" s="96" t="s">
        <v>148</v>
      </c>
      <c r="P2396" s="97"/>
    </row>
    <row r="2397" spans="1:16">
      <c r="A2397" s="1136"/>
      <c r="B2397" s="1081"/>
      <c r="C2397" s="1096"/>
      <c r="D2397" s="94"/>
      <c r="E2397" s="96"/>
      <c r="F2397" s="97"/>
      <c r="G2397" s="1081"/>
      <c r="H2397" s="1098"/>
      <c r="I2397" s="94"/>
      <c r="J2397" s="96"/>
      <c r="K2397" s="97"/>
      <c r="L2397" s="1081"/>
      <c r="M2397" s="1099"/>
      <c r="N2397" s="94"/>
      <c r="O2397" s="96"/>
      <c r="P2397" s="97"/>
    </row>
    <row r="2398" spans="1:16">
      <c r="A2398" s="1136"/>
      <c r="B2398" s="1082"/>
      <c r="C2398" s="1096"/>
      <c r="D2398" s="94"/>
      <c r="E2398" s="96"/>
      <c r="F2398" s="97"/>
      <c r="G2398" s="1082"/>
      <c r="H2398" s="1098"/>
      <c r="I2398" s="94"/>
      <c r="J2398" s="96"/>
      <c r="K2398" s="97"/>
      <c r="L2398" s="1082"/>
      <c r="M2398" s="1099"/>
      <c r="N2398" s="94"/>
      <c r="O2398" s="96"/>
      <c r="P2398" s="97"/>
    </row>
    <row r="2399" spans="1:16">
      <c r="A2399" s="1136"/>
      <c r="B2399" s="1083"/>
      <c r="C2399" s="1096"/>
      <c r="D2399" s="94"/>
      <c r="E2399" s="96"/>
      <c r="F2399" s="93"/>
      <c r="G2399" s="1083"/>
      <c r="H2399" s="1098"/>
      <c r="I2399" s="94"/>
      <c r="J2399" s="96"/>
      <c r="K2399" s="93"/>
      <c r="L2399" s="1083"/>
      <c r="M2399" s="1099"/>
      <c r="N2399" s="94"/>
      <c r="O2399" s="96"/>
      <c r="P2399" s="93"/>
    </row>
    <row r="2400" spans="1:16">
      <c r="A2400" s="1136"/>
      <c r="B2400" s="1082"/>
      <c r="C2400" s="1096"/>
      <c r="D2400" s="94"/>
      <c r="E2400" s="96"/>
      <c r="F2400" s="99"/>
      <c r="G2400" s="1082"/>
      <c r="H2400" s="1098"/>
      <c r="I2400" s="94"/>
      <c r="J2400" s="96"/>
      <c r="K2400" s="99"/>
      <c r="L2400" s="1082"/>
      <c r="M2400" s="1099"/>
      <c r="N2400" s="94"/>
      <c r="O2400" s="96"/>
      <c r="P2400" s="93"/>
    </row>
    <row r="2401" spans="1:16">
      <c r="A2401" s="1136"/>
      <c r="B2401" s="1083"/>
      <c r="C2401" s="1096"/>
      <c r="D2401" s="94"/>
      <c r="E2401" s="96"/>
      <c r="F2401" s="102"/>
      <c r="G2401" s="1083"/>
      <c r="H2401" s="1098"/>
      <c r="I2401" s="94"/>
      <c r="J2401" s="96"/>
      <c r="K2401" s="102"/>
      <c r="L2401" s="1083"/>
      <c r="M2401" s="1099"/>
      <c r="N2401" s="94"/>
      <c r="O2401" s="96"/>
      <c r="P2401" s="99"/>
    </row>
    <row r="2402" spans="1:16" ht="17.25" thickBot="1">
      <c r="A2402" s="1136"/>
      <c r="B2402" s="1082"/>
      <c r="C2402" s="1096"/>
      <c r="D2402" s="94"/>
      <c r="E2402" s="96"/>
      <c r="F2402" s="99"/>
      <c r="G2402" s="1082"/>
      <c r="H2402" s="1098"/>
      <c r="I2402" s="94"/>
      <c r="J2402" s="96"/>
      <c r="K2402" s="99"/>
      <c r="L2402" s="1082"/>
      <c r="M2402" s="1099"/>
      <c r="N2402" s="94"/>
      <c r="O2402" s="96"/>
      <c r="P2402" s="99"/>
    </row>
    <row r="2403" spans="1:16" ht="17.25" thickBot="1">
      <c r="A2403" s="1136"/>
      <c r="B2403" s="100" t="s">
        <v>168</v>
      </c>
      <c r="C2403" s="1096"/>
      <c r="D2403" s="94"/>
      <c r="E2403" s="96"/>
      <c r="F2403" s="99"/>
      <c r="G2403" s="100" t="s">
        <v>168</v>
      </c>
      <c r="H2403" s="1098"/>
      <c r="I2403" s="94"/>
      <c r="J2403" s="96"/>
      <c r="K2403" s="99"/>
      <c r="L2403" s="100" t="s">
        <v>168</v>
      </c>
      <c r="M2403" s="1099"/>
      <c r="N2403" s="94"/>
      <c r="O2403" s="96"/>
      <c r="P2403" s="99"/>
    </row>
    <row r="2404" spans="1:16">
      <c r="A2404" s="1136"/>
      <c r="B2404" s="1111"/>
      <c r="C2404" s="1096"/>
      <c r="D2404" s="94"/>
      <c r="E2404" s="96"/>
      <c r="F2404" s="99"/>
      <c r="G2404" s="1111"/>
      <c r="H2404" s="1098"/>
      <c r="I2404" s="94"/>
      <c r="J2404" s="96"/>
      <c r="K2404" s="99"/>
      <c r="L2404" s="1111"/>
      <c r="M2404" s="1099"/>
      <c r="N2404" s="94"/>
      <c r="O2404" s="96"/>
      <c r="P2404" s="99"/>
    </row>
    <row r="2405" spans="1:16">
      <c r="A2405" s="1136"/>
      <c r="B2405" s="1112"/>
      <c r="C2405" s="1096"/>
      <c r="D2405" s="94"/>
      <c r="E2405" s="96"/>
      <c r="F2405" s="99"/>
      <c r="G2405" s="1112"/>
      <c r="H2405" s="1098"/>
      <c r="I2405" s="94"/>
      <c r="J2405" s="96"/>
      <c r="K2405" s="99"/>
      <c r="L2405" s="1112"/>
      <c r="M2405" s="1099"/>
      <c r="N2405" s="94"/>
      <c r="O2405" s="96"/>
      <c r="P2405" s="97"/>
    </row>
    <row r="2406" spans="1:16" ht="17.25" thickBot="1">
      <c r="A2406" s="1136"/>
      <c r="B2406" s="1113"/>
      <c r="C2406" s="1096"/>
      <c r="D2406" s="94"/>
      <c r="E2406" s="96"/>
      <c r="F2406" s="97"/>
      <c r="G2406" s="1113"/>
      <c r="H2406" s="1098"/>
      <c r="I2406" s="94"/>
      <c r="J2406" s="96"/>
      <c r="K2406" s="97"/>
      <c r="L2406" s="1113"/>
      <c r="M2406" s="1099"/>
      <c r="N2406" s="94"/>
      <c r="O2406" s="96"/>
      <c r="P2406" s="97"/>
    </row>
    <row r="2407" spans="1:16" ht="17.25" thickBot="1">
      <c r="A2407" s="1136"/>
      <c r="B2407" s="100" t="s">
        <v>123</v>
      </c>
      <c r="C2407" s="1096"/>
      <c r="D2407" s="94"/>
      <c r="E2407" s="96"/>
      <c r="F2407" s="97"/>
      <c r="G2407" s="100" t="s">
        <v>123</v>
      </c>
      <c r="H2407" s="1098"/>
      <c r="I2407" s="94"/>
      <c r="J2407" s="96"/>
      <c r="K2407" s="97"/>
      <c r="L2407" s="100" t="s">
        <v>123</v>
      </c>
      <c r="M2407" s="1099"/>
      <c r="N2407" s="94"/>
      <c r="O2407" s="96"/>
      <c r="P2407" s="97"/>
    </row>
    <row r="2408" spans="1:16">
      <c r="A2408" s="1136"/>
      <c r="B2408" s="1106"/>
      <c r="C2408" s="1096"/>
      <c r="D2408" s="94"/>
      <c r="E2408" s="96"/>
      <c r="F2408" s="97"/>
      <c r="G2408" s="1106"/>
      <c r="H2408" s="1098"/>
      <c r="I2408" s="94"/>
      <c r="J2408" s="96"/>
      <c r="K2408" s="97"/>
      <c r="L2408" s="1106"/>
      <c r="M2408" s="1099"/>
      <c r="N2408" s="94"/>
      <c r="O2408" s="96"/>
      <c r="P2408" s="97"/>
    </row>
    <row r="2409" spans="1:16">
      <c r="A2409" s="1136"/>
      <c r="B2409" s="1107"/>
      <c r="C2409" s="1096"/>
      <c r="D2409" s="94"/>
      <c r="E2409" s="96"/>
      <c r="F2409" s="97"/>
      <c r="G2409" s="1107"/>
      <c r="H2409" s="1098"/>
      <c r="I2409" s="94"/>
      <c r="J2409" s="96"/>
      <c r="K2409" s="97"/>
      <c r="L2409" s="1107"/>
      <c r="M2409" s="1099"/>
      <c r="N2409" s="94"/>
      <c r="O2409" s="96"/>
      <c r="P2409" s="97"/>
    </row>
    <row r="2410" spans="1:16" ht="17.25" thickBot="1">
      <c r="A2410" s="1136"/>
      <c r="B2410" s="1108"/>
      <c r="C2410" s="1096"/>
      <c r="D2410" s="94"/>
      <c r="E2410" s="96"/>
      <c r="F2410" s="97"/>
      <c r="G2410" s="1108"/>
      <c r="H2410" s="1098"/>
      <c r="I2410" s="94"/>
      <c r="J2410" s="96"/>
      <c r="K2410" s="97"/>
      <c r="L2410" s="1108"/>
      <c r="M2410" s="1099"/>
      <c r="N2410" s="94"/>
      <c r="O2410" s="96"/>
      <c r="P2410" s="97"/>
    </row>
    <row r="2411" spans="1:16">
      <c r="A2411" s="1136"/>
      <c r="B2411" s="1109" t="s">
        <v>124</v>
      </c>
      <c r="C2411" s="1096"/>
      <c r="D2411" s="94"/>
      <c r="E2411" s="96"/>
      <c r="F2411" s="97"/>
      <c r="G2411" s="1109" t="s">
        <v>124</v>
      </c>
      <c r="H2411" s="1098"/>
      <c r="I2411" s="94"/>
      <c r="J2411" s="96"/>
      <c r="K2411" s="97"/>
      <c r="L2411" s="1109" t="s">
        <v>124</v>
      </c>
      <c r="M2411" s="1099"/>
      <c r="N2411" s="94"/>
      <c r="O2411" s="96"/>
      <c r="P2411" s="97"/>
    </row>
    <row r="2412" spans="1:16" ht="17.25" thickBot="1">
      <c r="A2412" s="1136"/>
      <c r="B2412" s="1110"/>
      <c r="C2412" s="1096"/>
      <c r="D2412" s="94"/>
      <c r="E2412" s="96"/>
      <c r="F2412" s="97"/>
      <c r="G2412" s="1110"/>
      <c r="H2412" s="1098"/>
      <c r="I2412" s="94"/>
      <c r="J2412" s="96"/>
      <c r="K2412" s="97"/>
      <c r="L2412" s="1110"/>
      <c r="M2412" s="1099"/>
      <c r="N2412" s="94"/>
      <c r="O2412" s="96"/>
      <c r="P2412" s="93"/>
    </row>
    <row r="2413" spans="1:16" ht="17.25" thickTop="1">
      <c r="A2413" s="1136"/>
      <c r="B2413" s="1102" t="s">
        <v>125</v>
      </c>
      <c r="C2413" s="1096"/>
      <c r="D2413" s="94"/>
      <c r="E2413" s="96"/>
      <c r="F2413" s="93"/>
      <c r="G2413" s="1102" t="s">
        <v>125</v>
      </c>
      <c r="H2413" s="1098"/>
      <c r="I2413" s="94"/>
      <c r="J2413" s="96"/>
      <c r="K2413" s="93"/>
      <c r="L2413" s="1102" t="s">
        <v>125</v>
      </c>
      <c r="M2413" s="1099"/>
      <c r="N2413" s="94"/>
      <c r="O2413" s="96"/>
      <c r="P2413" s="97"/>
    </row>
    <row r="2414" spans="1:16" ht="17.25" thickBot="1">
      <c r="A2414" s="1136"/>
      <c r="B2414" s="1103"/>
      <c r="C2414" s="1096"/>
      <c r="D2414" s="94"/>
      <c r="E2414" s="96"/>
      <c r="F2414" s="93"/>
      <c r="G2414" s="1103"/>
      <c r="H2414" s="1098"/>
      <c r="I2414" s="94"/>
      <c r="J2414" s="96"/>
      <c r="K2414" s="93"/>
      <c r="L2414" s="1103"/>
      <c r="M2414" s="1099"/>
      <c r="N2414" s="94"/>
      <c r="O2414" s="96"/>
      <c r="P2414" s="101"/>
    </row>
    <row r="2415" spans="1:16">
      <c r="A2415" s="1136"/>
      <c r="B2415" s="1104"/>
      <c r="C2415" s="1096"/>
      <c r="D2415" s="94"/>
      <c r="E2415" s="96"/>
      <c r="F2415" s="97"/>
      <c r="G2415" s="1104"/>
      <c r="H2415" s="1098"/>
      <c r="I2415" s="94"/>
      <c r="J2415" s="96"/>
      <c r="K2415" s="97"/>
      <c r="L2415" s="1104"/>
      <c r="M2415" s="1099"/>
      <c r="N2415" s="94"/>
      <c r="O2415" s="96"/>
      <c r="P2415" s="103"/>
    </row>
    <row r="2416" spans="1:16" ht="17.25" thickBot="1">
      <c r="A2416" s="1136"/>
      <c r="B2416" s="1105"/>
      <c r="C2416" s="1096"/>
      <c r="D2416" s="94"/>
      <c r="E2416" s="96"/>
      <c r="F2416" s="97"/>
      <c r="G2416" s="1105"/>
      <c r="H2416" s="1098"/>
      <c r="I2416" s="94"/>
      <c r="J2416" s="96"/>
      <c r="K2416" s="97"/>
      <c r="L2416" s="1105"/>
      <c r="M2416" s="1099"/>
      <c r="N2416" s="94"/>
      <c r="O2416" s="96"/>
      <c r="P2416" s="104"/>
    </row>
    <row r="2417" spans="1:16">
      <c r="A2417" s="1136"/>
      <c r="B2417" s="1116" t="s">
        <v>126</v>
      </c>
      <c r="C2417" s="1096"/>
      <c r="D2417" s="94"/>
      <c r="E2417" s="96"/>
      <c r="F2417" s="93"/>
      <c r="G2417" s="1116" t="s">
        <v>126</v>
      </c>
      <c r="H2417" s="1098"/>
      <c r="I2417" s="94"/>
      <c r="J2417" s="96"/>
      <c r="K2417" s="93"/>
      <c r="L2417" s="1116" t="s">
        <v>126</v>
      </c>
      <c r="M2417" s="1099"/>
      <c r="N2417" s="94"/>
      <c r="O2417" s="96"/>
      <c r="P2417" s="99"/>
    </row>
    <row r="2418" spans="1:16" ht="17.25" thickBot="1">
      <c r="A2418" s="1136"/>
      <c r="B2418" s="1103"/>
      <c r="C2418" s="1096"/>
      <c r="D2418" s="94"/>
      <c r="E2418" s="96"/>
      <c r="F2418" s="101"/>
      <c r="G2418" s="1103"/>
      <c r="H2418" s="1098"/>
      <c r="I2418" s="94"/>
      <c r="J2418" s="96"/>
      <c r="K2418" s="101"/>
      <c r="L2418" s="1103"/>
      <c r="M2418" s="1099"/>
      <c r="N2418" s="94"/>
      <c r="O2418" s="96"/>
      <c r="P2418" s="104"/>
    </row>
    <row r="2419" spans="1:16">
      <c r="A2419" s="1136"/>
      <c r="B2419" s="1104"/>
      <c r="C2419" s="1096"/>
      <c r="D2419" s="94"/>
      <c r="E2419" s="96"/>
      <c r="F2419" s="102"/>
      <c r="G2419" s="1104"/>
      <c r="H2419" s="1098"/>
      <c r="I2419" s="94"/>
      <c r="J2419" s="96"/>
      <c r="K2419" s="103"/>
      <c r="L2419" s="1104"/>
      <c r="M2419" s="1099"/>
      <c r="N2419" s="94"/>
      <c r="O2419" s="96"/>
      <c r="P2419" s="93"/>
    </row>
    <row r="2420" spans="1:16" ht="17.25" thickBot="1">
      <c r="A2420" s="1136"/>
      <c r="B2420" s="1115"/>
      <c r="C2420" s="1096"/>
      <c r="D2420" s="94"/>
      <c r="E2420" s="96"/>
      <c r="F2420" s="99"/>
      <c r="G2420" s="1115"/>
      <c r="H2420" s="1098"/>
      <c r="I2420" s="94"/>
      <c r="J2420" s="96"/>
      <c r="K2420" s="104"/>
      <c r="L2420" s="1115"/>
      <c r="M2420" s="1099"/>
      <c r="N2420" s="94"/>
      <c r="O2420" s="96"/>
      <c r="P2420" s="97"/>
    </row>
    <row r="2421" spans="1:16">
      <c r="A2421" s="1136"/>
      <c r="B2421" s="1114" t="s">
        <v>127</v>
      </c>
      <c r="C2421" s="1096"/>
      <c r="D2421" s="94"/>
      <c r="E2421" s="96"/>
      <c r="F2421" s="103"/>
      <c r="G2421" s="1114" t="s">
        <v>127</v>
      </c>
      <c r="H2421" s="1098"/>
      <c r="I2421" s="94"/>
      <c r="J2421" s="96"/>
      <c r="K2421" s="104"/>
      <c r="L2421" s="1114" t="s">
        <v>127</v>
      </c>
      <c r="M2421" s="1099"/>
      <c r="N2421" s="94"/>
      <c r="O2421" s="114"/>
      <c r="P2421" s="97"/>
    </row>
    <row r="2422" spans="1:16" ht="17.25" thickBot="1">
      <c r="A2422" s="1136"/>
      <c r="B2422" s="1103"/>
      <c r="C2422" s="1096"/>
      <c r="D2422" s="94"/>
      <c r="E2422" s="96"/>
      <c r="F2422" s="104"/>
      <c r="G2422" s="1103"/>
      <c r="H2422" s="1098"/>
      <c r="I2422" s="94"/>
      <c r="J2422" s="96"/>
      <c r="K2422" s="99"/>
      <c r="L2422" s="1103"/>
      <c r="M2422" s="1099"/>
      <c r="N2422" s="113"/>
      <c r="O2422" s="96"/>
      <c r="P2422" s="112"/>
    </row>
    <row r="2423" spans="1:16">
      <c r="A2423" s="1136"/>
      <c r="B2423" s="1104"/>
      <c r="C2423" s="1096"/>
      <c r="D2423" s="94"/>
      <c r="E2423" s="96"/>
      <c r="F2423" s="104"/>
      <c r="G2423" s="1104"/>
      <c r="H2423" s="1098"/>
      <c r="I2423" s="94"/>
      <c r="J2423" s="96"/>
      <c r="K2423" s="104"/>
      <c r="L2423" s="1104"/>
      <c r="M2423" s="1099"/>
      <c r="N2423" s="113"/>
      <c r="O2423" s="114"/>
      <c r="P2423" s="97"/>
    </row>
    <row r="2424" spans="1:16" ht="17.25" thickBot="1">
      <c r="A2424" s="1136"/>
      <c r="B2424" s="1115"/>
      <c r="C2424" s="1096"/>
      <c r="D2424" s="94"/>
      <c r="E2424" s="96"/>
      <c r="F2424" s="99"/>
      <c r="G2424" s="1115"/>
      <c r="H2424" s="1098"/>
      <c r="I2424" s="94"/>
      <c r="J2424" s="96"/>
      <c r="K2424" s="93"/>
      <c r="L2424" s="1115"/>
      <c r="M2424" s="1099"/>
      <c r="N2424" s="94"/>
      <c r="O2424" s="114"/>
      <c r="P2424" s="104"/>
    </row>
    <row r="2425" spans="1:16">
      <c r="A2425" s="1136"/>
      <c r="B2425" s="1114" t="s">
        <v>128</v>
      </c>
      <c r="C2425" s="1096"/>
      <c r="D2425" s="94"/>
      <c r="E2425" s="96"/>
      <c r="F2425" s="104"/>
      <c r="G2425" s="1114" t="s">
        <v>128</v>
      </c>
      <c r="H2425" s="1098"/>
      <c r="I2425" s="94"/>
      <c r="J2425" s="96"/>
      <c r="K2425" s="97"/>
      <c r="L2425" s="1114" t="s">
        <v>128</v>
      </c>
      <c r="M2425" s="1099"/>
      <c r="N2425" s="94"/>
      <c r="O2425" s="96"/>
      <c r="P2425" s="97"/>
    </row>
    <row r="2426" spans="1:16" ht="17.25" thickBot="1">
      <c r="A2426" s="1136"/>
      <c r="B2426" s="1103"/>
      <c r="C2426" s="1096"/>
      <c r="D2426" s="94"/>
      <c r="E2426" s="96"/>
      <c r="F2426" s="93"/>
      <c r="G2426" s="1103"/>
      <c r="H2426" s="1098"/>
      <c r="I2426" s="94"/>
      <c r="J2426" s="114"/>
      <c r="K2426" s="97"/>
      <c r="L2426" s="1103"/>
      <c r="M2426" s="1099"/>
      <c r="N2426" s="113"/>
      <c r="O2426" s="114"/>
      <c r="P2426" s="97"/>
    </row>
    <row r="2427" spans="1:16">
      <c r="A2427" s="1136"/>
      <c r="B2427" s="1104"/>
      <c r="C2427" s="1096"/>
      <c r="D2427" s="94"/>
      <c r="E2427" s="96"/>
      <c r="F2427" s="97"/>
      <c r="G2427" s="1104"/>
      <c r="H2427" s="1098"/>
      <c r="I2427" s="94"/>
      <c r="J2427" s="96"/>
      <c r="K2427" s="97"/>
      <c r="L2427" s="1104"/>
      <c r="M2427" s="1099"/>
      <c r="N2427" s="113"/>
      <c r="O2427" s="114"/>
      <c r="P2427" s="97"/>
    </row>
    <row r="2428" spans="1:16" ht="17.25" thickBot="1">
      <c r="A2428" s="1136"/>
      <c r="B2428" s="1115"/>
      <c r="C2428" s="1096"/>
      <c r="D2428" s="94"/>
      <c r="E2428" s="96"/>
      <c r="F2428" s="93"/>
      <c r="G2428" s="1115"/>
      <c r="H2428" s="1098"/>
      <c r="I2428" s="94"/>
      <c r="J2428" s="114"/>
      <c r="K2428" s="97"/>
      <c r="L2428" s="1115"/>
      <c r="M2428" s="1099"/>
      <c r="N2428" s="94"/>
      <c r="O2428" s="114"/>
      <c r="P2428" s="97"/>
    </row>
    <row r="2429" spans="1:16">
      <c r="A2429" s="1136"/>
      <c r="B2429" s="1116" t="s">
        <v>129</v>
      </c>
      <c r="C2429" s="1096"/>
      <c r="D2429" s="94"/>
      <c r="E2429" s="96"/>
      <c r="F2429" s="93"/>
      <c r="G2429" s="1116" t="s">
        <v>129</v>
      </c>
      <c r="H2429" s="1098"/>
      <c r="I2429" s="94"/>
      <c r="J2429" s="114"/>
      <c r="K2429" s="97"/>
      <c r="L2429" s="1116" t="s">
        <v>129</v>
      </c>
      <c r="M2429" s="1099"/>
      <c r="N2429" s="113"/>
      <c r="O2429" s="114"/>
      <c r="P2429" s="97"/>
    </row>
    <row r="2430" spans="1:16" ht="17.25" thickBot="1">
      <c r="A2430" s="1136"/>
      <c r="B2430" s="1103"/>
      <c r="C2430" s="1096"/>
      <c r="D2430" s="94"/>
      <c r="E2430" s="96"/>
      <c r="F2430" s="93"/>
      <c r="G2430" s="1103"/>
      <c r="H2430" s="1098"/>
      <c r="I2430" s="94"/>
      <c r="J2430" s="114"/>
      <c r="K2430" s="97"/>
      <c r="L2430" s="1103"/>
      <c r="M2430" s="1099"/>
      <c r="N2430" s="94"/>
      <c r="O2430" s="114"/>
      <c r="P2430" s="97"/>
    </row>
    <row r="2431" spans="1:16">
      <c r="A2431" s="1136"/>
      <c r="B2431" s="106"/>
      <c r="C2431" s="1096"/>
      <c r="D2431" s="94"/>
      <c r="E2431" s="96"/>
      <c r="F2431" s="97"/>
      <c r="G2431" s="106"/>
      <c r="H2431" s="1098"/>
      <c r="I2431" s="94"/>
      <c r="J2431" s="96"/>
      <c r="K2431" s="112"/>
      <c r="L2431" s="106"/>
      <c r="M2431" s="1099"/>
      <c r="N2431" s="113"/>
      <c r="O2431" s="96"/>
      <c r="P2431" s="112"/>
    </row>
    <row r="2432" spans="1:16">
      <c r="A2432" s="1136"/>
      <c r="B2432" s="107"/>
      <c r="C2432" s="1096"/>
      <c r="D2432" s="94"/>
      <c r="E2432" s="96"/>
      <c r="F2432" s="93"/>
      <c r="G2432" s="107"/>
      <c r="H2432" s="1098"/>
      <c r="I2432" s="94"/>
      <c r="J2432" s="96"/>
      <c r="K2432" s="97"/>
      <c r="L2432" s="107"/>
      <c r="M2432" s="1099"/>
      <c r="N2432" s="113"/>
      <c r="O2432" s="114"/>
      <c r="P2432" s="97"/>
    </row>
    <row r="2433" spans="1:16">
      <c r="A2433" s="1136"/>
      <c r="B2433" s="109"/>
      <c r="C2433" s="1096"/>
      <c r="D2433" s="94"/>
      <c r="E2433" s="96"/>
      <c r="F2433" s="93"/>
      <c r="G2433" s="109"/>
      <c r="H2433" s="1098"/>
      <c r="I2433" s="113"/>
      <c r="J2433" s="114"/>
      <c r="K2433" s="97"/>
      <c r="L2433" s="109"/>
      <c r="M2433" s="1099"/>
      <c r="N2433" s="113"/>
      <c r="O2433" s="114"/>
      <c r="P2433" s="104"/>
    </row>
    <row r="2434" spans="1:16">
      <c r="A2434" s="1136"/>
      <c r="B2434" s="110"/>
      <c r="C2434" s="1096"/>
      <c r="D2434" s="94"/>
      <c r="E2434" s="96"/>
      <c r="F2434" s="93"/>
      <c r="G2434" s="110"/>
      <c r="H2434" s="1098"/>
      <c r="I2434" s="113"/>
      <c r="J2434" s="114"/>
      <c r="K2434" s="104"/>
      <c r="L2434" s="110"/>
      <c r="M2434" s="1099"/>
      <c r="N2434" s="111"/>
      <c r="O2434" s="96"/>
      <c r="P2434" s="97"/>
    </row>
    <row r="2435" spans="1:16">
      <c r="A2435" s="1136"/>
      <c r="B2435" s="109"/>
      <c r="C2435" s="1096"/>
      <c r="D2435" s="111"/>
      <c r="E2435" s="96"/>
      <c r="F2435" s="97"/>
      <c r="G2435" s="109"/>
      <c r="H2435" s="1098"/>
      <c r="I2435" s="111"/>
      <c r="J2435" s="96"/>
      <c r="K2435" s="112"/>
      <c r="L2435" s="109"/>
      <c r="M2435" s="1099"/>
      <c r="N2435" s="94"/>
      <c r="O2435" s="96"/>
      <c r="P2435" s="112"/>
    </row>
    <row r="2436" spans="1:16">
      <c r="A2436" s="1136"/>
      <c r="B2436" s="110"/>
      <c r="C2436" s="1096"/>
      <c r="D2436" s="94"/>
      <c r="E2436" s="96"/>
      <c r="F2436" s="108"/>
      <c r="G2436" s="110"/>
      <c r="H2436" s="1098"/>
      <c r="I2436" s="94"/>
      <c r="J2436" s="96"/>
      <c r="K2436" s="97"/>
      <c r="L2436" s="110"/>
      <c r="M2436" s="1099"/>
      <c r="N2436" s="113"/>
      <c r="O2436" s="114"/>
      <c r="P2436" s="97"/>
    </row>
    <row r="2437" spans="1:16">
      <c r="A2437" s="1136"/>
      <c r="B2437" s="109"/>
      <c r="C2437" s="1096"/>
      <c r="D2437" s="94"/>
      <c r="E2437" s="96"/>
      <c r="F2437" s="97"/>
      <c r="G2437" s="109"/>
      <c r="H2437" s="1098"/>
      <c r="I2437" s="113"/>
      <c r="J2437" s="114"/>
      <c r="K2437" s="97"/>
      <c r="L2437" s="109"/>
      <c r="M2437" s="1099"/>
      <c r="N2437" s="113"/>
      <c r="O2437" s="114"/>
      <c r="P2437" s="97"/>
    </row>
    <row r="2438" spans="1:16" ht="17.25" thickBot="1">
      <c r="A2438" s="1136"/>
      <c r="B2438" s="110"/>
      <c r="C2438" s="1097"/>
      <c r="D2438" s="115"/>
      <c r="E2438" s="116"/>
      <c r="F2438" s="117"/>
      <c r="G2438" s="110"/>
      <c r="H2438" s="1098"/>
      <c r="I2438" s="115"/>
      <c r="J2438" s="116"/>
      <c r="K2438" s="117"/>
      <c r="L2438" s="110"/>
      <c r="M2438" s="1099"/>
      <c r="N2438" s="115"/>
      <c r="O2438" s="116"/>
      <c r="P2438" s="117"/>
    </row>
    <row r="2439" spans="1:16">
      <c r="A2439" s="1094" t="str">
        <f>TEXT(A2393,"AAAA")</f>
        <v>星期日</v>
      </c>
      <c r="B2439" s="109"/>
      <c r="C2439" s="1095" t="s">
        <v>694</v>
      </c>
      <c r="D2439" s="118"/>
      <c r="E2439" s="119"/>
      <c r="F2439" s="97"/>
      <c r="G2439" s="109"/>
      <c r="H2439" s="1118" t="s">
        <v>130</v>
      </c>
      <c r="I2439" s="118"/>
      <c r="J2439" s="119"/>
      <c r="K2439" s="97"/>
      <c r="L2439" s="109"/>
      <c r="M2439" s="1120" t="s">
        <v>130</v>
      </c>
      <c r="N2439" s="118"/>
      <c r="O2439" s="119"/>
      <c r="P2439" s="97"/>
    </row>
    <row r="2440" spans="1:16">
      <c r="A2440" s="1094"/>
      <c r="B2440" s="110"/>
      <c r="C2440" s="1096"/>
      <c r="D2440" s="120"/>
      <c r="E2440" s="96"/>
      <c r="F2440" s="97"/>
      <c r="G2440" s="110"/>
      <c r="H2440" s="1098"/>
      <c r="I2440" s="94"/>
      <c r="J2440" s="96"/>
      <c r="K2440" s="97"/>
      <c r="L2440" s="110"/>
      <c r="M2440" s="1099"/>
      <c r="N2440" s="94"/>
      <c r="O2440" s="96"/>
      <c r="P2440" s="97"/>
    </row>
    <row r="2441" spans="1:16">
      <c r="A2441" s="1094"/>
      <c r="B2441" s="109"/>
      <c r="C2441" s="1096"/>
      <c r="D2441" s="120"/>
      <c r="E2441" s="96"/>
      <c r="F2441" s="97"/>
      <c r="G2441" s="109"/>
      <c r="H2441" s="1098"/>
      <c r="I2441" s="94"/>
      <c r="J2441" s="96"/>
      <c r="K2441" s="97"/>
      <c r="L2441" s="109"/>
      <c r="M2441" s="1099"/>
      <c r="N2441" s="94"/>
      <c r="O2441" s="96"/>
      <c r="P2441" s="97"/>
    </row>
    <row r="2442" spans="1:16">
      <c r="A2442" s="1094"/>
      <c r="B2442" s="110"/>
      <c r="C2442" s="1096"/>
      <c r="D2442" s="120"/>
      <c r="E2442" s="96"/>
      <c r="F2442" s="97"/>
      <c r="G2442" s="110"/>
      <c r="H2442" s="1098"/>
      <c r="I2442" s="94"/>
      <c r="J2442" s="96"/>
      <c r="K2442" s="97"/>
      <c r="L2442" s="110"/>
      <c r="M2442" s="1099"/>
      <c r="N2442" s="94"/>
      <c r="O2442" s="96"/>
      <c r="P2442" s="97"/>
    </row>
    <row r="2443" spans="1:16">
      <c r="A2443" s="1094"/>
      <c r="B2443" s="109"/>
      <c r="C2443" s="1096"/>
      <c r="D2443" s="120"/>
      <c r="E2443" s="96"/>
      <c r="F2443" s="97"/>
      <c r="G2443" s="109"/>
      <c r="H2443" s="1098"/>
      <c r="I2443" s="94"/>
      <c r="J2443" s="96"/>
      <c r="K2443" s="97"/>
      <c r="L2443" s="109"/>
      <c r="M2443" s="1099"/>
      <c r="N2443" s="94"/>
      <c r="O2443" s="96"/>
      <c r="P2443" s="97"/>
    </row>
    <row r="2444" spans="1:16">
      <c r="A2444" s="1094"/>
      <c r="B2444" s="110"/>
      <c r="C2444" s="1096"/>
      <c r="D2444" s="120"/>
      <c r="E2444" s="96"/>
      <c r="F2444" s="97"/>
      <c r="G2444" s="110"/>
      <c r="H2444" s="1098"/>
      <c r="I2444" s="94"/>
      <c r="J2444" s="96"/>
      <c r="K2444" s="97"/>
      <c r="L2444" s="110"/>
      <c r="M2444" s="1099"/>
      <c r="N2444" s="94"/>
      <c r="O2444" s="96"/>
      <c r="P2444" s="97"/>
    </row>
    <row r="2445" spans="1:16">
      <c r="A2445" s="1094"/>
      <c r="B2445" s="109"/>
      <c r="C2445" s="1096"/>
      <c r="D2445" s="120"/>
      <c r="E2445" s="96"/>
      <c r="F2445" s="97"/>
      <c r="G2445" s="109"/>
      <c r="H2445" s="1098"/>
      <c r="I2445" s="94"/>
      <c r="J2445" s="96"/>
      <c r="K2445" s="97"/>
      <c r="L2445" s="109"/>
      <c r="M2445" s="1099"/>
      <c r="N2445" s="94"/>
      <c r="O2445" s="96"/>
      <c r="P2445" s="97"/>
    </row>
    <row r="2446" spans="1:16">
      <c r="A2446" s="1094"/>
      <c r="B2446" s="110"/>
      <c r="C2446" s="1096"/>
      <c r="D2446" s="94"/>
      <c r="E2446" s="96"/>
      <c r="F2446" s="97"/>
      <c r="G2446" s="110"/>
      <c r="H2446" s="1098"/>
      <c r="I2446" s="94"/>
      <c r="J2446" s="96"/>
      <c r="K2446" s="97"/>
      <c r="L2446" s="110"/>
      <c r="M2446" s="1099"/>
      <c r="N2446" s="94"/>
      <c r="O2446" s="96"/>
      <c r="P2446" s="97"/>
    </row>
    <row r="2447" spans="1:16">
      <c r="A2447" s="1094"/>
      <c r="B2447" s="107"/>
      <c r="C2447" s="1096"/>
      <c r="D2447" s="113"/>
      <c r="E2447" s="114"/>
      <c r="F2447" s="104"/>
      <c r="G2447" s="107"/>
      <c r="H2447" s="1098"/>
      <c r="I2447" s="113"/>
      <c r="J2447" s="114"/>
      <c r="K2447" s="97"/>
      <c r="L2447" s="107"/>
      <c r="M2447" s="1099"/>
      <c r="N2447" s="113"/>
      <c r="O2447" s="114"/>
      <c r="P2447" s="97"/>
    </row>
    <row r="2448" spans="1:16" ht="17.25" thickBot="1">
      <c r="A2448" s="1094"/>
      <c r="B2448" s="107"/>
      <c r="C2448" s="1097"/>
      <c r="D2448" s="122" t="s">
        <v>132</v>
      </c>
      <c r="E2448" s="123" t="s">
        <v>133</v>
      </c>
      <c r="F2448" s="124"/>
      <c r="G2448" s="107"/>
      <c r="H2448" s="1127"/>
      <c r="I2448" s="122" t="s">
        <v>132</v>
      </c>
      <c r="J2448" s="123" t="s">
        <v>133</v>
      </c>
      <c r="K2448" s="97"/>
      <c r="L2448" s="107"/>
      <c r="M2448" s="1126"/>
      <c r="N2448" s="122" t="s">
        <v>132</v>
      </c>
      <c r="O2448" s="123" t="s">
        <v>133</v>
      </c>
      <c r="P2448" s="97"/>
    </row>
    <row r="2449" spans="1:16">
      <c r="A2449" s="105"/>
      <c r="B2449" s="109"/>
      <c r="C2449" s="1095" t="s">
        <v>695</v>
      </c>
      <c r="D2449" s="118"/>
      <c r="E2449" s="119"/>
      <c r="F2449" s="125"/>
      <c r="G2449" s="109"/>
      <c r="H2449" s="1118" t="s">
        <v>134</v>
      </c>
      <c r="I2449" s="118"/>
      <c r="J2449" s="119"/>
      <c r="K2449" s="125"/>
      <c r="L2449" s="109"/>
      <c r="M2449" s="1120" t="s">
        <v>134</v>
      </c>
      <c r="N2449" s="118"/>
      <c r="O2449" s="119"/>
      <c r="P2449" s="125"/>
    </row>
    <row r="2450" spans="1:16">
      <c r="A2450" s="105"/>
      <c r="B2450" s="110"/>
      <c r="C2450" s="1096"/>
      <c r="D2450" s="94"/>
      <c r="E2450" s="96"/>
      <c r="F2450" s="97"/>
      <c r="G2450" s="110"/>
      <c r="H2450" s="1098"/>
      <c r="I2450" s="94"/>
      <c r="J2450" s="96"/>
      <c r="K2450" s="97"/>
      <c r="L2450" s="110"/>
      <c r="M2450" s="1099"/>
      <c r="N2450" s="94"/>
      <c r="O2450" s="96"/>
      <c r="P2450" s="97"/>
    </row>
    <row r="2451" spans="1:16">
      <c r="A2451" s="105"/>
      <c r="B2451" s="126"/>
      <c r="C2451" s="1096"/>
      <c r="D2451" s="94"/>
      <c r="E2451" s="96"/>
      <c r="F2451" s="97"/>
      <c r="G2451" s="126"/>
      <c r="H2451" s="1098"/>
      <c r="I2451" s="94"/>
      <c r="J2451" s="96"/>
      <c r="K2451" s="97"/>
      <c r="L2451" s="126"/>
      <c r="M2451" s="1099"/>
      <c r="N2451" s="94"/>
      <c r="O2451" s="96"/>
      <c r="P2451" s="128"/>
    </row>
    <row r="2452" spans="1:16">
      <c r="A2452" s="105"/>
      <c r="B2452" s="107"/>
      <c r="C2452" s="1096"/>
      <c r="D2452" s="94"/>
      <c r="E2452" s="96"/>
      <c r="F2452" s="97"/>
      <c r="G2452" s="107"/>
      <c r="H2452" s="1098"/>
      <c r="I2452" s="94"/>
      <c r="J2452" s="96"/>
      <c r="K2452" s="97"/>
      <c r="L2452" s="107"/>
      <c r="M2452" s="1099"/>
      <c r="N2452" s="94"/>
      <c r="O2452" s="96"/>
      <c r="P2452" s="216"/>
    </row>
    <row r="2453" spans="1:16">
      <c r="A2453" s="105"/>
      <c r="B2453" s="109"/>
      <c r="C2453" s="1096"/>
      <c r="D2453" s="94"/>
      <c r="E2453" s="96"/>
      <c r="F2453" s="97"/>
      <c r="G2453" s="109"/>
      <c r="H2453" s="1098"/>
      <c r="I2453" s="94"/>
      <c r="J2453" s="96"/>
      <c r="K2453" s="97"/>
      <c r="L2453" s="109"/>
      <c r="M2453" s="1099"/>
      <c r="N2453" s="94"/>
      <c r="O2453" s="96"/>
      <c r="P2453" s="97"/>
    </row>
    <row r="2454" spans="1:16">
      <c r="A2454" s="105"/>
      <c r="B2454" s="110"/>
      <c r="C2454" s="1096"/>
      <c r="D2454" s="94"/>
      <c r="E2454" s="96"/>
      <c r="F2454" s="127"/>
      <c r="G2454" s="110"/>
      <c r="H2454" s="1098"/>
      <c r="I2454" s="94"/>
      <c r="J2454" s="96"/>
      <c r="K2454" s="127"/>
      <c r="L2454" s="110"/>
      <c r="M2454" s="1099"/>
      <c r="N2454" s="94"/>
      <c r="O2454" s="96"/>
      <c r="P2454" s="127"/>
    </row>
    <row r="2455" spans="1:16">
      <c r="A2455" s="105"/>
      <c r="B2455" s="109"/>
      <c r="C2455" s="1096"/>
      <c r="D2455" s="94"/>
      <c r="E2455" s="96"/>
      <c r="F2455" s="128"/>
      <c r="G2455" s="109"/>
      <c r="H2455" s="1098"/>
      <c r="I2455" s="94"/>
      <c r="J2455" s="96"/>
      <c r="K2455" s="128"/>
      <c r="L2455" s="109"/>
      <c r="M2455" s="1099"/>
      <c r="N2455" s="94"/>
      <c r="O2455" s="96"/>
      <c r="P2455" s="128"/>
    </row>
    <row r="2456" spans="1:16">
      <c r="A2456" s="105"/>
      <c r="B2456" s="110"/>
      <c r="C2456" s="1096"/>
      <c r="D2456" s="217"/>
      <c r="E2456" s="114"/>
      <c r="F2456" s="216"/>
      <c r="G2456" s="110"/>
      <c r="H2456" s="1098"/>
      <c r="I2456" s="113"/>
      <c r="J2456" s="114"/>
      <c r="K2456" s="216"/>
      <c r="L2456" s="110"/>
      <c r="M2456" s="1099"/>
      <c r="N2456" s="113"/>
      <c r="O2456" s="114"/>
      <c r="P2456" s="216"/>
    </row>
    <row r="2457" spans="1:16">
      <c r="A2457" s="105"/>
      <c r="B2457" s="109"/>
      <c r="C2457" s="1096"/>
      <c r="D2457" s="217"/>
      <c r="E2457" s="114"/>
      <c r="F2457" s="216"/>
      <c r="G2457" s="109"/>
      <c r="H2457" s="1098"/>
      <c r="I2457" s="113"/>
      <c r="J2457" s="114"/>
      <c r="K2457" s="216"/>
      <c r="L2457" s="109"/>
      <c r="M2457" s="1099"/>
      <c r="N2457" s="113"/>
      <c r="O2457" s="114"/>
      <c r="P2457" s="216"/>
    </row>
    <row r="2458" spans="1:16" ht="17.25" thickBot="1">
      <c r="A2458" s="105"/>
      <c r="B2458" s="110"/>
      <c r="C2458" s="1097"/>
      <c r="D2458" s="129"/>
      <c r="E2458" s="130"/>
      <c r="F2458" s="104"/>
      <c r="G2458" s="110"/>
      <c r="H2458" s="1127"/>
      <c r="I2458" s="113"/>
      <c r="J2458" s="130"/>
      <c r="K2458" s="104"/>
      <c r="L2458" s="110"/>
      <c r="M2458" s="1126"/>
      <c r="N2458" s="113"/>
      <c r="O2458" s="131"/>
      <c r="P2458" s="127"/>
    </row>
    <row r="2459" spans="1:16">
      <c r="A2459" s="132"/>
      <c r="B2459" s="109"/>
      <c r="C2459" s="1095" t="s">
        <v>696</v>
      </c>
      <c r="D2459" s="118" t="s">
        <v>136</v>
      </c>
      <c r="E2459" s="133" t="s">
        <v>137</v>
      </c>
      <c r="F2459" s="125"/>
      <c r="G2459" s="109"/>
      <c r="H2459" s="1118" t="s">
        <v>135</v>
      </c>
      <c r="I2459" s="118" t="s">
        <v>136</v>
      </c>
      <c r="J2459" s="133" t="s">
        <v>137</v>
      </c>
      <c r="K2459" s="125"/>
      <c r="L2459" s="109"/>
      <c r="M2459" s="1120" t="s">
        <v>135</v>
      </c>
      <c r="N2459" s="118" t="s">
        <v>136</v>
      </c>
      <c r="O2459" s="133" t="s">
        <v>137</v>
      </c>
      <c r="P2459" s="125"/>
    </row>
    <row r="2460" spans="1:16">
      <c r="A2460" s="132"/>
      <c r="B2460" s="110"/>
      <c r="C2460" s="1096"/>
      <c r="D2460" s="94" t="s">
        <v>141</v>
      </c>
      <c r="E2460" s="96" t="s">
        <v>142</v>
      </c>
      <c r="F2460" s="134"/>
      <c r="G2460" s="110"/>
      <c r="H2460" s="1098"/>
      <c r="I2460" s="94" t="s">
        <v>141</v>
      </c>
      <c r="J2460" s="96" t="s">
        <v>142</v>
      </c>
      <c r="K2460" s="134"/>
      <c r="L2460" s="110"/>
      <c r="M2460" s="1099"/>
      <c r="N2460" s="94" t="s">
        <v>141</v>
      </c>
      <c r="O2460" s="96" t="s">
        <v>142</v>
      </c>
      <c r="P2460" s="134"/>
    </row>
    <row r="2461" spans="1:16">
      <c r="A2461" s="132"/>
      <c r="B2461" s="135"/>
      <c r="C2461" s="1096"/>
      <c r="D2461" s="94" t="s">
        <v>145</v>
      </c>
      <c r="E2461" s="96" t="s">
        <v>146</v>
      </c>
      <c r="F2461" s="97"/>
      <c r="G2461" s="135"/>
      <c r="H2461" s="1098"/>
      <c r="I2461" s="94" t="s">
        <v>145</v>
      </c>
      <c r="J2461" s="96" t="s">
        <v>146</v>
      </c>
      <c r="K2461" s="97"/>
      <c r="L2461" s="135"/>
      <c r="M2461" s="1099"/>
      <c r="N2461" s="94" t="s">
        <v>145</v>
      </c>
      <c r="O2461" s="96" t="s">
        <v>146</v>
      </c>
      <c r="P2461" s="97"/>
    </row>
    <row r="2462" spans="1:16">
      <c r="A2462" s="132"/>
      <c r="B2462" s="110"/>
      <c r="C2462" s="1096"/>
      <c r="D2462" s="94" t="s">
        <v>147</v>
      </c>
      <c r="E2462" s="96" t="s">
        <v>148</v>
      </c>
      <c r="F2462" s="104"/>
      <c r="G2462" s="110"/>
      <c r="H2462" s="1098"/>
      <c r="I2462" s="94" t="s">
        <v>147</v>
      </c>
      <c r="J2462" s="96" t="s">
        <v>148</v>
      </c>
      <c r="K2462" s="104"/>
      <c r="L2462" s="110"/>
      <c r="M2462" s="1099"/>
      <c r="N2462" s="94" t="s">
        <v>147</v>
      </c>
      <c r="O2462" s="96" t="s">
        <v>148</v>
      </c>
      <c r="P2462" s="104"/>
    </row>
    <row r="2463" spans="1:16">
      <c r="A2463" s="132"/>
      <c r="B2463" s="135"/>
      <c r="C2463" s="1096"/>
      <c r="D2463" s="94"/>
      <c r="E2463" s="114"/>
      <c r="F2463" s="136"/>
      <c r="G2463" s="135"/>
      <c r="H2463" s="1098"/>
      <c r="I2463" s="94"/>
      <c r="J2463" s="114"/>
      <c r="K2463" s="136"/>
      <c r="L2463" s="135"/>
      <c r="M2463" s="1099"/>
      <c r="N2463" s="94"/>
      <c r="O2463" s="114"/>
      <c r="P2463" s="136"/>
    </row>
    <row r="2464" spans="1:16">
      <c r="A2464" s="132"/>
      <c r="B2464" s="110"/>
      <c r="C2464" s="1096"/>
      <c r="D2464" s="94"/>
      <c r="E2464" s="96"/>
      <c r="F2464" s="97"/>
      <c r="G2464" s="110"/>
      <c r="H2464" s="1098"/>
      <c r="I2464" s="94"/>
      <c r="J2464" s="96"/>
      <c r="K2464" s="97"/>
      <c r="L2464" s="110"/>
      <c r="M2464" s="1099"/>
      <c r="N2464" s="94"/>
      <c r="O2464" s="96"/>
      <c r="P2464" s="97"/>
    </row>
    <row r="2465" spans="1:16">
      <c r="A2465" s="132"/>
      <c r="B2465" s="135"/>
      <c r="C2465" s="1096"/>
      <c r="D2465" s="94"/>
      <c r="E2465" s="114"/>
      <c r="F2465" s="136"/>
      <c r="G2465" s="135"/>
      <c r="H2465" s="1098"/>
      <c r="I2465" s="94"/>
      <c r="J2465" s="114"/>
      <c r="K2465" s="136"/>
      <c r="L2465" s="135"/>
      <c r="M2465" s="1099"/>
      <c r="N2465" s="94"/>
      <c r="O2465" s="114"/>
      <c r="P2465" s="136"/>
    </row>
    <row r="2466" spans="1:16">
      <c r="A2466" s="132"/>
      <c r="B2466" s="110"/>
      <c r="C2466" s="1096"/>
      <c r="D2466" s="94"/>
      <c r="E2466" s="96"/>
      <c r="F2466" s="97"/>
      <c r="G2466" s="110"/>
      <c r="H2466" s="1098"/>
      <c r="I2466" s="94"/>
      <c r="J2466" s="96"/>
      <c r="K2466" s="97"/>
      <c r="L2466" s="110"/>
      <c r="M2466" s="1099"/>
      <c r="N2466" s="94"/>
      <c r="O2466" s="96"/>
      <c r="P2466" s="97"/>
    </row>
    <row r="2467" spans="1:16">
      <c r="A2467" s="132"/>
      <c r="B2467" s="135"/>
      <c r="C2467" s="1096"/>
      <c r="D2467" s="94"/>
      <c r="E2467" s="96"/>
      <c r="F2467" s="97"/>
      <c r="G2467" s="135"/>
      <c r="H2467" s="1098"/>
      <c r="I2467" s="94"/>
      <c r="J2467" s="96"/>
      <c r="K2467" s="97"/>
      <c r="L2467" s="135"/>
      <c r="M2467" s="1099"/>
      <c r="N2467" s="94"/>
      <c r="O2467" s="96"/>
      <c r="P2467" s="97"/>
    </row>
    <row r="2468" spans="1:16" ht="17.25" thickBot="1">
      <c r="A2468" s="132"/>
      <c r="B2468" s="110"/>
      <c r="C2468" s="1097"/>
      <c r="D2468" s="115"/>
      <c r="E2468" s="116"/>
      <c r="F2468" s="117"/>
      <c r="G2468" s="110"/>
      <c r="H2468" s="1127"/>
      <c r="I2468" s="115"/>
      <c r="J2468" s="130"/>
      <c r="K2468" s="104"/>
      <c r="L2468" s="110"/>
      <c r="M2468" s="1126"/>
      <c r="N2468" s="115"/>
      <c r="O2468" s="130"/>
      <c r="P2468" s="104"/>
    </row>
    <row r="2469" spans="1:16">
      <c r="A2469" s="132"/>
      <c r="B2469" s="135"/>
      <c r="C2469" s="1095" t="s">
        <v>697</v>
      </c>
      <c r="D2469" s="137" t="s">
        <v>150</v>
      </c>
      <c r="E2469" s="138"/>
      <c r="F2469" s="139" t="s">
        <v>151</v>
      </c>
      <c r="G2469" s="135"/>
      <c r="H2469" s="1118" t="s">
        <v>149</v>
      </c>
      <c r="I2469" s="137" t="s">
        <v>150</v>
      </c>
      <c r="J2469" s="138"/>
      <c r="K2469" s="139" t="s">
        <v>151</v>
      </c>
      <c r="L2469" s="135"/>
      <c r="M2469" s="1120" t="s">
        <v>149</v>
      </c>
      <c r="N2469" s="137" t="s">
        <v>150</v>
      </c>
      <c r="O2469" s="138"/>
      <c r="P2469" s="139" t="s">
        <v>151</v>
      </c>
    </row>
    <row r="2470" spans="1:16">
      <c r="A2470" s="132"/>
      <c r="B2470" s="110"/>
      <c r="C2470" s="1096"/>
      <c r="D2470" s="120"/>
      <c r="E2470" s="121"/>
      <c r="F2470" s="140"/>
      <c r="G2470" s="110"/>
      <c r="H2470" s="1098"/>
      <c r="I2470" s="94"/>
      <c r="J2470" s="96"/>
      <c r="K2470" s="97"/>
      <c r="L2470" s="110"/>
      <c r="M2470" s="1099"/>
      <c r="N2470" s="94"/>
      <c r="O2470" s="96"/>
      <c r="P2470" s="97"/>
    </row>
    <row r="2471" spans="1:16">
      <c r="A2471" s="132"/>
      <c r="B2471" s="135"/>
      <c r="C2471" s="1096"/>
      <c r="D2471" s="94"/>
      <c r="E2471" s="96"/>
      <c r="F2471" s="97"/>
      <c r="G2471" s="135"/>
      <c r="H2471" s="1098"/>
      <c r="I2471" s="94"/>
      <c r="J2471" s="96"/>
      <c r="K2471" s="97"/>
      <c r="L2471" s="135"/>
      <c r="M2471" s="1099"/>
      <c r="N2471" s="94"/>
      <c r="O2471" s="96"/>
      <c r="P2471" s="97"/>
    </row>
    <row r="2472" spans="1:16">
      <c r="A2472" s="132"/>
      <c r="B2472" s="110"/>
      <c r="C2472" s="1096"/>
      <c r="D2472" s="113"/>
      <c r="E2472" s="114"/>
      <c r="F2472" s="104"/>
      <c r="G2472" s="110"/>
      <c r="H2472" s="1098"/>
      <c r="I2472" s="113"/>
      <c r="J2472" s="114"/>
      <c r="K2472" s="104"/>
      <c r="L2472" s="110"/>
      <c r="M2472" s="1099"/>
      <c r="N2472" s="113"/>
      <c r="O2472" s="114"/>
      <c r="P2472" s="104"/>
    </row>
    <row r="2473" spans="1:16">
      <c r="A2473" s="1122"/>
      <c r="B2473" s="135"/>
      <c r="C2473" s="1096"/>
      <c r="D2473" s="94"/>
      <c r="E2473" s="96"/>
      <c r="F2473" s="97"/>
      <c r="G2473" s="135"/>
      <c r="H2473" s="1098"/>
      <c r="I2473" s="94"/>
      <c r="J2473" s="96"/>
      <c r="K2473" s="97"/>
      <c r="L2473" s="135"/>
      <c r="M2473" s="1099"/>
      <c r="N2473" s="94"/>
      <c r="O2473" s="96"/>
      <c r="P2473" s="97"/>
    </row>
    <row r="2474" spans="1:16">
      <c r="A2474" s="1122"/>
      <c r="B2474" s="110"/>
      <c r="C2474" s="1096"/>
      <c r="D2474" s="94"/>
      <c r="E2474" s="96"/>
      <c r="F2474" s="97"/>
      <c r="G2474" s="110"/>
      <c r="H2474" s="1098"/>
      <c r="I2474" s="94"/>
      <c r="J2474" s="96"/>
      <c r="K2474" s="97"/>
      <c r="L2474" s="110"/>
      <c r="M2474" s="1099"/>
      <c r="N2474" s="94"/>
      <c r="O2474" s="96"/>
      <c r="P2474" s="97"/>
    </row>
    <row r="2475" spans="1:16">
      <c r="A2475" s="1122"/>
      <c r="B2475" s="135"/>
      <c r="C2475" s="1096"/>
      <c r="D2475" s="113"/>
      <c r="E2475" s="114"/>
      <c r="F2475" s="104"/>
      <c r="G2475" s="135"/>
      <c r="H2475" s="1098"/>
      <c r="I2475" s="113"/>
      <c r="J2475" s="114"/>
      <c r="K2475" s="104"/>
      <c r="L2475" s="135"/>
      <c r="M2475" s="1099"/>
      <c r="N2475" s="113"/>
      <c r="O2475" s="114"/>
      <c r="P2475" s="104"/>
    </row>
    <row r="2476" spans="1:16" ht="17.25" thickBot="1">
      <c r="A2476" s="1123"/>
      <c r="B2476" s="141"/>
      <c r="C2476" s="1117"/>
      <c r="D2476" s="142"/>
      <c r="E2476" s="143"/>
      <c r="F2476" s="144"/>
      <c r="G2476" s="141"/>
      <c r="H2476" s="1119"/>
      <c r="I2476" s="142"/>
      <c r="J2476" s="143"/>
      <c r="K2476" s="144"/>
      <c r="L2476" s="141"/>
      <c r="M2476" s="1121"/>
      <c r="N2476" s="142"/>
      <c r="O2476" s="143"/>
      <c r="P2476" s="144"/>
    </row>
    <row r="2477" spans="1:16" s="146" customFormat="1" ht="27" customHeight="1" thickTop="1" thickBot="1">
      <c r="A2477" s="145"/>
      <c r="B2477" s="1124" t="s">
        <v>152</v>
      </c>
      <c r="C2477" s="1124"/>
      <c r="D2477" s="1124"/>
      <c r="E2477" s="1124"/>
      <c r="F2477" s="1124"/>
      <c r="G2477" s="1125" t="s">
        <v>153</v>
      </c>
      <c r="H2477" s="1125"/>
      <c r="I2477" s="1125"/>
      <c r="J2477" s="1125"/>
      <c r="K2477" s="1125"/>
      <c r="L2477" s="1125"/>
      <c r="M2477" s="1125"/>
      <c r="N2477" s="1128" t="s">
        <v>154</v>
      </c>
      <c r="O2477" s="1128"/>
      <c r="P2477" s="1128"/>
    </row>
    <row r="2478" spans="1:16" s="159" customFormat="1" ht="21.75" customHeight="1" thickTop="1" thickBot="1">
      <c r="A2478" s="147" t="s">
        <v>0</v>
      </c>
      <c r="B2478" s="148"/>
      <c r="C2478" s="149" t="s">
        <v>155</v>
      </c>
      <c r="D2478" s="150" t="s">
        <v>156</v>
      </c>
      <c r="E2478" s="151" t="s">
        <v>157</v>
      </c>
      <c r="F2478" s="152" t="s">
        <v>158</v>
      </c>
      <c r="G2478" s="153" t="s">
        <v>159</v>
      </c>
      <c r="H2478" s="154" t="s">
        <v>150</v>
      </c>
      <c r="I2478" s="155" t="s">
        <v>156</v>
      </c>
      <c r="J2478" s="155" t="s">
        <v>157</v>
      </c>
      <c r="K2478" s="155" t="s">
        <v>158</v>
      </c>
      <c r="L2478" s="154" t="s">
        <v>160</v>
      </c>
      <c r="M2478" s="156" t="s">
        <v>161</v>
      </c>
      <c r="N2478" s="157" t="s">
        <v>155</v>
      </c>
      <c r="O2478" s="151" t="s">
        <v>157</v>
      </c>
      <c r="P2478" s="158" t="s">
        <v>158</v>
      </c>
    </row>
    <row r="2479" spans="1:16" s="172" customFormat="1" ht="17.25" thickTop="1">
      <c r="A2479" s="1137">
        <f>A2393</f>
        <v>46166</v>
      </c>
      <c r="B2479" s="1132" t="s">
        <v>698</v>
      </c>
      <c r="C2479" s="160" t="s">
        <v>879</v>
      </c>
      <c r="D2479" s="161" t="s">
        <v>147</v>
      </c>
      <c r="E2479" s="162" t="s">
        <v>137</v>
      </c>
      <c r="F2479" s="163" t="s">
        <v>1497</v>
      </c>
      <c r="G2479" s="164"/>
      <c r="H2479" s="165"/>
      <c r="I2479" s="166"/>
      <c r="J2479" s="166"/>
      <c r="K2479" s="167"/>
      <c r="L2479" s="168"/>
      <c r="M2479" s="169"/>
      <c r="N2479" s="170"/>
      <c r="O2479" s="166"/>
      <c r="P2479" s="171"/>
    </row>
    <row r="2480" spans="1:16" s="172" customFormat="1">
      <c r="A2480" s="1138"/>
      <c r="B2480" s="1133"/>
      <c r="C2480" s="173"/>
      <c r="D2480" s="174"/>
      <c r="E2480" s="175"/>
      <c r="F2480" s="176"/>
      <c r="G2480" s="173"/>
      <c r="H2480" s="177"/>
      <c r="I2480" s="175"/>
      <c r="J2480" s="175"/>
      <c r="K2480" s="178"/>
      <c r="L2480" s="179"/>
      <c r="M2480" s="180"/>
      <c r="N2480" s="181"/>
      <c r="O2480" s="175"/>
      <c r="P2480" s="182"/>
    </row>
    <row r="2481" spans="1:16" s="172" customFormat="1">
      <c r="A2481" s="1138"/>
      <c r="B2481" s="1133"/>
      <c r="C2481" s="173"/>
      <c r="D2481" s="174"/>
      <c r="E2481" s="175"/>
      <c r="F2481" s="176"/>
      <c r="G2481" s="173"/>
      <c r="H2481" s="183"/>
      <c r="I2481" s="175"/>
      <c r="J2481" s="175"/>
      <c r="K2481" s="178"/>
      <c r="L2481" s="184"/>
      <c r="M2481" s="180"/>
      <c r="N2481" s="181"/>
      <c r="O2481" s="175"/>
      <c r="P2481" s="182"/>
    </row>
    <row r="2482" spans="1:16" s="172" customFormat="1">
      <c r="A2482" s="1138"/>
      <c r="B2482" s="1133"/>
      <c r="C2482" s="173"/>
      <c r="D2482" s="218"/>
      <c r="E2482" s="175"/>
      <c r="F2482" s="176"/>
      <c r="G2482" s="173"/>
      <c r="H2482" s="183"/>
      <c r="I2482" s="175"/>
      <c r="J2482" s="175"/>
      <c r="K2482" s="187"/>
      <c r="L2482" s="184"/>
      <c r="M2482" s="180"/>
      <c r="N2482" s="181"/>
      <c r="O2482" s="175"/>
      <c r="P2482" s="182"/>
    </row>
    <row r="2483" spans="1:16" s="172" customFormat="1">
      <c r="A2483" s="1138"/>
      <c r="B2483" s="1133"/>
      <c r="C2483" s="173"/>
      <c r="D2483" s="185"/>
      <c r="E2483" s="175"/>
      <c r="F2483" s="182"/>
      <c r="G2483" s="173"/>
      <c r="H2483" s="186"/>
      <c r="I2483" s="175"/>
      <c r="J2483" s="175"/>
      <c r="K2483" s="187"/>
      <c r="L2483" s="184"/>
      <c r="M2483" s="180"/>
      <c r="N2483" s="181"/>
      <c r="O2483" s="175"/>
      <c r="P2483" s="182"/>
    </row>
    <row r="2484" spans="1:16" s="172" customFormat="1">
      <c r="A2484" s="1138"/>
      <c r="B2484" s="1133"/>
      <c r="C2484" s="173"/>
      <c r="D2484" s="174"/>
      <c r="E2484" s="175"/>
      <c r="F2484" s="188"/>
      <c r="G2484" s="198"/>
      <c r="H2484" s="183"/>
      <c r="I2484" s="191"/>
      <c r="J2484" s="175"/>
      <c r="K2484" s="178"/>
      <c r="L2484" s="189"/>
      <c r="M2484" s="190"/>
      <c r="N2484" s="181"/>
      <c r="O2484" s="175"/>
      <c r="P2484" s="182"/>
    </row>
    <row r="2485" spans="1:16" s="172" customFormat="1">
      <c r="A2485" s="1138"/>
      <c r="B2485" s="1133"/>
      <c r="C2485" s="173"/>
      <c r="D2485" s="174"/>
      <c r="E2485" s="175"/>
      <c r="F2485" s="182"/>
      <c r="G2485" s="173"/>
      <c r="H2485" s="183"/>
      <c r="I2485" s="191"/>
      <c r="J2485" s="175"/>
      <c r="K2485" s="178"/>
      <c r="L2485" s="184"/>
      <c r="M2485" s="180"/>
      <c r="N2485" s="181"/>
      <c r="O2485" s="175"/>
      <c r="P2485" s="182"/>
    </row>
    <row r="2486" spans="1:16" s="172" customFormat="1">
      <c r="A2486" s="1138"/>
      <c r="B2486" s="1133"/>
      <c r="C2486" s="173"/>
      <c r="D2486" s="174"/>
      <c r="E2486" s="175"/>
      <c r="F2486" s="182"/>
      <c r="G2486" s="219"/>
      <c r="H2486" s="183"/>
      <c r="I2486" s="175"/>
      <c r="J2486" s="175"/>
      <c r="K2486" s="178"/>
      <c r="L2486" s="184"/>
      <c r="M2486" s="180"/>
      <c r="N2486" s="181"/>
      <c r="O2486" s="175"/>
      <c r="P2486" s="182"/>
    </row>
    <row r="2487" spans="1:16" s="172" customFormat="1">
      <c r="A2487" s="1138"/>
      <c r="B2487" s="1133"/>
      <c r="C2487" s="173"/>
      <c r="D2487" s="174"/>
      <c r="E2487" s="175"/>
      <c r="F2487" s="188"/>
      <c r="G2487" s="173"/>
      <c r="H2487" s="183"/>
      <c r="I2487" s="191"/>
      <c r="J2487" s="175"/>
      <c r="K2487" s="178"/>
      <c r="L2487" s="184"/>
      <c r="M2487" s="180"/>
      <c r="N2487" s="181"/>
      <c r="O2487" s="175"/>
      <c r="P2487" s="182"/>
    </row>
    <row r="2488" spans="1:16" s="172" customFormat="1">
      <c r="A2488" s="1138"/>
      <c r="B2488" s="1133"/>
      <c r="C2488" s="173"/>
      <c r="D2488" s="174"/>
      <c r="E2488" s="175"/>
      <c r="F2488" s="182"/>
      <c r="G2488" s="173"/>
      <c r="H2488" s="183"/>
      <c r="I2488" s="191"/>
      <c r="J2488" s="175"/>
      <c r="K2488" s="178"/>
      <c r="L2488" s="184"/>
      <c r="M2488" s="180"/>
      <c r="N2488" s="181"/>
      <c r="O2488" s="175"/>
      <c r="P2488" s="182"/>
    </row>
    <row r="2489" spans="1:16" s="172" customFormat="1">
      <c r="A2489" s="1138"/>
      <c r="B2489" s="1133"/>
      <c r="C2489" s="192"/>
      <c r="D2489" s="193"/>
      <c r="E2489" s="194"/>
      <c r="F2489" s="195"/>
      <c r="G2489" s="173"/>
      <c r="H2489" s="177"/>
      <c r="I2489" s="175"/>
      <c r="J2489" s="175"/>
      <c r="K2489" s="178"/>
      <c r="L2489" s="184"/>
      <c r="M2489" s="180"/>
      <c r="N2489" s="196"/>
      <c r="O2489" s="194"/>
      <c r="P2489" s="195"/>
    </row>
    <row r="2490" spans="1:16" s="172" customFormat="1">
      <c r="A2490" s="1138"/>
      <c r="B2490" s="1133"/>
      <c r="C2490" s="192"/>
      <c r="D2490" s="193"/>
      <c r="E2490" s="194"/>
      <c r="F2490" s="195"/>
      <c r="G2490" s="198"/>
      <c r="H2490" s="183"/>
      <c r="I2490" s="191"/>
      <c r="J2490" s="175"/>
      <c r="K2490" s="178"/>
      <c r="L2490" s="184"/>
      <c r="M2490" s="180"/>
      <c r="N2490" s="196"/>
      <c r="O2490" s="194"/>
      <c r="P2490" s="195"/>
    </row>
    <row r="2491" spans="1:16" s="172" customFormat="1">
      <c r="A2491" s="1138"/>
      <c r="B2491" s="1133"/>
      <c r="C2491" s="192"/>
      <c r="D2491" s="193"/>
      <c r="E2491" s="194"/>
      <c r="F2491" s="195"/>
      <c r="G2491" s="173"/>
      <c r="H2491" s="199"/>
      <c r="I2491" s="191"/>
      <c r="J2491" s="200"/>
      <c r="K2491" s="197"/>
      <c r="L2491" s="184"/>
      <c r="M2491" s="180"/>
      <c r="N2491" s="196"/>
      <c r="O2491" s="194"/>
      <c r="P2491" s="195"/>
    </row>
    <row r="2492" spans="1:16" s="172" customFormat="1">
      <c r="A2492" s="1138"/>
      <c r="B2492" s="1133"/>
      <c r="C2492" s="192"/>
      <c r="D2492" s="193"/>
      <c r="E2492" s="194"/>
      <c r="F2492" s="195"/>
      <c r="G2492" s="173"/>
      <c r="H2492" s="201"/>
      <c r="I2492" s="175"/>
      <c r="J2492" s="175"/>
      <c r="K2492" s="178"/>
      <c r="L2492" s="184"/>
      <c r="M2492" s="180"/>
      <c r="N2492" s="196"/>
      <c r="O2492" s="194"/>
      <c r="P2492" s="195"/>
    </row>
    <row r="2493" spans="1:16" s="172" customFormat="1">
      <c r="A2493" s="1138"/>
      <c r="B2493" s="1133"/>
      <c r="C2493" s="192"/>
      <c r="D2493" s="193"/>
      <c r="E2493" s="194"/>
      <c r="F2493" s="195"/>
      <c r="G2493" s="198"/>
      <c r="H2493" s="183"/>
      <c r="I2493" s="200"/>
      <c r="J2493" s="200"/>
      <c r="K2493" s="197"/>
      <c r="L2493" s="184"/>
      <c r="M2493" s="180"/>
      <c r="N2493" s="196"/>
      <c r="O2493" s="194"/>
      <c r="P2493" s="195"/>
    </row>
    <row r="2494" spans="1:16" s="172" customFormat="1">
      <c r="A2494" s="1138"/>
      <c r="B2494" s="1133"/>
      <c r="C2494" s="192"/>
      <c r="D2494" s="193"/>
      <c r="E2494" s="194"/>
      <c r="F2494" s="195"/>
      <c r="G2494" s="173"/>
      <c r="H2494" s="183"/>
      <c r="I2494" s="200"/>
      <c r="J2494" s="200"/>
      <c r="K2494" s="197"/>
      <c r="L2494" s="179"/>
      <c r="M2494" s="180"/>
      <c r="N2494" s="196"/>
      <c r="O2494" s="194"/>
      <c r="P2494" s="195"/>
    </row>
    <row r="2495" spans="1:16" s="172" customFormat="1">
      <c r="A2495" s="1138"/>
      <c r="B2495" s="1133"/>
      <c r="C2495" s="192"/>
      <c r="D2495" s="193"/>
      <c r="E2495" s="194"/>
      <c r="F2495" s="195"/>
      <c r="G2495" s="192"/>
      <c r="H2495" s="201"/>
      <c r="I2495" s="202"/>
      <c r="J2495" s="202"/>
      <c r="K2495" s="203"/>
      <c r="L2495" s="204"/>
      <c r="M2495" s="190"/>
      <c r="N2495" s="196"/>
      <c r="O2495" s="194"/>
      <c r="P2495" s="195"/>
    </row>
    <row r="2496" spans="1:16" s="172" customFormat="1">
      <c r="A2496" s="1138"/>
      <c r="B2496" s="1133"/>
      <c r="C2496" s="192"/>
      <c r="D2496" s="193"/>
      <c r="E2496" s="194"/>
      <c r="F2496" s="195"/>
      <c r="G2496" s="192"/>
      <c r="H2496" s="201"/>
      <c r="I2496" s="202"/>
      <c r="J2496" s="202"/>
      <c r="K2496" s="203"/>
      <c r="L2496" s="204"/>
      <c r="M2496" s="190"/>
      <c r="N2496" s="196"/>
      <c r="O2496" s="194"/>
      <c r="P2496" s="195"/>
    </row>
    <row r="2497" spans="1:16" s="172" customFormat="1">
      <c r="A2497" s="1138"/>
      <c r="B2497" s="1133"/>
      <c r="C2497" s="192"/>
      <c r="D2497" s="193"/>
      <c r="E2497" s="194"/>
      <c r="F2497" s="195"/>
      <c r="G2497" s="192"/>
      <c r="H2497" s="201"/>
      <c r="I2497" s="202"/>
      <c r="J2497" s="202"/>
      <c r="K2497" s="203"/>
      <c r="L2497" s="204"/>
      <c r="M2497" s="190"/>
      <c r="N2497" s="196"/>
      <c r="O2497" s="194"/>
      <c r="P2497" s="195"/>
    </row>
    <row r="2498" spans="1:16" s="172" customFormat="1" ht="17.25" thickBot="1">
      <c r="A2498" s="1139"/>
      <c r="B2498" s="1134"/>
      <c r="C2498" s="205"/>
      <c r="D2498" s="206"/>
      <c r="E2498" s="207"/>
      <c r="F2498" s="208"/>
      <c r="G2498" s="209"/>
      <c r="H2498" s="210"/>
      <c r="I2498" s="211"/>
      <c r="J2498" s="211"/>
      <c r="K2498" s="212"/>
      <c r="L2498" s="213"/>
      <c r="M2498" s="214"/>
      <c r="N2498" s="215"/>
      <c r="O2498" s="207"/>
      <c r="P2498" s="208"/>
    </row>
    <row r="2499" spans="1:16" s="71" customFormat="1" ht="18" customHeight="1" thickTop="1" thickBot="1">
      <c r="A2499" s="1135">
        <f>A2393+1</f>
        <v>46167</v>
      </c>
      <c r="B2499" s="90" t="s">
        <v>162</v>
      </c>
      <c r="C2499" s="1095" t="s">
        <v>693</v>
      </c>
      <c r="D2499" s="91" t="s">
        <v>114</v>
      </c>
      <c r="E2499" s="92" t="s">
        <v>164</v>
      </c>
      <c r="F2499" s="93"/>
      <c r="G2499" s="90" t="s">
        <v>162</v>
      </c>
      <c r="H2499" s="1098" t="s">
        <v>163</v>
      </c>
      <c r="I2499" s="91" t="s">
        <v>114</v>
      </c>
      <c r="J2499" s="92" t="s">
        <v>164</v>
      </c>
      <c r="K2499" s="93"/>
      <c r="L2499" s="90" t="s">
        <v>162</v>
      </c>
      <c r="M2499" s="1099" t="s">
        <v>163</v>
      </c>
      <c r="N2499" s="91" t="s">
        <v>114</v>
      </c>
      <c r="O2499" s="92" t="s">
        <v>164</v>
      </c>
      <c r="P2499" s="93"/>
    </row>
    <row r="2500" spans="1:16" ht="18" customHeight="1">
      <c r="A2500" s="1136"/>
      <c r="B2500" s="1100"/>
      <c r="C2500" s="1096"/>
      <c r="D2500" s="94" t="s">
        <v>116</v>
      </c>
      <c r="E2500" s="95" t="s">
        <v>142</v>
      </c>
      <c r="F2500" s="93"/>
      <c r="G2500" s="1100"/>
      <c r="H2500" s="1098"/>
      <c r="I2500" s="94" t="s">
        <v>116</v>
      </c>
      <c r="J2500" s="95" t="s">
        <v>142</v>
      </c>
      <c r="K2500" s="93"/>
      <c r="L2500" s="1100"/>
      <c r="M2500" s="1099"/>
      <c r="N2500" s="94" t="s">
        <v>116</v>
      </c>
      <c r="O2500" s="95" t="s">
        <v>142</v>
      </c>
      <c r="P2500" s="93"/>
    </row>
    <row r="2501" spans="1:16" ht="17.25" thickBot="1">
      <c r="A2501" s="1136"/>
      <c r="B2501" s="1101"/>
      <c r="C2501" s="1096"/>
      <c r="D2501" s="94" t="s">
        <v>165</v>
      </c>
      <c r="E2501" s="96" t="s">
        <v>166</v>
      </c>
      <c r="F2501" s="98"/>
      <c r="G2501" s="1101"/>
      <c r="H2501" s="1098"/>
      <c r="I2501" s="94" t="s">
        <v>165</v>
      </c>
      <c r="J2501" s="96" t="s">
        <v>166</v>
      </c>
      <c r="K2501" s="98"/>
      <c r="L2501" s="1101"/>
      <c r="M2501" s="1099"/>
      <c r="N2501" s="94" t="s">
        <v>165</v>
      </c>
      <c r="O2501" s="96" t="s">
        <v>166</v>
      </c>
      <c r="P2501" s="98"/>
    </row>
    <row r="2502" spans="1:16" ht="17.25" thickBot="1">
      <c r="A2502" s="1136"/>
      <c r="B2502" s="90" t="s">
        <v>167</v>
      </c>
      <c r="C2502" s="1096"/>
      <c r="D2502" s="94"/>
      <c r="E2502" s="96"/>
      <c r="F2502" s="97"/>
      <c r="G2502" s="90" t="s">
        <v>167</v>
      </c>
      <c r="H2502" s="1098"/>
      <c r="I2502" s="94" t="s">
        <v>120</v>
      </c>
      <c r="J2502" s="96" t="s">
        <v>148</v>
      </c>
      <c r="K2502" s="97"/>
      <c r="L2502" s="90" t="s">
        <v>167</v>
      </c>
      <c r="M2502" s="1099"/>
      <c r="N2502" s="94" t="s">
        <v>120</v>
      </c>
      <c r="O2502" s="96" t="s">
        <v>148</v>
      </c>
      <c r="P2502" s="97"/>
    </row>
    <row r="2503" spans="1:16">
      <c r="A2503" s="1136"/>
      <c r="B2503" s="1081"/>
      <c r="C2503" s="1096"/>
      <c r="D2503" s="94"/>
      <c r="E2503" s="96"/>
      <c r="F2503" s="97"/>
      <c r="G2503" s="1081"/>
      <c r="H2503" s="1098"/>
      <c r="I2503" s="94"/>
      <c r="J2503" s="96"/>
      <c r="K2503" s="97"/>
      <c r="L2503" s="1081"/>
      <c r="M2503" s="1099"/>
      <c r="N2503" s="94"/>
      <c r="O2503" s="96"/>
      <c r="P2503" s="97"/>
    </row>
    <row r="2504" spans="1:16">
      <c r="A2504" s="1136"/>
      <c r="B2504" s="1082"/>
      <c r="C2504" s="1096"/>
      <c r="D2504" s="94"/>
      <c r="E2504" s="96"/>
      <c r="F2504" s="97"/>
      <c r="G2504" s="1082"/>
      <c r="H2504" s="1098"/>
      <c r="I2504" s="94"/>
      <c r="J2504" s="96"/>
      <c r="K2504" s="97"/>
      <c r="L2504" s="1082"/>
      <c r="M2504" s="1099"/>
      <c r="N2504" s="94"/>
      <c r="O2504" s="96"/>
      <c r="P2504" s="97"/>
    </row>
    <row r="2505" spans="1:16">
      <c r="A2505" s="1136"/>
      <c r="B2505" s="1083"/>
      <c r="C2505" s="1096"/>
      <c r="D2505" s="94"/>
      <c r="E2505" s="96"/>
      <c r="F2505" s="93"/>
      <c r="G2505" s="1083"/>
      <c r="H2505" s="1098"/>
      <c r="I2505" s="94"/>
      <c r="J2505" s="96"/>
      <c r="K2505" s="93"/>
      <c r="L2505" s="1083"/>
      <c r="M2505" s="1099"/>
      <c r="N2505" s="94"/>
      <c r="O2505" s="96"/>
      <c r="P2505" s="93"/>
    </row>
    <row r="2506" spans="1:16">
      <c r="A2506" s="1136"/>
      <c r="B2506" s="1082"/>
      <c r="C2506" s="1096"/>
      <c r="D2506" s="94"/>
      <c r="E2506" s="96"/>
      <c r="F2506" s="99"/>
      <c r="G2506" s="1082"/>
      <c r="H2506" s="1098"/>
      <c r="I2506" s="94"/>
      <c r="J2506" s="96"/>
      <c r="K2506" s="99"/>
      <c r="L2506" s="1082"/>
      <c r="M2506" s="1099"/>
      <c r="N2506" s="94"/>
      <c r="O2506" s="96"/>
      <c r="P2506" s="93"/>
    </row>
    <row r="2507" spans="1:16">
      <c r="A2507" s="1136"/>
      <c r="B2507" s="1083"/>
      <c r="C2507" s="1096"/>
      <c r="D2507" s="94"/>
      <c r="E2507" s="96"/>
      <c r="F2507" s="102"/>
      <c r="G2507" s="1083"/>
      <c r="H2507" s="1098"/>
      <c r="I2507" s="94"/>
      <c r="J2507" s="96"/>
      <c r="K2507" s="102"/>
      <c r="L2507" s="1083"/>
      <c r="M2507" s="1099"/>
      <c r="N2507" s="94"/>
      <c r="O2507" s="96"/>
      <c r="P2507" s="99"/>
    </row>
    <row r="2508" spans="1:16" ht="17.25" thickBot="1">
      <c r="A2508" s="1136"/>
      <c r="B2508" s="1082"/>
      <c r="C2508" s="1096"/>
      <c r="D2508" s="94"/>
      <c r="E2508" s="96"/>
      <c r="F2508" s="99"/>
      <c r="G2508" s="1082"/>
      <c r="H2508" s="1098"/>
      <c r="I2508" s="94"/>
      <c r="J2508" s="96"/>
      <c r="K2508" s="99"/>
      <c r="L2508" s="1082"/>
      <c r="M2508" s="1099"/>
      <c r="N2508" s="94"/>
      <c r="O2508" s="96"/>
      <c r="P2508" s="99"/>
    </row>
    <row r="2509" spans="1:16" ht="17.25" thickBot="1">
      <c r="A2509" s="1136"/>
      <c r="B2509" s="100" t="s">
        <v>168</v>
      </c>
      <c r="C2509" s="1096"/>
      <c r="D2509" s="94"/>
      <c r="E2509" s="96"/>
      <c r="F2509" s="99"/>
      <c r="G2509" s="100" t="s">
        <v>168</v>
      </c>
      <c r="H2509" s="1098"/>
      <c r="I2509" s="94"/>
      <c r="J2509" s="96"/>
      <c r="K2509" s="99"/>
      <c r="L2509" s="100" t="s">
        <v>168</v>
      </c>
      <c r="M2509" s="1099"/>
      <c r="N2509" s="94"/>
      <c r="O2509" s="96"/>
      <c r="P2509" s="99"/>
    </row>
    <row r="2510" spans="1:16">
      <c r="A2510" s="1136"/>
      <c r="B2510" s="1111"/>
      <c r="C2510" s="1096"/>
      <c r="D2510" s="94"/>
      <c r="E2510" s="96"/>
      <c r="F2510" s="99"/>
      <c r="G2510" s="1111"/>
      <c r="H2510" s="1098"/>
      <c r="I2510" s="94"/>
      <c r="J2510" s="96"/>
      <c r="K2510" s="99"/>
      <c r="L2510" s="1111"/>
      <c r="M2510" s="1099"/>
      <c r="N2510" s="94"/>
      <c r="O2510" s="96"/>
      <c r="P2510" s="99"/>
    </row>
    <row r="2511" spans="1:16">
      <c r="A2511" s="1136"/>
      <c r="B2511" s="1112"/>
      <c r="C2511" s="1096"/>
      <c r="D2511" s="94"/>
      <c r="E2511" s="96"/>
      <c r="F2511" s="99"/>
      <c r="G2511" s="1112"/>
      <c r="H2511" s="1098"/>
      <c r="I2511" s="94"/>
      <c r="J2511" s="96"/>
      <c r="K2511" s="99"/>
      <c r="L2511" s="1112"/>
      <c r="M2511" s="1099"/>
      <c r="N2511" s="94"/>
      <c r="O2511" s="96"/>
      <c r="P2511" s="97"/>
    </row>
    <row r="2512" spans="1:16" ht="17.25" thickBot="1">
      <c r="A2512" s="1136"/>
      <c r="B2512" s="1113"/>
      <c r="C2512" s="1096"/>
      <c r="D2512" s="94"/>
      <c r="E2512" s="96"/>
      <c r="F2512" s="97"/>
      <c r="G2512" s="1113"/>
      <c r="H2512" s="1098"/>
      <c r="I2512" s="94"/>
      <c r="J2512" s="96"/>
      <c r="K2512" s="97"/>
      <c r="L2512" s="1113"/>
      <c r="M2512" s="1099"/>
      <c r="N2512" s="94"/>
      <c r="O2512" s="96"/>
      <c r="P2512" s="97"/>
    </row>
    <row r="2513" spans="1:16" ht="17.25" thickBot="1">
      <c r="A2513" s="1136"/>
      <c r="B2513" s="100" t="s">
        <v>123</v>
      </c>
      <c r="C2513" s="1096"/>
      <c r="D2513" s="94"/>
      <c r="E2513" s="96"/>
      <c r="F2513" s="97"/>
      <c r="G2513" s="100" t="s">
        <v>123</v>
      </c>
      <c r="H2513" s="1098"/>
      <c r="I2513" s="94"/>
      <c r="J2513" s="96"/>
      <c r="K2513" s="97"/>
      <c r="L2513" s="100" t="s">
        <v>123</v>
      </c>
      <c r="M2513" s="1099"/>
      <c r="N2513" s="94"/>
      <c r="O2513" s="96"/>
      <c r="P2513" s="97"/>
    </row>
    <row r="2514" spans="1:16">
      <c r="A2514" s="1136"/>
      <c r="B2514" s="1106"/>
      <c r="C2514" s="1096"/>
      <c r="D2514" s="94"/>
      <c r="E2514" s="96"/>
      <c r="F2514" s="97"/>
      <c r="G2514" s="1106"/>
      <c r="H2514" s="1098"/>
      <c r="I2514" s="94"/>
      <c r="J2514" s="96"/>
      <c r="K2514" s="97"/>
      <c r="L2514" s="1106"/>
      <c r="M2514" s="1099"/>
      <c r="N2514" s="94"/>
      <c r="O2514" s="96"/>
      <c r="P2514" s="97"/>
    </row>
    <row r="2515" spans="1:16">
      <c r="A2515" s="1136"/>
      <c r="B2515" s="1107"/>
      <c r="C2515" s="1096"/>
      <c r="D2515" s="94"/>
      <c r="E2515" s="96"/>
      <c r="F2515" s="97"/>
      <c r="G2515" s="1107"/>
      <c r="H2515" s="1098"/>
      <c r="I2515" s="94"/>
      <c r="J2515" s="96"/>
      <c r="K2515" s="97"/>
      <c r="L2515" s="1107"/>
      <c r="M2515" s="1099"/>
      <c r="N2515" s="94"/>
      <c r="O2515" s="96"/>
      <c r="P2515" s="97"/>
    </row>
    <row r="2516" spans="1:16" ht="17.25" thickBot="1">
      <c r="A2516" s="1136"/>
      <c r="B2516" s="1108"/>
      <c r="C2516" s="1096"/>
      <c r="D2516" s="94"/>
      <c r="E2516" s="96"/>
      <c r="F2516" s="97"/>
      <c r="G2516" s="1108"/>
      <c r="H2516" s="1098"/>
      <c r="I2516" s="94"/>
      <c r="J2516" s="96"/>
      <c r="K2516" s="97"/>
      <c r="L2516" s="1108"/>
      <c r="M2516" s="1099"/>
      <c r="N2516" s="94"/>
      <c r="O2516" s="96"/>
      <c r="P2516" s="97"/>
    </row>
    <row r="2517" spans="1:16">
      <c r="A2517" s="1136"/>
      <c r="B2517" s="1109" t="s">
        <v>124</v>
      </c>
      <c r="C2517" s="1096"/>
      <c r="D2517" s="94"/>
      <c r="E2517" s="96"/>
      <c r="F2517" s="97"/>
      <c r="G2517" s="1109" t="s">
        <v>124</v>
      </c>
      <c r="H2517" s="1098"/>
      <c r="I2517" s="94"/>
      <c r="J2517" s="96"/>
      <c r="K2517" s="97"/>
      <c r="L2517" s="1109" t="s">
        <v>124</v>
      </c>
      <c r="M2517" s="1099"/>
      <c r="N2517" s="94"/>
      <c r="O2517" s="96"/>
      <c r="P2517" s="97"/>
    </row>
    <row r="2518" spans="1:16" ht="17.25" thickBot="1">
      <c r="A2518" s="1136"/>
      <c r="B2518" s="1110"/>
      <c r="C2518" s="1096"/>
      <c r="D2518" s="94"/>
      <c r="E2518" s="96"/>
      <c r="F2518" s="97"/>
      <c r="G2518" s="1110"/>
      <c r="H2518" s="1098"/>
      <c r="I2518" s="94"/>
      <c r="J2518" s="96"/>
      <c r="K2518" s="97"/>
      <c r="L2518" s="1110"/>
      <c r="M2518" s="1099"/>
      <c r="N2518" s="94"/>
      <c r="O2518" s="96"/>
      <c r="P2518" s="93"/>
    </row>
    <row r="2519" spans="1:16" ht="17.25" thickTop="1">
      <c r="A2519" s="1136"/>
      <c r="B2519" s="1102" t="s">
        <v>125</v>
      </c>
      <c r="C2519" s="1096"/>
      <c r="D2519" s="94"/>
      <c r="E2519" s="96"/>
      <c r="F2519" s="93"/>
      <c r="G2519" s="1102" t="s">
        <v>125</v>
      </c>
      <c r="H2519" s="1098"/>
      <c r="I2519" s="94"/>
      <c r="J2519" s="96"/>
      <c r="K2519" s="93"/>
      <c r="L2519" s="1102" t="s">
        <v>125</v>
      </c>
      <c r="M2519" s="1099"/>
      <c r="N2519" s="94"/>
      <c r="O2519" s="96"/>
      <c r="P2519" s="97"/>
    </row>
    <row r="2520" spans="1:16" ht="17.25" thickBot="1">
      <c r="A2520" s="1136"/>
      <c r="B2520" s="1103"/>
      <c r="C2520" s="1096"/>
      <c r="D2520" s="94"/>
      <c r="E2520" s="96"/>
      <c r="F2520" s="93"/>
      <c r="G2520" s="1103"/>
      <c r="H2520" s="1098"/>
      <c r="I2520" s="94"/>
      <c r="J2520" s="96"/>
      <c r="K2520" s="93"/>
      <c r="L2520" s="1103"/>
      <c r="M2520" s="1099"/>
      <c r="N2520" s="94"/>
      <c r="O2520" s="96"/>
      <c r="P2520" s="101"/>
    </row>
    <row r="2521" spans="1:16">
      <c r="A2521" s="1136"/>
      <c r="B2521" s="1104"/>
      <c r="C2521" s="1096"/>
      <c r="D2521" s="94"/>
      <c r="E2521" s="96"/>
      <c r="F2521" s="97"/>
      <c r="G2521" s="1104"/>
      <c r="H2521" s="1098"/>
      <c r="I2521" s="94"/>
      <c r="J2521" s="96"/>
      <c r="K2521" s="97"/>
      <c r="L2521" s="1104"/>
      <c r="M2521" s="1099"/>
      <c r="N2521" s="94"/>
      <c r="O2521" s="96"/>
      <c r="P2521" s="103"/>
    </row>
    <row r="2522" spans="1:16" ht="17.25" thickBot="1">
      <c r="A2522" s="1136"/>
      <c r="B2522" s="1105"/>
      <c r="C2522" s="1096"/>
      <c r="D2522" s="94"/>
      <c r="E2522" s="96"/>
      <c r="F2522" s="97"/>
      <c r="G2522" s="1105"/>
      <c r="H2522" s="1098"/>
      <c r="I2522" s="94"/>
      <c r="J2522" s="96"/>
      <c r="K2522" s="97"/>
      <c r="L2522" s="1105"/>
      <c r="M2522" s="1099"/>
      <c r="N2522" s="94"/>
      <c r="O2522" s="96"/>
      <c r="P2522" s="104"/>
    </row>
    <row r="2523" spans="1:16">
      <c r="A2523" s="1136"/>
      <c r="B2523" s="1116" t="s">
        <v>126</v>
      </c>
      <c r="C2523" s="1096"/>
      <c r="D2523" s="94"/>
      <c r="E2523" s="96"/>
      <c r="F2523" s="93"/>
      <c r="G2523" s="1116" t="s">
        <v>126</v>
      </c>
      <c r="H2523" s="1098"/>
      <c r="I2523" s="94"/>
      <c r="J2523" s="96"/>
      <c r="K2523" s="93"/>
      <c r="L2523" s="1116" t="s">
        <v>126</v>
      </c>
      <c r="M2523" s="1099"/>
      <c r="N2523" s="94"/>
      <c r="O2523" s="96"/>
      <c r="P2523" s="99"/>
    </row>
    <row r="2524" spans="1:16" ht="17.25" thickBot="1">
      <c r="A2524" s="1136"/>
      <c r="B2524" s="1103"/>
      <c r="C2524" s="1096"/>
      <c r="D2524" s="94"/>
      <c r="E2524" s="96"/>
      <c r="F2524" s="101"/>
      <c r="G2524" s="1103"/>
      <c r="H2524" s="1098"/>
      <c r="I2524" s="94"/>
      <c r="J2524" s="96"/>
      <c r="K2524" s="101"/>
      <c r="L2524" s="1103"/>
      <c r="M2524" s="1099"/>
      <c r="N2524" s="94"/>
      <c r="O2524" s="96"/>
      <c r="P2524" s="104"/>
    </row>
    <row r="2525" spans="1:16">
      <c r="A2525" s="1136"/>
      <c r="B2525" s="1104"/>
      <c r="C2525" s="1096"/>
      <c r="D2525" s="94"/>
      <c r="E2525" s="96"/>
      <c r="F2525" s="102"/>
      <c r="G2525" s="1104"/>
      <c r="H2525" s="1098"/>
      <c r="I2525" s="94"/>
      <c r="J2525" s="96"/>
      <c r="K2525" s="103"/>
      <c r="L2525" s="1104"/>
      <c r="M2525" s="1099"/>
      <c r="N2525" s="94"/>
      <c r="O2525" s="96"/>
      <c r="P2525" s="93"/>
    </row>
    <row r="2526" spans="1:16" ht="17.25" thickBot="1">
      <c r="A2526" s="1136"/>
      <c r="B2526" s="1115"/>
      <c r="C2526" s="1096"/>
      <c r="D2526" s="94"/>
      <c r="E2526" s="96"/>
      <c r="F2526" s="99"/>
      <c r="G2526" s="1115"/>
      <c r="H2526" s="1098"/>
      <c r="I2526" s="94"/>
      <c r="J2526" s="96"/>
      <c r="K2526" s="104"/>
      <c r="L2526" s="1115"/>
      <c r="M2526" s="1099"/>
      <c r="N2526" s="94"/>
      <c r="O2526" s="96"/>
      <c r="P2526" s="97"/>
    </row>
    <row r="2527" spans="1:16">
      <c r="A2527" s="1136"/>
      <c r="B2527" s="1114" t="s">
        <v>127</v>
      </c>
      <c r="C2527" s="1096"/>
      <c r="D2527" s="94"/>
      <c r="E2527" s="96"/>
      <c r="F2527" s="103"/>
      <c r="G2527" s="1114" t="s">
        <v>127</v>
      </c>
      <c r="H2527" s="1098"/>
      <c r="I2527" s="94"/>
      <c r="J2527" s="96"/>
      <c r="K2527" s="104"/>
      <c r="L2527" s="1114" t="s">
        <v>127</v>
      </c>
      <c r="M2527" s="1099"/>
      <c r="N2527" s="94"/>
      <c r="O2527" s="114"/>
      <c r="P2527" s="97"/>
    </row>
    <row r="2528" spans="1:16" ht="17.25" thickBot="1">
      <c r="A2528" s="1136"/>
      <c r="B2528" s="1103"/>
      <c r="C2528" s="1096"/>
      <c r="D2528" s="94"/>
      <c r="E2528" s="96"/>
      <c r="F2528" s="104"/>
      <c r="G2528" s="1103"/>
      <c r="H2528" s="1098"/>
      <c r="I2528" s="94"/>
      <c r="J2528" s="96"/>
      <c r="K2528" s="99"/>
      <c r="L2528" s="1103"/>
      <c r="M2528" s="1099"/>
      <c r="N2528" s="113"/>
      <c r="O2528" s="96"/>
      <c r="P2528" s="112"/>
    </row>
    <row r="2529" spans="1:16">
      <c r="A2529" s="1136"/>
      <c r="B2529" s="1104"/>
      <c r="C2529" s="1096"/>
      <c r="D2529" s="94"/>
      <c r="E2529" s="96"/>
      <c r="F2529" s="104"/>
      <c r="G2529" s="1104"/>
      <c r="H2529" s="1098"/>
      <c r="I2529" s="94"/>
      <c r="J2529" s="96"/>
      <c r="K2529" s="104"/>
      <c r="L2529" s="1104"/>
      <c r="M2529" s="1099"/>
      <c r="N2529" s="113"/>
      <c r="O2529" s="114"/>
      <c r="P2529" s="97"/>
    </row>
    <row r="2530" spans="1:16" ht="17.25" thickBot="1">
      <c r="A2530" s="1136"/>
      <c r="B2530" s="1115"/>
      <c r="C2530" s="1096"/>
      <c r="D2530" s="94"/>
      <c r="E2530" s="96"/>
      <c r="F2530" s="99"/>
      <c r="G2530" s="1115"/>
      <c r="H2530" s="1098"/>
      <c r="I2530" s="94"/>
      <c r="J2530" s="96"/>
      <c r="K2530" s="93"/>
      <c r="L2530" s="1115"/>
      <c r="M2530" s="1099"/>
      <c r="N2530" s="94"/>
      <c r="O2530" s="114"/>
      <c r="P2530" s="104"/>
    </row>
    <row r="2531" spans="1:16">
      <c r="A2531" s="1136"/>
      <c r="B2531" s="1114" t="s">
        <v>128</v>
      </c>
      <c r="C2531" s="1096"/>
      <c r="D2531" s="94"/>
      <c r="E2531" s="96"/>
      <c r="F2531" s="104"/>
      <c r="G2531" s="1114" t="s">
        <v>128</v>
      </c>
      <c r="H2531" s="1098"/>
      <c r="I2531" s="94"/>
      <c r="J2531" s="96"/>
      <c r="K2531" s="97"/>
      <c r="L2531" s="1114" t="s">
        <v>128</v>
      </c>
      <c r="M2531" s="1099"/>
      <c r="N2531" s="94"/>
      <c r="O2531" s="96"/>
      <c r="P2531" s="97"/>
    </row>
    <row r="2532" spans="1:16" ht="17.25" thickBot="1">
      <c r="A2532" s="1136"/>
      <c r="B2532" s="1103"/>
      <c r="C2532" s="1096"/>
      <c r="D2532" s="94"/>
      <c r="E2532" s="96"/>
      <c r="F2532" s="93"/>
      <c r="G2532" s="1103"/>
      <c r="H2532" s="1098"/>
      <c r="I2532" s="94"/>
      <c r="J2532" s="114"/>
      <c r="K2532" s="97"/>
      <c r="L2532" s="1103"/>
      <c r="M2532" s="1099"/>
      <c r="N2532" s="113"/>
      <c r="O2532" s="114"/>
      <c r="P2532" s="97"/>
    </row>
    <row r="2533" spans="1:16">
      <c r="A2533" s="1136"/>
      <c r="B2533" s="1104"/>
      <c r="C2533" s="1096"/>
      <c r="D2533" s="94"/>
      <c r="E2533" s="96"/>
      <c r="F2533" s="97"/>
      <c r="G2533" s="1104"/>
      <c r="H2533" s="1098"/>
      <c r="I2533" s="94"/>
      <c r="J2533" s="96"/>
      <c r="K2533" s="97"/>
      <c r="L2533" s="1104"/>
      <c r="M2533" s="1099"/>
      <c r="N2533" s="113"/>
      <c r="O2533" s="114"/>
      <c r="P2533" s="97"/>
    </row>
    <row r="2534" spans="1:16" ht="17.25" thickBot="1">
      <c r="A2534" s="1136"/>
      <c r="B2534" s="1115"/>
      <c r="C2534" s="1096"/>
      <c r="D2534" s="94"/>
      <c r="E2534" s="96"/>
      <c r="F2534" s="93"/>
      <c r="G2534" s="1115"/>
      <c r="H2534" s="1098"/>
      <c r="I2534" s="94"/>
      <c r="J2534" s="114"/>
      <c r="K2534" s="97"/>
      <c r="L2534" s="1115"/>
      <c r="M2534" s="1099"/>
      <c r="N2534" s="94"/>
      <c r="O2534" s="114"/>
      <c r="P2534" s="97"/>
    </row>
    <row r="2535" spans="1:16">
      <c r="A2535" s="1136"/>
      <c r="B2535" s="1116" t="s">
        <v>129</v>
      </c>
      <c r="C2535" s="1096"/>
      <c r="D2535" s="94"/>
      <c r="E2535" s="96"/>
      <c r="F2535" s="93"/>
      <c r="G2535" s="1116" t="s">
        <v>129</v>
      </c>
      <c r="H2535" s="1098"/>
      <c r="I2535" s="94"/>
      <c r="J2535" s="114"/>
      <c r="K2535" s="97"/>
      <c r="L2535" s="1116" t="s">
        <v>129</v>
      </c>
      <c r="M2535" s="1099"/>
      <c r="N2535" s="113"/>
      <c r="O2535" s="114"/>
      <c r="P2535" s="97"/>
    </row>
    <row r="2536" spans="1:16" ht="17.25" thickBot="1">
      <c r="A2536" s="1136"/>
      <c r="B2536" s="1103"/>
      <c r="C2536" s="1096"/>
      <c r="D2536" s="94"/>
      <c r="E2536" s="96"/>
      <c r="F2536" s="93"/>
      <c r="G2536" s="1103"/>
      <c r="H2536" s="1098"/>
      <c r="I2536" s="94"/>
      <c r="J2536" s="114"/>
      <c r="K2536" s="97"/>
      <c r="L2536" s="1103"/>
      <c r="M2536" s="1099"/>
      <c r="N2536" s="94"/>
      <c r="O2536" s="114"/>
      <c r="P2536" s="97"/>
    </row>
    <row r="2537" spans="1:16">
      <c r="A2537" s="1136"/>
      <c r="B2537" s="106"/>
      <c r="C2537" s="1096"/>
      <c r="D2537" s="94"/>
      <c r="E2537" s="96"/>
      <c r="F2537" s="97"/>
      <c r="G2537" s="106"/>
      <c r="H2537" s="1098"/>
      <c r="I2537" s="94"/>
      <c r="J2537" s="96"/>
      <c r="K2537" s="112"/>
      <c r="L2537" s="106"/>
      <c r="M2537" s="1099"/>
      <c r="N2537" s="113"/>
      <c r="O2537" s="96"/>
      <c r="P2537" s="112"/>
    </row>
    <row r="2538" spans="1:16">
      <c r="A2538" s="1136"/>
      <c r="B2538" s="107"/>
      <c r="C2538" s="1096"/>
      <c r="D2538" s="94"/>
      <c r="E2538" s="96"/>
      <c r="F2538" s="93"/>
      <c r="G2538" s="107"/>
      <c r="H2538" s="1098"/>
      <c r="I2538" s="94"/>
      <c r="J2538" s="96"/>
      <c r="K2538" s="97"/>
      <c r="L2538" s="107"/>
      <c r="M2538" s="1099"/>
      <c r="N2538" s="113"/>
      <c r="O2538" s="114"/>
      <c r="P2538" s="97"/>
    </row>
    <row r="2539" spans="1:16">
      <c r="A2539" s="1136"/>
      <c r="B2539" s="109"/>
      <c r="C2539" s="1096"/>
      <c r="D2539" s="94"/>
      <c r="E2539" s="96"/>
      <c r="F2539" s="93"/>
      <c r="G2539" s="109"/>
      <c r="H2539" s="1098"/>
      <c r="I2539" s="113"/>
      <c r="J2539" s="114"/>
      <c r="K2539" s="97"/>
      <c r="L2539" s="109"/>
      <c r="M2539" s="1099"/>
      <c r="N2539" s="113"/>
      <c r="O2539" s="114"/>
      <c r="P2539" s="104"/>
    </row>
    <row r="2540" spans="1:16">
      <c r="A2540" s="1136"/>
      <c r="B2540" s="110"/>
      <c r="C2540" s="1096"/>
      <c r="D2540" s="94"/>
      <c r="E2540" s="96"/>
      <c r="F2540" s="93"/>
      <c r="G2540" s="110"/>
      <c r="H2540" s="1098"/>
      <c r="I2540" s="113"/>
      <c r="J2540" s="114"/>
      <c r="K2540" s="104"/>
      <c r="L2540" s="110"/>
      <c r="M2540" s="1099"/>
      <c r="N2540" s="111"/>
      <c r="O2540" s="96"/>
      <c r="P2540" s="97"/>
    </row>
    <row r="2541" spans="1:16">
      <c r="A2541" s="1136"/>
      <c r="B2541" s="109"/>
      <c r="C2541" s="1096"/>
      <c r="D2541" s="111"/>
      <c r="E2541" s="96"/>
      <c r="F2541" s="97"/>
      <c r="G2541" s="109"/>
      <c r="H2541" s="1098"/>
      <c r="I2541" s="111"/>
      <c r="J2541" s="96"/>
      <c r="K2541" s="112"/>
      <c r="L2541" s="109"/>
      <c r="M2541" s="1099"/>
      <c r="N2541" s="94"/>
      <c r="O2541" s="96"/>
      <c r="P2541" s="112"/>
    </row>
    <row r="2542" spans="1:16">
      <c r="A2542" s="1136"/>
      <c r="B2542" s="110"/>
      <c r="C2542" s="1096"/>
      <c r="D2542" s="94"/>
      <c r="E2542" s="96"/>
      <c r="F2542" s="108"/>
      <c r="G2542" s="110"/>
      <c r="H2542" s="1098"/>
      <c r="I2542" s="94"/>
      <c r="J2542" s="96"/>
      <c r="K2542" s="97"/>
      <c r="L2542" s="110"/>
      <c r="M2542" s="1099"/>
      <c r="N2542" s="113"/>
      <c r="O2542" s="114"/>
      <c r="P2542" s="97"/>
    </row>
    <row r="2543" spans="1:16">
      <c r="A2543" s="1136"/>
      <c r="B2543" s="109"/>
      <c r="C2543" s="1096"/>
      <c r="D2543" s="94"/>
      <c r="E2543" s="96"/>
      <c r="F2543" s="97"/>
      <c r="G2543" s="109"/>
      <c r="H2543" s="1098"/>
      <c r="I2543" s="113"/>
      <c r="J2543" s="114"/>
      <c r="K2543" s="97"/>
      <c r="L2543" s="109"/>
      <c r="M2543" s="1099"/>
      <c r="N2543" s="113"/>
      <c r="O2543" s="114"/>
      <c r="P2543" s="97"/>
    </row>
    <row r="2544" spans="1:16" ht="17.25" thickBot="1">
      <c r="A2544" s="1136"/>
      <c r="B2544" s="110"/>
      <c r="C2544" s="1097"/>
      <c r="D2544" s="115"/>
      <c r="E2544" s="116"/>
      <c r="F2544" s="117"/>
      <c r="G2544" s="110"/>
      <c r="H2544" s="1098"/>
      <c r="I2544" s="115"/>
      <c r="J2544" s="116"/>
      <c r="K2544" s="117"/>
      <c r="L2544" s="110"/>
      <c r="M2544" s="1099"/>
      <c r="N2544" s="115"/>
      <c r="O2544" s="116"/>
      <c r="P2544" s="117"/>
    </row>
    <row r="2545" spans="1:16">
      <c r="A2545" s="1094" t="str">
        <f>TEXT(A2499,"AAAA")</f>
        <v>星期一</v>
      </c>
      <c r="B2545" s="109"/>
      <c r="C2545" s="1095" t="s">
        <v>694</v>
      </c>
      <c r="D2545" s="118"/>
      <c r="E2545" s="119"/>
      <c r="F2545" s="97"/>
      <c r="G2545" s="109"/>
      <c r="H2545" s="1118" t="s">
        <v>130</v>
      </c>
      <c r="I2545" s="118"/>
      <c r="J2545" s="119"/>
      <c r="K2545" s="97"/>
      <c r="L2545" s="109"/>
      <c r="M2545" s="1120" t="s">
        <v>130</v>
      </c>
      <c r="N2545" s="118"/>
      <c r="O2545" s="119"/>
      <c r="P2545" s="97"/>
    </row>
    <row r="2546" spans="1:16">
      <c r="A2546" s="1094"/>
      <c r="B2546" s="110"/>
      <c r="C2546" s="1096"/>
      <c r="D2546" s="120"/>
      <c r="E2546" s="96"/>
      <c r="F2546" s="97"/>
      <c r="G2546" s="110"/>
      <c r="H2546" s="1098"/>
      <c r="I2546" s="94"/>
      <c r="J2546" s="96"/>
      <c r="K2546" s="97"/>
      <c r="L2546" s="110"/>
      <c r="M2546" s="1099"/>
      <c r="N2546" s="94"/>
      <c r="O2546" s="96"/>
      <c r="P2546" s="97"/>
    </row>
    <row r="2547" spans="1:16">
      <c r="A2547" s="1094"/>
      <c r="B2547" s="109"/>
      <c r="C2547" s="1096"/>
      <c r="D2547" s="120"/>
      <c r="E2547" s="96"/>
      <c r="F2547" s="97"/>
      <c r="G2547" s="109"/>
      <c r="H2547" s="1098"/>
      <c r="I2547" s="94"/>
      <c r="J2547" s="96"/>
      <c r="K2547" s="97"/>
      <c r="L2547" s="109"/>
      <c r="M2547" s="1099"/>
      <c r="N2547" s="94"/>
      <c r="O2547" s="96"/>
      <c r="P2547" s="97"/>
    </row>
    <row r="2548" spans="1:16">
      <c r="A2548" s="1094"/>
      <c r="B2548" s="110"/>
      <c r="C2548" s="1096"/>
      <c r="D2548" s="120"/>
      <c r="E2548" s="96"/>
      <c r="F2548" s="97"/>
      <c r="G2548" s="110"/>
      <c r="H2548" s="1098"/>
      <c r="I2548" s="94"/>
      <c r="J2548" s="96"/>
      <c r="K2548" s="97"/>
      <c r="L2548" s="110"/>
      <c r="M2548" s="1099"/>
      <c r="N2548" s="94"/>
      <c r="O2548" s="96"/>
      <c r="P2548" s="97"/>
    </row>
    <row r="2549" spans="1:16">
      <c r="A2549" s="1094"/>
      <c r="B2549" s="109"/>
      <c r="C2549" s="1096"/>
      <c r="D2549" s="120"/>
      <c r="E2549" s="96"/>
      <c r="F2549" s="97"/>
      <c r="G2549" s="109"/>
      <c r="H2549" s="1098"/>
      <c r="I2549" s="94"/>
      <c r="J2549" s="96"/>
      <c r="K2549" s="97"/>
      <c r="L2549" s="109"/>
      <c r="M2549" s="1099"/>
      <c r="N2549" s="94"/>
      <c r="O2549" s="96"/>
      <c r="P2549" s="97"/>
    </row>
    <row r="2550" spans="1:16">
      <c r="A2550" s="1094"/>
      <c r="B2550" s="110"/>
      <c r="C2550" s="1096"/>
      <c r="D2550" s="120"/>
      <c r="E2550" s="96"/>
      <c r="F2550" s="97"/>
      <c r="G2550" s="110"/>
      <c r="H2550" s="1098"/>
      <c r="I2550" s="94"/>
      <c r="J2550" s="96"/>
      <c r="K2550" s="97"/>
      <c r="L2550" s="110"/>
      <c r="M2550" s="1099"/>
      <c r="N2550" s="94"/>
      <c r="O2550" s="96"/>
      <c r="P2550" s="97"/>
    </row>
    <row r="2551" spans="1:16">
      <c r="A2551" s="1094"/>
      <c r="B2551" s="109"/>
      <c r="C2551" s="1096"/>
      <c r="D2551" s="120"/>
      <c r="E2551" s="96"/>
      <c r="F2551" s="97"/>
      <c r="G2551" s="109"/>
      <c r="H2551" s="1098"/>
      <c r="I2551" s="94"/>
      <c r="J2551" s="96"/>
      <c r="K2551" s="97"/>
      <c r="L2551" s="109"/>
      <c r="M2551" s="1099"/>
      <c r="N2551" s="94"/>
      <c r="O2551" s="96"/>
      <c r="P2551" s="97"/>
    </row>
    <row r="2552" spans="1:16">
      <c r="A2552" s="1094"/>
      <c r="B2552" s="110"/>
      <c r="C2552" s="1096"/>
      <c r="D2552" s="94"/>
      <c r="E2552" s="96"/>
      <c r="F2552" s="97"/>
      <c r="G2552" s="110"/>
      <c r="H2552" s="1098"/>
      <c r="I2552" s="94"/>
      <c r="J2552" s="96"/>
      <c r="K2552" s="97"/>
      <c r="L2552" s="110"/>
      <c r="M2552" s="1099"/>
      <c r="N2552" s="94"/>
      <c r="O2552" s="96"/>
      <c r="P2552" s="97"/>
    </row>
    <row r="2553" spans="1:16">
      <c r="A2553" s="1094"/>
      <c r="B2553" s="107"/>
      <c r="C2553" s="1096"/>
      <c r="D2553" s="113"/>
      <c r="E2553" s="114"/>
      <c r="F2553" s="104"/>
      <c r="G2553" s="107"/>
      <c r="H2553" s="1098"/>
      <c r="I2553" s="113"/>
      <c r="J2553" s="114"/>
      <c r="K2553" s="97"/>
      <c r="L2553" s="107"/>
      <c r="M2553" s="1099"/>
      <c r="N2553" s="113"/>
      <c r="O2553" s="114"/>
      <c r="P2553" s="97"/>
    </row>
    <row r="2554" spans="1:16" ht="17.25" thickBot="1">
      <c r="A2554" s="1094"/>
      <c r="B2554" s="107"/>
      <c r="C2554" s="1097"/>
      <c r="D2554" s="122" t="s">
        <v>132</v>
      </c>
      <c r="E2554" s="123" t="s">
        <v>133</v>
      </c>
      <c r="F2554" s="124"/>
      <c r="G2554" s="107"/>
      <c r="H2554" s="1127"/>
      <c r="I2554" s="122" t="s">
        <v>132</v>
      </c>
      <c r="J2554" s="123" t="s">
        <v>133</v>
      </c>
      <c r="K2554" s="97"/>
      <c r="L2554" s="107"/>
      <c r="M2554" s="1126"/>
      <c r="N2554" s="122" t="s">
        <v>132</v>
      </c>
      <c r="O2554" s="123" t="s">
        <v>133</v>
      </c>
      <c r="P2554" s="97"/>
    </row>
    <row r="2555" spans="1:16">
      <c r="A2555" s="105"/>
      <c r="B2555" s="109"/>
      <c r="C2555" s="1095" t="s">
        <v>695</v>
      </c>
      <c r="D2555" s="118"/>
      <c r="E2555" s="119"/>
      <c r="F2555" s="125"/>
      <c r="G2555" s="109"/>
      <c r="H2555" s="1118" t="s">
        <v>134</v>
      </c>
      <c r="I2555" s="118"/>
      <c r="J2555" s="119"/>
      <c r="K2555" s="125"/>
      <c r="L2555" s="109"/>
      <c r="M2555" s="1120" t="s">
        <v>134</v>
      </c>
      <c r="N2555" s="118"/>
      <c r="O2555" s="119"/>
      <c r="P2555" s="125"/>
    </row>
    <row r="2556" spans="1:16">
      <c r="A2556" s="105"/>
      <c r="B2556" s="110"/>
      <c r="C2556" s="1096"/>
      <c r="D2556" s="94"/>
      <c r="E2556" s="96"/>
      <c r="F2556" s="97"/>
      <c r="G2556" s="110"/>
      <c r="H2556" s="1098"/>
      <c r="I2556" s="94"/>
      <c r="J2556" s="96"/>
      <c r="K2556" s="97"/>
      <c r="L2556" s="110"/>
      <c r="M2556" s="1099"/>
      <c r="N2556" s="94"/>
      <c r="O2556" s="96"/>
      <c r="P2556" s="97"/>
    </row>
    <row r="2557" spans="1:16">
      <c r="A2557" s="105"/>
      <c r="B2557" s="126"/>
      <c r="C2557" s="1096"/>
      <c r="D2557" s="94"/>
      <c r="E2557" s="96"/>
      <c r="F2557" s="97"/>
      <c r="G2557" s="126"/>
      <c r="H2557" s="1098"/>
      <c r="I2557" s="94"/>
      <c r="J2557" s="96"/>
      <c r="K2557" s="97"/>
      <c r="L2557" s="126"/>
      <c r="M2557" s="1099"/>
      <c r="N2557" s="94"/>
      <c r="O2557" s="96"/>
      <c r="P2557" s="128"/>
    </row>
    <row r="2558" spans="1:16">
      <c r="A2558" s="105"/>
      <c r="B2558" s="107"/>
      <c r="C2558" s="1096"/>
      <c r="D2558" s="94"/>
      <c r="E2558" s="96"/>
      <c r="F2558" s="97"/>
      <c r="G2558" s="107"/>
      <c r="H2558" s="1098"/>
      <c r="I2558" s="94"/>
      <c r="J2558" s="96"/>
      <c r="K2558" s="97"/>
      <c r="L2558" s="107"/>
      <c r="M2558" s="1099"/>
      <c r="N2558" s="94"/>
      <c r="O2558" s="96"/>
      <c r="P2558" s="216"/>
    </row>
    <row r="2559" spans="1:16">
      <c r="A2559" s="105"/>
      <c r="B2559" s="109"/>
      <c r="C2559" s="1096"/>
      <c r="D2559" s="94"/>
      <c r="E2559" s="96"/>
      <c r="F2559" s="97"/>
      <c r="G2559" s="109"/>
      <c r="H2559" s="1098"/>
      <c r="I2559" s="94"/>
      <c r="J2559" s="96"/>
      <c r="K2559" s="97"/>
      <c r="L2559" s="109"/>
      <c r="M2559" s="1099"/>
      <c r="N2559" s="94"/>
      <c r="O2559" s="96"/>
      <c r="P2559" s="97"/>
    </row>
    <row r="2560" spans="1:16">
      <c r="A2560" s="105"/>
      <c r="B2560" s="110"/>
      <c r="C2560" s="1096"/>
      <c r="D2560" s="94"/>
      <c r="E2560" s="96"/>
      <c r="F2560" s="127"/>
      <c r="G2560" s="110"/>
      <c r="H2560" s="1098"/>
      <c r="I2560" s="94"/>
      <c r="J2560" s="96"/>
      <c r="K2560" s="127"/>
      <c r="L2560" s="110"/>
      <c r="M2560" s="1099"/>
      <c r="N2560" s="94"/>
      <c r="O2560" s="96"/>
      <c r="P2560" s="127"/>
    </row>
    <row r="2561" spans="1:16">
      <c r="A2561" s="105"/>
      <c r="B2561" s="109"/>
      <c r="C2561" s="1096"/>
      <c r="D2561" s="94"/>
      <c r="E2561" s="96"/>
      <c r="F2561" s="128"/>
      <c r="G2561" s="109"/>
      <c r="H2561" s="1098"/>
      <c r="I2561" s="94"/>
      <c r="J2561" s="96"/>
      <c r="K2561" s="128"/>
      <c r="L2561" s="109"/>
      <c r="M2561" s="1099"/>
      <c r="N2561" s="94"/>
      <c r="O2561" s="96"/>
      <c r="P2561" s="128"/>
    </row>
    <row r="2562" spans="1:16">
      <c r="A2562" s="105"/>
      <c r="B2562" s="110"/>
      <c r="C2562" s="1096"/>
      <c r="D2562" s="217"/>
      <c r="E2562" s="114"/>
      <c r="F2562" s="216"/>
      <c r="G2562" s="110"/>
      <c r="H2562" s="1098"/>
      <c r="I2562" s="113"/>
      <c r="J2562" s="114"/>
      <c r="K2562" s="216"/>
      <c r="L2562" s="110"/>
      <c r="M2562" s="1099"/>
      <c r="N2562" s="113"/>
      <c r="O2562" s="114"/>
      <c r="P2562" s="216"/>
    </row>
    <row r="2563" spans="1:16">
      <c r="A2563" s="105"/>
      <c r="B2563" s="109"/>
      <c r="C2563" s="1096"/>
      <c r="D2563" s="217"/>
      <c r="E2563" s="114"/>
      <c r="F2563" s="216"/>
      <c r="G2563" s="109"/>
      <c r="H2563" s="1098"/>
      <c r="I2563" s="113"/>
      <c r="J2563" s="114"/>
      <c r="K2563" s="216"/>
      <c r="L2563" s="109"/>
      <c r="M2563" s="1099"/>
      <c r="N2563" s="113"/>
      <c r="O2563" s="114"/>
      <c r="P2563" s="216"/>
    </row>
    <row r="2564" spans="1:16" ht="17.25" thickBot="1">
      <c r="A2564" s="105"/>
      <c r="B2564" s="110"/>
      <c r="C2564" s="1097"/>
      <c r="D2564" s="129"/>
      <c r="E2564" s="130"/>
      <c r="F2564" s="104"/>
      <c r="G2564" s="110"/>
      <c r="H2564" s="1127"/>
      <c r="I2564" s="113"/>
      <c r="J2564" s="130"/>
      <c r="K2564" s="104"/>
      <c r="L2564" s="110"/>
      <c r="M2564" s="1126"/>
      <c r="N2564" s="113"/>
      <c r="O2564" s="131"/>
      <c r="P2564" s="127"/>
    </row>
    <row r="2565" spans="1:16">
      <c r="A2565" s="132"/>
      <c r="B2565" s="109"/>
      <c r="C2565" s="1095" t="s">
        <v>696</v>
      </c>
      <c r="D2565" s="118" t="s">
        <v>136</v>
      </c>
      <c r="E2565" s="133" t="s">
        <v>137</v>
      </c>
      <c r="F2565" s="125"/>
      <c r="G2565" s="109"/>
      <c r="H2565" s="1118" t="s">
        <v>135</v>
      </c>
      <c r="I2565" s="118" t="s">
        <v>136</v>
      </c>
      <c r="J2565" s="133" t="s">
        <v>137</v>
      </c>
      <c r="K2565" s="125"/>
      <c r="L2565" s="109"/>
      <c r="M2565" s="1120" t="s">
        <v>135</v>
      </c>
      <c r="N2565" s="118" t="s">
        <v>136</v>
      </c>
      <c r="O2565" s="133" t="s">
        <v>137</v>
      </c>
      <c r="P2565" s="125"/>
    </row>
    <row r="2566" spans="1:16">
      <c r="A2566" s="132"/>
      <c r="B2566" s="110"/>
      <c r="C2566" s="1096"/>
      <c r="D2566" s="94" t="s">
        <v>141</v>
      </c>
      <c r="E2566" s="96" t="s">
        <v>142</v>
      </c>
      <c r="F2566" s="134"/>
      <c r="G2566" s="110"/>
      <c r="H2566" s="1098"/>
      <c r="I2566" s="94" t="s">
        <v>141</v>
      </c>
      <c r="J2566" s="96" t="s">
        <v>142</v>
      </c>
      <c r="K2566" s="134"/>
      <c r="L2566" s="110"/>
      <c r="M2566" s="1099"/>
      <c r="N2566" s="94" t="s">
        <v>141</v>
      </c>
      <c r="O2566" s="96" t="s">
        <v>142</v>
      </c>
      <c r="P2566" s="134"/>
    </row>
    <row r="2567" spans="1:16">
      <c r="A2567" s="132"/>
      <c r="B2567" s="135"/>
      <c r="C2567" s="1096"/>
      <c r="D2567" s="94" t="s">
        <v>145</v>
      </c>
      <c r="E2567" s="96" t="s">
        <v>146</v>
      </c>
      <c r="F2567" s="97"/>
      <c r="G2567" s="135"/>
      <c r="H2567" s="1098"/>
      <c r="I2567" s="94" t="s">
        <v>145</v>
      </c>
      <c r="J2567" s="96" t="s">
        <v>146</v>
      </c>
      <c r="K2567" s="97"/>
      <c r="L2567" s="135"/>
      <c r="M2567" s="1099"/>
      <c r="N2567" s="94" t="s">
        <v>145</v>
      </c>
      <c r="O2567" s="96" t="s">
        <v>146</v>
      </c>
      <c r="P2567" s="97"/>
    </row>
    <row r="2568" spans="1:16">
      <c r="A2568" s="132"/>
      <c r="B2568" s="110"/>
      <c r="C2568" s="1096"/>
      <c r="D2568" s="94" t="s">
        <v>147</v>
      </c>
      <c r="E2568" s="96" t="s">
        <v>148</v>
      </c>
      <c r="F2568" s="104"/>
      <c r="G2568" s="110"/>
      <c r="H2568" s="1098"/>
      <c r="I2568" s="94" t="s">
        <v>147</v>
      </c>
      <c r="J2568" s="96" t="s">
        <v>148</v>
      </c>
      <c r="K2568" s="104"/>
      <c r="L2568" s="110"/>
      <c r="M2568" s="1099"/>
      <c r="N2568" s="94" t="s">
        <v>147</v>
      </c>
      <c r="O2568" s="96" t="s">
        <v>148</v>
      </c>
      <c r="P2568" s="104"/>
    </row>
    <row r="2569" spans="1:16">
      <c r="A2569" s="132"/>
      <c r="B2569" s="135"/>
      <c r="C2569" s="1096"/>
      <c r="D2569" s="94"/>
      <c r="E2569" s="114"/>
      <c r="F2569" s="136"/>
      <c r="G2569" s="135"/>
      <c r="H2569" s="1098"/>
      <c r="I2569" s="94"/>
      <c r="J2569" s="114"/>
      <c r="K2569" s="136"/>
      <c r="L2569" s="135"/>
      <c r="M2569" s="1099"/>
      <c r="N2569" s="94"/>
      <c r="O2569" s="114"/>
      <c r="P2569" s="136"/>
    </row>
    <row r="2570" spans="1:16">
      <c r="A2570" s="132"/>
      <c r="B2570" s="110"/>
      <c r="C2570" s="1096"/>
      <c r="D2570" s="94"/>
      <c r="E2570" s="96"/>
      <c r="F2570" s="97"/>
      <c r="G2570" s="110"/>
      <c r="H2570" s="1098"/>
      <c r="I2570" s="94"/>
      <c r="J2570" s="96"/>
      <c r="K2570" s="97"/>
      <c r="L2570" s="110"/>
      <c r="M2570" s="1099"/>
      <c r="N2570" s="94"/>
      <c r="O2570" s="96"/>
      <c r="P2570" s="97"/>
    </row>
    <row r="2571" spans="1:16">
      <c r="A2571" s="132"/>
      <c r="B2571" s="135"/>
      <c r="C2571" s="1096"/>
      <c r="D2571" s="94"/>
      <c r="E2571" s="114"/>
      <c r="F2571" s="136"/>
      <c r="G2571" s="135"/>
      <c r="H2571" s="1098"/>
      <c r="I2571" s="94"/>
      <c r="J2571" s="114"/>
      <c r="K2571" s="136"/>
      <c r="L2571" s="135"/>
      <c r="M2571" s="1099"/>
      <c r="N2571" s="94"/>
      <c r="O2571" s="114"/>
      <c r="P2571" s="136"/>
    </row>
    <row r="2572" spans="1:16">
      <c r="A2572" s="132"/>
      <c r="B2572" s="110"/>
      <c r="C2572" s="1096"/>
      <c r="D2572" s="94"/>
      <c r="E2572" s="96"/>
      <c r="F2572" s="97"/>
      <c r="G2572" s="110"/>
      <c r="H2572" s="1098"/>
      <c r="I2572" s="94"/>
      <c r="J2572" s="96"/>
      <c r="K2572" s="97"/>
      <c r="L2572" s="110"/>
      <c r="M2572" s="1099"/>
      <c r="N2572" s="94"/>
      <c r="O2572" s="96"/>
      <c r="P2572" s="97"/>
    </row>
    <row r="2573" spans="1:16">
      <c r="A2573" s="132"/>
      <c r="B2573" s="135"/>
      <c r="C2573" s="1096"/>
      <c r="D2573" s="94"/>
      <c r="E2573" s="96"/>
      <c r="F2573" s="97"/>
      <c r="G2573" s="135"/>
      <c r="H2573" s="1098"/>
      <c r="I2573" s="94"/>
      <c r="J2573" s="96"/>
      <c r="K2573" s="97"/>
      <c r="L2573" s="135"/>
      <c r="M2573" s="1099"/>
      <c r="N2573" s="94"/>
      <c r="O2573" s="96"/>
      <c r="P2573" s="97"/>
    </row>
    <row r="2574" spans="1:16" ht="17.25" thickBot="1">
      <c r="A2574" s="132"/>
      <c r="B2574" s="110"/>
      <c r="C2574" s="1097"/>
      <c r="D2574" s="115"/>
      <c r="E2574" s="116"/>
      <c r="F2574" s="117"/>
      <c r="G2574" s="110"/>
      <c r="H2574" s="1127"/>
      <c r="I2574" s="115"/>
      <c r="J2574" s="130"/>
      <c r="K2574" s="104"/>
      <c r="L2574" s="110"/>
      <c r="M2574" s="1126"/>
      <c r="N2574" s="115"/>
      <c r="O2574" s="130"/>
      <c r="P2574" s="104"/>
    </row>
    <row r="2575" spans="1:16">
      <c r="A2575" s="132"/>
      <c r="B2575" s="135"/>
      <c r="C2575" s="1095" t="s">
        <v>697</v>
      </c>
      <c r="D2575" s="137" t="s">
        <v>150</v>
      </c>
      <c r="E2575" s="138"/>
      <c r="F2575" s="139" t="s">
        <v>151</v>
      </c>
      <c r="G2575" s="135"/>
      <c r="H2575" s="1118" t="s">
        <v>149</v>
      </c>
      <c r="I2575" s="137" t="s">
        <v>150</v>
      </c>
      <c r="J2575" s="138"/>
      <c r="K2575" s="139" t="s">
        <v>151</v>
      </c>
      <c r="L2575" s="135"/>
      <c r="M2575" s="1120" t="s">
        <v>149</v>
      </c>
      <c r="N2575" s="137" t="s">
        <v>150</v>
      </c>
      <c r="O2575" s="138"/>
      <c r="P2575" s="139" t="s">
        <v>151</v>
      </c>
    </row>
    <row r="2576" spans="1:16">
      <c r="A2576" s="132"/>
      <c r="B2576" s="110"/>
      <c r="C2576" s="1096"/>
      <c r="D2576" s="120"/>
      <c r="E2576" s="121"/>
      <c r="F2576" s="140"/>
      <c r="G2576" s="110"/>
      <c r="H2576" s="1098"/>
      <c r="I2576" s="94"/>
      <c r="J2576" s="96"/>
      <c r="K2576" s="97"/>
      <c r="L2576" s="110"/>
      <c r="M2576" s="1099"/>
      <c r="N2576" s="94"/>
      <c r="O2576" s="96"/>
      <c r="P2576" s="97"/>
    </row>
    <row r="2577" spans="1:16">
      <c r="A2577" s="132"/>
      <c r="B2577" s="135"/>
      <c r="C2577" s="1096"/>
      <c r="D2577" s="94"/>
      <c r="E2577" s="96"/>
      <c r="F2577" s="97"/>
      <c r="G2577" s="135"/>
      <c r="H2577" s="1098"/>
      <c r="I2577" s="94"/>
      <c r="J2577" s="96"/>
      <c r="K2577" s="97"/>
      <c r="L2577" s="135"/>
      <c r="M2577" s="1099"/>
      <c r="N2577" s="94"/>
      <c r="O2577" s="96"/>
      <c r="P2577" s="97"/>
    </row>
    <row r="2578" spans="1:16">
      <c r="A2578" s="132"/>
      <c r="B2578" s="110"/>
      <c r="C2578" s="1096"/>
      <c r="D2578" s="113"/>
      <c r="E2578" s="114"/>
      <c r="F2578" s="104"/>
      <c r="G2578" s="110"/>
      <c r="H2578" s="1098"/>
      <c r="I2578" s="113"/>
      <c r="J2578" s="114"/>
      <c r="K2578" s="104"/>
      <c r="L2578" s="110"/>
      <c r="M2578" s="1099"/>
      <c r="N2578" s="113"/>
      <c r="O2578" s="114"/>
      <c r="P2578" s="104"/>
    </row>
    <row r="2579" spans="1:16">
      <c r="A2579" s="1122"/>
      <c r="B2579" s="135"/>
      <c r="C2579" s="1096"/>
      <c r="D2579" s="94"/>
      <c r="E2579" s="96"/>
      <c r="F2579" s="97"/>
      <c r="G2579" s="135"/>
      <c r="H2579" s="1098"/>
      <c r="I2579" s="94"/>
      <c r="J2579" s="96"/>
      <c r="K2579" s="97"/>
      <c r="L2579" s="135"/>
      <c r="M2579" s="1099"/>
      <c r="N2579" s="94"/>
      <c r="O2579" s="96"/>
      <c r="P2579" s="97"/>
    </row>
    <row r="2580" spans="1:16">
      <c r="A2580" s="1122"/>
      <c r="B2580" s="110"/>
      <c r="C2580" s="1096"/>
      <c r="D2580" s="94"/>
      <c r="E2580" s="96"/>
      <c r="F2580" s="97"/>
      <c r="G2580" s="110"/>
      <c r="H2580" s="1098"/>
      <c r="I2580" s="94"/>
      <c r="J2580" s="96"/>
      <c r="K2580" s="97"/>
      <c r="L2580" s="110"/>
      <c r="M2580" s="1099"/>
      <c r="N2580" s="94"/>
      <c r="O2580" s="96"/>
      <c r="P2580" s="97"/>
    </row>
    <row r="2581" spans="1:16">
      <c r="A2581" s="1122"/>
      <c r="B2581" s="135"/>
      <c r="C2581" s="1096"/>
      <c r="D2581" s="113"/>
      <c r="E2581" s="114"/>
      <c r="F2581" s="104"/>
      <c r="G2581" s="135"/>
      <c r="H2581" s="1098"/>
      <c r="I2581" s="113"/>
      <c r="J2581" s="114"/>
      <c r="K2581" s="104"/>
      <c r="L2581" s="135"/>
      <c r="M2581" s="1099"/>
      <c r="N2581" s="113"/>
      <c r="O2581" s="114"/>
      <c r="P2581" s="104"/>
    </row>
    <row r="2582" spans="1:16" ht="17.25" thickBot="1">
      <c r="A2582" s="1123"/>
      <c r="B2582" s="141"/>
      <c r="C2582" s="1117"/>
      <c r="D2582" s="142"/>
      <c r="E2582" s="143"/>
      <c r="F2582" s="144"/>
      <c r="G2582" s="141"/>
      <c r="H2582" s="1119"/>
      <c r="I2582" s="142"/>
      <c r="J2582" s="143"/>
      <c r="K2582" s="144"/>
      <c r="L2582" s="141"/>
      <c r="M2582" s="1121"/>
      <c r="N2582" s="142"/>
      <c r="O2582" s="143"/>
      <c r="P2582" s="144"/>
    </row>
    <row r="2583" spans="1:16" s="146" customFormat="1" ht="27" customHeight="1" thickTop="1" thickBot="1">
      <c r="A2583" s="145"/>
      <c r="B2583" s="1124" t="s">
        <v>152</v>
      </c>
      <c r="C2583" s="1124"/>
      <c r="D2583" s="1124"/>
      <c r="E2583" s="1124"/>
      <c r="F2583" s="1124"/>
      <c r="G2583" s="1125" t="s">
        <v>153</v>
      </c>
      <c r="H2583" s="1125"/>
      <c r="I2583" s="1125"/>
      <c r="J2583" s="1125"/>
      <c r="K2583" s="1125"/>
      <c r="L2583" s="1125"/>
      <c r="M2583" s="1125"/>
      <c r="N2583" s="1128" t="s">
        <v>154</v>
      </c>
      <c r="O2583" s="1128"/>
      <c r="P2583" s="1128"/>
    </row>
    <row r="2584" spans="1:16" s="159" customFormat="1" ht="21.75" customHeight="1" thickTop="1" thickBot="1">
      <c r="A2584" s="147" t="s">
        <v>0</v>
      </c>
      <c r="B2584" s="148"/>
      <c r="C2584" s="149" t="s">
        <v>155</v>
      </c>
      <c r="D2584" s="150" t="s">
        <v>156</v>
      </c>
      <c r="E2584" s="151" t="s">
        <v>157</v>
      </c>
      <c r="F2584" s="152" t="s">
        <v>158</v>
      </c>
      <c r="G2584" s="153" t="s">
        <v>159</v>
      </c>
      <c r="H2584" s="154" t="s">
        <v>150</v>
      </c>
      <c r="I2584" s="155" t="s">
        <v>156</v>
      </c>
      <c r="J2584" s="155" t="s">
        <v>157</v>
      </c>
      <c r="K2584" s="155" t="s">
        <v>158</v>
      </c>
      <c r="L2584" s="154" t="s">
        <v>160</v>
      </c>
      <c r="M2584" s="156" t="s">
        <v>161</v>
      </c>
      <c r="N2584" s="157" t="s">
        <v>155</v>
      </c>
      <c r="O2584" s="151" t="s">
        <v>157</v>
      </c>
      <c r="P2584" s="158" t="s">
        <v>158</v>
      </c>
    </row>
    <row r="2585" spans="1:16" s="172" customFormat="1" ht="17.25" thickTop="1">
      <c r="A2585" s="1137">
        <f>A2499</f>
        <v>46167</v>
      </c>
      <c r="B2585" s="1132" t="s">
        <v>698</v>
      </c>
      <c r="C2585" s="160" t="s">
        <v>879</v>
      </c>
      <c r="D2585" s="161" t="s">
        <v>147</v>
      </c>
      <c r="E2585" s="162" t="s">
        <v>137</v>
      </c>
      <c r="F2585" s="163" t="s">
        <v>1497</v>
      </c>
      <c r="G2585" s="164"/>
      <c r="H2585" s="165"/>
      <c r="I2585" s="166"/>
      <c r="J2585" s="166"/>
      <c r="K2585" s="167"/>
      <c r="L2585" s="168"/>
      <c r="M2585" s="169"/>
      <c r="N2585" s="170"/>
      <c r="O2585" s="166"/>
      <c r="P2585" s="171"/>
    </row>
    <row r="2586" spans="1:16" s="172" customFormat="1">
      <c r="A2586" s="1138"/>
      <c r="B2586" s="1133"/>
      <c r="C2586" s="173"/>
      <c r="D2586" s="174"/>
      <c r="E2586" s="175"/>
      <c r="F2586" s="176"/>
      <c r="G2586" s="173"/>
      <c r="H2586" s="177"/>
      <c r="I2586" s="175"/>
      <c r="J2586" s="175"/>
      <c r="K2586" s="178"/>
      <c r="L2586" s="179"/>
      <c r="M2586" s="180"/>
      <c r="N2586" s="181"/>
      <c r="O2586" s="175"/>
      <c r="P2586" s="182"/>
    </row>
    <row r="2587" spans="1:16" s="172" customFormat="1">
      <c r="A2587" s="1138"/>
      <c r="B2587" s="1133"/>
      <c r="C2587" s="173"/>
      <c r="D2587" s="174"/>
      <c r="E2587" s="175"/>
      <c r="F2587" s="176"/>
      <c r="G2587" s="173"/>
      <c r="H2587" s="183"/>
      <c r="I2587" s="175"/>
      <c r="J2587" s="175"/>
      <c r="K2587" s="178"/>
      <c r="L2587" s="184"/>
      <c r="M2587" s="180"/>
      <c r="N2587" s="181"/>
      <c r="O2587" s="175"/>
      <c r="P2587" s="182"/>
    </row>
    <row r="2588" spans="1:16" s="172" customFormat="1">
      <c r="A2588" s="1138"/>
      <c r="B2588" s="1133"/>
      <c r="C2588" s="173"/>
      <c r="D2588" s="218"/>
      <c r="E2588" s="175"/>
      <c r="F2588" s="176"/>
      <c r="G2588" s="173"/>
      <c r="H2588" s="183"/>
      <c r="I2588" s="175"/>
      <c r="J2588" s="175"/>
      <c r="K2588" s="187"/>
      <c r="L2588" s="184"/>
      <c r="M2588" s="180"/>
      <c r="N2588" s="181"/>
      <c r="O2588" s="175"/>
      <c r="P2588" s="182"/>
    </row>
    <row r="2589" spans="1:16" s="172" customFormat="1">
      <c r="A2589" s="1138"/>
      <c r="B2589" s="1133"/>
      <c r="C2589" s="173"/>
      <c r="D2589" s="185"/>
      <c r="E2589" s="175"/>
      <c r="F2589" s="182"/>
      <c r="G2589" s="173"/>
      <c r="H2589" s="186"/>
      <c r="I2589" s="175"/>
      <c r="J2589" s="175"/>
      <c r="K2589" s="187"/>
      <c r="L2589" s="184"/>
      <c r="M2589" s="180"/>
      <c r="N2589" s="181"/>
      <c r="O2589" s="175"/>
      <c r="P2589" s="182"/>
    </row>
    <row r="2590" spans="1:16" s="172" customFormat="1">
      <c r="A2590" s="1138"/>
      <c r="B2590" s="1133"/>
      <c r="C2590" s="173"/>
      <c r="D2590" s="174"/>
      <c r="E2590" s="175"/>
      <c r="F2590" s="188"/>
      <c r="G2590" s="198"/>
      <c r="H2590" s="183"/>
      <c r="I2590" s="191"/>
      <c r="J2590" s="175"/>
      <c r="K2590" s="178"/>
      <c r="L2590" s="189"/>
      <c r="M2590" s="190"/>
      <c r="N2590" s="181"/>
      <c r="O2590" s="175"/>
      <c r="P2590" s="182"/>
    </row>
    <row r="2591" spans="1:16" s="172" customFormat="1">
      <c r="A2591" s="1138"/>
      <c r="B2591" s="1133"/>
      <c r="C2591" s="173"/>
      <c r="D2591" s="174"/>
      <c r="E2591" s="175"/>
      <c r="F2591" s="182"/>
      <c r="G2591" s="173"/>
      <c r="H2591" s="183"/>
      <c r="I2591" s="191"/>
      <c r="J2591" s="175"/>
      <c r="K2591" s="178"/>
      <c r="L2591" s="184"/>
      <c r="M2591" s="180"/>
      <c r="N2591" s="181"/>
      <c r="O2591" s="175"/>
      <c r="P2591" s="182"/>
    </row>
    <row r="2592" spans="1:16" s="172" customFormat="1">
      <c r="A2592" s="1138"/>
      <c r="B2592" s="1133"/>
      <c r="C2592" s="173"/>
      <c r="D2592" s="174"/>
      <c r="E2592" s="175"/>
      <c r="F2592" s="182"/>
      <c r="G2592" s="219"/>
      <c r="H2592" s="183"/>
      <c r="I2592" s="175"/>
      <c r="J2592" s="175"/>
      <c r="K2592" s="178"/>
      <c r="L2592" s="184"/>
      <c r="M2592" s="180"/>
      <c r="N2592" s="181"/>
      <c r="O2592" s="175"/>
      <c r="P2592" s="182"/>
    </row>
    <row r="2593" spans="1:16" s="172" customFormat="1">
      <c r="A2593" s="1138"/>
      <c r="B2593" s="1133"/>
      <c r="C2593" s="173"/>
      <c r="D2593" s="174"/>
      <c r="E2593" s="175"/>
      <c r="F2593" s="188"/>
      <c r="G2593" s="173"/>
      <c r="H2593" s="183"/>
      <c r="I2593" s="191"/>
      <c r="J2593" s="175"/>
      <c r="K2593" s="178"/>
      <c r="L2593" s="184"/>
      <c r="M2593" s="180"/>
      <c r="N2593" s="181"/>
      <c r="O2593" s="175"/>
      <c r="P2593" s="182"/>
    </row>
    <row r="2594" spans="1:16" s="172" customFormat="1">
      <c r="A2594" s="1138"/>
      <c r="B2594" s="1133"/>
      <c r="C2594" s="173"/>
      <c r="D2594" s="174"/>
      <c r="E2594" s="175"/>
      <c r="F2594" s="182"/>
      <c r="G2594" s="173"/>
      <c r="H2594" s="183"/>
      <c r="I2594" s="191"/>
      <c r="J2594" s="175"/>
      <c r="K2594" s="178"/>
      <c r="L2594" s="184"/>
      <c r="M2594" s="180"/>
      <c r="N2594" s="181"/>
      <c r="O2594" s="175"/>
      <c r="P2594" s="182"/>
    </row>
    <row r="2595" spans="1:16" s="172" customFormat="1">
      <c r="A2595" s="1138"/>
      <c r="B2595" s="1133"/>
      <c r="C2595" s="192"/>
      <c r="D2595" s="193"/>
      <c r="E2595" s="194"/>
      <c r="F2595" s="195"/>
      <c r="G2595" s="173"/>
      <c r="H2595" s="177"/>
      <c r="I2595" s="175"/>
      <c r="J2595" s="175"/>
      <c r="K2595" s="178"/>
      <c r="L2595" s="184"/>
      <c r="M2595" s="180"/>
      <c r="N2595" s="196"/>
      <c r="O2595" s="194"/>
      <c r="P2595" s="195"/>
    </row>
    <row r="2596" spans="1:16" s="172" customFormat="1">
      <c r="A2596" s="1138"/>
      <c r="B2596" s="1133"/>
      <c r="C2596" s="192"/>
      <c r="D2596" s="193"/>
      <c r="E2596" s="194"/>
      <c r="F2596" s="195"/>
      <c r="G2596" s="198"/>
      <c r="H2596" s="183"/>
      <c r="I2596" s="191"/>
      <c r="J2596" s="175"/>
      <c r="K2596" s="178"/>
      <c r="L2596" s="184"/>
      <c r="M2596" s="180"/>
      <c r="N2596" s="196"/>
      <c r="O2596" s="194"/>
      <c r="P2596" s="195"/>
    </row>
    <row r="2597" spans="1:16" s="172" customFormat="1">
      <c r="A2597" s="1138"/>
      <c r="B2597" s="1133"/>
      <c r="C2597" s="192"/>
      <c r="D2597" s="193"/>
      <c r="E2597" s="194"/>
      <c r="F2597" s="195"/>
      <c r="G2597" s="173"/>
      <c r="H2597" s="199"/>
      <c r="I2597" s="191"/>
      <c r="J2597" s="200"/>
      <c r="K2597" s="197"/>
      <c r="L2597" s="184"/>
      <c r="M2597" s="180"/>
      <c r="N2597" s="196"/>
      <c r="O2597" s="194"/>
      <c r="P2597" s="195"/>
    </row>
    <row r="2598" spans="1:16" s="172" customFormat="1">
      <c r="A2598" s="1138"/>
      <c r="B2598" s="1133"/>
      <c r="C2598" s="192"/>
      <c r="D2598" s="193"/>
      <c r="E2598" s="194"/>
      <c r="F2598" s="195"/>
      <c r="G2598" s="173"/>
      <c r="H2598" s="201"/>
      <c r="I2598" s="175"/>
      <c r="J2598" s="175"/>
      <c r="K2598" s="178"/>
      <c r="L2598" s="184"/>
      <c r="M2598" s="180"/>
      <c r="N2598" s="196"/>
      <c r="O2598" s="194"/>
      <c r="P2598" s="195"/>
    </row>
    <row r="2599" spans="1:16" s="172" customFormat="1">
      <c r="A2599" s="1138"/>
      <c r="B2599" s="1133"/>
      <c r="C2599" s="192"/>
      <c r="D2599" s="193"/>
      <c r="E2599" s="194"/>
      <c r="F2599" s="195"/>
      <c r="G2599" s="198"/>
      <c r="H2599" s="183"/>
      <c r="I2599" s="200"/>
      <c r="J2599" s="200"/>
      <c r="K2599" s="197"/>
      <c r="L2599" s="184"/>
      <c r="M2599" s="180"/>
      <c r="N2599" s="196"/>
      <c r="O2599" s="194"/>
      <c r="P2599" s="195"/>
    </row>
    <row r="2600" spans="1:16" s="172" customFormat="1">
      <c r="A2600" s="1138"/>
      <c r="B2600" s="1133"/>
      <c r="C2600" s="192"/>
      <c r="D2600" s="193"/>
      <c r="E2600" s="194"/>
      <c r="F2600" s="195"/>
      <c r="G2600" s="173"/>
      <c r="H2600" s="183"/>
      <c r="I2600" s="200"/>
      <c r="J2600" s="200"/>
      <c r="K2600" s="197"/>
      <c r="L2600" s="179"/>
      <c r="M2600" s="180"/>
      <c r="N2600" s="196"/>
      <c r="O2600" s="194"/>
      <c r="P2600" s="195"/>
    </row>
    <row r="2601" spans="1:16" s="172" customFormat="1">
      <c r="A2601" s="1138"/>
      <c r="B2601" s="1133"/>
      <c r="C2601" s="192"/>
      <c r="D2601" s="193"/>
      <c r="E2601" s="194"/>
      <c r="F2601" s="195"/>
      <c r="G2601" s="192"/>
      <c r="H2601" s="201"/>
      <c r="I2601" s="202"/>
      <c r="J2601" s="202"/>
      <c r="K2601" s="203"/>
      <c r="L2601" s="204"/>
      <c r="M2601" s="190"/>
      <c r="N2601" s="196"/>
      <c r="O2601" s="194"/>
      <c r="P2601" s="195"/>
    </row>
    <row r="2602" spans="1:16" s="172" customFormat="1">
      <c r="A2602" s="1138"/>
      <c r="B2602" s="1133"/>
      <c r="C2602" s="192"/>
      <c r="D2602" s="193"/>
      <c r="E2602" s="194"/>
      <c r="F2602" s="195"/>
      <c r="G2602" s="192"/>
      <c r="H2602" s="201"/>
      <c r="I2602" s="202"/>
      <c r="J2602" s="202"/>
      <c r="K2602" s="203"/>
      <c r="L2602" s="204"/>
      <c r="M2602" s="190"/>
      <c r="N2602" s="196"/>
      <c r="O2602" s="194"/>
      <c r="P2602" s="195"/>
    </row>
    <row r="2603" spans="1:16" s="172" customFormat="1">
      <c r="A2603" s="1138"/>
      <c r="B2603" s="1133"/>
      <c r="C2603" s="192"/>
      <c r="D2603" s="193"/>
      <c r="E2603" s="194"/>
      <c r="F2603" s="195"/>
      <c r="G2603" s="192"/>
      <c r="H2603" s="201"/>
      <c r="I2603" s="202"/>
      <c r="J2603" s="202"/>
      <c r="K2603" s="203"/>
      <c r="L2603" s="204"/>
      <c r="M2603" s="190"/>
      <c r="N2603" s="196"/>
      <c r="O2603" s="194"/>
      <c r="P2603" s="195"/>
    </row>
    <row r="2604" spans="1:16" s="172" customFormat="1" ht="17.25" thickBot="1">
      <c r="A2604" s="1139"/>
      <c r="B2604" s="1134"/>
      <c r="C2604" s="205"/>
      <c r="D2604" s="206"/>
      <c r="E2604" s="207"/>
      <c r="F2604" s="208"/>
      <c r="G2604" s="209"/>
      <c r="H2604" s="210"/>
      <c r="I2604" s="211"/>
      <c r="J2604" s="211"/>
      <c r="K2604" s="212"/>
      <c r="L2604" s="213"/>
      <c r="M2604" s="214"/>
      <c r="N2604" s="215"/>
      <c r="O2604" s="207"/>
      <c r="P2604" s="208"/>
    </row>
    <row r="2605" spans="1:16" s="71" customFormat="1" ht="18" customHeight="1" thickTop="1" thickBot="1">
      <c r="A2605" s="1135">
        <f>A2499+1</f>
        <v>46168</v>
      </c>
      <c r="B2605" s="90" t="s">
        <v>162</v>
      </c>
      <c r="C2605" s="1095" t="s">
        <v>693</v>
      </c>
      <c r="D2605" s="91" t="s">
        <v>114</v>
      </c>
      <c r="E2605" s="92" t="s">
        <v>164</v>
      </c>
      <c r="F2605" s="93"/>
      <c r="G2605" s="90" t="s">
        <v>162</v>
      </c>
      <c r="H2605" s="1098" t="s">
        <v>163</v>
      </c>
      <c r="I2605" s="91" t="s">
        <v>114</v>
      </c>
      <c r="J2605" s="92" t="s">
        <v>164</v>
      </c>
      <c r="K2605" s="93"/>
      <c r="L2605" s="90" t="s">
        <v>162</v>
      </c>
      <c r="M2605" s="1099" t="s">
        <v>163</v>
      </c>
      <c r="N2605" s="91" t="s">
        <v>114</v>
      </c>
      <c r="O2605" s="92" t="s">
        <v>164</v>
      </c>
      <c r="P2605" s="93"/>
    </row>
    <row r="2606" spans="1:16" ht="18" customHeight="1">
      <c r="A2606" s="1136"/>
      <c r="B2606" s="1100"/>
      <c r="C2606" s="1096"/>
      <c r="D2606" s="94" t="s">
        <v>116</v>
      </c>
      <c r="E2606" s="95" t="s">
        <v>142</v>
      </c>
      <c r="F2606" s="93"/>
      <c r="G2606" s="1100"/>
      <c r="H2606" s="1098"/>
      <c r="I2606" s="94" t="s">
        <v>116</v>
      </c>
      <c r="J2606" s="95" t="s">
        <v>142</v>
      </c>
      <c r="K2606" s="93"/>
      <c r="L2606" s="1100"/>
      <c r="M2606" s="1099"/>
      <c r="N2606" s="94" t="s">
        <v>116</v>
      </c>
      <c r="O2606" s="95" t="s">
        <v>142</v>
      </c>
      <c r="P2606" s="93"/>
    </row>
    <row r="2607" spans="1:16" ht="17.25" thickBot="1">
      <c r="A2607" s="1136"/>
      <c r="B2607" s="1101"/>
      <c r="C2607" s="1096"/>
      <c r="D2607" s="94" t="s">
        <v>165</v>
      </c>
      <c r="E2607" s="96" t="s">
        <v>166</v>
      </c>
      <c r="F2607" s="98"/>
      <c r="G2607" s="1101"/>
      <c r="H2607" s="1098"/>
      <c r="I2607" s="94" t="s">
        <v>165</v>
      </c>
      <c r="J2607" s="96" t="s">
        <v>166</v>
      </c>
      <c r="K2607" s="98"/>
      <c r="L2607" s="1101"/>
      <c r="M2607" s="1099"/>
      <c r="N2607" s="94" t="s">
        <v>165</v>
      </c>
      <c r="O2607" s="96" t="s">
        <v>166</v>
      </c>
      <c r="P2607" s="98"/>
    </row>
    <row r="2608" spans="1:16" ht="17.25" thickBot="1">
      <c r="A2608" s="1136"/>
      <c r="B2608" s="90" t="s">
        <v>167</v>
      </c>
      <c r="C2608" s="1096"/>
      <c r="D2608" s="94"/>
      <c r="E2608" s="96"/>
      <c r="F2608" s="97"/>
      <c r="G2608" s="90" t="s">
        <v>167</v>
      </c>
      <c r="H2608" s="1098"/>
      <c r="I2608" s="94" t="s">
        <v>120</v>
      </c>
      <c r="J2608" s="96" t="s">
        <v>148</v>
      </c>
      <c r="K2608" s="97"/>
      <c r="L2608" s="90" t="s">
        <v>167</v>
      </c>
      <c r="M2608" s="1099"/>
      <c r="N2608" s="94" t="s">
        <v>120</v>
      </c>
      <c r="O2608" s="96" t="s">
        <v>148</v>
      </c>
      <c r="P2608" s="97"/>
    </row>
    <row r="2609" spans="1:16">
      <c r="A2609" s="1136"/>
      <c r="B2609" s="1081"/>
      <c r="C2609" s="1096"/>
      <c r="D2609" s="94"/>
      <c r="E2609" s="96"/>
      <c r="F2609" s="97"/>
      <c r="G2609" s="1081"/>
      <c r="H2609" s="1098"/>
      <c r="I2609" s="94"/>
      <c r="J2609" s="96"/>
      <c r="K2609" s="97"/>
      <c r="L2609" s="1081"/>
      <c r="M2609" s="1099"/>
      <c r="N2609" s="94"/>
      <c r="O2609" s="96"/>
      <c r="P2609" s="97"/>
    </row>
    <row r="2610" spans="1:16">
      <c r="A2610" s="1136"/>
      <c r="B2610" s="1082"/>
      <c r="C2610" s="1096"/>
      <c r="D2610" s="94"/>
      <c r="E2610" s="96"/>
      <c r="F2610" s="97"/>
      <c r="G2610" s="1082"/>
      <c r="H2610" s="1098"/>
      <c r="I2610" s="94"/>
      <c r="J2610" s="96"/>
      <c r="K2610" s="97"/>
      <c r="L2610" s="1082"/>
      <c r="M2610" s="1099"/>
      <c r="N2610" s="94"/>
      <c r="O2610" s="96"/>
      <c r="P2610" s="97"/>
    </row>
    <row r="2611" spans="1:16">
      <c r="A2611" s="1136"/>
      <c r="B2611" s="1083"/>
      <c r="C2611" s="1096"/>
      <c r="D2611" s="94"/>
      <c r="E2611" s="96"/>
      <c r="F2611" s="93"/>
      <c r="G2611" s="1083"/>
      <c r="H2611" s="1098"/>
      <c r="I2611" s="94"/>
      <c r="J2611" s="96"/>
      <c r="K2611" s="93"/>
      <c r="L2611" s="1083"/>
      <c r="M2611" s="1099"/>
      <c r="N2611" s="94"/>
      <c r="O2611" s="96"/>
      <c r="P2611" s="93"/>
    </row>
    <row r="2612" spans="1:16">
      <c r="A2612" s="1136"/>
      <c r="B2612" s="1082"/>
      <c r="C2612" s="1096"/>
      <c r="D2612" s="94"/>
      <c r="E2612" s="96"/>
      <c r="F2612" s="99"/>
      <c r="G2612" s="1082"/>
      <c r="H2612" s="1098"/>
      <c r="I2612" s="94"/>
      <c r="J2612" s="96"/>
      <c r="K2612" s="99"/>
      <c r="L2612" s="1082"/>
      <c r="M2612" s="1099"/>
      <c r="N2612" s="94"/>
      <c r="O2612" s="96"/>
      <c r="P2612" s="93"/>
    </row>
    <row r="2613" spans="1:16">
      <c r="A2613" s="1136"/>
      <c r="B2613" s="1083"/>
      <c r="C2613" s="1096"/>
      <c r="D2613" s="94"/>
      <c r="E2613" s="96"/>
      <c r="F2613" s="102"/>
      <c r="G2613" s="1083"/>
      <c r="H2613" s="1098"/>
      <c r="I2613" s="94"/>
      <c r="J2613" s="96"/>
      <c r="K2613" s="102"/>
      <c r="L2613" s="1083"/>
      <c r="M2613" s="1099"/>
      <c r="N2613" s="94"/>
      <c r="O2613" s="96"/>
      <c r="P2613" s="99"/>
    </row>
    <row r="2614" spans="1:16" ht="17.25" thickBot="1">
      <c r="A2614" s="1136"/>
      <c r="B2614" s="1082"/>
      <c r="C2614" s="1096"/>
      <c r="D2614" s="94"/>
      <c r="E2614" s="96"/>
      <c r="F2614" s="99"/>
      <c r="G2614" s="1082"/>
      <c r="H2614" s="1098"/>
      <c r="I2614" s="94"/>
      <c r="J2614" s="96"/>
      <c r="K2614" s="99"/>
      <c r="L2614" s="1082"/>
      <c r="M2614" s="1099"/>
      <c r="N2614" s="94"/>
      <c r="O2614" s="96"/>
      <c r="P2614" s="99"/>
    </row>
    <row r="2615" spans="1:16" ht="17.25" thickBot="1">
      <c r="A2615" s="1136"/>
      <c r="B2615" s="100" t="s">
        <v>168</v>
      </c>
      <c r="C2615" s="1096"/>
      <c r="D2615" s="94"/>
      <c r="E2615" s="96"/>
      <c r="F2615" s="99"/>
      <c r="G2615" s="100" t="s">
        <v>168</v>
      </c>
      <c r="H2615" s="1098"/>
      <c r="I2615" s="94"/>
      <c r="J2615" s="96"/>
      <c r="K2615" s="99"/>
      <c r="L2615" s="100" t="s">
        <v>168</v>
      </c>
      <c r="M2615" s="1099"/>
      <c r="N2615" s="94"/>
      <c r="O2615" s="96"/>
      <c r="P2615" s="99"/>
    </row>
    <row r="2616" spans="1:16">
      <c r="A2616" s="1136"/>
      <c r="B2616" s="1111"/>
      <c r="C2616" s="1096"/>
      <c r="D2616" s="94"/>
      <c r="E2616" s="96"/>
      <c r="F2616" s="99"/>
      <c r="G2616" s="1111"/>
      <c r="H2616" s="1098"/>
      <c r="I2616" s="94"/>
      <c r="J2616" s="96"/>
      <c r="K2616" s="99"/>
      <c r="L2616" s="1111"/>
      <c r="M2616" s="1099"/>
      <c r="N2616" s="94"/>
      <c r="O2616" s="96"/>
      <c r="P2616" s="99"/>
    </row>
    <row r="2617" spans="1:16">
      <c r="A2617" s="1136"/>
      <c r="B2617" s="1112"/>
      <c r="C2617" s="1096"/>
      <c r="D2617" s="94"/>
      <c r="E2617" s="96"/>
      <c r="F2617" s="99"/>
      <c r="G2617" s="1112"/>
      <c r="H2617" s="1098"/>
      <c r="I2617" s="94"/>
      <c r="J2617" s="96"/>
      <c r="K2617" s="99"/>
      <c r="L2617" s="1112"/>
      <c r="M2617" s="1099"/>
      <c r="N2617" s="94"/>
      <c r="O2617" s="96"/>
      <c r="P2617" s="97"/>
    </row>
    <row r="2618" spans="1:16" ht="17.25" thickBot="1">
      <c r="A2618" s="1136"/>
      <c r="B2618" s="1113"/>
      <c r="C2618" s="1096"/>
      <c r="D2618" s="94"/>
      <c r="E2618" s="96"/>
      <c r="F2618" s="97"/>
      <c r="G2618" s="1113"/>
      <c r="H2618" s="1098"/>
      <c r="I2618" s="94"/>
      <c r="J2618" s="96"/>
      <c r="K2618" s="97"/>
      <c r="L2618" s="1113"/>
      <c r="M2618" s="1099"/>
      <c r="N2618" s="94"/>
      <c r="O2618" s="96"/>
      <c r="P2618" s="97"/>
    </row>
    <row r="2619" spans="1:16" ht="17.25" thickBot="1">
      <c r="A2619" s="1136"/>
      <c r="B2619" s="100" t="s">
        <v>123</v>
      </c>
      <c r="C2619" s="1096"/>
      <c r="D2619" s="94"/>
      <c r="E2619" s="96"/>
      <c r="F2619" s="97"/>
      <c r="G2619" s="100" t="s">
        <v>123</v>
      </c>
      <c r="H2619" s="1098"/>
      <c r="I2619" s="94"/>
      <c r="J2619" s="96"/>
      <c r="K2619" s="97"/>
      <c r="L2619" s="100" t="s">
        <v>123</v>
      </c>
      <c r="M2619" s="1099"/>
      <c r="N2619" s="94"/>
      <c r="O2619" s="96"/>
      <c r="P2619" s="97"/>
    </row>
    <row r="2620" spans="1:16">
      <c r="A2620" s="1136"/>
      <c r="B2620" s="1106"/>
      <c r="C2620" s="1096"/>
      <c r="D2620" s="94"/>
      <c r="E2620" s="96"/>
      <c r="F2620" s="97"/>
      <c r="G2620" s="1106"/>
      <c r="H2620" s="1098"/>
      <c r="I2620" s="94"/>
      <c r="J2620" s="96"/>
      <c r="K2620" s="97"/>
      <c r="L2620" s="1106"/>
      <c r="M2620" s="1099"/>
      <c r="N2620" s="94"/>
      <c r="O2620" s="96"/>
      <c r="P2620" s="97"/>
    </row>
    <row r="2621" spans="1:16">
      <c r="A2621" s="1136"/>
      <c r="B2621" s="1107"/>
      <c r="C2621" s="1096"/>
      <c r="D2621" s="94"/>
      <c r="E2621" s="96"/>
      <c r="F2621" s="97"/>
      <c r="G2621" s="1107"/>
      <c r="H2621" s="1098"/>
      <c r="I2621" s="94"/>
      <c r="J2621" s="96"/>
      <c r="K2621" s="97"/>
      <c r="L2621" s="1107"/>
      <c r="M2621" s="1099"/>
      <c r="N2621" s="94"/>
      <c r="O2621" s="96"/>
      <c r="P2621" s="97"/>
    </row>
    <row r="2622" spans="1:16" ht="17.25" thickBot="1">
      <c r="A2622" s="1136"/>
      <c r="B2622" s="1108"/>
      <c r="C2622" s="1096"/>
      <c r="D2622" s="94"/>
      <c r="E2622" s="96"/>
      <c r="F2622" s="97"/>
      <c r="G2622" s="1108"/>
      <c r="H2622" s="1098"/>
      <c r="I2622" s="94"/>
      <c r="J2622" s="96"/>
      <c r="K2622" s="97"/>
      <c r="L2622" s="1108"/>
      <c r="M2622" s="1099"/>
      <c r="N2622" s="94"/>
      <c r="O2622" s="96"/>
      <c r="P2622" s="97"/>
    </row>
    <row r="2623" spans="1:16">
      <c r="A2623" s="1136"/>
      <c r="B2623" s="1109" t="s">
        <v>124</v>
      </c>
      <c r="C2623" s="1096"/>
      <c r="D2623" s="94"/>
      <c r="E2623" s="96"/>
      <c r="F2623" s="97"/>
      <c r="G2623" s="1109" t="s">
        <v>124</v>
      </c>
      <c r="H2623" s="1098"/>
      <c r="I2623" s="94"/>
      <c r="J2623" s="96"/>
      <c r="K2623" s="97"/>
      <c r="L2623" s="1109" t="s">
        <v>124</v>
      </c>
      <c r="M2623" s="1099"/>
      <c r="N2623" s="94"/>
      <c r="O2623" s="96"/>
      <c r="P2623" s="97"/>
    </row>
    <row r="2624" spans="1:16" ht="17.25" thickBot="1">
      <c r="A2624" s="1136"/>
      <c r="B2624" s="1110"/>
      <c r="C2624" s="1096"/>
      <c r="D2624" s="94"/>
      <c r="E2624" s="96"/>
      <c r="F2624" s="97"/>
      <c r="G2624" s="1110"/>
      <c r="H2624" s="1098"/>
      <c r="I2624" s="94"/>
      <c r="J2624" s="96"/>
      <c r="K2624" s="97"/>
      <c r="L2624" s="1110"/>
      <c r="M2624" s="1099"/>
      <c r="N2624" s="94"/>
      <c r="O2624" s="96"/>
      <c r="P2624" s="93"/>
    </row>
    <row r="2625" spans="1:16" ht="17.25" thickTop="1">
      <c r="A2625" s="1136"/>
      <c r="B2625" s="1102" t="s">
        <v>125</v>
      </c>
      <c r="C2625" s="1096"/>
      <c r="D2625" s="94"/>
      <c r="E2625" s="96"/>
      <c r="F2625" s="93"/>
      <c r="G2625" s="1102" t="s">
        <v>125</v>
      </c>
      <c r="H2625" s="1098"/>
      <c r="I2625" s="94"/>
      <c r="J2625" s="96"/>
      <c r="K2625" s="93"/>
      <c r="L2625" s="1102" t="s">
        <v>125</v>
      </c>
      <c r="M2625" s="1099"/>
      <c r="N2625" s="94"/>
      <c r="O2625" s="96"/>
      <c r="P2625" s="97"/>
    </row>
    <row r="2626" spans="1:16" ht="17.25" thickBot="1">
      <c r="A2626" s="1136"/>
      <c r="B2626" s="1103"/>
      <c r="C2626" s="1096"/>
      <c r="D2626" s="94"/>
      <c r="E2626" s="96"/>
      <c r="F2626" s="93"/>
      <c r="G2626" s="1103"/>
      <c r="H2626" s="1098"/>
      <c r="I2626" s="94"/>
      <c r="J2626" s="96"/>
      <c r="K2626" s="93"/>
      <c r="L2626" s="1103"/>
      <c r="M2626" s="1099"/>
      <c r="N2626" s="94"/>
      <c r="O2626" s="96"/>
      <c r="P2626" s="101"/>
    </row>
    <row r="2627" spans="1:16">
      <c r="A2627" s="1136"/>
      <c r="B2627" s="1104"/>
      <c r="C2627" s="1096"/>
      <c r="D2627" s="94"/>
      <c r="E2627" s="96"/>
      <c r="F2627" s="97"/>
      <c r="G2627" s="1104"/>
      <c r="H2627" s="1098"/>
      <c r="I2627" s="94"/>
      <c r="J2627" s="96"/>
      <c r="K2627" s="97"/>
      <c r="L2627" s="1104"/>
      <c r="M2627" s="1099"/>
      <c r="N2627" s="94"/>
      <c r="O2627" s="96"/>
      <c r="P2627" s="103"/>
    </row>
    <row r="2628" spans="1:16" ht="17.25" thickBot="1">
      <c r="A2628" s="1136"/>
      <c r="B2628" s="1105"/>
      <c r="C2628" s="1096"/>
      <c r="D2628" s="94"/>
      <c r="E2628" s="96"/>
      <c r="F2628" s="97"/>
      <c r="G2628" s="1105"/>
      <c r="H2628" s="1098"/>
      <c r="I2628" s="94"/>
      <c r="J2628" s="96"/>
      <c r="K2628" s="97"/>
      <c r="L2628" s="1105"/>
      <c r="M2628" s="1099"/>
      <c r="N2628" s="94"/>
      <c r="O2628" s="96"/>
      <c r="P2628" s="104"/>
    </row>
    <row r="2629" spans="1:16">
      <c r="A2629" s="1136"/>
      <c r="B2629" s="1116" t="s">
        <v>126</v>
      </c>
      <c r="C2629" s="1096"/>
      <c r="D2629" s="94"/>
      <c r="E2629" s="96"/>
      <c r="F2629" s="93"/>
      <c r="G2629" s="1116" t="s">
        <v>126</v>
      </c>
      <c r="H2629" s="1098"/>
      <c r="I2629" s="94"/>
      <c r="J2629" s="96"/>
      <c r="K2629" s="93"/>
      <c r="L2629" s="1116" t="s">
        <v>126</v>
      </c>
      <c r="M2629" s="1099"/>
      <c r="N2629" s="94"/>
      <c r="O2629" s="96"/>
      <c r="P2629" s="99"/>
    </row>
    <row r="2630" spans="1:16" ht="17.25" thickBot="1">
      <c r="A2630" s="1136"/>
      <c r="B2630" s="1103"/>
      <c r="C2630" s="1096"/>
      <c r="D2630" s="94"/>
      <c r="E2630" s="96"/>
      <c r="F2630" s="101"/>
      <c r="G2630" s="1103"/>
      <c r="H2630" s="1098"/>
      <c r="I2630" s="94"/>
      <c r="J2630" s="96"/>
      <c r="K2630" s="101"/>
      <c r="L2630" s="1103"/>
      <c r="M2630" s="1099"/>
      <c r="N2630" s="94"/>
      <c r="O2630" s="96"/>
      <c r="P2630" s="104"/>
    </row>
    <row r="2631" spans="1:16">
      <c r="A2631" s="1136"/>
      <c r="B2631" s="1104"/>
      <c r="C2631" s="1096"/>
      <c r="D2631" s="94"/>
      <c r="E2631" s="96"/>
      <c r="F2631" s="102"/>
      <c r="G2631" s="1104"/>
      <c r="H2631" s="1098"/>
      <c r="I2631" s="94"/>
      <c r="J2631" s="96"/>
      <c r="K2631" s="103"/>
      <c r="L2631" s="1104"/>
      <c r="M2631" s="1099"/>
      <c r="N2631" s="94"/>
      <c r="O2631" s="96"/>
      <c r="P2631" s="93"/>
    </row>
    <row r="2632" spans="1:16" ht="17.25" thickBot="1">
      <c r="A2632" s="1136"/>
      <c r="B2632" s="1115"/>
      <c r="C2632" s="1096"/>
      <c r="D2632" s="94"/>
      <c r="E2632" s="96"/>
      <c r="F2632" s="99"/>
      <c r="G2632" s="1115"/>
      <c r="H2632" s="1098"/>
      <c r="I2632" s="94"/>
      <c r="J2632" s="96"/>
      <c r="K2632" s="104"/>
      <c r="L2632" s="1115"/>
      <c r="M2632" s="1099"/>
      <c r="N2632" s="94"/>
      <c r="O2632" s="96"/>
      <c r="P2632" s="97"/>
    </row>
    <row r="2633" spans="1:16">
      <c r="A2633" s="1136"/>
      <c r="B2633" s="1114" t="s">
        <v>127</v>
      </c>
      <c r="C2633" s="1096"/>
      <c r="D2633" s="94"/>
      <c r="E2633" s="96"/>
      <c r="F2633" s="103"/>
      <c r="G2633" s="1114" t="s">
        <v>127</v>
      </c>
      <c r="H2633" s="1098"/>
      <c r="I2633" s="94"/>
      <c r="J2633" s="96"/>
      <c r="K2633" s="104"/>
      <c r="L2633" s="1114" t="s">
        <v>127</v>
      </c>
      <c r="M2633" s="1099"/>
      <c r="N2633" s="94"/>
      <c r="O2633" s="114"/>
      <c r="P2633" s="97"/>
    </row>
    <row r="2634" spans="1:16" ht="17.25" thickBot="1">
      <c r="A2634" s="1136"/>
      <c r="B2634" s="1103"/>
      <c r="C2634" s="1096"/>
      <c r="D2634" s="94"/>
      <c r="E2634" s="96"/>
      <c r="F2634" s="104"/>
      <c r="G2634" s="1103"/>
      <c r="H2634" s="1098"/>
      <c r="I2634" s="94"/>
      <c r="J2634" s="96"/>
      <c r="K2634" s="99"/>
      <c r="L2634" s="1103"/>
      <c r="M2634" s="1099"/>
      <c r="N2634" s="113"/>
      <c r="O2634" s="96"/>
      <c r="P2634" s="112"/>
    </row>
    <row r="2635" spans="1:16">
      <c r="A2635" s="1136"/>
      <c r="B2635" s="1104"/>
      <c r="C2635" s="1096"/>
      <c r="D2635" s="94"/>
      <c r="E2635" s="96"/>
      <c r="F2635" s="104"/>
      <c r="G2635" s="1104"/>
      <c r="H2635" s="1098"/>
      <c r="I2635" s="94"/>
      <c r="J2635" s="96"/>
      <c r="K2635" s="104"/>
      <c r="L2635" s="1104"/>
      <c r="M2635" s="1099"/>
      <c r="N2635" s="113"/>
      <c r="O2635" s="114"/>
      <c r="P2635" s="97"/>
    </row>
    <row r="2636" spans="1:16" ht="17.25" thickBot="1">
      <c r="A2636" s="1136"/>
      <c r="B2636" s="1115"/>
      <c r="C2636" s="1096"/>
      <c r="D2636" s="94"/>
      <c r="E2636" s="96"/>
      <c r="F2636" s="99"/>
      <c r="G2636" s="1115"/>
      <c r="H2636" s="1098"/>
      <c r="I2636" s="94"/>
      <c r="J2636" s="96"/>
      <c r="K2636" s="93"/>
      <c r="L2636" s="1115"/>
      <c r="M2636" s="1099"/>
      <c r="N2636" s="94"/>
      <c r="O2636" s="114"/>
      <c r="P2636" s="104"/>
    </row>
    <row r="2637" spans="1:16">
      <c r="A2637" s="1136"/>
      <c r="B2637" s="1114" t="s">
        <v>128</v>
      </c>
      <c r="C2637" s="1096"/>
      <c r="D2637" s="94"/>
      <c r="E2637" s="96"/>
      <c r="F2637" s="104"/>
      <c r="G2637" s="1114" t="s">
        <v>128</v>
      </c>
      <c r="H2637" s="1098"/>
      <c r="I2637" s="94"/>
      <c r="J2637" s="96"/>
      <c r="K2637" s="97"/>
      <c r="L2637" s="1114" t="s">
        <v>128</v>
      </c>
      <c r="M2637" s="1099"/>
      <c r="N2637" s="94"/>
      <c r="O2637" s="96"/>
      <c r="P2637" s="97"/>
    </row>
    <row r="2638" spans="1:16" ht="17.25" thickBot="1">
      <c r="A2638" s="1136"/>
      <c r="B2638" s="1103"/>
      <c r="C2638" s="1096"/>
      <c r="D2638" s="94"/>
      <c r="E2638" s="96"/>
      <c r="F2638" s="93"/>
      <c r="G2638" s="1103"/>
      <c r="H2638" s="1098"/>
      <c r="I2638" s="94"/>
      <c r="J2638" s="114"/>
      <c r="K2638" s="97"/>
      <c r="L2638" s="1103"/>
      <c r="M2638" s="1099"/>
      <c r="N2638" s="113"/>
      <c r="O2638" s="114"/>
      <c r="P2638" s="97"/>
    </row>
    <row r="2639" spans="1:16">
      <c r="A2639" s="1136"/>
      <c r="B2639" s="1104"/>
      <c r="C2639" s="1096"/>
      <c r="D2639" s="94"/>
      <c r="E2639" s="96"/>
      <c r="F2639" s="97"/>
      <c r="G2639" s="1104"/>
      <c r="H2639" s="1098"/>
      <c r="I2639" s="94"/>
      <c r="J2639" s="96"/>
      <c r="K2639" s="97"/>
      <c r="L2639" s="1104"/>
      <c r="M2639" s="1099"/>
      <c r="N2639" s="113"/>
      <c r="O2639" s="114"/>
      <c r="P2639" s="97"/>
    </row>
    <row r="2640" spans="1:16" ht="17.25" thickBot="1">
      <c r="A2640" s="1136"/>
      <c r="B2640" s="1115"/>
      <c r="C2640" s="1096"/>
      <c r="D2640" s="94"/>
      <c r="E2640" s="96"/>
      <c r="F2640" s="93"/>
      <c r="G2640" s="1115"/>
      <c r="H2640" s="1098"/>
      <c r="I2640" s="94"/>
      <c r="J2640" s="114"/>
      <c r="K2640" s="97"/>
      <c r="L2640" s="1115"/>
      <c r="M2640" s="1099"/>
      <c r="N2640" s="94"/>
      <c r="O2640" s="114"/>
      <c r="P2640" s="97"/>
    </row>
    <row r="2641" spans="1:16">
      <c r="A2641" s="1136"/>
      <c r="B2641" s="1116" t="s">
        <v>129</v>
      </c>
      <c r="C2641" s="1096"/>
      <c r="D2641" s="94"/>
      <c r="E2641" s="96"/>
      <c r="F2641" s="93"/>
      <c r="G2641" s="1116" t="s">
        <v>129</v>
      </c>
      <c r="H2641" s="1098"/>
      <c r="I2641" s="94"/>
      <c r="J2641" s="114"/>
      <c r="K2641" s="97"/>
      <c r="L2641" s="1116" t="s">
        <v>129</v>
      </c>
      <c r="M2641" s="1099"/>
      <c r="N2641" s="113"/>
      <c r="O2641" s="114"/>
      <c r="P2641" s="97"/>
    </row>
    <row r="2642" spans="1:16" ht="17.25" thickBot="1">
      <c r="A2642" s="1136"/>
      <c r="B2642" s="1103"/>
      <c r="C2642" s="1096"/>
      <c r="D2642" s="94"/>
      <c r="E2642" s="96"/>
      <c r="F2642" s="93"/>
      <c r="G2642" s="1103"/>
      <c r="H2642" s="1098"/>
      <c r="I2642" s="94"/>
      <c r="J2642" s="114"/>
      <c r="K2642" s="97"/>
      <c r="L2642" s="1103"/>
      <c r="M2642" s="1099"/>
      <c r="N2642" s="94"/>
      <c r="O2642" s="114"/>
      <c r="P2642" s="97"/>
    </row>
    <row r="2643" spans="1:16">
      <c r="A2643" s="1136"/>
      <c r="B2643" s="106"/>
      <c r="C2643" s="1096"/>
      <c r="D2643" s="94"/>
      <c r="E2643" s="96"/>
      <c r="F2643" s="97"/>
      <c r="G2643" s="106"/>
      <c r="H2643" s="1098"/>
      <c r="I2643" s="94"/>
      <c r="J2643" s="96"/>
      <c r="K2643" s="112"/>
      <c r="L2643" s="106"/>
      <c r="M2643" s="1099"/>
      <c r="N2643" s="113"/>
      <c r="O2643" s="96"/>
      <c r="P2643" s="112"/>
    </row>
    <row r="2644" spans="1:16">
      <c r="A2644" s="1136"/>
      <c r="B2644" s="107"/>
      <c r="C2644" s="1096"/>
      <c r="D2644" s="94"/>
      <c r="E2644" s="96"/>
      <c r="F2644" s="93"/>
      <c r="G2644" s="107"/>
      <c r="H2644" s="1098"/>
      <c r="I2644" s="94"/>
      <c r="J2644" s="96"/>
      <c r="K2644" s="97"/>
      <c r="L2644" s="107"/>
      <c r="M2644" s="1099"/>
      <c r="N2644" s="113"/>
      <c r="O2644" s="114"/>
      <c r="P2644" s="97"/>
    </row>
    <row r="2645" spans="1:16">
      <c r="A2645" s="1136"/>
      <c r="B2645" s="109"/>
      <c r="C2645" s="1096"/>
      <c r="D2645" s="94"/>
      <c r="E2645" s="96"/>
      <c r="F2645" s="93"/>
      <c r="G2645" s="109"/>
      <c r="H2645" s="1098"/>
      <c r="I2645" s="113"/>
      <c r="J2645" s="114"/>
      <c r="K2645" s="97"/>
      <c r="L2645" s="109"/>
      <c r="M2645" s="1099"/>
      <c r="N2645" s="113"/>
      <c r="O2645" s="114"/>
      <c r="P2645" s="104"/>
    </row>
    <row r="2646" spans="1:16">
      <c r="A2646" s="1136"/>
      <c r="B2646" s="110"/>
      <c r="C2646" s="1096"/>
      <c r="D2646" s="94"/>
      <c r="E2646" s="96"/>
      <c r="F2646" s="93"/>
      <c r="G2646" s="110"/>
      <c r="H2646" s="1098"/>
      <c r="I2646" s="113"/>
      <c r="J2646" s="114"/>
      <c r="K2646" s="104"/>
      <c r="L2646" s="110"/>
      <c r="M2646" s="1099"/>
      <c r="N2646" s="111"/>
      <c r="O2646" s="96"/>
      <c r="P2646" s="97"/>
    </row>
    <row r="2647" spans="1:16">
      <c r="A2647" s="1136"/>
      <c r="B2647" s="109"/>
      <c r="C2647" s="1096"/>
      <c r="D2647" s="111"/>
      <c r="E2647" s="96"/>
      <c r="F2647" s="97"/>
      <c r="G2647" s="109"/>
      <c r="H2647" s="1098"/>
      <c r="I2647" s="111"/>
      <c r="J2647" s="96"/>
      <c r="K2647" s="112"/>
      <c r="L2647" s="109"/>
      <c r="M2647" s="1099"/>
      <c r="N2647" s="94"/>
      <c r="O2647" s="96"/>
      <c r="P2647" s="112"/>
    </row>
    <row r="2648" spans="1:16">
      <c r="A2648" s="1136"/>
      <c r="B2648" s="110"/>
      <c r="C2648" s="1096"/>
      <c r="D2648" s="94"/>
      <c r="E2648" s="96"/>
      <c r="F2648" s="108"/>
      <c r="G2648" s="110"/>
      <c r="H2648" s="1098"/>
      <c r="I2648" s="94"/>
      <c r="J2648" s="96"/>
      <c r="K2648" s="97"/>
      <c r="L2648" s="110"/>
      <c r="M2648" s="1099"/>
      <c r="N2648" s="113"/>
      <c r="O2648" s="114"/>
      <c r="P2648" s="97"/>
    </row>
    <row r="2649" spans="1:16">
      <c r="A2649" s="1136"/>
      <c r="B2649" s="109"/>
      <c r="C2649" s="1096"/>
      <c r="D2649" s="94"/>
      <c r="E2649" s="96"/>
      <c r="F2649" s="97"/>
      <c r="G2649" s="109"/>
      <c r="H2649" s="1098"/>
      <c r="I2649" s="113"/>
      <c r="J2649" s="114"/>
      <c r="K2649" s="97"/>
      <c r="L2649" s="109"/>
      <c r="M2649" s="1099"/>
      <c r="N2649" s="113"/>
      <c r="O2649" s="114"/>
      <c r="P2649" s="97"/>
    </row>
    <row r="2650" spans="1:16" ht="17.25" thickBot="1">
      <c r="A2650" s="1136"/>
      <c r="B2650" s="110"/>
      <c r="C2650" s="1097"/>
      <c r="D2650" s="115"/>
      <c r="E2650" s="116"/>
      <c r="F2650" s="117"/>
      <c r="G2650" s="110"/>
      <c r="H2650" s="1098"/>
      <c r="I2650" s="115"/>
      <c r="J2650" s="116"/>
      <c r="K2650" s="117"/>
      <c r="L2650" s="110"/>
      <c r="M2650" s="1099"/>
      <c r="N2650" s="115"/>
      <c r="O2650" s="116"/>
      <c r="P2650" s="117"/>
    </row>
    <row r="2651" spans="1:16">
      <c r="A2651" s="1094" t="str">
        <f>TEXT(A2605,"AAAA")</f>
        <v>星期二</v>
      </c>
      <c r="B2651" s="109"/>
      <c r="C2651" s="1095" t="s">
        <v>694</v>
      </c>
      <c r="D2651" s="118"/>
      <c r="E2651" s="119"/>
      <c r="F2651" s="97"/>
      <c r="G2651" s="109"/>
      <c r="H2651" s="1118" t="s">
        <v>130</v>
      </c>
      <c r="I2651" s="118"/>
      <c r="J2651" s="119"/>
      <c r="K2651" s="97"/>
      <c r="L2651" s="109"/>
      <c r="M2651" s="1120" t="s">
        <v>130</v>
      </c>
      <c r="N2651" s="118"/>
      <c r="O2651" s="119"/>
      <c r="P2651" s="97"/>
    </row>
    <row r="2652" spans="1:16">
      <c r="A2652" s="1094"/>
      <c r="B2652" s="110"/>
      <c r="C2652" s="1096"/>
      <c r="D2652" s="120"/>
      <c r="E2652" s="96"/>
      <c r="F2652" s="97"/>
      <c r="G2652" s="110"/>
      <c r="H2652" s="1098"/>
      <c r="I2652" s="94"/>
      <c r="J2652" s="96"/>
      <c r="K2652" s="97"/>
      <c r="L2652" s="110"/>
      <c r="M2652" s="1099"/>
      <c r="N2652" s="94"/>
      <c r="O2652" s="96"/>
      <c r="P2652" s="97"/>
    </row>
    <row r="2653" spans="1:16">
      <c r="A2653" s="1094"/>
      <c r="B2653" s="109"/>
      <c r="C2653" s="1096"/>
      <c r="D2653" s="120"/>
      <c r="E2653" s="96"/>
      <c r="F2653" s="97"/>
      <c r="G2653" s="109"/>
      <c r="H2653" s="1098"/>
      <c r="I2653" s="94"/>
      <c r="J2653" s="96"/>
      <c r="K2653" s="97"/>
      <c r="L2653" s="109"/>
      <c r="M2653" s="1099"/>
      <c r="N2653" s="94"/>
      <c r="O2653" s="96"/>
      <c r="P2653" s="97"/>
    </row>
    <row r="2654" spans="1:16">
      <c r="A2654" s="1094"/>
      <c r="B2654" s="110"/>
      <c r="C2654" s="1096"/>
      <c r="D2654" s="120"/>
      <c r="E2654" s="96"/>
      <c r="F2654" s="97"/>
      <c r="G2654" s="110"/>
      <c r="H2654" s="1098"/>
      <c r="I2654" s="94"/>
      <c r="J2654" s="96"/>
      <c r="K2654" s="97"/>
      <c r="L2654" s="110"/>
      <c r="M2654" s="1099"/>
      <c r="N2654" s="94"/>
      <c r="O2654" s="96"/>
      <c r="P2654" s="97"/>
    </row>
    <row r="2655" spans="1:16">
      <c r="A2655" s="1094"/>
      <c r="B2655" s="109"/>
      <c r="C2655" s="1096"/>
      <c r="D2655" s="120"/>
      <c r="E2655" s="96"/>
      <c r="F2655" s="97"/>
      <c r="G2655" s="109"/>
      <c r="H2655" s="1098"/>
      <c r="I2655" s="94"/>
      <c r="J2655" s="96"/>
      <c r="K2655" s="97"/>
      <c r="L2655" s="109"/>
      <c r="M2655" s="1099"/>
      <c r="N2655" s="94"/>
      <c r="O2655" s="96"/>
      <c r="P2655" s="97"/>
    </row>
    <row r="2656" spans="1:16">
      <c r="A2656" s="1094"/>
      <c r="B2656" s="110"/>
      <c r="C2656" s="1096"/>
      <c r="D2656" s="120"/>
      <c r="E2656" s="96"/>
      <c r="F2656" s="97"/>
      <c r="G2656" s="110"/>
      <c r="H2656" s="1098"/>
      <c r="I2656" s="94"/>
      <c r="J2656" s="96"/>
      <c r="K2656" s="97"/>
      <c r="L2656" s="110"/>
      <c r="M2656" s="1099"/>
      <c r="N2656" s="94"/>
      <c r="O2656" s="96"/>
      <c r="P2656" s="97"/>
    </row>
    <row r="2657" spans="1:16">
      <c r="A2657" s="1094"/>
      <c r="B2657" s="109"/>
      <c r="C2657" s="1096"/>
      <c r="D2657" s="120"/>
      <c r="E2657" s="96"/>
      <c r="F2657" s="97"/>
      <c r="G2657" s="109"/>
      <c r="H2657" s="1098"/>
      <c r="I2657" s="94"/>
      <c r="J2657" s="96"/>
      <c r="K2657" s="97"/>
      <c r="L2657" s="109"/>
      <c r="M2657" s="1099"/>
      <c r="N2657" s="94"/>
      <c r="O2657" s="96"/>
      <c r="P2657" s="97"/>
    </row>
    <row r="2658" spans="1:16">
      <c r="A2658" s="1094"/>
      <c r="B2658" s="110"/>
      <c r="C2658" s="1096"/>
      <c r="D2658" s="94"/>
      <c r="E2658" s="96"/>
      <c r="F2658" s="97"/>
      <c r="G2658" s="110"/>
      <c r="H2658" s="1098"/>
      <c r="I2658" s="94"/>
      <c r="J2658" s="96"/>
      <c r="K2658" s="97"/>
      <c r="L2658" s="110"/>
      <c r="M2658" s="1099"/>
      <c r="N2658" s="94"/>
      <c r="O2658" s="96"/>
      <c r="P2658" s="97"/>
    </row>
    <row r="2659" spans="1:16">
      <c r="A2659" s="1094"/>
      <c r="B2659" s="107"/>
      <c r="C2659" s="1096"/>
      <c r="D2659" s="113"/>
      <c r="E2659" s="114"/>
      <c r="F2659" s="104"/>
      <c r="G2659" s="107"/>
      <c r="H2659" s="1098"/>
      <c r="I2659" s="113"/>
      <c r="J2659" s="114"/>
      <c r="K2659" s="97"/>
      <c r="L2659" s="107"/>
      <c r="M2659" s="1099"/>
      <c r="N2659" s="113"/>
      <c r="O2659" s="114"/>
      <c r="P2659" s="97"/>
    </row>
    <row r="2660" spans="1:16" ht="17.25" thickBot="1">
      <c r="A2660" s="1094"/>
      <c r="B2660" s="107"/>
      <c r="C2660" s="1097"/>
      <c r="D2660" s="122" t="s">
        <v>132</v>
      </c>
      <c r="E2660" s="123" t="s">
        <v>133</v>
      </c>
      <c r="F2660" s="124"/>
      <c r="G2660" s="107"/>
      <c r="H2660" s="1127"/>
      <c r="I2660" s="122" t="s">
        <v>132</v>
      </c>
      <c r="J2660" s="123" t="s">
        <v>133</v>
      </c>
      <c r="K2660" s="97"/>
      <c r="L2660" s="107"/>
      <c r="M2660" s="1126"/>
      <c r="N2660" s="122" t="s">
        <v>132</v>
      </c>
      <c r="O2660" s="123" t="s">
        <v>133</v>
      </c>
      <c r="P2660" s="97"/>
    </row>
    <row r="2661" spans="1:16">
      <c r="A2661" s="105"/>
      <c r="B2661" s="109"/>
      <c r="C2661" s="1095" t="s">
        <v>695</v>
      </c>
      <c r="D2661" s="118"/>
      <c r="E2661" s="119"/>
      <c r="F2661" s="125"/>
      <c r="G2661" s="109"/>
      <c r="H2661" s="1118" t="s">
        <v>134</v>
      </c>
      <c r="I2661" s="118"/>
      <c r="J2661" s="119"/>
      <c r="K2661" s="125"/>
      <c r="L2661" s="109"/>
      <c r="M2661" s="1120" t="s">
        <v>134</v>
      </c>
      <c r="N2661" s="118"/>
      <c r="O2661" s="119"/>
      <c r="P2661" s="125"/>
    </row>
    <row r="2662" spans="1:16">
      <c r="A2662" s="105"/>
      <c r="B2662" s="110"/>
      <c r="C2662" s="1096"/>
      <c r="D2662" s="94"/>
      <c r="E2662" s="96"/>
      <c r="F2662" s="97"/>
      <c r="G2662" s="110"/>
      <c r="H2662" s="1098"/>
      <c r="I2662" s="94"/>
      <c r="J2662" s="96"/>
      <c r="K2662" s="97"/>
      <c r="L2662" s="110"/>
      <c r="M2662" s="1099"/>
      <c r="N2662" s="94"/>
      <c r="O2662" s="96"/>
      <c r="P2662" s="97"/>
    </row>
    <row r="2663" spans="1:16">
      <c r="A2663" s="105"/>
      <c r="B2663" s="126"/>
      <c r="C2663" s="1096"/>
      <c r="D2663" s="94"/>
      <c r="E2663" s="96"/>
      <c r="F2663" s="97"/>
      <c r="G2663" s="126"/>
      <c r="H2663" s="1098"/>
      <c r="I2663" s="94"/>
      <c r="J2663" s="96"/>
      <c r="K2663" s="97"/>
      <c r="L2663" s="126"/>
      <c r="M2663" s="1099"/>
      <c r="N2663" s="94"/>
      <c r="O2663" s="96"/>
      <c r="P2663" s="128"/>
    </row>
    <row r="2664" spans="1:16">
      <c r="A2664" s="105"/>
      <c r="B2664" s="107"/>
      <c r="C2664" s="1096"/>
      <c r="D2664" s="94"/>
      <c r="E2664" s="96"/>
      <c r="F2664" s="97"/>
      <c r="G2664" s="107"/>
      <c r="H2664" s="1098"/>
      <c r="I2664" s="94"/>
      <c r="J2664" s="96"/>
      <c r="K2664" s="97"/>
      <c r="L2664" s="107"/>
      <c r="M2664" s="1099"/>
      <c r="N2664" s="94"/>
      <c r="O2664" s="96"/>
      <c r="P2664" s="216"/>
    </row>
    <row r="2665" spans="1:16">
      <c r="A2665" s="105"/>
      <c r="B2665" s="109"/>
      <c r="C2665" s="1096"/>
      <c r="D2665" s="94"/>
      <c r="E2665" s="96"/>
      <c r="F2665" s="97"/>
      <c r="G2665" s="109"/>
      <c r="H2665" s="1098"/>
      <c r="I2665" s="94"/>
      <c r="J2665" s="96"/>
      <c r="K2665" s="97"/>
      <c r="L2665" s="109"/>
      <c r="M2665" s="1099"/>
      <c r="N2665" s="94"/>
      <c r="O2665" s="96"/>
      <c r="P2665" s="97"/>
    </row>
    <row r="2666" spans="1:16">
      <c r="A2666" s="105"/>
      <c r="B2666" s="110"/>
      <c r="C2666" s="1096"/>
      <c r="D2666" s="94"/>
      <c r="E2666" s="96"/>
      <c r="F2666" s="127"/>
      <c r="G2666" s="110"/>
      <c r="H2666" s="1098"/>
      <c r="I2666" s="94"/>
      <c r="J2666" s="96"/>
      <c r="K2666" s="127"/>
      <c r="L2666" s="110"/>
      <c r="M2666" s="1099"/>
      <c r="N2666" s="94"/>
      <c r="O2666" s="96"/>
      <c r="P2666" s="127"/>
    </row>
    <row r="2667" spans="1:16">
      <c r="A2667" s="105"/>
      <c r="B2667" s="109"/>
      <c r="C2667" s="1096"/>
      <c r="D2667" s="94"/>
      <c r="E2667" s="96"/>
      <c r="F2667" s="128"/>
      <c r="G2667" s="109"/>
      <c r="H2667" s="1098"/>
      <c r="I2667" s="94"/>
      <c r="J2667" s="96"/>
      <c r="K2667" s="128"/>
      <c r="L2667" s="109"/>
      <c r="M2667" s="1099"/>
      <c r="N2667" s="94"/>
      <c r="O2667" s="96"/>
      <c r="P2667" s="128"/>
    </row>
    <row r="2668" spans="1:16">
      <c r="A2668" s="105"/>
      <c r="B2668" s="110"/>
      <c r="C2668" s="1096"/>
      <c r="D2668" s="217"/>
      <c r="E2668" s="114"/>
      <c r="F2668" s="216"/>
      <c r="G2668" s="110"/>
      <c r="H2668" s="1098"/>
      <c r="I2668" s="113"/>
      <c r="J2668" s="114"/>
      <c r="K2668" s="216"/>
      <c r="L2668" s="110"/>
      <c r="M2668" s="1099"/>
      <c r="N2668" s="113"/>
      <c r="O2668" s="114"/>
      <c r="P2668" s="216"/>
    </row>
    <row r="2669" spans="1:16">
      <c r="A2669" s="105"/>
      <c r="B2669" s="109"/>
      <c r="C2669" s="1096"/>
      <c r="D2669" s="217"/>
      <c r="E2669" s="114"/>
      <c r="F2669" s="216"/>
      <c r="G2669" s="109"/>
      <c r="H2669" s="1098"/>
      <c r="I2669" s="113"/>
      <c r="J2669" s="114"/>
      <c r="K2669" s="216"/>
      <c r="L2669" s="109"/>
      <c r="M2669" s="1099"/>
      <c r="N2669" s="113"/>
      <c r="O2669" s="114"/>
      <c r="P2669" s="216"/>
    </row>
    <row r="2670" spans="1:16" ht="17.25" thickBot="1">
      <c r="A2670" s="105"/>
      <c r="B2670" s="110"/>
      <c r="C2670" s="1097"/>
      <c r="D2670" s="129"/>
      <c r="E2670" s="130"/>
      <c r="F2670" s="104"/>
      <c r="G2670" s="110"/>
      <c r="H2670" s="1127"/>
      <c r="I2670" s="113"/>
      <c r="J2670" s="130"/>
      <c r="K2670" s="104"/>
      <c r="L2670" s="110"/>
      <c r="M2670" s="1126"/>
      <c r="N2670" s="113"/>
      <c r="O2670" s="131"/>
      <c r="P2670" s="127"/>
    </row>
    <row r="2671" spans="1:16">
      <c r="A2671" s="132"/>
      <c r="B2671" s="109"/>
      <c r="C2671" s="1095" t="s">
        <v>696</v>
      </c>
      <c r="D2671" s="118" t="s">
        <v>136</v>
      </c>
      <c r="E2671" s="133" t="s">
        <v>137</v>
      </c>
      <c r="F2671" s="125"/>
      <c r="G2671" s="109"/>
      <c r="H2671" s="1118" t="s">
        <v>135</v>
      </c>
      <c r="I2671" s="118" t="s">
        <v>136</v>
      </c>
      <c r="J2671" s="133" t="s">
        <v>137</v>
      </c>
      <c r="K2671" s="125"/>
      <c r="L2671" s="109"/>
      <c r="M2671" s="1120" t="s">
        <v>135</v>
      </c>
      <c r="N2671" s="118" t="s">
        <v>136</v>
      </c>
      <c r="O2671" s="133" t="s">
        <v>137</v>
      </c>
      <c r="P2671" s="125"/>
    </row>
    <row r="2672" spans="1:16">
      <c r="A2672" s="132"/>
      <c r="B2672" s="110"/>
      <c r="C2672" s="1096"/>
      <c r="D2672" s="94" t="s">
        <v>141</v>
      </c>
      <c r="E2672" s="96" t="s">
        <v>142</v>
      </c>
      <c r="F2672" s="134"/>
      <c r="G2672" s="110"/>
      <c r="H2672" s="1098"/>
      <c r="I2672" s="94" t="s">
        <v>141</v>
      </c>
      <c r="J2672" s="96" t="s">
        <v>142</v>
      </c>
      <c r="K2672" s="134"/>
      <c r="L2672" s="110"/>
      <c r="M2672" s="1099"/>
      <c r="N2672" s="94" t="s">
        <v>141</v>
      </c>
      <c r="O2672" s="96" t="s">
        <v>142</v>
      </c>
      <c r="P2672" s="134"/>
    </row>
    <row r="2673" spans="1:16">
      <c r="A2673" s="132"/>
      <c r="B2673" s="135"/>
      <c r="C2673" s="1096"/>
      <c r="D2673" s="94" t="s">
        <v>145</v>
      </c>
      <c r="E2673" s="96" t="s">
        <v>146</v>
      </c>
      <c r="F2673" s="97"/>
      <c r="G2673" s="135"/>
      <c r="H2673" s="1098"/>
      <c r="I2673" s="94" t="s">
        <v>145</v>
      </c>
      <c r="J2673" s="96" t="s">
        <v>146</v>
      </c>
      <c r="K2673" s="97"/>
      <c r="L2673" s="135"/>
      <c r="M2673" s="1099"/>
      <c r="N2673" s="94" t="s">
        <v>145</v>
      </c>
      <c r="O2673" s="96" t="s">
        <v>146</v>
      </c>
      <c r="P2673" s="97"/>
    </row>
    <row r="2674" spans="1:16">
      <c r="A2674" s="132"/>
      <c r="B2674" s="110"/>
      <c r="C2674" s="1096"/>
      <c r="D2674" s="94" t="s">
        <v>147</v>
      </c>
      <c r="E2674" s="96" t="s">
        <v>148</v>
      </c>
      <c r="F2674" s="104"/>
      <c r="G2674" s="110"/>
      <c r="H2674" s="1098"/>
      <c r="I2674" s="94" t="s">
        <v>147</v>
      </c>
      <c r="J2674" s="96" t="s">
        <v>148</v>
      </c>
      <c r="K2674" s="104"/>
      <c r="L2674" s="110"/>
      <c r="M2674" s="1099"/>
      <c r="N2674" s="94" t="s">
        <v>147</v>
      </c>
      <c r="O2674" s="96" t="s">
        <v>148</v>
      </c>
      <c r="P2674" s="104"/>
    </row>
    <row r="2675" spans="1:16">
      <c r="A2675" s="132"/>
      <c r="B2675" s="135"/>
      <c r="C2675" s="1096"/>
      <c r="D2675" s="94"/>
      <c r="E2675" s="114"/>
      <c r="F2675" s="136"/>
      <c r="G2675" s="135"/>
      <c r="H2675" s="1098"/>
      <c r="I2675" s="94"/>
      <c r="J2675" s="114"/>
      <c r="K2675" s="136"/>
      <c r="L2675" s="135"/>
      <c r="M2675" s="1099"/>
      <c r="N2675" s="94"/>
      <c r="O2675" s="114"/>
      <c r="P2675" s="136"/>
    </row>
    <row r="2676" spans="1:16">
      <c r="A2676" s="132"/>
      <c r="B2676" s="110"/>
      <c r="C2676" s="1096"/>
      <c r="D2676" s="94"/>
      <c r="E2676" s="96"/>
      <c r="F2676" s="97"/>
      <c r="G2676" s="110"/>
      <c r="H2676" s="1098"/>
      <c r="I2676" s="94"/>
      <c r="J2676" s="96"/>
      <c r="K2676" s="97"/>
      <c r="L2676" s="110"/>
      <c r="M2676" s="1099"/>
      <c r="N2676" s="94"/>
      <c r="O2676" s="96"/>
      <c r="P2676" s="97"/>
    </row>
    <row r="2677" spans="1:16">
      <c r="A2677" s="132"/>
      <c r="B2677" s="135"/>
      <c r="C2677" s="1096"/>
      <c r="D2677" s="94"/>
      <c r="E2677" s="114"/>
      <c r="F2677" s="136"/>
      <c r="G2677" s="135"/>
      <c r="H2677" s="1098"/>
      <c r="I2677" s="94"/>
      <c r="J2677" s="114"/>
      <c r="K2677" s="136"/>
      <c r="L2677" s="135"/>
      <c r="M2677" s="1099"/>
      <c r="N2677" s="94"/>
      <c r="O2677" s="114"/>
      <c r="P2677" s="136"/>
    </row>
    <row r="2678" spans="1:16">
      <c r="A2678" s="132"/>
      <c r="B2678" s="110"/>
      <c r="C2678" s="1096"/>
      <c r="D2678" s="94"/>
      <c r="E2678" s="96"/>
      <c r="F2678" s="97"/>
      <c r="G2678" s="110"/>
      <c r="H2678" s="1098"/>
      <c r="I2678" s="94"/>
      <c r="J2678" s="96"/>
      <c r="K2678" s="97"/>
      <c r="L2678" s="110"/>
      <c r="M2678" s="1099"/>
      <c r="N2678" s="94"/>
      <c r="O2678" s="96"/>
      <c r="P2678" s="97"/>
    </row>
    <row r="2679" spans="1:16">
      <c r="A2679" s="132"/>
      <c r="B2679" s="135"/>
      <c r="C2679" s="1096"/>
      <c r="D2679" s="94"/>
      <c r="E2679" s="96"/>
      <c r="F2679" s="97"/>
      <c r="G2679" s="135"/>
      <c r="H2679" s="1098"/>
      <c r="I2679" s="94"/>
      <c r="J2679" s="96"/>
      <c r="K2679" s="97"/>
      <c r="L2679" s="135"/>
      <c r="M2679" s="1099"/>
      <c r="N2679" s="94"/>
      <c r="O2679" s="96"/>
      <c r="P2679" s="97"/>
    </row>
    <row r="2680" spans="1:16" ht="17.25" thickBot="1">
      <c r="A2680" s="132"/>
      <c r="B2680" s="110"/>
      <c r="C2680" s="1097"/>
      <c r="D2680" s="115"/>
      <c r="E2680" s="116"/>
      <c r="F2680" s="117"/>
      <c r="G2680" s="110"/>
      <c r="H2680" s="1127"/>
      <c r="I2680" s="115"/>
      <c r="J2680" s="130"/>
      <c r="K2680" s="104"/>
      <c r="L2680" s="110"/>
      <c r="M2680" s="1126"/>
      <c r="N2680" s="115"/>
      <c r="O2680" s="130"/>
      <c r="P2680" s="104"/>
    </row>
    <row r="2681" spans="1:16">
      <c r="A2681" s="132"/>
      <c r="B2681" s="135"/>
      <c r="C2681" s="1095" t="s">
        <v>697</v>
      </c>
      <c r="D2681" s="137" t="s">
        <v>150</v>
      </c>
      <c r="E2681" s="138"/>
      <c r="F2681" s="139" t="s">
        <v>151</v>
      </c>
      <c r="G2681" s="135"/>
      <c r="H2681" s="1118" t="s">
        <v>149</v>
      </c>
      <c r="I2681" s="137" t="s">
        <v>150</v>
      </c>
      <c r="J2681" s="138"/>
      <c r="K2681" s="139" t="s">
        <v>151</v>
      </c>
      <c r="L2681" s="135"/>
      <c r="M2681" s="1120" t="s">
        <v>149</v>
      </c>
      <c r="N2681" s="137" t="s">
        <v>150</v>
      </c>
      <c r="O2681" s="138"/>
      <c r="P2681" s="139" t="s">
        <v>151</v>
      </c>
    </row>
    <row r="2682" spans="1:16">
      <c r="A2682" s="132"/>
      <c r="B2682" s="110"/>
      <c r="C2682" s="1096"/>
      <c r="D2682" s="120"/>
      <c r="E2682" s="121"/>
      <c r="F2682" s="140"/>
      <c r="G2682" s="110"/>
      <c r="H2682" s="1098"/>
      <c r="I2682" s="94"/>
      <c r="J2682" s="96"/>
      <c r="K2682" s="97"/>
      <c r="L2682" s="110"/>
      <c r="M2682" s="1099"/>
      <c r="N2682" s="94"/>
      <c r="O2682" s="96"/>
      <c r="P2682" s="97"/>
    </row>
    <row r="2683" spans="1:16">
      <c r="A2683" s="132"/>
      <c r="B2683" s="135"/>
      <c r="C2683" s="1096"/>
      <c r="D2683" s="94"/>
      <c r="E2683" s="96"/>
      <c r="F2683" s="97"/>
      <c r="G2683" s="135"/>
      <c r="H2683" s="1098"/>
      <c r="I2683" s="94"/>
      <c r="J2683" s="96"/>
      <c r="K2683" s="97"/>
      <c r="L2683" s="135"/>
      <c r="M2683" s="1099"/>
      <c r="N2683" s="94"/>
      <c r="O2683" s="96"/>
      <c r="P2683" s="97"/>
    </row>
    <row r="2684" spans="1:16">
      <c r="A2684" s="132"/>
      <c r="B2684" s="110"/>
      <c r="C2684" s="1096"/>
      <c r="D2684" s="113"/>
      <c r="E2684" s="114"/>
      <c r="F2684" s="104"/>
      <c r="G2684" s="110"/>
      <c r="H2684" s="1098"/>
      <c r="I2684" s="113"/>
      <c r="J2684" s="114"/>
      <c r="K2684" s="104"/>
      <c r="L2684" s="110"/>
      <c r="M2684" s="1099"/>
      <c r="N2684" s="113"/>
      <c r="O2684" s="114"/>
      <c r="P2684" s="104"/>
    </row>
    <row r="2685" spans="1:16">
      <c r="A2685" s="1122"/>
      <c r="B2685" s="135"/>
      <c r="C2685" s="1096"/>
      <c r="D2685" s="94"/>
      <c r="E2685" s="96"/>
      <c r="F2685" s="97"/>
      <c r="G2685" s="135"/>
      <c r="H2685" s="1098"/>
      <c r="I2685" s="94"/>
      <c r="J2685" s="96"/>
      <c r="K2685" s="97"/>
      <c r="L2685" s="135"/>
      <c r="M2685" s="1099"/>
      <c r="N2685" s="94"/>
      <c r="O2685" s="96"/>
      <c r="P2685" s="97"/>
    </row>
    <row r="2686" spans="1:16">
      <c r="A2686" s="1122"/>
      <c r="B2686" s="110"/>
      <c r="C2686" s="1096"/>
      <c r="D2686" s="94"/>
      <c r="E2686" s="96"/>
      <c r="F2686" s="97"/>
      <c r="G2686" s="110"/>
      <c r="H2686" s="1098"/>
      <c r="I2686" s="94"/>
      <c r="J2686" s="96"/>
      <c r="K2686" s="97"/>
      <c r="L2686" s="110"/>
      <c r="M2686" s="1099"/>
      <c r="N2686" s="94"/>
      <c r="O2686" s="96"/>
      <c r="P2686" s="97"/>
    </row>
    <row r="2687" spans="1:16">
      <c r="A2687" s="1122"/>
      <c r="B2687" s="135"/>
      <c r="C2687" s="1096"/>
      <c r="D2687" s="113"/>
      <c r="E2687" s="114"/>
      <c r="F2687" s="104"/>
      <c r="G2687" s="135"/>
      <c r="H2687" s="1098"/>
      <c r="I2687" s="113"/>
      <c r="J2687" s="114"/>
      <c r="K2687" s="104"/>
      <c r="L2687" s="135"/>
      <c r="M2687" s="1099"/>
      <c r="N2687" s="113"/>
      <c r="O2687" s="114"/>
      <c r="P2687" s="104"/>
    </row>
    <row r="2688" spans="1:16" ht="17.25" thickBot="1">
      <c r="A2688" s="1123"/>
      <c r="B2688" s="141"/>
      <c r="C2688" s="1117"/>
      <c r="D2688" s="142"/>
      <c r="E2688" s="143"/>
      <c r="F2688" s="144"/>
      <c r="G2688" s="141"/>
      <c r="H2688" s="1119"/>
      <c r="I2688" s="142"/>
      <c r="J2688" s="143"/>
      <c r="K2688" s="144"/>
      <c r="L2688" s="141"/>
      <c r="M2688" s="1121"/>
      <c r="N2688" s="142"/>
      <c r="O2688" s="143"/>
      <c r="P2688" s="144"/>
    </row>
    <row r="2689" spans="1:16" s="146" customFormat="1" ht="27" customHeight="1" thickTop="1" thickBot="1">
      <c r="A2689" s="145"/>
      <c r="B2689" s="1124" t="s">
        <v>152</v>
      </c>
      <c r="C2689" s="1124"/>
      <c r="D2689" s="1124"/>
      <c r="E2689" s="1124"/>
      <c r="F2689" s="1124"/>
      <c r="G2689" s="1125" t="s">
        <v>153</v>
      </c>
      <c r="H2689" s="1125"/>
      <c r="I2689" s="1125"/>
      <c r="J2689" s="1125"/>
      <c r="K2689" s="1125"/>
      <c r="L2689" s="1125"/>
      <c r="M2689" s="1125"/>
      <c r="N2689" s="1128" t="s">
        <v>154</v>
      </c>
      <c r="O2689" s="1128"/>
      <c r="P2689" s="1128"/>
    </row>
    <row r="2690" spans="1:16" s="159" customFormat="1" ht="21.75" customHeight="1" thickTop="1" thickBot="1">
      <c r="A2690" s="147" t="s">
        <v>0</v>
      </c>
      <c r="B2690" s="148"/>
      <c r="C2690" s="149" t="s">
        <v>155</v>
      </c>
      <c r="D2690" s="150" t="s">
        <v>156</v>
      </c>
      <c r="E2690" s="151" t="s">
        <v>157</v>
      </c>
      <c r="F2690" s="152" t="s">
        <v>158</v>
      </c>
      <c r="G2690" s="153" t="s">
        <v>159</v>
      </c>
      <c r="H2690" s="154" t="s">
        <v>150</v>
      </c>
      <c r="I2690" s="155" t="s">
        <v>156</v>
      </c>
      <c r="J2690" s="155" t="s">
        <v>157</v>
      </c>
      <c r="K2690" s="155" t="s">
        <v>158</v>
      </c>
      <c r="L2690" s="154" t="s">
        <v>160</v>
      </c>
      <c r="M2690" s="156" t="s">
        <v>161</v>
      </c>
      <c r="N2690" s="157" t="s">
        <v>155</v>
      </c>
      <c r="O2690" s="151" t="s">
        <v>157</v>
      </c>
      <c r="P2690" s="158" t="s">
        <v>158</v>
      </c>
    </row>
    <row r="2691" spans="1:16" s="172" customFormat="1" ht="17.25" thickTop="1">
      <c r="A2691" s="1137">
        <f>A2605</f>
        <v>46168</v>
      </c>
      <c r="B2691" s="1132" t="s">
        <v>698</v>
      </c>
      <c r="C2691" s="160" t="s">
        <v>879</v>
      </c>
      <c r="D2691" s="161" t="s">
        <v>147</v>
      </c>
      <c r="E2691" s="162" t="s">
        <v>137</v>
      </c>
      <c r="F2691" s="163" t="s">
        <v>1497</v>
      </c>
      <c r="G2691" s="164"/>
      <c r="H2691" s="165"/>
      <c r="I2691" s="166"/>
      <c r="J2691" s="166"/>
      <c r="K2691" s="167"/>
      <c r="L2691" s="168"/>
      <c r="M2691" s="169"/>
      <c r="N2691" s="170"/>
      <c r="O2691" s="166"/>
      <c r="P2691" s="171"/>
    </row>
    <row r="2692" spans="1:16" s="172" customFormat="1">
      <c r="A2692" s="1138"/>
      <c r="B2692" s="1133"/>
      <c r="C2692" s="173"/>
      <c r="D2692" s="174"/>
      <c r="E2692" s="175"/>
      <c r="F2692" s="176"/>
      <c r="G2692" s="173"/>
      <c r="H2692" s="177"/>
      <c r="I2692" s="175"/>
      <c r="J2692" s="175"/>
      <c r="K2692" s="178"/>
      <c r="L2692" s="179"/>
      <c r="M2692" s="180"/>
      <c r="N2692" s="181"/>
      <c r="O2692" s="175"/>
      <c r="P2692" s="182"/>
    </row>
    <row r="2693" spans="1:16" s="172" customFormat="1">
      <c r="A2693" s="1138"/>
      <c r="B2693" s="1133"/>
      <c r="C2693" s="173"/>
      <c r="D2693" s="174"/>
      <c r="E2693" s="175"/>
      <c r="F2693" s="176"/>
      <c r="G2693" s="173"/>
      <c r="H2693" s="183"/>
      <c r="I2693" s="175"/>
      <c r="J2693" s="175"/>
      <c r="K2693" s="178"/>
      <c r="L2693" s="184"/>
      <c r="M2693" s="180"/>
      <c r="N2693" s="181"/>
      <c r="O2693" s="175"/>
      <c r="P2693" s="182"/>
    </row>
    <row r="2694" spans="1:16" s="172" customFormat="1">
      <c r="A2694" s="1138"/>
      <c r="B2694" s="1133"/>
      <c r="C2694" s="173"/>
      <c r="D2694" s="218"/>
      <c r="E2694" s="175"/>
      <c r="F2694" s="176"/>
      <c r="G2694" s="173"/>
      <c r="H2694" s="183"/>
      <c r="I2694" s="175"/>
      <c r="J2694" s="175"/>
      <c r="K2694" s="187"/>
      <c r="L2694" s="184"/>
      <c r="M2694" s="180"/>
      <c r="N2694" s="181"/>
      <c r="O2694" s="175"/>
      <c r="P2694" s="182"/>
    </row>
    <row r="2695" spans="1:16" s="172" customFormat="1">
      <c r="A2695" s="1138"/>
      <c r="B2695" s="1133"/>
      <c r="C2695" s="173"/>
      <c r="D2695" s="185"/>
      <c r="E2695" s="175"/>
      <c r="F2695" s="182"/>
      <c r="G2695" s="173"/>
      <c r="H2695" s="186"/>
      <c r="I2695" s="175"/>
      <c r="J2695" s="175"/>
      <c r="K2695" s="187"/>
      <c r="L2695" s="184"/>
      <c r="M2695" s="180"/>
      <c r="N2695" s="181"/>
      <c r="O2695" s="175"/>
      <c r="P2695" s="182"/>
    </row>
    <row r="2696" spans="1:16" s="172" customFormat="1">
      <c r="A2696" s="1138"/>
      <c r="B2696" s="1133"/>
      <c r="C2696" s="173"/>
      <c r="D2696" s="174"/>
      <c r="E2696" s="175"/>
      <c r="F2696" s="188"/>
      <c r="G2696" s="198"/>
      <c r="H2696" s="183"/>
      <c r="I2696" s="191"/>
      <c r="J2696" s="175"/>
      <c r="K2696" s="178"/>
      <c r="L2696" s="189"/>
      <c r="M2696" s="190"/>
      <c r="N2696" s="181"/>
      <c r="O2696" s="175"/>
      <c r="P2696" s="182"/>
    </row>
    <row r="2697" spans="1:16" s="172" customFormat="1">
      <c r="A2697" s="1138"/>
      <c r="B2697" s="1133"/>
      <c r="C2697" s="173"/>
      <c r="D2697" s="174"/>
      <c r="E2697" s="175"/>
      <c r="F2697" s="182"/>
      <c r="G2697" s="173"/>
      <c r="H2697" s="183"/>
      <c r="I2697" s="191"/>
      <c r="J2697" s="175"/>
      <c r="K2697" s="178"/>
      <c r="L2697" s="184"/>
      <c r="M2697" s="180"/>
      <c r="N2697" s="181"/>
      <c r="O2697" s="175"/>
      <c r="P2697" s="182"/>
    </row>
    <row r="2698" spans="1:16" s="172" customFormat="1">
      <c r="A2698" s="1138"/>
      <c r="B2698" s="1133"/>
      <c r="C2698" s="173"/>
      <c r="D2698" s="174"/>
      <c r="E2698" s="175"/>
      <c r="F2698" s="182"/>
      <c r="G2698" s="219"/>
      <c r="H2698" s="183"/>
      <c r="I2698" s="175"/>
      <c r="J2698" s="175"/>
      <c r="K2698" s="178"/>
      <c r="L2698" s="184"/>
      <c r="M2698" s="180"/>
      <c r="N2698" s="181"/>
      <c r="O2698" s="175"/>
      <c r="P2698" s="182"/>
    </row>
    <row r="2699" spans="1:16" s="172" customFormat="1">
      <c r="A2699" s="1138"/>
      <c r="B2699" s="1133"/>
      <c r="C2699" s="173"/>
      <c r="D2699" s="174"/>
      <c r="E2699" s="175"/>
      <c r="F2699" s="188"/>
      <c r="G2699" s="173"/>
      <c r="H2699" s="183"/>
      <c r="I2699" s="191"/>
      <c r="J2699" s="175"/>
      <c r="K2699" s="178"/>
      <c r="L2699" s="184"/>
      <c r="M2699" s="180"/>
      <c r="N2699" s="181"/>
      <c r="O2699" s="175"/>
      <c r="P2699" s="182"/>
    </row>
    <row r="2700" spans="1:16" s="172" customFormat="1">
      <c r="A2700" s="1138"/>
      <c r="B2700" s="1133"/>
      <c r="C2700" s="173"/>
      <c r="D2700" s="174"/>
      <c r="E2700" s="175"/>
      <c r="F2700" s="182"/>
      <c r="G2700" s="173"/>
      <c r="H2700" s="183"/>
      <c r="I2700" s="191"/>
      <c r="J2700" s="175"/>
      <c r="K2700" s="178"/>
      <c r="L2700" s="184"/>
      <c r="M2700" s="180"/>
      <c r="N2700" s="181"/>
      <c r="O2700" s="175"/>
      <c r="P2700" s="182"/>
    </row>
    <row r="2701" spans="1:16" s="172" customFormat="1">
      <c r="A2701" s="1138"/>
      <c r="B2701" s="1133"/>
      <c r="C2701" s="192"/>
      <c r="D2701" s="193"/>
      <c r="E2701" s="194"/>
      <c r="F2701" s="195"/>
      <c r="G2701" s="173"/>
      <c r="H2701" s="177"/>
      <c r="I2701" s="175"/>
      <c r="J2701" s="175"/>
      <c r="K2701" s="178"/>
      <c r="L2701" s="184"/>
      <c r="M2701" s="180"/>
      <c r="N2701" s="196"/>
      <c r="O2701" s="194"/>
      <c r="P2701" s="195"/>
    </row>
    <row r="2702" spans="1:16" s="172" customFormat="1">
      <c r="A2702" s="1138"/>
      <c r="B2702" s="1133"/>
      <c r="C2702" s="192"/>
      <c r="D2702" s="193"/>
      <c r="E2702" s="194"/>
      <c r="F2702" s="195"/>
      <c r="G2702" s="198"/>
      <c r="H2702" s="183"/>
      <c r="I2702" s="191"/>
      <c r="J2702" s="175"/>
      <c r="K2702" s="178"/>
      <c r="L2702" s="184"/>
      <c r="M2702" s="180"/>
      <c r="N2702" s="196"/>
      <c r="O2702" s="194"/>
      <c r="P2702" s="195"/>
    </row>
    <row r="2703" spans="1:16" s="172" customFormat="1">
      <c r="A2703" s="1138"/>
      <c r="B2703" s="1133"/>
      <c r="C2703" s="192"/>
      <c r="D2703" s="193"/>
      <c r="E2703" s="194"/>
      <c r="F2703" s="195"/>
      <c r="G2703" s="173"/>
      <c r="H2703" s="199"/>
      <c r="I2703" s="191"/>
      <c r="J2703" s="200"/>
      <c r="K2703" s="197"/>
      <c r="L2703" s="184"/>
      <c r="M2703" s="180"/>
      <c r="N2703" s="196"/>
      <c r="O2703" s="194"/>
      <c r="P2703" s="195"/>
    </row>
    <row r="2704" spans="1:16" s="172" customFormat="1">
      <c r="A2704" s="1138"/>
      <c r="B2704" s="1133"/>
      <c r="C2704" s="192"/>
      <c r="D2704" s="193"/>
      <c r="E2704" s="194"/>
      <c r="F2704" s="195"/>
      <c r="G2704" s="173"/>
      <c r="H2704" s="201"/>
      <c r="I2704" s="175"/>
      <c r="J2704" s="175"/>
      <c r="K2704" s="178"/>
      <c r="L2704" s="184"/>
      <c r="M2704" s="180"/>
      <c r="N2704" s="196"/>
      <c r="O2704" s="194"/>
      <c r="P2704" s="195"/>
    </row>
    <row r="2705" spans="1:16" s="172" customFormat="1">
      <c r="A2705" s="1138"/>
      <c r="B2705" s="1133"/>
      <c r="C2705" s="192"/>
      <c r="D2705" s="193"/>
      <c r="E2705" s="194"/>
      <c r="F2705" s="195"/>
      <c r="G2705" s="198"/>
      <c r="H2705" s="183"/>
      <c r="I2705" s="200"/>
      <c r="J2705" s="200"/>
      <c r="K2705" s="197"/>
      <c r="L2705" s="184"/>
      <c r="M2705" s="180"/>
      <c r="N2705" s="196"/>
      <c r="O2705" s="194"/>
      <c r="P2705" s="195"/>
    </row>
    <row r="2706" spans="1:16" s="172" customFormat="1">
      <c r="A2706" s="1138"/>
      <c r="B2706" s="1133"/>
      <c r="C2706" s="192"/>
      <c r="D2706" s="193"/>
      <c r="E2706" s="194"/>
      <c r="F2706" s="195"/>
      <c r="G2706" s="173"/>
      <c r="H2706" s="183"/>
      <c r="I2706" s="200"/>
      <c r="J2706" s="200"/>
      <c r="K2706" s="197"/>
      <c r="L2706" s="179"/>
      <c r="M2706" s="180"/>
      <c r="N2706" s="196"/>
      <c r="O2706" s="194"/>
      <c r="P2706" s="195"/>
    </row>
    <row r="2707" spans="1:16" s="172" customFormat="1">
      <c r="A2707" s="1138"/>
      <c r="B2707" s="1133"/>
      <c r="C2707" s="192"/>
      <c r="D2707" s="193"/>
      <c r="E2707" s="194"/>
      <c r="F2707" s="195"/>
      <c r="G2707" s="192"/>
      <c r="H2707" s="201"/>
      <c r="I2707" s="202"/>
      <c r="J2707" s="202"/>
      <c r="K2707" s="203"/>
      <c r="L2707" s="204"/>
      <c r="M2707" s="190"/>
      <c r="N2707" s="196"/>
      <c r="O2707" s="194"/>
      <c r="P2707" s="195"/>
    </row>
    <row r="2708" spans="1:16" s="172" customFormat="1">
      <c r="A2708" s="1138"/>
      <c r="B2708" s="1133"/>
      <c r="C2708" s="192"/>
      <c r="D2708" s="193"/>
      <c r="E2708" s="194"/>
      <c r="F2708" s="195"/>
      <c r="G2708" s="192"/>
      <c r="H2708" s="201"/>
      <c r="I2708" s="202"/>
      <c r="J2708" s="202"/>
      <c r="K2708" s="203"/>
      <c r="L2708" s="204"/>
      <c r="M2708" s="190"/>
      <c r="N2708" s="196"/>
      <c r="O2708" s="194"/>
      <c r="P2708" s="195"/>
    </row>
    <row r="2709" spans="1:16" s="172" customFormat="1">
      <c r="A2709" s="1138"/>
      <c r="B2709" s="1133"/>
      <c r="C2709" s="192"/>
      <c r="D2709" s="193"/>
      <c r="E2709" s="194"/>
      <c r="F2709" s="195"/>
      <c r="G2709" s="192"/>
      <c r="H2709" s="201"/>
      <c r="I2709" s="202"/>
      <c r="J2709" s="202"/>
      <c r="K2709" s="203"/>
      <c r="L2709" s="204"/>
      <c r="M2709" s="190"/>
      <c r="N2709" s="196"/>
      <c r="O2709" s="194"/>
      <c r="P2709" s="195"/>
    </row>
    <row r="2710" spans="1:16" s="172" customFormat="1" ht="17.25" thickBot="1">
      <c r="A2710" s="1139"/>
      <c r="B2710" s="1134"/>
      <c r="C2710" s="205"/>
      <c r="D2710" s="206"/>
      <c r="E2710" s="207"/>
      <c r="F2710" s="208"/>
      <c r="G2710" s="209"/>
      <c r="H2710" s="210"/>
      <c r="I2710" s="211"/>
      <c r="J2710" s="211"/>
      <c r="K2710" s="212"/>
      <c r="L2710" s="213"/>
      <c r="M2710" s="214"/>
      <c r="N2710" s="215"/>
      <c r="O2710" s="207"/>
      <c r="P2710" s="208"/>
    </row>
    <row r="2711" spans="1:16" s="71" customFormat="1" ht="18" customHeight="1" thickTop="1" thickBot="1">
      <c r="A2711" s="1135">
        <f>A2605+1</f>
        <v>46169</v>
      </c>
      <c r="B2711" s="90" t="s">
        <v>162</v>
      </c>
      <c r="C2711" s="1095" t="s">
        <v>693</v>
      </c>
      <c r="D2711" s="91" t="s">
        <v>114</v>
      </c>
      <c r="E2711" s="92" t="s">
        <v>164</v>
      </c>
      <c r="F2711" s="93"/>
      <c r="G2711" s="90" t="s">
        <v>162</v>
      </c>
      <c r="H2711" s="1098" t="s">
        <v>163</v>
      </c>
      <c r="I2711" s="91" t="s">
        <v>114</v>
      </c>
      <c r="J2711" s="92" t="s">
        <v>164</v>
      </c>
      <c r="K2711" s="93"/>
      <c r="L2711" s="90" t="s">
        <v>162</v>
      </c>
      <c r="M2711" s="1099" t="s">
        <v>163</v>
      </c>
      <c r="N2711" s="91" t="s">
        <v>114</v>
      </c>
      <c r="O2711" s="92" t="s">
        <v>164</v>
      </c>
      <c r="P2711" s="93"/>
    </row>
    <row r="2712" spans="1:16" ht="18" customHeight="1">
      <c r="A2712" s="1136"/>
      <c r="B2712" s="1100"/>
      <c r="C2712" s="1096"/>
      <c r="D2712" s="94" t="s">
        <v>116</v>
      </c>
      <c r="E2712" s="95" t="s">
        <v>142</v>
      </c>
      <c r="F2712" s="93"/>
      <c r="G2712" s="1100"/>
      <c r="H2712" s="1098"/>
      <c r="I2712" s="94" t="s">
        <v>116</v>
      </c>
      <c r="J2712" s="95" t="s">
        <v>142</v>
      </c>
      <c r="K2712" s="93"/>
      <c r="L2712" s="1100"/>
      <c r="M2712" s="1099"/>
      <c r="N2712" s="94" t="s">
        <v>116</v>
      </c>
      <c r="O2712" s="95" t="s">
        <v>142</v>
      </c>
      <c r="P2712" s="93"/>
    </row>
    <row r="2713" spans="1:16" ht="17.25" thickBot="1">
      <c r="A2713" s="1136"/>
      <c r="B2713" s="1101"/>
      <c r="C2713" s="1096"/>
      <c r="D2713" s="94" t="s">
        <v>165</v>
      </c>
      <c r="E2713" s="96" t="s">
        <v>166</v>
      </c>
      <c r="F2713" s="98"/>
      <c r="G2713" s="1101"/>
      <c r="H2713" s="1098"/>
      <c r="I2713" s="94" t="s">
        <v>165</v>
      </c>
      <c r="J2713" s="96" t="s">
        <v>166</v>
      </c>
      <c r="K2713" s="98"/>
      <c r="L2713" s="1101"/>
      <c r="M2713" s="1099"/>
      <c r="N2713" s="94" t="s">
        <v>165</v>
      </c>
      <c r="O2713" s="96" t="s">
        <v>166</v>
      </c>
      <c r="P2713" s="98"/>
    </row>
    <row r="2714" spans="1:16" ht="17.25" thickBot="1">
      <c r="A2714" s="1136"/>
      <c r="B2714" s="90" t="s">
        <v>167</v>
      </c>
      <c r="C2714" s="1096"/>
      <c r="D2714" s="94"/>
      <c r="E2714" s="96"/>
      <c r="F2714" s="97"/>
      <c r="G2714" s="90" t="s">
        <v>167</v>
      </c>
      <c r="H2714" s="1098"/>
      <c r="I2714" s="94" t="s">
        <v>120</v>
      </c>
      <c r="J2714" s="96" t="s">
        <v>148</v>
      </c>
      <c r="K2714" s="97"/>
      <c r="L2714" s="90" t="s">
        <v>167</v>
      </c>
      <c r="M2714" s="1099"/>
      <c r="N2714" s="94" t="s">
        <v>120</v>
      </c>
      <c r="O2714" s="96" t="s">
        <v>148</v>
      </c>
      <c r="P2714" s="97"/>
    </row>
    <row r="2715" spans="1:16">
      <c r="A2715" s="1136"/>
      <c r="B2715" s="1081"/>
      <c r="C2715" s="1096"/>
      <c r="D2715" s="94"/>
      <c r="E2715" s="96"/>
      <c r="F2715" s="97"/>
      <c r="G2715" s="1081"/>
      <c r="H2715" s="1098"/>
      <c r="I2715" s="94"/>
      <c r="J2715" s="96"/>
      <c r="K2715" s="97"/>
      <c r="L2715" s="1081"/>
      <c r="M2715" s="1099"/>
      <c r="N2715" s="94"/>
      <c r="O2715" s="96"/>
      <c r="P2715" s="97"/>
    </row>
    <row r="2716" spans="1:16">
      <c r="A2716" s="1136"/>
      <c r="B2716" s="1082"/>
      <c r="C2716" s="1096"/>
      <c r="D2716" s="94"/>
      <c r="E2716" s="96"/>
      <c r="F2716" s="97"/>
      <c r="G2716" s="1082"/>
      <c r="H2716" s="1098"/>
      <c r="I2716" s="94"/>
      <c r="J2716" s="96"/>
      <c r="K2716" s="97"/>
      <c r="L2716" s="1082"/>
      <c r="M2716" s="1099"/>
      <c r="N2716" s="94"/>
      <c r="O2716" s="96"/>
      <c r="P2716" s="97"/>
    </row>
    <row r="2717" spans="1:16">
      <c r="A2717" s="1136"/>
      <c r="B2717" s="1083"/>
      <c r="C2717" s="1096"/>
      <c r="D2717" s="94"/>
      <c r="E2717" s="96"/>
      <c r="F2717" s="93"/>
      <c r="G2717" s="1083"/>
      <c r="H2717" s="1098"/>
      <c r="I2717" s="94"/>
      <c r="J2717" s="96"/>
      <c r="K2717" s="93"/>
      <c r="L2717" s="1083"/>
      <c r="M2717" s="1099"/>
      <c r="N2717" s="94"/>
      <c r="O2717" s="96"/>
      <c r="P2717" s="93"/>
    </row>
    <row r="2718" spans="1:16">
      <c r="A2718" s="1136"/>
      <c r="B2718" s="1082"/>
      <c r="C2718" s="1096"/>
      <c r="D2718" s="94"/>
      <c r="E2718" s="96"/>
      <c r="F2718" s="99"/>
      <c r="G2718" s="1082"/>
      <c r="H2718" s="1098"/>
      <c r="I2718" s="94"/>
      <c r="J2718" s="96"/>
      <c r="K2718" s="99"/>
      <c r="L2718" s="1082"/>
      <c r="M2718" s="1099"/>
      <c r="N2718" s="94"/>
      <c r="O2718" s="96"/>
      <c r="P2718" s="93"/>
    </row>
    <row r="2719" spans="1:16">
      <c r="A2719" s="1136"/>
      <c r="B2719" s="1083"/>
      <c r="C2719" s="1096"/>
      <c r="D2719" s="94"/>
      <c r="E2719" s="96"/>
      <c r="F2719" s="102"/>
      <c r="G2719" s="1083"/>
      <c r="H2719" s="1098"/>
      <c r="I2719" s="94"/>
      <c r="J2719" s="96"/>
      <c r="K2719" s="102"/>
      <c r="L2719" s="1083"/>
      <c r="M2719" s="1099"/>
      <c r="N2719" s="94"/>
      <c r="O2719" s="96"/>
      <c r="P2719" s="99"/>
    </row>
    <row r="2720" spans="1:16" ht="17.25" thickBot="1">
      <c r="A2720" s="1136"/>
      <c r="B2720" s="1082"/>
      <c r="C2720" s="1096"/>
      <c r="D2720" s="94"/>
      <c r="E2720" s="96"/>
      <c r="F2720" s="99"/>
      <c r="G2720" s="1082"/>
      <c r="H2720" s="1098"/>
      <c r="I2720" s="94"/>
      <c r="J2720" s="96"/>
      <c r="K2720" s="99"/>
      <c r="L2720" s="1082"/>
      <c r="M2720" s="1099"/>
      <c r="N2720" s="94"/>
      <c r="O2720" s="96"/>
      <c r="P2720" s="99"/>
    </row>
    <row r="2721" spans="1:16" ht="17.25" thickBot="1">
      <c r="A2721" s="1136"/>
      <c r="B2721" s="100" t="s">
        <v>168</v>
      </c>
      <c r="C2721" s="1096"/>
      <c r="D2721" s="94"/>
      <c r="E2721" s="96"/>
      <c r="F2721" s="99"/>
      <c r="G2721" s="100" t="s">
        <v>168</v>
      </c>
      <c r="H2721" s="1098"/>
      <c r="I2721" s="94"/>
      <c r="J2721" s="96"/>
      <c r="K2721" s="99"/>
      <c r="L2721" s="100" t="s">
        <v>168</v>
      </c>
      <c r="M2721" s="1099"/>
      <c r="N2721" s="94"/>
      <c r="O2721" s="96"/>
      <c r="P2721" s="99"/>
    </row>
    <row r="2722" spans="1:16">
      <c r="A2722" s="1136"/>
      <c r="B2722" s="1111"/>
      <c r="C2722" s="1096"/>
      <c r="D2722" s="94"/>
      <c r="E2722" s="96"/>
      <c r="F2722" s="99"/>
      <c r="G2722" s="1111"/>
      <c r="H2722" s="1098"/>
      <c r="I2722" s="94"/>
      <c r="J2722" s="96"/>
      <c r="K2722" s="99"/>
      <c r="L2722" s="1111"/>
      <c r="M2722" s="1099"/>
      <c r="N2722" s="94"/>
      <c r="O2722" s="96"/>
      <c r="P2722" s="99"/>
    </row>
    <row r="2723" spans="1:16">
      <c r="A2723" s="1136"/>
      <c r="B2723" s="1112"/>
      <c r="C2723" s="1096"/>
      <c r="D2723" s="94"/>
      <c r="E2723" s="96"/>
      <c r="F2723" s="99"/>
      <c r="G2723" s="1112"/>
      <c r="H2723" s="1098"/>
      <c r="I2723" s="94"/>
      <c r="J2723" s="96"/>
      <c r="K2723" s="99"/>
      <c r="L2723" s="1112"/>
      <c r="M2723" s="1099"/>
      <c r="N2723" s="94"/>
      <c r="O2723" s="96"/>
      <c r="P2723" s="97"/>
    </row>
    <row r="2724" spans="1:16" ht="17.25" thickBot="1">
      <c r="A2724" s="1136"/>
      <c r="B2724" s="1113"/>
      <c r="C2724" s="1096"/>
      <c r="D2724" s="94"/>
      <c r="E2724" s="96"/>
      <c r="F2724" s="97"/>
      <c r="G2724" s="1113"/>
      <c r="H2724" s="1098"/>
      <c r="I2724" s="94"/>
      <c r="J2724" s="96"/>
      <c r="K2724" s="97"/>
      <c r="L2724" s="1113"/>
      <c r="M2724" s="1099"/>
      <c r="N2724" s="94"/>
      <c r="O2724" s="96"/>
      <c r="P2724" s="97"/>
    </row>
    <row r="2725" spans="1:16" ht="17.25" thickBot="1">
      <c r="A2725" s="1136"/>
      <c r="B2725" s="100" t="s">
        <v>123</v>
      </c>
      <c r="C2725" s="1096"/>
      <c r="D2725" s="94"/>
      <c r="E2725" s="96"/>
      <c r="F2725" s="97"/>
      <c r="G2725" s="100" t="s">
        <v>123</v>
      </c>
      <c r="H2725" s="1098"/>
      <c r="I2725" s="94"/>
      <c r="J2725" s="96"/>
      <c r="K2725" s="97"/>
      <c r="L2725" s="100" t="s">
        <v>123</v>
      </c>
      <c r="M2725" s="1099"/>
      <c r="N2725" s="94"/>
      <c r="O2725" s="96"/>
      <c r="P2725" s="97"/>
    </row>
    <row r="2726" spans="1:16">
      <c r="A2726" s="1136"/>
      <c r="B2726" s="1106"/>
      <c r="C2726" s="1096"/>
      <c r="D2726" s="94"/>
      <c r="E2726" s="96"/>
      <c r="F2726" s="97"/>
      <c r="G2726" s="1106"/>
      <c r="H2726" s="1098"/>
      <c r="I2726" s="94"/>
      <c r="J2726" s="96"/>
      <c r="K2726" s="97"/>
      <c r="L2726" s="1106"/>
      <c r="M2726" s="1099"/>
      <c r="N2726" s="94"/>
      <c r="O2726" s="96"/>
      <c r="P2726" s="97"/>
    </row>
    <row r="2727" spans="1:16">
      <c r="A2727" s="1136"/>
      <c r="B2727" s="1107"/>
      <c r="C2727" s="1096"/>
      <c r="D2727" s="94"/>
      <c r="E2727" s="96"/>
      <c r="F2727" s="97"/>
      <c r="G2727" s="1107"/>
      <c r="H2727" s="1098"/>
      <c r="I2727" s="94"/>
      <c r="J2727" s="96"/>
      <c r="K2727" s="97"/>
      <c r="L2727" s="1107"/>
      <c r="M2727" s="1099"/>
      <c r="N2727" s="94"/>
      <c r="O2727" s="96"/>
      <c r="P2727" s="97"/>
    </row>
    <row r="2728" spans="1:16" ht="17.25" thickBot="1">
      <c r="A2728" s="1136"/>
      <c r="B2728" s="1108"/>
      <c r="C2728" s="1096"/>
      <c r="D2728" s="94"/>
      <c r="E2728" s="96"/>
      <c r="F2728" s="97"/>
      <c r="G2728" s="1108"/>
      <c r="H2728" s="1098"/>
      <c r="I2728" s="94"/>
      <c r="J2728" s="96"/>
      <c r="K2728" s="97"/>
      <c r="L2728" s="1108"/>
      <c r="M2728" s="1099"/>
      <c r="N2728" s="94"/>
      <c r="O2728" s="96"/>
      <c r="P2728" s="97"/>
    </row>
    <row r="2729" spans="1:16">
      <c r="A2729" s="1136"/>
      <c r="B2729" s="1109" t="s">
        <v>124</v>
      </c>
      <c r="C2729" s="1096"/>
      <c r="D2729" s="94"/>
      <c r="E2729" s="96"/>
      <c r="F2729" s="97"/>
      <c r="G2729" s="1109" t="s">
        <v>124</v>
      </c>
      <c r="H2729" s="1098"/>
      <c r="I2729" s="94"/>
      <c r="J2729" s="96"/>
      <c r="K2729" s="97"/>
      <c r="L2729" s="1109" t="s">
        <v>124</v>
      </c>
      <c r="M2729" s="1099"/>
      <c r="N2729" s="94"/>
      <c r="O2729" s="96"/>
      <c r="P2729" s="97"/>
    </row>
    <row r="2730" spans="1:16" ht="17.25" thickBot="1">
      <c r="A2730" s="1136"/>
      <c r="B2730" s="1110"/>
      <c r="C2730" s="1096"/>
      <c r="D2730" s="94"/>
      <c r="E2730" s="96"/>
      <c r="F2730" s="97"/>
      <c r="G2730" s="1110"/>
      <c r="H2730" s="1098"/>
      <c r="I2730" s="94"/>
      <c r="J2730" s="96"/>
      <c r="K2730" s="97"/>
      <c r="L2730" s="1110"/>
      <c r="M2730" s="1099"/>
      <c r="N2730" s="94"/>
      <c r="O2730" s="96"/>
      <c r="P2730" s="93"/>
    </row>
    <row r="2731" spans="1:16" ht="17.25" thickTop="1">
      <c r="A2731" s="1136"/>
      <c r="B2731" s="1102" t="s">
        <v>125</v>
      </c>
      <c r="C2731" s="1096"/>
      <c r="D2731" s="94"/>
      <c r="E2731" s="96"/>
      <c r="F2731" s="93"/>
      <c r="G2731" s="1102" t="s">
        <v>125</v>
      </c>
      <c r="H2731" s="1098"/>
      <c r="I2731" s="94"/>
      <c r="J2731" s="96"/>
      <c r="K2731" s="93"/>
      <c r="L2731" s="1102" t="s">
        <v>125</v>
      </c>
      <c r="M2731" s="1099"/>
      <c r="N2731" s="94"/>
      <c r="O2731" s="96"/>
      <c r="P2731" s="97"/>
    </row>
    <row r="2732" spans="1:16" ht="17.25" thickBot="1">
      <c r="A2732" s="1136"/>
      <c r="B2732" s="1103"/>
      <c r="C2732" s="1096"/>
      <c r="D2732" s="94"/>
      <c r="E2732" s="96"/>
      <c r="F2732" s="93"/>
      <c r="G2732" s="1103"/>
      <c r="H2732" s="1098"/>
      <c r="I2732" s="94"/>
      <c r="J2732" s="96"/>
      <c r="K2732" s="93"/>
      <c r="L2732" s="1103"/>
      <c r="M2732" s="1099"/>
      <c r="N2732" s="94"/>
      <c r="O2732" s="96"/>
      <c r="P2732" s="101"/>
    </row>
    <row r="2733" spans="1:16">
      <c r="A2733" s="1136"/>
      <c r="B2733" s="1104"/>
      <c r="C2733" s="1096"/>
      <c r="D2733" s="94"/>
      <c r="E2733" s="96"/>
      <c r="F2733" s="97"/>
      <c r="G2733" s="1104"/>
      <c r="H2733" s="1098"/>
      <c r="I2733" s="94"/>
      <c r="J2733" s="96"/>
      <c r="K2733" s="97"/>
      <c r="L2733" s="1104"/>
      <c r="M2733" s="1099"/>
      <c r="N2733" s="94"/>
      <c r="O2733" s="96"/>
      <c r="P2733" s="103"/>
    </row>
    <row r="2734" spans="1:16" ht="17.25" thickBot="1">
      <c r="A2734" s="1136"/>
      <c r="B2734" s="1105"/>
      <c r="C2734" s="1096"/>
      <c r="D2734" s="94"/>
      <c r="E2734" s="96"/>
      <c r="F2734" s="97"/>
      <c r="G2734" s="1105"/>
      <c r="H2734" s="1098"/>
      <c r="I2734" s="94"/>
      <c r="J2734" s="96"/>
      <c r="K2734" s="97"/>
      <c r="L2734" s="1105"/>
      <c r="M2734" s="1099"/>
      <c r="N2734" s="94"/>
      <c r="O2734" s="96"/>
      <c r="P2734" s="104"/>
    </row>
    <row r="2735" spans="1:16">
      <c r="A2735" s="1136"/>
      <c r="B2735" s="1116" t="s">
        <v>126</v>
      </c>
      <c r="C2735" s="1096"/>
      <c r="D2735" s="94"/>
      <c r="E2735" s="96"/>
      <c r="F2735" s="93"/>
      <c r="G2735" s="1116" t="s">
        <v>126</v>
      </c>
      <c r="H2735" s="1098"/>
      <c r="I2735" s="94"/>
      <c r="J2735" s="96"/>
      <c r="K2735" s="93"/>
      <c r="L2735" s="1116" t="s">
        <v>126</v>
      </c>
      <c r="M2735" s="1099"/>
      <c r="N2735" s="94"/>
      <c r="O2735" s="96"/>
      <c r="P2735" s="99"/>
    </row>
    <row r="2736" spans="1:16" ht="17.25" thickBot="1">
      <c r="A2736" s="1136"/>
      <c r="B2736" s="1103"/>
      <c r="C2736" s="1096"/>
      <c r="D2736" s="94"/>
      <c r="E2736" s="96"/>
      <c r="F2736" s="101"/>
      <c r="G2736" s="1103"/>
      <c r="H2736" s="1098"/>
      <c r="I2736" s="94"/>
      <c r="J2736" s="96"/>
      <c r="K2736" s="101"/>
      <c r="L2736" s="1103"/>
      <c r="M2736" s="1099"/>
      <c r="N2736" s="94"/>
      <c r="O2736" s="96"/>
      <c r="P2736" s="104"/>
    </row>
    <row r="2737" spans="1:16">
      <c r="A2737" s="1136"/>
      <c r="B2737" s="1104"/>
      <c r="C2737" s="1096"/>
      <c r="D2737" s="94"/>
      <c r="E2737" s="96"/>
      <c r="F2737" s="102"/>
      <c r="G2737" s="1104"/>
      <c r="H2737" s="1098"/>
      <c r="I2737" s="94"/>
      <c r="J2737" s="96"/>
      <c r="K2737" s="103"/>
      <c r="L2737" s="1104"/>
      <c r="M2737" s="1099"/>
      <c r="N2737" s="94"/>
      <c r="O2737" s="96"/>
      <c r="P2737" s="93"/>
    </row>
    <row r="2738" spans="1:16" ht="17.25" thickBot="1">
      <c r="A2738" s="1136"/>
      <c r="B2738" s="1115"/>
      <c r="C2738" s="1096"/>
      <c r="D2738" s="94"/>
      <c r="E2738" s="96"/>
      <c r="F2738" s="99"/>
      <c r="G2738" s="1115"/>
      <c r="H2738" s="1098"/>
      <c r="I2738" s="94"/>
      <c r="J2738" s="96"/>
      <c r="K2738" s="104"/>
      <c r="L2738" s="1115"/>
      <c r="M2738" s="1099"/>
      <c r="N2738" s="94"/>
      <c r="O2738" s="96"/>
      <c r="P2738" s="97"/>
    </row>
    <row r="2739" spans="1:16">
      <c r="A2739" s="1136"/>
      <c r="B2739" s="1114" t="s">
        <v>127</v>
      </c>
      <c r="C2739" s="1096"/>
      <c r="D2739" s="94"/>
      <c r="E2739" s="96"/>
      <c r="F2739" s="103"/>
      <c r="G2739" s="1114" t="s">
        <v>127</v>
      </c>
      <c r="H2739" s="1098"/>
      <c r="I2739" s="94"/>
      <c r="J2739" s="96"/>
      <c r="K2739" s="104"/>
      <c r="L2739" s="1114" t="s">
        <v>127</v>
      </c>
      <c r="M2739" s="1099"/>
      <c r="N2739" s="94"/>
      <c r="O2739" s="114"/>
      <c r="P2739" s="97"/>
    </row>
    <row r="2740" spans="1:16" ht="17.25" thickBot="1">
      <c r="A2740" s="1136"/>
      <c r="B2740" s="1103"/>
      <c r="C2740" s="1096"/>
      <c r="D2740" s="94"/>
      <c r="E2740" s="96"/>
      <c r="F2740" s="104"/>
      <c r="G2740" s="1103"/>
      <c r="H2740" s="1098"/>
      <c r="I2740" s="94"/>
      <c r="J2740" s="96"/>
      <c r="K2740" s="99"/>
      <c r="L2740" s="1103"/>
      <c r="M2740" s="1099"/>
      <c r="N2740" s="113"/>
      <c r="O2740" s="96"/>
      <c r="P2740" s="112"/>
    </row>
    <row r="2741" spans="1:16">
      <c r="A2741" s="1136"/>
      <c r="B2741" s="1104"/>
      <c r="C2741" s="1096"/>
      <c r="D2741" s="94"/>
      <c r="E2741" s="96"/>
      <c r="F2741" s="104"/>
      <c r="G2741" s="1104"/>
      <c r="H2741" s="1098"/>
      <c r="I2741" s="94"/>
      <c r="J2741" s="96"/>
      <c r="K2741" s="104"/>
      <c r="L2741" s="1104"/>
      <c r="M2741" s="1099"/>
      <c r="N2741" s="113"/>
      <c r="O2741" s="114"/>
      <c r="P2741" s="97"/>
    </row>
    <row r="2742" spans="1:16" ht="17.25" thickBot="1">
      <c r="A2742" s="1136"/>
      <c r="B2742" s="1115"/>
      <c r="C2742" s="1096"/>
      <c r="D2742" s="94"/>
      <c r="E2742" s="96"/>
      <c r="F2742" s="99"/>
      <c r="G2742" s="1115"/>
      <c r="H2742" s="1098"/>
      <c r="I2742" s="94"/>
      <c r="J2742" s="96"/>
      <c r="K2742" s="93"/>
      <c r="L2742" s="1115"/>
      <c r="M2742" s="1099"/>
      <c r="N2742" s="94"/>
      <c r="O2742" s="114"/>
      <c r="P2742" s="104"/>
    </row>
    <row r="2743" spans="1:16">
      <c r="A2743" s="1136"/>
      <c r="B2743" s="1114" t="s">
        <v>128</v>
      </c>
      <c r="C2743" s="1096"/>
      <c r="D2743" s="94"/>
      <c r="E2743" s="96"/>
      <c r="F2743" s="104"/>
      <c r="G2743" s="1114" t="s">
        <v>128</v>
      </c>
      <c r="H2743" s="1098"/>
      <c r="I2743" s="94"/>
      <c r="J2743" s="96"/>
      <c r="K2743" s="97"/>
      <c r="L2743" s="1114" t="s">
        <v>128</v>
      </c>
      <c r="M2743" s="1099"/>
      <c r="N2743" s="94"/>
      <c r="O2743" s="96"/>
      <c r="P2743" s="97"/>
    </row>
    <row r="2744" spans="1:16" ht="17.25" thickBot="1">
      <c r="A2744" s="1136"/>
      <c r="B2744" s="1103"/>
      <c r="C2744" s="1096"/>
      <c r="D2744" s="94"/>
      <c r="E2744" s="96"/>
      <c r="F2744" s="93"/>
      <c r="G2744" s="1103"/>
      <c r="H2744" s="1098"/>
      <c r="I2744" s="94"/>
      <c r="J2744" s="114"/>
      <c r="K2744" s="97"/>
      <c r="L2744" s="1103"/>
      <c r="M2744" s="1099"/>
      <c r="N2744" s="113"/>
      <c r="O2744" s="114"/>
      <c r="P2744" s="97"/>
    </row>
    <row r="2745" spans="1:16">
      <c r="A2745" s="1136"/>
      <c r="B2745" s="1104"/>
      <c r="C2745" s="1096"/>
      <c r="D2745" s="94"/>
      <c r="E2745" s="96"/>
      <c r="F2745" s="97"/>
      <c r="G2745" s="1104"/>
      <c r="H2745" s="1098"/>
      <c r="I2745" s="94"/>
      <c r="J2745" s="96"/>
      <c r="K2745" s="97"/>
      <c r="L2745" s="1104"/>
      <c r="M2745" s="1099"/>
      <c r="N2745" s="113"/>
      <c r="O2745" s="114"/>
      <c r="P2745" s="97"/>
    </row>
    <row r="2746" spans="1:16" ht="17.25" thickBot="1">
      <c r="A2746" s="1136"/>
      <c r="B2746" s="1115"/>
      <c r="C2746" s="1096"/>
      <c r="D2746" s="94"/>
      <c r="E2746" s="96"/>
      <c r="F2746" s="93"/>
      <c r="G2746" s="1115"/>
      <c r="H2746" s="1098"/>
      <c r="I2746" s="94"/>
      <c r="J2746" s="114"/>
      <c r="K2746" s="97"/>
      <c r="L2746" s="1115"/>
      <c r="M2746" s="1099"/>
      <c r="N2746" s="94"/>
      <c r="O2746" s="114"/>
      <c r="P2746" s="97"/>
    </row>
    <row r="2747" spans="1:16">
      <c r="A2747" s="1136"/>
      <c r="B2747" s="1116" t="s">
        <v>129</v>
      </c>
      <c r="C2747" s="1096"/>
      <c r="D2747" s="94"/>
      <c r="E2747" s="96"/>
      <c r="F2747" s="93"/>
      <c r="G2747" s="1116" t="s">
        <v>129</v>
      </c>
      <c r="H2747" s="1098"/>
      <c r="I2747" s="94"/>
      <c r="J2747" s="114"/>
      <c r="K2747" s="97"/>
      <c r="L2747" s="1116" t="s">
        <v>129</v>
      </c>
      <c r="M2747" s="1099"/>
      <c r="N2747" s="113"/>
      <c r="O2747" s="114"/>
      <c r="P2747" s="97"/>
    </row>
    <row r="2748" spans="1:16" ht="17.25" thickBot="1">
      <c r="A2748" s="1136"/>
      <c r="B2748" s="1103"/>
      <c r="C2748" s="1096"/>
      <c r="D2748" s="94"/>
      <c r="E2748" s="96"/>
      <c r="F2748" s="93"/>
      <c r="G2748" s="1103"/>
      <c r="H2748" s="1098"/>
      <c r="I2748" s="94"/>
      <c r="J2748" s="114"/>
      <c r="K2748" s="97"/>
      <c r="L2748" s="1103"/>
      <c r="M2748" s="1099"/>
      <c r="N2748" s="94"/>
      <c r="O2748" s="114"/>
      <c r="P2748" s="97"/>
    </row>
    <row r="2749" spans="1:16">
      <c r="A2749" s="1136"/>
      <c r="B2749" s="106"/>
      <c r="C2749" s="1096"/>
      <c r="D2749" s="94"/>
      <c r="E2749" s="96"/>
      <c r="F2749" s="97"/>
      <c r="G2749" s="106"/>
      <c r="H2749" s="1098"/>
      <c r="I2749" s="94"/>
      <c r="J2749" s="96"/>
      <c r="K2749" s="112"/>
      <c r="L2749" s="106"/>
      <c r="M2749" s="1099"/>
      <c r="N2749" s="113"/>
      <c r="O2749" s="96"/>
      <c r="P2749" s="112"/>
    </row>
    <row r="2750" spans="1:16">
      <c r="A2750" s="1136"/>
      <c r="B2750" s="107"/>
      <c r="C2750" s="1096"/>
      <c r="D2750" s="94"/>
      <c r="E2750" s="96"/>
      <c r="F2750" s="93"/>
      <c r="G2750" s="107"/>
      <c r="H2750" s="1098"/>
      <c r="I2750" s="94"/>
      <c r="J2750" s="96"/>
      <c r="K2750" s="97"/>
      <c r="L2750" s="107"/>
      <c r="M2750" s="1099"/>
      <c r="N2750" s="113"/>
      <c r="O2750" s="114"/>
      <c r="P2750" s="97"/>
    </row>
    <row r="2751" spans="1:16">
      <c r="A2751" s="1136"/>
      <c r="B2751" s="109"/>
      <c r="C2751" s="1096"/>
      <c r="D2751" s="94"/>
      <c r="E2751" s="96"/>
      <c r="F2751" s="93"/>
      <c r="G2751" s="109"/>
      <c r="H2751" s="1098"/>
      <c r="I2751" s="113"/>
      <c r="J2751" s="114"/>
      <c r="K2751" s="97"/>
      <c r="L2751" s="109"/>
      <c r="M2751" s="1099"/>
      <c r="N2751" s="113"/>
      <c r="O2751" s="114"/>
      <c r="P2751" s="104"/>
    </row>
    <row r="2752" spans="1:16">
      <c r="A2752" s="1136"/>
      <c r="B2752" s="110"/>
      <c r="C2752" s="1096"/>
      <c r="D2752" s="94"/>
      <c r="E2752" s="96"/>
      <c r="F2752" s="93"/>
      <c r="G2752" s="110"/>
      <c r="H2752" s="1098"/>
      <c r="I2752" s="113"/>
      <c r="J2752" s="114"/>
      <c r="K2752" s="104"/>
      <c r="L2752" s="110"/>
      <c r="M2752" s="1099"/>
      <c r="N2752" s="111"/>
      <c r="O2752" s="96"/>
      <c r="P2752" s="97"/>
    </row>
    <row r="2753" spans="1:16">
      <c r="A2753" s="1136"/>
      <c r="B2753" s="109"/>
      <c r="C2753" s="1096"/>
      <c r="D2753" s="111"/>
      <c r="E2753" s="96"/>
      <c r="F2753" s="97"/>
      <c r="G2753" s="109"/>
      <c r="H2753" s="1098"/>
      <c r="I2753" s="111"/>
      <c r="J2753" s="96"/>
      <c r="K2753" s="112"/>
      <c r="L2753" s="109"/>
      <c r="M2753" s="1099"/>
      <c r="N2753" s="94"/>
      <c r="O2753" s="96"/>
      <c r="P2753" s="112"/>
    </row>
    <row r="2754" spans="1:16">
      <c r="A2754" s="1136"/>
      <c r="B2754" s="110"/>
      <c r="C2754" s="1096"/>
      <c r="D2754" s="94"/>
      <c r="E2754" s="96"/>
      <c r="F2754" s="108"/>
      <c r="G2754" s="110"/>
      <c r="H2754" s="1098"/>
      <c r="I2754" s="94"/>
      <c r="J2754" s="96"/>
      <c r="K2754" s="97"/>
      <c r="L2754" s="110"/>
      <c r="M2754" s="1099"/>
      <c r="N2754" s="113"/>
      <c r="O2754" s="114"/>
      <c r="P2754" s="97"/>
    </row>
    <row r="2755" spans="1:16">
      <c r="A2755" s="1136"/>
      <c r="B2755" s="109"/>
      <c r="C2755" s="1096"/>
      <c r="D2755" s="94"/>
      <c r="E2755" s="96"/>
      <c r="F2755" s="97"/>
      <c r="G2755" s="109"/>
      <c r="H2755" s="1098"/>
      <c r="I2755" s="113"/>
      <c r="J2755" s="114"/>
      <c r="K2755" s="97"/>
      <c r="L2755" s="109"/>
      <c r="M2755" s="1099"/>
      <c r="N2755" s="113"/>
      <c r="O2755" s="114"/>
      <c r="P2755" s="97"/>
    </row>
    <row r="2756" spans="1:16" ht="17.25" thickBot="1">
      <c r="A2756" s="1136"/>
      <c r="B2756" s="110"/>
      <c r="C2756" s="1097"/>
      <c r="D2756" s="115"/>
      <c r="E2756" s="116"/>
      <c r="F2756" s="117"/>
      <c r="G2756" s="110"/>
      <c r="H2756" s="1098"/>
      <c r="I2756" s="115"/>
      <c r="J2756" s="116"/>
      <c r="K2756" s="117"/>
      <c r="L2756" s="110"/>
      <c r="M2756" s="1099"/>
      <c r="N2756" s="115"/>
      <c r="O2756" s="116"/>
      <c r="P2756" s="117"/>
    </row>
    <row r="2757" spans="1:16">
      <c r="A2757" s="1094" t="str">
        <f>TEXT(A2711,"AAAA")</f>
        <v>星期三</v>
      </c>
      <c r="B2757" s="109"/>
      <c r="C2757" s="1095" t="s">
        <v>694</v>
      </c>
      <c r="D2757" s="118"/>
      <c r="E2757" s="119"/>
      <c r="F2757" s="97"/>
      <c r="G2757" s="109"/>
      <c r="H2757" s="1118" t="s">
        <v>130</v>
      </c>
      <c r="I2757" s="118"/>
      <c r="J2757" s="119"/>
      <c r="K2757" s="97"/>
      <c r="L2757" s="109"/>
      <c r="M2757" s="1120" t="s">
        <v>130</v>
      </c>
      <c r="N2757" s="118"/>
      <c r="O2757" s="119"/>
      <c r="P2757" s="97"/>
    </row>
    <row r="2758" spans="1:16">
      <c r="A2758" s="1094"/>
      <c r="B2758" s="110"/>
      <c r="C2758" s="1096"/>
      <c r="D2758" s="120"/>
      <c r="E2758" s="96"/>
      <c r="F2758" s="97"/>
      <c r="G2758" s="110"/>
      <c r="H2758" s="1098"/>
      <c r="I2758" s="94"/>
      <c r="J2758" s="96"/>
      <c r="K2758" s="97"/>
      <c r="L2758" s="110"/>
      <c r="M2758" s="1099"/>
      <c r="N2758" s="94"/>
      <c r="O2758" s="96"/>
      <c r="P2758" s="97"/>
    </row>
    <row r="2759" spans="1:16">
      <c r="A2759" s="1094"/>
      <c r="B2759" s="109"/>
      <c r="C2759" s="1096"/>
      <c r="D2759" s="120"/>
      <c r="E2759" s="96"/>
      <c r="F2759" s="97"/>
      <c r="G2759" s="109"/>
      <c r="H2759" s="1098"/>
      <c r="I2759" s="94"/>
      <c r="J2759" s="96"/>
      <c r="K2759" s="97"/>
      <c r="L2759" s="109"/>
      <c r="M2759" s="1099"/>
      <c r="N2759" s="94"/>
      <c r="O2759" s="96"/>
      <c r="P2759" s="97"/>
    </row>
    <row r="2760" spans="1:16">
      <c r="A2760" s="1094"/>
      <c r="B2760" s="110"/>
      <c r="C2760" s="1096"/>
      <c r="D2760" s="120"/>
      <c r="E2760" s="96"/>
      <c r="F2760" s="97"/>
      <c r="G2760" s="110"/>
      <c r="H2760" s="1098"/>
      <c r="I2760" s="94"/>
      <c r="J2760" s="96"/>
      <c r="K2760" s="97"/>
      <c r="L2760" s="110"/>
      <c r="M2760" s="1099"/>
      <c r="N2760" s="94"/>
      <c r="O2760" s="96"/>
      <c r="P2760" s="97"/>
    </row>
    <row r="2761" spans="1:16">
      <c r="A2761" s="1094"/>
      <c r="B2761" s="109"/>
      <c r="C2761" s="1096"/>
      <c r="D2761" s="120"/>
      <c r="E2761" s="96"/>
      <c r="F2761" s="97"/>
      <c r="G2761" s="109"/>
      <c r="H2761" s="1098"/>
      <c r="I2761" s="94"/>
      <c r="J2761" s="96"/>
      <c r="K2761" s="97"/>
      <c r="L2761" s="109"/>
      <c r="M2761" s="1099"/>
      <c r="N2761" s="94"/>
      <c r="O2761" s="96"/>
      <c r="P2761" s="97"/>
    </row>
    <row r="2762" spans="1:16">
      <c r="A2762" s="1094"/>
      <c r="B2762" s="110"/>
      <c r="C2762" s="1096"/>
      <c r="D2762" s="120"/>
      <c r="E2762" s="96"/>
      <c r="F2762" s="97"/>
      <c r="G2762" s="110"/>
      <c r="H2762" s="1098"/>
      <c r="I2762" s="94"/>
      <c r="J2762" s="96"/>
      <c r="K2762" s="97"/>
      <c r="L2762" s="110"/>
      <c r="M2762" s="1099"/>
      <c r="N2762" s="94"/>
      <c r="O2762" s="96"/>
      <c r="P2762" s="97"/>
    </row>
    <row r="2763" spans="1:16">
      <c r="A2763" s="1094"/>
      <c r="B2763" s="109"/>
      <c r="C2763" s="1096"/>
      <c r="D2763" s="120"/>
      <c r="E2763" s="96"/>
      <c r="F2763" s="97"/>
      <c r="G2763" s="109"/>
      <c r="H2763" s="1098"/>
      <c r="I2763" s="94"/>
      <c r="J2763" s="96"/>
      <c r="K2763" s="97"/>
      <c r="L2763" s="109"/>
      <c r="M2763" s="1099"/>
      <c r="N2763" s="94"/>
      <c r="O2763" s="96"/>
      <c r="P2763" s="97"/>
    </row>
    <row r="2764" spans="1:16">
      <c r="A2764" s="1094"/>
      <c r="B2764" s="110"/>
      <c r="C2764" s="1096"/>
      <c r="D2764" s="94"/>
      <c r="E2764" s="96"/>
      <c r="F2764" s="97"/>
      <c r="G2764" s="110"/>
      <c r="H2764" s="1098"/>
      <c r="I2764" s="94"/>
      <c r="J2764" s="96"/>
      <c r="K2764" s="97"/>
      <c r="L2764" s="110"/>
      <c r="M2764" s="1099"/>
      <c r="N2764" s="94"/>
      <c r="O2764" s="96"/>
      <c r="P2764" s="97"/>
    </row>
    <row r="2765" spans="1:16">
      <c r="A2765" s="1094"/>
      <c r="B2765" s="107"/>
      <c r="C2765" s="1096"/>
      <c r="D2765" s="113"/>
      <c r="E2765" s="114"/>
      <c r="F2765" s="104"/>
      <c r="G2765" s="107"/>
      <c r="H2765" s="1098"/>
      <c r="I2765" s="113"/>
      <c r="J2765" s="114"/>
      <c r="K2765" s="97"/>
      <c r="L2765" s="107"/>
      <c r="M2765" s="1099"/>
      <c r="N2765" s="113"/>
      <c r="O2765" s="114"/>
      <c r="P2765" s="97"/>
    </row>
    <row r="2766" spans="1:16" ht="17.25" thickBot="1">
      <c r="A2766" s="1094"/>
      <c r="B2766" s="107"/>
      <c r="C2766" s="1097"/>
      <c r="D2766" s="122" t="s">
        <v>132</v>
      </c>
      <c r="E2766" s="123" t="s">
        <v>133</v>
      </c>
      <c r="F2766" s="124"/>
      <c r="G2766" s="107"/>
      <c r="H2766" s="1127"/>
      <c r="I2766" s="122" t="s">
        <v>132</v>
      </c>
      <c r="J2766" s="123" t="s">
        <v>133</v>
      </c>
      <c r="K2766" s="97"/>
      <c r="L2766" s="107"/>
      <c r="M2766" s="1126"/>
      <c r="N2766" s="122" t="s">
        <v>132</v>
      </c>
      <c r="O2766" s="123" t="s">
        <v>133</v>
      </c>
      <c r="P2766" s="97"/>
    </row>
    <row r="2767" spans="1:16">
      <c r="A2767" s="105"/>
      <c r="B2767" s="109"/>
      <c r="C2767" s="1095" t="s">
        <v>695</v>
      </c>
      <c r="D2767" s="118"/>
      <c r="E2767" s="119"/>
      <c r="F2767" s="125"/>
      <c r="G2767" s="109"/>
      <c r="H2767" s="1118" t="s">
        <v>134</v>
      </c>
      <c r="I2767" s="118"/>
      <c r="J2767" s="119"/>
      <c r="K2767" s="125"/>
      <c r="L2767" s="109"/>
      <c r="M2767" s="1120" t="s">
        <v>134</v>
      </c>
      <c r="N2767" s="118"/>
      <c r="O2767" s="119"/>
      <c r="P2767" s="125"/>
    </row>
    <row r="2768" spans="1:16">
      <c r="A2768" s="105"/>
      <c r="B2768" s="110"/>
      <c r="C2768" s="1096"/>
      <c r="D2768" s="94"/>
      <c r="E2768" s="96"/>
      <c r="F2768" s="97"/>
      <c r="G2768" s="110"/>
      <c r="H2768" s="1098"/>
      <c r="I2768" s="94"/>
      <c r="J2768" s="96"/>
      <c r="K2768" s="97"/>
      <c r="L2768" s="110"/>
      <c r="M2768" s="1099"/>
      <c r="N2768" s="94"/>
      <c r="O2768" s="96"/>
      <c r="P2768" s="97"/>
    </row>
    <row r="2769" spans="1:16">
      <c r="A2769" s="105"/>
      <c r="B2769" s="126"/>
      <c r="C2769" s="1096"/>
      <c r="D2769" s="94"/>
      <c r="E2769" s="96"/>
      <c r="F2769" s="97"/>
      <c r="G2769" s="126"/>
      <c r="H2769" s="1098"/>
      <c r="I2769" s="94"/>
      <c r="J2769" s="96"/>
      <c r="K2769" s="97"/>
      <c r="L2769" s="126"/>
      <c r="M2769" s="1099"/>
      <c r="N2769" s="94"/>
      <c r="O2769" s="96"/>
      <c r="P2769" s="128"/>
    </row>
    <row r="2770" spans="1:16">
      <c r="A2770" s="105"/>
      <c r="B2770" s="107"/>
      <c r="C2770" s="1096"/>
      <c r="D2770" s="94"/>
      <c r="E2770" s="96"/>
      <c r="F2770" s="97"/>
      <c r="G2770" s="107"/>
      <c r="H2770" s="1098"/>
      <c r="I2770" s="94"/>
      <c r="J2770" s="96"/>
      <c r="K2770" s="97"/>
      <c r="L2770" s="107"/>
      <c r="M2770" s="1099"/>
      <c r="N2770" s="94"/>
      <c r="O2770" s="96"/>
      <c r="P2770" s="216"/>
    </row>
    <row r="2771" spans="1:16">
      <c r="A2771" s="105"/>
      <c r="B2771" s="109"/>
      <c r="C2771" s="1096"/>
      <c r="D2771" s="94"/>
      <c r="E2771" s="96"/>
      <c r="F2771" s="97"/>
      <c r="G2771" s="109"/>
      <c r="H2771" s="1098"/>
      <c r="I2771" s="94"/>
      <c r="J2771" s="96"/>
      <c r="K2771" s="97"/>
      <c r="L2771" s="109"/>
      <c r="M2771" s="1099"/>
      <c r="N2771" s="94"/>
      <c r="O2771" s="96"/>
      <c r="P2771" s="97"/>
    </row>
    <row r="2772" spans="1:16">
      <c r="A2772" s="105"/>
      <c r="B2772" s="110"/>
      <c r="C2772" s="1096"/>
      <c r="D2772" s="94"/>
      <c r="E2772" s="96"/>
      <c r="F2772" s="127"/>
      <c r="G2772" s="110"/>
      <c r="H2772" s="1098"/>
      <c r="I2772" s="94"/>
      <c r="J2772" s="96"/>
      <c r="K2772" s="127"/>
      <c r="L2772" s="110"/>
      <c r="M2772" s="1099"/>
      <c r="N2772" s="94"/>
      <c r="O2772" s="96"/>
      <c r="P2772" s="127"/>
    </row>
    <row r="2773" spans="1:16">
      <c r="A2773" s="105"/>
      <c r="B2773" s="109"/>
      <c r="C2773" s="1096"/>
      <c r="D2773" s="94"/>
      <c r="E2773" s="96"/>
      <c r="F2773" s="128"/>
      <c r="G2773" s="109"/>
      <c r="H2773" s="1098"/>
      <c r="I2773" s="94"/>
      <c r="J2773" s="96"/>
      <c r="K2773" s="128"/>
      <c r="L2773" s="109"/>
      <c r="M2773" s="1099"/>
      <c r="N2773" s="94"/>
      <c r="O2773" s="96"/>
      <c r="P2773" s="128"/>
    </row>
    <row r="2774" spans="1:16">
      <c r="A2774" s="105"/>
      <c r="B2774" s="110"/>
      <c r="C2774" s="1096"/>
      <c r="D2774" s="217"/>
      <c r="E2774" s="114"/>
      <c r="F2774" s="216"/>
      <c r="G2774" s="110"/>
      <c r="H2774" s="1098"/>
      <c r="I2774" s="113"/>
      <c r="J2774" s="114"/>
      <c r="K2774" s="216"/>
      <c r="L2774" s="110"/>
      <c r="M2774" s="1099"/>
      <c r="N2774" s="113"/>
      <c r="O2774" s="114"/>
      <c r="P2774" s="216"/>
    </row>
    <row r="2775" spans="1:16">
      <c r="A2775" s="105"/>
      <c r="B2775" s="109"/>
      <c r="C2775" s="1096"/>
      <c r="D2775" s="217"/>
      <c r="E2775" s="114"/>
      <c r="F2775" s="216"/>
      <c r="G2775" s="109"/>
      <c r="H2775" s="1098"/>
      <c r="I2775" s="113"/>
      <c r="J2775" s="114"/>
      <c r="K2775" s="216"/>
      <c r="L2775" s="109"/>
      <c r="M2775" s="1099"/>
      <c r="N2775" s="113"/>
      <c r="O2775" s="114"/>
      <c r="P2775" s="216"/>
    </row>
    <row r="2776" spans="1:16" ht="17.25" thickBot="1">
      <c r="A2776" s="105"/>
      <c r="B2776" s="110"/>
      <c r="C2776" s="1097"/>
      <c r="D2776" s="129"/>
      <c r="E2776" s="130"/>
      <c r="F2776" s="104"/>
      <c r="G2776" s="110"/>
      <c r="H2776" s="1127"/>
      <c r="I2776" s="113"/>
      <c r="J2776" s="130"/>
      <c r="K2776" s="104"/>
      <c r="L2776" s="110"/>
      <c r="M2776" s="1126"/>
      <c r="N2776" s="113"/>
      <c r="O2776" s="131"/>
      <c r="P2776" s="127"/>
    </row>
    <row r="2777" spans="1:16">
      <c r="A2777" s="132"/>
      <c r="B2777" s="109"/>
      <c r="C2777" s="1095" t="s">
        <v>696</v>
      </c>
      <c r="D2777" s="118" t="s">
        <v>136</v>
      </c>
      <c r="E2777" s="133" t="s">
        <v>137</v>
      </c>
      <c r="F2777" s="125"/>
      <c r="G2777" s="109"/>
      <c r="H2777" s="1118" t="s">
        <v>135</v>
      </c>
      <c r="I2777" s="118" t="s">
        <v>136</v>
      </c>
      <c r="J2777" s="133" t="s">
        <v>137</v>
      </c>
      <c r="K2777" s="125"/>
      <c r="L2777" s="109"/>
      <c r="M2777" s="1120" t="s">
        <v>135</v>
      </c>
      <c r="N2777" s="118" t="s">
        <v>136</v>
      </c>
      <c r="O2777" s="133" t="s">
        <v>137</v>
      </c>
      <c r="P2777" s="125"/>
    </row>
    <row r="2778" spans="1:16">
      <c r="A2778" s="132"/>
      <c r="B2778" s="110"/>
      <c r="C2778" s="1096"/>
      <c r="D2778" s="94" t="s">
        <v>141</v>
      </c>
      <c r="E2778" s="96" t="s">
        <v>142</v>
      </c>
      <c r="F2778" s="134"/>
      <c r="G2778" s="110"/>
      <c r="H2778" s="1098"/>
      <c r="I2778" s="94" t="s">
        <v>141</v>
      </c>
      <c r="J2778" s="96" t="s">
        <v>142</v>
      </c>
      <c r="K2778" s="134"/>
      <c r="L2778" s="110"/>
      <c r="M2778" s="1099"/>
      <c r="N2778" s="94" t="s">
        <v>141</v>
      </c>
      <c r="O2778" s="96" t="s">
        <v>142</v>
      </c>
      <c r="P2778" s="134"/>
    </row>
    <row r="2779" spans="1:16">
      <c r="A2779" s="132"/>
      <c r="B2779" s="135"/>
      <c r="C2779" s="1096"/>
      <c r="D2779" s="94" t="s">
        <v>145</v>
      </c>
      <c r="E2779" s="96" t="s">
        <v>146</v>
      </c>
      <c r="F2779" s="97"/>
      <c r="G2779" s="135"/>
      <c r="H2779" s="1098"/>
      <c r="I2779" s="94" t="s">
        <v>145</v>
      </c>
      <c r="J2779" s="96" t="s">
        <v>146</v>
      </c>
      <c r="K2779" s="97"/>
      <c r="L2779" s="135"/>
      <c r="M2779" s="1099"/>
      <c r="N2779" s="94" t="s">
        <v>145</v>
      </c>
      <c r="O2779" s="96" t="s">
        <v>146</v>
      </c>
      <c r="P2779" s="97"/>
    </row>
    <row r="2780" spans="1:16">
      <c r="A2780" s="132"/>
      <c r="B2780" s="110"/>
      <c r="C2780" s="1096"/>
      <c r="D2780" s="94" t="s">
        <v>147</v>
      </c>
      <c r="E2780" s="96" t="s">
        <v>148</v>
      </c>
      <c r="F2780" s="104"/>
      <c r="G2780" s="110"/>
      <c r="H2780" s="1098"/>
      <c r="I2780" s="94" t="s">
        <v>147</v>
      </c>
      <c r="J2780" s="96" t="s">
        <v>148</v>
      </c>
      <c r="K2780" s="104"/>
      <c r="L2780" s="110"/>
      <c r="M2780" s="1099"/>
      <c r="N2780" s="94" t="s">
        <v>147</v>
      </c>
      <c r="O2780" s="96" t="s">
        <v>148</v>
      </c>
      <c r="P2780" s="104"/>
    </row>
    <row r="2781" spans="1:16">
      <c r="A2781" s="132"/>
      <c r="B2781" s="135"/>
      <c r="C2781" s="1096"/>
      <c r="D2781" s="94"/>
      <c r="E2781" s="114"/>
      <c r="F2781" s="136"/>
      <c r="G2781" s="135"/>
      <c r="H2781" s="1098"/>
      <c r="I2781" s="94"/>
      <c r="J2781" s="114"/>
      <c r="K2781" s="136"/>
      <c r="L2781" s="135"/>
      <c r="M2781" s="1099"/>
      <c r="N2781" s="94"/>
      <c r="O2781" s="114"/>
      <c r="P2781" s="136"/>
    </row>
    <row r="2782" spans="1:16">
      <c r="A2782" s="132"/>
      <c r="B2782" s="110"/>
      <c r="C2782" s="1096"/>
      <c r="D2782" s="94"/>
      <c r="E2782" s="96"/>
      <c r="F2782" s="97"/>
      <c r="G2782" s="110"/>
      <c r="H2782" s="1098"/>
      <c r="I2782" s="94"/>
      <c r="J2782" s="96"/>
      <c r="K2782" s="97"/>
      <c r="L2782" s="110"/>
      <c r="M2782" s="1099"/>
      <c r="N2782" s="94"/>
      <c r="O2782" s="96"/>
      <c r="P2782" s="97"/>
    </row>
    <row r="2783" spans="1:16">
      <c r="A2783" s="132"/>
      <c r="B2783" s="135"/>
      <c r="C2783" s="1096"/>
      <c r="D2783" s="94"/>
      <c r="E2783" s="114"/>
      <c r="F2783" s="136"/>
      <c r="G2783" s="135"/>
      <c r="H2783" s="1098"/>
      <c r="I2783" s="94"/>
      <c r="J2783" s="114"/>
      <c r="K2783" s="136"/>
      <c r="L2783" s="135"/>
      <c r="M2783" s="1099"/>
      <c r="N2783" s="94"/>
      <c r="O2783" s="114"/>
      <c r="P2783" s="136"/>
    </row>
    <row r="2784" spans="1:16">
      <c r="A2784" s="132"/>
      <c r="B2784" s="110"/>
      <c r="C2784" s="1096"/>
      <c r="D2784" s="94"/>
      <c r="E2784" s="96"/>
      <c r="F2784" s="97"/>
      <c r="G2784" s="110"/>
      <c r="H2784" s="1098"/>
      <c r="I2784" s="94"/>
      <c r="J2784" s="96"/>
      <c r="K2784" s="97"/>
      <c r="L2784" s="110"/>
      <c r="M2784" s="1099"/>
      <c r="N2784" s="94"/>
      <c r="O2784" s="96"/>
      <c r="P2784" s="97"/>
    </row>
    <row r="2785" spans="1:16">
      <c r="A2785" s="132"/>
      <c r="B2785" s="135"/>
      <c r="C2785" s="1096"/>
      <c r="D2785" s="94"/>
      <c r="E2785" s="96"/>
      <c r="F2785" s="97"/>
      <c r="G2785" s="135"/>
      <c r="H2785" s="1098"/>
      <c r="I2785" s="94"/>
      <c r="J2785" s="96"/>
      <c r="K2785" s="97"/>
      <c r="L2785" s="135"/>
      <c r="M2785" s="1099"/>
      <c r="N2785" s="94"/>
      <c r="O2785" s="96"/>
      <c r="P2785" s="97"/>
    </row>
    <row r="2786" spans="1:16" ht="17.25" thickBot="1">
      <c r="A2786" s="132"/>
      <c r="B2786" s="110"/>
      <c r="C2786" s="1097"/>
      <c r="D2786" s="115"/>
      <c r="E2786" s="116"/>
      <c r="F2786" s="117"/>
      <c r="G2786" s="110"/>
      <c r="H2786" s="1127"/>
      <c r="I2786" s="115"/>
      <c r="J2786" s="130"/>
      <c r="K2786" s="104"/>
      <c r="L2786" s="110"/>
      <c r="M2786" s="1126"/>
      <c r="N2786" s="115"/>
      <c r="O2786" s="130"/>
      <c r="P2786" s="104"/>
    </row>
    <row r="2787" spans="1:16">
      <c r="A2787" s="132"/>
      <c r="B2787" s="135"/>
      <c r="C2787" s="1095" t="s">
        <v>697</v>
      </c>
      <c r="D2787" s="137" t="s">
        <v>150</v>
      </c>
      <c r="E2787" s="138"/>
      <c r="F2787" s="139" t="s">
        <v>151</v>
      </c>
      <c r="G2787" s="135"/>
      <c r="H2787" s="1118" t="s">
        <v>149</v>
      </c>
      <c r="I2787" s="137" t="s">
        <v>150</v>
      </c>
      <c r="J2787" s="138"/>
      <c r="K2787" s="139" t="s">
        <v>151</v>
      </c>
      <c r="L2787" s="135"/>
      <c r="M2787" s="1120" t="s">
        <v>149</v>
      </c>
      <c r="N2787" s="137" t="s">
        <v>150</v>
      </c>
      <c r="O2787" s="138"/>
      <c r="P2787" s="139" t="s">
        <v>151</v>
      </c>
    </row>
    <row r="2788" spans="1:16">
      <c r="A2788" s="132"/>
      <c r="B2788" s="110"/>
      <c r="C2788" s="1096"/>
      <c r="D2788" s="120"/>
      <c r="E2788" s="121"/>
      <c r="F2788" s="140"/>
      <c r="G2788" s="110"/>
      <c r="H2788" s="1098"/>
      <c r="I2788" s="94"/>
      <c r="J2788" s="96"/>
      <c r="K2788" s="97"/>
      <c r="L2788" s="110"/>
      <c r="M2788" s="1099"/>
      <c r="N2788" s="94"/>
      <c r="O2788" s="96"/>
      <c r="P2788" s="97"/>
    </row>
    <row r="2789" spans="1:16">
      <c r="A2789" s="132"/>
      <c r="B2789" s="135"/>
      <c r="C2789" s="1096"/>
      <c r="D2789" s="94"/>
      <c r="E2789" s="96"/>
      <c r="F2789" s="97"/>
      <c r="G2789" s="135"/>
      <c r="H2789" s="1098"/>
      <c r="I2789" s="94"/>
      <c r="J2789" s="96"/>
      <c r="K2789" s="97"/>
      <c r="L2789" s="135"/>
      <c r="M2789" s="1099"/>
      <c r="N2789" s="94"/>
      <c r="O2789" s="96"/>
      <c r="P2789" s="97"/>
    </row>
    <row r="2790" spans="1:16">
      <c r="A2790" s="132"/>
      <c r="B2790" s="110"/>
      <c r="C2790" s="1096"/>
      <c r="D2790" s="113"/>
      <c r="E2790" s="114"/>
      <c r="F2790" s="104"/>
      <c r="G2790" s="110"/>
      <c r="H2790" s="1098"/>
      <c r="I2790" s="113"/>
      <c r="J2790" s="114"/>
      <c r="K2790" s="104"/>
      <c r="L2790" s="110"/>
      <c r="M2790" s="1099"/>
      <c r="N2790" s="113"/>
      <c r="O2790" s="114"/>
      <c r="P2790" s="104"/>
    </row>
    <row r="2791" spans="1:16">
      <c r="A2791" s="1122"/>
      <c r="B2791" s="135"/>
      <c r="C2791" s="1096"/>
      <c r="D2791" s="94"/>
      <c r="E2791" s="96"/>
      <c r="F2791" s="97"/>
      <c r="G2791" s="135"/>
      <c r="H2791" s="1098"/>
      <c r="I2791" s="94"/>
      <c r="J2791" s="96"/>
      <c r="K2791" s="97"/>
      <c r="L2791" s="135"/>
      <c r="M2791" s="1099"/>
      <c r="N2791" s="94"/>
      <c r="O2791" s="96"/>
      <c r="P2791" s="97"/>
    </row>
    <row r="2792" spans="1:16">
      <c r="A2792" s="1122"/>
      <c r="B2792" s="110"/>
      <c r="C2792" s="1096"/>
      <c r="D2792" s="94"/>
      <c r="E2792" s="96"/>
      <c r="F2792" s="97"/>
      <c r="G2792" s="110"/>
      <c r="H2792" s="1098"/>
      <c r="I2792" s="94"/>
      <c r="J2792" s="96"/>
      <c r="K2792" s="97"/>
      <c r="L2792" s="110"/>
      <c r="M2792" s="1099"/>
      <c r="N2792" s="94"/>
      <c r="O2792" s="96"/>
      <c r="P2792" s="97"/>
    </row>
    <row r="2793" spans="1:16">
      <c r="A2793" s="1122"/>
      <c r="B2793" s="135"/>
      <c r="C2793" s="1096"/>
      <c r="D2793" s="113"/>
      <c r="E2793" s="114"/>
      <c r="F2793" s="104"/>
      <c r="G2793" s="135"/>
      <c r="H2793" s="1098"/>
      <c r="I2793" s="113"/>
      <c r="J2793" s="114"/>
      <c r="K2793" s="104"/>
      <c r="L2793" s="135"/>
      <c r="M2793" s="1099"/>
      <c r="N2793" s="113"/>
      <c r="O2793" s="114"/>
      <c r="P2793" s="104"/>
    </row>
    <row r="2794" spans="1:16" ht="17.25" thickBot="1">
      <c r="A2794" s="1123"/>
      <c r="B2794" s="141"/>
      <c r="C2794" s="1117"/>
      <c r="D2794" s="142"/>
      <c r="E2794" s="143"/>
      <c r="F2794" s="144"/>
      <c r="G2794" s="141"/>
      <c r="H2794" s="1119"/>
      <c r="I2794" s="142"/>
      <c r="J2794" s="143"/>
      <c r="K2794" s="144"/>
      <c r="L2794" s="141"/>
      <c r="M2794" s="1121"/>
      <c r="N2794" s="142"/>
      <c r="O2794" s="143"/>
      <c r="P2794" s="144"/>
    </row>
    <row r="2795" spans="1:16" s="146" customFormat="1" ht="27" customHeight="1" thickTop="1" thickBot="1">
      <c r="A2795" s="145"/>
      <c r="B2795" s="1124" t="s">
        <v>152</v>
      </c>
      <c r="C2795" s="1124"/>
      <c r="D2795" s="1124"/>
      <c r="E2795" s="1124"/>
      <c r="F2795" s="1124"/>
      <c r="G2795" s="1125" t="s">
        <v>153</v>
      </c>
      <c r="H2795" s="1125"/>
      <c r="I2795" s="1125"/>
      <c r="J2795" s="1125"/>
      <c r="K2795" s="1125"/>
      <c r="L2795" s="1125"/>
      <c r="M2795" s="1125"/>
      <c r="N2795" s="1128" t="s">
        <v>154</v>
      </c>
      <c r="O2795" s="1128"/>
      <c r="P2795" s="1128"/>
    </row>
    <row r="2796" spans="1:16" s="159" customFormat="1" ht="21.75" customHeight="1" thickTop="1" thickBot="1">
      <c r="A2796" s="147" t="s">
        <v>0</v>
      </c>
      <c r="B2796" s="148"/>
      <c r="C2796" s="149" t="s">
        <v>155</v>
      </c>
      <c r="D2796" s="150" t="s">
        <v>156</v>
      </c>
      <c r="E2796" s="151" t="s">
        <v>157</v>
      </c>
      <c r="F2796" s="152" t="s">
        <v>158</v>
      </c>
      <c r="G2796" s="153" t="s">
        <v>159</v>
      </c>
      <c r="H2796" s="154" t="s">
        <v>150</v>
      </c>
      <c r="I2796" s="155" t="s">
        <v>156</v>
      </c>
      <c r="J2796" s="155" t="s">
        <v>157</v>
      </c>
      <c r="K2796" s="155" t="s">
        <v>158</v>
      </c>
      <c r="L2796" s="154" t="s">
        <v>160</v>
      </c>
      <c r="M2796" s="156" t="s">
        <v>161</v>
      </c>
      <c r="N2796" s="157" t="s">
        <v>155</v>
      </c>
      <c r="O2796" s="151" t="s">
        <v>157</v>
      </c>
      <c r="P2796" s="158" t="s">
        <v>158</v>
      </c>
    </row>
    <row r="2797" spans="1:16" s="172" customFormat="1" ht="17.25" thickTop="1">
      <c r="A2797" s="1137">
        <f>A2711</f>
        <v>46169</v>
      </c>
      <c r="B2797" s="1132" t="s">
        <v>698</v>
      </c>
      <c r="C2797" s="160"/>
      <c r="D2797" s="161"/>
      <c r="E2797" s="162"/>
      <c r="F2797" s="163"/>
      <c r="G2797" s="164"/>
      <c r="H2797" s="165"/>
      <c r="I2797" s="166"/>
      <c r="J2797" s="166"/>
      <c r="K2797" s="167"/>
      <c r="L2797" s="168"/>
      <c r="M2797" s="169"/>
      <c r="N2797" s="170"/>
      <c r="O2797" s="166"/>
      <c r="P2797" s="171"/>
    </row>
    <row r="2798" spans="1:16" s="172" customFormat="1">
      <c r="A2798" s="1138"/>
      <c r="B2798" s="1133"/>
      <c r="C2798" s="173"/>
      <c r="D2798" s="174"/>
      <c r="E2798" s="175"/>
      <c r="F2798" s="176"/>
      <c r="G2798" s="173"/>
      <c r="H2798" s="177"/>
      <c r="I2798" s="175"/>
      <c r="J2798" s="175"/>
      <c r="K2798" s="178"/>
      <c r="L2798" s="179"/>
      <c r="M2798" s="180"/>
      <c r="N2798" s="181"/>
      <c r="O2798" s="175"/>
      <c r="P2798" s="182"/>
    </row>
    <row r="2799" spans="1:16" s="172" customFormat="1">
      <c r="A2799" s="1138"/>
      <c r="B2799" s="1133"/>
      <c r="C2799" s="173"/>
      <c r="D2799" s="174"/>
      <c r="E2799" s="175"/>
      <c r="F2799" s="176"/>
      <c r="G2799" s="173"/>
      <c r="H2799" s="183"/>
      <c r="I2799" s="175"/>
      <c r="J2799" s="175"/>
      <c r="K2799" s="178"/>
      <c r="L2799" s="184"/>
      <c r="M2799" s="180"/>
      <c r="N2799" s="181"/>
      <c r="O2799" s="175"/>
      <c r="P2799" s="182"/>
    </row>
    <row r="2800" spans="1:16" s="172" customFormat="1">
      <c r="A2800" s="1138"/>
      <c r="B2800" s="1133"/>
      <c r="C2800" s="173"/>
      <c r="D2800" s="218"/>
      <c r="E2800" s="175"/>
      <c r="F2800" s="176"/>
      <c r="G2800" s="173"/>
      <c r="H2800" s="183"/>
      <c r="I2800" s="175"/>
      <c r="J2800" s="175"/>
      <c r="K2800" s="187"/>
      <c r="L2800" s="184"/>
      <c r="M2800" s="180"/>
      <c r="N2800" s="181"/>
      <c r="O2800" s="175"/>
      <c r="P2800" s="182"/>
    </row>
    <row r="2801" spans="1:16" s="172" customFormat="1">
      <c r="A2801" s="1138"/>
      <c r="B2801" s="1133"/>
      <c r="C2801" s="173"/>
      <c r="D2801" s="185"/>
      <c r="E2801" s="175"/>
      <c r="F2801" s="182"/>
      <c r="G2801" s="173"/>
      <c r="H2801" s="186"/>
      <c r="I2801" s="175"/>
      <c r="J2801" s="175"/>
      <c r="K2801" s="187"/>
      <c r="L2801" s="184"/>
      <c r="M2801" s="180"/>
      <c r="N2801" s="181"/>
      <c r="O2801" s="175"/>
      <c r="P2801" s="182"/>
    </row>
    <row r="2802" spans="1:16" s="172" customFormat="1">
      <c r="A2802" s="1138"/>
      <c r="B2802" s="1133"/>
      <c r="C2802" s="173"/>
      <c r="D2802" s="174"/>
      <c r="E2802" s="175"/>
      <c r="F2802" s="188"/>
      <c r="G2802" s="198"/>
      <c r="H2802" s="183"/>
      <c r="I2802" s="191"/>
      <c r="J2802" s="175"/>
      <c r="K2802" s="178"/>
      <c r="L2802" s="189"/>
      <c r="M2802" s="190"/>
      <c r="N2802" s="181"/>
      <c r="O2802" s="175"/>
      <c r="P2802" s="182"/>
    </row>
    <row r="2803" spans="1:16" s="172" customFormat="1">
      <c r="A2803" s="1138"/>
      <c r="B2803" s="1133"/>
      <c r="C2803" s="173"/>
      <c r="D2803" s="174"/>
      <c r="E2803" s="175"/>
      <c r="F2803" s="182"/>
      <c r="G2803" s="173"/>
      <c r="H2803" s="183"/>
      <c r="I2803" s="191"/>
      <c r="J2803" s="175"/>
      <c r="K2803" s="178"/>
      <c r="L2803" s="184"/>
      <c r="M2803" s="180"/>
      <c r="N2803" s="181"/>
      <c r="O2803" s="175"/>
      <c r="P2803" s="182"/>
    </row>
    <row r="2804" spans="1:16" s="172" customFormat="1">
      <c r="A2804" s="1138"/>
      <c r="B2804" s="1133"/>
      <c r="C2804" s="173"/>
      <c r="D2804" s="174"/>
      <c r="E2804" s="175"/>
      <c r="F2804" s="182"/>
      <c r="G2804" s="219"/>
      <c r="H2804" s="183"/>
      <c r="I2804" s="175"/>
      <c r="J2804" s="175"/>
      <c r="K2804" s="178"/>
      <c r="L2804" s="184"/>
      <c r="M2804" s="180"/>
      <c r="N2804" s="181"/>
      <c r="O2804" s="175"/>
      <c r="P2804" s="182"/>
    </row>
    <row r="2805" spans="1:16" s="172" customFormat="1">
      <c r="A2805" s="1138"/>
      <c r="B2805" s="1133"/>
      <c r="C2805" s="173"/>
      <c r="D2805" s="174"/>
      <c r="E2805" s="175"/>
      <c r="F2805" s="188"/>
      <c r="G2805" s="173"/>
      <c r="H2805" s="183"/>
      <c r="I2805" s="191"/>
      <c r="J2805" s="175"/>
      <c r="K2805" s="178"/>
      <c r="L2805" s="184"/>
      <c r="M2805" s="180"/>
      <c r="N2805" s="181"/>
      <c r="O2805" s="175"/>
      <c r="P2805" s="182"/>
    </row>
    <row r="2806" spans="1:16" s="172" customFormat="1">
      <c r="A2806" s="1138"/>
      <c r="B2806" s="1133"/>
      <c r="C2806" s="173"/>
      <c r="D2806" s="174"/>
      <c r="E2806" s="175"/>
      <c r="F2806" s="182"/>
      <c r="G2806" s="173"/>
      <c r="H2806" s="183"/>
      <c r="I2806" s="191"/>
      <c r="J2806" s="175"/>
      <c r="K2806" s="178"/>
      <c r="L2806" s="184"/>
      <c r="M2806" s="180"/>
      <c r="N2806" s="181"/>
      <c r="O2806" s="175"/>
      <c r="P2806" s="182"/>
    </row>
    <row r="2807" spans="1:16" s="172" customFormat="1">
      <c r="A2807" s="1138"/>
      <c r="B2807" s="1133"/>
      <c r="C2807" s="192"/>
      <c r="D2807" s="193"/>
      <c r="E2807" s="194"/>
      <c r="F2807" s="195"/>
      <c r="G2807" s="173"/>
      <c r="H2807" s="177"/>
      <c r="I2807" s="175"/>
      <c r="J2807" s="175"/>
      <c r="K2807" s="178"/>
      <c r="L2807" s="184"/>
      <c r="M2807" s="180"/>
      <c r="N2807" s="196"/>
      <c r="O2807" s="194"/>
      <c r="P2807" s="195"/>
    </row>
    <row r="2808" spans="1:16" s="172" customFormat="1">
      <c r="A2808" s="1138"/>
      <c r="B2808" s="1133"/>
      <c r="C2808" s="192"/>
      <c r="D2808" s="193"/>
      <c r="E2808" s="194"/>
      <c r="F2808" s="195"/>
      <c r="G2808" s="198"/>
      <c r="H2808" s="183"/>
      <c r="I2808" s="191"/>
      <c r="J2808" s="175"/>
      <c r="K2808" s="178"/>
      <c r="L2808" s="184"/>
      <c r="M2808" s="180"/>
      <c r="N2808" s="196"/>
      <c r="O2808" s="194"/>
      <c r="P2808" s="195"/>
    </row>
    <row r="2809" spans="1:16" s="172" customFormat="1">
      <c r="A2809" s="1138"/>
      <c r="B2809" s="1133"/>
      <c r="C2809" s="192"/>
      <c r="D2809" s="193"/>
      <c r="E2809" s="194"/>
      <c r="F2809" s="195"/>
      <c r="G2809" s="173"/>
      <c r="H2809" s="199"/>
      <c r="I2809" s="191"/>
      <c r="J2809" s="200"/>
      <c r="K2809" s="197"/>
      <c r="L2809" s="184"/>
      <c r="M2809" s="180"/>
      <c r="N2809" s="196"/>
      <c r="O2809" s="194"/>
      <c r="P2809" s="195"/>
    </row>
    <row r="2810" spans="1:16" s="172" customFormat="1">
      <c r="A2810" s="1138"/>
      <c r="B2810" s="1133"/>
      <c r="C2810" s="192"/>
      <c r="D2810" s="193"/>
      <c r="E2810" s="194"/>
      <c r="F2810" s="195"/>
      <c r="G2810" s="173"/>
      <c r="H2810" s="201"/>
      <c r="I2810" s="175"/>
      <c r="J2810" s="175"/>
      <c r="K2810" s="178"/>
      <c r="L2810" s="184"/>
      <c r="M2810" s="180"/>
      <c r="N2810" s="196"/>
      <c r="O2810" s="194"/>
      <c r="P2810" s="195"/>
    </row>
    <row r="2811" spans="1:16" s="172" customFormat="1">
      <c r="A2811" s="1138"/>
      <c r="B2811" s="1133"/>
      <c r="C2811" s="192"/>
      <c r="D2811" s="193"/>
      <c r="E2811" s="194"/>
      <c r="F2811" s="195"/>
      <c r="G2811" s="198"/>
      <c r="H2811" s="183"/>
      <c r="I2811" s="200"/>
      <c r="J2811" s="200"/>
      <c r="K2811" s="197"/>
      <c r="L2811" s="184"/>
      <c r="M2811" s="180"/>
      <c r="N2811" s="196"/>
      <c r="O2811" s="194"/>
      <c r="P2811" s="195"/>
    </row>
    <row r="2812" spans="1:16" s="172" customFormat="1">
      <c r="A2812" s="1138"/>
      <c r="B2812" s="1133"/>
      <c r="C2812" s="192"/>
      <c r="D2812" s="193"/>
      <c r="E2812" s="194"/>
      <c r="F2812" s="195"/>
      <c r="G2812" s="173"/>
      <c r="H2812" s="183"/>
      <c r="I2812" s="200"/>
      <c r="J2812" s="200"/>
      <c r="K2812" s="197"/>
      <c r="L2812" s="179"/>
      <c r="M2812" s="180"/>
      <c r="N2812" s="196"/>
      <c r="O2812" s="194"/>
      <c r="P2812" s="195"/>
    </row>
    <row r="2813" spans="1:16" s="172" customFormat="1">
      <c r="A2813" s="1138"/>
      <c r="B2813" s="1133"/>
      <c r="C2813" s="192"/>
      <c r="D2813" s="193"/>
      <c r="E2813" s="194"/>
      <c r="F2813" s="195"/>
      <c r="G2813" s="192"/>
      <c r="H2813" s="201"/>
      <c r="I2813" s="202"/>
      <c r="J2813" s="202"/>
      <c r="K2813" s="203"/>
      <c r="L2813" s="204"/>
      <c r="M2813" s="190"/>
      <c r="N2813" s="196"/>
      <c r="O2813" s="194"/>
      <c r="P2813" s="195"/>
    </row>
    <row r="2814" spans="1:16" s="172" customFormat="1">
      <c r="A2814" s="1138"/>
      <c r="B2814" s="1133"/>
      <c r="C2814" s="192"/>
      <c r="D2814" s="193"/>
      <c r="E2814" s="194"/>
      <c r="F2814" s="195"/>
      <c r="G2814" s="192"/>
      <c r="H2814" s="201"/>
      <c r="I2814" s="202"/>
      <c r="J2814" s="202"/>
      <c r="K2814" s="203"/>
      <c r="L2814" s="204"/>
      <c r="M2814" s="190"/>
      <c r="N2814" s="196"/>
      <c r="O2814" s="194"/>
      <c r="P2814" s="195"/>
    </row>
    <row r="2815" spans="1:16" s="172" customFormat="1">
      <c r="A2815" s="1138"/>
      <c r="B2815" s="1133"/>
      <c r="C2815" s="192"/>
      <c r="D2815" s="193"/>
      <c r="E2815" s="194"/>
      <c r="F2815" s="195"/>
      <c r="G2815" s="192"/>
      <c r="H2815" s="201"/>
      <c r="I2815" s="202"/>
      <c r="J2815" s="202"/>
      <c r="K2815" s="203"/>
      <c r="L2815" s="204"/>
      <c r="M2815" s="190"/>
      <c r="N2815" s="196"/>
      <c r="O2815" s="194"/>
      <c r="P2815" s="195"/>
    </row>
    <row r="2816" spans="1:16" s="172" customFormat="1" ht="17.25" thickBot="1">
      <c r="A2816" s="1139"/>
      <c r="B2816" s="1134"/>
      <c r="C2816" s="205"/>
      <c r="D2816" s="206"/>
      <c r="E2816" s="207"/>
      <c r="F2816" s="208"/>
      <c r="G2816" s="209"/>
      <c r="H2816" s="210"/>
      <c r="I2816" s="211"/>
      <c r="J2816" s="211"/>
      <c r="K2816" s="212"/>
      <c r="L2816" s="213"/>
      <c r="M2816" s="214"/>
      <c r="N2816" s="215"/>
      <c r="O2816" s="207"/>
      <c r="P2816" s="208"/>
    </row>
    <row r="2817" spans="1:16" s="71" customFormat="1" ht="18" customHeight="1" thickTop="1" thickBot="1">
      <c r="A2817" s="1135">
        <f>A2711+1</f>
        <v>46170</v>
      </c>
      <c r="B2817" s="90" t="s">
        <v>162</v>
      </c>
      <c r="C2817" s="1095" t="s">
        <v>693</v>
      </c>
      <c r="D2817" s="91" t="s">
        <v>114</v>
      </c>
      <c r="E2817" s="92" t="s">
        <v>164</v>
      </c>
      <c r="F2817" s="93"/>
      <c r="G2817" s="90" t="s">
        <v>162</v>
      </c>
      <c r="H2817" s="1098" t="s">
        <v>163</v>
      </c>
      <c r="I2817" s="91" t="s">
        <v>114</v>
      </c>
      <c r="J2817" s="92" t="s">
        <v>164</v>
      </c>
      <c r="K2817" s="93"/>
      <c r="L2817" s="90" t="s">
        <v>162</v>
      </c>
      <c r="M2817" s="1099" t="s">
        <v>163</v>
      </c>
      <c r="N2817" s="91" t="s">
        <v>114</v>
      </c>
      <c r="O2817" s="92" t="s">
        <v>164</v>
      </c>
      <c r="P2817" s="93"/>
    </row>
    <row r="2818" spans="1:16" ht="18" customHeight="1">
      <c r="A2818" s="1136"/>
      <c r="B2818" s="1100"/>
      <c r="C2818" s="1096"/>
      <c r="D2818" s="94" t="s">
        <v>116</v>
      </c>
      <c r="E2818" s="95" t="s">
        <v>142</v>
      </c>
      <c r="F2818" s="93"/>
      <c r="G2818" s="1100"/>
      <c r="H2818" s="1098"/>
      <c r="I2818" s="94" t="s">
        <v>116</v>
      </c>
      <c r="J2818" s="95" t="s">
        <v>142</v>
      </c>
      <c r="K2818" s="93"/>
      <c r="L2818" s="1100"/>
      <c r="M2818" s="1099"/>
      <c r="N2818" s="94" t="s">
        <v>116</v>
      </c>
      <c r="O2818" s="95" t="s">
        <v>142</v>
      </c>
      <c r="P2818" s="93"/>
    </row>
    <row r="2819" spans="1:16" ht="17.25" thickBot="1">
      <c r="A2819" s="1136"/>
      <c r="B2819" s="1101"/>
      <c r="C2819" s="1096"/>
      <c r="D2819" s="94" t="s">
        <v>165</v>
      </c>
      <c r="E2819" s="96" t="s">
        <v>166</v>
      </c>
      <c r="F2819" s="98"/>
      <c r="G2819" s="1101"/>
      <c r="H2819" s="1098"/>
      <c r="I2819" s="94" t="s">
        <v>165</v>
      </c>
      <c r="J2819" s="96" t="s">
        <v>166</v>
      </c>
      <c r="K2819" s="98"/>
      <c r="L2819" s="1101"/>
      <c r="M2819" s="1099"/>
      <c r="N2819" s="94" t="s">
        <v>165</v>
      </c>
      <c r="O2819" s="96" t="s">
        <v>166</v>
      </c>
      <c r="P2819" s="98"/>
    </row>
    <row r="2820" spans="1:16" ht="17.25" thickBot="1">
      <c r="A2820" s="1136"/>
      <c r="B2820" s="90" t="s">
        <v>167</v>
      </c>
      <c r="C2820" s="1096"/>
      <c r="D2820" s="94"/>
      <c r="E2820" s="96"/>
      <c r="F2820" s="97"/>
      <c r="G2820" s="90" t="s">
        <v>167</v>
      </c>
      <c r="H2820" s="1098"/>
      <c r="I2820" s="94" t="s">
        <v>120</v>
      </c>
      <c r="J2820" s="96" t="s">
        <v>148</v>
      </c>
      <c r="K2820" s="97"/>
      <c r="L2820" s="90" t="s">
        <v>167</v>
      </c>
      <c r="M2820" s="1099"/>
      <c r="N2820" s="94" t="s">
        <v>120</v>
      </c>
      <c r="O2820" s="96" t="s">
        <v>148</v>
      </c>
      <c r="P2820" s="97"/>
    </row>
    <row r="2821" spans="1:16">
      <c r="A2821" s="1136"/>
      <c r="B2821" s="1081"/>
      <c r="C2821" s="1096"/>
      <c r="D2821" s="94"/>
      <c r="E2821" s="96"/>
      <c r="F2821" s="97"/>
      <c r="G2821" s="1081"/>
      <c r="H2821" s="1098"/>
      <c r="I2821" s="94"/>
      <c r="J2821" s="96"/>
      <c r="K2821" s="97"/>
      <c r="L2821" s="1081"/>
      <c r="M2821" s="1099"/>
      <c r="N2821" s="94"/>
      <c r="O2821" s="96"/>
      <c r="P2821" s="97"/>
    </row>
    <row r="2822" spans="1:16">
      <c r="A2822" s="1136"/>
      <c r="B2822" s="1082"/>
      <c r="C2822" s="1096"/>
      <c r="D2822" s="94"/>
      <c r="E2822" s="96"/>
      <c r="F2822" s="97"/>
      <c r="G2822" s="1082"/>
      <c r="H2822" s="1098"/>
      <c r="I2822" s="94"/>
      <c r="J2822" s="96"/>
      <c r="K2822" s="97"/>
      <c r="L2822" s="1082"/>
      <c r="M2822" s="1099"/>
      <c r="N2822" s="94"/>
      <c r="O2822" s="96"/>
      <c r="P2822" s="97"/>
    </row>
    <row r="2823" spans="1:16">
      <c r="A2823" s="1136"/>
      <c r="B2823" s="1083"/>
      <c r="C2823" s="1096"/>
      <c r="D2823" s="94"/>
      <c r="E2823" s="96"/>
      <c r="F2823" s="93"/>
      <c r="G2823" s="1083"/>
      <c r="H2823" s="1098"/>
      <c r="I2823" s="94"/>
      <c r="J2823" s="96"/>
      <c r="K2823" s="93"/>
      <c r="L2823" s="1083"/>
      <c r="M2823" s="1099"/>
      <c r="N2823" s="94"/>
      <c r="O2823" s="96"/>
      <c r="P2823" s="93"/>
    </row>
    <row r="2824" spans="1:16">
      <c r="A2824" s="1136"/>
      <c r="B2824" s="1082"/>
      <c r="C2824" s="1096"/>
      <c r="D2824" s="94"/>
      <c r="E2824" s="96"/>
      <c r="F2824" s="99"/>
      <c r="G2824" s="1082"/>
      <c r="H2824" s="1098"/>
      <c r="I2824" s="94"/>
      <c r="J2824" s="96"/>
      <c r="K2824" s="99"/>
      <c r="L2824" s="1082"/>
      <c r="M2824" s="1099"/>
      <c r="N2824" s="94"/>
      <c r="O2824" s="96"/>
      <c r="P2824" s="93"/>
    </row>
    <row r="2825" spans="1:16">
      <c r="A2825" s="1136"/>
      <c r="B2825" s="1083"/>
      <c r="C2825" s="1096"/>
      <c r="D2825" s="94"/>
      <c r="E2825" s="96"/>
      <c r="F2825" s="102"/>
      <c r="G2825" s="1083"/>
      <c r="H2825" s="1098"/>
      <c r="I2825" s="94"/>
      <c r="J2825" s="96"/>
      <c r="K2825" s="102"/>
      <c r="L2825" s="1083"/>
      <c r="M2825" s="1099"/>
      <c r="N2825" s="94"/>
      <c r="O2825" s="96"/>
      <c r="P2825" s="99"/>
    </row>
    <row r="2826" spans="1:16" ht="17.25" thickBot="1">
      <c r="A2826" s="1136"/>
      <c r="B2826" s="1082"/>
      <c r="C2826" s="1096"/>
      <c r="D2826" s="94"/>
      <c r="E2826" s="96"/>
      <c r="F2826" s="99"/>
      <c r="G2826" s="1082"/>
      <c r="H2826" s="1098"/>
      <c r="I2826" s="94"/>
      <c r="J2826" s="96"/>
      <c r="K2826" s="99"/>
      <c r="L2826" s="1082"/>
      <c r="M2826" s="1099"/>
      <c r="N2826" s="94"/>
      <c r="O2826" s="96"/>
      <c r="P2826" s="99"/>
    </row>
    <row r="2827" spans="1:16" ht="17.25" thickBot="1">
      <c r="A2827" s="1136"/>
      <c r="B2827" s="100" t="s">
        <v>168</v>
      </c>
      <c r="C2827" s="1096"/>
      <c r="D2827" s="94"/>
      <c r="E2827" s="96"/>
      <c r="F2827" s="99"/>
      <c r="G2827" s="100" t="s">
        <v>168</v>
      </c>
      <c r="H2827" s="1098"/>
      <c r="I2827" s="94"/>
      <c r="J2827" s="96"/>
      <c r="K2827" s="99"/>
      <c r="L2827" s="100" t="s">
        <v>168</v>
      </c>
      <c r="M2827" s="1099"/>
      <c r="N2827" s="94"/>
      <c r="O2827" s="96"/>
      <c r="P2827" s="99"/>
    </row>
    <row r="2828" spans="1:16">
      <c r="A2828" s="1136"/>
      <c r="B2828" s="1111"/>
      <c r="C2828" s="1096"/>
      <c r="D2828" s="94"/>
      <c r="E2828" s="96"/>
      <c r="F2828" s="99"/>
      <c r="G2828" s="1111"/>
      <c r="H2828" s="1098"/>
      <c r="I2828" s="94"/>
      <c r="J2828" s="96"/>
      <c r="K2828" s="99"/>
      <c r="L2828" s="1111"/>
      <c r="M2828" s="1099"/>
      <c r="N2828" s="94"/>
      <c r="O2828" s="96"/>
      <c r="P2828" s="99"/>
    </row>
    <row r="2829" spans="1:16">
      <c r="A2829" s="1136"/>
      <c r="B2829" s="1112"/>
      <c r="C2829" s="1096"/>
      <c r="D2829" s="94"/>
      <c r="E2829" s="96"/>
      <c r="F2829" s="99"/>
      <c r="G2829" s="1112"/>
      <c r="H2829" s="1098"/>
      <c r="I2829" s="94"/>
      <c r="J2829" s="96"/>
      <c r="K2829" s="99"/>
      <c r="L2829" s="1112"/>
      <c r="M2829" s="1099"/>
      <c r="N2829" s="94"/>
      <c r="O2829" s="96"/>
      <c r="P2829" s="97"/>
    </row>
    <row r="2830" spans="1:16" ht="17.25" thickBot="1">
      <c r="A2830" s="1136"/>
      <c r="B2830" s="1113"/>
      <c r="C2830" s="1096"/>
      <c r="D2830" s="94"/>
      <c r="E2830" s="96"/>
      <c r="F2830" s="97"/>
      <c r="G2830" s="1113"/>
      <c r="H2830" s="1098"/>
      <c r="I2830" s="94"/>
      <c r="J2830" s="96"/>
      <c r="K2830" s="97"/>
      <c r="L2830" s="1113"/>
      <c r="M2830" s="1099"/>
      <c r="N2830" s="94"/>
      <c r="O2830" s="96"/>
      <c r="P2830" s="97"/>
    </row>
    <row r="2831" spans="1:16" ht="17.25" thickBot="1">
      <c r="A2831" s="1136"/>
      <c r="B2831" s="100" t="s">
        <v>123</v>
      </c>
      <c r="C2831" s="1096"/>
      <c r="D2831" s="94"/>
      <c r="E2831" s="96"/>
      <c r="F2831" s="97"/>
      <c r="G2831" s="100" t="s">
        <v>123</v>
      </c>
      <c r="H2831" s="1098"/>
      <c r="I2831" s="94"/>
      <c r="J2831" s="96"/>
      <c r="K2831" s="97"/>
      <c r="L2831" s="100" t="s">
        <v>123</v>
      </c>
      <c r="M2831" s="1099"/>
      <c r="N2831" s="94"/>
      <c r="O2831" s="96"/>
      <c r="P2831" s="97"/>
    </row>
    <row r="2832" spans="1:16">
      <c r="A2832" s="1136"/>
      <c r="B2832" s="1106"/>
      <c r="C2832" s="1096"/>
      <c r="D2832" s="94"/>
      <c r="E2832" s="96"/>
      <c r="F2832" s="97"/>
      <c r="G2832" s="1106"/>
      <c r="H2832" s="1098"/>
      <c r="I2832" s="94"/>
      <c r="J2832" s="96"/>
      <c r="K2832" s="97"/>
      <c r="L2832" s="1106"/>
      <c r="M2832" s="1099"/>
      <c r="N2832" s="94"/>
      <c r="O2832" s="96"/>
      <c r="P2832" s="97"/>
    </row>
    <row r="2833" spans="1:16">
      <c r="A2833" s="1136"/>
      <c r="B2833" s="1107"/>
      <c r="C2833" s="1096"/>
      <c r="D2833" s="94"/>
      <c r="E2833" s="96"/>
      <c r="F2833" s="97"/>
      <c r="G2833" s="1107"/>
      <c r="H2833" s="1098"/>
      <c r="I2833" s="94"/>
      <c r="J2833" s="96"/>
      <c r="K2833" s="97"/>
      <c r="L2833" s="1107"/>
      <c r="M2833" s="1099"/>
      <c r="N2833" s="94"/>
      <c r="O2833" s="96"/>
      <c r="P2833" s="97"/>
    </row>
    <row r="2834" spans="1:16" ht="17.25" thickBot="1">
      <c r="A2834" s="1136"/>
      <c r="B2834" s="1108"/>
      <c r="C2834" s="1096"/>
      <c r="D2834" s="94"/>
      <c r="E2834" s="96"/>
      <c r="F2834" s="97"/>
      <c r="G2834" s="1108"/>
      <c r="H2834" s="1098"/>
      <c r="I2834" s="94"/>
      <c r="J2834" s="96"/>
      <c r="K2834" s="97"/>
      <c r="L2834" s="1108"/>
      <c r="M2834" s="1099"/>
      <c r="N2834" s="94"/>
      <c r="O2834" s="96"/>
      <c r="P2834" s="97"/>
    </row>
    <row r="2835" spans="1:16">
      <c r="A2835" s="1136"/>
      <c r="B2835" s="1109" t="s">
        <v>124</v>
      </c>
      <c r="C2835" s="1096"/>
      <c r="D2835" s="94"/>
      <c r="E2835" s="96"/>
      <c r="F2835" s="97"/>
      <c r="G2835" s="1109" t="s">
        <v>124</v>
      </c>
      <c r="H2835" s="1098"/>
      <c r="I2835" s="94"/>
      <c r="J2835" s="96"/>
      <c r="K2835" s="97"/>
      <c r="L2835" s="1109" t="s">
        <v>124</v>
      </c>
      <c r="M2835" s="1099"/>
      <c r="N2835" s="94"/>
      <c r="O2835" s="96"/>
      <c r="P2835" s="97"/>
    </row>
    <row r="2836" spans="1:16" ht="17.25" thickBot="1">
      <c r="A2836" s="1136"/>
      <c r="B2836" s="1110"/>
      <c r="C2836" s="1096"/>
      <c r="D2836" s="94"/>
      <c r="E2836" s="96"/>
      <c r="F2836" s="97"/>
      <c r="G2836" s="1110"/>
      <c r="H2836" s="1098"/>
      <c r="I2836" s="94"/>
      <c r="J2836" s="96"/>
      <c r="K2836" s="97"/>
      <c r="L2836" s="1110"/>
      <c r="M2836" s="1099"/>
      <c r="N2836" s="94"/>
      <c r="O2836" s="96"/>
      <c r="P2836" s="93"/>
    </row>
    <row r="2837" spans="1:16" ht="17.25" thickTop="1">
      <c r="A2837" s="1136"/>
      <c r="B2837" s="1102" t="s">
        <v>125</v>
      </c>
      <c r="C2837" s="1096"/>
      <c r="D2837" s="94"/>
      <c r="E2837" s="96"/>
      <c r="F2837" s="93"/>
      <c r="G2837" s="1102" t="s">
        <v>125</v>
      </c>
      <c r="H2837" s="1098"/>
      <c r="I2837" s="94"/>
      <c r="J2837" s="96"/>
      <c r="K2837" s="93"/>
      <c r="L2837" s="1102" t="s">
        <v>125</v>
      </c>
      <c r="M2837" s="1099"/>
      <c r="N2837" s="94"/>
      <c r="O2837" s="96"/>
      <c r="P2837" s="97"/>
    </row>
    <row r="2838" spans="1:16" ht="17.25" thickBot="1">
      <c r="A2838" s="1136"/>
      <c r="B2838" s="1103"/>
      <c r="C2838" s="1096"/>
      <c r="D2838" s="94"/>
      <c r="E2838" s="96"/>
      <c r="F2838" s="93"/>
      <c r="G2838" s="1103"/>
      <c r="H2838" s="1098"/>
      <c r="I2838" s="94"/>
      <c r="J2838" s="96"/>
      <c r="K2838" s="93"/>
      <c r="L2838" s="1103"/>
      <c r="M2838" s="1099"/>
      <c r="N2838" s="94"/>
      <c r="O2838" s="96"/>
      <c r="P2838" s="101"/>
    </row>
    <row r="2839" spans="1:16">
      <c r="A2839" s="1136"/>
      <c r="B2839" s="1104"/>
      <c r="C2839" s="1096"/>
      <c r="D2839" s="94"/>
      <c r="E2839" s="96"/>
      <c r="F2839" s="97"/>
      <c r="G2839" s="1104"/>
      <c r="H2839" s="1098"/>
      <c r="I2839" s="94"/>
      <c r="J2839" s="96"/>
      <c r="K2839" s="97"/>
      <c r="L2839" s="1104"/>
      <c r="M2839" s="1099"/>
      <c r="N2839" s="94"/>
      <c r="O2839" s="96"/>
      <c r="P2839" s="103"/>
    </row>
    <row r="2840" spans="1:16" ht="17.25" thickBot="1">
      <c r="A2840" s="1136"/>
      <c r="B2840" s="1105"/>
      <c r="C2840" s="1096"/>
      <c r="D2840" s="94"/>
      <c r="E2840" s="96"/>
      <c r="F2840" s="97"/>
      <c r="G2840" s="1105"/>
      <c r="H2840" s="1098"/>
      <c r="I2840" s="94"/>
      <c r="J2840" s="96"/>
      <c r="K2840" s="97"/>
      <c r="L2840" s="1105"/>
      <c r="M2840" s="1099"/>
      <c r="N2840" s="94"/>
      <c r="O2840" s="96"/>
      <c r="P2840" s="104"/>
    </row>
    <row r="2841" spans="1:16">
      <c r="A2841" s="1136"/>
      <c r="B2841" s="1116" t="s">
        <v>126</v>
      </c>
      <c r="C2841" s="1096"/>
      <c r="D2841" s="94"/>
      <c r="E2841" s="96"/>
      <c r="F2841" s="93"/>
      <c r="G2841" s="1116" t="s">
        <v>126</v>
      </c>
      <c r="H2841" s="1098"/>
      <c r="I2841" s="94"/>
      <c r="J2841" s="96"/>
      <c r="K2841" s="93"/>
      <c r="L2841" s="1116" t="s">
        <v>126</v>
      </c>
      <c r="M2841" s="1099"/>
      <c r="N2841" s="94"/>
      <c r="O2841" s="96"/>
      <c r="P2841" s="99"/>
    </row>
    <row r="2842" spans="1:16" ht="17.25" thickBot="1">
      <c r="A2842" s="1136"/>
      <c r="B2842" s="1103"/>
      <c r="C2842" s="1096"/>
      <c r="D2842" s="94"/>
      <c r="E2842" s="96"/>
      <c r="F2842" s="101"/>
      <c r="G2842" s="1103"/>
      <c r="H2842" s="1098"/>
      <c r="I2842" s="94"/>
      <c r="J2842" s="96"/>
      <c r="K2842" s="101"/>
      <c r="L2842" s="1103"/>
      <c r="M2842" s="1099"/>
      <c r="N2842" s="94"/>
      <c r="O2842" s="96"/>
      <c r="P2842" s="104"/>
    </row>
    <row r="2843" spans="1:16">
      <c r="A2843" s="1136"/>
      <c r="B2843" s="1104"/>
      <c r="C2843" s="1096"/>
      <c r="D2843" s="94"/>
      <c r="E2843" s="96"/>
      <c r="F2843" s="102"/>
      <c r="G2843" s="1104"/>
      <c r="H2843" s="1098"/>
      <c r="I2843" s="94"/>
      <c r="J2843" s="96"/>
      <c r="K2843" s="103"/>
      <c r="L2843" s="1104"/>
      <c r="M2843" s="1099"/>
      <c r="N2843" s="94"/>
      <c r="O2843" s="96"/>
      <c r="P2843" s="93"/>
    </row>
    <row r="2844" spans="1:16" ht="17.25" thickBot="1">
      <c r="A2844" s="1136"/>
      <c r="B2844" s="1115"/>
      <c r="C2844" s="1096"/>
      <c r="D2844" s="94"/>
      <c r="E2844" s="96"/>
      <c r="F2844" s="99"/>
      <c r="G2844" s="1115"/>
      <c r="H2844" s="1098"/>
      <c r="I2844" s="94"/>
      <c r="J2844" s="96"/>
      <c r="K2844" s="104"/>
      <c r="L2844" s="1115"/>
      <c r="M2844" s="1099"/>
      <c r="N2844" s="94"/>
      <c r="O2844" s="96"/>
      <c r="P2844" s="97"/>
    </row>
    <row r="2845" spans="1:16">
      <c r="A2845" s="1136"/>
      <c r="B2845" s="1114" t="s">
        <v>127</v>
      </c>
      <c r="C2845" s="1096"/>
      <c r="D2845" s="94"/>
      <c r="E2845" s="96"/>
      <c r="F2845" s="103"/>
      <c r="G2845" s="1114" t="s">
        <v>127</v>
      </c>
      <c r="H2845" s="1098"/>
      <c r="I2845" s="94"/>
      <c r="J2845" s="96"/>
      <c r="K2845" s="104"/>
      <c r="L2845" s="1114" t="s">
        <v>127</v>
      </c>
      <c r="M2845" s="1099"/>
      <c r="N2845" s="94"/>
      <c r="O2845" s="114"/>
      <c r="P2845" s="97"/>
    </row>
    <row r="2846" spans="1:16" ht="17.25" thickBot="1">
      <c r="A2846" s="1136"/>
      <c r="B2846" s="1103"/>
      <c r="C2846" s="1096"/>
      <c r="D2846" s="94"/>
      <c r="E2846" s="96"/>
      <c r="F2846" s="104"/>
      <c r="G2846" s="1103"/>
      <c r="H2846" s="1098"/>
      <c r="I2846" s="94"/>
      <c r="J2846" s="96"/>
      <c r="K2846" s="99"/>
      <c r="L2846" s="1103"/>
      <c r="M2846" s="1099"/>
      <c r="N2846" s="113"/>
      <c r="O2846" s="96"/>
      <c r="P2846" s="112"/>
    </row>
    <row r="2847" spans="1:16">
      <c r="A2847" s="1136"/>
      <c r="B2847" s="1104"/>
      <c r="C2847" s="1096"/>
      <c r="D2847" s="94"/>
      <c r="E2847" s="96"/>
      <c r="F2847" s="104"/>
      <c r="G2847" s="1104"/>
      <c r="H2847" s="1098"/>
      <c r="I2847" s="94"/>
      <c r="J2847" s="96"/>
      <c r="K2847" s="104"/>
      <c r="L2847" s="1104"/>
      <c r="M2847" s="1099"/>
      <c r="N2847" s="113"/>
      <c r="O2847" s="114"/>
      <c r="P2847" s="97"/>
    </row>
    <row r="2848" spans="1:16" ht="17.25" thickBot="1">
      <c r="A2848" s="1136"/>
      <c r="B2848" s="1115"/>
      <c r="C2848" s="1096"/>
      <c r="D2848" s="94"/>
      <c r="E2848" s="96"/>
      <c r="F2848" s="99"/>
      <c r="G2848" s="1115"/>
      <c r="H2848" s="1098"/>
      <c r="I2848" s="94"/>
      <c r="J2848" s="96"/>
      <c r="K2848" s="93"/>
      <c r="L2848" s="1115"/>
      <c r="M2848" s="1099"/>
      <c r="N2848" s="94"/>
      <c r="O2848" s="114"/>
      <c r="P2848" s="104"/>
    </row>
    <row r="2849" spans="1:16">
      <c r="A2849" s="1136"/>
      <c r="B2849" s="1114" t="s">
        <v>128</v>
      </c>
      <c r="C2849" s="1096"/>
      <c r="D2849" s="94"/>
      <c r="E2849" s="96"/>
      <c r="F2849" s="104"/>
      <c r="G2849" s="1114" t="s">
        <v>128</v>
      </c>
      <c r="H2849" s="1098"/>
      <c r="I2849" s="94"/>
      <c r="J2849" s="96"/>
      <c r="K2849" s="97"/>
      <c r="L2849" s="1114" t="s">
        <v>128</v>
      </c>
      <c r="M2849" s="1099"/>
      <c r="N2849" s="94"/>
      <c r="O2849" s="96"/>
      <c r="P2849" s="97"/>
    </row>
    <row r="2850" spans="1:16" ht="17.25" thickBot="1">
      <c r="A2850" s="1136"/>
      <c r="B2850" s="1103"/>
      <c r="C2850" s="1096"/>
      <c r="D2850" s="94"/>
      <c r="E2850" s="96"/>
      <c r="F2850" s="93"/>
      <c r="G2850" s="1103"/>
      <c r="H2850" s="1098"/>
      <c r="I2850" s="94"/>
      <c r="J2850" s="114"/>
      <c r="K2850" s="97"/>
      <c r="L2850" s="1103"/>
      <c r="M2850" s="1099"/>
      <c r="N2850" s="113"/>
      <c r="O2850" s="114"/>
      <c r="P2850" s="97"/>
    </row>
    <row r="2851" spans="1:16">
      <c r="A2851" s="1136"/>
      <c r="B2851" s="1104"/>
      <c r="C2851" s="1096"/>
      <c r="D2851" s="94"/>
      <c r="E2851" s="96"/>
      <c r="F2851" s="97"/>
      <c r="G2851" s="1104"/>
      <c r="H2851" s="1098"/>
      <c r="I2851" s="94"/>
      <c r="J2851" s="96"/>
      <c r="K2851" s="97"/>
      <c r="L2851" s="1104"/>
      <c r="M2851" s="1099"/>
      <c r="N2851" s="113"/>
      <c r="O2851" s="114"/>
      <c r="P2851" s="97"/>
    </row>
    <row r="2852" spans="1:16" ht="17.25" thickBot="1">
      <c r="A2852" s="1136"/>
      <c r="B2852" s="1115"/>
      <c r="C2852" s="1096"/>
      <c r="D2852" s="94"/>
      <c r="E2852" s="96"/>
      <c r="F2852" s="93"/>
      <c r="G2852" s="1115"/>
      <c r="H2852" s="1098"/>
      <c r="I2852" s="94"/>
      <c r="J2852" s="114"/>
      <c r="K2852" s="97"/>
      <c r="L2852" s="1115"/>
      <c r="M2852" s="1099"/>
      <c r="N2852" s="94"/>
      <c r="O2852" s="114"/>
      <c r="P2852" s="97"/>
    </row>
    <row r="2853" spans="1:16">
      <c r="A2853" s="1136"/>
      <c r="B2853" s="1116" t="s">
        <v>129</v>
      </c>
      <c r="C2853" s="1096"/>
      <c r="D2853" s="94"/>
      <c r="E2853" s="96"/>
      <c r="F2853" s="93"/>
      <c r="G2853" s="1116" t="s">
        <v>129</v>
      </c>
      <c r="H2853" s="1098"/>
      <c r="I2853" s="94"/>
      <c r="J2853" s="114"/>
      <c r="K2853" s="97"/>
      <c r="L2853" s="1116" t="s">
        <v>129</v>
      </c>
      <c r="M2853" s="1099"/>
      <c r="N2853" s="113"/>
      <c r="O2853" s="114"/>
      <c r="P2853" s="97"/>
    </row>
    <row r="2854" spans="1:16" ht="17.25" thickBot="1">
      <c r="A2854" s="1136"/>
      <c r="B2854" s="1103"/>
      <c r="C2854" s="1096"/>
      <c r="D2854" s="94"/>
      <c r="E2854" s="96"/>
      <c r="F2854" s="93"/>
      <c r="G2854" s="1103"/>
      <c r="H2854" s="1098"/>
      <c r="I2854" s="94"/>
      <c r="J2854" s="114"/>
      <c r="K2854" s="97"/>
      <c r="L2854" s="1103"/>
      <c r="M2854" s="1099"/>
      <c r="N2854" s="94"/>
      <c r="O2854" s="114"/>
      <c r="P2854" s="97"/>
    </row>
    <row r="2855" spans="1:16">
      <c r="A2855" s="1136"/>
      <c r="B2855" s="106"/>
      <c r="C2855" s="1096"/>
      <c r="D2855" s="94"/>
      <c r="E2855" s="96"/>
      <c r="F2855" s="97"/>
      <c r="G2855" s="106"/>
      <c r="H2855" s="1098"/>
      <c r="I2855" s="94"/>
      <c r="J2855" s="96"/>
      <c r="K2855" s="112"/>
      <c r="L2855" s="106"/>
      <c r="M2855" s="1099"/>
      <c r="N2855" s="113"/>
      <c r="O2855" s="96"/>
      <c r="P2855" s="112"/>
    </row>
    <row r="2856" spans="1:16">
      <c r="A2856" s="1136"/>
      <c r="B2856" s="107"/>
      <c r="C2856" s="1096"/>
      <c r="D2856" s="94"/>
      <c r="E2856" s="96"/>
      <c r="F2856" s="93"/>
      <c r="G2856" s="107"/>
      <c r="H2856" s="1098"/>
      <c r="I2856" s="94"/>
      <c r="J2856" s="96"/>
      <c r="K2856" s="97"/>
      <c r="L2856" s="107"/>
      <c r="M2856" s="1099"/>
      <c r="N2856" s="113"/>
      <c r="O2856" s="114"/>
      <c r="P2856" s="97"/>
    </row>
    <row r="2857" spans="1:16">
      <c r="A2857" s="1136"/>
      <c r="B2857" s="109"/>
      <c r="C2857" s="1096"/>
      <c r="D2857" s="94"/>
      <c r="E2857" s="96"/>
      <c r="F2857" s="93"/>
      <c r="G2857" s="109"/>
      <c r="H2857" s="1098"/>
      <c r="I2857" s="113"/>
      <c r="J2857" s="114"/>
      <c r="K2857" s="97"/>
      <c r="L2857" s="109"/>
      <c r="M2857" s="1099"/>
      <c r="N2857" s="113"/>
      <c r="O2857" s="114"/>
      <c r="P2857" s="104"/>
    </row>
    <row r="2858" spans="1:16">
      <c r="A2858" s="1136"/>
      <c r="B2858" s="110"/>
      <c r="C2858" s="1096"/>
      <c r="D2858" s="94"/>
      <c r="E2858" s="96"/>
      <c r="F2858" s="93"/>
      <c r="G2858" s="110"/>
      <c r="H2858" s="1098"/>
      <c r="I2858" s="113"/>
      <c r="J2858" s="114"/>
      <c r="K2858" s="104"/>
      <c r="L2858" s="110"/>
      <c r="M2858" s="1099"/>
      <c r="N2858" s="111"/>
      <c r="O2858" s="96"/>
      <c r="P2858" s="97"/>
    </row>
    <row r="2859" spans="1:16">
      <c r="A2859" s="1136"/>
      <c r="B2859" s="109"/>
      <c r="C2859" s="1096"/>
      <c r="D2859" s="111"/>
      <c r="E2859" s="96"/>
      <c r="F2859" s="97"/>
      <c r="G2859" s="109"/>
      <c r="H2859" s="1098"/>
      <c r="I2859" s="111"/>
      <c r="J2859" s="96"/>
      <c r="K2859" s="112"/>
      <c r="L2859" s="109"/>
      <c r="M2859" s="1099"/>
      <c r="N2859" s="94"/>
      <c r="O2859" s="96"/>
      <c r="P2859" s="112"/>
    </row>
    <row r="2860" spans="1:16">
      <c r="A2860" s="1136"/>
      <c r="B2860" s="110"/>
      <c r="C2860" s="1096"/>
      <c r="D2860" s="94"/>
      <c r="E2860" s="96"/>
      <c r="F2860" s="108"/>
      <c r="G2860" s="110"/>
      <c r="H2860" s="1098"/>
      <c r="I2860" s="94"/>
      <c r="J2860" s="96"/>
      <c r="K2860" s="97"/>
      <c r="L2860" s="110"/>
      <c r="M2860" s="1099"/>
      <c r="N2860" s="113"/>
      <c r="O2860" s="114"/>
      <c r="P2860" s="97"/>
    </row>
    <row r="2861" spans="1:16">
      <c r="A2861" s="1136"/>
      <c r="B2861" s="109"/>
      <c r="C2861" s="1096"/>
      <c r="D2861" s="94"/>
      <c r="E2861" s="96"/>
      <c r="F2861" s="97"/>
      <c r="G2861" s="109"/>
      <c r="H2861" s="1098"/>
      <c r="I2861" s="113"/>
      <c r="J2861" s="114"/>
      <c r="K2861" s="97"/>
      <c r="L2861" s="109"/>
      <c r="M2861" s="1099"/>
      <c r="N2861" s="113"/>
      <c r="O2861" s="114"/>
      <c r="P2861" s="97"/>
    </row>
    <row r="2862" spans="1:16" ht="17.25" thickBot="1">
      <c r="A2862" s="1136"/>
      <c r="B2862" s="110"/>
      <c r="C2862" s="1097"/>
      <c r="D2862" s="115"/>
      <c r="E2862" s="116"/>
      <c r="F2862" s="117"/>
      <c r="G2862" s="110"/>
      <c r="H2862" s="1098"/>
      <c r="I2862" s="115"/>
      <c r="J2862" s="116"/>
      <c r="K2862" s="117"/>
      <c r="L2862" s="110"/>
      <c r="M2862" s="1099"/>
      <c r="N2862" s="115"/>
      <c r="O2862" s="116"/>
      <c r="P2862" s="117"/>
    </row>
    <row r="2863" spans="1:16">
      <c r="A2863" s="1094" t="str">
        <f>TEXT(A2817,"AAAA")</f>
        <v>星期四</v>
      </c>
      <c r="B2863" s="109"/>
      <c r="C2863" s="1095" t="s">
        <v>694</v>
      </c>
      <c r="D2863" s="118"/>
      <c r="E2863" s="119"/>
      <c r="F2863" s="97"/>
      <c r="G2863" s="109"/>
      <c r="H2863" s="1118" t="s">
        <v>130</v>
      </c>
      <c r="I2863" s="118"/>
      <c r="J2863" s="119"/>
      <c r="K2863" s="97"/>
      <c r="L2863" s="109"/>
      <c r="M2863" s="1120" t="s">
        <v>130</v>
      </c>
      <c r="N2863" s="118"/>
      <c r="O2863" s="119"/>
      <c r="P2863" s="97"/>
    </row>
    <row r="2864" spans="1:16">
      <c r="A2864" s="1094"/>
      <c r="B2864" s="110"/>
      <c r="C2864" s="1096"/>
      <c r="D2864" s="120"/>
      <c r="E2864" s="96"/>
      <c r="F2864" s="97"/>
      <c r="G2864" s="110"/>
      <c r="H2864" s="1098"/>
      <c r="I2864" s="94"/>
      <c r="J2864" s="96"/>
      <c r="K2864" s="97"/>
      <c r="L2864" s="110"/>
      <c r="M2864" s="1099"/>
      <c r="N2864" s="94"/>
      <c r="O2864" s="96"/>
      <c r="P2864" s="97"/>
    </row>
    <row r="2865" spans="1:16">
      <c r="A2865" s="1094"/>
      <c r="B2865" s="109"/>
      <c r="C2865" s="1096"/>
      <c r="D2865" s="120"/>
      <c r="E2865" s="96"/>
      <c r="F2865" s="97"/>
      <c r="G2865" s="109"/>
      <c r="H2865" s="1098"/>
      <c r="I2865" s="94"/>
      <c r="J2865" s="96"/>
      <c r="K2865" s="97"/>
      <c r="L2865" s="109"/>
      <c r="M2865" s="1099"/>
      <c r="N2865" s="94"/>
      <c r="O2865" s="96"/>
      <c r="P2865" s="97"/>
    </row>
    <row r="2866" spans="1:16">
      <c r="A2866" s="1094"/>
      <c r="B2866" s="110"/>
      <c r="C2866" s="1096"/>
      <c r="D2866" s="120"/>
      <c r="E2866" s="96"/>
      <c r="F2866" s="97"/>
      <c r="G2866" s="110"/>
      <c r="H2866" s="1098"/>
      <c r="I2866" s="94"/>
      <c r="J2866" s="96"/>
      <c r="K2866" s="97"/>
      <c r="L2866" s="110"/>
      <c r="M2866" s="1099"/>
      <c r="N2866" s="94"/>
      <c r="O2866" s="96"/>
      <c r="P2866" s="97"/>
    </row>
    <row r="2867" spans="1:16">
      <c r="A2867" s="1094"/>
      <c r="B2867" s="109"/>
      <c r="C2867" s="1096"/>
      <c r="D2867" s="120"/>
      <c r="E2867" s="96"/>
      <c r="F2867" s="97"/>
      <c r="G2867" s="109"/>
      <c r="H2867" s="1098"/>
      <c r="I2867" s="94"/>
      <c r="J2867" s="96"/>
      <c r="K2867" s="97"/>
      <c r="L2867" s="109"/>
      <c r="M2867" s="1099"/>
      <c r="N2867" s="94"/>
      <c r="O2867" s="96"/>
      <c r="P2867" s="97"/>
    </row>
    <row r="2868" spans="1:16">
      <c r="A2868" s="1094"/>
      <c r="B2868" s="110"/>
      <c r="C2868" s="1096"/>
      <c r="D2868" s="120"/>
      <c r="E2868" s="96"/>
      <c r="F2868" s="97"/>
      <c r="G2868" s="110"/>
      <c r="H2868" s="1098"/>
      <c r="I2868" s="94"/>
      <c r="J2868" s="96"/>
      <c r="K2868" s="97"/>
      <c r="L2868" s="110"/>
      <c r="M2868" s="1099"/>
      <c r="N2868" s="94"/>
      <c r="O2868" s="96"/>
      <c r="P2868" s="97"/>
    </row>
    <row r="2869" spans="1:16">
      <c r="A2869" s="1094"/>
      <c r="B2869" s="109"/>
      <c r="C2869" s="1096"/>
      <c r="D2869" s="120"/>
      <c r="E2869" s="96"/>
      <c r="F2869" s="97"/>
      <c r="G2869" s="109"/>
      <c r="H2869" s="1098"/>
      <c r="I2869" s="94"/>
      <c r="J2869" s="96"/>
      <c r="K2869" s="97"/>
      <c r="L2869" s="109"/>
      <c r="M2869" s="1099"/>
      <c r="N2869" s="94"/>
      <c r="O2869" s="96"/>
      <c r="P2869" s="97"/>
    </row>
    <row r="2870" spans="1:16">
      <c r="A2870" s="1094"/>
      <c r="B2870" s="110"/>
      <c r="C2870" s="1096"/>
      <c r="D2870" s="94"/>
      <c r="E2870" s="96"/>
      <c r="F2870" s="97"/>
      <c r="G2870" s="110"/>
      <c r="H2870" s="1098"/>
      <c r="I2870" s="94"/>
      <c r="J2870" s="96"/>
      <c r="K2870" s="97"/>
      <c r="L2870" s="110"/>
      <c r="M2870" s="1099"/>
      <c r="N2870" s="94"/>
      <c r="O2870" s="96"/>
      <c r="P2870" s="97"/>
    </row>
    <row r="2871" spans="1:16">
      <c r="A2871" s="1094"/>
      <c r="B2871" s="107"/>
      <c r="C2871" s="1096"/>
      <c r="D2871" s="113"/>
      <c r="E2871" s="114"/>
      <c r="F2871" s="104"/>
      <c r="G2871" s="107"/>
      <c r="H2871" s="1098"/>
      <c r="I2871" s="113"/>
      <c r="J2871" s="114"/>
      <c r="K2871" s="97"/>
      <c r="L2871" s="107"/>
      <c r="M2871" s="1099"/>
      <c r="N2871" s="113"/>
      <c r="O2871" s="114"/>
      <c r="P2871" s="97"/>
    </row>
    <row r="2872" spans="1:16" ht="17.25" thickBot="1">
      <c r="A2872" s="1094"/>
      <c r="B2872" s="107"/>
      <c r="C2872" s="1097"/>
      <c r="D2872" s="122" t="s">
        <v>132</v>
      </c>
      <c r="E2872" s="123" t="s">
        <v>133</v>
      </c>
      <c r="F2872" s="124"/>
      <c r="G2872" s="107"/>
      <c r="H2872" s="1127"/>
      <c r="I2872" s="122" t="s">
        <v>132</v>
      </c>
      <c r="J2872" s="123" t="s">
        <v>133</v>
      </c>
      <c r="K2872" s="97"/>
      <c r="L2872" s="107"/>
      <c r="M2872" s="1126"/>
      <c r="N2872" s="122" t="s">
        <v>132</v>
      </c>
      <c r="O2872" s="123" t="s">
        <v>133</v>
      </c>
      <c r="P2872" s="97"/>
    </row>
    <row r="2873" spans="1:16">
      <c r="A2873" s="105"/>
      <c r="B2873" s="109"/>
      <c r="C2873" s="1095" t="s">
        <v>695</v>
      </c>
      <c r="D2873" s="118"/>
      <c r="E2873" s="119"/>
      <c r="F2873" s="125"/>
      <c r="G2873" s="109"/>
      <c r="H2873" s="1118" t="s">
        <v>134</v>
      </c>
      <c r="I2873" s="118"/>
      <c r="J2873" s="119"/>
      <c r="K2873" s="125"/>
      <c r="L2873" s="109"/>
      <c r="M2873" s="1120" t="s">
        <v>134</v>
      </c>
      <c r="N2873" s="118"/>
      <c r="O2873" s="119"/>
      <c r="P2873" s="125"/>
    </row>
    <row r="2874" spans="1:16">
      <c r="A2874" s="105"/>
      <c r="B2874" s="110"/>
      <c r="C2874" s="1096"/>
      <c r="D2874" s="94"/>
      <c r="E2874" s="96"/>
      <c r="F2874" s="97"/>
      <c r="G2874" s="110"/>
      <c r="H2874" s="1098"/>
      <c r="I2874" s="94"/>
      <c r="J2874" s="96"/>
      <c r="K2874" s="97"/>
      <c r="L2874" s="110"/>
      <c r="M2874" s="1099"/>
      <c r="N2874" s="94"/>
      <c r="O2874" s="96"/>
      <c r="P2874" s="97"/>
    </row>
    <row r="2875" spans="1:16">
      <c r="A2875" s="105"/>
      <c r="B2875" s="126"/>
      <c r="C2875" s="1096"/>
      <c r="D2875" s="94"/>
      <c r="E2875" s="96"/>
      <c r="F2875" s="97"/>
      <c r="G2875" s="126"/>
      <c r="H2875" s="1098"/>
      <c r="I2875" s="94"/>
      <c r="J2875" s="96"/>
      <c r="K2875" s="97"/>
      <c r="L2875" s="126"/>
      <c r="M2875" s="1099"/>
      <c r="N2875" s="94"/>
      <c r="O2875" s="96"/>
      <c r="P2875" s="128"/>
    </row>
    <row r="2876" spans="1:16">
      <c r="A2876" s="105"/>
      <c r="B2876" s="107"/>
      <c r="C2876" s="1096"/>
      <c r="D2876" s="94"/>
      <c r="E2876" s="96"/>
      <c r="F2876" s="97"/>
      <c r="G2876" s="107"/>
      <c r="H2876" s="1098"/>
      <c r="I2876" s="94"/>
      <c r="J2876" s="96"/>
      <c r="K2876" s="97"/>
      <c r="L2876" s="107"/>
      <c r="M2876" s="1099"/>
      <c r="N2876" s="94"/>
      <c r="O2876" s="96"/>
      <c r="P2876" s="216"/>
    </row>
    <row r="2877" spans="1:16">
      <c r="A2877" s="105"/>
      <c r="B2877" s="109"/>
      <c r="C2877" s="1096"/>
      <c r="D2877" s="94"/>
      <c r="E2877" s="96"/>
      <c r="F2877" s="97"/>
      <c r="G2877" s="109"/>
      <c r="H2877" s="1098"/>
      <c r="I2877" s="94"/>
      <c r="J2877" s="96"/>
      <c r="K2877" s="97"/>
      <c r="L2877" s="109"/>
      <c r="M2877" s="1099"/>
      <c r="N2877" s="94"/>
      <c r="O2877" s="96"/>
      <c r="P2877" s="97"/>
    </row>
    <row r="2878" spans="1:16">
      <c r="A2878" s="105"/>
      <c r="B2878" s="110"/>
      <c r="C2878" s="1096"/>
      <c r="D2878" s="94"/>
      <c r="E2878" s="96"/>
      <c r="F2878" s="127"/>
      <c r="G2878" s="110"/>
      <c r="H2878" s="1098"/>
      <c r="I2878" s="94"/>
      <c r="J2878" s="96"/>
      <c r="K2878" s="127"/>
      <c r="L2878" s="110"/>
      <c r="M2878" s="1099"/>
      <c r="N2878" s="94"/>
      <c r="O2878" s="96"/>
      <c r="P2878" s="127"/>
    </row>
    <row r="2879" spans="1:16">
      <c r="A2879" s="105"/>
      <c r="B2879" s="109"/>
      <c r="C2879" s="1096"/>
      <c r="D2879" s="94"/>
      <c r="E2879" s="96"/>
      <c r="F2879" s="128"/>
      <c r="G2879" s="109"/>
      <c r="H2879" s="1098"/>
      <c r="I2879" s="94"/>
      <c r="J2879" s="96"/>
      <c r="K2879" s="128"/>
      <c r="L2879" s="109"/>
      <c r="M2879" s="1099"/>
      <c r="N2879" s="94"/>
      <c r="O2879" s="96"/>
      <c r="P2879" s="128"/>
    </row>
    <row r="2880" spans="1:16">
      <c r="A2880" s="105"/>
      <c r="B2880" s="110"/>
      <c r="C2880" s="1096"/>
      <c r="D2880" s="217"/>
      <c r="E2880" s="114"/>
      <c r="F2880" s="216"/>
      <c r="G2880" s="110"/>
      <c r="H2880" s="1098"/>
      <c r="I2880" s="113"/>
      <c r="J2880" s="114"/>
      <c r="K2880" s="216"/>
      <c r="L2880" s="110"/>
      <c r="M2880" s="1099"/>
      <c r="N2880" s="113"/>
      <c r="O2880" s="114"/>
      <c r="P2880" s="216"/>
    </row>
    <row r="2881" spans="1:16">
      <c r="A2881" s="105"/>
      <c r="B2881" s="109"/>
      <c r="C2881" s="1096"/>
      <c r="D2881" s="217"/>
      <c r="E2881" s="114"/>
      <c r="F2881" s="216"/>
      <c r="G2881" s="109"/>
      <c r="H2881" s="1098"/>
      <c r="I2881" s="113"/>
      <c r="J2881" s="114"/>
      <c r="K2881" s="216"/>
      <c r="L2881" s="109"/>
      <c r="M2881" s="1099"/>
      <c r="N2881" s="113"/>
      <c r="O2881" s="114"/>
      <c r="P2881" s="216"/>
    </row>
    <row r="2882" spans="1:16" ht="17.25" thickBot="1">
      <c r="A2882" s="105"/>
      <c r="B2882" s="110"/>
      <c r="C2882" s="1097"/>
      <c r="D2882" s="129"/>
      <c r="E2882" s="130"/>
      <c r="F2882" s="104"/>
      <c r="G2882" s="110"/>
      <c r="H2882" s="1127"/>
      <c r="I2882" s="113"/>
      <c r="J2882" s="130"/>
      <c r="K2882" s="104"/>
      <c r="L2882" s="110"/>
      <c r="M2882" s="1126"/>
      <c r="N2882" s="113"/>
      <c r="O2882" s="131"/>
      <c r="P2882" s="127"/>
    </row>
    <row r="2883" spans="1:16">
      <c r="A2883" s="132"/>
      <c r="B2883" s="109"/>
      <c r="C2883" s="1095" t="s">
        <v>696</v>
      </c>
      <c r="D2883" s="118" t="s">
        <v>136</v>
      </c>
      <c r="E2883" s="133" t="s">
        <v>137</v>
      </c>
      <c r="F2883" s="125"/>
      <c r="G2883" s="109"/>
      <c r="H2883" s="1118" t="s">
        <v>135</v>
      </c>
      <c r="I2883" s="118" t="s">
        <v>136</v>
      </c>
      <c r="J2883" s="133" t="s">
        <v>137</v>
      </c>
      <c r="K2883" s="125"/>
      <c r="L2883" s="109"/>
      <c r="M2883" s="1120" t="s">
        <v>135</v>
      </c>
      <c r="N2883" s="118" t="s">
        <v>136</v>
      </c>
      <c r="O2883" s="133" t="s">
        <v>137</v>
      </c>
      <c r="P2883" s="125"/>
    </row>
    <row r="2884" spans="1:16">
      <c r="A2884" s="132"/>
      <c r="B2884" s="110"/>
      <c r="C2884" s="1096"/>
      <c r="D2884" s="94" t="s">
        <v>141</v>
      </c>
      <c r="E2884" s="96" t="s">
        <v>142</v>
      </c>
      <c r="F2884" s="134"/>
      <c r="G2884" s="110"/>
      <c r="H2884" s="1098"/>
      <c r="I2884" s="94" t="s">
        <v>141</v>
      </c>
      <c r="J2884" s="96" t="s">
        <v>142</v>
      </c>
      <c r="K2884" s="134"/>
      <c r="L2884" s="110"/>
      <c r="M2884" s="1099"/>
      <c r="N2884" s="94" t="s">
        <v>141</v>
      </c>
      <c r="O2884" s="96" t="s">
        <v>142</v>
      </c>
      <c r="P2884" s="134"/>
    </row>
    <row r="2885" spans="1:16">
      <c r="A2885" s="132"/>
      <c r="B2885" s="135"/>
      <c r="C2885" s="1096"/>
      <c r="D2885" s="94" t="s">
        <v>145</v>
      </c>
      <c r="E2885" s="96" t="s">
        <v>146</v>
      </c>
      <c r="F2885" s="97"/>
      <c r="G2885" s="135"/>
      <c r="H2885" s="1098"/>
      <c r="I2885" s="94" t="s">
        <v>145</v>
      </c>
      <c r="J2885" s="96" t="s">
        <v>146</v>
      </c>
      <c r="K2885" s="97"/>
      <c r="L2885" s="135"/>
      <c r="M2885" s="1099"/>
      <c r="N2885" s="94" t="s">
        <v>145</v>
      </c>
      <c r="O2885" s="96" t="s">
        <v>146</v>
      </c>
      <c r="P2885" s="97"/>
    </row>
    <row r="2886" spans="1:16">
      <c r="A2886" s="132"/>
      <c r="B2886" s="110"/>
      <c r="C2886" s="1096"/>
      <c r="D2886" s="94" t="s">
        <v>147</v>
      </c>
      <c r="E2886" s="96" t="s">
        <v>148</v>
      </c>
      <c r="F2886" s="104"/>
      <c r="G2886" s="110"/>
      <c r="H2886" s="1098"/>
      <c r="I2886" s="94" t="s">
        <v>147</v>
      </c>
      <c r="J2886" s="96" t="s">
        <v>148</v>
      </c>
      <c r="K2886" s="104"/>
      <c r="L2886" s="110"/>
      <c r="M2886" s="1099"/>
      <c r="N2886" s="94" t="s">
        <v>147</v>
      </c>
      <c r="O2886" s="96" t="s">
        <v>148</v>
      </c>
      <c r="P2886" s="104"/>
    </row>
    <row r="2887" spans="1:16">
      <c r="A2887" s="132"/>
      <c r="B2887" s="135"/>
      <c r="C2887" s="1096"/>
      <c r="D2887" s="94"/>
      <c r="E2887" s="114"/>
      <c r="F2887" s="136"/>
      <c r="G2887" s="135"/>
      <c r="H2887" s="1098"/>
      <c r="I2887" s="94"/>
      <c r="J2887" s="114"/>
      <c r="K2887" s="136"/>
      <c r="L2887" s="135"/>
      <c r="M2887" s="1099"/>
      <c r="N2887" s="94"/>
      <c r="O2887" s="114"/>
      <c r="P2887" s="136"/>
    </row>
    <row r="2888" spans="1:16">
      <c r="A2888" s="132"/>
      <c r="B2888" s="110"/>
      <c r="C2888" s="1096"/>
      <c r="D2888" s="94"/>
      <c r="E2888" s="96"/>
      <c r="F2888" s="97"/>
      <c r="G2888" s="110"/>
      <c r="H2888" s="1098"/>
      <c r="I2888" s="94"/>
      <c r="J2888" s="96"/>
      <c r="K2888" s="97"/>
      <c r="L2888" s="110"/>
      <c r="M2888" s="1099"/>
      <c r="N2888" s="94"/>
      <c r="O2888" s="96"/>
      <c r="P2888" s="97"/>
    </row>
    <row r="2889" spans="1:16">
      <c r="A2889" s="132"/>
      <c r="B2889" s="135"/>
      <c r="C2889" s="1096"/>
      <c r="D2889" s="94"/>
      <c r="E2889" s="114"/>
      <c r="F2889" s="136"/>
      <c r="G2889" s="135"/>
      <c r="H2889" s="1098"/>
      <c r="I2889" s="94"/>
      <c r="J2889" s="114"/>
      <c r="K2889" s="136"/>
      <c r="L2889" s="135"/>
      <c r="M2889" s="1099"/>
      <c r="N2889" s="94"/>
      <c r="O2889" s="114"/>
      <c r="P2889" s="136"/>
    </row>
    <row r="2890" spans="1:16">
      <c r="A2890" s="132"/>
      <c r="B2890" s="110"/>
      <c r="C2890" s="1096"/>
      <c r="D2890" s="94"/>
      <c r="E2890" s="96"/>
      <c r="F2890" s="97"/>
      <c r="G2890" s="110"/>
      <c r="H2890" s="1098"/>
      <c r="I2890" s="94"/>
      <c r="J2890" s="96"/>
      <c r="K2890" s="97"/>
      <c r="L2890" s="110"/>
      <c r="M2890" s="1099"/>
      <c r="N2890" s="94"/>
      <c r="O2890" s="96"/>
      <c r="P2890" s="97"/>
    </row>
    <row r="2891" spans="1:16">
      <c r="A2891" s="132"/>
      <c r="B2891" s="135"/>
      <c r="C2891" s="1096"/>
      <c r="D2891" s="94"/>
      <c r="E2891" s="96"/>
      <c r="F2891" s="97"/>
      <c r="G2891" s="135"/>
      <c r="H2891" s="1098"/>
      <c r="I2891" s="94"/>
      <c r="J2891" s="96"/>
      <c r="K2891" s="97"/>
      <c r="L2891" s="135"/>
      <c r="M2891" s="1099"/>
      <c r="N2891" s="94"/>
      <c r="O2891" s="96"/>
      <c r="P2891" s="97"/>
    </row>
    <row r="2892" spans="1:16" ht="17.25" thickBot="1">
      <c r="A2892" s="132"/>
      <c r="B2892" s="110"/>
      <c r="C2892" s="1097"/>
      <c r="D2892" s="115"/>
      <c r="E2892" s="116"/>
      <c r="F2892" s="117"/>
      <c r="G2892" s="110"/>
      <c r="H2892" s="1127"/>
      <c r="I2892" s="115"/>
      <c r="J2892" s="130"/>
      <c r="K2892" s="104"/>
      <c r="L2892" s="110"/>
      <c r="M2892" s="1126"/>
      <c r="N2892" s="115"/>
      <c r="O2892" s="130"/>
      <c r="P2892" s="104"/>
    </row>
    <row r="2893" spans="1:16">
      <c r="A2893" s="132"/>
      <c r="B2893" s="135"/>
      <c r="C2893" s="1095" t="s">
        <v>697</v>
      </c>
      <c r="D2893" s="137" t="s">
        <v>150</v>
      </c>
      <c r="E2893" s="138"/>
      <c r="F2893" s="139" t="s">
        <v>151</v>
      </c>
      <c r="G2893" s="135"/>
      <c r="H2893" s="1118" t="s">
        <v>149</v>
      </c>
      <c r="I2893" s="137" t="s">
        <v>150</v>
      </c>
      <c r="J2893" s="138"/>
      <c r="K2893" s="139" t="s">
        <v>151</v>
      </c>
      <c r="L2893" s="135"/>
      <c r="M2893" s="1120" t="s">
        <v>149</v>
      </c>
      <c r="N2893" s="137" t="s">
        <v>150</v>
      </c>
      <c r="O2893" s="138"/>
      <c r="P2893" s="139" t="s">
        <v>151</v>
      </c>
    </row>
    <row r="2894" spans="1:16">
      <c r="A2894" s="132"/>
      <c r="B2894" s="110"/>
      <c r="C2894" s="1096"/>
      <c r="D2894" s="120"/>
      <c r="E2894" s="121"/>
      <c r="F2894" s="140"/>
      <c r="G2894" s="110"/>
      <c r="H2894" s="1098"/>
      <c r="I2894" s="94"/>
      <c r="J2894" s="96"/>
      <c r="K2894" s="97"/>
      <c r="L2894" s="110"/>
      <c r="M2894" s="1099"/>
      <c r="N2894" s="94"/>
      <c r="O2894" s="96"/>
      <c r="P2894" s="97"/>
    </row>
    <row r="2895" spans="1:16">
      <c r="A2895" s="132"/>
      <c r="B2895" s="135"/>
      <c r="C2895" s="1096"/>
      <c r="D2895" s="94"/>
      <c r="E2895" s="96"/>
      <c r="F2895" s="97"/>
      <c r="G2895" s="135"/>
      <c r="H2895" s="1098"/>
      <c r="I2895" s="94"/>
      <c r="J2895" s="96"/>
      <c r="K2895" s="97"/>
      <c r="L2895" s="135"/>
      <c r="M2895" s="1099"/>
      <c r="N2895" s="94"/>
      <c r="O2895" s="96"/>
      <c r="P2895" s="97"/>
    </row>
    <row r="2896" spans="1:16">
      <c r="A2896" s="132"/>
      <c r="B2896" s="110"/>
      <c r="C2896" s="1096"/>
      <c r="D2896" s="113"/>
      <c r="E2896" s="114"/>
      <c r="F2896" s="104"/>
      <c r="G2896" s="110"/>
      <c r="H2896" s="1098"/>
      <c r="I2896" s="113"/>
      <c r="J2896" s="114"/>
      <c r="K2896" s="104"/>
      <c r="L2896" s="110"/>
      <c r="M2896" s="1099"/>
      <c r="N2896" s="113"/>
      <c r="O2896" s="114"/>
      <c r="P2896" s="104"/>
    </row>
    <row r="2897" spans="1:16">
      <c r="A2897" s="1122"/>
      <c r="B2897" s="135"/>
      <c r="C2897" s="1096"/>
      <c r="D2897" s="94"/>
      <c r="E2897" s="96"/>
      <c r="F2897" s="97"/>
      <c r="G2897" s="135"/>
      <c r="H2897" s="1098"/>
      <c r="I2897" s="94"/>
      <c r="J2897" s="96"/>
      <c r="K2897" s="97"/>
      <c r="L2897" s="135"/>
      <c r="M2897" s="1099"/>
      <c r="N2897" s="94"/>
      <c r="O2897" s="96"/>
      <c r="P2897" s="97"/>
    </row>
    <row r="2898" spans="1:16">
      <c r="A2898" s="1122"/>
      <c r="B2898" s="110"/>
      <c r="C2898" s="1096"/>
      <c r="D2898" s="94"/>
      <c r="E2898" s="96"/>
      <c r="F2898" s="97"/>
      <c r="G2898" s="110"/>
      <c r="H2898" s="1098"/>
      <c r="I2898" s="94"/>
      <c r="J2898" s="96"/>
      <c r="K2898" s="97"/>
      <c r="L2898" s="110"/>
      <c r="M2898" s="1099"/>
      <c r="N2898" s="94"/>
      <c r="O2898" s="96"/>
      <c r="P2898" s="97"/>
    </row>
    <row r="2899" spans="1:16">
      <c r="A2899" s="1122"/>
      <c r="B2899" s="135"/>
      <c r="C2899" s="1096"/>
      <c r="D2899" s="113"/>
      <c r="E2899" s="114"/>
      <c r="F2899" s="104"/>
      <c r="G2899" s="135"/>
      <c r="H2899" s="1098"/>
      <c r="I2899" s="113"/>
      <c r="J2899" s="114"/>
      <c r="K2899" s="104"/>
      <c r="L2899" s="135"/>
      <c r="M2899" s="1099"/>
      <c r="N2899" s="113"/>
      <c r="O2899" s="114"/>
      <c r="P2899" s="104"/>
    </row>
    <row r="2900" spans="1:16" ht="17.25" thickBot="1">
      <c r="A2900" s="1123"/>
      <c r="B2900" s="141"/>
      <c r="C2900" s="1117"/>
      <c r="D2900" s="142"/>
      <c r="E2900" s="143"/>
      <c r="F2900" s="144"/>
      <c r="G2900" s="141"/>
      <c r="H2900" s="1119"/>
      <c r="I2900" s="142"/>
      <c r="J2900" s="143"/>
      <c r="K2900" s="144"/>
      <c r="L2900" s="141"/>
      <c r="M2900" s="1121"/>
      <c r="N2900" s="142"/>
      <c r="O2900" s="143"/>
      <c r="P2900" s="144"/>
    </row>
    <row r="2901" spans="1:16" s="146" customFormat="1" ht="27" customHeight="1" thickTop="1" thickBot="1">
      <c r="A2901" s="145"/>
      <c r="B2901" s="1124" t="s">
        <v>152</v>
      </c>
      <c r="C2901" s="1124"/>
      <c r="D2901" s="1124"/>
      <c r="E2901" s="1124"/>
      <c r="F2901" s="1124"/>
      <c r="G2901" s="1125" t="s">
        <v>153</v>
      </c>
      <c r="H2901" s="1125"/>
      <c r="I2901" s="1125"/>
      <c r="J2901" s="1125"/>
      <c r="K2901" s="1125"/>
      <c r="L2901" s="1125"/>
      <c r="M2901" s="1125"/>
      <c r="N2901" s="1128" t="s">
        <v>154</v>
      </c>
      <c r="O2901" s="1128"/>
      <c r="P2901" s="1128"/>
    </row>
    <row r="2902" spans="1:16" s="159" customFormat="1" ht="21.75" customHeight="1" thickTop="1" thickBot="1">
      <c r="A2902" s="147" t="s">
        <v>0</v>
      </c>
      <c r="B2902" s="148"/>
      <c r="C2902" s="149" t="s">
        <v>155</v>
      </c>
      <c r="D2902" s="150" t="s">
        <v>156</v>
      </c>
      <c r="E2902" s="151" t="s">
        <v>157</v>
      </c>
      <c r="F2902" s="152" t="s">
        <v>158</v>
      </c>
      <c r="G2902" s="153" t="s">
        <v>159</v>
      </c>
      <c r="H2902" s="154" t="s">
        <v>150</v>
      </c>
      <c r="I2902" s="155" t="s">
        <v>156</v>
      </c>
      <c r="J2902" s="155" t="s">
        <v>157</v>
      </c>
      <c r="K2902" s="155" t="s">
        <v>158</v>
      </c>
      <c r="L2902" s="154" t="s">
        <v>160</v>
      </c>
      <c r="M2902" s="156" t="s">
        <v>161</v>
      </c>
      <c r="N2902" s="157" t="s">
        <v>155</v>
      </c>
      <c r="O2902" s="151" t="s">
        <v>157</v>
      </c>
      <c r="P2902" s="158" t="s">
        <v>158</v>
      </c>
    </row>
    <row r="2903" spans="1:16" s="172" customFormat="1" ht="17.25" thickTop="1">
      <c r="A2903" s="1137">
        <f>A2817</f>
        <v>46170</v>
      </c>
      <c r="B2903" s="1132" t="s">
        <v>698</v>
      </c>
      <c r="C2903" s="160"/>
      <c r="D2903" s="161"/>
      <c r="E2903" s="162"/>
      <c r="F2903" s="163"/>
      <c r="G2903" s="164"/>
      <c r="H2903" s="165"/>
      <c r="I2903" s="166"/>
      <c r="J2903" s="166"/>
      <c r="K2903" s="167"/>
      <c r="L2903" s="168"/>
      <c r="M2903" s="169"/>
      <c r="N2903" s="170"/>
      <c r="O2903" s="166"/>
      <c r="P2903" s="171"/>
    </row>
    <row r="2904" spans="1:16" s="172" customFormat="1">
      <c r="A2904" s="1138"/>
      <c r="B2904" s="1133"/>
      <c r="C2904" s="173"/>
      <c r="D2904" s="174"/>
      <c r="E2904" s="175"/>
      <c r="F2904" s="176"/>
      <c r="G2904" s="173"/>
      <c r="H2904" s="177"/>
      <c r="I2904" s="175"/>
      <c r="J2904" s="175"/>
      <c r="K2904" s="178"/>
      <c r="L2904" s="179"/>
      <c r="M2904" s="180"/>
      <c r="N2904" s="181"/>
      <c r="O2904" s="175"/>
      <c r="P2904" s="182"/>
    </row>
    <row r="2905" spans="1:16" s="172" customFormat="1">
      <c r="A2905" s="1138"/>
      <c r="B2905" s="1133"/>
      <c r="C2905" s="173"/>
      <c r="D2905" s="174"/>
      <c r="E2905" s="175"/>
      <c r="F2905" s="176"/>
      <c r="G2905" s="173"/>
      <c r="H2905" s="183"/>
      <c r="I2905" s="175"/>
      <c r="J2905" s="175"/>
      <c r="K2905" s="178"/>
      <c r="L2905" s="184"/>
      <c r="M2905" s="180"/>
      <c r="N2905" s="181"/>
      <c r="O2905" s="175"/>
      <c r="P2905" s="182"/>
    </row>
    <row r="2906" spans="1:16" s="172" customFormat="1">
      <c r="A2906" s="1138"/>
      <c r="B2906" s="1133"/>
      <c r="C2906" s="173"/>
      <c r="D2906" s="218"/>
      <c r="E2906" s="175"/>
      <c r="F2906" s="176"/>
      <c r="G2906" s="173"/>
      <c r="H2906" s="183"/>
      <c r="I2906" s="175"/>
      <c r="J2906" s="175"/>
      <c r="K2906" s="187"/>
      <c r="L2906" s="184"/>
      <c r="M2906" s="180"/>
      <c r="N2906" s="181"/>
      <c r="O2906" s="175"/>
      <c r="P2906" s="182"/>
    </row>
    <row r="2907" spans="1:16" s="172" customFormat="1">
      <c r="A2907" s="1138"/>
      <c r="B2907" s="1133"/>
      <c r="C2907" s="173"/>
      <c r="D2907" s="185"/>
      <c r="E2907" s="175"/>
      <c r="F2907" s="182"/>
      <c r="G2907" s="173"/>
      <c r="H2907" s="186"/>
      <c r="I2907" s="175"/>
      <c r="J2907" s="175"/>
      <c r="K2907" s="187"/>
      <c r="L2907" s="184"/>
      <c r="M2907" s="180"/>
      <c r="N2907" s="181"/>
      <c r="O2907" s="175"/>
      <c r="P2907" s="182"/>
    </row>
    <row r="2908" spans="1:16" s="172" customFormat="1">
      <c r="A2908" s="1138"/>
      <c r="B2908" s="1133"/>
      <c r="C2908" s="173"/>
      <c r="D2908" s="174"/>
      <c r="E2908" s="175"/>
      <c r="F2908" s="188"/>
      <c r="G2908" s="198"/>
      <c r="H2908" s="183"/>
      <c r="I2908" s="191"/>
      <c r="J2908" s="175"/>
      <c r="K2908" s="178"/>
      <c r="L2908" s="189"/>
      <c r="M2908" s="190"/>
      <c r="N2908" s="181"/>
      <c r="O2908" s="175"/>
      <c r="P2908" s="182"/>
    </row>
    <row r="2909" spans="1:16" s="172" customFormat="1">
      <c r="A2909" s="1138"/>
      <c r="B2909" s="1133"/>
      <c r="C2909" s="173"/>
      <c r="D2909" s="174"/>
      <c r="E2909" s="175"/>
      <c r="F2909" s="182"/>
      <c r="G2909" s="173"/>
      <c r="H2909" s="183"/>
      <c r="I2909" s="191"/>
      <c r="J2909" s="175"/>
      <c r="K2909" s="178"/>
      <c r="L2909" s="184"/>
      <c r="M2909" s="180"/>
      <c r="N2909" s="181"/>
      <c r="O2909" s="175"/>
      <c r="P2909" s="182"/>
    </row>
    <row r="2910" spans="1:16" s="172" customFormat="1">
      <c r="A2910" s="1138"/>
      <c r="B2910" s="1133"/>
      <c r="C2910" s="173"/>
      <c r="D2910" s="174"/>
      <c r="E2910" s="175"/>
      <c r="F2910" s="182"/>
      <c r="G2910" s="219"/>
      <c r="H2910" s="183"/>
      <c r="I2910" s="175"/>
      <c r="J2910" s="175"/>
      <c r="K2910" s="178"/>
      <c r="L2910" s="184"/>
      <c r="M2910" s="180"/>
      <c r="N2910" s="181"/>
      <c r="O2910" s="175"/>
      <c r="P2910" s="182"/>
    </row>
    <row r="2911" spans="1:16" s="172" customFormat="1">
      <c r="A2911" s="1138"/>
      <c r="B2911" s="1133"/>
      <c r="C2911" s="173"/>
      <c r="D2911" s="174"/>
      <c r="E2911" s="175"/>
      <c r="F2911" s="188"/>
      <c r="G2911" s="173"/>
      <c r="H2911" s="183"/>
      <c r="I2911" s="191"/>
      <c r="J2911" s="175"/>
      <c r="K2911" s="178"/>
      <c r="L2911" s="184"/>
      <c r="M2911" s="180"/>
      <c r="N2911" s="181"/>
      <c r="O2911" s="175"/>
      <c r="P2911" s="182"/>
    </row>
    <row r="2912" spans="1:16" s="172" customFormat="1">
      <c r="A2912" s="1138"/>
      <c r="B2912" s="1133"/>
      <c r="C2912" s="173"/>
      <c r="D2912" s="174"/>
      <c r="E2912" s="175"/>
      <c r="F2912" s="182"/>
      <c r="G2912" s="173"/>
      <c r="H2912" s="183"/>
      <c r="I2912" s="191"/>
      <c r="J2912" s="175"/>
      <c r="K2912" s="178"/>
      <c r="L2912" s="184"/>
      <c r="M2912" s="180"/>
      <c r="N2912" s="181"/>
      <c r="O2912" s="175"/>
      <c r="P2912" s="182"/>
    </row>
    <row r="2913" spans="1:16" s="172" customFormat="1">
      <c r="A2913" s="1138"/>
      <c r="B2913" s="1133"/>
      <c r="C2913" s="192"/>
      <c r="D2913" s="193"/>
      <c r="E2913" s="194"/>
      <c r="F2913" s="195"/>
      <c r="G2913" s="173"/>
      <c r="H2913" s="177"/>
      <c r="I2913" s="175"/>
      <c r="J2913" s="175"/>
      <c r="K2913" s="178"/>
      <c r="L2913" s="184"/>
      <c r="M2913" s="180"/>
      <c r="N2913" s="196"/>
      <c r="O2913" s="194"/>
      <c r="P2913" s="195"/>
    </row>
    <row r="2914" spans="1:16" s="172" customFormat="1">
      <c r="A2914" s="1138"/>
      <c r="B2914" s="1133"/>
      <c r="C2914" s="192"/>
      <c r="D2914" s="193"/>
      <c r="E2914" s="194"/>
      <c r="F2914" s="195"/>
      <c r="G2914" s="198"/>
      <c r="H2914" s="183"/>
      <c r="I2914" s="191"/>
      <c r="J2914" s="175"/>
      <c r="K2914" s="178"/>
      <c r="L2914" s="184"/>
      <c r="M2914" s="180"/>
      <c r="N2914" s="196"/>
      <c r="O2914" s="194"/>
      <c r="P2914" s="195"/>
    </row>
    <row r="2915" spans="1:16" s="172" customFormat="1">
      <c r="A2915" s="1138"/>
      <c r="B2915" s="1133"/>
      <c r="C2915" s="192"/>
      <c r="D2915" s="193"/>
      <c r="E2915" s="194"/>
      <c r="F2915" s="195"/>
      <c r="G2915" s="173"/>
      <c r="H2915" s="199"/>
      <c r="I2915" s="191"/>
      <c r="J2915" s="200"/>
      <c r="K2915" s="197"/>
      <c r="L2915" s="184"/>
      <c r="M2915" s="180"/>
      <c r="N2915" s="196"/>
      <c r="O2915" s="194"/>
      <c r="P2915" s="195"/>
    </row>
    <row r="2916" spans="1:16" s="172" customFormat="1">
      <c r="A2916" s="1138"/>
      <c r="B2916" s="1133"/>
      <c r="C2916" s="192"/>
      <c r="D2916" s="193"/>
      <c r="E2916" s="194"/>
      <c r="F2916" s="195"/>
      <c r="G2916" s="173"/>
      <c r="H2916" s="201"/>
      <c r="I2916" s="175"/>
      <c r="J2916" s="175"/>
      <c r="K2916" s="178"/>
      <c r="L2916" s="184"/>
      <c r="M2916" s="180"/>
      <c r="N2916" s="196"/>
      <c r="O2916" s="194"/>
      <c r="P2916" s="195"/>
    </row>
    <row r="2917" spans="1:16" s="172" customFormat="1">
      <c r="A2917" s="1138"/>
      <c r="B2917" s="1133"/>
      <c r="C2917" s="192"/>
      <c r="D2917" s="193"/>
      <c r="E2917" s="194"/>
      <c r="F2917" s="195"/>
      <c r="G2917" s="198"/>
      <c r="H2917" s="183"/>
      <c r="I2917" s="200"/>
      <c r="J2917" s="200"/>
      <c r="K2917" s="197"/>
      <c r="L2917" s="184"/>
      <c r="M2917" s="180"/>
      <c r="N2917" s="196"/>
      <c r="O2917" s="194"/>
      <c r="P2917" s="195"/>
    </row>
    <row r="2918" spans="1:16" s="172" customFormat="1">
      <c r="A2918" s="1138"/>
      <c r="B2918" s="1133"/>
      <c r="C2918" s="192"/>
      <c r="D2918" s="193"/>
      <c r="E2918" s="194"/>
      <c r="F2918" s="195"/>
      <c r="G2918" s="173"/>
      <c r="H2918" s="183"/>
      <c r="I2918" s="200"/>
      <c r="J2918" s="200"/>
      <c r="K2918" s="197"/>
      <c r="L2918" s="179"/>
      <c r="M2918" s="180"/>
      <c r="N2918" s="196"/>
      <c r="O2918" s="194"/>
      <c r="P2918" s="195"/>
    </row>
    <row r="2919" spans="1:16" s="172" customFormat="1">
      <c r="A2919" s="1138"/>
      <c r="B2919" s="1133"/>
      <c r="C2919" s="192"/>
      <c r="D2919" s="193"/>
      <c r="E2919" s="194"/>
      <c r="F2919" s="195"/>
      <c r="G2919" s="192"/>
      <c r="H2919" s="201"/>
      <c r="I2919" s="202"/>
      <c r="J2919" s="202"/>
      <c r="K2919" s="203"/>
      <c r="L2919" s="204"/>
      <c r="M2919" s="190"/>
      <c r="N2919" s="196"/>
      <c r="O2919" s="194"/>
      <c r="P2919" s="195"/>
    </row>
    <row r="2920" spans="1:16" s="172" customFormat="1">
      <c r="A2920" s="1138"/>
      <c r="B2920" s="1133"/>
      <c r="C2920" s="192"/>
      <c r="D2920" s="193"/>
      <c r="E2920" s="194"/>
      <c r="F2920" s="195"/>
      <c r="G2920" s="192"/>
      <c r="H2920" s="201"/>
      <c r="I2920" s="202"/>
      <c r="J2920" s="202"/>
      <c r="K2920" s="203"/>
      <c r="L2920" s="204"/>
      <c r="M2920" s="190"/>
      <c r="N2920" s="196"/>
      <c r="O2920" s="194"/>
      <c r="P2920" s="195"/>
    </row>
    <row r="2921" spans="1:16" s="172" customFormat="1">
      <c r="A2921" s="1138"/>
      <c r="B2921" s="1133"/>
      <c r="C2921" s="192"/>
      <c r="D2921" s="193"/>
      <c r="E2921" s="194"/>
      <c r="F2921" s="195"/>
      <c r="G2921" s="192"/>
      <c r="H2921" s="201"/>
      <c r="I2921" s="202"/>
      <c r="J2921" s="202"/>
      <c r="K2921" s="203"/>
      <c r="L2921" s="204"/>
      <c r="M2921" s="190"/>
      <c r="N2921" s="196"/>
      <c r="O2921" s="194"/>
      <c r="P2921" s="195"/>
    </row>
    <row r="2922" spans="1:16" s="172" customFormat="1" ht="17.25" thickBot="1">
      <c r="A2922" s="1139"/>
      <c r="B2922" s="1134"/>
      <c r="C2922" s="205"/>
      <c r="D2922" s="206"/>
      <c r="E2922" s="207"/>
      <c r="F2922" s="208"/>
      <c r="G2922" s="209"/>
      <c r="H2922" s="210"/>
      <c r="I2922" s="211"/>
      <c r="J2922" s="211"/>
      <c r="K2922" s="212"/>
      <c r="L2922" s="213"/>
      <c r="M2922" s="214"/>
      <c r="N2922" s="215"/>
      <c r="O2922" s="207"/>
      <c r="P2922" s="208"/>
    </row>
    <row r="2923" spans="1:16" s="71" customFormat="1" ht="18" customHeight="1" thickTop="1" thickBot="1">
      <c r="A2923" s="1135">
        <f>A2817+1</f>
        <v>46171</v>
      </c>
      <c r="B2923" s="90" t="s">
        <v>162</v>
      </c>
      <c r="C2923" s="1095" t="s">
        <v>693</v>
      </c>
      <c r="D2923" s="91" t="s">
        <v>114</v>
      </c>
      <c r="E2923" s="92" t="s">
        <v>164</v>
      </c>
      <c r="F2923" s="93"/>
      <c r="G2923" s="90" t="s">
        <v>162</v>
      </c>
      <c r="H2923" s="1098" t="s">
        <v>163</v>
      </c>
      <c r="I2923" s="91" t="s">
        <v>114</v>
      </c>
      <c r="J2923" s="92" t="s">
        <v>164</v>
      </c>
      <c r="K2923" s="93"/>
      <c r="L2923" s="90" t="s">
        <v>162</v>
      </c>
      <c r="M2923" s="1099" t="s">
        <v>163</v>
      </c>
      <c r="N2923" s="91" t="s">
        <v>114</v>
      </c>
      <c r="O2923" s="92" t="s">
        <v>164</v>
      </c>
      <c r="P2923" s="93"/>
    </row>
    <row r="2924" spans="1:16" ht="18" customHeight="1">
      <c r="A2924" s="1136"/>
      <c r="B2924" s="1100"/>
      <c r="C2924" s="1096"/>
      <c r="D2924" s="94" t="s">
        <v>116</v>
      </c>
      <c r="E2924" s="95" t="s">
        <v>142</v>
      </c>
      <c r="F2924" s="93"/>
      <c r="G2924" s="1100"/>
      <c r="H2924" s="1098"/>
      <c r="I2924" s="94" t="s">
        <v>116</v>
      </c>
      <c r="J2924" s="95" t="s">
        <v>142</v>
      </c>
      <c r="K2924" s="93"/>
      <c r="L2924" s="1100"/>
      <c r="M2924" s="1099"/>
      <c r="N2924" s="94" t="s">
        <v>116</v>
      </c>
      <c r="O2924" s="95" t="s">
        <v>142</v>
      </c>
      <c r="P2924" s="93"/>
    </row>
    <row r="2925" spans="1:16" ht="17.25" thickBot="1">
      <c r="A2925" s="1136"/>
      <c r="B2925" s="1101"/>
      <c r="C2925" s="1096"/>
      <c r="D2925" s="94" t="s">
        <v>165</v>
      </c>
      <c r="E2925" s="96" t="s">
        <v>166</v>
      </c>
      <c r="F2925" s="98"/>
      <c r="G2925" s="1101"/>
      <c r="H2925" s="1098"/>
      <c r="I2925" s="94" t="s">
        <v>165</v>
      </c>
      <c r="J2925" s="96" t="s">
        <v>166</v>
      </c>
      <c r="K2925" s="98"/>
      <c r="L2925" s="1101"/>
      <c r="M2925" s="1099"/>
      <c r="N2925" s="94" t="s">
        <v>165</v>
      </c>
      <c r="O2925" s="96" t="s">
        <v>166</v>
      </c>
      <c r="P2925" s="98"/>
    </row>
    <row r="2926" spans="1:16" ht="17.25" thickBot="1">
      <c r="A2926" s="1136"/>
      <c r="B2926" s="90" t="s">
        <v>167</v>
      </c>
      <c r="C2926" s="1096"/>
      <c r="D2926" s="94"/>
      <c r="E2926" s="96"/>
      <c r="F2926" s="97"/>
      <c r="G2926" s="90" t="s">
        <v>167</v>
      </c>
      <c r="H2926" s="1098"/>
      <c r="I2926" s="94" t="s">
        <v>120</v>
      </c>
      <c r="J2926" s="96" t="s">
        <v>148</v>
      </c>
      <c r="K2926" s="97"/>
      <c r="L2926" s="90" t="s">
        <v>167</v>
      </c>
      <c r="M2926" s="1099"/>
      <c r="N2926" s="94" t="s">
        <v>120</v>
      </c>
      <c r="O2926" s="96" t="s">
        <v>148</v>
      </c>
      <c r="P2926" s="97"/>
    </row>
    <row r="2927" spans="1:16">
      <c r="A2927" s="1136"/>
      <c r="B2927" s="1081"/>
      <c r="C2927" s="1096"/>
      <c r="D2927" s="94"/>
      <c r="E2927" s="96"/>
      <c r="F2927" s="97"/>
      <c r="G2927" s="1081"/>
      <c r="H2927" s="1098"/>
      <c r="I2927" s="94"/>
      <c r="J2927" s="96"/>
      <c r="K2927" s="97"/>
      <c r="L2927" s="1081"/>
      <c r="M2927" s="1099"/>
      <c r="N2927" s="94"/>
      <c r="O2927" s="96"/>
      <c r="P2927" s="97"/>
    </row>
    <row r="2928" spans="1:16">
      <c r="A2928" s="1136"/>
      <c r="B2928" s="1082"/>
      <c r="C2928" s="1096"/>
      <c r="D2928" s="94"/>
      <c r="E2928" s="96"/>
      <c r="F2928" s="97"/>
      <c r="G2928" s="1082"/>
      <c r="H2928" s="1098"/>
      <c r="I2928" s="94"/>
      <c r="J2928" s="96"/>
      <c r="K2928" s="97"/>
      <c r="L2928" s="1082"/>
      <c r="M2928" s="1099"/>
      <c r="N2928" s="94"/>
      <c r="O2928" s="96"/>
      <c r="P2928" s="97"/>
    </row>
    <row r="2929" spans="1:16">
      <c r="A2929" s="1136"/>
      <c r="B2929" s="1083"/>
      <c r="C2929" s="1096"/>
      <c r="D2929" s="94"/>
      <c r="E2929" s="96"/>
      <c r="F2929" s="93"/>
      <c r="G2929" s="1083"/>
      <c r="H2929" s="1098"/>
      <c r="I2929" s="94"/>
      <c r="J2929" s="96"/>
      <c r="K2929" s="93"/>
      <c r="L2929" s="1083"/>
      <c r="M2929" s="1099"/>
      <c r="N2929" s="94"/>
      <c r="O2929" s="96"/>
      <c r="P2929" s="93"/>
    </row>
    <row r="2930" spans="1:16">
      <c r="A2930" s="1136"/>
      <c r="B2930" s="1082"/>
      <c r="C2930" s="1096"/>
      <c r="D2930" s="94"/>
      <c r="E2930" s="96"/>
      <c r="F2930" s="99"/>
      <c r="G2930" s="1082"/>
      <c r="H2930" s="1098"/>
      <c r="I2930" s="94"/>
      <c r="J2930" s="96"/>
      <c r="K2930" s="99"/>
      <c r="L2930" s="1082"/>
      <c r="M2930" s="1099"/>
      <c r="N2930" s="94"/>
      <c r="O2930" s="96"/>
      <c r="P2930" s="93"/>
    </row>
    <row r="2931" spans="1:16">
      <c r="A2931" s="1136"/>
      <c r="B2931" s="1083"/>
      <c r="C2931" s="1096"/>
      <c r="D2931" s="94"/>
      <c r="E2931" s="96"/>
      <c r="F2931" s="102"/>
      <c r="G2931" s="1083"/>
      <c r="H2931" s="1098"/>
      <c r="I2931" s="94"/>
      <c r="J2931" s="96"/>
      <c r="K2931" s="102"/>
      <c r="L2931" s="1083"/>
      <c r="M2931" s="1099"/>
      <c r="N2931" s="94"/>
      <c r="O2931" s="96"/>
      <c r="P2931" s="99"/>
    </row>
    <row r="2932" spans="1:16" ht="17.25" thickBot="1">
      <c r="A2932" s="1136"/>
      <c r="B2932" s="1082"/>
      <c r="C2932" s="1096"/>
      <c r="D2932" s="94"/>
      <c r="E2932" s="96"/>
      <c r="F2932" s="99"/>
      <c r="G2932" s="1082"/>
      <c r="H2932" s="1098"/>
      <c r="I2932" s="94"/>
      <c r="J2932" s="96"/>
      <c r="K2932" s="99"/>
      <c r="L2932" s="1082"/>
      <c r="M2932" s="1099"/>
      <c r="N2932" s="94"/>
      <c r="O2932" s="96"/>
      <c r="P2932" s="99"/>
    </row>
    <row r="2933" spans="1:16" ht="17.25" thickBot="1">
      <c r="A2933" s="1136"/>
      <c r="B2933" s="100" t="s">
        <v>168</v>
      </c>
      <c r="C2933" s="1096"/>
      <c r="D2933" s="94"/>
      <c r="E2933" s="96"/>
      <c r="F2933" s="99"/>
      <c r="G2933" s="100" t="s">
        <v>168</v>
      </c>
      <c r="H2933" s="1098"/>
      <c r="I2933" s="94"/>
      <c r="J2933" s="96"/>
      <c r="K2933" s="99"/>
      <c r="L2933" s="100" t="s">
        <v>168</v>
      </c>
      <c r="M2933" s="1099"/>
      <c r="N2933" s="94"/>
      <c r="O2933" s="96"/>
      <c r="P2933" s="99"/>
    </row>
    <row r="2934" spans="1:16">
      <c r="A2934" s="1136"/>
      <c r="B2934" s="1111"/>
      <c r="C2934" s="1096"/>
      <c r="D2934" s="94"/>
      <c r="E2934" s="96"/>
      <c r="F2934" s="99"/>
      <c r="G2934" s="1111"/>
      <c r="H2934" s="1098"/>
      <c r="I2934" s="94"/>
      <c r="J2934" s="96"/>
      <c r="K2934" s="99"/>
      <c r="L2934" s="1111"/>
      <c r="M2934" s="1099"/>
      <c r="N2934" s="94"/>
      <c r="O2934" s="96"/>
      <c r="P2934" s="99"/>
    </row>
    <row r="2935" spans="1:16">
      <c r="A2935" s="1136"/>
      <c r="B2935" s="1112"/>
      <c r="C2935" s="1096"/>
      <c r="D2935" s="94"/>
      <c r="E2935" s="96"/>
      <c r="F2935" s="99"/>
      <c r="G2935" s="1112"/>
      <c r="H2935" s="1098"/>
      <c r="I2935" s="94"/>
      <c r="J2935" s="96"/>
      <c r="K2935" s="99"/>
      <c r="L2935" s="1112"/>
      <c r="M2935" s="1099"/>
      <c r="N2935" s="94"/>
      <c r="O2935" s="96"/>
      <c r="P2935" s="97"/>
    </row>
    <row r="2936" spans="1:16" ht="17.25" thickBot="1">
      <c r="A2936" s="1136"/>
      <c r="B2936" s="1113"/>
      <c r="C2936" s="1096"/>
      <c r="D2936" s="94"/>
      <c r="E2936" s="96"/>
      <c r="F2936" s="97"/>
      <c r="G2936" s="1113"/>
      <c r="H2936" s="1098"/>
      <c r="I2936" s="94"/>
      <c r="J2936" s="96"/>
      <c r="K2936" s="97"/>
      <c r="L2936" s="1113"/>
      <c r="M2936" s="1099"/>
      <c r="N2936" s="94"/>
      <c r="O2936" s="96"/>
      <c r="P2936" s="97"/>
    </row>
    <row r="2937" spans="1:16" ht="17.25" thickBot="1">
      <c r="A2937" s="1136"/>
      <c r="B2937" s="100" t="s">
        <v>123</v>
      </c>
      <c r="C2937" s="1096"/>
      <c r="D2937" s="94"/>
      <c r="E2937" s="96"/>
      <c r="F2937" s="97"/>
      <c r="G2937" s="100" t="s">
        <v>123</v>
      </c>
      <c r="H2937" s="1098"/>
      <c r="I2937" s="94"/>
      <c r="J2937" s="96"/>
      <c r="K2937" s="97"/>
      <c r="L2937" s="100" t="s">
        <v>123</v>
      </c>
      <c r="M2937" s="1099"/>
      <c r="N2937" s="94"/>
      <c r="O2937" s="96"/>
      <c r="P2937" s="97"/>
    </row>
    <row r="2938" spans="1:16">
      <c r="A2938" s="1136"/>
      <c r="B2938" s="1106"/>
      <c r="C2938" s="1096"/>
      <c r="D2938" s="94"/>
      <c r="E2938" s="96"/>
      <c r="F2938" s="97"/>
      <c r="G2938" s="1106"/>
      <c r="H2938" s="1098"/>
      <c r="I2938" s="94"/>
      <c r="J2938" s="96"/>
      <c r="K2938" s="97"/>
      <c r="L2938" s="1106"/>
      <c r="M2938" s="1099"/>
      <c r="N2938" s="94"/>
      <c r="O2938" s="96"/>
      <c r="P2938" s="97"/>
    </row>
    <row r="2939" spans="1:16">
      <c r="A2939" s="1136"/>
      <c r="B2939" s="1107"/>
      <c r="C2939" s="1096"/>
      <c r="D2939" s="94"/>
      <c r="E2939" s="96"/>
      <c r="F2939" s="97"/>
      <c r="G2939" s="1107"/>
      <c r="H2939" s="1098"/>
      <c r="I2939" s="94"/>
      <c r="J2939" s="96"/>
      <c r="K2939" s="97"/>
      <c r="L2939" s="1107"/>
      <c r="M2939" s="1099"/>
      <c r="N2939" s="94"/>
      <c r="O2939" s="96"/>
      <c r="P2939" s="97"/>
    </row>
    <row r="2940" spans="1:16" ht="17.25" thickBot="1">
      <c r="A2940" s="1136"/>
      <c r="B2940" s="1108"/>
      <c r="C2940" s="1096"/>
      <c r="D2940" s="94"/>
      <c r="E2940" s="96"/>
      <c r="F2940" s="97"/>
      <c r="G2940" s="1108"/>
      <c r="H2940" s="1098"/>
      <c r="I2940" s="94"/>
      <c r="J2940" s="96"/>
      <c r="K2940" s="97"/>
      <c r="L2940" s="1108"/>
      <c r="M2940" s="1099"/>
      <c r="N2940" s="94"/>
      <c r="O2940" s="96"/>
      <c r="P2940" s="97"/>
    </row>
    <row r="2941" spans="1:16">
      <c r="A2941" s="1136"/>
      <c r="B2941" s="1109" t="s">
        <v>124</v>
      </c>
      <c r="C2941" s="1096"/>
      <c r="D2941" s="94"/>
      <c r="E2941" s="96"/>
      <c r="F2941" s="97"/>
      <c r="G2941" s="1109" t="s">
        <v>124</v>
      </c>
      <c r="H2941" s="1098"/>
      <c r="I2941" s="94"/>
      <c r="J2941" s="96"/>
      <c r="K2941" s="97"/>
      <c r="L2941" s="1109" t="s">
        <v>124</v>
      </c>
      <c r="M2941" s="1099"/>
      <c r="N2941" s="94"/>
      <c r="O2941" s="96"/>
      <c r="P2941" s="97"/>
    </row>
    <row r="2942" spans="1:16" ht="17.25" thickBot="1">
      <c r="A2942" s="1136"/>
      <c r="B2942" s="1110"/>
      <c r="C2942" s="1096"/>
      <c r="D2942" s="94"/>
      <c r="E2942" s="96"/>
      <c r="F2942" s="97"/>
      <c r="G2942" s="1110"/>
      <c r="H2942" s="1098"/>
      <c r="I2942" s="94"/>
      <c r="J2942" s="96"/>
      <c r="K2942" s="97"/>
      <c r="L2942" s="1110"/>
      <c r="M2942" s="1099"/>
      <c r="N2942" s="94"/>
      <c r="O2942" s="96"/>
      <c r="P2942" s="93"/>
    </row>
    <row r="2943" spans="1:16" ht="17.25" thickTop="1">
      <c r="A2943" s="1136"/>
      <c r="B2943" s="1102" t="s">
        <v>125</v>
      </c>
      <c r="C2943" s="1096"/>
      <c r="D2943" s="94"/>
      <c r="E2943" s="96"/>
      <c r="F2943" s="93"/>
      <c r="G2943" s="1102" t="s">
        <v>125</v>
      </c>
      <c r="H2943" s="1098"/>
      <c r="I2943" s="94"/>
      <c r="J2943" s="96"/>
      <c r="K2943" s="93"/>
      <c r="L2943" s="1102" t="s">
        <v>125</v>
      </c>
      <c r="M2943" s="1099"/>
      <c r="N2943" s="94"/>
      <c r="O2943" s="96"/>
      <c r="P2943" s="97"/>
    </row>
    <row r="2944" spans="1:16" ht="17.25" thickBot="1">
      <c r="A2944" s="1136"/>
      <c r="B2944" s="1103"/>
      <c r="C2944" s="1096"/>
      <c r="D2944" s="94"/>
      <c r="E2944" s="96"/>
      <c r="F2944" s="93"/>
      <c r="G2944" s="1103"/>
      <c r="H2944" s="1098"/>
      <c r="I2944" s="94"/>
      <c r="J2944" s="96"/>
      <c r="K2944" s="93"/>
      <c r="L2944" s="1103"/>
      <c r="M2944" s="1099"/>
      <c r="N2944" s="94"/>
      <c r="O2944" s="96"/>
      <c r="P2944" s="101"/>
    </row>
    <row r="2945" spans="1:16">
      <c r="A2945" s="1136"/>
      <c r="B2945" s="1104"/>
      <c r="C2945" s="1096"/>
      <c r="D2945" s="94"/>
      <c r="E2945" s="96"/>
      <c r="F2945" s="97"/>
      <c r="G2945" s="1104"/>
      <c r="H2945" s="1098"/>
      <c r="I2945" s="94"/>
      <c r="J2945" s="96"/>
      <c r="K2945" s="97"/>
      <c r="L2945" s="1104"/>
      <c r="M2945" s="1099"/>
      <c r="N2945" s="94"/>
      <c r="O2945" s="96"/>
      <c r="P2945" s="103"/>
    </row>
    <row r="2946" spans="1:16" ht="17.25" thickBot="1">
      <c r="A2946" s="1136"/>
      <c r="B2946" s="1105"/>
      <c r="C2946" s="1096"/>
      <c r="D2946" s="94"/>
      <c r="E2946" s="96"/>
      <c r="F2946" s="97"/>
      <c r="G2946" s="1105"/>
      <c r="H2946" s="1098"/>
      <c r="I2946" s="94"/>
      <c r="J2946" s="96"/>
      <c r="K2946" s="97"/>
      <c r="L2946" s="1105"/>
      <c r="M2946" s="1099"/>
      <c r="N2946" s="94"/>
      <c r="O2946" s="96"/>
      <c r="P2946" s="104"/>
    </row>
    <row r="2947" spans="1:16">
      <c r="A2947" s="1136"/>
      <c r="B2947" s="1116" t="s">
        <v>126</v>
      </c>
      <c r="C2947" s="1096"/>
      <c r="D2947" s="94"/>
      <c r="E2947" s="96"/>
      <c r="F2947" s="93"/>
      <c r="G2947" s="1116" t="s">
        <v>126</v>
      </c>
      <c r="H2947" s="1098"/>
      <c r="I2947" s="94"/>
      <c r="J2947" s="96"/>
      <c r="K2947" s="93"/>
      <c r="L2947" s="1116" t="s">
        <v>126</v>
      </c>
      <c r="M2947" s="1099"/>
      <c r="N2947" s="94"/>
      <c r="O2947" s="96"/>
      <c r="P2947" s="99"/>
    </row>
    <row r="2948" spans="1:16" ht="17.25" thickBot="1">
      <c r="A2948" s="1136"/>
      <c r="B2948" s="1103"/>
      <c r="C2948" s="1096"/>
      <c r="D2948" s="94"/>
      <c r="E2948" s="96"/>
      <c r="F2948" s="101"/>
      <c r="G2948" s="1103"/>
      <c r="H2948" s="1098"/>
      <c r="I2948" s="94"/>
      <c r="J2948" s="96"/>
      <c r="K2948" s="101"/>
      <c r="L2948" s="1103"/>
      <c r="M2948" s="1099"/>
      <c r="N2948" s="94"/>
      <c r="O2948" s="96"/>
      <c r="P2948" s="104"/>
    </row>
    <row r="2949" spans="1:16">
      <c r="A2949" s="1136"/>
      <c r="B2949" s="1104"/>
      <c r="C2949" s="1096"/>
      <c r="D2949" s="94"/>
      <c r="E2949" s="96"/>
      <c r="F2949" s="102"/>
      <c r="G2949" s="1104"/>
      <c r="H2949" s="1098"/>
      <c r="I2949" s="94"/>
      <c r="J2949" s="96"/>
      <c r="K2949" s="103"/>
      <c r="L2949" s="1104"/>
      <c r="M2949" s="1099"/>
      <c r="N2949" s="94"/>
      <c r="O2949" s="96"/>
      <c r="P2949" s="93"/>
    </row>
    <row r="2950" spans="1:16" ht="17.25" thickBot="1">
      <c r="A2950" s="1136"/>
      <c r="B2950" s="1115"/>
      <c r="C2950" s="1096"/>
      <c r="D2950" s="94"/>
      <c r="E2950" s="96"/>
      <c r="F2950" s="99"/>
      <c r="G2950" s="1115"/>
      <c r="H2950" s="1098"/>
      <c r="I2950" s="94"/>
      <c r="J2950" s="96"/>
      <c r="K2950" s="104"/>
      <c r="L2950" s="1115"/>
      <c r="M2950" s="1099"/>
      <c r="N2950" s="94"/>
      <c r="O2950" s="96"/>
      <c r="P2950" s="97"/>
    </row>
    <row r="2951" spans="1:16">
      <c r="A2951" s="1136"/>
      <c r="B2951" s="1114" t="s">
        <v>127</v>
      </c>
      <c r="C2951" s="1096"/>
      <c r="D2951" s="94"/>
      <c r="E2951" s="96"/>
      <c r="F2951" s="103"/>
      <c r="G2951" s="1114" t="s">
        <v>127</v>
      </c>
      <c r="H2951" s="1098"/>
      <c r="I2951" s="94"/>
      <c r="J2951" s="96"/>
      <c r="K2951" s="104"/>
      <c r="L2951" s="1114" t="s">
        <v>127</v>
      </c>
      <c r="M2951" s="1099"/>
      <c r="N2951" s="94"/>
      <c r="O2951" s="114"/>
      <c r="P2951" s="97"/>
    </row>
    <row r="2952" spans="1:16" ht="17.25" thickBot="1">
      <c r="A2952" s="1136"/>
      <c r="B2952" s="1103"/>
      <c r="C2952" s="1096"/>
      <c r="D2952" s="94"/>
      <c r="E2952" s="96"/>
      <c r="F2952" s="104"/>
      <c r="G2952" s="1103"/>
      <c r="H2952" s="1098"/>
      <c r="I2952" s="94"/>
      <c r="J2952" s="96"/>
      <c r="K2952" s="99"/>
      <c r="L2952" s="1103"/>
      <c r="M2952" s="1099"/>
      <c r="N2952" s="113"/>
      <c r="O2952" s="96"/>
      <c r="P2952" s="112"/>
    </row>
    <row r="2953" spans="1:16">
      <c r="A2953" s="1136"/>
      <c r="B2953" s="1104"/>
      <c r="C2953" s="1096"/>
      <c r="D2953" s="94"/>
      <c r="E2953" s="96"/>
      <c r="F2953" s="104"/>
      <c r="G2953" s="1104"/>
      <c r="H2953" s="1098"/>
      <c r="I2953" s="94"/>
      <c r="J2953" s="96"/>
      <c r="K2953" s="104"/>
      <c r="L2953" s="1104"/>
      <c r="M2953" s="1099"/>
      <c r="N2953" s="113"/>
      <c r="O2953" s="114"/>
      <c r="P2953" s="97"/>
    </row>
    <row r="2954" spans="1:16" ht="17.25" thickBot="1">
      <c r="A2954" s="1136"/>
      <c r="B2954" s="1115"/>
      <c r="C2954" s="1096"/>
      <c r="D2954" s="94"/>
      <c r="E2954" s="96"/>
      <c r="F2954" s="99"/>
      <c r="G2954" s="1115"/>
      <c r="H2954" s="1098"/>
      <c r="I2954" s="94"/>
      <c r="J2954" s="96"/>
      <c r="K2954" s="93"/>
      <c r="L2954" s="1115"/>
      <c r="M2954" s="1099"/>
      <c r="N2954" s="94"/>
      <c r="O2954" s="114"/>
      <c r="P2954" s="104"/>
    </row>
    <row r="2955" spans="1:16">
      <c r="A2955" s="1136"/>
      <c r="B2955" s="1114" t="s">
        <v>128</v>
      </c>
      <c r="C2955" s="1096"/>
      <c r="D2955" s="94"/>
      <c r="E2955" s="96"/>
      <c r="F2955" s="104"/>
      <c r="G2955" s="1114" t="s">
        <v>128</v>
      </c>
      <c r="H2955" s="1098"/>
      <c r="I2955" s="94"/>
      <c r="J2955" s="96"/>
      <c r="K2955" s="97"/>
      <c r="L2955" s="1114" t="s">
        <v>128</v>
      </c>
      <c r="M2955" s="1099"/>
      <c r="N2955" s="94"/>
      <c r="O2955" s="96"/>
      <c r="P2955" s="97"/>
    </row>
    <row r="2956" spans="1:16" ht="17.25" thickBot="1">
      <c r="A2956" s="1136"/>
      <c r="B2956" s="1103"/>
      <c r="C2956" s="1096"/>
      <c r="D2956" s="94"/>
      <c r="E2956" s="96"/>
      <c r="F2956" s="93"/>
      <c r="G2956" s="1103"/>
      <c r="H2956" s="1098"/>
      <c r="I2956" s="94"/>
      <c r="J2956" s="114"/>
      <c r="K2956" s="97"/>
      <c r="L2956" s="1103"/>
      <c r="M2956" s="1099"/>
      <c r="N2956" s="113"/>
      <c r="O2956" s="114"/>
      <c r="P2956" s="97"/>
    </row>
    <row r="2957" spans="1:16">
      <c r="A2957" s="1136"/>
      <c r="B2957" s="1104"/>
      <c r="C2957" s="1096"/>
      <c r="D2957" s="94"/>
      <c r="E2957" s="96"/>
      <c r="F2957" s="97"/>
      <c r="G2957" s="1104"/>
      <c r="H2957" s="1098"/>
      <c r="I2957" s="94"/>
      <c r="J2957" s="96"/>
      <c r="K2957" s="97"/>
      <c r="L2957" s="1104"/>
      <c r="M2957" s="1099"/>
      <c r="N2957" s="113"/>
      <c r="O2957" s="114"/>
      <c r="P2957" s="97"/>
    </row>
    <row r="2958" spans="1:16" ht="17.25" thickBot="1">
      <c r="A2958" s="1136"/>
      <c r="B2958" s="1115"/>
      <c r="C2958" s="1096"/>
      <c r="D2958" s="94"/>
      <c r="E2958" s="96"/>
      <c r="F2958" s="93"/>
      <c r="G2958" s="1115"/>
      <c r="H2958" s="1098"/>
      <c r="I2958" s="94"/>
      <c r="J2958" s="114"/>
      <c r="K2958" s="97"/>
      <c r="L2958" s="1115"/>
      <c r="M2958" s="1099"/>
      <c r="N2958" s="94"/>
      <c r="O2958" s="114"/>
      <c r="P2958" s="97"/>
    </row>
    <row r="2959" spans="1:16">
      <c r="A2959" s="1136"/>
      <c r="B2959" s="1116" t="s">
        <v>129</v>
      </c>
      <c r="C2959" s="1096"/>
      <c r="D2959" s="94"/>
      <c r="E2959" s="96"/>
      <c r="F2959" s="93"/>
      <c r="G2959" s="1116" t="s">
        <v>129</v>
      </c>
      <c r="H2959" s="1098"/>
      <c r="I2959" s="94"/>
      <c r="J2959" s="114"/>
      <c r="K2959" s="97"/>
      <c r="L2959" s="1116" t="s">
        <v>129</v>
      </c>
      <c r="M2959" s="1099"/>
      <c r="N2959" s="113"/>
      <c r="O2959" s="114"/>
      <c r="P2959" s="97"/>
    </row>
    <row r="2960" spans="1:16" ht="17.25" thickBot="1">
      <c r="A2960" s="1136"/>
      <c r="B2960" s="1103"/>
      <c r="C2960" s="1096"/>
      <c r="D2960" s="94"/>
      <c r="E2960" s="96"/>
      <c r="F2960" s="93"/>
      <c r="G2960" s="1103"/>
      <c r="H2960" s="1098"/>
      <c r="I2960" s="94"/>
      <c r="J2960" s="114"/>
      <c r="K2960" s="97"/>
      <c r="L2960" s="1103"/>
      <c r="M2960" s="1099"/>
      <c r="N2960" s="94"/>
      <c r="O2960" s="114"/>
      <c r="P2960" s="97"/>
    </row>
    <row r="2961" spans="1:16">
      <c r="A2961" s="1136"/>
      <c r="B2961" s="106"/>
      <c r="C2961" s="1096"/>
      <c r="D2961" s="94"/>
      <c r="E2961" s="96"/>
      <c r="F2961" s="97"/>
      <c r="G2961" s="106"/>
      <c r="H2961" s="1098"/>
      <c r="I2961" s="94"/>
      <c r="J2961" s="96"/>
      <c r="K2961" s="112"/>
      <c r="L2961" s="106"/>
      <c r="M2961" s="1099"/>
      <c r="N2961" s="113"/>
      <c r="O2961" s="96"/>
      <c r="P2961" s="112"/>
    </row>
    <row r="2962" spans="1:16">
      <c r="A2962" s="1136"/>
      <c r="B2962" s="107"/>
      <c r="C2962" s="1096"/>
      <c r="D2962" s="94"/>
      <c r="E2962" s="96"/>
      <c r="F2962" s="93"/>
      <c r="G2962" s="107"/>
      <c r="H2962" s="1098"/>
      <c r="I2962" s="94"/>
      <c r="J2962" s="96"/>
      <c r="K2962" s="97"/>
      <c r="L2962" s="107"/>
      <c r="M2962" s="1099"/>
      <c r="N2962" s="113"/>
      <c r="O2962" s="114"/>
      <c r="P2962" s="97"/>
    </row>
    <row r="2963" spans="1:16">
      <c r="A2963" s="1136"/>
      <c r="B2963" s="109"/>
      <c r="C2963" s="1096"/>
      <c r="D2963" s="94"/>
      <c r="E2963" s="96"/>
      <c r="F2963" s="93"/>
      <c r="G2963" s="109"/>
      <c r="H2963" s="1098"/>
      <c r="I2963" s="113"/>
      <c r="J2963" s="114"/>
      <c r="K2963" s="97"/>
      <c r="L2963" s="109"/>
      <c r="M2963" s="1099"/>
      <c r="N2963" s="113"/>
      <c r="O2963" s="114"/>
      <c r="P2963" s="104"/>
    </row>
    <row r="2964" spans="1:16">
      <c r="A2964" s="1136"/>
      <c r="B2964" s="110"/>
      <c r="C2964" s="1096"/>
      <c r="D2964" s="94"/>
      <c r="E2964" s="96"/>
      <c r="F2964" s="93"/>
      <c r="G2964" s="110"/>
      <c r="H2964" s="1098"/>
      <c r="I2964" s="113"/>
      <c r="J2964" s="114"/>
      <c r="K2964" s="104"/>
      <c r="L2964" s="110"/>
      <c r="M2964" s="1099"/>
      <c r="N2964" s="111"/>
      <c r="O2964" s="96"/>
      <c r="P2964" s="97"/>
    </row>
    <row r="2965" spans="1:16">
      <c r="A2965" s="1136"/>
      <c r="B2965" s="109"/>
      <c r="C2965" s="1096"/>
      <c r="D2965" s="111"/>
      <c r="E2965" s="96"/>
      <c r="F2965" s="97"/>
      <c r="G2965" s="109"/>
      <c r="H2965" s="1098"/>
      <c r="I2965" s="111"/>
      <c r="J2965" s="96"/>
      <c r="K2965" s="112"/>
      <c r="L2965" s="109"/>
      <c r="M2965" s="1099"/>
      <c r="N2965" s="94"/>
      <c r="O2965" s="96"/>
      <c r="P2965" s="112"/>
    </row>
    <row r="2966" spans="1:16">
      <c r="A2966" s="1136"/>
      <c r="B2966" s="110"/>
      <c r="C2966" s="1096"/>
      <c r="D2966" s="94"/>
      <c r="E2966" s="96"/>
      <c r="F2966" s="108"/>
      <c r="G2966" s="110"/>
      <c r="H2966" s="1098"/>
      <c r="I2966" s="94"/>
      <c r="J2966" s="96"/>
      <c r="K2966" s="97"/>
      <c r="L2966" s="110"/>
      <c r="M2966" s="1099"/>
      <c r="N2966" s="113"/>
      <c r="O2966" s="114"/>
      <c r="P2966" s="97"/>
    </row>
    <row r="2967" spans="1:16">
      <c r="A2967" s="1136"/>
      <c r="B2967" s="109"/>
      <c r="C2967" s="1096"/>
      <c r="D2967" s="94"/>
      <c r="E2967" s="96"/>
      <c r="F2967" s="97"/>
      <c r="G2967" s="109"/>
      <c r="H2967" s="1098"/>
      <c r="I2967" s="113"/>
      <c r="J2967" s="114"/>
      <c r="K2967" s="97"/>
      <c r="L2967" s="109"/>
      <c r="M2967" s="1099"/>
      <c r="N2967" s="113"/>
      <c r="O2967" s="114"/>
      <c r="P2967" s="97"/>
    </row>
    <row r="2968" spans="1:16" ht="17.25" thickBot="1">
      <c r="A2968" s="1136"/>
      <c r="B2968" s="110"/>
      <c r="C2968" s="1097"/>
      <c r="D2968" s="115"/>
      <c r="E2968" s="116"/>
      <c r="F2968" s="117"/>
      <c r="G2968" s="110"/>
      <c r="H2968" s="1098"/>
      <c r="I2968" s="115"/>
      <c r="J2968" s="116"/>
      <c r="K2968" s="117"/>
      <c r="L2968" s="110"/>
      <c r="M2968" s="1099"/>
      <c r="N2968" s="115"/>
      <c r="O2968" s="116"/>
      <c r="P2968" s="117"/>
    </row>
    <row r="2969" spans="1:16">
      <c r="A2969" s="1094" t="str">
        <f>TEXT(A2923,"AAAA")</f>
        <v>星期五</v>
      </c>
      <c r="B2969" s="109"/>
      <c r="C2969" s="1095" t="s">
        <v>694</v>
      </c>
      <c r="D2969" s="118"/>
      <c r="E2969" s="119"/>
      <c r="F2969" s="97"/>
      <c r="G2969" s="109"/>
      <c r="H2969" s="1118" t="s">
        <v>130</v>
      </c>
      <c r="I2969" s="118"/>
      <c r="J2969" s="119"/>
      <c r="K2969" s="97"/>
      <c r="L2969" s="109"/>
      <c r="M2969" s="1120" t="s">
        <v>130</v>
      </c>
      <c r="N2969" s="118"/>
      <c r="O2969" s="119"/>
      <c r="P2969" s="97"/>
    </row>
    <row r="2970" spans="1:16">
      <c r="A2970" s="1094"/>
      <c r="B2970" s="110"/>
      <c r="C2970" s="1096"/>
      <c r="D2970" s="120"/>
      <c r="E2970" s="96"/>
      <c r="F2970" s="97"/>
      <c r="G2970" s="110"/>
      <c r="H2970" s="1098"/>
      <c r="I2970" s="94"/>
      <c r="J2970" s="96"/>
      <c r="K2970" s="97"/>
      <c r="L2970" s="110"/>
      <c r="M2970" s="1099"/>
      <c r="N2970" s="94"/>
      <c r="O2970" s="96"/>
      <c r="P2970" s="97"/>
    </row>
    <row r="2971" spans="1:16">
      <c r="A2971" s="1094"/>
      <c r="B2971" s="109"/>
      <c r="C2971" s="1096"/>
      <c r="D2971" s="120"/>
      <c r="E2971" s="96"/>
      <c r="F2971" s="97"/>
      <c r="G2971" s="109"/>
      <c r="H2971" s="1098"/>
      <c r="I2971" s="94"/>
      <c r="J2971" s="96"/>
      <c r="K2971" s="97"/>
      <c r="L2971" s="109"/>
      <c r="M2971" s="1099"/>
      <c r="N2971" s="94"/>
      <c r="O2971" s="96"/>
      <c r="P2971" s="97"/>
    </row>
    <row r="2972" spans="1:16">
      <c r="A2972" s="1094"/>
      <c r="B2972" s="110"/>
      <c r="C2972" s="1096"/>
      <c r="D2972" s="120"/>
      <c r="E2972" s="96"/>
      <c r="F2972" s="97"/>
      <c r="G2972" s="110"/>
      <c r="H2972" s="1098"/>
      <c r="I2972" s="94"/>
      <c r="J2972" s="96"/>
      <c r="K2972" s="97"/>
      <c r="L2972" s="110"/>
      <c r="M2972" s="1099"/>
      <c r="N2972" s="94"/>
      <c r="O2972" s="96"/>
      <c r="P2972" s="97"/>
    </row>
    <row r="2973" spans="1:16">
      <c r="A2973" s="1094"/>
      <c r="B2973" s="109"/>
      <c r="C2973" s="1096"/>
      <c r="D2973" s="120"/>
      <c r="E2973" s="96"/>
      <c r="F2973" s="97"/>
      <c r="G2973" s="109"/>
      <c r="H2973" s="1098"/>
      <c r="I2973" s="94"/>
      <c r="J2973" s="96"/>
      <c r="K2973" s="97"/>
      <c r="L2973" s="109"/>
      <c r="M2973" s="1099"/>
      <c r="N2973" s="94"/>
      <c r="O2973" s="96"/>
      <c r="P2973" s="97"/>
    </row>
    <row r="2974" spans="1:16">
      <c r="A2974" s="1094"/>
      <c r="B2974" s="110"/>
      <c r="C2974" s="1096"/>
      <c r="D2974" s="120"/>
      <c r="E2974" s="96"/>
      <c r="F2974" s="97"/>
      <c r="G2974" s="110"/>
      <c r="H2974" s="1098"/>
      <c r="I2974" s="94"/>
      <c r="J2974" s="96"/>
      <c r="K2974" s="97"/>
      <c r="L2974" s="110"/>
      <c r="M2974" s="1099"/>
      <c r="N2974" s="94"/>
      <c r="O2974" s="96"/>
      <c r="P2974" s="97"/>
    </row>
    <row r="2975" spans="1:16">
      <c r="A2975" s="1094"/>
      <c r="B2975" s="109"/>
      <c r="C2975" s="1096"/>
      <c r="D2975" s="120"/>
      <c r="E2975" s="96"/>
      <c r="F2975" s="97"/>
      <c r="G2975" s="109"/>
      <c r="H2975" s="1098"/>
      <c r="I2975" s="94"/>
      <c r="J2975" s="96"/>
      <c r="K2975" s="97"/>
      <c r="L2975" s="109"/>
      <c r="M2975" s="1099"/>
      <c r="N2975" s="94"/>
      <c r="O2975" s="96"/>
      <c r="P2975" s="97"/>
    </row>
    <row r="2976" spans="1:16">
      <c r="A2976" s="1094"/>
      <c r="B2976" s="110"/>
      <c r="C2976" s="1096"/>
      <c r="D2976" s="94"/>
      <c r="E2976" s="96"/>
      <c r="F2976" s="97"/>
      <c r="G2976" s="110"/>
      <c r="H2976" s="1098"/>
      <c r="I2976" s="94"/>
      <c r="J2976" s="96"/>
      <c r="K2976" s="97"/>
      <c r="L2976" s="110"/>
      <c r="M2976" s="1099"/>
      <c r="N2976" s="94"/>
      <c r="O2976" s="96"/>
      <c r="P2976" s="97"/>
    </row>
    <row r="2977" spans="1:16">
      <c r="A2977" s="1094"/>
      <c r="B2977" s="107"/>
      <c r="C2977" s="1096"/>
      <c r="D2977" s="113"/>
      <c r="E2977" s="114"/>
      <c r="F2977" s="104"/>
      <c r="G2977" s="107"/>
      <c r="H2977" s="1098"/>
      <c r="I2977" s="113"/>
      <c r="J2977" s="114"/>
      <c r="K2977" s="97"/>
      <c r="L2977" s="107"/>
      <c r="M2977" s="1099"/>
      <c r="N2977" s="113"/>
      <c r="O2977" s="114"/>
      <c r="P2977" s="97"/>
    </row>
    <row r="2978" spans="1:16" ht="17.25" thickBot="1">
      <c r="A2978" s="1094"/>
      <c r="B2978" s="107"/>
      <c r="C2978" s="1097"/>
      <c r="D2978" s="122" t="s">
        <v>132</v>
      </c>
      <c r="E2978" s="123" t="s">
        <v>133</v>
      </c>
      <c r="F2978" s="124"/>
      <c r="G2978" s="107"/>
      <c r="H2978" s="1127"/>
      <c r="I2978" s="122" t="s">
        <v>132</v>
      </c>
      <c r="J2978" s="123" t="s">
        <v>133</v>
      </c>
      <c r="K2978" s="97"/>
      <c r="L2978" s="107"/>
      <c r="M2978" s="1126"/>
      <c r="N2978" s="122" t="s">
        <v>132</v>
      </c>
      <c r="O2978" s="123" t="s">
        <v>133</v>
      </c>
      <c r="P2978" s="97"/>
    </row>
    <row r="2979" spans="1:16">
      <c r="A2979" s="105"/>
      <c r="B2979" s="109"/>
      <c r="C2979" s="1095" t="s">
        <v>695</v>
      </c>
      <c r="D2979" s="118"/>
      <c r="E2979" s="119"/>
      <c r="F2979" s="125"/>
      <c r="G2979" s="109"/>
      <c r="H2979" s="1118" t="s">
        <v>134</v>
      </c>
      <c r="I2979" s="118"/>
      <c r="J2979" s="119"/>
      <c r="K2979" s="125"/>
      <c r="L2979" s="109"/>
      <c r="M2979" s="1120" t="s">
        <v>134</v>
      </c>
      <c r="N2979" s="118"/>
      <c r="O2979" s="119"/>
      <c r="P2979" s="125"/>
    </row>
    <row r="2980" spans="1:16">
      <c r="A2980" s="105"/>
      <c r="B2980" s="110"/>
      <c r="C2980" s="1096"/>
      <c r="D2980" s="94"/>
      <c r="E2980" s="96"/>
      <c r="F2980" s="97"/>
      <c r="G2980" s="110"/>
      <c r="H2980" s="1098"/>
      <c r="I2980" s="94"/>
      <c r="J2980" s="96"/>
      <c r="K2980" s="97"/>
      <c r="L2980" s="110"/>
      <c r="M2980" s="1099"/>
      <c r="N2980" s="94"/>
      <c r="O2980" s="96"/>
      <c r="P2980" s="97"/>
    </row>
    <row r="2981" spans="1:16">
      <c r="A2981" s="105"/>
      <c r="B2981" s="126"/>
      <c r="C2981" s="1096"/>
      <c r="D2981" s="94"/>
      <c r="E2981" s="96"/>
      <c r="F2981" s="97"/>
      <c r="G2981" s="126"/>
      <c r="H2981" s="1098"/>
      <c r="I2981" s="94"/>
      <c r="J2981" s="96"/>
      <c r="K2981" s="97"/>
      <c r="L2981" s="126"/>
      <c r="M2981" s="1099"/>
      <c r="N2981" s="94"/>
      <c r="O2981" s="96"/>
      <c r="P2981" s="128"/>
    </row>
    <row r="2982" spans="1:16">
      <c r="A2982" s="105"/>
      <c r="B2982" s="107"/>
      <c r="C2982" s="1096"/>
      <c r="D2982" s="94"/>
      <c r="E2982" s="96"/>
      <c r="F2982" s="97"/>
      <c r="G2982" s="107"/>
      <c r="H2982" s="1098"/>
      <c r="I2982" s="94"/>
      <c r="J2982" s="96"/>
      <c r="K2982" s="97"/>
      <c r="L2982" s="107"/>
      <c r="M2982" s="1099"/>
      <c r="N2982" s="94"/>
      <c r="O2982" s="96"/>
      <c r="P2982" s="216"/>
    </row>
    <row r="2983" spans="1:16">
      <c r="A2983" s="105"/>
      <c r="B2983" s="109"/>
      <c r="C2983" s="1096"/>
      <c r="D2983" s="94"/>
      <c r="E2983" s="96"/>
      <c r="F2983" s="97"/>
      <c r="G2983" s="109"/>
      <c r="H2983" s="1098"/>
      <c r="I2983" s="94"/>
      <c r="J2983" s="96"/>
      <c r="K2983" s="97"/>
      <c r="L2983" s="109"/>
      <c r="M2983" s="1099"/>
      <c r="N2983" s="94"/>
      <c r="O2983" s="96"/>
      <c r="P2983" s="97"/>
    </row>
    <row r="2984" spans="1:16">
      <c r="A2984" s="105"/>
      <c r="B2984" s="110"/>
      <c r="C2984" s="1096"/>
      <c r="D2984" s="94"/>
      <c r="E2984" s="96"/>
      <c r="F2984" s="127"/>
      <c r="G2984" s="110"/>
      <c r="H2984" s="1098"/>
      <c r="I2984" s="94"/>
      <c r="J2984" s="96"/>
      <c r="K2984" s="127"/>
      <c r="L2984" s="110"/>
      <c r="M2984" s="1099"/>
      <c r="N2984" s="94"/>
      <c r="O2984" s="96"/>
      <c r="P2984" s="127"/>
    </row>
    <row r="2985" spans="1:16">
      <c r="A2985" s="105"/>
      <c r="B2985" s="109"/>
      <c r="C2985" s="1096"/>
      <c r="D2985" s="94"/>
      <c r="E2985" s="96"/>
      <c r="F2985" s="128"/>
      <c r="G2985" s="109"/>
      <c r="H2985" s="1098"/>
      <c r="I2985" s="94"/>
      <c r="J2985" s="96"/>
      <c r="K2985" s="128"/>
      <c r="L2985" s="109"/>
      <c r="M2985" s="1099"/>
      <c r="N2985" s="94"/>
      <c r="O2985" s="96"/>
      <c r="P2985" s="128"/>
    </row>
    <row r="2986" spans="1:16">
      <c r="A2986" s="105"/>
      <c r="B2986" s="110"/>
      <c r="C2986" s="1096"/>
      <c r="D2986" s="217"/>
      <c r="E2986" s="114"/>
      <c r="F2986" s="216"/>
      <c r="G2986" s="110"/>
      <c r="H2986" s="1098"/>
      <c r="I2986" s="113"/>
      <c r="J2986" s="114"/>
      <c r="K2986" s="216"/>
      <c r="L2986" s="110"/>
      <c r="M2986" s="1099"/>
      <c r="N2986" s="113"/>
      <c r="O2986" s="114"/>
      <c r="P2986" s="216"/>
    </row>
    <row r="2987" spans="1:16">
      <c r="A2987" s="105"/>
      <c r="B2987" s="109"/>
      <c r="C2987" s="1096"/>
      <c r="D2987" s="217"/>
      <c r="E2987" s="114"/>
      <c r="F2987" s="216"/>
      <c r="G2987" s="109"/>
      <c r="H2987" s="1098"/>
      <c r="I2987" s="113"/>
      <c r="J2987" s="114"/>
      <c r="K2987" s="216"/>
      <c r="L2987" s="109"/>
      <c r="M2987" s="1099"/>
      <c r="N2987" s="113"/>
      <c r="O2987" s="114"/>
      <c r="P2987" s="216"/>
    </row>
    <row r="2988" spans="1:16" ht="17.25" thickBot="1">
      <c r="A2988" s="105"/>
      <c r="B2988" s="110"/>
      <c r="C2988" s="1097"/>
      <c r="D2988" s="129"/>
      <c r="E2988" s="130"/>
      <c r="F2988" s="104"/>
      <c r="G2988" s="110"/>
      <c r="H2988" s="1127"/>
      <c r="I2988" s="113"/>
      <c r="J2988" s="130"/>
      <c r="K2988" s="104"/>
      <c r="L2988" s="110"/>
      <c r="M2988" s="1126"/>
      <c r="N2988" s="113"/>
      <c r="O2988" s="131"/>
      <c r="P2988" s="127"/>
    </row>
    <row r="2989" spans="1:16">
      <c r="A2989" s="132"/>
      <c r="B2989" s="109"/>
      <c r="C2989" s="1095" t="s">
        <v>696</v>
      </c>
      <c r="D2989" s="118" t="s">
        <v>136</v>
      </c>
      <c r="E2989" s="133" t="s">
        <v>137</v>
      </c>
      <c r="F2989" s="125"/>
      <c r="G2989" s="109"/>
      <c r="H2989" s="1118" t="s">
        <v>135</v>
      </c>
      <c r="I2989" s="118" t="s">
        <v>136</v>
      </c>
      <c r="J2989" s="133" t="s">
        <v>137</v>
      </c>
      <c r="K2989" s="125"/>
      <c r="L2989" s="109"/>
      <c r="M2989" s="1120" t="s">
        <v>135</v>
      </c>
      <c r="N2989" s="118" t="s">
        <v>136</v>
      </c>
      <c r="O2989" s="133" t="s">
        <v>137</v>
      </c>
      <c r="P2989" s="125"/>
    </row>
    <row r="2990" spans="1:16">
      <c r="A2990" s="132"/>
      <c r="B2990" s="110"/>
      <c r="C2990" s="1096"/>
      <c r="D2990" s="94" t="s">
        <v>141</v>
      </c>
      <c r="E2990" s="96" t="s">
        <v>142</v>
      </c>
      <c r="F2990" s="134"/>
      <c r="G2990" s="110"/>
      <c r="H2990" s="1098"/>
      <c r="I2990" s="94" t="s">
        <v>141</v>
      </c>
      <c r="J2990" s="96" t="s">
        <v>142</v>
      </c>
      <c r="K2990" s="134"/>
      <c r="L2990" s="110"/>
      <c r="M2990" s="1099"/>
      <c r="N2990" s="94" t="s">
        <v>141</v>
      </c>
      <c r="O2990" s="96" t="s">
        <v>142</v>
      </c>
      <c r="P2990" s="134"/>
    </row>
    <row r="2991" spans="1:16">
      <c r="A2991" s="132"/>
      <c r="B2991" s="135"/>
      <c r="C2991" s="1096"/>
      <c r="D2991" s="94" t="s">
        <v>145</v>
      </c>
      <c r="E2991" s="96" t="s">
        <v>146</v>
      </c>
      <c r="F2991" s="97"/>
      <c r="G2991" s="135"/>
      <c r="H2991" s="1098"/>
      <c r="I2991" s="94" t="s">
        <v>145</v>
      </c>
      <c r="J2991" s="96" t="s">
        <v>146</v>
      </c>
      <c r="K2991" s="97"/>
      <c r="L2991" s="135"/>
      <c r="M2991" s="1099"/>
      <c r="N2991" s="94" t="s">
        <v>145</v>
      </c>
      <c r="O2991" s="96" t="s">
        <v>146</v>
      </c>
      <c r="P2991" s="97"/>
    </row>
    <row r="2992" spans="1:16">
      <c r="A2992" s="132"/>
      <c r="B2992" s="110"/>
      <c r="C2992" s="1096"/>
      <c r="D2992" s="94" t="s">
        <v>147</v>
      </c>
      <c r="E2992" s="96" t="s">
        <v>148</v>
      </c>
      <c r="F2992" s="104"/>
      <c r="G2992" s="110"/>
      <c r="H2992" s="1098"/>
      <c r="I2992" s="94" t="s">
        <v>147</v>
      </c>
      <c r="J2992" s="96" t="s">
        <v>148</v>
      </c>
      <c r="K2992" s="104"/>
      <c r="L2992" s="110"/>
      <c r="M2992" s="1099"/>
      <c r="N2992" s="94" t="s">
        <v>147</v>
      </c>
      <c r="O2992" s="96" t="s">
        <v>148</v>
      </c>
      <c r="P2992" s="104"/>
    </row>
    <row r="2993" spans="1:16">
      <c r="A2993" s="132"/>
      <c r="B2993" s="135"/>
      <c r="C2993" s="1096"/>
      <c r="D2993" s="94"/>
      <c r="E2993" s="114"/>
      <c r="F2993" s="136"/>
      <c r="G2993" s="135"/>
      <c r="H2993" s="1098"/>
      <c r="I2993" s="94"/>
      <c r="J2993" s="114"/>
      <c r="K2993" s="136"/>
      <c r="L2993" s="135"/>
      <c r="M2993" s="1099"/>
      <c r="N2993" s="94"/>
      <c r="O2993" s="114"/>
      <c r="P2993" s="136"/>
    </row>
    <row r="2994" spans="1:16">
      <c r="A2994" s="132"/>
      <c r="B2994" s="110"/>
      <c r="C2994" s="1096"/>
      <c r="D2994" s="94"/>
      <c r="E2994" s="96"/>
      <c r="F2994" s="97"/>
      <c r="G2994" s="110"/>
      <c r="H2994" s="1098"/>
      <c r="I2994" s="94"/>
      <c r="J2994" s="96"/>
      <c r="K2994" s="97"/>
      <c r="L2994" s="110"/>
      <c r="M2994" s="1099"/>
      <c r="N2994" s="94"/>
      <c r="O2994" s="96"/>
      <c r="P2994" s="97"/>
    </row>
    <row r="2995" spans="1:16">
      <c r="A2995" s="132"/>
      <c r="B2995" s="135"/>
      <c r="C2995" s="1096"/>
      <c r="D2995" s="94"/>
      <c r="E2995" s="114"/>
      <c r="F2995" s="136"/>
      <c r="G2995" s="135"/>
      <c r="H2995" s="1098"/>
      <c r="I2995" s="94"/>
      <c r="J2995" s="114"/>
      <c r="K2995" s="136"/>
      <c r="L2995" s="135"/>
      <c r="M2995" s="1099"/>
      <c r="N2995" s="94"/>
      <c r="O2995" s="114"/>
      <c r="P2995" s="136"/>
    </row>
    <row r="2996" spans="1:16">
      <c r="A2996" s="132"/>
      <c r="B2996" s="110"/>
      <c r="C2996" s="1096"/>
      <c r="D2996" s="94"/>
      <c r="E2996" s="96"/>
      <c r="F2996" s="97"/>
      <c r="G2996" s="110"/>
      <c r="H2996" s="1098"/>
      <c r="I2996" s="94"/>
      <c r="J2996" s="96"/>
      <c r="K2996" s="97"/>
      <c r="L2996" s="110"/>
      <c r="M2996" s="1099"/>
      <c r="N2996" s="94"/>
      <c r="O2996" s="96"/>
      <c r="P2996" s="97"/>
    </row>
    <row r="2997" spans="1:16">
      <c r="A2997" s="132"/>
      <c r="B2997" s="135"/>
      <c r="C2997" s="1096"/>
      <c r="D2997" s="94"/>
      <c r="E2997" s="96"/>
      <c r="F2997" s="97"/>
      <c r="G2997" s="135"/>
      <c r="H2997" s="1098"/>
      <c r="I2997" s="94"/>
      <c r="J2997" s="96"/>
      <c r="K2997" s="97"/>
      <c r="L2997" s="135"/>
      <c r="M2997" s="1099"/>
      <c r="N2997" s="94"/>
      <c r="O2997" s="96"/>
      <c r="P2997" s="97"/>
    </row>
    <row r="2998" spans="1:16" ht="17.25" thickBot="1">
      <c r="A2998" s="132"/>
      <c r="B2998" s="110"/>
      <c r="C2998" s="1097"/>
      <c r="D2998" s="115"/>
      <c r="E2998" s="116"/>
      <c r="F2998" s="117"/>
      <c r="G2998" s="110"/>
      <c r="H2998" s="1127"/>
      <c r="I2998" s="115"/>
      <c r="J2998" s="130"/>
      <c r="K2998" s="104"/>
      <c r="L2998" s="110"/>
      <c r="M2998" s="1126"/>
      <c r="N2998" s="115"/>
      <c r="O2998" s="130"/>
      <c r="P2998" s="104"/>
    </row>
    <row r="2999" spans="1:16">
      <c r="A2999" s="132"/>
      <c r="B2999" s="135"/>
      <c r="C2999" s="1095" t="s">
        <v>697</v>
      </c>
      <c r="D2999" s="137" t="s">
        <v>150</v>
      </c>
      <c r="E2999" s="138"/>
      <c r="F2999" s="139" t="s">
        <v>151</v>
      </c>
      <c r="G2999" s="135"/>
      <c r="H2999" s="1118" t="s">
        <v>149</v>
      </c>
      <c r="I2999" s="137" t="s">
        <v>150</v>
      </c>
      <c r="J2999" s="138"/>
      <c r="K2999" s="139" t="s">
        <v>151</v>
      </c>
      <c r="L2999" s="135"/>
      <c r="M2999" s="1120" t="s">
        <v>149</v>
      </c>
      <c r="N2999" s="137" t="s">
        <v>150</v>
      </c>
      <c r="O2999" s="138"/>
      <c r="P2999" s="139" t="s">
        <v>151</v>
      </c>
    </row>
    <row r="3000" spans="1:16">
      <c r="A3000" s="132"/>
      <c r="B3000" s="110"/>
      <c r="C3000" s="1096"/>
      <c r="D3000" s="120"/>
      <c r="E3000" s="121"/>
      <c r="F3000" s="140"/>
      <c r="G3000" s="110"/>
      <c r="H3000" s="1098"/>
      <c r="I3000" s="94"/>
      <c r="J3000" s="96"/>
      <c r="K3000" s="97"/>
      <c r="L3000" s="110"/>
      <c r="M3000" s="1099"/>
      <c r="N3000" s="94"/>
      <c r="O3000" s="96"/>
      <c r="P3000" s="97"/>
    </row>
    <row r="3001" spans="1:16">
      <c r="A3001" s="132"/>
      <c r="B3001" s="135"/>
      <c r="C3001" s="1096"/>
      <c r="D3001" s="94"/>
      <c r="E3001" s="96"/>
      <c r="F3001" s="97"/>
      <c r="G3001" s="135"/>
      <c r="H3001" s="1098"/>
      <c r="I3001" s="94"/>
      <c r="J3001" s="96"/>
      <c r="K3001" s="97"/>
      <c r="L3001" s="135"/>
      <c r="M3001" s="1099"/>
      <c r="N3001" s="94"/>
      <c r="O3001" s="96"/>
      <c r="P3001" s="97"/>
    </row>
    <row r="3002" spans="1:16">
      <c r="A3002" s="132"/>
      <c r="B3002" s="110"/>
      <c r="C3002" s="1096"/>
      <c r="D3002" s="113"/>
      <c r="E3002" s="114"/>
      <c r="F3002" s="104"/>
      <c r="G3002" s="110"/>
      <c r="H3002" s="1098"/>
      <c r="I3002" s="113"/>
      <c r="J3002" s="114"/>
      <c r="K3002" s="104"/>
      <c r="L3002" s="110"/>
      <c r="M3002" s="1099"/>
      <c r="N3002" s="113"/>
      <c r="O3002" s="114"/>
      <c r="P3002" s="104"/>
    </row>
    <row r="3003" spans="1:16">
      <c r="A3003" s="1122"/>
      <c r="B3003" s="135"/>
      <c r="C3003" s="1096"/>
      <c r="D3003" s="94"/>
      <c r="E3003" s="96"/>
      <c r="F3003" s="97"/>
      <c r="G3003" s="135"/>
      <c r="H3003" s="1098"/>
      <c r="I3003" s="94"/>
      <c r="J3003" s="96"/>
      <c r="K3003" s="97"/>
      <c r="L3003" s="135"/>
      <c r="M3003" s="1099"/>
      <c r="N3003" s="94"/>
      <c r="O3003" s="96"/>
      <c r="P3003" s="97"/>
    </row>
    <row r="3004" spans="1:16">
      <c r="A3004" s="1122"/>
      <c r="B3004" s="110"/>
      <c r="C3004" s="1096"/>
      <c r="D3004" s="94"/>
      <c r="E3004" s="96"/>
      <c r="F3004" s="97"/>
      <c r="G3004" s="110"/>
      <c r="H3004" s="1098"/>
      <c r="I3004" s="94"/>
      <c r="J3004" s="96"/>
      <c r="K3004" s="97"/>
      <c r="L3004" s="110"/>
      <c r="M3004" s="1099"/>
      <c r="N3004" s="94"/>
      <c r="O3004" s="96"/>
      <c r="P3004" s="97"/>
    </row>
    <row r="3005" spans="1:16">
      <c r="A3005" s="1122"/>
      <c r="B3005" s="135"/>
      <c r="C3005" s="1096"/>
      <c r="D3005" s="113"/>
      <c r="E3005" s="114"/>
      <c r="F3005" s="104"/>
      <c r="G3005" s="135"/>
      <c r="H3005" s="1098"/>
      <c r="I3005" s="113"/>
      <c r="J3005" s="114"/>
      <c r="K3005" s="104"/>
      <c r="L3005" s="135"/>
      <c r="M3005" s="1099"/>
      <c r="N3005" s="113"/>
      <c r="O3005" s="114"/>
      <c r="P3005" s="104"/>
    </row>
    <row r="3006" spans="1:16" ht="17.25" thickBot="1">
      <c r="A3006" s="1123"/>
      <c r="B3006" s="141"/>
      <c r="C3006" s="1117"/>
      <c r="D3006" s="142"/>
      <c r="E3006" s="143"/>
      <c r="F3006" s="144"/>
      <c r="G3006" s="141"/>
      <c r="H3006" s="1119"/>
      <c r="I3006" s="142"/>
      <c r="J3006" s="143"/>
      <c r="K3006" s="144"/>
      <c r="L3006" s="141"/>
      <c r="M3006" s="1121"/>
      <c r="N3006" s="142"/>
      <c r="O3006" s="143"/>
      <c r="P3006" s="144"/>
    </row>
    <row r="3007" spans="1:16" s="146" customFormat="1" ht="27" customHeight="1" thickTop="1" thickBot="1">
      <c r="A3007" s="145"/>
      <c r="B3007" s="1124" t="s">
        <v>152</v>
      </c>
      <c r="C3007" s="1124"/>
      <c r="D3007" s="1124"/>
      <c r="E3007" s="1124"/>
      <c r="F3007" s="1124"/>
      <c r="G3007" s="1125" t="s">
        <v>153</v>
      </c>
      <c r="H3007" s="1125"/>
      <c r="I3007" s="1125"/>
      <c r="J3007" s="1125"/>
      <c r="K3007" s="1125"/>
      <c r="L3007" s="1125"/>
      <c r="M3007" s="1125"/>
      <c r="N3007" s="1128" t="s">
        <v>154</v>
      </c>
      <c r="O3007" s="1128"/>
      <c r="P3007" s="1128"/>
    </row>
    <row r="3008" spans="1:16" s="159" customFormat="1" ht="21.75" customHeight="1" thickTop="1" thickBot="1">
      <c r="A3008" s="147" t="s">
        <v>0</v>
      </c>
      <c r="B3008" s="148"/>
      <c r="C3008" s="149" t="s">
        <v>155</v>
      </c>
      <c r="D3008" s="150" t="s">
        <v>156</v>
      </c>
      <c r="E3008" s="151" t="s">
        <v>157</v>
      </c>
      <c r="F3008" s="152" t="s">
        <v>158</v>
      </c>
      <c r="G3008" s="153" t="s">
        <v>159</v>
      </c>
      <c r="H3008" s="154" t="s">
        <v>150</v>
      </c>
      <c r="I3008" s="155" t="s">
        <v>156</v>
      </c>
      <c r="J3008" s="155" t="s">
        <v>157</v>
      </c>
      <c r="K3008" s="155" t="s">
        <v>158</v>
      </c>
      <c r="L3008" s="154" t="s">
        <v>160</v>
      </c>
      <c r="M3008" s="156" t="s">
        <v>161</v>
      </c>
      <c r="N3008" s="157" t="s">
        <v>155</v>
      </c>
      <c r="O3008" s="151" t="s">
        <v>157</v>
      </c>
      <c r="P3008" s="158" t="s">
        <v>158</v>
      </c>
    </row>
    <row r="3009" spans="1:16" s="172" customFormat="1" ht="17.25" thickTop="1">
      <c r="A3009" s="1137">
        <f>A2923</f>
        <v>46171</v>
      </c>
      <c r="B3009" s="1132" t="s">
        <v>698</v>
      </c>
      <c r="C3009" s="160"/>
      <c r="D3009" s="161"/>
      <c r="E3009" s="162"/>
      <c r="F3009" s="163"/>
      <c r="G3009" s="164"/>
      <c r="H3009" s="165"/>
      <c r="I3009" s="166"/>
      <c r="J3009" s="166"/>
      <c r="K3009" s="167"/>
      <c r="L3009" s="168"/>
      <c r="M3009" s="169"/>
      <c r="N3009" s="170"/>
      <c r="O3009" s="166"/>
      <c r="P3009" s="171"/>
    </row>
    <row r="3010" spans="1:16" s="172" customFormat="1">
      <c r="A3010" s="1138"/>
      <c r="B3010" s="1133"/>
      <c r="C3010" s="173"/>
      <c r="D3010" s="174"/>
      <c r="E3010" s="175"/>
      <c r="F3010" s="176"/>
      <c r="G3010" s="173"/>
      <c r="H3010" s="177"/>
      <c r="I3010" s="175"/>
      <c r="J3010" s="175"/>
      <c r="K3010" s="178"/>
      <c r="L3010" s="179"/>
      <c r="M3010" s="180"/>
      <c r="N3010" s="181"/>
      <c r="O3010" s="175"/>
      <c r="P3010" s="182"/>
    </row>
    <row r="3011" spans="1:16" s="172" customFormat="1">
      <c r="A3011" s="1138"/>
      <c r="B3011" s="1133"/>
      <c r="C3011" s="173"/>
      <c r="D3011" s="174"/>
      <c r="E3011" s="175"/>
      <c r="F3011" s="176"/>
      <c r="G3011" s="173"/>
      <c r="H3011" s="183"/>
      <c r="I3011" s="175"/>
      <c r="J3011" s="175"/>
      <c r="K3011" s="178"/>
      <c r="L3011" s="184"/>
      <c r="M3011" s="180"/>
      <c r="N3011" s="181"/>
      <c r="O3011" s="175"/>
      <c r="P3011" s="182"/>
    </row>
    <row r="3012" spans="1:16" s="172" customFormat="1">
      <c r="A3012" s="1138"/>
      <c r="B3012" s="1133"/>
      <c r="C3012" s="173"/>
      <c r="D3012" s="218"/>
      <c r="E3012" s="175"/>
      <c r="F3012" s="176"/>
      <c r="G3012" s="173"/>
      <c r="H3012" s="183"/>
      <c r="I3012" s="175"/>
      <c r="J3012" s="175"/>
      <c r="K3012" s="187"/>
      <c r="L3012" s="184"/>
      <c r="M3012" s="180"/>
      <c r="N3012" s="181"/>
      <c r="O3012" s="175"/>
      <c r="P3012" s="182"/>
    </row>
    <row r="3013" spans="1:16" s="172" customFormat="1">
      <c r="A3013" s="1138"/>
      <c r="B3013" s="1133"/>
      <c r="C3013" s="173"/>
      <c r="D3013" s="185"/>
      <c r="E3013" s="175"/>
      <c r="F3013" s="182"/>
      <c r="G3013" s="173"/>
      <c r="H3013" s="186"/>
      <c r="I3013" s="175"/>
      <c r="J3013" s="175"/>
      <c r="K3013" s="187"/>
      <c r="L3013" s="184"/>
      <c r="M3013" s="180"/>
      <c r="N3013" s="181"/>
      <c r="O3013" s="175"/>
      <c r="P3013" s="182"/>
    </row>
    <row r="3014" spans="1:16" s="172" customFormat="1">
      <c r="A3014" s="1138"/>
      <c r="B3014" s="1133"/>
      <c r="C3014" s="173"/>
      <c r="D3014" s="174"/>
      <c r="E3014" s="175"/>
      <c r="F3014" s="188"/>
      <c r="G3014" s="198"/>
      <c r="H3014" s="183"/>
      <c r="I3014" s="191"/>
      <c r="J3014" s="175"/>
      <c r="K3014" s="178"/>
      <c r="L3014" s="189"/>
      <c r="M3014" s="190"/>
      <c r="N3014" s="181"/>
      <c r="O3014" s="175"/>
      <c r="P3014" s="182"/>
    </row>
    <row r="3015" spans="1:16" s="172" customFormat="1">
      <c r="A3015" s="1138"/>
      <c r="B3015" s="1133"/>
      <c r="C3015" s="173"/>
      <c r="D3015" s="174"/>
      <c r="E3015" s="175"/>
      <c r="F3015" s="182"/>
      <c r="G3015" s="173"/>
      <c r="H3015" s="183"/>
      <c r="I3015" s="191"/>
      <c r="J3015" s="175"/>
      <c r="K3015" s="178"/>
      <c r="L3015" s="184"/>
      <c r="M3015" s="180"/>
      <c r="N3015" s="181"/>
      <c r="O3015" s="175"/>
      <c r="P3015" s="182"/>
    </row>
    <row r="3016" spans="1:16" s="172" customFormat="1">
      <c r="A3016" s="1138"/>
      <c r="B3016" s="1133"/>
      <c r="C3016" s="173"/>
      <c r="D3016" s="174"/>
      <c r="E3016" s="175"/>
      <c r="F3016" s="182"/>
      <c r="G3016" s="219"/>
      <c r="H3016" s="183"/>
      <c r="I3016" s="175"/>
      <c r="J3016" s="175"/>
      <c r="K3016" s="178"/>
      <c r="L3016" s="184"/>
      <c r="M3016" s="180"/>
      <c r="N3016" s="181"/>
      <c r="O3016" s="175"/>
      <c r="P3016" s="182"/>
    </row>
    <row r="3017" spans="1:16" s="172" customFormat="1">
      <c r="A3017" s="1138"/>
      <c r="B3017" s="1133"/>
      <c r="C3017" s="173"/>
      <c r="D3017" s="174"/>
      <c r="E3017" s="175"/>
      <c r="F3017" s="188"/>
      <c r="G3017" s="173"/>
      <c r="H3017" s="183"/>
      <c r="I3017" s="191"/>
      <c r="J3017" s="175"/>
      <c r="K3017" s="178"/>
      <c r="L3017" s="184"/>
      <c r="M3017" s="180"/>
      <c r="N3017" s="181"/>
      <c r="O3017" s="175"/>
      <c r="P3017" s="182"/>
    </row>
    <row r="3018" spans="1:16" s="172" customFormat="1">
      <c r="A3018" s="1138"/>
      <c r="B3018" s="1133"/>
      <c r="C3018" s="173"/>
      <c r="D3018" s="174"/>
      <c r="E3018" s="175"/>
      <c r="F3018" s="182"/>
      <c r="G3018" s="173"/>
      <c r="H3018" s="183"/>
      <c r="I3018" s="191"/>
      <c r="J3018" s="175"/>
      <c r="K3018" s="178"/>
      <c r="L3018" s="184"/>
      <c r="M3018" s="180"/>
      <c r="N3018" s="181"/>
      <c r="O3018" s="175"/>
      <c r="P3018" s="182"/>
    </row>
    <row r="3019" spans="1:16" s="172" customFormat="1">
      <c r="A3019" s="1138"/>
      <c r="B3019" s="1133"/>
      <c r="C3019" s="192"/>
      <c r="D3019" s="193"/>
      <c r="E3019" s="194"/>
      <c r="F3019" s="195"/>
      <c r="G3019" s="173"/>
      <c r="H3019" s="177"/>
      <c r="I3019" s="175"/>
      <c r="J3019" s="175"/>
      <c r="K3019" s="178"/>
      <c r="L3019" s="184"/>
      <c r="M3019" s="180"/>
      <c r="N3019" s="196"/>
      <c r="O3019" s="194"/>
      <c r="P3019" s="195"/>
    </row>
    <row r="3020" spans="1:16" s="172" customFormat="1">
      <c r="A3020" s="1138"/>
      <c r="B3020" s="1133"/>
      <c r="C3020" s="192"/>
      <c r="D3020" s="193"/>
      <c r="E3020" s="194"/>
      <c r="F3020" s="195"/>
      <c r="G3020" s="198"/>
      <c r="H3020" s="183"/>
      <c r="I3020" s="191"/>
      <c r="J3020" s="175"/>
      <c r="K3020" s="178"/>
      <c r="L3020" s="184"/>
      <c r="M3020" s="180"/>
      <c r="N3020" s="196"/>
      <c r="O3020" s="194"/>
      <c r="P3020" s="195"/>
    </row>
    <row r="3021" spans="1:16" s="172" customFormat="1">
      <c r="A3021" s="1138"/>
      <c r="B3021" s="1133"/>
      <c r="C3021" s="192"/>
      <c r="D3021" s="193"/>
      <c r="E3021" s="194"/>
      <c r="F3021" s="195"/>
      <c r="G3021" s="173"/>
      <c r="H3021" s="199"/>
      <c r="I3021" s="191"/>
      <c r="J3021" s="200"/>
      <c r="K3021" s="197"/>
      <c r="L3021" s="184"/>
      <c r="M3021" s="180"/>
      <c r="N3021" s="196"/>
      <c r="O3021" s="194"/>
      <c r="P3021" s="195"/>
    </row>
    <row r="3022" spans="1:16" s="172" customFormat="1">
      <c r="A3022" s="1138"/>
      <c r="B3022" s="1133"/>
      <c r="C3022" s="192"/>
      <c r="D3022" s="193"/>
      <c r="E3022" s="194"/>
      <c r="F3022" s="195"/>
      <c r="G3022" s="173"/>
      <c r="H3022" s="201"/>
      <c r="I3022" s="175"/>
      <c r="J3022" s="175"/>
      <c r="K3022" s="178"/>
      <c r="L3022" s="184"/>
      <c r="M3022" s="180"/>
      <c r="N3022" s="196"/>
      <c r="O3022" s="194"/>
      <c r="P3022" s="195"/>
    </row>
    <row r="3023" spans="1:16" s="172" customFormat="1">
      <c r="A3023" s="1138"/>
      <c r="B3023" s="1133"/>
      <c r="C3023" s="192"/>
      <c r="D3023" s="193"/>
      <c r="E3023" s="194"/>
      <c r="F3023" s="195"/>
      <c r="G3023" s="198"/>
      <c r="H3023" s="183"/>
      <c r="I3023" s="200"/>
      <c r="J3023" s="200"/>
      <c r="K3023" s="197"/>
      <c r="L3023" s="184"/>
      <c r="M3023" s="180"/>
      <c r="N3023" s="196"/>
      <c r="O3023" s="194"/>
      <c r="P3023" s="195"/>
    </row>
    <row r="3024" spans="1:16" s="172" customFormat="1">
      <c r="A3024" s="1138"/>
      <c r="B3024" s="1133"/>
      <c r="C3024" s="192"/>
      <c r="D3024" s="193"/>
      <c r="E3024" s="194"/>
      <c r="F3024" s="195"/>
      <c r="G3024" s="173"/>
      <c r="H3024" s="183"/>
      <c r="I3024" s="200"/>
      <c r="J3024" s="200"/>
      <c r="K3024" s="197"/>
      <c r="L3024" s="179"/>
      <c r="M3024" s="180"/>
      <c r="N3024" s="196"/>
      <c r="O3024" s="194"/>
      <c r="P3024" s="195"/>
    </row>
    <row r="3025" spans="1:16" s="172" customFormat="1">
      <c r="A3025" s="1138"/>
      <c r="B3025" s="1133"/>
      <c r="C3025" s="192"/>
      <c r="D3025" s="193"/>
      <c r="E3025" s="194"/>
      <c r="F3025" s="195"/>
      <c r="G3025" s="192"/>
      <c r="H3025" s="201"/>
      <c r="I3025" s="202"/>
      <c r="J3025" s="202"/>
      <c r="K3025" s="203"/>
      <c r="L3025" s="204"/>
      <c r="M3025" s="190"/>
      <c r="N3025" s="196"/>
      <c r="O3025" s="194"/>
      <c r="P3025" s="195"/>
    </row>
    <row r="3026" spans="1:16" s="172" customFormat="1">
      <c r="A3026" s="1138"/>
      <c r="B3026" s="1133"/>
      <c r="C3026" s="192"/>
      <c r="D3026" s="193"/>
      <c r="E3026" s="194"/>
      <c r="F3026" s="195"/>
      <c r="G3026" s="192"/>
      <c r="H3026" s="201"/>
      <c r="I3026" s="202"/>
      <c r="J3026" s="202"/>
      <c r="K3026" s="203"/>
      <c r="L3026" s="204"/>
      <c r="M3026" s="190"/>
      <c r="N3026" s="196"/>
      <c r="O3026" s="194"/>
      <c r="P3026" s="195"/>
    </row>
    <row r="3027" spans="1:16" s="172" customFormat="1">
      <c r="A3027" s="1138"/>
      <c r="B3027" s="1133"/>
      <c r="C3027" s="192"/>
      <c r="D3027" s="193"/>
      <c r="E3027" s="194"/>
      <c r="F3027" s="195"/>
      <c r="G3027" s="192"/>
      <c r="H3027" s="201"/>
      <c r="I3027" s="202"/>
      <c r="J3027" s="202"/>
      <c r="K3027" s="203"/>
      <c r="L3027" s="204"/>
      <c r="M3027" s="190"/>
      <c r="N3027" s="196"/>
      <c r="O3027" s="194"/>
      <c r="P3027" s="195"/>
    </row>
    <row r="3028" spans="1:16" s="172" customFormat="1" ht="17.25" thickBot="1">
      <c r="A3028" s="1139"/>
      <c r="B3028" s="1134"/>
      <c r="C3028" s="205"/>
      <c r="D3028" s="206"/>
      <c r="E3028" s="207"/>
      <c r="F3028" s="208"/>
      <c r="G3028" s="209"/>
      <c r="H3028" s="210"/>
      <c r="I3028" s="211"/>
      <c r="J3028" s="211"/>
      <c r="K3028" s="212"/>
      <c r="L3028" s="213"/>
      <c r="M3028" s="214"/>
      <c r="N3028" s="215"/>
      <c r="O3028" s="207"/>
      <c r="P3028" s="208"/>
    </row>
    <row r="3029" spans="1:16" s="71" customFormat="1" ht="18" customHeight="1" thickTop="1" thickBot="1">
      <c r="A3029" s="1135">
        <f>A2923+1</f>
        <v>46172</v>
      </c>
      <c r="B3029" s="90" t="s">
        <v>162</v>
      </c>
      <c r="C3029" s="1095" t="s">
        <v>693</v>
      </c>
      <c r="D3029" s="91" t="s">
        <v>114</v>
      </c>
      <c r="E3029" s="92" t="s">
        <v>164</v>
      </c>
      <c r="F3029" s="93"/>
      <c r="G3029" s="90" t="s">
        <v>162</v>
      </c>
      <c r="H3029" s="1098" t="s">
        <v>163</v>
      </c>
      <c r="I3029" s="91" t="s">
        <v>114</v>
      </c>
      <c r="J3029" s="92" t="s">
        <v>164</v>
      </c>
      <c r="K3029" s="93"/>
      <c r="L3029" s="90" t="s">
        <v>162</v>
      </c>
      <c r="M3029" s="1099" t="s">
        <v>163</v>
      </c>
      <c r="N3029" s="91" t="s">
        <v>114</v>
      </c>
      <c r="O3029" s="92" t="s">
        <v>164</v>
      </c>
      <c r="P3029" s="93"/>
    </row>
    <row r="3030" spans="1:16" ht="18" customHeight="1">
      <c r="A3030" s="1136"/>
      <c r="B3030" s="1100"/>
      <c r="C3030" s="1096"/>
      <c r="D3030" s="94" t="s">
        <v>116</v>
      </c>
      <c r="E3030" s="95" t="s">
        <v>142</v>
      </c>
      <c r="F3030" s="93"/>
      <c r="G3030" s="1100"/>
      <c r="H3030" s="1098"/>
      <c r="I3030" s="94" t="s">
        <v>116</v>
      </c>
      <c r="J3030" s="95" t="s">
        <v>142</v>
      </c>
      <c r="K3030" s="93"/>
      <c r="L3030" s="1100"/>
      <c r="M3030" s="1099"/>
      <c r="N3030" s="94" t="s">
        <v>116</v>
      </c>
      <c r="O3030" s="95" t="s">
        <v>142</v>
      </c>
      <c r="P3030" s="93"/>
    </row>
    <row r="3031" spans="1:16" ht="17.25" thickBot="1">
      <c r="A3031" s="1136"/>
      <c r="B3031" s="1101"/>
      <c r="C3031" s="1096"/>
      <c r="D3031" s="94" t="s">
        <v>165</v>
      </c>
      <c r="E3031" s="96" t="s">
        <v>166</v>
      </c>
      <c r="F3031" s="98"/>
      <c r="G3031" s="1101"/>
      <c r="H3031" s="1098"/>
      <c r="I3031" s="94" t="s">
        <v>165</v>
      </c>
      <c r="J3031" s="96" t="s">
        <v>166</v>
      </c>
      <c r="K3031" s="98"/>
      <c r="L3031" s="1101"/>
      <c r="M3031" s="1099"/>
      <c r="N3031" s="94" t="s">
        <v>165</v>
      </c>
      <c r="O3031" s="96" t="s">
        <v>166</v>
      </c>
      <c r="P3031" s="98"/>
    </row>
    <row r="3032" spans="1:16" ht="17.25" thickBot="1">
      <c r="A3032" s="1136"/>
      <c r="B3032" s="90" t="s">
        <v>167</v>
      </c>
      <c r="C3032" s="1096"/>
      <c r="D3032" s="94"/>
      <c r="E3032" s="96"/>
      <c r="F3032" s="97"/>
      <c r="G3032" s="90" t="s">
        <v>167</v>
      </c>
      <c r="H3032" s="1098"/>
      <c r="I3032" s="94" t="s">
        <v>120</v>
      </c>
      <c r="J3032" s="96" t="s">
        <v>148</v>
      </c>
      <c r="K3032" s="97"/>
      <c r="L3032" s="90" t="s">
        <v>167</v>
      </c>
      <c r="M3032" s="1099"/>
      <c r="N3032" s="94" t="s">
        <v>120</v>
      </c>
      <c r="O3032" s="96" t="s">
        <v>148</v>
      </c>
      <c r="P3032" s="97"/>
    </row>
    <row r="3033" spans="1:16">
      <c r="A3033" s="1136"/>
      <c r="B3033" s="1081"/>
      <c r="C3033" s="1096"/>
      <c r="D3033" s="94"/>
      <c r="E3033" s="96"/>
      <c r="F3033" s="97"/>
      <c r="G3033" s="1081"/>
      <c r="H3033" s="1098"/>
      <c r="I3033" s="94"/>
      <c r="J3033" s="96"/>
      <c r="K3033" s="97"/>
      <c r="L3033" s="1081"/>
      <c r="M3033" s="1099"/>
      <c r="N3033" s="94"/>
      <c r="O3033" s="96"/>
      <c r="P3033" s="97"/>
    </row>
    <row r="3034" spans="1:16">
      <c r="A3034" s="1136"/>
      <c r="B3034" s="1082"/>
      <c r="C3034" s="1096"/>
      <c r="D3034" s="94"/>
      <c r="E3034" s="96"/>
      <c r="F3034" s="97"/>
      <c r="G3034" s="1082"/>
      <c r="H3034" s="1098"/>
      <c r="I3034" s="94"/>
      <c r="J3034" s="96"/>
      <c r="K3034" s="97"/>
      <c r="L3034" s="1082"/>
      <c r="M3034" s="1099"/>
      <c r="N3034" s="94"/>
      <c r="O3034" s="96"/>
      <c r="P3034" s="97"/>
    </row>
    <row r="3035" spans="1:16">
      <c r="A3035" s="1136"/>
      <c r="B3035" s="1083"/>
      <c r="C3035" s="1096"/>
      <c r="D3035" s="94"/>
      <c r="E3035" s="96"/>
      <c r="F3035" s="93"/>
      <c r="G3035" s="1083"/>
      <c r="H3035" s="1098"/>
      <c r="I3035" s="94"/>
      <c r="J3035" s="96"/>
      <c r="K3035" s="93"/>
      <c r="L3035" s="1083"/>
      <c r="M3035" s="1099"/>
      <c r="N3035" s="94"/>
      <c r="O3035" s="96"/>
      <c r="P3035" s="93"/>
    </row>
    <row r="3036" spans="1:16">
      <c r="A3036" s="1136"/>
      <c r="B3036" s="1082"/>
      <c r="C3036" s="1096"/>
      <c r="D3036" s="94"/>
      <c r="E3036" s="96"/>
      <c r="F3036" s="99"/>
      <c r="G3036" s="1082"/>
      <c r="H3036" s="1098"/>
      <c r="I3036" s="94"/>
      <c r="J3036" s="96"/>
      <c r="K3036" s="99"/>
      <c r="L3036" s="1082"/>
      <c r="M3036" s="1099"/>
      <c r="N3036" s="94"/>
      <c r="O3036" s="96"/>
      <c r="P3036" s="93"/>
    </row>
    <row r="3037" spans="1:16">
      <c r="A3037" s="1136"/>
      <c r="B3037" s="1083"/>
      <c r="C3037" s="1096"/>
      <c r="D3037" s="94"/>
      <c r="E3037" s="96"/>
      <c r="F3037" s="102"/>
      <c r="G3037" s="1083"/>
      <c r="H3037" s="1098"/>
      <c r="I3037" s="94"/>
      <c r="J3037" s="96"/>
      <c r="K3037" s="102"/>
      <c r="L3037" s="1083"/>
      <c r="M3037" s="1099"/>
      <c r="N3037" s="94"/>
      <c r="O3037" s="96"/>
      <c r="P3037" s="99"/>
    </row>
    <row r="3038" spans="1:16" ht="17.25" thickBot="1">
      <c r="A3038" s="1136"/>
      <c r="B3038" s="1082"/>
      <c r="C3038" s="1096"/>
      <c r="D3038" s="94"/>
      <c r="E3038" s="96"/>
      <c r="F3038" s="99"/>
      <c r="G3038" s="1082"/>
      <c r="H3038" s="1098"/>
      <c r="I3038" s="94"/>
      <c r="J3038" s="96"/>
      <c r="K3038" s="99"/>
      <c r="L3038" s="1082"/>
      <c r="M3038" s="1099"/>
      <c r="N3038" s="94"/>
      <c r="O3038" s="96"/>
      <c r="P3038" s="99"/>
    </row>
    <row r="3039" spans="1:16" ht="17.25" thickBot="1">
      <c r="A3039" s="1136"/>
      <c r="B3039" s="100" t="s">
        <v>168</v>
      </c>
      <c r="C3039" s="1096"/>
      <c r="D3039" s="94"/>
      <c r="E3039" s="96"/>
      <c r="F3039" s="99"/>
      <c r="G3039" s="100" t="s">
        <v>168</v>
      </c>
      <c r="H3039" s="1098"/>
      <c r="I3039" s="94"/>
      <c r="J3039" s="96"/>
      <c r="K3039" s="99"/>
      <c r="L3039" s="100" t="s">
        <v>168</v>
      </c>
      <c r="M3039" s="1099"/>
      <c r="N3039" s="94"/>
      <c r="O3039" s="96"/>
      <c r="P3039" s="99"/>
    </row>
    <row r="3040" spans="1:16">
      <c r="A3040" s="1136"/>
      <c r="B3040" s="1111"/>
      <c r="C3040" s="1096"/>
      <c r="D3040" s="94"/>
      <c r="E3040" s="96"/>
      <c r="F3040" s="99"/>
      <c r="G3040" s="1111"/>
      <c r="H3040" s="1098"/>
      <c r="I3040" s="94"/>
      <c r="J3040" s="96"/>
      <c r="K3040" s="99"/>
      <c r="L3040" s="1111"/>
      <c r="M3040" s="1099"/>
      <c r="N3040" s="94"/>
      <c r="O3040" s="96"/>
      <c r="P3040" s="99"/>
    </row>
    <row r="3041" spans="1:16">
      <c r="A3041" s="1136"/>
      <c r="B3041" s="1112"/>
      <c r="C3041" s="1096"/>
      <c r="D3041" s="94"/>
      <c r="E3041" s="96"/>
      <c r="F3041" s="99"/>
      <c r="G3041" s="1112"/>
      <c r="H3041" s="1098"/>
      <c r="I3041" s="94"/>
      <c r="J3041" s="96"/>
      <c r="K3041" s="99"/>
      <c r="L3041" s="1112"/>
      <c r="M3041" s="1099"/>
      <c r="N3041" s="94"/>
      <c r="O3041" s="96"/>
      <c r="P3041" s="97"/>
    </row>
    <row r="3042" spans="1:16" ht="17.25" thickBot="1">
      <c r="A3042" s="1136"/>
      <c r="B3042" s="1113"/>
      <c r="C3042" s="1096"/>
      <c r="D3042" s="94"/>
      <c r="E3042" s="96"/>
      <c r="F3042" s="97"/>
      <c r="G3042" s="1113"/>
      <c r="H3042" s="1098"/>
      <c r="I3042" s="94"/>
      <c r="J3042" s="96"/>
      <c r="K3042" s="97"/>
      <c r="L3042" s="1113"/>
      <c r="M3042" s="1099"/>
      <c r="N3042" s="94"/>
      <c r="O3042" s="96"/>
      <c r="P3042" s="97"/>
    </row>
    <row r="3043" spans="1:16" ht="17.25" thickBot="1">
      <c r="A3043" s="1136"/>
      <c r="B3043" s="100" t="s">
        <v>123</v>
      </c>
      <c r="C3043" s="1096"/>
      <c r="D3043" s="94"/>
      <c r="E3043" s="96"/>
      <c r="F3043" s="97"/>
      <c r="G3043" s="100" t="s">
        <v>123</v>
      </c>
      <c r="H3043" s="1098"/>
      <c r="I3043" s="94"/>
      <c r="J3043" s="96"/>
      <c r="K3043" s="97"/>
      <c r="L3043" s="100" t="s">
        <v>123</v>
      </c>
      <c r="M3043" s="1099"/>
      <c r="N3043" s="94"/>
      <c r="O3043" s="96"/>
      <c r="P3043" s="97"/>
    </row>
    <row r="3044" spans="1:16">
      <c r="A3044" s="1136"/>
      <c r="B3044" s="1106"/>
      <c r="C3044" s="1096"/>
      <c r="D3044" s="94"/>
      <c r="E3044" s="96"/>
      <c r="F3044" s="97"/>
      <c r="G3044" s="1106"/>
      <c r="H3044" s="1098"/>
      <c r="I3044" s="94"/>
      <c r="J3044" s="96"/>
      <c r="K3044" s="97"/>
      <c r="L3044" s="1106"/>
      <c r="M3044" s="1099"/>
      <c r="N3044" s="94"/>
      <c r="O3044" s="96"/>
      <c r="P3044" s="97"/>
    </row>
    <row r="3045" spans="1:16">
      <c r="A3045" s="1136"/>
      <c r="B3045" s="1107"/>
      <c r="C3045" s="1096"/>
      <c r="D3045" s="94"/>
      <c r="E3045" s="96"/>
      <c r="F3045" s="97"/>
      <c r="G3045" s="1107"/>
      <c r="H3045" s="1098"/>
      <c r="I3045" s="94"/>
      <c r="J3045" s="96"/>
      <c r="K3045" s="97"/>
      <c r="L3045" s="1107"/>
      <c r="M3045" s="1099"/>
      <c r="N3045" s="94"/>
      <c r="O3045" s="96"/>
      <c r="P3045" s="97"/>
    </row>
    <row r="3046" spans="1:16" ht="17.25" thickBot="1">
      <c r="A3046" s="1136"/>
      <c r="B3046" s="1108"/>
      <c r="C3046" s="1096"/>
      <c r="D3046" s="94"/>
      <c r="E3046" s="96"/>
      <c r="F3046" s="97"/>
      <c r="G3046" s="1108"/>
      <c r="H3046" s="1098"/>
      <c r="I3046" s="94"/>
      <c r="J3046" s="96"/>
      <c r="K3046" s="97"/>
      <c r="L3046" s="1108"/>
      <c r="M3046" s="1099"/>
      <c r="N3046" s="94"/>
      <c r="O3046" s="96"/>
      <c r="P3046" s="97"/>
    </row>
    <row r="3047" spans="1:16">
      <c r="A3047" s="1136"/>
      <c r="B3047" s="1109" t="s">
        <v>124</v>
      </c>
      <c r="C3047" s="1096"/>
      <c r="D3047" s="94"/>
      <c r="E3047" s="96"/>
      <c r="F3047" s="97"/>
      <c r="G3047" s="1109" t="s">
        <v>124</v>
      </c>
      <c r="H3047" s="1098"/>
      <c r="I3047" s="94"/>
      <c r="J3047" s="96"/>
      <c r="K3047" s="97"/>
      <c r="L3047" s="1109" t="s">
        <v>124</v>
      </c>
      <c r="M3047" s="1099"/>
      <c r="N3047" s="94"/>
      <c r="O3047" s="96"/>
      <c r="P3047" s="97"/>
    </row>
    <row r="3048" spans="1:16" ht="17.25" thickBot="1">
      <c r="A3048" s="1136"/>
      <c r="B3048" s="1110"/>
      <c r="C3048" s="1096"/>
      <c r="D3048" s="94"/>
      <c r="E3048" s="96"/>
      <c r="F3048" s="97"/>
      <c r="G3048" s="1110"/>
      <c r="H3048" s="1098"/>
      <c r="I3048" s="94"/>
      <c r="J3048" s="96"/>
      <c r="K3048" s="97"/>
      <c r="L3048" s="1110"/>
      <c r="M3048" s="1099"/>
      <c r="N3048" s="94"/>
      <c r="O3048" s="96"/>
      <c r="P3048" s="93"/>
    </row>
    <row r="3049" spans="1:16" ht="17.25" thickTop="1">
      <c r="A3049" s="1136"/>
      <c r="B3049" s="1102" t="s">
        <v>125</v>
      </c>
      <c r="C3049" s="1096"/>
      <c r="D3049" s="94"/>
      <c r="E3049" s="96"/>
      <c r="F3049" s="93"/>
      <c r="G3049" s="1102" t="s">
        <v>125</v>
      </c>
      <c r="H3049" s="1098"/>
      <c r="I3049" s="94"/>
      <c r="J3049" s="96"/>
      <c r="K3049" s="93"/>
      <c r="L3049" s="1102" t="s">
        <v>125</v>
      </c>
      <c r="M3049" s="1099"/>
      <c r="N3049" s="94"/>
      <c r="O3049" s="96"/>
      <c r="P3049" s="97"/>
    </row>
    <row r="3050" spans="1:16" ht="17.25" thickBot="1">
      <c r="A3050" s="1136"/>
      <c r="B3050" s="1103"/>
      <c r="C3050" s="1096"/>
      <c r="D3050" s="94"/>
      <c r="E3050" s="96"/>
      <c r="F3050" s="93"/>
      <c r="G3050" s="1103"/>
      <c r="H3050" s="1098"/>
      <c r="I3050" s="94"/>
      <c r="J3050" s="96"/>
      <c r="K3050" s="93"/>
      <c r="L3050" s="1103"/>
      <c r="M3050" s="1099"/>
      <c r="N3050" s="94"/>
      <c r="O3050" s="96"/>
      <c r="P3050" s="101"/>
    </row>
    <row r="3051" spans="1:16">
      <c r="A3051" s="1136"/>
      <c r="B3051" s="1104"/>
      <c r="C3051" s="1096"/>
      <c r="D3051" s="94"/>
      <c r="E3051" s="96"/>
      <c r="F3051" s="97"/>
      <c r="G3051" s="1104"/>
      <c r="H3051" s="1098"/>
      <c r="I3051" s="94"/>
      <c r="J3051" s="96"/>
      <c r="K3051" s="97"/>
      <c r="L3051" s="1104"/>
      <c r="M3051" s="1099"/>
      <c r="N3051" s="94"/>
      <c r="O3051" s="96"/>
      <c r="P3051" s="103"/>
    </row>
    <row r="3052" spans="1:16" ht="17.25" thickBot="1">
      <c r="A3052" s="1136"/>
      <c r="B3052" s="1105"/>
      <c r="C3052" s="1096"/>
      <c r="D3052" s="94"/>
      <c r="E3052" s="96"/>
      <c r="F3052" s="97"/>
      <c r="G3052" s="1105"/>
      <c r="H3052" s="1098"/>
      <c r="I3052" s="94"/>
      <c r="J3052" s="96"/>
      <c r="K3052" s="97"/>
      <c r="L3052" s="1105"/>
      <c r="M3052" s="1099"/>
      <c r="N3052" s="94"/>
      <c r="O3052" s="96"/>
      <c r="P3052" s="104"/>
    </row>
    <row r="3053" spans="1:16">
      <c r="A3053" s="1136"/>
      <c r="B3053" s="1116" t="s">
        <v>126</v>
      </c>
      <c r="C3053" s="1096"/>
      <c r="D3053" s="94"/>
      <c r="E3053" s="96"/>
      <c r="F3053" s="93"/>
      <c r="G3053" s="1116" t="s">
        <v>126</v>
      </c>
      <c r="H3053" s="1098"/>
      <c r="I3053" s="94"/>
      <c r="J3053" s="96"/>
      <c r="K3053" s="93"/>
      <c r="L3053" s="1116" t="s">
        <v>126</v>
      </c>
      <c r="M3053" s="1099"/>
      <c r="N3053" s="94"/>
      <c r="O3053" s="96"/>
      <c r="P3053" s="99"/>
    </row>
    <row r="3054" spans="1:16" ht="17.25" thickBot="1">
      <c r="A3054" s="1136"/>
      <c r="B3054" s="1103"/>
      <c r="C3054" s="1096"/>
      <c r="D3054" s="94"/>
      <c r="E3054" s="96"/>
      <c r="F3054" s="101"/>
      <c r="G3054" s="1103"/>
      <c r="H3054" s="1098"/>
      <c r="I3054" s="94"/>
      <c r="J3054" s="96"/>
      <c r="K3054" s="101"/>
      <c r="L3054" s="1103"/>
      <c r="M3054" s="1099"/>
      <c r="N3054" s="94"/>
      <c r="O3054" s="96"/>
      <c r="P3054" s="104"/>
    </row>
    <row r="3055" spans="1:16">
      <c r="A3055" s="1136"/>
      <c r="B3055" s="1104"/>
      <c r="C3055" s="1096"/>
      <c r="D3055" s="94"/>
      <c r="E3055" s="96"/>
      <c r="F3055" s="102"/>
      <c r="G3055" s="1104"/>
      <c r="H3055" s="1098"/>
      <c r="I3055" s="94"/>
      <c r="J3055" s="96"/>
      <c r="K3055" s="103"/>
      <c r="L3055" s="1104"/>
      <c r="M3055" s="1099"/>
      <c r="N3055" s="94"/>
      <c r="O3055" s="96"/>
      <c r="P3055" s="93"/>
    </row>
    <row r="3056" spans="1:16" ht="17.25" thickBot="1">
      <c r="A3056" s="1136"/>
      <c r="B3056" s="1115"/>
      <c r="C3056" s="1096"/>
      <c r="D3056" s="94"/>
      <c r="E3056" s="96"/>
      <c r="F3056" s="99"/>
      <c r="G3056" s="1115"/>
      <c r="H3056" s="1098"/>
      <c r="I3056" s="94"/>
      <c r="J3056" s="96"/>
      <c r="K3056" s="104"/>
      <c r="L3056" s="1115"/>
      <c r="M3056" s="1099"/>
      <c r="N3056" s="94"/>
      <c r="O3056" s="96"/>
      <c r="P3056" s="97"/>
    </row>
    <row r="3057" spans="1:16">
      <c r="A3057" s="1136"/>
      <c r="B3057" s="1114" t="s">
        <v>127</v>
      </c>
      <c r="C3057" s="1096"/>
      <c r="D3057" s="94"/>
      <c r="E3057" s="96"/>
      <c r="F3057" s="103"/>
      <c r="G3057" s="1114" t="s">
        <v>127</v>
      </c>
      <c r="H3057" s="1098"/>
      <c r="I3057" s="94"/>
      <c r="J3057" s="96"/>
      <c r="K3057" s="104"/>
      <c r="L3057" s="1114" t="s">
        <v>127</v>
      </c>
      <c r="M3057" s="1099"/>
      <c r="N3057" s="94"/>
      <c r="O3057" s="114"/>
      <c r="P3057" s="97"/>
    </row>
    <row r="3058" spans="1:16" ht="17.25" thickBot="1">
      <c r="A3058" s="1136"/>
      <c r="B3058" s="1103"/>
      <c r="C3058" s="1096"/>
      <c r="D3058" s="94"/>
      <c r="E3058" s="96"/>
      <c r="F3058" s="104"/>
      <c r="G3058" s="1103"/>
      <c r="H3058" s="1098"/>
      <c r="I3058" s="94"/>
      <c r="J3058" s="96"/>
      <c r="K3058" s="99"/>
      <c r="L3058" s="1103"/>
      <c r="M3058" s="1099"/>
      <c r="N3058" s="113"/>
      <c r="O3058" s="96"/>
      <c r="P3058" s="112"/>
    </row>
    <row r="3059" spans="1:16">
      <c r="A3059" s="1136"/>
      <c r="B3059" s="1104"/>
      <c r="C3059" s="1096"/>
      <c r="D3059" s="94"/>
      <c r="E3059" s="96"/>
      <c r="F3059" s="104"/>
      <c r="G3059" s="1104"/>
      <c r="H3059" s="1098"/>
      <c r="I3059" s="94"/>
      <c r="J3059" s="96"/>
      <c r="K3059" s="104"/>
      <c r="L3059" s="1104"/>
      <c r="M3059" s="1099"/>
      <c r="N3059" s="113"/>
      <c r="O3059" s="114"/>
      <c r="P3059" s="97"/>
    </row>
    <row r="3060" spans="1:16" ht="17.25" thickBot="1">
      <c r="A3060" s="1136"/>
      <c r="B3060" s="1115"/>
      <c r="C3060" s="1096"/>
      <c r="D3060" s="94"/>
      <c r="E3060" s="96"/>
      <c r="F3060" s="99"/>
      <c r="G3060" s="1115"/>
      <c r="H3060" s="1098"/>
      <c r="I3060" s="94"/>
      <c r="J3060" s="96"/>
      <c r="K3060" s="93"/>
      <c r="L3060" s="1115"/>
      <c r="M3060" s="1099"/>
      <c r="N3060" s="94"/>
      <c r="O3060" s="114"/>
      <c r="P3060" s="104"/>
    </row>
    <row r="3061" spans="1:16">
      <c r="A3061" s="1136"/>
      <c r="B3061" s="1114" t="s">
        <v>128</v>
      </c>
      <c r="C3061" s="1096"/>
      <c r="D3061" s="94"/>
      <c r="E3061" s="96"/>
      <c r="F3061" s="104"/>
      <c r="G3061" s="1114" t="s">
        <v>128</v>
      </c>
      <c r="H3061" s="1098"/>
      <c r="I3061" s="94"/>
      <c r="J3061" s="96"/>
      <c r="K3061" s="97"/>
      <c r="L3061" s="1114" t="s">
        <v>128</v>
      </c>
      <c r="M3061" s="1099"/>
      <c r="N3061" s="94"/>
      <c r="O3061" s="96"/>
      <c r="P3061" s="97"/>
    </row>
    <row r="3062" spans="1:16" ht="17.25" thickBot="1">
      <c r="A3062" s="1136"/>
      <c r="B3062" s="1103"/>
      <c r="C3062" s="1096"/>
      <c r="D3062" s="94"/>
      <c r="E3062" s="96"/>
      <c r="F3062" s="93"/>
      <c r="G3062" s="1103"/>
      <c r="H3062" s="1098"/>
      <c r="I3062" s="94"/>
      <c r="J3062" s="114"/>
      <c r="K3062" s="97"/>
      <c r="L3062" s="1103"/>
      <c r="M3062" s="1099"/>
      <c r="N3062" s="113"/>
      <c r="O3062" s="114"/>
      <c r="P3062" s="97"/>
    </row>
    <row r="3063" spans="1:16">
      <c r="A3063" s="1136"/>
      <c r="B3063" s="1104"/>
      <c r="C3063" s="1096"/>
      <c r="D3063" s="94"/>
      <c r="E3063" s="96"/>
      <c r="F3063" s="97"/>
      <c r="G3063" s="1104"/>
      <c r="H3063" s="1098"/>
      <c r="I3063" s="94"/>
      <c r="J3063" s="96"/>
      <c r="K3063" s="97"/>
      <c r="L3063" s="1104"/>
      <c r="M3063" s="1099"/>
      <c r="N3063" s="113"/>
      <c r="O3063" s="114"/>
      <c r="P3063" s="97"/>
    </row>
    <row r="3064" spans="1:16" ht="17.25" thickBot="1">
      <c r="A3064" s="1136"/>
      <c r="B3064" s="1115"/>
      <c r="C3064" s="1096"/>
      <c r="D3064" s="94"/>
      <c r="E3064" s="96"/>
      <c r="F3064" s="93"/>
      <c r="G3064" s="1115"/>
      <c r="H3064" s="1098"/>
      <c r="I3064" s="94"/>
      <c r="J3064" s="114"/>
      <c r="K3064" s="97"/>
      <c r="L3064" s="1115"/>
      <c r="M3064" s="1099"/>
      <c r="N3064" s="94"/>
      <c r="O3064" s="114"/>
      <c r="P3064" s="97"/>
    </row>
    <row r="3065" spans="1:16">
      <c r="A3065" s="1136"/>
      <c r="B3065" s="1116" t="s">
        <v>129</v>
      </c>
      <c r="C3065" s="1096"/>
      <c r="D3065" s="94"/>
      <c r="E3065" s="96"/>
      <c r="F3065" s="93"/>
      <c r="G3065" s="1116" t="s">
        <v>129</v>
      </c>
      <c r="H3065" s="1098"/>
      <c r="I3065" s="94"/>
      <c r="J3065" s="114"/>
      <c r="K3065" s="97"/>
      <c r="L3065" s="1116" t="s">
        <v>129</v>
      </c>
      <c r="M3065" s="1099"/>
      <c r="N3065" s="113"/>
      <c r="O3065" s="114"/>
      <c r="P3065" s="97"/>
    </row>
    <row r="3066" spans="1:16" ht="17.25" thickBot="1">
      <c r="A3066" s="1136"/>
      <c r="B3066" s="1103"/>
      <c r="C3066" s="1096"/>
      <c r="D3066" s="94"/>
      <c r="E3066" s="96"/>
      <c r="F3066" s="93"/>
      <c r="G3066" s="1103"/>
      <c r="H3066" s="1098"/>
      <c r="I3066" s="94"/>
      <c r="J3066" s="114"/>
      <c r="K3066" s="97"/>
      <c r="L3066" s="1103"/>
      <c r="M3066" s="1099"/>
      <c r="N3066" s="94"/>
      <c r="O3066" s="114"/>
      <c r="P3066" s="97"/>
    </row>
    <row r="3067" spans="1:16">
      <c r="A3067" s="1136"/>
      <c r="B3067" s="106"/>
      <c r="C3067" s="1096"/>
      <c r="D3067" s="94"/>
      <c r="E3067" s="96"/>
      <c r="F3067" s="97"/>
      <c r="G3067" s="106"/>
      <c r="H3067" s="1098"/>
      <c r="I3067" s="94"/>
      <c r="J3067" s="96"/>
      <c r="K3067" s="112"/>
      <c r="L3067" s="106"/>
      <c r="M3067" s="1099"/>
      <c r="N3067" s="113"/>
      <c r="O3067" s="96"/>
      <c r="P3067" s="112"/>
    </row>
    <row r="3068" spans="1:16">
      <c r="A3068" s="1136"/>
      <c r="B3068" s="107"/>
      <c r="C3068" s="1096"/>
      <c r="D3068" s="94"/>
      <c r="E3068" s="96"/>
      <c r="F3068" s="93"/>
      <c r="G3068" s="107"/>
      <c r="H3068" s="1098"/>
      <c r="I3068" s="94"/>
      <c r="J3068" s="96"/>
      <c r="K3068" s="97"/>
      <c r="L3068" s="107"/>
      <c r="M3068" s="1099"/>
      <c r="N3068" s="113"/>
      <c r="O3068" s="114"/>
      <c r="P3068" s="97"/>
    </row>
    <row r="3069" spans="1:16">
      <c r="A3069" s="1136"/>
      <c r="B3069" s="109"/>
      <c r="C3069" s="1096"/>
      <c r="D3069" s="94"/>
      <c r="E3069" s="96"/>
      <c r="F3069" s="93"/>
      <c r="G3069" s="109"/>
      <c r="H3069" s="1098"/>
      <c r="I3069" s="113"/>
      <c r="J3069" s="114"/>
      <c r="K3069" s="97"/>
      <c r="L3069" s="109"/>
      <c r="M3069" s="1099"/>
      <c r="N3069" s="113"/>
      <c r="O3069" s="114"/>
      <c r="P3069" s="104"/>
    </row>
    <row r="3070" spans="1:16">
      <c r="A3070" s="1136"/>
      <c r="B3070" s="110"/>
      <c r="C3070" s="1096"/>
      <c r="D3070" s="94"/>
      <c r="E3070" s="96"/>
      <c r="F3070" s="93"/>
      <c r="G3070" s="110"/>
      <c r="H3070" s="1098"/>
      <c r="I3070" s="113"/>
      <c r="J3070" s="114"/>
      <c r="K3070" s="104"/>
      <c r="L3070" s="110"/>
      <c r="M3070" s="1099"/>
      <c r="N3070" s="111"/>
      <c r="O3070" s="96"/>
      <c r="P3070" s="97"/>
    </row>
    <row r="3071" spans="1:16">
      <c r="A3071" s="1136"/>
      <c r="B3071" s="109"/>
      <c r="C3071" s="1096"/>
      <c r="D3071" s="111"/>
      <c r="E3071" s="96"/>
      <c r="F3071" s="97"/>
      <c r="G3071" s="109"/>
      <c r="H3071" s="1098"/>
      <c r="I3071" s="111"/>
      <c r="J3071" s="96"/>
      <c r="K3071" s="112"/>
      <c r="L3071" s="109"/>
      <c r="M3071" s="1099"/>
      <c r="N3071" s="94"/>
      <c r="O3071" s="96"/>
      <c r="P3071" s="112"/>
    </row>
    <row r="3072" spans="1:16">
      <c r="A3072" s="1136"/>
      <c r="B3072" s="110"/>
      <c r="C3072" s="1096"/>
      <c r="D3072" s="94"/>
      <c r="E3072" s="96"/>
      <c r="F3072" s="108"/>
      <c r="G3072" s="110"/>
      <c r="H3072" s="1098"/>
      <c r="I3072" s="94"/>
      <c r="J3072" s="96"/>
      <c r="K3072" s="97"/>
      <c r="L3072" s="110"/>
      <c r="M3072" s="1099"/>
      <c r="N3072" s="113"/>
      <c r="O3072" s="114"/>
      <c r="P3072" s="97"/>
    </row>
    <row r="3073" spans="1:16">
      <c r="A3073" s="1136"/>
      <c r="B3073" s="109"/>
      <c r="C3073" s="1096"/>
      <c r="D3073" s="94"/>
      <c r="E3073" s="96"/>
      <c r="F3073" s="97"/>
      <c r="G3073" s="109"/>
      <c r="H3073" s="1098"/>
      <c r="I3073" s="113"/>
      <c r="J3073" s="114"/>
      <c r="K3073" s="97"/>
      <c r="L3073" s="109"/>
      <c r="M3073" s="1099"/>
      <c r="N3073" s="113"/>
      <c r="O3073" s="114"/>
      <c r="P3073" s="97"/>
    </row>
    <row r="3074" spans="1:16" ht="17.25" thickBot="1">
      <c r="A3074" s="1136"/>
      <c r="B3074" s="110"/>
      <c r="C3074" s="1097"/>
      <c r="D3074" s="115"/>
      <c r="E3074" s="116"/>
      <c r="F3074" s="117"/>
      <c r="G3074" s="110"/>
      <c r="H3074" s="1098"/>
      <c r="I3074" s="115"/>
      <c r="J3074" s="116"/>
      <c r="K3074" s="117"/>
      <c r="L3074" s="110"/>
      <c r="M3074" s="1099"/>
      <c r="N3074" s="115"/>
      <c r="O3074" s="116"/>
      <c r="P3074" s="117"/>
    </row>
    <row r="3075" spans="1:16">
      <c r="A3075" s="1094" t="str">
        <f>TEXT(A3029,"AAAA")</f>
        <v>星期六</v>
      </c>
      <c r="B3075" s="109"/>
      <c r="C3075" s="1095" t="s">
        <v>694</v>
      </c>
      <c r="D3075" s="118"/>
      <c r="E3075" s="119"/>
      <c r="F3075" s="97"/>
      <c r="G3075" s="109"/>
      <c r="H3075" s="1118" t="s">
        <v>130</v>
      </c>
      <c r="I3075" s="118"/>
      <c r="J3075" s="119"/>
      <c r="K3075" s="97"/>
      <c r="L3075" s="109"/>
      <c r="M3075" s="1120" t="s">
        <v>130</v>
      </c>
      <c r="N3075" s="118"/>
      <c r="O3075" s="119"/>
      <c r="P3075" s="97"/>
    </row>
    <row r="3076" spans="1:16">
      <c r="A3076" s="1094"/>
      <c r="B3076" s="110"/>
      <c r="C3076" s="1096"/>
      <c r="D3076" s="120"/>
      <c r="E3076" s="96"/>
      <c r="F3076" s="97"/>
      <c r="G3076" s="110"/>
      <c r="H3076" s="1098"/>
      <c r="I3076" s="94"/>
      <c r="J3076" s="96"/>
      <c r="K3076" s="97"/>
      <c r="L3076" s="110"/>
      <c r="M3076" s="1099"/>
      <c r="N3076" s="94"/>
      <c r="O3076" s="96"/>
      <c r="P3076" s="97"/>
    </row>
    <row r="3077" spans="1:16">
      <c r="A3077" s="1094"/>
      <c r="B3077" s="109"/>
      <c r="C3077" s="1096"/>
      <c r="D3077" s="120"/>
      <c r="E3077" s="96"/>
      <c r="F3077" s="97"/>
      <c r="G3077" s="109"/>
      <c r="H3077" s="1098"/>
      <c r="I3077" s="94"/>
      <c r="J3077" s="96"/>
      <c r="K3077" s="97"/>
      <c r="L3077" s="109"/>
      <c r="M3077" s="1099"/>
      <c r="N3077" s="94"/>
      <c r="O3077" s="96"/>
      <c r="P3077" s="97"/>
    </row>
    <row r="3078" spans="1:16">
      <c r="A3078" s="1094"/>
      <c r="B3078" s="110"/>
      <c r="C3078" s="1096"/>
      <c r="D3078" s="120"/>
      <c r="E3078" s="96"/>
      <c r="F3078" s="97"/>
      <c r="G3078" s="110"/>
      <c r="H3078" s="1098"/>
      <c r="I3078" s="94"/>
      <c r="J3078" s="96"/>
      <c r="K3078" s="97"/>
      <c r="L3078" s="110"/>
      <c r="M3078" s="1099"/>
      <c r="N3078" s="94"/>
      <c r="O3078" s="96"/>
      <c r="P3078" s="97"/>
    </row>
    <row r="3079" spans="1:16">
      <c r="A3079" s="1094"/>
      <c r="B3079" s="109"/>
      <c r="C3079" s="1096"/>
      <c r="D3079" s="120"/>
      <c r="E3079" s="96"/>
      <c r="F3079" s="97"/>
      <c r="G3079" s="109"/>
      <c r="H3079" s="1098"/>
      <c r="I3079" s="94"/>
      <c r="J3079" s="96"/>
      <c r="K3079" s="97"/>
      <c r="L3079" s="109"/>
      <c r="M3079" s="1099"/>
      <c r="N3079" s="94"/>
      <c r="O3079" s="96"/>
      <c r="P3079" s="97"/>
    </row>
    <row r="3080" spans="1:16">
      <c r="A3080" s="1094"/>
      <c r="B3080" s="110"/>
      <c r="C3080" s="1096"/>
      <c r="D3080" s="120"/>
      <c r="E3080" s="96"/>
      <c r="F3080" s="97"/>
      <c r="G3080" s="110"/>
      <c r="H3080" s="1098"/>
      <c r="I3080" s="94"/>
      <c r="J3080" s="96"/>
      <c r="K3080" s="97"/>
      <c r="L3080" s="110"/>
      <c r="M3080" s="1099"/>
      <c r="N3080" s="94"/>
      <c r="O3080" s="96"/>
      <c r="P3080" s="97"/>
    </row>
    <row r="3081" spans="1:16">
      <c r="A3081" s="1094"/>
      <c r="B3081" s="109"/>
      <c r="C3081" s="1096"/>
      <c r="D3081" s="120"/>
      <c r="E3081" s="96"/>
      <c r="F3081" s="97"/>
      <c r="G3081" s="109"/>
      <c r="H3081" s="1098"/>
      <c r="I3081" s="94"/>
      <c r="J3081" s="96"/>
      <c r="K3081" s="97"/>
      <c r="L3081" s="109"/>
      <c r="M3081" s="1099"/>
      <c r="N3081" s="94"/>
      <c r="O3081" s="96"/>
      <c r="P3081" s="97"/>
    </row>
    <row r="3082" spans="1:16">
      <c r="A3082" s="1094"/>
      <c r="B3082" s="110"/>
      <c r="C3082" s="1096"/>
      <c r="D3082" s="94"/>
      <c r="E3082" s="96"/>
      <c r="F3082" s="97"/>
      <c r="G3082" s="110"/>
      <c r="H3082" s="1098"/>
      <c r="I3082" s="94"/>
      <c r="J3082" s="96"/>
      <c r="K3082" s="97"/>
      <c r="L3082" s="110"/>
      <c r="M3082" s="1099"/>
      <c r="N3082" s="94"/>
      <c r="O3082" s="96"/>
      <c r="P3082" s="97"/>
    </row>
    <row r="3083" spans="1:16">
      <c r="A3083" s="1094"/>
      <c r="B3083" s="107"/>
      <c r="C3083" s="1096"/>
      <c r="D3083" s="113"/>
      <c r="E3083" s="114"/>
      <c r="F3083" s="104"/>
      <c r="G3083" s="107"/>
      <c r="H3083" s="1098"/>
      <c r="I3083" s="113"/>
      <c r="J3083" s="114"/>
      <c r="K3083" s="97"/>
      <c r="L3083" s="107"/>
      <c r="M3083" s="1099"/>
      <c r="N3083" s="113"/>
      <c r="O3083" s="114"/>
      <c r="P3083" s="97"/>
    </row>
    <row r="3084" spans="1:16" ht="17.25" thickBot="1">
      <c r="A3084" s="1094"/>
      <c r="B3084" s="107"/>
      <c r="C3084" s="1097"/>
      <c r="D3084" s="122" t="s">
        <v>132</v>
      </c>
      <c r="E3084" s="123" t="s">
        <v>133</v>
      </c>
      <c r="F3084" s="124"/>
      <c r="G3084" s="107"/>
      <c r="H3084" s="1127"/>
      <c r="I3084" s="122" t="s">
        <v>132</v>
      </c>
      <c r="J3084" s="123" t="s">
        <v>133</v>
      </c>
      <c r="K3084" s="97"/>
      <c r="L3084" s="107"/>
      <c r="M3084" s="1126"/>
      <c r="N3084" s="122" t="s">
        <v>132</v>
      </c>
      <c r="O3084" s="123" t="s">
        <v>133</v>
      </c>
      <c r="P3084" s="97"/>
    </row>
    <row r="3085" spans="1:16">
      <c r="A3085" s="105"/>
      <c r="B3085" s="109"/>
      <c r="C3085" s="1095" t="s">
        <v>695</v>
      </c>
      <c r="D3085" s="118"/>
      <c r="E3085" s="119"/>
      <c r="F3085" s="125"/>
      <c r="G3085" s="109"/>
      <c r="H3085" s="1118" t="s">
        <v>134</v>
      </c>
      <c r="I3085" s="118"/>
      <c r="J3085" s="119"/>
      <c r="K3085" s="125"/>
      <c r="L3085" s="109"/>
      <c r="M3085" s="1120" t="s">
        <v>134</v>
      </c>
      <c r="N3085" s="118"/>
      <c r="O3085" s="119"/>
      <c r="P3085" s="125"/>
    </row>
    <row r="3086" spans="1:16">
      <c r="A3086" s="105"/>
      <c r="B3086" s="110"/>
      <c r="C3086" s="1096"/>
      <c r="D3086" s="94"/>
      <c r="E3086" s="96"/>
      <c r="F3086" s="97"/>
      <c r="G3086" s="110"/>
      <c r="H3086" s="1098"/>
      <c r="I3086" s="94"/>
      <c r="J3086" s="96"/>
      <c r="K3086" s="97"/>
      <c r="L3086" s="110"/>
      <c r="M3086" s="1099"/>
      <c r="N3086" s="94"/>
      <c r="O3086" s="96"/>
      <c r="P3086" s="97"/>
    </row>
    <row r="3087" spans="1:16">
      <c r="A3087" s="105"/>
      <c r="B3087" s="126"/>
      <c r="C3087" s="1096"/>
      <c r="D3087" s="94"/>
      <c r="E3087" s="96"/>
      <c r="F3087" s="97"/>
      <c r="G3087" s="126"/>
      <c r="H3087" s="1098"/>
      <c r="I3087" s="94"/>
      <c r="J3087" s="96"/>
      <c r="K3087" s="97"/>
      <c r="L3087" s="126"/>
      <c r="M3087" s="1099"/>
      <c r="N3087" s="94"/>
      <c r="O3087" s="96"/>
      <c r="P3087" s="128"/>
    </row>
    <row r="3088" spans="1:16">
      <c r="A3088" s="105"/>
      <c r="B3088" s="107"/>
      <c r="C3088" s="1096"/>
      <c r="D3088" s="94"/>
      <c r="E3088" s="96"/>
      <c r="F3088" s="97"/>
      <c r="G3088" s="107"/>
      <c r="H3088" s="1098"/>
      <c r="I3088" s="94"/>
      <c r="J3088" s="96"/>
      <c r="K3088" s="97"/>
      <c r="L3088" s="107"/>
      <c r="M3088" s="1099"/>
      <c r="N3088" s="94"/>
      <c r="O3088" s="96"/>
      <c r="P3088" s="216"/>
    </row>
    <row r="3089" spans="1:16">
      <c r="A3089" s="105"/>
      <c r="B3089" s="109"/>
      <c r="C3089" s="1096"/>
      <c r="D3089" s="94"/>
      <c r="E3089" s="96"/>
      <c r="F3089" s="97"/>
      <c r="G3089" s="109"/>
      <c r="H3089" s="1098"/>
      <c r="I3089" s="94"/>
      <c r="J3089" s="96"/>
      <c r="K3089" s="97"/>
      <c r="L3089" s="109"/>
      <c r="M3089" s="1099"/>
      <c r="N3089" s="94"/>
      <c r="O3089" s="96"/>
      <c r="P3089" s="97"/>
    </row>
    <row r="3090" spans="1:16">
      <c r="A3090" s="105"/>
      <c r="B3090" s="110"/>
      <c r="C3090" s="1096"/>
      <c r="D3090" s="94"/>
      <c r="E3090" s="96"/>
      <c r="F3090" s="127"/>
      <c r="G3090" s="110"/>
      <c r="H3090" s="1098"/>
      <c r="I3090" s="94"/>
      <c r="J3090" s="96"/>
      <c r="K3090" s="127"/>
      <c r="L3090" s="110"/>
      <c r="M3090" s="1099"/>
      <c r="N3090" s="94"/>
      <c r="O3090" s="96"/>
      <c r="P3090" s="127"/>
    </row>
    <row r="3091" spans="1:16">
      <c r="A3091" s="105"/>
      <c r="B3091" s="109"/>
      <c r="C3091" s="1096"/>
      <c r="D3091" s="94"/>
      <c r="E3091" s="96"/>
      <c r="F3091" s="128"/>
      <c r="G3091" s="109"/>
      <c r="H3091" s="1098"/>
      <c r="I3091" s="94"/>
      <c r="J3091" s="96"/>
      <c r="K3091" s="128"/>
      <c r="L3091" s="109"/>
      <c r="M3091" s="1099"/>
      <c r="N3091" s="94"/>
      <c r="O3091" s="96"/>
      <c r="P3091" s="128"/>
    </row>
    <row r="3092" spans="1:16">
      <c r="A3092" s="105"/>
      <c r="B3092" s="110"/>
      <c r="C3092" s="1096"/>
      <c r="D3092" s="217"/>
      <c r="E3092" s="114"/>
      <c r="F3092" s="216"/>
      <c r="G3092" s="110"/>
      <c r="H3092" s="1098"/>
      <c r="I3092" s="113"/>
      <c r="J3092" s="114"/>
      <c r="K3092" s="216"/>
      <c r="L3092" s="110"/>
      <c r="M3092" s="1099"/>
      <c r="N3092" s="113"/>
      <c r="O3092" s="114"/>
      <c r="P3092" s="216"/>
    </row>
    <row r="3093" spans="1:16">
      <c r="A3093" s="105"/>
      <c r="B3093" s="109"/>
      <c r="C3093" s="1096"/>
      <c r="D3093" s="217"/>
      <c r="E3093" s="114"/>
      <c r="F3093" s="216"/>
      <c r="G3093" s="109"/>
      <c r="H3093" s="1098"/>
      <c r="I3093" s="113"/>
      <c r="J3093" s="114"/>
      <c r="K3093" s="216"/>
      <c r="L3093" s="109"/>
      <c r="M3093" s="1099"/>
      <c r="N3093" s="113"/>
      <c r="O3093" s="114"/>
      <c r="P3093" s="216"/>
    </row>
    <row r="3094" spans="1:16" ht="17.25" thickBot="1">
      <c r="A3094" s="105"/>
      <c r="B3094" s="110"/>
      <c r="C3094" s="1097"/>
      <c r="D3094" s="129"/>
      <c r="E3094" s="130"/>
      <c r="F3094" s="104"/>
      <c r="G3094" s="110"/>
      <c r="H3094" s="1127"/>
      <c r="I3094" s="113"/>
      <c r="J3094" s="130"/>
      <c r="K3094" s="104"/>
      <c r="L3094" s="110"/>
      <c r="M3094" s="1126"/>
      <c r="N3094" s="113"/>
      <c r="O3094" s="131"/>
      <c r="P3094" s="127"/>
    </row>
    <row r="3095" spans="1:16">
      <c r="A3095" s="132"/>
      <c r="B3095" s="109"/>
      <c r="C3095" s="1095" t="s">
        <v>696</v>
      </c>
      <c r="D3095" s="118" t="s">
        <v>136</v>
      </c>
      <c r="E3095" s="133" t="s">
        <v>137</v>
      </c>
      <c r="F3095" s="125"/>
      <c r="G3095" s="109"/>
      <c r="H3095" s="1118" t="s">
        <v>135</v>
      </c>
      <c r="I3095" s="118" t="s">
        <v>136</v>
      </c>
      <c r="J3095" s="133" t="s">
        <v>137</v>
      </c>
      <c r="K3095" s="125"/>
      <c r="L3095" s="109"/>
      <c r="M3095" s="1120" t="s">
        <v>135</v>
      </c>
      <c r="N3095" s="118" t="s">
        <v>136</v>
      </c>
      <c r="O3095" s="133" t="s">
        <v>137</v>
      </c>
      <c r="P3095" s="125"/>
    </row>
    <row r="3096" spans="1:16">
      <c r="A3096" s="132"/>
      <c r="B3096" s="110"/>
      <c r="C3096" s="1096"/>
      <c r="D3096" s="94" t="s">
        <v>141</v>
      </c>
      <c r="E3096" s="96" t="s">
        <v>142</v>
      </c>
      <c r="F3096" s="134"/>
      <c r="G3096" s="110"/>
      <c r="H3096" s="1098"/>
      <c r="I3096" s="94" t="s">
        <v>141</v>
      </c>
      <c r="J3096" s="96" t="s">
        <v>142</v>
      </c>
      <c r="K3096" s="134"/>
      <c r="L3096" s="110"/>
      <c r="M3096" s="1099"/>
      <c r="N3096" s="94" t="s">
        <v>141</v>
      </c>
      <c r="O3096" s="96" t="s">
        <v>142</v>
      </c>
      <c r="P3096" s="134"/>
    </row>
    <row r="3097" spans="1:16">
      <c r="A3097" s="132"/>
      <c r="B3097" s="135"/>
      <c r="C3097" s="1096"/>
      <c r="D3097" s="94" t="s">
        <v>145</v>
      </c>
      <c r="E3097" s="96" t="s">
        <v>146</v>
      </c>
      <c r="F3097" s="97"/>
      <c r="G3097" s="135"/>
      <c r="H3097" s="1098"/>
      <c r="I3097" s="94" t="s">
        <v>145</v>
      </c>
      <c r="J3097" s="96" t="s">
        <v>146</v>
      </c>
      <c r="K3097" s="97"/>
      <c r="L3097" s="135"/>
      <c r="M3097" s="1099"/>
      <c r="N3097" s="94" t="s">
        <v>145</v>
      </c>
      <c r="O3097" s="96" t="s">
        <v>146</v>
      </c>
      <c r="P3097" s="97"/>
    </row>
    <row r="3098" spans="1:16">
      <c r="A3098" s="132"/>
      <c r="B3098" s="110"/>
      <c r="C3098" s="1096"/>
      <c r="D3098" s="94" t="s">
        <v>147</v>
      </c>
      <c r="E3098" s="96" t="s">
        <v>148</v>
      </c>
      <c r="F3098" s="104"/>
      <c r="G3098" s="110"/>
      <c r="H3098" s="1098"/>
      <c r="I3098" s="94" t="s">
        <v>147</v>
      </c>
      <c r="J3098" s="96" t="s">
        <v>148</v>
      </c>
      <c r="K3098" s="104"/>
      <c r="L3098" s="110"/>
      <c r="M3098" s="1099"/>
      <c r="N3098" s="94" t="s">
        <v>147</v>
      </c>
      <c r="O3098" s="96" t="s">
        <v>148</v>
      </c>
      <c r="P3098" s="104"/>
    </row>
    <row r="3099" spans="1:16">
      <c r="A3099" s="132"/>
      <c r="B3099" s="135"/>
      <c r="C3099" s="1096"/>
      <c r="D3099" s="94"/>
      <c r="E3099" s="114"/>
      <c r="F3099" s="136"/>
      <c r="G3099" s="135"/>
      <c r="H3099" s="1098"/>
      <c r="I3099" s="94"/>
      <c r="J3099" s="114"/>
      <c r="K3099" s="136"/>
      <c r="L3099" s="135"/>
      <c r="M3099" s="1099"/>
      <c r="N3099" s="94"/>
      <c r="O3099" s="114"/>
      <c r="P3099" s="136"/>
    </row>
    <row r="3100" spans="1:16">
      <c r="A3100" s="132"/>
      <c r="B3100" s="110"/>
      <c r="C3100" s="1096"/>
      <c r="D3100" s="94"/>
      <c r="E3100" s="96"/>
      <c r="F3100" s="97"/>
      <c r="G3100" s="110"/>
      <c r="H3100" s="1098"/>
      <c r="I3100" s="94"/>
      <c r="J3100" s="96"/>
      <c r="K3100" s="97"/>
      <c r="L3100" s="110"/>
      <c r="M3100" s="1099"/>
      <c r="N3100" s="94"/>
      <c r="O3100" s="96"/>
      <c r="P3100" s="97"/>
    </row>
    <row r="3101" spans="1:16">
      <c r="A3101" s="132"/>
      <c r="B3101" s="135"/>
      <c r="C3101" s="1096"/>
      <c r="D3101" s="94"/>
      <c r="E3101" s="114"/>
      <c r="F3101" s="136"/>
      <c r="G3101" s="135"/>
      <c r="H3101" s="1098"/>
      <c r="I3101" s="94"/>
      <c r="J3101" s="114"/>
      <c r="K3101" s="136"/>
      <c r="L3101" s="135"/>
      <c r="M3101" s="1099"/>
      <c r="N3101" s="94"/>
      <c r="O3101" s="114"/>
      <c r="P3101" s="136"/>
    </row>
    <row r="3102" spans="1:16">
      <c r="A3102" s="132"/>
      <c r="B3102" s="110"/>
      <c r="C3102" s="1096"/>
      <c r="D3102" s="94"/>
      <c r="E3102" s="96"/>
      <c r="F3102" s="97"/>
      <c r="G3102" s="110"/>
      <c r="H3102" s="1098"/>
      <c r="I3102" s="94"/>
      <c r="J3102" s="96"/>
      <c r="K3102" s="97"/>
      <c r="L3102" s="110"/>
      <c r="M3102" s="1099"/>
      <c r="N3102" s="94"/>
      <c r="O3102" s="96"/>
      <c r="P3102" s="97"/>
    </row>
    <row r="3103" spans="1:16">
      <c r="A3103" s="132"/>
      <c r="B3103" s="135"/>
      <c r="C3103" s="1096"/>
      <c r="D3103" s="94"/>
      <c r="E3103" s="96"/>
      <c r="F3103" s="97"/>
      <c r="G3103" s="135"/>
      <c r="H3103" s="1098"/>
      <c r="I3103" s="94"/>
      <c r="J3103" s="96"/>
      <c r="K3103" s="97"/>
      <c r="L3103" s="135"/>
      <c r="M3103" s="1099"/>
      <c r="N3103" s="94"/>
      <c r="O3103" s="96"/>
      <c r="P3103" s="97"/>
    </row>
    <row r="3104" spans="1:16" ht="17.25" thickBot="1">
      <c r="A3104" s="132"/>
      <c r="B3104" s="110"/>
      <c r="C3104" s="1097"/>
      <c r="D3104" s="115"/>
      <c r="E3104" s="116"/>
      <c r="F3104" s="117"/>
      <c r="G3104" s="110"/>
      <c r="H3104" s="1127"/>
      <c r="I3104" s="115"/>
      <c r="J3104" s="130"/>
      <c r="K3104" s="104"/>
      <c r="L3104" s="110"/>
      <c r="M3104" s="1126"/>
      <c r="N3104" s="115"/>
      <c r="O3104" s="130"/>
      <c r="P3104" s="104"/>
    </row>
    <row r="3105" spans="1:16">
      <c r="A3105" s="132"/>
      <c r="B3105" s="135"/>
      <c r="C3105" s="1095" t="s">
        <v>697</v>
      </c>
      <c r="D3105" s="137" t="s">
        <v>150</v>
      </c>
      <c r="E3105" s="138"/>
      <c r="F3105" s="139" t="s">
        <v>151</v>
      </c>
      <c r="G3105" s="135"/>
      <c r="H3105" s="1118" t="s">
        <v>149</v>
      </c>
      <c r="I3105" s="137" t="s">
        <v>150</v>
      </c>
      <c r="J3105" s="138"/>
      <c r="K3105" s="139" t="s">
        <v>151</v>
      </c>
      <c r="L3105" s="135"/>
      <c r="M3105" s="1120" t="s">
        <v>149</v>
      </c>
      <c r="N3105" s="137" t="s">
        <v>150</v>
      </c>
      <c r="O3105" s="138"/>
      <c r="P3105" s="139" t="s">
        <v>151</v>
      </c>
    </row>
    <row r="3106" spans="1:16">
      <c r="A3106" s="132"/>
      <c r="B3106" s="110"/>
      <c r="C3106" s="1096"/>
      <c r="D3106" s="120"/>
      <c r="E3106" s="121"/>
      <c r="F3106" s="140"/>
      <c r="G3106" s="110"/>
      <c r="H3106" s="1098"/>
      <c r="I3106" s="94"/>
      <c r="J3106" s="96"/>
      <c r="K3106" s="97"/>
      <c r="L3106" s="110"/>
      <c r="M3106" s="1099"/>
      <c r="N3106" s="94"/>
      <c r="O3106" s="96"/>
      <c r="P3106" s="97"/>
    </row>
    <row r="3107" spans="1:16">
      <c r="A3107" s="132"/>
      <c r="B3107" s="135"/>
      <c r="C3107" s="1096"/>
      <c r="D3107" s="94"/>
      <c r="E3107" s="96"/>
      <c r="F3107" s="97"/>
      <c r="G3107" s="135"/>
      <c r="H3107" s="1098"/>
      <c r="I3107" s="94"/>
      <c r="J3107" s="96"/>
      <c r="K3107" s="97"/>
      <c r="L3107" s="135"/>
      <c r="M3107" s="1099"/>
      <c r="N3107" s="94"/>
      <c r="O3107" s="96"/>
      <c r="P3107" s="97"/>
    </row>
    <row r="3108" spans="1:16">
      <c r="A3108" s="132"/>
      <c r="B3108" s="110"/>
      <c r="C3108" s="1096"/>
      <c r="D3108" s="113"/>
      <c r="E3108" s="114"/>
      <c r="F3108" s="104"/>
      <c r="G3108" s="110"/>
      <c r="H3108" s="1098"/>
      <c r="I3108" s="113"/>
      <c r="J3108" s="114"/>
      <c r="K3108" s="104"/>
      <c r="L3108" s="110"/>
      <c r="M3108" s="1099"/>
      <c r="N3108" s="113"/>
      <c r="O3108" s="114"/>
      <c r="P3108" s="104"/>
    </row>
    <row r="3109" spans="1:16">
      <c r="A3109" s="1122"/>
      <c r="B3109" s="135"/>
      <c r="C3109" s="1096"/>
      <c r="D3109" s="94"/>
      <c r="E3109" s="96"/>
      <c r="F3109" s="97"/>
      <c r="G3109" s="135"/>
      <c r="H3109" s="1098"/>
      <c r="I3109" s="94"/>
      <c r="J3109" s="96"/>
      <c r="K3109" s="97"/>
      <c r="L3109" s="135"/>
      <c r="M3109" s="1099"/>
      <c r="N3109" s="94"/>
      <c r="O3109" s="96"/>
      <c r="P3109" s="97"/>
    </row>
    <row r="3110" spans="1:16">
      <c r="A3110" s="1122"/>
      <c r="B3110" s="110"/>
      <c r="C3110" s="1096"/>
      <c r="D3110" s="94"/>
      <c r="E3110" s="96"/>
      <c r="F3110" s="97"/>
      <c r="G3110" s="110"/>
      <c r="H3110" s="1098"/>
      <c r="I3110" s="94"/>
      <c r="J3110" s="96"/>
      <c r="K3110" s="97"/>
      <c r="L3110" s="110"/>
      <c r="M3110" s="1099"/>
      <c r="N3110" s="94"/>
      <c r="O3110" s="96"/>
      <c r="P3110" s="97"/>
    </row>
    <row r="3111" spans="1:16">
      <c r="A3111" s="1122"/>
      <c r="B3111" s="135"/>
      <c r="C3111" s="1096"/>
      <c r="D3111" s="113"/>
      <c r="E3111" s="114"/>
      <c r="F3111" s="104"/>
      <c r="G3111" s="135"/>
      <c r="H3111" s="1098"/>
      <c r="I3111" s="113"/>
      <c r="J3111" s="114"/>
      <c r="K3111" s="104"/>
      <c r="L3111" s="135"/>
      <c r="M3111" s="1099"/>
      <c r="N3111" s="113"/>
      <c r="O3111" s="114"/>
      <c r="P3111" s="104"/>
    </row>
    <row r="3112" spans="1:16" ht="17.25" thickBot="1">
      <c r="A3112" s="1123"/>
      <c r="B3112" s="141"/>
      <c r="C3112" s="1117"/>
      <c r="D3112" s="142"/>
      <c r="E3112" s="143"/>
      <c r="F3112" s="144"/>
      <c r="G3112" s="141"/>
      <c r="H3112" s="1119"/>
      <c r="I3112" s="142"/>
      <c r="J3112" s="143"/>
      <c r="K3112" s="144"/>
      <c r="L3112" s="141"/>
      <c r="M3112" s="1121"/>
      <c r="N3112" s="142"/>
      <c r="O3112" s="143"/>
      <c r="P3112" s="144"/>
    </row>
    <row r="3113" spans="1:16" s="146" customFormat="1" ht="27" customHeight="1" thickTop="1" thickBot="1">
      <c r="A3113" s="145"/>
      <c r="B3113" s="1124" t="s">
        <v>152</v>
      </c>
      <c r="C3113" s="1124"/>
      <c r="D3113" s="1124"/>
      <c r="E3113" s="1124"/>
      <c r="F3113" s="1124"/>
      <c r="G3113" s="1125" t="s">
        <v>153</v>
      </c>
      <c r="H3113" s="1125"/>
      <c r="I3113" s="1125"/>
      <c r="J3113" s="1125"/>
      <c r="K3113" s="1125"/>
      <c r="L3113" s="1125"/>
      <c r="M3113" s="1125"/>
      <c r="N3113" s="1128" t="s">
        <v>154</v>
      </c>
      <c r="O3113" s="1128"/>
      <c r="P3113" s="1128"/>
    </row>
    <row r="3114" spans="1:16" s="159" customFormat="1" ht="21.75" customHeight="1" thickTop="1" thickBot="1">
      <c r="A3114" s="147" t="s">
        <v>0</v>
      </c>
      <c r="B3114" s="148"/>
      <c r="C3114" s="149" t="s">
        <v>155</v>
      </c>
      <c r="D3114" s="150" t="s">
        <v>156</v>
      </c>
      <c r="E3114" s="151" t="s">
        <v>157</v>
      </c>
      <c r="F3114" s="152" t="s">
        <v>158</v>
      </c>
      <c r="G3114" s="153" t="s">
        <v>159</v>
      </c>
      <c r="H3114" s="154" t="s">
        <v>150</v>
      </c>
      <c r="I3114" s="155" t="s">
        <v>156</v>
      </c>
      <c r="J3114" s="155" t="s">
        <v>157</v>
      </c>
      <c r="K3114" s="155" t="s">
        <v>158</v>
      </c>
      <c r="L3114" s="154" t="s">
        <v>160</v>
      </c>
      <c r="M3114" s="156" t="s">
        <v>161</v>
      </c>
      <c r="N3114" s="157" t="s">
        <v>155</v>
      </c>
      <c r="O3114" s="151" t="s">
        <v>157</v>
      </c>
      <c r="P3114" s="158" t="s">
        <v>158</v>
      </c>
    </row>
    <row r="3115" spans="1:16" s="172" customFormat="1" ht="17.25" thickTop="1">
      <c r="A3115" s="1137">
        <f>A3029</f>
        <v>46172</v>
      </c>
      <c r="B3115" s="1132" t="s">
        <v>698</v>
      </c>
      <c r="C3115" s="160" t="s">
        <v>879</v>
      </c>
      <c r="D3115" s="161" t="s">
        <v>1013</v>
      </c>
      <c r="E3115" s="162" t="s">
        <v>137</v>
      </c>
      <c r="F3115" s="163" t="s">
        <v>1874</v>
      </c>
      <c r="G3115" s="164"/>
      <c r="H3115" s="165"/>
      <c r="I3115" s="166"/>
      <c r="J3115" s="166"/>
      <c r="K3115" s="167"/>
      <c r="L3115" s="168"/>
      <c r="M3115" s="169"/>
      <c r="N3115" s="170"/>
      <c r="O3115" s="166"/>
      <c r="P3115" s="171"/>
    </row>
    <row r="3116" spans="1:16" s="172" customFormat="1">
      <c r="A3116" s="1138"/>
      <c r="B3116" s="1133"/>
      <c r="C3116" s="173"/>
      <c r="D3116" s="174"/>
      <c r="E3116" s="175"/>
      <c r="F3116" s="176"/>
      <c r="G3116" s="173"/>
      <c r="H3116" s="177"/>
      <c r="I3116" s="175"/>
      <c r="J3116" s="175"/>
      <c r="K3116" s="178"/>
      <c r="L3116" s="179"/>
      <c r="M3116" s="180"/>
      <c r="N3116" s="181"/>
      <c r="O3116" s="175"/>
      <c r="P3116" s="182"/>
    </row>
    <row r="3117" spans="1:16" s="172" customFormat="1">
      <c r="A3117" s="1138"/>
      <c r="B3117" s="1133"/>
      <c r="C3117" s="173"/>
      <c r="D3117" s="174"/>
      <c r="E3117" s="175"/>
      <c r="F3117" s="176"/>
      <c r="G3117" s="173"/>
      <c r="H3117" s="183"/>
      <c r="I3117" s="175"/>
      <c r="J3117" s="175"/>
      <c r="K3117" s="178"/>
      <c r="L3117" s="184"/>
      <c r="M3117" s="180"/>
      <c r="N3117" s="181"/>
      <c r="O3117" s="175"/>
      <c r="P3117" s="182"/>
    </row>
    <row r="3118" spans="1:16" s="172" customFormat="1">
      <c r="A3118" s="1138"/>
      <c r="B3118" s="1133"/>
      <c r="C3118" s="173"/>
      <c r="D3118" s="218"/>
      <c r="E3118" s="175"/>
      <c r="F3118" s="176"/>
      <c r="G3118" s="173"/>
      <c r="H3118" s="183"/>
      <c r="I3118" s="175"/>
      <c r="J3118" s="175"/>
      <c r="K3118" s="187"/>
      <c r="L3118" s="184"/>
      <c r="M3118" s="180"/>
      <c r="N3118" s="181"/>
      <c r="O3118" s="175"/>
      <c r="P3118" s="182"/>
    </row>
    <row r="3119" spans="1:16" s="172" customFormat="1">
      <c r="A3119" s="1138"/>
      <c r="B3119" s="1133"/>
      <c r="C3119" s="173"/>
      <c r="D3119" s="185"/>
      <c r="E3119" s="175"/>
      <c r="F3119" s="182"/>
      <c r="G3119" s="173"/>
      <c r="H3119" s="186"/>
      <c r="I3119" s="175"/>
      <c r="J3119" s="175"/>
      <c r="K3119" s="187"/>
      <c r="L3119" s="184"/>
      <c r="M3119" s="180"/>
      <c r="N3119" s="181"/>
      <c r="O3119" s="175"/>
      <c r="P3119" s="182"/>
    </row>
    <row r="3120" spans="1:16" s="172" customFormat="1">
      <c r="A3120" s="1138"/>
      <c r="B3120" s="1133"/>
      <c r="C3120" s="173"/>
      <c r="D3120" s="174"/>
      <c r="E3120" s="175"/>
      <c r="F3120" s="188"/>
      <c r="G3120" s="198"/>
      <c r="H3120" s="183"/>
      <c r="I3120" s="191"/>
      <c r="J3120" s="175"/>
      <c r="K3120" s="178"/>
      <c r="L3120" s="189"/>
      <c r="M3120" s="190"/>
      <c r="N3120" s="181"/>
      <c r="O3120" s="175"/>
      <c r="P3120" s="182"/>
    </row>
    <row r="3121" spans="1:16" s="172" customFormat="1">
      <c r="A3121" s="1138"/>
      <c r="B3121" s="1133"/>
      <c r="C3121" s="173"/>
      <c r="D3121" s="174"/>
      <c r="E3121" s="175"/>
      <c r="F3121" s="182"/>
      <c r="G3121" s="173"/>
      <c r="H3121" s="183"/>
      <c r="I3121" s="191"/>
      <c r="J3121" s="175"/>
      <c r="K3121" s="178"/>
      <c r="L3121" s="184"/>
      <c r="M3121" s="180"/>
      <c r="N3121" s="181"/>
      <c r="O3121" s="175"/>
      <c r="P3121" s="182"/>
    </row>
    <row r="3122" spans="1:16" s="172" customFormat="1">
      <c r="A3122" s="1138"/>
      <c r="B3122" s="1133"/>
      <c r="C3122" s="173"/>
      <c r="D3122" s="174"/>
      <c r="E3122" s="175"/>
      <c r="F3122" s="182"/>
      <c r="G3122" s="219"/>
      <c r="H3122" s="183"/>
      <c r="I3122" s="175"/>
      <c r="J3122" s="175"/>
      <c r="K3122" s="178"/>
      <c r="L3122" s="184"/>
      <c r="M3122" s="180"/>
      <c r="N3122" s="181"/>
      <c r="O3122" s="175"/>
      <c r="P3122" s="182"/>
    </row>
    <row r="3123" spans="1:16" s="172" customFormat="1">
      <c r="A3123" s="1138"/>
      <c r="B3123" s="1133"/>
      <c r="C3123" s="173"/>
      <c r="D3123" s="174"/>
      <c r="E3123" s="175"/>
      <c r="F3123" s="188"/>
      <c r="G3123" s="173"/>
      <c r="H3123" s="183"/>
      <c r="I3123" s="191"/>
      <c r="J3123" s="175"/>
      <c r="K3123" s="178"/>
      <c r="L3123" s="184"/>
      <c r="M3123" s="180"/>
      <c r="N3123" s="181"/>
      <c r="O3123" s="175"/>
      <c r="P3123" s="182"/>
    </row>
    <row r="3124" spans="1:16" s="172" customFormat="1">
      <c r="A3124" s="1138"/>
      <c r="B3124" s="1133"/>
      <c r="C3124" s="173"/>
      <c r="D3124" s="174"/>
      <c r="E3124" s="175"/>
      <c r="F3124" s="182"/>
      <c r="G3124" s="173"/>
      <c r="H3124" s="183"/>
      <c r="I3124" s="191"/>
      <c r="J3124" s="175"/>
      <c r="K3124" s="178"/>
      <c r="L3124" s="184"/>
      <c r="M3124" s="180"/>
      <c r="N3124" s="181"/>
      <c r="O3124" s="175"/>
      <c r="P3124" s="182"/>
    </row>
    <row r="3125" spans="1:16" s="172" customFormat="1">
      <c r="A3125" s="1138"/>
      <c r="B3125" s="1133"/>
      <c r="C3125" s="192"/>
      <c r="D3125" s="193"/>
      <c r="E3125" s="194"/>
      <c r="F3125" s="195"/>
      <c r="G3125" s="173"/>
      <c r="H3125" s="177"/>
      <c r="I3125" s="175"/>
      <c r="J3125" s="175"/>
      <c r="K3125" s="178"/>
      <c r="L3125" s="184"/>
      <c r="M3125" s="180"/>
      <c r="N3125" s="196"/>
      <c r="O3125" s="194"/>
      <c r="P3125" s="195"/>
    </row>
    <row r="3126" spans="1:16" s="172" customFormat="1">
      <c r="A3126" s="1138"/>
      <c r="B3126" s="1133"/>
      <c r="C3126" s="192"/>
      <c r="D3126" s="193"/>
      <c r="E3126" s="194"/>
      <c r="F3126" s="195"/>
      <c r="G3126" s="198"/>
      <c r="H3126" s="183"/>
      <c r="I3126" s="191"/>
      <c r="J3126" s="175"/>
      <c r="K3126" s="178"/>
      <c r="L3126" s="184"/>
      <c r="M3126" s="180"/>
      <c r="N3126" s="196"/>
      <c r="O3126" s="194"/>
      <c r="P3126" s="195"/>
    </row>
    <row r="3127" spans="1:16" s="172" customFormat="1">
      <c r="A3127" s="1138"/>
      <c r="B3127" s="1133"/>
      <c r="C3127" s="192"/>
      <c r="D3127" s="193"/>
      <c r="E3127" s="194"/>
      <c r="F3127" s="195"/>
      <c r="G3127" s="173"/>
      <c r="H3127" s="199"/>
      <c r="I3127" s="191"/>
      <c r="J3127" s="200"/>
      <c r="K3127" s="197"/>
      <c r="L3127" s="184"/>
      <c r="M3127" s="180"/>
      <c r="N3127" s="196"/>
      <c r="O3127" s="194"/>
      <c r="P3127" s="195"/>
    </row>
    <row r="3128" spans="1:16" s="172" customFormat="1">
      <c r="A3128" s="1138"/>
      <c r="B3128" s="1133"/>
      <c r="C3128" s="192"/>
      <c r="D3128" s="193"/>
      <c r="E3128" s="194"/>
      <c r="F3128" s="195"/>
      <c r="G3128" s="173"/>
      <c r="H3128" s="201"/>
      <c r="I3128" s="175"/>
      <c r="J3128" s="175"/>
      <c r="K3128" s="178"/>
      <c r="L3128" s="184"/>
      <c r="M3128" s="180"/>
      <c r="N3128" s="196"/>
      <c r="O3128" s="194"/>
      <c r="P3128" s="195"/>
    </row>
    <row r="3129" spans="1:16" s="172" customFormat="1">
      <c r="A3129" s="1138"/>
      <c r="B3129" s="1133"/>
      <c r="C3129" s="192"/>
      <c r="D3129" s="193"/>
      <c r="E3129" s="194"/>
      <c r="F3129" s="195"/>
      <c r="G3129" s="198"/>
      <c r="H3129" s="183"/>
      <c r="I3129" s="200"/>
      <c r="J3129" s="200"/>
      <c r="K3129" s="197"/>
      <c r="L3129" s="184"/>
      <c r="M3129" s="180"/>
      <c r="N3129" s="196"/>
      <c r="O3129" s="194"/>
      <c r="P3129" s="195"/>
    </row>
    <row r="3130" spans="1:16" s="172" customFormat="1">
      <c r="A3130" s="1138"/>
      <c r="B3130" s="1133"/>
      <c r="C3130" s="192"/>
      <c r="D3130" s="193"/>
      <c r="E3130" s="194"/>
      <c r="F3130" s="195"/>
      <c r="G3130" s="173"/>
      <c r="H3130" s="183"/>
      <c r="I3130" s="200"/>
      <c r="J3130" s="200"/>
      <c r="K3130" s="197"/>
      <c r="L3130" s="179"/>
      <c r="M3130" s="180"/>
      <c r="N3130" s="196"/>
      <c r="O3130" s="194"/>
      <c r="P3130" s="195"/>
    </row>
    <row r="3131" spans="1:16" s="172" customFormat="1">
      <c r="A3131" s="1138"/>
      <c r="B3131" s="1133"/>
      <c r="C3131" s="192"/>
      <c r="D3131" s="193"/>
      <c r="E3131" s="194"/>
      <c r="F3131" s="195"/>
      <c r="G3131" s="192"/>
      <c r="H3131" s="201"/>
      <c r="I3131" s="202"/>
      <c r="J3131" s="202"/>
      <c r="K3131" s="203"/>
      <c r="L3131" s="204"/>
      <c r="M3131" s="190"/>
      <c r="N3131" s="196"/>
      <c r="O3131" s="194"/>
      <c r="P3131" s="195"/>
    </row>
    <row r="3132" spans="1:16" s="172" customFormat="1">
      <c r="A3132" s="1138"/>
      <c r="B3132" s="1133"/>
      <c r="C3132" s="192"/>
      <c r="D3132" s="193"/>
      <c r="E3132" s="194"/>
      <c r="F3132" s="195"/>
      <c r="G3132" s="192"/>
      <c r="H3132" s="201"/>
      <c r="I3132" s="202"/>
      <c r="J3132" s="202"/>
      <c r="K3132" s="203"/>
      <c r="L3132" s="204"/>
      <c r="M3132" s="190"/>
      <c r="N3132" s="196"/>
      <c r="O3132" s="194"/>
      <c r="P3132" s="195"/>
    </row>
    <row r="3133" spans="1:16" s="172" customFormat="1">
      <c r="A3133" s="1138"/>
      <c r="B3133" s="1133"/>
      <c r="C3133" s="192"/>
      <c r="D3133" s="193"/>
      <c r="E3133" s="194"/>
      <c r="F3133" s="195"/>
      <c r="G3133" s="192"/>
      <c r="H3133" s="201"/>
      <c r="I3133" s="202"/>
      <c r="J3133" s="202"/>
      <c r="K3133" s="203"/>
      <c r="L3133" s="204"/>
      <c r="M3133" s="190"/>
      <c r="N3133" s="196"/>
      <c r="O3133" s="194"/>
      <c r="P3133" s="195"/>
    </row>
    <row r="3134" spans="1:16" s="172" customFormat="1" ht="17.25" thickBot="1">
      <c r="A3134" s="1139"/>
      <c r="B3134" s="1134"/>
      <c r="C3134" s="205"/>
      <c r="D3134" s="206"/>
      <c r="E3134" s="207"/>
      <c r="F3134" s="208"/>
      <c r="G3134" s="209"/>
      <c r="H3134" s="210"/>
      <c r="I3134" s="211"/>
      <c r="J3134" s="211"/>
      <c r="K3134" s="212"/>
      <c r="L3134" s="213"/>
      <c r="M3134" s="214"/>
      <c r="N3134" s="215"/>
      <c r="O3134" s="207"/>
      <c r="P3134" s="208"/>
    </row>
    <row r="3135" spans="1:16" s="71" customFormat="1" ht="18" customHeight="1" thickTop="1" thickBot="1">
      <c r="A3135" s="1135">
        <f>A3029+1</f>
        <v>46173</v>
      </c>
      <c r="B3135" s="90" t="s">
        <v>162</v>
      </c>
      <c r="C3135" s="1095" t="s">
        <v>693</v>
      </c>
      <c r="D3135" s="91" t="s">
        <v>114</v>
      </c>
      <c r="E3135" s="92" t="s">
        <v>164</v>
      </c>
      <c r="F3135" s="93"/>
      <c r="G3135" s="90" t="s">
        <v>162</v>
      </c>
      <c r="H3135" s="1098" t="s">
        <v>163</v>
      </c>
      <c r="I3135" s="91" t="s">
        <v>114</v>
      </c>
      <c r="J3135" s="92" t="s">
        <v>164</v>
      </c>
      <c r="K3135" s="93"/>
      <c r="L3135" s="90" t="s">
        <v>162</v>
      </c>
      <c r="M3135" s="1099" t="s">
        <v>163</v>
      </c>
      <c r="N3135" s="91" t="s">
        <v>114</v>
      </c>
      <c r="O3135" s="92" t="s">
        <v>164</v>
      </c>
      <c r="P3135" s="93"/>
    </row>
    <row r="3136" spans="1:16" ht="18" customHeight="1">
      <c r="A3136" s="1136"/>
      <c r="B3136" s="1100"/>
      <c r="C3136" s="1096"/>
      <c r="D3136" s="94" t="s">
        <v>116</v>
      </c>
      <c r="E3136" s="95" t="s">
        <v>142</v>
      </c>
      <c r="F3136" s="93"/>
      <c r="G3136" s="1100"/>
      <c r="H3136" s="1098"/>
      <c r="I3136" s="94" t="s">
        <v>116</v>
      </c>
      <c r="J3136" s="95" t="s">
        <v>142</v>
      </c>
      <c r="K3136" s="93"/>
      <c r="L3136" s="1100"/>
      <c r="M3136" s="1099"/>
      <c r="N3136" s="94" t="s">
        <v>116</v>
      </c>
      <c r="O3136" s="95" t="s">
        <v>142</v>
      </c>
      <c r="P3136" s="93"/>
    </row>
    <row r="3137" spans="1:16" ht="17.25" thickBot="1">
      <c r="A3137" s="1136"/>
      <c r="B3137" s="1101"/>
      <c r="C3137" s="1096"/>
      <c r="D3137" s="94" t="s">
        <v>165</v>
      </c>
      <c r="E3137" s="96" t="s">
        <v>166</v>
      </c>
      <c r="F3137" s="98"/>
      <c r="G3137" s="1101"/>
      <c r="H3137" s="1098"/>
      <c r="I3137" s="94" t="s">
        <v>165</v>
      </c>
      <c r="J3137" s="96" t="s">
        <v>166</v>
      </c>
      <c r="K3137" s="98"/>
      <c r="L3137" s="1101"/>
      <c r="M3137" s="1099"/>
      <c r="N3137" s="94" t="s">
        <v>165</v>
      </c>
      <c r="O3137" s="96" t="s">
        <v>166</v>
      </c>
      <c r="P3137" s="98"/>
    </row>
    <row r="3138" spans="1:16" ht="17.25" thickBot="1">
      <c r="A3138" s="1136"/>
      <c r="B3138" s="90" t="s">
        <v>167</v>
      </c>
      <c r="C3138" s="1096"/>
      <c r="D3138" s="94"/>
      <c r="E3138" s="96"/>
      <c r="F3138" s="97"/>
      <c r="G3138" s="90" t="s">
        <v>167</v>
      </c>
      <c r="H3138" s="1098"/>
      <c r="I3138" s="94" t="s">
        <v>120</v>
      </c>
      <c r="J3138" s="96" t="s">
        <v>148</v>
      </c>
      <c r="K3138" s="97"/>
      <c r="L3138" s="90" t="s">
        <v>167</v>
      </c>
      <c r="M3138" s="1099"/>
      <c r="N3138" s="94" t="s">
        <v>120</v>
      </c>
      <c r="O3138" s="96" t="s">
        <v>148</v>
      </c>
      <c r="P3138" s="97"/>
    </row>
    <row r="3139" spans="1:16">
      <c r="A3139" s="1136"/>
      <c r="B3139" s="1081"/>
      <c r="C3139" s="1096"/>
      <c r="D3139" s="94"/>
      <c r="E3139" s="96"/>
      <c r="F3139" s="97"/>
      <c r="G3139" s="1081"/>
      <c r="H3139" s="1098"/>
      <c r="I3139" s="94"/>
      <c r="J3139" s="96"/>
      <c r="K3139" s="97"/>
      <c r="L3139" s="1081"/>
      <c r="M3139" s="1099"/>
      <c r="N3139" s="94"/>
      <c r="O3139" s="96"/>
      <c r="P3139" s="97"/>
    </row>
    <row r="3140" spans="1:16">
      <c r="A3140" s="1136"/>
      <c r="B3140" s="1082"/>
      <c r="C3140" s="1096"/>
      <c r="D3140" s="94"/>
      <c r="E3140" s="96"/>
      <c r="F3140" s="97"/>
      <c r="G3140" s="1082"/>
      <c r="H3140" s="1098"/>
      <c r="I3140" s="94"/>
      <c r="J3140" s="96"/>
      <c r="K3140" s="97"/>
      <c r="L3140" s="1082"/>
      <c r="M3140" s="1099"/>
      <c r="N3140" s="94"/>
      <c r="O3140" s="96"/>
      <c r="P3140" s="97"/>
    </row>
    <row r="3141" spans="1:16">
      <c r="A3141" s="1136"/>
      <c r="B3141" s="1083"/>
      <c r="C3141" s="1096"/>
      <c r="D3141" s="94"/>
      <c r="E3141" s="96"/>
      <c r="F3141" s="93"/>
      <c r="G3141" s="1083"/>
      <c r="H3141" s="1098"/>
      <c r="I3141" s="94"/>
      <c r="J3141" s="96"/>
      <c r="K3141" s="93"/>
      <c r="L3141" s="1083"/>
      <c r="M3141" s="1099"/>
      <c r="N3141" s="94"/>
      <c r="O3141" s="96"/>
      <c r="P3141" s="93"/>
    </row>
    <row r="3142" spans="1:16">
      <c r="A3142" s="1136"/>
      <c r="B3142" s="1082"/>
      <c r="C3142" s="1096"/>
      <c r="D3142" s="94"/>
      <c r="E3142" s="96"/>
      <c r="F3142" s="99"/>
      <c r="G3142" s="1082"/>
      <c r="H3142" s="1098"/>
      <c r="I3142" s="94"/>
      <c r="J3142" s="96"/>
      <c r="K3142" s="99"/>
      <c r="L3142" s="1082"/>
      <c r="M3142" s="1099"/>
      <c r="N3142" s="94"/>
      <c r="O3142" s="96"/>
      <c r="P3142" s="93"/>
    </row>
    <row r="3143" spans="1:16">
      <c r="A3143" s="1136"/>
      <c r="B3143" s="1083"/>
      <c r="C3143" s="1096"/>
      <c r="D3143" s="94"/>
      <c r="E3143" s="96"/>
      <c r="F3143" s="102"/>
      <c r="G3143" s="1083"/>
      <c r="H3143" s="1098"/>
      <c r="I3143" s="94"/>
      <c r="J3143" s="96"/>
      <c r="K3143" s="102"/>
      <c r="L3143" s="1083"/>
      <c r="M3143" s="1099"/>
      <c r="N3143" s="94"/>
      <c r="O3143" s="96"/>
      <c r="P3143" s="99"/>
    </row>
    <row r="3144" spans="1:16" ht="17.25" thickBot="1">
      <c r="A3144" s="1136"/>
      <c r="B3144" s="1082"/>
      <c r="C3144" s="1096"/>
      <c r="D3144" s="94"/>
      <c r="E3144" s="96"/>
      <c r="F3144" s="99"/>
      <c r="G3144" s="1082"/>
      <c r="H3144" s="1098"/>
      <c r="I3144" s="94"/>
      <c r="J3144" s="96"/>
      <c r="K3144" s="99"/>
      <c r="L3144" s="1082"/>
      <c r="M3144" s="1099"/>
      <c r="N3144" s="94"/>
      <c r="O3144" s="96"/>
      <c r="P3144" s="99"/>
    </row>
    <row r="3145" spans="1:16" ht="17.25" thickBot="1">
      <c r="A3145" s="1136"/>
      <c r="B3145" s="100" t="s">
        <v>168</v>
      </c>
      <c r="C3145" s="1096"/>
      <c r="D3145" s="94"/>
      <c r="E3145" s="96"/>
      <c r="F3145" s="99"/>
      <c r="G3145" s="100" t="s">
        <v>168</v>
      </c>
      <c r="H3145" s="1098"/>
      <c r="I3145" s="94"/>
      <c r="J3145" s="96"/>
      <c r="K3145" s="99"/>
      <c r="L3145" s="100" t="s">
        <v>168</v>
      </c>
      <c r="M3145" s="1099"/>
      <c r="N3145" s="94"/>
      <c r="O3145" s="96"/>
      <c r="P3145" s="99"/>
    </row>
    <row r="3146" spans="1:16">
      <c r="A3146" s="1136"/>
      <c r="B3146" s="1111"/>
      <c r="C3146" s="1096"/>
      <c r="D3146" s="94"/>
      <c r="E3146" s="96"/>
      <c r="F3146" s="99"/>
      <c r="G3146" s="1111"/>
      <c r="H3146" s="1098"/>
      <c r="I3146" s="94"/>
      <c r="J3146" s="96"/>
      <c r="K3146" s="99"/>
      <c r="L3146" s="1111"/>
      <c r="M3146" s="1099"/>
      <c r="N3146" s="94"/>
      <c r="O3146" s="96"/>
      <c r="P3146" s="99"/>
    </row>
    <row r="3147" spans="1:16">
      <c r="A3147" s="1136"/>
      <c r="B3147" s="1112"/>
      <c r="C3147" s="1096"/>
      <c r="D3147" s="94"/>
      <c r="E3147" s="96"/>
      <c r="F3147" s="99"/>
      <c r="G3147" s="1112"/>
      <c r="H3147" s="1098"/>
      <c r="I3147" s="94"/>
      <c r="J3147" s="96"/>
      <c r="K3147" s="99"/>
      <c r="L3147" s="1112"/>
      <c r="M3147" s="1099"/>
      <c r="N3147" s="94"/>
      <c r="O3147" s="96"/>
      <c r="P3147" s="97"/>
    </row>
    <row r="3148" spans="1:16" ht="17.25" thickBot="1">
      <c r="A3148" s="1136"/>
      <c r="B3148" s="1113"/>
      <c r="C3148" s="1096"/>
      <c r="D3148" s="94"/>
      <c r="E3148" s="96"/>
      <c r="F3148" s="97"/>
      <c r="G3148" s="1113"/>
      <c r="H3148" s="1098"/>
      <c r="I3148" s="94"/>
      <c r="J3148" s="96"/>
      <c r="K3148" s="97"/>
      <c r="L3148" s="1113"/>
      <c r="M3148" s="1099"/>
      <c r="N3148" s="94"/>
      <c r="O3148" s="96"/>
      <c r="P3148" s="97"/>
    </row>
    <row r="3149" spans="1:16" ht="17.25" thickBot="1">
      <c r="A3149" s="1136"/>
      <c r="B3149" s="100" t="s">
        <v>123</v>
      </c>
      <c r="C3149" s="1096"/>
      <c r="D3149" s="94"/>
      <c r="E3149" s="96"/>
      <c r="F3149" s="97"/>
      <c r="G3149" s="100" t="s">
        <v>123</v>
      </c>
      <c r="H3149" s="1098"/>
      <c r="I3149" s="94"/>
      <c r="J3149" s="96"/>
      <c r="K3149" s="97"/>
      <c r="L3149" s="100" t="s">
        <v>123</v>
      </c>
      <c r="M3149" s="1099"/>
      <c r="N3149" s="94"/>
      <c r="O3149" s="96"/>
      <c r="P3149" s="97"/>
    </row>
    <row r="3150" spans="1:16">
      <c r="A3150" s="1136"/>
      <c r="B3150" s="1106"/>
      <c r="C3150" s="1096"/>
      <c r="D3150" s="94"/>
      <c r="E3150" s="96"/>
      <c r="F3150" s="97"/>
      <c r="G3150" s="1106"/>
      <c r="H3150" s="1098"/>
      <c r="I3150" s="94"/>
      <c r="J3150" s="96"/>
      <c r="K3150" s="97"/>
      <c r="L3150" s="1106"/>
      <c r="M3150" s="1099"/>
      <c r="N3150" s="94"/>
      <c r="O3150" s="96"/>
      <c r="P3150" s="97"/>
    </row>
    <row r="3151" spans="1:16">
      <c r="A3151" s="1136"/>
      <c r="B3151" s="1107"/>
      <c r="C3151" s="1096"/>
      <c r="D3151" s="94"/>
      <c r="E3151" s="96"/>
      <c r="F3151" s="97"/>
      <c r="G3151" s="1107"/>
      <c r="H3151" s="1098"/>
      <c r="I3151" s="94"/>
      <c r="J3151" s="96"/>
      <c r="K3151" s="97"/>
      <c r="L3151" s="1107"/>
      <c r="M3151" s="1099"/>
      <c r="N3151" s="94"/>
      <c r="O3151" s="96"/>
      <c r="P3151" s="97"/>
    </row>
    <row r="3152" spans="1:16" ht="17.25" thickBot="1">
      <c r="A3152" s="1136"/>
      <c r="B3152" s="1108"/>
      <c r="C3152" s="1096"/>
      <c r="D3152" s="94"/>
      <c r="E3152" s="96"/>
      <c r="F3152" s="97"/>
      <c r="G3152" s="1108"/>
      <c r="H3152" s="1098"/>
      <c r="I3152" s="94"/>
      <c r="J3152" s="96"/>
      <c r="K3152" s="97"/>
      <c r="L3152" s="1108"/>
      <c r="M3152" s="1099"/>
      <c r="N3152" s="94"/>
      <c r="O3152" s="96"/>
      <c r="P3152" s="97"/>
    </row>
    <row r="3153" spans="1:16">
      <c r="A3153" s="1136"/>
      <c r="B3153" s="1109" t="s">
        <v>124</v>
      </c>
      <c r="C3153" s="1096"/>
      <c r="D3153" s="94"/>
      <c r="E3153" s="96"/>
      <c r="F3153" s="97"/>
      <c r="G3153" s="1109" t="s">
        <v>124</v>
      </c>
      <c r="H3153" s="1098"/>
      <c r="I3153" s="94"/>
      <c r="J3153" s="96"/>
      <c r="K3153" s="97"/>
      <c r="L3153" s="1109" t="s">
        <v>124</v>
      </c>
      <c r="M3153" s="1099"/>
      <c r="N3153" s="94"/>
      <c r="O3153" s="96"/>
      <c r="P3153" s="97"/>
    </row>
    <row r="3154" spans="1:16" ht="17.25" thickBot="1">
      <c r="A3154" s="1136"/>
      <c r="B3154" s="1110"/>
      <c r="C3154" s="1096"/>
      <c r="D3154" s="94"/>
      <c r="E3154" s="96"/>
      <c r="F3154" s="97"/>
      <c r="G3154" s="1110"/>
      <c r="H3154" s="1098"/>
      <c r="I3154" s="94"/>
      <c r="J3154" s="96"/>
      <c r="K3154" s="97"/>
      <c r="L3154" s="1110"/>
      <c r="M3154" s="1099"/>
      <c r="N3154" s="94"/>
      <c r="O3154" s="96"/>
      <c r="P3154" s="93"/>
    </row>
    <row r="3155" spans="1:16" ht="17.25" thickTop="1">
      <c r="A3155" s="1136"/>
      <c r="B3155" s="1102" t="s">
        <v>125</v>
      </c>
      <c r="C3155" s="1096"/>
      <c r="D3155" s="94"/>
      <c r="E3155" s="96"/>
      <c r="F3155" s="93"/>
      <c r="G3155" s="1102" t="s">
        <v>125</v>
      </c>
      <c r="H3155" s="1098"/>
      <c r="I3155" s="94"/>
      <c r="J3155" s="96"/>
      <c r="K3155" s="93"/>
      <c r="L3155" s="1102" t="s">
        <v>125</v>
      </c>
      <c r="M3155" s="1099"/>
      <c r="N3155" s="94"/>
      <c r="O3155" s="96"/>
      <c r="P3155" s="97"/>
    </row>
    <row r="3156" spans="1:16" ht="17.25" thickBot="1">
      <c r="A3156" s="1136"/>
      <c r="B3156" s="1103"/>
      <c r="C3156" s="1096"/>
      <c r="D3156" s="94"/>
      <c r="E3156" s="96"/>
      <c r="F3156" s="93"/>
      <c r="G3156" s="1103"/>
      <c r="H3156" s="1098"/>
      <c r="I3156" s="94"/>
      <c r="J3156" s="96"/>
      <c r="K3156" s="93"/>
      <c r="L3156" s="1103"/>
      <c r="M3156" s="1099"/>
      <c r="N3156" s="94"/>
      <c r="O3156" s="96"/>
      <c r="P3156" s="101"/>
    </row>
    <row r="3157" spans="1:16">
      <c r="A3157" s="1136"/>
      <c r="B3157" s="1104"/>
      <c r="C3157" s="1096"/>
      <c r="D3157" s="94"/>
      <c r="E3157" s="96"/>
      <c r="F3157" s="97"/>
      <c r="G3157" s="1104"/>
      <c r="H3157" s="1098"/>
      <c r="I3157" s="94"/>
      <c r="J3157" s="96"/>
      <c r="K3157" s="97"/>
      <c r="L3157" s="1104"/>
      <c r="M3157" s="1099"/>
      <c r="N3157" s="94"/>
      <c r="O3157" s="96"/>
      <c r="P3157" s="103"/>
    </row>
    <row r="3158" spans="1:16" ht="17.25" thickBot="1">
      <c r="A3158" s="1136"/>
      <c r="B3158" s="1105"/>
      <c r="C3158" s="1096"/>
      <c r="D3158" s="94"/>
      <c r="E3158" s="96"/>
      <c r="F3158" s="97"/>
      <c r="G3158" s="1105"/>
      <c r="H3158" s="1098"/>
      <c r="I3158" s="94"/>
      <c r="J3158" s="96"/>
      <c r="K3158" s="97"/>
      <c r="L3158" s="1105"/>
      <c r="M3158" s="1099"/>
      <c r="N3158" s="94"/>
      <c r="O3158" s="96"/>
      <c r="P3158" s="104"/>
    </row>
    <row r="3159" spans="1:16">
      <c r="A3159" s="1136"/>
      <c r="B3159" s="1116" t="s">
        <v>126</v>
      </c>
      <c r="C3159" s="1096"/>
      <c r="D3159" s="94"/>
      <c r="E3159" s="96"/>
      <c r="F3159" s="93"/>
      <c r="G3159" s="1116" t="s">
        <v>126</v>
      </c>
      <c r="H3159" s="1098"/>
      <c r="I3159" s="94"/>
      <c r="J3159" s="96"/>
      <c r="K3159" s="93"/>
      <c r="L3159" s="1116" t="s">
        <v>126</v>
      </c>
      <c r="M3159" s="1099"/>
      <c r="N3159" s="94"/>
      <c r="O3159" s="96"/>
      <c r="P3159" s="99"/>
    </row>
    <row r="3160" spans="1:16" ht="17.25" thickBot="1">
      <c r="A3160" s="1136"/>
      <c r="B3160" s="1103"/>
      <c r="C3160" s="1096"/>
      <c r="D3160" s="94"/>
      <c r="E3160" s="96"/>
      <c r="F3160" s="101"/>
      <c r="G3160" s="1103"/>
      <c r="H3160" s="1098"/>
      <c r="I3160" s="94"/>
      <c r="J3160" s="96"/>
      <c r="K3160" s="101"/>
      <c r="L3160" s="1103"/>
      <c r="M3160" s="1099"/>
      <c r="N3160" s="94"/>
      <c r="O3160" s="96"/>
      <c r="P3160" s="104"/>
    </row>
    <row r="3161" spans="1:16">
      <c r="A3161" s="1136"/>
      <c r="B3161" s="1104"/>
      <c r="C3161" s="1096"/>
      <c r="D3161" s="94"/>
      <c r="E3161" s="96"/>
      <c r="F3161" s="102"/>
      <c r="G3161" s="1104"/>
      <c r="H3161" s="1098"/>
      <c r="I3161" s="94"/>
      <c r="J3161" s="96"/>
      <c r="K3161" s="103"/>
      <c r="L3161" s="1104"/>
      <c r="M3161" s="1099"/>
      <c r="N3161" s="94"/>
      <c r="O3161" s="96"/>
      <c r="P3161" s="93"/>
    </row>
    <row r="3162" spans="1:16" ht="17.25" thickBot="1">
      <c r="A3162" s="1136"/>
      <c r="B3162" s="1115"/>
      <c r="C3162" s="1096"/>
      <c r="D3162" s="94"/>
      <c r="E3162" s="96"/>
      <c r="F3162" s="99"/>
      <c r="G3162" s="1115"/>
      <c r="H3162" s="1098"/>
      <c r="I3162" s="94"/>
      <c r="J3162" s="96"/>
      <c r="K3162" s="104"/>
      <c r="L3162" s="1115"/>
      <c r="M3162" s="1099"/>
      <c r="N3162" s="94"/>
      <c r="O3162" s="96"/>
      <c r="P3162" s="97"/>
    </row>
    <row r="3163" spans="1:16">
      <c r="A3163" s="1136"/>
      <c r="B3163" s="1114" t="s">
        <v>127</v>
      </c>
      <c r="C3163" s="1096"/>
      <c r="D3163" s="94"/>
      <c r="E3163" s="96"/>
      <c r="F3163" s="103"/>
      <c r="G3163" s="1114" t="s">
        <v>127</v>
      </c>
      <c r="H3163" s="1098"/>
      <c r="I3163" s="94"/>
      <c r="J3163" s="96"/>
      <c r="K3163" s="104"/>
      <c r="L3163" s="1114" t="s">
        <v>127</v>
      </c>
      <c r="M3163" s="1099"/>
      <c r="N3163" s="94"/>
      <c r="O3163" s="114"/>
      <c r="P3163" s="97"/>
    </row>
    <row r="3164" spans="1:16" ht="17.25" thickBot="1">
      <c r="A3164" s="1136"/>
      <c r="B3164" s="1103"/>
      <c r="C3164" s="1096"/>
      <c r="D3164" s="94"/>
      <c r="E3164" s="96"/>
      <c r="F3164" s="104"/>
      <c r="G3164" s="1103"/>
      <c r="H3164" s="1098"/>
      <c r="I3164" s="94"/>
      <c r="J3164" s="96"/>
      <c r="K3164" s="99"/>
      <c r="L3164" s="1103"/>
      <c r="M3164" s="1099"/>
      <c r="N3164" s="113"/>
      <c r="O3164" s="96"/>
      <c r="P3164" s="112"/>
    </row>
    <row r="3165" spans="1:16">
      <c r="A3165" s="1136"/>
      <c r="B3165" s="1104"/>
      <c r="C3165" s="1096"/>
      <c r="D3165" s="94"/>
      <c r="E3165" s="96"/>
      <c r="F3165" s="104"/>
      <c r="G3165" s="1104"/>
      <c r="H3165" s="1098"/>
      <c r="I3165" s="94"/>
      <c r="J3165" s="96"/>
      <c r="K3165" s="104"/>
      <c r="L3165" s="1104"/>
      <c r="M3165" s="1099"/>
      <c r="N3165" s="113"/>
      <c r="O3165" s="114"/>
      <c r="P3165" s="97"/>
    </row>
    <row r="3166" spans="1:16" ht="17.25" thickBot="1">
      <c r="A3166" s="1136"/>
      <c r="B3166" s="1115"/>
      <c r="C3166" s="1096"/>
      <c r="D3166" s="94"/>
      <c r="E3166" s="96"/>
      <c r="F3166" s="99"/>
      <c r="G3166" s="1115"/>
      <c r="H3166" s="1098"/>
      <c r="I3166" s="94"/>
      <c r="J3166" s="96"/>
      <c r="K3166" s="93"/>
      <c r="L3166" s="1115"/>
      <c r="M3166" s="1099"/>
      <c r="N3166" s="94"/>
      <c r="O3166" s="114"/>
      <c r="P3166" s="104"/>
    </row>
    <row r="3167" spans="1:16">
      <c r="A3167" s="1136"/>
      <c r="B3167" s="1114" t="s">
        <v>128</v>
      </c>
      <c r="C3167" s="1096"/>
      <c r="D3167" s="94"/>
      <c r="E3167" s="96"/>
      <c r="F3167" s="104"/>
      <c r="G3167" s="1114" t="s">
        <v>128</v>
      </c>
      <c r="H3167" s="1098"/>
      <c r="I3167" s="94"/>
      <c r="J3167" s="96"/>
      <c r="K3167" s="97"/>
      <c r="L3167" s="1114" t="s">
        <v>128</v>
      </c>
      <c r="M3167" s="1099"/>
      <c r="N3167" s="94"/>
      <c r="O3167" s="96"/>
      <c r="P3167" s="97"/>
    </row>
    <row r="3168" spans="1:16" ht="17.25" thickBot="1">
      <c r="A3168" s="1136"/>
      <c r="B3168" s="1103"/>
      <c r="C3168" s="1096"/>
      <c r="D3168" s="94"/>
      <c r="E3168" s="96"/>
      <c r="F3168" s="93"/>
      <c r="G3168" s="1103"/>
      <c r="H3168" s="1098"/>
      <c r="I3168" s="94"/>
      <c r="J3168" s="114"/>
      <c r="K3168" s="97"/>
      <c r="L3168" s="1103"/>
      <c r="M3168" s="1099"/>
      <c r="N3168" s="113"/>
      <c r="O3168" s="114"/>
      <c r="P3168" s="97"/>
    </row>
    <row r="3169" spans="1:16">
      <c r="A3169" s="1136"/>
      <c r="B3169" s="1104"/>
      <c r="C3169" s="1096"/>
      <c r="D3169" s="94"/>
      <c r="E3169" s="96"/>
      <c r="F3169" s="97"/>
      <c r="G3169" s="1104"/>
      <c r="H3169" s="1098"/>
      <c r="I3169" s="94"/>
      <c r="J3169" s="96"/>
      <c r="K3169" s="97"/>
      <c r="L3169" s="1104"/>
      <c r="M3169" s="1099"/>
      <c r="N3169" s="113"/>
      <c r="O3169" s="114"/>
      <c r="P3169" s="97"/>
    </row>
    <row r="3170" spans="1:16" ht="17.25" thickBot="1">
      <c r="A3170" s="1136"/>
      <c r="B3170" s="1115"/>
      <c r="C3170" s="1096"/>
      <c r="D3170" s="94"/>
      <c r="E3170" s="96"/>
      <c r="F3170" s="93"/>
      <c r="G3170" s="1115"/>
      <c r="H3170" s="1098"/>
      <c r="I3170" s="94"/>
      <c r="J3170" s="114"/>
      <c r="K3170" s="97"/>
      <c r="L3170" s="1115"/>
      <c r="M3170" s="1099"/>
      <c r="N3170" s="94"/>
      <c r="O3170" s="114"/>
      <c r="P3170" s="97"/>
    </row>
    <row r="3171" spans="1:16">
      <c r="A3171" s="1136"/>
      <c r="B3171" s="1116" t="s">
        <v>129</v>
      </c>
      <c r="C3171" s="1096"/>
      <c r="D3171" s="94"/>
      <c r="E3171" s="96"/>
      <c r="F3171" s="93"/>
      <c r="G3171" s="1116" t="s">
        <v>129</v>
      </c>
      <c r="H3171" s="1098"/>
      <c r="I3171" s="94"/>
      <c r="J3171" s="114"/>
      <c r="K3171" s="97"/>
      <c r="L3171" s="1116" t="s">
        <v>129</v>
      </c>
      <c r="M3171" s="1099"/>
      <c r="N3171" s="113"/>
      <c r="O3171" s="114"/>
      <c r="P3171" s="97"/>
    </row>
    <row r="3172" spans="1:16" ht="17.25" thickBot="1">
      <c r="A3172" s="1136"/>
      <c r="B3172" s="1103"/>
      <c r="C3172" s="1096"/>
      <c r="D3172" s="94"/>
      <c r="E3172" s="96"/>
      <c r="F3172" s="93"/>
      <c r="G3172" s="1103"/>
      <c r="H3172" s="1098"/>
      <c r="I3172" s="94"/>
      <c r="J3172" s="114"/>
      <c r="K3172" s="97"/>
      <c r="L3172" s="1103"/>
      <c r="M3172" s="1099"/>
      <c r="N3172" s="94"/>
      <c r="O3172" s="114"/>
      <c r="P3172" s="97"/>
    </row>
    <row r="3173" spans="1:16">
      <c r="A3173" s="1136"/>
      <c r="B3173" s="106"/>
      <c r="C3173" s="1096"/>
      <c r="D3173" s="94"/>
      <c r="E3173" s="96"/>
      <c r="F3173" s="97"/>
      <c r="G3173" s="106"/>
      <c r="H3173" s="1098"/>
      <c r="I3173" s="94"/>
      <c r="J3173" s="96"/>
      <c r="K3173" s="112"/>
      <c r="L3173" s="106"/>
      <c r="M3173" s="1099"/>
      <c r="N3173" s="113"/>
      <c r="O3173" s="96"/>
      <c r="P3173" s="112"/>
    </row>
    <row r="3174" spans="1:16">
      <c r="A3174" s="1136"/>
      <c r="B3174" s="107"/>
      <c r="C3174" s="1096"/>
      <c r="D3174" s="94"/>
      <c r="E3174" s="96"/>
      <c r="F3174" s="93"/>
      <c r="G3174" s="107"/>
      <c r="H3174" s="1098"/>
      <c r="I3174" s="94"/>
      <c r="J3174" s="96"/>
      <c r="K3174" s="97"/>
      <c r="L3174" s="107"/>
      <c r="M3174" s="1099"/>
      <c r="N3174" s="113"/>
      <c r="O3174" s="114"/>
      <c r="P3174" s="97"/>
    </row>
    <row r="3175" spans="1:16">
      <c r="A3175" s="1136"/>
      <c r="B3175" s="109"/>
      <c r="C3175" s="1096"/>
      <c r="D3175" s="94"/>
      <c r="E3175" s="96"/>
      <c r="F3175" s="93"/>
      <c r="G3175" s="109"/>
      <c r="H3175" s="1098"/>
      <c r="I3175" s="113"/>
      <c r="J3175" s="114"/>
      <c r="K3175" s="97"/>
      <c r="L3175" s="109"/>
      <c r="M3175" s="1099"/>
      <c r="N3175" s="113"/>
      <c r="O3175" s="114"/>
      <c r="P3175" s="104"/>
    </row>
    <row r="3176" spans="1:16">
      <c r="A3176" s="1136"/>
      <c r="B3176" s="110"/>
      <c r="C3176" s="1096"/>
      <c r="D3176" s="94"/>
      <c r="E3176" s="96"/>
      <c r="F3176" s="93"/>
      <c r="G3176" s="110"/>
      <c r="H3176" s="1098"/>
      <c r="I3176" s="113"/>
      <c r="J3176" s="114"/>
      <c r="K3176" s="104"/>
      <c r="L3176" s="110"/>
      <c r="M3176" s="1099"/>
      <c r="N3176" s="111"/>
      <c r="O3176" s="96"/>
      <c r="P3176" s="97"/>
    </row>
    <row r="3177" spans="1:16">
      <c r="A3177" s="1136"/>
      <c r="B3177" s="109"/>
      <c r="C3177" s="1096"/>
      <c r="D3177" s="111"/>
      <c r="E3177" s="96"/>
      <c r="F3177" s="97"/>
      <c r="G3177" s="109"/>
      <c r="H3177" s="1098"/>
      <c r="I3177" s="111"/>
      <c r="J3177" s="96"/>
      <c r="K3177" s="112"/>
      <c r="L3177" s="109"/>
      <c r="M3177" s="1099"/>
      <c r="N3177" s="94"/>
      <c r="O3177" s="96"/>
      <c r="P3177" s="112"/>
    </row>
    <row r="3178" spans="1:16">
      <c r="A3178" s="1136"/>
      <c r="B3178" s="110"/>
      <c r="C3178" s="1096"/>
      <c r="D3178" s="94"/>
      <c r="E3178" s="96"/>
      <c r="F3178" s="108"/>
      <c r="G3178" s="110"/>
      <c r="H3178" s="1098"/>
      <c r="I3178" s="94"/>
      <c r="J3178" s="96"/>
      <c r="K3178" s="97"/>
      <c r="L3178" s="110"/>
      <c r="M3178" s="1099"/>
      <c r="N3178" s="113"/>
      <c r="O3178" s="114"/>
      <c r="P3178" s="97"/>
    </row>
    <row r="3179" spans="1:16">
      <c r="A3179" s="1136"/>
      <c r="B3179" s="109"/>
      <c r="C3179" s="1096"/>
      <c r="D3179" s="94"/>
      <c r="E3179" s="96"/>
      <c r="F3179" s="97"/>
      <c r="G3179" s="109"/>
      <c r="H3179" s="1098"/>
      <c r="I3179" s="113"/>
      <c r="J3179" s="114"/>
      <c r="K3179" s="97"/>
      <c r="L3179" s="109"/>
      <c r="M3179" s="1099"/>
      <c r="N3179" s="113"/>
      <c r="O3179" s="114"/>
      <c r="P3179" s="97"/>
    </row>
    <row r="3180" spans="1:16" ht="17.25" thickBot="1">
      <c r="A3180" s="1136"/>
      <c r="B3180" s="110"/>
      <c r="C3180" s="1097"/>
      <c r="D3180" s="115"/>
      <c r="E3180" s="116"/>
      <c r="F3180" s="117"/>
      <c r="G3180" s="110"/>
      <c r="H3180" s="1098"/>
      <c r="I3180" s="115"/>
      <c r="J3180" s="116"/>
      <c r="K3180" s="117"/>
      <c r="L3180" s="110"/>
      <c r="M3180" s="1099"/>
      <c r="N3180" s="115"/>
      <c r="O3180" s="116"/>
      <c r="P3180" s="117"/>
    </row>
    <row r="3181" spans="1:16">
      <c r="A3181" s="1094" t="str">
        <f>TEXT(A3135,"AAAA")</f>
        <v>星期日</v>
      </c>
      <c r="B3181" s="109"/>
      <c r="C3181" s="1095" t="s">
        <v>694</v>
      </c>
      <c r="D3181" s="118"/>
      <c r="E3181" s="119"/>
      <c r="F3181" s="97"/>
      <c r="G3181" s="109"/>
      <c r="H3181" s="1118" t="s">
        <v>130</v>
      </c>
      <c r="I3181" s="118"/>
      <c r="J3181" s="119"/>
      <c r="K3181" s="97"/>
      <c r="L3181" s="109"/>
      <c r="M3181" s="1120" t="s">
        <v>130</v>
      </c>
      <c r="N3181" s="118"/>
      <c r="O3181" s="119"/>
      <c r="P3181" s="97"/>
    </row>
    <row r="3182" spans="1:16">
      <c r="A3182" s="1094"/>
      <c r="B3182" s="110"/>
      <c r="C3182" s="1096"/>
      <c r="D3182" s="120"/>
      <c r="E3182" s="96"/>
      <c r="F3182" s="97"/>
      <c r="G3182" s="110"/>
      <c r="H3182" s="1098"/>
      <c r="I3182" s="94"/>
      <c r="J3182" s="96"/>
      <c r="K3182" s="97"/>
      <c r="L3182" s="110"/>
      <c r="M3182" s="1099"/>
      <c r="N3182" s="94"/>
      <c r="O3182" s="96"/>
      <c r="P3182" s="97"/>
    </row>
    <row r="3183" spans="1:16">
      <c r="A3183" s="1094"/>
      <c r="B3183" s="109"/>
      <c r="C3183" s="1096"/>
      <c r="D3183" s="120"/>
      <c r="E3183" s="96"/>
      <c r="F3183" s="97"/>
      <c r="G3183" s="109"/>
      <c r="H3183" s="1098"/>
      <c r="I3183" s="94"/>
      <c r="J3183" s="96"/>
      <c r="K3183" s="97"/>
      <c r="L3183" s="109"/>
      <c r="M3183" s="1099"/>
      <c r="N3183" s="94"/>
      <c r="O3183" s="96"/>
      <c r="P3183" s="97"/>
    </row>
    <row r="3184" spans="1:16">
      <c r="A3184" s="1094"/>
      <c r="B3184" s="110"/>
      <c r="C3184" s="1096"/>
      <c r="D3184" s="120"/>
      <c r="E3184" s="96"/>
      <c r="F3184" s="97"/>
      <c r="G3184" s="110"/>
      <c r="H3184" s="1098"/>
      <c r="I3184" s="94"/>
      <c r="J3184" s="96"/>
      <c r="K3184" s="97"/>
      <c r="L3184" s="110"/>
      <c r="M3184" s="1099"/>
      <c r="N3184" s="94"/>
      <c r="O3184" s="96"/>
      <c r="P3184" s="97"/>
    </row>
    <row r="3185" spans="1:16">
      <c r="A3185" s="1094"/>
      <c r="B3185" s="109"/>
      <c r="C3185" s="1096"/>
      <c r="D3185" s="120"/>
      <c r="E3185" s="96"/>
      <c r="F3185" s="97"/>
      <c r="G3185" s="109"/>
      <c r="H3185" s="1098"/>
      <c r="I3185" s="94"/>
      <c r="J3185" s="96"/>
      <c r="K3185" s="97"/>
      <c r="L3185" s="109"/>
      <c r="M3185" s="1099"/>
      <c r="N3185" s="94"/>
      <c r="O3185" s="96"/>
      <c r="P3185" s="97"/>
    </row>
    <row r="3186" spans="1:16">
      <c r="A3186" s="1094"/>
      <c r="B3186" s="110"/>
      <c r="C3186" s="1096"/>
      <c r="D3186" s="120"/>
      <c r="E3186" s="96"/>
      <c r="F3186" s="97"/>
      <c r="G3186" s="110"/>
      <c r="H3186" s="1098"/>
      <c r="I3186" s="94"/>
      <c r="J3186" s="96"/>
      <c r="K3186" s="97"/>
      <c r="L3186" s="110"/>
      <c r="M3186" s="1099"/>
      <c r="N3186" s="94"/>
      <c r="O3186" s="96"/>
      <c r="P3186" s="97"/>
    </row>
    <row r="3187" spans="1:16">
      <c r="A3187" s="1094"/>
      <c r="B3187" s="109"/>
      <c r="C3187" s="1096"/>
      <c r="D3187" s="120"/>
      <c r="E3187" s="96"/>
      <c r="F3187" s="97"/>
      <c r="G3187" s="109"/>
      <c r="H3187" s="1098"/>
      <c r="I3187" s="94"/>
      <c r="J3187" s="96"/>
      <c r="K3187" s="97"/>
      <c r="L3187" s="109"/>
      <c r="M3187" s="1099"/>
      <c r="N3187" s="94"/>
      <c r="O3187" s="96"/>
      <c r="P3187" s="97"/>
    </row>
    <row r="3188" spans="1:16">
      <c r="A3188" s="1094"/>
      <c r="B3188" s="110"/>
      <c r="C3188" s="1096"/>
      <c r="D3188" s="94"/>
      <c r="E3188" s="96"/>
      <c r="F3188" s="97"/>
      <c r="G3188" s="110"/>
      <c r="H3188" s="1098"/>
      <c r="I3188" s="94"/>
      <c r="J3188" s="96"/>
      <c r="K3188" s="97"/>
      <c r="L3188" s="110"/>
      <c r="M3188" s="1099"/>
      <c r="N3188" s="94"/>
      <c r="O3188" s="96"/>
      <c r="P3188" s="97"/>
    </row>
    <row r="3189" spans="1:16">
      <c r="A3189" s="1094"/>
      <c r="B3189" s="107"/>
      <c r="C3189" s="1096"/>
      <c r="D3189" s="113"/>
      <c r="E3189" s="114"/>
      <c r="F3189" s="104"/>
      <c r="G3189" s="107"/>
      <c r="H3189" s="1098"/>
      <c r="I3189" s="113"/>
      <c r="J3189" s="114"/>
      <c r="K3189" s="97"/>
      <c r="L3189" s="107"/>
      <c r="M3189" s="1099"/>
      <c r="N3189" s="113"/>
      <c r="O3189" s="114"/>
      <c r="P3189" s="97"/>
    </row>
    <row r="3190" spans="1:16" ht="17.25" thickBot="1">
      <c r="A3190" s="1094"/>
      <c r="B3190" s="107"/>
      <c r="C3190" s="1097"/>
      <c r="D3190" s="122" t="s">
        <v>132</v>
      </c>
      <c r="E3190" s="123" t="s">
        <v>133</v>
      </c>
      <c r="F3190" s="124"/>
      <c r="G3190" s="107"/>
      <c r="H3190" s="1127"/>
      <c r="I3190" s="122" t="s">
        <v>132</v>
      </c>
      <c r="J3190" s="123" t="s">
        <v>133</v>
      </c>
      <c r="K3190" s="97"/>
      <c r="L3190" s="107"/>
      <c r="M3190" s="1126"/>
      <c r="N3190" s="122" t="s">
        <v>132</v>
      </c>
      <c r="O3190" s="123" t="s">
        <v>133</v>
      </c>
      <c r="P3190" s="97"/>
    </row>
    <row r="3191" spans="1:16">
      <c r="A3191" s="105"/>
      <c r="B3191" s="109"/>
      <c r="C3191" s="1095" t="s">
        <v>695</v>
      </c>
      <c r="D3191" s="118"/>
      <c r="E3191" s="119"/>
      <c r="F3191" s="125"/>
      <c r="G3191" s="109"/>
      <c r="H3191" s="1118" t="s">
        <v>134</v>
      </c>
      <c r="I3191" s="118"/>
      <c r="J3191" s="119"/>
      <c r="K3191" s="125"/>
      <c r="L3191" s="109"/>
      <c r="M3191" s="1120" t="s">
        <v>134</v>
      </c>
      <c r="N3191" s="118"/>
      <c r="O3191" s="119"/>
      <c r="P3191" s="125"/>
    </row>
    <row r="3192" spans="1:16">
      <c r="A3192" s="105"/>
      <c r="B3192" s="110"/>
      <c r="C3192" s="1096"/>
      <c r="D3192" s="94"/>
      <c r="E3192" s="96"/>
      <c r="F3192" s="97"/>
      <c r="G3192" s="110"/>
      <c r="H3192" s="1098"/>
      <c r="I3192" s="94"/>
      <c r="J3192" s="96"/>
      <c r="K3192" s="97"/>
      <c r="L3192" s="110"/>
      <c r="M3192" s="1099"/>
      <c r="N3192" s="94"/>
      <c r="O3192" s="96"/>
      <c r="P3192" s="97"/>
    </row>
    <row r="3193" spans="1:16">
      <c r="A3193" s="105"/>
      <c r="B3193" s="126"/>
      <c r="C3193" s="1096"/>
      <c r="D3193" s="94"/>
      <c r="E3193" s="96"/>
      <c r="F3193" s="97"/>
      <c r="G3193" s="126"/>
      <c r="H3193" s="1098"/>
      <c r="I3193" s="94"/>
      <c r="J3193" s="96"/>
      <c r="K3193" s="97"/>
      <c r="L3193" s="126"/>
      <c r="M3193" s="1099"/>
      <c r="N3193" s="94"/>
      <c r="O3193" s="96"/>
      <c r="P3193" s="128"/>
    </row>
    <row r="3194" spans="1:16">
      <c r="A3194" s="105"/>
      <c r="B3194" s="107"/>
      <c r="C3194" s="1096"/>
      <c r="D3194" s="94"/>
      <c r="E3194" s="96"/>
      <c r="F3194" s="97"/>
      <c r="G3194" s="107"/>
      <c r="H3194" s="1098"/>
      <c r="I3194" s="94"/>
      <c r="J3194" s="96"/>
      <c r="K3194" s="97"/>
      <c r="L3194" s="107"/>
      <c r="M3194" s="1099"/>
      <c r="N3194" s="94"/>
      <c r="O3194" s="96"/>
      <c r="P3194" s="216"/>
    </row>
    <row r="3195" spans="1:16">
      <c r="A3195" s="105"/>
      <c r="B3195" s="109"/>
      <c r="C3195" s="1096"/>
      <c r="D3195" s="94"/>
      <c r="E3195" s="96"/>
      <c r="F3195" s="97"/>
      <c r="G3195" s="109"/>
      <c r="H3195" s="1098"/>
      <c r="I3195" s="94"/>
      <c r="J3195" s="96"/>
      <c r="K3195" s="97"/>
      <c r="L3195" s="109"/>
      <c r="M3195" s="1099"/>
      <c r="N3195" s="94"/>
      <c r="O3195" s="96"/>
      <c r="P3195" s="97"/>
    </row>
    <row r="3196" spans="1:16">
      <c r="A3196" s="105"/>
      <c r="B3196" s="110"/>
      <c r="C3196" s="1096"/>
      <c r="D3196" s="94"/>
      <c r="E3196" s="96"/>
      <c r="F3196" s="127"/>
      <c r="G3196" s="110"/>
      <c r="H3196" s="1098"/>
      <c r="I3196" s="94"/>
      <c r="J3196" s="96"/>
      <c r="K3196" s="127"/>
      <c r="L3196" s="110"/>
      <c r="M3196" s="1099"/>
      <c r="N3196" s="94"/>
      <c r="O3196" s="96"/>
      <c r="P3196" s="127"/>
    </row>
    <row r="3197" spans="1:16">
      <c r="A3197" s="105"/>
      <c r="B3197" s="109"/>
      <c r="C3197" s="1096"/>
      <c r="D3197" s="94"/>
      <c r="E3197" s="96"/>
      <c r="F3197" s="128"/>
      <c r="G3197" s="109"/>
      <c r="H3197" s="1098"/>
      <c r="I3197" s="94"/>
      <c r="J3197" s="96"/>
      <c r="K3197" s="128"/>
      <c r="L3197" s="109"/>
      <c r="M3197" s="1099"/>
      <c r="N3197" s="94"/>
      <c r="O3197" s="96"/>
      <c r="P3197" s="128"/>
    </row>
    <row r="3198" spans="1:16">
      <c r="A3198" s="105"/>
      <c r="B3198" s="110"/>
      <c r="C3198" s="1096"/>
      <c r="D3198" s="217"/>
      <c r="E3198" s="114"/>
      <c r="F3198" s="216"/>
      <c r="G3198" s="110"/>
      <c r="H3198" s="1098"/>
      <c r="I3198" s="113"/>
      <c r="J3198" s="114"/>
      <c r="K3198" s="216"/>
      <c r="L3198" s="110"/>
      <c r="M3198" s="1099"/>
      <c r="N3198" s="113"/>
      <c r="O3198" s="114"/>
      <c r="P3198" s="216"/>
    </row>
    <row r="3199" spans="1:16">
      <c r="A3199" s="105"/>
      <c r="B3199" s="109"/>
      <c r="C3199" s="1096"/>
      <c r="D3199" s="217"/>
      <c r="E3199" s="114"/>
      <c r="F3199" s="216"/>
      <c r="G3199" s="109"/>
      <c r="H3199" s="1098"/>
      <c r="I3199" s="113"/>
      <c r="J3199" s="114"/>
      <c r="K3199" s="216"/>
      <c r="L3199" s="109"/>
      <c r="M3199" s="1099"/>
      <c r="N3199" s="113"/>
      <c r="O3199" s="114"/>
      <c r="P3199" s="216"/>
    </row>
    <row r="3200" spans="1:16" ht="17.25" thickBot="1">
      <c r="A3200" s="105"/>
      <c r="B3200" s="110"/>
      <c r="C3200" s="1097"/>
      <c r="D3200" s="129"/>
      <c r="E3200" s="130"/>
      <c r="F3200" s="104"/>
      <c r="G3200" s="110"/>
      <c r="H3200" s="1127"/>
      <c r="I3200" s="113"/>
      <c r="J3200" s="130"/>
      <c r="K3200" s="104"/>
      <c r="L3200" s="110"/>
      <c r="M3200" s="1126"/>
      <c r="N3200" s="113"/>
      <c r="O3200" s="131"/>
      <c r="P3200" s="127"/>
    </row>
    <row r="3201" spans="1:16">
      <c r="A3201" s="132"/>
      <c r="B3201" s="109"/>
      <c r="C3201" s="1095" t="s">
        <v>696</v>
      </c>
      <c r="D3201" s="118" t="s">
        <v>136</v>
      </c>
      <c r="E3201" s="133" t="s">
        <v>137</v>
      </c>
      <c r="F3201" s="125"/>
      <c r="G3201" s="109"/>
      <c r="H3201" s="1118" t="s">
        <v>135</v>
      </c>
      <c r="I3201" s="118" t="s">
        <v>136</v>
      </c>
      <c r="J3201" s="133" t="s">
        <v>137</v>
      </c>
      <c r="K3201" s="125"/>
      <c r="L3201" s="109"/>
      <c r="M3201" s="1120" t="s">
        <v>135</v>
      </c>
      <c r="N3201" s="118" t="s">
        <v>136</v>
      </c>
      <c r="O3201" s="133" t="s">
        <v>137</v>
      </c>
      <c r="P3201" s="125"/>
    </row>
    <row r="3202" spans="1:16">
      <c r="A3202" s="132"/>
      <c r="B3202" s="110"/>
      <c r="C3202" s="1096"/>
      <c r="D3202" s="94" t="s">
        <v>141</v>
      </c>
      <c r="E3202" s="96" t="s">
        <v>142</v>
      </c>
      <c r="F3202" s="134"/>
      <c r="G3202" s="110"/>
      <c r="H3202" s="1098"/>
      <c r="I3202" s="94" t="s">
        <v>141</v>
      </c>
      <c r="J3202" s="96" t="s">
        <v>142</v>
      </c>
      <c r="K3202" s="134"/>
      <c r="L3202" s="110"/>
      <c r="M3202" s="1099"/>
      <c r="N3202" s="94" t="s">
        <v>141</v>
      </c>
      <c r="O3202" s="96" t="s">
        <v>142</v>
      </c>
      <c r="P3202" s="134"/>
    </row>
    <row r="3203" spans="1:16">
      <c r="A3203" s="132"/>
      <c r="B3203" s="135"/>
      <c r="C3203" s="1096"/>
      <c r="D3203" s="94" t="s">
        <v>145</v>
      </c>
      <c r="E3203" s="96" t="s">
        <v>146</v>
      </c>
      <c r="F3203" s="97"/>
      <c r="G3203" s="135"/>
      <c r="H3203" s="1098"/>
      <c r="I3203" s="94" t="s">
        <v>145</v>
      </c>
      <c r="J3203" s="96" t="s">
        <v>146</v>
      </c>
      <c r="K3203" s="97"/>
      <c r="L3203" s="135"/>
      <c r="M3203" s="1099"/>
      <c r="N3203" s="94" t="s">
        <v>145</v>
      </c>
      <c r="O3203" s="96" t="s">
        <v>146</v>
      </c>
      <c r="P3203" s="97"/>
    </row>
    <row r="3204" spans="1:16">
      <c r="A3204" s="132"/>
      <c r="B3204" s="110"/>
      <c r="C3204" s="1096"/>
      <c r="D3204" s="94" t="s">
        <v>147</v>
      </c>
      <c r="E3204" s="96" t="s">
        <v>148</v>
      </c>
      <c r="F3204" s="104"/>
      <c r="G3204" s="110"/>
      <c r="H3204" s="1098"/>
      <c r="I3204" s="94" t="s">
        <v>147</v>
      </c>
      <c r="J3204" s="96" t="s">
        <v>148</v>
      </c>
      <c r="K3204" s="104"/>
      <c r="L3204" s="110"/>
      <c r="M3204" s="1099"/>
      <c r="N3204" s="94" t="s">
        <v>147</v>
      </c>
      <c r="O3204" s="96" t="s">
        <v>148</v>
      </c>
      <c r="P3204" s="104"/>
    </row>
    <row r="3205" spans="1:16">
      <c r="A3205" s="132"/>
      <c r="B3205" s="135"/>
      <c r="C3205" s="1096"/>
      <c r="D3205" s="94"/>
      <c r="E3205" s="114"/>
      <c r="F3205" s="136"/>
      <c r="G3205" s="135"/>
      <c r="H3205" s="1098"/>
      <c r="I3205" s="94"/>
      <c r="J3205" s="114"/>
      <c r="K3205" s="136"/>
      <c r="L3205" s="135"/>
      <c r="M3205" s="1099"/>
      <c r="N3205" s="94"/>
      <c r="O3205" s="114"/>
      <c r="P3205" s="136"/>
    </row>
    <row r="3206" spans="1:16">
      <c r="A3206" s="132"/>
      <c r="B3206" s="110"/>
      <c r="C3206" s="1096"/>
      <c r="D3206" s="94"/>
      <c r="E3206" s="96"/>
      <c r="F3206" s="97"/>
      <c r="G3206" s="110"/>
      <c r="H3206" s="1098"/>
      <c r="I3206" s="94"/>
      <c r="J3206" s="96"/>
      <c r="K3206" s="97"/>
      <c r="L3206" s="110"/>
      <c r="M3206" s="1099"/>
      <c r="N3206" s="94"/>
      <c r="O3206" s="96"/>
      <c r="P3206" s="97"/>
    </row>
    <row r="3207" spans="1:16">
      <c r="A3207" s="132"/>
      <c r="B3207" s="135"/>
      <c r="C3207" s="1096"/>
      <c r="D3207" s="94"/>
      <c r="E3207" s="114"/>
      <c r="F3207" s="136"/>
      <c r="G3207" s="135"/>
      <c r="H3207" s="1098"/>
      <c r="I3207" s="94"/>
      <c r="J3207" s="114"/>
      <c r="K3207" s="136"/>
      <c r="L3207" s="135"/>
      <c r="M3207" s="1099"/>
      <c r="N3207" s="94"/>
      <c r="O3207" s="114"/>
      <c r="P3207" s="136"/>
    </row>
    <row r="3208" spans="1:16">
      <c r="A3208" s="132"/>
      <c r="B3208" s="110"/>
      <c r="C3208" s="1096"/>
      <c r="D3208" s="94"/>
      <c r="E3208" s="96"/>
      <c r="F3208" s="97"/>
      <c r="G3208" s="110"/>
      <c r="H3208" s="1098"/>
      <c r="I3208" s="94"/>
      <c r="J3208" s="96"/>
      <c r="K3208" s="97"/>
      <c r="L3208" s="110"/>
      <c r="M3208" s="1099"/>
      <c r="N3208" s="94"/>
      <c r="O3208" s="96"/>
      <c r="P3208" s="97"/>
    </row>
    <row r="3209" spans="1:16">
      <c r="A3209" s="132"/>
      <c r="B3209" s="135"/>
      <c r="C3209" s="1096"/>
      <c r="D3209" s="94"/>
      <c r="E3209" s="96"/>
      <c r="F3209" s="97"/>
      <c r="G3209" s="135"/>
      <c r="H3209" s="1098"/>
      <c r="I3209" s="94"/>
      <c r="J3209" s="96"/>
      <c r="K3209" s="97"/>
      <c r="L3209" s="135"/>
      <c r="M3209" s="1099"/>
      <c r="N3209" s="94"/>
      <c r="O3209" s="96"/>
      <c r="P3209" s="97"/>
    </row>
    <row r="3210" spans="1:16" ht="17.25" thickBot="1">
      <c r="A3210" s="132"/>
      <c r="B3210" s="110"/>
      <c r="C3210" s="1097"/>
      <c r="D3210" s="115"/>
      <c r="E3210" s="116"/>
      <c r="F3210" s="117"/>
      <c r="G3210" s="110"/>
      <c r="H3210" s="1127"/>
      <c r="I3210" s="115"/>
      <c r="J3210" s="130"/>
      <c r="K3210" s="104"/>
      <c r="L3210" s="110"/>
      <c r="M3210" s="1126"/>
      <c r="N3210" s="115"/>
      <c r="O3210" s="130"/>
      <c r="P3210" s="104"/>
    </row>
    <row r="3211" spans="1:16">
      <c r="A3211" s="132"/>
      <c r="B3211" s="135"/>
      <c r="C3211" s="1095" t="s">
        <v>697</v>
      </c>
      <c r="D3211" s="137" t="s">
        <v>150</v>
      </c>
      <c r="E3211" s="138"/>
      <c r="F3211" s="139" t="s">
        <v>151</v>
      </c>
      <c r="G3211" s="135"/>
      <c r="H3211" s="1118" t="s">
        <v>149</v>
      </c>
      <c r="I3211" s="137" t="s">
        <v>150</v>
      </c>
      <c r="J3211" s="138"/>
      <c r="K3211" s="139" t="s">
        <v>151</v>
      </c>
      <c r="L3211" s="135"/>
      <c r="M3211" s="1120" t="s">
        <v>149</v>
      </c>
      <c r="N3211" s="137" t="s">
        <v>150</v>
      </c>
      <c r="O3211" s="138"/>
      <c r="P3211" s="139" t="s">
        <v>151</v>
      </c>
    </row>
    <row r="3212" spans="1:16">
      <c r="A3212" s="132"/>
      <c r="B3212" s="110"/>
      <c r="C3212" s="1096"/>
      <c r="D3212" s="120"/>
      <c r="E3212" s="121"/>
      <c r="F3212" s="140"/>
      <c r="G3212" s="110"/>
      <c r="H3212" s="1098"/>
      <c r="I3212" s="94"/>
      <c r="J3212" s="96"/>
      <c r="K3212" s="97"/>
      <c r="L3212" s="110"/>
      <c r="M3212" s="1099"/>
      <c r="N3212" s="94"/>
      <c r="O3212" s="96"/>
      <c r="P3212" s="97"/>
    </row>
    <row r="3213" spans="1:16">
      <c r="A3213" s="132"/>
      <c r="B3213" s="135"/>
      <c r="C3213" s="1096"/>
      <c r="D3213" s="94"/>
      <c r="E3213" s="96"/>
      <c r="F3213" s="97"/>
      <c r="G3213" s="135"/>
      <c r="H3213" s="1098"/>
      <c r="I3213" s="94"/>
      <c r="J3213" s="96"/>
      <c r="K3213" s="97"/>
      <c r="L3213" s="135"/>
      <c r="M3213" s="1099"/>
      <c r="N3213" s="94"/>
      <c r="O3213" s="96"/>
      <c r="P3213" s="97"/>
    </row>
    <row r="3214" spans="1:16">
      <c r="A3214" s="132"/>
      <c r="B3214" s="110"/>
      <c r="C3214" s="1096"/>
      <c r="D3214" s="113"/>
      <c r="E3214" s="114"/>
      <c r="F3214" s="104"/>
      <c r="G3214" s="110"/>
      <c r="H3214" s="1098"/>
      <c r="I3214" s="113"/>
      <c r="J3214" s="114"/>
      <c r="K3214" s="104"/>
      <c r="L3214" s="110"/>
      <c r="M3214" s="1099"/>
      <c r="N3214" s="113"/>
      <c r="O3214" s="114"/>
      <c r="P3214" s="104"/>
    </row>
    <row r="3215" spans="1:16">
      <c r="A3215" s="1122"/>
      <c r="B3215" s="135"/>
      <c r="C3215" s="1096"/>
      <c r="D3215" s="94"/>
      <c r="E3215" s="96"/>
      <c r="F3215" s="97"/>
      <c r="G3215" s="135"/>
      <c r="H3215" s="1098"/>
      <c r="I3215" s="94"/>
      <c r="J3215" s="96"/>
      <c r="K3215" s="97"/>
      <c r="L3215" s="135"/>
      <c r="M3215" s="1099"/>
      <c r="N3215" s="94"/>
      <c r="O3215" s="96"/>
      <c r="P3215" s="97"/>
    </row>
    <row r="3216" spans="1:16">
      <c r="A3216" s="1122"/>
      <c r="B3216" s="110"/>
      <c r="C3216" s="1096"/>
      <c r="D3216" s="94"/>
      <c r="E3216" s="96"/>
      <c r="F3216" s="97"/>
      <c r="G3216" s="110"/>
      <c r="H3216" s="1098"/>
      <c r="I3216" s="94"/>
      <c r="J3216" s="96"/>
      <c r="K3216" s="97"/>
      <c r="L3216" s="110"/>
      <c r="M3216" s="1099"/>
      <c r="N3216" s="94"/>
      <c r="O3216" s="96"/>
      <c r="P3216" s="97"/>
    </row>
    <row r="3217" spans="1:16">
      <c r="A3217" s="1122"/>
      <c r="B3217" s="135"/>
      <c r="C3217" s="1096"/>
      <c r="D3217" s="113"/>
      <c r="E3217" s="114"/>
      <c r="F3217" s="104"/>
      <c r="G3217" s="135"/>
      <c r="H3217" s="1098"/>
      <c r="I3217" s="113"/>
      <c r="J3217" s="114"/>
      <c r="K3217" s="104"/>
      <c r="L3217" s="135"/>
      <c r="M3217" s="1099"/>
      <c r="N3217" s="113"/>
      <c r="O3217" s="114"/>
      <c r="P3217" s="104"/>
    </row>
    <row r="3218" spans="1:16" ht="17.25" thickBot="1">
      <c r="A3218" s="1123"/>
      <c r="B3218" s="141"/>
      <c r="C3218" s="1117"/>
      <c r="D3218" s="142"/>
      <c r="E3218" s="143"/>
      <c r="F3218" s="144"/>
      <c r="G3218" s="141"/>
      <c r="H3218" s="1119"/>
      <c r="I3218" s="142"/>
      <c r="J3218" s="143"/>
      <c r="K3218" s="144"/>
      <c r="L3218" s="141"/>
      <c r="M3218" s="1121"/>
      <c r="N3218" s="142"/>
      <c r="O3218" s="143"/>
      <c r="P3218" s="144"/>
    </row>
    <row r="3219" spans="1:16" s="146" customFormat="1" ht="27" customHeight="1" thickTop="1" thickBot="1">
      <c r="A3219" s="145"/>
      <c r="B3219" s="1124" t="s">
        <v>152</v>
      </c>
      <c r="C3219" s="1124"/>
      <c r="D3219" s="1124"/>
      <c r="E3219" s="1124"/>
      <c r="F3219" s="1124"/>
      <c r="G3219" s="1125" t="s">
        <v>153</v>
      </c>
      <c r="H3219" s="1125"/>
      <c r="I3219" s="1125"/>
      <c r="J3219" s="1125"/>
      <c r="K3219" s="1125"/>
      <c r="L3219" s="1125"/>
      <c r="M3219" s="1125"/>
      <c r="N3219" s="1128" t="s">
        <v>154</v>
      </c>
      <c r="O3219" s="1128"/>
      <c r="P3219" s="1128"/>
    </row>
    <row r="3220" spans="1:16" s="159" customFormat="1" ht="21.75" customHeight="1" thickTop="1" thickBot="1">
      <c r="A3220" s="147" t="s">
        <v>0</v>
      </c>
      <c r="B3220" s="148"/>
      <c r="C3220" s="149" t="s">
        <v>155</v>
      </c>
      <c r="D3220" s="150" t="s">
        <v>156</v>
      </c>
      <c r="E3220" s="151" t="s">
        <v>157</v>
      </c>
      <c r="F3220" s="152" t="s">
        <v>158</v>
      </c>
      <c r="G3220" s="153" t="s">
        <v>159</v>
      </c>
      <c r="H3220" s="154" t="s">
        <v>150</v>
      </c>
      <c r="I3220" s="155" t="s">
        <v>156</v>
      </c>
      <c r="J3220" s="155" t="s">
        <v>157</v>
      </c>
      <c r="K3220" s="155" t="s">
        <v>158</v>
      </c>
      <c r="L3220" s="154" t="s">
        <v>160</v>
      </c>
      <c r="M3220" s="156" t="s">
        <v>161</v>
      </c>
      <c r="N3220" s="157" t="s">
        <v>155</v>
      </c>
      <c r="O3220" s="151" t="s">
        <v>157</v>
      </c>
      <c r="P3220" s="158" t="s">
        <v>158</v>
      </c>
    </row>
    <row r="3221" spans="1:16" s="172" customFormat="1" ht="17.25" thickTop="1">
      <c r="A3221" s="1137">
        <f>A3135</f>
        <v>46173</v>
      </c>
      <c r="B3221" s="1132" t="s">
        <v>698</v>
      </c>
      <c r="C3221" s="160"/>
      <c r="D3221" s="161"/>
      <c r="E3221" s="162"/>
      <c r="F3221" s="163"/>
      <c r="G3221" s="164"/>
      <c r="H3221" s="165"/>
      <c r="I3221" s="166"/>
      <c r="J3221" s="166"/>
      <c r="K3221" s="167"/>
      <c r="L3221" s="168"/>
      <c r="M3221" s="169"/>
      <c r="N3221" s="170"/>
      <c r="O3221" s="166"/>
      <c r="P3221" s="171"/>
    </row>
    <row r="3222" spans="1:16" s="172" customFormat="1">
      <c r="A3222" s="1138"/>
      <c r="B3222" s="1133"/>
      <c r="C3222" s="173"/>
      <c r="D3222" s="174"/>
      <c r="E3222" s="175"/>
      <c r="F3222" s="176"/>
      <c r="G3222" s="173"/>
      <c r="H3222" s="177"/>
      <c r="I3222" s="175"/>
      <c r="J3222" s="175"/>
      <c r="K3222" s="178"/>
      <c r="L3222" s="179"/>
      <c r="M3222" s="180"/>
      <c r="N3222" s="181"/>
      <c r="O3222" s="175"/>
      <c r="P3222" s="182"/>
    </row>
    <row r="3223" spans="1:16" s="172" customFormat="1">
      <c r="A3223" s="1138"/>
      <c r="B3223" s="1133"/>
      <c r="C3223" s="173"/>
      <c r="D3223" s="174"/>
      <c r="E3223" s="175"/>
      <c r="F3223" s="176"/>
      <c r="G3223" s="173"/>
      <c r="H3223" s="183"/>
      <c r="I3223" s="175"/>
      <c r="J3223" s="175"/>
      <c r="K3223" s="178"/>
      <c r="L3223" s="184"/>
      <c r="M3223" s="180"/>
      <c r="N3223" s="181"/>
      <c r="O3223" s="175"/>
      <c r="P3223" s="182"/>
    </row>
    <row r="3224" spans="1:16" s="172" customFormat="1">
      <c r="A3224" s="1138"/>
      <c r="B3224" s="1133"/>
      <c r="C3224" s="173"/>
      <c r="D3224" s="218"/>
      <c r="E3224" s="175"/>
      <c r="F3224" s="176"/>
      <c r="G3224" s="173"/>
      <c r="H3224" s="183"/>
      <c r="I3224" s="175"/>
      <c r="J3224" s="175"/>
      <c r="K3224" s="187"/>
      <c r="L3224" s="184"/>
      <c r="M3224" s="180"/>
      <c r="N3224" s="181"/>
      <c r="O3224" s="175"/>
      <c r="P3224" s="182"/>
    </row>
    <row r="3225" spans="1:16" s="172" customFormat="1">
      <c r="A3225" s="1138"/>
      <c r="B3225" s="1133"/>
      <c r="C3225" s="173"/>
      <c r="D3225" s="185"/>
      <c r="E3225" s="175"/>
      <c r="F3225" s="182"/>
      <c r="G3225" s="173"/>
      <c r="H3225" s="186"/>
      <c r="I3225" s="175"/>
      <c r="J3225" s="175"/>
      <c r="K3225" s="187"/>
      <c r="L3225" s="184"/>
      <c r="M3225" s="180"/>
      <c r="N3225" s="181"/>
      <c r="O3225" s="175"/>
      <c r="P3225" s="182"/>
    </row>
    <row r="3226" spans="1:16" s="172" customFormat="1">
      <c r="A3226" s="1138"/>
      <c r="B3226" s="1133"/>
      <c r="C3226" s="173"/>
      <c r="D3226" s="174"/>
      <c r="E3226" s="175"/>
      <c r="F3226" s="188"/>
      <c r="G3226" s="198"/>
      <c r="H3226" s="183"/>
      <c r="I3226" s="191"/>
      <c r="J3226" s="175"/>
      <c r="K3226" s="178"/>
      <c r="L3226" s="189"/>
      <c r="M3226" s="190"/>
      <c r="N3226" s="181"/>
      <c r="O3226" s="175"/>
      <c r="P3226" s="182"/>
    </row>
    <row r="3227" spans="1:16" s="172" customFormat="1">
      <c r="A3227" s="1138"/>
      <c r="B3227" s="1133"/>
      <c r="C3227" s="173"/>
      <c r="D3227" s="174"/>
      <c r="E3227" s="175"/>
      <c r="F3227" s="182"/>
      <c r="G3227" s="173"/>
      <c r="H3227" s="183"/>
      <c r="I3227" s="191"/>
      <c r="J3227" s="175"/>
      <c r="K3227" s="178"/>
      <c r="L3227" s="184"/>
      <c r="M3227" s="180"/>
      <c r="N3227" s="181"/>
      <c r="O3227" s="175"/>
      <c r="P3227" s="182"/>
    </row>
    <row r="3228" spans="1:16" s="172" customFormat="1">
      <c r="A3228" s="1138"/>
      <c r="B3228" s="1133"/>
      <c r="C3228" s="173"/>
      <c r="D3228" s="174"/>
      <c r="E3228" s="175"/>
      <c r="F3228" s="182"/>
      <c r="G3228" s="219"/>
      <c r="H3228" s="183"/>
      <c r="I3228" s="175"/>
      <c r="J3228" s="175"/>
      <c r="K3228" s="178"/>
      <c r="L3228" s="184"/>
      <c r="M3228" s="180"/>
      <c r="N3228" s="181"/>
      <c r="O3228" s="175"/>
      <c r="P3228" s="182"/>
    </row>
    <row r="3229" spans="1:16" s="172" customFormat="1">
      <c r="A3229" s="1138"/>
      <c r="B3229" s="1133"/>
      <c r="C3229" s="173"/>
      <c r="D3229" s="174"/>
      <c r="E3229" s="175"/>
      <c r="F3229" s="188"/>
      <c r="G3229" s="173"/>
      <c r="H3229" s="183"/>
      <c r="I3229" s="191"/>
      <c r="J3229" s="175"/>
      <c r="K3229" s="178"/>
      <c r="L3229" s="184"/>
      <c r="M3229" s="180"/>
      <c r="N3229" s="181"/>
      <c r="O3229" s="175"/>
      <c r="P3229" s="182"/>
    </row>
    <row r="3230" spans="1:16" s="172" customFormat="1">
      <c r="A3230" s="1138"/>
      <c r="B3230" s="1133"/>
      <c r="C3230" s="173"/>
      <c r="D3230" s="174"/>
      <c r="E3230" s="175"/>
      <c r="F3230" s="182"/>
      <c r="G3230" s="173"/>
      <c r="H3230" s="183"/>
      <c r="I3230" s="191"/>
      <c r="J3230" s="175"/>
      <c r="K3230" s="178"/>
      <c r="L3230" s="184"/>
      <c r="M3230" s="180"/>
      <c r="N3230" s="181"/>
      <c r="O3230" s="175"/>
      <c r="P3230" s="182"/>
    </row>
    <row r="3231" spans="1:16" s="172" customFormat="1">
      <c r="A3231" s="1138"/>
      <c r="B3231" s="1133"/>
      <c r="C3231" s="192"/>
      <c r="D3231" s="193"/>
      <c r="E3231" s="194"/>
      <c r="F3231" s="195"/>
      <c r="G3231" s="173"/>
      <c r="H3231" s="177"/>
      <c r="I3231" s="175"/>
      <c r="J3231" s="175"/>
      <c r="K3231" s="178"/>
      <c r="L3231" s="184"/>
      <c r="M3231" s="180"/>
      <c r="N3231" s="196"/>
      <c r="O3231" s="194"/>
      <c r="P3231" s="195"/>
    </row>
    <row r="3232" spans="1:16" s="172" customFormat="1">
      <c r="A3232" s="1138"/>
      <c r="B3232" s="1133"/>
      <c r="C3232" s="192"/>
      <c r="D3232" s="193"/>
      <c r="E3232" s="194"/>
      <c r="F3232" s="195"/>
      <c r="G3232" s="198"/>
      <c r="H3232" s="183"/>
      <c r="I3232" s="191"/>
      <c r="J3232" s="175"/>
      <c r="K3232" s="178"/>
      <c r="L3232" s="184"/>
      <c r="M3232" s="180"/>
      <c r="N3232" s="196"/>
      <c r="O3232" s="194"/>
      <c r="P3232" s="195"/>
    </row>
    <row r="3233" spans="1:16" s="172" customFormat="1">
      <c r="A3233" s="1138"/>
      <c r="B3233" s="1133"/>
      <c r="C3233" s="192"/>
      <c r="D3233" s="193"/>
      <c r="E3233" s="194"/>
      <c r="F3233" s="195"/>
      <c r="G3233" s="173"/>
      <c r="H3233" s="199"/>
      <c r="I3233" s="191"/>
      <c r="J3233" s="200"/>
      <c r="K3233" s="197"/>
      <c r="L3233" s="184"/>
      <c r="M3233" s="180"/>
      <c r="N3233" s="196"/>
      <c r="O3233" s="194"/>
      <c r="P3233" s="195"/>
    </row>
    <row r="3234" spans="1:16" s="172" customFormat="1">
      <c r="A3234" s="1138"/>
      <c r="B3234" s="1133"/>
      <c r="C3234" s="192"/>
      <c r="D3234" s="193"/>
      <c r="E3234" s="194"/>
      <c r="F3234" s="195"/>
      <c r="G3234" s="173"/>
      <c r="H3234" s="201"/>
      <c r="I3234" s="175"/>
      <c r="J3234" s="175"/>
      <c r="K3234" s="178"/>
      <c r="L3234" s="184"/>
      <c r="M3234" s="180"/>
      <c r="N3234" s="196"/>
      <c r="O3234" s="194"/>
      <c r="P3234" s="195"/>
    </row>
    <row r="3235" spans="1:16" s="172" customFormat="1">
      <c r="A3235" s="1138"/>
      <c r="B3235" s="1133"/>
      <c r="C3235" s="192"/>
      <c r="D3235" s="193"/>
      <c r="E3235" s="194"/>
      <c r="F3235" s="195"/>
      <c r="G3235" s="198"/>
      <c r="H3235" s="183"/>
      <c r="I3235" s="200"/>
      <c r="J3235" s="200"/>
      <c r="K3235" s="197"/>
      <c r="L3235" s="184"/>
      <c r="M3235" s="180"/>
      <c r="N3235" s="196"/>
      <c r="O3235" s="194"/>
      <c r="P3235" s="195"/>
    </row>
    <row r="3236" spans="1:16" s="172" customFormat="1">
      <c r="A3236" s="1138"/>
      <c r="B3236" s="1133"/>
      <c r="C3236" s="192"/>
      <c r="D3236" s="193"/>
      <c r="E3236" s="194"/>
      <c r="F3236" s="195"/>
      <c r="G3236" s="173"/>
      <c r="H3236" s="183"/>
      <c r="I3236" s="200"/>
      <c r="J3236" s="200"/>
      <c r="K3236" s="197"/>
      <c r="L3236" s="179"/>
      <c r="M3236" s="180"/>
      <c r="N3236" s="196"/>
      <c r="O3236" s="194"/>
      <c r="P3236" s="195"/>
    </row>
    <row r="3237" spans="1:16" s="172" customFormat="1">
      <c r="A3237" s="1138"/>
      <c r="B3237" s="1133"/>
      <c r="C3237" s="192"/>
      <c r="D3237" s="193"/>
      <c r="E3237" s="194"/>
      <c r="F3237" s="195"/>
      <c r="G3237" s="192"/>
      <c r="H3237" s="201"/>
      <c r="I3237" s="202"/>
      <c r="J3237" s="202"/>
      <c r="K3237" s="203"/>
      <c r="L3237" s="204"/>
      <c r="M3237" s="190"/>
      <c r="N3237" s="196"/>
      <c r="O3237" s="194"/>
      <c r="P3237" s="195"/>
    </row>
    <row r="3238" spans="1:16" s="172" customFormat="1">
      <c r="A3238" s="1138"/>
      <c r="B3238" s="1133"/>
      <c r="C3238" s="192"/>
      <c r="D3238" s="193"/>
      <c r="E3238" s="194"/>
      <c r="F3238" s="195"/>
      <c r="G3238" s="192"/>
      <c r="H3238" s="201"/>
      <c r="I3238" s="202"/>
      <c r="J3238" s="202"/>
      <c r="K3238" s="203"/>
      <c r="L3238" s="204"/>
      <c r="M3238" s="190"/>
      <c r="N3238" s="196"/>
      <c r="O3238" s="194"/>
      <c r="P3238" s="195"/>
    </row>
    <row r="3239" spans="1:16" s="172" customFormat="1">
      <c r="A3239" s="1138"/>
      <c r="B3239" s="1133"/>
      <c r="C3239" s="192"/>
      <c r="D3239" s="193"/>
      <c r="E3239" s="194"/>
      <c r="F3239" s="195"/>
      <c r="G3239" s="192"/>
      <c r="H3239" s="201"/>
      <c r="I3239" s="202"/>
      <c r="J3239" s="202"/>
      <c r="K3239" s="203"/>
      <c r="L3239" s="204"/>
      <c r="M3239" s="190"/>
      <c r="N3239" s="196"/>
      <c r="O3239" s="194"/>
      <c r="P3239" s="195"/>
    </row>
    <row r="3240" spans="1:16" s="172" customFormat="1" ht="17.25" thickBot="1">
      <c r="A3240" s="1139"/>
      <c r="B3240" s="1134"/>
      <c r="C3240" s="205"/>
      <c r="D3240" s="206"/>
      <c r="E3240" s="207"/>
      <c r="F3240" s="208"/>
      <c r="G3240" s="209"/>
      <c r="H3240" s="210"/>
      <c r="I3240" s="211"/>
      <c r="J3240" s="211"/>
      <c r="K3240" s="212"/>
      <c r="L3240" s="213"/>
      <c r="M3240" s="214"/>
      <c r="N3240" s="215"/>
      <c r="O3240" s="207"/>
      <c r="P3240" s="208"/>
    </row>
    <row r="3241" spans="1:16" ht="17.25" thickTop="1"/>
  </sheetData>
  <mergeCells count="2201">
    <mergeCell ref="N3219:P3219"/>
    <mergeCell ref="A3221:A3240"/>
    <mergeCell ref="B3221:B3240"/>
    <mergeCell ref="C3211:C3218"/>
    <mergeCell ref="H3211:H3218"/>
    <mergeCell ref="M3211:M3218"/>
    <mergeCell ref="A3215:A3218"/>
    <mergeCell ref="B3219:F3219"/>
    <mergeCell ref="G3219:M3219"/>
    <mergeCell ref="M3181:M3190"/>
    <mergeCell ref="C3191:C3200"/>
    <mergeCell ref="H3191:H3200"/>
    <mergeCell ref="M3191:M3200"/>
    <mergeCell ref="C3201:C3210"/>
    <mergeCell ref="H3201:H3210"/>
    <mergeCell ref="M3201:M3210"/>
    <mergeCell ref="B3171:B3172"/>
    <mergeCell ref="G3171:G3172"/>
    <mergeCell ref="L3171:L3172"/>
    <mergeCell ref="A3181:A3190"/>
    <mergeCell ref="C3181:C3190"/>
    <mergeCell ref="H3181:H3190"/>
    <mergeCell ref="G3153:G3154"/>
    <mergeCell ref="L3153:L3154"/>
    <mergeCell ref="B3143:B3144"/>
    <mergeCell ref="G3143:G3144"/>
    <mergeCell ref="L3143:L3144"/>
    <mergeCell ref="B3146:B3148"/>
    <mergeCell ref="G3146:G3148"/>
    <mergeCell ref="L3146:L3148"/>
    <mergeCell ref="B3167:B3168"/>
    <mergeCell ref="G3167:G3168"/>
    <mergeCell ref="L3167:L3168"/>
    <mergeCell ref="B3169:B3170"/>
    <mergeCell ref="G3169:G3170"/>
    <mergeCell ref="L3169:L3170"/>
    <mergeCell ref="B3163:B3164"/>
    <mergeCell ref="G3163:G3164"/>
    <mergeCell ref="L3163:L3164"/>
    <mergeCell ref="B3165:B3166"/>
    <mergeCell ref="G3165:G3166"/>
    <mergeCell ref="L3165:L3166"/>
    <mergeCell ref="B3159:B3160"/>
    <mergeCell ref="G3159:G3160"/>
    <mergeCell ref="L3159:L3160"/>
    <mergeCell ref="B3161:B3162"/>
    <mergeCell ref="G3161:G3162"/>
    <mergeCell ref="L3161:L3162"/>
    <mergeCell ref="B3139:B3140"/>
    <mergeCell ref="G3139:G3140"/>
    <mergeCell ref="L3139:L3140"/>
    <mergeCell ref="B3141:B3142"/>
    <mergeCell ref="G3141:G3142"/>
    <mergeCell ref="L3141:L3142"/>
    <mergeCell ref="N3113:P3113"/>
    <mergeCell ref="A3115:A3134"/>
    <mergeCell ref="B3115:B3134"/>
    <mergeCell ref="A3135:A3180"/>
    <mergeCell ref="C3135:C3180"/>
    <mergeCell ref="H3135:H3180"/>
    <mergeCell ref="M3135:M3180"/>
    <mergeCell ref="B3136:B3137"/>
    <mergeCell ref="G3136:G3137"/>
    <mergeCell ref="L3136:L3137"/>
    <mergeCell ref="C3105:C3112"/>
    <mergeCell ref="H3105:H3112"/>
    <mergeCell ref="M3105:M3112"/>
    <mergeCell ref="A3109:A3112"/>
    <mergeCell ref="B3113:F3113"/>
    <mergeCell ref="G3113:M3113"/>
    <mergeCell ref="B3155:B3156"/>
    <mergeCell ref="G3155:G3156"/>
    <mergeCell ref="L3155:L3156"/>
    <mergeCell ref="B3157:B3158"/>
    <mergeCell ref="G3157:G3158"/>
    <mergeCell ref="L3157:L3158"/>
    <mergeCell ref="B3150:B3152"/>
    <mergeCell ref="G3150:G3152"/>
    <mergeCell ref="L3150:L3152"/>
    <mergeCell ref="B3153:B3154"/>
    <mergeCell ref="M3075:M3084"/>
    <mergeCell ref="C3085:C3094"/>
    <mergeCell ref="H3085:H3094"/>
    <mergeCell ref="M3085:M3094"/>
    <mergeCell ref="C3095:C3104"/>
    <mergeCell ref="H3095:H3104"/>
    <mergeCell ref="M3095:M3104"/>
    <mergeCell ref="B3065:B3066"/>
    <mergeCell ref="G3065:G3066"/>
    <mergeCell ref="L3065:L3066"/>
    <mergeCell ref="A3075:A3084"/>
    <mergeCell ref="C3075:C3084"/>
    <mergeCell ref="H3075:H3084"/>
    <mergeCell ref="B3061:B3062"/>
    <mergeCell ref="G3061:G3062"/>
    <mergeCell ref="L3061:L3062"/>
    <mergeCell ref="B3063:B3064"/>
    <mergeCell ref="G3063:G3064"/>
    <mergeCell ref="L3063:L3064"/>
    <mergeCell ref="B3040:B3042"/>
    <mergeCell ref="G3040:G3042"/>
    <mergeCell ref="L3040:L3042"/>
    <mergeCell ref="B3033:B3034"/>
    <mergeCell ref="G3033:G3034"/>
    <mergeCell ref="L3033:L3034"/>
    <mergeCell ref="B3035:B3036"/>
    <mergeCell ref="G3035:G3036"/>
    <mergeCell ref="L3035:L3036"/>
    <mergeCell ref="B3057:B3058"/>
    <mergeCell ref="G3057:G3058"/>
    <mergeCell ref="L3057:L3058"/>
    <mergeCell ref="B3059:B3060"/>
    <mergeCell ref="G3059:G3060"/>
    <mergeCell ref="L3059:L3060"/>
    <mergeCell ref="B3053:B3054"/>
    <mergeCell ref="G3053:G3054"/>
    <mergeCell ref="L3053:L3054"/>
    <mergeCell ref="B3055:B3056"/>
    <mergeCell ref="G3055:G3056"/>
    <mergeCell ref="L3055:L3056"/>
    <mergeCell ref="B3049:B3050"/>
    <mergeCell ref="G3049:G3050"/>
    <mergeCell ref="L3049:L3050"/>
    <mergeCell ref="B3051:B3052"/>
    <mergeCell ref="G3051:G3052"/>
    <mergeCell ref="L3051:L3052"/>
    <mergeCell ref="N3007:P3007"/>
    <mergeCell ref="A3009:A3028"/>
    <mergeCell ref="B3009:B3028"/>
    <mergeCell ref="A3029:A3074"/>
    <mergeCell ref="C3029:C3074"/>
    <mergeCell ref="H3029:H3074"/>
    <mergeCell ref="M3029:M3074"/>
    <mergeCell ref="B3030:B3031"/>
    <mergeCell ref="G3030:G3031"/>
    <mergeCell ref="L3030:L3031"/>
    <mergeCell ref="C2999:C3006"/>
    <mergeCell ref="H2999:H3006"/>
    <mergeCell ref="M2999:M3006"/>
    <mergeCell ref="A3003:A3006"/>
    <mergeCell ref="B3007:F3007"/>
    <mergeCell ref="G3007:M3007"/>
    <mergeCell ref="M2969:M2978"/>
    <mergeCell ref="C2979:C2988"/>
    <mergeCell ref="H2979:H2988"/>
    <mergeCell ref="M2979:M2988"/>
    <mergeCell ref="C2989:C2998"/>
    <mergeCell ref="H2989:H2998"/>
    <mergeCell ref="M2989:M2998"/>
    <mergeCell ref="B3044:B3046"/>
    <mergeCell ref="G3044:G3046"/>
    <mergeCell ref="L3044:L3046"/>
    <mergeCell ref="B3047:B3048"/>
    <mergeCell ref="G3047:G3048"/>
    <mergeCell ref="L3047:L3048"/>
    <mergeCell ref="B3037:B3038"/>
    <mergeCell ref="G3037:G3038"/>
    <mergeCell ref="L3037:L3038"/>
    <mergeCell ref="G2945:G2946"/>
    <mergeCell ref="L2945:L2946"/>
    <mergeCell ref="B2938:B2940"/>
    <mergeCell ref="G2938:G2940"/>
    <mergeCell ref="L2938:L2940"/>
    <mergeCell ref="B2941:B2942"/>
    <mergeCell ref="G2941:G2942"/>
    <mergeCell ref="L2941:L2942"/>
    <mergeCell ref="B2959:B2960"/>
    <mergeCell ref="G2959:G2960"/>
    <mergeCell ref="L2959:L2960"/>
    <mergeCell ref="A2969:A2978"/>
    <mergeCell ref="C2969:C2978"/>
    <mergeCell ref="H2969:H2978"/>
    <mergeCell ref="B2955:B2956"/>
    <mergeCell ref="G2955:G2956"/>
    <mergeCell ref="L2955:L2956"/>
    <mergeCell ref="B2957:B2958"/>
    <mergeCell ref="G2957:G2958"/>
    <mergeCell ref="L2957:L2958"/>
    <mergeCell ref="B2951:B2952"/>
    <mergeCell ref="G2951:G2952"/>
    <mergeCell ref="L2951:L2952"/>
    <mergeCell ref="B2953:B2954"/>
    <mergeCell ref="G2953:G2954"/>
    <mergeCell ref="L2953:L2954"/>
    <mergeCell ref="B2931:B2932"/>
    <mergeCell ref="G2931:G2932"/>
    <mergeCell ref="L2931:L2932"/>
    <mergeCell ref="B2934:B2936"/>
    <mergeCell ref="G2934:G2936"/>
    <mergeCell ref="L2934:L2936"/>
    <mergeCell ref="B2927:B2928"/>
    <mergeCell ref="G2927:G2928"/>
    <mergeCell ref="L2927:L2928"/>
    <mergeCell ref="B2929:B2930"/>
    <mergeCell ref="G2929:G2930"/>
    <mergeCell ref="L2929:L2930"/>
    <mergeCell ref="N2901:P2901"/>
    <mergeCell ref="A2903:A2922"/>
    <mergeCell ref="B2903:B2922"/>
    <mergeCell ref="A2923:A2968"/>
    <mergeCell ref="C2923:C2968"/>
    <mergeCell ref="H2923:H2968"/>
    <mergeCell ref="M2923:M2968"/>
    <mergeCell ref="B2924:B2925"/>
    <mergeCell ref="G2924:G2925"/>
    <mergeCell ref="L2924:L2925"/>
    <mergeCell ref="B2947:B2948"/>
    <mergeCell ref="G2947:G2948"/>
    <mergeCell ref="L2947:L2948"/>
    <mergeCell ref="B2949:B2950"/>
    <mergeCell ref="G2949:G2950"/>
    <mergeCell ref="L2949:L2950"/>
    <mergeCell ref="B2943:B2944"/>
    <mergeCell ref="G2943:G2944"/>
    <mergeCell ref="L2943:L2944"/>
    <mergeCell ref="B2945:B2946"/>
    <mergeCell ref="C2893:C2900"/>
    <mergeCell ref="H2893:H2900"/>
    <mergeCell ref="M2893:M2900"/>
    <mergeCell ref="A2897:A2900"/>
    <mergeCell ref="B2901:F2901"/>
    <mergeCell ref="G2901:M2901"/>
    <mergeCell ref="M2863:M2872"/>
    <mergeCell ref="C2873:C2882"/>
    <mergeCell ref="H2873:H2882"/>
    <mergeCell ref="M2873:M2882"/>
    <mergeCell ref="C2883:C2892"/>
    <mergeCell ref="H2883:H2892"/>
    <mergeCell ref="M2883:M2892"/>
    <mergeCell ref="B2853:B2854"/>
    <mergeCell ref="G2853:G2854"/>
    <mergeCell ref="L2853:L2854"/>
    <mergeCell ref="A2863:A2872"/>
    <mergeCell ref="C2863:C2872"/>
    <mergeCell ref="H2863:H2872"/>
    <mergeCell ref="G2835:G2836"/>
    <mergeCell ref="L2835:L2836"/>
    <mergeCell ref="B2825:B2826"/>
    <mergeCell ref="G2825:G2826"/>
    <mergeCell ref="L2825:L2826"/>
    <mergeCell ref="B2828:B2830"/>
    <mergeCell ref="G2828:G2830"/>
    <mergeCell ref="L2828:L2830"/>
    <mergeCell ref="B2849:B2850"/>
    <mergeCell ref="G2849:G2850"/>
    <mergeCell ref="L2849:L2850"/>
    <mergeCell ref="B2851:B2852"/>
    <mergeCell ref="G2851:G2852"/>
    <mergeCell ref="L2851:L2852"/>
    <mergeCell ref="B2845:B2846"/>
    <mergeCell ref="G2845:G2846"/>
    <mergeCell ref="L2845:L2846"/>
    <mergeCell ref="B2847:B2848"/>
    <mergeCell ref="G2847:G2848"/>
    <mergeCell ref="L2847:L2848"/>
    <mergeCell ref="B2841:B2842"/>
    <mergeCell ref="G2841:G2842"/>
    <mergeCell ref="L2841:L2842"/>
    <mergeCell ref="B2843:B2844"/>
    <mergeCell ref="G2843:G2844"/>
    <mergeCell ref="L2843:L2844"/>
    <mergeCell ref="B2821:B2822"/>
    <mergeCell ref="G2821:G2822"/>
    <mergeCell ref="L2821:L2822"/>
    <mergeCell ref="B2823:B2824"/>
    <mergeCell ref="G2823:G2824"/>
    <mergeCell ref="L2823:L2824"/>
    <mergeCell ref="N2795:P2795"/>
    <mergeCell ref="A2797:A2816"/>
    <mergeCell ref="B2797:B2816"/>
    <mergeCell ref="A2817:A2862"/>
    <mergeCell ref="C2817:C2862"/>
    <mergeCell ref="H2817:H2862"/>
    <mergeCell ref="M2817:M2862"/>
    <mergeCell ref="B2818:B2819"/>
    <mergeCell ref="G2818:G2819"/>
    <mergeCell ref="L2818:L2819"/>
    <mergeCell ref="C2787:C2794"/>
    <mergeCell ref="H2787:H2794"/>
    <mergeCell ref="M2787:M2794"/>
    <mergeCell ref="A2791:A2794"/>
    <mergeCell ref="B2795:F2795"/>
    <mergeCell ref="G2795:M2795"/>
    <mergeCell ref="B2837:B2838"/>
    <mergeCell ref="G2837:G2838"/>
    <mergeCell ref="L2837:L2838"/>
    <mergeCell ref="B2839:B2840"/>
    <mergeCell ref="G2839:G2840"/>
    <mergeCell ref="L2839:L2840"/>
    <mergeCell ref="B2832:B2834"/>
    <mergeCell ref="G2832:G2834"/>
    <mergeCell ref="L2832:L2834"/>
    <mergeCell ref="B2835:B2836"/>
    <mergeCell ref="M2757:M2766"/>
    <mergeCell ref="C2767:C2776"/>
    <mergeCell ref="H2767:H2776"/>
    <mergeCell ref="M2767:M2776"/>
    <mergeCell ref="C2777:C2786"/>
    <mergeCell ref="H2777:H2786"/>
    <mergeCell ref="M2777:M2786"/>
    <mergeCell ref="B2747:B2748"/>
    <mergeCell ref="G2747:G2748"/>
    <mergeCell ref="L2747:L2748"/>
    <mergeCell ref="A2757:A2766"/>
    <mergeCell ref="C2757:C2766"/>
    <mergeCell ref="H2757:H2766"/>
    <mergeCell ref="B2743:B2744"/>
    <mergeCell ref="G2743:G2744"/>
    <mergeCell ref="L2743:L2744"/>
    <mergeCell ref="B2745:B2746"/>
    <mergeCell ref="G2745:G2746"/>
    <mergeCell ref="L2745:L2746"/>
    <mergeCell ref="B2722:B2724"/>
    <mergeCell ref="G2722:G2724"/>
    <mergeCell ref="L2722:L2724"/>
    <mergeCell ref="B2715:B2716"/>
    <mergeCell ref="G2715:G2716"/>
    <mergeCell ref="L2715:L2716"/>
    <mergeCell ref="B2717:B2718"/>
    <mergeCell ref="G2717:G2718"/>
    <mergeCell ref="L2717:L2718"/>
    <mergeCell ref="B2739:B2740"/>
    <mergeCell ref="G2739:G2740"/>
    <mergeCell ref="L2739:L2740"/>
    <mergeCell ref="B2741:B2742"/>
    <mergeCell ref="G2741:G2742"/>
    <mergeCell ref="L2741:L2742"/>
    <mergeCell ref="B2735:B2736"/>
    <mergeCell ref="G2735:G2736"/>
    <mergeCell ref="L2735:L2736"/>
    <mergeCell ref="B2737:B2738"/>
    <mergeCell ref="G2737:G2738"/>
    <mergeCell ref="L2737:L2738"/>
    <mergeCell ref="B2731:B2732"/>
    <mergeCell ref="G2731:G2732"/>
    <mergeCell ref="L2731:L2732"/>
    <mergeCell ref="B2733:B2734"/>
    <mergeCell ref="G2733:G2734"/>
    <mergeCell ref="L2733:L2734"/>
    <mergeCell ref="N2689:P2689"/>
    <mergeCell ref="A2691:A2710"/>
    <mergeCell ref="B2691:B2710"/>
    <mergeCell ref="A2711:A2756"/>
    <mergeCell ref="C2711:C2756"/>
    <mergeCell ref="H2711:H2756"/>
    <mergeCell ref="M2711:M2756"/>
    <mergeCell ref="B2712:B2713"/>
    <mergeCell ref="G2712:G2713"/>
    <mergeCell ref="L2712:L2713"/>
    <mergeCell ref="C2681:C2688"/>
    <mergeCell ref="H2681:H2688"/>
    <mergeCell ref="M2681:M2688"/>
    <mergeCell ref="A2685:A2688"/>
    <mergeCell ref="B2689:F2689"/>
    <mergeCell ref="G2689:M2689"/>
    <mergeCell ref="M2651:M2660"/>
    <mergeCell ref="C2661:C2670"/>
    <mergeCell ref="H2661:H2670"/>
    <mergeCell ref="M2661:M2670"/>
    <mergeCell ref="C2671:C2680"/>
    <mergeCell ref="H2671:H2680"/>
    <mergeCell ref="M2671:M2680"/>
    <mergeCell ref="B2726:B2728"/>
    <mergeCell ref="G2726:G2728"/>
    <mergeCell ref="L2726:L2728"/>
    <mergeCell ref="B2729:B2730"/>
    <mergeCell ref="G2729:G2730"/>
    <mergeCell ref="L2729:L2730"/>
    <mergeCell ref="B2719:B2720"/>
    <mergeCell ref="G2719:G2720"/>
    <mergeCell ref="L2719:L2720"/>
    <mergeCell ref="G2627:G2628"/>
    <mergeCell ref="L2627:L2628"/>
    <mergeCell ref="B2620:B2622"/>
    <mergeCell ref="G2620:G2622"/>
    <mergeCell ref="L2620:L2622"/>
    <mergeCell ref="B2623:B2624"/>
    <mergeCell ref="G2623:G2624"/>
    <mergeCell ref="L2623:L2624"/>
    <mergeCell ref="B2641:B2642"/>
    <mergeCell ref="G2641:G2642"/>
    <mergeCell ref="L2641:L2642"/>
    <mergeCell ref="A2651:A2660"/>
    <mergeCell ref="C2651:C2660"/>
    <mergeCell ref="H2651:H2660"/>
    <mergeCell ref="B2637:B2638"/>
    <mergeCell ref="G2637:G2638"/>
    <mergeCell ref="L2637:L2638"/>
    <mergeCell ref="B2639:B2640"/>
    <mergeCell ref="G2639:G2640"/>
    <mergeCell ref="L2639:L2640"/>
    <mergeCell ref="B2633:B2634"/>
    <mergeCell ref="G2633:G2634"/>
    <mergeCell ref="L2633:L2634"/>
    <mergeCell ref="B2635:B2636"/>
    <mergeCell ref="G2635:G2636"/>
    <mergeCell ref="L2635:L2636"/>
    <mergeCell ref="B2613:B2614"/>
    <mergeCell ref="G2613:G2614"/>
    <mergeCell ref="L2613:L2614"/>
    <mergeCell ref="B2616:B2618"/>
    <mergeCell ref="G2616:G2618"/>
    <mergeCell ref="L2616:L2618"/>
    <mergeCell ref="B2609:B2610"/>
    <mergeCell ref="G2609:G2610"/>
    <mergeCell ref="L2609:L2610"/>
    <mergeCell ref="B2611:B2612"/>
    <mergeCell ref="G2611:G2612"/>
    <mergeCell ref="L2611:L2612"/>
    <mergeCell ref="N2583:P2583"/>
    <mergeCell ref="A2585:A2604"/>
    <mergeCell ref="B2585:B2604"/>
    <mergeCell ref="A2605:A2650"/>
    <mergeCell ref="C2605:C2650"/>
    <mergeCell ref="H2605:H2650"/>
    <mergeCell ref="M2605:M2650"/>
    <mergeCell ref="B2606:B2607"/>
    <mergeCell ref="G2606:G2607"/>
    <mergeCell ref="L2606:L2607"/>
    <mergeCell ref="B2629:B2630"/>
    <mergeCell ref="G2629:G2630"/>
    <mergeCell ref="L2629:L2630"/>
    <mergeCell ref="B2631:B2632"/>
    <mergeCell ref="G2631:G2632"/>
    <mergeCell ref="L2631:L2632"/>
    <mergeCell ref="B2625:B2626"/>
    <mergeCell ref="G2625:G2626"/>
    <mergeCell ref="L2625:L2626"/>
    <mergeCell ref="B2627:B2628"/>
    <mergeCell ref="C2575:C2582"/>
    <mergeCell ref="H2575:H2582"/>
    <mergeCell ref="M2575:M2582"/>
    <mergeCell ref="A2579:A2582"/>
    <mergeCell ref="B2583:F2583"/>
    <mergeCell ref="G2583:M2583"/>
    <mergeCell ref="M2545:M2554"/>
    <mergeCell ref="C2555:C2564"/>
    <mergeCell ref="H2555:H2564"/>
    <mergeCell ref="M2555:M2564"/>
    <mergeCell ref="C2565:C2574"/>
    <mergeCell ref="H2565:H2574"/>
    <mergeCell ref="M2565:M2574"/>
    <mergeCell ref="B2535:B2536"/>
    <mergeCell ref="G2535:G2536"/>
    <mergeCell ref="L2535:L2536"/>
    <mergeCell ref="A2545:A2554"/>
    <mergeCell ref="C2545:C2554"/>
    <mergeCell ref="H2545:H2554"/>
    <mergeCell ref="G2517:G2518"/>
    <mergeCell ref="L2517:L2518"/>
    <mergeCell ref="B2507:B2508"/>
    <mergeCell ref="G2507:G2508"/>
    <mergeCell ref="L2507:L2508"/>
    <mergeCell ref="B2510:B2512"/>
    <mergeCell ref="G2510:G2512"/>
    <mergeCell ref="L2510:L2512"/>
    <mergeCell ref="B2531:B2532"/>
    <mergeCell ref="G2531:G2532"/>
    <mergeCell ref="L2531:L2532"/>
    <mergeCell ref="B2533:B2534"/>
    <mergeCell ref="G2533:G2534"/>
    <mergeCell ref="L2533:L2534"/>
    <mergeCell ref="B2527:B2528"/>
    <mergeCell ref="G2527:G2528"/>
    <mergeCell ref="L2527:L2528"/>
    <mergeCell ref="B2529:B2530"/>
    <mergeCell ref="G2529:G2530"/>
    <mergeCell ref="L2529:L2530"/>
    <mergeCell ref="B2523:B2524"/>
    <mergeCell ref="G2523:G2524"/>
    <mergeCell ref="L2523:L2524"/>
    <mergeCell ref="B2525:B2526"/>
    <mergeCell ref="G2525:G2526"/>
    <mergeCell ref="L2525:L2526"/>
    <mergeCell ref="B2503:B2504"/>
    <mergeCell ref="G2503:G2504"/>
    <mergeCell ref="L2503:L2504"/>
    <mergeCell ref="B2505:B2506"/>
    <mergeCell ref="G2505:G2506"/>
    <mergeCell ref="L2505:L2506"/>
    <mergeCell ref="N2477:P2477"/>
    <mergeCell ref="A2479:A2498"/>
    <mergeCell ref="B2479:B2498"/>
    <mergeCell ref="A2499:A2544"/>
    <mergeCell ref="C2499:C2544"/>
    <mergeCell ref="H2499:H2544"/>
    <mergeCell ref="M2499:M2544"/>
    <mergeCell ref="B2500:B2501"/>
    <mergeCell ref="G2500:G2501"/>
    <mergeCell ref="L2500:L2501"/>
    <mergeCell ref="C2469:C2476"/>
    <mergeCell ref="H2469:H2476"/>
    <mergeCell ref="M2469:M2476"/>
    <mergeCell ref="A2473:A2476"/>
    <mergeCell ref="B2477:F2477"/>
    <mergeCell ref="G2477:M2477"/>
    <mergeCell ref="B2519:B2520"/>
    <mergeCell ref="G2519:G2520"/>
    <mergeCell ref="L2519:L2520"/>
    <mergeCell ref="B2521:B2522"/>
    <mergeCell ref="G2521:G2522"/>
    <mergeCell ref="L2521:L2522"/>
    <mergeCell ref="B2514:B2516"/>
    <mergeCell ref="G2514:G2516"/>
    <mergeCell ref="L2514:L2516"/>
    <mergeCell ref="B2517:B2518"/>
    <mergeCell ref="M2439:M2448"/>
    <mergeCell ref="C2449:C2458"/>
    <mergeCell ref="H2449:H2458"/>
    <mergeCell ref="M2449:M2458"/>
    <mergeCell ref="C2459:C2468"/>
    <mergeCell ref="H2459:H2468"/>
    <mergeCell ref="M2459:M2468"/>
    <mergeCell ref="B2429:B2430"/>
    <mergeCell ref="G2429:G2430"/>
    <mergeCell ref="L2429:L2430"/>
    <mergeCell ref="A2439:A2448"/>
    <mergeCell ref="C2439:C2448"/>
    <mergeCell ref="H2439:H2448"/>
    <mergeCell ref="B2425:B2426"/>
    <mergeCell ref="G2425:G2426"/>
    <mergeCell ref="L2425:L2426"/>
    <mergeCell ref="B2427:B2428"/>
    <mergeCell ref="G2427:G2428"/>
    <mergeCell ref="L2427:L2428"/>
    <mergeCell ref="B2404:B2406"/>
    <mergeCell ref="G2404:G2406"/>
    <mergeCell ref="L2404:L2406"/>
    <mergeCell ref="B2397:B2398"/>
    <mergeCell ref="G2397:G2398"/>
    <mergeCell ref="L2397:L2398"/>
    <mergeCell ref="B2399:B2400"/>
    <mergeCell ref="G2399:G2400"/>
    <mergeCell ref="L2399:L2400"/>
    <mergeCell ref="B2421:B2422"/>
    <mergeCell ref="G2421:G2422"/>
    <mergeCell ref="L2421:L2422"/>
    <mergeCell ref="B2423:B2424"/>
    <mergeCell ref="G2423:G2424"/>
    <mergeCell ref="L2423:L2424"/>
    <mergeCell ref="B2417:B2418"/>
    <mergeCell ref="G2417:G2418"/>
    <mergeCell ref="L2417:L2418"/>
    <mergeCell ref="B2419:B2420"/>
    <mergeCell ref="G2419:G2420"/>
    <mergeCell ref="L2419:L2420"/>
    <mergeCell ref="B2413:B2414"/>
    <mergeCell ref="G2413:G2414"/>
    <mergeCell ref="L2413:L2414"/>
    <mergeCell ref="B2415:B2416"/>
    <mergeCell ref="G2415:G2416"/>
    <mergeCell ref="L2415:L2416"/>
    <mergeCell ref="N2371:P2371"/>
    <mergeCell ref="A2373:A2392"/>
    <mergeCell ref="B2373:B2392"/>
    <mergeCell ref="A2393:A2438"/>
    <mergeCell ref="C2393:C2438"/>
    <mergeCell ref="H2393:H2438"/>
    <mergeCell ref="M2393:M2438"/>
    <mergeCell ref="B2394:B2395"/>
    <mergeCell ref="G2394:G2395"/>
    <mergeCell ref="L2394:L2395"/>
    <mergeCell ref="C2363:C2370"/>
    <mergeCell ref="H2363:H2370"/>
    <mergeCell ref="M2363:M2370"/>
    <mergeCell ref="A2367:A2370"/>
    <mergeCell ref="B2371:F2371"/>
    <mergeCell ref="G2371:M2371"/>
    <mergeCell ref="M2333:M2342"/>
    <mergeCell ref="C2343:C2352"/>
    <mergeCell ref="H2343:H2352"/>
    <mergeCell ref="M2343:M2352"/>
    <mergeCell ref="C2353:C2362"/>
    <mergeCell ref="H2353:H2362"/>
    <mergeCell ref="M2353:M2362"/>
    <mergeCell ref="B2408:B2410"/>
    <mergeCell ref="G2408:G2410"/>
    <mergeCell ref="L2408:L2410"/>
    <mergeCell ref="B2411:B2412"/>
    <mergeCell ref="G2411:G2412"/>
    <mergeCell ref="L2411:L2412"/>
    <mergeCell ref="B2401:B2402"/>
    <mergeCell ref="G2401:G2402"/>
    <mergeCell ref="L2401:L2402"/>
    <mergeCell ref="G2309:G2310"/>
    <mergeCell ref="L2309:L2310"/>
    <mergeCell ref="B2302:B2304"/>
    <mergeCell ref="G2302:G2304"/>
    <mergeCell ref="L2302:L2304"/>
    <mergeCell ref="B2305:B2306"/>
    <mergeCell ref="G2305:G2306"/>
    <mergeCell ref="L2305:L2306"/>
    <mergeCell ref="B2323:B2324"/>
    <mergeCell ref="G2323:G2324"/>
    <mergeCell ref="L2323:L2324"/>
    <mergeCell ref="A2333:A2342"/>
    <mergeCell ref="C2333:C2342"/>
    <mergeCell ref="H2333:H2342"/>
    <mergeCell ref="B2319:B2320"/>
    <mergeCell ref="G2319:G2320"/>
    <mergeCell ref="L2319:L2320"/>
    <mergeCell ref="B2321:B2322"/>
    <mergeCell ref="G2321:G2322"/>
    <mergeCell ref="L2321:L2322"/>
    <mergeCell ref="B2315:B2316"/>
    <mergeCell ref="G2315:G2316"/>
    <mergeCell ref="L2315:L2316"/>
    <mergeCell ref="B2317:B2318"/>
    <mergeCell ref="G2317:G2318"/>
    <mergeCell ref="L2317:L2318"/>
    <mergeCell ref="B2295:B2296"/>
    <mergeCell ref="G2295:G2296"/>
    <mergeCell ref="L2295:L2296"/>
    <mergeCell ref="B2298:B2300"/>
    <mergeCell ref="G2298:G2300"/>
    <mergeCell ref="L2298:L2300"/>
    <mergeCell ref="B2291:B2292"/>
    <mergeCell ref="G2291:G2292"/>
    <mergeCell ref="L2291:L2292"/>
    <mergeCell ref="B2293:B2294"/>
    <mergeCell ref="G2293:G2294"/>
    <mergeCell ref="L2293:L2294"/>
    <mergeCell ref="N2265:P2265"/>
    <mergeCell ref="A2267:A2286"/>
    <mergeCell ref="B2267:B2286"/>
    <mergeCell ref="A2287:A2332"/>
    <mergeCell ref="C2287:C2332"/>
    <mergeCell ref="H2287:H2332"/>
    <mergeCell ref="M2287:M2332"/>
    <mergeCell ref="B2288:B2289"/>
    <mergeCell ref="G2288:G2289"/>
    <mergeCell ref="L2288:L2289"/>
    <mergeCell ref="B2311:B2312"/>
    <mergeCell ref="G2311:G2312"/>
    <mergeCell ref="L2311:L2312"/>
    <mergeCell ref="B2313:B2314"/>
    <mergeCell ref="G2313:G2314"/>
    <mergeCell ref="L2313:L2314"/>
    <mergeCell ref="B2307:B2308"/>
    <mergeCell ref="G2307:G2308"/>
    <mergeCell ref="L2307:L2308"/>
    <mergeCell ref="B2309:B2310"/>
    <mergeCell ref="C2257:C2264"/>
    <mergeCell ref="H2257:H2264"/>
    <mergeCell ref="M2257:M2264"/>
    <mergeCell ref="A2261:A2264"/>
    <mergeCell ref="B2265:F2265"/>
    <mergeCell ref="G2265:M2265"/>
    <mergeCell ref="M2227:M2236"/>
    <mergeCell ref="C2237:C2246"/>
    <mergeCell ref="H2237:H2246"/>
    <mergeCell ref="M2237:M2246"/>
    <mergeCell ref="C2247:C2256"/>
    <mergeCell ref="H2247:H2256"/>
    <mergeCell ref="M2247:M2256"/>
    <mergeCell ref="B2217:B2218"/>
    <mergeCell ref="G2217:G2218"/>
    <mergeCell ref="L2217:L2218"/>
    <mergeCell ref="A2227:A2236"/>
    <mergeCell ref="C2227:C2236"/>
    <mergeCell ref="H2227:H2236"/>
    <mergeCell ref="G2199:G2200"/>
    <mergeCell ref="L2199:L2200"/>
    <mergeCell ref="B2189:B2190"/>
    <mergeCell ref="G2189:G2190"/>
    <mergeCell ref="L2189:L2190"/>
    <mergeCell ref="B2192:B2194"/>
    <mergeCell ref="G2192:G2194"/>
    <mergeCell ref="L2192:L2194"/>
    <mergeCell ref="B2213:B2214"/>
    <mergeCell ref="G2213:G2214"/>
    <mergeCell ref="L2213:L2214"/>
    <mergeCell ref="B2215:B2216"/>
    <mergeCell ref="G2215:G2216"/>
    <mergeCell ref="L2215:L2216"/>
    <mergeCell ref="B2209:B2210"/>
    <mergeCell ref="G2209:G2210"/>
    <mergeCell ref="L2209:L2210"/>
    <mergeCell ref="B2211:B2212"/>
    <mergeCell ref="G2211:G2212"/>
    <mergeCell ref="L2211:L2212"/>
    <mergeCell ref="B2205:B2206"/>
    <mergeCell ref="G2205:G2206"/>
    <mergeCell ref="L2205:L2206"/>
    <mergeCell ref="B2207:B2208"/>
    <mergeCell ref="G2207:G2208"/>
    <mergeCell ref="L2207:L2208"/>
    <mergeCell ref="B2185:B2186"/>
    <mergeCell ref="G2185:G2186"/>
    <mergeCell ref="L2185:L2186"/>
    <mergeCell ref="B2187:B2188"/>
    <mergeCell ref="G2187:G2188"/>
    <mergeCell ref="L2187:L2188"/>
    <mergeCell ref="N2159:P2159"/>
    <mergeCell ref="A2161:A2180"/>
    <mergeCell ref="B2161:B2180"/>
    <mergeCell ref="A2181:A2226"/>
    <mergeCell ref="C2181:C2226"/>
    <mergeCell ref="H2181:H2226"/>
    <mergeCell ref="M2181:M2226"/>
    <mergeCell ref="B2182:B2183"/>
    <mergeCell ref="G2182:G2183"/>
    <mergeCell ref="L2182:L2183"/>
    <mergeCell ref="C2151:C2158"/>
    <mergeCell ref="H2151:H2158"/>
    <mergeCell ref="M2151:M2158"/>
    <mergeCell ref="A2155:A2158"/>
    <mergeCell ref="B2159:F2159"/>
    <mergeCell ref="G2159:M2159"/>
    <mergeCell ref="B2201:B2202"/>
    <mergeCell ref="G2201:G2202"/>
    <mergeCell ref="L2201:L2202"/>
    <mergeCell ref="B2203:B2204"/>
    <mergeCell ref="G2203:G2204"/>
    <mergeCell ref="L2203:L2204"/>
    <mergeCell ref="B2196:B2198"/>
    <mergeCell ref="G2196:G2198"/>
    <mergeCell ref="L2196:L2198"/>
    <mergeCell ref="B2199:B2200"/>
    <mergeCell ref="M2121:M2130"/>
    <mergeCell ref="C2131:C2140"/>
    <mergeCell ref="H2131:H2140"/>
    <mergeCell ref="M2131:M2140"/>
    <mergeCell ref="C2141:C2150"/>
    <mergeCell ref="H2141:H2150"/>
    <mergeCell ref="M2141:M2150"/>
    <mergeCell ref="B2111:B2112"/>
    <mergeCell ref="G2111:G2112"/>
    <mergeCell ref="L2111:L2112"/>
    <mergeCell ref="A2121:A2130"/>
    <mergeCell ref="C2121:C2130"/>
    <mergeCell ref="H2121:H2130"/>
    <mergeCell ref="B2107:B2108"/>
    <mergeCell ref="G2107:G2108"/>
    <mergeCell ref="L2107:L2108"/>
    <mergeCell ref="B2109:B2110"/>
    <mergeCell ref="G2109:G2110"/>
    <mergeCell ref="L2109:L2110"/>
    <mergeCell ref="B2086:B2088"/>
    <mergeCell ref="G2086:G2088"/>
    <mergeCell ref="L2086:L2088"/>
    <mergeCell ref="B2079:B2080"/>
    <mergeCell ref="G2079:G2080"/>
    <mergeCell ref="L2079:L2080"/>
    <mergeCell ref="B2081:B2082"/>
    <mergeCell ref="G2081:G2082"/>
    <mergeCell ref="L2081:L2082"/>
    <mergeCell ref="B2103:B2104"/>
    <mergeCell ref="G2103:G2104"/>
    <mergeCell ref="L2103:L2104"/>
    <mergeCell ref="B2105:B2106"/>
    <mergeCell ref="G2105:G2106"/>
    <mergeCell ref="L2105:L2106"/>
    <mergeCell ref="B2099:B2100"/>
    <mergeCell ref="G2099:G2100"/>
    <mergeCell ref="L2099:L2100"/>
    <mergeCell ref="B2101:B2102"/>
    <mergeCell ref="G2101:G2102"/>
    <mergeCell ref="L2101:L2102"/>
    <mergeCell ref="B2095:B2096"/>
    <mergeCell ref="G2095:G2096"/>
    <mergeCell ref="L2095:L2096"/>
    <mergeCell ref="B2097:B2098"/>
    <mergeCell ref="G2097:G2098"/>
    <mergeCell ref="L2097:L2098"/>
    <mergeCell ref="N2053:P2053"/>
    <mergeCell ref="A2055:A2074"/>
    <mergeCell ref="B2055:B2074"/>
    <mergeCell ref="A2075:A2120"/>
    <mergeCell ref="C2075:C2120"/>
    <mergeCell ref="H2075:H2120"/>
    <mergeCell ref="M2075:M2120"/>
    <mergeCell ref="B2076:B2077"/>
    <mergeCell ref="G2076:G2077"/>
    <mergeCell ref="L2076:L2077"/>
    <mergeCell ref="C2045:C2052"/>
    <mergeCell ref="H2045:H2052"/>
    <mergeCell ref="M2045:M2052"/>
    <mergeCell ref="A2049:A2052"/>
    <mergeCell ref="B2053:F2053"/>
    <mergeCell ref="G2053:M2053"/>
    <mergeCell ref="M2015:M2024"/>
    <mergeCell ref="C2025:C2034"/>
    <mergeCell ref="H2025:H2034"/>
    <mergeCell ref="M2025:M2034"/>
    <mergeCell ref="C2035:C2044"/>
    <mergeCell ref="H2035:H2044"/>
    <mergeCell ref="M2035:M2044"/>
    <mergeCell ref="B2090:B2092"/>
    <mergeCell ref="G2090:G2092"/>
    <mergeCell ref="L2090:L2092"/>
    <mergeCell ref="B2093:B2094"/>
    <mergeCell ref="G2093:G2094"/>
    <mergeCell ref="L2093:L2094"/>
    <mergeCell ref="B2083:B2084"/>
    <mergeCell ref="G2083:G2084"/>
    <mergeCell ref="L2083:L2084"/>
    <mergeCell ref="G1991:G1992"/>
    <mergeCell ref="L1991:L1992"/>
    <mergeCell ref="B1984:B1986"/>
    <mergeCell ref="G1984:G1986"/>
    <mergeCell ref="L1984:L1986"/>
    <mergeCell ref="B1987:B1988"/>
    <mergeCell ref="G1987:G1988"/>
    <mergeCell ref="L1987:L1988"/>
    <mergeCell ref="B2005:B2006"/>
    <mergeCell ref="G2005:G2006"/>
    <mergeCell ref="L2005:L2006"/>
    <mergeCell ref="A2015:A2024"/>
    <mergeCell ref="C2015:C2024"/>
    <mergeCell ref="H2015:H2024"/>
    <mergeCell ref="B2001:B2002"/>
    <mergeCell ref="G2001:G2002"/>
    <mergeCell ref="L2001:L2002"/>
    <mergeCell ref="B2003:B2004"/>
    <mergeCell ref="G2003:G2004"/>
    <mergeCell ref="L2003:L2004"/>
    <mergeCell ref="B1997:B1998"/>
    <mergeCell ref="G1997:G1998"/>
    <mergeCell ref="L1997:L1998"/>
    <mergeCell ref="B1999:B2000"/>
    <mergeCell ref="G1999:G2000"/>
    <mergeCell ref="L1999:L2000"/>
    <mergeCell ref="B1977:B1978"/>
    <mergeCell ref="G1977:G1978"/>
    <mergeCell ref="L1977:L1978"/>
    <mergeCell ref="B1980:B1982"/>
    <mergeCell ref="G1980:G1982"/>
    <mergeCell ref="L1980:L1982"/>
    <mergeCell ref="B1973:B1974"/>
    <mergeCell ref="G1973:G1974"/>
    <mergeCell ref="L1973:L1974"/>
    <mergeCell ref="B1975:B1976"/>
    <mergeCell ref="G1975:G1976"/>
    <mergeCell ref="L1975:L1976"/>
    <mergeCell ref="N1947:P1947"/>
    <mergeCell ref="A1949:A1968"/>
    <mergeCell ref="B1949:B1968"/>
    <mergeCell ref="A1969:A2014"/>
    <mergeCell ref="C1969:C2014"/>
    <mergeCell ref="H1969:H2014"/>
    <mergeCell ref="M1969:M2014"/>
    <mergeCell ref="B1970:B1971"/>
    <mergeCell ref="G1970:G1971"/>
    <mergeCell ref="L1970:L1971"/>
    <mergeCell ref="B1993:B1994"/>
    <mergeCell ref="G1993:G1994"/>
    <mergeCell ref="L1993:L1994"/>
    <mergeCell ref="B1995:B1996"/>
    <mergeCell ref="G1995:G1996"/>
    <mergeCell ref="L1995:L1996"/>
    <mergeCell ref="B1989:B1990"/>
    <mergeCell ref="G1989:G1990"/>
    <mergeCell ref="L1989:L1990"/>
    <mergeCell ref="B1991:B1992"/>
    <mergeCell ref="C1939:C1946"/>
    <mergeCell ref="H1939:H1946"/>
    <mergeCell ref="M1939:M1946"/>
    <mergeCell ref="A1943:A1946"/>
    <mergeCell ref="B1947:F1947"/>
    <mergeCell ref="G1947:M1947"/>
    <mergeCell ref="M1909:M1918"/>
    <mergeCell ref="C1919:C1928"/>
    <mergeCell ref="H1919:H1928"/>
    <mergeCell ref="M1919:M1928"/>
    <mergeCell ref="C1929:C1938"/>
    <mergeCell ref="H1929:H1938"/>
    <mergeCell ref="M1929:M1938"/>
    <mergeCell ref="B1899:B1900"/>
    <mergeCell ref="G1899:G1900"/>
    <mergeCell ref="L1899:L1900"/>
    <mergeCell ref="A1909:A1918"/>
    <mergeCell ref="C1909:C1918"/>
    <mergeCell ref="H1909:H1918"/>
    <mergeCell ref="G1881:G1882"/>
    <mergeCell ref="L1881:L1882"/>
    <mergeCell ref="B1871:B1872"/>
    <mergeCell ref="G1871:G1872"/>
    <mergeCell ref="L1871:L1872"/>
    <mergeCell ref="B1874:B1876"/>
    <mergeCell ref="G1874:G1876"/>
    <mergeCell ref="L1874:L1876"/>
    <mergeCell ref="B1895:B1896"/>
    <mergeCell ref="G1895:G1896"/>
    <mergeCell ref="L1895:L1896"/>
    <mergeCell ref="B1897:B1898"/>
    <mergeCell ref="G1897:G1898"/>
    <mergeCell ref="L1897:L1898"/>
    <mergeCell ref="B1891:B1892"/>
    <mergeCell ref="G1891:G1892"/>
    <mergeCell ref="L1891:L1892"/>
    <mergeCell ref="B1893:B1894"/>
    <mergeCell ref="G1893:G1894"/>
    <mergeCell ref="L1893:L1894"/>
    <mergeCell ref="B1887:B1888"/>
    <mergeCell ref="G1887:G1888"/>
    <mergeCell ref="L1887:L1888"/>
    <mergeCell ref="B1889:B1890"/>
    <mergeCell ref="G1889:G1890"/>
    <mergeCell ref="L1889:L1890"/>
    <mergeCell ref="B1867:B1868"/>
    <mergeCell ref="G1867:G1868"/>
    <mergeCell ref="L1867:L1868"/>
    <mergeCell ref="B1869:B1870"/>
    <mergeCell ref="G1869:G1870"/>
    <mergeCell ref="L1869:L1870"/>
    <mergeCell ref="N1841:P1841"/>
    <mergeCell ref="A1843:A1862"/>
    <mergeCell ref="B1843:B1862"/>
    <mergeCell ref="A1863:A1908"/>
    <mergeCell ref="C1863:C1908"/>
    <mergeCell ref="H1863:H1908"/>
    <mergeCell ref="M1863:M1908"/>
    <mergeCell ref="B1864:B1865"/>
    <mergeCell ref="G1864:G1865"/>
    <mergeCell ref="L1864:L1865"/>
    <mergeCell ref="C1833:C1840"/>
    <mergeCell ref="H1833:H1840"/>
    <mergeCell ref="M1833:M1840"/>
    <mergeCell ref="A1837:A1840"/>
    <mergeCell ref="B1841:F1841"/>
    <mergeCell ref="G1841:M1841"/>
    <mergeCell ref="B1883:B1884"/>
    <mergeCell ref="G1883:G1884"/>
    <mergeCell ref="L1883:L1884"/>
    <mergeCell ref="B1885:B1886"/>
    <mergeCell ref="G1885:G1886"/>
    <mergeCell ref="L1885:L1886"/>
    <mergeCell ref="B1878:B1880"/>
    <mergeCell ref="G1878:G1880"/>
    <mergeCell ref="L1878:L1880"/>
    <mergeCell ref="B1881:B1882"/>
    <mergeCell ref="M1803:M1812"/>
    <mergeCell ref="C1813:C1822"/>
    <mergeCell ref="H1813:H1822"/>
    <mergeCell ref="M1813:M1822"/>
    <mergeCell ref="C1823:C1832"/>
    <mergeCell ref="H1823:H1832"/>
    <mergeCell ref="M1823:M1832"/>
    <mergeCell ref="B1793:B1794"/>
    <mergeCell ref="G1793:G1794"/>
    <mergeCell ref="L1793:L1794"/>
    <mergeCell ref="A1803:A1812"/>
    <mergeCell ref="C1803:C1812"/>
    <mergeCell ref="H1803:H1812"/>
    <mergeCell ref="B1789:B1790"/>
    <mergeCell ref="G1789:G1790"/>
    <mergeCell ref="L1789:L1790"/>
    <mergeCell ref="B1791:B1792"/>
    <mergeCell ref="G1791:G1792"/>
    <mergeCell ref="L1791:L1792"/>
    <mergeCell ref="B1768:B1770"/>
    <mergeCell ref="G1768:G1770"/>
    <mergeCell ref="L1768:L1770"/>
    <mergeCell ref="B1761:B1762"/>
    <mergeCell ref="G1761:G1762"/>
    <mergeCell ref="L1761:L1762"/>
    <mergeCell ref="B1763:B1764"/>
    <mergeCell ref="G1763:G1764"/>
    <mergeCell ref="L1763:L1764"/>
    <mergeCell ref="B1785:B1786"/>
    <mergeCell ref="G1785:G1786"/>
    <mergeCell ref="L1785:L1786"/>
    <mergeCell ref="B1787:B1788"/>
    <mergeCell ref="G1787:G1788"/>
    <mergeCell ref="L1787:L1788"/>
    <mergeCell ref="B1781:B1782"/>
    <mergeCell ref="G1781:G1782"/>
    <mergeCell ref="L1781:L1782"/>
    <mergeCell ref="B1783:B1784"/>
    <mergeCell ref="G1783:G1784"/>
    <mergeCell ref="L1783:L1784"/>
    <mergeCell ref="B1777:B1778"/>
    <mergeCell ref="G1777:G1778"/>
    <mergeCell ref="L1777:L1778"/>
    <mergeCell ref="B1779:B1780"/>
    <mergeCell ref="G1779:G1780"/>
    <mergeCell ref="L1779:L1780"/>
    <mergeCell ref="N1735:P1735"/>
    <mergeCell ref="A1737:A1756"/>
    <mergeCell ref="B1737:B1756"/>
    <mergeCell ref="A1757:A1802"/>
    <mergeCell ref="C1757:C1802"/>
    <mergeCell ref="H1757:H1802"/>
    <mergeCell ref="M1757:M1802"/>
    <mergeCell ref="B1758:B1759"/>
    <mergeCell ref="G1758:G1759"/>
    <mergeCell ref="L1758:L1759"/>
    <mergeCell ref="C1727:C1734"/>
    <mergeCell ref="H1727:H1734"/>
    <mergeCell ref="M1727:M1734"/>
    <mergeCell ref="A1731:A1734"/>
    <mergeCell ref="B1735:F1735"/>
    <mergeCell ref="G1735:M1735"/>
    <mergeCell ref="M1697:M1706"/>
    <mergeCell ref="C1707:C1716"/>
    <mergeCell ref="H1707:H1716"/>
    <mergeCell ref="M1707:M1716"/>
    <mergeCell ref="C1717:C1726"/>
    <mergeCell ref="H1717:H1726"/>
    <mergeCell ref="M1717:M1726"/>
    <mergeCell ref="B1772:B1774"/>
    <mergeCell ref="G1772:G1774"/>
    <mergeCell ref="L1772:L1774"/>
    <mergeCell ref="B1775:B1776"/>
    <mergeCell ref="G1775:G1776"/>
    <mergeCell ref="L1775:L1776"/>
    <mergeCell ref="B1765:B1766"/>
    <mergeCell ref="G1765:G1766"/>
    <mergeCell ref="L1765:L1766"/>
    <mergeCell ref="G1673:G1674"/>
    <mergeCell ref="L1673:L1674"/>
    <mergeCell ref="B1666:B1668"/>
    <mergeCell ref="G1666:G1668"/>
    <mergeCell ref="L1666:L1668"/>
    <mergeCell ref="B1669:B1670"/>
    <mergeCell ref="G1669:G1670"/>
    <mergeCell ref="L1669:L1670"/>
    <mergeCell ref="B1687:B1688"/>
    <mergeCell ref="G1687:G1688"/>
    <mergeCell ref="L1687:L1688"/>
    <mergeCell ref="A1697:A1706"/>
    <mergeCell ref="C1697:C1706"/>
    <mergeCell ref="H1697:H1706"/>
    <mergeCell ref="B1683:B1684"/>
    <mergeCell ref="G1683:G1684"/>
    <mergeCell ref="L1683:L1684"/>
    <mergeCell ref="B1685:B1686"/>
    <mergeCell ref="G1685:G1686"/>
    <mergeCell ref="L1685:L1686"/>
    <mergeCell ref="B1679:B1680"/>
    <mergeCell ref="G1679:G1680"/>
    <mergeCell ref="L1679:L1680"/>
    <mergeCell ref="B1681:B1682"/>
    <mergeCell ref="G1681:G1682"/>
    <mergeCell ref="L1681:L1682"/>
    <mergeCell ref="B1659:B1660"/>
    <mergeCell ref="G1659:G1660"/>
    <mergeCell ref="L1659:L1660"/>
    <mergeCell ref="B1662:B1664"/>
    <mergeCell ref="G1662:G1664"/>
    <mergeCell ref="L1662:L1664"/>
    <mergeCell ref="B1655:B1656"/>
    <mergeCell ref="G1655:G1656"/>
    <mergeCell ref="L1655:L1656"/>
    <mergeCell ref="B1657:B1658"/>
    <mergeCell ref="G1657:G1658"/>
    <mergeCell ref="L1657:L1658"/>
    <mergeCell ref="N1629:P1629"/>
    <mergeCell ref="A1631:A1650"/>
    <mergeCell ref="B1631:B1650"/>
    <mergeCell ref="A1651:A1696"/>
    <mergeCell ref="C1651:C1696"/>
    <mergeCell ref="H1651:H1696"/>
    <mergeCell ref="M1651:M1696"/>
    <mergeCell ref="B1652:B1653"/>
    <mergeCell ref="G1652:G1653"/>
    <mergeCell ref="L1652:L1653"/>
    <mergeCell ref="B1675:B1676"/>
    <mergeCell ref="G1675:G1676"/>
    <mergeCell ref="L1675:L1676"/>
    <mergeCell ref="B1677:B1678"/>
    <mergeCell ref="G1677:G1678"/>
    <mergeCell ref="L1677:L1678"/>
    <mergeCell ref="B1671:B1672"/>
    <mergeCell ref="G1671:G1672"/>
    <mergeCell ref="L1671:L1672"/>
    <mergeCell ref="B1673:B1674"/>
    <mergeCell ref="C1621:C1628"/>
    <mergeCell ref="H1621:H1628"/>
    <mergeCell ref="M1621:M1628"/>
    <mergeCell ref="A1625:A1628"/>
    <mergeCell ref="B1629:F1629"/>
    <mergeCell ref="G1629:M1629"/>
    <mergeCell ref="M1591:M1600"/>
    <mergeCell ref="C1601:C1610"/>
    <mergeCell ref="H1601:H1610"/>
    <mergeCell ref="M1601:M1610"/>
    <mergeCell ref="C1611:C1620"/>
    <mergeCell ref="H1611:H1620"/>
    <mergeCell ref="M1611:M1620"/>
    <mergeCell ref="B1581:B1582"/>
    <mergeCell ref="G1581:G1582"/>
    <mergeCell ref="L1581:L1582"/>
    <mergeCell ref="A1591:A1600"/>
    <mergeCell ref="C1591:C1600"/>
    <mergeCell ref="H1591:H1600"/>
    <mergeCell ref="G1563:G1564"/>
    <mergeCell ref="L1563:L1564"/>
    <mergeCell ref="B1553:B1554"/>
    <mergeCell ref="G1553:G1554"/>
    <mergeCell ref="L1553:L1554"/>
    <mergeCell ref="B1556:B1558"/>
    <mergeCell ref="G1556:G1558"/>
    <mergeCell ref="L1556:L1558"/>
    <mergeCell ref="B1577:B1578"/>
    <mergeCell ref="G1577:G1578"/>
    <mergeCell ref="L1577:L1578"/>
    <mergeCell ref="B1579:B1580"/>
    <mergeCell ref="G1579:G1580"/>
    <mergeCell ref="L1579:L1580"/>
    <mergeCell ref="B1573:B1574"/>
    <mergeCell ref="G1573:G1574"/>
    <mergeCell ref="L1573:L1574"/>
    <mergeCell ref="B1575:B1576"/>
    <mergeCell ref="G1575:G1576"/>
    <mergeCell ref="L1575:L1576"/>
    <mergeCell ref="B1569:B1570"/>
    <mergeCell ref="G1569:G1570"/>
    <mergeCell ref="L1569:L1570"/>
    <mergeCell ref="B1571:B1572"/>
    <mergeCell ref="G1571:G1572"/>
    <mergeCell ref="L1571:L1572"/>
    <mergeCell ref="B1549:B1550"/>
    <mergeCell ref="G1549:G1550"/>
    <mergeCell ref="L1549:L1550"/>
    <mergeCell ref="B1551:B1552"/>
    <mergeCell ref="G1551:G1552"/>
    <mergeCell ref="L1551:L1552"/>
    <mergeCell ref="N1523:P1523"/>
    <mergeCell ref="A1525:A1544"/>
    <mergeCell ref="B1525:B1544"/>
    <mergeCell ref="A1545:A1590"/>
    <mergeCell ref="C1545:C1590"/>
    <mergeCell ref="H1545:H1590"/>
    <mergeCell ref="M1545:M1590"/>
    <mergeCell ref="B1546:B1547"/>
    <mergeCell ref="G1546:G1547"/>
    <mergeCell ref="L1546:L1547"/>
    <mergeCell ref="C1515:C1522"/>
    <mergeCell ref="H1515:H1522"/>
    <mergeCell ref="M1515:M1522"/>
    <mergeCell ref="A1519:A1522"/>
    <mergeCell ref="B1523:F1523"/>
    <mergeCell ref="G1523:M1523"/>
    <mergeCell ref="B1565:B1566"/>
    <mergeCell ref="G1565:G1566"/>
    <mergeCell ref="L1565:L1566"/>
    <mergeCell ref="B1567:B1568"/>
    <mergeCell ref="G1567:G1568"/>
    <mergeCell ref="L1567:L1568"/>
    <mergeCell ref="B1560:B1562"/>
    <mergeCell ref="G1560:G1562"/>
    <mergeCell ref="L1560:L1562"/>
    <mergeCell ref="B1563:B1564"/>
    <mergeCell ref="M1485:M1494"/>
    <mergeCell ref="C1495:C1504"/>
    <mergeCell ref="H1495:H1504"/>
    <mergeCell ref="M1495:M1504"/>
    <mergeCell ref="C1505:C1514"/>
    <mergeCell ref="H1505:H1514"/>
    <mergeCell ref="M1505:M1514"/>
    <mergeCell ref="B1475:B1476"/>
    <mergeCell ref="G1475:G1476"/>
    <mergeCell ref="L1475:L1476"/>
    <mergeCell ref="A1485:A1494"/>
    <mergeCell ref="C1485:C1494"/>
    <mergeCell ref="H1485:H1494"/>
    <mergeCell ref="B1471:B1472"/>
    <mergeCell ref="G1471:G1472"/>
    <mergeCell ref="L1471:L1472"/>
    <mergeCell ref="B1473:B1474"/>
    <mergeCell ref="G1473:G1474"/>
    <mergeCell ref="L1473:L1474"/>
    <mergeCell ref="B1450:B1452"/>
    <mergeCell ref="G1450:G1452"/>
    <mergeCell ref="L1450:L1452"/>
    <mergeCell ref="B1443:B1444"/>
    <mergeCell ref="G1443:G1444"/>
    <mergeCell ref="L1443:L1444"/>
    <mergeCell ref="B1445:B1446"/>
    <mergeCell ref="G1445:G1446"/>
    <mergeCell ref="L1445:L1446"/>
    <mergeCell ref="B1467:B1468"/>
    <mergeCell ref="G1467:G1468"/>
    <mergeCell ref="L1467:L1468"/>
    <mergeCell ref="B1469:B1470"/>
    <mergeCell ref="G1469:G1470"/>
    <mergeCell ref="L1469:L1470"/>
    <mergeCell ref="B1463:B1464"/>
    <mergeCell ref="G1463:G1464"/>
    <mergeCell ref="L1463:L1464"/>
    <mergeCell ref="B1465:B1466"/>
    <mergeCell ref="G1465:G1466"/>
    <mergeCell ref="L1465:L1466"/>
    <mergeCell ref="B1459:B1460"/>
    <mergeCell ref="G1459:G1460"/>
    <mergeCell ref="L1459:L1460"/>
    <mergeCell ref="B1461:B1462"/>
    <mergeCell ref="G1461:G1462"/>
    <mergeCell ref="L1461:L1462"/>
    <mergeCell ref="N1417:P1417"/>
    <mergeCell ref="A1419:A1438"/>
    <mergeCell ref="B1419:B1438"/>
    <mergeCell ref="A1439:A1484"/>
    <mergeCell ref="C1439:C1484"/>
    <mergeCell ref="H1439:H1484"/>
    <mergeCell ref="M1439:M1484"/>
    <mergeCell ref="B1440:B1441"/>
    <mergeCell ref="G1440:G1441"/>
    <mergeCell ref="L1440:L1441"/>
    <mergeCell ref="C1409:C1416"/>
    <mergeCell ref="H1409:H1416"/>
    <mergeCell ref="M1409:M1416"/>
    <mergeCell ref="A1413:A1416"/>
    <mergeCell ref="B1417:F1417"/>
    <mergeCell ref="G1417:M1417"/>
    <mergeCell ref="M1379:M1388"/>
    <mergeCell ref="C1389:C1398"/>
    <mergeCell ref="H1389:H1398"/>
    <mergeCell ref="M1389:M1398"/>
    <mergeCell ref="C1399:C1408"/>
    <mergeCell ref="H1399:H1408"/>
    <mergeCell ref="M1399:M1408"/>
    <mergeCell ref="B1454:B1456"/>
    <mergeCell ref="G1454:G1456"/>
    <mergeCell ref="L1454:L1456"/>
    <mergeCell ref="B1457:B1458"/>
    <mergeCell ref="G1457:G1458"/>
    <mergeCell ref="L1457:L1458"/>
    <mergeCell ref="B1447:B1448"/>
    <mergeCell ref="G1447:G1448"/>
    <mergeCell ref="L1447:L1448"/>
    <mergeCell ref="G1355:G1356"/>
    <mergeCell ref="L1355:L1356"/>
    <mergeCell ref="B1348:B1350"/>
    <mergeCell ref="G1348:G1350"/>
    <mergeCell ref="L1348:L1350"/>
    <mergeCell ref="B1351:B1352"/>
    <mergeCell ref="G1351:G1352"/>
    <mergeCell ref="L1351:L1352"/>
    <mergeCell ref="B1369:B1370"/>
    <mergeCell ref="G1369:G1370"/>
    <mergeCell ref="L1369:L1370"/>
    <mergeCell ref="A1379:A1388"/>
    <mergeCell ref="C1379:C1388"/>
    <mergeCell ref="H1379:H1388"/>
    <mergeCell ref="B1365:B1366"/>
    <mergeCell ref="G1365:G1366"/>
    <mergeCell ref="L1365:L1366"/>
    <mergeCell ref="B1367:B1368"/>
    <mergeCell ref="G1367:G1368"/>
    <mergeCell ref="L1367:L1368"/>
    <mergeCell ref="B1361:B1362"/>
    <mergeCell ref="G1361:G1362"/>
    <mergeCell ref="L1361:L1362"/>
    <mergeCell ref="B1363:B1364"/>
    <mergeCell ref="G1363:G1364"/>
    <mergeCell ref="L1363:L1364"/>
    <mergeCell ref="B1341:B1342"/>
    <mergeCell ref="G1341:G1342"/>
    <mergeCell ref="L1341:L1342"/>
    <mergeCell ref="B1344:B1346"/>
    <mergeCell ref="G1344:G1346"/>
    <mergeCell ref="L1344:L1346"/>
    <mergeCell ref="B1337:B1338"/>
    <mergeCell ref="G1337:G1338"/>
    <mergeCell ref="L1337:L1338"/>
    <mergeCell ref="B1339:B1340"/>
    <mergeCell ref="G1339:G1340"/>
    <mergeCell ref="L1339:L1340"/>
    <mergeCell ref="N1311:P1311"/>
    <mergeCell ref="A1313:A1332"/>
    <mergeCell ref="B1313:B1332"/>
    <mergeCell ref="A1333:A1378"/>
    <mergeCell ref="C1333:C1378"/>
    <mergeCell ref="H1333:H1378"/>
    <mergeCell ref="M1333:M1378"/>
    <mergeCell ref="B1334:B1335"/>
    <mergeCell ref="G1334:G1335"/>
    <mergeCell ref="L1334:L1335"/>
    <mergeCell ref="B1357:B1358"/>
    <mergeCell ref="G1357:G1358"/>
    <mergeCell ref="L1357:L1358"/>
    <mergeCell ref="B1359:B1360"/>
    <mergeCell ref="G1359:G1360"/>
    <mergeCell ref="L1359:L1360"/>
    <mergeCell ref="B1353:B1354"/>
    <mergeCell ref="G1353:G1354"/>
    <mergeCell ref="L1353:L1354"/>
    <mergeCell ref="B1355:B1356"/>
    <mergeCell ref="C1303:C1310"/>
    <mergeCell ref="H1303:H1310"/>
    <mergeCell ref="M1303:M1310"/>
    <mergeCell ref="A1307:A1310"/>
    <mergeCell ref="B1311:F1311"/>
    <mergeCell ref="G1311:M1311"/>
    <mergeCell ref="M1273:M1282"/>
    <mergeCell ref="C1283:C1292"/>
    <mergeCell ref="H1283:H1292"/>
    <mergeCell ref="M1283:M1292"/>
    <mergeCell ref="C1293:C1302"/>
    <mergeCell ref="H1293:H1302"/>
    <mergeCell ref="M1293:M1302"/>
    <mergeCell ref="B1271:B1272"/>
    <mergeCell ref="G1271:G1272"/>
    <mergeCell ref="L1271:L1272"/>
    <mergeCell ref="A1273:A1282"/>
    <mergeCell ref="C1273:C1282"/>
    <mergeCell ref="H1273:H1282"/>
    <mergeCell ref="G1253:G1254"/>
    <mergeCell ref="L1253:L1254"/>
    <mergeCell ref="B1243:B1244"/>
    <mergeCell ref="G1243:G1244"/>
    <mergeCell ref="L1243:L1244"/>
    <mergeCell ref="B1246:B1248"/>
    <mergeCell ref="G1246:G1248"/>
    <mergeCell ref="L1246:L1248"/>
    <mergeCell ref="B1267:B1268"/>
    <mergeCell ref="G1267:G1268"/>
    <mergeCell ref="L1267:L1268"/>
    <mergeCell ref="B1269:B1270"/>
    <mergeCell ref="G1269:G1270"/>
    <mergeCell ref="L1269:L1270"/>
    <mergeCell ref="B1263:B1264"/>
    <mergeCell ref="G1263:G1264"/>
    <mergeCell ref="L1263:L1264"/>
    <mergeCell ref="B1265:B1266"/>
    <mergeCell ref="G1265:G1266"/>
    <mergeCell ref="L1265:L1266"/>
    <mergeCell ref="B1259:B1260"/>
    <mergeCell ref="G1259:G1260"/>
    <mergeCell ref="L1259:L1260"/>
    <mergeCell ref="B1261:B1262"/>
    <mergeCell ref="G1261:G1262"/>
    <mergeCell ref="L1261:L1262"/>
    <mergeCell ref="B1239:B1240"/>
    <mergeCell ref="G1239:G1240"/>
    <mergeCell ref="L1239:L1240"/>
    <mergeCell ref="B1241:B1242"/>
    <mergeCell ref="G1241:G1242"/>
    <mergeCell ref="L1241:L1242"/>
    <mergeCell ref="N1213:P1213"/>
    <mergeCell ref="A1215:A1234"/>
    <mergeCell ref="B1215:B1234"/>
    <mergeCell ref="A1235:A1272"/>
    <mergeCell ref="C1235:C1272"/>
    <mergeCell ref="H1235:H1272"/>
    <mergeCell ref="M1235:M1272"/>
    <mergeCell ref="B1236:B1237"/>
    <mergeCell ref="G1236:G1237"/>
    <mergeCell ref="L1236:L1237"/>
    <mergeCell ref="C1205:C1212"/>
    <mergeCell ref="H1205:H1212"/>
    <mergeCell ref="M1205:M1212"/>
    <mergeCell ref="A1209:A1212"/>
    <mergeCell ref="B1213:F1213"/>
    <mergeCell ref="G1213:M1213"/>
    <mergeCell ref="B1255:B1256"/>
    <mergeCell ref="G1255:G1256"/>
    <mergeCell ref="L1255:L1256"/>
    <mergeCell ref="B1257:B1258"/>
    <mergeCell ref="G1257:G1258"/>
    <mergeCell ref="L1257:L1258"/>
    <mergeCell ref="B1250:B1252"/>
    <mergeCell ref="G1250:G1252"/>
    <mergeCell ref="L1250:L1252"/>
    <mergeCell ref="B1253:B1254"/>
    <mergeCell ref="M1175:M1184"/>
    <mergeCell ref="C1185:C1194"/>
    <mergeCell ref="H1185:H1194"/>
    <mergeCell ref="M1185:M1194"/>
    <mergeCell ref="C1195:C1204"/>
    <mergeCell ref="H1195:H1204"/>
    <mergeCell ref="M1195:M1204"/>
    <mergeCell ref="B1165:B1166"/>
    <mergeCell ref="G1165:G1166"/>
    <mergeCell ref="L1165:L1166"/>
    <mergeCell ref="A1175:A1184"/>
    <mergeCell ref="C1175:C1184"/>
    <mergeCell ref="H1175:H1184"/>
    <mergeCell ref="B1161:B1162"/>
    <mergeCell ref="G1161:G1162"/>
    <mergeCell ref="L1161:L1162"/>
    <mergeCell ref="B1163:B1164"/>
    <mergeCell ref="G1163:G1164"/>
    <mergeCell ref="L1163:L1164"/>
    <mergeCell ref="B1140:B1142"/>
    <mergeCell ref="G1140:G1142"/>
    <mergeCell ref="L1140:L1142"/>
    <mergeCell ref="B1131:B1132"/>
    <mergeCell ref="G1131:G1132"/>
    <mergeCell ref="L1131:L1132"/>
    <mergeCell ref="B1135:B1136"/>
    <mergeCell ref="G1135:G1136"/>
    <mergeCell ref="L1135:L1136"/>
    <mergeCell ref="B1157:B1158"/>
    <mergeCell ref="G1157:G1158"/>
    <mergeCell ref="L1157:L1158"/>
    <mergeCell ref="B1159:B1160"/>
    <mergeCell ref="G1159:G1160"/>
    <mergeCell ref="L1159:L1160"/>
    <mergeCell ref="B1153:B1154"/>
    <mergeCell ref="G1153:G1154"/>
    <mergeCell ref="L1153:L1154"/>
    <mergeCell ref="B1155:B1156"/>
    <mergeCell ref="G1155:G1156"/>
    <mergeCell ref="L1155:L1156"/>
    <mergeCell ref="B1149:B1150"/>
    <mergeCell ref="G1149:G1150"/>
    <mergeCell ref="L1149:L1150"/>
    <mergeCell ref="B1151:B1152"/>
    <mergeCell ref="G1151:G1152"/>
    <mergeCell ref="L1151:L1152"/>
    <mergeCell ref="N1105:P1105"/>
    <mergeCell ref="A1107:A1126"/>
    <mergeCell ref="B1107:B1126"/>
    <mergeCell ref="A1127:A1174"/>
    <mergeCell ref="C1127:C1174"/>
    <mergeCell ref="H1127:H1174"/>
    <mergeCell ref="M1127:M1174"/>
    <mergeCell ref="B1128:B1129"/>
    <mergeCell ref="G1128:G1129"/>
    <mergeCell ref="L1128:L1129"/>
    <mergeCell ref="C1097:C1104"/>
    <mergeCell ref="H1097:H1104"/>
    <mergeCell ref="M1097:M1104"/>
    <mergeCell ref="A1101:A1104"/>
    <mergeCell ref="B1105:F1105"/>
    <mergeCell ref="G1105:M1105"/>
    <mergeCell ref="M1067:M1076"/>
    <mergeCell ref="C1077:C1086"/>
    <mergeCell ref="H1077:H1086"/>
    <mergeCell ref="M1077:M1086"/>
    <mergeCell ref="C1087:C1096"/>
    <mergeCell ref="H1087:H1096"/>
    <mergeCell ref="M1087:M1096"/>
    <mergeCell ref="B1144:B1146"/>
    <mergeCell ref="G1144:G1146"/>
    <mergeCell ref="L1144:L1146"/>
    <mergeCell ref="B1147:B1148"/>
    <mergeCell ref="G1147:G1148"/>
    <mergeCell ref="L1147:L1148"/>
    <mergeCell ref="B1137:B1138"/>
    <mergeCell ref="G1137:G1138"/>
    <mergeCell ref="L1137:L1138"/>
    <mergeCell ref="G1043:G1044"/>
    <mergeCell ref="L1043:L1044"/>
    <mergeCell ref="B1036:B1038"/>
    <mergeCell ref="G1036:G1038"/>
    <mergeCell ref="L1036:L1038"/>
    <mergeCell ref="B1039:B1040"/>
    <mergeCell ref="G1039:G1040"/>
    <mergeCell ref="L1039:L1040"/>
    <mergeCell ref="B1057:B1058"/>
    <mergeCell ref="G1057:G1058"/>
    <mergeCell ref="L1057:L1058"/>
    <mergeCell ref="A1067:A1076"/>
    <mergeCell ref="C1067:C1076"/>
    <mergeCell ref="H1067:H1076"/>
    <mergeCell ref="B1053:B1054"/>
    <mergeCell ref="G1053:G1054"/>
    <mergeCell ref="L1053:L1054"/>
    <mergeCell ref="B1055:B1056"/>
    <mergeCell ref="G1055:G1056"/>
    <mergeCell ref="L1055:L1056"/>
    <mergeCell ref="B1049:B1050"/>
    <mergeCell ref="G1049:G1050"/>
    <mergeCell ref="L1049:L1050"/>
    <mergeCell ref="B1051:B1052"/>
    <mergeCell ref="G1051:G1052"/>
    <mergeCell ref="L1051:L1052"/>
    <mergeCell ref="B1029:B1030"/>
    <mergeCell ref="G1029:G1030"/>
    <mergeCell ref="L1029:L1030"/>
    <mergeCell ref="B1032:B1034"/>
    <mergeCell ref="G1032:G1034"/>
    <mergeCell ref="L1032:L1034"/>
    <mergeCell ref="B1025:B1026"/>
    <mergeCell ref="G1025:G1026"/>
    <mergeCell ref="L1025:L1026"/>
    <mergeCell ref="B1027:B1028"/>
    <mergeCell ref="G1027:G1028"/>
    <mergeCell ref="L1027:L1028"/>
    <mergeCell ref="N999:P999"/>
    <mergeCell ref="A1001:A1020"/>
    <mergeCell ref="B1001:B1020"/>
    <mergeCell ref="A1021:A1066"/>
    <mergeCell ref="C1021:C1066"/>
    <mergeCell ref="H1021:H1066"/>
    <mergeCell ref="M1021:M1066"/>
    <mergeCell ref="B1022:B1023"/>
    <mergeCell ref="G1022:G1023"/>
    <mergeCell ref="L1022:L1023"/>
    <mergeCell ref="B1045:B1046"/>
    <mergeCell ref="G1045:G1046"/>
    <mergeCell ref="L1045:L1046"/>
    <mergeCell ref="B1047:B1048"/>
    <mergeCell ref="G1047:G1048"/>
    <mergeCell ref="L1047:L1048"/>
    <mergeCell ref="B1041:B1042"/>
    <mergeCell ref="G1041:G1042"/>
    <mergeCell ref="L1041:L1042"/>
    <mergeCell ref="B1043:B1044"/>
    <mergeCell ref="C991:C998"/>
    <mergeCell ref="H991:H998"/>
    <mergeCell ref="M991:M998"/>
    <mergeCell ref="A995:A998"/>
    <mergeCell ref="B999:F999"/>
    <mergeCell ref="G999:M999"/>
    <mergeCell ref="M961:M970"/>
    <mergeCell ref="C971:C980"/>
    <mergeCell ref="H971:H980"/>
    <mergeCell ref="M971:M980"/>
    <mergeCell ref="C981:C990"/>
    <mergeCell ref="H981:H990"/>
    <mergeCell ref="M981:M990"/>
    <mergeCell ref="B951:B952"/>
    <mergeCell ref="G951:G952"/>
    <mergeCell ref="L951:L952"/>
    <mergeCell ref="A961:A970"/>
    <mergeCell ref="C961:C970"/>
    <mergeCell ref="H961:H970"/>
    <mergeCell ref="G933:G934"/>
    <mergeCell ref="L933:L934"/>
    <mergeCell ref="B923:B924"/>
    <mergeCell ref="G923:G924"/>
    <mergeCell ref="L923:L924"/>
    <mergeCell ref="B926:B928"/>
    <mergeCell ref="G926:G928"/>
    <mergeCell ref="L926:L928"/>
    <mergeCell ref="B947:B948"/>
    <mergeCell ref="G947:G948"/>
    <mergeCell ref="L947:L948"/>
    <mergeCell ref="B949:B950"/>
    <mergeCell ref="G949:G950"/>
    <mergeCell ref="L949:L950"/>
    <mergeCell ref="B943:B944"/>
    <mergeCell ref="G943:G944"/>
    <mergeCell ref="L943:L944"/>
    <mergeCell ref="B945:B946"/>
    <mergeCell ref="G945:G946"/>
    <mergeCell ref="L945:L946"/>
    <mergeCell ref="B939:B940"/>
    <mergeCell ref="G939:G940"/>
    <mergeCell ref="L939:L940"/>
    <mergeCell ref="B941:B942"/>
    <mergeCell ref="G941:G942"/>
    <mergeCell ref="L941:L942"/>
    <mergeCell ref="B919:B920"/>
    <mergeCell ref="G919:G920"/>
    <mergeCell ref="L919:L920"/>
    <mergeCell ref="B921:B922"/>
    <mergeCell ref="G921:G922"/>
    <mergeCell ref="L921:L922"/>
    <mergeCell ref="N893:P893"/>
    <mergeCell ref="A895:A914"/>
    <mergeCell ref="B895:B914"/>
    <mergeCell ref="A915:A960"/>
    <mergeCell ref="C915:C960"/>
    <mergeCell ref="H915:H960"/>
    <mergeCell ref="M915:M960"/>
    <mergeCell ref="B916:B917"/>
    <mergeCell ref="G916:G917"/>
    <mergeCell ref="L916:L917"/>
    <mergeCell ref="C885:C892"/>
    <mergeCell ref="H885:H892"/>
    <mergeCell ref="M885:M892"/>
    <mergeCell ref="A889:A892"/>
    <mergeCell ref="B893:F893"/>
    <mergeCell ref="G893:M893"/>
    <mergeCell ref="B935:B936"/>
    <mergeCell ref="G935:G936"/>
    <mergeCell ref="L935:L936"/>
    <mergeCell ref="B937:B938"/>
    <mergeCell ref="G937:G938"/>
    <mergeCell ref="L937:L938"/>
    <mergeCell ref="B930:B932"/>
    <mergeCell ref="G930:G932"/>
    <mergeCell ref="L930:L932"/>
    <mergeCell ref="B933:B934"/>
    <mergeCell ref="M855:M864"/>
    <mergeCell ref="C865:C874"/>
    <mergeCell ref="H865:H874"/>
    <mergeCell ref="M865:M874"/>
    <mergeCell ref="C875:C884"/>
    <mergeCell ref="H875:H884"/>
    <mergeCell ref="M875:M884"/>
    <mergeCell ref="B853:B854"/>
    <mergeCell ref="G853:G854"/>
    <mergeCell ref="L853:L854"/>
    <mergeCell ref="A855:A864"/>
    <mergeCell ref="C855:C864"/>
    <mergeCell ref="H855:H864"/>
    <mergeCell ref="B849:B850"/>
    <mergeCell ref="G849:G850"/>
    <mergeCell ref="L849:L850"/>
    <mergeCell ref="B851:B852"/>
    <mergeCell ref="G851:G852"/>
    <mergeCell ref="L851:L852"/>
    <mergeCell ref="B828:B830"/>
    <mergeCell ref="G828:G830"/>
    <mergeCell ref="L828:L830"/>
    <mergeCell ref="B821:B822"/>
    <mergeCell ref="G821:G822"/>
    <mergeCell ref="L821:L822"/>
    <mergeCell ref="B823:B824"/>
    <mergeCell ref="G823:G824"/>
    <mergeCell ref="L823:L824"/>
    <mergeCell ref="B845:B846"/>
    <mergeCell ref="G845:G846"/>
    <mergeCell ref="L845:L846"/>
    <mergeCell ref="B847:B848"/>
    <mergeCell ref="G847:G848"/>
    <mergeCell ref="L847:L848"/>
    <mergeCell ref="B841:B842"/>
    <mergeCell ref="G841:G842"/>
    <mergeCell ref="L841:L842"/>
    <mergeCell ref="B843:B844"/>
    <mergeCell ref="G843:G844"/>
    <mergeCell ref="L843:L844"/>
    <mergeCell ref="B837:B838"/>
    <mergeCell ref="G837:G838"/>
    <mergeCell ref="L837:L838"/>
    <mergeCell ref="B839:B840"/>
    <mergeCell ref="G839:G840"/>
    <mergeCell ref="L839:L840"/>
    <mergeCell ref="N795:P795"/>
    <mergeCell ref="A797:A816"/>
    <mergeCell ref="B797:B816"/>
    <mergeCell ref="A817:A854"/>
    <mergeCell ref="C817:C854"/>
    <mergeCell ref="H817:H854"/>
    <mergeCell ref="M817:M854"/>
    <mergeCell ref="B818:B819"/>
    <mergeCell ref="G818:G819"/>
    <mergeCell ref="L818:L819"/>
    <mergeCell ref="C787:C794"/>
    <mergeCell ref="H787:H794"/>
    <mergeCell ref="M787:M794"/>
    <mergeCell ref="A791:A794"/>
    <mergeCell ref="B795:F795"/>
    <mergeCell ref="G795:M795"/>
    <mergeCell ref="M757:M766"/>
    <mergeCell ref="C767:C776"/>
    <mergeCell ref="H767:H776"/>
    <mergeCell ref="M767:M776"/>
    <mergeCell ref="C777:C786"/>
    <mergeCell ref="H777:H786"/>
    <mergeCell ref="M777:M786"/>
    <mergeCell ref="B832:B834"/>
    <mergeCell ref="G832:G834"/>
    <mergeCell ref="L832:L834"/>
    <mergeCell ref="B835:B836"/>
    <mergeCell ref="G835:G836"/>
    <mergeCell ref="L835:L836"/>
    <mergeCell ref="B825:B826"/>
    <mergeCell ref="G825:G826"/>
    <mergeCell ref="L825:L826"/>
    <mergeCell ref="G741:G742"/>
    <mergeCell ref="L741:L742"/>
    <mergeCell ref="B734:B736"/>
    <mergeCell ref="G734:G736"/>
    <mergeCell ref="L734:L736"/>
    <mergeCell ref="B737:B738"/>
    <mergeCell ref="G737:G738"/>
    <mergeCell ref="L737:L738"/>
    <mergeCell ref="B755:B756"/>
    <mergeCell ref="G755:G756"/>
    <mergeCell ref="L755:L756"/>
    <mergeCell ref="A757:A766"/>
    <mergeCell ref="C757:C766"/>
    <mergeCell ref="H757:H766"/>
    <mergeCell ref="B751:B752"/>
    <mergeCell ref="G751:G752"/>
    <mergeCell ref="L751:L752"/>
    <mergeCell ref="B753:B754"/>
    <mergeCell ref="G753:G754"/>
    <mergeCell ref="L753:L754"/>
    <mergeCell ref="B747:B748"/>
    <mergeCell ref="G747:G748"/>
    <mergeCell ref="L747:L748"/>
    <mergeCell ref="B749:B750"/>
    <mergeCell ref="G749:G750"/>
    <mergeCell ref="L749:L750"/>
    <mergeCell ref="B727:B728"/>
    <mergeCell ref="G727:G728"/>
    <mergeCell ref="L727:L728"/>
    <mergeCell ref="B730:B732"/>
    <mergeCell ref="G730:G732"/>
    <mergeCell ref="L730:L732"/>
    <mergeCell ref="B723:B724"/>
    <mergeCell ref="G723:G724"/>
    <mergeCell ref="L723:L724"/>
    <mergeCell ref="B725:B726"/>
    <mergeCell ref="G725:G726"/>
    <mergeCell ref="L725:L726"/>
    <mergeCell ref="N697:P697"/>
    <mergeCell ref="A699:A718"/>
    <mergeCell ref="B699:B718"/>
    <mergeCell ref="A719:A756"/>
    <mergeCell ref="C719:C756"/>
    <mergeCell ref="H719:H756"/>
    <mergeCell ref="M719:M756"/>
    <mergeCell ref="B720:B721"/>
    <mergeCell ref="G720:G721"/>
    <mergeCell ref="L720:L721"/>
    <mergeCell ref="B743:B744"/>
    <mergeCell ref="G743:G744"/>
    <mergeCell ref="L743:L744"/>
    <mergeCell ref="B745:B746"/>
    <mergeCell ref="G745:G746"/>
    <mergeCell ref="L745:L746"/>
    <mergeCell ref="B739:B740"/>
    <mergeCell ref="G739:G740"/>
    <mergeCell ref="L739:L740"/>
    <mergeCell ref="B741:B742"/>
    <mergeCell ref="C689:C696"/>
    <mergeCell ref="H689:H696"/>
    <mergeCell ref="M689:M696"/>
    <mergeCell ref="A693:A696"/>
    <mergeCell ref="B697:F697"/>
    <mergeCell ref="G697:M697"/>
    <mergeCell ref="M659:M668"/>
    <mergeCell ref="C669:C678"/>
    <mergeCell ref="H669:H678"/>
    <mergeCell ref="M669:M678"/>
    <mergeCell ref="C679:C688"/>
    <mergeCell ref="H679:H688"/>
    <mergeCell ref="M679:M688"/>
    <mergeCell ref="B657:B658"/>
    <mergeCell ref="G657:G658"/>
    <mergeCell ref="L657:L658"/>
    <mergeCell ref="A659:A668"/>
    <mergeCell ref="C659:C668"/>
    <mergeCell ref="H659:H668"/>
    <mergeCell ref="G639:G640"/>
    <mergeCell ref="L639:L640"/>
    <mergeCell ref="B629:B630"/>
    <mergeCell ref="G629:G630"/>
    <mergeCell ref="L629:L630"/>
    <mergeCell ref="B632:B634"/>
    <mergeCell ref="G632:G634"/>
    <mergeCell ref="L632:L634"/>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45:B646"/>
    <mergeCell ref="G645:G646"/>
    <mergeCell ref="L645:L646"/>
    <mergeCell ref="B647:B648"/>
    <mergeCell ref="G647:G648"/>
    <mergeCell ref="L647:L648"/>
    <mergeCell ref="B625:B626"/>
    <mergeCell ref="G625:G626"/>
    <mergeCell ref="L625:L626"/>
    <mergeCell ref="B627:B628"/>
    <mergeCell ref="G627:G628"/>
    <mergeCell ref="L627:L628"/>
    <mergeCell ref="N599:P599"/>
    <mergeCell ref="A601:A620"/>
    <mergeCell ref="B601:B620"/>
    <mergeCell ref="A621:A658"/>
    <mergeCell ref="C621:C658"/>
    <mergeCell ref="H621:H658"/>
    <mergeCell ref="M621:M658"/>
    <mergeCell ref="B622:B623"/>
    <mergeCell ref="G622:G623"/>
    <mergeCell ref="L622:L623"/>
    <mergeCell ref="C591:C598"/>
    <mergeCell ref="H591:H598"/>
    <mergeCell ref="M591:M598"/>
    <mergeCell ref="A595:A598"/>
    <mergeCell ref="B599:F599"/>
    <mergeCell ref="G599:M599"/>
    <mergeCell ref="B641:B642"/>
    <mergeCell ref="G641:G642"/>
    <mergeCell ref="L641:L642"/>
    <mergeCell ref="B643:B644"/>
    <mergeCell ref="G643:G644"/>
    <mergeCell ref="L643:L644"/>
    <mergeCell ref="B636:B638"/>
    <mergeCell ref="G636:G638"/>
    <mergeCell ref="L636:L638"/>
    <mergeCell ref="B639:B640"/>
    <mergeCell ref="M561:M570"/>
    <mergeCell ref="C571:C580"/>
    <mergeCell ref="H571:H580"/>
    <mergeCell ref="M571:M580"/>
    <mergeCell ref="C581:C590"/>
    <mergeCell ref="H581:H590"/>
    <mergeCell ref="M581:M590"/>
    <mergeCell ref="B559:B560"/>
    <mergeCell ref="G559:G560"/>
    <mergeCell ref="L559:L560"/>
    <mergeCell ref="A561:A570"/>
    <mergeCell ref="C561:C570"/>
    <mergeCell ref="H561:H570"/>
    <mergeCell ref="B555:B556"/>
    <mergeCell ref="G555:G556"/>
    <mergeCell ref="L555:L556"/>
    <mergeCell ref="B557:B558"/>
    <mergeCell ref="G557:G558"/>
    <mergeCell ref="L557:L558"/>
    <mergeCell ref="B534:B536"/>
    <mergeCell ref="G534:G536"/>
    <mergeCell ref="L534:L536"/>
    <mergeCell ref="B527:B528"/>
    <mergeCell ref="G527:G528"/>
    <mergeCell ref="L527:L528"/>
    <mergeCell ref="B529:B530"/>
    <mergeCell ref="G529:G530"/>
    <mergeCell ref="L529:L530"/>
    <mergeCell ref="B551:B552"/>
    <mergeCell ref="G551:G552"/>
    <mergeCell ref="L551:L552"/>
    <mergeCell ref="B553:B554"/>
    <mergeCell ref="G553:G554"/>
    <mergeCell ref="L553:L554"/>
    <mergeCell ref="B547:B548"/>
    <mergeCell ref="G547:G548"/>
    <mergeCell ref="L547:L548"/>
    <mergeCell ref="B549:B550"/>
    <mergeCell ref="G549:G550"/>
    <mergeCell ref="L549:L550"/>
    <mergeCell ref="B543:B544"/>
    <mergeCell ref="G543:G544"/>
    <mergeCell ref="L543:L544"/>
    <mergeCell ref="B545:B546"/>
    <mergeCell ref="G545:G546"/>
    <mergeCell ref="L545:L546"/>
    <mergeCell ref="N501:P501"/>
    <mergeCell ref="A503:A522"/>
    <mergeCell ref="B503:B522"/>
    <mergeCell ref="A523:A560"/>
    <mergeCell ref="C523:C560"/>
    <mergeCell ref="H523:H560"/>
    <mergeCell ref="M523:M560"/>
    <mergeCell ref="B524:B525"/>
    <mergeCell ref="G524:G525"/>
    <mergeCell ref="L524:L525"/>
    <mergeCell ref="C493:C500"/>
    <mergeCell ref="H493:H500"/>
    <mergeCell ref="M493:M500"/>
    <mergeCell ref="A497:A500"/>
    <mergeCell ref="B501:F501"/>
    <mergeCell ref="G501:M501"/>
    <mergeCell ref="M463:M472"/>
    <mergeCell ref="C473:C482"/>
    <mergeCell ref="H473:H482"/>
    <mergeCell ref="M473:M482"/>
    <mergeCell ref="C483:C492"/>
    <mergeCell ref="H483:H492"/>
    <mergeCell ref="M483:M492"/>
    <mergeCell ref="B538:B540"/>
    <mergeCell ref="G538:G540"/>
    <mergeCell ref="L538:L540"/>
    <mergeCell ref="B541:B542"/>
    <mergeCell ref="G541:G542"/>
    <mergeCell ref="L541:L542"/>
    <mergeCell ref="B531:B532"/>
    <mergeCell ref="G531:G532"/>
    <mergeCell ref="L531:L532"/>
    <mergeCell ref="G440:G442"/>
    <mergeCell ref="L440:L442"/>
    <mergeCell ref="B443:B444"/>
    <mergeCell ref="G443:G444"/>
    <mergeCell ref="L443:L444"/>
    <mergeCell ref="B461:B462"/>
    <mergeCell ref="G461:G462"/>
    <mergeCell ref="L461:L462"/>
    <mergeCell ref="A463:A472"/>
    <mergeCell ref="C463:C472"/>
    <mergeCell ref="H463:H472"/>
    <mergeCell ref="B457:B458"/>
    <mergeCell ref="G457:G458"/>
    <mergeCell ref="L457:L458"/>
    <mergeCell ref="B459:B460"/>
    <mergeCell ref="G459:G460"/>
    <mergeCell ref="L459:L460"/>
    <mergeCell ref="B453:B454"/>
    <mergeCell ref="G453:G454"/>
    <mergeCell ref="L453:L454"/>
    <mergeCell ref="B455:B456"/>
    <mergeCell ref="G455:G456"/>
    <mergeCell ref="L455:L456"/>
    <mergeCell ref="B433:B434"/>
    <mergeCell ref="G433:G434"/>
    <mergeCell ref="L433:L434"/>
    <mergeCell ref="B436:B438"/>
    <mergeCell ref="G436:G438"/>
    <mergeCell ref="L436:L438"/>
    <mergeCell ref="B431:B432"/>
    <mergeCell ref="G431:G432"/>
    <mergeCell ref="L431:L432"/>
    <mergeCell ref="N405:P405"/>
    <mergeCell ref="A407:A426"/>
    <mergeCell ref="B407:B426"/>
    <mergeCell ref="A427:A462"/>
    <mergeCell ref="C427:C462"/>
    <mergeCell ref="H427:H462"/>
    <mergeCell ref="M427:M462"/>
    <mergeCell ref="B428:B429"/>
    <mergeCell ref="G428:G429"/>
    <mergeCell ref="L428:L429"/>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40:B442"/>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D133:D163 I1:I2 N126:N154 N196:N320 I109:I194 I196:I320 I92:I97 D1:D57 D66:D86 I25:I68 I72:I79 N1:N2 D170:D174 D180:D194 D196:D231 D302:D397 N21:N68 N74:N79 I82:I86 N82:N86 N180:N194 D276:D280 D286:D300 D233:D269 I337:I375 I382:I386 I392:I426 N392:N718 D402:D482 I445:I482 I488:I522 I540:I580 I586:I620 I641:I678 I685:I718 D489:D736 D738:D776 I740:I776 I782:I816 N740:N765 N771:N776 N782:N816 D782:D914 I836:I874 N836:N863 N869:N874 N880:N914 D978:D980 D986:D1001 N934:N969 N975:N980 N986:N1020 N1081:N1086 N1040:N1075 N1092:N1126 N1144:N1183 N1190:N1194 D1003:D1234 I880:I1332 N1200:N1234 D1252:D1292 D1298:D62415 N1250:N1292 N1298:N1304 N1307:N1332 I1404:I1409 N1350:N1398 N1404:N62415 I1412:I62415">
    <cfRule type="cellIs" dxfId="2414" priority="226" stopIfTrue="1" operator="equal">
      <formula>"跳車"</formula>
    </cfRule>
  </conditionalFormatting>
  <conditionalFormatting sqref="I193:I194 I87:I88 I196:I214 I92:I108">
    <cfRule type="cellIs" dxfId="2413" priority="223" stopIfTrue="1" operator="equal">
      <formula>"改紡"</formula>
    </cfRule>
    <cfRule type="cellIs" dxfId="2412" priority="224" stopIfTrue="1" operator="equal">
      <formula>"final停"</formula>
    </cfRule>
    <cfRule type="cellIs" dxfId="2411" priority="225" stopIfTrue="1" operator="equal">
      <formula>"了機"</formula>
    </cfRule>
  </conditionalFormatting>
  <conditionalFormatting sqref="I299:I320">
    <cfRule type="cellIs" dxfId="2410" priority="220" stopIfTrue="1" operator="equal">
      <formula>"改紡"</formula>
    </cfRule>
    <cfRule type="cellIs" dxfId="2409" priority="221" stopIfTrue="1" operator="equal">
      <formula>"final停"</formula>
    </cfRule>
    <cfRule type="cellIs" dxfId="2408" priority="222" stopIfTrue="1" operator="equal">
      <formula>"了機"</formula>
    </cfRule>
  </conditionalFormatting>
  <conditionalFormatting sqref="I405:I426">
    <cfRule type="cellIs" dxfId="2407" priority="217" stopIfTrue="1" operator="equal">
      <formula>"改紡"</formula>
    </cfRule>
    <cfRule type="cellIs" dxfId="2406" priority="218" stopIfTrue="1" operator="equal">
      <formula>"final停"</formula>
    </cfRule>
    <cfRule type="cellIs" dxfId="2405" priority="219" stopIfTrue="1" operator="equal">
      <formula>"了機"</formula>
    </cfRule>
  </conditionalFormatting>
  <conditionalFormatting sqref="I501:I522">
    <cfRule type="cellIs" dxfId="2404" priority="214" stopIfTrue="1" operator="equal">
      <formula>"改紡"</formula>
    </cfRule>
    <cfRule type="cellIs" dxfId="2403" priority="215" stopIfTrue="1" operator="equal">
      <formula>"final停"</formula>
    </cfRule>
    <cfRule type="cellIs" dxfId="2402" priority="216" stopIfTrue="1" operator="equal">
      <formula>"了機"</formula>
    </cfRule>
  </conditionalFormatting>
  <conditionalFormatting sqref="I599:I620">
    <cfRule type="cellIs" dxfId="2401" priority="211" stopIfTrue="1" operator="equal">
      <formula>"改紡"</formula>
    </cfRule>
    <cfRule type="cellIs" dxfId="2400" priority="212" stopIfTrue="1" operator="equal">
      <formula>"final停"</formula>
    </cfRule>
    <cfRule type="cellIs" dxfId="2399" priority="213" stopIfTrue="1" operator="equal">
      <formula>"了機"</formula>
    </cfRule>
  </conditionalFormatting>
  <conditionalFormatting sqref="I697:I718">
    <cfRule type="cellIs" dxfId="2398" priority="208" stopIfTrue="1" operator="equal">
      <formula>"改紡"</formula>
    </cfRule>
    <cfRule type="cellIs" dxfId="2397" priority="209" stopIfTrue="1" operator="equal">
      <formula>"final停"</formula>
    </cfRule>
    <cfRule type="cellIs" dxfId="2396" priority="210" stopIfTrue="1" operator="equal">
      <formula>"了機"</formula>
    </cfRule>
  </conditionalFormatting>
  <conditionalFormatting sqref="I795:I816">
    <cfRule type="cellIs" dxfId="2395" priority="205" stopIfTrue="1" operator="equal">
      <formula>"改紡"</formula>
    </cfRule>
    <cfRule type="cellIs" dxfId="2394" priority="206" stopIfTrue="1" operator="equal">
      <formula>"final停"</formula>
    </cfRule>
    <cfRule type="cellIs" dxfId="2393" priority="207" stopIfTrue="1" operator="equal">
      <formula>"了機"</formula>
    </cfRule>
  </conditionalFormatting>
  <conditionalFormatting sqref="I893:I914">
    <cfRule type="cellIs" dxfId="2392" priority="202" stopIfTrue="1" operator="equal">
      <formula>"改紡"</formula>
    </cfRule>
    <cfRule type="cellIs" dxfId="2391" priority="203" stopIfTrue="1" operator="equal">
      <formula>"final停"</formula>
    </cfRule>
    <cfRule type="cellIs" dxfId="2390" priority="204" stopIfTrue="1" operator="equal">
      <formula>"了機"</formula>
    </cfRule>
  </conditionalFormatting>
  <conditionalFormatting sqref="I999:I1020">
    <cfRule type="cellIs" dxfId="2389" priority="199" stopIfTrue="1" operator="equal">
      <formula>"改紡"</formula>
    </cfRule>
    <cfRule type="cellIs" dxfId="2388" priority="200" stopIfTrue="1" operator="equal">
      <formula>"final停"</formula>
    </cfRule>
    <cfRule type="cellIs" dxfId="2387" priority="201" stopIfTrue="1" operator="equal">
      <formula>"了機"</formula>
    </cfRule>
  </conditionalFormatting>
  <conditionalFormatting sqref="I1105:I1126">
    <cfRule type="cellIs" dxfId="2386" priority="196" stopIfTrue="1" operator="equal">
      <formula>"改紡"</formula>
    </cfRule>
    <cfRule type="cellIs" dxfId="2385" priority="197" stopIfTrue="1" operator="equal">
      <formula>"final停"</formula>
    </cfRule>
    <cfRule type="cellIs" dxfId="2384" priority="198" stopIfTrue="1" operator="equal">
      <formula>"了機"</formula>
    </cfRule>
  </conditionalFormatting>
  <conditionalFormatting sqref="I1213:I1234">
    <cfRule type="cellIs" dxfId="2383" priority="193" stopIfTrue="1" operator="equal">
      <formula>"改紡"</formula>
    </cfRule>
    <cfRule type="cellIs" dxfId="2382" priority="194" stopIfTrue="1" operator="equal">
      <formula>"final停"</formula>
    </cfRule>
    <cfRule type="cellIs" dxfId="2381" priority="195" stopIfTrue="1" operator="equal">
      <formula>"了機"</formula>
    </cfRule>
  </conditionalFormatting>
  <conditionalFormatting sqref="I1311:I1332">
    <cfRule type="cellIs" dxfId="2380" priority="190" stopIfTrue="1" operator="equal">
      <formula>"改紡"</formula>
    </cfRule>
    <cfRule type="cellIs" dxfId="2379" priority="191" stopIfTrue="1" operator="equal">
      <formula>"final停"</formula>
    </cfRule>
    <cfRule type="cellIs" dxfId="2378" priority="192" stopIfTrue="1" operator="equal">
      <formula>"了機"</formula>
    </cfRule>
  </conditionalFormatting>
  <conditionalFormatting sqref="I1417:I1438">
    <cfRule type="cellIs" dxfId="2377" priority="187" stopIfTrue="1" operator="equal">
      <formula>"改紡"</formula>
    </cfRule>
    <cfRule type="cellIs" dxfId="2376" priority="188" stopIfTrue="1" operator="equal">
      <formula>"final停"</formula>
    </cfRule>
    <cfRule type="cellIs" dxfId="2375" priority="189" stopIfTrue="1" operator="equal">
      <formula>"了機"</formula>
    </cfRule>
  </conditionalFormatting>
  <conditionalFormatting sqref="I1523:I1544">
    <cfRule type="cellIs" dxfId="2374" priority="184" stopIfTrue="1" operator="equal">
      <formula>"改紡"</formula>
    </cfRule>
    <cfRule type="cellIs" dxfId="2373" priority="185" stopIfTrue="1" operator="equal">
      <formula>"final停"</formula>
    </cfRule>
    <cfRule type="cellIs" dxfId="2372" priority="186" stopIfTrue="1" operator="equal">
      <formula>"了機"</formula>
    </cfRule>
  </conditionalFormatting>
  <conditionalFormatting sqref="I1629:I1650">
    <cfRule type="cellIs" dxfId="2371" priority="181" stopIfTrue="1" operator="equal">
      <formula>"改紡"</formula>
    </cfRule>
    <cfRule type="cellIs" dxfId="2370" priority="182" stopIfTrue="1" operator="equal">
      <formula>"final停"</formula>
    </cfRule>
    <cfRule type="cellIs" dxfId="2369" priority="183" stopIfTrue="1" operator="equal">
      <formula>"了機"</formula>
    </cfRule>
  </conditionalFormatting>
  <conditionalFormatting sqref="I1735:I1756">
    <cfRule type="cellIs" dxfId="2368" priority="178" stopIfTrue="1" operator="equal">
      <formula>"改紡"</formula>
    </cfRule>
    <cfRule type="cellIs" dxfId="2367" priority="179" stopIfTrue="1" operator="equal">
      <formula>"final停"</formula>
    </cfRule>
    <cfRule type="cellIs" dxfId="2366" priority="180" stopIfTrue="1" operator="equal">
      <formula>"了機"</formula>
    </cfRule>
  </conditionalFormatting>
  <conditionalFormatting sqref="I1841:I1862">
    <cfRule type="cellIs" dxfId="2365" priority="175" stopIfTrue="1" operator="equal">
      <formula>"改紡"</formula>
    </cfRule>
    <cfRule type="cellIs" dxfId="2364" priority="176" stopIfTrue="1" operator="equal">
      <formula>"final停"</formula>
    </cfRule>
    <cfRule type="cellIs" dxfId="2363" priority="177" stopIfTrue="1" operator="equal">
      <formula>"了機"</formula>
    </cfRule>
  </conditionalFormatting>
  <conditionalFormatting sqref="I1947:I1968">
    <cfRule type="cellIs" dxfId="2362" priority="172" stopIfTrue="1" operator="equal">
      <formula>"改紡"</formula>
    </cfRule>
    <cfRule type="cellIs" dxfId="2361" priority="173" stopIfTrue="1" operator="equal">
      <formula>"final停"</formula>
    </cfRule>
    <cfRule type="cellIs" dxfId="2360" priority="174" stopIfTrue="1" operator="equal">
      <formula>"了機"</formula>
    </cfRule>
  </conditionalFormatting>
  <conditionalFormatting sqref="I2053:I2074">
    <cfRule type="cellIs" dxfId="2359" priority="169" stopIfTrue="1" operator="equal">
      <formula>"改紡"</formula>
    </cfRule>
    <cfRule type="cellIs" dxfId="2358" priority="170" stopIfTrue="1" operator="equal">
      <formula>"final停"</formula>
    </cfRule>
    <cfRule type="cellIs" dxfId="2357" priority="171" stopIfTrue="1" operator="equal">
      <formula>"了機"</formula>
    </cfRule>
  </conditionalFormatting>
  <conditionalFormatting sqref="I2159:I2180">
    <cfRule type="cellIs" dxfId="2356" priority="166" stopIfTrue="1" operator="equal">
      <formula>"改紡"</formula>
    </cfRule>
    <cfRule type="cellIs" dxfId="2355" priority="167" stopIfTrue="1" operator="equal">
      <formula>"final停"</formula>
    </cfRule>
    <cfRule type="cellIs" dxfId="2354" priority="168" stopIfTrue="1" operator="equal">
      <formula>"了機"</formula>
    </cfRule>
  </conditionalFormatting>
  <conditionalFormatting sqref="I2265:I2286">
    <cfRule type="cellIs" dxfId="2353" priority="163" stopIfTrue="1" operator="equal">
      <formula>"改紡"</formula>
    </cfRule>
    <cfRule type="cellIs" dxfId="2352" priority="164" stopIfTrue="1" operator="equal">
      <formula>"final停"</formula>
    </cfRule>
    <cfRule type="cellIs" dxfId="2351" priority="165" stopIfTrue="1" operator="equal">
      <formula>"了機"</formula>
    </cfRule>
  </conditionalFormatting>
  <conditionalFormatting sqref="I2371:I2392">
    <cfRule type="cellIs" dxfId="2350" priority="160" stopIfTrue="1" operator="equal">
      <formula>"改紡"</formula>
    </cfRule>
    <cfRule type="cellIs" dxfId="2349" priority="161" stopIfTrue="1" operator="equal">
      <formula>"final停"</formula>
    </cfRule>
    <cfRule type="cellIs" dxfId="2348" priority="162" stopIfTrue="1" operator="equal">
      <formula>"了機"</formula>
    </cfRule>
  </conditionalFormatting>
  <conditionalFormatting sqref="I2477:I2498">
    <cfRule type="cellIs" dxfId="2347" priority="157" stopIfTrue="1" operator="equal">
      <formula>"改紡"</formula>
    </cfRule>
    <cfRule type="cellIs" dxfId="2346" priority="158" stopIfTrue="1" operator="equal">
      <formula>"final停"</formula>
    </cfRule>
    <cfRule type="cellIs" dxfId="2345" priority="159" stopIfTrue="1" operator="equal">
      <formula>"了機"</formula>
    </cfRule>
  </conditionalFormatting>
  <conditionalFormatting sqref="I2583:I2604">
    <cfRule type="cellIs" dxfId="2344" priority="154" stopIfTrue="1" operator="equal">
      <formula>"改紡"</formula>
    </cfRule>
    <cfRule type="cellIs" dxfId="2343" priority="155" stopIfTrue="1" operator="equal">
      <formula>"final停"</formula>
    </cfRule>
    <cfRule type="cellIs" dxfId="2342" priority="156" stopIfTrue="1" operator="equal">
      <formula>"了機"</formula>
    </cfRule>
  </conditionalFormatting>
  <conditionalFormatting sqref="I2689:I2710">
    <cfRule type="cellIs" dxfId="2341" priority="151" stopIfTrue="1" operator="equal">
      <formula>"改紡"</formula>
    </cfRule>
    <cfRule type="cellIs" dxfId="2340" priority="152" stopIfTrue="1" operator="equal">
      <formula>"final停"</formula>
    </cfRule>
    <cfRule type="cellIs" dxfId="2339" priority="153" stopIfTrue="1" operator="equal">
      <formula>"了機"</formula>
    </cfRule>
  </conditionalFormatting>
  <conditionalFormatting sqref="I2795:I2816">
    <cfRule type="cellIs" dxfId="2338" priority="148" stopIfTrue="1" operator="equal">
      <formula>"改紡"</formula>
    </cfRule>
    <cfRule type="cellIs" dxfId="2337" priority="149" stopIfTrue="1" operator="equal">
      <formula>"final停"</formula>
    </cfRule>
    <cfRule type="cellIs" dxfId="2336" priority="150" stopIfTrue="1" operator="equal">
      <formula>"了機"</formula>
    </cfRule>
  </conditionalFormatting>
  <conditionalFormatting sqref="I2901:I2922">
    <cfRule type="cellIs" dxfId="2335" priority="145" stopIfTrue="1" operator="equal">
      <formula>"改紡"</formula>
    </cfRule>
    <cfRule type="cellIs" dxfId="2334" priority="146" stopIfTrue="1" operator="equal">
      <formula>"final停"</formula>
    </cfRule>
    <cfRule type="cellIs" dxfId="2333" priority="147" stopIfTrue="1" operator="equal">
      <formula>"了機"</formula>
    </cfRule>
  </conditionalFormatting>
  <conditionalFormatting sqref="I3007:I3028">
    <cfRule type="cellIs" dxfId="2332" priority="142" stopIfTrue="1" operator="equal">
      <formula>"改紡"</formula>
    </cfRule>
    <cfRule type="cellIs" dxfId="2331" priority="143" stopIfTrue="1" operator="equal">
      <formula>"final停"</formula>
    </cfRule>
    <cfRule type="cellIs" dxfId="2330" priority="144" stopIfTrue="1" operator="equal">
      <formula>"了機"</formula>
    </cfRule>
  </conditionalFormatting>
  <conditionalFormatting sqref="I3113:I3134">
    <cfRule type="cellIs" dxfId="2329" priority="139" stopIfTrue="1" operator="equal">
      <formula>"改紡"</formula>
    </cfRule>
    <cfRule type="cellIs" dxfId="2328" priority="140" stopIfTrue="1" operator="equal">
      <formula>"final停"</formula>
    </cfRule>
    <cfRule type="cellIs" dxfId="2327" priority="141" stopIfTrue="1" operator="equal">
      <formula>"了機"</formula>
    </cfRule>
  </conditionalFormatting>
  <conditionalFormatting sqref="I3219:I3240">
    <cfRule type="cellIs" dxfId="2326" priority="136" stopIfTrue="1" operator="equal">
      <formula>"改紡"</formula>
    </cfRule>
    <cfRule type="cellIs" dxfId="2325" priority="137" stopIfTrue="1" operator="equal">
      <formula>"final停"</formula>
    </cfRule>
    <cfRule type="cellIs" dxfId="2324" priority="138" stopIfTrue="1" operator="equal">
      <formula>"了機"</formula>
    </cfRule>
  </conditionalFormatting>
  <conditionalFormatting sqref="D3:D43">
    <cfRule type="cellIs" dxfId="2323" priority="135" stopIfTrue="1" operator="equal">
      <formula>"跳車"</formula>
    </cfRule>
  </conditionalFormatting>
  <conditionalFormatting sqref="D69:D74">
    <cfRule type="cellIs" dxfId="2322" priority="134" stopIfTrue="1" operator="equal">
      <formula>"跳車"</formula>
    </cfRule>
  </conditionalFormatting>
  <conditionalFormatting sqref="I89">
    <cfRule type="cellIs" dxfId="2321" priority="133" stopIfTrue="1" operator="equal">
      <formula>"跳車"</formula>
    </cfRule>
  </conditionalFormatting>
  <conditionalFormatting sqref="I89">
    <cfRule type="cellIs" dxfId="2320" priority="130" stopIfTrue="1" operator="equal">
      <formula>"改紡"</formula>
    </cfRule>
    <cfRule type="cellIs" dxfId="2319" priority="131" stopIfTrue="1" operator="equal">
      <formula>"final停"</formula>
    </cfRule>
    <cfRule type="cellIs" dxfId="2318" priority="132" stopIfTrue="1" operator="equal">
      <formula>"了機"</formula>
    </cfRule>
  </conditionalFormatting>
  <conditionalFormatting sqref="I195">
    <cfRule type="cellIs" dxfId="2317" priority="127" stopIfTrue="1" operator="equal">
      <formula>"改紡"</formula>
    </cfRule>
    <cfRule type="cellIs" dxfId="2316" priority="128" stopIfTrue="1" operator="equal">
      <formula>"final停"</formula>
    </cfRule>
    <cfRule type="cellIs" dxfId="2315" priority="129" stopIfTrue="1" operator="equal">
      <formula>"了機"</formula>
    </cfRule>
  </conditionalFormatting>
  <conditionalFormatting sqref="D58:D65">
    <cfRule type="cellIs" dxfId="2314" priority="126" stopIfTrue="1" operator="equal">
      <formula>"跳車"</formula>
    </cfRule>
  </conditionalFormatting>
  <conditionalFormatting sqref="I91">
    <cfRule type="cellIs" dxfId="2313" priority="123" stopIfTrue="1" operator="equal">
      <formula>"改紡"</formula>
    </cfRule>
    <cfRule type="cellIs" dxfId="2312" priority="124" stopIfTrue="1" operator="equal">
      <formula>"final停"</formula>
    </cfRule>
    <cfRule type="cellIs" dxfId="2311" priority="125" stopIfTrue="1" operator="equal">
      <formula>"了機"</formula>
    </cfRule>
  </conditionalFormatting>
  <conditionalFormatting sqref="I3:I25">
    <cfRule type="cellIs" dxfId="2310" priority="122" stopIfTrue="1" operator="equal">
      <formula>"跳車"</formula>
    </cfRule>
  </conditionalFormatting>
  <conditionalFormatting sqref="I3:I25">
    <cfRule type="cellIs" dxfId="2309" priority="121" stopIfTrue="1" operator="equal">
      <formula>"跳車"</formula>
    </cfRule>
  </conditionalFormatting>
  <conditionalFormatting sqref="I69:I71">
    <cfRule type="cellIs" dxfId="2308" priority="120" stopIfTrue="1" operator="equal">
      <formula>"跳車"</formula>
    </cfRule>
  </conditionalFormatting>
  <conditionalFormatting sqref="I69:I71">
    <cfRule type="cellIs" dxfId="2307" priority="119" stopIfTrue="1" operator="equal">
      <formula>"跳車"</formula>
    </cfRule>
  </conditionalFormatting>
  <conditionalFormatting sqref="D126:D132">
    <cfRule type="cellIs" dxfId="2306" priority="118" stopIfTrue="1" operator="equal">
      <formula>"跳車"</formula>
    </cfRule>
  </conditionalFormatting>
  <conditionalFormatting sqref="D132">
    <cfRule type="cellIs" dxfId="2305" priority="117" stopIfTrue="1" operator="equal">
      <formula>"跳車"</formula>
    </cfRule>
  </conditionalFormatting>
  <conditionalFormatting sqref="D169">
    <cfRule type="cellIs" dxfId="2304" priority="116" stopIfTrue="1" operator="equal">
      <formula>"跳車"</formula>
    </cfRule>
  </conditionalFormatting>
  <conditionalFormatting sqref="I90">
    <cfRule type="cellIs" dxfId="2303" priority="110" stopIfTrue="1" operator="equal">
      <formula>"改紡"</formula>
    </cfRule>
    <cfRule type="cellIs" dxfId="2302" priority="111" stopIfTrue="1" operator="equal">
      <formula>"final停"</formula>
    </cfRule>
    <cfRule type="cellIs" dxfId="2301" priority="112" stopIfTrue="1" operator="equal">
      <formula>"了機"</formula>
    </cfRule>
  </conditionalFormatting>
  <conditionalFormatting sqref="N3:N18 N20">
    <cfRule type="cellIs" dxfId="2300" priority="109" stopIfTrue="1" operator="equal">
      <formula>"跳車"</formula>
    </cfRule>
  </conditionalFormatting>
  <conditionalFormatting sqref="N3:N18 N20">
    <cfRule type="cellIs" dxfId="2299" priority="108" stopIfTrue="1" operator="equal">
      <formula>"跳車"</formula>
    </cfRule>
  </conditionalFormatting>
  <conditionalFormatting sqref="N72:N73">
    <cfRule type="cellIs" dxfId="2298" priority="107" stopIfTrue="1" operator="equal">
      <formula>"跳車"</formula>
    </cfRule>
  </conditionalFormatting>
  <conditionalFormatting sqref="N69:N71">
    <cfRule type="cellIs" dxfId="2297" priority="106" stopIfTrue="1" operator="equal">
      <formula>"跳車"</formula>
    </cfRule>
  </conditionalFormatting>
  <conditionalFormatting sqref="N69:N71">
    <cfRule type="cellIs" dxfId="2296" priority="105" stopIfTrue="1" operator="equal">
      <formula>"跳車"</formula>
    </cfRule>
  </conditionalFormatting>
  <conditionalFormatting sqref="N19">
    <cfRule type="cellIs" dxfId="2295" priority="104" stopIfTrue="1" operator="equal">
      <formula>"跳車"</formula>
    </cfRule>
  </conditionalFormatting>
  <conditionalFormatting sqref="N19">
    <cfRule type="cellIs" dxfId="2294" priority="103" stopIfTrue="1" operator="equal">
      <formula>"跳車"</formula>
    </cfRule>
  </conditionalFormatting>
  <conditionalFormatting sqref="I80">
    <cfRule type="cellIs" dxfId="2293" priority="102" stopIfTrue="1" operator="equal">
      <formula>"跳車"</formula>
    </cfRule>
  </conditionalFormatting>
  <conditionalFormatting sqref="I81">
    <cfRule type="cellIs" dxfId="2292" priority="101" stopIfTrue="1" operator="equal">
      <formula>"跳車"</formula>
    </cfRule>
  </conditionalFormatting>
  <conditionalFormatting sqref="N80">
    <cfRule type="cellIs" dxfId="2291" priority="100" stopIfTrue="1" operator="equal">
      <formula>"跳車"</formula>
    </cfRule>
  </conditionalFormatting>
  <conditionalFormatting sqref="N81">
    <cfRule type="cellIs" dxfId="2290" priority="99" stopIfTrue="1" operator="equal">
      <formula>"跳車"</formula>
    </cfRule>
  </conditionalFormatting>
  <conditionalFormatting sqref="D109:D124">
    <cfRule type="cellIs" dxfId="2289" priority="98" stopIfTrue="1" operator="equal">
      <formula>"跳車"</formula>
    </cfRule>
  </conditionalFormatting>
  <conditionalFormatting sqref="D109:D124">
    <cfRule type="cellIs" dxfId="2288" priority="97" stopIfTrue="1" operator="equal">
      <formula>"跳車"</formula>
    </cfRule>
  </conditionalFormatting>
  <conditionalFormatting sqref="D125">
    <cfRule type="cellIs" dxfId="2287" priority="96" stopIfTrue="1" operator="equal">
      <formula>"跳車"</formula>
    </cfRule>
  </conditionalFormatting>
  <conditionalFormatting sqref="D125">
    <cfRule type="cellIs" dxfId="2286" priority="95" stopIfTrue="1" operator="equal">
      <formula>"跳車"</formula>
    </cfRule>
  </conditionalFormatting>
  <conditionalFormatting sqref="D175:D179">
    <cfRule type="cellIs" dxfId="2285" priority="92" stopIfTrue="1" operator="equal">
      <formula>"跳車"</formula>
    </cfRule>
  </conditionalFormatting>
  <conditionalFormatting sqref="D164:D168">
    <cfRule type="cellIs" dxfId="2284" priority="94" stopIfTrue="1" operator="equal">
      <formula>"跳車"</formula>
    </cfRule>
  </conditionalFormatting>
  <conditionalFormatting sqref="D175:D179">
    <cfRule type="cellIs" dxfId="2283" priority="93" stopIfTrue="1" operator="equal">
      <formula>"跳車"</formula>
    </cfRule>
  </conditionalFormatting>
  <conditionalFormatting sqref="N109:N125">
    <cfRule type="cellIs" dxfId="2282" priority="91" stopIfTrue="1" operator="equal">
      <formula>"跳車"</formula>
    </cfRule>
  </conditionalFormatting>
  <conditionalFormatting sqref="N155:N179">
    <cfRule type="cellIs" dxfId="2281" priority="90" stopIfTrue="1" operator="equal">
      <formula>"跳車"</formula>
    </cfRule>
  </conditionalFormatting>
  <conditionalFormatting sqref="D275">
    <cfRule type="cellIs" dxfId="2280" priority="89" stopIfTrue="1" operator="equal">
      <formula>"跳車"</formula>
    </cfRule>
  </conditionalFormatting>
  <conditionalFormatting sqref="D270:D274">
    <cfRule type="cellIs" dxfId="2279" priority="88" stopIfTrue="1" operator="equal">
      <formula>"跳車"</formula>
    </cfRule>
  </conditionalFormatting>
  <conditionalFormatting sqref="D281:D285">
    <cfRule type="cellIs" dxfId="2278" priority="86" stopIfTrue="1" operator="equal">
      <formula>"跳車"</formula>
    </cfRule>
  </conditionalFormatting>
  <conditionalFormatting sqref="D281:D285">
    <cfRule type="cellIs" dxfId="2277" priority="87" stopIfTrue="1" operator="equal">
      <formula>"跳車"</formula>
    </cfRule>
  </conditionalFormatting>
  <conditionalFormatting sqref="D232">
    <cfRule type="cellIs" dxfId="2276" priority="85" stopIfTrue="1" operator="equal">
      <formula>"跳車"</formula>
    </cfRule>
  </conditionalFormatting>
  <conditionalFormatting sqref="I321:I336">
    <cfRule type="cellIs" dxfId="2275" priority="84" stopIfTrue="1" operator="equal">
      <formula>"跳車"</formula>
    </cfRule>
  </conditionalFormatting>
  <conditionalFormatting sqref="I387:I391">
    <cfRule type="cellIs" dxfId="2274" priority="81" stopIfTrue="1" operator="equal">
      <formula>"跳車"</formula>
    </cfRule>
  </conditionalFormatting>
  <conditionalFormatting sqref="D398:D401">
    <cfRule type="cellIs" dxfId="2273" priority="83" stopIfTrue="1" operator="equal">
      <formula>"跳車"</formula>
    </cfRule>
  </conditionalFormatting>
  <conditionalFormatting sqref="I376:I381">
    <cfRule type="cellIs" dxfId="2272" priority="82" stopIfTrue="1" operator="equal">
      <formula>"跳車"</formula>
    </cfRule>
  </conditionalFormatting>
  <conditionalFormatting sqref="N337:N375 N382:N386">
    <cfRule type="cellIs" dxfId="2271" priority="80" stopIfTrue="1" operator="equal">
      <formula>"跳車"</formula>
    </cfRule>
  </conditionalFormatting>
  <conditionalFormatting sqref="N321:N336">
    <cfRule type="cellIs" dxfId="2270" priority="79" stopIfTrue="1" operator="equal">
      <formula>"跳車"</formula>
    </cfRule>
  </conditionalFormatting>
  <conditionalFormatting sqref="N387:N391">
    <cfRule type="cellIs" dxfId="2269" priority="77" stopIfTrue="1" operator="equal">
      <formula>"跳車"</formula>
    </cfRule>
  </conditionalFormatting>
  <conditionalFormatting sqref="N376:N381">
    <cfRule type="cellIs" dxfId="2268" priority="78" stopIfTrue="1" operator="equal">
      <formula>"跳車"</formula>
    </cfRule>
  </conditionalFormatting>
  <conditionalFormatting sqref="D442">
    <cfRule type="cellIs" dxfId="2267" priority="75" stopIfTrue="1" operator="equal">
      <formula>"跳車"</formula>
    </cfRule>
  </conditionalFormatting>
  <conditionalFormatting sqref="D441">
    <cfRule type="cellIs" dxfId="2266" priority="74" stopIfTrue="1" operator="equal">
      <formula>"跳車"</formula>
    </cfRule>
  </conditionalFormatting>
  <conditionalFormatting sqref="D444">
    <cfRule type="cellIs" dxfId="2265" priority="73" stopIfTrue="1" operator="equal">
      <formula>"跳車"</formula>
    </cfRule>
  </conditionalFormatting>
  <conditionalFormatting sqref="D441">
    <cfRule type="cellIs" dxfId="2264" priority="72" stopIfTrue="1" operator="equal">
      <formula>"跳車"</formula>
    </cfRule>
  </conditionalFormatting>
  <conditionalFormatting sqref="D440">
    <cfRule type="cellIs" dxfId="2263" priority="71" stopIfTrue="1" operator="equal">
      <formula>"跳車"</formula>
    </cfRule>
  </conditionalFormatting>
  <conditionalFormatting sqref="D443">
    <cfRule type="cellIs" dxfId="2262" priority="70" stopIfTrue="1" operator="equal">
      <formula>"跳車"</formula>
    </cfRule>
  </conditionalFormatting>
  <conditionalFormatting sqref="D483:D488">
    <cfRule type="cellIs" dxfId="2261" priority="69" stopIfTrue="1" operator="equal">
      <formula>"跳車"</formula>
    </cfRule>
  </conditionalFormatting>
  <conditionalFormatting sqref="I427:I443">
    <cfRule type="cellIs" dxfId="2260" priority="68" stopIfTrue="1" operator="equal">
      <formula>"跳車"</formula>
    </cfRule>
  </conditionalFormatting>
  <conditionalFormatting sqref="I442">
    <cfRule type="cellIs" dxfId="2259" priority="67" stopIfTrue="1" operator="equal">
      <formula>"跳車"</formula>
    </cfRule>
  </conditionalFormatting>
  <conditionalFormatting sqref="I441">
    <cfRule type="cellIs" dxfId="2258" priority="66" stopIfTrue="1" operator="equal">
      <formula>"跳車"</formula>
    </cfRule>
  </conditionalFormatting>
  <conditionalFormatting sqref="I441">
    <cfRule type="cellIs" dxfId="2257" priority="65" stopIfTrue="1" operator="equal">
      <formula>"跳車"</formula>
    </cfRule>
  </conditionalFormatting>
  <conditionalFormatting sqref="I440">
    <cfRule type="cellIs" dxfId="2256" priority="64" stopIfTrue="1" operator="equal">
      <formula>"跳車"</formula>
    </cfRule>
  </conditionalFormatting>
  <conditionalFormatting sqref="I443">
    <cfRule type="cellIs" dxfId="2255" priority="63" stopIfTrue="1" operator="equal">
      <formula>"跳車"</formula>
    </cfRule>
  </conditionalFormatting>
  <conditionalFormatting sqref="I483:I487">
    <cfRule type="cellIs" dxfId="2254" priority="62" stopIfTrue="1" operator="equal">
      <formula>"跳車"</formula>
    </cfRule>
  </conditionalFormatting>
  <conditionalFormatting sqref="I444">
    <cfRule type="cellIs" dxfId="2253" priority="61" stopIfTrue="1" operator="equal">
      <formula>"跳車"</formula>
    </cfRule>
  </conditionalFormatting>
  <conditionalFormatting sqref="I444">
    <cfRule type="cellIs" dxfId="2252" priority="60" stopIfTrue="1" operator="equal">
      <formula>"跳車"</formula>
    </cfRule>
  </conditionalFormatting>
  <conditionalFormatting sqref="I523:I539">
    <cfRule type="cellIs" dxfId="2251" priority="59" stopIfTrue="1" operator="equal">
      <formula>"跳車"</formula>
    </cfRule>
  </conditionalFormatting>
  <conditionalFormatting sqref="I581:I585">
    <cfRule type="cellIs" dxfId="2250" priority="58" stopIfTrue="1" operator="equal">
      <formula>"跳車"</formula>
    </cfRule>
  </conditionalFormatting>
  <conditionalFormatting sqref="I621:I640">
    <cfRule type="cellIs" dxfId="2249" priority="57" stopIfTrue="1" operator="equal">
      <formula>"跳車"</formula>
    </cfRule>
  </conditionalFormatting>
  <conditionalFormatting sqref="I679:I684">
    <cfRule type="cellIs" dxfId="2248" priority="56" stopIfTrue="1" operator="equal">
      <formula>"跳車"</formula>
    </cfRule>
  </conditionalFormatting>
  <conditionalFormatting sqref="D1002">
    <cfRule type="cellIs" dxfId="2247" priority="55" stopIfTrue="1" operator="equal">
      <formula>"跳車"</formula>
    </cfRule>
  </conditionalFormatting>
  <conditionalFormatting sqref="D737">
    <cfRule type="cellIs" dxfId="2246" priority="54" stopIfTrue="1" operator="equal">
      <formula>"跳車"</formula>
    </cfRule>
  </conditionalFormatting>
  <conditionalFormatting sqref="D777:D781">
    <cfRule type="cellIs" dxfId="2245" priority="53" stopIfTrue="1" operator="equal">
      <formula>"跳車"</formula>
    </cfRule>
  </conditionalFormatting>
  <conditionalFormatting sqref="I719:I739">
    <cfRule type="cellIs" dxfId="2244" priority="52" stopIfTrue="1" operator="equal">
      <formula>"跳車"</formula>
    </cfRule>
  </conditionalFormatting>
  <conditionalFormatting sqref="I737">
    <cfRule type="cellIs" dxfId="2243" priority="51" stopIfTrue="1" operator="equal">
      <formula>"跳車"</formula>
    </cfRule>
  </conditionalFormatting>
  <conditionalFormatting sqref="I777:I781">
    <cfRule type="cellIs" dxfId="2242" priority="50" stopIfTrue="1" operator="equal">
      <formula>"跳車"</formula>
    </cfRule>
  </conditionalFormatting>
  <conditionalFormatting sqref="I736">
    <cfRule type="cellIs" dxfId="2241" priority="49" stopIfTrue="1" operator="equal">
      <formula>"跳車"</formula>
    </cfRule>
  </conditionalFormatting>
  <conditionalFormatting sqref="N719:N739">
    <cfRule type="cellIs" dxfId="2240" priority="48" stopIfTrue="1" operator="equal">
      <formula>"跳車"</formula>
    </cfRule>
  </conditionalFormatting>
  <conditionalFormatting sqref="N737">
    <cfRule type="cellIs" dxfId="2239" priority="47" stopIfTrue="1" operator="equal">
      <formula>"跳車"</formula>
    </cfRule>
  </conditionalFormatting>
  <conditionalFormatting sqref="N736">
    <cfRule type="cellIs" dxfId="2238" priority="46" stopIfTrue="1" operator="equal">
      <formula>"跳車"</formula>
    </cfRule>
  </conditionalFormatting>
  <conditionalFormatting sqref="N737">
    <cfRule type="cellIs" dxfId="2237" priority="43" stopIfTrue="1" operator="equal">
      <formula>"跳車"</formula>
    </cfRule>
  </conditionalFormatting>
  <conditionalFormatting sqref="N766:N770">
    <cfRule type="cellIs" dxfId="2236" priority="45" stopIfTrue="1" operator="equal">
      <formula>"跳車"</formula>
    </cfRule>
  </conditionalFormatting>
  <conditionalFormatting sqref="N777:N781">
    <cfRule type="cellIs" dxfId="2235" priority="44" stopIfTrue="1" operator="equal">
      <formula>"跳車"</formula>
    </cfRule>
  </conditionalFormatting>
  <conditionalFormatting sqref="I817:I832 I834:I835">
    <cfRule type="cellIs" dxfId="2234" priority="42" stopIfTrue="1" operator="equal">
      <formula>"跳車"</formula>
    </cfRule>
  </conditionalFormatting>
  <conditionalFormatting sqref="I833">
    <cfRule type="cellIs" dxfId="2233" priority="41" stopIfTrue="1" operator="equal">
      <formula>"跳車"</formula>
    </cfRule>
  </conditionalFormatting>
  <conditionalFormatting sqref="I875:I879">
    <cfRule type="cellIs" dxfId="2232" priority="40" stopIfTrue="1" operator="equal">
      <formula>"跳車"</formula>
    </cfRule>
  </conditionalFormatting>
  <conditionalFormatting sqref="N817:N835">
    <cfRule type="cellIs" dxfId="2231" priority="39" stopIfTrue="1" operator="equal">
      <formula>"跳車"</formula>
    </cfRule>
  </conditionalFormatting>
  <conditionalFormatting sqref="N833">
    <cfRule type="cellIs" dxfId="2230" priority="38" stopIfTrue="1" operator="equal">
      <formula>"跳車"</formula>
    </cfRule>
  </conditionalFormatting>
  <conditionalFormatting sqref="N864:N868">
    <cfRule type="cellIs" dxfId="2229" priority="37" stopIfTrue="1" operator="equal">
      <formula>"跳車"</formula>
    </cfRule>
  </conditionalFormatting>
  <conditionalFormatting sqref="N875:N879">
    <cfRule type="cellIs" dxfId="2228" priority="36" stopIfTrue="1" operator="equal">
      <formula>"跳車"</formula>
    </cfRule>
  </conditionalFormatting>
  <conditionalFormatting sqref="N835">
    <cfRule type="cellIs" dxfId="2227" priority="35" stopIfTrue="1" operator="equal">
      <formula>"跳車"</formula>
    </cfRule>
  </conditionalFormatting>
  <conditionalFormatting sqref="N832">
    <cfRule type="cellIs" dxfId="2226" priority="34" stopIfTrue="1" operator="equal">
      <formula>"跳車"</formula>
    </cfRule>
  </conditionalFormatting>
  <conditionalFormatting sqref="D934:D951 D961:D970">
    <cfRule type="cellIs" dxfId="2225" priority="33" stopIfTrue="1" operator="equal">
      <formula>"跳車"</formula>
    </cfRule>
  </conditionalFormatting>
  <conditionalFormatting sqref="D915:D933">
    <cfRule type="cellIs" dxfId="2224" priority="32" stopIfTrue="1" operator="equal">
      <formula>"跳車"</formula>
    </cfRule>
  </conditionalFormatting>
  <conditionalFormatting sqref="D931">
    <cfRule type="cellIs" dxfId="2223" priority="31" stopIfTrue="1" operator="equal">
      <formula>"跳車"</formula>
    </cfRule>
  </conditionalFormatting>
  <conditionalFormatting sqref="D962:D966">
    <cfRule type="cellIs" dxfId="2222" priority="30" stopIfTrue="1" operator="equal">
      <formula>"跳車"</formula>
    </cfRule>
  </conditionalFormatting>
  <conditionalFormatting sqref="D975:D977">
    <cfRule type="cellIs" dxfId="2221" priority="29" stopIfTrue="1" operator="equal">
      <formula>"跳車"</formula>
    </cfRule>
  </conditionalFormatting>
  <conditionalFormatting sqref="D933">
    <cfRule type="cellIs" dxfId="2220" priority="28" stopIfTrue="1" operator="equal">
      <formula>"跳車"</formula>
    </cfRule>
  </conditionalFormatting>
  <conditionalFormatting sqref="D930">
    <cfRule type="cellIs" dxfId="2219" priority="27" stopIfTrue="1" operator="equal">
      <formula>"跳車"</formula>
    </cfRule>
  </conditionalFormatting>
  <conditionalFormatting sqref="D981:D985">
    <cfRule type="cellIs" dxfId="2218" priority="26" stopIfTrue="1" operator="equal">
      <formula>"跳車"</formula>
    </cfRule>
  </conditionalFormatting>
  <conditionalFormatting sqref="D971:D974">
    <cfRule type="cellIs" dxfId="2217" priority="25" stopIfTrue="1" operator="equal">
      <formula>"跳車"</formula>
    </cfRule>
  </conditionalFormatting>
  <conditionalFormatting sqref="D970">
    <cfRule type="cellIs" dxfId="2216" priority="24" stopIfTrue="1" operator="equal">
      <formula>"跳車"</formula>
    </cfRule>
  </conditionalFormatting>
  <conditionalFormatting sqref="D952:D960">
    <cfRule type="cellIs" dxfId="2215" priority="23" stopIfTrue="1" operator="equal">
      <formula>"跳車"</formula>
    </cfRule>
  </conditionalFormatting>
  <conditionalFormatting sqref="N915:N933">
    <cfRule type="cellIs" dxfId="2214" priority="22" stopIfTrue="1" operator="equal">
      <formula>"跳車"</formula>
    </cfRule>
  </conditionalFormatting>
  <conditionalFormatting sqref="N970:N974">
    <cfRule type="cellIs" dxfId="2213" priority="21" stopIfTrue="1" operator="equal">
      <formula>"跳車"</formula>
    </cfRule>
  </conditionalFormatting>
  <conditionalFormatting sqref="N981:N985">
    <cfRule type="cellIs" dxfId="2212" priority="20" stopIfTrue="1" operator="equal">
      <formula>"跳車"</formula>
    </cfRule>
  </conditionalFormatting>
  <conditionalFormatting sqref="N1087:N1091">
    <cfRule type="cellIs" dxfId="2211" priority="17" stopIfTrue="1" operator="equal">
      <formula>"跳車"</formula>
    </cfRule>
  </conditionalFormatting>
  <conditionalFormatting sqref="N1076:N1080">
    <cfRule type="cellIs" dxfId="2210" priority="19" stopIfTrue="1" operator="equal">
      <formula>"跳車"</formula>
    </cfRule>
  </conditionalFormatting>
  <conditionalFormatting sqref="N1195:N1199">
    <cfRule type="cellIs" dxfId="2209" priority="13" stopIfTrue="1" operator="equal">
      <formula>"跳車"</formula>
    </cfRule>
  </conditionalFormatting>
  <conditionalFormatting sqref="N1021:N1039">
    <cfRule type="cellIs" dxfId="2208" priority="18" stopIfTrue="1" operator="equal">
      <formula>"跳車"</formula>
    </cfRule>
  </conditionalFormatting>
  <conditionalFormatting sqref="N1127:N1143">
    <cfRule type="cellIs" dxfId="2207" priority="16" stopIfTrue="1" operator="equal">
      <formula>"跳車"</formula>
    </cfRule>
  </conditionalFormatting>
  <conditionalFormatting sqref="N1189">
    <cfRule type="cellIs" dxfId="2206" priority="15" stopIfTrue="1" operator="equal">
      <formula>"跳車"</formula>
    </cfRule>
  </conditionalFormatting>
  <conditionalFormatting sqref="N1184:N1188">
    <cfRule type="cellIs" dxfId="2205" priority="14" stopIfTrue="1" operator="equal">
      <formula>"跳車"</formula>
    </cfRule>
  </conditionalFormatting>
  <conditionalFormatting sqref="D1235:D1245 D1250:D1251">
    <cfRule type="cellIs" dxfId="2204" priority="12" stopIfTrue="1" operator="equal">
      <formula>"跳車"</formula>
    </cfRule>
  </conditionalFormatting>
  <conditionalFormatting sqref="D1246:D1249">
    <cfRule type="cellIs" dxfId="2203" priority="11" stopIfTrue="1" operator="equal">
      <formula>"跳車"</formula>
    </cfRule>
  </conditionalFormatting>
  <conditionalFormatting sqref="D1293:D1297">
    <cfRule type="cellIs" dxfId="2202" priority="10" stopIfTrue="1" operator="equal">
      <formula>"跳車"</formula>
    </cfRule>
  </conditionalFormatting>
  <conditionalFormatting sqref="N1235:N1249">
    <cfRule type="cellIs" dxfId="2201" priority="9" stopIfTrue="1" operator="equal">
      <formula>"跳車"</formula>
    </cfRule>
  </conditionalFormatting>
  <conditionalFormatting sqref="N1293:N1297">
    <cfRule type="cellIs" dxfId="2200" priority="8" stopIfTrue="1" operator="equal">
      <formula>"跳車"</formula>
    </cfRule>
  </conditionalFormatting>
  <conditionalFormatting sqref="N1305">
    <cfRule type="cellIs" dxfId="2199" priority="7" stopIfTrue="1" operator="equal">
      <formula>"跳車"</formula>
    </cfRule>
  </conditionalFormatting>
  <conditionalFormatting sqref="N1306">
    <cfRule type="cellIs" dxfId="2198" priority="6" stopIfTrue="1" operator="equal">
      <formula>"跳車"</formula>
    </cfRule>
  </conditionalFormatting>
  <conditionalFormatting sqref="I1333:I1403">
    <cfRule type="cellIs" dxfId="2197" priority="5" stopIfTrue="1" operator="equal">
      <formula>"跳車"</formula>
    </cfRule>
  </conditionalFormatting>
  <conditionalFormatting sqref="N1333:N1349">
    <cfRule type="cellIs" dxfId="2196" priority="4" stopIfTrue="1" operator="equal">
      <formula>"跳車"</formula>
    </cfRule>
  </conditionalFormatting>
  <conditionalFormatting sqref="N1399:N1403">
    <cfRule type="cellIs" dxfId="2195" priority="3" stopIfTrue="1" operator="equal">
      <formula>"跳車"</formula>
    </cfRule>
  </conditionalFormatting>
  <conditionalFormatting sqref="I1410">
    <cfRule type="cellIs" dxfId="2194" priority="2" stopIfTrue="1" operator="equal">
      <formula>"跳車"</formula>
    </cfRule>
  </conditionalFormatting>
  <conditionalFormatting sqref="I1411">
    <cfRule type="cellIs" dxfId="2193" priority="1" stopIfTrue="1" operator="equal">
      <formula>"跳車"</formula>
    </cfRule>
  </conditionalFormatting>
  <dataValidations count="11">
    <dataValidation type="list" allowBlank="1" showInputMessage="1" sqref="H195:H214 H3221:H3240 H301:H320 H407:H426 H503:H522 H601:H620 H699:H718 H797:H816 H895:H914 H1001:H1020 H89:H108 H1215:H1234 H1313:H1332 H1419:H1438 H1525:H1544 H1631:H1650 H1737:H1756 H1843:H1862 H1949:H1968 H2055:H2074 H2161:H2180 H2267:H2286 H2373:H2392 H2479:H2498 H2585:H2604 H2691:H2710 H2797:H2816 H2903:H2922 H3009:H3028 H3115:H3134 H1107:H1126">
      <formula1>INDEX(機台,,MATCH(G89,工程師,0))</formula1>
    </dataValidation>
    <dataValidation type="list" allowBlank="1" showInputMessage="1" showErrorMessage="1" sqref="D89:D108 D3221:D3240 D195:D214 D407:D426 D503:D522 D601:D620 D699:D718 D797:D816 D895:D914 D301:D320 D1107:D1126 D1215:D1234 D1313:D1332 D1419:D1438 D1525:D1544 D1631:D1650 D1737:D1756 D1843:D1862 D1949:D1968 D2055:D2074 D2161:D2180 D2267:D2286 D2373:D2392 D2479:D2498 D2585:D2604 D2691:D2710 D2797:D2816 D2903:D2922 D3009:D3028 D3115:D3134 D1001:D1020">
      <formula1>交代項目</formula1>
    </dataValidation>
    <dataValidation type="list" allowBlank="1" showInputMessage="1" showErrorMessage="1" sqref="C89:C108 N89:N108 N195:N214 C3221:C3240 N301:N320 C195:C214 N407:N426 C407:C426 N503:N522 C503:C522 N601:N620 C601:C620 N699:N718 C699:C718 N797:N816 C797:C816 N895:N914 C895:C914 N1001:N1020 C301:C320 N1107:N1126 C1107:C1126 N1215:N1234 C1215:C1234 N1313:N1332 C1313:C1332 N1419:N1438 C1419:C1438 N1525:N1544 C1525:C1544 N1631:N1650 C1631:C1650 N1737:N1756 C1737:C1756 N1843:N1862 C1843:C1862 N1949:N1968 C1949:C1968 N2055:N2074 C2055:C2074 N2161:N2180 C2161:C2180 N2267:N2286 C2267:C2286 N2373:N2392 C2373:C2392 N2479:N2498 C2479:C2498 N2585:N2604 C2585:C2604 N2691:N2710 C2691:C2710 N2797:N2816 C2797:C2816 N2903:N2922 C2903:C2922 N3009:N3028 C3009:C3028 N3115:N3134 C3115:C3134 N3221:N3240 C1001:C1020">
      <formula1>交代人員</formula1>
    </dataValidation>
    <dataValidation type="list" allowBlank="1" showInputMessage="1" sqref="M195:M214 M89:M108 M301:M320 M407:M426 M503:M522 M601:M620 M699:M718 M797:M816 M895:M914 M1001:M1020 M1107:M1126 M1215:M1234 M1313:M1332 M1419:M1438 M1525:M1544 M1631:M1650 M1737:M1756 M1843:M1862 M1949:M1968 M2055:M2074 M2161:M2180 M2267:M2286 M2373:M2392 M2479:M2498 M2585:M2604 M2691:M2710 M2797:M2816 M2903:M2922 M3009:M3028 M3115:M3134 M3221:M3240">
      <formula1>DTY紙管</formula1>
    </dataValidation>
    <dataValidation type="list" allowBlank="1" showInputMessage="1" showErrorMessage="1" sqref="G195:G214 G3221:G3240 G301:G320 G407:G426 G503:G522 G601:G620 G699:G718 G797:G816 G895:G914 G1001:G1020 G89:G108 G1215:G1234 G1313:G1332 G1419:G1438 G1525:G1544 G1631:G1650 G1737:G1756 G1843:G1862 G1949:G1968 G2055:G2074 G2161:G2180 G2267:G2286 G2373:G2392 G2479:G2498 G2585:G2604 G2691:G2710 G2797:G2816 G2903:G2922 G3009:G3028 G3115:G3134 G1107:G1126">
      <formula1>工程師</formula1>
    </dataValidation>
    <dataValidation type="list" allowBlank="1" showInputMessage="1" showErrorMessage="1" sqref="I195:I214 I3221:I3240 I301:I320 I407:I426 I503:I522 I601:I620 I699:I718 I797:I816 I895:I914 I1001:I1020 I1107:I1126 I1215:I1234 I1313:I1332 I1419:I1438 I1525:I1544 I1631:I1650 I1737:I1756 I1843:I1862 I1949:I1968 I2055:I2074 I2161:I2180 I2267:I2286 I2373:I2392 I2479:I2498 I2585:I2604 I2691:I2710 I2797:I2816 I2903:I2922 I3009:I3028 I3115:I3134 I89:I108">
      <formula1>製程項目</formula1>
    </dataValidation>
    <dataValidation type="list" allowBlank="1" showInputMessage="1" showErrorMessage="1" sqref="G115:G118 B3141:B3144 L7 L9:L12 B7 B113 L115:L118 L113 G113 B115:B118 G9:G12 B9:B12 G221:G224 B219 L221:L224 L219 G219 B221:B224 G327:G330 B325 L327:L330 L325 G325 B327:B330 B431 L431 G433:G434 G529:G532 B527 L529:L532 L527 G527 B529:B532 G627:G630 B625 L627:L630 L625 G625 B627:B630 G725:G728 B723 L725:L728 L723 G723 B725:B728 G823:G826 B821 L823:L826 L821 G821 B823:B826 G921:G924 B919 L921:L924 L919 G919 B921:B924 G1027:G1030 B1025 L1027:L1030 L1025 G1025 B1027:B1030 G1135:G1138 B1131 L1135:L1138 L1131 G1131 B1135:B1138 G1241:G1244 B1239 L1241:L1244 L1239 G1239 B1241:B1244 G1339:G1342 B1337 L1339:L1342 L1337 G1337 B1339:B1342 G1445:G1448 B1443 L1445:L1448 L1443 G1443 B1445:B1448 G1551:G1554 B1549 L1551:L1554 L1549 G1549 B1551:B1554 G1657:G1660 B1655 L1657:L1660 L1655 G1655 B1657:B1660 G1763:G1766 B1761 L1763:L1766 L1761 G1761 B1763:B1766 G1869:G1872 B1867 L1869:L1872 L1867 G1867 B1869:B1872 G1975:G1978 B1973 L1975:L1978 L1973 G1973 B1975:B1978 G2081:G2084 B2079 L2081:L2084 L2079 G2079 B2081:B2084 G2187:G2190 B2185 L2187:L2190 L2185 G2185 B2187:B2190 G2293:G2296 B2291 L2293:L2296 L2291 G2291 B2293:B2296 G2399:G2402 B2397 L2399:L2402 L2397 G2397 B2399:B2402 G2505:G2508 B2503 L2505:L2508 L2503 G2503 B2505:B2508 G2611:G2614 B2609 L2611:L2614 L2609 G2609 B2611:B2614 G2717:G2720 B2715 L2717:L2720 L2715 G2715 B2717:B2720 G2823:G2826 B2821 L2823:L2826 L2821 G2821 B2823:B2826 G2929:G2932 B2927 L2929:L2932 L2927 G2927 B2929:B2932 G3035:G3038 B3033 L3035:L3038 L3033 G3033 B3035:B3038 G3141:G3144 B3139 L3141:L3144 L3139 G3139 G7 B433:B434 L433:L434 G431">
      <formula1>隨保</formula1>
    </dataValidation>
    <dataValidation type="list" allowBlank="1" showInputMessage="1" showErrorMessage="1" sqref="L110 B4 G4 G110 B110 L4 L216 G216 B216 L322 G322 B322 L428 G428 B428 L524 G524 B524 L622 G622 B622 L720 G720 B720 L818 G818 B818 L916 G916 B916 L1022 G1022 B1022 L1128 G1128 B1128 L1236 G1236 B1236 L1334 G1334 B1334 L1440 G1440 B1440 L1546 G1546 B1546 L1652 G1652 B1652 L1758 G1758 B1758 L1864 G1864 B1864 L1970 G1970 B1970 L2076 G2076 B2076 L2182 G2182 B2182 L2288 G2288 B2288 L2394 G2394 B2394 L2500 G2500 B2500 L2606 G2606 B2606 L2712 G2712 B2712 L2818 G2818 B2818 L2924 G2924 B2924 L3030 G3030 B3030 L3136 G3136 B3136">
      <formula1>值班主管</formula1>
    </dataValidation>
    <dataValidation type="list" allowBlank="1" showInputMessage="1" showErrorMessage="1" sqref="I66:I68 N66:N68 N59:N64 D165:D174 I170:I174 D59:D68 I3191:I3194 I165:I168 N276:N280 N271:N274 I276:I280 N165:N168 I271:I274 N170:N174 I377:I380 I382:I386 D377:D386 D271:D280 N478:N482 N473:N476 I478:I482 D473:D482 I473:I476 N576:N580 N571:N574 I576:I580 D571:D580 I571:I574 N674:N678 N669:N672 I674:I678 D669:D678 I669:I672 N772:N776 N382:N386 I772:I776 D767:D776 I767:I770 N870:N874 N767:N770 I870:I874 D865:D874 I865:I868 N976:N980 D971:D974 I976:I980 N865:N868 I971:I974 N1082:N1086 N971:N974 I1082:I1086 D1077:D1086 I1077:I1080 N1190:N1194 N1077:N1080 I1190:I1194 D1185:D1194 I1185:I1188 N1288:N1292 N1283:N1286 I1288:I1292 D1283:D1292 I1283:I1286 N1394:N1398 N1389:N1392 D978:D980 D1389:D1398 N1185:N1188 N1500:N1504 N1495:N1498 I1500:I1504 D1495:D1504 I1495:I1498 N1606:N1610 N1601:N1604 I1606:I1610 D1601:D1610 I1601:I1604 N1712:N1716 N1707:N1710 I1712:I1716 D1707:D1716 I1707:I1710 N1818:N1822 N1813:N1816 I1818:I1822 D1813:D1822 I1813:I1816 N1924:N1928 N1919:N1922 I1924:I1928 D1919:D1928 I1919:I1922 N2030:N2034 N2025:N2028 I2030:I2034 D2025:D2034 I2025:I2028 N2136:N2140 N2131:N2134 I2136:I2140 D2131:D2140 I2131:I2134 N2242:N2246 N2237:N2240 I2242:I2246 D2237:D2246 I2237:I2240 N2348:N2352 N2343:N2346 I2348:I2352 D2343:D2352 I2343:I2346 N2454:N2458 N2449:N2452 I2454:I2458 D2449:D2458 I2449:I2452 N2560:N2564 N2555:N2558 I2560:I2564 D2555:D2564 I2555:I2558 N2666:N2670 N2661:N2664 I2666:I2670 D2661:D2670 I2661:I2664 N2772:N2776 N2767:N2770 I2772:I2776 D2767:D2776 I2767:I2770 N2878:N2882 N2873:N2876 I2878:I2882 D2873:D2882 I2873:I2876 N2984:N2988 N2979:N2982 I2984:I2988 D2979:D2988 I2979:I2982 N3090:N3094 N3085:N3088 I3090:I3094 D3085:D3094 I3085:I3088 N3196:N3200 N3191:N3194 I3196:I3200 D3191:D3200 I59:I64 N377:N380 I1389:I1398">
      <formula1>包裝項目</formula1>
    </dataValidation>
    <dataValidation type="list" allowBlank="1" showInputMessage="1" showErrorMessage="1" sqref="N3:N48 I3:I48 D3:D48 I3135:I3180 D109:D154 I109:I154 N109:N154 N215:N260 I215:I260 D321:D366 I321:I366 D215:D260 N321:N366 D523:D560 N523:N560 I427:I462 D621:D658 N621:N658 I523:I560 I621:I658 I719:I756 D719:D756 N719:N756 I817:I854 D817:D854 N817:N854 D915:D960 I915:I960 D1021:D1066 N915:N960 I1021:I1066 D1127:D1174 N1021:N1066 I1127:I1174 N1127:N1174 D1235:D1272 I1235:I1272 D1333:D1378 I1333:I1378 N1235:N1272 D1439:D1484 N1439:N1484 I1439:I1484 D1545:D1590 N1545:N1590 I1545:I1590 D1651:D1696 N1651:N1696 I1651:I1696 D1757:D1802 N1757:N1802 I1757:I1802 D1863:D1908 N1863:N1908 I1863:I1908 D1969:D2014 N1969:N2014 I1969:I2014 D2075:D2120 N2075:N2120 I2075:I2120 D2181:D2226 N2181:N2226 I2181:I2226 D2287:D2332 N2287:N2332 I2287:I2332 D2393:D2438 N2393:N2438 I2393:I2438 D2499:D2544 N2499:N2544 I2499:I2544 D2605:D2650 N2605:N2650 I2605:I2650 D2711:D2756 N2711:N2756 I2711:I2756 D2817:D2862 N2817:N2862 I2817:I2862 D2923:D2968 N2923:N2968 I2923:I2968 D3029:D3074 N3029:N3074 I3029:I3074 D3135:D3180 N3135:N3180 D427:D462 N427:N462 N1333:N1378">
      <formula1>生產項目</formula1>
    </dataValidation>
    <dataValidation type="list" allowBlank="1" showInputMessage="1" showErrorMessage="1" sqref="I169 I3204:I3210 D72:D78 I178:I184 N72:N78 I72:I78 N65 N3195 D178:D184 I65 I275 N284:N290 N169 I284:I290 N275 D284:D290 N178:N184 D390:D396 I381 I390:I396 I477 N486:N492 N381 D486:D492 N477 I575 N584:N590 D584:D590 I486:I492 N575 I673 N682:N688 D682:D688 I584:I590 N673 I771 I780:I786 I682:I688 D780:D786 N771 I869 I878:I884 D878:D884 N780:N786 N869 I975 D984:D990 D976:D977 I984:I990 N975 I1081 N984:N990 D1090:D1096 I1090:I1096 N1081 I1189 N1189 D1198:D1204 I1198:I1204 N1090:N1096 I1287 D1296:D1302 N1198:N1204 I1296:I1302 N1287 I1402:I1408 N878:N884 D1402:D1408 N1296:N1302 N1393 I1499 N1508:N1514 D1508:D1514 I1508:I1514 N1499 I1605 N1614:N1620 D1614:D1620 I1614:I1620 N1605 I1711 N1720:N1726 D1720:D1726 I1720:I1726 N1711 I1817 N1826:N1832 D1826:D1832 I1826:I1832 N1817 I1923 N1932:N1938 D1932:D1938 I1932:I1938 N1923 I2029 N2038:N2044 D2038:D2044 I2038:I2044 N2029 I2135 N2144:N2150 D2144:D2150 I2144:I2150 N2135 I2241 N2250:N2256 D2250:D2256 I2250:I2256 N2241 I2347 N2356:N2362 D2356:D2362 I2356:I2362 N2347 I2453 N2462:N2468 D2462:D2468 I2462:I2468 N2453 I2559 N2568:N2574 D2568:D2574 I2568:I2574 N2559 I2665 N2674:N2680 D2674:D2680 I2674:I2680 N2665 I2771 N2780:N2786 D2780:D2786 I2780:I2786 N2771 I2877 N2886:N2892 D2886:D2892 I2886:I2892 N2877 I2983 N2992:N2998 D2992:D2998 I2992:I2998 N2983 I3089 N3098:N3104 D3098:D3104 I3098:I3104 N3089 I3195 N3204:N3210 D3204:D3210 N390:N396 N1402:N1408">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2"/>
  <sheetViews>
    <sheetView showGridLines="0" zoomScale="98" zoomScaleNormal="98" workbookViewId="0">
      <pane xSplit="6" ySplit="1" topLeftCell="G534" activePane="bottomRight" state="frozen"/>
      <selection pane="topRight" activeCell="G1" sqref="G1"/>
      <selection pane="bottomLeft" activeCell="A2" sqref="A2"/>
      <selection pane="bottomRight" activeCell="R550" sqref="R550"/>
    </sheetView>
  </sheetViews>
  <sheetFormatPr defaultRowHeight="16.5"/>
  <cols>
    <col min="1" max="1" width="8.625" style="172" customWidth="1"/>
    <col min="2" max="2" width="5.5" style="172" bestFit="1" customWidth="1"/>
    <col min="3" max="3" width="9" style="172"/>
    <col min="4" max="4" width="3.25" style="159" customWidth="1"/>
    <col min="5" max="5" width="15.375" style="172" bestFit="1" customWidth="1"/>
    <col min="6" max="6" width="13.625" style="172" bestFit="1" customWidth="1"/>
    <col min="7" max="7" width="6" style="159" bestFit="1" customWidth="1"/>
    <col min="8" max="8" width="9" style="172"/>
    <col min="9" max="9" width="5.25" style="172" customWidth="1"/>
    <col min="10" max="25" width="5.75" style="159" customWidth="1"/>
    <col min="26" max="26" width="5.75" style="884" bestFit="1" customWidth="1"/>
    <col min="27" max="27" width="7.75" style="884" customWidth="1"/>
    <col min="28" max="28" width="9.75" style="907" bestFit="1" customWidth="1"/>
    <col min="29" max="29" width="11.125" style="884" bestFit="1" customWidth="1"/>
    <col min="30" max="30" width="9.375" style="884" customWidth="1"/>
    <col min="31" max="31" width="7.875" style="884" customWidth="1"/>
    <col min="32" max="32" width="4.625" style="159" customWidth="1"/>
    <col min="33" max="33" width="4.875" style="159" customWidth="1"/>
    <col min="34" max="37" width="10.75" style="172" customWidth="1"/>
    <col min="38" max="38" width="7.625" style="172" customWidth="1"/>
    <col min="39" max="40" width="9.375" style="172" bestFit="1" customWidth="1"/>
    <col min="41"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826" customFormat="1" ht="42" customHeight="1" thickBot="1">
      <c r="A1" s="814" t="s">
        <v>194</v>
      </c>
      <c r="B1" s="814" t="s">
        <v>187</v>
      </c>
      <c r="C1" s="814" t="s">
        <v>188</v>
      </c>
      <c r="D1" s="815" t="s">
        <v>304</v>
      </c>
      <c r="E1" s="816" t="s">
        <v>189</v>
      </c>
      <c r="F1" s="817" t="s">
        <v>1092</v>
      </c>
      <c r="G1" s="817" t="s">
        <v>190</v>
      </c>
      <c r="H1" s="817" t="s">
        <v>1667</v>
      </c>
      <c r="I1" s="818" t="s">
        <v>307</v>
      </c>
      <c r="J1" s="814" t="s">
        <v>1668</v>
      </c>
      <c r="K1" s="814" t="s">
        <v>1669</v>
      </c>
      <c r="L1" s="814" t="s">
        <v>1670</v>
      </c>
      <c r="M1" s="814" t="s">
        <v>1670</v>
      </c>
      <c r="N1" s="819" t="s">
        <v>1671</v>
      </c>
      <c r="O1" s="814" t="s">
        <v>1672</v>
      </c>
      <c r="P1" s="814" t="s">
        <v>1673</v>
      </c>
      <c r="Q1" s="814" t="s">
        <v>1673</v>
      </c>
      <c r="R1" s="819" t="s">
        <v>378</v>
      </c>
      <c r="S1" s="814" t="s">
        <v>1674</v>
      </c>
      <c r="T1" s="814" t="s">
        <v>1675</v>
      </c>
      <c r="U1" s="814" t="s">
        <v>1675</v>
      </c>
      <c r="V1" s="819" t="s">
        <v>1676</v>
      </c>
      <c r="W1" s="814" t="s">
        <v>1677</v>
      </c>
      <c r="X1" s="814" t="s">
        <v>1678</v>
      </c>
      <c r="Y1" s="820" t="s">
        <v>1678</v>
      </c>
      <c r="Z1" s="821" t="s">
        <v>232</v>
      </c>
      <c r="AA1" s="821" t="s">
        <v>1679</v>
      </c>
      <c r="AB1" s="902" t="s">
        <v>1680</v>
      </c>
      <c r="AC1" s="821" t="s">
        <v>1681</v>
      </c>
      <c r="AD1" s="821" t="s">
        <v>1682</v>
      </c>
      <c r="AE1" s="821" t="s">
        <v>1683</v>
      </c>
      <c r="AF1" s="822" t="s">
        <v>1684</v>
      </c>
      <c r="AG1" s="822" t="s">
        <v>1685</v>
      </c>
      <c r="AH1" s="823" t="s">
        <v>1686</v>
      </c>
      <c r="AI1" s="824" t="s">
        <v>1687</v>
      </c>
      <c r="AJ1" s="824" t="s">
        <v>1688</v>
      </c>
      <c r="AK1" s="825" t="s">
        <v>1689</v>
      </c>
      <c r="AL1" s="823" t="s">
        <v>1690</v>
      </c>
      <c r="AM1" s="824" t="s">
        <v>1691</v>
      </c>
      <c r="AN1" s="824" t="s">
        <v>1617</v>
      </c>
      <c r="AO1" s="824" t="s">
        <v>1618</v>
      </c>
      <c r="AP1" s="824" t="s">
        <v>1619</v>
      </c>
      <c r="AQ1" s="824" t="s">
        <v>1620</v>
      </c>
      <c r="AR1" s="825" t="s">
        <v>1692</v>
      </c>
      <c r="AS1" s="817" t="s">
        <v>1693</v>
      </c>
      <c r="AT1" s="817" t="s">
        <v>1694</v>
      </c>
      <c r="AU1" s="817" t="s">
        <v>1695</v>
      </c>
      <c r="AV1" s="817" t="s">
        <v>1696</v>
      </c>
    </row>
    <row r="2" spans="1:48">
      <c r="A2" s="827">
        <v>46143</v>
      </c>
      <c r="B2" s="828" t="s">
        <v>1066</v>
      </c>
      <c r="C2" s="828" t="s">
        <v>2783</v>
      </c>
      <c r="D2" s="1253"/>
      <c r="E2" s="830" t="str">
        <f>IF(ISNA(VLOOKUP(C2,條件!$A$1:$G$1021,5,0)),"",(VLOOKUP(C2,條件!$A$1:$G$1021,5,0)))</f>
        <v>75/72CE</v>
      </c>
      <c r="F2" s="831" t="str">
        <f>IF(ISNA(VLOOKUP(C2,條件!$A$1:$G$1021,6,0)),"",(VLOOKUP(C2,條件!$A$1:$G$1021,6,0)))</f>
        <v>FP01422</v>
      </c>
      <c r="G2" s="1256">
        <f>IF(ISNA(VLOOKUP(C2,條件!$A$1:$G$1021,7,0)),"",(VLOOKUP(C2,條件!$A$1:$G$1021,7,0)))</f>
        <v>500</v>
      </c>
      <c r="H2" s="831" t="str">
        <f>IF(ISNA(VLOOKUP(C2,條件!$A$1:$K$1021,11,0)),"",(VLOOKUP(C2,條件!$A$1:$K$1021,11,0)))</f>
        <v>藍底白十字</v>
      </c>
      <c r="I2" s="832">
        <f>IF(ISNA(VLOOKUP(C2,條件!$A$1:$L$1021,12,0)),"",(VLOOKUP(C2,條件!$A$1:$L$1021,12,0)))</f>
        <v>2</v>
      </c>
      <c r="J2" s="833"/>
      <c r="K2" s="833"/>
      <c r="L2" s="834" t="s">
        <v>116</v>
      </c>
      <c r="M2" s="834"/>
      <c r="N2" s="835"/>
      <c r="O2" s="833"/>
      <c r="P2" s="834" t="s">
        <v>116</v>
      </c>
      <c r="Q2" s="834"/>
      <c r="R2" s="835"/>
      <c r="S2" s="833"/>
      <c r="T2" s="852" t="s">
        <v>114</v>
      </c>
      <c r="U2" s="834"/>
      <c r="V2" s="835"/>
      <c r="W2" s="833"/>
      <c r="X2" s="852" t="s">
        <v>114</v>
      </c>
      <c r="Y2" s="836"/>
      <c r="Z2" s="837">
        <f>IF(ISNA(VLOOKUP(C2,條件!$A$1:$C$1021,3,0)),"",(VLOOKUP(C2,條件!$A$1:$C$1021,3,0)))</f>
        <v>3</v>
      </c>
      <c r="AA2" s="837" t="str">
        <f t="shared" ref="AA2:AA22" si="0">IF(OR(L2="改紡", L2="檢修", L2="了機", L2="清車", L2="FINAL", L2="停機"), L2,
   IF(AND(C2&lt;&gt;"", J2&lt;&gt;""),
      IFERROR(SUM(J2, N2, R2, V2)/3 * AG2, ""),
   "")
)</f>
        <v>了機</v>
      </c>
      <c r="AB2" s="903" t="str">
        <f t="shared" ref="AB2:AB22" si="1">IF(K2="","",IF(ISERROR(1-(SUM(K2,O2,S2,W2)/208/Z2)),"",(1-(SUM(K2,O2,S2,W2)/208/Z2))))</f>
        <v/>
      </c>
      <c r="AC2" s="837" t="str">
        <f t="shared" ref="AC2:AC22" si="2">IF(OR(L2="檢修", L2="改紡", L2="了機"), "",
   IF(C2&lt;&gt;"",
      IFERROR(AVERAGE(L2:M2, P2:Q2, T2:U2, X2:Y2)/100, ""),
   "")
)</f>
        <v/>
      </c>
      <c r="AD2" s="837" t="str">
        <f t="shared" ref="AD2:AD22" si="3">IF(ISERROR(AA2/8),"",(AA2/8))</f>
        <v/>
      </c>
      <c r="AE2" s="837" t="str">
        <f t="shared" ref="AE2:AE22" si="4">IF(OR(L2="改紡", L2="檢修", L2="了機"), "",
   IF(AND(C2&lt;&gt;"", J2&lt;&gt;""),
      IFERROR((SUM(J2, N2, R2, V2) - SUM(K2, O2, S2, W2))/24 * AG2, ""),
   "")
)</f>
        <v/>
      </c>
      <c r="AF2" s="838" t="str">
        <f t="shared" ref="AF2:AF22" si="5">LEFT(B2,1)</f>
        <v>A</v>
      </c>
      <c r="AG2" s="838">
        <v>1</v>
      </c>
      <c r="AH2" s="920" t="s">
        <v>2872</v>
      </c>
      <c r="AI2" s="1027" t="s">
        <v>2872</v>
      </c>
      <c r="AJ2" s="930" t="s">
        <v>2946</v>
      </c>
      <c r="AK2" s="930" t="s">
        <v>1563</v>
      </c>
      <c r="AL2" s="842">
        <v>52</v>
      </c>
      <c r="AM2" s="990">
        <v>46126</v>
      </c>
      <c r="AN2" s="990">
        <v>46127</v>
      </c>
      <c r="AO2" s="990">
        <v>46128</v>
      </c>
      <c r="AP2" s="990">
        <v>46131</v>
      </c>
      <c r="AQ2" s="990">
        <v>46132</v>
      </c>
      <c r="AR2" s="844"/>
      <c r="AS2" s="831" t="str">
        <f>IF(TEXT(RIGHT(F2,2),) = "×2","雙","單")</f>
        <v>單</v>
      </c>
      <c r="AT2" s="831" t="str">
        <f>IF(OR(AF2="J", AF2="T", AF2="M"), IF(AG2=1, "全", "半"),
   IF(AF2="A", IF(AG2=0.5, IF(AS2="雙", "全", ""),
                 IF(AG2=1, IF(AS2="雙", "半", "全"),
                    IF(AG2=2, "半", "")
                   )
                ),
   IF(AF2="S", TEXT(AG2 &amp; "sec", "text"), "")
))</f>
        <v>全</v>
      </c>
      <c r="AU2" s="831" t="str">
        <f>IF(MID(E2,3,1)="/",LEFT(E2,2),LEFT(E2,3))</f>
        <v>75</v>
      </c>
      <c r="AV2" s="831" t="str">
        <f t="shared" ref="AV2:AV22" si="6">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845">
        <f>A2</f>
        <v>46143</v>
      </c>
      <c r="B3" s="846" t="s">
        <v>1067</v>
      </c>
      <c r="C3" s="846" t="s">
        <v>2784</v>
      </c>
      <c r="D3" s="1254"/>
      <c r="E3" s="848" t="str">
        <f>IF(ISNA(VLOOKUP(C3,條件!$A$1:$G$1021,5,0)),"",(VLOOKUP(C3,條件!$A$1:$G$1021,5,0)))</f>
        <v>75/36SDR</v>
      </c>
      <c r="F3" s="849" t="str">
        <f>IF(ISNA(VLOOKUP(C3,條件!$A$1:$G$1021,6,0)),"",(VLOOKUP(C3,條件!$A$1:$G$1021,6,0)))</f>
        <v>FP81386R</v>
      </c>
      <c r="G3" s="1257">
        <f>IF(ISNA(VLOOKUP(C3,條件!$A$1:$G$1021,7,0)),"",(VLOOKUP(C3,條件!$A$1:$G$1021,7,0)))</f>
        <v>780</v>
      </c>
      <c r="H3" s="849" t="str">
        <f>IF(ISNA(VLOOKUP(C3,條件!$A$1:$K$1021,11,0)),"",(VLOOKUP(C3,條件!$A$1:$K$1021,11,0)))</f>
        <v>綠底白點</v>
      </c>
      <c r="I3" s="850">
        <f>IF(ISNA(VLOOKUP(C3,條件!$A$1:$L$1021,12,0)),"",(VLOOKUP(C3,條件!$A$1:$L$1021,12,0)))</f>
        <v>5</v>
      </c>
      <c r="J3" s="851">
        <v>11</v>
      </c>
      <c r="K3" s="851">
        <v>0</v>
      </c>
      <c r="L3" s="852">
        <v>9306</v>
      </c>
      <c r="M3" s="852">
        <v>8249</v>
      </c>
      <c r="N3" s="853">
        <v>11</v>
      </c>
      <c r="O3" s="851">
        <v>0</v>
      </c>
      <c r="P3" s="852">
        <v>9064</v>
      </c>
      <c r="Q3" s="852">
        <v>8396</v>
      </c>
      <c r="R3" s="853">
        <v>10</v>
      </c>
      <c r="S3" s="851">
        <v>0</v>
      </c>
      <c r="T3" s="852">
        <v>9178</v>
      </c>
      <c r="U3" s="852">
        <v>8393</v>
      </c>
      <c r="V3" s="853">
        <v>15</v>
      </c>
      <c r="W3" s="851">
        <v>0</v>
      </c>
      <c r="X3" s="852">
        <v>9306</v>
      </c>
      <c r="Y3" s="854">
        <v>8371</v>
      </c>
      <c r="Z3" s="855">
        <f>IF(ISNA(VLOOKUP(C3,條件!$A$1:$C$1021,3,0)),"",(VLOOKUP(C3,條件!$A$1:$C$1021,3,0)))</f>
        <v>1.7777777777777777</v>
      </c>
      <c r="AA3" s="855">
        <f t="shared" si="0"/>
        <v>15.666666666666666</v>
      </c>
      <c r="AB3" s="904">
        <f t="shared" si="1"/>
        <v>1</v>
      </c>
      <c r="AC3" s="855">
        <f t="shared" si="2"/>
        <v>87.828749999999999</v>
      </c>
      <c r="AD3" s="855">
        <f t="shared" si="3"/>
        <v>1.9583333333333333</v>
      </c>
      <c r="AE3" s="855">
        <f t="shared" si="4"/>
        <v>1.9583333333333333</v>
      </c>
      <c r="AF3" s="856" t="str">
        <f t="shared" si="5"/>
        <v>A</v>
      </c>
      <c r="AG3" s="856">
        <v>1</v>
      </c>
      <c r="AH3" s="916" t="s">
        <v>2872</v>
      </c>
      <c r="AI3" s="926" t="s">
        <v>2872</v>
      </c>
      <c r="AJ3" s="930" t="s">
        <v>2946</v>
      </c>
      <c r="AK3" s="931" t="s">
        <v>1563</v>
      </c>
      <c r="AL3" s="927">
        <v>50</v>
      </c>
      <c r="AM3" s="991">
        <v>46136</v>
      </c>
      <c r="AN3" s="991">
        <v>46137</v>
      </c>
      <c r="AO3" s="991">
        <v>46138</v>
      </c>
      <c r="AP3" s="991">
        <v>46139</v>
      </c>
      <c r="AQ3" s="991">
        <v>46141</v>
      </c>
      <c r="AR3" s="862"/>
      <c r="AS3" s="849" t="str">
        <f t="shared" ref="AS3:AS22" si="7">IF(TEXT(RIGHT(F3,2),) = "×2","雙","單")</f>
        <v>單</v>
      </c>
      <c r="AT3" s="849" t="str">
        <f t="shared" ref="AT3:AT22" si="8">IF(OR(AF3="J", AF3="T", AF3="M"), IF(AG3=1, "全", "半"),
   IF(AF3="A", IF(AG3=0.5, IF(AS3="雙", "全", ""),
                 IF(AG3=1, IF(AS3="雙", "半", "全"),
                    IF(AG3=2, "半", "")
                   )
                ),
   IF(AF3="S", TEXT(AG3 &amp; "sec", "text"), "")
))</f>
        <v>全</v>
      </c>
      <c r="AU3" s="849" t="str">
        <f t="shared" ref="AU3:AU22" si="9">IF(MID(E3,3,1)="/",LEFT(E3,2),LEFT(E3,3))</f>
        <v>75</v>
      </c>
      <c r="AV3" s="849">
        <f t="shared" si="6"/>
        <v>1.775686536</v>
      </c>
    </row>
    <row r="4" spans="1:48">
      <c r="A4" s="845">
        <f t="shared" ref="A4:A67" si="10">A3</f>
        <v>46143</v>
      </c>
      <c r="B4" s="846" t="s">
        <v>1062</v>
      </c>
      <c r="C4" s="846" t="s">
        <v>2785</v>
      </c>
      <c r="D4" s="1254" t="s">
        <v>596</v>
      </c>
      <c r="E4" s="848" t="str">
        <f>IF(ISNA(VLOOKUP(C4,條件!$A$1:$G$1021,5,0)),"",(VLOOKUP(C4,條件!$A$1:$G$1021,5,0)))</f>
        <v>75/24/2SDR2</v>
      </c>
      <c r="F4" s="849" t="str">
        <f>IF(ISNA(VLOOKUP(C4,條件!$A$1:$G$1021,6,0)),"",(VLOOKUP(C4,條件!$A$1:$G$1021,6,0)))</f>
        <v>FP81363R×2</v>
      </c>
      <c r="G4" s="1257">
        <f>IF(ISNA(VLOOKUP(C4,條件!$A$1:$G$1021,7,0)),"",(VLOOKUP(C4,條件!$A$1:$G$1021,7,0)))</f>
        <v>700</v>
      </c>
      <c r="H4" s="849" t="str">
        <f>IF(ISNA(VLOOKUP(C4,條件!$A$1:$K$1021,11,0)),"",(VLOOKUP(C4,條件!$A$1:$K$1021,11,0)))</f>
        <v>白綠條紋</v>
      </c>
      <c r="I4" s="850">
        <f>IF(ISNA(VLOOKUP(C4,條件!$A$1:$L$1021,12,0)),"",(VLOOKUP(C4,條件!$A$1:$L$1021,12,0)))</f>
        <v>5</v>
      </c>
      <c r="J4" s="851">
        <v>4</v>
      </c>
      <c r="K4" s="851">
        <v>0</v>
      </c>
      <c r="L4" s="852">
        <v>8451</v>
      </c>
      <c r="M4" s="852"/>
      <c r="N4" s="853">
        <v>4</v>
      </c>
      <c r="O4" s="851">
        <v>0</v>
      </c>
      <c r="P4" s="852">
        <v>8635</v>
      </c>
      <c r="Q4" s="852"/>
      <c r="R4" s="853">
        <v>6</v>
      </c>
      <c r="S4" s="851">
        <v>0</v>
      </c>
      <c r="T4" s="852">
        <v>8592</v>
      </c>
      <c r="U4" s="852"/>
      <c r="V4" s="853">
        <v>6</v>
      </c>
      <c r="W4" s="851">
        <v>0</v>
      </c>
      <c r="X4" s="852">
        <v>8406</v>
      </c>
      <c r="Y4" s="854"/>
      <c r="Z4" s="855">
        <f>IF(ISNA(VLOOKUP(C4,條件!$A$1:$C$1021,3,0)),"",(VLOOKUP(C4,條件!$A$1:$C$1021,3,0)))</f>
        <v>3.2653061224489797</v>
      </c>
      <c r="AA4" s="855">
        <f t="shared" si="0"/>
        <v>6.666666666666667</v>
      </c>
      <c r="AB4" s="904">
        <f t="shared" si="1"/>
        <v>1</v>
      </c>
      <c r="AC4" s="855">
        <f t="shared" si="2"/>
        <v>85.21</v>
      </c>
      <c r="AD4" s="855">
        <f t="shared" si="3"/>
        <v>0.83333333333333337</v>
      </c>
      <c r="AE4" s="855">
        <f t="shared" si="4"/>
        <v>0.83333333333333337</v>
      </c>
      <c r="AF4" s="856" t="str">
        <f t="shared" si="5"/>
        <v>A</v>
      </c>
      <c r="AG4" s="856">
        <v>1</v>
      </c>
      <c r="AH4" s="916" t="s">
        <v>2872</v>
      </c>
      <c r="AI4" s="926" t="s">
        <v>2872</v>
      </c>
      <c r="AJ4" s="930" t="s">
        <v>2946</v>
      </c>
      <c r="AK4" s="935" t="s">
        <v>1563</v>
      </c>
      <c r="AL4" s="927">
        <v>53</v>
      </c>
      <c r="AM4" s="991">
        <v>46106</v>
      </c>
      <c r="AN4" s="991">
        <v>46108</v>
      </c>
      <c r="AO4" s="991">
        <v>46109</v>
      </c>
      <c r="AP4" s="991">
        <v>46111</v>
      </c>
      <c r="AQ4" s="991"/>
      <c r="AR4" s="862"/>
      <c r="AS4" s="849" t="str">
        <f t="shared" si="7"/>
        <v>雙</v>
      </c>
      <c r="AT4" s="849" t="str">
        <f t="shared" si="8"/>
        <v>半</v>
      </c>
      <c r="AU4" s="849" t="str">
        <f t="shared" si="9"/>
        <v>75</v>
      </c>
      <c r="AV4" s="849">
        <f t="shared" si="6"/>
        <v>0.77302512000000001</v>
      </c>
    </row>
    <row r="5" spans="1:48">
      <c r="A5" s="845">
        <f t="shared" si="10"/>
        <v>46143</v>
      </c>
      <c r="B5" s="846" t="s">
        <v>1062</v>
      </c>
      <c r="C5" s="846" t="s">
        <v>2786</v>
      </c>
      <c r="D5" s="1254" t="s">
        <v>596</v>
      </c>
      <c r="E5" s="848" t="str">
        <f>IF(ISNA(VLOOKUP(C5,條件!$A$1:$G$1021,5,0)),"",(VLOOKUP(C5,條件!$A$1:$G$1021,5,0)))</f>
        <v>75/24/2SDr</v>
      </c>
      <c r="F5" s="849" t="str">
        <f>IF(ISNA(VLOOKUP(C5,條件!$A$1:$G$1021,6,0)),"",(VLOOKUP(C5,條件!$A$1:$G$1021,6,0)))</f>
        <v>FP81391R×2</v>
      </c>
      <c r="G5" s="1257">
        <f>IF(ISNA(VLOOKUP(C5,條件!$A$1:$G$1021,7,0)),"",(VLOOKUP(C5,條件!$A$1:$G$1021,7,0)))</f>
        <v>700</v>
      </c>
      <c r="H5" s="849" t="str">
        <f>IF(ISNA(VLOOKUP(C5,條件!$A$1:$K$1021,11,0)),"",(VLOOKUP(C5,條件!$A$1:$K$1021,11,0)))</f>
        <v>紅底白點</v>
      </c>
      <c r="I5" s="850">
        <f>IF(ISNA(VLOOKUP(C5,條件!$A$1:$L$1021,12,0)),"",(VLOOKUP(C5,條件!$A$1:$L$1021,12,0)))</f>
        <v>5</v>
      </c>
      <c r="J5" s="851">
        <v>16</v>
      </c>
      <c r="K5" s="851">
        <v>0</v>
      </c>
      <c r="L5" s="852"/>
      <c r="M5" s="852">
        <v>8458</v>
      </c>
      <c r="N5" s="853">
        <v>0</v>
      </c>
      <c r="O5" s="851">
        <v>0</v>
      </c>
      <c r="P5" s="852"/>
      <c r="Q5" s="852">
        <v>8596</v>
      </c>
      <c r="R5" s="853">
        <v>4</v>
      </c>
      <c r="S5" s="851">
        <v>0</v>
      </c>
      <c r="T5" s="852">
        <v>8533</v>
      </c>
      <c r="U5" s="852"/>
      <c r="V5" s="853">
        <v>8</v>
      </c>
      <c r="W5" s="851">
        <v>0</v>
      </c>
      <c r="X5" s="852"/>
      <c r="Y5" s="854">
        <v>8380</v>
      </c>
      <c r="Z5" s="855">
        <f>IF(ISNA(VLOOKUP(C5,條件!$A$1:$C$1021,3,0)),"",(VLOOKUP(C5,條件!$A$1:$C$1021,3,0)))</f>
        <v>3.2653061224489797</v>
      </c>
      <c r="AA5" s="855">
        <f t="shared" si="0"/>
        <v>9.3333333333333339</v>
      </c>
      <c r="AB5" s="904">
        <f t="shared" si="1"/>
        <v>1</v>
      </c>
      <c r="AC5" s="855">
        <f t="shared" si="2"/>
        <v>84.917500000000004</v>
      </c>
      <c r="AD5" s="855">
        <f t="shared" si="3"/>
        <v>1.1666666666666667</v>
      </c>
      <c r="AE5" s="855">
        <f t="shared" si="4"/>
        <v>1.1666666666666667</v>
      </c>
      <c r="AF5" s="856" t="str">
        <f t="shared" si="5"/>
        <v>A</v>
      </c>
      <c r="AG5" s="856">
        <v>1</v>
      </c>
      <c r="AH5" s="916" t="s">
        <v>2872</v>
      </c>
      <c r="AI5" s="926" t="s">
        <v>2872</v>
      </c>
      <c r="AJ5" s="917" t="s">
        <v>2946</v>
      </c>
      <c r="AK5" s="917" t="s">
        <v>1563</v>
      </c>
      <c r="AL5" s="860">
        <v>53</v>
      </c>
      <c r="AM5" s="991">
        <v>46114</v>
      </c>
      <c r="AN5" s="991">
        <v>46115</v>
      </c>
      <c r="AO5" s="991">
        <v>46118</v>
      </c>
      <c r="AP5" s="991">
        <v>46119</v>
      </c>
      <c r="AQ5" s="991"/>
      <c r="AR5" s="862"/>
      <c r="AS5" s="849" t="str">
        <f t="shared" si="7"/>
        <v>雙</v>
      </c>
      <c r="AT5" s="849" t="str">
        <f t="shared" si="8"/>
        <v>半</v>
      </c>
      <c r="AU5" s="849" t="str">
        <f t="shared" si="9"/>
        <v>75</v>
      </c>
      <c r="AV5" s="849">
        <f t="shared" si="6"/>
        <v>0.77037156000000007</v>
      </c>
    </row>
    <row r="6" spans="1:48">
      <c r="A6" s="845">
        <f t="shared" si="10"/>
        <v>46143</v>
      </c>
      <c r="B6" s="846" t="s">
        <v>1068</v>
      </c>
      <c r="C6" s="846" t="s">
        <v>2809</v>
      </c>
      <c r="D6" s="1254"/>
      <c r="E6" s="848" t="str">
        <f>IF(ISNA(VLOOKUP(C6,條件!$A$1:$G$1021,5,0)),"",(VLOOKUP(C6,條件!$A$1:$G$1021,5,0)))</f>
        <v/>
      </c>
      <c r="F6" s="849" t="str">
        <f>IF(ISNA(VLOOKUP(C6,條件!$A$1:$G$1021,6,0)),"",(VLOOKUP(C6,條件!$A$1:$G$1021,6,0)))</f>
        <v/>
      </c>
      <c r="G6" s="1257" t="str">
        <f>IF(ISNA(VLOOKUP(C6,條件!$A$1:$G$1021,7,0)),"",(VLOOKUP(C6,條件!$A$1:$G$1021,7,0)))</f>
        <v/>
      </c>
      <c r="H6" s="849" t="str">
        <f>IF(ISNA(VLOOKUP(C6,條件!$A$1:$K$1021,11,0)),"",(VLOOKUP(C6,條件!$A$1:$K$1021,11,0)))</f>
        <v/>
      </c>
      <c r="I6" s="850" t="str">
        <f>IF(ISNA(VLOOKUP(C6,條件!$A$1:$L$1021,12,0)),"",(VLOOKUP(C6,條件!$A$1:$L$1021,12,0)))</f>
        <v/>
      </c>
      <c r="J6" s="851"/>
      <c r="K6" s="851"/>
      <c r="L6" s="852" t="s">
        <v>2887</v>
      </c>
      <c r="M6" s="852"/>
      <c r="N6" s="853"/>
      <c r="O6" s="851"/>
      <c r="P6" s="852" t="s">
        <v>114</v>
      </c>
      <c r="Q6" s="852"/>
      <c r="R6" s="853"/>
      <c r="S6" s="851"/>
      <c r="T6" s="852" t="s">
        <v>114</v>
      </c>
      <c r="U6" s="852"/>
      <c r="V6" s="853"/>
      <c r="W6" s="851"/>
      <c r="X6" s="852" t="s">
        <v>114</v>
      </c>
      <c r="Y6" s="854"/>
      <c r="Z6" s="855" t="str">
        <f>IF(ISNA(VLOOKUP(C6,條件!$A$1:$C$1021,3,0)),"",(VLOOKUP(C6,條件!$A$1:$C$1021,3,0)))</f>
        <v/>
      </c>
      <c r="AA6" s="855" t="str">
        <f t="shared" si="0"/>
        <v>停機</v>
      </c>
      <c r="AB6" s="904" t="str">
        <f t="shared" si="1"/>
        <v/>
      </c>
      <c r="AC6" s="855" t="str">
        <f t="shared" si="2"/>
        <v/>
      </c>
      <c r="AD6" s="855" t="str">
        <f t="shared" si="3"/>
        <v/>
      </c>
      <c r="AE6" s="855" t="str">
        <f t="shared" si="4"/>
        <v/>
      </c>
      <c r="AF6" s="856" t="str">
        <f t="shared" si="5"/>
        <v>A</v>
      </c>
      <c r="AG6" s="856">
        <v>1</v>
      </c>
      <c r="AH6" s="916" t="s">
        <v>2873</v>
      </c>
      <c r="AI6" s="926" t="s">
        <v>2873</v>
      </c>
      <c r="AJ6" s="917" t="s">
        <v>2873</v>
      </c>
      <c r="AK6" s="917" t="s">
        <v>920</v>
      </c>
      <c r="AL6" s="860"/>
      <c r="AM6" s="991"/>
      <c r="AN6" s="991"/>
      <c r="AO6" s="991"/>
      <c r="AP6" s="991"/>
      <c r="AQ6" s="991"/>
      <c r="AR6" s="862"/>
      <c r="AS6" s="849" t="str">
        <f t="shared" si="7"/>
        <v>單</v>
      </c>
      <c r="AT6" s="849" t="str">
        <f t="shared" si="8"/>
        <v>全</v>
      </c>
      <c r="AU6" s="849" t="str">
        <f t="shared" si="9"/>
        <v/>
      </c>
      <c r="AV6" s="849" t="str">
        <f t="shared" si="6"/>
        <v/>
      </c>
    </row>
    <row r="7" spans="1:48">
      <c r="A7" s="845">
        <f t="shared" si="10"/>
        <v>46143</v>
      </c>
      <c r="B7" s="846" t="s">
        <v>1069</v>
      </c>
      <c r="C7" s="846" t="s">
        <v>2787</v>
      </c>
      <c r="D7" s="1254"/>
      <c r="E7" s="848" t="str">
        <f>IF(ISNA(VLOOKUP(C7,條件!$A$1:$G$1021,5,0)),"",(VLOOKUP(C7,條件!$A$1:$G$1021,5,0)))</f>
        <v>75/36HC</v>
      </c>
      <c r="F7" s="849" t="str">
        <f>IF(ISNA(VLOOKUP(C7,條件!$A$1:$G$1021,6,0)),"",(VLOOKUP(C7,條件!$A$1:$G$1021,6,0)))</f>
        <v>FP81857R</v>
      </c>
      <c r="G7" s="1257">
        <f>IF(ISNA(VLOOKUP(C7,條件!$A$1:$G$1021,7,0)),"",(VLOOKUP(C7,條件!$A$1:$G$1021,7,0)))</f>
        <v>600</v>
      </c>
      <c r="H7" s="849" t="str">
        <f>IF(ISNA(VLOOKUP(C7,條件!$A$1:$K$1021,11,0)),"",(VLOOKUP(C7,條件!$A$1:$K$1021,11,0)))</f>
        <v>白底綠方塊</v>
      </c>
      <c r="I7" s="850">
        <f>IF(ISNA(VLOOKUP(C7,條件!$A$1:$L$1021,12,0)),"",(VLOOKUP(C7,條件!$A$1:$L$1021,12,0)))</f>
        <v>4</v>
      </c>
      <c r="J7" s="851">
        <v>23</v>
      </c>
      <c r="K7" s="851">
        <v>0</v>
      </c>
      <c r="L7" s="852">
        <v>8434</v>
      </c>
      <c r="M7" s="852">
        <v>9053</v>
      </c>
      <c r="N7" s="853">
        <v>9</v>
      </c>
      <c r="O7" s="851">
        <v>1</v>
      </c>
      <c r="P7" s="852">
        <v>8681</v>
      </c>
      <c r="Q7" s="852">
        <v>8935</v>
      </c>
      <c r="R7" s="853">
        <v>12</v>
      </c>
      <c r="S7" s="851">
        <v>0</v>
      </c>
      <c r="T7" s="852">
        <v>8648</v>
      </c>
      <c r="U7" s="852">
        <v>8996</v>
      </c>
      <c r="V7" s="853">
        <v>30</v>
      </c>
      <c r="W7" s="851">
        <v>2</v>
      </c>
      <c r="X7" s="852">
        <v>8601</v>
      </c>
      <c r="Y7" s="854">
        <v>8783</v>
      </c>
      <c r="Z7" s="855">
        <f>IF(ISNA(VLOOKUP(C7,條件!$A$1:$C$1021,3,0)),"",(VLOOKUP(C7,條件!$A$1:$C$1021,3,0)))</f>
        <v>1.7496962332928312</v>
      </c>
      <c r="AA7" s="855">
        <f t="shared" si="0"/>
        <v>24.666666666666668</v>
      </c>
      <c r="AB7" s="904">
        <f t="shared" si="1"/>
        <v>0.99175681089743595</v>
      </c>
      <c r="AC7" s="855">
        <f t="shared" si="2"/>
        <v>87.663749999999993</v>
      </c>
      <c r="AD7" s="855">
        <f t="shared" si="3"/>
        <v>3.0833333333333335</v>
      </c>
      <c r="AE7" s="855">
        <f t="shared" si="4"/>
        <v>2.9583333333333335</v>
      </c>
      <c r="AF7" s="856" t="str">
        <f t="shared" si="5"/>
        <v>A</v>
      </c>
      <c r="AG7" s="856">
        <v>1</v>
      </c>
      <c r="AH7" s="916" t="s">
        <v>2874</v>
      </c>
      <c r="AI7" s="926" t="s">
        <v>2874</v>
      </c>
      <c r="AJ7" s="926" t="s">
        <v>2948</v>
      </c>
      <c r="AK7" s="926" t="s">
        <v>1566</v>
      </c>
      <c r="AL7" s="860">
        <v>54</v>
      </c>
      <c r="AM7" s="991">
        <v>45950</v>
      </c>
      <c r="AN7" s="991">
        <v>45951</v>
      </c>
      <c r="AO7" s="991">
        <v>45953</v>
      </c>
      <c r="AP7" s="991">
        <v>45954</v>
      </c>
      <c r="AQ7" s="991">
        <v>45956</v>
      </c>
      <c r="AR7" s="862"/>
      <c r="AS7" s="849" t="str">
        <f t="shared" si="7"/>
        <v>單</v>
      </c>
      <c r="AT7" s="849" t="str">
        <f t="shared" si="8"/>
        <v>全</v>
      </c>
      <c r="AU7" s="849" t="str">
        <f t="shared" si="9"/>
        <v>75</v>
      </c>
      <c r="AV7" s="849">
        <f t="shared" si="6"/>
        <v>1.3633466400000001</v>
      </c>
    </row>
    <row r="8" spans="1:48">
      <c r="A8" s="845">
        <f t="shared" si="10"/>
        <v>46143</v>
      </c>
      <c r="B8" s="846" t="s">
        <v>1070</v>
      </c>
      <c r="C8" s="846" t="s">
        <v>2788</v>
      </c>
      <c r="D8" s="1254" t="s">
        <v>596</v>
      </c>
      <c r="E8" s="848" t="str">
        <f>IF(ISNA(VLOOKUP(C8,條件!$A$1:$G$1021,5,0)),"",(VLOOKUP(C8,條件!$A$1:$G$1021,5,0)))</f>
        <v>75/24/2SDr</v>
      </c>
      <c r="F8" s="849" t="str">
        <f>IF(ISNA(VLOOKUP(C8,條件!$A$1:$G$1021,6,0)),"",(VLOOKUP(C8,條件!$A$1:$G$1021,6,0)))</f>
        <v>FP81382R×2</v>
      </c>
      <c r="G8" s="1257">
        <f>IF(ISNA(VLOOKUP(C8,條件!$A$1:$G$1021,7,0)),"",(VLOOKUP(C8,條件!$A$1:$G$1021,7,0)))</f>
        <v>700</v>
      </c>
      <c r="H8" s="849" t="str">
        <f>IF(ISNA(VLOOKUP(C8,條件!$A$1:$K$1021,11,0)),"",(VLOOKUP(C8,條件!$A$1:$K$1021,11,0)))</f>
        <v>藍色</v>
      </c>
      <c r="I8" s="850">
        <f>IF(ISNA(VLOOKUP(C8,條件!$A$1:$L$1021,12,0)),"",(VLOOKUP(C8,條件!$A$1:$L$1021,12,0)))</f>
        <v>5</v>
      </c>
      <c r="J8" s="851">
        <v>6</v>
      </c>
      <c r="K8" s="851">
        <v>0</v>
      </c>
      <c r="L8" s="852">
        <v>9434</v>
      </c>
      <c r="M8" s="852"/>
      <c r="N8" s="853">
        <v>6</v>
      </c>
      <c r="O8" s="851">
        <v>2</v>
      </c>
      <c r="P8" s="852">
        <v>9384</v>
      </c>
      <c r="Q8" s="852"/>
      <c r="R8" s="853">
        <v>8</v>
      </c>
      <c r="S8" s="851">
        <v>0</v>
      </c>
      <c r="T8" s="852">
        <v>9307</v>
      </c>
      <c r="U8" s="852"/>
      <c r="V8" s="853">
        <v>4</v>
      </c>
      <c r="W8" s="851">
        <v>0</v>
      </c>
      <c r="X8" s="852">
        <v>9400</v>
      </c>
      <c r="Y8" s="854"/>
      <c r="Z8" s="855">
        <f>IF(ISNA(VLOOKUP(C8,條件!$A$1:$C$1021,3,0)),"",(VLOOKUP(C8,條件!$A$1:$C$1021,3,0)))</f>
        <v>3.2505643340857788</v>
      </c>
      <c r="AA8" s="855">
        <f t="shared" si="0"/>
        <v>8</v>
      </c>
      <c r="AB8" s="904">
        <f t="shared" si="1"/>
        <v>0.99704193376068373</v>
      </c>
      <c r="AC8" s="855">
        <f t="shared" si="2"/>
        <v>93.8125</v>
      </c>
      <c r="AD8" s="855">
        <f t="shared" si="3"/>
        <v>1</v>
      </c>
      <c r="AE8" s="855">
        <f t="shared" si="4"/>
        <v>0.91666666666666663</v>
      </c>
      <c r="AF8" s="856" t="str">
        <f t="shared" si="5"/>
        <v>A</v>
      </c>
      <c r="AG8" s="856">
        <v>1</v>
      </c>
      <c r="AH8" s="916" t="s">
        <v>2874</v>
      </c>
      <c r="AI8" s="926" t="s">
        <v>2874</v>
      </c>
      <c r="AJ8" s="929" t="s">
        <v>2948</v>
      </c>
      <c r="AK8" s="926" t="s">
        <v>1566</v>
      </c>
      <c r="AL8" s="860">
        <v>50</v>
      </c>
      <c r="AM8" s="991">
        <v>46103</v>
      </c>
      <c r="AN8" s="991"/>
      <c r="AO8" s="991"/>
      <c r="AP8" s="991"/>
      <c r="AQ8" s="991"/>
      <c r="AR8" s="862"/>
      <c r="AS8" s="849" t="str">
        <f t="shared" si="7"/>
        <v>雙</v>
      </c>
      <c r="AT8" s="849" t="str">
        <f t="shared" si="8"/>
        <v>半</v>
      </c>
      <c r="AU8" s="849" t="str">
        <f t="shared" si="9"/>
        <v>75</v>
      </c>
      <c r="AV8" s="849">
        <f t="shared" si="6"/>
        <v>0.85106700000000002</v>
      </c>
    </row>
    <row r="9" spans="1:48">
      <c r="A9" s="845">
        <f t="shared" si="10"/>
        <v>46143</v>
      </c>
      <c r="B9" s="846" t="s">
        <v>1070</v>
      </c>
      <c r="C9" s="846" t="s">
        <v>2789</v>
      </c>
      <c r="D9" s="1254" t="s">
        <v>596</v>
      </c>
      <c r="E9" s="848" t="str">
        <f>IF(ISNA(VLOOKUP(C9,條件!$A$1:$G$1021,5,0)),"",(VLOOKUP(C9,條件!$A$1:$G$1021,5,0)))</f>
        <v>75/24/2SDR2</v>
      </c>
      <c r="F9" s="849" t="str">
        <f>IF(ISNA(VLOOKUP(C9,條件!$A$1:$G$1021,6,0)),"",(VLOOKUP(C9,條件!$A$1:$G$1021,6,0)))</f>
        <v>FP81363R×2</v>
      </c>
      <c r="G9" s="1257">
        <f>IF(ISNA(VLOOKUP(C9,條件!$A$1:$G$1021,7,0)),"",(VLOOKUP(C9,條件!$A$1:$G$1021,7,0)))</f>
        <v>700</v>
      </c>
      <c r="H9" s="849" t="str">
        <f>IF(ISNA(VLOOKUP(C9,條件!$A$1:$K$1021,11,0)),"",(VLOOKUP(C9,條件!$A$1:$K$1021,11,0)))</f>
        <v>橘黑三角</v>
      </c>
      <c r="I9" s="850">
        <f>IF(ISNA(VLOOKUP(C9,條件!$A$1:$L$1021,12,0)),"",(VLOOKUP(C9,條件!$A$1:$L$1021,12,0)))</f>
        <v>5</v>
      </c>
      <c r="J9" s="851">
        <v>34</v>
      </c>
      <c r="K9" s="851">
        <v>0</v>
      </c>
      <c r="L9" s="852"/>
      <c r="M9" s="852">
        <v>8988</v>
      </c>
      <c r="N9" s="853">
        <v>6</v>
      </c>
      <c r="O9" s="851">
        <v>0</v>
      </c>
      <c r="P9" s="852"/>
      <c r="Q9" s="852">
        <v>9575</v>
      </c>
      <c r="R9" s="853">
        <v>6</v>
      </c>
      <c r="S9" s="851">
        <v>0</v>
      </c>
      <c r="T9" s="852">
        <v>9553</v>
      </c>
      <c r="U9" s="852"/>
      <c r="V9" s="853">
        <v>16</v>
      </c>
      <c r="W9" s="851">
        <v>0</v>
      </c>
      <c r="X9" s="852"/>
      <c r="Y9" s="854">
        <v>9504</v>
      </c>
      <c r="Z9" s="855">
        <f>IF(ISNA(VLOOKUP(C9,條件!$A$1:$C$1021,3,0)),"",(VLOOKUP(C9,條件!$A$1:$C$1021,3,0)))</f>
        <v>3.2505643340857788</v>
      </c>
      <c r="AA9" s="855">
        <f t="shared" si="0"/>
        <v>20.666666666666668</v>
      </c>
      <c r="AB9" s="904">
        <f t="shared" si="1"/>
        <v>1</v>
      </c>
      <c r="AC9" s="855">
        <f t="shared" si="2"/>
        <v>94.05</v>
      </c>
      <c r="AD9" s="855">
        <f t="shared" si="3"/>
        <v>2.5833333333333335</v>
      </c>
      <c r="AE9" s="855">
        <f t="shared" si="4"/>
        <v>2.5833333333333335</v>
      </c>
      <c r="AF9" s="856" t="str">
        <f t="shared" si="5"/>
        <v>A</v>
      </c>
      <c r="AG9" s="856">
        <v>1</v>
      </c>
      <c r="AH9" s="916" t="s">
        <v>2874</v>
      </c>
      <c r="AI9" s="926" t="s">
        <v>2874</v>
      </c>
      <c r="AJ9" s="930" t="s">
        <v>2948</v>
      </c>
      <c r="AK9" s="930" t="s">
        <v>1566</v>
      </c>
      <c r="AL9" s="860">
        <v>53</v>
      </c>
      <c r="AM9" s="991">
        <v>46100</v>
      </c>
      <c r="AN9" s="991">
        <v>46103</v>
      </c>
      <c r="AO9" s="991">
        <v>46104</v>
      </c>
      <c r="AP9" s="991">
        <v>46111</v>
      </c>
      <c r="AQ9" s="991"/>
      <c r="AR9" s="862"/>
      <c r="AS9" s="849" t="str">
        <f t="shared" si="7"/>
        <v>雙</v>
      </c>
      <c r="AT9" s="849" t="str">
        <f t="shared" si="8"/>
        <v>半</v>
      </c>
      <c r="AU9" s="849" t="str">
        <f t="shared" si="9"/>
        <v>75</v>
      </c>
      <c r="AV9" s="849">
        <f t="shared" si="6"/>
        <v>0.85322160000000014</v>
      </c>
    </row>
    <row r="10" spans="1:48">
      <c r="A10" s="845">
        <f t="shared" si="10"/>
        <v>46143</v>
      </c>
      <c r="B10" s="846" t="s">
        <v>1071</v>
      </c>
      <c r="C10" s="846" t="s">
        <v>2773</v>
      </c>
      <c r="D10" s="1254" t="s">
        <v>589</v>
      </c>
      <c r="E10" s="848" t="str">
        <f>IF(ISNA(VLOOKUP(C10,條件!$A$1:$G$1021,5,0)),"",(VLOOKUP(C10,條件!$A$1:$G$1021,5,0)))</f>
        <v>50/72BSD3</v>
      </c>
      <c r="F10" s="849" t="str">
        <f>IF(ISNA(VLOOKUP(C10,條件!$A$1:$G$1021,6,0)),"",(VLOOKUP(C10,條件!$A$1:$G$1021,6,0)))</f>
        <v>FP80141</v>
      </c>
      <c r="G10" s="1257">
        <f>IF(ISNA(VLOOKUP(C10,條件!$A$1:$G$1021,7,0)),"",(VLOOKUP(C10,條件!$A$1:$G$1021,7,0)))</f>
        <v>630</v>
      </c>
      <c r="H10" s="849" t="str">
        <f>IF(ISNA(VLOOKUP(C10,條件!$A$1:$K$1021,11,0)),"",(VLOOKUP(C10,條件!$A$1:$K$1021,11,0)))</f>
        <v>洋綠色</v>
      </c>
      <c r="I10" s="850">
        <f>IF(ISNA(VLOOKUP(C10,條件!$A$1:$L$1021,12,0)),"",(VLOOKUP(C10,條件!$A$1:$L$1021,12,0)))</f>
        <v>2</v>
      </c>
      <c r="J10" s="851">
        <v>21</v>
      </c>
      <c r="K10" s="851">
        <v>1</v>
      </c>
      <c r="L10" s="852">
        <v>9837</v>
      </c>
      <c r="M10" s="852">
        <v>9656</v>
      </c>
      <c r="N10" s="853">
        <v>5</v>
      </c>
      <c r="O10" s="851">
        <v>0</v>
      </c>
      <c r="P10" s="852">
        <v>9847</v>
      </c>
      <c r="Q10" s="852">
        <v>9848</v>
      </c>
      <c r="R10" s="853">
        <v>10</v>
      </c>
      <c r="S10" s="851">
        <v>3</v>
      </c>
      <c r="T10" s="852">
        <v>9785</v>
      </c>
      <c r="U10" s="852">
        <v>9876</v>
      </c>
      <c r="V10" s="853">
        <v>17</v>
      </c>
      <c r="W10" s="851">
        <v>7</v>
      </c>
      <c r="X10" s="852">
        <v>9717</v>
      </c>
      <c r="Y10" s="854">
        <v>9850</v>
      </c>
      <c r="Z10" s="855">
        <f>IF(ISNA(VLOOKUP(C10,條件!$A$1:$C$1021,3,0)),"",(VLOOKUP(C10,條件!$A$1:$C$1021,3,0)))</f>
        <v>2.4615384615384617</v>
      </c>
      <c r="AA10" s="855">
        <f t="shared" si="0"/>
        <v>17.666666666666668</v>
      </c>
      <c r="AB10" s="904">
        <f t="shared" si="1"/>
        <v>0.978515625</v>
      </c>
      <c r="AC10" s="855">
        <f t="shared" si="2"/>
        <v>98.02</v>
      </c>
      <c r="AD10" s="855">
        <f t="shared" si="3"/>
        <v>2.2083333333333335</v>
      </c>
      <c r="AE10" s="855">
        <f t="shared" si="4"/>
        <v>1.75</v>
      </c>
      <c r="AF10" s="856" t="str">
        <f t="shared" si="5"/>
        <v>A</v>
      </c>
      <c r="AG10" s="856">
        <v>1</v>
      </c>
      <c r="AH10" s="916" t="s">
        <v>2872</v>
      </c>
      <c r="AI10" s="926" t="s">
        <v>2872</v>
      </c>
      <c r="AJ10" s="930" t="s">
        <v>2946</v>
      </c>
      <c r="AK10" s="930" t="s">
        <v>1563</v>
      </c>
      <c r="AL10" s="860">
        <v>57</v>
      </c>
      <c r="AM10" s="992">
        <v>46084</v>
      </c>
      <c r="AN10" s="991">
        <v>46085</v>
      </c>
      <c r="AO10" s="991">
        <v>46086</v>
      </c>
      <c r="AP10" s="991"/>
      <c r="AQ10" s="991"/>
      <c r="AR10" s="862"/>
      <c r="AS10" s="849" t="str">
        <f t="shared" si="7"/>
        <v>單</v>
      </c>
      <c r="AT10" s="849" t="str">
        <f t="shared" si="8"/>
        <v>全</v>
      </c>
      <c r="AU10" s="849" t="str">
        <f t="shared" si="9"/>
        <v>50</v>
      </c>
      <c r="AV10" s="849">
        <f t="shared" si="6"/>
        <v>1.0670849280000001</v>
      </c>
    </row>
    <row r="11" spans="1:48">
      <c r="A11" s="845">
        <f t="shared" si="10"/>
        <v>46143</v>
      </c>
      <c r="B11" s="846" t="s">
        <v>1072</v>
      </c>
      <c r="C11" s="846" t="s">
        <v>114</v>
      </c>
      <c r="D11" s="1254"/>
      <c r="E11" s="848" t="str">
        <f>IF(ISNA(VLOOKUP(C11,條件!$A$1:$G$1021,5,0)),"",(VLOOKUP(C11,條件!$A$1:$G$1021,5,0)))</f>
        <v/>
      </c>
      <c r="F11" s="849" t="str">
        <f>IF(ISNA(VLOOKUP(C11,條件!$A$1:$G$1021,6,0)),"",(VLOOKUP(C11,條件!$A$1:$G$1021,6,0)))</f>
        <v/>
      </c>
      <c r="G11" s="1257" t="str">
        <f>IF(ISNA(VLOOKUP(C11,條件!$A$1:$G$1021,7,0)),"",(VLOOKUP(C11,條件!$A$1:$G$1021,7,0)))</f>
        <v/>
      </c>
      <c r="H11" s="849" t="str">
        <f>IF(ISNA(VLOOKUP(C11,條件!$A$1:$K$1021,11,0)),"",(VLOOKUP(C11,條件!$A$1:$K$1021,11,0)))</f>
        <v/>
      </c>
      <c r="I11" s="850" t="str">
        <f>IF(ISNA(VLOOKUP(C11,條件!$A$1:$L$1021,12,0)),"",(VLOOKUP(C11,條件!$A$1:$L$1021,12,0)))</f>
        <v/>
      </c>
      <c r="J11" s="851"/>
      <c r="K11" s="851"/>
      <c r="L11" s="852" t="s">
        <v>114</v>
      </c>
      <c r="M11" s="852"/>
      <c r="N11" s="853"/>
      <c r="O11" s="851"/>
      <c r="P11" s="852" t="s">
        <v>114</v>
      </c>
      <c r="Q11" s="852"/>
      <c r="R11" s="853"/>
      <c r="S11" s="851"/>
      <c r="T11" s="852" t="s">
        <v>114</v>
      </c>
      <c r="U11" s="852"/>
      <c r="V11" s="853"/>
      <c r="W11" s="851"/>
      <c r="X11" s="852" t="s">
        <v>114</v>
      </c>
      <c r="Y11" s="854"/>
      <c r="Z11" s="855" t="str">
        <f>IF(ISNA(VLOOKUP(C11,條件!$A$1:$C$1021,3,0)),"",(VLOOKUP(C11,條件!$A$1:$C$1021,3,0)))</f>
        <v/>
      </c>
      <c r="AA11" s="855" t="str">
        <f t="shared" ref="AA11:AA14" si="11">IF(OR(L11="改紡", L11="檢修", L11="了機", L11="清車", L11="FINAL", L11="停機"), L11,
   IF(AND(C11&lt;&gt;"", J11&lt;&gt;""),
      IFERROR(SUM(J11, N11, R11, V11)/3 * AG11, ""),
   "")
)</f>
        <v>停機</v>
      </c>
      <c r="AB11" s="904" t="str">
        <f t="shared" ref="AB11:AB14" si="12">IF(K11="","",IF(ISERROR(1-(SUM(K11,O11,S11,W11)/208/Z11)),"",(1-(SUM(K11,O11,S11,W11)/208/Z11))))</f>
        <v/>
      </c>
      <c r="AC11" s="855" t="str">
        <f t="shared" ref="AC11:AC14" si="13">IF(OR(L11="檢修", L11="改紡", L11="了機"), "",
   IF(C11&lt;&gt;"",
      IFERROR(AVERAGE(L11:M11, P11:Q11, T11:U11, X11:Y11)/100, ""),
   "")
)</f>
        <v/>
      </c>
      <c r="AD11" s="855" t="str">
        <f t="shared" ref="AD11:AD14" si="14">IF(ISERROR(AA11/8),"",(AA11/8))</f>
        <v/>
      </c>
      <c r="AE11" s="855" t="str">
        <f t="shared" ref="AE11:AE14" si="15">IF(OR(L11="改紡", L11="檢修", L11="了機"), "",
   IF(AND(C11&lt;&gt;"", J11&lt;&gt;""),
      IFERROR((SUM(J11, N11, R11, V11) - SUM(K11, O11, S11, W11))/24 * AG11, ""),
   "")
)</f>
        <v/>
      </c>
      <c r="AF11" s="856" t="str">
        <f t="shared" ref="AF11:AF14" si="16">LEFT(B11,1)</f>
        <v>A</v>
      </c>
      <c r="AG11" s="856">
        <v>1</v>
      </c>
      <c r="AH11" s="916" t="s">
        <v>2873</v>
      </c>
      <c r="AI11" s="926" t="s">
        <v>2873</v>
      </c>
      <c r="AJ11" s="926" t="s">
        <v>2873</v>
      </c>
      <c r="AK11" s="926" t="s">
        <v>920</v>
      </c>
      <c r="AL11" s="860"/>
      <c r="AM11" s="991"/>
      <c r="AN11" s="991"/>
      <c r="AO11" s="991"/>
      <c r="AP11" s="991"/>
      <c r="AQ11" s="991"/>
      <c r="AR11" s="862"/>
      <c r="AS11" s="849" t="str">
        <f t="shared" ref="AS11:AS14" si="17">IF(TEXT(RIGHT(F11,2),) = "×2","雙","單")</f>
        <v>單</v>
      </c>
      <c r="AT11" s="849" t="str">
        <f t="shared" ref="AT11:AT14" si="18">IF(OR(AF11="J", AF11="T", AF11="M"), IF(AG11=1, "全", "半"),
   IF(AF11="A", IF(AG11=0.5, IF(AS11="雙", "全", ""),
                 IF(AG11=1, IF(AS11="雙", "半", "全"),
                    IF(AG11=2, "半", "")
                   )
                ),
   IF(AF11="S", TEXT(AG11 &amp; "sec", "text"), "")
))</f>
        <v>全</v>
      </c>
      <c r="AU11" s="849" t="str">
        <f t="shared" ref="AU11:AU14" si="19">IF(MID(E11,3,1)="/",LEFT(E11,2),LEFT(E11,3))</f>
        <v/>
      </c>
      <c r="AV11" s="849" t="str">
        <f t="shared" ref="AV11:AV14" si="20">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845">
        <f t="shared" si="10"/>
        <v>46143</v>
      </c>
      <c r="B12" s="846" t="s">
        <v>1073</v>
      </c>
      <c r="C12" s="846" t="s">
        <v>2790</v>
      </c>
      <c r="D12" s="1254"/>
      <c r="E12" s="848" t="str">
        <f>IF(ISNA(VLOOKUP(C12,條件!$A$1:$G$1021,5,0)),"",(VLOOKUP(C12,條件!$A$1:$G$1021,5,0)))</f>
        <v>150/48HC</v>
      </c>
      <c r="F12" s="849" t="str">
        <f>IF(ISNA(VLOOKUP(C12,條件!$A$1:$G$1021,6,0)),"",(VLOOKUP(C12,條件!$A$1:$G$1021,6,0)))</f>
        <v>FP82781</v>
      </c>
      <c r="G12" s="1257">
        <f>IF(ISNA(VLOOKUP(C12,條件!$A$1:$G$1021,7,0)),"",(VLOOKUP(C12,條件!$A$1:$G$1021,7,0)))</f>
        <v>600</v>
      </c>
      <c r="H12" s="849" t="str">
        <f>IF(ISNA(VLOOKUP(C12,條件!$A$1:$K$1021,11,0)),"",(VLOOKUP(C12,條件!$A$1:$K$1021,11,0)))</f>
        <v>黃底白點</v>
      </c>
      <c r="I12" s="850">
        <f>IF(ISNA(VLOOKUP(C12,條件!$A$1:$L$1021,12,0)),"",(VLOOKUP(C12,條件!$A$1:$L$1021,12,0)))</f>
        <v>5</v>
      </c>
      <c r="J12" s="851">
        <v>15</v>
      </c>
      <c r="K12" s="851">
        <v>0</v>
      </c>
      <c r="L12" s="852">
        <v>8799</v>
      </c>
      <c r="M12" s="852">
        <v>8298</v>
      </c>
      <c r="N12" s="853">
        <v>10</v>
      </c>
      <c r="O12" s="851">
        <v>2</v>
      </c>
      <c r="P12" s="852">
        <v>8822</v>
      </c>
      <c r="Q12" s="852">
        <v>8355</v>
      </c>
      <c r="R12" s="853">
        <v>5</v>
      </c>
      <c r="S12" s="851">
        <v>0</v>
      </c>
      <c r="T12" s="852">
        <v>8734</v>
      </c>
      <c r="U12" s="852">
        <v>8223</v>
      </c>
      <c r="V12" s="853">
        <v>14</v>
      </c>
      <c r="W12" s="851">
        <v>1</v>
      </c>
      <c r="X12" s="852">
        <v>8167</v>
      </c>
      <c r="Y12" s="854">
        <v>8745</v>
      </c>
      <c r="Z12" s="855">
        <f>IF(ISNA(VLOOKUP(C12,條件!$A$1:$C$1021,3,0)),"",(VLOOKUP(C12,條件!$A$1:$C$1021,3,0)))</f>
        <v>2.8685258964143427</v>
      </c>
      <c r="AA12" s="855">
        <f t="shared" si="11"/>
        <v>14.666666666666666</v>
      </c>
      <c r="AB12" s="904">
        <f t="shared" si="12"/>
        <v>0.99497195512820513</v>
      </c>
      <c r="AC12" s="855">
        <f t="shared" si="13"/>
        <v>85.178749999999994</v>
      </c>
      <c r="AD12" s="855">
        <f t="shared" si="14"/>
        <v>1.8333333333333333</v>
      </c>
      <c r="AE12" s="855">
        <f t="shared" si="15"/>
        <v>1.7083333333333333</v>
      </c>
      <c r="AF12" s="856" t="str">
        <f t="shared" si="16"/>
        <v>A</v>
      </c>
      <c r="AG12" s="856">
        <v>1</v>
      </c>
      <c r="AH12" s="916" t="s">
        <v>2872</v>
      </c>
      <c r="AI12" s="926" t="s">
        <v>2872</v>
      </c>
      <c r="AJ12" s="929" t="s">
        <v>2946</v>
      </c>
      <c r="AK12" s="926" t="s">
        <v>1563</v>
      </c>
      <c r="AL12" s="860">
        <v>54</v>
      </c>
      <c r="AM12" s="991">
        <v>46137</v>
      </c>
      <c r="AN12" s="991">
        <v>46138</v>
      </c>
      <c r="AO12" s="991">
        <v>46139</v>
      </c>
      <c r="AP12" s="991"/>
      <c r="AQ12" s="991"/>
      <c r="AR12" s="862"/>
      <c r="AS12" s="849" t="str">
        <f t="shared" si="17"/>
        <v>單</v>
      </c>
      <c r="AT12" s="849" t="str">
        <f t="shared" si="18"/>
        <v>全</v>
      </c>
      <c r="AU12" s="849" t="str">
        <f t="shared" si="19"/>
        <v>150</v>
      </c>
      <c r="AV12" s="849">
        <f t="shared" si="20"/>
        <v>2.6493998400000001</v>
      </c>
    </row>
    <row r="13" spans="1:48">
      <c r="A13" s="845">
        <f t="shared" si="10"/>
        <v>46143</v>
      </c>
      <c r="B13" s="846" t="s">
        <v>1074</v>
      </c>
      <c r="C13" s="846" t="s">
        <v>114</v>
      </c>
      <c r="D13" s="1254"/>
      <c r="E13" s="848" t="str">
        <f>IF(ISNA(VLOOKUP(C13,條件!$A$1:$G$1021,5,0)),"",(VLOOKUP(C13,條件!$A$1:$G$1021,5,0)))</f>
        <v/>
      </c>
      <c r="F13" s="849" t="str">
        <f>IF(ISNA(VLOOKUP(C13,條件!$A$1:$G$1021,6,0)),"",(VLOOKUP(C13,條件!$A$1:$G$1021,6,0)))</f>
        <v/>
      </c>
      <c r="G13" s="1257" t="str">
        <f>IF(ISNA(VLOOKUP(C13,條件!$A$1:$G$1021,7,0)),"",(VLOOKUP(C13,條件!$A$1:$G$1021,7,0)))</f>
        <v/>
      </c>
      <c r="H13" s="849" t="str">
        <f>IF(ISNA(VLOOKUP(C13,條件!$A$1:$K$1021,11,0)),"",(VLOOKUP(C13,條件!$A$1:$K$1021,11,0)))</f>
        <v/>
      </c>
      <c r="I13" s="850" t="str">
        <f>IF(ISNA(VLOOKUP(C13,條件!$A$1:$L$1021,12,0)),"",(VLOOKUP(C13,條件!$A$1:$L$1021,12,0)))</f>
        <v/>
      </c>
      <c r="J13" s="851"/>
      <c r="K13" s="851"/>
      <c r="L13" s="852" t="s">
        <v>114</v>
      </c>
      <c r="M13" s="852"/>
      <c r="N13" s="853"/>
      <c r="O13" s="851"/>
      <c r="P13" s="852" t="s">
        <v>114</v>
      </c>
      <c r="Q13" s="852"/>
      <c r="R13" s="853"/>
      <c r="S13" s="851"/>
      <c r="T13" s="852" t="s">
        <v>114</v>
      </c>
      <c r="U13" s="852"/>
      <c r="V13" s="853"/>
      <c r="W13" s="851"/>
      <c r="X13" s="852" t="s">
        <v>114</v>
      </c>
      <c r="Y13" s="854"/>
      <c r="Z13" s="855" t="str">
        <f>IF(ISNA(VLOOKUP(C13,條件!$A$1:$C$1021,3,0)),"",(VLOOKUP(C13,條件!$A$1:$C$1021,3,0)))</f>
        <v/>
      </c>
      <c r="AA13" s="855" t="str">
        <f t="shared" si="11"/>
        <v>停機</v>
      </c>
      <c r="AB13" s="904" t="str">
        <f t="shared" si="12"/>
        <v/>
      </c>
      <c r="AC13" s="855" t="str">
        <f t="shared" si="13"/>
        <v/>
      </c>
      <c r="AD13" s="855" t="str">
        <f t="shared" si="14"/>
        <v/>
      </c>
      <c r="AE13" s="855" t="str">
        <f t="shared" si="15"/>
        <v/>
      </c>
      <c r="AF13" s="856" t="str">
        <f t="shared" si="16"/>
        <v>A</v>
      </c>
      <c r="AG13" s="856">
        <v>1</v>
      </c>
      <c r="AH13" s="916" t="s">
        <v>2873</v>
      </c>
      <c r="AI13" s="926" t="s">
        <v>2873</v>
      </c>
      <c r="AJ13" s="930" t="s">
        <v>2873</v>
      </c>
      <c r="AK13" s="930" t="s">
        <v>920</v>
      </c>
      <c r="AL13" s="860"/>
      <c r="AM13" s="991"/>
      <c r="AN13" s="991"/>
      <c r="AO13" s="991"/>
      <c r="AP13" s="991"/>
      <c r="AQ13" s="991"/>
      <c r="AR13" s="862"/>
      <c r="AS13" s="849" t="str">
        <f t="shared" si="17"/>
        <v>單</v>
      </c>
      <c r="AT13" s="849" t="str">
        <f t="shared" si="18"/>
        <v>全</v>
      </c>
      <c r="AU13" s="849" t="str">
        <f t="shared" si="19"/>
        <v/>
      </c>
      <c r="AV13" s="849" t="str">
        <f t="shared" si="20"/>
        <v/>
      </c>
    </row>
    <row r="14" spans="1:48">
      <c r="A14" s="845">
        <f t="shared" si="10"/>
        <v>46143</v>
      </c>
      <c r="B14" s="846" t="s">
        <v>1075</v>
      </c>
      <c r="C14" s="846" t="s">
        <v>114</v>
      </c>
      <c r="D14" s="1254"/>
      <c r="E14" s="848" t="str">
        <f>IF(ISNA(VLOOKUP(C14,條件!$A$1:$G$1021,5,0)),"",(VLOOKUP(C14,條件!$A$1:$G$1021,5,0)))</f>
        <v/>
      </c>
      <c r="F14" s="849" t="str">
        <f>IF(ISNA(VLOOKUP(C14,條件!$A$1:$G$1021,6,0)),"",(VLOOKUP(C14,條件!$A$1:$G$1021,6,0)))</f>
        <v/>
      </c>
      <c r="G14" s="1257" t="str">
        <f>IF(ISNA(VLOOKUP(C14,條件!$A$1:$G$1021,7,0)),"",(VLOOKUP(C14,條件!$A$1:$G$1021,7,0)))</f>
        <v/>
      </c>
      <c r="H14" s="849" t="str">
        <f>IF(ISNA(VLOOKUP(C14,條件!$A$1:$K$1021,11,0)),"",(VLOOKUP(C14,條件!$A$1:$K$1021,11,0)))</f>
        <v/>
      </c>
      <c r="I14" s="850" t="str">
        <f>IF(ISNA(VLOOKUP(C14,條件!$A$1:$L$1021,12,0)),"",(VLOOKUP(C14,條件!$A$1:$L$1021,12,0)))</f>
        <v/>
      </c>
      <c r="J14" s="851"/>
      <c r="K14" s="851"/>
      <c r="L14" s="852" t="s">
        <v>114</v>
      </c>
      <c r="M14" s="852"/>
      <c r="N14" s="853"/>
      <c r="O14" s="851"/>
      <c r="P14" s="852" t="s">
        <v>114</v>
      </c>
      <c r="Q14" s="852"/>
      <c r="R14" s="853"/>
      <c r="S14" s="851"/>
      <c r="T14" s="852" t="s">
        <v>114</v>
      </c>
      <c r="U14" s="852"/>
      <c r="V14" s="853"/>
      <c r="W14" s="851"/>
      <c r="X14" s="852" t="s">
        <v>114</v>
      </c>
      <c r="Y14" s="854"/>
      <c r="Z14" s="855" t="str">
        <f>IF(ISNA(VLOOKUP(C14,條件!$A$1:$C$1021,3,0)),"",(VLOOKUP(C14,條件!$A$1:$C$1021,3,0)))</f>
        <v/>
      </c>
      <c r="AA14" s="855" t="str">
        <f t="shared" si="11"/>
        <v>停機</v>
      </c>
      <c r="AB14" s="904" t="str">
        <f t="shared" si="12"/>
        <v/>
      </c>
      <c r="AC14" s="855" t="str">
        <f t="shared" si="13"/>
        <v/>
      </c>
      <c r="AD14" s="855" t="str">
        <f t="shared" si="14"/>
        <v/>
      </c>
      <c r="AE14" s="855" t="str">
        <f t="shared" si="15"/>
        <v/>
      </c>
      <c r="AF14" s="856" t="str">
        <f t="shared" si="16"/>
        <v>A</v>
      </c>
      <c r="AG14" s="856">
        <v>1</v>
      </c>
      <c r="AH14" s="916" t="s">
        <v>2873</v>
      </c>
      <c r="AI14" s="926" t="s">
        <v>2873</v>
      </c>
      <c r="AJ14" s="930" t="s">
        <v>2873</v>
      </c>
      <c r="AK14" s="930" t="s">
        <v>920</v>
      </c>
      <c r="AL14" s="860"/>
      <c r="AM14" s="992"/>
      <c r="AN14" s="991"/>
      <c r="AO14" s="991"/>
      <c r="AP14" s="991"/>
      <c r="AQ14" s="991"/>
      <c r="AR14" s="862"/>
      <c r="AS14" s="849" t="str">
        <f t="shared" si="17"/>
        <v>單</v>
      </c>
      <c r="AT14" s="849" t="str">
        <f t="shared" si="18"/>
        <v>全</v>
      </c>
      <c r="AU14" s="849" t="str">
        <f t="shared" si="19"/>
        <v/>
      </c>
      <c r="AV14" s="849" t="str">
        <f t="shared" si="20"/>
        <v/>
      </c>
    </row>
    <row r="15" spans="1:48">
      <c r="A15" s="845">
        <f t="shared" si="10"/>
        <v>46143</v>
      </c>
      <c r="B15" s="846" t="s">
        <v>1076</v>
      </c>
      <c r="C15" s="846" t="s">
        <v>2791</v>
      </c>
      <c r="D15" s="1254" t="s">
        <v>596</v>
      </c>
      <c r="E15" s="848" t="str">
        <f>IF(ISNA(VLOOKUP(C15,條件!$A$1:$G$1021,5,0)),"",(VLOOKUP(C15,條件!$A$1:$G$1021,5,0)))</f>
        <v>75/24/2SDr</v>
      </c>
      <c r="F15" s="849" t="str">
        <f>IF(ISNA(VLOOKUP(C15,條件!$A$1:$G$1021,6,0)),"",(VLOOKUP(C15,條件!$A$1:$G$1021,6,0)))</f>
        <v>FP81382R×2</v>
      </c>
      <c r="G15" s="1257">
        <f>IF(ISNA(VLOOKUP(C15,條件!$A$1:$G$1021,7,0)),"",(VLOOKUP(C15,條件!$A$1:$G$1021,7,0)))</f>
        <v>700</v>
      </c>
      <c r="H15" s="849" t="str">
        <f>IF(ISNA(VLOOKUP(C15,條件!$A$1:$K$1021,11,0)),"",(VLOOKUP(C15,條件!$A$1:$K$1021,11,0)))</f>
        <v>白底紫三角</v>
      </c>
      <c r="I15" s="850">
        <f>IF(ISNA(VLOOKUP(C15,條件!$A$1:$L$1021,12,0)),"",(VLOOKUP(C15,條件!$A$1:$L$1021,12,0)))</f>
        <v>5</v>
      </c>
      <c r="J15" s="851">
        <v>32</v>
      </c>
      <c r="K15" s="851">
        <v>6</v>
      </c>
      <c r="L15" s="852">
        <v>9391</v>
      </c>
      <c r="M15" s="852">
        <v>8927</v>
      </c>
      <c r="N15" s="853">
        <v>2</v>
      </c>
      <c r="O15" s="851">
        <v>0</v>
      </c>
      <c r="P15" s="852">
        <v>9630</v>
      </c>
      <c r="Q15" s="852">
        <v>9072</v>
      </c>
      <c r="R15" s="853">
        <v>4</v>
      </c>
      <c r="S15" s="851">
        <v>0</v>
      </c>
      <c r="T15" s="852">
        <v>9602</v>
      </c>
      <c r="U15" s="852">
        <v>9073</v>
      </c>
      <c r="V15" s="853">
        <v>24</v>
      </c>
      <c r="W15" s="851">
        <v>3</v>
      </c>
      <c r="X15" s="852">
        <v>9543</v>
      </c>
      <c r="Y15" s="854">
        <v>9000</v>
      </c>
      <c r="Z15" s="855">
        <f>IF(ISNA(VLOOKUP(C15,條件!$A$1:$C$1021,3,0)),"",(VLOOKUP(C15,條件!$A$1:$C$1021,3,0)))</f>
        <v>3.2653061224489797</v>
      </c>
      <c r="AA15" s="855">
        <f t="shared" si="0"/>
        <v>10.333333333333334</v>
      </c>
      <c r="AB15" s="904">
        <f t="shared" si="1"/>
        <v>0.98674879807692306</v>
      </c>
      <c r="AC15" s="855">
        <f t="shared" si="2"/>
        <v>92.797499999999999</v>
      </c>
      <c r="AD15" s="855">
        <f t="shared" si="3"/>
        <v>1.2916666666666667</v>
      </c>
      <c r="AE15" s="855">
        <f t="shared" si="4"/>
        <v>1.1041666666666667</v>
      </c>
      <c r="AF15" s="856" t="str">
        <f t="shared" si="5"/>
        <v>A</v>
      </c>
      <c r="AG15" s="856">
        <v>0.5</v>
      </c>
      <c r="AH15" s="916" t="s">
        <v>2874</v>
      </c>
      <c r="AI15" s="926" t="s">
        <v>2874</v>
      </c>
      <c r="AJ15" s="926" t="s">
        <v>2948</v>
      </c>
      <c r="AK15" s="926" t="s">
        <v>1566</v>
      </c>
      <c r="AL15" s="860">
        <v>50</v>
      </c>
      <c r="AM15" s="991">
        <v>46100</v>
      </c>
      <c r="AN15" s="991">
        <v>46102</v>
      </c>
      <c r="AO15" s="991">
        <v>46103</v>
      </c>
      <c r="AP15" s="991">
        <v>46104</v>
      </c>
      <c r="AQ15" s="991">
        <v>46106</v>
      </c>
      <c r="AR15" s="862"/>
      <c r="AS15" s="849" t="str">
        <f t="shared" si="7"/>
        <v>雙</v>
      </c>
      <c r="AT15" s="849" t="str">
        <f t="shared" si="8"/>
        <v>全</v>
      </c>
      <c r="AU15" s="849" t="str">
        <f t="shared" si="9"/>
        <v>75</v>
      </c>
      <c r="AV15" s="849">
        <f t="shared" si="6"/>
        <v>1.6837178400000004</v>
      </c>
    </row>
    <row r="16" spans="1:48">
      <c r="A16" s="845">
        <f t="shared" si="10"/>
        <v>46143</v>
      </c>
      <c r="B16" s="846" t="s">
        <v>1077</v>
      </c>
      <c r="C16" s="846" t="s">
        <v>2776</v>
      </c>
      <c r="D16" s="1254"/>
      <c r="E16" s="848" t="str">
        <f>IF(ISNA(VLOOKUP(C16,條件!$A$1:$G$1021,5,0)),"",(VLOOKUP(C16,條件!$A$1:$G$1021,5,0)))</f>
        <v>150/48SDR</v>
      </c>
      <c r="F16" s="849" t="str">
        <f>IF(ISNA(VLOOKUP(C16,條件!$A$1:$G$1021,6,0)),"",(VLOOKUP(C16,條件!$A$1:$G$1021,6,0)))</f>
        <v>FP82169R</v>
      </c>
      <c r="G16" s="1257">
        <f>IF(ISNA(VLOOKUP(C16,條件!$A$1:$G$1021,7,0)),"",(VLOOKUP(C16,條件!$A$1:$G$1021,7,0)))</f>
        <v>650</v>
      </c>
      <c r="H16" s="849" t="str">
        <f>IF(ISNA(VLOOKUP(C16,條件!$A$1:$K$1021,11,0)),"",(VLOOKUP(C16,條件!$A$1:$K$1021,11,0)))</f>
        <v>綠藍三角</v>
      </c>
      <c r="I16" s="850">
        <f>IF(ISNA(VLOOKUP(C16,條件!$A$1:$L$1021,12,0)),"",(VLOOKUP(C16,條件!$A$1:$L$1021,12,0)))</f>
        <v>5</v>
      </c>
      <c r="J16" s="851">
        <v>11</v>
      </c>
      <c r="K16" s="851">
        <v>0</v>
      </c>
      <c r="L16" s="852" t="s">
        <v>2808</v>
      </c>
      <c r="M16" s="852">
        <v>9191</v>
      </c>
      <c r="N16" s="853">
        <v>18</v>
      </c>
      <c r="O16" s="851">
        <v>0</v>
      </c>
      <c r="P16" s="852">
        <v>9668</v>
      </c>
      <c r="Q16" s="852">
        <v>9163</v>
      </c>
      <c r="R16" s="853">
        <v>11</v>
      </c>
      <c r="S16" s="851">
        <v>2</v>
      </c>
      <c r="T16" s="852">
        <v>9654</v>
      </c>
      <c r="U16" s="852">
        <v>9174</v>
      </c>
      <c r="V16" s="853">
        <v>5</v>
      </c>
      <c r="W16" s="851">
        <v>1</v>
      </c>
      <c r="X16" s="852">
        <v>9596</v>
      </c>
      <c r="Y16" s="854">
        <v>9086</v>
      </c>
      <c r="Z16" s="855">
        <f>IF(ISNA(VLOOKUP(C16,條件!$A$1:$C$1021,3,0)),"",(VLOOKUP(C16,條件!$A$1:$C$1021,3,0)))</f>
        <v>3.0573248407643314</v>
      </c>
      <c r="AA16" s="855">
        <f t="shared" si="0"/>
        <v>15</v>
      </c>
      <c r="AB16" s="904">
        <f t="shared" si="1"/>
        <v>0.99528245192307696</v>
      </c>
      <c r="AC16" s="855">
        <f t="shared" si="2"/>
        <v>93.617142857142866</v>
      </c>
      <c r="AD16" s="855">
        <f t="shared" si="3"/>
        <v>1.875</v>
      </c>
      <c r="AE16" s="855">
        <f t="shared" si="4"/>
        <v>1.75</v>
      </c>
      <c r="AF16" s="856" t="str">
        <f t="shared" si="5"/>
        <v>A</v>
      </c>
      <c r="AG16" s="856">
        <v>1</v>
      </c>
      <c r="AH16" s="916" t="s">
        <v>2875</v>
      </c>
      <c r="AI16" s="926" t="s">
        <v>2875</v>
      </c>
      <c r="AJ16" s="926" t="s">
        <v>2945</v>
      </c>
      <c r="AK16" s="926" t="s">
        <v>950</v>
      </c>
      <c r="AL16" s="860">
        <v>48</v>
      </c>
      <c r="AM16" s="991">
        <v>46141</v>
      </c>
      <c r="AN16" s="991"/>
      <c r="AO16" s="991"/>
      <c r="AP16" s="991"/>
      <c r="AQ16" s="991"/>
      <c r="AR16" s="862"/>
      <c r="AS16" s="849" t="str">
        <f t="shared" si="7"/>
        <v>單</v>
      </c>
      <c r="AT16" s="849" t="str">
        <f t="shared" si="8"/>
        <v>全</v>
      </c>
      <c r="AU16" s="849" t="str">
        <f t="shared" si="9"/>
        <v>150</v>
      </c>
      <c r="AV16" s="849">
        <f t="shared" si="6"/>
        <v>3.154523245714286</v>
      </c>
    </row>
    <row r="17" spans="1:48">
      <c r="A17" s="845">
        <f t="shared" si="10"/>
        <v>46143</v>
      </c>
      <c r="B17" s="846" t="s">
        <v>1078</v>
      </c>
      <c r="C17" s="846" t="s">
        <v>114</v>
      </c>
      <c r="D17" s="1254"/>
      <c r="E17" s="848" t="str">
        <f>IF(ISNA(VLOOKUP(C17,條件!$A$1:$G$1021,5,0)),"",(VLOOKUP(C17,條件!$A$1:$G$1021,5,0)))</f>
        <v/>
      </c>
      <c r="F17" s="849" t="str">
        <f>IF(ISNA(VLOOKUP(C17,條件!$A$1:$G$1021,6,0)),"",(VLOOKUP(C17,條件!$A$1:$G$1021,6,0)))</f>
        <v/>
      </c>
      <c r="G17" s="1257" t="str">
        <f>IF(ISNA(VLOOKUP(C17,條件!$A$1:$G$1021,7,0)),"",(VLOOKUP(C17,條件!$A$1:$G$1021,7,0)))</f>
        <v/>
      </c>
      <c r="H17" s="849" t="str">
        <f>IF(ISNA(VLOOKUP(C17,條件!$A$1:$K$1021,11,0)),"",(VLOOKUP(C17,條件!$A$1:$K$1021,11,0)))</f>
        <v/>
      </c>
      <c r="I17" s="850" t="str">
        <f>IF(ISNA(VLOOKUP(C17,條件!$A$1:$L$1021,12,0)),"",(VLOOKUP(C17,條件!$A$1:$L$1021,12,0)))</f>
        <v/>
      </c>
      <c r="J17" s="851"/>
      <c r="K17" s="851"/>
      <c r="L17" s="852" t="s">
        <v>114</v>
      </c>
      <c r="M17" s="852"/>
      <c r="N17" s="853"/>
      <c r="O17" s="851"/>
      <c r="P17" s="852" t="s">
        <v>114</v>
      </c>
      <c r="Q17" s="852"/>
      <c r="R17" s="853"/>
      <c r="S17" s="851"/>
      <c r="T17" s="852" t="s">
        <v>114</v>
      </c>
      <c r="U17" s="852"/>
      <c r="V17" s="853"/>
      <c r="W17" s="851"/>
      <c r="X17" s="852" t="s">
        <v>114</v>
      </c>
      <c r="Y17" s="854"/>
      <c r="Z17" s="855" t="str">
        <f>IF(ISNA(VLOOKUP(C17,條件!$A$1:$C$1021,3,0)),"",(VLOOKUP(C17,條件!$A$1:$C$1021,3,0)))</f>
        <v/>
      </c>
      <c r="AA17" s="855" t="str">
        <f t="shared" si="0"/>
        <v>停機</v>
      </c>
      <c r="AB17" s="904" t="str">
        <f t="shared" si="1"/>
        <v/>
      </c>
      <c r="AC17" s="855" t="str">
        <f t="shared" si="2"/>
        <v/>
      </c>
      <c r="AD17" s="855" t="str">
        <f t="shared" si="3"/>
        <v/>
      </c>
      <c r="AE17" s="855" t="str">
        <f t="shared" si="4"/>
        <v/>
      </c>
      <c r="AF17" s="856" t="str">
        <f t="shared" si="5"/>
        <v>A</v>
      </c>
      <c r="AG17" s="856">
        <v>1</v>
      </c>
      <c r="AH17" s="916" t="s">
        <v>2873</v>
      </c>
      <c r="AI17" s="926" t="s">
        <v>2873</v>
      </c>
      <c r="AJ17" s="926" t="s">
        <v>2873</v>
      </c>
      <c r="AK17" s="926" t="s">
        <v>920</v>
      </c>
      <c r="AL17" s="860"/>
      <c r="AM17" s="991"/>
      <c r="AN17" s="991"/>
      <c r="AO17" s="991"/>
      <c r="AP17" s="991"/>
      <c r="AQ17" s="991"/>
      <c r="AR17" s="862"/>
      <c r="AS17" s="849" t="str">
        <f t="shared" si="7"/>
        <v>單</v>
      </c>
      <c r="AT17" s="849" t="str">
        <f t="shared" si="8"/>
        <v>全</v>
      </c>
      <c r="AU17" s="849" t="str">
        <f t="shared" si="9"/>
        <v/>
      </c>
      <c r="AV17" s="849" t="str">
        <f t="shared" si="6"/>
        <v/>
      </c>
    </row>
    <row r="18" spans="1:48">
      <c r="A18" s="845">
        <f t="shared" si="10"/>
        <v>46143</v>
      </c>
      <c r="B18" s="846" t="s">
        <v>1079</v>
      </c>
      <c r="C18" s="846" t="s">
        <v>2792</v>
      </c>
      <c r="D18" s="1254"/>
      <c r="E18" s="848" t="str">
        <f>IF(ISNA(VLOOKUP(C18,條件!$A$1:$G$1021,5,0)),"",(VLOOKUP(C18,條件!$A$1:$G$1021,5,0)))</f>
        <v>100/36SDr</v>
      </c>
      <c r="F18" s="849" t="str">
        <f>IF(ISNA(VLOOKUP(C18,條件!$A$1:$G$1021,6,0)),"",(VLOOKUP(C18,條件!$A$1:$G$1021,6,0)))</f>
        <v>FP81384R</v>
      </c>
      <c r="G18" s="1257">
        <f>IF(ISNA(VLOOKUP(C18,條件!$A$1:$G$1021,7,0)),"",(VLOOKUP(C18,條件!$A$1:$G$1021,7,0)))</f>
        <v>700</v>
      </c>
      <c r="H18" s="849" t="str">
        <f>IF(ISNA(VLOOKUP(C18,條件!$A$1:$K$1021,11,0)),"",(VLOOKUP(C18,條件!$A$1:$K$1021,11,0)))</f>
        <v>白底紅三角</v>
      </c>
      <c r="I18" s="850">
        <f>IF(ISNA(VLOOKUP(C18,條件!$A$1:$L$1021,12,0)),"",(VLOOKUP(C18,條件!$A$1:$L$1021,12,0)))</f>
        <v>5</v>
      </c>
      <c r="J18" s="851">
        <v>16</v>
      </c>
      <c r="K18" s="851">
        <v>1</v>
      </c>
      <c r="L18" s="852">
        <v>7659</v>
      </c>
      <c r="M18" s="852">
        <v>8262</v>
      </c>
      <c r="N18" s="853">
        <v>11</v>
      </c>
      <c r="O18" s="851">
        <v>0</v>
      </c>
      <c r="P18" s="852">
        <v>7693</v>
      </c>
      <c r="Q18" s="852">
        <v>8279</v>
      </c>
      <c r="R18" s="853">
        <v>11</v>
      </c>
      <c r="S18" s="851">
        <v>0</v>
      </c>
      <c r="T18" s="852">
        <v>7617</v>
      </c>
      <c r="U18" s="852">
        <v>8274</v>
      </c>
      <c r="V18" s="853">
        <v>14</v>
      </c>
      <c r="W18" s="851">
        <v>1</v>
      </c>
      <c r="X18" s="852">
        <v>7759</v>
      </c>
      <c r="Y18" s="854">
        <v>8169</v>
      </c>
      <c r="Z18" s="855">
        <f>IF(ISNA(VLOOKUP(C18,條件!$A$1:$C$1021,3,0)),"",(VLOOKUP(C18,條件!$A$1:$C$1021,3,0)))</f>
        <v>2.2187981510015407</v>
      </c>
      <c r="AA18" s="855">
        <f t="shared" si="0"/>
        <v>17.333333333333332</v>
      </c>
      <c r="AB18" s="904">
        <f t="shared" si="1"/>
        <v>0.99566639957264957</v>
      </c>
      <c r="AC18" s="855">
        <f t="shared" si="2"/>
        <v>79.64</v>
      </c>
      <c r="AD18" s="855">
        <f t="shared" si="3"/>
        <v>2.1666666666666665</v>
      </c>
      <c r="AE18" s="855">
        <f t="shared" si="4"/>
        <v>2.0833333333333335</v>
      </c>
      <c r="AF18" s="856" t="str">
        <f t="shared" si="5"/>
        <v>A</v>
      </c>
      <c r="AG18" s="856">
        <v>1</v>
      </c>
      <c r="AH18" s="916" t="s">
        <v>2874</v>
      </c>
      <c r="AI18" s="926" t="s">
        <v>2874</v>
      </c>
      <c r="AJ18" s="929" t="s">
        <v>2948</v>
      </c>
      <c r="AK18" s="926" t="s">
        <v>1566</v>
      </c>
      <c r="AL18" s="860">
        <v>50</v>
      </c>
      <c r="AM18" s="991">
        <v>46129</v>
      </c>
      <c r="AN18" s="991">
        <v>46130</v>
      </c>
      <c r="AO18" s="991">
        <v>46131</v>
      </c>
      <c r="AP18" s="991">
        <v>46134</v>
      </c>
      <c r="AQ18" s="991"/>
      <c r="AR18" s="862"/>
      <c r="AS18" s="849" t="str">
        <f t="shared" si="7"/>
        <v>單</v>
      </c>
      <c r="AT18" s="849" t="str">
        <f t="shared" si="8"/>
        <v>全</v>
      </c>
      <c r="AU18" s="849" t="str">
        <f t="shared" si="9"/>
        <v>100</v>
      </c>
      <c r="AV18" s="849">
        <f t="shared" si="6"/>
        <v>1.92665088</v>
      </c>
    </row>
    <row r="19" spans="1:48">
      <c r="A19" s="845">
        <f t="shared" si="10"/>
        <v>46143</v>
      </c>
      <c r="B19" s="846" t="s">
        <v>1080</v>
      </c>
      <c r="C19" s="846" t="s">
        <v>114</v>
      </c>
      <c r="D19" s="1254"/>
      <c r="E19" s="848" t="str">
        <f>IF(ISNA(VLOOKUP(C19,條件!$A$1:$G$1021,5,0)),"",(VLOOKUP(C19,條件!$A$1:$G$1021,5,0)))</f>
        <v/>
      </c>
      <c r="F19" s="849" t="str">
        <f>IF(ISNA(VLOOKUP(C19,條件!$A$1:$G$1021,6,0)),"",(VLOOKUP(C19,條件!$A$1:$G$1021,6,0)))</f>
        <v/>
      </c>
      <c r="G19" s="1257" t="str">
        <f>IF(ISNA(VLOOKUP(C19,條件!$A$1:$G$1021,7,0)),"",(VLOOKUP(C19,條件!$A$1:$G$1021,7,0)))</f>
        <v/>
      </c>
      <c r="H19" s="849" t="str">
        <f>IF(ISNA(VLOOKUP(C19,條件!$A$1:$K$1021,11,0)),"",(VLOOKUP(C19,條件!$A$1:$K$1021,11,0)))</f>
        <v/>
      </c>
      <c r="I19" s="850" t="str">
        <f>IF(ISNA(VLOOKUP(C19,條件!$A$1:$L$1021,12,0)),"",(VLOOKUP(C19,條件!$A$1:$L$1021,12,0)))</f>
        <v/>
      </c>
      <c r="J19" s="851"/>
      <c r="K19" s="851"/>
      <c r="L19" s="852" t="s">
        <v>114</v>
      </c>
      <c r="M19" s="852"/>
      <c r="N19" s="853"/>
      <c r="O19" s="851"/>
      <c r="P19" s="852" t="s">
        <v>114</v>
      </c>
      <c r="Q19" s="852"/>
      <c r="R19" s="853"/>
      <c r="S19" s="851"/>
      <c r="T19" s="852" t="s">
        <v>114</v>
      </c>
      <c r="U19" s="852"/>
      <c r="V19" s="853"/>
      <c r="W19" s="851"/>
      <c r="X19" s="852" t="s">
        <v>114</v>
      </c>
      <c r="Y19" s="854"/>
      <c r="Z19" s="855" t="str">
        <f>IF(ISNA(VLOOKUP(C19,條件!$A$1:$C$1021,3,0)),"",(VLOOKUP(C19,條件!$A$1:$C$1021,3,0)))</f>
        <v/>
      </c>
      <c r="AA19" s="855" t="str">
        <f t="shared" si="0"/>
        <v>停機</v>
      </c>
      <c r="AB19" s="904" t="str">
        <f t="shared" si="1"/>
        <v/>
      </c>
      <c r="AC19" s="855" t="str">
        <f t="shared" si="2"/>
        <v/>
      </c>
      <c r="AD19" s="855" t="str">
        <f t="shared" si="3"/>
        <v/>
      </c>
      <c r="AE19" s="855" t="str">
        <f t="shared" si="4"/>
        <v/>
      </c>
      <c r="AF19" s="856" t="str">
        <f t="shared" si="5"/>
        <v>A</v>
      </c>
      <c r="AG19" s="856">
        <v>1</v>
      </c>
      <c r="AH19" s="916" t="s">
        <v>2873</v>
      </c>
      <c r="AI19" s="926" t="s">
        <v>2873</v>
      </c>
      <c r="AJ19" s="928" t="s">
        <v>2873</v>
      </c>
      <c r="AK19" s="928" t="s">
        <v>920</v>
      </c>
      <c r="AL19" s="933"/>
      <c r="AM19" s="991"/>
      <c r="AN19" s="991"/>
      <c r="AO19" s="991"/>
      <c r="AP19" s="991"/>
      <c r="AQ19" s="991"/>
      <c r="AR19" s="862"/>
      <c r="AS19" s="849" t="str">
        <f t="shared" si="7"/>
        <v>單</v>
      </c>
      <c r="AT19" s="849" t="str">
        <f t="shared" si="8"/>
        <v>全</v>
      </c>
      <c r="AU19" s="849" t="str">
        <f t="shared" si="9"/>
        <v/>
      </c>
      <c r="AV19" s="849" t="str">
        <f t="shared" si="6"/>
        <v/>
      </c>
    </row>
    <row r="20" spans="1:48">
      <c r="A20" s="845">
        <f t="shared" si="10"/>
        <v>46143</v>
      </c>
      <c r="B20" s="846" t="s">
        <v>1081</v>
      </c>
      <c r="C20" s="846" t="s">
        <v>114</v>
      </c>
      <c r="D20" s="1254"/>
      <c r="E20" s="848" t="str">
        <f>IF(ISNA(VLOOKUP(C20,條件!$A$1:$G$1021,5,0)),"",(VLOOKUP(C20,條件!$A$1:$G$1021,5,0)))</f>
        <v/>
      </c>
      <c r="F20" s="849" t="str">
        <f>IF(ISNA(VLOOKUP(C20,條件!$A$1:$G$1021,6,0)),"",(VLOOKUP(C20,條件!$A$1:$G$1021,6,0)))</f>
        <v/>
      </c>
      <c r="G20" s="1257" t="str">
        <f>IF(ISNA(VLOOKUP(C20,條件!$A$1:$G$1021,7,0)),"",(VLOOKUP(C20,條件!$A$1:$G$1021,7,0)))</f>
        <v/>
      </c>
      <c r="H20" s="849" t="str">
        <f>IF(ISNA(VLOOKUP(C20,條件!$A$1:$K$1021,11,0)),"",(VLOOKUP(C20,條件!$A$1:$K$1021,11,0)))</f>
        <v/>
      </c>
      <c r="I20" s="850" t="str">
        <f>IF(ISNA(VLOOKUP(C20,條件!$A$1:$L$1021,12,0)),"",(VLOOKUP(C20,條件!$A$1:$L$1021,12,0)))</f>
        <v/>
      </c>
      <c r="J20" s="851"/>
      <c r="K20" s="851"/>
      <c r="L20" s="852" t="s">
        <v>114</v>
      </c>
      <c r="M20" s="852"/>
      <c r="N20" s="853"/>
      <c r="O20" s="851"/>
      <c r="P20" s="852" t="s">
        <v>114</v>
      </c>
      <c r="Q20" s="852"/>
      <c r="R20" s="853"/>
      <c r="S20" s="851"/>
      <c r="T20" s="852" t="s">
        <v>114</v>
      </c>
      <c r="U20" s="852"/>
      <c r="V20" s="853"/>
      <c r="W20" s="851"/>
      <c r="X20" s="852" t="s">
        <v>114</v>
      </c>
      <c r="Y20" s="854"/>
      <c r="Z20" s="855" t="str">
        <f>IF(ISNA(VLOOKUP(C20,條件!$A$1:$C$1021,3,0)),"",(VLOOKUP(C20,條件!$A$1:$C$1021,3,0)))</f>
        <v/>
      </c>
      <c r="AA20" s="855" t="str">
        <f t="shared" si="0"/>
        <v>停機</v>
      </c>
      <c r="AB20" s="904" t="str">
        <f t="shared" si="1"/>
        <v/>
      </c>
      <c r="AC20" s="855" t="str">
        <f t="shared" si="2"/>
        <v/>
      </c>
      <c r="AD20" s="855" t="str">
        <f t="shared" si="3"/>
        <v/>
      </c>
      <c r="AE20" s="855" t="str">
        <f t="shared" si="4"/>
        <v/>
      </c>
      <c r="AF20" s="856" t="str">
        <f t="shared" si="5"/>
        <v>A</v>
      </c>
      <c r="AG20" s="856">
        <v>2</v>
      </c>
      <c r="AH20" s="916" t="s">
        <v>2874</v>
      </c>
      <c r="AI20" s="926" t="s">
        <v>2874</v>
      </c>
      <c r="AJ20" s="917" t="s">
        <v>2948</v>
      </c>
      <c r="AK20" s="917" t="s">
        <v>1566</v>
      </c>
      <c r="AL20" s="932"/>
      <c r="AM20" s="991"/>
      <c r="AN20" s="991"/>
      <c r="AO20" s="991"/>
      <c r="AP20" s="991"/>
      <c r="AQ20" s="991"/>
      <c r="AR20" s="862"/>
      <c r="AS20" s="849" t="str">
        <f t="shared" si="7"/>
        <v>單</v>
      </c>
      <c r="AT20" s="849" t="str">
        <f t="shared" si="8"/>
        <v>半</v>
      </c>
      <c r="AU20" s="849" t="str">
        <f t="shared" si="9"/>
        <v/>
      </c>
      <c r="AV20" s="849" t="str">
        <f t="shared" si="6"/>
        <v/>
      </c>
    </row>
    <row r="21" spans="1:48">
      <c r="A21" s="845">
        <f t="shared" si="10"/>
        <v>46143</v>
      </c>
      <c r="B21" s="846" t="s">
        <v>1063</v>
      </c>
      <c r="C21" s="846" t="s">
        <v>2779</v>
      </c>
      <c r="D21" s="1254"/>
      <c r="E21" s="848" t="str">
        <f>IF(ISNA(VLOOKUP(C21,條件!$A$1:$G$1021,5,0)),"",(VLOOKUP(C21,條件!$A$1:$G$1021,5,0)))</f>
        <v>150/48/2GY5</v>
      </c>
      <c r="F21" s="849" t="str">
        <f>IF(ISNA(VLOOKUP(C21,條件!$A$1:$G$1021,6,0)),"",(VLOOKUP(C21,條件!$A$1:$G$1021,6,0)))</f>
        <v>FP02422×2</v>
      </c>
      <c r="G21" s="1257">
        <f>IF(ISNA(VLOOKUP(C21,條件!$A$1:$G$1021,7,0)),"",(VLOOKUP(C21,條件!$A$1:$G$1021,7,0)))</f>
        <v>600</v>
      </c>
      <c r="H21" s="849" t="str">
        <f>IF(ISNA(VLOOKUP(C21,條件!$A$1:$K$1021,11,0)),"",(VLOOKUP(C21,條件!$A$1:$K$1021,11,0)))</f>
        <v>白底紅星</v>
      </c>
      <c r="I21" s="850">
        <f>IF(ISNA(VLOOKUP(C21,條件!$A$1:$L$1021,12,0)),"",(VLOOKUP(C21,條件!$A$1:$L$1021,12,0)))</f>
        <v>4</v>
      </c>
      <c r="J21" s="851"/>
      <c r="K21" s="851"/>
      <c r="L21" s="852" t="s">
        <v>2811</v>
      </c>
      <c r="M21" s="852"/>
      <c r="N21" s="853"/>
      <c r="O21" s="851"/>
      <c r="P21" s="852" t="s">
        <v>2810</v>
      </c>
      <c r="Q21" s="852"/>
      <c r="R21" s="853"/>
      <c r="S21" s="851"/>
      <c r="T21" s="852" t="s">
        <v>2810</v>
      </c>
      <c r="U21" s="852"/>
      <c r="V21" s="853"/>
      <c r="W21" s="851"/>
      <c r="X21" s="852" t="s">
        <v>2810</v>
      </c>
      <c r="Y21" s="854"/>
      <c r="Z21" s="855">
        <f>IF(ISNA(VLOOKUP(C21,條件!$A$1:$C$1021,3,0)),"",(VLOOKUP(C21,條件!$A$1:$C$1021,3,0)))</f>
        <v>6.9230769230769234</v>
      </c>
      <c r="AA21" s="855" t="str">
        <f t="shared" si="0"/>
        <v>改紡</v>
      </c>
      <c r="AB21" s="904" t="str">
        <f t="shared" si="1"/>
        <v/>
      </c>
      <c r="AC21" s="855" t="str">
        <f t="shared" si="2"/>
        <v/>
      </c>
      <c r="AD21" s="855" t="str">
        <f t="shared" si="3"/>
        <v/>
      </c>
      <c r="AE21" s="855" t="str">
        <f t="shared" si="4"/>
        <v/>
      </c>
      <c r="AF21" s="856" t="str">
        <f t="shared" si="5"/>
        <v>A</v>
      </c>
      <c r="AG21" s="856">
        <v>1</v>
      </c>
      <c r="AH21" s="916" t="s">
        <v>2874</v>
      </c>
      <c r="AI21" s="926" t="s">
        <v>2874</v>
      </c>
      <c r="AJ21" s="917" t="s">
        <v>2948</v>
      </c>
      <c r="AK21" s="917" t="s">
        <v>1566</v>
      </c>
      <c r="AL21" s="860"/>
      <c r="AM21" s="991"/>
      <c r="AN21" s="991"/>
      <c r="AO21" s="991"/>
      <c r="AP21" s="991"/>
      <c r="AQ21" s="991"/>
      <c r="AR21" s="862"/>
      <c r="AS21" s="849" t="str">
        <f t="shared" si="7"/>
        <v>雙</v>
      </c>
      <c r="AT21" s="849" t="str">
        <f t="shared" si="8"/>
        <v>半</v>
      </c>
      <c r="AU21" s="849" t="str">
        <f t="shared" si="9"/>
        <v>150</v>
      </c>
      <c r="AV21" s="849" t="str">
        <f t="shared" si="6"/>
        <v/>
      </c>
    </row>
    <row r="22" spans="1:48">
      <c r="A22" s="845">
        <f t="shared" si="10"/>
        <v>46143</v>
      </c>
      <c r="B22" s="846" t="s">
        <v>1082</v>
      </c>
      <c r="C22" s="846" t="s">
        <v>114</v>
      </c>
      <c r="D22" s="1254"/>
      <c r="E22" s="848" t="str">
        <f>IF(ISNA(VLOOKUP(C22,條件!$A$1:$G$1021,5,0)),"",(VLOOKUP(C22,條件!$A$1:$G$1021,5,0)))</f>
        <v/>
      </c>
      <c r="F22" s="849" t="str">
        <f>IF(ISNA(VLOOKUP(C22,條件!$A$1:$G$1021,6,0)),"",(VLOOKUP(C22,條件!$A$1:$G$1021,6,0)))</f>
        <v/>
      </c>
      <c r="G22" s="1257" t="str">
        <f>IF(ISNA(VLOOKUP(C22,條件!$A$1:$G$1021,7,0)),"",(VLOOKUP(C22,條件!$A$1:$G$1021,7,0)))</f>
        <v/>
      </c>
      <c r="H22" s="849" t="str">
        <f>IF(ISNA(VLOOKUP(C22,條件!$A$1:$K$1021,11,0)),"",(VLOOKUP(C22,條件!$A$1:$K$1021,11,0)))</f>
        <v/>
      </c>
      <c r="I22" s="850" t="str">
        <f>IF(ISNA(VLOOKUP(C22,條件!$A$1:$L$1021,12,0)),"",(VLOOKUP(C22,條件!$A$1:$L$1021,12,0)))</f>
        <v/>
      </c>
      <c r="J22" s="851"/>
      <c r="K22" s="851"/>
      <c r="L22" s="852" t="s">
        <v>114</v>
      </c>
      <c r="M22" s="852"/>
      <c r="N22" s="853"/>
      <c r="O22" s="851"/>
      <c r="P22" s="852" t="s">
        <v>114</v>
      </c>
      <c r="Q22" s="852"/>
      <c r="R22" s="853"/>
      <c r="S22" s="851"/>
      <c r="T22" s="852" t="s">
        <v>114</v>
      </c>
      <c r="U22" s="852"/>
      <c r="V22" s="853"/>
      <c r="W22" s="851"/>
      <c r="X22" s="852" t="s">
        <v>114</v>
      </c>
      <c r="Y22" s="854"/>
      <c r="Z22" s="855" t="str">
        <f>IF(ISNA(VLOOKUP(C22,條件!$A$1:$C$1021,3,0)),"",(VLOOKUP(C22,條件!$A$1:$C$1021,3,0)))</f>
        <v/>
      </c>
      <c r="AA22" s="855" t="str">
        <f t="shared" si="0"/>
        <v>停機</v>
      </c>
      <c r="AB22" s="904" t="str">
        <f t="shared" si="1"/>
        <v/>
      </c>
      <c r="AC22" s="855" t="str">
        <f t="shared" si="2"/>
        <v/>
      </c>
      <c r="AD22" s="855" t="str">
        <f t="shared" si="3"/>
        <v/>
      </c>
      <c r="AE22" s="855" t="str">
        <f t="shared" si="4"/>
        <v/>
      </c>
      <c r="AF22" s="856" t="str">
        <f t="shared" si="5"/>
        <v>J</v>
      </c>
      <c r="AG22" s="856">
        <v>1</v>
      </c>
      <c r="AH22" s="916" t="s">
        <v>2873</v>
      </c>
      <c r="AI22" s="926" t="s">
        <v>2873</v>
      </c>
      <c r="AJ22" s="917" t="s">
        <v>2873</v>
      </c>
      <c r="AK22" s="917" t="s">
        <v>920</v>
      </c>
      <c r="AL22" s="860"/>
      <c r="AM22" s="991"/>
      <c r="AN22" s="991"/>
      <c r="AO22" s="991"/>
      <c r="AP22" s="991"/>
      <c r="AQ22" s="991"/>
      <c r="AR22" s="862"/>
      <c r="AS22" s="849" t="str">
        <f t="shared" si="7"/>
        <v>單</v>
      </c>
      <c r="AT22" s="849" t="str">
        <f t="shared" si="8"/>
        <v>全</v>
      </c>
      <c r="AU22" s="849" t="str">
        <f t="shared" si="9"/>
        <v/>
      </c>
      <c r="AV22" s="849" t="str">
        <f t="shared" si="6"/>
        <v/>
      </c>
    </row>
    <row r="23" spans="1:48">
      <c r="A23" s="845">
        <f t="shared" si="10"/>
        <v>46143</v>
      </c>
      <c r="B23" s="846" t="s">
        <v>1064</v>
      </c>
      <c r="C23" s="846" t="s">
        <v>2793</v>
      </c>
      <c r="D23" s="1254" t="s">
        <v>596</v>
      </c>
      <c r="E23" s="848" t="str">
        <f>IF(ISNA(VLOOKUP(C23,條件!$A$1:$G$1021,5,0)),"",(VLOOKUP(C23,條件!$A$1:$G$1021,5,0)))</f>
        <v>150/48/2SDr</v>
      </c>
      <c r="F23" s="849" t="str">
        <f>IF(ISNA(VLOOKUP(C23,條件!$A$1:$G$1021,6,0)),"",(VLOOKUP(C23,條件!$A$1:$G$1021,6,0)))</f>
        <v>FP82168R×2</v>
      </c>
      <c r="G23" s="1257">
        <f>IF(ISNA(VLOOKUP(C23,條件!$A$1:$G$1021,7,0)),"",(VLOOKUP(C23,條件!$A$1:$G$1021,7,0)))</f>
        <v>600</v>
      </c>
      <c r="H23" s="849" t="str">
        <f>IF(ISNA(VLOOKUP(C23,條件!$A$1:$K$1021,11,0)),"",(VLOOKUP(C23,條件!$A$1:$K$1021,11,0)))</f>
        <v>白紅愛心</v>
      </c>
      <c r="I23" s="850">
        <f>IF(ISNA(VLOOKUP(C23,條件!$A$1:$L$1021,12,0)),"",(VLOOKUP(C23,條件!$A$1:$L$1021,12,0)))</f>
        <v>5.5</v>
      </c>
      <c r="J23" s="851">
        <v>25</v>
      </c>
      <c r="K23" s="851">
        <v>6</v>
      </c>
      <c r="L23" s="852">
        <v>6730</v>
      </c>
      <c r="M23" s="852"/>
      <c r="N23" s="853">
        <v>9</v>
      </c>
      <c r="O23" s="851">
        <v>4</v>
      </c>
      <c r="P23" s="852">
        <v>7250</v>
      </c>
      <c r="Q23" s="852"/>
      <c r="R23" s="853">
        <v>9</v>
      </c>
      <c r="S23" s="851">
        <v>0</v>
      </c>
      <c r="T23" s="852">
        <v>7280</v>
      </c>
      <c r="U23" s="852"/>
      <c r="V23" s="853">
        <v>14</v>
      </c>
      <c r="W23" s="851">
        <v>1</v>
      </c>
      <c r="X23" s="852">
        <v>7220</v>
      </c>
      <c r="Y23" s="854"/>
      <c r="Z23" s="855">
        <f>IF(ISNA(VLOOKUP(C23,條件!$A$1:$C$1021,3,0)),"",(VLOOKUP(C23,條件!$A$1:$C$1021,3,0)))</f>
        <v>5.0883392226148407</v>
      </c>
      <c r="AA23" s="855">
        <f t="shared" ref="AA23:AA32" si="21">IF(OR(L23="改紡", L23="檢修", L23="了機", L23="清車", L23="FINAL", L23="停機"), L23,
   IF(AND(C23&lt;&gt;"", J23&lt;&gt;""),
      IFERROR(SUM(J23, N23, R23, V23)/3 * AG23, ""),
   "")
)</f>
        <v>19</v>
      </c>
      <c r="AB23" s="904">
        <f t="shared" ref="AB23:AB32" si="22">IF(K23="","",IF(ISERROR(1-(SUM(K23,O23,S23,W23)/208/Z23)),"",(1-(SUM(K23,O23,S23,W23)/208/Z23))))</f>
        <v>0.98960670405982909</v>
      </c>
      <c r="AC23" s="855">
        <f t="shared" ref="AC23:AC32" si="23">IF(OR(L23="檢修", L23="改紡", L23="了機"), "",
   IF(C23&lt;&gt;"",
      IFERROR(AVERAGE(L23:M23, P23:Q23, T23:U23, X23:Y23)/100, ""),
   "")
)</f>
        <v>71.2</v>
      </c>
      <c r="AD23" s="855">
        <f t="shared" ref="AD23:AD63" si="24">IF(ISERROR(AA23/8),"",(AA23/8))</f>
        <v>2.375</v>
      </c>
      <c r="AE23" s="855">
        <f t="shared" ref="AE23:AE32" si="25">IF(OR(L23="改紡", L23="檢修", L23="了機"), "",
   IF(AND(C23&lt;&gt;"", J23&lt;&gt;""),
      IFERROR((SUM(J23, N23, R23, V23) - SUM(K23, O23, S23, W23))/24 * AG23, ""),
   "")
)</f>
        <v>1.9166666666666667</v>
      </c>
      <c r="AF23" s="856" t="str">
        <f t="shared" ref="AF23:AF63" si="26">LEFT(B23,1)</f>
        <v>J</v>
      </c>
      <c r="AG23" s="856">
        <v>1</v>
      </c>
      <c r="AH23" s="916" t="s">
        <v>2876</v>
      </c>
      <c r="AI23" s="926" t="s">
        <v>2876</v>
      </c>
      <c r="AJ23" s="926" t="s">
        <v>2945</v>
      </c>
      <c r="AK23" s="926" t="s">
        <v>950</v>
      </c>
      <c r="AL23" s="860">
        <v>55</v>
      </c>
      <c r="AM23" s="991">
        <v>46134</v>
      </c>
      <c r="AN23" s="991">
        <v>46138</v>
      </c>
      <c r="AO23" s="991">
        <v>46139</v>
      </c>
      <c r="AP23" s="991">
        <v>46140</v>
      </c>
      <c r="AQ23" s="991"/>
      <c r="AR23" s="862"/>
      <c r="AS23" s="849" t="str">
        <f t="shared" ref="AS23:AS42" si="27">IF(TEXT(RIGHT(F23,2),) = "×2","雙","單")</f>
        <v>雙</v>
      </c>
      <c r="AT23" s="849" t="str">
        <f t="shared" ref="AT23:AT42" si="28">IF(OR(AF23="J", AF23="T", AF23="M"), IF(AG23=1, "全", "半"),
   IF(AF23="A", IF(AG23=0.5, IF(AS23="雙", "全", ""),
                 IF(AG23=1, IF(AS23="雙", "半", "全"),
                    IF(AG23=2, "半", "")
                   )
                ),
   IF(AF23="S", TEXT(AG23 &amp; "sec", "text"), "")
))</f>
        <v>全</v>
      </c>
      <c r="AU23" s="849" t="str">
        <f t="shared" ref="AU23:AU42" si="29">IF(MID(E23,3,1)="/",LEFT(E23,2),LEFT(E23,3))</f>
        <v>150</v>
      </c>
      <c r="AV23" s="849">
        <f t="shared" ref="AV23:AV63" si="3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4.4292096000000001</v>
      </c>
    </row>
    <row r="24" spans="1:48">
      <c r="A24" s="845">
        <f t="shared" si="10"/>
        <v>46143</v>
      </c>
      <c r="B24" s="846" t="s">
        <v>1083</v>
      </c>
      <c r="C24" s="846" t="s">
        <v>114</v>
      </c>
      <c r="D24" s="1254"/>
      <c r="E24" s="848" t="str">
        <f>IF(ISNA(VLOOKUP(C24,條件!$A$1:$G$1021,5,0)),"",(VLOOKUP(C24,條件!$A$1:$G$1021,5,0)))</f>
        <v/>
      </c>
      <c r="F24" s="849" t="str">
        <f>IF(ISNA(VLOOKUP(C24,條件!$A$1:$G$1021,6,0)),"",(VLOOKUP(C24,條件!$A$1:$G$1021,6,0)))</f>
        <v/>
      </c>
      <c r="G24" s="1257" t="str">
        <f>IF(ISNA(VLOOKUP(C24,條件!$A$1:$G$1021,7,0)),"",(VLOOKUP(C24,條件!$A$1:$G$1021,7,0)))</f>
        <v/>
      </c>
      <c r="H24" s="849" t="str">
        <f>IF(ISNA(VLOOKUP(C24,條件!$A$1:$K$1021,11,0)),"",(VLOOKUP(C24,條件!$A$1:$K$1021,11,0)))</f>
        <v/>
      </c>
      <c r="I24" s="850" t="str">
        <f>IF(ISNA(VLOOKUP(C24,條件!$A$1:$L$1021,12,0)),"",(VLOOKUP(C24,條件!$A$1:$L$1021,12,0)))</f>
        <v/>
      </c>
      <c r="J24" s="851"/>
      <c r="K24" s="851"/>
      <c r="L24" s="852" t="s">
        <v>114</v>
      </c>
      <c r="M24" s="852"/>
      <c r="N24" s="853"/>
      <c r="O24" s="851"/>
      <c r="P24" s="852" t="s">
        <v>114</v>
      </c>
      <c r="Q24" s="852"/>
      <c r="R24" s="853"/>
      <c r="S24" s="851"/>
      <c r="T24" s="852" t="s">
        <v>114</v>
      </c>
      <c r="U24" s="852"/>
      <c r="V24" s="853"/>
      <c r="W24" s="851"/>
      <c r="X24" s="852" t="s">
        <v>114</v>
      </c>
      <c r="Y24" s="854"/>
      <c r="Z24" s="855" t="str">
        <f>IF(ISNA(VLOOKUP(C24,條件!$A$1:$C$1021,3,0)),"",(VLOOKUP(C24,條件!$A$1:$C$1021,3,0)))</f>
        <v/>
      </c>
      <c r="AA24" s="855" t="str">
        <f t="shared" si="21"/>
        <v>停機</v>
      </c>
      <c r="AB24" s="904" t="str">
        <f t="shared" si="22"/>
        <v/>
      </c>
      <c r="AC24" s="855" t="str">
        <f t="shared" si="23"/>
        <v/>
      </c>
      <c r="AD24" s="855" t="str">
        <f t="shared" si="24"/>
        <v/>
      </c>
      <c r="AE24" s="855" t="str">
        <f t="shared" si="25"/>
        <v/>
      </c>
      <c r="AF24" s="856" t="str">
        <f t="shared" si="26"/>
        <v>J</v>
      </c>
      <c r="AG24" s="856">
        <v>1</v>
      </c>
      <c r="AH24" s="916" t="s">
        <v>2873</v>
      </c>
      <c r="AI24" s="926" t="s">
        <v>2873</v>
      </c>
      <c r="AJ24" s="917" t="s">
        <v>2873</v>
      </c>
      <c r="AK24" s="917" t="s">
        <v>920</v>
      </c>
      <c r="AL24" s="860"/>
      <c r="AM24" s="991"/>
      <c r="AN24" s="991"/>
      <c r="AO24" s="991"/>
      <c r="AP24" s="991"/>
      <c r="AQ24" s="991"/>
      <c r="AR24" s="862"/>
      <c r="AS24" s="849" t="str">
        <f t="shared" si="27"/>
        <v>單</v>
      </c>
      <c r="AT24" s="849" t="str">
        <f t="shared" si="28"/>
        <v>全</v>
      </c>
      <c r="AU24" s="849" t="str">
        <f t="shared" si="29"/>
        <v/>
      </c>
      <c r="AV24" s="849" t="str">
        <f t="shared" si="30"/>
        <v/>
      </c>
    </row>
    <row r="25" spans="1:48">
      <c r="A25" s="845">
        <f t="shared" si="10"/>
        <v>46143</v>
      </c>
      <c r="B25" s="846" t="s">
        <v>1084</v>
      </c>
      <c r="C25" s="846" t="s">
        <v>2794</v>
      </c>
      <c r="D25" s="1254" t="s">
        <v>596</v>
      </c>
      <c r="E25" s="848" t="str">
        <f>IF(ISNA(VLOOKUP(C25,條件!$A$1:$G$1021,5,0)),"",(VLOOKUP(C25,條件!$A$1:$G$1021,5,0)))</f>
        <v>150/48/2SDr</v>
      </c>
      <c r="F25" s="849" t="str">
        <f>IF(ISNA(VLOOKUP(C25,條件!$A$1:$G$1021,6,0)),"",(VLOOKUP(C25,條件!$A$1:$G$1021,6,0)))</f>
        <v>FP82170R×2</v>
      </c>
      <c r="G25" s="1257">
        <f>IF(ISNA(VLOOKUP(C25,條件!$A$1:$G$1021,7,0)),"",(VLOOKUP(C25,條件!$A$1:$G$1021,7,0)))</f>
        <v>700</v>
      </c>
      <c r="H25" s="849" t="str">
        <f>IF(ISNA(VLOOKUP(C25,條件!$A$1:$K$1021,11,0)),"",(VLOOKUP(C25,條件!$A$1:$K$1021,11,0)))</f>
        <v>紫色</v>
      </c>
      <c r="I25" s="850">
        <f>IF(ISNA(VLOOKUP(C25,條件!$A$1:$L$1021,12,0)),"",(VLOOKUP(C25,條件!$A$1:$L$1021,12,0)))</f>
        <v>5.5</v>
      </c>
      <c r="J25" s="851">
        <v>40</v>
      </c>
      <c r="K25" s="851">
        <v>1</v>
      </c>
      <c r="L25" s="852">
        <v>7960</v>
      </c>
      <c r="M25" s="852">
        <v>8800</v>
      </c>
      <c r="N25" s="853">
        <v>9</v>
      </c>
      <c r="O25" s="851">
        <v>0</v>
      </c>
      <c r="P25" s="852">
        <v>7870</v>
      </c>
      <c r="Q25" s="852">
        <v>8800</v>
      </c>
      <c r="R25" s="853">
        <v>24</v>
      </c>
      <c r="S25" s="851">
        <v>0</v>
      </c>
      <c r="T25" s="852">
        <v>7040</v>
      </c>
      <c r="U25" s="852">
        <v>8890</v>
      </c>
      <c r="V25" s="853">
        <v>57</v>
      </c>
      <c r="W25" s="851">
        <v>0</v>
      </c>
      <c r="X25" s="852">
        <v>8240</v>
      </c>
      <c r="Y25" s="854">
        <v>8890</v>
      </c>
      <c r="Z25" s="855">
        <f>IF(ISNA(VLOOKUP(C25,條件!$A$1:$C$1021,3,0)),"",(VLOOKUP(C25,條件!$A$1:$C$1021,3,0)))</f>
        <v>5.9016393442622954</v>
      </c>
      <c r="AA25" s="855">
        <f t="shared" si="21"/>
        <v>43.333333333333336</v>
      </c>
      <c r="AB25" s="904">
        <f t="shared" si="22"/>
        <v>0.99918536324786322</v>
      </c>
      <c r="AC25" s="855">
        <f t="shared" si="23"/>
        <v>83.112499999999997</v>
      </c>
      <c r="AD25" s="855">
        <f t="shared" si="24"/>
        <v>5.416666666666667</v>
      </c>
      <c r="AE25" s="855">
        <f t="shared" si="25"/>
        <v>5.375</v>
      </c>
      <c r="AF25" s="856" t="str">
        <f t="shared" si="26"/>
        <v>T</v>
      </c>
      <c r="AG25" s="856">
        <v>1</v>
      </c>
      <c r="AH25" s="916" t="s">
        <v>2877</v>
      </c>
      <c r="AI25" s="926" t="s">
        <v>2947</v>
      </c>
      <c r="AJ25" s="917" t="s">
        <v>2949</v>
      </c>
      <c r="AK25" s="917" t="s">
        <v>922</v>
      </c>
      <c r="AL25" s="860">
        <v>56</v>
      </c>
      <c r="AM25" s="991">
        <v>46139</v>
      </c>
      <c r="AN25" s="991">
        <v>46140</v>
      </c>
      <c r="AO25" s="991">
        <v>46141</v>
      </c>
      <c r="AP25" s="991"/>
      <c r="AQ25" s="991"/>
      <c r="AR25" s="862"/>
      <c r="AS25" s="849" t="str">
        <f t="shared" si="27"/>
        <v>雙</v>
      </c>
      <c r="AT25" s="849" t="str">
        <f t="shared" si="28"/>
        <v>全</v>
      </c>
      <c r="AU25" s="849" t="str">
        <f t="shared" si="29"/>
        <v>150</v>
      </c>
      <c r="AV25" s="849">
        <f t="shared" si="30"/>
        <v>6.0319728000000001</v>
      </c>
    </row>
    <row r="26" spans="1:48">
      <c r="A26" s="845">
        <f t="shared" si="10"/>
        <v>46143</v>
      </c>
      <c r="B26" s="846" t="s">
        <v>1085</v>
      </c>
      <c r="C26" s="846" t="s">
        <v>2795</v>
      </c>
      <c r="D26" s="1254" t="s">
        <v>596</v>
      </c>
      <c r="E26" s="848" t="str">
        <f>IF(ISNA(VLOOKUP(C26,條件!$A$1:$G$1021,5,0)),"",(VLOOKUP(C26,條件!$A$1:$G$1021,5,0)))</f>
        <v>150/48/2SDr</v>
      </c>
      <c r="F26" s="849" t="str">
        <f>IF(ISNA(VLOOKUP(C26,條件!$A$1:$G$1021,6,0)),"",(VLOOKUP(C26,條件!$A$1:$G$1021,6,0)))</f>
        <v>FP82168R×2</v>
      </c>
      <c r="G26" s="1257">
        <f>IF(ISNA(VLOOKUP(C26,條件!$A$1:$G$1021,7,0)),"",(VLOOKUP(C26,條件!$A$1:$G$1021,7,0)))</f>
        <v>700</v>
      </c>
      <c r="H26" s="849" t="str">
        <f>IF(ISNA(VLOOKUP(C26,條件!$A$1:$K$1021,11,0)),"",(VLOOKUP(C26,條件!$A$1:$K$1021,11,0)))</f>
        <v>紫底白點</v>
      </c>
      <c r="I26" s="850">
        <f>IF(ISNA(VLOOKUP(C26,條件!$A$1:$L$1021,12,0)),"",(VLOOKUP(C26,條件!$A$1:$L$1021,12,0)))</f>
        <v>5.5</v>
      </c>
      <c r="J26" s="851">
        <v>42</v>
      </c>
      <c r="K26" s="851">
        <v>3</v>
      </c>
      <c r="L26" s="852">
        <v>9440</v>
      </c>
      <c r="M26" s="852">
        <v>8520</v>
      </c>
      <c r="N26" s="853">
        <v>2</v>
      </c>
      <c r="O26" s="851">
        <v>0</v>
      </c>
      <c r="P26" s="852">
        <v>8890</v>
      </c>
      <c r="Q26" s="852">
        <v>7690</v>
      </c>
      <c r="R26" s="853">
        <v>27</v>
      </c>
      <c r="S26" s="851">
        <v>4</v>
      </c>
      <c r="T26" s="852">
        <v>9170</v>
      </c>
      <c r="U26" s="852">
        <v>8610</v>
      </c>
      <c r="V26" s="853">
        <v>29</v>
      </c>
      <c r="W26" s="851">
        <v>8</v>
      </c>
      <c r="X26" s="852">
        <v>9170</v>
      </c>
      <c r="Y26" s="854">
        <v>8610</v>
      </c>
      <c r="Z26" s="855">
        <f>IF(ISNA(VLOOKUP(C26,條件!$A$1:$C$1021,3,0)),"",(VLOOKUP(C26,條件!$A$1:$C$1021,3,0)))</f>
        <v>5.8299595141700404</v>
      </c>
      <c r="AA26" s="855">
        <f t="shared" si="21"/>
        <v>33.333333333333336</v>
      </c>
      <c r="AB26" s="904">
        <f t="shared" si="22"/>
        <v>0.98763020833333337</v>
      </c>
      <c r="AC26" s="855">
        <f t="shared" si="23"/>
        <v>87.625</v>
      </c>
      <c r="AD26" s="855">
        <f t="shared" si="24"/>
        <v>4.166666666666667</v>
      </c>
      <c r="AE26" s="855">
        <f t="shared" si="25"/>
        <v>3.5416666666666665</v>
      </c>
      <c r="AF26" s="856" t="str">
        <f t="shared" si="26"/>
        <v>T</v>
      </c>
      <c r="AG26" s="856">
        <v>1</v>
      </c>
      <c r="AH26" s="916" t="s">
        <v>2878</v>
      </c>
      <c r="AI26" s="926" t="s">
        <v>2878</v>
      </c>
      <c r="AJ26" s="917" t="s">
        <v>2951</v>
      </c>
      <c r="AK26" s="917" t="s">
        <v>2950</v>
      </c>
      <c r="AL26" s="860">
        <v>55</v>
      </c>
      <c r="AM26" s="991">
        <v>46138</v>
      </c>
      <c r="AN26" s="991">
        <v>46140</v>
      </c>
      <c r="AO26" s="991">
        <v>46141</v>
      </c>
      <c r="AP26" s="991"/>
      <c r="AQ26" s="991"/>
      <c r="AR26" s="862"/>
      <c r="AS26" s="849" t="str">
        <f t="shared" si="27"/>
        <v>雙</v>
      </c>
      <c r="AT26" s="849" t="str">
        <f t="shared" si="28"/>
        <v>全</v>
      </c>
      <c r="AU26" s="849" t="str">
        <f t="shared" si="29"/>
        <v>150</v>
      </c>
      <c r="AV26" s="849">
        <f t="shared" si="30"/>
        <v>6.3594719999999993</v>
      </c>
    </row>
    <row r="27" spans="1:48">
      <c r="A27" s="845">
        <f t="shared" si="10"/>
        <v>46143</v>
      </c>
      <c r="B27" s="846" t="s">
        <v>1086</v>
      </c>
      <c r="C27" s="846" t="s">
        <v>2232</v>
      </c>
      <c r="D27" s="1254"/>
      <c r="E27" s="848" t="str">
        <f>IF(ISNA(VLOOKUP(C27,條件!$A$1:$G$1021,5,0)),"",(VLOOKUP(C27,條件!$A$1:$G$1021,5,0)))</f>
        <v>150/48/2SDr</v>
      </c>
      <c r="F27" s="849" t="str">
        <f>IF(ISNA(VLOOKUP(C27,條件!$A$1:$G$1021,6,0)),"",(VLOOKUP(C27,條件!$A$1:$G$1021,6,0)))</f>
        <v>FP82169R×2</v>
      </c>
      <c r="G27" s="1257">
        <f>IF(ISNA(VLOOKUP(C27,條件!$A$1:$G$1021,7,0)),"",(VLOOKUP(C27,條件!$A$1:$G$1021,7,0)))</f>
        <v>670</v>
      </c>
      <c r="H27" s="849" t="str">
        <f>IF(ISNA(VLOOKUP(C27,條件!$A$1:$K$1021,11,0)),"",(VLOOKUP(C27,條件!$A$1:$K$1021,11,0)))</f>
        <v>黃底紅點</v>
      </c>
      <c r="I27" s="850">
        <f>IF(ISNA(VLOOKUP(C27,條件!$A$1:$L$1021,12,0)),"",(VLOOKUP(C27,條件!$A$1:$L$1021,12,0)))</f>
        <v>5</v>
      </c>
      <c r="J27" s="851">
        <v>21</v>
      </c>
      <c r="K27" s="851">
        <v>0</v>
      </c>
      <c r="L27" s="852">
        <v>8890</v>
      </c>
      <c r="M27" s="852"/>
      <c r="N27" s="853">
        <v>12</v>
      </c>
      <c r="O27" s="851">
        <v>0</v>
      </c>
      <c r="P27" s="852">
        <v>7840</v>
      </c>
      <c r="Q27" s="852"/>
      <c r="R27" s="853">
        <v>50</v>
      </c>
      <c r="S27" s="851">
        <v>0</v>
      </c>
      <c r="T27" s="852">
        <v>9350</v>
      </c>
      <c r="U27" s="852"/>
      <c r="V27" s="853">
        <v>20</v>
      </c>
      <c r="W27" s="851">
        <v>0</v>
      </c>
      <c r="X27" s="852">
        <v>8150</v>
      </c>
      <c r="Y27" s="854"/>
      <c r="Z27" s="855">
        <f>IF(ISNA(VLOOKUP(C27,條件!$A$1:$C$1021,3,0)),"",(VLOOKUP(C27,條件!$A$1:$C$1021,3,0)))</f>
        <v>6.2882096069868991</v>
      </c>
      <c r="AA27" s="855">
        <f t="shared" si="21"/>
        <v>68.666666666666671</v>
      </c>
      <c r="AB27" s="904">
        <f t="shared" si="22"/>
        <v>1</v>
      </c>
      <c r="AC27" s="855">
        <f t="shared" si="23"/>
        <v>85.575000000000003</v>
      </c>
      <c r="AD27" s="855">
        <f t="shared" si="24"/>
        <v>8.5833333333333339</v>
      </c>
      <c r="AE27" s="855">
        <f t="shared" si="25"/>
        <v>8.5833333333333339</v>
      </c>
      <c r="AF27" s="856" t="str">
        <f t="shared" si="26"/>
        <v>T</v>
      </c>
      <c r="AG27" s="856">
        <v>2</v>
      </c>
      <c r="AH27" s="916" t="s">
        <v>2877</v>
      </c>
      <c r="AI27" s="926" t="s">
        <v>2947</v>
      </c>
      <c r="AJ27" s="917" t="s">
        <v>2949</v>
      </c>
      <c r="AK27" s="917" t="s">
        <v>922</v>
      </c>
      <c r="AL27" s="860">
        <v>48</v>
      </c>
      <c r="AM27" s="991">
        <v>46141</v>
      </c>
      <c r="AN27" s="991">
        <v>46142</v>
      </c>
      <c r="AO27" s="991"/>
      <c r="AP27" s="991"/>
      <c r="AQ27" s="991"/>
      <c r="AR27" s="862"/>
      <c r="AS27" s="849" t="str">
        <f t="shared" si="27"/>
        <v>雙</v>
      </c>
      <c r="AT27" s="849" t="str">
        <f t="shared" si="28"/>
        <v>半</v>
      </c>
      <c r="AU27" s="849" t="str">
        <f t="shared" si="29"/>
        <v>150</v>
      </c>
      <c r="AV27" s="849">
        <f t="shared" si="30"/>
        <v>2.9722593599999998</v>
      </c>
    </row>
    <row r="28" spans="1:48">
      <c r="A28" s="845">
        <f t="shared" si="10"/>
        <v>46143</v>
      </c>
      <c r="B28" s="846" t="s">
        <v>1086</v>
      </c>
      <c r="C28" s="846" t="s">
        <v>2235</v>
      </c>
      <c r="D28" s="1254"/>
      <c r="E28" s="848" t="str">
        <f>IF(ISNA(VLOOKUP(C28,條件!$A$1:$G$1021,5,0)),"",(VLOOKUP(C28,條件!$A$1:$G$1021,5,0)))</f>
        <v>150/48/2SDr</v>
      </c>
      <c r="F28" s="849" t="str">
        <f>IF(ISNA(VLOOKUP(C28,條件!$A$1:$G$1021,6,0)),"",(VLOOKUP(C28,條件!$A$1:$G$1021,6,0)))</f>
        <v>FP82169R×2</v>
      </c>
      <c r="G28" s="1257">
        <f>IF(ISNA(VLOOKUP(C28,條件!$A$1:$G$1021,7,0)),"",(VLOOKUP(C28,條件!$A$1:$G$1021,7,0)))</f>
        <v>670</v>
      </c>
      <c r="H28" s="849" t="str">
        <f>IF(ISNA(VLOOKUP(C28,條件!$A$1:$K$1021,11,0)),"",(VLOOKUP(C28,條件!$A$1:$K$1021,11,0)))</f>
        <v>紅底藍點</v>
      </c>
      <c r="I28" s="850">
        <f>IF(ISNA(VLOOKUP(C28,條件!$A$1:$L$1021,12,0)),"",(VLOOKUP(C28,條件!$A$1:$L$1021,12,0)))</f>
        <v>5</v>
      </c>
      <c r="J28" s="851">
        <v>20</v>
      </c>
      <c r="K28" s="851">
        <v>0</v>
      </c>
      <c r="L28" s="852"/>
      <c r="M28" s="852">
        <v>8244</v>
      </c>
      <c r="N28" s="853">
        <v>10</v>
      </c>
      <c r="O28" s="851">
        <v>0</v>
      </c>
      <c r="P28" s="852"/>
      <c r="Q28" s="852">
        <v>7870</v>
      </c>
      <c r="R28" s="853">
        <v>17</v>
      </c>
      <c r="S28" s="851">
        <v>0</v>
      </c>
      <c r="T28" s="852">
        <v>7500</v>
      </c>
      <c r="U28" s="852"/>
      <c r="V28" s="853">
        <v>39</v>
      </c>
      <c r="W28" s="851">
        <v>0</v>
      </c>
      <c r="X28" s="852"/>
      <c r="Y28" s="854">
        <v>8150</v>
      </c>
      <c r="Z28" s="855">
        <f>IF(ISNA(VLOOKUP(C28,條件!$A$1:$C$1021,3,0)),"",(VLOOKUP(C28,條件!$A$1:$C$1021,3,0)))</f>
        <v>6.1802575107296134</v>
      </c>
      <c r="AA28" s="855">
        <f t="shared" si="21"/>
        <v>57.333333333333336</v>
      </c>
      <c r="AB28" s="904">
        <f t="shared" si="22"/>
        <v>1</v>
      </c>
      <c r="AC28" s="855">
        <f t="shared" si="23"/>
        <v>79.41</v>
      </c>
      <c r="AD28" s="855">
        <f t="shared" si="24"/>
        <v>7.166666666666667</v>
      </c>
      <c r="AE28" s="855">
        <f t="shared" si="25"/>
        <v>7.166666666666667</v>
      </c>
      <c r="AF28" s="856" t="str">
        <f t="shared" si="26"/>
        <v>T</v>
      </c>
      <c r="AG28" s="856">
        <v>2</v>
      </c>
      <c r="AH28" s="916" t="s">
        <v>2877</v>
      </c>
      <c r="AI28" s="926" t="s">
        <v>2947</v>
      </c>
      <c r="AJ28" s="917" t="s">
        <v>2949</v>
      </c>
      <c r="AK28" s="917" t="s">
        <v>922</v>
      </c>
      <c r="AL28" s="860">
        <v>48</v>
      </c>
      <c r="AM28" s="991">
        <v>46141</v>
      </c>
      <c r="AN28" s="991">
        <v>46142</v>
      </c>
      <c r="AO28" s="991"/>
      <c r="AP28" s="991"/>
      <c r="AQ28" s="991"/>
      <c r="AR28" s="862"/>
      <c r="AS28" s="849" t="str">
        <f t="shared" si="27"/>
        <v>雙</v>
      </c>
      <c r="AT28" s="849" t="str">
        <f t="shared" si="28"/>
        <v>半</v>
      </c>
      <c r="AU28" s="849" t="str">
        <f t="shared" si="29"/>
        <v>150</v>
      </c>
      <c r="AV28" s="849">
        <f t="shared" si="30"/>
        <v>2.7581316480000004</v>
      </c>
    </row>
    <row r="29" spans="1:48">
      <c r="A29" s="845">
        <f t="shared" si="10"/>
        <v>46143</v>
      </c>
      <c r="B29" s="846" t="s">
        <v>1087</v>
      </c>
      <c r="C29" s="846" t="s">
        <v>2796</v>
      </c>
      <c r="D29" s="1254"/>
      <c r="E29" s="848" t="str">
        <f>IF(ISNA(VLOOKUP(C29,條件!$A$1:$G$1021,5,0)),"",(VLOOKUP(C29,條件!$A$1:$G$1021,5,0)))</f>
        <v>150/48/2SR6</v>
      </c>
      <c r="F29" s="849" t="str">
        <f>IF(ISNA(VLOOKUP(C29,條件!$A$1:$G$1021,6,0)),"",(VLOOKUP(C29,條件!$A$1:$G$1021,6,0)))</f>
        <v>FP82658×2</v>
      </c>
      <c r="G29" s="1257">
        <f>IF(ISNA(VLOOKUP(C29,條件!$A$1:$G$1021,7,0)),"",(VLOOKUP(C29,條件!$A$1:$G$1021,7,0)))</f>
        <v>600</v>
      </c>
      <c r="H29" s="849" t="str">
        <f>IF(ISNA(VLOOKUP(C29,條件!$A$1:$K$1021,11,0)),"",(VLOOKUP(C29,條件!$A$1:$K$1021,11,0)))</f>
        <v>黃底黑點</v>
      </c>
      <c r="I29" s="850">
        <f>IF(ISNA(VLOOKUP(C29,條件!$A$1:$L$1021,12,0)),"",(VLOOKUP(C29,條件!$A$1:$L$1021,12,0)))</f>
        <v>5.5</v>
      </c>
      <c r="J29" s="851">
        <v>28</v>
      </c>
      <c r="K29" s="851">
        <v>0</v>
      </c>
      <c r="L29" s="852"/>
      <c r="M29" s="852">
        <v>6480</v>
      </c>
      <c r="N29" s="853">
        <v>31</v>
      </c>
      <c r="O29" s="851">
        <v>2</v>
      </c>
      <c r="P29" s="852" t="s">
        <v>2887</v>
      </c>
      <c r="Q29" s="852">
        <v>8150</v>
      </c>
      <c r="R29" s="853">
        <v>16</v>
      </c>
      <c r="S29" s="851">
        <v>0</v>
      </c>
      <c r="T29" s="852" t="s">
        <v>2887</v>
      </c>
      <c r="U29" s="852">
        <v>7870</v>
      </c>
      <c r="V29" s="853">
        <v>37</v>
      </c>
      <c r="W29" s="851">
        <v>5</v>
      </c>
      <c r="X29" s="852" t="s">
        <v>2887</v>
      </c>
      <c r="Y29" s="854">
        <v>7690</v>
      </c>
      <c r="Z29" s="855">
        <f>IF(ISNA(VLOOKUP(C29,條件!$A$1:$C$1021,3,0)),"",(VLOOKUP(C29,條件!$A$1:$C$1021,3,0)))</f>
        <v>4.9655172413793105</v>
      </c>
      <c r="AA29" s="855">
        <f t="shared" si="21"/>
        <v>74.666666666666671</v>
      </c>
      <c r="AB29" s="904">
        <f t="shared" si="22"/>
        <v>0.99322248931623935</v>
      </c>
      <c r="AC29" s="855">
        <f t="shared" si="23"/>
        <v>75.474999999999994</v>
      </c>
      <c r="AD29" s="855">
        <f t="shared" si="24"/>
        <v>9.3333333333333339</v>
      </c>
      <c r="AE29" s="855">
        <f t="shared" si="25"/>
        <v>8.75</v>
      </c>
      <c r="AF29" s="856" t="str">
        <f t="shared" si="26"/>
        <v>T</v>
      </c>
      <c r="AG29" s="856">
        <v>2</v>
      </c>
      <c r="AH29" s="916" t="s">
        <v>2878</v>
      </c>
      <c r="AI29" s="926" t="s">
        <v>2878</v>
      </c>
      <c r="AJ29" s="917" t="s">
        <v>2951</v>
      </c>
      <c r="AK29" s="917" t="s">
        <v>2950</v>
      </c>
      <c r="AL29" s="860">
        <v>56</v>
      </c>
      <c r="AM29" s="991">
        <v>46116</v>
      </c>
      <c r="AN29" s="991">
        <v>46117</v>
      </c>
      <c r="AO29" s="991"/>
      <c r="AP29" s="991"/>
      <c r="AQ29" s="991"/>
      <c r="AR29" s="862"/>
      <c r="AS29" s="849" t="str">
        <f t="shared" si="27"/>
        <v>雙</v>
      </c>
      <c r="AT29" s="849" t="str">
        <f t="shared" si="28"/>
        <v>半</v>
      </c>
      <c r="AU29" s="849" t="str">
        <f t="shared" si="29"/>
        <v>150</v>
      </c>
      <c r="AV29" s="849">
        <f t="shared" si="30"/>
        <v>2.3475743999999996</v>
      </c>
    </row>
    <row r="30" spans="1:48">
      <c r="A30" s="845">
        <f t="shared" si="10"/>
        <v>46143</v>
      </c>
      <c r="B30" s="846" t="s">
        <v>1607</v>
      </c>
      <c r="C30" s="846" t="s">
        <v>2797</v>
      </c>
      <c r="D30" s="1254" t="s">
        <v>596</v>
      </c>
      <c r="E30" s="848" t="str">
        <f>IF(ISNA(VLOOKUP(C30,條件!$A$1:$G$1021,5,0)),"",(VLOOKUP(C30,條件!$A$1:$G$1021,5,0)))</f>
        <v>225/72/2SDr</v>
      </c>
      <c r="F30" s="849" t="str">
        <f>IF(ISNA(VLOOKUP(C30,條件!$A$1:$G$1021,6,0)),"",(VLOOKUP(C30,條件!$A$1:$G$1021,6,0)))</f>
        <v>FP83024R×2</v>
      </c>
      <c r="G30" s="1257">
        <f>IF(ISNA(VLOOKUP(C30,條件!$A$1:$G$1021,7,0)),"",(VLOOKUP(C30,條件!$A$1:$G$1021,7,0)))</f>
        <v>550</v>
      </c>
      <c r="H30" s="849" t="str">
        <f>IF(ISNA(VLOOKUP(C30,條件!$A$1:$K$1021,11,0)),"",(VLOOKUP(C30,條件!$A$1:$K$1021,11,0)))</f>
        <v>灰色</v>
      </c>
      <c r="I30" s="850">
        <f>IF(ISNA(VLOOKUP(C30,條件!$A$1:$L$1021,12,0)),"",(VLOOKUP(C30,條件!$A$1:$L$1021,12,0)))</f>
        <v>5.5</v>
      </c>
      <c r="J30" s="851">
        <v>17</v>
      </c>
      <c r="K30" s="851">
        <v>4</v>
      </c>
      <c r="L30" s="852">
        <v>6940</v>
      </c>
      <c r="M30" s="852"/>
      <c r="N30" s="853">
        <v>8</v>
      </c>
      <c r="O30" s="851">
        <v>0</v>
      </c>
      <c r="P30" s="852">
        <v>6740</v>
      </c>
      <c r="Q30" s="852"/>
      <c r="R30" s="853">
        <v>16</v>
      </c>
      <c r="S30" s="851">
        <v>0</v>
      </c>
      <c r="T30" s="852">
        <v>7310</v>
      </c>
      <c r="U30" s="852"/>
      <c r="V30" s="853">
        <v>11</v>
      </c>
      <c r="W30" s="851">
        <v>0</v>
      </c>
      <c r="X30" s="852">
        <v>7410</v>
      </c>
      <c r="Y30" s="854"/>
      <c r="Z30" s="855">
        <f>IF(ISNA(VLOOKUP(C30,條件!$A$1:$C$1021,3,0)),"",(VLOOKUP(C30,條件!$A$1:$C$1021,3,0)))</f>
        <v>6.6055045871559637</v>
      </c>
      <c r="AA30" s="855">
        <f t="shared" si="21"/>
        <v>34.666666666666664</v>
      </c>
      <c r="AB30" s="904">
        <f t="shared" si="22"/>
        <v>0.99708867521367517</v>
      </c>
      <c r="AC30" s="855">
        <f t="shared" si="23"/>
        <v>71</v>
      </c>
      <c r="AD30" s="855">
        <f t="shared" si="24"/>
        <v>4.333333333333333</v>
      </c>
      <c r="AE30" s="855">
        <f t="shared" si="25"/>
        <v>4</v>
      </c>
      <c r="AF30" s="856" t="str">
        <f t="shared" si="26"/>
        <v>T</v>
      </c>
      <c r="AG30" s="856">
        <v>2</v>
      </c>
      <c r="AH30" s="916" t="s">
        <v>2877</v>
      </c>
      <c r="AI30" s="926" t="s">
        <v>2947</v>
      </c>
      <c r="AJ30" s="917" t="s">
        <v>2949</v>
      </c>
      <c r="AK30" s="917" t="s">
        <v>922</v>
      </c>
      <c r="AL30" s="860">
        <v>53</v>
      </c>
      <c r="AM30" s="991">
        <v>46125</v>
      </c>
      <c r="AN30" s="991">
        <v>46126</v>
      </c>
      <c r="AO30" s="991">
        <v>46127</v>
      </c>
      <c r="AP30" s="991"/>
      <c r="AQ30" s="991"/>
      <c r="AR30" s="862"/>
      <c r="AS30" s="849" t="str">
        <f t="shared" si="27"/>
        <v>雙</v>
      </c>
      <c r="AT30" s="849" t="str">
        <f t="shared" si="28"/>
        <v>半</v>
      </c>
      <c r="AU30" s="849" t="str">
        <f t="shared" si="29"/>
        <v>225</v>
      </c>
      <c r="AV30" s="849">
        <f t="shared" si="30"/>
        <v>3.0365279999999997</v>
      </c>
    </row>
    <row r="31" spans="1:48">
      <c r="A31" s="845">
        <f t="shared" si="10"/>
        <v>46143</v>
      </c>
      <c r="B31" s="846" t="s">
        <v>1607</v>
      </c>
      <c r="C31" s="846" t="s">
        <v>2798</v>
      </c>
      <c r="D31" s="1254" t="s">
        <v>596</v>
      </c>
      <c r="E31" s="848" t="str">
        <f>IF(ISNA(VLOOKUP(C31,條件!$A$1:$G$1021,5,0)),"",(VLOOKUP(C31,條件!$A$1:$G$1021,5,0)))</f>
        <v>150/48/2SDr</v>
      </c>
      <c r="F31" s="849" t="str">
        <f>IF(ISNA(VLOOKUP(C31,條件!$A$1:$G$1021,6,0)),"",(VLOOKUP(C31,條件!$A$1:$G$1021,6,0)))</f>
        <v>FP82170R×2</v>
      </c>
      <c r="G31" s="1257">
        <f>IF(ISNA(VLOOKUP(C31,條件!$A$1:$G$1021,7,0)),"",(VLOOKUP(C31,條件!$A$1:$G$1021,7,0)))</f>
        <v>700</v>
      </c>
      <c r="H31" s="849" t="str">
        <f>IF(ISNA(VLOOKUP(C31,條件!$A$1:$K$1021,11,0)),"",(VLOOKUP(C31,條件!$A$1:$K$1021,11,0)))</f>
        <v>粉紅</v>
      </c>
      <c r="I31" s="850">
        <f>IF(ISNA(VLOOKUP(C31,條件!$A$1:$L$1021,12,0)),"",(VLOOKUP(C31,條件!$A$1:$L$1021,12,0)))</f>
        <v>5.5</v>
      </c>
      <c r="J31" s="851">
        <v>10</v>
      </c>
      <c r="K31" s="851">
        <v>0</v>
      </c>
      <c r="L31" s="852"/>
      <c r="M31" s="852">
        <v>9070</v>
      </c>
      <c r="N31" s="853">
        <v>9</v>
      </c>
      <c r="O31" s="851">
        <v>0</v>
      </c>
      <c r="P31" s="852"/>
      <c r="Q31" s="852">
        <v>8500</v>
      </c>
      <c r="R31" s="853">
        <v>18</v>
      </c>
      <c r="S31" s="851">
        <v>0</v>
      </c>
      <c r="T31" s="852">
        <v>9260</v>
      </c>
      <c r="U31" s="852"/>
      <c r="V31" s="853">
        <v>29</v>
      </c>
      <c r="W31" s="851">
        <v>0</v>
      </c>
      <c r="X31" s="852"/>
      <c r="Y31" s="854">
        <v>9630</v>
      </c>
      <c r="Z31" s="855">
        <f>IF(ISNA(VLOOKUP(C31,條件!$A$1:$C$1021,3,0)),"",(VLOOKUP(C31,條件!$A$1:$C$1021,3,0)))</f>
        <v>5.8775510204081636</v>
      </c>
      <c r="AA31" s="855">
        <f t="shared" si="21"/>
        <v>44</v>
      </c>
      <c r="AB31" s="904">
        <f t="shared" si="22"/>
        <v>1</v>
      </c>
      <c r="AC31" s="855">
        <f t="shared" si="23"/>
        <v>91.15</v>
      </c>
      <c r="AD31" s="855">
        <f t="shared" si="24"/>
        <v>5.5</v>
      </c>
      <c r="AE31" s="855">
        <f t="shared" si="25"/>
        <v>5.5</v>
      </c>
      <c r="AF31" s="856" t="str">
        <f t="shared" si="26"/>
        <v>T</v>
      </c>
      <c r="AG31" s="856">
        <v>2</v>
      </c>
      <c r="AH31" s="916" t="s">
        <v>2877</v>
      </c>
      <c r="AI31" s="926" t="s">
        <v>2947</v>
      </c>
      <c r="AJ31" s="917" t="s">
        <v>2949</v>
      </c>
      <c r="AK31" s="917" t="s">
        <v>922</v>
      </c>
      <c r="AL31" s="860">
        <v>56</v>
      </c>
      <c r="AM31" s="991">
        <v>46139</v>
      </c>
      <c r="AN31" s="991">
        <v>46140</v>
      </c>
      <c r="AO31" s="991"/>
      <c r="AP31" s="991"/>
      <c r="AQ31" s="991"/>
      <c r="AR31" s="862"/>
      <c r="AS31" s="849" t="str">
        <f t="shared" si="27"/>
        <v>雙</v>
      </c>
      <c r="AT31" s="849" t="str">
        <f t="shared" si="28"/>
        <v>半</v>
      </c>
      <c r="AU31" s="849" t="str">
        <f t="shared" si="29"/>
        <v>150</v>
      </c>
      <c r="AV31" s="849">
        <f t="shared" si="30"/>
        <v>3.3076511999999996</v>
      </c>
    </row>
    <row r="32" spans="1:48">
      <c r="A32" s="845">
        <f t="shared" si="10"/>
        <v>46143</v>
      </c>
      <c r="B32" s="846" t="s">
        <v>1608</v>
      </c>
      <c r="C32" s="846" t="s">
        <v>2799</v>
      </c>
      <c r="D32" s="1254" t="s">
        <v>596</v>
      </c>
      <c r="E32" s="848" t="str">
        <f>IF(ISNA(VLOOKUP(C32,條件!$A$1:$G$1021,5,0)),"",(VLOOKUP(C32,條件!$A$1:$G$1021,5,0)))</f>
        <v>150/48/2SDr</v>
      </c>
      <c r="F32" s="849" t="str">
        <f>IF(ISNA(VLOOKUP(C32,條件!$A$1:$G$1021,6,0)),"",(VLOOKUP(C32,條件!$A$1:$G$1021,6,0)))</f>
        <v>FP82170R×2</v>
      </c>
      <c r="G32" s="1257">
        <f>IF(ISNA(VLOOKUP(C32,條件!$A$1:$G$1021,7,0)),"",(VLOOKUP(C32,條件!$A$1:$G$1021,7,0)))</f>
        <v>700</v>
      </c>
      <c r="H32" s="849" t="str">
        <f>IF(ISNA(VLOOKUP(C32,條件!$A$1:$K$1021,11,0)),"",(VLOOKUP(C32,條件!$A$1:$K$1021,11,0)))</f>
        <v>黃黑條紋</v>
      </c>
      <c r="I32" s="850">
        <f>IF(ISNA(VLOOKUP(C32,條件!$A$1:$L$1021,12,0)),"",(VLOOKUP(C32,條件!$A$1:$L$1021,12,0)))</f>
        <v>5.5</v>
      </c>
      <c r="J32" s="851">
        <v>40</v>
      </c>
      <c r="K32" s="851">
        <v>0</v>
      </c>
      <c r="L32" s="852">
        <v>6110</v>
      </c>
      <c r="M32" s="852">
        <v>9170</v>
      </c>
      <c r="N32" s="853">
        <v>41</v>
      </c>
      <c r="O32" s="851">
        <v>10</v>
      </c>
      <c r="P32" s="852">
        <v>9350</v>
      </c>
      <c r="Q32" s="852">
        <v>8060</v>
      </c>
      <c r="R32" s="853">
        <v>29</v>
      </c>
      <c r="S32" s="851">
        <v>6</v>
      </c>
      <c r="T32" s="852">
        <v>8320</v>
      </c>
      <c r="U32" s="852">
        <v>9350</v>
      </c>
      <c r="V32" s="853">
        <v>45</v>
      </c>
      <c r="W32" s="851">
        <v>19</v>
      </c>
      <c r="X32" s="852">
        <v>7590</v>
      </c>
      <c r="Y32" s="854">
        <v>9260</v>
      </c>
      <c r="Z32" s="855">
        <f>IF(ISNA(VLOOKUP(C32,條件!$A$1:$C$1021,3,0)),"",(VLOOKUP(C32,條件!$A$1:$C$1021,3,0)))</f>
        <v>5.8299595141700404</v>
      </c>
      <c r="AA32" s="855">
        <f t="shared" si="21"/>
        <v>51.666666666666664</v>
      </c>
      <c r="AB32" s="904">
        <f t="shared" si="22"/>
        <v>0.97113715277777779</v>
      </c>
      <c r="AC32" s="855">
        <f t="shared" si="23"/>
        <v>84.012500000000003</v>
      </c>
      <c r="AD32" s="855">
        <f t="shared" si="24"/>
        <v>6.458333333333333</v>
      </c>
      <c r="AE32" s="855">
        <f t="shared" si="25"/>
        <v>5</v>
      </c>
      <c r="AF32" s="856" t="str">
        <f t="shared" si="26"/>
        <v>T</v>
      </c>
      <c r="AG32" s="856">
        <v>1</v>
      </c>
      <c r="AH32" s="916" t="s">
        <v>2878</v>
      </c>
      <c r="AI32" s="926" t="s">
        <v>2878</v>
      </c>
      <c r="AJ32" s="917" t="s">
        <v>2951</v>
      </c>
      <c r="AK32" s="917" t="s">
        <v>2950</v>
      </c>
      <c r="AL32" s="860">
        <v>56</v>
      </c>
      <c r="AM32" s="991">
        <v>46139</v>
      </c>
      <c r="AN32" s="991">
        <v>46140</v>
      </c>
      <c r="AO32" s="991">
        <v>46141</v>
      </c>
      <c r="AP32" s="991"/>
      <c r="AQ32" s="991"/>
      <c r="AR32" s="862"/>
      <c r="AS32" s="849" t="str">
        <f t="shared" si="27"/>
        <v>雙</v>
      </c>
      <c r="AT32" s="849" t="str">
        <f t="shared" si="28"/>
        <v>全</v>
      </c>
      <c r="AU32" s="849" t="str">
        <f t="shared" si="29"/>
        <v>150</v>
      </c>
      <c r="AV32" s="849">
        <f t="shared" si="30"/>
        <v>6.0972911999999999</v>
      </c>
    </row>
    <row r="33" spans="1:48">
      <c r="A33" s="845">
        <f t="shared" si="10"/>
        <v>46143</v>
      </c>
      <c r="B33" s="846" t="s">
        <v>1986</v>
      </c>
      <c r="C33" s="887" t="s">
        <v>114</v>
      </c>
      <c r="D33" s="1254"/>
      <c r="E33" s="848" t="str">
        <f>IF(ISNA(VLOOKUP(C33,條件!$A$1:$G$1021,5,0)),"",(VLOOKUP(C33,條件!$A$1:$G$1021,5,0)))</f>
        <v/>
      </c>
      <c r="F33" s="849" t="str">
        <f>IF(ISNA(VLOOKUP(C33,條件!$A$1:$G$1021,6,0)),"",(VLOOKUP(C33,條件!$A$1:$G$1021,6,0)))</f>
        <v/>
      </c>
      <c r="G33" s="1257" t="str">
        <f>IF(ISNA(VLOOKUP(C33,條件!$A$1:$G$1021,7,0)),"",(VLOOKUP(C33,條件!$A$1:$G$1021,7,0)))</f>
        <v/>
      </c>
      <c r="H33" s="849" t="str">
        <f>IF(ISNA(VLOOKUP(C33,條件!$A$1:$K$1021,11,0)),"",(VLOOKUP(C33,條件!$A$1:$K$1021,11,0)))</f>
        <v/>
      </c>
      <c r="I33" s="850" t="str">
        <f>IF(ISNA(VLOOKUP(C33,條件!$A$1:$L$1021,12,0)),"",(VLOOKUP(C33,條件!$A$1:$L$1021,12,0)))</f>
        <v/>
      </c>
      <c r="J33" s="851"/>
      <c r="K33" s="851"/>
      <c r="L33" s="852" t="s">
        <v>114</v>
      </c>
      <c r="M33" s="852"/>
      <c r="N33" s="853"/>
      <c r="O33" s="851"/>
      <c r="P33" s="852" t="s">
        <v>114</v>
      </c>
      <c r="Q33" s="852"/>
      <c r="R33" s="853"/>
      <c r="S33" s="851"/>
      <c r="T33" s="852" t="s">
        <v>114</v>
      </c>
      <c r="U33" s="852"/>
      <c r="V33" s="853"/>
      <c r="W33" s="851"/>
      <c r="X33" s="852" t="s">
        <v>114</v>
      </c>
      <c r="Y33" s="854"/>
      <c r="Z33" s="885" t="str">
        <f>IF(ISNA(VLOOKUP(C33,條件!$A$1:$C$1021,3,0)),"",(VLOOKUP(C33,條件!$A$1:$C$1021,3,0)))</f>
        <v/>
      </c>
      <c r="AA33" s="885" t="str">
        <f t="shared" ref="AA33" si="31">IF(P33="了機","了機",IF(J33="","",IF(ISERROR(SUM(J33,N33,R33,V33)*12/AG33/3),"",(SUM(J33,N33,R33,V33)*12/AG33/3))))</f>
        <v/>
      </c>
      <c r="AB33" s="905" t="str">
        <f t="shared" ref="AB33" si="32">IF(K33="","",IF(ISERROR(1-((SUM(K33,O33,S33,W33)/((AG33*12)-(AG33*0.44)))/Z33)),"",(1-((SUM(K33,O33,S33,W33)/((AG33*12)-(AG33*0.44)))/Z33))))</f>
        <v/>
      </c>
      <c r="AC33" s="885"/>
      <c r="AD33" s="885" t="str">
        <f t="shared" ref="AD33" si="33">IF(ISERROR(AA33/8),"",(AA33/8))</f>
        <v/>
      </c>
      <c r="AE33" s="885" t="str">
        <f t="shared" ref="AE33" si="34">IF(P33="了機","",IF(J33="","",IF(ISERROR((SUM(J33,N33,R33,V33)-SUM(K33,O33,S33,W33))/24),"",((SUM(J33,N33,R33,V33)-SUM(K33,O33,S33,W33))/24))))</f>
        <v/>
      </c>
      <c r="AF33" s="886" t="str">
        <f t="shared" ref="AF33" si="35">LEFT(B33,1)</f>
        <v>S</v>
      </c>
      <c r="AG33" s="886">
        <v>12</v>
      </c>
      <c r="AH33" s="916" t="s">
        <v>2875</v>
      </c>
      <c r="AI33" s="926" t="s">
        <v>2875</v>
      </c>
      <c r="AJ33" s="926" t="s">
        <v>2945</v>
      </c>
      <c r="AK33" s="926" t="s">
        <v>950</v>
      </c>
      <c r="AL33" s="860"/>
      <c r="AM33" s="991"/>
      <c r="AN33" s="991"/>
      <c r="AO33" s="991"/>
      <c r="AP33" s="991"/>
      <c r="AQ33" s="991"/>
      <c r="AR33" s="862"/>
      <c r="AS33" s="849" t="str">
        <f t="shared" ref="AS33" si="36">IF(TEXT(RIGHT(F33,2),) = "×2","雙","單")</f>
        <v>單</v>
      </c>
      <c r="AT33" s="849" t="str">
        <f t="shared" ref="AT33" si="37">IF(OR(AF33="J", AF33="T", AF33="M"), IF(AG33=1, "全", "半"),
   IF(AF33="A", IF(AG33=0.5, IF(AS33="雙", "全", ""),
                 IF(AG33=1, IF(AS33="雙", "半", "全"),
                    IF(AG33=2, "半", "")
                   )
                ),
   IF(AF33="S", TEXT(AG33 &amp; "sec", "text"), "")
))</f>
        <v>12sec</v>
      </c>
      <c r="AU33" s="849" t="str">
        <f t="shared" ref="AU33" si="38">IF(MID(E33,3,1)="/",LEFT(E33,2),LEFT(E33,3))</f>
        <v/>
      </c>
      <c r="AV33" s="849" t="str">
        <f t="shared" ref="AV33" si="39">IF(ISERROR((IF(AF33="S",AG33*AU33*G33*AC33/18*0.03456/100/1000,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f>
        <v/>
      </c>
    </row>
    <row r="34" spans="1:48">
      <c r="A34" s="845">
        <f t="shared" si="10"/>
        <v>46143</v>
      </c>
      <c r="B34" s="846" t="s">
        <v>1698</v>
      </c>
      <c r="C34" s="846" t="s">
        <v>1697</v>
      </c>
      <c r="D34" s="1254"/>
      <c r="E34" s="848" t="str">
        <f>IF(ISNA(VLOOKUP(C34,條件!$A$1:$G$1021,5,0)),"",(VLOOKUP(C34,條件!$A$1:$G$1021,5,0)))</f>
        <v/>
      </c>
      <c r="F34" s="849" t="str">
        <f>IF(ISNA(VLOOKUP(C34,條件!$A$1:$G$1021,6,0)),"",(VLOOKUP(C34,條件!$A$1:$G$1021,6,0)))</f>
        <v/>
      </c>
      <c r="G34" s="1257" t="str">
        <f>IF(ISNA(VLOOKUP(C34,條件!$A$1:$G$1021,7,0)),"",(VLOOKUP(C34,條件!$A$1:$G$1021,7,0)))</f>
        <v/>
      </c>
      <c r="H34" s="849" t="str">
        <f>IF(ISNA(VLOOKUP(C34,條件!$A$1:$K$1021,11,0)),"",(VLOOKUP(C34,條件!$A$1:$K$1021,11,0)))</f>
        <v/>
      </c>
      <c r="I34" s="850" t="str">
        <f>IF(ISNA(VLOOKUP(C34,條件!$A$1:$L$1021,12,0)),"",(VLOOKUP(C34,條件!$A$1:$L$1021,12,0)))</f>
        <v/>
      </c>
      <c r="J34" s="851"/>
      <c r="K34" s="851"/>
      <c r="L34" s="852" t="s">
        <v>1788</v>
      </c>
      <c r="M34" s="852"/>
      <c r="N34" s="853"/>
      <c r="O34" s="851"/>
      <c r="P34" s="852" t="s">
        <v>1697</v>
      </c>
      <c r="Q34" s="852"/>
      <c r="R34" s="853"/>
      <c r="S34" s="851"/>
      <c r="T34" s="852" t="s">
        <v>1697</v>
      </c>
      <c r="U34" s="852"/>
      <c r="V34" s="853"/>
      <c r="W34" s="851"/>
      <c r="X34" s="852" t="s">
        <v>1697</v>
      </c>
      <c r="Y34" s="854"/>
      <c r="Z34" s="885" t="str">
        <f>IF(ISNA(VLOOKUP(C34,條件!$A$1:$C$1021,3,0)),"",(VLOOKUP(C34,條件!$A$1:$C$1021,3,0)))</f>
        <v/>
      </c>
      <c r="AA34" s="885" t="str">
        <f t="shared" ref="AA34" si="40">IF(P34="了機","了機",IF(J34="","",IF(ISERROR(SUM(J34,N34,R34,V34)*12/AG34/3),"",(SUM(J34,N34,R34,V34)*12/AG34/3))))</f>
        <v/>
      </c>
      <c r="AB34" s="905" t="str">
        <f t="shared" ref="AB34" si="41">IF(K34="","",IF(ISERROR(1-((SUM(K34,O34,S34,W34)/((AG34*12)-(AG34*0.44)))/Z34)),"",(1-((SUM(K34,O34,S34,W34)/((AG34*12)-(AG34*0.44)))/Z34))))</f>
        <v/>
      </c>
      <c r="AC34" s="885"/>
      <c r="AD34" s="885" t="str">
        <f t="shared" si="24"/>
        <v/>
      </c>
      <c r="AE34" s="885" t="str">
        <f t="shared" ref="AE34" si="42">IF(P34="了機","",IF(J34="","",IF(ISERROR((SUM(J34,N34,R34,V34)-SUM(K34,O34,S34,W34))/24),"",((SUM(J34,N34,R34,V34)-SUM(K34,O34,S34,W34))/24))))</f>
        <v/>
      </c>
      <c r="AF34" s="886" t="str">
        <f t="shared" si="26"/>
        <v>S</v>
      </c>
      <c r="AG34" s="886">
        <v>5</v>
      </c>
      <c r="AH34" s="916" t="s">
        <v>2875</v>
      </c>
      <c r="AI34" s="926" t="s">
        <v>2875</v>
      </c>
      <c r="AJ34" s="917" t="s">
        <v>2945</v>
      </c>
      <c r="AK34" s="917" t="s">
        <v>950</v>
      </c>
      <c r="AL34" s="860"/>
      <c r="AM34" s="991"/>
      <c r="AN34" s="991"/>
      <c r="AO34" s="991"/>
      <c r="AP34" s="991"/>
      <c r="AQ34" s="991"/>
      <c r="AR34" s="862"/>
      <c r="AS34" s="849" t="str">
        <f t="shared" si="27"/>
        <v>單</v>
      </c>
      <c r="AT34" s="849" t="str">
        <f t="shared" si="28"/>
        <v>5sec</v>
      </c>
      <c r="AU34" s="849" t="str">
        <f t="shared" si="29"/>
        <v/>
      </c>
      <c r="AV34" s="849" t="str">
        <f t="shared" si="30"/>
        <v/>
      </c>
    </row>
    <row r="35" spans="1:48">
      <c r="A35" s="845">
        <f t="shared" si="10"/>
        <v>46143</v>
      </c>
      <c r="B35" s="846" t="s">
        <v>240</v>
      </c>
      <c r="C35" s="887" t="s">
        <v>2800</v>
      </c>
      <c r="D35" s="1254"/>
      <c r="E35" s="848" t="str">
        <f>IF(ISNA(VLOOKUP(C35,條件!$A$1:$G$1021,5,0)),"",(VLOOKUP(C35,條件!$A$1:$G$1021,5,0)))</f>
        <v/>
      </c>
      <c r="F35" s="849" t="str">
        <f>IF(ISNA(VLOOKUP(C35,條件!$A$1:$G$1021,6,0)),"",(VLOOKUP(C35,條件!$A$1:$G$1021,6,0)))</f>
        <v/>
      </c>
      <c r="G35" s="1257" t="str">
        <f>IF(ISNA(VLOOKUP(C35,條件!$A$1:$G$1021,7,0)),"",(VLOOKUP(C35,條件!$A$1:$G$1021,7,0)))</f>
        <v/>
      </c>
      <c r="H35" s="849" t="str">
        <f>IF(ISNA(VLOOKUP(C35,條件!$A$1:$K$1021,11,0)),"",(VLOOKUP(C35,條件!$A$1:$K$1021,11,0)))</f>
        <v/>
      </c>
      <c r="I35" s="850" t="str">
        <f>IF(ISNA(VLOOKUP(C35,條件!$A$1:$L$1021,12,0)),"",(VLOOKUP(C35,條件!$A$1:$L$1021,12,0)))</f>
        <v/>
      </c>
      <c r="J35" s="851"/>
      <c r="K35" s="851"/>
      <c r="L35" s="852" t="s">
        <v>114</v>
      </c>
      <c r="M35" s="852"/>
      <c r="N35" s="853"/>
      <c r="O35" s="851"/>
      <c r="P35" s="852" t="s">
        <v>114</v>
      </c>
      <c r="Q35" s="852"/>
      <c r="R35" s="853"/>
      <c r="S35" s="851"/>
      <c r="T35" s="852" t="s">
        <v>114</v>
      </c>
      <c r="U35" s="852"/>
      <c r="V35" s="853"/>
      <c r="W35" s="851"/>
      <c r="X35" s="852" t="s">
        <v>114</v>
      </c>
      <c r="Y35" s="854"/>
      <c r="Z35" s="855" t="str">
        <f>IF(ISNA(VLOOKUP(C35,條件!$A$1:$C$1021,3,0)),"",(VLOOKUP(C35,條件!$A$1:$C$1021,3,0)))</f>
        <v/>
      </c>
      <c r="AA35" s="855" t="str">
        <f t="shared" ref="AA35:AA73" si="43">IF(OR(L35="改紡", L35="檢修", L35="了機", L35="清車", L35="FINAL", L35="停機"), L35,
   IF(AND(C35&lt;&gt;"", J35&lt;&gt;""),
      IFERROR(SUM(J35, N35, R35, V35)/3 * AG35, ""),
   "")
)</f>
        <v>停機</v>
      </c>
      <c r="AB35" s="904" t="str">
        <f t="shared" ref="AB35:AB73" si="44">IF(K35="","",IF(ISERROR(1-(SUM(K35,O35,S35,W35)/208/Z35)),"",(1-(SUM(K35,O35,S35,W35)/208/Z35))))</f>
        <v/>
      </c>
      <c r="AC35" s="855" t="str">
        <f t="shared" ref="AC35:AC73" si="45">IF(OR(L35="檢修", L35="改紡", L35="了機"), "",
   IF(C35&lt;&gt;"",
      IFERROR(AVERAGE(L35:M35, P35:Q35, T35:U35, X35:Y35)/100, ""),
   "")
)</f>
        <v/>
      </c>
      <c r="AD35" s="855" t="str">
        <f t="shared" si="24"/>
        <v/>
      </c>
      <c r="AE35" s="855" t="str">
        <f t="shared" ref="AE35:AE73" si="46">IF(OR(L35="改紡", L35="檢修", L35="了機"), "",
   IF(AND(C35&lt;&gt;"", J35&lt;&gt;""),
      IFERROR((SUM(J35, N35, R35, V35) - SUM(K35, O35, S35, W35))/24 * AG35, ""),
   "")
)</f>
        <v/>
      </c>
      <c r="AF35" s="856" t="str">
        <f t="shared" si="26"/>
        <v>M</v>
      </c>
      <c r="AG35" s="856">
        <v>1</v>
      </c>
      <c r="AH35" s="916" t="s">
        <v>920</v>
      </c>
      <c r="AI35" s="917" t="s">
        <v>920</v>
      </c>
      <c r="AJ35" s="917" t="s">
        <v>920</v>
      </c>
      <c r="AK35" s="917" t="s">
        <v>920</v>
      </c>
      <c r="AL35" s="860"/>
      <c r="AM35" s="991"/>
      <c r="AN35" s="991"/>
      <c r="AO35" s="991"/>
      <c r="AP35" s="991"/>
      <c r="AQ35" s="991"/>
      <c r="AR35" s="862"/>
      <c r="AS35" s="849" t="str">
        <f t="shared" si="27"/>
        <v>單</v>
      </c>
      <c r="AT35" s="849" t="str">
        <f t="shared" si="28"/>
        <v>全</v>
      </c>
      <c r="AU35" s="849" t="str">
        <f t="shared" si="29"/>
        <v/>
      </c>
      <c r="AV35" s="849" t="str">
        <f t="shared" si="30"/>
        <v/>
      </c>
    </row>
    <row r="36" spans="1:48">
      <c r="A36" s="845">
        <f t="shared" si="10"/>
        <v>46143</v>
      </c>
      <c r="B36" s="846" t="s">
        <v>242</v>
      </c>
      <c r="C36" s="887" t="s">
        <v>2800</v>
      </c>
      <c r="D36" s="1254"/>
      <c r="E36" s="848" t="str">
        <f>IF(ISNA(VLOOKUP(C36,條件!$A$1:$G$1021,5,0)),"",(VLOOKUP(C36,條件!$A$1:$G$1021,5,0)))</f>
        <v/>
      </c>
      <c r="F36" s="849" t="str">
        <f>IF(ISNA(VLOOKUP(C36,條件!$A$1:$G$1021,6,0)),"",(VLOOKUP(C36,條件!$A$1:$G$1021,6,0)))</f>
        <v/>
      </c>
      <c r="G36" s="1257" t="str">
        <f>IF(ISNA(VLOOKUP(C36,條件!$A$1:$G$1021,7,0)),"",(VLOOKUP(C36,條件!$A$1:$G$1021,7,0)))</f>
        <v/>
      </c>
      <c r="H36" s="849" t="str">
        <f>IF(ISNA(VLOOKUP(C36,條件!$A$1:$K$1021,11,0)),"",(VLOOKUP(C36,條件!$A$1:$K$1021,11,0)))</f>
        <v/>
      </c>
      <c r="I36" s="850" t="str">
        <f>IF(ISNA(VLOOKUP(C36,條件!$A$1:$L$1021,12,0)),"",(VLOOKUP(C36,條件!$A$1:$L$1021,12,0)))</f>
        <v/>
      </c>
      <c r="J36" s="851"/>
      <c r="K36" s="851"/>
      <c r="L36" s="852" t="s">
        <v>114</v>
      </c>
      <c r="M36" s="852"/>
      <c r="N36" s="853"/>
      <c r="O36" s="851"/>
      <c r="P36" s="852" t="s">
        <v>114</v>
      </c>
      <c r="Q36" s="852"/>
      <c r="R36" s="853"/>
      <c r="S36" s="851"/>
      <c r="T36" s="852" t="s">
        <v>114</v>
      </c>
      <c r="U36" s="852"/>
      <c r="V36" s="853"/>
      <c r="W36" s="851"/>
      <c r="X36" s="852" t="s">
        <v>114</v>
      </c>
      <c r="Y36" s="854"/>
      <c r="Z36" s="855" t="str">
        <f>IF(ISNA(VLOOKUP(C36,條件!$A$1:$C$1021,3,0)),"",(VLOOKUP(C36,條件!$A$1:$C$1021,3,0)))</f>
        <v/>
      </c>
      <c r="AA36" s="855" t="str">
        <f t="shared" si="43"/>
        <v>停機</v>
      </c>
      <c r="AB36" s="904" t="str">
        <f t="shared" si="44"/>
        <v/>
      </c>
      <c r="AC36" s="855" t="str">
        <f t="shared" si="45"/>
        <v/>
      </c>
      <c r="AD36" s="855" t="str">
        <f t="shared" si="24"/>
        <v/>
      </c>
      <c r="AE36" s="855" t="str">
        <f t="shared" si="46"/>
        <v/>
      </c>
      <c r="AF36" s="856" t="str">
        <f t="shared" si="26"/>
        <v>M</v>
      </c>
      <c r="AG36" s="856">
        <v>1</v>
      </c>
      <c r="AH36" s="916" t="s">
        <v>920</v>
      </c>
      <c r="AI36" s="917" t="s">
        <v>920</v>
      </c>
      <c r="AJ36" s="917" t="s">
        <v>920</v>
      </c>
      <c r="AK36" s="917" t="s">
        <v>920</v>
      </c>
      <c r="AL36" s="860"/>
      <c r="AM36" s="991"/>
      <c r="AN36" s="991"/>
      <c r="AO36" s="991"/>
      <c r="AP36" s="991"/>
      <c r="AQ36" s="991"/>
      <c r="AR36" s="862"/>
      <c r="AS36" s="849" t="str">
        <f t="shared" si="27"/>
        <v>單</v>
      </c>
      <c r="AT36" s="849" t="str">
        <f t="shared" si="28"/>
        <v>全</v>
      </c>
      <c r="AU36" s="849" t="str">
        <f t="shared" si="29"/>
        <v/>
      </c>
      <c r="AV36" s="849" t="str">
        <f t="shared" si="30"/>
        <v/>
      </c>
    </row>
    <row r="37" spans="1:48">
      <c r="A37" s="845">
        <f t="shared" si="10"/>
        <v>46143</v>
      </c>
      <c r="B37" s="846" t="s">
        <v>1699</v>
      </c>
      <c r="C37" s="887" t="s">
        <v>2800</v>
      </c>
      <c r="D37" s="1254"/>
      <c r="E37" s="848" t="str">
        <f>IF(ISNA(VLOOKUP(C37,條件!$A$1:$G$1021,5,0)),"",(VLOOKUP(C37,條件!$A$1:$G$1021,5,0)))</f>
        <v/>
      </c>
      <c r="F37" s="849" t="str">
        <f>IF(ISNA(VLOOKUP(C37,條件!$A$1:$G$1021,6,0)),"",(VLOOKUP(C37,條件!$A$1:$G$1021,6,0)))</f>
        <v/>
      </c>
      <c r="G37" s="1257" t="str">
        <f>IF(ISNA(VLOOKUP(C37,條件!$A$1:$G$1021,7,0)),"",(VLOOKUP(C37,條件!$A$1:$G$1021,7,0)))</f>
        <v/>
      </c>
      <c r="H37" s="849" t="str">
        <f>IF(ISNA(VLOOKUP(C37,條件!$A$1:$K$1021,11,0)),"",(VLOOKUP(C37,條件!$A$1:$K$1021,11,0)))</f>
        <v/>
      </c>
      <c r="I37" s="850" t="str">
        <f>IF(ISNA(VLOOKUP(C37,條件!$A$1:$L$1021,12,0)),"",(VLOOKUP(C37,條件!$A$1:$L$1021,12,0)))</f>
        <v/>
      </c>
      <c r="J37" s="851"/>
      <c r="K37" s="851"/>
      <c r="L37" s="852" t="s">
        <v>114</v>
      </c>
      <c r="M37" s="852"/>
      <c r="N37" s="853"/>
      <c r="O37" s="851"/>
      <c r="P37" s="852" t="s">
        <v>114</v>
      </c>
      <c r="Q37" s="852"/>
      <c r="R37" s="853"/>
      <c r="S37" s="851"/>
      <c r="T37" s="852" t="s">
        <v>114</v>
      </c>
      <c r="U37" s="852"/>
      <c r="V37" s="853"/>
      <c r="W37" s="851"/>
      <c r="X37" s="852" t="s">
        <v>114</v>
      </c>
      <c r="Y37" s="854"/>
      <c r="Z37" s="855" t="str">
        <f>IF(ISNA(VLOOKUP(C37,條件!$A$1:$C$1021,3,0)),"",(VLOOKUP(C37,條件!$A$1:$C$1021,3,0)))</f>
        <v/>
      </c>
      <c r="AA37" s="855" t="str">
        <f t="shared" si="43"/>
        <v>停機</v>
      </c>
      <c r="AB37" s="904" t="str">
        <f t="shared" si="44"/>
        <v/>
      </c>
      <c r="AC37" s="855" t="str">
        <f t="shared" si="45"/>
        <v/>
      </c>
      <c r="AD37" s="855" t="str">
        <f t="shared" si="24"/>
        <v/>
      </c>
      <c r="AE37" s="855" t="str">
        <f t="shared" si="46"/>
        <v/>
      </c>
      <c r="AF37" s="856" t="str">
        <f t="shared" si="26"/>
        <v>M</v>
      </c>
      <c r="AG37" s="856">
        <v>1</v>
      </c>
      <c r="AH37" s="916" t="s">
        <v>920</v>
      </c>
      <c r="AI37" s="917" t="s">
        <v>920</v>
      </c>
      <c r="AJ37" s="917" t="s">
        <v>920</v>
      </c>
      <c r="AK37" s="917" t="s">
        <v>920</v>
      </c>
      <c r="AL37" s="860"/>
      <c r="AM37" s="991"/>
      <c r="AN37" s="991"/>
      <c r="AO37" s="991"/>
      <c r="AP37" s="991"/>
      <c r="AQ37" s="991"/>
      <c r="AR37" s="862"/>
      <c r="AS37" s="849" t="str">
        <f t="shared" si="27"/>
        <v>單</v>
      </c>
      <c r="AT37" s="849" t="str">
        <f t="shared" si="28"/>
        <v>全</v>
      </c>
      <c r="AU37" s="849" t="str">
        <f t="shared" si="29"/>
        <v/>
      </c>
      <c r="AV37" s="849" t="str">
        <f t="shared" si="30"/>
        <v/>
      </c>
    </row>
    <row r="38" spans="1:48">
      <c r="A38" s="845">
        <f t="shared" si="10"/>
        <v>46143</v>
      </c>
      <c r="B38" s="846" t="s">
        <v>1537</v>
      </c>
      <c r="C38" s="887" t="s">
        <v>2800</v>
      </c>
      <c r="D38" s="1254"/>
      <c r="E38" s="848" t="str">
        <f>IF(ISNA(VLOOKUP(C38,條件!$A$1:$G$1021,5,0)),"",(VLOOKUP(C38,條件!$A$1:$G$1021,5,0)))</f>
        <v/>
      </c>
      <c r="F38" s="849" t="str">
        <f>IF(ISNA(VLOOKUP(C38,條件!$A$1:$G$1021,6,0)),"",(VLOOKUP(C38,條件!$A$1:$G$1021,6,0)))</f>
        <v/>
      </c>
      <c r="G38" s="1257" t="str">
        <f>IF(ISNA(VLOOKUP(C38,條件!$A$1:$G$1021,7,0)),"",(VLOOKUP(C38,條件!$A$1:$G$1021,7,0)))</f>
        <v/>
      </c>
      <c r="H38" s="849" t="str">
        <f>IF(ISNA(VLOOKUP(C38,條件!$A$1:$K$1021,11,0)),"",(VLOOKUP(C38,條件!$A$1:$K$1021,11,0)))</f>
        <v/>
      </c>
      <c r="I38" s="850" t="str">
        <f>IF(ISNA(VLOOKUP(C38,條件!$A$1:$L$1021,12,0)),"",(VLOOKUP(C38,條件!$A$1:$L$1021,12,0)))</f>
        <v/>
      </c>
      <c r="J38" s="851"/>
      <c r="K38" s="851"/>
      <c r="L38" s="852" t="s">
        <v>114</v>
      </c>
      <c r="M38" s="852"/>
      <c r="N38" s="853"/>
      <c r="O38" s="851"/>
      <c r="P38" s="852" t="s">
        <v>114</v>
      </c>
      <c r="Q38" s="852"/>
      <c r="R38" s="853"/>
      <c r="S38" s="851"/>
      <c r="T38" s="852" t="s">
        <v>114</v>
      </c>
      <c r="U38" s="852"/>
      <c r="V38" s="853"/>
      <c r="W38" s="851"/>
      <c r="X38" s="852" t="s">
        <v>114</v>
      </c>
      <c r="Y38" s="854"/>
      <c r="Z38" s="855" t="str">
        <f>IF(ISNA(VLOOKUP(C38,條件!$A$1:$C$1021,3,0)),"",(VLOOKUP(C38,條件!$A$1:$C$1021,3,0)))</f>
        <v/>
      </c>
      <c r="AA38" s="855" t="str">
        <f t="shared" si="43"/>
        <v>停機</v>
      </c>
      <c r="AB38" s="904" t="str">
        <f t="shared" si="44"/>
        <v/>
      </c>
      <c r="AC38" s="855" t="str">
        <f t="shared" si="45"/>
        <v/>
      </c>
      <c r="AD38" s="855" t="str">
        <f t="shared" si="24"/>
        <v/>
      </c>
      <c r="AE38" s="855" t="str">
        <f t="shared" si="46"/>
        <v/>
      </c>
      <c r="AF38" s="856" t="str">
        <f t="shared" si="26"/>
        <v>M</v>
      </c>
      <c r="AG38" s="856">
        <v>1</v>
      </c>
      <c r="AH38" s="916" t="s">
        <v>1783</v>
      </c>
      <c r="AI38" s="917" t="s">
        <v>920</v>
      </c>
      <c r="AJ38" s="917" t="s">
        <v>920</v>
      </c>
      <c r="AK38" s="917" t="s">
        <v>920</v>
      </c>
      <c r="AL38" s="860"/>
      <c r="AM38" s="991"/>
      <c r="AN38" s="991"/>
      <c r="AO38" s="991"/>
      <c r="AP38" s="991"/>
      <c r="AQ38" s="991"/>
      <c r="AR38" s="862"/>
      <c r="AS38" s="849" t="str">
        <f t="shared" si="27"/>
        <v>單</v>
      </c>
      <c r="AT38" s="849" t="str">
        <f t="shared" si="28"/>
        <v>全</v>
      </c>
      <c r="AU38" s="849" t="str">
        <f t="shared" si="29"/>
        <v/>
      </c>
      <c r="AV38" s="849" t="str">
        <f t="shared" si="30"/>
        <v/>
      </c>
    </row>
    <row r="39" spans="1:48">
      <c r="A39" s="845">
        <f t="shared" si="10"/>
        <v>46143</v>
      </c>
      <c r="B39" s="846" t="s">
        <v>1700</v>
      </c>
      <c r="C39" s="887" t="s">
        <v>2800</v>
      </c>
      <c r="D39" s="1254"/>
      <c r="E39" s="848" t="str">
        <f>IF(ISNA(VLOOKUP(C39,條件!$A$1:$G$1021,5,0)),"",(VLOOKUP(C39,條件!$A$1:$G$1021,5,0)))</f>
        <v/>
      </c>
      <c r="F39" s="849" t="str">
        <f>IF(ISNA(VLOOKUP(C39,條件!$A$1:$G$1021,6,0)),"",(VLOOKUP(C39,條件!$A$1:$G$1021,6,0)))</f>
        <v/>
      </c>
      <c r="G39" s="1257" t="str">
        <f>IF(ISNA(VLOOKUP(C39,條件!$A$1:$G$1021,7,0)),"",(VLOOKUP(C39,條件!$A$1:$G$1021,7,0)))</f>
        <v/>
      </c>
      <c r="H39" s="849" t="str">
        <f>IF(ISNA(VLOOKUP(C39,條件!$A$1:$K$1021,11,0)),"",(VLOOKUP(C39,條件!$A$1:$K$1021,11,0)))</f>
        <v/>
      </c>
      <c r="I39" s="850" t="str">
        <f>IF(ISNA(VLOOKUP(C39,條件!$A$1:$L$1021,12,0)),"",(VLOOKUP(C39,條件!$A$1:$L$1021,12,0)))</f>
        <v/>
      </c>
      <c r="J39" s="851"/>
      <c r="K39" s="851"/>
      <c r="L39" s="852" t="s">
        <v>114</v>
      </c>
      <c r="M39" s="852"/>
      <c r="N39" s="853"/>
      <c r="O39" s="851"/>
      <c r="P39" s="852" t="s">
        <v>114</v>
      </c>
      <c r="Q39" s="852"/>
      <c r="R39" s="853"/>
      <c r="S39" s="851"/>
      <c r="T39" s="852" t="s">
        <v>114</v>
      </c>
      <c r="U39" s="852"/>
      <c r="V39" s="853"/>
      <c r="W39" s="851"/>
      <c r="X39" s="852" t="s">
        <v>114</v>
      </c>
      <c r="Y39" s="854"/>
      <c r="Z39" s="855" t="str">
        <f>IF(ISNA(VLOOKUP(C39,條件!$A$1:$C$1021,3,0)),"",(VLOOKUP(C39,條件!$A$1:$C$1021,3,0)))</f>
        <v/>
      </c>
      <c r="AA39" s="855" t="str">
        <f t="shared" si="43"/>
        <v>停機</v>
      </c>
      <c r="AB39" s="904" t="str">
        <f t="shared" si="44"/>
        <v/>
      </c>
      <c r="AC39" s="855" t="str">
        <f t="shared" si="45"/>
        <v/>
      </c>
      <c r="AD39" s="855" t="str">
        <f t="shared" si="24"/>
        <v/>
      </c>
      <c r="AE39" s="855" t="str">
        <f t="shared" si="46"/>
        <v/>
      </c>
      <c r="AF39" s="856" t="str">
        <f t="shared" si="26"/>
        <v>M</v>
      </c>
      <c r="AG39" s="856">
        <v>1</v>
      </c>
      <c r="AH39" s="916" t="s">
        <v>920</v>
      </c>
      <c r="AI39" s="917" t="s">
        <v>920</v>
      </c>
      <c r="AJ39" s="917" t="s">
        <v>920</v>
      </c>
      <c r="AK39" s="917" t="s">
        <v>920</v>
      </c>
      <c r="AL39" s="860"/>
      <c r="AM39" s="991"/>
      <c r="AN39" s="991"/>
      <c r="AO39" s="991"/>
      <c r="AP39" s="991"/>
      <c r="AQ39" s="991"/>
      <c r="AR39" s="862"/>
      <c r="AS39" s="849" t="str">
        <f t="shared" si="27"/>
        <v>單</v>
      </c>
      <c r="AT39" s="849" t="str">
        <f t="shared" si="28"/>
        <v>全</v>
      </c>
      <c r="AU39" s="849" t="str">
        <f t="shared" si="29"/>
        <v/>
      </c>
      <c r="AV39" s="849" t="str">
        <f t="shared" si="30"/>
        <v/>
      </c>
    </row>
    <row r="40" spans="1:48">
      <c r="A40" s="845">
        <f t="shared" si="10"/>
        <v>46143</v>
      </c>
      <c r="B40" s="846" t="s">
        <v>1544</v>
      </c>
      <c r="C40" s="887" t="s">
        <v>2800</v>
      </c>
      <c r="D40" s="1254"/>
      <c r="E40" s="848" t="str">
        <f>IF(ISNA(VLOOKUP(C40,條件!$A$1:$G$1021,5,0)),"",(VLOOKUP(C40,條件!$A$1:$G$1021,5,0)))</f>
        <v/>
      </c>
      <c r="F40" s="849" t="str">
        <f>IF(ISNA(VLOOKUP(C40,條件!$A$1:$G$1021,6,0)),"",(VLOOKUP(C40,條件!$A$1:$G$1021,6,0)))</f>
        <v/>
      </c>
      <c r="G40" s="1257" t="str">
        <f>IF(ISNA(VLOOKUP(C40,條件!$A$1:$G$1021,7,0)),"",(VLOOKUP(C40,條件!$A$1:$G$1021,7,0)))</f>
        <v/>
      </c>
      <c r="H40" s="849" t="str">
        <f>IF(ISNA(VLOOKUP(C40,條件!$A$1:$K$1021,11,0)),"",(VLOOKUP(C40,條件!$A$1:$K$1021,11,0)))</f>
        <v/>
      </c>
      <c r="I40" s="850" t="str">
        <f>IF(ISNA(VLOOKUP(C40,條件!$A$1:$L$1021,12,0)),"",(VLOOKUP(C40,條件!$A$1:$L$1021,12,0)))</f>
        <v/>
      </c>
      <c r="J40" s="851"/>
      <c r="K40" s="851"/>
      <c r="L40" s="852" t="s">
        <v>114</v>
      </c>
      <c r="M40" s="852"/>
      <c r="N40" s="853"/>
      <c r="O40" s="851"/>
      <c r="P40" s="852" t="s">
        <v>114</v>
      </c>
      <c r="Q40" s="852"/>
      <c r="R40" s="853"/>
      <c r="S40" s="851"/>
      <c r="T40" s="852" t="s">
        <v>114</v>
      </c>
      <c r="U40" s="852"/>
      <c r="V40" s="853"/>
      <c r="W40" s="851"/>
      <c r="X40" s="852" t="s">
        <v>114</v>
      </c>
      <c r="Y40" s="854"/>
      <c r="Z40" s="855" t="str">
        <f>IF(ISNA(VLOOKUP(C40,條件!$A$1:$C$1021,3,0)),"",(VLOOKUP(C40,條件!$A$1:$C$1021,3,0)))</f>
        <v/>
      </c>
      <c r="AA40" s="855" t="str">
        <f t="shared" si="43"/>
        <v>停機</v>
      </c>
      <c r="AB40" s="904" t="str">
        <f t="shared" si="44"/>
        <v/>
      </c>
      <c r="AC40" s="855" t="str">
        <f t="shared" si="45"/>
        <v/>
      </c>
      <c r="AD40" s="855" t="str">
        <f t="shared" si="24"/>
        <v/>
      </c>
      <c r="AE40" s="855" t="str">
        <f t="shared" si="46"/>
        <v/>
      </c>
      <c r="AF40" s="856" t="str">
        <f t="shared" si="26"/>
        <v>M</v>
      </c>
      <c r="AG40" s="856">
        <v>1</v>
      </c>
      <c r="AH40" s="916" t="s">
        <v>920</v>
      </c>
      <c r="AI40" s="917" t="s">
        <v>920</v>
      </c>
      <c r="AJ40" s="917" t="s">
        <v>920</v>
      </c>
      <c r="AK40" s="917" t="s">
        <v>920</v>
      </c>
      <c r="AL40" s="860"/>
      <c r="AM40" s="991"/>
      <c r="AN40" s="991"/>
      <c r="AO40" s="991"/>
      <c r="AP40" s="991"/>
      <c r="AQ40" s="991"/>
      <c r="AR40" s="862"/>
      <c r="AS40" s="849" t="str">
        <f t="shared" si="27"/>
        <v>單</v>
      </c>
      <c r="AT40" s="849" t="str">
        <f t="shared" si="28"/>
        <v>全</v>
      </c>
      <c r="AU40" s="849" t="str">
        <f t="shared" si="29"/>
        <v/>
      </c>
      <c r="AV40" s="849" t="str">
        <f t="shared" si="30"/>
        <v/>
      </c>
    </row>
    <row r="41" spans="1:48">
      <c r="A41" s="845">
        <f t="shared" si="10"/>
        <v>46143</v>
      </c>
      <c r="B41" s="846" t="s">
        <v>1701</v>
      </c>
      <c r="C41" s="887" t="s">
        <v>2800</v>
      </c>
      <c r="D41" s="1254"/>
      <c r="E41" s="848" t="str">
        <f>IF(ISNA(VLOOKUP(C41,條件!$A$1:$G$1021,5,0)),"",(VLOOKUP(C41,條件!$A$1:$G$1021,5,0)))</f>
        <v/>
      </c>
      <c r="F41" s="849" t="str">
        <f>IF(ISNA(VLOOKUP(C41,條件!$A$1:$G$1021,6,0)),"",(VLOOKUP(C41,條件!$A$1:$G$1021,6,0)))</f>
        <v/>
      </c>
      <c r="G41" s="1257" t="str">
        <f>IF(ISNA(VLOOKUP(C41,條件!$A$1:$G$1021,7,0)),"",(VLOOKUP(C41,條件!$A$1:$G$1021,7,0)))</f>
        <v/>
      </c>
      <c r="H41" s="849" t="str">
        <f>IF(ISNA(VLOOKUP(C41,條件!$A$1:$K$1021,11,0)),"",(VLOOKUP(C41,條件!$A$1:$K$1021,11,0)))</f>
        <v/>
      </c>
      <c r="I41" s="850" t="str">
        <f>IF(ISNA(VLOOKUP(C41,條件!$A$1:$L$1021,12,0)),"",(VLOOKUP(C41,條件!$A$1:$L$1021,12,0)))</f>
        <v/>
      </c>
      <c r="J41" s="851"/>
      <c r="K41" s="851"/>
      <c r="L41" s="852" t="s">
        <v>114</v>
      </c>
      <c r="M41" s="852"/>
      <c r="N41" s="853"/>
      <c r="O41" s="851"/>
      <c r="P41" s="852" t="s">
        <v>114</v>
      </c>
      <c r="Q41" s="852"/>
      <c r="R41" s="853"/>
      <c r="S41" s="851"/>
      <c r="T41" s="852" t="s">
        <v>114</v>
      </c>
      <c r="U41" s="852"/>
      <c r="V41" s="853"/>
      <c r="W41" s="851"/>
      <c r="X41" s="852" t="s">
        <v>114</v>
      </c>
      <c r="Y41" s="854"/>
      <c r="Z41" s="855" t="str">
        <f>IF(ISNA(VLOOKUP(C41,條件!$A$1:$C$1021,3,0)),"",(VLOOKUP(C41,條件!$A$1:$C$1021,3,0)))</f>
        <v/>
      </c>
      <c r="AA41" s="855" t="str">
        <f t="shared" si="43"/>
        <v>停機</v>
      </c>
      <c r="AB41" s="904" t="str">
        <f t="shared" si="44"/>
        <v/>
      </c>
      <c r="AC41" s="855" t="str">
        <f t="shared" si="45"/>
        <v/>
      </c>
      <c r="AD41" s="855" t="str">
        <f t="shared" si="24"/>
        <v/>
      </c>
      <c r="AE41" s="855" t="str">
        <f t="shared" si="46"/>
        <v/>
      </c>
      <c r="AF41" s="856" t="str">
        <f t="shared" si="26"/>
        <v>M</v>
      </c>
      <c r="AG41" s="856">
        <v>1</v>
      </c>
      <c r="AH41" s="916" t="s">
        <v>920</v>
      </c>
      <c r="AI41" s="917" t="s">
        <v>920</v>
      </c>
      <c r="AJ41" s="917" t="s">
        <v>920</v>
      </c>
      <c r="AK41" s="917" t="s">
        <v>920</v>
      </c>
      <c r="AL41" s="860"/>
      <c r="AM41" s="991"/>
      <c r="AN41" s="991"/>
      <c r="AO41" s="991"/>
      <c r="AP41" s="991"/>
      <c r="AQ41" s="991"/>
      <c r="AR41" s="862"/>
      <c r="AS41" s="849" t="str">
        <f t="shared" si="27"/>
        <v>單</v>
      </c>
      <c r="AT41" s="849" t="str">
        <f t="shared" si="28"/>
        <v>全</v>
      </c>
      <c r="AU41" s="849" t="str">
        <f t="shared" si="29"/>
        <v/>
      </c>
      <c r="AV41" s="849" t="str">
        <f t="shared" si="30"/>
        <v/>
      </c>
    </row>
    <row r="42" spans="1:48" ht="17.25" thickBot="1">
      <c r="A42" s="866">
        <f t="shared" si="10"/>
        <v>46143</v>
      </c>
      <c r="B42" s="867" t="s">
        <v>1702</v>
      </c>
      <c r="C42" s="888" t="s">
        <v>2800</v>
      </c>
      <c r="D42" s="1255"/>
      <c r="E42" s="869" t="str">
        <f>IF(ISNA(VLOOKUP(C42,條件!$A$1:$G$1021,5,0)),"",(VLOOKUP(C42,條件!$A$1:$G$1021,5,0)))</f>
        <v/>
      </c>
      <c r="F42" s="870" t="str">
        <f>IF(ISNA(VLOOKUP(C42,條件!$A$1:$G$1021,6,0)),"",(VLOOKUP(C42,條件!$A$1:$G$1021,6,0)))</f>
        <v/>
      </c>
      <c r="G42" s="1258" t="str">
        <f>IF(ISNA(VLOOKUP(C42,條件!$A$1:$G$1021,7,0)),"",(VLOOKUP(C42,條件!$A$1:$G$1021,7,0)))</f>
        <v/>
      </c>
      <c r="H42" s="870" t="str">
        <f>IF(ISNA(VLOOKUP(C42,條件!$A$1:$K$1021,11,0)),"",(VLOOKUP(C42,條件!$A$1:$K$1021,11,0)))</f>
        <v/>
      </c>
      <c r="I42" s="871" t="str">
        <f>IF(ISNA(VLOOKUP(C42,條件!$A$1:$L$1021,12,0)),"",(VLOOKUP(C42,條件!$A$1:$L$1021,12,0)))</f>
        <v/>
      </c>
      <c r="J42" s="872"/>
      <c r="K42" s="872"/>
      <c r="L42" s="873" t="s">
        <v>114</v>
      </c>
      <c r="M42" s="873"/>
      <c r="N42" s="874"/>
      <c r="O42" s="872"/>
      <c r="P42" s="873" t="s">
        <v>114</v>
      </c>
      <c r="Q42" s="873"/>
      <c r="R42" s="874"/>
      <c r="S42" s="872"/>
      <c r="T42" s="873" t="s">
        <v>114</v>
      </c>
      <c r="U42" s="873"/>
      <c r="V42" s="874"/>
      <c r="W42" s="872"/>
      <c r="X42" s="873" t="s">
        <v>114</v>
      </c>
      <c r="Y42" s="875"/>
      <c r="Z42" s="876" t="str">
        <f>IF(ISNA(VLOOKUP(C42,條件!$A$1:$C$1021,3,0)),"",(VLOOKUP(C42,條件!$A$1:$C$1021,3,0)))</f>
        <v/>
      </c>
      <c r="AA42" s="876" t="str">
        <f t="shared" si="43"/>
        <v>停機</v>
      </c>
      <c r="AB42" s="906" t="str">
        <f t="shared" si="44"/>
        <v/>
      </c>
      <c r="AC42" s="876" t="str">
        <f t="shared" si="45"/>
        <v/>
      </c>
      <c r="AD42" s="876" t="str">
        <f t="shared" si="24"/>
        <v/>
      </c>
      <c r="AE42" s="876" t="str">
        <f t="shared" si="46"/>
        <v/>
      </c>
      <c r="AF42" s="877" t="str">
        <f t="shared" si="26"/>
        <v>M</v>
      </c>
      <c r="AG42" s="877">
        <v>1</v>
      </c>
      <c r="AH42" s="918" t="s">
        <v>920</v>
      </c>
      <c r="AI42" s="919" t="s">
        <v>920</v>
      </c>
      <c r="AJ42" s="919" t="s">
        <v>920</v>
      </c>
      <c r="AK42" s="919" t="s">
        <v>920</v>
      </c>
      <c r="AL42" s="881"/>
      <c r="AM42" s="993"/>
      <c r="AN42" s="993"/>
      <c r="AO42" s="993"/>
      <c r="AP42" s="993"/>
      <c r="AQ42" s="993"/>
      <c r="AR42" s="883"/>
      <c r="AS42" s="870" t="str">
        <f t="shared" si="27"/>
        <v>單</v>
      </c>
      <c r="AT42" s="870" t="str">
        <f t="shared" si="28"/>
        <v>全</v>
      </c>
      <c r="AU42" s="870" t="str">
        <f t="shared" si="29"/>
        <v/>
      </c>
      <c r="AV42" s="870" t="str">
        <f t="shared" si="30"/>
        <v/>
      </c>
    </row>
    <row r="43" spans="1:48">
      <c r="A43" s="827">
        <v>46144</v>
      </c>
      <c r="B43" s="828" t="s">
        <v>1066</v>
      </c>
      <c r="C43" s="828" t="s">
        <v>114</v>
      </c>
      <c r="D43" s="1253"/>
      <c r="E43" s="830" t="str">
        <f>IF(ISNA(VLOOKUP(C43,條件!$A$1:$G$1021,5,0)),"",(VLOOKUP(C43,條件!$A$1:$G$1021,5,0)))</f>
        <v/>
      </c>
      <c r="F43" s="831" t="str">
        <f>IF(ISNA(VLOOKUP(C43,條件!$A$1:$G$1021,6,0)),"",(VLOOKUP(C43,條件!$A$1:$G$1021,6,0)))</f>
        <v/>
      </c>
      <c r="G43" s="1256" t="str">
        <f>IF(ISNA(VLOOKUP(C43,條件!$A$1:$G$1021,7,0)),"",(VLOOKUP(C43,條件!$A$1:$G$1021,7,0)))</f>
        <v/>
      </c>
      <c r="H43" s="831" t="str">
        <f>IF(ISNA(VLOOKUP(C43,條件!$A$1:$K$1021,11,0)),"",(VLOOKUP(C43,條件!$A$1:$K$1021,11,0)))</f>
        <v/>
      </c>
      <c r="I43" s="832" t="str">
        <f>IF(ISNA(VLOOKUP(C43,條件!$A$1:$L$1021,12,0)),"",(VLOOKUP(C43,條件!$A$1:$L$1021,12,0)))</f>
        <v/>
      </c>
      <c r="J43" s="833"/>
      <c r="K43" s="833"/>
      <c r="L43" s="834" t="s">
        <v>114</v>
      </c>
      <c r="M43" s="834"/>
      <c r="N43" s="835"/>
      <c r="O43" s="833"/>
      <c r="P43" s="834" t="s">
        <v>114</v>
      </c>
      <c r="Q43" s="834"/>
      <c r="R43" s="835"/>
      <c r="S43" s="833"/>
      <c r="T43" s="852" t="s">
        <v>2887</v>
      </c>
      <c r="U43" s="834"/>
      <c r="V43" s="835"/>
      <c r="W43" s="833"/>
      <c r="X43" s="852" t="s">
        <v>114</v>
      </c>
      <c r="Y43" s="836"/>
      <c r="Z43" s="837" t="str">
        <f>IF(ISNA(VLOOKUP(C43,條件!$A$1:$C$1021,3,0)),"",(VLOOKUP(C43,條件!$A$1:$C$1021,3,0)))</f>
        <v/>
      </c>
      <c r="AA43" s="837" t="str">
        <f t="shared" si="43"/>
        <v>停機</v>
      </c>
      <c r="AB43" s="903" t="str">
        <f t="shared" si="44"/>
        <v/>
      </c>
      <c r="AC43" s="837" t="str">
        <f t="shared" si="45"/>
        <v/>
      </c>
      <c r="AD43" s="837" t="str">
        <f t="shared" si="24"/>
        <v/>
      </c>
      <c r="AE43" s="837" t="str">
        <f t="shared" si="46"/>
        <v/>
      </c>
      <c r="AF43" s="838" t="str">
        <f t="shared" si="26"/>
        <v>A</v>
      </c>
      <c r="AG43" s="838">
        <v>1</v>
      </c>
      <c r="AH43" s="920" t="s">
        <v>3024</v>
      </c>
      <c r="AI43" s="1027" t="s">
        <v>3024</v>
      </c>
      <c r="AJ43" s="930" t="s">
        <v>2946</v>
      </c>
      <c r="AK43" s="930" t="s">
        <v>1563</v>
      </c>
      <c r="AL43" s="842"/>
      <c r="AM43" s="990"/>
      <c r="AN43" s="990"/>
      <c r="AO43" s="990"/>
      <c r="AP43" s="990"/>
      <c r="AQ43" s="990"/>
      <c r="AR43" s="844"/>
      <c r="AS43" s="831" t="str">
        <f>IF(TEXT(RIGHT(F43,2),) = "×2","雙","單")</f>
        <v>單</v>
      </c>
      <c r="AT43" s="831" t="str">
        <f>IF(OR(AF43="J", AF43="T", AF43="M"), IF(AG43=1, "全", "半"),
   IF(AF43="A", IF(AG43=0.5, IF(AS43="雙", "全", ""),
                 IF(AG43=1, IF(AS43="雙", "半", "全"),
                    IF(AG43=2, "半", "")
                   )
                ),
   IF(AF43="S", TEXT(AG43 &amp; "sec", "text"), "")
))</f>
        <v>全</v>
      </c>
      <c r="AU43" s="831" t="str">
        <f>IF(MID(E43,3,1)="/",LEFT(E43,2),LEFT(E43,3))</f>
        <v/>
      </c>
      <c r="AV43" s="831" t="str">
        <f t="shared" si="30"/>
        <v/>
      </c>
    </row>
    <row r="44" spans="1:48">
      <c r="A44" s="845">
        <f>A43</f>
        <v>46144</v>
      </c>
      <c r="B44" s="846" t="s">
        <v>1067</v>
      </c>
      <c r="C44" s="846" t="s">
        <v>2784</v>
      </c>
      <c r="D44" s="1254"/>
      <c r="E44" s="848" t="str">
        <f>IF(ISNA(VLOOKUP(C44,條件!$A$1:$G$1021,5,0)),"",(VLOOKUP(C44,條件!$A$1:$G$1021,5,0)))</f>
        <v>75/36SDR</v>
      </c>
      <c r="F44" s="849" t="str">
        <f>IF(ISNA(VLOOKUP(C44,條件!$A$1:$G$1021,6,0)),"",(VLOOKUP(C44,條件!$A$1:$G$1021,6,0)))</f>
        <v>FP81386R</v>
      </c>
      <c r="G44" s="1257">
        <f>IF(ISNA(VLOOKUP(C44,條件!$A$1:$G$1021,7,0)),"",(VLOOKUP(C44,條件!$A$1:$G$1021,7,0)))</f>
        <v>780</v>
      </c>
      <c r="H44" s="849" t="str">
        <f>IF(ISNA(VLOOKUP(C44,條件!$A$1:$K$1021,11,0)),"",(VLOOKUP(C44,條件!$A$1:$K$1021,11,0)))</f>
        <v>綠底白點</v>
      </c>
      <c r="I44" s="850">
        <f>IF(ISNA(VLOOKUP(C44,條件!$A$1:$L$1021,12,0)),"",(VLOOKUP(C44,條件!$A$1:$L$1021,12,0)))</f>
        <v>5</v>
      </c>
      <c r="J44" s="851">
        <v>15</v>
      </c>
      <c r="K44" s="851">
        <v>0</v>
      </c>
      <c r="L44" s="852">
        <v>9321</v>
      </c>
      <c r="M44" s="852">
        <v>8439</v>
      </c>
      <c r="N44" s="853">
        <v>7</v>
      </c>
      <c r="O44" s="851">
        <v>0</v>
      </c>
      <c r="P44" s="852">
        <v>9297</v>
      </c>
      <c r="Q44" s="852">
        <v>8597</v>
      </c>
      <c r="R44" s="853">
        <v>11</v>
      </c>
      <c r="S44" s="851">
        <v>0</v>
      </c>
      <c r="T44" s="852">
        <v>9356</v>
      </c>
      <c r="U44" s="852">
        <v>8554</v>
      </c>
      <c r="V44" s="853">
        <v>9</v>
      </c>
      <c r="W44" s="851">
        <v>0</v>
      </c>
      <c r="X44" s="852">
        <v>9411</v>
      </c>
      <c r="Y44" s="854">
        <v>8485</v>
      </c>
      <c r="Z44" s="855">
        <f>IF(ISNA(VLOOKUP(C44,條件!$A$1:$C$1021,3,0)),"",(VLOOKUP(C44,條件!$A$1:$C$1021,3,0)))</f>
        <v>1.7777777777777777</v>
      </c>
      <c r="AA44" s="855">
        <f t="shared" si="43"/>
        <v>14</v>
      </c>
      <c r="AB44" s="904">
        <f t="shared" si="44"/>
        <v>1</v>
      </c>
      <c r="AC44" s="855">
        <f t="shared" si="45"/>
        <v>89.325000000000003</v>
      </c>
      <c r="AD44" s="855">
        <f t="shared" si="24"/>
        <v>1.75</v>
      </c>
      <c r="AE44" s="855">
        <f t="shared" si="46"/>
        <v>1.75</v>
      </c>
      <c r="AF44" s="856" t="str">
        <f t="shared" si="26"/>
        <v>A</v>
      </c>
      <c r="AG44" s="856">
        <v>1</v>
      </c>
      <c r="AH44" s="916" t="s">
        <v>3024</v>
      </c>
      <c r="AI44" s="926" t="s">
        <v>3024</v>
      </c>
      <c r="AJ44" s="930" t="s">
        <v>3056</v>
      </c>
      <c r="AK44" s="931" t="s">
        <v>1563</v>
      </c>
      <c r="AL44" s="927">
        <v>50</v>
      </c>
      <c r="AM44" s="991">
        <v>46138</v>
      </c>
      <c r="AN44" s="991">
        <v>46139</v>
      </c>
      <c r="AO44" s="991">
        <v>46140</v>
      </c>
      <c r="AP44" s="991">
        <v>46141</v>
      </c>
      <c r="AQ44" s="991"/>
      <c r="AR44" s="862"/>
      <c r="AS44" s="849" t="str">
        <f t="shared" ref="AS44:AS83" si="47">IF(TEXT(RIGHT(F44,2),) = "×2","雙","單")</f>
        <v>單</v>
      </c>
      <c r="AT44" s="849" t="str">
        <f t="shared" ref="AT44:AT83" si="48">IF(OR(AF44="J", AF44="T", AF44="M"), IF(AG44=1, "全", "半"),
   IF(AF44="A", IF(AG44=0.5, IF(AS44="雙", "全", ""),
                 IF(AG44=1, IF(AS44="雙", "半", "全"),
                    IF(AG44=2, "半", "")
                   )
                ),
   IF(AF44="S", TEXT(AG44 &amp; "sec", "text"), "")
))</f>
        <v>全</v>
      </c>
      <c r="AU44" s="849" t="str">
        <f t="shared" ref="AU44:AU83" si="49">IF(MID(E44,3,1)="/",LEFT(E44,2),LEFT(E44,3))</f>
        <v>75</v>
      </c>
      <c r="AV44" s="849">
        <f t="shared" si="30"/>
        <v>1.8059371200000001</v>
      </c>
    </row>
    <row r="45" spans="1:48">
      <c r="A45" s="845">
        <f t="shared" si="10"/>
        <v>46144</v>
      </c>
      <c r="B45" s="846" t="s">
        <v>1062</v>
      </c>
      <c r="C45" s="846" t="s">
        <v>2785</v>
      </c>
      <c r="D45" s="1254" t="s">
        <v>596</v>
      </c>
      <c r="E45" s="848" t="str">
        <f>IF(ISNA(VLOOKUP(C45,條件!$A$1:$G$1021,5,0)),"",(VLOOKUP(C45,條件!$A$1:$G$1021,5,0)))</f>
        <v>75/24/2SDR2</v>
      </c>
      <c r="F45" s="849" t="str">
        <f>IF(ISNA(VLOOKUP(C45,條件!$A$1:$G$1021,6,0)),"",(VLOOKUP(C45,條件!$A$1:$G$1021,6,0)))</f>
        <v>FP81363R×2</v>
      </c>
      <c r="G45" s="1257">
        <f>IF(ISNA(VLOOKUP(C45,條件!$A$1:$G$1021,7,0)),"",(VLOOKUP(C45,條件!$A$1:$G$1021,7,0)))</f>
        <v>700</v>
      </c>
      <c r="H45" s="849" t="str">
        <f>IF(ISNA(VLOOKUP(C45,條件!$A$1:$K$1021,11,0)),"",(VLOOKUP(C45,條件!$A$1:$K$1021,11,0)))</f>
        <v>白綠條紋</v>
      </c>
      <c r="I45" s="850">
        <f>IF(ISNA(VLOOKUP(C45,條件!$A$1:$L$1021,12,0)),"",(VLOOKUP(C45,條件!$A$1:$L$1021,12,0)))</f>
        <v>5</v>
      </c>
      <c r="J45" s="851"/>
      <c r="K45" s="851"/>
      <c r="L45" s="852" t="s">
        <v>3055</v>
      </c>
      <c r="M45" s="852"/>
      <c r="N45" s="853"/>
      <c r="O45" s="851"/>
      <c r="P45" s="852" t="s">
        <v>116</v>
      </c>
      <c r="Q45" s="852"/>
      <c r="R45" s="853"/>
      <c r="S45" s="851"/>
      <c r="T45" s="852" t="s">
        <v>116</v>
      </c>
      <c r="U45" s="852"/>
      <c r="V45" s="853"/>
      <c r="W45" s="851"/>
      <c r="X45" s="852" t="s">
        <v>116</v>
      </c>
      <c r="Y45" s="854"/>
      <c r="Z45" s="855">
        <f>IF(ISNA(VLOOKUP(C45,條件!$A$1:$C$1021,3,0)),"",(VLOOKUP(C45,條件!$A$1:$C$1021,3,0)))</f>
        <v>3.2653061224489797</v>
      </c>
      <c r="AA45" s="855" t="str">
        <f t="shared" si="43"/>
        <v>了機</v>
      </c>
      <c r="AB45" s="904" t="str">
        <f t="shared" si="44"/>
        <v/>
      </c>
      <c r="AC45" s="855" t="str">
        <f t="shared" si="45"/>
        <v/>
      </c>
      <c r="AD45" s="855" t="str">
        <f t="shared" si="24"/>
        <v/>
      </c>
      <c r="AE45" s="855" t="str">
        <f t="shared" si="46"/>
        <v/>
      </c>
      <c r="AF45" s="856" t="str">
        <f t="shared" si="26"/>
        <v>A</v>
      </c>
      <c r="AG45" s="856">
        <v>1</v>
      </c>
      <c r="AH45" s="916" t="s">
        <v>2874</v>
      </c>
      <c r="AI45" s="926" t="s">
        <v>2874</v>
      </c>
      <c r="AJ45" s="930" t="s">
        <v>3058</v>
      </c>
      <c r="AK45" s="935" t="s">
        <v>3057</v>
      </c>
      <c r="AL45" s="927">
        <v>53</v>
      </c>
      <c r="AM45" s="991">
        <v>46109</v>
      </c>
      <c r="AN45" s="991">
        <v>46110</v>
      </c>
      <c r="AO45" s="991">
        <v>46111</v>
      </c>
      <c r="AP45" s="991">
        <v>46112</v>
      </c>
      <c r="AQ45" s="991"/>
      <c r="AR45" s="862"/>
      <c r="AS45" s="849" t="str">
        <f t="shared" si="47"/>
        <v>雙</v>
      </c>
      <c r="AT45" s="849" t="str">
        <f t="shared" si="48"/>
        <v>半</v>
      </c>
      <c r="AU45" s="849" t="str">
        <f t="shared" si="49"/>
        <v>75</v>
      </c>
      <c r="AV45" s="849" t="str">
        <f t="shared" si="30"/>
        <v/>
      </c>
    </row>
    <row r="46" spans="1:48">
      <c r="A46" s="845">
        <f t="shared" si="10"/>
        <v>46144</v>
      </c>
      <c r="B46" s="846" t="s">
        <v>1062</v>
      </c>
      <c r="C46" s="846" t="s">
        <v>2786</v>
      </c>
      <c r="D46" s="1254" t="s">
        <v>596</v>
      </c>
      <c r="E46" s="848" t="str">
        <f>IF(ISNA(VLOOKUP(C46,條件!$A$1:$G$1021,5,0)),"",(VLOOKUP(C46,條件!$A$1:$G$1021,5,0)))</f>
        <v>75/24/2SDr</v>
      </c>
      <c r="F46" s="849" t="str">
        <f>IF(ISNA(VLOOKUP(C46,條件!$A$1:$G$1021,6,0)),"",(VLOOKUP(C46,條件!$A$1:$G$1021,6,0)))</f>
        <v>FP81391R×2</v>
      </c>
      <c r="G46" s="1257">
        <f>IF(ISNA(VLOOKUP(C46,條件!$A$1:$G$1021,7,0)),"",(VLOOKUP(C46,條件!$A$1:$G$1021,7,0)))</f>
        <v>700</v>
      </c>
      <c r="H46" s="849" t="str">
        <f>IF(ISNA(VLOOKUP(C46,條件!$A$1:$K$1021,11,0)),"",(VLOOKUP(C46,條件!$A$1:$K$1021,11,0)))</f>
        <v>紅底白點</v>
      </c>
      <c r="I46" s="850">
        <f>IF(ISNA(VLOOKUP(C46,條件!$A$1:$L$1021,12,0)),"",(VLOOKUP(C46,條件!$A$1:$L$1021,12,0)))</f>
        <v>5</v>
      </c>
      <c r="J46" s="851">
        <v>18</v>
      </c>
      <c r="K46" s="851">
        <v>0</v>
      </c>
      <c r="L46" s="852"/>
      <c r="M46" s="852">
        <v>8434</v>
      </c>
      <c r="N46" s="853">
        <v>28</v>
      </c>
      <c r="O46" s="851">
        <v>0</v>
      </c>
      <c r="P46" s="852"/>
      <c r="Q46" s="852">
        <v>6663</v>
      </c>
      <c r="R46" s="853">
        <v>14</v>
      </c>
      <c r="S46" s="851">
        <v>0</v>
      </c>
      <c r="T46" s="852"/>
      <c r="U46" s="852">
        <v>7304</v>
      </c>
      <c r="V46" s="853">
        <v>8</v>
      </c>
      <c r="W46" s="851">
        <v>0</v>
      </c>
      <c r="X46" s="852"/>
      <c r="Y46" s="854">
        <v>7986</v>
      </c>
      <c r="Z46" s="855">
        <f>IF(ISNA(VLOOKUP(C46,條件!$A$1:$C$1021,3,0)),"",(VLOOKUP(C46,條件!$A$1:$C$1021,3,0)))</f>
        <v>3.2653061224489797</v>
      </c>
      <c r="AA46" s="855">
        <f t="shared" si="43"/>
        <v>22.666666666666668</v>
      </c>
      <c r="AB46" s="904">
        <f t="shared" si="44"/>
        <v>1</v>
      </c>
      <c r="AC46" s="855">
        <f t="shared" si="45"/>
        <v>75.967500000000001</v>
      </c>
      <c r="AD46" s="855">
        <f t="shared" si="24"/>
        <v>2.8333333333333335</v>
      </c>
      <c r="AE46" s="855">
        <f t="shared" si="46"/>
        <v>2.8333333333333335</v>
      </c>
      <c r="AF46" s="856" t="str">
        <f t="shared" si="26"/>
        <v>A</v>
      </c>
      <c r="AG46" s="856">
        <v>1</v>
      </c>
      <c r="AH46" s="916" t="s">
        <v>2874</v>
      </c>
      <c r="AI46" s="926" t="s">
        <v>2874</v>
      </c>
      <c r="AJ46" s="917" t="s">
        <v>3058</v>
      </c>
      <c r="AK46" s="917" t="s">
        <v>3057</v>
      </c>
      <c r="AL46" s="860">
        <v>53</v>
      </c>
      <c r="AM46" s="991">
        <v>46115</v>
      </c>
      <c r="AN46" s="991">
        <v>46117</v>
      </c>
      <c r="AO46" s="991">
        <v>46118</v>
      </c>
      <c r="AP46" s="991"/>
      <c r="AQ46" s="991"/>
      <c r="AR46" s="862"/>
      <c r="AS46" s="849" t="str">
        <f t="shared" si="47"/>
        <v>雙</v>
      </c>
      <c r="AT46" s="849" t="str">
        <f t="shared" si="48"/>
        <v>半</v>
      </c>
      <c r="AU46" s="849" t="str">
        <f t="shared" si="49"/>
        <v>75</v>
      </c>
      <c r="AV46" s="849">
        <f t="shared" si="30"/>
        <v>0.68917715999999996</v>
      </c>
    </row>
    <row r="47" spans="1:48">
      <c r="A47" s="845">
        <f t="shared" si="10"/>
        <v>46144</v>
      </c>
      <c r="B47" s="846" t="s">
        <v>1068</v>
      </c>
      <c r="C47" s="846" t="s">
        <v>461</v>
      </c>
      <c r="D47" s="1254"/>
      <c r="E47" s="848" t="str">
        <f>IF(ISNA(VLOOKUP(C47,條件!$A$1:$G$1021,5,0)),"",(VLOOKUP(C47,條件!$A$1:$G$1021,5,0)))</f>
        <v/>
      </c>
      <c r="F47" s="849" t="str">
        <f>IF(ISNA(VLOOKUP(C47,條件!$A$1:$G$1021,6,0)),"",(VLOOKUP(C47,條件!$A$1:$G$1021,6,0)))</f>
        <v/>
      </c>
      <c r="G47" s="1257" t="str">
        <f>IF(ISNA(VLOOKUP(C47,條件!$A$1:$G$1021,7,0)),"",(VLOOKUP(C47,條件!$A$1:$G$1021,7,0)))</f>
        <v/>
      </c>
      <c r="H47" s="849" t="str">
        <f>IF(ISNA(VLOOKUP(C47,條件!$A$1:$K$1021,11,0)),"",(VLOOKUP(C47,條件!$A$1:$K$1021,11,0)))</f>
        <v/>
      </c>
      <c r="I47" s="850" t="str">
        <f>IF(ISNA(VLOOKUP(C47,條件!$A$1:$L$1021,12,0)),"",(VLOOKUP(C47,條件!$A$1:$L$1021,12,0)))</f>
        <v/>
      </c>
      <c r="J47" s="851"/>
      <c r="K47" s="851"/>
      <c r="L47" s="852" t="s">
        <v>2887</v>
      </c>
      <c r="M47" s="852"/>
      <c r="N47" s="853"/>
      <c r="O47" s="851"/>
      <c r="P47" s="852" t="s">
        <v>114</v>
      </c>
      <c r="Q47" s="852"/>
      <c r="R47" s="853"/>
      <c r="S47" s="851"/>
      <c r="T47" s="852" t="s">
        <v>114</v>
      </c>
      <c r="U47" s="852"/>
      <c r="V47" s="853"/>
      <c r="W47" s="851"/>
      <c r="X47" s="852" t="s">
        <v>114</v>
      </c>
      <c r="Y47" s="854"/>
      <c r="Z47" s="855" t="str">
        <f>IF(ISNA(VLOOKUP(C47,條件!$A$1:$C$1021,3,0)),"",(VLOOKUP(C47,條件!$A$1:$C$1021,3,0)))</f>
        <v/>
      </c>
      <c r="AA47" s="855" t="str">
        <f t="shared" si="43"/>
        <v>停機</v>
      </c>
      <c r="AB47" s="904" t="str">
        <f t="shared" si="44"/>
        <v/>
      </c>
      <c r="AC47" s="855" t="str">
        <f t="shared" si="45"/>
        <v/>
      </c>
      <c r="AD47" s="855" t="str">
        <f t="shared" si="24"/>
        <v/>
      </c>
      <c r="AE47" s="855" t="str">
        <f t="shared" si="46"/>
        <v/>
      </c>
      <c r="AF47" s="856" t="str">
        <f t="shared" si="26"/>
        <v>A</v>
      </c>
      <c r="AG47" s="856">
        <v>1</v>
      </c>
      <c r="AH47" s="916" t="s">
        <v>2874</v>
      </c>
      <c r="AI47" s="926" t="s">
        <v>2874</v>
      </c>
      <c r="AJ47" s="917" t="s">
        <v>3058</v>
      </c>
      <c r="AK47" s="917" t="s">
        <v>3057</v>
      </c>
      <c r="AL47" s="860"/>
      <c r="AM47" s="991"/>
      <c r="AN47" s="991"/>
      <c r="AO47" s="991"/>
      <c r="AP47" s="991"/>
      <c r="AQ47" s="991"/>
      <c r="AR47" s="862"/>
      <c r="AS47" s="849" t="str">
        <f t="shared" si="47"/>
        <v>單</v>
      </c>
      <c r="AT47" s="849" t="str">
        <f t="shared" si="48"/>
        <v>全</v>
      </c>
      <c r="AU47" s="849" t="str">
        <f t="shared" si="49"/>
        <v/>
      </c>
      <c r="AV47" s="849" t="str">
        <f t="shared" si="30"/>
        <v/>
      </c>
    </row>
    <row r="48" spans="1:48">
      <c r="A48" s="845">
        <f t="shared" si="10"/>
        <v>46144</v>
      </c>
      <c r="B48" s="846" t="s">
        <v>1069</v>
      </c>
      <c r="C48" s="846" t="s">
        <v>2787</v>
      </c>
      <c r="D48" s="1254"/>
      <c r="E48" s="848" t="str">
        <f>IF(ISNA(VLOOKUP(C48,條件!$A$1:$G$1021,5,0)),"",(VLOOKUP(C48,條件!$A$1:$G$1021,5,0)))</f>
        <v>75/36HC</v>
      </c>
      <c r="F48" s="849" t="str">
        <f>IF(ISNA(VLOOKUP(C48,條件!$A$1:$G$1021,6,0)),"",(VLOOKUP(C48,條件!$A$1:$G$1021,6,0)))</f>
        <v>FP81857R</v>
      </c>
      <c r="G48" s="1257">
        <f>IF(ISNA(VLOOKUP(C48,條件!$A$1:$G$1021,7,0)),"",(VLOOKUP(C48,條件!$A$1:$G$1021,7,0)))</f>
        <v>600</v>
      </c>
      <c r="H48" s="849" t="str">
        <f>IF(ISNA(VLOOKUP(C48,條件!$A$1:$K$1021,11,0)),"",(VLOOKUP(C48,條件!$A$1:$K$1021,11,0)))</f>
        <v>白底綠方塊</v>
      </c>
      <c r="I48" s="850">
        <f>IF(ISNA(VLOOKUP(C48,條件!$A$1:$L$1021,12,0)),"",(VLOOKUP(C48,條件!$A$1:$L$1021,12,0)))</f>
        <v>4</v>
      </c>
      <c r="J48" s="851">
        <v>17</v>
      </c>
      <c r="K48" s="851">
        <v>0</v>
      </c>
      <c r="L48" s="852">
        <v>8289</v>
      </c>
      <c r="M48" s="852">
        <v>8892</v>
      </c>
      <c r="N48" s="853">
        <v>5</v>
      </c>
      <c r="O48" s="851">
        <v>2</v>
      </c>
      <c r="P48" s="852">
        <v>8457</v>
      </c>
      <c r="Q48" s="852">
        <v>8918</v>
      </c>
      <c r="R48" s="853">
        <v>10</v>
      </c>
      <c r="S48" s="851">
        <v>0</v>
      </c>
      <c r="T48" s="852">
        <v>8450</v>
      </c>
      <c r="U48" s="852">
        <v>8865</v>
      </c>
      <c r="V48" s="853">
        <v>22</v>
      </c>
      <c r="W48" s="851">
        <v>0</v>
      </c>
      <c r="X48" s="852">
        <v>8359</v>
      </c>
      <c r="Y48" s="854">
        <v>8730</v>
      </c>
      <c r="Z48" s="855">
        <f>IF(ISNA(VLOOKUP(C48,條件!$A$1:$C$1021,3,0)),"",(VLOOKUP(C48,條件!$A$1:$C$1021,3,0)))</f>
        <v>1.7496962332928312</v>
      </c>
      <c r="AA48" s="855">
        <f t="shared" si="43"/>
        <v>18</v>
      </c>
      <c r="AB48" s="904">
        <f t="shared" si="44"/>
        <v>0.99450454059829063</v>
      </c>
      <c r="AC48" s="855">
        <f t="shared" si="45"/>
        <v>86.2</v>
      </c>
      <c r="AD48" s="855">
        <f t="shared" si="24"/>
        <v>2.25</v>
      </c>
      <c r="AE48" s="855">
        <f t="shared" si="46"/>
        <v>2.1666666666666665</v>
      </c>
      <c r="AF48" s="856" t="str">
        <f t="shared" si="26"/>
        <v>A</v>
      </c>
      <c r="AG48" s="856">
        <v>1</v>
      </c>
      <c r="AH48" s="916" t="s">
        <v>2874</v>
      </c>
      <c r="AI48" s="926" t="s">
        <v>2874</v>
      </c>
      <c r="AJ48" s="926" t="s">
        <v>3058</v>
      </c>
      <c r="AK48" s="926" t="s">
        <v>3057</v>
      </c>
      <c r="AL48" s="860">
        <v>54</v>
      </c>
      <c r="AM48" s="991">
        <v>45950</v>
      </c>
      <c r="AN48" s="991">
        <v>45952</v>
      </c>
      <c r="AO48" s="991">
        <v>45954</v>
      </c>
      <c r="AP48" s="991">
        <v>45955</v>
      </c>
      <c r="AQ48" s="991"/>
      <c r="AR48" s="862"/>
      <c r="AS48" s="849" t="str">
        <f t="shared" si="47"/>
        <v>單</v>
      </c>
      <c r="AT48" s="849" t="str">
        <f t="shared" si="48"/>
        <v>全</v>
      </c>
      <c r="AU48" s="849" t="str">
        <f t="shared" si="49"/>
        <v>75</v>
      </c>
      <c r="AV48" s="849">
        <f t="shared" si="30"/>
        <v>1.3405824</v>
      </c>
    </row>
    <row r="49" spans="1:48">
      <c r="A49" s="845">
        <f t="shared" si="10"/>
        <v>46144</v>
      </c>
      <c r="B49" s="846" t="s">
        <v>1070</v>
      </c>
      <c r="C49" s="846" t="s">
        <v>2788</v>
      </c>
      <c r="D49" s="1254" t="s">
        <v>596</v>
      </c>
      <c r="E49" s="848" t="str">
        <f>IF(ISNA(VLOOKUP(C49,條件!$A$1:$G$1021,5,0)),"",(VLOOKUP(C49,條件!$A$1:$G$1021,5,0)))</f>
        <v>75/24/2SDr</v>
      </c>
      <c r="F49" s="849" t="str">
        <f>IF(ISNA(VLOOKUP(C49,條件!$A$1:$G$1021,6,0)),"",(VLOOKUP(C49,條件!$A$1:$G$1021,6,0)))</f>
        <v>FP81382R×2</v>
      </c>
      <c r="G49" s="1257">
        <f>IF(ISNA(VLOOKUP(C49,條件!$A$1:$G$1021,7,0)),"",(VLOOKUP(C49,條件!$A$1:$G$1021,7,0)))</f>
        <v>700</v>
      </c>
      <c r="H49" s="849" t="str">
        <f>IF(ISNA(VLOOKUP(C49,條件!$A$1:$K$1021,11,0)),"",(VLOOKUP(C49,條件!$A$1:$K$1021,11,0)))</f>
        <v>藍色</v>
      </c>
      <c r="I49" s="850">
        <f>IF(ISNA(VLOOKUP(C49,條件!$A$1:$L$1021,12,0)),"",(VLOOKUP(C49,條件!$A$1:$L$1021,12,0)))</f>
        <v>5</v>
      </c>
      <c r="J49" s="851">
        <v>4</v>
      </c>
      <c r="K49" s="851">
        <v>2</v>
      </c>
      <c r="L49" s="852">
        <v>9436</v>
      </c>
      <c r="M49" s="852"/>
      <c r="N49" s="853">
        <v>2</v>
      </c>
      <c r="O49" s="851">
        <v>0</v>
      </c>
      <c r="P49" s="852">
        <v>9418</v>
      </c>
      <c r="Q49" s="852"/>
      <c r="R49" s="853">
        <v>2</v>
      </c>
      <c r="S49" s="851">
        <v>0</v>
      </c>
      <c r="T49" s="852">
        <v>9430</v>
      </c>
      <c r="U49" s="852"/>
      <c r="V49" s="853">
        <v>6</v>
      </c>
      <c r="W49" s="851">
        <v>4</v>
      </c>
      <c r="X49" s="852">
        <v>9315</v>
      </c>
      <c r="Y49" s="854"/>
      <c r="Z49" s="855">
        <f>IF(ISNA(VLOOKUP(C49,條件!$A$1:$C$1021,3,0)),"",(VLOOKUP(C49,條件!$A$1:$C$1021,3,0)))</f>
        <v>3.2505643340857788</v>
      </c>
      <c r="AA49" s="855">
        <f t="shared" si="43"/>
        <v>4.666666666666667</v>
      </c>
      <c r="AB49" s="904">
        <f t="shared" si="44"/>
        <v>0.9911258012820513</v>
      </c>
      <c r="AC49" s="855">
        <f t="shared" si="45"/>
        <v>93.997500000000002</v>
      </c>
      <c r="AD49" s="855">
        <f t="shared" si="24"/>
        <v>0.58333333333333337</v>
      </c>
      <c r="AE49" s="855">
        <f t="shared" si="46"/>
        <v>0.33333333333333331</v>
      </c>
      <c r="AF49" s="856" t="str">
        <f t="shared" si="26"/>
        <v>A</v>
      </c>
      <c r="AG49" s="856">
        <v>1</v>
      </c>
      <c r="AH49" s="916" t="s">
        <v>2874</v>
      </c>
      <c r="AI49" s="926" t="s">
        <v>2874</v>
      </c>
      <c r="AJ49" s="929" t="s">
        <v>3058</v>
      </c>
      <c r="AK49" s="926" t="s">
        <v>3057</v>
      </c>
      <c r="AL49" s="860">
        <v>50</v>
      </c>
      <c r="AM49" s="991">
        <v>46104</v>
      </c>
      <c r="AN49" s="991">
        <v>46106</v>
      </c>
      <c r="AO49" s="991">
        <v>46107</v>
      </c>
      <c r="AP49" s="991"/>
      <c r="AQ49" s="991"/>
      <c r="AR49" s="862"/>
      <c r="AS49" s="849" t="str">
        <f t="shared" si="47"/>
        <v>雙</v>
      </c>
      <c r="AT49" s="849" t="str">
        <f t="shared" si="48"/>
        <v>半</v>
      </c>
      <c r="AU49" s="849" t="str">
        <f t="shared" si="49"/>
        <v>75</v>
      </c>
      <c r="AV49" s="849">
        <f t="shared" si="30"/>
        <v>0.85274532000000014</v>
      </c>
    </row>
    <row r="50" spans="1:48">
      <c r="A50" s="845">
        <f t="shared" si="10"/>
        <v>46144</v>
      </c>
      <c r="B50" s="846" t="s">
        <v>1070</v>
      </c>
      <c r="C50" s="846" t="s">
        <v>2789</v>
      </c>
      <c r="D50" s="1254" t="s">
        <v>596</v>
      </c>
      <c r="E50" s="848" t="str">
        <f>IF(ISNA(VLOOKUP(C50,條件!$A$1:$G$1021,5,0)),"",(VLOOKUP(C50,條件!$A$1:$G$1021,5,0)))</f>
        <v>75/24/2SDR2</v>
      </c>
      <c r="F50" s="849" t="str">
        <f>IF(ISNA(VLOOKUP(C50,條件!$A$1:$G$1021,6,0)),"",(VLOOKUP(C50,條件!$A$1:$G$1021,6,0)))</f>
        <v>FP81363R×2</v>
      </c>
      <c r="G50" s="1257">
        <f>IF(ISNA(VLOOKUP(C50,條件!$A$1:$G$1021,7,0)),"",(VLOOKUP(C50,條件!$A$1:$G$1021,7,0)))</f>
        <v>700</v>
      </c>
      <c r="H50" s="849" t="str">
        <f>IF(ISNA(VLOOKUP(C50,條件!$A$1:$K$1021,11,0)),"",(VLOOKUP(C50,條件!$A$1:$K$1021,11,0)))</f>
        <v>橘黑三角</v>
      </c>
      <c r="I50" s="850">
        <f>IF(ISNA(VLOOKUP(C50,條件!$A$1:$L$1021,12,0)),"",(VLOOKUP(C50,條件!$A$1:$L$1021,12,0)))</f>
        <v>5</v>
      </c>
      <c r="J50" s="851"/>
      <c r="K50" s="851"/>
      <c r="L50" s="852" t="s">
        <v>116</v>
      </c>
      <c r="M50" s="852"/>
      <c r="N50" s="853"/>
      <c r="O50" s="851"/>
      <c r="P50" s="852"/>
      <c r="Q50" s="852" t="s">
        <v>116</v>
      </c>
      <c r="R50" s="853"/>
      <c r="S50" s="851"/>
      <c r="T50" s="852"/>
      <c r="U50" s="852" t="s">
        <v>116</v>
      </c>
      <c r="V50" s="853"/>
      <c r="W50" s="851"/>
      <c r="X50" s="852"/>
      <c r="Y50" s="854" t="s">
        <v>116</v>
      </c>
      <c r="Z50" s="855">
        <f>IF(ISNA(VLOOKUP(C50,條件!$A$1:$C$1021,3,0)),"",(VLOOKUP(C50,條件!$A$1:$C$1021,3,0)))</f>
        <v>3.2505643340857788</v>
      </c>
      <c r="AA50" s="855" t="str">
        <f t="shared" si="43"/>
        <v>了機</v>
      </c>
      <c r="AB50" s="904" t="str">
        <f t="shared" si="44"/>
        <v/>
      </c>
      <c r="AC50" s="855" t="str">
        <f t="shared" si="45"/>
        <v/>
      </c>
      <c r="AD50" s="855" t="str">
        <f t="shared" si="24"/>
        <v/>
      </c>
      <c r="AE50" s="855" t="str">
        <f t="shared" si="46"/>
        <v/>
      </c>
      <c r="AF50" s="856" t="str">
        <f t="shared" si="26"/>
        <v>A</v>
      </c>
      <c r="AG50" s="856">
        <v>1</v>
      </c>
      <c r="AH50" s="916" t="s">
        <v>2874</v>
      </c>
      <c r="AI50" s="926" t="s">
        <v>2874</v>
      </c>
      <c r="AJ50" s="930" t="s">
        <v>3058</v>
      </c>
      <c r="AK50" s="930" t="s">
        <v>3057</v>
      </c>
      <c r="AL50" s="860">
        <v>50</v>
      </c>
      <c r="AM50" s="991">
        <v>46108</v>
      </c>
      <c r="AN50" s="991">
        <v>46109</v>
      </c>
      <c r="AO50" s="991">
        <v>46110</v>
      </c>
      <c r="AP50" s="991">
        <v>46111</v>
      </c>
      <c r="AQ50" s="991"/>
      <c r="AR50" s="862"/>
      <c r="AS50" s="849" t="str">
        <f t="shared" si="47"/>
        <v>雙</v>
      </c>
      <c r="AT50" s="849" t="str">
        <f t="shared" si="48"/>
        <v>半</v>
      </c>
      <c r="AU50" s="849" t="str">
        <f t="shared" si="49"/>
        <v>75</v>
      </c>
      <c r="AV50" s="849" t="str">
        <f t="shared" si="30"/>
        <v/>
      </c>
    </row>
    <row r="51" spans="1:48">
      <c r="A51" s="845">
        <f t="shared" si="10"/>
        <v>46144</v>
      </c>
      <c r="B51" s="846" t="s">
        <v>1071</v>
      </c>
      <c r="C51" s="846" t="s">
        <v>2773</v>
      </c>
      <c r="D51" s="1254" t="s">
        <v>589</v>
      </c>
      <c r="E51" s="848" t="str">
        <f>IF(ISNA(VLOOKUP(C51,條件!$A$1:$G$1021,5,0)),"",(VLOOKUP(C51,條件!$A$1:$G$1021,5,0)))</f>
        <v>50/72BSD3</v>
      </c>
      <c r="F51" s="849" t="str">
        <f>IF(ISNA(VLOOKUP(C51,條件!$A$1:$G$1021,6,0)),"",(VLOOKUP(C51,條件!$A$1:$G$1021,6,0)))</f>
        <v>FP80141</v>
      </c>
      <c r="G51" s="1257">
        <f>IF(ISNA(VLOOKUP(C51,條件!$A$1:$G$1021,7,0)),"",(VLOOKUP(C51,條件!$A$1:$G$1021,7,0)))</f>
        <v>630</v>
      </c>
      <c r="H51" s="849" t="str">
        <f>IF(ISNA(VLOOKUP(C51,條件!$A$1:$K$1021,11,0)),"",(VLOOKUP(C51,條件!$A$1:$K$1021,11,0)))</f>
        <v>洋綠色</v>
      </c>
      <c r="I51" s="850">
        <f>IF(ISNA(VLOOKUP(C51,條件!$A$1:$L$1021,12,0)),"",(VLOOKUP(C51,條件!$A$1:$L$1021,12,0)))</f>
        <v>2</v>
      </c>
      <c r="J51" s="851">
        <v>17</v>
      </c>
      <c r="K51" s="851">
        <v>0</v>
      </c>
      <c r="L51" s="852">
        <v>9678</v>
      </c>
      <c r="M51" s="852">
        <v>9803</v>
      </c>
      <c r="N51" s="853">
        <v>4</v>
      </c>
      <c r="O51" s="851">
        <v>0</v>
      </c>
      <c r="P51" s="852">
        <v>9853</v>
      </c>
      <c r="Q51" s="852">
        <v>9895</v>
      </c>
      <c r="R51" s="853">
        <v>7</v>
      </c>
      <c r="S51" s="851">
        <v>2</v>
      </c>
      <c r="T51" s="852">
        <v>9838</v>
      </c>
      <c r="U51" s="852">
        <v>9859</v>
      </c>
      <c r="V51" s="853">
        <v>16</v>
      </c>
      <c r="W51" s="851">
        <v>3</v>
      </c>
      <c r="X51" s="852">
        <v>9870</v>
      </c>
      <c r="Y51" s="854">
        <v>9780</v>
      </c>
      <c r="Z51" s="855">
        <f>IF(ISNA(VLOOKUP(C51,條件!$A$1:$C$1021,3,0)),"",(VLOOKUP(C51,條件!$A$1:$C$1021,3,0)))</f>
        <v>2.4615384615384617</v>
      </c>
      <c r="AA51" s="855">
        <f t="shared" si="43"/>
        <v>14.666666666666666</v>
      </c>
      <c r="AB51" s="904">
        <f t="shared" si="44"/>
        <v>0.990234375</v>
      </c>
      <c r="AC51" s="855">
        <f t="shared" si="45"/>
        <v>98.22</v>
      </c>
      <c r="AD51" s="855">
        <f t="shared" si="24"/>
        <v>1.8333333333333333</v>
      </c>
      <c r="AE51" s="855">
        <f t="shared" si="46"/>
        <v>1.625</v>
      </c>
      <c r="AF51" s="856" t="str">
        <f t="shared" si="26"/>
        <v>A</v>
      </c>
      <c r="AG51" s="856">
        <v>1</v>
      </c>
      <c r="AH51" s="916" t="s">
        <v>3024</v>
      </c>
      <c r="AI51" s="926" t="s">
        <v>3024</v>
      </c>
      <c r="AJ51" s="930" t="s">
        <v>2946</v>
      </c>
      <c r="AK51" s="930" t="s">
        <v>1563</v>
      </c>
      <c r="AL51" s="860">
        <v>57</v>
      </c>
      <c r="AM51" s="992">
        <v>46086</v>
      </c>
      <c r="AN51" s="991">
        <v>46087</v>
      </c>
      <c r="AO51" s="991"/>
      <c r="AP51" s="991"/>
      <c r="AQ51" s="991"/>
      <c r="AR51" s="862"/>
      <c r="AS51" s="849" t="str">
        <f t="shared" si="47"/>
        <v>單</v>
      </c>
      <c r="AT51" s="849" t="str">
        <f t="shared" si="48"/>
        <v>全</v>
      </c>
      <c r="AU51" s="849" t="str">
        <f t="shared" si="49"/>
        <v>50</v>
      </c>
      <c r="AV51" s="849">
        <f t="shared" si="30"/>
        <v>1.0692622079999998</v>
      </c>
    </row>
    <row r="52" spans="1:48">
      <c r="A52" s="845">
        <f t="shared" si="10"/>
        <v>46144</v>
      </c>
      <c r="B52" s="846" t="s">
        <v>1072</v>
      </c>
      <c r="C52" s="846" t="s">
        <v>114</v>
      </c>
      <c r="D52" s="1254"/>
      <c r="E52" s="848" t="str">
        <f>IF(ISNA(VLOOKUP(C52,條件!$A$1:$G$1021,5,0)),"",(VLOOKUP(C52,條件!$A$1:$G$1021,5,0)))</f>
        <v/>
      </c>
      <c r="F52" s="849" t="str">
        <f>IF(ISNA(VLOOKUP(C52,條件!$A$1:$G$1021,6,0)),"",(VLOOKUP(C52,條件!$A$1:$G$1021,6,0)))</f>
        <v/>
      </c>
      <c r="G52" s="1257" t="str">
        <f>IF(ISNA(VLOOKUP(C52,條件!$A$1:$G$1021,7,0)),"",(VLOOKUP(C52,條件!$A$1:$G$1021,7,0)))</f>
        <v/>
      </c>
      <c r="H52" s="849" t="str">
        <f>IF(ISNA(VLOOKUP(C52,條件!$A$1:$K$1021,11,0)),"",(VLOOKUP(C52,條件!$A$1:$K$1021,11,0)))</f>
        <v/>
      </c>
      <c r="I52" s="850" t="str">
        <f>IF(ISNA(VLOOKUP(C52,條件!$A$1:$L$1021,12,0)),"",(VLOOKUP(C52,條件!$A$1:$L$1021,12,0)))</f>
        <v/>
      </c>
      <c r="J52" s="851"/>
      <c r="K52" s="851"/>
      <c r="L52" s="852" t="s">
        <v>114</v>
      </c>
      <c r="M52" s="852"/>
      <c r="N52" s="853"/>
      <c r="O52" s="851"/>
      <c r="P52" s="852" t="s">
        <v>114</v>
      </c>
      <c r="Q52" s="852"/>
      <c r="R52" s="853"/>
      <c r="S52" s="851"/>
      <c r="T52" s="852" t="s">
        <v>114</v>
      </c>
      <c r="U52" s="852"/>
      <c r="V52" s="853"/>
      <c r="W52" s="851"/>
      <c r="X52" s="852" t="s">
        <v>114</v>
      </c>
      <c r="Y52" s="854"/>
      <c r="Z52" s="855" t="str">
        <f>IF(ISNA(VLOOKUP(C52,條件!$A$1:$C$1021,3,0)),"",(VLOOKUP(C52,條件!$A$1:$C$1021,3,0)))</f>
        <v/>
      </c>
      <c r="AA52" s="855" t="str">
        <f t="shared" si="43"/>
        <v>停機</v>
      </c>
      <c r="AB52" s="904" t="str">
        <f t="shared" si="44"/>
        <v/>
      </c>
      <c r="AC52" s="855" t="str">
        <f t="shared" si="45"/>
        <v/>
      </c>
      <c r="AD52" s="855" t="str">
        <f t="shared" si="24"/>
        <v/>
      </c>
      <c r="AE52" s="855" t="str">
        <f t="shared" si="46"/>
        <v/>
      </c>
      <c r="AF52" s="856" t="str">
        <f t="shared" si="26"/>
        <v>A</v>
      </c>
      <c r="AG52" s="856">
        <v>1</v>
      </c>
      <c r="AH52" s="916" t="s">
        <v>3024</v>
      </c>
      <c r="AI52" s="926" t="s">
        <v>3024</v>
      </c>
      <c r="AJ52" s="926" t="s">
        <v>2946</v>
      </c>
      <c r="AK52" s="926" t="s">
        <v>1563</v>
      </c>
      <c r="AL52" s="860"/>
      <c r="AM52" s="991"/>
      <c r="AN52" s="991"/>
      <c r="AO52" s="991"/>
      <c r="AP52" s="991"/>
      <c r="AQ52" s="991"/>
      <c r="AR52" s="862"/>
      <c r="AS52" s="849" t="str">
        <f t="shared" si="47"/>
        <v>單</v>
      </c>
      <c r="AT52" s="849" t="str">
        <f t="shared" si="48"/>
        <v>全</v>
      </c>
      <c r="AU52" s="849" t="str">
        <f t="shared" si="49"/>
        <v/>
      </c>
      <c r="AV52" s="849" t="str">
        <f t="shared" si="30"/>
        <v/>
      </c>
    </row>
    <row r="53" spans="1:48">
      <c r="A53" s="845">
        <f t="shared" si="10"/>
        <v>46144</v>
      </c>
      <c r="B53" s="846" t="s">
        <v>1073</v>
      </c>
      <c r="C53" s="846" t="s">
        <v>2790</v>
      </c>
      <c r="D53" s="1254"/>
      <c r="E53" s="848" t="str">
        <f>IF(ISNA(VLOOKUP(C53,條件!$A$1:$G$1021,5,0)),"",(VLOOKUP(C53,條件!$A$1:$G$1021,5,0)))</f>
        <v>150/48HC</v>
      </c>
      <c r="F53" s="849" t="str">
        <f>IF(ISNA(VLOOKUP(C53,條件!$A$1:$G$1021,6,0)),"",(VLOOKUP(C53,條件!$A$1:$G$1021,6,0)))</f>
        <v>FP82781</v>
      </c>
      <c r="G53" s="1257">
        <f>IF(ISNA(VLOOKUP(C53,條件!$A$1:$G$1021,7,0)),"",(VLOOKUP(C53,條件!$A$1:$G$1021,7,0)))</f>
        <v>600</v>
      </c>
      <c r="H53" s="849" t="str">
        <f>IF(ISNA(VLOOKUP(C53,條件!$A$1:$K$1021,11,0)),"",(VLOOKUP(C53,條件!$A$1:$K$1021,11,0)))</f>
        <v>黃底白點</v>
      </c>
      <c r="I53" s="850">
        <f>IF(ISNA(VLOOKUP(C53,條件!$A$1:$L$1021,12,0)),"",(VLOOKUP(C53,條件!$A$1:$L$1021,12,0)))</f>
        <v>5</v>
      </c>
      <c r="J53" s="851">
        <v>15</v>
      </c>
      <c r="K53" s="851">
        <v>0</v>
      </c>
      <c r="L53" s="852">
        <v>8594</v>
      </c>
      <c r="M53" s="852">
        <v>8037</v>
      </c>
      <c r="N53" s="853">
        <v>12</v>
      </c>
      <c r="O53" s="851">
        <v>0</v>
      </c>
      <c r="P53" s="852">
        <v>8649</v>
      </c>
      <c r="Q53" s="852">
        <v>8223</v>
      </c>
      <c r="R53" s="853">
        <v>12</v>
      </c>
      <c r="S53" s="851">
        <v>0</v>
      </c>
      <c r="T53" s="852">
        <v>8691</v>
      </c>
      <c r="U53" s="852">
        <v>8323</v>
      </c>
      <c r="V53" s="853">
        <v>33</v>
      </c>
      <c r="W53" s="851">
        <v>0</v>
      </c>
      <c r="X53" s="852">
        <v>8648</v>
      </c>
      <c r="Y53" s="854">
        <v>8394</v>
      </c>
      <c r="Z53" s="855">
        <f>IF(ISNA(VLOOKUP(C53,條件!$A$1:$C$1021,3,0)),"",(VLOOKUP(C53,條件!$A$1:$C$1021,3,0)))</f>
        <v>2.8685258964143427</v>
      </c>
      <c r="AA53" s="855">
        <f t="shared" si="43"/>
        <v>24</v>
      </c>
      <c r="AB53" s="904">
        <f t="shared" si="44"/>
        <v>1</v>
      </c>
      <c r="AC53" s="855">
        <f t="shared" si="45"/>
        <v>84.448750000000004</v>
      </c>
      <c r="AD53" s="855">
        <f t="shared" si="24"/>
        <v>3</v>
      </c>
      <c r="AE53" s="855">
        <f t="shared" si="46"/>
        <v>3</v>
      </c>
      <c r="AF53" s="856" t="str">
        <f t="shared" si="26"/>
        <v>A</v>
      </c>
      <c r="AG53" s="856">
        <v>1</v>
      </c>
      <c r="AH53" s="916" t="s">
        <v>3024</v>
      </c>
      <c r="AI53" s="926" t="s">
        <v>3024</v>
      </c>
      <c r="AJ53" s="929" t="s">
        <v>2946</v>
      </c>
      <c r="AK53" s="926" t="s">
        <v>1563</v>
      </c>
      <c r="AL53" s="860">
        <v>54</v>
      </c>
      <c r="AM53" s="991">
        <v>46139</v>
      </c>
      <c r="AN53" s="991">
        <v>46140</v>
      </c>
      <c r="AO53" s="991">
        <v>46141</v>
      </c>
      <c r="AP53" s="991"/>
      <c r="AQ53" s="991"/>
      <c r="AR53" s="862"/>
      <c r="AS53" s="849" t="str">
        <f t="shared" si="47"/>
        <v>單</v>
      </c>
      <c r="AT53" s="849" t="str">
        <f t="shared" si="48"/>
        <v>全</v>
      </c>
      <c r="AU53" s="849" t="str">
        <f t="shared" si="49"/>
        <v>150</v>
      </c>
      <c r="AV53" s="849">
        <f t="shared" si="30"/>
        <v>2.6266939199999997</v>
      </c>
    </row>
    <row r="54" spans="1:48">
      <c r="A54" s="845">
        <f t="shared" si="10"/>
        <v>46144</v>
      </c>
      <c r="B54" s="846" t="s">
        <v>1074</v>
      </c>
      <c r="C54" s="846" t="s">
        <v>114</v>
      </c>
      <c r="D54" s="1254"/>
      <c r="E54" s="848" t="str">
        <f>IF(ISNA(VLOOKUP(C54,條件!$A$1:$G$1021,5,0)),"",(VLOOKUP(C54,條件!$A$1:$G$1021,5,0)))</f>
        <v/>
      </c>
      <c r="F54" s="849" t="str">
        <f>IF(ISNA(VLOOKUP(C54,條件!$A$1:$G$1021,6,0)),"",(VLOOKUP(C54,條件!$A$1:$G$1021,6,0)))</f>
        <v/>
      </c>
      <c r="G54" s="1257" t="str">
        <f>IF(ISNA(VLOOKUP(C54,條件!$A$1:$G$1021,7,0)),"",(VLOOKUP(C54,條件!$A$1:$G$1021,7,0)))</f>
        <v/>
      </c>
      <c r="H54" s="849" t="str">
        <f>IF(ISNA(VLOOKUP(C54,條件!$A$1:$K$1021,11,0)),"",(VLOOKUP(C54,條件!$A$1:$K$1021,11,0)))</f>
        <v/>
      </c>
      <c r="I54" s="850" t="str">
        <f>IF(ISNA(VLOOKUP(C54,條件!$A$1:$L$1021,12,0)),"",(VLOOKUP(C54,條件!$A$1:$L$1021,12,0)))</f>
        <v/>
      </c>
      <c r="J54" s="851"/>
      <c r="K54" s="851"/>
      <c r="L54" s="852" t="s">
        <v>114</v>
      </c>
      <c r="M54" s="852"/>
      <c r="N54" s="853"/>
      <c r="O54" s="851"/>
      <c r="P54" s="852" t="s">
        <v>114</v>
      </c>
      <c r="Q54" s="852"/>
      <c r="R54" s="853"/>
      <c r="S54" s="851"/>
      <c r="T54" s="852" t="s">
        <v>114</v>
      </c>
      <c r="U54" s="852"/>
      <c r="V54" s="853"/>
      <c r="W54" s="851"/>
      <c r="X54" s="852" t="s">
        <v>114</v>
      </c>
      <c r="Y54" s="854"/>
      <c r="Z54" s="855" t="str">
        <f>IF(ISNA(VLOOKUP(C54,條件!$A$1:$C$1021,3,0)),"",(VLOOKUP(C54,條件!$A$1:$C$1021,3,0)))</f>
        <v/>
      </c>
      <c r="AA54" s="855" t="str">
        <f t="shared" si="43"/>
        <v>停機</v>
      </c>
      <c r="AB54" s="904" t="str">
        <f t="shared" si="44"/>
        <v/>
      </c>
      <c r="AC54" s="855" t="str">
        <f t="shared" si="45"/>
        <v/>
      </c>
      <c r="AD54" s="855" t="str">
        <f t="shared" si="24"/>
        <v/>
      </c>
      <c r="AE54" s="855" t="str">
        <f t="shared" si="46"/>
        <v/>
      </c>
      <c r="AF54" s="856" t="str">
        <f t="shared" si="26"/>
        <v>A</v>
      </c>
      <c r="AG54" s="856">
        <v>1</v>
      </c>
      <c r="AH54" s="916" t="s">
        <v>2875</v>
      </c>
      <c r="AI54" s="926" t="s">
        <v>2875</v>
      </c>
      <c r="AJ54" s="930" t="s">
        <v>3059</v>
      </c>
      <c r="AK54" s="930" t="s">
        <v>943</v>
      </c>
      <c r="AL54" s="860"/>
      <c r="AM54" s="991"/>
      <c r="AN54" s="991"/>
      <c r="AO54" s="991"/>
      <c r="AP54" s="991"/>
      <c r="AQ54" s="991"/>
      <c r="AR54" s="862"/>
      <c r="AS54" s="849" t="str">
        <f t="shared" si="47"/>
        <v>單</v>
      </c>
      <c r="AT54" s="849" t="str">
        <f t="shared" si="48"/>
        <v>全</v>
      </c>
      <c r="AU54" s="849" t="str">
        <f t="shared" si="49"/>
        <v/>
      </c>
      <c r="AV54" s="849" t="str">
        <f t="shared" si="30"/>
        <v/>
      </c>
    </row>
    <row r="55" spans="1:48">
      <c r="A55" s="845">
        <f t="shared" si="10"/>
        <v>46144</v>
      </c>
      <c r="B55" s="846" t="s">
        <v>1075</v>
      </c>
      <c r="C55" s="846" t="s">
        <v>114</v>
      </c>
      <c r="D55" s="1254"/>
      <c r="E55" s="848" t="str">
        <f>IF(ISNA(VLOOKUP(C55,條件!$A$1:$G$1021,5,0)),"",(VLOOKUP(C55,條件!$A$1:$G$1021,5,0)))</f>
        <v/>
      </c>
      <c r="F55" s="849" t="str">
        <f>IF(ISNA(VLOOKUP(C55,條件!$A$1:$G$1021,6,0)),"",(VLOOKUP(C55,條件!$A$1:$G$1021,6,0)))</f>
        <v/>
      </c>
      <c r="G55" s="1257" t="str">
        <f>IF(ISNA(VLOOKUP(C55,條件!$A$1:$G$1021,7,0)),"",(VLOOKUP(C55,條件!$A$1:$G$1021,7,0)))</f>
        <v/>
      </c>
      <c r="H55" s="849" t="str">
        <f>IF(ISNA(VLOOKUP(C55,條件!$A$1:$K$1021,11,0)),"",(VLOOKUP(C55,條件!$A$1:$K$1021,11,0)))</f>
        <v/>
      </c>
      <c r="I55" s="850" t="str">
        <f>IF(ISNA(VLOOKUP(C55,條件!$A$1:$L$1021,12,0)),"",(VLOOKUP(C55,條件!$A$1:$L$1021,12,0)))</f>
        <v/>
      </c>
      <c r="J55" s="851"/>
      <c r="K55" s="851"/>
      <c r="L55" s="852" t="s">
        <v>114</v>
      </c>
      <c r="M55" s="852"/>
      <c r="N55" s="853"/>
      <c r="O55" s="851"/>
      <c r="P55" s="852" t="s">
        <v>114</v>
      </c>
      <c r="Q55" s="852"/>
      <c r="R55" s="853"/>
      <c r="S55" s="851"/>
      <c r="T55" s="852" t="s">
        <v>114</v>
      </c>
      <c r="U55" s="852"/>
      <c r="V55" s="853"/>
      <c r="W55" s="851"/>
      <c r="X55" s="852" t="s">
        <v>114</v>
      </c>
      <c r="Y55" s="854"/>
      <c r="Z55" s="855" t="str">
        <f>IF(ISNA(VLOOKUP(C55,條件!$A$1:$C$1021,3,0)),"",(VLOOKUP(C55,條件!$A$1:$C$1021,3,0)))</f>
        <v/>
      </c>
      <c r="AA55" s="855" t="str">
        <f t="shared" si="43"/>
        <v>停機</v>
      </c>
      <c r="AB55" s="904" t="str">
        <f t="shared" si="44"/>
        <v/>
      </c>
      <c r="AC55" s="855" t="str">
        <f t="shared" si="45"/>
        <v/>
      </c>
      <c r="AD55" s="855" t="str">
        <f t="shared" si="24"/>
        <v/>
      </c>
      <c r="AE55" s="855" t="str">
        <f t="shared" si="46"/>
        <v/>
      </c>
      <c r="AF55" s="856" t="str">
        <f t="shared" si="26"/>
        <v>A</v>
      </c>
      <c r="AG55" s="856">
        <v>1</v>
      </c>
      <c r="AH55" s="916" t="s">
        <v>2875</v>
      </c>
      <c r="AI55" s="926" t="s">
        <v>2875</v>
      </c>
      <c r="AJ55" s="930" t="s">
        <v>3059</v>
      </c>
      <c r="AK55" s="930" t="s">
        <v>943</v>
      </c>
      <c r="AL55" s="860"/>
      <c r="AM55" s="992"/>
      <c r="AN55" s="991"/>
      <c r="AO55" s="991"/>
      <c r="AP55" s="991"/>
      <c r="AQ55" s="991"/>
      <c r="AR55" s="862"/>
      <c r="AS55" s="849" t="str">
        <f t="shared" si="47"/>
        <v>單</v>
      </c>
      <c r="AT55" s="849" t="str">
        <f t="shared" si="48"/>
        <v>全</v>
      </c>
      <c r="AU55" s="849" t="str">
        <f t="shared" si="49"/>
        <v/>
      </c>
      <c r="AV55" s="849" t="str">
        <f t="shared" si="30"/>
        <v/>
      </c>
    </row>
    <row r="56" spans="1:48">
      <c r="A56" s="845">
        <f t="shared" si="10"/>
        <v>46144</v>
      </c>
      <c r="B56" s="846" t="s">
        <v>1076</v>
      </c>
      <c r="C56" s="846" t="s">
        <v>2791</v>
      </c>
      <c r="D56" s="1254" t="s">
        <v>596</v>
      </c>
      <c r="E56" s="848" t="str">
        <f>IF(ISNA(VLOOKUP(C56,條件!$A$1:$G$1021,5,0)),"",(VLOOKUP(C56,條件!$A$1:$G$1021,5,0)))</f>
        <v>75/24/2SDr</v>
      </c>
      <c r="F56" s="849" t="str">
        <f>IF(ISNA(VLOOKUP(C56,條件!$A$1:$G$1021,6,0)),"",(VLOOKUP(C56,條件!$A$1:$G$1021,6,0)))</f>
        <v>FP81382R×2</v>
      </c>
      <c r="G56" s="1257">
        <f>IF(ISNA(VLOOKUP(C56,條件!$A$1:$G$1021,7,0)),"",(VLOOKUP(C56,條件!$A$1:$G$1021,7,0)))</f>
        <v>700</v>
      </c>
      <c r="H56" s="849" t="str">
        <f>IF(ISNA(VLOOKUP(C56,條件!$A$1:$K$1021,11,0)),"",(VLOOKUP(C56,條件!$A$1:$K$1021,11,0)))</f>
        <v>白底紫三角</v>
      </c>
      <c r="I56" s="850">
        <f>IF(ISNA(VLOOKUP(C56,條件!$A$1:$L$1021,12,0)),"",(VLOOKUP(C56,條件!$A$1:$L$1021,12,0)))</f>
        <v>5</v>
      </c>
      <c r="J56" s="851">
        <v>36</v>
      </c>
      <c r="K56" s="851">
        <v>2</v>
      </c>
      <c r="L56" s="852">
        <v>9496</v>
      </c>
      <c r="M56" s="852">
        <v>8964</v>
      </c>
      <c r="N56" s="853">
        <v>321</v>
      </c>
      <c r="O56" s="851">
        <v>0</v>
      </c>
      <c r="P56" s="852">
        <v>8800</v>
      </c>
      <c r="Q56" s="852">
        <v>8548</v>
      </c>
      <c r="R56" s="853">
        <v>46</v>
      </c>
      <c r="S56" s="851">
        <v>0</v>
      </c>
      <c r="T56" s="852">
        <v>8685</v>
      </c>
      <c r="U56" s="852">
        <v>8583</v>
      </c>
      <c r="V56" s="853">
        <v>24</v>
      </c>
      <c r="W56" s="851">
        <v>2</v>
      </c>
      <c r="X56" s="852">
        <v>9068</v>
      </c>
      <c r="Y56" s="854">
        <v>8753</v>
      </c>
      <c r="Z56" s="855">
        <f>IF(ISNA(VLOOKUP(C56,條件!$A$1:$C$1021,3,0)),"",(VLOOKUP(C56,條件!$A$1:$C$1021,3,0)))</f>
        <v>3.2653061224489797</v>
      </c>
      <c r="AA56" s="855">
        <f t="shared" si="43"/>
        <v>71.166666666666671</v>
      </c>
      <c r="AB56" s="904">
        <f t="shared" si="44"/>
        <v>0.99411057692307692</v>
      </c>
      <c r="AC56" s="855">
        <f t="shared" si="45"/>
        <v>88.621250000000003</v>
      </c>
      <c r="AD56" s="855">
        <f t="shared" si="24"/>
        <v>8.8958333333333339</v>
      </c>
      <c r="AE56" s="855">
        <f t="shared" si="46"/>
        <v>8.8125</v>
      </c>
      <c r="AF56" s="856" t="str">
        <f t="shared" si="26"/>
        <v>A</v>
      </c>
      <c r="AG56" s="856">
        <v>0.5</v>
      </c>
      <c r="AH56" s="916" t="s">
        <v>2874</v>
      </c>
      <c r="AI56" s="926" t="s">
        <v>2874</v>
      </c>
      <c r="AJ56" s="926" t="s">
        <v>3058</v>
      </c>
      <c r="AK56" s="926" t="s">
        <v>3057</v>
      </c>
      <c r="AL56" s="860">
        <v>50</v>
      </c>
      <c r="AM56" s="991">
        <v>46100</v>
      </c>
      <c r="AN56" s="991">
        <v>46101</v>
      </c>
      <c r="AO56" s="991">
        <v>46102</v>
      </c>
      <c r="AP56" s="991">
        <v>46103</v>
      </c>
      <c r="AQ56" s="991">
        <v>46105</v>
      </c>
      <c r="AR56" s="862"/>
      <c r="AS56" s="849" t="str">
        <f t="shared" si="47"/>
        <v>雙</v>
      </c>
      <c r="AT56" s="849" t="str">
        <f t="shared" si="48"/>
        <v>全</v>
      </c>
      <c r="AU56" s="849" t="str">
        <f t="shared" si="49"/>
        <v>75</v>
      </c>
      <c r="AV56" s="849">
        <f t="shared" si="30"/>
        <v>1.6079439600000001</v>
      </c>
    </row>
    <row r="57" spans="1:48">
      <c r="A57" s="845">
        <f t="shared" si="10"/>
        <v>46144</v>
      </c>
      <c r="B57" s="846" t="s">
        <v>1077</v>
      </c>
      <c r="C57" s="846" t="s">
        <v>2776</v>
      </c>
      <c r="D57" s="1254"/>
      <c r="E57" s="848" t="str">
        <f>IF(ISNA(VLOOKUP(C57,條件!$A$1:$G$1021,5,0)),"",(VLOOKUP(C57,條件!$A$1:$G$1021,5,0)))</f>
        <v>150/48SDR</v>
      </c>
      <c r="F57" s="849" t="str">
        <f>IF(ISNA(VLOOKUP(C57,條件!$A$1:$G$1021,6,0)),"",(VLOOKUP(C57,條件!$A$1:$G$1021,6,0)))</f>
        <v>FP82169R</v>
      </c>
      <c r="G57" s="1257">
        <f>IF(ISNA(VLOOKUP(C57,條件!$A$1:$G$1021,7,0)),"",(VLOOKUP(C57,條件!$A$1:$G$1021,7,0)))</f>
        <v>650</v>
      </c>
      <c r="H57" s="849" t="str">
        <f>IF(ISNA(VLOOKUP(C57,條件!$A$1:$K$1021,11,0)),"",(VLOOKUP(C57,條件!$A$1:$K$1021,11,0)))</f>
        <v>綠藍三角</v>
      </c>
      <c r="I57" s="850">
        <f>IF(ISNA(VLOOKUP(C57,條件!$A$1:$L$1021,12,0)),"",(VLOOKUP(C57,條件!$A$1:$L$1021,12,0)))</f>
        <v>5</v>
      </c>
      <c r="J57" s="851">
        <v>15</v>
      </c>
      <c r="K57" s="851">
        <v>0</v>
      </c>
      <c r="L57" s="852">
        <v>9510</v>
      </c>
      <c r="M57" s="852">
        <v>8985</v>
      </c>
      <c r="N57" s="853">
        <v>12</v>
      </c>
      <c r="O57" s="851">
        <v>0</v>
      </c>
      <c r="P57" s="852">
        <v>9610</v>
      </c>
      <c r="Q57" s="852">
        <v>9105</v>
      </c>
      <c r="R57" s="853">
        <v>6</v>
      </c>
      <c r="S57" s="851">
        <v>1</v>
      </c>
      <c r="T57" s="852">
        <v>9637</v>
      </c>
      <c r="U57" s="852">
        <v>9106</v>
      </c>
      <c r="V57" s="853">
        <v>20</v>
      </c>
      <c r="W57" s="851">
        <v>1</v>
      </c>
      <c r="X57" s="852">
        <v>9660</v>
      </c>
      <c r="Y57" s="854">
        <v>9068</v>
      </c>
      <c r="Z57" s="855">
        <f>IF(ISNA(VLOOKUP(C57,條件!$A$1:$C$1021,3,0)),"",(VLOOKUP(C57,條件!$A$1:$C$1021,3,0)))</f>
        <v>3.0573248407643314</v>
      </c>
      <c r="AA57" s="855">
        <f t="shared" si="43"/>
        <v>17.666666666666668</v>
      </c>
      <c r="AB57" s="904">
        <f t="shared" si="44"/>
        <v>0.99685496794871797</v>
      </c>
      <c r="AC57" s="855">
        <f t="shared" si="45"/>
        <v>93.351249999999993</v>
      </c>
      <c r="AD57" s="855">
        <f t="shared" si="24"/>
        <v>2.2083333333333335</v>
      </c>
      <c r="AE57" s="855">
        <f t="shared" si="46"/>
        <v>2.125</v>
      </c>
      <c r="AF57" s="856" t="str">
        <f t="shared" si="26"/>
        <v>A</v>
      </c>
      <c r="AG57" s="856">
        <v>1</v>
      </c>
      <c r="AH57" s="916" t="s">
        <v>3024</v>
      </c>
      <c r="AI57" s="926" t="s">
        <v>3024</v>
      </c>
      <c r="AJ57" s="926" t="s">
        <v>2946</v>
      </c>
      <c r="AK57" s="926" t="s">
        <v>1563</v>
      </c>
      <c r="AL57" s="860">
        <v>48</v>
      </c>
      <c r="AM57" s="991">
        <v>46142</v>
      </c>
      <c r="AN57" s="991">
        <v>46143</v>
      </c>
      <c r="AO57" s="991"/>
      <c r="AP57" s="991"/>
      <c r="AQ57" s="991"/>
      <c r="AR57" s="862"/>
      <c r="AS57" s="849" t="str">
        <f t="shared" si="47"/>
        <v>單</v>
      </c>
      <c r="AT57" s="849" t="str">
        <f t="shared" si="48"/>
        <v>全</v>
      </c>
      <c r="AU57" s="849" t="str">
        <f t="shared" si="49"/>
        <v>150</v>
      </c>
      <c r="AV57" s="849">
        <f t="shared" si="30"/>
        <v>3.1455637200000002</v>
      </c>
    </row>
    <row r="58" spans="1:48">
      <c r="A58" s="845">
        <f t="shared" si="10"/>
        <v>46144</v>
      </c>
      <c r="B58" s="846" t="s">
        <v>1078</v>
      </c>
      <c r="C58" s="846" t="s">
        <v>114</v>
      </c>
      <c r="D58" s="1254"/>
      <c r="E58" s="848" t="str">
        <f>IF(ISNA(VLOOKUP(C58,條件!$A$1:$G$1021,5,0)),"",(VLOOKUP(C58,條件!$A$1:$G$1021,5,0)))</f>
        <v/>
      </c>
      <c r="F58" s="849" t="str">
        <f>IF(ISNA(VLOOKUP(C58,條件!$A$1:$G$1021,6,0)),"",(VLOOKUP(C58,條件!$A$1:$G$1021,6,0)))</f>
        <v/>
      </c>
      <c r="G58" s="1257" t="str">
        <f>IF(ISNA(VLOOKUP(C58,條件!$A$1:$G$1021,7,0)),"",(VLOOKUP(C58,條件!$A$1:$G$1021,7,0)))</f>
        <v/>
      </c>
      <c r="H58" s="849" t="str">
        <f>IF(ISNA(VLOOKUP(C58,條件!$A$1:$K$1021,11,0)),"",(VLOOKUP(C58,條件!$A$1:$K$1021,11,0)))</f>
        <v/>
      </c>
      <c r="I58" s="850" t="str">
        <f>IF(ISNA(VLOOKUP(C58,條件!$A$1:$L$1021,12,0)),"",(VLOOKUP(C58,條件!$A$1:$L$1021,12,0)))</f>
        <v/>
      </c>
      <c r="J58" s="851"/>
      <c r="K58" s="851"/>
      <c r="L58" s="852" t="s">
        <v>114</v>
      </c>
      <c r="M58" s="852"/>
      <c r="N58" s="853"/>
      <c r="O58" s="851"/>
      <c r="P58" s="852" t="s">
        <v>114</v>
      </c>
      <c r="Q58" s="852"/>
      <c r="R58" s="853"/>
      <c r="S58" s="851"/>
      <c r="T58" s="852" t="s">
        <v>114</v>
      </c>
      <c r="U58" s="852"/>
      <c r="V58" s="853"/>
      <c r="W58" s="851"/>
      <c r="X58" s="852" t="s">
        <v>114</v>
      </c>
      <c r="Y58" s="854"/>
      <c r="Z58" s="855" t="str">
        <f>IF(ISNA(VLOOKUP(C58,條件!$A$1:$C$1021,3,0)),"",(VLOOKUP(C58,條件!$A$1:$C$1021,3,0)))</f>
        <v/>
      </c>
      <c r="AA58" s="855" t="str">
        <f t="shared" si="43"/>
        <v>停機</v>
      </c>
      <c r="AB58" s="904" t="str">
        <f t="shared" si="44"/>
        <v/>
      </c>
      <c r="AC58" s="855" t="str">
        <f t="shared" si="45"/>
        <v/>
      </c>
      <c r="AD58" s="855" t="str">
        <f t="shared" si="24"/>
        <v/>
      </c>
      <c r="AE58" s="855" t="str">
        <f t="shared" si="46"/>
        <v/>
      </c>
      <c r="AF58" s="856" t="str">
        <f t="shared" si="26"/>
        <v>A</v>
      </c>
      <c r="AG58" s="856">
        <v>1</v>
      </c>
      <c r="AH58" s="916" t="s">
        <v>3024</v>
      </c>
      <c r="AI58" s="926" t="s">
        <v>3024</v>
      </c>
      <c r="AJ58" s="926" t="s">
        <v>2946</v>
      </c>
      <c r="AK58" s="926" t="s">
        <v>1563</v>
      </c>
      <c r="AL58" s="860"/>
      <c r="AM58" s="991"/>
      <c r="AN58" s="991"/>
      <c r="AO58" s="991"/>
      <c r="AP58" s="991"/>
      <c r="AQ58" s="991"/>
      <c r="AR58" s="862"/>
      <c r="AS58" s="849" t="str">
        <f t="shared" si="47"/>
        <v>單</v>
      </c>
      <c r="AT58" s="849" t="str">
        <f t="shared" si="48"/>
        <v>全</v>
      </c>
      <c r="AU58" s="849" t="str">
        <f t="shared" si="49"/>
        <v/>
      </c>
      <c r="AV58" s="849" t="str">
        <f t="shared" si="30"/>
        <v/>
      </c>
    </row>
    <row r="59" spans="1:48">
      <c r="A59" s="845">
        <f t="shared" si="10"/>
        <v>46144</v>
      </c>
      <c r="B59" s="846" t="s">
        <v>1079</v>
      </c>
      <c r="C59" s="846" t="s">
        <v>2792</v>
      </c>
      <c r="D59" s="1254"/>
      <c r="E59" s="848" t="str">
        <f>IF(ISNA(VLOOKUP(C59,條件!$A$1:$G$1021,5,0)),"",(VLOOKUP(C59,條件!$A$1:$G$1021,5,0)))</f>
        <v>100/36SDr</v>
      </c>
      <c r="F59" s="849" t="str">
        <f>IF(ISNA(VLOOKUP(C59,條件!$A$1:$G$1021,6,0)),"",(VLOOKUP(C59,條件!$A$1:$G$1021,6,0)))</f>
        <v>FP81384R</v>
      </c>
      <c r="G59" s="1257">
        <f>IF(ISNA(VLOOKUP(C59,條件!$A$1:$G$1021,7,0)),"",(VLOOKUP(C59,條件!$A$1:$G$1021,7,0)))</f>
        <v>700</v>
      </c>
      <c r="H59" s="849" t="str">
        <f>IF(ISNA(VLOOKUP(C59,條件!$A$1:$K$1021,11,0)),"",(VLOOKUP(C59,條件!$A$1:$K$1021,11,0)))</f>
        <v>白底紅三角</v>
      </c>
      <c r="I59" s="850">
        <f>IF(ISNA(VLOOKUP(C59,條件!$A$1:$L$1021,12,0)),"",(VLOOKUP(C59,條件!$A$1:$L$1021,12,0)))</f>
        <v>5</v>
      </c>
      <c r="J59" s="851">
        <v>22</v>
      </c>
      <c r="K59" s="851">
        <v>0</v>
      </c>
      <c r="L59" s="852">
        <v>7753</v>
      </c>
      <c r="M59" s="852">
        <v>7985</v>
      </c>
      <c r="N59" s="853">
        <v>4</v>
      </c>
      <c r="O59" s="851">
        <v>0</v>
      </c>
      <c r="P59" s="852">
        <v>7902</v>
      </c>
      <c r="Q59" s="852">
        <v>8201</v>
      </c>
      <c r="R59" s="853">
        <v>6</v>
      </c>
      <c r="S59" s="851">
        <v>0</v>
      </c>
      <c r="T59" s="852">
        <v>7984</v>
      </c>
      <c r="U59" s="852">
        <v>8208</v>
      </c>
      <c r="V59" s="853">
        <v>20</v>
      </c>
      <c r="W59" s="851">
        <v>0</v>
      </c>
      <c r="X59" s="852">
        <v>7488</v>
      </c>
      <c r="Y59" s="854">
        <v>7902</v>
      </c>
      <c r="Z59" s="855">
        <f>IF(ISNA(VLOOKUP(C59,條件!$A$1:$C$1021,3,0)),"",(VLOOKUP(C59,條件!$A$1:$C$1021,3,0)))</f>
        <v>2.2187981510015407</v>
      </c>
      <c r="AA59" s="855">
        <f t="shared" si="43"/>
        <v>17.333333333333332</v>
      </c>
      <c r="AB59" s="904">
        <f t="shared" si="44"/>
        <v>1</v>
      </c>
      <c r="AC59" s="855">
        <f t="shared" si="45"/>
        <v>79.278750000000002</v>
      </c>
      <c r="AD59" s="855">
        <f t="shared" si="24"/>
        <v>2.1666666666666665</v>
      </c>
      <c r="AE59" s="855">
        <f t="shared" si="46"/>
        <v>2.1666666666666665</v>
      </c>
      <c r="AF59" s="856" t="str">
        <f t="shared" si="26"/>
        <v>A</v>
      </c>
      <c r="AG59" s="856">
        <v>1</v>
      </c>
      <c r="AH59" s="916" t="s">
        <v>2875</v>
      </c>
      <c r="AI59" s="926" t="s">
        <v>2875</v>
      </c>
      <c r="AJ59" s="929" t="s">
        <v>3059</v>
      </c>
      <c r="AK59" s="926" t="s">
        <v>943</v>
      </c>
      <c r="AL59" s="860">
        <v>50</v>
      </c>
      <c r="AM59" s="991">
        <v>46131</v>
      </c>
      <c r="AN59" s="991">
        <v>46132</v>
      </c>
      <c r="AO59" s="991">
        <v>46133</v>
      </c>
      <c r="AP59" s="991">
        <v>46134</v>
      </c>
      <c r="AQ59" s="991"/>
      <c r="AR59" s="862"/>
      <c r="AS59" s="849" t="str">
        <f t="shared" si="47"/>
        <v>單</v>
      </c>
      <c r="AT59" s="849" t="str">
        <f t="shared" si="48"/>
        <v>全</v>
      </c>
      <c r="AU59" s="849" t="str">
        <f t="shared" si="49"/>
        <v>100</v>
      </c>
      <c r="AV59" s="849">
        <f t="shared" si="30"/>
        <v>1.9179115200000001</v>
      </c>
    </row>
    <row r="60" spans="1:48">
      <c r="A60" s="845">
        <f t="shared" si="10"/>
        <v>46144</v>
      </c>
      <c r="B60" s="846" t="s">
        <v>1080</v>
      </c>
      <c r="C60" s="846" t="s">
        <v>114</v>
      </c>
      <c r="D60" s="1254"/>
      <c r="E60" s="848" t="str">
        <f>IF(ISNA(VLOOKUP(C60,條件!$A$1:$G$1021,5,0)),"",(VLOOKUP(C60,條件!$A$1:$G$1021,5,0)))</f>
        <v/>
      </c>
      <c r="F60" s="849" t="str">
        <f>IF(ISNA(VLOOKUP(C60,條件!$A$1:$G$1021,6,0)),"",(VLOOKUP(C60,條件!$A$1:$G$1021,6,0)))</f>
        <v/>
      </c>
      <c r="G60" s="1257" t="str">
        <f>IF(ISNA(VLOOKUP(C60,條件!$A$1:$G$1021,7,0)),"",(VLOOKUP(C60,條件!$A$1:$G$1021,7,0)))</f>
        <v/>
      </c>
      <c r="H60" s="849" t="str">
        <f>IF(ISNA(VLOOKUP(C60,條件!$A$1:$K$1021,11,0)),"",(VLOOKUP(C60,條件!$A$1:$K$1021,11,0)))</f>
        <v/>
      </c>
      <c r="I60" s="850" t="str">
        <f>IF(ISNA(VLOOKUP(C60,條件!$A$1:$L$1021,12,0)),"",(VLOOKUP(C60,條件!$A$1:$L$1021,12,0)))</f>
        <v/>
      </c>
      <c r="J60" s="851"/>
      <c r="K60" s="851"/>
      <c r="L60" s="852" t="s">
        <v>114</v>
      </c>
      <c r="M60" s="852"/>
      <c r="N60" s="853"/>
      <c r="O60" s="851"/>
      <c r="P60" s="852" t="s">
        <v>114</v>
      </c>
      <c r="Q60" s="852"/>
      <c r="R60" s="853"/>
      <c r="S60" s="851"/>
      <c r="T60" s="852" t="s">
        <v>114</v>
      </c>
      <c r="U60" s="852"/>
      <c r="V60" s="853"/>
      <c r="W60" s="851"/>
      <c r="X60" s="852" t="s">
        <v>114</v>
      </c>
      <c r="Y60" s="854"/>
      <c r="Z60" s="855" t="str">
        <f>IF(ISNA(VLOOKUP(C60,條件!$A$1:$C$1021,3,0)),"",(VLOOKUP(C60,條件!$A$1:$C$1021,3,0)))</f>
        <v/>
      </c>
      <c r="AA60" s="855" t="str">
        <f t="shared" si="43"/>
        <v>停機</v>
      </c>
      <c r="AB60" s="904" t="str">
        <f t="shared" si="44"/>
        <v/>
      </c>
      <c r="AC60" s="855" t="str">
        <f t="shared" si="45"/>
        <v/>
      </c>
      <c r="AD60" s="855" t="str">
        <f t="shared" si="24"/>
        <v/>
      </c>
      <c r="AE60" s="855" t="str">
        <f t="shared" si="46"/>
        <v/>
      </c>
      <c r="AF60" s="856" t="str">
        <f t="shared" si="26"/>
        <v>A</v>
      </c>
      <c r="AG60" s="856">
        <v>1</v>
      </c>
      <c r="AH60" s="916" t="s">
        <v>2875</v>
      </c>
      <c r="AI60" s="926" t="s">
        <v>2875</v>
      </c>
      <c r="AJ60" s="928" t="s">
        <v>3059</v>
      </c>
      <c r="AK60" s="928" t="s">
        <v>943</v>
      </c>
      <c r="AL60" s="933"/>
      <c r="AM60" s="991"/>
      <c r="AN60" s="991"/>
      <c r="AO60" s="991"/>
      <c r="AP60" s="991"/>
      <c r="AQ60" s="991"/>
      <c r="AR60" s="862"/>
      <c r="AS60" s="849" t="str">
        <f t="shared" si="47"/>
        <v>單</v>
      </c>
      <c r="AT60" s="849" t="str">
        <f t="shared" si="48"/>
        <v>全</v>
      </c>
      <c r="AU60" s="849" t="str">
        <f t="shared" si="49"/>
        <v/>
      </c>
      <c r="AV60" s="849" t="str">
        <f t="shared" si="30"/>
        <v/>
      </c>
    </row>
    <row r="61" spans="1:48">
      <c r="A61" s="845">
        <f t="shared" si="10"/>
        <v>46144</v>
      </c>
      <c r="B61" s="846" t="s">
        <v>1081</v>
      </c>
      <c r="C61" s="846" t="s">
        <v>114</v>
      </c>
      <c r="D61" s="1254"/>
      <c r="E61" s="848" t="str">
        <f>IF(ISNA(VLOOKUP(C61,條件!$A$1:$G$1021,5,0)),"",(VLOOKUP(C61,條件!$A$1:$G$1021,5,0)))</f>
        <v/>
      </c>
      <c r="F61" s="849" t="str">
        <f>IF(ISNA(VLOOKUP(C61,條件!$A$1:$G$1021,6,0)),"",(VLOOKUP(C61,條件!$A$1:$G$1021,6,0)))</f>
        <v/>
      </c>
      <c r="G61" s="1257" t="str">
        <f>IF(ISNA(VLOOKUP(C61,條件!$A$1:$G$1021,7,0)),"",(VLOOKUP(C61,條件!$A$1:$G$1021,7,0)))</f>
        <v/>
      </c>
      <c r="H61" s="849" t="str">
        <f>IF(ISNA(VLOOKUP(C61,條件!$A$1:$K$1021,11,0)),"",(VLOOKUP(C61,條件!$A$1:$K$1021,11,0)))</f>
        <v/>
      </c>
      <c r="I61" s="850" t="str">
        <f>IF(ISNA(VLOOKUP(C61,條件!$A$1:$L$1021,12,0)),"",(VLOOKUP(C61,條件!$A$1:$L$1021,12,0)))</f>
        <v/>
      </c>
      <c r="J61" s="851"/>
      <c r="K61" s="851"/>
      <c r="L61" s="852" t="s">
        <v>114</v>
      </c>
      <c r="M61" s="852"/>
      <c r="N61" s="853"/>
      <c r="O61" s="851"/>
      <c r="P61" s="852" t="s">
        <v>114</v>
      </c>
      <c r="Q61" s="852"/>
      <c r="R61" s="853"/>
      <c r="S61" s="851"/>
      <c r="T61" s="852" t="s">
        <v>114</v>
      </c>
      <c r="U61" s="852"/>
      <c r="V61" s="853"/>
      <c r="W61" s="851"/>
      <c r="X61" s="852" t="s">
        <v>114</v>
      </c>
      <c r="Y61" s="854"/>
      <c r="Z61" s="855" t="str">
        <f>IF(ISNA(VLOOKUP(C61,條件!$A$1:$C$1021,3,0)),"",(VLOOKUP(C61,條件!$A$1:$C$1021,3,0)))</f>
        <v/>
      </c>
      <c r="AA61" s="855" t="str">
        <f t="shared" si="43"/>
        <v>停機</v>
      </c>
      <c r="AB61" s="904" t="str">
        <f t="shared" si="44"/>
        <v/>
      </c>
      <c r="AC61" s="855" t="str">
        <f t="shared" si="45"/>
        <v/>
      </c>
      <c r="AD61" s="855" t="str">
        <f t="shared" si="24"/>
        <v/>
      </c>
      <c r="AE61" s="855" t="str">
        <f t="shared" si="46"/>
        <v/>
      </c>
      <c r="AF61" s="856" t="str">
        <f t="shared" si="26"/>
        <v>A</v>
      </c>
      <c r="AG61" s="856">
        <v>2</v>
      </c>
      <c r="AH61" s="916" t="s">
        <v>2875</v>
      </c>
      <c r="AI61" s="926" t="s">
        <v>2875</v>
      </c>
      <c r="AJ61" s="917" t="s">
        <v>3059</v>
      </c>
      <c r="AK61" s="917" t="s">
        <v>943</v>
      </c>
      <c r="AL61" s="932"/>
      <c r="AM61" s="991"/>
      <c r="AN61" s="991"/>
      <c r="AO61" s="991"/>
      <c r="AP61" s="991"/>
      <c r="AQ61" s="991"/>
      <c r="AR61" s="862"/>
      <c r="AS61" s="849" t="str">
        <f t="shared" si="47"/>
        <v>單</v>
      </c>
      <c r="AT61" s="849" t="str">
        <f t="shared" si="48"/>
        <v>半</v>
      </c>
      <c r="AU61" s="849" t="str">
        <f t="shared" si="49"/>
        <v/>
      </c>
      <c r="AV61" s="849" t="str">
        <f t="shared" si="30"/>
        <v/>
      </c>
    </row>
    <row r="62" spans="1:48">
      <c r="A62" s="845">
        <f t="shared" si="10"/>
        <v>46144</v>
      </c>
      <c r="B62" s="846" t="s">
        <v>1063</v>
      </c>
      <c r="C62" s="846" t="s">
        <v>2779</v>
      </c>
      <c r="D62" s="1254"/>
      <c r="E62" s="848" t="str">
        <f>IF(ISNA(VLOOKUP(C62,條件!$A$1:$G$1021,5,0)),"",(VLOOKUP(C62,條件!$A$1:$G$1021,5,0)))</f>
        <v>150/48/2GY5</v>
      </c>
      <c r="F62" s="849" t="str">
        <f>IF(ISNA(VLOOKUP(C62,條件!$A$1:$G$1021,6,0)),"",(VLOOKUP(C62,條件!$A$1:$G$1021,6,0)))</f>
        <v>FP02422×2</v>
      </c>
      <c r="G62" s="1257">
        <f>IF(ISNA(VLOOKUP(C62,條件!$A$1:$G$1021,7,0)),"",(VLOOKUP(C62,條件!$A$1:$G$1021,7,0)))</f>
        <v>600</v>
      </c>
      <c r="H62" s="849" t="str">
        <f>IF(ISNA(VLOOKUP(C62,條件!$A$1:$K$1021,11,0)),"",(VLOOKUP(C62,條件!$A$1:$K$1021,11,0)))</f>
        <v>白底紅星</v>
      </c>
      <c r="I62" s="850">
        <f>IF(ISNA(VLOOKUP(C62,條件!$A$1:$L$1021,12,0)),"",(VLOOKUP(C62,條件!$A$1:$L$1021,12,0)))</f>
        <v>4</v>
      </c>
      <c r="J62" s="851"/>
      <c r="K62" s="851"/>
      <c r="L62" s="852" t="s">
        <v>412</v>
      </c>
      <c r="M62" s="852"/>
      <c r="N62" s="853">
        <v>18</v>
      </c>
      <c r="O62" s="851">
        <v>0</v>
      </c>
      <c r="P62" s="852">
        <v>5475</v>
      </c>
      <c r="Q62" s="852" t="s">
        <v>3072</v>
      </c>
      <c r="R62" s="853">
        <v>86</v>
      </c>
      <c r="S62" s="851">
        <v>0</v>
      </c>
      <c r="T62" s="852">
        <v>6002</v>
      </c>
      <c r="U62" s="852" t="s">
        <v>3071</v>
      </c>
      <c r="V62" s="853">
        <v>60</v>
      </c>
      <c r="W62" s="851">
        <v>0</v>
      </c>
      <c r="X62" s="852">
        <v>6660</v>
      </c>
      <c r="Y62" s="854" t="s">
        <v>3071</v>
      </c>
      <c r="Z62" s="855">
        <f>IF(ISNA(VLOOKUP(C62,條件!$A$1:$C$1021,3,0)),"",(VLOOKUP(C62,條件!$A$1:$C$1021,3,0)))</f>
        <v>6.9230769230769234</v>
      </c>
      <c r="AA62" s="855" t="str">
        <f t="shared" si="43"/>
        <v>改紡</v>
      </c>
      <c r="AB62" s="904" t="str">
        <f t="shared" si="44"/>
        <v/>
      </c>
      <c r="AC62" s="855" t="str">
        <f t="shared" si="45"/>
        <v/>
      </c>
      <c r="AD62" s="855" t="str">
        <f t="shared" si="24"/>
        <v/>
      </c>
      <c r="AE62" s="855" t="str">
        <f t="shared" si="46"/>
        <v/>
      </c>
      <c r="AF62" s="856" t="str">
        <f t="shared" si="26"/>
        <v>A</v>
      </c>
      <c r="AG62" s="856">
        <v>1</v>
      </c>
      <c r="AH62" s="916" t="s">
        <v>2874</v>
      </c>
      <c r="AI62" s="926" t="s">
        <v>2874</v>
      </c>
      <c r="AJ62" s="917" t="s">
        <v>3058</v>
      </c>
      <c r="AK62" s="917" t="s">
        <v>3057</v>
      </c>
      <c r="AL62" s="860">
        <v>52</v>
      </c>
      <c r="AM62" s="991">
        <v>46141</v>
      </c>
      <c r="AN62" s="991">
        <v>46142</v>
      </c>
      <c r="AO62" s="991"/>
      <c r="AP62" s="991"/>
      <c r="AQ62" s="991"/>
      <c r="AR62" s="862"/>
      <c r="AS62" s="849" t="str">
        <f t="shared" si="47"/>
        <v>雙</v>
      </c>
      <c r="AT62" s="849" t="str">
        <f t="shared" si="48"/>
        <v>半</v>
      </c>
      <c r="AU62" s="849" t="str">
        <f t="shared" si="49"/>
        <v>150</v>
      </c>
      <c r="AV62" s="849" t="str">
        <f t="shared" si="30"/>
        <v/>
      </c>
    </row>
    <row r="63" spans="1:48">
      <c r="A63" s="845">
        <f t="shared" si="10"/>
        <v>46144</v>
      </c>
      <c r="B63" s="846" t="s">
        <v>1082</v>
      </c>
      <c r="C63" s="846" t="s">
        <v>114</v>
      </c>
      <c r="D63" s="1254"/>
      <c r="E63" s="848" t="str">
        <f>IF(ISNA(VLOOKUP(C63,條件!$A$1:$G$1021,5,0)),"",(VLOOKUP(C63,條件!$A$1:$G$1021,5,0)))</f>
        <v/>
      </c>
      <c r="F63" s="849" t="str">
        <f>IF(ISNA(VLOOKUP(C63,條件!$A$1:$G$1021,6,0)),"",(VLOOKUP(C63,條件!$A$1:$G$1021,6,0)))</f>
        <v/>
      </c>
      <c r="G63" s="1257" t="str">
        <f>IF(ISNA(VLOOKUP(C63,條件!$A$1:$G$1021,7,0)),"",(VLOOKUP(C63,條件!$A$1:$G$1021,7,0)))</f>
        <v/>
      </c>
      <c r="H63" s="849" t="str">
        <f>IF(ISNA(VLOOKUP(C63,條件!$A$1:$K$1021,11,0)),"",(VLOOKUP(C63,條件!$A$1:$K$1021,11,0)))</f>
        <v/>
      </c>
      <c r="I63" s="850" t="str">
        <f>IF(ISNA(VLOOKUP(C63,條件!$A$1:$L$1021,12,0)),"",(VLOOKUP(C63,條件!$A$1:$L$1021,12,0)))</f>
        <v/>
      </c>
      <c r="J63" s="851"/>
      <c r="K63" s="851"/>
      <c r="L63" s="852" t="s">
        <v>114</v>
      </c>
      <c r="M63" s="852"/>
      <c r="N63" s="853"/>
      <c r="O63" s="851"/>
      <c r="P63" s="852" t="s">
        <v>114</v>
      </c>
      <c r="Q63" s="852"/>
      <c r="R63" s="853"/>
      <c r="S63" s="851"/>
      <c r="T63" s="852" t="s">
        <v>114</v>
      </c>
      <c r="U63" s="852"/>
      <c r="V63" s="853"/>
      <c r="W63" s="851"/>
      <c r="X63" s="852" t="s">
        <v>114</v>
      </c>
      <c r="Y63" s="854"/>
      <c r="Z63" s="855" t="str">
        <f>IF(ISNA(VLOOKUP(C63,條件!$A$1:$C$1021,3,0)),"",(VLOOKUP(C63,條件!$A$1:$C$1021,3,0)))</f>
        <v/>
      </c>
      <c r="AA63" s="855" t="str">
        <f t="shared" si="43"/>
        <v>停機</v>
      </c>
      <c r="AB63" s="904" t="str">
        <f t="shared" si="44"/>
        <v/>
      </c>
      <c r="AC63" s="855" t="str">
        <f t="shared" si="45"/>
        <v/>
      </c>
      <c r="AD63" s="855" t="str">
        <f t="shared" si="24"/>
        <v/>
      </c>
      <c r="AE63" s="855" t="str">
        <f t="shared" si="46"/>
        <v/>
      </c>
      <c r="AF63" s="856" t="str">
        <f t="shared" si="26"/>
        <v>J</v>
      </c>
      <c r="AG63" s="856">
        <v>1</v>
      </c>
      <c r="AH63" s="916" t="s">
        <v>17</v>
      </c>
      <c r="AI63" s="926" t="s">
        <v>17</v>
      </c>
      <c r="AJ63" s="917" t="s">
        <v>3061</v>
      </c>
      <c r="AK63" s="917" t="s">
        <v>3060</v>
      </c>
      <c r="AL63" s="860"/>
      <c r="AM63" s="991"/>
      <c r="AN63" s="991"/>
      <c r="AO63" s="991"/>
      <c r="AP63" s="991"/>
      <c r="AQ63" s="991"/>
      <c r="AR63" s="862"/>
      <c r="AS63" s="849" t="str">
        <f t="shared" si="47"/>
        <v>單</v>
      </c>
      <c r="AT63" s="849" t="str">
        <f t="shared" si="48"/>
        <v>全</v>
      </c>
      <c r="AU63" s="849" t="str">
        <f t="shared" si="49"/>
        <v/>
      </c>
      <c r="AV63" s="849" t="str">
        <f t="shared" si="30"/>
        <v/>
      </c>
    </row>
    <row r="64" spans="1:48">
      <c r="A64" s="845">
        <f t="shared" si="10"/>
        <v>46144</v>
      </c>
      <c r="B64" s="846" t="s">
        <v>1064</v>
      </c>
      <c r="C64" s="846" t="s">
        <v>2793</v>
      </c>
      <c r="D64" s="1254" t="s">
        <v>596</v>
      </c>
      <c r="E64" s="848" t="str">
        <f>IF(ISNA(VLOOKUP(C64,條件!$A$1:$G$1021,5,0)),"",(VLOOKUP(C64,條件!$A$1:$G$1021,5,0)))</f>
        <v>150/48/2SDr</v>
      </c>
      <c r="F64" s="849" t="str">
        <f>IF(ISNA(VLOOKUP(C64,條件!$A$1:$G$1021,6,0)),"",(VLOOKUP(C64,條件!$A$1:$G$1021,6,0)))</f>
        <v>FP82168R×2</v>
      </c>
      <c r="G64" s="1257">
        <f>IF(ISNA(VLOOKUP(C64,條件!$A$1:$G$1021,7,0)),"",(VLOOKUP(C64,條件!$A$1:$G$1021,7,0)))</f>
        <v>600</v>
      </c>
      <c r="H64" s="849" t="str">
        <f>IF(ISNA(VLOOKUP(C64,條件!$A$1:$K$1021,11,0)),"",(VLOOKUP(C64,條件!$A$1:$K$1021,11,0)))</f>
        <v>白紅愛心</v>
      </c>
      <c r="I64" s="850">
        <f>IF(ISNA(VLOOKUP(C64,條件!$A$1:$L$1021,12,0)),"",(VLOOKUP(C64,條件!$A$1:$L$1021,12,0)))</f>
        <v>5.5</v>
      </c>
      <c r="J64" s="851">
        <v>17</v>
      </c>
      <c r="K64" s="851">
        <v>6</v>
      </c>
      <c r="L64" s="852">
        <v>7120</v>
      </c>
      <c r="M64" s="852"/>
      <c r="N64" s="853">
        <v>11</v>
      </c>
      <c r="O64" s="851">
        <v>2</v>
      </c>
      <c r="P64" s="852">
        <v>7160</v>
      </c>
      <c r="Q64" s="852"/>
      <c r="R64" s="853">
        <v>11</v>
      </c>
      <c r="S64" s="851">
        <v>1</v>
      </c>
      <c r="T64" s="852">
        <v>7270</v>
      </c>
      <c r="U64" s="852"/>
      <c r="V64" s="853">
        <v>26</v>
      </c>
      <c r="W64" s="851">
        <v>1</v>
      </c>
      <c r="X64" s="852">
        <v>7260</v>
      </c>
      <c r="Y64" s="854"/>
      <c r="Z64" s="855">
        <f>IF(ISNA(VLOOKUP(C64,條件!$A$1:$C$1021,3,0)),"",(VLOOKUP(C64,條件!$A$1:$C$1021,3,0)))</f>
        <v>5.0883392226148407</v>
      </c>
      <c r="AA64" s="855">
        <f t="shared" si="43"/>
        <v>21.666666666666668</v>
      </c>
      <c r="AB64" s="904">
        <f t="shared" si="44"/>
        <v>0.99055154914529919</v>
      </c>
      <c r="AC64" s="855">
        <f t="shared" si="45"/>
        <v>72.025000000000006</v>
      </c>
      <c r="AD64" s="855">
        <f t="shared" ref="AD64:AD104" si="50">IF(ISERROR(AA64/8),"",(AA64/8))</f>
        <v>2.7083333333333335</v>
      </c>
      <c r="AE64" s="855">
        <f t="shared" si="46"/>
        <v>2.2916666666666665</v>
      </c>
      <c r="AF64" s="856" t="str">
        <f t="shared" ref="AF64:AF104" si="51">LEFT(B64,1)</f>
        <v>J</v>
      </c>
      <c r="AG64" s="856">
        <v>1</v>
      </c>
      <c r="AH64" s="916" t="s">
        <v>2876</v>
      </c>
      <c r="AI64" s="926" t="s">
        <v>17</v>
      </c>
      <c r="AJ64" s="926" t="s">
        <v>3061</v>
      </c>
      <c r="AK64" s="926" t="s">
        <v>3060</v>
      </c>
      <c r="AL64" s="860">
        <v>55</v>
      </c>
      <c r="AM64" s="991">
        <v>46137</v>
      </c>
      <c r="AN64" s="991">
        <v>46139</v>
      </c>
      <c r="AO64" s="991">
        <v>46141</v>
      </c>
      <c r="AP64" s="991"/>
      <c r="AQ64" s="991"/>
      <c r="AR64" s="862"/>
      <c r="AS64" s="849" t="str">
        <f t="shared" si="47"/>
        <v>雙</v>
      </c>
      <c r="AT64" s="849" t="str">
        <f t="shared" si="48"/>
        <v>全</v>
      </c>
      <c r="AU64" s="849" t="str">
        <f t="shared" si="49"/>
        <v>150</v>
      </c>
      <c r="AV64" s="849">
        <f t="shared" ref="AV64:AV104" si="52">IF(ISERROR((IF(AF64="S",AG64*AU64*G64*AC64/18*0.03456/100/1000,
AU64*G64*AC64*
(IF(OR(AND(AS64="單",AT64="全",OR(AF64="A",AF64="M")),AND(AS64="單",AT64="全",OR(AF64="T",AF64="J"))),1,0)+
IF(OR(AND(AS64="雙",AT64="全",OR(AF64="A",AF64="M")),AND(AS64="雙",AT64="半",OR(AF64="T",AF64="J"))),1,0)+
IF(AND(AS64="雙",AT64="全",OR(AF64="T",AF64="J")),2,0)+
IF(AND(AS64="單",AT64="半",OR(AF64="A",AF64="M")),0.5,0)+
IF(OR(AND(AS64="雙",AT64="半",OR(AF64="A",AF64="M")),AND(AS64="單",AT64="半",OR(AF64="T",AF64="J"))),0.5,0)
)*0.03456/100/1000
))),"",((IF(AF64="S",AG64*AU64*G64*AC64/18*0.03456/100/1000,
AU64*G64*AC64*
(IF(OR(AND(AS64="單",AT64="全",OR(AF64="A",AF64="M")),AND(AS64="單",AT64="全",OR(AF64="T",AF64="J"))),1,0)+
IF(OR(AND(AS64="雙",AT64="全",OR(AF64="A",AF64="M")),AND(AS64="雙",AT64="半",OR(AF64="T",AF64="J"))),1,0)+
IF(AND(AS64="雙",AT64="全",OR(AF64="T",AF64="J")),2,0)+
IF(AND(AS64="單",AT64="半",OR(AF64="A",AF64="M")),0.5,0)+
IF(OR(AND(AS64="雙",AT64="半",OR(AF64="A",AF64="M")),AND(AS64="單",AT64="半",OR(AF64="T",AF64="J"))),0.5,0)
)*0.03456/100/1000
))))</f>
        <v>4.4805312000000006</v>
      </c>
    </row>
    <row r="65" spans="1:48">
      <c r="A65" s="845">
        <f t="shared" si="10"/>
        <v>46144</v>
      </c>
      <c r="B65" s="846" t="s">
        <v>1083</v>
      </c>
      <c r="C65" s="846" t="s">
        <v>114</v>
      </c>
      <c r="D65" s="1254"/>
      <c r="E65" s="848" t="str">
        <f>IF(ISNA(VLOOKUP(C65,條件!$A$1:$G$1021,5,0)),"",(VLOOKUP(C65,條件!$A$1:$G$1021,5,0)))</f>
        <v/>
      </c>
      <c r="F65" s="849" t="str">
        <f>IF(ISNA(VLOOKUP(C65,條件!$A$1:$G$1021,6,0)),"",(VLOOKUP(C65,條件!$A$1:$G$1021,6,0)))</f>
        <v/>
      </c>
      <c r="G65" s="1257" t="str">
        <f>IF(ISNA(VLOOKUP(C65,條件!$A$1:$G$1021,7,0)),"",(VLOOKUP(C65,條件!$A$1:$G$1021,7,0)))</f>
        <v/>
      </c>
      <c r="H65" s="849" t="str">
        <f>IF(ISNA(VLOOKUP(C65,條件!$A$1:$K$1021,11,0)),"",(VLOOKUP(C65,條件!$A$1:$K$1021,11,0)))</f>
        <v/>
      </c>
      <c r="I65" s="850" t="str">
        <f>IF(ISNA(VLOOKUP(C65,條件!$A$1:$L$1021,12,0)),"",(VLOOKUP(C65,條件!$A$1:$L$1021,12,0)))</f>
        <v/>
      </c>
      <c r="J65" s="851"/>
      <c r="K65" s="851"/>
      <c r="L65" s="852" t="s">
        <v>114</v>
      </c>
      <c r="M65" s="852"/>
      <c r="N65" s="853"/>
      <c r="O65" s="851"/>
      <c r="P65" s="852" t="s">
        <v>114</v>
      </c>
      <c r="Q65" s="852"/>
      <c r="R65" s="853"/>
      <c r="S65" s="851"/>
      <c r="T65" s="852" t="s">
        <v>114</v>
      </c>
      <c r="U65" s="852"/>
      <c r="V65" s="853"/>
      <c r="W65" s="851"/>
      <c r="X65" s="852" t="s">
        <v>114</v>
      </c>
      <c r="Y65" s="854"/>
      <c r="Z65" s="855" t="str">
        <f>IF(ISNA(VLOOKUP(C65,條件!$A$1:$C$1021,3,0)),"",(VLOOKUP(C65,條件!$A$1:$C$1021,3,0)))</f>
        <v/>
      </c>
      <c r="AA65" s="855" t="str">
        <f t="shared" si="43"/>
        <v>停機</v>
      </c>
      <c r="AB65" s="904" t="str">
        <f t="shared" si="44"/>
        <v/>
      </c>
      <c r="AC65" s="855" t="str">
        <f t="shared" si="45"/>
        <v/>
      </c>
      <c r="AD65" s="855" t="str">
        <f t="shared" si="50"/>
        <v/>
      </c>
      <c r="AE65" s="855" t="str">
        <f t="shared" si="46"/>
        <v/>
      </c>
      <c r="AF65" s="856" t="str">
        <f t="shared" si="51"/>
        <v>J</v>
      </c>
      <c r="AG65" s="856">
        <v>1</v>
      </c>
      <c r="AH65" s="916" t="s">
        <v>17</v>
      </c>
      <c r="AI65" s="926" t="s">
        <v>17</v>
      </c>
      <c r="AJ65" s="917" t="s">
        <v>3061</v>
      </c>
      <c r="AK65" s="917" t="s">
        <v>3060</v>
      </c>
      <c r="AL65" s="860"/>
      <c r="AM65" s="991"/>
      <c r="AN65" s="991"/>
      <c r="AO65" s="991"/>
      <c r="AP65" s="991"/>
      <c r="AQ65" s="991"/>
      <c r="AR65" s="862"/>
      <c r="AS65" s="849" t="str">
        <f t="shared" si="47"/>
        <v>單</v>
      </c>
      <c r="AT65" s="849" t="str">
        <f t="shared" si="48"/>
        <v>全</v>
      </c>
      <c r="AU65" s="849" t="str">
        <f t="shared" si="49"/>
        <v/>
      </c>
      <c r="AV65" s="849" t="str">
        <f t="shared" si="52"/>
        <v/>
      </c>
    </row>
    <row r="66" spans="1:48">
      <c r="A66" s="845">
        <f t="shared" si="10"/>
        <v>46144</v>
      </c>
      <c r="B66" s="846" t="s">
        <v>1084</v>
      </c>
      <c r="C66" s="846" t="s">
        <v>2794</v>
      </c>
      <c r="D66" s="1254" t="s">
        <v>596</v>
      </c>
      <c r="E66" s="848" t="str">
        <f>IF(ISNA(VLOOKUP(C66,條件!$A$1:$G$1021,5,0)),"",(VLOOKUP(C66,條件!$A$1:$G$1021,5,0)))</f>
        <v>150/48/2SDr</v>
      </c>
      <c r="F66" s="849" t="str">
        <f>IF(ISNA(VLOOKUP(C66,條件!$A$1:$G$1021,6,0)),"",(VLOOKUP(C66,條件!$A$1:$G$1021,6,0)))</f>
        <v>FP82170R×2</v>
      </c>
      <c r="G66" s="1257">
        <f>IF(ISNA(VLOOKUP(C66,條件!$A$1:$G$1021,7,0)),"",(VLOOKUP(C66,條件!$A$1:$G$1021,7,0)))</f>
        <v>700</v>
      </c>
      <c r="H66" s="849" t="str">
        <f>IF(ISNA(VLOOKUP(C66,條件!$A$1:$K$1021,11,0)),"",(VLOOKUP(C66,條件!$A$1:$K$1021,11,0)))</f>
        <v>紫色</v>
      </c>
      <c r="I66" s="850">
        <f>IF(ISNA(VLOOKUP(C66,條件!$A$1:$L$1021,12,0)),"",(VLOOKUP(C66,條件!$A$1:$L$1021,12,0)))</f>
        <v>5.5</v>
      </c>
      <c r="J66" s="851">
        <v>32</v>
      </c>
      <c r="K66" s="851">
        <v>0</v>
      </c>
      <c r="L66" s="852">
        <v>7500</v>
      </c>
      <c r="M66" s="852">
        <v>8150</v>
      </c>
      <c r="N66" s="853">
        <v>12</v>
      </c>
      <c r="O66" s="851">
        <v>0</v>
      </c>
      <c r="P66" s="852">
        <v>7590</v>
      </c>
      <c r="Q66" s="852">
        <v>7690</v>
      </c>
      <c r="R66" s="853">
        <v>16</v>
      </c>
      <c r="S66" s="851">
        <v>1</v>
      </c>
      <c r="T66" s="852">
        <v>7870</v>
      </c>
      <c r="U66" s="852">
        <v>6940</v>
      </c>
      <c r="V66" s="853">
        <v>46</v>
      </c>
      <c r="W66" s="851">
        <v>0</v>
      </c>
      <c r="X66" s="852">
        <v>7870</v>
      </c>
      <c r="Y66" s="854">
        <v>7690</v>
      </c>
      <c r="Z66" s="855">
        <f>IF(ISNA(VLOOKUP(C66,條件!$A$1:$C$1021,3,0)),"",(VLOOKUP(C66,條件!$A$1:$C$1021,3,0)))</f>
        <v>5.9016393442622954</v>
      </c>
      <c r="AA66" s="855">
        <f t="shared" si="43"/>
        <v>35.333333333333336</v>
      </c>
      <c r="AB66" s="904">
        <f t="shared" si="44"/>
        <v>0.99918536324786322</v>
      </c>
      <c r="AC66" s="855">
        <f t="shared" si="45"/>
        <v>76.625</v>
      </c>
      <c r="AD66" s="855">
        <f t="shared" si="50"/>
        <v>4.416666666666667</v>
      </c>
      <c r="AE66" s="855">
        <f t="shared" si="46"/>
        <v>4.375</v>
      </c>
      <c r="AF66" s="856" t="str">
        <f t="shared" si="51"/>
        <v>T</v>
      </c>
      <c r="AG66" s="856">
        <v>1</v>
      </c>
      <c r="AH66" s="916" t="s">
        <v>3025</v>
      </c>
      <c r="AI66" s="926" t="s">
        <v>3025</v>
      </c>
      <c r="AJ66" s="917" t="s">
        <v>733</v>
      </c>
      <c r="AK66" s="917" t="s">
        <v>922</v>
      </c>
      <c r="AL66" s="860">
        <v>56</v>
      </c>
      <c r="AM66" s="991">
        <v>46132</v>
      </c>
      <c r="AN66" s="991">
        <v>46135</v>
      </c>
      <c r="AO66" s="991">
        <v>46138</v>
      </c>
      <c r="AP66" s="991">
        <v>46139</v>
      </c>
      <c r="AQ66" s="991">
        <v>46142</v>
      </c>
      <c r="AR66" s="862"/>
      <c r="AS66" s="849" t="str">
        <f t="shared" si="47"/>
        <v>雙</v>
      </c>
      <c r="AT66" s="849" t="str">
        <f t="shared" si="48"/>
        <v>全</v>
      </c>
      <c r="AU66" s="849" t="str">
        <f t="shared" si="49"/>
        <v>150</v>
      </c>
      <c r="AV66" s="849">
        <f t="shared" si="52"/>
        <v>5.5611359999999994</v>
      </c>
    </row>
    <row r="67" spans="1:48">
      <c r="A67" s="845">
        <f t="shared" si="10"/>
        <v>46144</v>
      </c>
      <c r="B67" s="846" t="s">
        <v>1085</v>
      </c>
      <c r="C67" s="846" t="s">
        <v>2795</v>
      </c>
      <c r="D67" s="1254" t="s">
        <v>596</v>
      </c>
      <c r="E67" s="848" t="str">
        <f>IF(ISNA(VLOOKUP(C67,條件!$A$1:$G$1021,5,0)),"",(VLOOKUP(C67,條件!$A$1:$G$1021,5,0)))</f>
        <v>150/48/2SDr</v>
      </c>
      <c r="F67" s="849" t="str">
        <f>IF(ISNA(VLOOKUP(C67,條件!$A$1:$G$1021,6,0)),"",(VLOOKUP(C67,條件!$A$1:$G$1021,6,0)))</f>
        <v>FP82168R×2</v>
      </c>
      <c r="G67" s="1257">
        <f>IF(ISNA(VLOOKUP(C67,條件!$A$1:$G$1021,7,0)),"",(VLOOKUP(C67,條件!$A$1:$G$1021,7,0)))</f>
        <v>700</v>
      </c>
      <c r="H67" s="849" t="str">
        <f>IF(ISNA(VLOOKUP(C67,條件!$A$1:$K$1021,11,0)),"",(VLOOKUP(C67,條件!$A$1:$K$1021,11,0)))</f>
        <v>紫底白點</v>
      </c>
      <c r="I67" s="850">
        <f>IF(ISNA(VLOOKUP(C67,條件!$A$1:$L$1021,12,0)),"",(VLOOKUP(C67,條件!$A$1:$L$1021,12,0)))</f>
        <v>5.5</v>
      </c>
      <c r="J67" s="851">
        <v>28</v>
      </c>
      <c r="K67" s="851">
        <v>9</v>
      </c>
      <c r="L67" s="852">
        <v>7780</v>
      </c>
      <c r="M67" s="852">
        <v>8610</v>
      </c>
      <c r="N67" s="853">
        <v>50</v>
      </c>
      <c r="O67" s="851">
        <v>12</v>
      </c>
      <c r="P67" s="852">
        <v>9350</v>
      </c>
      <c r="Q67" s="852">
        <v>8430</v>
      </c>
      <c r="R67" s="853">
        <v>23</v>
      </c>
      <c r="S67" s="851">
        <v>6</v>
      </c>
      <c r="T67" s="852">
        <v>9630</v>
      </c>
      <c r="U67" s="852">
        <v>8890</v>
      </c>
      <c r="V67" s="853">
        <v>35</v>
      </c>
      <c r="W67" s="851">
        <v>7</v>
      </c>
      <c r="X67" s="852">
        <v>9540</v>
      </c>
      <c r="Y67" s="854">
        <v>8980</v>
      </c>
      <c r="Z67" s="855">
        <f>IF(ISNA(VLOOKUP(C67,條件!$A$1:$C$1021,3,0)),"",(VLOOKUP(C67,條件!$A$1:$C$1021,3,0)))</f>
        <v>5.8299595141700404</v>
      </c>
      <c r="AA67" s="855">
        <f t="shared" si="43"/>
        <v>45.333333333333336</v>
      </c>
      <c r="AB67" s="904">
        <f t="shared" si="44"/>
        <v>0.97196180555555556</v>
      </c>
      <c r="AC67" s="855">
        <f t="shared" si="45"/>
        <v>89.012500000000003</v>
      </c>
      <c r="AD67" s="855">
        <f t="shared" si="50"/>
        <v>5.666666666666667</v>
      </c>
      <c r="AE67" s="855">
        <f t="shared" si="46"/>
        <v>4.25</v>
      </c>
      <c r="AF67" s="856" t="str">
        <f t="shared" si="51"/>
        <v>T</v>
      </c>
      <c r="AG67" s="856">
        <v>1</v>
      </c>
      <c r="AH67" s="916" t="s">
        <v>2878</v>
      </c>
      <c r="AI67" s="926" t="s">
        <v>2878</v>
      </c>
      <c r="AJ67" s="917" t="s">
        <v>3062</v>
      </c>
      <c r="AK67" s="917" t="s">
        <v>934</v>
      </c>
      <c r="AL67" s="860">
        <v>55</v>
      </c>
      <c r="AM67" s="991">
        <v>46138</v>
      </c>
      <c r="AN67" s="991">
        <v>46140</v>
      </c>
      <c r="AO67" s="991">
        <v>46141</v>
      </c>
      <c r="AP67" s="991">
        <v>46142</v>
      </c>
      <c r="AQ67" s="991"/>
      <c r="AR67" s="862"/>
      <c r="AS67" s="849" t="str">
        <f t="shared" si="47"/>
        <v>雙</v>
      </c>
      <c r="AT67" s="849" t="str">
        <f t="shared" si="48"/>
        <v>全</v>
      </c>
      <c r="AU67" s="849" t="str">
        <f t="shared" si="49"/>
        <v>150</v>
      </c>
      <c r="AV67" s="849">
        <f t="shared" si="52"/>
        <v>6.4601711999999996</v>
      </c>
    </row>
    <row r="68" spans="1:48">
      <c r="A68" s="845">
        <f t="shared" ref="A68:A83" si="53">A67</f>
        <v>46144</v>
      </c>
      <c r="B68" s="846" t="s">
        <v>1086</v>
      </c>
      <c r="C68" s="846" t="s">
        <v>2232</v>
      </c>
      <c r="D68" s="1254"/>
      <c r="E68" s="848" t="str">
        <f>IF(ISNA(VLOOKUP(C68,條件!$A$1:$G$1021,5,0)),"",(VLOOKUP(C68,條件!$A$1:$G$1021,5,0)))</f>
        <v>150/48/2SDr</v>
      </c>
      <c r="F68" s="849" t="str">
        <f>IF(ISNA(VLOOKUP(C68,條件!$A$1:$G$1021,6,0)),"",(VLOOKUP(C68,條件!$A$1:$G$1021,6,0)))</f>
        <v>FP82169R×2</v>
      </c>
      <c r="G68" s="1257">
        <f>IF(ISNA(VLOOKUP(C68,條件!$A$1:$G$1021,7,0)),"",(VLOOKUP(C68,條件!$A$1:$G$1021,7,0)))</f>
        <v>670</v>
      </c>
      <c r="H68" s="849" t="str">
        <f>IF(ISNA(VLOOKUP(C68,條件!$A$1:$K$1021,11,0)),"",(VLOOKUP(C68,條件!$A$1:$K$1021,11,0)))</f>
        <v>黃底紅點</v>
      </c>
      <c r="I68" s="850">
        <f>IF(ISNA(VLOOKUP(C68,條件!$A$1:$L$1021,12,0)),"",(VLOOKUP(C68,條件!$A$1:$L$1021,12,0)))</f>
        <v>5</v>
      </c>
      <c r="J68" s="851">
        <v>25</v>
      </c>
      <c r="K68" s="851">
        <v>0</v>
      </c>
      <c r="L68" s="852">
        <v>7590</v>
      </c>
      <c r="M68" s="852"/>
      <c r="N68" s="853">
        <v>25</v>
      </c>
      <c r="O68" s="851">
        <v>0</v>
      </c>
      <c r="P68" s="852">
        <v>7130</v>
      </c>
      <c r="Q68" s="852"/>
      <c r="R68" s="853">
        <v>15</v>
      </c>
      <c r="S68" s="851">
        <v>2</v>
      </c>
      <c r="T68" s="852">
        <v>6300</v>
      </c>
      <c r="U68" s="852"/>
      <c r="V68" s="853">
        <v>48</v>
      </c>
      <c r="W68" s="851">
        <v>0</v>
      </c>
      <c r="X68" s="852">
        <v>8330</v>
      </c>
      <c r="Y68" s="854"/>
      <c r="Z68" s="855">
        <f>IF(ISNA(VLOOKUP(C68,條件!$A$1:$C$1021,3,0)),"",(VLOOKUP(C68,條件!$A$1:$C$1021,3,0)))</f>
        <v>6.2882096069868991</v>
      </c>
      <c r="AA68" s="855">
        <f t="shared" si="43"/>
        <v>75.333333333333329</v>
      </c>
      <c r="AB68" s="904">
        <f t="shared" si="44"/>
        <v>0.9984708867521368</v>
      </c>
      <c r="AC68" s="855">
        <f t="shared" si="45"/>
        <v>73.375</v>
      </c>
      <c r="AD68" s="855">
        <f t="shared" si="50"/>
        <v>9.4166666666666661</v>
      </c>
      <c r="AE68" s="855">
        <f t="shared" si="46"/>
        <v>9.25</v>
      </c>
      <c r="AF68" s="856" t="str">
        <f t="shared" si="51"/>
        <v>T</v>
      </c>
      <c r="AG68" s="856">
        <v>2</v>
      </c>
      <c r="AH68" s="916" t="s">
        <v>3025</v>
      </c>
      <c r="AI68" s="926" t="s">
        <v>3025</v>
      </c>
      <c r="AJ68" s="917" t="s">
        <v>733</v>
      </c>
      <c r="AK68" s="917" t="s">
        <v>922</v>
      </c>
      <c r="AL68" s="860">
        <v>48</v>
      </c>
      <c r="AM68" s="991">
        <v>46142</v>
      </c>
      <c r="AN68" s="991">
        <v>46143</v>
      </c>
      <c r="AO68" s="991"/>
      <c r="AP68" s="991"/>
      <c r="AQ68" s="991"/>
      <c r="AR68" s="862"/>
      <c r="AS68" s="849" t="str">
        <f t="shared" si="47"/>
        <v>雙</v>
      </c>
      <c r="AT68" s="849" t="str">
        <f t="shared" si="48"/>
        <v>半</v>
      </c>
      <c r="AU68" s="849" t="str">
        <f t="shared" si="49"/>
        <v>150</v>
      </c>
      <c r="AV68" s="849">
        <f t="shared" si="52"/>
        <v>2.5485192000000003</v>
      </c>
    </row>
    <row r="69" spans="1:48">
      <c r="A69" s="845">
        <f t="shared" si="53"/>
        <v>46144</v>
      </c>
      <c r="B69" s="846" t="s">
        <v>1086</v>
      </c>
      <c r="C69" s="846" t="s">
        <v>2235</v>
      </c>
      <c r="D69" s="1254"/>
      <c r="E69" s="848" t="str">
        <f>IF(ISNA(VLOOKUP(C69,條件!$A$1:$G$1021,5,0)),"",(VLOOKUP(C69,條件!$A$1:$G$1021,5,0)))</f>
        <v>150/48/2SDr</v>
      </c>
      <c r="F69" s="849" t="str">
        <f>IF(ISNA(VLOOKUP(C69,條件!$A$1:$G$1021,6,0)),"",(VLOOKUP(C69,條件!$A$1:$G$1021,6,0)))</f>
        <v>FP82169R×2</v>
      </c>
      <c r="G69" s="1257">
        <f>IF(ISNA(VLOOKUP(C69,條件!$A$1:$G$1021,7,0)),"",(VLOOKUP(C69,條件!$A$1:$G$1021,7,0)))</f>
        <v>670</v>
      </c>
      <c r="H69" s="849" t="str">
        <f>IF(ISNA(VLOOKUP(C69,條件!$A$1:$K$1021,11,0)),"",(VLOOKUP(C69,條件!$A$1:$K$1021,11,0)))</f>
        <v>紅底藍點</v>
      </c>
      <c r="I69" s="850">
        <f>IF(ISNA(VLOOKUP(C69,條件!$A$1:$L$1021,12,0)),"",(VLOOKUP(C69,條件!$A$1:$L$1021,12,0)))</f>
        <v>5</v>
      </c>
      <c r="J69" s="851">
        <v>37</v>
      </c>
      <c r="K69" s="851">
        <v>0</v>
      </c>
      <c r="L69" s="852"/>
      <c r="M69" s="852">
        <v>8800</v>
      </c>
      <c r="N69" s="853">
        <v>14</v>
      </c>
      <c r="O69" s="851">
        <v>0</v>
      </c>
      <c r="P69" s="852"/>
      <c r="Q69" s="852">
        <v>8800</v>
      </c>
      <c r="R69" s="853">
        <v>18</v>
      </c>
      <c r="S69" s="851">
        <v>0</v>
      </c>
      <c r="T69" s="852"/>
      <c r="U69" s="852">
        <v>8700</v>
      </c>
      <c r="V69" s="853">
        <v>24</v>
      </c>
      <c r="W69" s="851">
        <v>0</v>
      </c>
      <c r="X69" s="852"/>
      <c r="Y69" s="854">
        <v>8610</v>
      </c>
      <c r="Z69" s="855">
        <f>IF(ISNA(VLOOKUP(C69,條件!$A$1:$C$1021,3,0)),"",(VLOOKUP(C69,條件!$A$1:$C$1021,3,0)))</f>
        <v>6.1802575107296134</v>
      </c>
      <c r="AA69" s="855">
        <f t="shared" si="43"/>
        <v>62</v>
      </c>
      <c r="AB69" s="904">
        <f t="shared" si="44"/>
        <v>1</v>
      </c>
      <c r="AC69" s="855">
        <f t="shared" si="45"/>
        <v>87.275000000000006</v>
      </c>
      <c r="AD69" s="855">
        <f t="shared" si="50"/>
        <v>7.75</v>
      </c>
      <c r="AE69" s="855">
        <f t="shared" si="46"/>
        <v>7.75</v>
      </c>
      <c r="AF69" s="856" t="str">
        <f t="shared" si="51"/>
        <v>T</v>
      </c>
      <c r="AG69" s="856">
        <v>2</v>
      </c>
      <c r="AH69" s="916" t="s">
        <v>3025</v>
      </c>
      <c r="AI69" s="926" t="s">
        <v>3025</v>
      </c>
      <c r="AJ69" s="917" t="s">
        <v>733</v>
      </c>
      <c r="AK69" s="917" t="s">
        <v>922</v>
      </c>
      <c r="AL69" s="860">
        <v>48</v>
      </c>
      <c r="AM69" s="991">
        <v>46142</v>
      </c>
      <c r="AN69" s="991">
        <v>46143</v>
      </c>
      <c r="AO69" s="991"/>
      <c r="AP69" s="991"/>
      <c r="AQ69" s="991"/>
      <c r="AR69" s="862"/>
      <c r="AS69" s="849" t="str">
        <f t="shared" si="47"/>
        <v>雙</v>
      </c>
      <c r="AT69" s="849" t="str">
        <f t="shared" si="48"/>
        <v>半</v>
      </c>
      <c r="AU69" s="849" t="str">
        <f t="shared" si="49"/>
        <v>150</v>
      </c>
      <c r="AV69" s="849">
        <f t="shared" si="52"/>
        <v>3.0313051199999999</v>
      </c>
    </row>
    <row r="70" spans="1:48">
      <c r="A70" s="845">
        <f t="shared" si="53"/>
        <v>46144</v>
      </c>
      <c r="B70" s="846" t="s">
        <v>1087</v>
      </c>
      <c r="C70" s="846" t="s">
        <v>2796</v>
      </c>
      <c r="D70" s="1254"/>
      <c r="E70" s="848" t="str">
        <f>IF(ISNA(VLOOKUP(C70,條件!$A$1:$G$1021,5,0)),"",(VLOOKUP(C70,條件!$A$1:$G$1021,5,0)))</f>
        <v>150/48/2SR6</v>
      </c>
      <c r="F70" s="849" t="str">
        <f>IF(ISNA(VLOOKUP(C70,條件!$A$1:$G$1021,6,0)),"",(VLOOKUP(C70,條件!$A$1:$G$1021,6,0)))</f>
        <v>FP82658×2</v>
      </c>
      <c r="G70" s="1257">
        <f>IF(ISNA(VLOOKUP(C70,條件!$A$1:$G$1021,7,0)),"",(VLOOKUP(C70,條件!$A$1:$G$1021,7,0)))</f>
        <v>600</v>
      </c>
      <c r="H70" s="849" t="str">
        <f>IF(ISNA(VLOOKUP(C70,條件!$A$1:$K$1021,11,0)),"",(VLOOKUP(C70,條件!$A$1:$K$1021,11,0)))</f>
        <v>黃底黑點</v>
      </c>
      <c r="I70" s="850">
        <f>IF(ISNA(VLOOKUP(C70,條件!$A$1:$L$1021,12,0)),"",(VLOOKUP(C70,條件!$A$1:$L$1021,12,0)))</f>
        <v>5.5</v>
      </c>
      <c r="J70" s="851">
        <v>21</v>
      </c>
      <c r="K70" s="851">
        <v>3</v>
      </c>
      <c r="L70" s="852"/>
      <c r="M70" s="852">
        <v>6670</v>
      </c>
      <c r="N70" s="853">
        <v>27</v>
      </c>
      <c r="O70" s="851">
        <v>2</v>
      </c>
      <c r="P70" s="852" t="s">
        <v>2887</v>
      </c>
      <c r="Q70" s="852">
        <v>8240</v>
      </c>
      <c r="R70" s="853">
        <v>13</v>
      </c>
      <c r="S70" s="851">
        <v>1</v>
      </c>
      <c r="T70" s="852" t="s">
        <v>2887</v>
      </c>
      <c r="U70" s="852">
        <v>7960</v>
      </c>
      <c r="V70" s="853">
        <v>15</v>
      </c>
      <c r="W70" s="851">
        <v>3</v>
      </c>
      <c r="X70" s="852" t="s">
        <v>2887</v>
      </c>
      <c r="Y70" s="854">
        <v>6940</v>
      </c>
      <c r="Z70" s="855">
        <f>IF(ISNA(VLOOKUP(C70,條件!$A$1:$C$1021,3,0)),"",(VLOOKUP(C70,條件!$A$1:$C$1021,3,0)))</f>
        <v>4.9655172413793105</v>
      </c>
      <c r="AA70" s="855">
        <f t="shared" si="43"/>
        <v>50.666666666666664</v>
      </c>
      <c r="AB70" s="904">
        <f t="shared" si="44"/>
        <v>0.99128605769230771</v>
      </c>
      <c r="AC70" s="855">
        <f t="shared" si="45"/>
        <v>74.525000000000006</v>
      </c>
      <c r="AD70" s="855">
        <f t="shared" si="50"/>
        <v>6.333333333333333</v>
      </c>
      <c r="AE70" s="855">
        <f t="shared" si="46"/>
        <v>5.583333333333333</v>
      </c>
      <c r="AF70" s="856" t="str">
        <f t="shared" si="51"/>
        <v>T</v>
      </c>
      <c r="AG70" s="856">
        <v>2</v>
      </c>
      <c r="AH70" s="916" t="s">
        <v>2878</v>
      </c>
      <c r="AI70" s="926" t="s">
        <v>2878</v>
      </c>
      <c r="AJ70" s="917" t="s">
        <v>3062</v>
      </c>
      <c r="AK70" s="917" t="s">
        <v>934</v>
      </c>
      <c r="AL70" s="860">
        <v>56</v>
      </c>
      <c r="AM70" s="991">
        <v>46116</v>
      </c>
      <c r="AN70" s="991">
        <v>46117</v>
      </c>
      <c r="AO70" s="991">
        <v>46118</v>
      </c>
      <c r="AP70" s="991"/>
      <c r="AQ70" s="991"/>
      <c r="AR70" s="862"/>
      <c r="AS70" s="849" t="str">
        <f t="shared" si="47"/>
        <v>雙</v>
      </c>
      <c r="AT70" s="849" t="str">
        <f t="shared" si="48"/>
        <v>半</v>
      </c>
      <c r="AU70" s="849" t="str">
        <f t="shared" si="49"/>
        <v>150</v>
      </c>
      <c r="AV70" s="849">
        <f t="shared" si="52"/>
        <v>2.3180256000000004</v>
      </c>
    </row>
    <row r="71" spans="1:48">
      <c r="A71" s="845">
        <f t="shared" si="53"/>
        <v>46144</v>
      </c>
      <c r="B71" s="846" t="s">
        <v>1607</v>
      </c>
      <c r="C71" s="846" t="s">
        <v>2797</v>
      </c>
      <c r="D71" s="1254" t="s">
        <v>596</v>
      </c>
      <c r="E71" s="848" t="str">
        <f>IF(ISNA(VLOOKUP(C71,條件!$A$1:$G$1021,5,0)),"",(VLOOKUP(C71,條件!$A$1:$G$1021,5,0)))</f>
        <v>225/72/2SDr</v>
      </c>
      <c r="F71" s="849" t="str">
        <f>IF(ISNA(VLOOKUP(C71,條件!$A$1:$G$1021,6,0)),"",(VLOOKUP(C71,條件!$A$1:$G$1021,6,0)))</f>
        <v>FP83024R×2</v>
      </c>
      <c r="G71" s="1257">
        <f>IF(ISNA(VLOOKUP(C71,條件!$A$1:$G$1021,7,0)),"",(VLOOKUP(C71,條件!$A$1:$G$1021,7,0)))</f>
        <v>550</v>
      </c>
      <c r="H71" s="849" t="str">
        <f>IF(ISNA(VLOOKUP(C71,條件!$A$1:$K$1021,11,0)),"",(VLOOKUP(C71,條件!$A$1:$K$1021,11,0)))</f>
        <v>灰色</v>
      </c>
      <c r="I71" s="850">
        <f>IF(ISNA(VLOOKUP(C71,條件!$A$1:$L$1021,12,0)),"",(VLOOKUP(C71,條件!$A$1:$L$1021,12,0)))</f>
        <v>5.5</v>
      </c>
      <c r="J71" s="851">
        <v>12</v>
      </c>
      <c r="K71" s="851">
        <v>0</v>
      </c>
      <c r="L71" s="852">
        <v>7130</v>
      </c>
      <c r="M71" s="852"/>
      <c r="N71" s="853">
        <v>8</v>
      </c>
      <c r="O71" s="851">
        <v>0</v>
      </c>
      <c r="P71" s="852">
        <v>7220</v>
      </c>
      <c r="Q71" s="852"/>
      <c r="R71" s="853">
        <v>6</v>
      </c>
      <c r="S71" s="851">
        <v>0</v>
      </c>
      <c r="T71" s="852">
        <v>7040</v>
      </c>
      <c r="U71" s="852"/>
      <c r="V71" s="853">
        <v>14</v>
      </c>
      <c r="W71" s="851">
        <v>0</v>
      </c>
      <c r="X71" s="852">
        <v>7040</v>
      </c>
      <c r="Y71" s="854"/>
      <c r="Z71" s="855">
        <f>IF(ISNA(VLOOKUP(C71,條件!$A$1:$C$1021,3,0)),"",(VLOOKUP(C71,條件!$A$1:$C$1021,3,0)))</f>
        <v>6.6055045871559637</v>
      </c>
      <c r="AA71" s="855">
        <f t="shared" si="43"/>
        <v>26.666666666666668</v>
      </c>
      <c r="AB71" s="904">
        <f t="shared" si="44"/>
        <v>1</v>
      </c>
      <c r="AC71" s="855">
        <f t="shared" si="45"/>
        <v>71.075000000000003</v>
      </c>
      <c r="AD71" s="855">
        <f t="shared" si="50"/>
        <v>3.3333333333333335</v>
      </c>
      <c r="AE71" s="855">
        <f t="shared" si="46"/>
        <v>3.3333333333333335</v>
      </c>
      <c r="AF71" s="856" t="str">
        <f t="shared" si="51"/>
        <v>T</v>
      </c>
      <c r="AG71" s="856">
        <v>2</v>
      </c>
      <c r="AH71" s="916" t="s">
        <v>3025</v>
      </c>
      <c r="AI71" s="926" t="s">
        <v>3025</v>
      </c>
      <c r="AJ71" s="917" t="s">
        <v>733</v>
      </c>
      <c r="AK71" s="917" t="s">
        <v>922</v>
      </c>
      <c r="AL71" s="860">
        <v>53</v>
      </c>
      <c r="AM71" s="991">
        <v>46126</v>
      </c>
      <c r="AN71" s="991">
        <v>46127</v>
      </c>
      <c r="AO71" s="991">
        <v>46130</v>
      </c>
      <c r="AP71" s="991">
        <v>46131</v>
      </c>
      <c r="AQ71" s="991"/>
      <c r="AR71" s="862"/>
      <c r="AS71" s="849" t="str">
        <f t="shared" si="47"/>
        <v>雙</v>
      </c>
      <c r="AT71" s="849" t="str">
        <f t="shared" si="48"/>
        <v>半</v>
      </c>
      <c r="AU71" s="849" t="str">
        <f t="shared" si="49"/>
        <v>225</v>
      </c>
      <c r="AV71" s="849">
        <f t="shared" si="52"/>
        <v>3.0397355999999998</v>
      </c>
    </row>
    <row r="72" spans="1:48">
      <c r="A72" s="845">
        <f t="shared" si="53"/>
        <v>46144</v>
      </c>
      <c r="B72" s="846" t="s">
        <v>1607</v>
      </c>
      <c r="C72" s="846" t="s">
        <v>2798</v>
      </c>
      <c r="D72" s="1254" t="s">
        <v>596</v>
      </c>
      <c r="E72" s="848" t="str">
        <f>IF(ISNA(VLOOKUP(C72,條件!$A$1:$G$1021,5,0)),"",(VLOOKUP(C72,條件!$A$1:$G$1021,5,0)))</f>
        <v>150/48/2SDr</v>
      </c>
      <c r="F72" s="849" t="str">
        <f>IF(ISNA(VLOOKUP(C72,條件!$A$1:$G$1021,6,0)),"",(VLOOKUP(C72,條件!$A$1:$G$1021,6,0)))</f>
        <v>FP82170R×2</v>
      </c>
      <c r="G72" s="1257">
        <f>IF(ISNA(VLOOKUP(C72,條件!$A$1:$G$1021,7,0)),"",(VLOOKUP(C72,條件!$A$1:$G$1021,7,0)))</f>
        <v>700</v>
      </c>
      <c r="H72" s="849" t="str">
        <f>IF(ISNA(VLOOKUP(C72,條件!$A$1:$K$1021,11,0)),"",(VLOOKUP(C72,條件!$A$1:$K$1021,11,0)))</f>
        <v>粉紅</v>
      </c>
      <c r="I72" s="850">
        <f>IF(ISNA(VLOOKUP(C72,條件!$A$1:$L$1021,12,0)),"",(VLOOKUP(C72,條件!$A$1:$L$1021,12,0)))</f>
        <v>5.5</v>
      </c>
      <c r="J72" s="851">
        <v>15</v>
      </c>
      <c r="K72" s="851">
        <v>0</v>
      </c>
      <c r="L72" s="852"/>
      <c r="M72" s="852">
        <v>9910</v>
      </c>
      <c r="N72" s="853">
        <v>6</v>
      </c>
      <c r="O72" s="851">
        <v>0</v>
      </c>
      <c r="P72" s="852"/>
      <c r="Q72" s="852">
        <v>9910</v>
      </c>
      <c r="R72" s="853">
        <v>6</v>
      </c>
      <c r="S72" s="851">
        <v>0</v>
      </c>
      <c r="T72" s="852"/>
      <c r="U72" s="852">
        <v>9910</v>
      </c>
      <c r="V72" s="853">
        <v>34</v>
      </c>
      <c r="W72" s="851">
        <v>0</v>
      </c>
      <c r="X72" s="852"/>
      <c r="Y72" s="854">
        <v>9910</v>
      </c>
      <c r="Z72" s="855">
        <f>IF(ISNA(VLOOKUP(C72,條件!$A$1:$C$1021,3,0)),"",(VLOOKUP(C72,條件!$A$1:$C$1021,3,0)))</f>
        <v>5.8775510204081636</v>
      </c>
      <c r="AA72" s="855">
        <f t="shared" si="43"/>
        <v>40.666666666666664</v>
      </c>
      <c r="AB72" s="904">
        <f t="shared" si="44"/>
        <v>1</v>
      </c>
      <c r="AC72" s="855">
        <f t="shared" si="45"/>
        <v>99.1</v>
      </c>
      <c r="AD72" s="855">
        <f t="shared" si="50"/>
        <v>5.083333333333333</v>
      </c>
      <c r="AE72" s="855">
        <f t="shared" si="46"/>
        <v>5.083333333333333</v>
      </c>
      <c r="AF72" s="856" t="str">
        <f t="shared" si="51"/>
        <v>T</v>
      </c>
      <c r="AG72" s="856">
        <v>2</v>
      </c>
      <c r="AH72" s="916" t="s">
        <v>3025</v>
      </c>
      <c r="AI72" s="926" t="s">
        <v>3025</v>
      </c>
      <c r="AJ72" s="917" t="s">
        <v>733</v>
      </c>
      <c r="AK72" s="917" t="s">
        <v>922</v>
      </c>
      <c r="AL72" s="860">
        <v>56</v>
      </c>
      <c r="AM72" s="991">
        <v>46140</v>
      </c>
      <c r="AN72" s="991">
        <v>46141</v>
      </c>
      <c r="AO72" s="991">
        <v>46142</v>
      </c>
      <c r="AP72" s="991"/>
      <c r="AQ72" s="991"/>
      <c r="AR72" s="862"/>
      <c r="AS72" s="849" t="str">
        <f t="shared" si="47"/>
        <v>雙</v>
      </c>
      <c r="AT72" s="849" t="str">
        <f t="shared" si="48"/>
        <v>半</v>
      </c>
      <c r="AU72" s="849" t="str">
        <f t="shared" si="49"/>
        <v>150</v>
      </c>
      <c r="AV72" s="849">
        <f t="shared" si="52"/>
        <v>3.5961408000000001</v>
      </c>
    </row>
    <row r="73" spans="1:48">
      <c r="A73" s="845">
        <f t="shared" si="53"/>
        <v>46144</v>
      </c>
      <c r="B73" s="846" t="s">
        <v>1608</v>
      </c>
      <c r="C73" s="846" t="s">
        <v>2799</v>
      </c>
      <c r="D73" s="1254" t="s">
        <v>596</v>
      </c>
      <c r="E73" s="848" t="str">
        <f>IF(ISNA(VLOOKUP(C73,條件!$A$1:$G$1021,5,0)),"",(VLOOKUP(C73,條件!$A$1:$G$1021,5,0)))</f>
        <v>150/48/2SDr</v>
      </c>
      <c r="F73" s="849" t="str">
        <f>IF(ISNA(VLOOKUP(C73,條件!$A$1:$G$1021,6,0)),"",(VLOOKUP(C73,條件!$A$1:$G$1021,6,0)))</f>
        <v>FP82170R×2</v>
      </c>
      <c r="G73" s="1257">
        <f>IF(ISNA(VLOOKUP(C73,條件!$A$1:$G$1021,7,0)),"",(VLOOKUP(C73,條件!$A$1:$G$1021,7,0)))</f>
        <v>700</v>
      </c>
      <c r="H73" s="849" t="str">
        <f>IF(ISNA(VLOOKUP(C73,條件!$A$1:$K$1021,11,0)),"",(VLOOKUP(C73,條件!$A$1:$K$1021,11,0)))</f>
        <v>黃黑條紋</v>
      </c>
      <c r="I73" s="850">
        <f>IF(ISNA(VLOOKUP(C73,條件!$A$1:$L$1021,12,0)),"",(VLOOKUP(C73,條件!$A$1:$L$1021,12,0)))</f>
        <v>5.5</v>
      </c>
      <c r="J73" s="851">
        <v>63</v>
      </c>
      <c r="K73" s="851">
        <v>14</v>
      </c>
      <c r="L73" s="852">
        <v>9170</v>
      </c>
      <c r="M73" s="852">
        <v>8800</v>
      </c>
      <c r="N73" s="853">
        <v>2</v>
      </c>
      <c r="O73" s="851">
        <v>0</v>
      </c>
      <c r="P73" s="852">
        <v>7040</v>
      </c>
      <c r="Q73" s="852">
        <v>7410</v>
      </c>
      <c r="R73" s="853">
        <v>67</v>
      </c>
      <c r="S73" s="851">
        <v>5</v>
      </c>
      <c r="T73" s="852">
        <v>9260</v>
      </c>
      <c r="U73" s="852">
        <v>9350</v>
      </c>
      <c r="V73" s="853">
        <v>36</v>
      </c>
      <c r="W73" s="851">
        <v>0</v>
      </c>
      <c r="X73" s="852">
        <v>9370</v>
      </c>
      <c r="Y73" s="854">
        <v>7220</v>
      </c>
      <c r="Z73" s="855">
        <f>IF(ISNA(VLOOKUP(C73,條件!$A$1:$C$1021,3,0)),"",(VLOOKUP(C73,條件!$A$1:$C$1021,3,0)))</f>
        <v>5.8299595141700404</v>
      </c>
      <c r="AA73" s="855">
        <f t="shared" si="43"/>
        <v>56</v>
      </c>
      <c r="AB73" s="904">
        <f t="shared" si="44"/>
        <v>0.98433159722222219</v>
      </c>
      <c r="AC73" s="855">
        <f t="shared" si="45"/>
        <v>84.525000000000006</v>
      </c>
      <c r="AD73" s="855">
        <f t="shared" si="50"/>
        <v>7</v>
      </c>
      <c r="AE73" s="855">
        <f t="shared" si="46"/>
        <v>6.208333333333333</v>
      </c>
      <c r="AF73" s="856" t="str">
        <f t="shared" si="51"/>
        <v>T</v>
      </c>
      <c r="AG73" s="856">
        <v>1</v>
      </c>
      <c r="AH73" s="916" t="s">
        <v>2878</v>
      </c>
      <c r="AI73" s="926" t="s">
        <v>2878</v>
      </c>
      <c r="AJ73" s="917" t="s">
        <v>3062</v>
      </c>
      <c r="AK73" s="917" t="s">
        <v>934</v>
      </c>
      <c r="AL73" s="860">
        <v>56</v>
      </c>
      <c r="AM73" s="991">
        <v>46140</v>
      </c>
      <c r="AN73" s="991">
        <v>46141</v>
      </c>
      <c r="AO73" s="991">
        <v>46142</v>
      </c>
      <c r="AP73" s="991"/>
      <c r="AQ73" s="991"/>
      <c r="AR73" s="862"/>
      <c r="AS73" s="849" t="str">
        <f t="shared" si="47"/>
        <v>雙</v>
      </c>
      <c r="AT73" s="849" t="str">
        <f t="shared" si="48"/>
        <v>全</v>
      </c>
      <c r="AU73" s="849" t="str">
        <f t="shared" si="49"/>
        <v>150</v>
      </c>
      <c r="AV73" s="849">
        <f t="shared" si="52"/>
        <v>6.1344864000000001</v>
      </c>
    </row>
    <row r="74" spans="1:48">
      <c r="A74" s="845">
        <f t="shared" si="53"/>
        <v>46144</v>
      </c>
      <c r="B74" s="846" t="s">
        <v>1986</v>
      </c>
      <c r="C74" s="887" t="s">
        <v>114</v>
      </c>
      <c r="D74" s="1254"/>
      <c r="E74" s="848" t="str">
        <f>IF(ISNA(VLOOKUP(C74,條件!$A$1:$G$1021,5,0)),"",(VLOOKUP(C74,條件!$A$1:$G$1021,5,0)))</f>
        <v/>
      </c>
      <c r="F74" s="849" t="str">
        <f>IF(ISNA(VLOOKUP(C74,條件!$A$1:$G$1021,6,0)),"",(VLOOKUP(C74,條件!$A$1:$G$1021,6,0)))</f>
        <v/>
      </c>
      <c r="G74" s="1257" t="str">
        <f>IF(ISNA(VLOOKUP(C74,條件!$A$1:$G$1021,7,0)),"",(VLOOKUP(C74,條件!$A$1:$G$1021,7,0)))</f>
        <v/>
      </c>
      <c r="H74" s="849" t="str">
        <f>IF(ISNA(VLOOKUP(C74,條件!$A$1:$K$1021,11,0)),"",(VLOOKUP(C74,條件!$A$1:$K$1021,11,0)))</f>
        <v/>
      </c>
      <c r="I74" s="850" t="str">
        <f>IF(ISNA(VLOOKUP(C74,條件!$A$1:$L$1021,12,0)),"",(VLOOKUP(C74,條件!$A$1:$L$1021,12,0)))</f>
        <v/>
      </c>
      <c r="J74" s="851"/>
      <c r="K74" s="851"/>
      <c r="L74" s="852" t="s">
        <v>114</v>
      </c>
      <c r="M74" s="852"/>
      <c r="N74" s="853"/>
      <c r="O74" s="851"/>
      <c r="P74" s="852" t="s">
        <v>114</v>
      </c>
      <c r="Q74" s="852"/>
      <c r="R74" s="853"/>
      <c r="S74" s="851"/>
      <c r="T74" s="852" t="s">
        <v>114</v>
      </c>
      <c r="U74" s="852"/>
      <c r="V74" s="853"/>
      <c r="W74" s="851"/>
      <c r="X74" s="852" t="s">
        <v>114</v>
      </c>
      <c r="Y74" s="854"/>
      <c r="Z74" s="885" t="str">
        <f>IF(ISNA(VLOOKUP(C74,條件!$A$1:$C$1021,3,0)),"",(VLOOKUP(C74,條件!$A$1:$C$1021,3,0)))</f>
        <v/>
      </c>
      <c r="AA74" s="885" t="str">
        <f t="shared" ref="AA74:AA75" si="54">IF(P74="了機","了機",IF(J74="","",IF(ISERROR(SUM(J74,N74,R74,V74)*12/AG74/3),"",(SUM(J74,N74,R74,V74)*12/AG74/3))))</f>
        <v/>
      </c>
      <c r="AB74" s="905" t="str">
        <f t="shared" ref="AB74:AB75" si="55">IF(K74="","",IF(ISERROR(1-((SUM(K74,O74,S74,W74)/((AG74*12)-(AG74*0.44)))/Z74)),"",(1-((SUM(K74,O74,S74,W74)/((AG74*12)-(AG74*0.44)))/Z74))))</f>
        <v/>
      </c>
      <c r="AC74" s="885"/>
      <c r="AD74" s="885" t="str">
        <f t="shared" si="50"/>
        <v/>
      </c>
      <c r="AE74" s="885" t="str">
        <f t="shared" ref="AE74:AE75" si="56">IF(P74="了機","",IF(J74="","",IF(ISERROR((SUM(J74,N74,R74,V74)-SUM(K74,O74,S74,W74))/24),"",((SUM(J74,N74,R74,V74)-SUM(K74,O74,S74,W74))/24))))</f>
        <v/>
      </c>
      <c r="AF74" s="886" t="str">
        <f t="shared" si="51"/>
        <v>S</v>
      </c>
      <c r="AG74" s="886">
        <v>12</v>
      </c>
      <c r="AH74" s="916" t="s">
        <v>2875</v>
      </c>
      <c r="AI74" s="926" t="s">
        <v>2875</v>
      </c>
      <c r="AJ74" s="926" t="s">
        <v>3059</v>
      </c>
      <c r="AK74" s="926" t="s">
        <v>943</v>
      </c>
      <c r="AL74" s="860"/>
      <c r="AM74" s="991"/>
      <c r="AN74" s="991"/>
      <c r="AO74" s="991"/>
      <c r="AP74" s="991"/>
      <c r="AQ74" s="991"/>
      <c r="AR74" s="862"/>
      <c r="AS74" s="849" t="str">
        <f t="shared" si="47"/>
        <v>單</v>
      </c>
      <c r="AT74" s="849" t="str">
        <f t="shared" si="48"/>
        <v>12sec</v>
      </c>
      <c r="AU74" s="849" t="str">
        <f t="shared" si="49"/>
        <v/>
      </c>
      <c r="AV74" s="849" t="str">
        <f t="shared" si="52"/>
        <v/>
      </c>
    </row>
    <row r="75" spans="1:48">
      <c r="A75" s="845">
        <f t="shared" si="53"/>
        <v>46144</v>
      </c>
      <c r="B75" s="846" t="s">
        <v>1698</v>
      </c>
      <c r="C75" s="846" t="s">
        <v>1697</v>
      </c>
      <c r="D75" s="1254"/>
      <c r="E75" s="848" t="str">
        <f>IF(ISNA(VLOOKUP(C75,條件!$A$1:$G$1021,5,0)),"",(VLOOKUP(C75,條件!$A$1:$G$1021,5,0)))</f>
        <v/>
      </c>
      <c r="F75" s="849" t="str">
        <f>IF(ISNA(VLOOKUP(C75,條件!$A$1:$G$1021,6,0)),"",(VLOOKUP(C75,條件!$A$1:$G$1021,6,0)))</f>
        <v/>
      </c>
      <c r="G75" s="1257" t="str">
        <f>IF(ISNA(VLOOKUP(C75,條件!$A$1:$G$1021,7,0)),"",(VLOOKUP(C75,條件!$A$1:$G$1021,7,0)))</f>
        <v/>
      </c>
      <c r="H75" s="849" t="str">
        <f>IF(ISNA(VLOOKUP(C75,條件!$A$1:$K$1021,11,0)),"",(VLOOKUP(C75,條件!$A$1:$K$1021,11,0)))</f>
        <v/>
      </c>
      <c r="I75" s="850" t="str">
        <f>IF(ISNA(VLOOKUP(C75,條件!$A$1:$L$1021,12,0)),"",(VLOOKUP(C75,條件!$A$1:$L$1021,12,0)))</f>
        <v/>
      </c>
      <c r="J75" s="851"/>
      <c r="K75" s="851"/>
      <c r="L75" s="852" t="s">
        <v>462</v>
      </c>
      <c r="M75" s="852"/>
      <c r="N75" s="853"/>
      <c r="O75" s="851"/>
      <c r="P75" s="852" t="s">
        <v>1697</v>
      </c>
      <c r="Q75" s="852"/>
      <c r="R75" s="853"/>
      <c r="S75" s="851"/>
      <c r="T75" s="852" t="s">
        <v>1697</v>
      </c>
      <c r="U75" s="852"/>
      <c r="V75" s="853"/>
      <c r="W75" s="851"/>
      <c r="X75" s="852" t="s">
        <v>1697</v>
      </c>
      <c r="Y75" s="854"/>
      <c r="Z75" s="885" t="str">
        <f>IF(ISNA(VLOOKUP(C75,條件!$A$1:$C$1021,3,0)),"",(VLOOKUP(C75,條件!$A$1:$C$1021,3,0)))</f>
        <v/>
      </c>
      <c r="AA75" s="885" t="str">
        <f t="shared" si="54"/>
        <v/>
      </c>
      <c r="AB75" s="905" t="str">
        <f t="shared" si="55"/>
        <v/>
      </c>
      <c r="AC75" s="885"/>
      <c r="AD75" s="885" t="str">
        <f t="shared" si="50"/>
        <v/>
      </c>
      <c r="AE75" s="885" t="str">
        <f t="shared" si="56"/>
        <v/>
      </c>
      <c r="AF75" s="886" t="str">
        <f t="shared" si="51"/>
        <v>S</v>
      </c>
      <c r="AG75" s="886">
        <v>5</v>
      </c>
      <c r="AH75" s="916" t="s">
        <v>2875</v>
      </c>
      <c r="AI75" s="926" t="s">
        <v>2875</v>
      </c>
      <c r="AJ75" s="917" t="s">
        <v>3059</v>
      </c>
      <c r="AK75" s="917" t="s">
        <v>943</v>
      </c>
      <c r="AL75" s="860"/>
      <c r="AM75" s="991"/>
      <c r="AN75" s="991"/>
      <c r="AO75" s="991"/>
      <c r="AP75" s="991"/>
      <c r="AQ75" s="991"/>
      <c r="AR75" s="862"/>
      <c r="AS75" s="849" t="str">
        <f t="shared" si="47"/>
        <v>單</v>
      </c>
      <c r="AT75" s="849" t="str">
        <f t="shared" si="48"/>
        <v>5sec</v>
      </c>
      <c r="AU75" s="849" t="str">
        <f t="shared" si="49"/>
        <v/>
      </c>
      <c r="AV75" s="849" t="str">
        <f t="shared" si="52"/>
        <v/>
      </c>
    </row>
    <row r="76" spans="1:48">
      <c r="A76" s="845">
        <f t="shared" si="53"/>
        <v>46144</v>
      </c>
      <c r="B76" s="846" t="s">
        <v>240</v>
      </c>
      <c r="C76" s="887" t="s">
        <v>2800</v>
      </c>
      <c r="D76" s="1254"/>
      <c r="E76" s="848" t="str">
        <f>IF(ISNA(VLOOKUP(C76,條件!$A$1:$G$1021,5,0)),"",(VLOOKUP(C76,條件!$A$1:$G$1021,5,0)))</f>
        <v/>
      </c>
      <c r="F76" s="849" t="str">
        <f>IF(ISNA(VLOOKUP(C76,條件!$A$1:$G$1021,6,0)),"",(VLOOKUP(C76,條件!$A$1:$G$1021,6,0)))</f>
        <v/>
      </c>
      <c r="G76" s="1257" t="str">
        <f>IF(ISNA(VLOOKUP(C76,條件!$A$1:$G$1021,7,0)),"",(VLOOKUP(C76,條件!$A$1:$G$1021,7,0)))</f>
        <v/>
      </c>
      <c r="H76" s="849" t="str">
        <f>IF(ISNA(VLOOKUP(C76,條件!$A$1:$K$1021,11,0)),"",(VLOOKUP(C76,條件!$A$1:$K$1021,11,0)))</f>
        <v/>
      </c>
      <c r="I76" s="850" t="str">
        <f>IF(ISNA(VLOOKUP(C76,條件!$A$1:$L$1021,12,0)),"",(VLOOKUP(C76,條件!$A$1:$L$1021,12,0)))</f>
        <v/>
      </c>
      <c r="J76" s="851"/>
      <c r="K76" s="851"/>
      <c r="L76" s="852" t="s">
        <v>114</v>
      </c>
      <c r="M76" s="852"/>
      <c r="N76" s="853"/>
      <c r="O76" s="851"/>
      <c r="P76" s="852" t="s">
        <v>114</v>
      </c>
      <c r="Q76" s="852"/>
      <c r="R76" s="853"/>
      <c r="S76" s="851"/>
      <c r="T76" s="852" t="s">
        <v>114</v>
      </c>
      <c r="U76" s="852"/>
      <c r="V76" s="853"/>
      <c r="W76" s="851"/>
      <c r="X76" s="852" t="s">
        <v>114</v>
      </c>
      <c r="Y76" s="854"/>
      <c r="Z76" s="855" t="str">
        <f>IF(ISNA(VLOOKUP(C76,條件!$A$1:$C$1021,3,0)),"",(VLOOKUP(C76,條件!$A$1:$C$1021,3,0)))</f>
        <v/>
      </c>
      <c r="AA76" s="855" t="str">
        <f t="shared" ref="AA76:AA114" si="57">IF(OR(L76="改紡", L76="檢修", L76="了機", L76="清車", L76="FINAL", L76="停機"), L76,
   IF(AND(C76&lt;&gt;"", J76&lt;&gt;""),
      IFERROR(SUM(J76, N76, R76, V76)/3 * AG76, ""),
   "")
)</f>
        <v>停機</v>
      </c>
      <c r="AB76" s="904" t="str">
        <f t="shared" ref="AB76:AB114" si="58">IF(K76="","",IF(ISERROR(1-(SUM(K76,O76,S76,W76)/208/Z76)),"",(1-(SUM(K76,O76,S76,W76)/208/Z76))))</f>
        <v/>
      </c>
      <c r="AC76" s="855" t="str">
        <f t="shared" ref="AC76:AC114" si="59">IF(OR(L76="檢修", L76="改紡", L76="了機"), "",
   IF(C76&lt;&gt;"",
      IFERROR(AVERAGE(L76:M76, P76:Q76, T76:U76, X76:Y76)/100, ""),
   "")
)</f>
        <v/>
      </c>
      <c r="AD76" s="855" t="str">
        <f t="shared" si="50"/>
        <v/>
      </c>
      <c r="AE76" s="855" t="str">
        <f t="shared" ref="AE76:AE114" si="60">IF(OR(L76="改紡", L76="檢修", L76="了機"), "",
   IF(AND(C76&lt;&gt;"", J76&lt;&gt;""),
      IFERROR((SUM(J76, N76, R76, V76) - SUM(K76, O76, S76, W76))/24 * AG76, ""),
   "")
)</f>
        <v/>
      </c>
      <c r="AF76" s="856" t="str">
        <f t="shared" si="51"/>
        <v>M</v>
      </c>
      <c r="AG76" s="856">
        <v>1</v>
      </c>
      <c r="AH76" s="916" t="s">
        <v>920</v>
      </c>
      <c r="AI76" s="917" t="s">
        <v>920</v>
      </c>
      <c r="AJ76" s="917" t="s">
        <v>920</v>
      </c>
      <c r="AK76" s="917" t="s">
        <v>920</v>
      </c>
      <c r="AL76" s="860"/>
      <c r="AM76" s="991"/>
      <c r="AN76" s="991"/>
      <c r="AO76" s="991"/>
      <c r="AP76" s="991"/>
      <c r="AQ76" s="991"/>
      <c r="AR76" s="862"/>
      <c r="AS76" s="849" t="str">
        <f t="shared" si="47"/>
        <v>單</v>
      </c>
      <c r="AT76" s="849" t="str">
        <f t="shared" si="48"/>
        <v>全</v>
      </c>
      <c r="AU76" s="849" t="str">
        <f t="shared" si="49"/>
        <v/>
      </c>
      <c r="AV76" s="849" t="str">
        <f t="shared" si="52"/>
        <v/>
      </c>
    </row>
    <row r="77" spans="1:48">
      <c r="A77" s="845">
        <f t="shared" si="53"/>
        <v>46144</v>
      </c>
      <c r="B77" s="846" t="s">
        <v>242</v>
      </c>
      <c r="C77" s="887" t="s">
        <v>2800</v>
      </c>
      <c r="D77" s="1254"/>
      <c r="E77" s="848" t="str">
        <f>IF(ISNA(VLOOKUP(C77,條件!$A$1:$G$1021,5,0)),"",(VLOOKUP(C77,條件!$A$1:$G$1021,5,0)))</f>
        <v/>
      </c>
      <c r="F77" s="849" t="str">
        <f>IF(ISNA(VLOOKUP(C77,條件!$A$1:$G$1021,6,0)),"",(VLOOKUP(C77,條件!$A$1:$G$1021,6,0)))</f>
        <v/>
      </c>
      <c r="G77" s="1257" t="str">
        <f>IF(ISNA(VLOOKUP(C77,條件!$A$1:$G$1021,7,0)),"",(VLOOKUP(C77,條件!$A$1:$G$1021,7,0)))</f>
        <v/>
      </c>
      <c r="H77" s="849" t="str">
        <f>IF(ISNA(VLOOKUP(C77,條件!$A$1:$K$1021,11,0)),"",(VLOOKUP(C77,條件!$A$1:$K$1021,11,0)))</f>
        <v/>
      </c>
      <c r="I77" s="850" t="str">
        <f>IF(ISNA(VLOOKUP(C77,條件!$A$1:$L$1021,12,0)),"",(VLOOKUP(C77,條件!$A$1:$L$1021,12,0)))</f>
        <v/>
      </c>
      <c r="J77" s="851"/>
      <c r="K77" s="851"/>
      <c r="L77" s="852" t="s">
        <v>114</v>
      </c>
      <c r="M77" s="852"/>
      <c r="N77" s="853"/>
      <c r="O77" s="851"/>
      <c r="P77" s="852" t="s">
        <v>114</v>
      </c>
      <c r="Q77" s="852"/>
      <c r="R77" s="853"/>
      <c r="S77" s="851"/>
      <c r="T77" s="852" t="s">
        <v>114</v>
      </c>
      <c r="U77" s="852"/>
      <c r="V77" s="853"/>
      <c r="W77" s="851"/>
      <c r="X77" s="852" t="s">
        <v>114</v>
      </c>
      <c r="Y77" s="854"/>
      <c r="Z77" s="855" t="str">
        <f>IF(ISNA(VLOOKUP(C77,條件!$A$1:$C$1021,3,0)),"",(VLOOKUP(C77,條件!$A$1:$C$1021,3,0)))</f>
        <v/>
      </c>
      <c r="AA77" s="855" t="str">
        <f t="shared" si="57"/>
        <v>停機</v>
      </c>
      <c r="AB77" s="904" t="str">
        <f t="shared" si="58"/>
        <v/>
      </c>
      <c r="AC77" s="855" t="str">
        <f t="shared" si="59"/>
        <v/>
      </c>
      <c r="AD77" s="855" t="str">
        <f t="shared" si="50"/>
        <v/>
      </c>
      <c r="AE77" s="855" t="str">
        <f t="shared" si="60"/>
        <v/>
      </c>
      <c r="AF77" s="856" t="str">
        <f t="shared" si="51"/>
        <v>M</v>
      </c>
      <c r="AG77" s="856">
        <v>1</v>
      </c>
      <c r="AH77" s="916" t="s">
        <v>920</v>
      </c>
      <c r="AI77" s="917" t="s">
        <v>920</v>
      </c>
      <c r="AJ77" s="917" t="s">
        <v>920</v>
      </c>
      <c r="AK77" s="917" t="s">
        <v>920</v>
      </c>
      <c r="AL77" s="860"/>
      <c r="AM77" s="991"/>
      <c r="AN77" s="991"/>
      <c r="AO77" s="991"/>
      <c r="AP77" s="991"/>
      <c r="AQ77" s="991"/>
      <c r="AR77" s="862"/>
      <c r="AS77" s="849" t="str">
        <f t="shared" si="47"/>
        <v>單</v>
      </c>
      <c r="AT77" s="849" t="str">
        <f t="shared" si="48"/>
        <v>全</v>
      </c>
      <c r="AU77" s="849" t="str">
        <f t="shared" si="49"/>
        <v/>
      </c>
      <c r="AV77" s="849" t="str">
        <f t="shared" si="52"/>
        <v/>
      </c>
    </row>
    <row r="78" spans="1:48">
      <c r="A78" s="845">
        <f t="shared" si="53"/>
        <v>46144</v>
      </c>
      <c r="B78" s="846" t="s">
        <v>1699</v>
      </c>
      <c r="C78" s="887" t="s">
        <v>2800</v>
      </c>
      <c r="D78" s="1254"/>
      <c r="E78" s="848" t="str">
        <f>IF(ISNA(VLOOKUP(C78,條件!$A$1:$G$1021,5,0)),"",(VLOOKUP(C78,條件!$A$1:$G$1021,5,0)))</f>
        <v/>
      </c>
      <c r="F78" s="849" t="str">
        <f>IF(ISNA(VLOOKUP(C78,條件!$A$1:$G$1021,6,0)),"",(VLOOKUP(C78,條件!$A$1:$G$1021,6,0)))</f>
        <v/>
      </c>
      <c r="G78" s="1257" t="str">
        <f>IF(ISNA(VLOOKUP(C78,條件!$A$1:$G$1021,7,0)),"",(VLOOKUP(C78,條件!$A$1:$G$1021,7,0)))</f>
        <v/>
      </c>
      <c r="H78" s="849" t="str">
        <f>IF(ISNA(VLOOKUP(C78,條件!$A$1:$K$1021,11,0)),"",(VLOOKUP(C78,條件!$A$1:$K$1021,11,0)))</f>
        <v/>
      </c>
      <c r="I78" s="850" t="str">
        <f>IF(ISNA(VLOOKUP(C78,條件!$A$1:$L$1021,12,0)),"",(VLOOKUP(C78,條件!$A$1:$L$1021,12,0)))</f>
        <v/>
      </c>
      <c r="J78" s="851"/>
      <c r="K78" s="851"/>
      <c r="L78" s="852" t="s">
        <v>114</v>
      </c>
      <c r="M78" s="852"/>
      <c r="N78" s="853"/>
      <c r="O78" s="851"/>
      <c r="P78" s="852" t="s">
        <v>114</v>
      </c>
      <c r="Q78" s="852"/>
      <c r="R78" s="853"/>
      <c r="S78" s="851"/>
      <c r="T78" s="852" t="s">
        <v>114</v>
      </c>
      <c r="U78" s="852"/>
      <c r="V78" s="853"/>
      <c r="W78" s="851"/>
      <c r="X78" s="852" t="s">
        <v>114</v>
      </c>
      <c r="Y78" s="854"/>
      <c r="Z78" s="855" t="str">
        <f>IF(ISNA(VLOOKUP(C78,條件!$A$1:$C$1021,3,0)),"",(VLOOKUP(C78,條件!$A$1:$C$1021,3,0)))</f>
        <v/>
      </c>
      <c r="AA78" s="855" t="str">
        <f t="shared" si="57"/>
        <v>停機</v>
      </c>
      <c r="AB78" s="904" t="str">
        <f t="shared" si="58"/>
        <v/>
      </c>
      <c r="AC78" s="855" t="str">
        <f t="shared" si="59"/>
        <v/>
      </c>
      <c r="AD78" s="855" t="str">
        <f t="shared" si="50"/>
        <v/>
      </c>
      <c r="AE78" s="855" t="str">
        <f t="shared" si="60"/>
        <v/>
      </c>
      <c r="AF78" s="856" t="str">
        <f t="shared" si="51"/>
        <v>M</v>
      </c>
      <c r="AG78" s="856">
        <v>1</v>
      </c>
      <c r="AH78" s="916" t="s">
        <v>920</v>
      </c>
      <c r="AI78" s="917" t="s">
        <v>920</v>
      </c>
      <c r="AJ78" s="917" t="s">
        <v>920</v>
      </c>
      <c r="AK78" s="917" t="s">
        <v>920</v>
      </c>
      <c r="AL78" s="860"/>
      <c r="AM78" s="991"/>
      <c r="AN78" s="991"/>
      <c r="AO78" s="991"/>
      <c r="AP78" s="991"/>
      <c r="AQ78" s="991"/>
      <c r="AR78" s="862"/>
      <c r="AS78" s="849" t="str">
        <f t="shared" si="47"/>
        <v>單</v>
      </c>
      <c r="AT78" s="849" t="str">
        <f t="shared" si="48"/>
        <v>全</v>
      </c>
      <c r="AU78" s="849" t="str">
        <f t="shared" si="49"/>
        <v/>
      </c>
      <c r="AV78" s="849" t="str">
        <f t="shared" si="52"/>
        <v/>
      </c>
    </row>
    <row r="79" spans="1:48">
      <c r="A79" s="845">
        <f t="shared" si="53"/>
        <v>46144</v>
      </c>
      <c r="B79" s="846" t="s">
        <v>1537</v>
      </c>
      <c r="C79" s="887" t="s">
        <v>2800</v>
      </c>
      <c r="D79" s="1254"/>
      <c r="E79" s="848" t="str">
        <f>IF(ISNA(VLOOKUP(C79,條件!$A$1:$G$1021,5,0)),"",(VLOOKUP(C79,條件!$A$1:$G$1021,5,0)))</f>
        <v/>
      </c>
      <c r="F79" s="849" t="str">
        <f>IF(ISNA(VLOOKUP(C79,條件!$A$1:$G$1021,6,0)),"",(VLOOKUP(C79,條件!$A$1:$G$1021,6,0)))</f>
        <v/>
      </c>
      <c r="G79" s="1257" t="str">
        <f>IF(ISNA(VLOOKUP(C79,條件!$A$1:$G$1021,7,0)),"",(VLOOKUP(C79,條件!$A$1:$G$1021,7,0)))</f>
        <v/>
      </c>
      <c r="H79" s="849" t="str">
        <f>IF(ISNA(VLOOKUP(C79,條件!$A$1:$K$1021,11,0)),"",(VLOOKUP(C79,條件!$A$1:$K$1021,11,0)))</f>
        <v/>
      </c>
      <c r="I79" s="850" t="str">
        <f>IF(ISNA(VLOOKUP(C79,條件!$A$1:$L$1021,12,0)),"",(VLOOKUP(C79,條件!$A$1:$L$1021,12,0)))</f>
        <v/>
      </c>
      <c r="J79" s="851"/>
      <c r="K79" s="851"/>
      <c r="L79" s="852" t="s">
        <v>114</v>
      </c>
      <c r="M79" s="852"/>
      <c r="N79" s="853"/>
      <c r="O79" s="851"/>
      <c r="P79" s="852" t="s">
        <v>114</v>
      </c>
      <c r="Q79" s="852"/>
      <c r="R79" s="853"/>
      <c r="S79" s="851"/>
      <c r="T79" s="852" t="s">
        <v>114</v>
      </c>
      <c r="U79" s="852"/>
      <c r="V79" s="853"/>
      <c r="W79" s="851"/>
      <c r="X79" s="852" t="s">
        <v>114</v>
      </c>
      <c r="Y79" s="854"/>
      <c r="Z79" s="855" t="str">
        <f>IF(ISNA(VLOOKUP(C79,條件!$A$1:$C$1021,3,0)),"",(VLOOKUP(C79,條件!$A$1:$C$1021,3,0)))</f>
        <v/>
      </c>
      <c r="AA79" s="855" t="str">
        <f t="shared" si="57"/>
        <v>停機</v>
      </c>
      <c r="AB79" s="904" t="str">
        <f t="shared" si="58"/>
        <v/>
      </c>
      <c r="AC79" s="855" t="str">
        <f t="shared" si="59"/>
        <v/>
      </c>
      <c r="AD79" s="855" t="str">
        <f t="shared" si="50"/>
        <v/>
      </c>
      <c r="AE79" s="855" t="str">
        <f t="shared" si="60"/>
        <v/>
      </c>
      <c r="AF79" s="856" t="str">
        <f t="shared" si="51"/>
        <v>M</v>
      </c>
      <c r="AG79" s="856">
        <v>1</v>
      </c>
      <c r="AH79" s="916" t="s">
        <v>1783</v>
      </c>
      <c r="AI79" s="917" t="s">
        <v>920</v>
      </c>
      <c r="AJ79" s="917" t="s">
        <v>920</v>
      </c>
      <c r="AK79" s="917" t="s">
        <v>920</v>
      </c>
      <c r="AL79" s="860"/>
      <c r="AM79" s="991"/>
      <c r="AN79" s="991"/>
      <c r="AO79" s="991"/>
      <c r="AP79" s="991"/>
      <c r="AQ79" s="991"/>
      <c r="AR79" s="862"/>
      <c r="AS79" s="849" t="str">
        <f t="shared" si="47"/>
        <v>單</v>
      </c>
      <c r="AT79" s="849" t="str">
        <f t="shared" si="48"/>
        <v>全</v>
      </c>
      <c r="AU79" s="849" t="str">
        <f t="shared" si="49"/>
        <v/>
      </c>
      <c r="AV79" s="849" t="str">
        <f t="shared" si="52"/>
        <v/>
      </c>
    </row>
    <row r="80" spans="1:48">
      <c r="A80" s="845">
        <f t="shared" si="53"/>
        <v>46144</v>
      </c>
      <c r="B80" s="846" t="s">
        <v>1700</v>
      </c>
      <c r="C80" s="887" t="s">
        <v>2800</v>
      </c>
      <c r="D80" s="1254"/>
      <c r="E80" s="848" t="str">
        <f>IF(ISNA(VLOOKUP(C80,條件!$A$1:$G$1021,5,0)),"",(VLOOKUP(C80,條件!$A$1:$G$1021,5,0)))</f>
        <v/>
      </c>
      <c r="F80" s="849" t="str">
        <f>IF(ISNA(VLOOKUP(C80,條件!$A$1:$G$1021,6,0)),"",(VLOOKUP(C80,條件!$A$1:$G$1021,6,0)))</f>
        <v/>
      </c>
      <c r="G80" s="1257" t="str">
        <f>IF(ISNA(VLOOKUP(C80,條件!$A$1:$G$1021,7,0)),"",(VLOOKUP(C80,條件!$A$1:$G$1021,7,0)))</f>
        <v/>
      </c>
      <c r="H80" s="849" t="str">
        <f>IF(ISNA(VLOOKUP(C80,條件!$A$1:$K$1021,11,0)),"",(VLOOKUP(C80,條件!$A$1:$K$1021,11,0)))</f>
        <v/>
      </c>
      <c r="I80" s="850" t="str">
        <f>IF(ISNA(VLOOKUP(C80,條件!$A$1:$L$1021,12,0)),"",(VLOOKUP(C80,條件!$A$1:$L$1021,12,0)))</f>
        <v/>
      </c>
      <c r="J80" s="851"/>
      <c r="K80" s="851"/>
      <c r="L80" s="852" t="s">
        <v>114</v>
      </c>
      <c r="M80" s="852"/>
      <c r="N80" s="853"/>
      <c r="O80" s="851"/>
      <c r="P80" s="852" t="s">
        <v>114</v>
      </c>
      <c r="Q80" s="852"/>
      <c r="R80" s="853"/>
      <c r="S80" s="851"/>
      <c r="T80" s="852" t="s">
        <v>114</v>
      </c>
      <c r="U80" s="852"/>
      <c r="V80" s="853"/>
      <c r="W80" s="851"/>
      <c r="X80" s="852" t="s">
        <v>114</v>
      </c>
      <c r="Y80" s="854"/>
      <c r="Z80" s="855" t="str">
        <f>IF(ISNA(VLOOKUP(C80,條件!$A$1:$C$1021,3,0)),"",(VLOOKUP(C80,條件!$A$1:$C$1021,3,0)))</f>
        <v/>
      </c>
      <c r="AA80" s="855" t="str">
        <f t="shared" si="57"/>
        <v>停機</v>
      </c>
      <c r="AB80" s="904" t="str">
        <f t="shared" si="58"/>
        <v/>
      </c>
      <c r="AC80" s="855" t="str">
        <f t="shared" si="59"/>
        <v/>
      </c>
      <c r="AD80" s="855" t="str">
        <f t="shared" si="50"/>
        <v/>
      </c>
      <c r="AE80" s="855" t="str">
        <f t="shared" si="60"/>
        <v/>
      </c>
      <c r="AF80" s="856" t="str">
        <f t="shared" si="51"/>
        <v>M</v>
      </c>
      <c r="AG80" s="856">
        <v>1</v>
      </c>
      <c r="AH80" s="916" t="s">
        <v>920</v>
      </c>
      <c r="AI80" s="917" t="s">
        <v>920</v>
      </c>
      <c r="AJ80" s="917" t="s">
        <v>920</v>
      </c>
      <c r="AK80" s="917" t="s">
        <v>920</v>
      </c>
      <c r="AL80" s="860"/>
      <c r="AM80" s="991"/>
      <c r="AN80" s="991"/>
      <c r="AO80" s="991"/>
      <c r="AP80" s="991"/>
      <c r="AQ80" s="991"/>
      <c r="AR80" s="862"/>
      <c r="AS80" s="849" t="str">
        <f t="shared" si="47"/>
        <v>單</v>
      </c>
      <c r="AT80" s="849" t="str">
        <f t="shared" si="48"/>
        <v>全</v>
      </c>
      <c r="AU80" s="849" t="str">
        <f t="shared" si="49"/>
        <v/>
      </c>
      <c r="AV80" s="849" t="str">
        <f t="shared" si="52"/>
        <v/>
      </c>
    </row>
    <row r="81" spans="1:48">
      <c r="A81" s="845">
        <f t="shared" si="53"/>
        <v>46144</v>
      </c>
      <c r="B81" s="846" t="s">
        <v>1544</v>
      </c>
      <c r="C81" s="887" t="s">
        <v>2800</v>
      </c>
      <c r="D81" s="1254"/>
      <c r="E81" s="848" t="str">
        <f>IF(ISNA(VLOOKUP(C81,條件!$A$1:$G$1021,5,0)),"",(VLOOKUP(C81,條件!$A$1:$G$1021,5,0)))</f>
        <v/>
      </c>
      <c r="F81" s="849" t="str">
        <f>IF(ISNA(VLOOKUP(C81,條件!$A$1:$G$1021,6,0)),"",(VLOOKUP(C81,條件!$A$1:$G$1021,6,0)))</f>
        <v/>
      </c>
      <c r="G81" s="1257" t="str">
        <f>IF(ISNA(VLOOKUP(C81,條件!$A$1:$G$1021,7,0)),"",(VLOOKUP(C81,條件!$A$1:$G$1021,7,0)))</f>
        <v/>
      </c>
      <c r="H81" s="849" t="str">
        <f>IF(ISNA(VLOOKUP(C81,條件!$A$1:$K$1021,11,0)),"",(VLOOKUP(C81,條件!$A$1:$K$1021,11,0)))</f>
        <v/>
      </c>
      <c r="I81" s="850" t="str">
        <f>IF(ISNA(VLOOKUP(C81,條件!$A$1:$L$1021,12,0)),"",(VLOOKUP(C81,條件!$A$1:$L$1021,12,0)))</f>
        <v/>
      </c>
      <c r="J81" s="851"/>
      <c r="K81" s="851"/>
      <c r="L81" s="852" t="s">
        <v>114</v>
      </c>
      <c r="M81" s="852"/>
      <c r="N81" s="853"/>
      <c r="O81" s="851"/>
      <c r="P81" s="852" t="s">
        <v>114</v>
      </c>
      <c r="Q81" s="852"/>
      <c r="R81" s="853"/>
      <c r="S81" s="851"/>
      <c r="T81" s="852" t="s">
        <v>114</v>
      </c>
      <c r="U81" s="852"/>
      <c r="V81" s="853"/>
      <c r="W81" s="851"/>
      <c r="X81" s="852" t="s">
        <v>114</v>
      </c>
      <c r="Y81" s="854"/>
      <c r="Z81" s="855" t="str">
        <f>IF(ISNA(VLOOKUP(C81,條件!$A$1:$C$1021,3,0)),"",(VLOOKUP(C81,條件!$A$1:$C$1021,3,0)))</f>
        <v/>
      </c>
      <c r="AA81" s="855" t="str">
        <f t="shared" si="57"/>
        <v>停機</v>
      </c>
      <c r="AB81" s="904" t="str">
        <f t="shared" si="58"/>
        <v/>
      </c>
      <c r="AC81" s="855" t="str">
        <f t="shared" si="59"/>
        <v/>
      </c>
      <c r="AD81" s="855" t="str">
        <f t="shared" si="50"/>
        <v/>
      </c>
      <c r="AE81" s="855" t="str">
        <f t="shared" si="60"/>
        <v/>
      </c>
      <c r="AF81" s="856" t="str">
        <f t="shared" si="51"/>
        <v>M</v>
      </c>
      <c r="AG81" s="856">
        <v>1</v>
      </c>
      <c r="AH81" s="916" t="s">
        <v>920</v>
      </c>
      <c r="AI81" s="917" t="s">
        <v>920</v>
      </c>
      <c r="AJ81" s="917" t="s">
        <v>920</v>
      </c>
      <c r="AK81" s="917" t="s">
        <v>920</v>
      </c>
      <c r="AL81" s="860"/>
      <c r="AM81" s="991"/>
      <c r="AN81" s="991"/>
      <c r="AO81" s="991"/>
      <c r="AP81" s="991"/>
      <c r="AQ81" s="991"/>
      <c r="AR81" s="862"/>
      <c r="AS81" s="849" t="str">
        <f t="shared" si="47"/>
        <v>單</v>
      </c>
      <c r="AT81" s="849" t="str">
        <f t="shared" si="48"/>
        <v>全</v>
      </c>
      <c r="AU81" s="849" t="str">
        <f t="shared" si="49"/>
        <v/>
      </c>
      <c r="AV81" s="849" t="str">
        <f t="shared" si="52"/>
        <v/>
      </c>
    </row>
    <row r="82" spans="1:48">
      <c r="A82" s="845">
        <f t="shared" si="53"/>
        <v>46144</v>
      </c>
      <c r="B82" s="846" t="s">
        <v>1701</v>
      </c>
      <c r="C82" s="887" t="s">
        <v>2800</v>
      </c>
      <c r="D82" s="1254"/>
      <c r="E82" s="848" t="str">
        <f>IF(ISNA(VLOOKUP(C82,條件!$A$1:$G$1021,5,0)),"",(VLOOKUP(C82,條件!$A$1:$G$1021,5,0)))</f>
        <v/>
      </c>
      <c r="F82" s="849" t="str">
        <f>IF(ISNA(VLOOKUP(C82,條件!$A$1:$G$1021,6,0)),"",(VLOOKUP(C82,條件!$A$1:$G$1021,6,0)))</f>
        <v/>
      </c>
      <c r="G82" s="1257" t="str">
        <f>IF(ISNA(VLOOKUP(C82,條件!$A$1:$G$1021,7,0)),"",(VLOOKUP(C82,條件!$A$1:$G$1021,7,0)))</f>
        <v/>
      </c>
      <c r="H82" s="849" t="str">
        <f>IF(ISNA(VLOOKUP(C82,條件!$A$1:$K$1021,11,0)),"",(VLOOKUP(C82,條件!$A$1:$K$1021,11,0)))</f>
        <v/>
      </c>
      <c r="I82" s="850" t="str">
        <f>IF(ISNA(VLOOKUP(C82,條件!$A$1:$L$1021,12,0)),"",(VLOOKUP(C82,條件!$A$1:$L$1021,12,0)))</f>
        <v/>
      </c>
      <c r="J82" s="851"/>
      <c r="K82" s="851"/>
      <c r="L82" s="852" t="s">
        <v>114</v>
      </c>
      <c r="M82" s="852"/>
      <c r="N82" s="853"/>
      <c r="O82" s="851"/>
      <c r="P82" s="852" t="s">
        <v>114</v>
      </c>
      <c r="Q82" s="852"/>
      <c r="R82" s="853"/>
      <c r="S82" s="851"/>
      <c r="T82" s="852" t="s">
        <v>114</v>
      </c>
      <c r="U82" s="852"/>
      <c r="V82" s="853"/>
      <c r="W82" s="851"/>
      <c r="X82" s="852" t="s">
        <v>114</v>
      </c>
      <c r="Y82" s="854"/>
      <c r="Z82" s="855" t="str">
        <f>IF(ISNA(VLOOKUP(C82,條件!$A$1:$C$1021,3,0)),"",(VLOOKUP(C82,條件!$A$1:$C$1021,3,0)))</f>
        <v/>
      </c>
      <c r="AA82" s="855" t="str">
        <f t="shared" si="57"/>
        <v>停機</v>
      </c>
      <c r="AB82" s="904" t="str">
        <f t="shared" si="58"/>
        <v/>
      </c>
      <c r="AC82" s="855" t="str">
        <f t="shared" si="59"/>
        <v/>
      </c>
      <c r="AD82" s="855" t="str">
        <f t="shared" si="50"/>
        <v/>
      </c>
      <c r="AE82" s="855" t="str">
        <f t="shared" si="60"/>
        <v/>
      </c>
      <c r="AF82" s="856" t="str">
        <f t="shared" si="51"/>
        <v>M</v>
      </c>
      <c r="AG82" s="856">
        <v>1</v>
      </c>
      <c r="AH82" s="916" t="s">
        <v>920</v>
      </c>
      <c r="AI82" s="917" t="s">
        <v>920</v>
      </c>
      <c r="AJ82" s="917" t="s">
        <v>920</v>
      </c>
      <c r="AK82" s="917" t="s">
        <v>920</v>
      </c>
      <c r="AL82" s="860"/>
      <c r="AM82" s="991"/>
      <c r="AN82" s="991"/>
      <c r="AO82" s="991"/>
      <c r="AP82" s="991"/>
      <c r="AQ82" s="991"/>
      <c r="AR82" s="862"/>
      <c r="AS82" s="849" t="str">
        <f t="shared" si="47"/>
        <v>單</v>
      </c>
      <c r="AT82" s="849" t="str">
        <f t="shared" si="48"/>
        <v>全</v>
      </c>
      <c r="AU82" s="849" t="str">
        <f t="shared" si="49"/>
        <v/>
      </c>
      <c r="AV82" s="849" t="str">
        <f t="shared" si="52"/>
        <v/>
      </c>
    </row>
    <row r="83" spans="1:48" ht="17.25" thickBot="1">
      <c r="A83" s="866">
        <f t="shared" si="53"/>
        <v>46144</v>
      </c>
      <c r="B83" s="867" t="s">
        <v>1702</v>
      </c>
      <c r="C83" s="888" t="s">
        <v>2800</v>
      </c>
      <c r="D83" s="1255"/>
      <c r="E83" s="869" t="str">
        <f>IF(ISNA(VLOOKUP(C83,條件!$A$1:$G$1021,5,0)),"",(VLOOKUP(C83,條件!$A$1:$G$1021,5,0)))</f>
        <v/>
      </c>
      <c r="F83" s="870" t="str">
        <f>IF(ISNA(VLOOKUP(C83,條件!$A$1:$G$1021,6,0)),"",(VLOOKUP(C83,條件!$A$1:$G$1021,6,0)))</f>
        <v/>
      </c>
      <c r="G83" s="1258" t="str">
        <f>IF(ISNA(VLOOKUP(C83,條件!$A$1:$G$1021,7,0)),"",(VLOOKUP(C83,條件!$A$1:$G$1021,7,0)))</f>
        <v/>
      </c>
      <c r="H83" s="870" t="str">
        <f>IF(ISNA(VLOOKUP(C83,條件!$A$1:$K$1021,11,0)),"",(VLOOKUP(C83,條件!$A$1:$K$1021,11,0)))</f>
        <v/>
      </c>
      <c r="I83" s="871" t="str">
        <f>IF(ISNA(VLOOKUP(C83,條件!$A$1:$L$1021,12,0)),"",(VLOOKUP(C83,條件!$A$1:$L$1021,12,0)))</f>
        <v/>
      </c>
      <c r="J83" s="872"/>
      <c r="K83" s="872"/>
      <c r="L83" s="873" t="s">
        <v>114</v>
      </c>
      <c r="M83" s="873"/>
      <c r="N83" s="874"/>
      <c r="O83" s="872"/>
      <c r="P83" s="873" t="s">
        <v>114</v>
      </c>
      <c r="Q83" s="873"/>
      <c r="R83" s="874"/>
      <c r="S83" s="872"/>
      <c r="T83" s="873" t="s">
        <v>114</v>
      </c>
      <c r="U83" s="873"/>
      <c r="V83" s="874"/>
      <c r="W83" s="872"/>
      <c r="X83" s="873" t="s">
        <v>114</v>
      </c>
      <c r="Y83" s="875"/>
      <c r="Z83" s="876" t="str">
        <f>IF(ISNA(VLOOKUP(C83,條件!$A$1:$C$1021,3,0)),"",(VLOOKUP(C83,條件!$A$1:$C$1021,3,0)))</f>
        <v/>
      </c>
      <c r="AA83" s="876" t="str">
        <f t="shared" si="57"/>
        <v>停機</v>
      </c>
      <c r="AB83" s="906" t="str">
        <f t="shared" si="58"/>
        <v/>
      </c>
      <c r="AC83" s="876" t="str">
        <f t="shared" si="59"/>
        <v/>
      </c>
      <c r="AD83" s="876" t="str">
        <f t="shared" si="50"/>
        <v/>
      </c>
      <c r="AE83" s="876" t="str">
        <f t="shared" si="60"/>
        <v/>
      </c>
      <c r="AF83" s="877" t="str">
        <f t="shared" si="51"/>
        <v>M</v>
      </c>
      <c r="AG83" s="877">
        <v>1</v>
      </c>
      <c r="AH83" s="918" t="s">
        <v>920</v>
      </c>
      <c r="AI83" s="919" t="s">
        <v>920</v>
      </c>
      <c r="AJ83" s="919" t="s">
        <v>920</v>
      </c>
      <c r="AK83" s="919" t="s">
        <v>920</v>
      </c>
      <c r="AL83" s="881"/>
      <c r="AM83" s="993"/>
      <c r="AN83" s="993"/>
      <c r="AO83" s="993"/>
      <c r="AP83" s="993"/>
      <c r="AQ83" s="993"/>
      <c r="AR83" s="883"/>
      <c r="AS83" s="870" t="str">
        <f t="shared" si="47"/>
        <v>單</v>
      </c>
      <c r="AT83" s="870" t="str">
        <f t="shared" si="48"/>
        <v>全</v>
      </c>
      <c r="AU83" s="870" t="str">
        <f t="shared" si="49"/>
        <v/>
      </c>
      <c r="AV83" s="870" t="str">
        <f t="shared" si="52"/>
        <v/>
      </c>
    </row>
    <row r="84" spans="1:48">
      <c r="A84" s="827">
        <v>46145</v>
      </c>
      <c r="B84" s="828" t="s">
        <v>1066</v>
      </c>
      <c r="C84" s="828" t="s">
        <v>114</v>
      </c>
      <c r="D84" s="1253"/>
      <c r="E84" s="830" t="str">
        <f>IF(ISNA(VLOOKUP(C84,條件!$A$1:$G$1021,5,0)),"",(VLOOKUP(C84,條件!$A$1:$G$1021,5,0)))</f>
        <v/>
      </c>
      <c r="F84" s="831" t="str">
        <f>IF(ISNA(VLOOKUP(C84,條件!$A$1:$G$1021,6,0)),"",(VLOOKUP(C84,條件!$A$1:$G$1021,6,0)))</f>
        <v/>
      </c>
      <c r="G84" s="1256" t="str">
        <f>IF(ISNA(VLOOKUP(C84,條件!$A$1:$G$1021,7,0)),"",(VLOOKUP(C84,條件!$A$1:$G$1021,7,0)))</f>
        <v/>
      </c>
      <c r="H84" s="831" t="str">
        <f>IF(ISNA(VLOOKUP(C84,條件!$A$1:$K$1021,11,0)),"",(VLOOKUP(C84,條件!$A$1:$K$1021,11,0)))</f>
        <v/>
      </c>
      <c r="I84" s="832" t="str">
        <f>IF(ISNA(VLOOKUP(C84,條件!$A$1:$L$1021,12,0)),"",(VLOOKUP(C84,條件!$A$1:$L$1021,12,0)))</f>
        <v/>
      </c>
      <c r="J84" s="833"/>
      <c r="K84" s="833"/>
      <c r="L84" s="834" t="s">
        <v>114</v>
      </c>
      <c r="M84" s="834"/>
      <c r="N84" s="835"/>
      <c r="O84" s="833"/>
      <c r="P84" s="834" t="s">
        <v>114</v>
      </c>
      <c r="Q84" s="834"/>
      <c r="R84" s="835"/>
      <c r="S84" s="833"/>
      <c r="T84" s="852" t="s">
        <v>461</v>
      </c>
      <c r="U84" s="834"/>
      <c r="V84" s="835"/>
      <c r="W84" s="833"/>
      <c r="X84" s="852" t="s">
        <v>114</v>
      </c>
      <c r="Y84" s="836"/>
      <c r="Z84" s="837" t="str">
        <f>IF(ISNA(VLOOKUP(C84,條件!$A$1:$C$1021,3,0)),"",(VLOOKUP(C84,條件!$A$1:$C$1021,3,0)))</f>
        <v/>
      </c>
      <c r="AA84" s="837" t="str">
        <f t="shared" si="57"/>
        <v>停機</v>
      </c>
      <c r="AB84" s="903" t="str">
        <f t="shared" si="58"/>
        <v/>
      </c>
      <c r="AC84" s="837" t="str">
        <f t="shared" si="59"/>
        <v/>
      </c>
      <c r="AD84" s="837" t="str">
        <f t="shared" si="50"/>
        <v/>
      </c>
      <c r="AE84" s="837" t="str">
        <f t="shared" si="60"/>
        <v/>
      </c>
      <c r="AF84" s="838" t="str">
        <f t="shared" si="51"/>
        <v>A</v>
      </c>
      <c r="AG84" s="838">
        <v>1</v>
      </c>
      <c r="AH84" s="920" t="s">
        <v>3114</v>
      </c>
      <c r="AI84" s="1027" t="s">
        <v>3114</v>
      </c>
      <c r="AJ84" s="930" t="s">
        <v>3102</v>
      </c>
      <c r="AK84" s="930" t="s">
        <v>924</v>
      </c>
      <c r="AL84" s="842"/>
      <c r="AM84" s="990"/>
      <c r="AN84" s="990"/>
      <c r="AO84" s="990"/>
      <c r="AP84" s="990"/>
      <c r="AQ84" s="990"/>
      <c r="AR84" s="844"/>
      <c r="AS84" s="831" t="str">
        <f>IF(TEXT(RIGHT(F84,2),) = "×2","雙","單")</f>
        <v>單</v>
      </c>
      <c r="AT84" s="831" t="str">
        <f>IF(OR(AF84="J", AF84="T", AF84="M"), IF(AG84=1, "全", "半"),
   IF(AF84="A", IF(AG84=0.5, IF(AS84="雙", "全", ""),
                 IF(AG84=1, IF(AS84="雙", "半", "全"),
                    IF(AG84=2, "半", "")
                   )
                ),
   IF(AF84="S", TEXT(AG84 &amp; "sec", "text"), "")
))</f>
        <v>全</v>
      </c>
      <c r="AU84" s="831" t="str">
        <f>IF(MID(E84,3,1)="/",LEFT(E84,2),LEFT(E84,3))</f>
        <v/>
      </c>
      <c r="AV84" s="831" t="str">
        <f t="shared" si="52"/>
        <v/>
      </c>
    </row>
    <row r="85" spans="1:48">
      <c r="A85" s="845">
        <f>A84</f>
        <v>46145</v>
      </c>
      <c r="B85" s="846" t="s">
        <v>1067</v>
      </c>
      <c r="C85" s="846" t="s">
        <v>2784</v>
      </c>
      <c r="D85" s="1254"/>
      <c r="E85" s="848" t="str">
        <f>IF(ISNA(VLOOKUP(C85,條件!$A$1:$G$1021,5,0)),"",(VLOOKUP(C85,條件!$A$1:$G$1021,5,0)))</f>
        <v>75/36SDR</v>
      </c>
      <c r="F85" s="849" t="str">
        <f>IF(ISNA(VLOOKUP(C85,條件!$A$1:$G$1021,6,0)),"",(VLOOKUP(C85,條件!$A$1:$G$1021,6,0)))</f>
        <v>FP81386R</v>
      </c>
      <c r="G85" s="1257">
        <f>IF(ISNA(VLOOKUP(C85,條件!$A$1:$G$1021,7,0)),"",(VLOOKUP(C85,條件!$A$1:$G$1021,7,0)))</f>
        <v>780</v>
      </c>
      <c r="H85" s="849" t="str">
        <f>IF(ISNA(VLOOKUP(C85,條件!$A$1:$K$1021,11,0)),"",(VLOOKUP(C85,條件!$A$1:$K$1021,11,0)))</f>
        <v>綠底白點</v>
      </c>
      <c r="I85" s="850">
        <f>IF(ISNA(VLOOKUP(C85,條件!$A$1:$L$1021,12,0)),"",(VLOOKUP(C85,條件!$A$1:$L$1021,12,0)))</f>
        <v>5</v>
      </c>
      <c r="J85" s="851">
        <v>19</v>
      </c>
      <c r="K85" s="851">
        <v>0</v>
      </c>
      <c r="L85" s="852">
        <v>9128</v>
      </c>
      <c r="M85" s="852">
        <v>8396</v>
      </c>
      <c r="N85" s="853">
        <v>8</v>
      </c>
      <c r="O85" s="851">
        <v>0</v>
      </c>
      <c r="P85" s="852">
        <v>8968</v>
      </c>
      <c r="Q85" s="852">
        <v>8307</v>
      </c>
      <c r="R85" s="853">
        <v>10</v>
      </c>
      <c r="S85" s="851">
        <v>0</v>
      </c>
      <c r="T85" s="852">
        <v>8964</v>
      </c>
      <c r="U85" s="852">
        <v>8349</v>
      </c>
      <c r="V85" s="853">
        <v>22</v>
      </c>
      <c r="W85" s="851">
        <v>0</v>
      </c>
      <c r="X85" s="852">
        <v>8733</v>
      </c>
      <c r="Y85" s="854">
        <v>8456</v>
      </c>
      <c r="Z85" s="855">
        <f>IF(ISNA(VLOOKUP(C85,條件!$A$1:$C$1021,3,0)),"",(VLOOKUP(C85,條件!$A$1:$C$1021,3,0)))</f>
        <v>1.7777777777777777</v>
      </c>
      <c r="AA85" s="855">
        <f t="shared" si="57"/>
        <v>19.666666666666668</v>
      </c>
      <c r="AB85" s="904">
        <f t="shared" si="58"/>
        <v>1</v>
      </c>
      <c r="AC85" s="855">
        <f t="shared" si="59"/>
        <v>86.626249999999999</v>
      </c>
      <c r="AD85" s="855">
        <f t="shared" si="50"/>
        <v>2.4583333333333335</v>
      </c>
      <c r="AE85" s="855">
        <f t="shared" si="60"/>
        <v>2.4583333333333335</v>
      </c>
      <c r="AF85" s="856" t="str">
        <f t="shared" si="51"/>
        <v>A</v>
      </c>
      <c r="AG85" s="856">
        <v>1</v>
      </c>
      <c r="AH85" s="916" t="s">
        <v>3114</v>
      </c>
      <c r="AI85" s="926" t="s">
        <v>3114</v>
      </c>
      <c r="AJ85" s="930" t="s">
        <v>3102</v>
      </c>
      <c r="AK85" s="931" t="s">
        <v>924</v>
      </c>
      <c r="AL85" s="927">
        <v>50</v>
      </c>
      <c r="AM85" s="991">
        <v>46133</v>
      </c>
      <c r="AN85" s="991">
        <v>46138</v>
      </c>
      <c r="AO85" s="991">
        <v>46140</v>
      </c>
      <c r="AP85" s="991">
        <v>46141</v>
      </c>
      <c r="AQ85" s="991"/>
      <c r="AR85" s="862"/>
      <c r="AS85" s="849" t="str">
        <f t="shared" ref="AS85:AS124" si="61">IF(TEXT(RIGHT(F85,2),) = "×2","雙","單")</f>
        <v>單</v>
      </c>
      <c r="AT85" s="849" t="str">
        <f t="shared" ref="AT85:AT124" si="62">IF(OR(AF85="J", AF85="T", AF85="M"), IF(AG85=1, "全", "半"),
   IF(AF85="A", IF(AG85=0.5, IF(AS85="雙", "全", ""),
                 IF(AG85=1, IF(AS85="雙", "半", "全"),
                    IF(AG85=2, "半", "")
                   )
                ),
   IF(AF85="S", TEXT(AG85 &amp; "sec", "text"), "")
))</f>
        <v>全</v>
      </c>
      <c r="AU85" s="849" t="str">
        <f t="shared" ref="AU85:AU124" si="63">IF(MID(E85,3,1)="/",LEFT(E85,2),LEFT(E85,3))</f>
        <v>75</v>
      </c>
      <c r="AV85" s="849">
        <f t="shared" si="52"/>
        <v>1.7513748720000002</v>
      </c>
    </row>
    <row r="86" spans="1:48">
      <c r="A86" s="845">
        <f t="shared" ref="A86:A124" si="64">A85</f>
        <v>46145</v>
      </c>
      <c r="B86" s="846" t="s">
        <v>1062</v>
      </c>
      <c r="C86" s="846" t="s">
        <v>2785</v>
      </c>
      <c r="D86" s="1254" t="s">
        <v>596</v>
      </c>
      <c r="E86" s="848" t="str">
        <f>IF(ISNA(VLOOKUP(C86,條件!$A$1:$G$1021,5,0)),"",(VLOOKUP(C86,條件!$A$1:$G$1021,5,0)))</f>
        <v>75/24/2SDR2</v>
      </c>
      <c r="F86" s="849" t="str">
        <f>IF(ISNA(VLOOKUP(C86,條件!$A$1:$G$1021,6,0)),"",(VLOOKUP(C86,條件!$A$1:$G$1021,6,0)))</f>
        <v>FP81363R×2</v>
      </c>
      <c r="G86" s="1257">
        <f>IF(ISNA(VLOOKUP(C86,條件!$A$1:$G$1021,7,0)),"",(VLOOKUP(C86,條件!$A$1:$G$1021,7,0)))</f>
        <v>700</v>
      </c>
      <c r="H86" s="849" t="str">
        <f>IF(ISNA(VLOOKUP(C86,條件!$A$1:$K$1021,11,0)),"",(VLOOKUP(C86,條件!$A$1:$K$1021,11,0)))</f>
        <v>白綠條紋</v>
      </c>
      <c r="I86" s="850">
        <f>IF(ISNA(VLOOKUP(C86,條件!$A$1:$L$1021,12,0)),"",(VLOOKUP(C86,條件!$A$1:$L$1021,12,0)))</f>
        <v>5</v>
      </c>
      <c r="J86" s="851"/>
      <c r="K86" s="851"/>
      <c r="L86" s="852" t="s">
        <v>3055</v>
      </c>
      <c r="M86" s="852"/>
      <c r="N86" s="853"/>
      <c r="O86" s="851"/>
      <c r="P86" s="852" t="s">
        <v>116</v>
      </c>
      <c r="Q86" s="852"/>
      <c r="R86" s="853"/>
      <c r="S86" s="851"/>
      <c r="T86" s="852" t="s">
        <v>116</v>
      </c>
      <c r="U86" s="852"/>
      <c r="V86" s="853"/>
      <c r="W86" s="851"/>
      <c r="X86" s="852" t="s">
        <v>116</v>
      </c>
      <c r="Y86" s="854"/>
      <c r="Z86" s="855">
        <f>IF(ISNA(VLOOKUP(C86,條件!$A$1:$C$1021,3,0)),"",(VLOOKUP(C86,條件!$A$1:$C$1021,3,0)))</f>
        <v>3.2653061224489797</v>
      </c>
      <c r="AA86" s="855" t="str">
        <f t="shared" si="57"/>
        <v>了機</v>
      </c>
      <c r="AB86" s="904" t="str">
        <f t="shared" si="58"/>
        <v/>
      </c>
      <c r="AC86" s="855" t="str">
        <f t="shared" si="59"/>
        <v/>
      </c>
      <c r="AD86" s="855" t="str">
        <f t="shared" si="50"/>
        <v/>
      </c>
      <c r="AE86" s="855" t="str">
        <f t="shared" si="60"/>
        <v/>
      </c>
      <c r="AF86" s="856" t="str">
        <f t="shared" si="51"/>
        <v>A</v>
      </c>
      <c r="AG86" s="856">
        <v>1</v>
      </c>
      <c r="AH86" s="916" t="s">
        <v>3115</v>
      </c>
      <c r="AI86" s="926" t="s">
        <v>3115</v>
      </c>
      <c r="AJ86" s="930" t="s">
        <v>3058</v>
      </c>
      <c r="AK86" s="935" t="s">
        <v>3057</v>
      </c>
      <c r="AL86" s="927">
        <v>53</v>
      </c>
      <c r="AM86" s="991">
        <v>46108</v>
      </c>
      <c r="AN86" s="991">
        <v>46109</v>
      </c>
      <c r="AO86" s="991">
        <v>46110</v>
      </c>
      <c r="AP86" s="991">
        <v>46111</v>
      </c>
      <c r="AQ86" s="991"/>
      <c r="AR86" s="862"/>
      <c r="AS86" s="849" t="str">
        <f t="shared" si="61"/>
        <v>雙</v>
      </c>
      <c r="AT86" s="849" t="str">
        <f t="shared" si="62"/>
        <v>半</v>
      </c>
      <c r="AU86" s="849" t="str">
        <f t="shared" si="63"/>
        <v>75</v>
      </c>
      <c r="AV86" s="849" t="str">
        <f t="shared" si="52"/>
        <v/>
      </c>
    </row>
    <row r="87" spans="1:48">
      <c r="A87" s="845">
        <f t="shared" si="64"/>
        <v>46145</v>
      </c>
      <c r="B87" s="846" t="s">
        <v>1062</v>
      </c>
      <c r="C87" s="846" t="s">
        <v>2786</v>
      </c>
      <c r="D87" s="1254" t="s">
        <v>596</v>
      </c>
      <c r="E87" s="848" t="str">
        <f>IF(ISNA(VLOOKUP(C87,條件!$A$1:$G$1021,5,0)),"",(VLOOKUP(C87,條件!$A$1:$G$1021,5,0)))</f>
        <v>75/24/2SDr</v>
      </c>
      <c r="F87" s="849" t="str">
        <f>IF(ISNA(VLOOKUP(C87,條件!$A$1:$G$1021,6,0)),"",(VLOOKUP(C87,條件!$A$1:$G$1021,6,0)))</f>
        <v>FP81391R×2</v>
      </c>
      <c r="G87" s="1257">
        <f>IF(ISNA(VLOOKUP(C87,條件!$A$1:$G$1021,7,0)),"",(VLOOKUP(C87,條件!$A$1:$G$1021,7,0)))</f>
        <v>700</v>
      </c>
      <c r="H87" s="849" t="str">
        <f>IF(ISNA(VLOOKUP(C87,條件!$A$1:$K$1021,11,0)),"",(VLOOKUP(C87,條件!$A$1:$K$1021,11,0)))</f>
        <v>紅底白點</v>
      </c>
      <c r="I87" s="850">
        <f>IF(ISNA(VLOOKUP(C87,條件!$A$1:$L$1021,12,0)),"",(VLOOKUP(C87,條件!$A$1:$L$1021,12,0)))</f>
        <v>5</v>
      </c>
      <c r="J87" s="851">
        <v>24</v>
      </c>
      <c r="K87" s="851">
        <v>0</v>
      </c>
      <c r="L87" s="852"/>
      <c r="M87" s="852">
        <v>7501</v>
      </c>
      <c r="N87" s="853">
        <v>4</v>
      </c>
      <c r="O87" s="851">
        <v>0</v>
      </c>
      <c r="P87" s="852"/>
      <c r="Q87" s="852">
        <v>8416</v>
      </c>
      <c r="R87" s="853">
        <v>4</v>
      </c>
      <c r="S87" s="851">
        <v>0</v>
      </c>
      <c r="T87" s="852"/>
      <c r="U87" s="852">
        <v>8461</v>
      </c>
      <c r="V87" s="853">
        <v>6</v>
      </c>
      <c r="W87" s="851">
        <v>0</v>
      </c>
      <c r="X87" s="852"/>
      <c r="Y87" s="854">
        <v>7996</v>
      </c>
      <c r="Z87" s="855">
        <f>IF(ISNA(VLOOKUP(C87,條件!$A$1:$C$1021,3,0)),"",(VLOOKUP(C87,條件!$A$1:$C$1021,3,0)))</f>
        <v>3.2653061224489797</v>
      </c>
      <c r="AA87" s="855">
        <f t="shared" si="57"/>
        <v>12.666666666666666</v>
      </c>
      <c r="AB87" s="904">
        <f t="shared" si="58"/>
        <v>1</v>
      </c>
      <c r="AC87" s="855">
        <f t="shared" si="59"/>
        <v>80.935000000000002</v>
      </c>
      <c r="AD87" s="855">
        <f t="shared" si="50"/>
        <v>1.5833333333333333</v>
      </c>
      <c r="AE87" s="855">
        <f t="shared" si="60"/>
        <v>1.5833333333333333</v>
      </c>
      <c r="AF87" s="856" t="str">
        <f t="shared" si="51"/>
        <v>A</v>
      </c>
      <c r="AG87" s="856">
        <v>1</v>
      </c>
      <c r="AH87" s="916" t="s">
        <v>3115</v>
      </c>
      <c r="AI87" s="926" t="s">
        <v>3115</v>
      </c>
      <c r="AJ87" s="917" t="s">
        <v>3058</v>
      </c>
      <c r="AK87" s="917" t="s">
        <v>3057</v>
      </c>
      <c r="AL87" s="860">
        <v>53</v>
      </c>
      <c r="AM87" s="991">
        <v>46115</v>
      </c>
      <c r="AN87" s="991">
        <v>46117</v>
      </c>
      <c r="AO87" s="991">
        <v>46118</v>
      </c>
      <c r="AP87" s="991"/>
      <c r="AQ87" s="991"/>
      <c r="AR87" s="862"/>
      <c r="AS87" s="849" t="str">
        <f t="shared" si="61"/>
        <v>雙</v>
      </c>
      <c r="AT87" s="849" t="str">
        <f t="shared" si="62"/>
        <v>半</v>
      </c>
      <c r="AU87" s="849" t="str">
        <f t="shared" si="63"/>
        <v>75</v>
      </c>
      <c r="AV87" s="849">
        <f t="shared" si="52"/>
        <v>0.73424232000000011</v>
      </c>
    </row>
    <row r="88" spans="1:48">
      <c r="A88" s="845">
        <f t="shared" si="64"/>
        <v>46145</v>
      </c>
      <c r="B88" s="846" t="s">
        <v>1068</v>
      </c>
      <c r="C88" s="846" t="s">
        <v>461</v>
      </c>
      <c r="D88" s="1254"/>
      <c r="E88" s="848" t="str">
        <f>IF(ISNA(VLOOKUP(C88,條件!$A$1:$G$1021,5,0)),"",(VLOOKUP(C88,條件!$A$1:$G$1021,5,0)))</f>
        <v/>
      </c>
      <c r="F88" s="849" t="str">
        <f>IF(ISNA(VLOOKUP(C88,條件!$A$1:$G$1021,6,0)),"",(VLOOKUP(C88,條件!$A$1:$G$1021,6,0)))</f>
        <v/>
      </c>
      <c r="G88" s="1257" t="str">
        <f>IF(ISNA(VLOOKUP(C88,條件!$A$1:$G$1021,7,0)),"",(VLOOKUP(C88,條件!$A$1:$G$1021,7,0)))</f>
        <v/>
      </c>
      <c r="H88" s="849" t="str">
        <f>IF(ISNA(VLOOKUP(C88,條件!$A$1:$K$1021,11,0)),"",(VLOOKUP(C88,條件!$A$1:$K$1021,11,0)))</f>
        <v/>
      </c>
      <c r="I88" s="850" t="str">
        <f>IF(ISNA(VLOOKUP(C88,條件!$A$1:$L$1021,12,0)),"",(VLOOKUP(C88,條件!$A$1:$L$1021,12,0)))</f>
        <v/>
      </c>
      <c r="J88" s="851"/>
      <c r="K88" s="851"/>
      <c r="L88" s="852" t="s">
        <v>461</v>
      </c>
      <c r="M88" s="852"/>
      <c r="N88" s="853"/>
      <c r="O88" s="851"/>
      <c r="P88" s="852" t="s">
        <v>114</v>
      </c>
      <c r="Q88" s="852"/>
      <c r="R88" s="853"/>
      <c r="S88" s="851"/>
      <c r="T88" s="852" t="s">
        <v>114</v>
      </c>
      <c r="U88" s="852"/>
      <c r="V88" s="853"/>
      <c r="W88" s="851"/>
      <c r="X88" s="852" t="s">
        <v>114</v>
      </c>
      <c r="Y88" s="854"/>
      <c r="Z88" s="855" t="str">
        <f>IF(ISNA(VLOOKUP(C88,條件!$A$1:$C$1021,3,0)),"",(VLOOKUP(C88,條件!$A$1:$C$1021,3,0)))</f>
        <v/>
      </c>
      <c r="AA88" s="855" t="str">
        <f t="shared" si="57"/>
        <v>停機</v>
      </c>
      <c r="AB88" s="904" t="str">
        <f t="shared" si="58"/>
        <v/>
      </c>
      <c r="AC88" s="855" t="str">
        <f t="shared" si="59"/>
        <v/>
      </c>
      <c r="AD88" s="855" t="str">
        <f t="shared" si="50"/>
        <v/>
      </c>
      <c r="AE88" s="855" t="str">
        <f t="shared" si="60"/>
        <v/>
      </c>
      <c r="AF88" s="856" t="str">
        <f t="shared" si="51"/>
        <v>A</v>
      </c>
      <c r="AG88" s="856">
        <v>1</v>
      </c>
      <c r="AH88" s="916" t="s">
        <v>3115</v>
      </c>
      <c r="AI88" s="926" t="s">
        <v>3115</v>
      </c>
      <c r="AJ88" s="917" t="s">
        <v>3058</v>
      </c>
      <c r="AK88" s="917" t="s">
        <v>3057</v>
      </c>
      <c r="AL88" s="860"/>
      <c r="AM88" s="991"/>
      <c r="AN88" s="991"/>
      <c r="AO88" s="991"/>
      <c r="AP88" s="991"/>
      <c r="AQ88" s="991"/>
      <c r="AR88" s="862"/>
      <c r="AS88" s="849" t="str">
        <f t="shared" si="61"/>
        <v>單</v>
      </c>
      <c r="AT88" s="849" t="str">
        <f t="shared" si="62"/>
        <v>全</v>
      </c>
      <c r="AU88" s="849" t="str">
        <f t="shared" si="63"/>
        <v/>
      </c>
      <c r="AV88" s="849" t="str">
        <f t="shared" si="52"/>
        <v/>
      </c>
    </row>
    <row r="89" spans="1:48">
      <c r="A89" s="845">
        <f t="shared" si="64"/>
        <v>46145</v>
      </c>
      <c r="B89" s="846" t="s">
        <v>1069</v>
      </c>
      <c r="C89" s="846" t="s">
        <v>2787</v>
      </c>
      <c r="D89" s="1254"/>
      <c r="E89" s="848" t="str">
        <f>IF(ISNA(VLOOKUP(C89,條件!$A$1:$G$1021,5,0)),"",(VLOOKUP(C89,條件!$A$1:$G$1021,5,0)))</f>
        <v>75/36HC</v>
      </c>
      <c r="F89" s="849" t="str">
        <f>IF(ISNA(VLOOKUP(C89,條件!$A$1:$G$1021,6,0)),"",(VLOOKUP(C89,條件!$A$1:$G$1021,6,0)))</f>
        <v>FP81857R</v>
      </c>
      <c r="G89" s="1257">
        <f>IF(ISNA(VLOOKUP(C89,條件!$A$1:$G$1021,7,0)),"",(VLOOKUP(C89,條件!$A$1:$G$1021,7,0)))</f>
        <v>600</v>
      </c>
      <c r="H89" s="849" t="str">
        <f>IF(ISNA(VLOOKUP(C89,條件!$A$1:$K$1021,11,0)),"",(VLOOKUP(C89,條件!$A$1:$K$1021,11,0)))</f>
        <v>白底綠方塊</v>
      </c>
      <c r="I89" s="850">
        <f>IF(ISNA(VLOOKUP(C89,條件!$A$1:$L$1021,12,0)),"",(VLOOKUP(C89,條件!$A$1:$L$1021,12,0)))</f>
        <v>4</v>
      </c>
      <c r="J89" s="851">
        <v>12</v>
      </c>
      <c r="K89" s="851">
        <v>0</v>
      </c>
      <c r="L89" s="852">
        <v>8156</v>
      </c>
      <c r="M89" s="852">
        <v>8593</v>
      </c>
      <c r="N89" s="853">
        <v>17</v>
      </c>
      <c r="O89" s="851">
        <v>4</v>
      </c>
      <c r="P89" s="852">
        <v>8123</v>
      </c>
      <c r="Q89" s="852">
        <v>8160</v>
      </c>
      <c r="R89" s="853">
        <v>8</v>
      </c>
      <c r="S89" s="851">
        <v>0</v>
      </c>
      <c r="T89" s="852">
        <v>8024</v>
      </c>
      <c r="U89" s="852">
        <v>8068</v>
      </c>
      <c r="V89" s="853">
        <v>35</v>
      </c>
      <c r="W89" s="851">
        <v>0</v>
      </c>
      <c r="X89" s="852">
        <v>7431</v>
      </c>
      <c r="Y89" s="854">
        <v>7931</v>
      </c>
      <c r="Z89" s="855">
        <f>IF(ISNA(VLOOKUP(C89,條件!$A$1:$C$1021,3,0)),"",(VLOOKUP(C89,條件!$A$1:$C$1021,3,0)))</f>
        <v>1.7496962332928312</v>
      </c>
      <c r="AA89" s="855">
        <f t="shared" si="57"/>
        <v>24</v>
      </c>
      <c r="AB89" s="904">
        <f t="shared" si="58"/>
        <v>0.98900908119658115</v>
      </c>
      <c r="AC89" s="855">
        <f t="shared" si="59"/>
        <v>80.607500000000002</v>
      </c>
      <c r="AD89" s="855">
        <f t="shared" si="50"/>
        <v>3</v>
      </c>
      <c r="AE89" s="855">
        <f t="shared" si="60"/>
        <v>2.8333333333333335</v>
      </c>
      <c r="AF89" s="856" t="str">
        <f t="shared" si="51"/>
        <v>A</v>
      </c>
      <c r="AG89" s="856">
        <v>1</v>
      </c>
      <c r="AH89" s="916" t="s">
        <v>3115</v>
      </c>
      <c r="AI89" s="926" t="s">
        <v>3115</v>
      </c>
      <c r="AJ89" s="926" t="s">
        <v>3058</v>
      </c>
      <c r="AK89" s="926" t="s">
        <v>3057</v>
      </c>
      <c r="AL89" s="860">
        <v>54</v>
      </c>
      <c r="AM89" s="991">
        <v>45948</v>
      </c>
      <c r="AN89" s="991">
        <v>45950</v>
      </c>
      <c r="AO89" s="991">
        <v>45952</v>
      </c>
      <c r="AP89" s="991">
        <v>45953</v>
      </c>
      <c r="AQ89" s="991">
        <v>45954</v>
      </c>
      <c r="AR89" s="862"/>
      <c r="AS89" s="849" t="str">
        <f t="shared" si="61"/>
        <v>單</v>
      </c>
      <c r="AT89" s="849" t="str">
        <f t="shared" si="62"/>
        <v>全</v>
      </c>
      <c r="AU89" s="849" t="str">
        <f t="shared" si="63"/>
        <v>75</v>
      </c>
      <c r="AV89" s="849">
        <f t="shared" si="52"/>
        <v>1.2536078399999999</v>
      </c>
    </row>
    <row r="90" spans="1:48">
      <c r="A90" s="845">
        <f t="shared" si="64"/>
        <v>46145</v>
      </c>
      <c r="B90" s="846" t="s">
        <v>1070</v>
      </c>
      <c r="C90" s="846" t="s">
        <v>2788</v>
      </c>
      <c r="D90" s="1254" t="s">
        <v>596</v>
      </c>
      <c r="E90" s="848" t="str">
        <f>IF(ISNA(VLOOKUP(C90,條件!$A$1:$G$1021,5,0)),"",(VLOOKUP(C90,條件!$A$1:$G$1021,5,0)))</f>
        <v>75/24/2SDr</v>
      </c>
      <c r="F90" s="849" t="str">
        <f>IF(ISNA(VLOOKUP(C90,條件!$A$1:$G$1021,6,0)),"",(VLOOKUP(C90,條件!$A$1:$G$1021,6,0)))</f>
        <v>FP81382R×2</v>
      </c>
      <c r="G90" s="1257">
        <f>IF(ISNA(VLOOKUP(C90,條件!$A$1:$G$1021,7,0)),"",(VLOOKUP(C90,條件!$A$1:$G$1021,7,0)))</f>
        <v>700</v>
      </c>
      <c r="H90" s="849" t="str">
        <f>IF(ISNA(VLOOKUP(C90,條件!$A$1:$K$1021,11,0)),"",(VLOOKUP(C90,條件!$A$1:$K$1021,11,0)))</f>
        <v>藍色</v>
      </c>
      <c r="I90" s="850">
        <f>IF(ISNA(VLOOKUP(C90,條件!$A$1:$L$1021,12,0)),"",(VLOOKUP(C90,條件!$A$1:$L$1021,12,0)))</f>
        <v>5</v>
      </c>
      <c r="J90" s="851">
        <v>2</v>
      </c>
      <c r="K90" s="851">
        <v>0</v>
      </c>
      <c r="L90" s="852">
        <v>9305</v>
      </c>
      <c r="M90" s="852"/>
      <c r="N90" s="853">
        <v>16</v>
      </c>
      <c r="O90" s="851">
        <v>0</v>
      </c>
      <c r="P90" s="852">
        <v>8887</v>
      </c>
      <c r="Q90" s="852"/>
      <c r="R90" s="853">
        <v>14</v>
      </c>
      <c r="S90" s="851">
        <v>2</v>
      </c>
      <c r="T90" s="852">
        <v>8753</v>
      </c>
      <c r="U90" s="852"/>
      <c r="V90" s="853">
        <v>4</v>
      </c>
      <c r="W90" s="851">
        <v>0</v>
      </c>
      <c r="X90" s="852">
        <v>8721</v>
      </c>
      <c r="Y90" s="854"/>
      <c r="Z90" s="855">
        <f>IF(ISNA(VLOOKUP(C90,條件!$A$1:$C$1021,3,0)),"",(VLOOKUP(C90,條件!$A$1:$C$1021,3,0)))</f>
        <v>3.2505643340857788</v>
      </c>
      <c r="AA90" s="855">
        <f t="shared" si="57"/>
        <v>12</v>
      </c>
      <c r="AB90" s="904">
        <f t="shared" si="58"/>
        <v>0.99704193376068373</v>
      </c>
      <c r="AC90" s="855">
        <f t="shared" si="59"/>
        <v>89.165000000000006</v>
      </c>
      <c r="AD90" s="855">
        <f t="shared" si="50"/>
        <v>1.5</v>
      </c>
      <c r="AE90" s="855">
        <f t="shared" si="60"/>
        <v>1.4166666666666667</v>
      </c>
      <c r="AF90" s="856" t="str">
        <f t="shared" si="51"/>
        <v>A</v>
      </c>
      <c r="AG90" s="856">
        <v>1</v>
      </c>
      <c r="AH90" s="916" t="s">
        <v>3115</v>
      </c>
      <c r="AI90" s="926" t="s">
        <v>3115</v>
      </c>
      <c r="AJ90" s="929" t="s">
        <v>3058</v>
      </c>
      <c r="AK90" s="926" t="s">
        <v>3057</v>
      </c>
      <c r="AL90" s="860">
        <v>50</v>
      </c>
      <c r="AM90" s="991">
        <v>46105</v>
      </c>
      <c r="AN90" s="991">
        <v>46106</v>
      </c>
      <c r="AO90" s="991">
        <v>46108</v>
      </c>
      <c r="AP90" s="991"/>
      <c r="AQ90" s="991"/>
      <c r="AR90" s="862"/>
      <c r="AS90" s="849" t="str">
        <f t="shared" si="61"/>
        <v>雙</v>
      </c>
      <c r="AT90" s="849" t="str">
        <f t="shared" si="62"/>
        <v>半</v>
      </c>
      <c r="AU90" s="849" t="str">
        <f t="shared" si="63"/>
        <v>75</v>
      </c>
      <c r="AV90" s="849">
        <f t="shared" si="52"/>
        <v>0.80890487999999994</v>
      </c>
    </row>
    <row r="91" spans="1:48">
      <c r="A91" s="845">
        <f t="shared" si="64"/>
        <v>46145</v>
      </c>
      <c r="B91" s="846" t="s">
        <v>1070</v>
      </c>
      <c r="C91" s="846" t="s">
        <v>2789</v>
      </c>
      <c r="D91" s="1254" t="s">
        <v>596</v>
      </c>
      <c r="E91" s="848" t="str">
        <f>IF(ISNA(VLOOKUP(C91,條件!$A$1:$G$1021,5,0)),"",(VLOOKUP(C91,條件!$A$1:$G$1021,5,0)))</f>
        <v>75/24/2SDR2</v>
      </c>
      <c r="F91" s="849" t="str">
        <f>IF(ISNA(VLOOKUP(C91,條件!$A$1:$G$1021,6,0)),"",(VLOOKUP(C91,條件!$A$1:$G$1021,6,0)))</f>
        <v>FP81363R×2</v>
      </c>
      <c r="G91" s="1257">
        <f>IF(ISNA(VLOOKUP(C91,條件!$A$1:$G$1021,7,0)),"",(VLOOKUP(C91,條件!$A$1:$G$1021,7,0)))</f>
        <v>700</v>
      </c>
      <c r="H91" s="849" t="str">
        <f>IF(ISNA(VLOOKUP(C91,條件!$A$1:$K$1021,11,0)),"",(VLOOKUP(C91,條件!$A$1:$K$1021,11,0)))</f>
        <v>橘黑三角</v>
      </c>
      <c r="I91" s="850">
        <f>IF(ISNA(VLOOKUP(C91,條件!$A$1:$L$1021,12,0)),"",(VLOOKUP(C91,條件!$A$1:$L$1021,12,0)))</f>
        <v>5</v>
      </c>
      <c r="J91" s="851"/>
      <c r="K91" s="851"/>
      <c r="L91" s="852" t="s">
        <v>3055</v>
      </c>
      <c r="M91" s="852"/>
      <c r="N91" s="853"/>
      <c r="O91" s="851"/>
      <c r="P91" s="852"/>
      <c r="Q91" s="852" t="s">
        <v>116</v>
      </c>
      <c r="R91" s="853"/>
      <c r="S91" s="851"/>
      <c r="T91" s="852"/>
      <c r="U91" s="852" t="s">
        <v>116</v>
      </c>
      <c r="V91" s="853"/>
      <c r="W91" s="851"/>
      <c r="X91" s="852"/>
      <c r="Y91" s="854" t="s">
        <v>116</v>
      </c>
      <c r="Z91" s="855">
        <f>IF(ISNA(VLOOKUP(C91,條件!$A$1:$C$1021,3,0)),"",(VLOOKUP(C91,條件!$A$1:$C$1021,3,0)))</f>
        <v>3.2505643340857788</v>
      </c>
      <c r="AA91" s="855" t="str">
        <f t="shared" si="57"/>
        <v>了機</v>
      </c>
      <c r="AB91" s="904" t="str">
        <f t="shared" si="58"/>
        <v/>
      </c>
      <c r="AC91" s="855" t="str">
        <f t="shared" si="59"/>
        <v/>
      </c>
      <c r="AD91" s="855" t="str">
        <f t="shared" si="50"/>
        <v/>
      </c>
      <c r="AE91" s="855" t="str">
        <f t="shared" si="60"/>
        <v/>
      </c>
      <c r="AF91" s="856" t="str">
        <f t="shared" si="51"/>
        <v>A</v>
      </c>
      <c r="AG91" s="856">
        <v>1</v>
      </c>
      <c r="AH91" s="916" t="s">
        <v>3115</v>
      </c>
      <c r="AI91" s="926" t="s">
        <v>3115</v>
      </c>
      <c r="AJ91" s="930" t="s">
        <v>3058</v>
      </c>
      <c r="AK91" s="930" t="s">
        <v>3057</v>
      </c>
      <c r="AL91" s="860">
        <v>53</v>
      </c>
      <c r="AM91" s="991">
        <v>46102</v>
      </c>
      <c r="AN91" s="991">
        <v>46104</v>
      </c>
      <c r="AO91" s="991">
        <v>46105</v>
      </c>
      <c r="AP91" s="991">
        <v>46109</v>
      </c>
      <c r="AQ91" s="991"/>
      <c r="AR91" s="862"/>
      <c r="AS91" s="849" t="str">
        <f t="shared" si="61"/>
        <v>雙</v>
      </c>
      <c r="AT91" s="849" t="str">
        <f t="shared" si="62"/>
        <v>半</v>
      </c>
      <c r="AU91" s="849" t="str">
        <f t="shared" si="63"/>
        <v>75</v>
      </c>
      <c r="AV91" s="849" t="str">
        <f t="shared" si="52"/>
        <v/>
      </c>
    </row>
    <row r="92" spans="1:48">
      <c r="A92" s="845">
        <f t="shared" si="64"/>
        <v>46145</v>
      </c>
      <c r="B92" s="846" t="s">
        <v>1071</v>
      </c>
      <c r="C92" s="846" t="s">
        <v>2773</v>
      </c>
      <c r="D92" s="1254" t="s">
        <v>589</v>
      </c>
      <c r="E92" s="848" t="str">
        <f>IF(ISNA(VLOOKUP(C92,條件!$A$1:$G$1021,5,0)),"",(VLOOKUP(C92,條件!$A$1:$G$1021,5,0)))</f>
        <v>50/72BSD3</v>
      </c>
      <c r="F92" s="849" t="str">
        <f>IF(ISNA(VLOOKUP(C92,條件!$A$1:$G$1021,6,0)),"",(VLOOKUP(C92,條件!$A$1:$G$1021,6,0)))</f>
        <v>FP80141</v>
      </c>
      <c r="G92" s="1257">
        <f>IF(ISNA(VLOOKUP(C92,條件!$A$1:$G$1021,7,0)),"",(VLOOKUP(C92,條件!$A$1:$G$1021,7,0)))</f>
        <v>630</v>
      </c>
      <c r="H92" s="849" t="str">
        <f>IF(ISNA(VLOOKUP(C92,條件!$A$1:$K$1021,11,0)),"",(VLOOKUP(C92,條件!$A$1:$K$1021,11,0)))</f>
        <v>洋綠色</v>
      </c>
      <c r="I92" s="850">
        <f>IF(ISNA(VLOOKUP(C92,條件!$A$1:$L$1021,12,0)),"",(VLOOKUP(C92,條件!$A$1:$L$1021,12,0)))</f>
        <v>2</v>
      </c>
      <c r="J92" s="851">
        <v>8</v>
      </c>
      <c r="K92" s="851">
        <v>0</v>
      </c>
      <c r="L92" s="852">
        <v>9715</v>
      </c>
      <c r="M92" s="852">
        <v>9796</v>
      </c>
      <c r="N92" s="853">
        <v>10</v>
      </c>
      <c r="O92" s="851">
        <v>0</v>
      </c>
      <c r="P92" s="852">
        <v>9730</v>
      </c>
      <c r="Q92" s="852">
        <v>9500</v>
      </c>
      <c r="R92" s="853">
        <v>13</v>
      </c>
      <c r="S92" s="851">
        <v>0</v>
      </c>
      <c r="T92" s="852">
        <v>9617</v>
      </c>
      <c r="U92" s="852">
        <v>9579</v>
      </c>
      <c r="V92" s="853">
        <v>14</v>
      </c>
      <c r="W92" s="851">
        <v>0</v>
      </c>
      <c r="X92" s="852">
        <v>9876</v>
      </c>
      <c r="Y92" s="854">
        <v>9698</v>
      </c>
      <c r="Z92" s="855">
        <f>IF(ISNA(VLOOKUP(C92,條件!$A$1:$C$1021,3,0)),"",(VLOOKUP(C92,條件!$A$1:$C$1021,3,0)))</f>
        <v>2.4615384615384617</v>
      </c>
      <c r="AA92" s="855">
        <f t="shared" si="57"/>
        <v>15</v>
      </c>
      <c r="AB92" s="904">
        <f t="shared" si="58"/>
        <v>1</v>
      </c>
      <c r="AC92" s="855">
        <f t="shared" si="59"/>
        <v>96.888750000000002</v>
      </c>
      <c r="AD92" s="855">
        <f t="shared" si="50"/>
        <v>1.875</v>
      </c>
      <c r="AE92" s="855">
        <f t="shared" si="60"/>
        <v>1.875</v>
      </c>
      <c r="AF92" s="856" t="str">
        <f t="shared" si="51"/>
        <v>A</v>
      </c>
      <c r="AG92" s="856">
        <v>1</v>
      </c>
      <c r="AH92" s="916" t="s">
        <v>3114</v>
      </c>
      <c r="AI92" s="926" t="s">
        <v>3114</v>
      </c>
      <c r="AJ92" s="930" t="s">
        <v>3102</v>
      </c>
      <c r="AK92" s="930" t="s">
        <v>924</v>
      </c>
      <c r="AL92" s="860">
        <v>57</v>
      </c>
      <c r="AM92" s="992">
        <v>46079</v>
      </c>
      <c r="AN92" s="991">
        <v>46080</v>
      </c>
      <c r="AO92" s="991">
        <v>46086</v>
      </c>
      <c r="AP92" s="991">
        <v>46087</v>
      </c>
      <c r="AQ92" s="991"/>
      <c r="AR92" s="862"/>
      <c r="AS92" s="849" t="str">
        <f t="shared" si="61"/>
        <v>單</v>
      </c>
      <c r="AT92" s="849" t="str">
        <f t="shared" si="62"/>
        <v>全</v>
      </c>
      <c r="AU92" s="849" t="str">
        <f t="shared" si="63"/>
        <v>50</v>
      </c>
      <c r="AV92" s="849">
        <f t="shared" si="52"/>
        <v>1.0547696880000001</v>
      </c>
    </row>
    <row r="93" spans="1:48">
      <c r="A93" s="845">
        <f t="shared" si="64"/>
        <v>46145</v>
      </c>
      <c r="B93" s="846" t="s">
        <v>1072</v>
      </c>
      <c r="C93" s="846" t="s">
        <v>114</v>
      </c>
      <c r="D93" s="1254"/>
      <c r="E93" s="848" t="str">
        <f>IF(ISNA(VLOOKUP(C93,條件!$A$1:$G$1021,5,0)),"",(VLOOKUP(C93,條件!$A$1:$G$1021,5,0)))</f>
        <v/>
      </c>
      <c r="F93" s="849" t="str">
        <f>IF(ISNA(VLOOKUP(C93,條件!$A$1:$G$1021,6,0)),"",(VLOOKUP(C93,條件!$A$1:$G$1021,6,0)))</f>
        <v/>
      </c>
      <c r="G93" s="1257" t="str">
        <f>IF(ISNA(VLOOKUP(C93,條件!$A$1:$G$1021,7,0)),"",(VLOOKUP(C93,條件!$A$1:$G$1021,7,0)))</f>
        <v/>
      </c>
      <c r="H93" s="849" t="str">
        <f>IF(ISNA(VLOOKUP(C93,條件!$A$1:$K$1021,11,0)),"",(VLOOKUP(C93,條件!$A$1:$K$1021,11,0)))</f>
        <v/>
      </c>
      <c r="I93" s="850" t="str">
        <f>IF(ISNA(VLOOKUP(C93,條件!$A$1:$L$1021,12,0)),"",(VLOOKUP(C93,條件!$A$1:$L$1021,12,0)))</f>
        <v/>
      </c>
      <c r="J93" s="851"/>
      <c r="K93" s="851"/>
      <c r="L93" s="852" t="s">
        <v>114</v>
      </c>
      <c r="M93" s="852"/>
      <c r="N93" s="853"/>
      <c r="O93" s="851"/>
      <c r="P93" s="852" t="s">
        <v>114</v>
      </c>
      <c r="Q93" s="852"/>
      <c r="R93" s="853"/>
      <c r="S93" s="851"/>
      <c r="T93" s="852" t="s">
        <v>114</v>
      </c>
      <c r="U93" s="852"/>
      <c r="V93" s="853"/>
      <c r="W93" s="851"/>
      <c r="X93" s="852" t="s">
        <v>114</v>
      </c>
      <c r="Y93" s="854"/>
      <c r="Z93" s="855" t="str">
        <f>IF(ISNA(VLOOKUP(C93,條件!$A$1:$C$1021,3,0)),"",(VLOOKUP(C93,條件!$A$1:$C$1021,3,0)))</f>
        <v/>
      </c>
      <c r="AA93" s="855" t="str">
        <f t="shared" si="57"/>
        <v>停機</v>
      </c>
      <c r="AB93" s="904" t="str">
        <f t="shared" si="58"/>
        <v/>
      </c>
      <c r="AC93" s="855" t="str">
        <f t="shared" si="59"/>
        <v/>
      </c>
      <c r="AD93" s="855" t="str">
        <f t="shared" si="50"/>
        <v/>
      </c>
      <c r="AE93" s="855" t="str">
        <f t="shared" si="60"/>
        <v/>
      </c>
      <c r="AF93" s="856" t="str">
        <f t="shared" si="51"/>
        <v>A</v>
      </c>
      <c r="AG93" s="856">
        <v>1</v>
      </c>
      <c r="AH93" s="916" t="s">
        <v>3114</v>
      </c>
      <c r="AI93" s="926" t="s">
        <v>3114</v>
      </c>
      <c r="AJ93" s="926" t="s">
        <v>3102</v>
      </c>
      <c r="AK93" s="926" t="s">
        <v>924</v>
      </c>
      <c r="AL93" s="860"/>
      <c r="AM93" s="991"/>
      <c r="AN93" s="991"/>
      <c r="AO93" s="991"/>
      <c r="AP93" s="991"/>
      <c r="AQ93" s="991"/>
      <c r="AR93" s="862"/>
      <c r="AS93" s="849" t="str">
        <f t="shared" si="61"/>
        <v>單</v>
      </c>
      <c r="AT93" s="849" t="str">
        <f t="shared" si="62"/>
        <v>全</v>
      </c>
      <c r="AU93" s="849" t="str">
        <f t="shared" si="63"/>
        <v/>
      </c>
      <c r="AV93" s="849" t="str">
        <f t="shared" si="52"/>
        <v/>
      </c>
    </row>
    <row r="94" spans="1:48">
      <c r="A94" s="845">
        <f t="shared" si="64"/>
        <v>46145</v>
      </c>
      <c r="B94" s="846" t="s">
        <v>1073</v>
      </c>
      <c r="C94" s="846" t="s">
        <v>2790</v>
      </c>
      <c r="D94" s="1254"/>
      <c r="E94" s="848" t="str">
        <f>IF(ISNA(VLOOKUP(C94,條件!$A$1:$G$1021,5,0)),"",(VLOOKUP(C94,條件!$A$1:$G$1021,5,0)))</f>
        <v>150/48HC</v>
      </c>
      <c r="F94" s="849" t="str">
        <f>IF(ISNA(VLOOKUP(C94,條件!$A$1:$G$1021,6,0)),"",(VLOOKUP(C94,條件!$A$1:$G$1021,6,0)))</f>
        <v>FP82781</v>
      </c>
      <c r="G94" s="1257">
        <f>IF(ISNA(VLOOKUP(C94,條件!$A$1:$G$1021,7,0)),"",(VLOOKUP(C94,條件!$A$1:$G$1021,7,0)))</f>
        <v>600</v>
      </c>
      <c r="H94" s="849" t="str">
        <f>IF(ISNA(VLOOKUP(C94,條件!$A$1:$K$1021,11,0)),"",(VLOOKUP(C94,條件!$A$1:$K$1021,11,0)))</f>
        <v>黃底白點</v>
      </c>
      <c r="I94" s="850">
        <f>IF(ISNA(VLOOKUP(C94,條件!$A$1:$L$1021,12,0)),"",(VLOOKUP(C94,條件!$A$1:$L$1021,12,0)))</f>
        <v>5</v>
      </c>
      <c r="J94" s="851">
        <v>9</v>
      </c>
      <c r="K94" s="851">
        <v>0</v>
      </c>
      <c r="L94" s="852">
        <v>8683</v>
      </c>
      <c r="M94" s="852">
        <v>8250</v>
      </c>
      <c r="N94" s="853">
        <v>16</v>
      </c>
      <c r="O94" s="851">
        <v>0</v>
      </c>
      <c r="P94" s="852">
        <v>8605</v>
      </c>
      <c r="Q94" s="852">
        <v>8372</v>
      </c>
      <c r="R94" s="853">
        <v>3</v>
      </c>
      <c r="S94" s="851">
        <v>0</v>
      </c>
      <c r="T94" s="852">
        <v>8722</v>
      </c>
      <c r="U94" s="852">
        <v>8449</v>
      </c>
      <c r="V94" s="853">
        <v>18</v>
      </c>
      <c r="W94" s="851">
        <v>0</v>
      </c>
      <c r="X94" s="852">
        <v>8626</v>
      </c>
      <c r="Y94" s="854">
        <v>8178</v>
      </c>
      <c r="Z94" s="855">
        <f>IF(ISNA(VLOOKUP(C94,條件!$A$1:$C$1021,3,0)),"",(VLOOKUP(C94,條件!$A$1:$C$1021,3,0)))</f>
        <v>2.8685258964143427</v>
      </c>
      <c r="AA94" s="855">
        <f t="shared" si="57"/>
        <v>15.333333333333334</v>
      </c>
      <c r="AB94" s="904">
        <f t="shared" si="58"/>
        <v>1</v>
      </c>
      <c r="AC94" s="855">
        <f t="shared" si="59"/>
        <v>84.856250000000003</v>
      </c>
      <c r="AD94" s="855">
        <f t="shared" si="50"/>
        <v>1.9166666666666667</v>
      </c>
      <c r="AE94" s="855">
        <f t="shared" si="60"/>
        <v>1.9166666666666667</v>
      </c>
      <c r="AF94" s="856" t="str">
        <f t="shared" si="51"/>
        <v>A</v>
      </c>
      <c r="AG94" s="856">
        <v>1</v>
      </c>
      <c r="AH94" s="916" t="s">
        <v>3114</v>
      </c>
      <c r="AI94" s="926" t="s">
        <v>3114</v>
      </c>
      <c r="AJ94" s="929" t="s">
        <v>3102</v>
      </c>
      <c r="AK94" s="926" t="s">
        <v>924</v>
      </c>
      <c r="AL94" s="860">
        <v>54</v>
      </c>
      <c r="AM94" s="991">
        <v>46140</v>
      </c>
      <c r="AN94" s="991">
        <v>46141</v>
      </c>
      <c r="AO94" s="991">
        <v>46142</v>
      </c>
      <c r="AP94" s="991"/>
      <c r="AQ94" s="991"/>
      <c r="AR94" s="862"/>
      <c r="AS94" s="849" t="str">
        <f t="shared" si="61"/>
        <v>單</v>
      </c>
      <c r="AT94" s="849" t="str">
        <f t="shared" si="62"/>
        <v>全</v>
      </c>
      <c r="AU94" s="849" t="str">
        <f t="shared" si="63"/>
        <v>150</v>
      </c>
      <c r="AV94" s="849">
        <f t="shared" si="52"/>
        <v>2.6393688000000002</v>
      </c>
    </row>
    <row r="95" spans="1:48">
      <c r="A95" s="845">
        <f t="shared" si="64"/>
        <v>46145</v>
      </c>
      <c r="B95" s="846" t="s">
        <v>1074</v>
      </c>
      <c r="C95" s="846" t="s">
        <v>114</v>
      </c>
      <c r="D95" s="1254"/>
      <c r="E95" s="848" t="str">
        <f>IF(ISNA(VLOOKUP(C95,條件!$A$1:$G$1021,5,0)),"",(VLOOKUP(C95,條件!$A$1:$G$1021,5,0)))</f>
        <v/>
      </c>
      <c r="F95" s="849" t="str">
        <f>IF(ISNA(VLOOKUP(C95,條件!$A$1:$G$1021,6,0)),"",(VLOOKUP(C95,條件!$A$1:$G$1021,6,0)))</f>
        <v/>
      </c>
      <c r="G95" s="1257" t="str">
        <f>IF(ISNA(VLOOKUP(C95,條件!$A$1:$G$1021,7,0)),"",(VLOOKUP(C95,條件!$A$1:$G$1021,7,0)))</f>
        <v/>
      </c>
      <c r="H95" s="849" t="str">
        <f>IF(ISNA(VLOOKUP(C95,條件!$A$1:$K$1021,11,0)),"",(VLOOKUP(C95,條件!$A$1:$K$1021,11,0)))</f>
        <v/>
      </c>
      <c r="I95" s="850" t="str">
        <f>IF(ISNA(VLOOKUP(C95,條件!$A$1:$L$1021,12,0)),"",(VLOOKUP(C95,條件!$A$1:$L$1021,12,0)))</f>
        <v/>
      </c>
      <c r="J95" s="851"/>
      <c r="K95" s="851"/>
      <c r="L95" s="852" t="s">
        <v>114</v>
      </c>
      <c r="M95" s="852"/>
      <c r="N95" s="853"/>
      <c r="O95" s="851"/>
      <c r="P95" s="852" t="s">
        <v>114</v>
      </c>
      <c r="Q95" s="852"/>
      <c r="R95" s="853"/>
      <c r="S95" s="851"/>
      <c r="T95" s="852" t="s">
        <v>114</v>
      </c>
      <c r="U95" s="852"/>
      <c r="V95" s="853"/>
      <c r="W95" s="851"/>
      <c r="X95" s="852" t="s">
        <v>114</v>
      </c>
      <c r="Y95" s="854"/>
      <c r="Z95" s="855" t="str">
        <f>IF(ISNA(VLOOKUP(C95,條件!$A$1:$C$1021,3,0)),"",(VLOOKUP(C95,條件!$A$1:$C$1021,3,0)))</f>
        <v/>
      </c>
      <c r="AA95" s="855" t="str">
        <f t="shared" si="57"/>
        <v>停機</v>
      </c>
      <c r="AB95" s="904" t="str">
        <f t="shared" si="58"/>
        <v/>
      </c>
      <c r="AC95" s="855" t="str">
        <f t="shared" si="59"/>
        <v/>
      </c>
      <c r="AD95" s="855" t="str">
        <f t="shared" si="50"/>
        <v/>
      </c>
      <c r="AE95" s="855" t="str">
        <f t="shared" si="60"/>
        <v/>
      </c>
      <c r="AF95" s="856" t="str">
        <f t="shared" si="51"/>
        <v>A</v>
      </c>
      <c r="AG95" s="856">
        <v>1</v>
      </c>
      <c r="AH95" s="916" t="s">
        <v>3116</v>
      </c>
      <c r="AI95" s="926" t="s">
        <v>3211</v>
      </c>
      <c r="AJ95" s="930" t="s">
        <v>2946</v>
      </c>
      <c r="AK95" s="930" t="s">
        <v>1563</v>
      </c>
      <c r="AL95" s="860"/>
      <c r="AM95" s="991"/>
      <c r="AN95" s="991"/>
      <c r="AO95" s="991"/>
      <c r="AP95" s="991"/>
      <c r="AQ95" s="991"/>
      <c r="AR95" s="862"/>
      <c r="AS95" s="849" t="str">
        <f t="shared" si="61"/>
        <v>單</v>
      </c>
      <c r="AT95" s="849" t="str">
        <f t="shared" si="62"/>
        <v>全</v>
      </c>
      <c r="AU95" s="849" t="str">
        <f t="shared" si="63"/>
        <v/>
      </c>
      <c r="AV95" s="849" t="str">
        <f t="shared" si="52"/>
        <v/>
      </c>
    </row>
    <row r="96" spans="1:48">
      <c r="A96" s="845">
        <f t="shared" si="64"/>
        <v>46145</v>
      </c>
      <c r="B96" s="846" t="s">
        <v>1075</v>
      </c>
      <c r="C96" s="846" t="s">
        <v>114</v>
      </c>
      <c r="D96" s="1254"/>
      <c r="E96" s="848" t="str">
        <f>IF(ISNA(VLOOKUP(C96,條件!$A$1:$G$1021,5,0)),"",(VLOOKUP(C96,條件!$A$1:$G$1021,5,0)))</f>
        <v/>
      </c>
      <c r="F96" s="849" t="str">
        <f>IF(ISNA(VLOOKUP(C96,條件!$A$1:$G$1021,6,0)),"",(VLOOKUP(C96,條件!$A$1:$G$1021,6,0)))</f>
        <v/>
      </c>
      <c r="G96" s="1257" t="str">
        <f>IF(ISNA(VLOOKUP(C96,條件!$A$1:$G$1021,7,0)),"",(VLOOKUP(C96,條件!$A$1:$G$1021,7,0)))</f>
        <v/>
      </c>
      <c r="H96" s="849" t="str">
        <f>IF(ISNA(VLOOKUP(C96,條件!$A$1:$K$1021,11,0)),"",(VLOOKUP(C96,條件!$A$1:$K$1021,11,0)))</f>
        <v/>
      </c>
      <c r="I96" s="850" t="str">
        <f>IF(ISNA(VLOOKUP(C96,條件!$A$1:$L$1021,12,0)),"",(VLOOKUP(C96,條件!$A$1:$L$1021,12,0)))</f>
        <v/>
      </c>
      <c r="J96" s="851"/>
      <c r="K96" s="851"/>
      <c r="L96" s="852" t="s">
        <v>114</v>
      </c>
      <c r="M96" s="852"/>
      <c r="N96" s="853"/>
      <c r="O96" s="851"/>
      <c r="P96" s="852" t="s">
        <v>114</v>
      </c>
      <c r="Q96" s="852"/>
      <c r="R96" s="853"/>
      <c r="S96" s="851"/>
      <c r="T96" s="852" t="s">
        <v>114</v>
      </c>
      <c r="U96" s="852"/>
      <c r="V96" s="853"/>
      <c r="W96" s="851"/>
      <c r="X96" s="852" t="s">
        <v>114</v>
      </c>
      <c r="Y96" s="854"/>
      <c r="Z96" s="855" t="str">
        <f>IF(ISNA(VLOOKUP(C96,條件!$A$1:$C$1021,3,0)),"",(VLOOKUP(C96,條件!$A$1:$C$1021,3,0)))</f>
        <v/>
      </c>
      <c r="AA96" s="855" t="str">
        <f t="shared" si="57"/>
        <v>停機</v>
      </c>
      <c r="AB96" s="904" t="str">
        <f t="shared" si="58"/>
        <v/>
      </c>
      <c r="AC96" s="855" t="str">
        <f t="shared" si="59"/>
        <v/>
      </c>
      <c r="AD96" s="855" t="str">
        <f t="shared" si="50"/>
        <v/>
      </c>
      <c r="AE96" s="855" t="str">
        <f t="shared" si="60"/>
        <v/>
      </c>
      <c r="AF96" s="856" t="str">
        <f t="shared" si="51"/>
        <v>A</v>
      </c>
      <c r="AG96" s="856">
        <v>1</v>
      </c>
      <c r="AH96" s="916" t="s">
        <v>3116</v>
      </c>
      <c r="AI96" s="926" t="s">
        <v>3211</v>
      </c>
      <c r="AJ96" s="930" t="s">
        <v>3056</v>
      </c>
      <c r="AK96" s="930" t="s">
        <v>1563</v>
      </c>
      <c r="AL96" s="860"/>
      <c r="AM96" s="992"/>
      <c r="AN96" s="991"/>
      <c r="AO96" s="991"/>
      <c r="AP96" s="991"/>
      <c r="AQ96" s="991"/>
      <c r="AR96" s="862"/>
      <c r="AS96" s="849" t="str">
        <f t="shared" si="61"/>
        <v>單</v>
      </c>
      <c r="AT96" s="849" t="str">
        <f t="shared" si="62"/>
        <v>全</v>
      </c>
      <c r="AU96" s="849" t="str">
        <f t="shared" si="63"/>
        <v/>
      </c>
      <c r="AV96" s="849" t="str">
        <f t="shared" si="52"/>
        <v/>
      </c>
    </row>
    <row r="97" spans="1:48">
      <c r="A97" s="845">
        <f t="shared" si="64"/>
        <v>46145</v>
      </c>
      <c r="B97" s="846" t="s">
        <v>1076</v>
      </c>
      <c r="C97" s="846" t="s">
        <v>2791</v>
      </c>
      <c r="D97" s="1254" t="s">
        <v>596</v>
      </c>
      <c r="E97" s="848" t="str">
        <f>IF(ISNA(VLOOKUP(C97,條件!$A$1:$G$1021,5,0)),"",(VLOOKUP(C97,條件!$A$1:$G$1021,5,0)))</f>
        <v>75/24/2SDr</v>
      </c>
      <c r="F97" s="849" t="str">
        <f>IF(ISNA(VLOOKUP(C97,條件!$A$1:$G$1021,6,0)),"",(VLOOKUP(C97,條件!$A$1:$G$1021,6,0)))</f>
        <v>FP81382R×2</v>
      </c>
      <c r="G97" s="1257">
        <f>IF(ISNA(VLOOKUP(C97,條件!$A$1:$G$1021,7,0)),"",(VLOOKUP(C97,條件!$A$1:$G$1021,7,0)))</f>
        <v>700</v>
      </c>
      <c r="H97" s="849" t="str">
        <f>IF(ISNA(VLOOKUP(C97,條件!$A$1:$K$1021,11,0)),"",(VLOOKUP(C97,條件!$A$1:$K$1021,11,0)))</f>
        <v>白底紫三角</v>
      </c>
      <c r="I97" s="850">
        <f>IF(ISNA(VLOOKUP(C97,條件!$A$1:$L$1021,12,0)),"",(VLOOKUP(C97,條件!$A$1:$L$1021,12,0)))</f>
        <v>5</v>
      </c>
      <c r="J97" s="851">
        <v>18</v>
      </c>
      <c r="K97" s="851">
        <v>0</v>
      </c>
      <c r="L97" s="852">
        <v>9276</v>
      </c>
      <c r="M97" s="852">
        <v>8902</v>
      </c>
      <c r="N97" s="853">
        <v>14</v>
      </c>
      <c r="O97" s="851">
        <v>2</v>
      </c>
      <c r="P97" s="852">
        <v>9182</v>
      </c>
      <c r="Q97" s="852">
        <v>8777</v>
      </c>
      <c r="R97" s="853">
        <v>18</v>
      </c>
      <c r="S97" s="851">
        <v>2</v>
      </c>
      <c r="T97" s="852">
        <v>9060</v>
      </c>
      <c r="U97" s="852">
        <v>8669</v>
      </c>
      <c r="V97" s="853">
        <v>20</v>
      </c>
      <c r="W97" s="851">
        <v>2</v>
      </c>
      <c r="X97" s="852">
        <v>8918</v>
      </c>
      <c r="Y97" s="854">
        <v>8612</v>
      </c>
      <c r="Z97" s="855">
        <f>IF(ISNA(VLOOKUP(C97,條件!$A$1:$C$1021,3,0)),"",(VLOOKUP(C97,條件!$A$1:$C$1021,3,0)))</f>
        <v>3.2653061224489797</v>
      </c>
      <c r="AA97" s="855">
        <f t="shared" si="57"/>
        <v>11.666666666666666</v>
      </c>
      <c r="AB97" s="904">
        <f t="shared" si="58"/>
        <v>0.99116586538461537</v>
      </c>
      <c r="AC97" s="855">
        <f t="shared" si="59"/>
        <v>89.245000000000005</v>
      </c>
      <c r="AD97" s="855">
        <f t="shared" si="50"/>
        <v>1.4583333333333333</v>
      </c>
      <c r="AE97" s="855">
        <f t="shared" si="60"/>
        <v>1.3333333333333333</v>
      </c>
      <c r="AF97" s="856" t="str">
        <f t="shared" si="51"/>
        <v>A</v>
      </c>
      <c r="AG97" s="856">
        <v>0.5</v>
      </c>
      <c r="AH97" s="916" t="s">
        <v>3115</v>
      </c>
      <c r="AI97" s="926" t="s">
        <v>3115</v>
      </c>
      <c r="AJ97" s="926" t="s">
        <v>3058</v>
      </c>
      <c r="AK97" s="926" t="s">
        <v>3057</v>
      </c>
      <c r="AL97" s="860">
        <v>50</v>
      </c>
      <c r="AM97" s="991">
        <v>46102</v>
      </c>
      <c r="AN97" s="991">
        <v>46103</v>
      </c>
      <c r="AO97" s="991"/>
      <c r="AP97" s="991"/>
      <c r="AQ97" s="991"/>
      <c r="AR97" s="862"/>
      <c r="AS97" s="849" t="str">
        <f t="shared" si="61"/>
        <v>雙</v>
      </c>
      <c r="AT97" s="849" t="str">
        <f t="shared" si="62"/>
        <v>全</v>
      </c>
      <c r="AU97" s="849" t="str">
        <f t="shared" si="63"/>
        <v>75</v>
      </c>
      <c r="AV97" s="849">
        <f t="shared" si="52"/>
        <v>1.6192612799999999</v>
      </c>
    </row>
    <row r="98" spans="1:48">
      <c r="A98" s="845">
        <f t="shared" si="64"/>
        <v>46145</v>
      </c>
      <c r="B98" s="846" t="s">
        <v>1077</v>
      </c>
      <c r="C98" s="846" t="s">
        <v>2776</v>
      </c>
      <c r="D98" s="1254"/>
      <c r="E98" s="848" t="str">
        <f>IF(ISNA(VLOOKUP(C98,條件!$A$1:$G$1021,5,0)),"",(VLOOKUP(C98,條件!$A$1:$G$1021,5,0)))</f>
        <v>150/48SDR</v>
      </c>
      <c r="F98" s="849" t="str">
        <f>IF(ISNA(VLOOKUP(C98,條件!$A$1:$G$1021,6,0)),"",(VLOOKUP(C98,條件!$A$1:$G$1021,6,0)))</f>
        <v>FP82169R</v>
      </c>
      <c r="G98" s="1257">
        <f>IF(ISNA(VLOOKUP(C98,條件!$A$1:$G$1021,7,0)),"",(VLOOKUP(C98,條件!$A$1:$G$1021,7,0)))</f>
        <v>650</v>
      </c>
      <c r="H98" s="849" t="str">
        <f>IF(ISNA(VLOOKUP(C98,條件!$A$1:$K$1021,11,0)),"",(VLOOKUP(C98,條件!$A$1:$K$1021,11,0)))</f>
        <v>綠藍三角</v>
      </c>
      <c r="I98" s="850">
        <f>IF(ISNA(VLOOKUP(C98,條件!$A$1:$L$1021,12,0)),"",(VLOOKUP(C98,條件!$A$1:$L$1021,12,0)))</f>
        <v>5</v>
      </c>
      <c r="J98" s="851">
        <v>14</v>
      </c>
      <c r="K98" s="851">
        <v>0</v>
      </c>
      <c r="L98" s="852">
        <v>9596</v>
      </c>
      <c r="M98" s="852">
        <v>8717</v>
      </c>
      <c r="N98" s="853">
        <v>19</v>
      </c>
      <c r="O98" s="851">
        <v>0</v>
      </c>
      <c r="P98" s="852">
        <v>9508</v>
      </c>
      <c r="Q98" s="852">
        <v>8868</v>
      </c>
      <c r="R98" s="853">
        <v>4</v>
      </c>
      <c r="S98" s="851">
        <v>0</v>
      </c>
      <c r="T98" s="852">
        <v>9604</v>
      </c>
      <c r="U98" s="852">
        <v>8887</v>
      </c>
      <c r="V98" s="853">
        <v>21</v>
      </c>
      <c r="W98" s="851">
        <v>0</v>
      </c>
      <c r="X98" s="852">
        <v>9588</v>
      </c>
      <c r="Y98" s="854">
        <v>8677</v>
      </c>
      <c r="Z98" s="855">
        <f>IF(ISNA(VLOOKUP(C98,條件!$A$1:$C$1021,3,0)),"",(VLOOKUP(C98,條件!$A$1:$C$1021,3,0)))</f>
        <v>3.0573248407643314</v>
      </c>
      <c r="AA98" s="855">
        <f t="shared" si="57"/>
        <v>19.333333333333332</v>
      </c>
      <c r="AB98" s="904">
        <f t="shared" si="58"/>
        <v>1</v>
      </c>
      <c r="AC98" s="855">
        <f t="shared" si="59"/>
        <v>91.806250000000006</v>
      </c>
      <c r="AD98" s="855">
        <f t="shared" si="50"/>
        <v>2.4166666666666665</v>
      </c>
      <c r="AE98" s="855">
        <f t="shared" si="60"/>
        <v>2.4166666666666665</v>
      </c>
      <c r="AF98" s="856" t="str">
        <f t="shared" si="51"/>
        <v>A</v>
      </c>
      <c r="AG98" s="856">
        <v>1</v>
      </c>
      <c r="AH98" s="916" t="s">
        <v>3114</v>
      </c>
      <c r="AI98" s="926" t="s">
        <v>3114</v>
      </c>
      <c r="AJ98" s="926" t="s">
        <v>3102</v>
      </c>
      <c r="AK98" s="926" t="s">
        <v>924</v>
      </c>
      <c r="AL98" s="860">
        <v>48</v>
      </c>
      <c r="AM98" s="991">
        <v>46143</v>
      </c>
      <c r="AN98" s="991">
        <v>46144</v>
      </c>
      <c r="AO98" s="991"/>
      <c r="AP98" s="991"/>
      <c r="AQ98" s="991"/>
      <c r="AR98" s="862"/>
      <c r="AS98" s="849" t="str">
        <f t="shared" si="61"/>
        <v>單</v>
      </c>
      <c r="AT98" s="849" t="str">
        <f t="shared" si="62"/>
        <v>全</v>
      </c>
      <c r="AU98" s="849" t="str">
        <f t="shared" si="63"/>
        <v>150</v>
      </c>
      <c r="AV98" s="849">
        <f t="shared" si="52"/>
        <v>3.0935033999999999</v>
      </c>
    </row>
    <row r="99" spans="1:48">
      <c r="A99" s="845">
        <f t="shared" si="64"/>
        <v>46145</v>
      </c>
      <c r="B99" s="846" t="s">
        <v>1078</v>
      </c>
      <c r="C99" s="846" t="s">
        <v>114</v>
      </c>
      <c r="D99" s="1254"/>
      <c r="E99" s="848" t="str">
        <f>IF(ISNA(VLOOKUP(C99,條件!$A$1:$G$1021,5,0)),"",(VLOOKUP(C99,條件!$A$1:$G$1021,5,0)))</f>
        <v/>
      </c>
      <c r="F99" s="849" t="str">
        <f>IF(ISNA(VLOOKUP(C99,條件!$A$1:$G$1021,6,0)),"",(VLOOKUP(C99,條件!$A$1:$G$1021,6,0)))</f>
        <v/>
      </c>
      <c r="G99" s="1257" t="str">
        <f>IF(ISNA(VLOOKUP(C99,條件!$A$1:$G$1021,7,0)),"",(VLOOKUP(C99,條件!$A$1:$G$1021,7,0)))</f>
        <v/>
      </c>
      <c r="H99" s="849" t="str">
        <f>IF(ISNA(VLOOKUP(C99,條件!$A$1:$K$1021,11,0)),"",(VLOOKUP(C99,條件!$A$1:$K$1021,11,0)))</f>
        <v/>
      </c>
      <c r="I99" s="850" t="str">
        <f>IF(ISNA(VLOOKUP(C99,條件!$A$1:$L$1021,12,0)),"",(VLOOKUP(C99,條件!$A$1:$L$1021,12,0)))</f>
        <v/>
      </c>
      <c r="J99" s="851"/>
      <c r="K99" s="851"/>
      <c r="L99" s="852" t="s">
        <v>114</v>
      </c>
      <c r="M99" s="852"/>
      <c r="N99" s="853"/>
      <c r="O99" s="851"/>
      <c r="P99" s="852" t="s">
        <v>114</v>
      </c>
      <c r="Q99" s="852"/>
      <c r="R99" s="853"/>
      <c r="S99" s="851"/>
      <c r="T99" s="852" t="s">
        <v>114</v>
      </c>
      <c r="U99" s="852"/>
      <c r="V99" s="853"/>
      <c r="W99" s="851"/>
      <c r="X99" s="852" t="s">
        <v>114</v>
      </c>
      <c r="Y99" s="854"/>
      <c r="Z99" s="855" t="str">
        <f>IF(ISNA(VLOOKUP(C99,條件!$A$1:$C$1021,3,0)),"",(VLOOKUP(C99,條件!$A$1:$C$1021,3,0)))</f>
        <v/>
      </c>
      <c r="AA99" s="855" t="str">
        <f t="shared" si="57"/>
        <v>停機</v>
      </c>
      <c r="AB99" s="904" t="str">
        <f t="shared" si="58"/>
        <v/>
      </c>
      <c r="AC99" s="855" t="str">
        <f t="shared" si="59"/>
        <v/>
      </c>
      <c r="AD99" s="855" t="str">
        <f t="shared" si="50"/>
        <v/>
      </c>
      <c r="AE99" s="855" t="str">
        <f t="shared" si="60"/>
        <v/>
      </c>
      <c r="AF99" s="856" t="str">
        <f t="shared" si="51"/>
        <v>A</v>
      </c>
      <c r="AG99" s="856">
        <v>1</v>
      </c>
      <c r="AH99" s="916" t="s">
        <v>3114</v>
      </c>
      <c r="AI99" s="926" t="s">
        <v>3114</v>
      </c>
      <c r="AJ99" s="926" t="s">
        <v>3102</v>
      </c>
      <c r="AK99" s="926" t="s">
        <v>924</v>
      </c>
      <c r="AL99" s="860"/>
      <c r="AM99" s="991"/>
      <c r="AN99" s="991"/>
      <c r="AO99" s="991"/>
      <c r="AP99" s="991"/>
      <c r="AQ99" s="991"/>
      <c r="AR99" s="862"/>
      <c r="AS99" s="849" t="str">
        <f t="shared" si="61"/>
        <v>單</v>
      </c>
      <c r="AT99" s="849" t="str">
        <f t="shared" si="62"/>
        <v>全</v>
      </c>
      <c r="AU99" s="849" t="str">
        <f t="shared" si="63"/>
        <v/>
      </c>
      <c r="AV99" s="849" t="str">
        <f t="shared" si="52"/>
        <v/>
      </c>
    </row>
    <row r="100" spans="1:48">
      <c r="A100" s="845">
        <f t="shared" si="64"/>
        <v>46145</v>
      </c>
      <c r="B100" s="846" t="s">
        <v>1079</v>
      </c>
      <c r="C100" s="846" t="s">
        <v>2792</v>
      </c>
      <c r="D100" s="1254"/>
      <c r="E100" s="848" t="str">
        <f>IF(ISNA(VLOOKUP(C100,條件!$A$1:$G$1021,5,0)),"",(VLOOKUP(C100,條件!$A$1:$G$1021,5,0)))</f>
        <v>100/36SDr</v>
      </c>
      <c r="F100" s="849" t="str">
        <f>IF(ISNA(VLOOKUP(C100,條件!$A$1:$G$1021,6,0)),"",(VLOOKUP(C100,條件!$A$1:$G$1021,6,0)))</f>
        <v>FP81384R</v>
      </c>
      <c r="G100" s="1257">
        <f>IF(ISNA(VLOOKUP(C100,條件!$A$1:$G$1021,7,0)),"",(VLOOKUP(C100,條件!$A$1:$G$1021,7,0)))</f>
        <v>700</v>
      </c>
      <c r="H100" s="849" t="str">
        <f>IF(ISNA(VLOOKUP(C100,條件!$A$1:$K$1021,11,0)),"",(VLOOKUP(C100,條件!$A$1:$K$1021,11,0)))</f>
        <v>白底紅三角</v>
      </c>
      <c r="I100" s="850">
        <f>IF(ISNA(VLOOKUP(C100,條件!$A$1:$L$1021,12,0)),"",(VLOOKUP(C100,條件!$A$1:$L$1021,12,0)))</f>
        <v>5</v>
      </c>
      <c r="J100" s="851">
        <v>23</v>
      </c>
      <c r="K100" s="851">
        <v>0</v>
      </c>
      <c r="L100" s="852">
        <v>7817</v>
      </c>
      <c r="M100" s="852">
        <v>7722</v>
      </c>
      <c r="N100" s="853">
        <v>11</v>
      </c>
      <c r="O100" s="851">
        <v>0</v>
      </c>
      <c r="P100" s="852">
        <v>7907</v>
      </c>
      <c r="Q100" s="852">
        <v>8024</v>
      </c>
      <c r="R100" s="853">
        <v>9</v>
      </c>
      <c r="S100" s="851">
        <v>0</v>
      </c>
      <c r="T100" s="852">
        <v>7833</v>
      </c>
      <c r="U100" s="852">
        <v>8025</v>
      </c>
      <c r="V100" s="853">
        <v>16</v>
      </c>
      <c r="W100" s="851">
        <v>0</v>
      </c>
      <c r="X100" s="852">
        <v>7594</v>
      </c>
      <c r="Y100" s="854">
        <v>7749</v>
      </c>
      <c r="Z100" s="855">
        <f>IF(ISNA(VLOOKUP(C100,條件!$A$1:$C$1021,3,0)),"",(VLOOKUP(C100,條件!$A$1:$C$1021,3,0)))</f>
        <v>2.2187981510015407</v>
      </c>
      <c r="AA100" s="855">
        <f t="shared" si="57"/>
        <v>19.666666666666668</v>
      </c>
      <c r="AB100" s="904">
        <f t="shared" si="58"/>
        <v>1</v>
      </c>
      <c r="AC100" s="855">
        <f t="shared" si="59"/>
        <v>78.338750000000005</v>
      </c>
      <c r="AD100" s="855">
        <f t="shared" si="50"/>
        <v>2.4583333333333335</v>
      </c>
      <c r="AE100" s="855">
        <f t="shared" si="60"/>
        <v>2.4583333333333335</v>
      </c>
      <c r="AF100" s="856" t="str">
        <f t="shared" si="51"/>
        <v>A</v>
      </c>
      <c r="AG100" s="856">
        <v>1</v>
      </c>
      <c r="AH100" s="916" t="s">
        <v>3116</v>
      </c>
      <c r="AI100" s="926" t="s">
        <v>3211</v>
      </c>
      <c r="AJ100" s="929" t="s">
        <v>3059</v>
      </c>
      <c r="AK100" s="926" t="s">
        <v>943</v>
      </c>
      <c r="AL100" s="860">
        <v>50</v>
      </c>
      <c r="AM100" s="991">
        <v>46132</v>
      </c>
      <c r="AN100" s="991">
        <v>46133</v>
      </c>
      <c r="AO100" s="991">
        <v>46135</v>
      </c>
      <c r="AP100" s="991">
        <v>46136</v>
      </c>
      <c r="AQ100" s="991"/>
      <c r="AR100" s="862"/>
      <c r="AS100" s="849" t="str">
        <f t="shared" si="61"/>
        <v>單</v>
      </c>
      <c r="AT100" s="849" t="str">
        <f t="shared" si="62"/>
        <v>全</v>
      </c>
      <c r="AU100" s="849" t="str">
        <f t="shared" si="63"/>
        <v>100</v>
      </c>
      <c r="AV100" s="849">
        <f t="shared" si="52"/>
        <v>1.8951710399999999</v>
      </c>
    </row>
    <row r="101" spans="1:48">
      <c r="A101" s="845">
        <f t="shared" si="64"/>
        <v>46145</v>
      </c>
      <c r="B101" s="846" t="s">
        <v>1080</v>
      </c>
      <c r="C101" s="846" t="s">
        <v>114</v>
      </c>
      <c r="D101" s="1254"/>
      <c r="E101" s="848" t="str">
        <f>IF(ISNA(VLOOKUP(C101,條件!$A$1:$G$1021,5,0)),"",(VLOOKUP(C101,條件!$A$1:$G$1021,5,0)))</f>
        <v/>
      </c>
      <c r="F101" s="849" t="str">
        <f>IF(ISNA(VLOOKUP(C101,條件!$A$1:$G$1021,6,0)),"",(VLOOKUP(C101,條件!$A$1:$G$1021,6,0)))</f>
        <v/>
      </c>
      <c r="G101" s="1257" t="str">
        <f>IF(ISNA(VLOOKUP(C101,條件!$A$1:$G$1021,7,0)),"",(VLOOKUP(C101,條件!$A$1:$G$1021,7,0)))</f>
        <v/>
      </c>
      <c r="H101" s="849" t="str">
        <f>IF(ISNA(VLOOKUP(C101,條件!$A$1:$K$1021,11,0)),"",(VLOOKUP(C101,條件!$A$1:$K$1021,11,0)))</f>
        <v/>
      </c>
      <c r="I101" s="850" t="str">
        <f>IF(ISNA(VLOOKUP(C101,條件!$A$1:$L$1021,12,0)),"",(VLOOKUP(C101,條件!$A$1:$L$1021,12,0)))</f>
        <v/>
      </c>
      <c r="J101" s="851"/>
      <c r="K101" s="851"/>
      <c r="L101" s="852" t="s">
        <v>114</v>
      </c>
      <c r="M101" s="852"/>
      <c r="N101" s="853"/>
      <c r="O101" s="851"/>
      <c r="P101" s="852" t="s">
        <v>114</v>
      </c>
      <c r="Q101" s="852"/>
      <c r="R101" s="853"/>
      <c r="S101" s="851"/>
      <c r="T101" s="852" t="s">
        <v>114</v>
      </c>
      <c r="U101" s="852"/>
      <c r="V101" s="853"/>
      <c r="W101" s="851"/>
      <c r="X101" s="852" t="s">
        <v>114</v>
      </c>
      <c r="Y101" s="854"/>
      <c r="Z101" s="855" t="str">
        <f>IF(ISNA(VLOOKUP(C101,條件!$A$1:$C$1021,3,0)),"",(VLOOKUP(C101,條件!$A$1:$C$1021,3,0)))</f>
        <v/>
      </c>
      <c r="AA101" s="855" t="str">
        <f t="shared" si="57"/>
        <v>停機</v>
      </c>
      <c r="AB101" s="904" t="str">
        <f t="shared" si="58"/>
        <v/>
      </c>
      <c r="AC101" s="855" t="str">
        <f t="shared" si="59"/>
        <v/>
      </c>
      <c r="AD101" s="855" t="str">
        <f t="shared" si="50"/>
        <v/>
      </c>
      <c r="AE101" s="855" t="str">
        <f t="shared" si="60"/>
        <v/>
      </c>
      <c r="AF101" s="856" t="str">
        <f t="shared" si="51"/>
        <v>A</v>
      </c>
      <c r="AG101" s="856">
        <v>1</v>
      </c>
      <c r="AH101" s="916" t="s">
        <v>3116</v>
      </c>
      <c r="AI101" s="926" t="s">
        <v>3211</v>
      </c>
      <c r="AJ101" s="928" t="s">
        <v>2946</v>
      </c>
      <c r="AK101" s="928" t="s">
        <v>1563</v>
      </c>
      <c r="AL101" s="933"/>
      <c r="AM101" s="991"/>
      <c r="AN101" s="991"/>
      <c r="AO101" s="991"/>
      <c r="AP101" s="991"/>
      <c r="AQ101" s="991"/>
      <c r="AR101" s="862"/>
      <c r="AS101" s="849" t="str">
        <f t="shared" si="61"/>
        <v>單</v>
      </c>
      <c r="AT101" s="849" t="str">
        <f t="shared" si="62"/>
        <v>全</v>
      </c>
      <c r="AU101" s="849" t="str">
        <f t="shared" si="63"/>
        <v/>
      </c>
      <c r="AV101" s="849" t="str">
        <f t="shared" si="52"/>
        <v/>
      </c>
    </row>
    <row r="102" spans="1:48">
      <c r="A102" s="845">
        <f t="shared" si="64"/>
        <v>46145</v>
      </c>
      <c r="B102" s="846" t="s">
        <v>1081</v>
      </c>
      <c r="C102" s="846" t="s">
        <v>114</v>
      </c>
      <c r="D102" s="1254"/>
      <c r="E102" s="848" t="str">
        <f>IF(ISNA(VLOOKUP(C102,條件!$A$1:$G$1021,5,0)),"",(VLOOKUP(C102,條件!$A$1:$G$1021,5,0)))</f>
        <v/>
      </c>
      <c r="F102" s="849" t="str">
        <f>IF(ISNA(VLOOKUP(C102,條件!$A$1:$G$1021,6,0)),"",(VLOOKUP(C102,條件!$A$1:$G$1021,6,0)))</f>
        <v/>
      </c>
      <c r="G102" s="1257" t="str">
        <f>IF(ISNA(VLOOKUP(C102,條件!$A$1:$G$1021,7,0)),"",(VLOOKUP(C102,條件!$A$1:$G$1021,7,0)))</f>
        <v/>
      </c>
      <c r="H102" s="849" t="str">
        <f>IF(ISNA(VLOOKUP(C102,條件!$A$1:$K$1021,11,0)),"",(VLOOKUP(C102,條件!$A$1:$K$1021,11,0)))</f>
        <v/>
      </c>
      <c r="I102" s="850" t="str">
        <f>IF(ISNA(VLOOKUP(C102,條件!$A$1:$L$1021,12,0)),"",(VLOOKUP(C102,條件!$A$1:$L$1021,12,0)))</f>
        <v/>
      </c>
      <c r="J102" s="851"/>
      <c r="K102" s="851"/>
      <c r="L102" s="852" t="s">
        <v>114</v>
      </c>
      <c r="M102" s="852"/>
      <c r="N102" s="853"/>
      <c r="O102" s="851"/>
      <c r="P102" s="852" t="s">
        <v>114</v>
      </c>
      <c r="Q102" s="852"/>
      <c r="R102" s="853"/>
      <c r="S102" s="851"/>
      <c r="T102" s="852" t="s">
        <v>114</v>
      </c>
      <c r="U102" s="852"/>
      <c r="V102" s="853"/>
      <c r="W102" s="851"/>
      <c r="X102" s="852" t="s">
        <v>114</v>
      </c>
      <c r="Y102" s="854"/>
      <c r="Z102" s="855" t="str">
        <f>IF(ISNA(VLOOKUP(C102,條件!$A$1:$C$1021,3,0)),"",(VLOOKUP(C102,條件!$A$1:$C$1021,3,0)))</f>
        <v/>
      </c>
      <c r="AA102" s="855" t="str">
        <f t="shared" si="57"/>
        <v>停機</v>
      </c>
      <c r="AB102" s="904" t="str">
        <f t="shared" si="58"/>
        <v/>
      </c>
      <c r="AC102" s="855" t="str">
        <f t="shared" si="59"/>
        <v/>
      </c>
      <c r="AD102" s="855" t="str">
        <f t="shared" si="50"/>
        <v/>
      </c>
      <c r="AE102" s="855" t="str">
        <f t="shared" si="60"/>
        <v/>
      </c>
      <c r="AF102" s="856" t="str">
        <f t="shared" si="51"/>
        <v>A</v>
      </c>
      <c r="AG102" s="856">
        <v>2</v>
      </c>
      <c r="AH102" s="916" t="s">
        <v>3116</v>
      </c>
      <c r="AI102" s="926" t="s">
        <v>3211</v>
      </c>
      <c r="AJ102" s="917" t="s">
        <v>2946</v>
      </c>
      <c r="AK102" s="917" t="s">
        <v>1563</v>
      </c>
      <c r="AL102" s="932"/>
      <c r="AM102" s="991"/>
      <c r="AN102" s="991"/>
      <c r="AO102" s="991"/>
      <c r="AP102" s="991"/>
      <c r="AQ102" s="991"/>
      <c r="AR102" s="862"/>
      <c r="AS102" s="849" t="str">
        <f t="shared" si="61"/>
        <v>單</v>
      </c>
      <c r="AT102" s="849" t="str">
        <f t="shared" si="62"/>
        <v>半</v>
      </c>
      <c r="AU102" s="849" t="str">
        <f t="shared" si="63"/>
        <v/>
      </c>
      <c r="AV102" s="849" t="str">
        <f t="shared" si="52"/>
        <v/>
      </c>
    </row>
    <row r="103" spans="1:48">
      <c r="A103" s="845">
        <f t="shared" si="64"/>
        <v>46145</v>
      </c>
      <c r="B103" s="846" t="s">
        <v>1063</v>
      </c>
      <c r="C103" s="846" t="s">
        <v>2779</v>
      </c>
      <c r="D103" s="1254"/>
      <c r="E103" s="848" t="str">
        <f>IF(ISNA(VLOOKUP(C103,條件!$A$1:$G$1021,5,0)),"",(VLOOKUP(C103,條件!$A$1:$G$1021,5,0)))</f>
        <v>150/48/2GY5</v>
      </c>
      <c r="F103" s="849" t="str">
        <f>IF(ISNA(VLOOKUP(C103,條件!$A$1:$G$1021,6,0)),"",(VLOOKUP(C103,條件!$A$1:$G$1021,6,0)))</f>
        <v>FP02422×2</v>
      </c>
      <c r="G103" s="1257">
        <f>IF(ISNA(VLOOKUP(C103,條件!$A$1:$G$1021,7,0)),"",(VLOOKUP(C103,條件!$A$1:$G$1021,7,0)))</f>
        <v>600</v>
      </c>
      <c r="H103" s="849" t="str">
        <f>IF(ISNA(VLOOKUP(C103,條件!$A$1:$K$1021,11,0)),"",(VLOOKUP(C103,條件!$A$1:$K$1021,11,0)))</f>
        <v>白底紅星</v>
      </c>
      <c r="I103" s="850">
        <f>IF(ISNA(VLOOKUP(C103,條件!$A$1:$L$1021,12,0)),"",(VLOOKUP(C103,條件!$A$1:$L$1021,12,0)))</f>
        <v>4</v>
      </c>
      <c r="J103" s="851">
        <v>60</v>
      </c>
      <c r="K103" s="851">
        <v>0</v>
      </c>
      <c r="L103" s="852" t="s">
        <v>3175</v>
      </c>
      <c r="M103" s="852" t="s">
        <v>3176</v>
      </c>
      <c r="N103" s="853">
        <v>112</v>
      </c>
      <c r="O103" s="851">
        <v>0</v>
      </c>
      <c r="P103" s="852">
        <v>6746</v>
      </c>
      <c r="Q103" s="852">
        <v>6290</v>
      </c>
      <c r="R103" s="853">
        <v>86</v>
      </c>
      <c r="S103" s="851">
        <v>0</v>
      </c>
      <c r="T103" s="852">
        <v>6867</v>
      </c>
      <c r="U103" s="852">
        <v>7719</v>
      </c>
      <c r="V103" s="853">
        <v>112</v>
      </c>
      <c r="W103" s="851">
        <v>4</v>
      </c>
      <c r="X103" s="852">
        <v>5726</v>
      </c>
      <c r="Y103" s="854">
        <v>8672</v>
      </c>
      <c r="Z103" s="855">
        <f>IF(ISNA(VLOOKUP(C103,條件!$A$1:$C$1021,3,0)),"",(VLOOKUP(C103,條件!$A$1:$C$1021,3,0)))</f>
        <v>6.9230769230769234</v>
      </c>
      <c r="AA103" s="855">
        <f t="shared" si="57"/>
        <v>61.666666666666664</v>
      </c>
      <c r="AB103" s="904">
        <f t="shared" si="58"/>
        <v>0.99722222222222223</v>
      </c>
      <c r="AC103" s="855">
        <f t="shared" si="59"/>
        <v>70.033333333333331</v>
      </c>
      <c r="AD103" s="855">
        <f t="shared" si="50"/>
        <v>7.708333333333333</v>
      </c>
      <c r="AE103" s="855">
        <f t="shared" si="60"/>
        <v>7.625</v>
      </c>
      <c r="AF103" s="856" t="str">
        <f t="shared" si="51"/>
        <v>A</v>
      </c>
      <c r="AG103" s="856">
        <v>0.5</v>
      </c>
      <c r="AH103" s="916" t="s">
        <v>3115</v>
      </c>
      <c r="AI103" s="926" t="s">
        <v>3115</v>
      </c>
      <c r="AJ103" s="917" t="s">
        <v>3058</v>
      </c>
      <c r="AK103" s="917" t="s">
        <v>3057</v>
      </c>
      <c r="AL103" s="860">
        <v>52</v>
      </c>
      <c r="AM103" s="991">
        <v>46142</v>
      </c>
      <c r="AN103" s="991">
        <v>46143</v>
      </c>
      <c r="AO103" s="991"/>
      <c r="AP103" s="991"/>
      <c r="AQ103" s="991"/>
      <c r="AR103" s="862"/>
      <c r="AS103" s="849" t="str">
        <f t="shared" si="61"/>
        <v>雙</v>
      </c>
      <c r="AT103" s="849" t="str">
        <f t="shared" si="62"/>
        <v>全</v>
      </c>
      <c r="AU103" s="849" t="str">
        <f t="shared" si="63"/>
        <v>150</v>
      </c>
      <c r="AV103" s="849">
        <f t="shared" si="52"/>
        <v>2.1783168000000002</v>
      </c>
    </row>
    <row r="104" spans="1:48">
      <c r="A104" s="845">
        <f t="shared" si="64"/>
        <v>46145</v>
      </c>
      <c r="B104" s="846" t="s">
        <v>1082</v>
      </c>
      <c r="C104" s="846" t="s">
        <v>114</v>
      </c>
      <c r="D104" s="1254"/>
      <c r="E104" s="848" t="str">
        <f>IF(ISNA(VLOOKUP(C104,條件!$A$1:$G$1021,5,0)),"",(VLOOKUP(C104,條件!$A$1:$G$1021,5,0)))</f>
        <v/>
      </c>
      <c r="F104" s="849" t="str">
        <f>IF(ISNA(VLOOKUP(C104,條件!$A$1:$G$1021,6,0)),"",(VLOOKUP(C104,條件!$A$1:$G$1021,6,0)))</f>
        <v/>
      </c>
      <c r="G104" s="1257" t="str">
        <f>IF(ISNA(VLOOKUP(C104,條件!$A$1:$G$1021,7,0)),"",(VLOOKUP(C104,條件!$A$1:$G$1021,7,0)))</f>
        <v/>
      </c>
      <c r="H104" s="849" t="str">
        <f>IF(ISNA(VLOOKUP(C104,條件!$A$1:$K$1021,11,0)),"",(VLOOKUP(C104,條件!$A$1:$K$1021,11,0)))</f>
        <v/>
      </c>
      <c r="I104" s="850" t="str">
        <f>IF(ISNA(VLOOKUP(C104,條件!$A$1:$L$1021,12,0)),"",(VLOOKUP(C104,條件!$A$1:$L$1021,12,0)))</f>
        <v/>
      </c>
      <c r="J104" s="851"/>
      <c r="K104" s="851"/>
      <c r="L104" s="852" t="s">
        <v>114</v>
      </c>
      <c r="M104" s="852"/>
      <c r="N104" s="853"/>
      <c r="O104" s="851"/>
      <c r="P104" s="852" t="s">
        <v>114</v>
      </c>
      <c r="Q104" s="852"/>
      <c r="R104" s="853"/>
      <c r="S104" s="851"/>
      <c r="T104" s="852" t="s">
        <v>114</v>
      </c>
      <c r="U104" s="852"/>
      <c r="V104" s="853"/>
      <c r="W104" s="851"/>
      <c r="X104" s="852" t="s">
        <v>114</v>
      </c>
      <c r="Y104" s="854"/>
      <c r="Z104" s="855" t="str">
        <f>IF(ISNA(VLOOKUP(C104,條件!$A$1:$C$1021,3,0)),"",(VLOOKUP(C104,條件!$A$1:$C$1021,3,0)))</f>
        <v/>
      </c>
      <c r="AA104" s="855" t="str">
        <f t="shared" si="57"/>
        <v>停機</v>
      </c>
      <c r="AB104" s="904" t="str">
        <f t="shared" si="58"/>
        <v/>
      </c>
      <c r="AC104" s="855" t="str">
        <f t="shared" si="59"/>
        <v/>
      </c>
      <c r="AD104" s="855" t="str">
        <f t="shared" si="50"/>
        <v/>
      </c>
      <c r="AE104" s="855" t="str">
        <f t="shared" si="60"/>
        <v/>
      </c>
      <c r="AF104" s="856" t="str">
        <f t="shared" si="51"/>
        <v>J</v>
      </c>
      <c r="AG104" s="856">
        <v>1</v>
      </c>
      <c r="AH104" s="916" t="s">
        <v>17</v>
      </c>
      <c r="AI104" s="926" t="s">
        <v>17</v>
      </c>
      <c r="AJ104" s="917" t="s">
        <v>3061</v>
      </c>
      <c r="AK104" s="917" t="s">
        <v>3060</v>
      </c>
      <c r="AL104" s="860"/>
      <c r="AM104" s="991"/>
      <c r="AN104" s="991"/>
      <c r="AO104" s="991"/>
      <c r="AP104" s="991"/>
      <c r="AQ104" s="991"/>
      <c r="AR104" s="862"/>
      <c r="AS104" s="849" t="str">
        <f t="shared" si="61"/>
        <v>單</v>
      </c>
      <c r="AT104" s="849" t="str">
        <f t="shared" si="62"/>
        <v>全</v>
      </c>
      <c r="AU104" s="849" t="str">
        <f t="shared" si="63"/>
        <v/>
      </c>
      <c r="AV104" s="849" t="str">
        <f t="shared" si="52"/>
        <v/>
      </c>
    </row>
    <row r="105" spans="1:48">
      <c r="A105" s="845">
        <f t="shared" si="64"/>
        <v>46145</v>
      </c>
      <c r="B105" s="846" t="s">
        <v>1064</v>
      </c>
      <c r="C105" s="846" t="s">
        <v>2793</v>
      </c>
      <c r="D105" s="1254" t="s">
        <v>596</v>
      </c>
      <c r="E105" s="848" t="str">
        <f>IF(ISNA(VLOOKUP(C105,條件!$A$1:$G$1021,5,0)),"",(VLOOKUP(C105,條件!$A$1:$G$1021,5,0)))</f>
        <v>150/48/2SDr</v>
      </c>
      <c r="F105" s="849" t="str">
        <f>IF(ISNA(VLOOKUP(C105,條件!$A$1:$G$1021,6,0)),"",(VLOOKUP(C105,條件!$A$1:$G$1021,6,0)))</f>
        <v>FP82168R×2</v>
      </c>
      <c r="G105" s="1257">
        <f>IF(ISNA(VLOOKUP(C105,條件!$A$1:$G$1021,7,0)),"",(VLOOKUP(C105,條件!$A$1:$G$1021,7,0)))</f>
        <v>600</v>
      </c>
      <c r="H105" s="849" t="str">
        <f>IF(ISNA(VLOOKUP(C105,條件!$A$1:$K$1021,11,0)),"",(VLOOKUP(C105,條件!$A$1:$K$1021,11,0)))</f>
        <v>白紅愛心</v>
      </c>
      <c r="I105" s="850">
        <f>IF(ISNA(VLOOKUP(C105,條件!$A$1:$L$1021,12,0)),"",(VLOOKUP(C105,條件!$A$1:$L$1021,12,0)))</f>
        <v>5.5</v>
      </c>
      <c r="J105" s="851">
        <v>22</v>
      </c>
      <c r="K105" s="851">
        <v>4</v>
      </c>
      <c r="L105" s="852">
        <v>6920</v>
      </c>
      <c r="M105" s="852"/>
      <c r="N105" s="853">
        <v>9</v>
      </c>
      <c r="O105" s="851">
        <v>1</v>
      </c>
      <c r="P105" s="852">
        <v>7320</v>
      </c>
      <c r="Q105" s="852"/>
      <c r="R105" s="853">
        <v>15</v>
      </c>
      <c r="S105" s="851">
        <v>1</v>
      </c>
      <c r="T105" s="852">
        <v>7280</v>
      </c>
      <c r="U105" s="852"/>
      <c r="V105" s="853">
        <v>15</v>
      </c>
      <c r="W105" s="851">
        <v>0</v>
      </c>
      <c r="X105" s="852">
        <v>7230</v>
      </c>
      <c r="Y105" s="854"/>
      <c r="Z105" s="855">
        <f>IF(ISNA(VLOOKUP(C105,條件!$A$1:$C$1021,3,0)),"",(VLOOKUP(C105,條件!$A$1:$C$1021,3,0)))</f>
        <v>5.0883392226148407</v>
      </c>
      <c r="AA105" s="855">
        <f t="shared" si="57"/>
        <v>20.333333333333332</v>
      </c>
      <c r="AB105" s="904">
        <f t="shared" si="58"/>
        <v>0.99433092948717949</v>
      </c>
      <c r="AC105" s="855">
        <f t="shared" si="59"/>
        <v>71.875</v>
      </c>
      <c r="AD105" s="855">
        <f t="shared" ref="AD105:AD145" si="65">IF(ISERROR(AA105/8),"",(AA105/8))</f>
        <v>2.5416666666666665</v>
      </c>
      <c r="AE105" s="855">
        <f t="shared" si="60"/>
        <v>2.2916666666666665</v>
      </c>
      <c r="AF105" s="856" t="str">
        <f t="shared" ref="AF105:AF145" si="66">LEFT(B105,1)</f>
        <v>J</v>
      </c>
      <c r="AG105" s="856">
        <v>1</v>
      </c>
      <c r="AH105" s="916" t="s">
        <v>17</v>
      </c>
      <c r="AI105" s="926" t="s">
        <v>17</v>
      </c>
      <c r="AJ105" s="926" t="s">
        <v>3060</v>
      </c>
      <c r="AK105" s="926" t="s">
        <v>3060</v>
      </c>
      <c r="AL105" s="860">
        <v>55</v>
      </c>
      <c r="AM105" s="991">
        <v>46139</v>
      </c>
      <c r="AN105" s="991">
        <v>46140</v>
      </c>
      <c r="AO105" s="991">
        <v>46141</v>
      </c>
      <c r="AP105" s="991">
        <v>46142</v>
      </c>
      <c r="AQ105" s="991"/>
      <c r="AR105" s="862"/>
      <c r="AS105" s="849" t="str">
        <f t="shared" si="61"/>
        <v>雙</v>
      </c>
      <c r="AT105" s="849" t="str">
        <f t="shared" si="62"/>
        <v>全</v>
      </c>
      <c r="AU105" s="849" t="str">
        <f t="shared" si="63"/>
        <v>150</v>
      </c>
      <c r="AV105" s="849">
        <f t="shared" ref="AV105:AV145" si="67">IF(ISERROR((IF(AF105="S",AG105*AU105*G105*AC105/18*0.03456/100/1000,
AU105*G105*AC105*
(IF(OR(AND(AS105="單",AT105="全",OR(AF105="A",AF105="M")),AND(AS105="單",AT105="全",OR(AF105="T",AF105="J"))),1,0)+
IF(OR(AND(AS105="雙",AT105="全",OR(AF105="A",AF105="M")),AND(AS105="雙",AT105="半",OR(AF105="T",AF105="J"))),1,0)+
IF(AND(AS105="雙",AT105="全",OR(AF105="T",AF105="J")),2,0)+
IF(AND(AS105="單",AT105="半",OR(AF105="A",AF105="M")),0.5,0)+
IF(OR(AND(AS105="雙",AT105="半",OR(AF105="A",AF105="M")),AND(AS105="單",AT105="半",OR(AF105="T",AF105="J"))),0.5,0)
)*0.03456/100/1000
))),"",((IF(AF105="S",AG105*AU105*G105*AC105/18*0.03456/100/1000,
AU105*G105*AC105*
(IF(OR(AND(AS105="單",AT105="全",OR(AF105="A",AF105="M")),AND(AS105="單",AT105="全",OR(AF105="T",AF105="J"))),1,0)+
IF(OR(AND(AS105="雙",AT105="全",OR(AF105="A",AF105="M")),AND(AS105="雙",AT105="半",OR(AF105="T",AF105="J"))),1,0)+
IF(AND(AS105="雙",AT105="全",OR(AF105="T",AF105="J")),2,0)+
IF(AND(AS105="單",AT105="半",OR(AF105="A",AF105="M")),0.5,0)+
IF(OR(AND(AS105="雙",AT105="半",OR(AF105="A",AF105="M")),AND(AS105="單",AT105="半",OR(AF105="T",AF105="J"))),0.5,0)
)*0.03456/100/1000
))))</f>
        <v>4.4711999999999996</v>
      </c>
    </row>
    <row r="106" spans="1:48">
      <c r="A106" s="845">
        <f t="shared" si="64"/>
        <v>46145</v>
      </c>
      <c r="B106" s="846" t="s">
        <v>1083</v>
      </c>
      <c r="C106" s="846" t="s">
        <v>114</v>
      </c>
      <c r="D106" s="1254"/>
      <c r="E106" s="848" t="str">
        <f>IF(ISNA(VLOOKUP(C106,條件!$A$1:$G$1021,5,0)),"",(VLOOKUP(C106,條件!$A$1:$G$1021,5,0)))</f>
        <v/>
      </c>
      <c r="F106" s="849" t="str">
        <f>IF(ISNA(VLOOKUP(C106,條件!$A$1:$G$1021,6,0)),"",(VLOOKUP(C106,條件!$A$1:$G$1021,6,0)))</f>
        <v/>
      </c>
      <c r="G106" s="1257" t="str">
        <f>IF(ISNA(VLOOKUP(C106,條件!$A$1:$G$1021,7,0)),"",(VLOOKUP(C106,條件!$A$1:$G$1021,7,0)))</f>
        <v/>
      </c>
      <c r="H106" s="849" t="str">
        <f>IF(ISNA(VLOOKUP(C106,條件!$A$1:$K$1021,11,0)),"",(VLOOKUP(C106,條件!$A$1:$K$1021,11,0)))</f>
        <v/>
      </c>
      <c r="I106" s="850" t="str">
        <f>IF(ISNA(VLOOKUP(C106,條件!$A$1:$L$1021,12,0)),"",(VLOOKUP(C106,條件!$A$1:$L$1021,12,0)))</f>
        <v/>
      </c>
      <c r="J106" s="851"/>
      <c r="K106" s="851"/>
      <c r="L106" s="852" t="s">
        <v>114</v>
      </c>
      <c r="M106" s="852"/>
      <c r="N106" s="853"/>
      <c r="O106" s="851"/>
      <c r="P106" s="852" t="s">
        <v>114</v>
      </c>
      <c r="Q106" s="852"/>
      <c r="R106" s="853"/>
      <c r="S106" s="851"/>
      <c r="T106" s="852" t="s">
        <v>114</v>
      </c>
      <c r="U106" s="852"/>
      <c r="V106" s="853"/>
      <c r="W106" s="851"/>
      <c r="X106" s="852" t="s">
        <v>114</v>
      </c>
      <c r="Y106" s="854"/>
      <c r="Z106" s="855" t="str">
        <f>IF(ISNA(VLOOKUP(C106,條件!$A$1:$C$1021,3,0)),"",(VLOOKUP(C106,條件!$A$1:$C$1021,3,0)))</f>
        <v/>
      </c>
      <c r="AA106" s="855" t="str">
        <f t="shared" si="57"/>
        <v>停機</v>
      </c>
      <c r="AB106" s="904" t="str">
        <f t="shared" si="58"/>
        <v/>
      </c>
      <c r="AC106" s="855" t="str">
        <f t="shared" si="59"/>
        <v/>
      </c>
      <c r="AD106" s="855" t="str">
        <f t="shared" si="65"/>
        <v/>
      </c>
      <c r="AE106" s="855" t="str">
        <f t="shared" si="60"/>
        <v/>
      </c>
      <c r="AF106" s="856" t="str">
        <f t="shared" si="66"/>
        <v>J</v>
      </c>
      <c r="AG106" s="856">
        <v>1</v>
      </c>
      <c r="AH106" s="916" t="s">
        <v>17</v>
      </c>
      <c r="AI106" s="926" t="s">
        <v>17</v>
      </c>
      <c r="AJ106" s="917" t="s">
        <v>3061</v>
      </c>
      <c r="AK106" s="917" t="s">
        <v>3060</v>
      </c>
      <c r="AL106" s="860"/>
      <c r="AM106" s="991"/>
      <c r="AN106" s="991"/>
      <c r="AO106" s="991"/>
      <c r="AP106" s="991"/>
      <c r="AQ106" s="991"/>
      <c r="AR106" s="862"/>
      <c r="AS106" s="849" t="str">
        <f t="shared" si="61"/>
        <v>單</v>
      </c>
      <c r="AT106" s="849" t="str">
        <f t="shared" si="62"/>
        <v>全</v>
      </c>
      <c r="AU106" s="849" t="str">
        <f t="shared" si="63"/>
        <v/>
      </c>
      <c r="AV106" s="849" t="str">
        <f t="shared" si="67"/>
        <v/>
      </c>
    </row>
    <row r="107" spans="1:48">
      <c r="A107" s="845">
        <f t="shared" si="64"/>
        <v>46145</v>
      </c>
      <c r="B107" s="846" t="s">
        <v>1084</v>
      </c>
      <c r="C107" s="846" t="s">
        <v>2794</v>
      </c>
      <c r="D107" s="1254" t="s">
        <v>596</v>
      </c>
      <c r="E107" s="848" t="str">
        <f>IF(ISNA(VLOOKUP(C107,條件!$A$1:$G$1021,5,0)),"",(VLOOKUP(C107,條件!$A$1:$G$1021,5,0)))</f>
        <v>150/48/2SDr</v>
      </c>
      <c r="F107" s="849" t="str">
        <f>IF(ISNA(VLOOKUP(C107,條件!$A$1:$G$1021,6,0)),"",(VLOOKUP(C107,條件!$A$1:$G$1021,6,0)))</f>
        <v>FP82170R×2</v>
      </c>
      <c r="G107" s="1257">
        <f>IF(ISNA(VLOOKUP(C107,條件!$A$1:$G$1021,7,0)),"",(VLOOKUP(C107,條件!$A$1:$G$1021,7,0)))</f>
        <v>700</v>
      </c>
      <c r="H107" s="849" t="str">
        <f>IF(ISNA(VLOOKUP(C107,條件!$A$1:$K$1021,11,0)),"",(VLOOKUP(C107,條件!$A$1:$K$1021,11,0)))</f>
        <v>紫色</v>
      </c>
      <c r="I107" s="850">
        <f>IF(ISNA(VLOOKUP(C107,條件!$A$1:$L$1021,12,0)),"",(VLOOKUP(C107,條件!$A$1:$L$1021,12,0)))</f>
        <v>5.5</v>
      </c>
      <c r="J107" s="851">
        <v>34</v>
      </c>
      <c r="K107" s="851">
        <v>0</v>
      </c>
      <c r="L107" s="852">
        <v>7870</v>
      </c>
      <c r="M107" s="852">
        <v>7500</v>
      </c>
      <c r="N107" s="853">
        <v>18</v>
      </c>
      <c r="O107" s="851">
        <v>0</v>
      </c>
      <c r="P107" s="852">
        <v>7310</v>
      </c>
      <c r="Q107" s="852">
        <v>8700</v>
      </c>
      <c r="R107" s="853">
        <v>8</v>
      </c>
      <c r="S107" s="851">
        <v>0</v>
      </c>
      <c r="T107" s="852">
        <v>7310</v>
      </c>
      <c r="U107" s="852">
        <v>8060</v>
      </c>
      <c r="V107" s="853">
        <v>41</v>
      </c>
      <c r="W107" s="851">
        <v>0</v>
      </c>
      <c r="X107" s="852">
        <v>6850</v>
      </c>
      <c r="Y107" s="854">
        <v>7960</v>
      </c>
      <c r="Z107" s="855">
        <f>IF(ISNA(VLOOKUP(C107,條件!$A$1:$C$1021,3,0)),"",(VLOOKUP(C107,條件!$A$1:$C$1021,3,0)))</f>
        <v>5.9016393442622954</v>
      </c>
      <c r="AA107" s="855">
        <f t="shared" si="57"/>
        <v>33.666666666666664</v>
      </c>
      <c r="AB107" s="904">
        <f t="shared" si="58"/>
        <v>1</v>
      </c>
      <c r="AC107" s="855">
        <f t="shared" si="59"/>
        <v>76.95</v>
      </c>
      <c r="AD107" s="855">
        <f t="shared" si="65"/>
        <v>4.208333333333333</v>
      </c>
      <c r="AE107" s="855">
        <f t="shared" si="60"/>
        <v>4.208333333333333</v>
      </c>
      <c r="AF107" s="856" t="str">
        <f t="shared" si="66"/>
        <v>T</v>
      </c>
      <c r="AG107" s="856">
        <v>1</v>
      </c>
      <c r="AH107" s="916" t="s">
        <v>3117</v>
      </c>
      <c r="AI107" s="926" t="s">
        <v>3117</v>
      </c>
      <c r="AJ107" s="917" t="s">
        <v>3213</v>
      </c>
      <c r="AK107" s="917" t="s">
        <v>3212</v>
      </c>
      <c r="AL107" s="860">
        <v>56</v>
      </c>
      <c r="AM107" s="991">
        <v>46141</v>
      </c>
      <c r="AN107" s="991">
        <v>46142</v>
      </c>
      <c r="AO107" s="991">
        <v>46143</v>
      </c>
      <c r="AP107" s="991"/>
      <c r="AQ107" s="991"/>
      <c r="AR107" s="862"/>
      <c r="AS107" s="849" t="str">
        <f t="shared" si="61"/>
        <v>雙</v>
      </c>
      <c r="AT107" s="849" t="str">
        <f t="shared" si="62"/>
        <v>全</v>
      </c>
      <c r="AU107" s="849" t="str">
        <f t="shared" si="63"/>
        <v>150</v>
      </c>
      <c r="AV107" s="849">
        <f t="shared" si="67"/>
        <v>5.5847232</v>
      </c>
    </row>
    <row r="108" spans="1:48">
      <c r="A108" s="845">
        <f t="shared" si="64"/>
        <v>46145</v>
      </c>
      <c r="B108" s="846" t="s">
        <v>1085</v>
      </c>
      <c r="C108" s="846" t="s">
        <v>2795</v>
      </c>
      <c r="D108" s="1254" t="s">
        <v>596</v>
      </c>
      <c r="E108" s="848" t="str">
        <f>IF(ISNA(VLOOKUP(C108,條件!$A$1:$G$1021,5,0)),"",(VLOOKUP(C108,條件!$A$1:$G$1021,5,0)))</f>
        <v>150/48/2SDr</v>
      </c>
      <c r="F108" s="849" t="str">
        <f>IF(ISNA(VLOOKUP(C108,條件!$A$1:$G$1021,6,0)),"",(VLOOKUP(C108,條件!$A$1:$G$1021,6,0)))</f>
        <v>FP82168R×2</v>
      </c>
      <c r="G108" s="1257">
        <f>IF(ISNA(VLOOKUP(C108,條件!$A$1:$G$1021,7,0)),"",(VLOOKUP(C108,條件!$A$1:$G$1021,7,0)))</f>
        <v>700</v>
      </c>
      <c r="H108" s="849" t="str">
        <f>IF(ISNA(VLOOKUP(C108,條件!$A$1:$K$1021,11,0)),"",(VLOOKUP(C108,條件!$A$1:$K$1021,11,0)))</f>
        <v>紫底白點</v>
      </c>
      <c r="I108" s="850">
        <f>IF(ISNA(VLOOKUP(C108,條件!$A$1:$L$1021,12,0)),"",(VLOOKUP(C108,條件!$A$1:$L$1021,12,0)))</f>
        <v>5.5</v>
      </c>
      <c r="J108" s="851">
        <v>40</v>
      </c>
      <c r="K108" s="851">
        <v>2</v>
      </c>
      <c r="L108" s="852">
        <v>9350</v>
      </c>
      <c r="M108" s="852">
        <v>8610</v>
      </c>
      <c r="N108" s="853">
        <v>14</v>
      </c>
      <c r="O108" s="851">
        <v>0</v>
      </c>
      <c r="P108" s="852">
        <v>9720</v>
      </c>
      <c r="Q108" s="852">
        <v>7870</v>
      </c>
      <c r="R108" s="853">
        <v>10</v>
      </c>
      <c r="S108" s="851">
        <v>0</v>
      </c>
      <c r="T108" s="852">
        <v>9540</v>
      </c>
      <c r="U108" s="852">
        <v>7040</v>
      </c>
      <c r="V108" s="853"/>
      <c r="W108" s="851"/>
      <c r="X108" s="852" t="s">
        <v>116</v>
      </c>
      <c r="Y108" s="854"/>
      <c r="Z108" s="855">
        <f>IF(ISNA(VLOOKUP(C108,條件!$A$1:$C$1021,3,0)),"",(VLOOKUP(C108,條件!$A$1:$C$1021,3,0)))</f>
        <v>5.8299595141700404</v>
      </c>
      <c r="AA108" s="855">
        <f t="shared" si="57"/>
        <v>21.333333333333332</v>
      </c>
      <c r="AB108" s="904">
        <f t="shared" si="58"/>
        <v>0.99835069444444446</v>
      </c>
      <c r="AC108" s="855">
        <f t="shared" si="59"/>
        <v>86.88333333333334</v>
      </c>
      <c r="AD108" s="855">
        <f t="shared" si="65"/>
        <v>2.6666666666666665</v>
      </c>
      <c r="AE108" s="855">
        <f t="shared" si="60"/>
        <v>2.5833333333333335</v>
      </c>
      <c r="AF108" s="856" t="str">
        <f t="shared" si="66"/>
        <v>T</v>
      </c>
      <c r="AG108" s="856">
        <v>1</v>
      </c>
      <c r="AH108" s="916" t="s">
        <v>2878</v>
      </c>
      <c r="AI108" s="926" t="s">
        <v>2878</v>
      </c>
      <c r="AJ108" s="917" t="s">
        <v>733</v>
      </c>
      <c r="AK108" s="917" t="s">
        <v>922</v>
      </c>
      <c r="AL108" s="860">
        <v>55</v>
      </c>
      <c r="AM108" s="991">
        <v>46140</v>
      </c>
      <c r="AN108" s="991">
        <v>46141</v>
      </c>
      <c r="AO108" s="991">
        <v>46142</v>
      </c>
      <c r="AP108" s="991"/>
      <c r="AQ108" s="991"/>
      <c r="AR108" s="862"/>
      <c r="AS108" s="849" t="str">
        <f t="shared" si="61"/>
        <v>雙</v>
      </c>
      <c r="AT108" s="849" t="str">
        <f t="shared" si="62"/>
        <v>全</v>
      </c>
      <c r="AU108" s="849" t="str">
        <f t="shared" si="63"/>
        <v>150</v>
      </c>
      <c r="AV108" s="849">
        <f t="shared" si="67"/>
        <v>6.3056447999999996</v>
      </c>
    </row>
    <row r="109" spans="1:48">
      <c r="A109" s="845">
        <f t="shared" si="64"/>
        <v>46145</v>
      </c>
      <c r="B109" s="846" t="s">
        <v>1086</v>
      </c>
      <c r="C109" s="846" t="s">
        <v>2232</v>
      </c>
      <c r="D109" s="1254"/>
      <c r="E109" s="848" t="str">
        <f>IF(ISNA(VLOOKUP(C109,條件!$A$1:$G$1021,5,0)),"",(VLOOKUP(C109,條件!$A$1:$G$1021,5,0)))</f>
        <v>150/48/2SDr</v>
      </c>
      <c r="F109" s="849" t="str">
        <f>IF(ISNA(VLOOKUP(C109,條件!$A$1:$G$1021,6,0)),"",(VLOOKUP(C109,條件!$A$1:$G$1021,6,0)))</f>
        <v>FP82169R×2</v>
      </c>
      <c r="G109" s="1257">
        <f>IF(ISNA(VLOOKUP(C109,條件!$A$1:$G$1021,7,0)),"",(VLOOKUP(C109,條件!$A$1:$G$1021,7,0)))</f>
        <v>670</v>
      </c>
      <c r="H109" s="849" t="str">
        <f>IF(ISNA(VLOOKUP(C109,條件!$A$1:$K$1021,11,0)),"",(VLOOKUP(C109,條件!$A$1:$K$1021,11,0)))</f>
        <v>黃底紅點</v>
      </c>
      <c r="I109" s="850">
        <f>IF(ISNA(VLOOKUP(C109,條件!$A$1:$L$1021,12,0)),"",(VLOOKUP(C109,條件!$A$1:$L$1021,12,0)))</f>
        <v>5</v>
      </c>
      <c r="J109" s="851">
        <v>16</v>
      </c>
      <c r="K109" s="851">
        <v>0</v>
      </c>
      <c r="L109" s="852">
        <v>8520</v>
      </c>
      <c r="M109" s="852"/>
      <c r="N109" s="853">
        <v>7</v>
      </c>
      <c r="O109" s="851">
        <v>0</v>
      </c>
      <c r="P109" s="852">
        <v>8610</v>
      </c>
      <c r="Q109" s="852"/>
      <c r="R109" s="853">
        <v>30</v>
      </c>
      <c r="S109" s="851">
        <v>0</v>
      </c>
      <c r="T109" s="852">
        <v>9260</v>
      </c>
      <c r="U109" s="852"/>
      <c r="V109" s="853">
        <v>33</v>
      </c>
      <c r="W109" s="851">
        <v>0</v>
      </c>
      <c r="X109" s="852">
        <v>9260</v>
      </c>
      <c r="Y109" s="854"/>
      <c r="Z109" s="855">
        <f>IF(ISNA(VLOOKUP(C109,條件!$A$1:$C$1021,3,0)),"",(VLOOKUP(C109,條件!$A$1:$C$1021,3,0)))</f>
        <v>6.2882096069868991</v>
      </c>
      <c r="AA109" s="855">
        <f t="shared" si="57"/>
        <v>57.333333333333336</v>
      </c>
      <c r="AB109" s="904">
        <f t="shared" si="58"/>
        <v>1</v>
      </c>
      <c r="AC109" s="855">
        <f t="shared" si="59"/>
        <v>89.125</v>
      </c>
      <c r="AD109" s="855">
        <f t="shared" si="65"/>
        <v>7.166666666666667</v>
      </c>
      <c r="AE109" s="855">
        <f t="shared" si="60"/>
        <v>7.166666666666667</v>
      </c>
      <c r="AF109" s="856" t="str">
        <f t="shared" si="66"/>
        <v>T</v>
      </c>
      <c r="AG109" s="856">
        <v>2</v>
      </c>
      <c r="AH109" s="916" t="s">
        <v>3117</v>
      </c>
      <c r="AI109" s="926" t="s">
        <v>3117</v>
      </c>
      <c r="AJ109" s="917" t="s">
        <v>3213</v>
      </c>
      <c r="AK109" s="917" t="s">
        <v>3212</v>
      </c>
      <c r="AL109" s="860">
        <v>48</v>
      </c>
      <c r="AM109" s="991">
        <v>46143</v>
      </c>
      <c r="AN109" s="991">
        <v>46144</v>
      </c>
      <c r="AO109" s="991"/>
      <c r="AP109" s="991"/>
      <c r="AQ109" s="991"/>
      <c r="AR109" s="862"/>
      <c r="AS109" s="849" t="str">
        <f t="shared" si="61"/>
        <v>雙</v>
      </c>
      <c r="AT109" s="849" t="str">
        <f t="shared" si="62"/>
        <v>半</v>
      </c>
      <c r="AU109" s="849" t="str">
        <f t="shared" si="63"/>
        <v>150</v>
      </c>
      <c r="AV109" s="849">
        <f t="shared" si="67"/>
        <v>3.0955608000000003</v>
      </c>
    </row>
    <row r="110" spans="1:48">
      <c r="A110" s="845">
        <f t="shared" si="64"/>
        <v>46145</v>
      </c>
      <c r="B110" s="846" t="s">
        <v>1086</v>
      </c>
      <c r="C110" s="846" t="s">
        <v>2235</v>
      </c>
      <c r="D110" s="1254"/>
      <c r="E110" s="848" t="str">
        <f>IF(ISNA(VLOOKUP(C110,條件!$A$1:$G$1021,5,0)),"",(VLOOKUP(C110,條件!$A$1:$G$1021,5,0)))</f>
        <v>150/48/2SDr</v>
      </c>
      <c r="F110" s="849" t="str">
        <f>IF(ISNA(VLOOKUP(C110,條件!$A$1:$G$1021,6,0)),"",(VLOOKUP(C110,條件!$A$1:$G$1021,6,0)))</f>
        <v>FP82169R×2</v>
      </c>
      <c r="G110" s="1257">
        <f>IF(ISNA(VLOOKUP(C110,條件!$A$1:$G$1021,7,0)),"",(VLOOKUP(C110,條件!$A$1:$G$1021,7,0)))</f>
        <v>670</v>
      </c>
      <c r="H110" s="849" t="str">
        <f>IF(ISNA(VLOOKUP(C110,條件!$A$1:$K$1021,11,0)),"",(VLOOKUP(C110,條件!$A$1:$K$1021,11,0)))</f>
        <v>紅底藍點</v>
      </c>
      <c r="I110" s="850">
        <f>IF(ISNA(VLOOKUP(C110,條件!$A$1:$L$1021,12,0)),"",(VLOOKUP(C110,條件!$A$1:$L$1021,12,0)))</f>
        <v>5</v>
      </c>
      <c r="J110" s="851">
        <v>19</v>
      </c>
      <c r="K110" s="851">
        <v>0</v>
      </c>
      <c r="L110" s="852"/>
      <c r="M110" s="852">
        <v>8060</v>
      </c>
      <c r="N110" s="853">
        <v>18</v>
      </c>
      <c r="O110" s="851">
        <v>0</v>
      </c>
      <c r="P110" s="852"/>
      <c r="Q110" s="852">
        <v>7870</v>
      </c>
      <c r="R110" s="853">
        <v>20</v>
      </c>
      <c r="S110" s="851">
        <v>0</v>
      </c>
      <c r="T110" s="852"/>
      <c r="U110" s="852">
        <v>8240</v>
      </c>
      <c r="V110" s="853">
        <v>47</v>
      </c>
      <c r="W110" s="851">
        <v>0</v>
      </c>
      <c r="X110" s="852"/>
      <c r="Y110" s="854">
        <v>8980</v>
      </c>
      <c r="Z110" s="855">
        <f>IF(ISNA(VLOOKUP(C110,條件!$A$1:$C$1021,3,0)),"",(VLOOKUP(C110,條件!$A$1:$C$1021,3,0)))</f>
        <v>6.1802575107296134</v>
      </c>
      <c r="AA110" s="855">
        <f t="shared" si="57"/>
        <v>69.333333333333329</v>
      </c>
      <c r="AB110" s="904">
        <f t="shared" si="58"/>
        <v>1</v>
      </c>
      <c r="AC110" s="855">
        <f t="shared" si="59"/>
        <v>82.875</v>
      </c>
      <c r="AD110" s="855">
        <f t="shared" si="65"/>
        <v>8.6666666666666661</v>
      </c>
      <c r="AE110" s="855">
        <f t="shared" si="60"/>
        <v>8.6666666666666661</v>
      </c>
      <c r="AF110" s="856" t="str">
        <f t="shared" si="66"/>
        <v>T</v>
      </c>
      <c r="AG110" s="856">
        <v>2</v>
      </c>
      <c r="AH110" s="916" t="s">
        <v>3117</v>
      </c>
      <c r="AI110" s="926" t="s">
        <v>3117</v>
      </c>
      <c r="AJ110" s="917" t="s">
        <v>3213</v>
      </c>
      <c r="AK110" s="917" t="s">
        <v>3212</v>
      </c>
      <c r="AL110" s="860">
        <v>48</v>
      </c>
      <c r="AM110" s="991">
        <v>46142</v>
      </c>
      <c r="AN110" s="991">
        <v>46143</v>
      </c>
      <c r="AO110" s="991">
        <v>46144</v>
      </c>
      <c r="AP110" s="991"/>
      <c r="AQ110" s="991"/>
      <c r="AR110" s="862"/>
      <c r="AS110" s="849" t="str">
        <f t="shared" si="61"/>
        <v>雙</v>
      </c>
      <c r="AT110" s="849" t="str">
        <f t="shared" si="62"/>
        <v>半</v>
      </c>
      <c r="AU110" s="849" t="str">
        <f t="shared" si="63"/>
        <v>150</v>
      </c>
      <c r="AV110" s="849">
        <f t="shared" si="67"/>
        <v>2.8784808000000002</v>
      </c>
    </row>
    <row r="111" spans="1:48">
      <c r="A111" s="845">
        <f t="shared" si="64"/>
        <v>46145</v>
      </c>
      <c r="B111" s="846" t="s">
        <v>1087</v>
      </c>
      <c r="C111" s="846" t="s">
        <v>2796</v>
      </c>
      <c r="D111" s="1254"/>
      <c r="E111" s="848" t="str">
        <f>IF(ISNA(VLOOKUP(C111,條件!$A$1:$G$1021,5,0)),"",(VLOOKUP(C111,條件!$A$1:$G$1021,5,0)))</f>
        <v>150/48/2SR6</v>
      </c>
      <c r="F111" s="849" t="str">
        <f>IF(ISNA(VLOOKUP(C111,條件!$A$1:$G$1021,6,0)),"",(VLOOKUP(C111,條件!$A$1:$G$1021,6,0)))</f>
        <v>FP82658×2</v>
      </c>
      <c r="G111" s="1257">
        <f>IF(ISNA(VLOOKUP(C111,條件!$A$1:$G$1021,7,0)),"",(VLOOKUP(C111,條件!$A$1:$G$1021,7,0)))</f>
        <v>600</v>
      </c>
      <c r="H111" s="849" t="str">
        <f>IF(ISNA(VLOOKUP(C111,條件!$A$1:$K$1021,11,0)),"",(VLOOKUP(C111,條件!$A$1:$K$1021,11,0)))</f>
        <v>黃底黑點</v>
      </c>
      <c r="I111" s="850">
        <f>IF(ISNA(VLOOKUP(C111,條件!$A$1:$L$1021,12,0)),"",(VLOOKUP(C111,條件!$A$1:$L$1021,12,0)))</f>
        <v>5.5</v>
      </c>
      <c r="J111" s="851">
        <v>29</v>
      </c>
      <c r="K111" s="851">
        <v>5</v>
      </c>
      <c r="L111" s="852"/>
      <c r="M111" s="852">
        <v>6200</v>
      </c>
      <c r="N111" s="853">
        <v>30</v>
      </c>
      <c r="O111" s="851">
        <v>2</v>
      </c>
      <c r="P111" s="852" t="s">
        <v>461</v>
      </c>
      <c r="Q111" s="852">
        <v>7780</v>
      </c>
      <c r="R111" s="853">
        <v>19</v>
      </c>
      <c r="S111" s="851">
        <v>0</v>
      </c>
      <c r="T111" s="852" t="s">
        <v>461</v>
      </c>
      <c r="U111" s="852">
        <v>7640</v>
      </c>
      <c r="V111" s="853"/>
      <c r="W111" s="851"/>
      <c r="X111" s="852" t="s">
        <v>461</v>
      </c>
      <c r="Y111" s="854"/>
      <c r="Z111" s="855">
        <f>IF(ISNA(VLOOKUP(C111,條件!$A$1:$C$1021,3,0)),"",(VLOOKUP(C111,條件!$A$1:$C$1021,3,0)))</f>
        <v>4.9655172413793105</v>
      </c>
      <c r="AA111" s="855">
        <f t="shared" si="57"/>
        <v>52</v>
      </c>
      <c r="AB111" s="904">
        <f t="shared" si="58"/>
        <v>0.99322248931623935</v>
      </c>
      <c r="AC111" s="855">
        <f t="shared" si="59"/>
        <v>72.066666666666663</v>
      </c>
      <c r="AD111" s="855">
        <f t="shared" si="65"/>
        <v>6.5</v>
      </c>
      <c r="AE111" s="855">
        <f t="shared" si="60"/>
        <v>5.916666666666667</v>
      </c>
      <c r="AF111" s="856" t="str">
        <f t="shared" si="66"/>
        <v>T</v>
      </c>
      <c r="AG111" s="856">
        <v>2</v>
      </c>
      <c r="AH111" s="916" t="s">
        <v>2878</v>
      </c>
      <c r="AI111" s="926" t="s">
        <v>2878</v>
      </c>
      <c r="AJ111" s="917" t="s">
        <v>733</v>
      </c>
      <c r="AK111" s="917" t="s">
        <v>922</v>
      </c>
      <c r="AL111" s="860">
        <v>56</v>
      </c>
      <c r="AM111" s="991">
        <v>46117</v>
      </c>
      <c r="AN111" s="991">
        <v>46118</v>
      </c>
      <c r="AO111" s="991"/>
      <c r="AP111" s="991"/>
      <c r="AQ111" s="991"/>
      <c r="AR111" s="862"/>
      <c r="AS111" s="849" t="str">
        <f t="shared" si="61"/>
        <v>雙</v>
      </c>
      <c r="AT111" s="849" t="str">
        <f t="shared" si="62"/>
        <v>半</v>
      </c>
      <c r="AU111" s="849" t="str">
        <f t="shared" si="63"/>
        <v>150</v>
      </c>
      <c r="AV111" s="849">
        <f t="shared" si="67"/>
        <v>2.2415615999999998</v>
      </c>
    </row>
    <row r="112" spans="1:48">
      <c r="A112" s="845">
        <f t="shared" si="64"/>
        <v>46145</v>
      </c>
      <c r="B112" s="846" t="s">
        <v>1607</v>
      </c>
      <c r="C112" s="846" t="s">
        <v>2797</v>
      </c>
      <c r="D112" s="1254" t="s">
        <v>596</v>
      </c>
      <c r="E112" s="848" t="str">
        <f>IF(ISNA(VLOOKUP(C112,條件!$A$1:$G$1021,5,0)),"",(VLOOKUP(C112,條件!$A$1:$G$1021,5,0)))</f>
        <v>225/72/2SDr</v>
      </c>
      <c r="F112" s="849" t="str">
        <f>IF(ISNA(VLOOKUP(C112,條件!$A$1:$G$1021,6,0)),"",(VLOOKUP(C112,條件!$A$1:$G$1021,6,0)))</f>
        <v>FP83024R×2</v>
      </c>
      <c r="G112" s="1257">
        <f>IF(ISNA(VLOOKUP(C112,條件!$A$1:$G$1021,7,0)),"",(VLOOKUP(C112,條件!$A$1:$G$1021,7,0)))</f>
        <v>550</v>
      </c>
      <c r="H112" s="849" t="str">
        <f>IF(ISNA(VLOOKUP(C112,條件!$A$1:$K$1021,11,0)),"",(VLOOKUP(C112,條件!$A$1:$K$1021,11,0)))</f>
        <v>灰色</v>
      </c>
      <c r="I112" s="850">
        <f>IF(ISNA(VLOOKUP(C112,條件!$A$1:$L$1021,12,0)),"",(VLOOKUP(C112,條件!$A$1:$L$1021,12,0)))</f>
        <v>5.5</v>
      </c>
      <c r="J112" s="851">
        <v>19</v>
      </c>
      <c r="K112" s="851">
        <v>0</v>
      </c>
      <c r="L112" s="852">
        <v>6480</v>
      </c>
      <c r="M112" s="852"/>
      <c r="N112" s="853">
        <v>17</v>
      </c>
      <c r="O112" s="851">
        <v>0</v>
      </c>
      <c r="P112" s="852">
        <v>6850</v>
      </c>
      <c r="Q112" s="852"/>
      <c r="R112" s="853">
        <v>12</v>
      </c>
      <c r="S112" s="851">
        <v>0</v>
      </c>
      <c r="T112" s="852">
        <v>7040</v>
      </c>
      <c r="U112" s="852"/>
      <c r="V112" s="853">
        <v>33</v>
      </c>
      <c r="W112" s="851">
        <v>0</v>
      </c>
      <c r="X112" s="852"/>
      <c r="Y112" s="854">
        <v>6760</v>
      </c>
      <c r="Z112" s="855">
        <f>IF(ISNA(VLOOKUP(C112,條件!$A$1:$C$1021,3,0)),"",(VLOOKUP(C112,條件!$A$1:$C$1021,3,0)))</f>
        <v>6.6055045871559637</v>
      </c>
      <c r="AA112" s="855">
        <f t="shared" si="57"/>
        <v>54</v>
      </c>
      <c r="AB112" s="904">
        <f t="shared" si="58"/>
        <v>1</v>
      </c>
      <c r="AC112" s="855">
        <f t="shared" si="59"/>
        <v>67.825000000000003</v>
      </c>
      <c r="AD112" s="855">
        <f t="shared" si="65"/>
        <v>6.75</v>
      </c>
      <c r="AE112" s="855">
        <f t="shared" si="60"/>
        <v>6.75</v>
      </c>
      <c r="AF112" s="856" t="str">
        <f t="shared" si="66"/>
        <v>T</v>
      </c>
      <c r="AG112" s="856">
        <v>2</v>
      </c>
      <c r="AH112" s="916" t="s">
        <v>3117</v>
      </c>
      <c r="AI112" s="926" t="s">
        <v>3117</v>
      </c>
      <c r="AJ112" s="917" t="s">
        <v>3213</v>
      </c>
      <c r="AK112" s="917" t="s">
        <v>3212</v>
      </c>
      <c r="AL112" s="860">
        <v>53</v>
      </c>
      <c r="AM112" s="991">
        <v>46128</v>
      </c>
      <c r="AN112" s="991">
        <v>46129</v>
      </c>
      <c r="AO112" s="991">
        <v>46130</v>
      </c>
      <c r="AP112" s="991">
        <v>46131</v>
      </c>
      <c r="AQ112" s="991">
        <v>46133</v>
      </c>
      <c r="AR112" s="862"/>
      <c r="AS112" s="849" t="str">
        <f t="shared" si="61"/>
        <v>雙</v>
      </c>
      <c r="AT112" s="849" t="str">
        <f t="shared" si="62"/>
        <v>半</v>
      </c>
      <c r="AU112" s="849" t="str">
        <f t="shared" si="63"/>
        <v>225</v>
      </c>
      <c r="AV112" s="849">
        <f t="shared" si="67"/>
        <v>2.9007396000000005</v>
      </c>
    </row>
    <row r="113" spans="1:48">
      <c r="A113" s="845">
        <f t="shared" si="64"/>
        <v>46145</v>
      </c>
      <c r="B113" s="846" t="s">
        <v>1607</v>
      </c>
      <c r="C113" s="846" t="s">
        <v>2798</v>
      </c>
      <c r="D113" s="1254" t="s">
        <v>596</v>
      </c>
      <c r="E113" s="848" t="str">
        <f>IF(ISNA(VLOOKUP(C113,條件!$A$1:$G$1021,5,0)),"",(VLOOKUP(C113,條件!$A$1:$G$1021,5,0)))</f>
        <v>150/48/2SDr</v>
      </c>
      <c r="F113" s="849" t="str">
        <f>IF(ISNA(VLOOKUP(C113,條件!$A$1:$G$1021,6,0)),"",(VLOOKUP(C113,條件!$A$1:$G$1021,6,0)))</f>
        <v>FP82170R×2</v>
      </c>
      <c r="G113" s="1257">
        <f>IF(ISNA(VLOOKUP(C113,條件!$A$1:$G$1021,7,0)),"",(VLOOKUP(C113,條件!$A$1:$G$1021,7,0)))</f>
        <v>700</v>
      </c>
      <c r="H113" s="849" t="str">
        <f>IF(ISNA(VLOOKUP(C113,條件!$A$1:$K$1021,11,0)),"",(VLOOKUP(C113,條件!$A$1:$K$1021,11,0)))</f>
        <v>粉紅</v>
      </c>
      <c r="I113" s="850">
        <f>IF(ISNA(VLOOKUP(C113,條件!$A$1:$L$1021,12,0)),"",(VLOOKUP(C113,條件!$A$1:$L$1021,12,0)))</f>
        <v>5.5</v>
      </c>
      <c r="J113" s="851">
        <v>24</v>
      </c>
      <c r="K113" s="851">
        <v>0</v>
      </c>
      <c r="L113" s="852"/>
      <c r="M113" s="852">
        <v>8610</v>
      </c>
      <c r="N113" s="853">
        <v>13</v>
      </c>
      <c r="O113" s="851">
        <v>0</v>
      </c>
      <c r="P113" s="852"/>
      <c r="Q113" s="852">
        <v>9440</v>
      </c>
      <c r="R113" s="853">
        <v>7</v>
      </c>
      <c r="S113" s="851">
        <v>0</v>
      </c>
      <c r="T113" s="852"/>
      <c r="U113" s="852">
        <v>9810</v>
      </c>
      <c r="V113" s="853">
        <v>21</v>
      </c>
      <c r="W113" s="851">
        <v>0</v>
      </c>
      <c r="X113" s="852">
        <v>7590</v>
      </c>
      <c r="Y113" s="854"/>
      <c r="Z113" s="855">
        <f>IF(ISNA(VLOOKUP(C113,條件!$A$1:$C$1021,3,0)),"",(VLOOKUP(C113,條件!$A$1:$C$1021,3,0)))</f>
        <v>5.8775510204081636</v>
      </c>
      <c r="AA113" s="855">
        <f t="shared" si="57"/>
        <v>43.333333333333336</v>
      </c>
      <c r="AB113" s="904">
        <f t="shared" si="58"/>
        <v>1</v>
      </c>
      <c r="AC113" s="855">
        <f t="shared" si="59"/>
        <v>88.625</v>
      </c>
      <c r="AD113" s="855">
        <f t="shared" si="65"/>
        <v>5.416666666666667</v>
      </c>
      <c r="AE113" s="855">
        <f t="shared" si="60"/>
        <v>5.416666666666667</v>
      </c>
      <c r="AF113" s="856" t="str">
        <f t="shared" si="66"/>
        <v>T</v>
      </c>
      <c r="AG113" s="856">
        <v>2</v>
      </c>
      <c r="AH113" s="916" t="s">
        <v>3117</v>
      </c>
      <c r="AI113" s="926" t="s">
        <v>3117</v>
      </c>
      <c r="AJ113" s="917" t="s">
        <v>3213</v>
      </c>
      <c r="AK113" s="917" t="s">
        <v>3212</v>
      </c>
      <c r="AL113" s="860">
        <v>56</v>
      </c>
      <c r="AM113" s="991">
        <v>46141</v>
      </c>
      <c r="AN113" s="991">
        <v>46142</v>
      </c>
      <c r="AO113" s="991"/>
      <c r="AP113" s="991"/>
      <c r="AQ113" s="991"/>
      <c r="AR113" s="862"/>
      <c r="AS113" s="849" t="str">
        <f t="shared" si="61"/>
        <v>雙</v>
      </c>
      <c r="AT113" s="849" t="str">
        <f t="shared" si="62"/>
        <v>半</v>
      </c>
      <c r="AU113" s="849" t="str">
        <f t="shared" si="63"/>
        <v>150</v>
      </c>
      <c r="AV113" s="849">
        <f t="shared" si="67"/>
        <v>3.2160240000000004</v>
      </c>
    </row>
    <row r="114" spans="1:48">
      <c r="A114" s="845">
        <f t="shared" si="64"/>
        <v>46145</v>
      </c>
      <c r="B114" s="846" t="s">
        <v>1608</v>
      </c>
      <c r="C114" s="846" t="s">
        <v>2799</v>
      </c>
      <c r="D114" s="1254" t="s">
        <v>596</v>
      </c>
      <c r="E114" s="848" t="str">
        <f>IF(ISNA(VLOOKUP(C114,條件!$A$1:$G$1021,5,0)),"",(VLOOKUP(C114,條件!$A$1:$G$1021,5,0)))</f>
        <v>150/48/2SDr</v>
      </c>
      <c r="F114" s="849" t="str">
        <f>IF(ISNA(VLOOKUP(C114,條件!$A$1:$G$1021,6,0)),"",(VLOOKUP(C114,條件!$A$1:$G$1021,6,0)))</f>
        <v>FP82170R×2</v>
      </c>
      <c r="G114" s="1257">
        <f>IF(ISNA(VLOOKUP(C114,條件!$A$1:$G$1021,7,0)),"",(VLOOKUP(C114,條件!$A$1:$G$1021,7,0)))</f>
        <v>700</v>
      </c>
      <c r="H114" s="849" t="str">
        <f>IF(ISNA(VLOOKUP(C114,條件!$A$1:$K$1021,11,0)),"",(VLOOKUP(C114,條件!$A$1:$K$1021,11,0)))</f>
        <v>黃黑條紋</v>
      </c>
      <c r="I114" s="850">
        <f>IF(ISNA(VLOOKUP(C114,條件!$A$1:$L$1021,12,0)),"",(VLOOKUP(C114,條件!$A$1:$L$1021,12,0)))</f>
        <v>5.5</v>
      </c>
      <c r="J114" s="851">
        <v>45</v>
      </c>
      <c r="K114" s="851">
        <v>7</v>
      </c>
      <c r="L114" s="852">
        <v>6670</v>
      </c>
      <c r="M114" s="852">
        <v>9070</v>
      </c>
      <c r="N114" s="853">
        <v>26</v>
      </c>
      <c r="O114" s="851">
        <v>7</v>
      </c>
      <c r="P114" s="852">
        <v>7960</v>
      </c>
      <c r="Q114" s="852">
        <v>7310</v>
      </c>
      <c r="R114" s="853">
        <v>58</v>
      </c>
      <c r="S114" s="851">
        <v>13</v>
      </c>
      <c r="T114" s="852">
        <v>9350</v>
      </c>
      <c r="U114" s="852">
        <v>8890</v>
      </c>
      <c r="V114" s="853">
        <v>20</v>
      </c>
      <c r="W114" s="851">
        <v>0</v>
      </c>
      <c r="X114" s="852"/>
      <c r="Y114" s="854">
        <v>9540</v>
      </c>
      <c r="Z114" s="855">
        <f>IF(ISNA(VLOOKUP(C114,條件!$A$1:$C$1021,3,0)),"",(VLOOKUP(C114,條件!$A$1:$C$1021,3,0)))</f>
        <v>5.8299595141700404</v>
      </c>
      <c r="AA114" s="855">
        <f t="shared" si="57"/>
        <v>49.666666666666664</v>
      </c>
      <c r="AB114" s="904">
        <f t="shared" si="58"/>
        <v>0.97773437500000004</v>
      </c>
      <c r="AC114" s="855">
        <f t="shared" si="59"/>
        <v>83.985714285714295</v>
      </c>
      <c r="AD114" s="855">
        <f t="shared" si="65"/>
        <v>6.208333333333333</v>
      </c>
      <c r="AE114" s="855">
        <f t="shared" si="60"/>
        <v>5.083333333333333</v>
      </c>
      <c r="AF114" s="856" t="str">
        <f t="shared" si="66"/>
        <v>T</v>
      </c>
      <c r="AG114" s="856">
        <v>1</v>
      </c>
      <c r="AH114" s="916" t="s">
        <v>2878</v>
      </c>
      <c r="AI114" s="926" t="s">
        <v>2878</v>
      </c>
      <c r="AJ114" s="917" t="s">
        <v>733</v>
      </c>
      <c r="AK114" s="917" t="s">
        <v>922</v>
      </c>
      <c r="AL114" s="860">
        <v>56</v>
      </c>
      <c r="AM114" s="991">
        <v>46139</v>
      </c>
      <c r="AN114" s="991">
        <v>46140</v>
      </c>
      <c r="AO114" s="991">
        <v>46141</v>
      </c>
      <c r="AP114" s="991">
        <v>46142</v>
      </c>
      <c r="AQ114" s="991">
        <v>46143</v>
      </c>
      <c r="AR114" s="862"/>
      <c r="AS114" s="849" t="str">
        <f t="shared" si="61"/>
        <v>雙</v>
      </c>
      <c r="AT114" s="849" t="str">
        <f t="shared" si="62"/>
        <v>全</v>
      </c>
      <c r="AU114" s="849" t="str">
        <f t="shared" si="63"/>
        <v>150</v>
      </c>
      <c r="AV114" s="849">
        <f t="shared" si="67"/>
        <v>6.0953472000000009</v>
      </c>
    </row>
    <row r="115" spans="1:48">
      <c r="A115" s="845">
        <f t="shared" si="64"/>
        <v>46145</v>
      </c>
      <c r="B115" s="846" t="s">
        <v>1986</v>
      </c>
      <c r="C115" s="887" t="s">
        <v>114</v>
      </c>
      <c r="D115" s="1254"/>
      <c r="E115" s="848" t="str">
        <f>IF(ISNA(VLOOKUP(C115,條件!$A$1:$G$1021,5,0)),"",(VLOOKUP(C115,條件!$A$1:$G$1021,5,0)))</f>
        <v/>
      </c>
      <c r="F115" s="849" t="str">
        <f>IF(ISNA(VLOOKUP(C115,條件!$A$1:$G$1021,6,0)),"",(VLOOKUP(C115,條件!$A$1:$G$1021,6,0)))</f>
        <v/>
      </c>
      <c r="G115" s="1257" t="str">
        <f>IF(ISNA(VLOOKUP(C115,條件!$A$1:$G$1021,7,0)),"",(VLOOKUP(C115,條件!$A$1:$G$1021,7,0)))</f>
        <v/>
      </c>
      <c r="H115" s="849" t="str">
        <f>IF(ISNA(VLOOKUP(C115,條件!$A$1:$K$1021,11,0)),"",(VLOOKUP(C115,條件!$A$1:$K$1021,11,0)))</f>
        <v/>
      </c>
      <c r="I115" s="850" t="str">
        <f>IF(ISNA(VLOOKUP(C115,條件!$A$1:$L$1021,12,0)),"",(VLOOKUP(C115,條件!$A$1:$L$1021,12,0)))</f>
        <v/>
      </c>
      <c r="J115" s="851"/>
      <c r="K115" s="851"/>
      <c r="L115" s="852" t="s">
        <v>114</v>
      </c>
      <c r="M115" s="852"/>
      <c r="N115" s="853"/>
      <c r="O115" s="851"/>
      <c r="P115" s="852" t="s">
        <v>114</v>
      </c>
      <c r="Q115" s="852"/>
      <c r="R115" s="853"/>
      <c r="S115" s="851"/>
      <c r="T115" s="852" t="s">
        <v>114</v>
      </c>
      <c r="U115" s="852"/>
      <c r="V115" s="853"/>
      <c r="W115" s="851"/>
      <c r="X115" s="852" t="s">
        <v>114</v>
      </c>
      <c r="Y115" s="854"/>
      <c r="Z115" s="885" t="str">
        <f>IF(ISNA(VLOOKUP(C115,條件!$A$1:$C$1021,3,0)),"",(VLOOKUP(C115,條件!$A$1:$C$1021,3,0)))</f>
        <v/>
      </c>
      <c r="AA115" s="885" t="str">
        <f t="shared" ref="AA115:AA116" si="68">IF(P115="了機","了機",IF(J115="","",IF(ISERROR(SUM(J115,N115,R115,V115)*12/AG115/3),"",(SUM(J115,N115,R115,V115)*12/AG115/3))))</f>
        <v/>
      </c>
      <c r="AB115" s="905" t="str">
        <f t="shared" ref="AB115:AB116" si="69">IF(K115="","",IF(ISERROR(1-((SUM(K115,O115,S115,W115)/((AG115*12)-(AG115*0.44)))/Z115)),"",(1-((SUM(K115,O115,S115,W115)/((AG115*12)-(AG115*0.44)))/Z115))))</f>
        <v/>
      </c>
      <c r="AC115" s="885"/>
      <c r="AD115" s="885" t="str">
        <f t="shared" si="65"/>
        <v/>
      </c>
      <c r="AE115" s="885" t="str">
        <f t="shared" ref="AE115:AE116" si="70">IF(P115="了機","",IF(J115="","",IF(ISERROR((SUM(J115,N115,R115,V115)-SUM(K115,O115,S115,W115))/24),"",((SUM(J115,N115,R115,V115)-SUM(K115,O115,S115,W115))/24))))</f>
        <v/>
      </c>
      <c r="AF115" s="886" t="str">
        <f t="shared" si="66"/>
        <v>S</v>
      </c>
      <c r="AG115" s="886">
        <v>12</v>
      </c>
      <c r="AH115" s="916" t="s">
        <v>3116</v>
      </c>
      <c r="AI115" s="926" t="s">
        <v>3063</v>
      </c>
      <c r="AJ115" s="926" t="s">
        <v>3059</v>
      </c>
      <c r="AK115" s="926" t="s">
        <v>943</v>
      </c>
      <c r="AL115" s="860"/>
      <c r="AM115" s="991"/>
      <c r="AN115" s="991"/>
      <c r="AO115" s="991"/>
      <c r="AP115" s="991"/>
      <c r="AQ115" s="991"/>
      <c r="AR115" s="862"/>
      <c r="AS115" s="849" t="str">
        <f t="shared" si="61"/>
        <v>單</v>
      </c>
      <c r="AT115" s="849" t="str">
        <f t="shared" si="62"/>
        <v>12sec</v>
      </c>
      <c r="AU115" s="849" t="str">
        <f t="shared" si="63"/>
        <v/>
      </c>
      <c r="AV115" s="849" t="str">
        <f t="shared" si="67"/>
        <v/>
      </c>
    </row>
    <row r="116" spans="1:48">
      <c r="A116" s="845">
        <f t="shared" si="64"/>
        <v>46145</v>
      </c>
      <c r="B116" s="846" t="s">
        <v>1698</v>
      </c>
      <c r="C116" s="846" t="s">
        <v>1697</v>
      </c>
      <c r="D116" s="1254"/>
      <c r="E116" s="848" t="str">
        <f>IF(ISNA(VLOOKUP(C116,條件!$A$1:$G$1021,5,0)),"",(VLOOKUP(C116,條件!$A$1:$G$1021,5,0)))</f>
        <v/>
      </c>
      <c r="F116" s="849" t="str">
        <f>IF(ISNA(VLOOKUP(C116,條件!$A$1:$G$1021,6,0)),"",(VLOOKUP(C116,條件!$A$1:$G$1021,6,0)))</f>
        <v/>
      </c>
      <c r="G116" s="1257" t="str">
        <f>IF(ISNA(VLOOKUP(C116,條件!$A$1:$G$1021,7,0)),"",(VLOOKUP(C116,條件!$A$1:$G$1021,7,0)))</f>
        <v/>
      </c>
      <c r="H116" s="849" t="str">
        <f>IF(ISNA(VLOOKUP(C116,條件!$A$1:$K$1021,11,0)),"",(VLOOKUP(C116,條件!$A$1:$K$1021,11,0)))</f>
        <v/>
      </c>
      <c r="I116" s="850" t="str">
        <f>IF(ISNA(VLOOKUP(C116,條件!$A$1:$L$1021,12,0)),"",(VLOOKUP(C116,條件!$A$1:$L$1021,12,0)))</f>
        <v/>
      </c>
      <c r="J116" s="851"/>
      <c r="K116" s="851"/>
      <c r="L116" s="852" t="s">
        <v>462</v>
      </c>
      <c r="M116" s="852"/>
      <c r="N116" s="853"/>
      <c r="O116" s="851"/>
      <c r="P116" s="852" t="s">
        <v>1697</v>
      </c>
      <c r="Q116" s="852"/>
      <c r="R116" s="853"/>
      <c r="S116" s="851"/>
      <c r="T116" s="852" t="s">
        <v>1697</v>
      </c>
      <c r="U116" s="852"/>
      <c r="V116" s="853"/>
      <c r="W116" s="851"/>
      <c r="X116" s="852" t="s">
        <v>1697</v>
      </c>
      <c r="Y116" s="854"/>
      <c r="Z116" s="885" t="str">
        <f>IF(ISNA(VLOOKUP(C116,條件!$A$1:$C$1021,3,0)),"",(VLOOKUP(C116,條件!$A$1:$C$1021,3,0)))</f>
        <v/>
      </c>
      <c r="AA116" s="885" t="str">
        <f t="shared" si="68"/>
        <v/>
      </c>
      <c r="AB116" s="905" t="str">
        <f t="shared" si="69"/>
        <v/>
      </c>
      <c r="AC116" s="885"/>
      <c r="AD116" s="885" t="str">
        <f t="shared" si="65"/>
        <v/>
      </c>
      <c r="AE116" s="885" t="str">
        <f t="shared" si="70"/>
        <v/>
      </c>
      <c r="AF116" s="886" t="str">
        <f t="shared" si="66"/>
        <v>S</v>
      </c>
      <c r="AG116" s="886">
        <v>5</v>
      </c>
      <c r="AH116" s="916" t="s">
        <v>3116</v>
      </c>
      <c r="AI116" s="926" t="s">
        <v>3063</v>
      </c>
      <c r="AJ116" s="917" t="s">
        <v>3059</v>
      </c>
      <c r="AK116" s="917" t="s">
        <v>943</v>
      </c>
      <c r="AL116" s="860"/>
      <c r="AM116" s="991"/>
      <c r="AN116" s="991"/>
      <c r="AO116" s="991"/>
      <c r="AP116" s="991"/>
      <c r="AQ116" s="991"/>
      <c r="AR116" s="862"/>
      <c r="AS116" s="849" t="str">
        <f t="shared" si="61"/>
        <v>單</v>
      </c>
      <c r="AT116" s="849" t="str">
        <f t="shared" si="62"/>
        <v>5sec</v>
      </c>
      <c r="AU116" s="849" t="str">
        <f t="shared" si="63"/>
        <v/>
      </c>
      <c r="AV116" s="849" t="str">
        <f t="shared" si="67"/>
        <v/>
      </c>
    </row>
    <row r="117" spans="1:48">
      <c r="A117" s="845">
        <f t="shared" si="64"/>
        <v>46145</v>
      </c>
      <c r="B117" s="846" t="s">
        <v>240</v>
      </c>
      <c r="C117" s="887" t="s">
        <v>2800</v>
      </c>
      <c r="D117" s="1254"/>
      <c r="E117" s="848" t="str">
        <f>IF(ISNA(VLOOKUP(C117,條件!$A$1:$G$1021,5,0)),"",(VLOOKUP(C117,條件!$A$1:$G$1021,5,0)))</f>
        <v/>
      </c>
      <c r="F117" s="849" t="str">
        <f>IF(ISNA(VLOOKUP(C117,條件!$A$1:$G$1021,6,0)),"",(VLOOKUP(C117,條件!$A$1:$G$1021,6,0)))</f>
        <v/>
      </c>
      <c r="G117" s="1257" t="str">
        <f>IF(ISNA(VLOOKUP(C117,條件!$A$1:$G$1021,7,0)),"",(VLOOKUP(C117,條件!$A$1:$G$1021,7,0)))</f>
        <v/>
      </c>
      <c r="H117" s="849" t="str">
        <f>IF(ISNA(VLOOKUP(C117,條件!$A$1:$K$1021,11,0)),"",(VLOOKUP(C117,條件!$A$1:$K$1021,11,0)))</f>
        <v/>
      </c>
      <c r="I117" s="850" t="str">
        <f>IF(ISNA(VLOOKUP(C117,條件!$A$1:$L$1021,12,0)),"",(VLOOKUP(C117,條件!$A$1:$L$1021,12,0)))</f>
        <v/>
      </c>
      <c r="J117" s="851"/>
      <c r="K117" s="851"/>
      <c r="L117" s="852" t="s">
        <v>114</v>
      </c>
      <c r="M117" s="852"/>
      <c r="N117" s="853"/>
      <c r="O117" s="851"/>
      <c r="P117" s="852" t="s">
        <v>114</v>
      </c>
      <c r="Q117" s="852"/>
      <c r="R117" s="853"/>
      <c r="S117" s="851"/>
      <c r="T117" s="852" t="s">
        <v>114</v>
      </c>
      <c r="U117" s="852"/>
      <c r="V117" s="853"/>
      <c r="W117" s="851"/>
      <c r="X117" s="852" t="s">
        <v>114</v>
      </c>
      <c r="Y117" s="854"/>
      <c r="Z117" s="855" t="str">
        <f>IF(ISNA(VLOOKUP(C117,條件!$A$1:$C$1021,3,0)),"",(VLOOKUP(C117,條件!$A$1:$C$1021,3,0)))</f>
        <v/>
      </c>
      <c r="AA117" s="855" t="str">
        <f t="shared" ref="AA117:AA155" si="71">IF(OR(L117="改紡", L117="檢修", L117="了機", L117="清車", L117="FINAL", L117="停機"), L117,
   IF(AND(C117&lt;&gt;"", J117&lt;&gt;""),
      IFERROR(SUM(J117, N117, R117, V117)/3 * AG117, ""),
   "")
)</f>
        <v>停機</v>
      </c>
      <c r="AB117" s="904" t="str">
        <f t="shared" ref="AB117:AB155" si="72">IF(K117="","",IF(ISERROR(1-(SUM(K117,O117,S117,W117)/208/Z117)),"",(1-(SUM(K117,O117,S117,W117)/208/Z117))))</f>
        <v/>
      </c>
      <c r="AC117" s="855" t="str">
        <f t="shared" ref="AC117:AC155" si="73">IF(OR(L117="檢修", L117="改紡", L117="了機"), "",
   IF(C117&lt;&gt;"",
      IFERROR(AVERAGE(L117:M117, P117:Q117, T117:U117, X117:Y117)/100, ""),
   "")
)</f>
        <v/>
      </c>
      <c r="AD117" s="855" t="str">
        <f t="shared" si="65"/>
        <v/>
      </c>
      <c r="AE117" s="855" t="str">
        <f t="shared" ref="AE117:AE155" si="74">IF(OR(L117="改紡", L117="檢修", L117="了機"), "",
   IF(AND(C117&lt;&gt;"", J117&lt;&gt;""),
      IFERROR((SUM(J117, N117, R117, V117) - SUM(K117, O117, S117, W117))/24 * AG117, ""),
   "")
)</f>
        <v/>
      </c>
      <c r="AF117" s="856" t="str">
        <f t="shared" si="66"/>
        <v>M</v>
      </c>
      <c r="AG117" s="856">
        <v>1</v>
      </c>
      <c r="AH117" s="916" t="s">
        <v>920</v>
      </c>
      <c r="AI117" s="926" t="s">
        <v>920</v>
      </c>
      <c r="AJ117" s="917" t="s">
        <v>920</v>
      </c>
      <c r="AK117" s="917" t="s">
        <v>920</v>
      </c>
      <c r="AL117" s="860"/>
      <c r="AM117" s="991"/>
      <c r="AN117" s="991"/>
      <c r="AO117" s="991"/>
      <c r="AP117" s="991"/>
      <c r="AQ117" s="991"/>
      <c r="AR117" s="862"/>
      <c r="AS117" s="849" t="str">
        <f t="shared" si="61"/>
        <v>單</v>
      </c>
      <c r="AT117" s="849" t="str">
        <f t="shared" si="62"/>
        <v>全</v>
      </c>
      <c r="AU117" s="849" t="str">
        <f t="shared" si="63"/>
        <v/>
      </c>
      <c r="AV117" s="849" t="str">
        <f t="shared" si="67"/>
        <v/>
      </c>
    </row>
    <row r="118" spans="1:48">
      <c r="A118" s="845">
        <f t="shared" si="64"/>
        <v>46145</v>
      </c>
      <c r="B118" s="846" t="s">
        <v>242</v>
      </c>
      <c r="C118" s="887" t="s">
        <v>2800</v>
      </c>
      <c r="D118" s="1254"/>
      <c r="E118" s="848" t="str">
        <f>IF(ISNA(VLOOKUP(C118,條件!$A$1:$G$1021,5,0)),"",(VLOOKUP(C118,條件!$A$1:$G$1021,5,0)))</f>
        <v/>
      </c>
      <c r="F118" s="849" t="str">
        <f>IF(ISNA(VLOOKUP(C118,條件!$A$1:$G$1021,6,0)),"",(VLOOKUP(C118,條件!$A$1:$G$1021,6,0)))</f>
        <v/>
      </c>
      <c r="G118" s="1257" t="str">
        <f>IF(ISNA(VLOOKUP(C118,條件!$A$1:$G$1021,7,0)),"",(VLOOKUP(C118,條件!$A$1:$G$1021,7,0)))</f>
        <v/>
      </c>
      <c r="H118" s="849" t="str">
        <f>IF(ISNA(VLOOKUP(C118,條件!$A$1:$K$1021,11,0)),"",(VLOOKUP(C118,條件!$A$1:$K$1021,11,0)))</f>
        <v/>
      </c>
      <c r="I118" s="850" t="str">
        <f>IF(ISNA(VLOOKUP(C118,條件!$A$1:$L$1021,12,0)),"",(VLOOKUP(C118,條件!$A$1:$L$1021,12,0)))</f>
        <v/>
      </c>
      <c r="J118" s="851"/>
      <c r="K118" s="851"/>
      <c r="L118" s="852" t="s">
        <v>114</v>
      </c>
      <c r="M118" s="852"/>
      <c r="N118" s="853"/>
      <c r="O118" s="851"/>
      <c r="P118" s="852" t="s">
        <v>114</v>
      </c>
      <c r="Q118" s="852"/>
      <c r="R118" s="853"/>
      <c r="S118" s="851"/>
      <c r="T118" s="852" t="s">
        <v>114</v>
      </c>
      <c r="U118" s="852"/>
      <c r="V118" s="853"/>
      <c r="W118" s="851"/>
      <c r="X118" s="852" t="s">
        <v>114</v>
      </c>
      <c r="Y118" s="854"/>
      <c r="Z118" s="855" t="str">
        <f>IF(ISNA(VLOOKUP(C118,條件!$A$1:$C$1021,3,0)),"",(VLOOKUP(C118,條件!$A$1:$C$1021,3,0)))</f>
        <v/>
      </c>
      <c r="AA118" s="855" t="str">
        <f t="shared" si="71"/>
        <v>停機</v>
      </c>
      <c r="AB118" s="904" t="str">
        <f t="shared" si="72"/>
        <v/>
      </c>
      <c r="AC118" s="855" t="str">
        <f t="shared" si="73"/>
        <v/>
      </c>
      <c r="AD118" s="855" t="str">
        <f t="shared" si="65"/>
        <v/>
      </c>
      <c r="AE118" s="855" t="str">
        <f t="shared" si="74"/>
        <v/>
      </c>
      <c r="AF118" s="856" t="str">
        <f t="shared" si="66"/>
        <v>M</v>
      </c>
      <c r="AG118" s="856">
        <v>1</v>
      </c>
      <c r="AH118" s="916" t="s">
        <v>920</v>
      </c>
      <c r="AI118" s="926" t="s">
        <v>920</v>
      </c>
      <c r="AJ118" s="917" t="s">
        <v>920</v>
      </c>
      <c r="AK118" s="917" t="s">
        <v>920</v>
      </c>
      <c r="AL118" s="860"/>
      <c r="AM118" s="991"/>
      <c r="AN118" s="991"/>
      <c r="AO118" s="991"/>
      <c r="AP118" s="991"/>
      <c r="AQ118" s="991"/>
      <c r="AR118" s="862"/>
      <c r="AS118" s="849" t="str">
        <f t="shared" si="61"/>
        <v>單</v>
      </c>
      <c r="AT118" s="849" t="str">
        <f t="shared" si="62"/>
        <v>全</v>
      </c>
      <c r="AU118" s="849" t="str">
        <f t="shared" si="63"/>
        <v/>
      </c>
      <c r="AV118" s="849" t="str">
        <f t="shared" si="67"/>
        <v/>
      </c>
    </row>
    <row r="119" spans="1:48">
      <c r="A119" s="845">
        <f t="shared" si="64"/>
        <v>46145</v>
      </c>
      <c r="B119" s="846" t="s">
        <v>1699</v>
      </c>
      <c r="C119" s="887" t="s">
        <v>2800</v>
      </c>
      <c r="D119" s="1254"/>
      <c r="E119" s="848" t="str">
        <f>IF(ISNA(VLOOKUP(C119,條件!$A$1:$G$1021,5,0)),"",(VLOOKUP(C119,條件!$A$1:$G$1021,5,0)))</f>
        <v/>
      </c>
      <c r="F119" s="849" t="str">
        <f>IF(ISNA(VLOOKUP(C119,條件!$A$1:$G$1021,6,0)),"",(VLOOKUP(C119,條件!$A$1:$G$1021,6,0)))</f>
        <v/>
      </c>
      <c r="G119" s="1257" t="str">
        <f>IF(ISNA(VLOOKUP(C119,條件!$A$1:$G$1021,7,0)),"",(VLOOKUP(C119,條件!$A$1:$G$1021,7,0)))</f>
        <v/>
      </c>
      <c r="H119" s="849" t="str">
        <f>IF(ISNA(VLOOKUP(C119,條件!$A$1:$K$1021,11,0)),"",(VLOOKUP(C119,條件!$A$1:$K$1021,11,0)))</f>
        <v/>
      </c>
      <c r="I119" s="850" t="str">
        <f>IF(ISNA(VLOOKUP(C119,條件!$A$1:$L$1021,12,0)),"",(VLOOKUP(C119,條件!$A$1:$L$1021,12,0)))</f>
        <v/>
      </c>
      <c r="J119" s="851"/>
      <c r="K119" s="851"/>
      <c r="L119" s="852" t="s">
        <v>114</v>
      </c>
      <c r="M119" s="852"/>
      <c r="N119" s="853"/>
      <c r="O119" s="851"/>
      <c r="P119" s="852" t="s">
        <v>114</v>
      </c>
      <c r="Q119" s="852"/>
      <c r="R119" s="853"/>
      <c r="S119" s="851"/>
      <c r="T119" s="852" t="s">
        <v>114</v>
      </c>
      <c r="U119" s="852"/>
      <c r="V119" s="853"/>
      <c r="W119" s="851"/>
      <c r="X119" s="852" t="s">
        <v>114</v>
      </c>
      <c r="Y119" s="854"/>
      <c r="Z119" s="855" t="str">
        <f>IF(ISNA(VLOOKUP(C119,條件!$A$1:$C$1021,3,0)),"",(VLOOKUP(C119,條件!$A$1:$C$1021,3,0)))</f>
        <v/>
      </c>
      <c r="AA119" s="855" t="str">
        <f t="shared" si="71"/>
        <v>停機</v>
      </c>
      <c r="AB119" s="904" t="str">
        <f t="shared" si="72"/>
        <v/>
      </c>
      <c r="AC119" s="855" t="str">
        <f t="shared" si="73"/>
        <v/>
      </c>
      <c r="AD119" s="855" t="str">
        <f t="shared" si="65"/>
        <v/>
      </c>
      <c r="AE119" s="855" t="str">
        <f t="shared" si="74"/>
        <v/>
      </c>
      <c r="AF119" s="856" t="str">
        <f t="shared" si="66"/>
        <v>M</v>
      </c>
      <c r="AG119" s="856">
        <v>1</v>
      </c>
      <c r="AH119" s="916" t="s">
        <v>920</v>
      </c>
      <c r="AI119" s="926" t="s">
        <v>920</v>
      </c>
      <c r="AJ119" s="917" t="s">
        <v>920</v>
      </c>
      <c r="AK119" s="917" t="s">
        <v>920</v>
      </c>
      <c r="AL119" s="860"/>
      <c r="AM119" s="991"/>
      <c r="AN119" s="991"/>
      <c r="AO119" s="991"/>
      <c r="AP119" s="991"/>
      <c r="AQ119" s="991"/>
      <c r="AR119" s="862"/>
      <c r="AS119" s="849" t="str">
        <f t="shared" si="61"/>
        <v>單</v>
      </c>
      <c r="AT119" s="849" t="str">
        <f t="shared" si="62"/>
        <v>全</v>
      </c>
      <c r="AU119" s="849" t="str">
        <f t="shared" si="63"/>
        <v/>
      </c>
      <c r="AV119" s="849" t="str">
        <f t="shared" si="67"/>
        <v/>
      </c>
    </row>
    <row r="120" spans="1:48">
      <c r="A120" s="845">
        <f t="shared" si="64"/>
        <v>46145</v>
      </c>
      <c r="B120" s="846" t="s">
        <v>1537</v>
      </c>
      <c r="C120" s="887" t="s">
        <v>2800</v>
      </c>
      <c r="D120" s="1254"/>
      <c r="E120" s="848" t="str">
        <f>IF(ISNA(VLOOKUP(C120,條件!$A$1:$G$1021,5,0)),"",(VLOOKUP(C120,條件!$A$1:$G$1021,5,0)))</f>
        <v/>
      </c>
      <c r="F120" s="849" t="str">
        <f>IF(ISNA(VLOOKUP(C120,條件!$A$1:$G$1021,6,0)),"",(VLOOKUP(C120,條件!$A$1:$G$1021,6,0)))</f>
        <v/>
      </c>
      <c r="G120" s="1257" t="str">
        <f>IF(ISNA(VLOOKUP(C120,條件!$A$1:$G$1021,7,0)),"",(VLOOKUP(C120,條件!$A$1:$G$1021,7,0)))</f>
        <v/>
      </c>
      <c r="H120" s="849" t="str">
        <f>IF(ISNA(VLOOKUP(C120,條件!$A$1:$K$1021,11,0)),"",(VLOOKUP(C120,條件!$A$1:$K$1021,11,0)))</f>
        <v/>
      </c>
      <c r="I120" s="850" t="str">
        <f>IF(ISNA(VLOOKUP(C120,條件!$A$1:$L$1021,12,0)),"",(VLOOKUP(C120,條件!$A$1:$L$1021,12,0)))</f>
        <v/>
      </c>
      <c r="J120" s="851"/>
      <c r="K120" s="851"/>
      <c r="L120" s="852" t="s">
        <v>114</v>
      </c>
      <c r="M120" s="852"/>
      <c r="N120" s="853"/>
      <c r="O120" s="851"/>
      <c r="P120" s="852" t="s">
        <v>114</v>
      </c>
      <c r="Q120" s="852"/>
      <c r="R120" s="853"/>
      <c r="S120" s="851"/>
      <c r="T120" s="852" t="s">
        <v>114</v>
      </c>
      <c r="U120" s="852"/>
      <c r="V120" s="853"/>
      <c r="W120" s="851"/>
      <c r="X120" s="852" t="s">
        <v>114</v>
      </c>
      <c r="Y120" s="854"/>
      <c r="Z120" s="855" t="str">
        <f>IF(ISNA(VLOOKUP(C120,條件!$A$1:$C$1021,3,0)),"",(VLOOKUP(C120,條件!$A$1:$C$1021,3,0)))</f>
        <v/>
      </c>
      <c r="AA120" s="855" t="str">
        <f t="shared" si="71"/>
        <v>停機</v>
      </c>
      <c r="AB120" s="904" t="str">
        <f t="shared" si="72"/>
        <v/>
      </c>
      <c r="AC120" s="855" t="str">
        <f t="shared" si="73"/>
        <v/>
      </c>
      <c r="AD120" s="855" t="str">
        <f t="shared" si="65"/>
        <v/>
      </c>
      <c r="AE120" s="855" t="str">
        <f t="shared" si="74"/>
        <v/>
      </c>
      <c r="AF120" s="856" t="str">
        <f t="shared" si="66"/>
        <v>M</v>
      </c>
      <c r="AG120" s="856">
        <v>1</v>
      </c>
      <c r="AH120" s="916" t="s">
        <v>1783</v>
      </c>
      <c r="AI120" s="926" t="s">
        <v>920</v>
      </c>
      <c r="AJ120" s="917" t="s">
        <v>920</v>
      </c>
      <c r="AK120" s="917" t="s">
        <v>920</v>
      </c>
      <c r="AL120" s="860"/>
      <c r="AM120" s="991"/>
      <c r="AN120" s="991"/>
      <c r="AO120" s="991"/>
      <c r="AP120" s="991"/>
      <c r="AQ120" s="991"/>
      <c r="AR120" s="862"/>
      <c r="AS120" s="849" t="str">
        <f t="shared" si="61"/>
        <v>單</v>
      </c>
      <c r="AT120" s="849" t="str">
        <f t="shared" si="62"/>
        <v>全</v>
      </c>
      <c r="AU120" s="849" t="str">
        <f t="shared" si="63"/>
        <v/>
      </c>
      <c r="AV120" s="849" t="str">
        <f t="shared" si="67"/>
        <v/>
      </c>
    </row>
    <row r="121" spans="1:48">
      <c r="A121" s="845">
        <f t="shared" si="64"/>
        <v>46145</v>
      </c>
      <c r="B121" s="846" t="s">
        <v>1700</v>
      </c>
      <c r="C121" s="887" t="s">
        <v>2800</v>
      </c>
      <c r="D121" s="1254"/>
      <c r="E121" s="848" t="str">
        <f>IF(ISNA(VLOOKUP(C121,條件!$A$1:$G$1021,5,0)),"",(VLOOKUP(C121,條件!$A$1:$G$1021,5,0)))</f>
        <v/>
      </c>
      <c r="F121" s="849" t="str">
        <f>IF(ISNA(VLOOKUP(C121,條件!$A$1:$G$1021,6,0)),"",(VLOOKUP(C121,條件!$A$1:$G$1021,6,0)))</f>
        <v/>
      </c>
      <c r="G121" s="1257" t="str">
        <f>IF(ISNA(VLOOKUP(C121,條件!$A$1:$G$1021,7,0)),"",(VLOOKUP(C121,條件!$A$1:$G$1021,7,0)))</f>
        <v/>
      </c>
      <c r="H121" s="849" t="str">
        <f>IF(ISNA(VLOOKUP(C121,條件!$A$1:$K$1021,11,0)),"",(VLOOKUP(C121,條件!$A$1:$K$1021,11,0)))</f>
        <v/>
      </c>
      <c r="I121" s="850" t="str">
        <f>IF(ISNA(VLOOKUP(C121,條件!$A$1:$L$1021,12,0)),"",(VLOOKUP(C121,條件!$A$1:$L$1021,12,0)))</f>
        <v/>
      </c>
      <c r="J121" s="851"/>
      <c r="K121" s="851"/>
      <c r="L121" s="852" t="s">
        <v>114</v>
      </c>
      <c r="M121" s="852"/>
      <c r="N121" s="853"/>
      <c r="O121" s="851"/>
      <c r="P121" s="852" t="s">
        <v>114</v>
      </c>
      <c r="Q121" s="852"/>
      <c r="R121" s="853"/>
      <c r="S121" s="851"/>
      <c r="T121" s="852" t="s">
        <v>114</v>
      </c>
      <c r="U121" s="852"/>
      <c r="V121" s="853"/>
      <c r="W121" s="851"/>
      <c r="X121" s="852" t="s">
        <v>114</v>
      </c>
      <c r="Y121" s="854"/>
      <c r="Z121" s="855" t="str">
        <f>IF(ISNA(VLOOKUP(C121,條件!$A$1:$C$1021,3,0)),"",(VLOOKUP(C121,條件!$A$1:$C$1021,3,0)))</f>
        <v/>
      </c>
      <c r="AA121" s="855" t="str">
        <f t="shared" si="71"/>
        <v>停機</v>
      </c>
      <c r="AB121" s="904" t="str">
        <f t="shared" si="72"/>
        <v/>
      </c>
      <c r="AC121" s="855" t="str">
        <f t="shared" si="73"/>
        <v/>
      </c>
      <c r="AD121" s="855" t="str">
        <f t="shared" si="65"/>
        <v/>
      </c>
      <c r="AE121" s="855" t="str">
        <f t="shared" si="74"/>
        <v/>
      </c>
      <c r="AF121" s="856" t="str">
        <f t="shared" si="66"/>
        <v>M</v>
      </c>
      <c r="AG121" s="856">
        <v>1</v>
      </c>
      <c r="AH121" s="916" t="s">
        <v>920</v>
      </c>
      <c r="AI121" s="926" t="s">
        <v>920</v>
      </c>
      <c r="AJ121" s="917" t="s">
        <v>920</v>
      </c>
      <c r="AK121" s="917" t="s">
        <v>920</v>
      </c>
      <c r="AL121" s="860"/>
      <c r="AM121" s="991"/>
      <c r="AN121" s="991"/>
      <c r="AO121" s="991"/>
      <c r="AP121" s="991"/>
      <c r="AQ121" s="991"/>
      <c r="AR121" s="862"/>
      <c r="AS121" s="849" t="str">
        <f t="shared" si="61"/>
        <v>單</v>
      </c>
      <c r="AT121" s="849" t="str">
        <f t="shared" si="62"/>
        <v>全</v>
      </c>
      <c r="AU121" s="849" t="str">
        <f t="shared" si="63"/>
        <v/>
      </c>
      <c r="AV121" s="849" t="str">
        <f t="shared" si="67"/>
        <v/>
      </c>
    </row>
    <row r="122" spans="1:48">
      <c r="A122" s="845">
        <f t="shared" si="64"/>
        <v>46145</v>
      </c>
      <c r="B122" s="846" t="s">
        <v>1544</v>
      </c>
      <c r="C122" s="887" t="s">
        <v>2800</v>
      </c>
      <c r="D122" s="1254"/>
      <c r="E122" s="848" t="str">
        <f>IF(ISNA(VLOOKUP(C122,條件!$A$1:$G$1021,5,0)),"",(VLOOKUP(C122,條件!$A$1:$G$1021,5,0)))</f>
        <v/>
      </c>
      <c r="F122" s="849" t="str">
        <f>IF(ISNA(VLOOKUP(C122,條件!$A$1:$G$1021,6,0)),"",(VLOOKUP(C122,條件!$A$1:$G$1021,6,0)))</f>
        <v/>
      </c>
      <c r="G122" s="1257" t="str">
        <f>IF(ISNA(VLOOKUP(C122,條件!$A$1:$G$1021,7,0)),"",(VLOOKUP(C122,條件!$A$1:$G$1021,7,0)))</f>
        <v/>
      </c>
      <c r="H122" s="849" t="str">
        <f>IF(ISNA(VLOOKUP(C122,條件!$A$1:$K$1021,11,0)),"",(VLOOKUP(C122,條件!$A$1:$K$1021,11,0)))</f>
        <v/>
      </c>
      <c r="I122" s="850" t="str">
        <f>IF(ISNA(VLOOKUP(C122,條件!$A$1:$L$1021,12,0)),"",(VLOOKUP(C122,條件!$A$1:$L$1021,12,0)))</f>
        <v/>
      </c>
      <c r="J122" s="851"/>
      <c r="K122" s="851"/>
      <c r="L122" s="852" t="s">
        <v>114</v>
      </c>
      <c r="M122" s="852"/>
      <c r="N122" s="853"/>
      <c r="O122" s="851"/>
      <c r="P122" s="852" t="s">
        <v>114</v>
      </c>
      <c r="Q122" s="852"/>
      <c r="R122" s="853"/>
      <c r="S122" s="851"/>
      <c r="T122" s="852" t="s">
        <v>114</v>
      </c>
      <c r="U122" s="852"/>
      <c r="V122" s="853"/>
      <c r="W122" s="851"/>
      <c r="X122" s="852" t="s">
        <v>114</v>
      </c>
      <c r="Y122" s="854"/>
      <c r="Z122" s="855" t="str">
        <f>IF(ISNA(VLOOKUP(C122,條件!$A$1:$C$1021,3,0)),"",(VLOOKUP(C122,條件!$A$1:$C$1021,3,0)))</f>
        <v/>
      </c>
      <c r="AA122" s="855" t="str">
        <f t="shared" si="71"/>
        <v>停機</v>
      </c>
      <c r="AB122" s="904" t="str">
        <f t="shared" si="72"/>
        <v/>
      </c>
      <c r="AC122" s="855" t="str">
        <f t="shared" si="73"/>
        <v/>
      </c>
      <c r="AD122" s="855" t="str">
        <f t="shared" si="65"/>
        <v/>
      </c>
      <c r="AE122" s="855" t="str">
        <f t="shared" si="74"/>
        <v/>
      </c>
      <c r="AF122" s="856" t="str">
        <f t="shared" si="66"/>
        <v>M</v>
      </c>
      <c r="AG122" s="856">
        <v>1</v>
      </c>
      <c r="AH122" s="916" t="s">
        <v>920</v>
      </c>
      <c r="AI122" s="926" t="s">
        <v>920</v>
      </c>
      <c r="AJ122" s="917" t="s">
        <v>920</v>
      </c>
      <c r="AK122" s="917" t="s">
        <v>920</v>
      </c>
      <c r="AL122" s="860"/>
      <c r="AM122" s="991"/>
      <c r="AN122" s="991"/>
      <c r="AO122" s="991"/>
      <c r="AP122" s="991"/>
      <c r="AQ122" s="991"/>
      <c r="AR122" s="862"/>
      <c r="AS122" s="849" t="str">
        <f t="shared" si="61"/>
        <v>單</v>
      </c>
      <c r="AT122" s="849" t="str">
        <f t="shared" si="62"/>
        <v>全</v>
      </c>
      <c r="AU122" s="849" t="str">
        <f t="shared" si="63"/>
        <v/>
      </c>
      <c r="AV122" s="849" t="str">
        <f t="shared" si="67"/>
        <v/>
      </c>
    </row>
    <row r="123" spans="1:48">
      <c r="A123" s="845">
        <f t="shared" si="64"/>
        <v>46145</v>
      </c>
      <c r="B123" s="846" t="s">
        <v>1701</v>
      </c>
      <c r="C123" s="887" t="s">
        <v>2800</v>
      </c>
      <c r="D123" s="1254"/>
      <c r="E123" s="848" t="str">
        <f>IF(ISNA(VLOOKUP(C123,條件!$A$1:$G$1021,5,0)),"",(VLOOKUP(C123,條件!$A$1:$G$1021,5,0)))</f>
        <v/>
      </c>
      <c r="F123" s="849" t="str">
        <f>IF(ISNA(VLOOKUP(C123,條件!$A$1:$G$1021,6,0)),"",(VLOOKUP(C123,條件!$A$1:$G$1021,6,0)))</f>
        <v/>
      </c>
      <c r="G123" s="1257" t="str">
        <f>IF(ISNA(VLOOKUP(C123,條件!$A$1:$G$1021,7,0)),"",(VLOOKUP(C123,條件!$A$1:$G$1021,7,0)))</f>
        <v/>
      </c>
      <c r="H123" s="849" t="str">
        <f>IF(ISNA(VLOOKUP(C123,條件!$A$1:$K$1021,11,0)),"",(VLOOKUP(C123,條件!$A$1:$K$1021,11,0)))</f>
        <v/>
      </c>
      <c r="I123" s="850" t="str">
        <f>IF(ISNA(VLOOKUP(C123,條件!$A$1:$L$1021,12,0)),"",(VLOOKUP(C123,條件!$A$1:$L$1021,12,0)))</f>
        <v/>
      </c>
      <c r="J123" s="851"/>
      <c r="K123" s="851"/>
      <c r="L123" s="852" t="s">
        <v>114</v>
      </c>
      <c r="M123" s="852"/>
      <c r="N123" s="853"/>
      <c r="O123" s="851"/>
      <c r="P123" s="852" t="s">
        <v>114</v>
      </c>
      <c r="Q123" s="852"/>
      <c r="R123" s="853"/>
      <c r="S123" s="851"/>
      <c r="T123" s="852" t="s">
        <v>114</v>
      </c>
      <c r="U123" s="852"/>
      <c r="V123" s="853"/>
      <c r="W123" s="851"/>
      <c r="X123" s="852" t="s">
        <v>114</v>
      </c>
      <c r="Y123" s="854"/>
      <c r="Z123" s="855" t="str">
        <f>IF(ISNA(VLOOKUP(C123,條件!$A$1:$C$1021,3,0)),"",(VLOOKUP(C123,條件!$A$1:$C$1021,3,0)))</f>
        <v/>
      </c>
      <c r="AA123" s="855" t="str">
        <f t="shared" si="71"/>
        <v>停機</v>
      </c>
      <c r="AB123" s="904" t="str">
        <f t="shared" si="72"/>
        <v/>
      </c>
      <c r="AC123" s="855" t="str">
        <f t="shared" si="73"/>
        <v/>
      </c>
      <c r="AD123" s="855" t="str">
        <f t="shared" si="65"/>
        <v/>
      </c>
      <c r="AE123" s="855" t="str">
        <f t="shared" si="74"/>
        <v/>
      </c>
      <c r="AF123" s="856" t="str">
        <f t="shared" si="66"/>
        <v>M</v>
      </c>
      <c r="AG123" s="856">
        <v>1</v>
      </c>
      <c r="AH123" s="916" t="s">
        <v>920</v>
      </c>
      <c r="AI123" s="926" t="s">
        <v>920</v>
      </c>
      <c r="AJ123" s="917" t="s">
        <v>920</v>
      </c>
      <c r="AK123" s="917" t="s">
        <v>920</v>
      </c>
      <c r="AL123" s="860"/>
      <c r="AM123" s="991"/>
      <c r="AN123" s="991"/>
      <c r="AO123" s="991"/>
      <c r="AP123" s="991"/>
      <c r="AQ123" s="991"/>
      <c r="AR123" s="862"/>
      <c r="AS123" s="849" t="str">
        <f t="shared" si="61"/>
        <v>單</v>
      </c>
      <c r="AT123" s="849" t="str">
        <f t="shared" si="62"/>
        <v>全</v>
      </c>
      <c r="AU123" s="849" t="str">
        <f t="shared" si="63"/>
        <v/>
      </c>
      <c r="AV123" s="849" t="str">
        <f t="shared" si="67"/>
        <v/>
      </c>
    </row>
    <row r="124" spans="1:48" ht="17.25" thickBot="1">
      <c r="A124" s="866">
        <f t="shared" si="64"/>
        <v>46145</v>
      </c>
      <c r="B124" s="867" t="s">
        <v>1702</v>
      </c>
      <c r="C124" s="888" t="s">
        <v>2800</v>
      </c>
      <c r="D124" s="1255"/>
      <c r="E124" s="869" t="str">
        <f>IF(ISNA(VLOOKUP(C124,條件!$A$1:$G$1021,5,0)),"",(VLOOKUP(C124,條件!$A$1:$G$1021,5,0)))</f>
        <v/>
      </c>
      <c r="F124" s="870" t="str">
        <f>IF(ISNA(VLOOKUP(C124,條件!$A$1:$G$1021,6,0)),"",(VLOOKUP(C124,條件!$A$1:$G$1021,6,0)))</f>
        <v/>
      </c>
      <c r="G124" s="1258" t="str">
        <f>IF(ISNA(VLOOKUP(C124,條件!$A$1:$G$1021,7,0)),"",(VLOOKUP(C124,條件!$A$1:$G$1021,7,0)))</f>
        <v/>
      </c>
      <c r="H124" s="870" t="str">
        <f>IF(ISNA(VLOOKUP(C124,條件!$A$1:$K$1021,11,0)),"",(VLOOKUP(C124,條件!$A$1:$K$1021,11,0)))</f>
        <v/>
      </c>
      <c r="I124" s="871" t="str">
        <f>IF(ISNA(VLOOKUP(C124,條件!$A$1:$L$1021,12,0)),"",(VLOOKUP(C124,條件!$A$1:$L$1021,12,0)))</f>
        <v/>
      </c>
      <c r="J124" s="872"/>
      <c r="K124" s="872"/>
      <c r="L124" s="873" t="s">
        <v>114</v>
      </c>
      <c r="M124" s="873"/>
      <c r="N124" s="874"/>
      <c r="O124" s="872"/>
      <c r="P124" s="873" t="s">
        <v>114</v>
      </c>
      <c r="Q124" s="873"/>
      <c r="R124" s="874"/>
      <c r="S124" s="872"/>
      <c r="T124" s="873" t="s">
        <v>114</v>
      </c>
      <c r="U124" s="873"/>
      <c r="V124" s="874"/>
      <c r="W124" s="872"/>
      <c r="X124" s="873" t="s">
        <v>114</v>
      </c>
      <c r="Y124" s="875"/>
      <c r="Z124" s="876" t="str">
        <f>IF(ISNA(VLOOKUP(C124,條件!$A$1:$C$1021,3,0)),"",(VLOOKUP(C124,條件!$A$1:$C$1021,3,0)))</f>
        <v/>
      </c>
      <c r="AA124" s="876" t="str">
        <f t="shared" si="71"/>
        <v>停機</v>
      </c>
      <c r="AB124" s="906" t="str">
        <f t="shared" si="72"/>
        <v/>
      </c>
      <c r="AC124" s="876" t="str">
        <f t="shared" si="73"/>
        <v/>
      </c>
      <c r="AD124" s="876" t="str">
        <f t="shared" si="65"/>
        <v/>
      </c>
      <c r="AE124" s="876" t="str">
        <f t="shared" si="74"/>
        <v/>
      </c>
      <c r="AF124" s="877" t="str">
        <f t="shared" si="66"/>
        <v>M</v>
      </c>
      <c r="AG124" s="877">
        <v>1</v>
      </c>
      <c r="AH124" s="918" t="s">
        <v>920</v>
      </c>
      <c r="AI124" s="1028" t="s">
        <v>920</v>
      </c>
      <c r="AJ124" s="919" t="s">
        <v>920</v>
      </c>
      <c r="AK124" s="919" t="s">
        <v>920</v>
      </c>
      <c r="AL124" s="881"/>
      <c r="AM124" s="993"/>
      <c r="AN124" s="993"/>
      <c r="AO124" s="993"/>
      <c r="AP124" s="993"/>
      <c r="AQ124" s="993"/>
      <c r="AR124" s="883"/>
      <c r="AS124" s="870" t="str">
        <f t="shared" si="61"/>
        <v>單</v>
      </c>
      <c r="AT124" s="870" t="str">
        <f t="shared" si="62"/>
        <v>全</v>
      </c>
      <c r="AU124" s="870" t="str">
        <f t="shared" si="63"/>
        <v/>
      </c>
      <c r="AV124" s="870" t="str">
        <f t="shared" si="67"/>
        <v/>
      </c>
    </row>
    <row r="125" spans="1:48">
      <c r="A125" s="827">
        <v>46146</v>
      </c>
      <c r="B125" s="828" t="s">
        <v>1066</v>
      </c>
      <c r="C125" s="828" t="s">
        <v>114</v>
      </c>
      <c r="D125" s="1253"/>
      <c r="E125" s="830" t="str">
        <f>IF(ISNA(VLOOKUP(C125,條件!$A$1:$G$1021,5,0)),"",(VLOOKUP(C125,條件!$A$1:$G$1021,5,0)))</f>
        <v/>
      </c>
      <c r="F125" s="831" t="str">
        <f>IF(ISNA(VLOOKUP(C125,條件!$A$1:$G$1021,6,0)),"",(VLOOKUP(C125,條件!$A$1:$G$1021,6,0)))</f>
        <v/>
      </c>
      <c r="G125" s="1256" t="str">
        <f>IF(ISNA(VLOOKUP(C125,條件!$A$1:$G$1021,7,0)),"",(VLOOKUP(C125,條件!$A$1:$G$1021,7,0)))</f>
        <v/>
      </c>
      <c r="H125" s="831" t="str">
        <f>IF(ISNA(VLOOKUP(C125,條件!$A$1:$K$1021,11,0)),"",(VLOOKUP(C125,條件!$A$1:$K$1021,11,0)))</f>
        <v/>
      </c>
      <c r="I125" s="832" t="str">
        <f>IF(ISNA(VLOOKUP(C125,條件!$A$1:$L$1021,12,0)),"",(VLOOKUP(C125,條件!$A$1:$L$1021,12,0)))</f>
        <v/>
      </c>
      <c r="J125" s="833"/>
      <c r="K125" s="833"/>
      <c r="L125" s="834" t="s">
        <v>114</v>
      </c>
      <c r="M125" s="834"/>
      <c r="N125" s="835"/>
      <c r="O125" s="833"/>
      <c r="P125" s="834" t="s">
        <v>114</v>
      </c>
      <c r="Q125" s="834"/>
      <c r="R125" s="835"/>
      <c r="S125" s="833"/>
      <c r="T125" s="852" t="s">
        <v>461</v>
      </c>
      <c r="U125" s="834"/>
      <c r="V125" s="835"/>
      <c r="W125" s="833"/>
      <c r="X125" s="852" t="s">
        <v>114</v>
      </c>
      <c r="Y125" s="836"/>
      <c r="Z125" s="837" t="str">
        <f>IF(ISNA(VLOOKUP(C125,條件!$A$1:$C$1021,3,0)),"",(VLOOKUP(C125,條件!$A$1:$C$1021,3,0)))</f>
        <v/>
      </c>
      <c r="AA125" s="837" t="str">
        <f t="shared" si="71"/>
        <v>停機</v>
      </c>
      <c r="AB125" s="903" t="str">
        <f t="shared" si="72"/>
        <v/>
      </c>
      <c r="AC125" s="837" t="str">
        <f t="shared" si="73"/>
        <v/>
      </c>
      <c r="AD125" s="837" t="str">
        <f t="shared" si="65"/>
        <v/>
      </c>
      <c r="AE125" s="837" t="str">
        <f t="shared" si="74"/>
        <v/>
      </c>
      <c r="AF125" s="838" t="str">
        <f t="shared" si="66"/>
        <v>A</v>
      </c>
      <c r="AG125" s="838">
        <v>1</v>
      </c>
      <c r="AH125" s="920" t="s">
        <v>3115</v>
      </c>
      <c r="AI125" s="1027" t="s">
        <v>3211</v>
      </c>
      <c r="AJ125" s="930" t="s">
        <v>3058</v>
      </c>
      <c r="AK125" s="930" t="s">
        <v>3058</v>
      </c>
      <c r="AL125" s="842"/>
      <c r="AM125" s="990"/>
      <c r="AN125" s="990"/>
      <c r="AO125" s="990"/>
      <c r="AP125" s="990"/>
      <c r="AQ125" s="990"/>
      <c r="AR125" s="844"/>
      <c r="AS125" s="831" t="str">
        <f>IF(TEXT(RIGHT(F125,2),) = "×2","雙","單")</f>
        <v>單</v>
      </c>
      <c r="AT125" s="831" t="str">
        <f>IF(OR(AF125="J", AF125="T", AF125="M"), IF(AG125=1, "全", "半"),
   IF(AF125="A", IF(AG125=0.5, IF(AS125="雙", "全", ""),
                 IF(AG125=1, IF(AS125="雙", "半", "全"),
                    IF(AG125=2, "半", "")
                   )
                ),
   IF(AF125="S", TEXT(AG125 &amp; "sec", "text"), "")
))</f>
        <v>全</v>
      </c>
      <c r="AU125" s="831" t="str">
        <f>IF(MID(E125,3,1)="/",LEFT(E125,2),LEFT(E125,3))</f>
        <v/>
      </c>
      <c r="AV125" s="831" t="str">
        <f t="shared" si="67"/>
        <v/>
      </c>
    </row>
    <row r="126" spans="1:48">
      <c r="A126" s="845">
        <f>A125</f>
        <v>46146</v>
      </c>
      <c r="B126" s="846" t="s">
        <v>1067</v>
      </c>
      <c r="C126" s="846" t="s">
        <v>2784</v>
      </c>
      <c r="D126" s="1254"/>
      <c r="E126" s="848" t="str">
        <f>IF(ISNA(VLOOKUP(C126,條件!$A$1:$G$1021,5,0)),"",(VLOOKUP(C126,條件!$A$1:$G$1021,5,0)))</f>
        <v>75/36SDR</v>
      </c>
      <c r="F126" s="849" t="str">
        <f>IF(ISNA(VLOOKUP(C126,條件!$A$1:$G$1021,6,0)),"",(VLOOKUP(C126,條件!$A$1:$G$1021,6,0)))</f>
        <v>FP81386R</v>
      </c>
      <c r="G126" s="1257">
        <f>IF(ISNA(VLOOKUP(C126,條件!$A$1:$G$1021,7,0)),"",(VLOOKUP(C126,條件!$A$1:$G$1021,7,0)))</f>
        <v>780</v>
      </c>
      <c r="H126" s="849" t="str">
        <f>IF(ISNA(VLOOKUP(C126,條件!$A$1:$K$1021,11,0)),"",(VLOOKUP(C126,條件!$A$1:$K$1021,11,0)))</f>
        <v>綠底白點</v>
      </c>
      <c r="I126" s="850">
        <f>IF(ISNA(VLOOKUP(C126,條件!$A$1:$L$1021,12,0)),"",(VLOOKUP(C126,條件!$A$1:$L$1021,12,0)))</f>
        <v>5</v>
      </c>
      <c r="J126" s="851">
        <v>10</v>
      </c>
      <c r="K126" s="851">
        <v>0</v>
      </c>
      <c r="L126" s="852">
        <v>9224</v>
      </c>
      <c r="M126" s="852">
        <v>8605</v>
      </c>
      <c r="N126" s="853">
        <v>9</v>
      </c>
      <c r="O126" s="851">
        <v>1</v>
      </c>
      <c r="P126" s="852">
        <v>9017</v>
      </c>
      <c r="Q126" s="852">
        <v>8540</v>
      </c>
      <c r="R126" s="853">
        <v>3</v>
      </c>
      <c r="S126" s="851">
        <v>0</v>
      </c>
      <c r="T126" s="852">
        <v>9101</v>
      </c>
      <c r="U126" s="852">
        <v>8491</v>
      </c>
      <c r="V126" s="853">
        <v>13</v>
      </c>
      <c r="W126" s="851">
        <v>0</v>
      </c>
      <c r="X126" s="852">
        <v>9104</v>
      </c>
      <c r="Y126" s="854">
        <v>8374</v>
      </c>
      <c r="Z126" s="855">
        <f>IF(ISNA(VLOOKUP(C126,條件!$A$1:$C$1021,3,0)),"",(VLOOKUP(C126,條件!$A$1:$C$1021,3,0)))</f>
        <v>1.7777777777777777</v>
      </c>
      <c r="AA126" s="855">
        <f t="shared" si="71"/>
        <v>11.666666666666666</v>
      </c>
      <c r="AB126" s="904">
        <f t="shared" si="72"/>
        <v>0.99729567307692313</v>
      </c>
      <c r="AC126" s="855">
        <f t="shared" si="73"/>
        <v>88.07</v>
      </c>
      <c r="AD126" s="855">
        <f t="shared" si="65"/>
        <v>1.4583333333333333</v>
      </c>
      <c r="AE126" s="855">
        <f t="shared" si="74"/>
        <v>1.4166666666666667</v>
      </c>
      <c r="AF126" s="856" t="str">
        <f t="shared" si="66"/>
        <v>A</v>
      </c>
      <c r="AG126" s="856">
        <v>1</v>
      </c>
      <c r="AH126" s="916" t="s">
        <v>3115</v>
      </c>
      <c r="AI126" s="926" t="s">
        <v>3211</v>
      </c>
      <c r="AJ126" s="930" t="s">
        <v>3058</v>
      </c>
      <c r="AK126" s="930" t="s">
        <v>3058</v>
      </c>
      <c r="AL126" s="927">
        <v>50</v>
      </c>
      <c r="AM126" s="991">
        <v>46132</v>
      </c>
      <c r="AN126" s="991">
        <v>46134</v>
      </c>
      <c r="AO126" s="991">
        <v>46140</v>
      </c>
      <c r="AP126" s="991">
        <v>46141</v>
      </c>
      <c r="AQ126" s="991">
        <v>46143</v>
      </c>
      <c r="AR126" s="862"/>
      <c r="AS126" s="849" t="str">
        <f t="shared" ref="AS126:AS165" si="75">IF(TEXT(RIGHT(F126,2),) = "×2","雙","單")</f>
        <v>單</v>
      </c>
      <c r="AT126" s="849" t="str">
        <f t="shared" ref="AT126:AT165" si="76">IF(OR(AF126="J", AF126="T", AF126="M"), IF(AG126=1, "全", "半"),
   IF(AF126="A", IF(AG126=0.5, IF(AS126="雙", "全", ""),
                 IF(AG126=1, IF(AS126="雙", "半", "全"),
                    IF(AG126=2, "半", "")
                   )
                ),
   IF(AF126="S", TEXT(AG126 &amp; "sec", "text"), "")
))</f>
        <v>全</v>
      </c>
      <c r="AU126" s="849" t="str">
        <f t="shared" ref="AU126:AU165" si="77">IF(MID(E126,3,1)="/",LEFT(E126,2),LEFT(E126,3))</f>
        <v>75</v>
      </c>
      <c r="AV126" s="849">
        <f t="shared" si="67"/>
        <v>1.780564032</v>
      </c>
    </row>
    <row r="127" spans="1:48">
      <c r="A127" s="845">
        <f t="shared" ref="A127:A165" si="78">A126</f>
        <v>46146</v>
      </c>
      <c r="B127" s="846" t="s">
        <v>1062</v>
      </c>
      <c r="C127" s="846" t="s">
        <v>2785</v>
      </c>
      <c r="D127" s="1254" t="s">
        <v>596</v>
      </c>
      <c r="E127" s="848" t="str">
        <f>IF(ISNA(VLOOKUP(C127,條件!$A$1:$G$1021,5,0)),"",(VLOOKUP(C127,條件!$A$1:$G$1021,5,0)))</f>
        <v>75/24/2SDR2</v>
      </c>
      <c r="F127" s="849" t="str">
        <f>IF(ISNA(VLOOKUP(C127,條件!$A$1:$G$1021,6,0)),"",(VLOOKUP(C127,條件!$A$1:$G$1021,6,0)))</f>
        <v>FP81363R×2</v>
      </c>
      <c r="G127" s="1257">
        <f>IF(ISNA(VLOOKUP(C127,條件!$A$1:$G$1021,7,0)),"",(VLOOKUP(C127,條件!$A$1:$G$1021,7,0)))</f>
        <v>700</v>
      </c>
      <c r="H127" s="849" t="str">
        <f>IF(ISNA(VLOOKUP(C127,條件!$A$1:$K$1021,11,0)),"",(VLOOKUP(C127,條件!$A$1:$K$1021,11,0)))</f>
        <v>白綠條紋</v>
      </c>
      <c r="I127" s="850">
        <f>IF(ISNA(VLOOKUP(C127,條件!$A$1:$L$1021,12,0)),"",(VLOOKUP(C127,條件!$A$1:$L$1021,12,0)))</f>
        <v>5</v>
      </c>
      <c r="J127" s="851"/>
      <c r="K127" s="851"/>
      <c r="L127" s="852" t="s">
        <v>3055</v>
      </c>
      <c r="M127" s="852"/>
      <c r="N127" s="853"/>
      <c r="O127" s="851"/>
      <c r="P127" s="852" t="s">
        <v>116</v>
      </c>
      <c r="Q127" s="852"/>
      <c r="R127" s="853"/>
      <c r="S127" s="851"/>
      <c r="T127" s="852" t="s">
        <v>116</v>
      </c>
      <c r="U127" s="852"/>
      <c r="V127" s="853"/>
      <c r="W127" s="851"/>
      <c r="X127" s="852" t="s">
        <v>116</v>
      </c>
      <c r="Y127" s="854"/>
      <c r="Z127" s="855">
        <f>IF(ISNA(VLOOKUP(C127,條件!$A$1:$C$1021,3,0)),"",(VLOOKUP(C127,條件!$A$1:$C$1021,3,0)))</f>
        <v>3.2653061224489797</v>
      </c>
      <c r="AA127" s="855" t="str">
        <f t="shared" si="71"/>
        <v>了機</v>
      </c>
      <c r="AB127" s="904" t="str">
        <f t="shared" si="72"/>
        <v/>
      </c>
      <c r="AC127" s="855" t="str">
        <f t="shared" si="73"/>
        <v/>
      </c>
      <c r="AD127" s="855" t="str">
        <f t="shared" si="65"/>
        <v/>
      </c>
      <c r="AE127" s="855" t="str">
        <f t="shared" si="74"/>
        <v/>
      </c>
      <c r="AF127" s="856" t="str">
        <f t="shared" si="66"/>
        <v>A</v>
      </c>
      <c r="AG127" s="856">
        <v>1</v>
      </c>
      <c r="AH127" s="1041" t="s">
        <v>3114</v>
      </c>
      <c r="AI127" s="917" t="s">
        <v>3114</v>
      </c>
      <c r="AJ127" s="930" t="s">
        <v>2948</v>
      </c>
      <c r="AK127" s="930" t="s">
        <v>2948</v>
      </c>
      <c r="AL127" s="927">
        <v>53</v>
      </c>
      <c r="AM127" s="991">
        <v>46109</v>
      </c>
      <c r="AN127" s="991">
        <v>46110</v>
      </c>
      <c r="AO127" s="991">
        <v>46111</v>
      </c>
      <c r="AP127" s="991"/>
      <c r="AQ127" s="991"/>
      <c r="AR127" s="862"/>
      <c r="AS127" s="849" t="str">
        <f t="shared" si="75"/>
        <v>雙</v>
      </c>
      <c r="AT127" s="849" t="str">
        <f t="shared" si="76"/>
        <v>半</v>
      </c>
      <c r="AU127" s="849" t="str">
        <f t="shared" si="77"/>
        <v>75</v>
      </c>
      <c r="AV127" s="849" t="str">
        <f t="shared" si="67"/>
        <v/>
      </c>
    </row>
    <row r="128" spans="1:48">
      <c r="A128" s="845">
        <f t="shared" si="78"/>
        <v>46146</v>
      </c>
      <c r="B128" s="846" t="s">
        <v>1062</v>
      </c>
      <c r="C128" s="846" t="s">
        <v>2786</v>
      </c>
      <c r="D128" s="1254" t="s">
        <v>596</v>
      </c>
      <c r="E128" s="848" t="str">
        <f>IF(ISNA(VLOOKUP(C128,條件!$A$1:$G$1021,5,0)),"",(VLOOKUP(C128,條件!$A$1:$G$1021,5,0)))</f>
        <v>75/24/2SDr</v>
      </c>
      <c r="F128" s="849" t="str">
        <f>IF(ISNA(VLOOKUP(C128,條件!$A$1:$G$1021,6,0)),"",(VLOOKUP(C128,條件!$A$1:$G$1021,6,0)))</f>
        <v>FP81391R×2</v>
      </c>
      <c r="G128" s="1257">
        <f>IF(ISNA(VLOOKUP(C128,條件!$A$1:$G$1021,7,0)),"",(VLOOKUP(C128,條件!$A$1:$G$1021,7,0)))</f>
        <v>700</v>
      </c>
      <c r="H128" s="849" t="str">
        <f>IF(ISNA(VLOOKUP(C128,條件!$A$1:$K$1021,11,0)),"",(VLOOKUP(C128,條件!$A$1:$K$1021,11,0)))</f>
        <v>紅底白點</v>
      </c>
      <c r="I128" s="850">
        <f>IF(ISNA(VLOOKUP(C128,條件!$A$1:$L$1021,12,0)),"",(VLOOKUP(C128,條件!$A$1:$L$1021,12,0)))</f>
        <v>5</v>
      </c>
      <c r="J128" s="851">
        <v>20</v>
      </c>
      <c r="K128" s="851">
        <v>0</v>
      </c>
      <c r="L128" s="852"/>
      <c r="M128" s="852">
        <v>7913</v>
      </c>
      <c r="N128" s="853">
        <v>14</v>
      </c>
      <c r="O128" s="851">
        <v>0</v>
      </c>
      <c r="P128" s="852"/>
      <c r="Q128" s="852">
        <v>7692</v>
      </c>
      <c r="R128" s="853">
        <v>36</v>
      </c>
      <c r="S128" s="851">
        <v>0</v>
      </c>
      <c r="T128" s="852"/>
      <c r="U128" s="852">
        <v>7431</v>
      </c>
      <c r="V128" s="853">
        <v>28</v>
      </c>
      <c r="W128" s="851">
        <v>0</v>
      </c>
      <c r="X128" s="852"/>
      <c r="Y128" s="854">
        <v>7499</v>
      </c>
      <c r="Z128" s="855">
        <f>IF(ISNA(VLOOKUP(C128,條件!$A$1:$C$1021,3,0)),"",(VLOOKUP(C128,條件!$A$1:$C$1021,3,0)))</f>
        <v>3.2653061224489797</v>
      </c>
      <c r="AA128" s="855">
        <f t="shared" si="71"/>
        <v>32.666666666666664</v>
      </c>
      <c r="AB128" s="904">
        <f t="shared" si="72"/>
        <v>1</v>
      </c>
      <c r="AC128" s="855">
        <f t="shared" si="73"/>
        <v>76.337500000000006</v>
      </c>
      <c r="AD128" s="855">
        <f t="shared" si="65"/>
        <v>4.083333333333333</v>
      </c>
      <c r="AE128" s="855">
        <f t="shared" si="74"/>
        <v>4.083333333333333</v>
      </c>
      <c r="AF128" s="856" t="str">
        <f t="shared" si="66"/>
        <v>A</v>
      </c>
      <c r="AG128" s="856">
        <v>1</v>
      </c>
      <c r="AH128" s="1041" t="s">
        <v>3114</v>
      </c>
      <c r="AI128" s="917" t="s">
        <v>3114</v>
      </c>
      <c r="AJ128" s="917" t="s">
        <v>2948</v>
      </c>
      <c r="AK128" s="917" t="s">
        <v>2948</v>
      </c>
      <c r="AL128" s="860">
        <v>53</v>
      </c>
      <c r="AM128" s="991">
        <v>46115</v>
      </c>
      <c r="AN128" s="991">
        <v>46116</v>
      </c>
      <c r="AO128" s="991">
        <v>46117</v>
      </c>
      <c r="AP128" s="991">
        <v>46118</v>
      </c>
      <c r="AQ128" s="991"/>
      <c r="AR128" s="862"/>
      <c r="AS128" s="849" t="str">
        <f t="shared" si="75"/>
        <v>雙</v>
      </c>
      <c r="AT128" s="849" t="str">
        <f t="shared" si="76"/>
        <v>半</v>
      </c>
      <c r="AU128" s="849" t="str">
        <f t="shared" si="77"/>
        <v>75</v>
      </c>
      <c r="AV128" s="849">
        <f t="shared" si="67"/>
        <v>0.69253380000000009</v>
      </c>
    </row>
    <row r="129" spans="1:48">
      <c r="A129" s="845">
        <f t="shared" si="78"/>
        <v>46146</v>
      </c>
      <c r="B129" s="846" t="s">
        <v>1068</v>
      </c>
      <c r="C129" s="846" t="s">
        <v>461</v>
      </c>
      <c r="D129" s="1254"/>
      <c r="E129" s="848" t="str">
        <f>IF(ISNA(VLOOKUP(C129,條件!$A$1:$G$1021,5,0)),"",(VLOOKUP(C129,條件!$A$1:$G$1021,5,0)))</f>
        <v/>
      </c>
      <c r="F129" s="849" t="str">
        <f>IF(ISNA(VLOOKUP(C129,條件!$A$1:$G$1021,6,0)),"",(VLOOKUP(C129,條件!$A$1:$G$1021,6,0)))</f>
        <v/>
      </c>
      <c r="G129" s="1257" t="str">
        <f>IF(ISNA(VLOOKUP(C129,條件!$A$1:$G$1021,7,0)),"",(VLOOKUP(C129,條件!$A$1:$G$1021,7,0)))</f>
        <v/>
      </c>
      <c r="H129" s="849" t="str">
        <f>IF(ISNA(VLOOKUP(C129,條件!$A$1:$K$1021,11,0)),"",(VLOOKUP(C129,條件!$A$1:$K$1021,11,0)))</f>
        <v/>
      </c>
      <c r="I129" s="850" t="str">
        <f>IF(ISNA(VLOOKUP(C129,條件!$A$1:$L$1021,12,0)),"",(VLOOKUP(C129,條件!$A$1:$L$1021,12,0)))</f>
        <v/>
      </c>
      <c r="J129" s="851"/>
      <c r="K129" s="851"/>
      <c r="L129" s="852" t="s">
        <v>461</v>
      </c>
      <c r="M129" s="852"/>
      <c r="N129" s="853"/>
      <c r="O129" s="851"/>
      <c r="P129" s="852" t="s">
        <v>114</v>
      </c>
      <c r="Q129" s="852"/>
      <c r="R129" s="853"/>
      <c r="S129" s="851"/>
      <c r="T129" s="852" t="s">
        <v>3334</v>
      </c>
      <c r="U129" s="852"/>
      <c r="V129" s="853"/>
      <c r="W129" s="851"/>
      <c r="X129" s="852" t="s">
        <v>114</v>
      </c>
      <c r="Y129" s="854"/>
      <c r="Z129" s="855" t="str">
        <f>IF(ISNA(VLOOKUP(C129,條件!$A$1:$C$1021,3,0)),"",(VLOOKUP(C129,條件!$A$1:$C$1021,3,0)))</f>
        <v/>
      </c>
      <c r="AA129" s="855" t="str">
        <f t="shared" si="71"/>
        <v>停機</v>
      </c>
      <c r="AB129" s="904" t="str">
        <f t="shared" si="72"/>
        <v/>
      </c>
      <c r="AC129" s="855" t="str">
        <f t="shared" si="73"/>
        <v/>
      </c>
      <c r="AD129" s="855" t="str">
        <f t="shared" si="65"/>
        <v/>
      </c>
      <c r="AE129" s="855" t="str">
        <f t="shared" si="74"/>
        <v/>
      </c>
      <c r="AF129" s="856" t="str">
        <f t="shared" si="66"/>
        <v>A</v>
      </c>
      <c r="AG129" s="856">
        <v>1</v>
      </c>
      <c r="AH129" s="1041" t="s">
        <v>3114</v>
      </c>
      <c r="AI129" s="917" t="s">
        <v>3114</v>
      </c>
      <c r="AJ129" s="917" t="s">
        <v>2948</v>
      </c>
      <c r="AK129" s="917" t="s">
        <v>2948</v>
      </c>
      <c r="AL129" s="860"/>
      <c r="AM129" s="991"/>
      <c r="AN129" s="991"/>
      <c r="AO129" s="991"/>
      <c r="AP129" s="991"/>
      <c r="AQ129" s="991"/>
      <c r="AR129" s="862"/>
      <c r="AS129" s="849" t="str">
        <f t="shared" si="75"/>
        <v>單</v>
      </c>
      <c r="AT129" s="849" t="str">
        <f t="shared" si="76"/>
        <v>全</v>
      </c>
      <c r="AU129" s="849" t="str">
        <f t="shared" si="77"/>
        <v/>
      </c>
      <c r="AV129" s="849" t="str">
        <f t="shared" si="67"/>
        <v/>
      </c>
    </row>
    <row r="130" spans="1:48">
      <c r="A130" s="845">
        <f t="shared" si="78"/>
        <v>46146</v>
      </c>
      <c r="B130" s="846" t="s">
        <v>1069</v>
      </c>
      <c r="C130" s="846" t="s">
        <v>2787</v>
      </c>
      <c r="D130" s="1254"/>
      <c r="E130" s="848" t="str">
        <f>IF(ISNA(VLOOKUP(C130,條件!$A$1:$G$1021,5,0)),"",(VLOOKUP(C130,條件!$A$1:$G$1021,5,0)))</f>
        <v>75/36HC</v>
      </c>
      <c r="F130" s="849" t="str">
        <f>IF(ISNA(VLOOKUP(C130,條件!$A$1:$G$1021,6,0)),"",(VLOOKUP(C130,條件!$A$1:$G$1021,6,0)))</f>
        <v>FP81857R</v>
      </c>
      <c r="G130" s="1257">
        <f>IF(ISNA(VLOOKUP(C130,條件!$A$1:$G$1021,7,0)),"",(VLOOKUP(C130,條件!$A$1:$G$1021,7,0)))</f>
        <v>600</v>
      </c>
      <c r="H130" s="849" t="str">
        <f>IF(ISNA(VLOOKUP(C130,條件!$A$1:$K$1021,11,0)),"",(VLOOKUP(C130,條件!$A$1:$K$1021,11,0)))</f>
        <v>白底綠方塊</v>
      </c>
      <c r="I130" s="850">
        <f>IF(ISNA(VLOOKUP(C130,條件!$A$1:$L$1021,12,0)),"",(VLOOKUP(C130,條件!$A$1:$L$1021,12,0)))</f>
        <v>4</v>
      </c>
      <c r="J130" s="851">
        <v>40</v>
      </c>
      <c r="K130" s="851">
        <v>0</v>
      </c>
      <c r="L130" s="852">
        <v>8162</v>
      </c>
      <c r="M130" s="852">
        <v>8737</v>
      </c>
      <c r="N130" s="853">
        <v>9</v>
      </c>
      <c r="O130" s="851">
        <v>0</v>
      </c>
      <c r="P130" s="852">
        <v>8259</v>
      </c>
      <c r="Q130" s="852">
        <v>8896</v>
      </c>
      <c r="R130" s="853">
        <v>13</v>
      </c>
      <c r="S130" s="851">
        <v>0</v>
      </c>
      <c r="T130" s="852">
        <v>8230</v>
      </c>
      <c r="U130" s="852">
        <v>8915</v>
      </c>
      <c r="V130" s="853">
        <v>17</v>
      </c>
      <c r="W130" s="851">
        <v>0</v>
      </c>
      <c r="X130" s="852">
        <v>8382</v>
      </c>
      <c r="Y130" s="854">
        <v>8867</v>
      </c>
      <c r="Z130" s="855">
        <f>IF(ISNA(VLOOKUP(C130,條件!$A$1:$C$1021,3,0)),"",(VLOOKUP(C130,條件!$A$1:$C$1021,3,0)))</f>
        <v>1.7496962332928312</v>
      </c>
      <c r="AA130" s="855">
        <f t="shared" si="71"/>
        <v>26.333333333333332</v>
      </c>
      <c r="AB130" s="904">
        <f t="shared" si="72"/>
        <v>1</v>
      </c>
      <c r="AC130" s="855">
        <f t="shared" si="73"/>
        <v>85.56</v>
      </c>
      <c r="AD130" s="855">
        <f t="shared" si="65"/>
        <v>3.2916666666666665</v>
      </c>
      <c r="AE130" s="855">
        <f t="shared" si="74"/>
        <v>3.2916666666666665</v>
      </c>
      <c r="AF130" s="856" t="str">
        <f t="shared" si="66"/>
        <v>A</v>
      </c>
      <c r="AG130" s="856">
        <v>1</v>
      </c>
      <c r="AH130" s="1041" t="s">
        <v>3114</v>
      </c>
      <c r="AI130" s="917" t="s">
        <v>3114</v>
      </c>
      <c r="AJ130" s="926" t="s">
        <v>2948</v>
      </c>
      <c r="AK130" s="926" t="s">
        <v>2948</v>
      </c>
      <c r="AL130" s="860">
        <v>54</v>
      </c>
      <c r="AM130" s="991">
        <v>45948</v>
      </c>
      <c r="AN130" s="991">
        <v>45951</v>
      </c>
      <c r="AO130" s="991">
        <v>45953</v>
      </c>
      <c r="AP130" s="991">
        <v>45954</v>
      </c>
      <c r="AQ130" s="991">
        <v>45955</v>
      </c>
      <c r="AR130" s="862"/>
      <c r="AS130" s="849" t="str">
        <f t="shared" si="75"/>
        <v>單</v>
      </c>
      <c r="AT130" s="849" t="str">
        <f t="shared" si="76"/>
        <v>全</v>
      </c>
      <c r="AU130" s="849" t="str">
        <f t="shared" si="77"/>
        <v>75</v>
      </c>
      <c r="AV130" s="849">
        <f t="shared" si="67"/>
        <v>1.33062912</v>
      </c>
    </row>
    <row r="131" spans="1:48">
      <c r="A131" s="845">
        <f t="shared" si="78"/>
        <v>46146</v>
      </c>
      <c r="B131" s="846" t="s">
        <v>1070</v>
      </c>
      <c r="C131" s="846" t="s">
        <v>2788</v>
      </c>
      <c r="D131" s="1254" t="s">
        <v>596</v>
      </c>
      <c r="E131" s="848" t="str">
        <f>IF(ISNA(VLOOKUP(C131,條件!$A$1:$G$1021,5,0)),"",(VLOOKUP(C131,條件!$A$1:$G$1021,5,0)))</f>
        <v>75/24/2SDr</v>
      </c>
      <c r="F131" s="849" t="str">
        <f>IF(ISNA(VLOOKUP(C131,條件!$A$1:$G$1021,6,0)),"",(VLOOKUP(C131,條件!$A$1:$G$1021,6,0)))</f>
        <v>FP81382R×2</v>
      </c>
      <c r="G131" s="1257">
        <f>IF(ISNA(VLOOKUP(C131,條件!$A$1:$G$1021,7,0)),"",(VLOOKUP(C131,條件!$A$1:$G$1021,7,0)))</f>
        <v>700</v>
      </c>
      <c r="H131" s="849" t="str">
        <f>IF(ISNA(VLOOKUP(C131,條件!$A$1:$K$1021,11,0)),"",(VLOOKUP(C131,條件!$A$1:$K$1021,11,0)))</f>
        <v>藍色</v>
      </c>
      <c r="I131" s="850">
        <f>IF(ISNA(VLOOKUP(C131,條件!$A$1:$L$1021,12,0)),"",(VLOOKUP(C131,條件!$A$1:$L$1021,12,0)))</f>
        <v>5</v>
      </c>
      <c r="J131" s="851">
        <v>14</v>
      </c>
      <c r="K131" s="851">
        <v>0</v>
      </c>
      <c r="L131" s="852">
        <v>8621</v>
      </c>
      <c r="M131" s="852"/>
      <c r="N131" s="853">
        <v>4</v>
      </c>
      <c r="O131" s="851">
        <v>0</v>
      </c>
      <c r="P131" s="852">
        <v>8666</v>
      </c>
      <c r="Q131" s="852"/>
      <c r="R131" s="853">
        <v>0</v>
      </c>
      <c r="S131" s="851">
        <v>0</v>
      </c>
      <c r="T131" s="852">
        <v>8767</v>
      </c>
      <c r="U131" s="852"/>
      <c r="V131" s="853">
        <v>4</v>
      </c>
      <c r="W131" s="851">
        <v>0</v>
      </c>
      <c r="X131" s="852">
        <v>8784</v>
      </c>
      <c r="Y131" s="854"/>
      <c r="Z131" s="855">
        <f>IF(ISNA(VLOOKUP(C131,條件!$A$1:$C$1021,3,0)),"",(VLOOKUP(C131,條件!$A$1:$C$1021,3,0)))</f>
        <v>3.2505643340857788</v>
      </c>
      <c r="AA131" s="855">
        <f t="shared" si="71"/>
        <v>7.333333333333333</v>
      </c>
      <c r="AB131" s="904">
        <f t="shared" si="72"/>
        <v>1</v>
      </c>
      <c r="AC131" s="855">
        <f t="shared" si="73"/>
        <v>87.094999999999999</v>
      </c>
      <c r="AD131" s="855">
        <f t="shared" si="65"/>
        <v>0.91666666666666663</v>
      </c>
      <c r="AE131" s="855">
        <f t="shared" si="74"/>
        <v>0.91666666666666663</v>
      </c>
      <c r="AF131" s="856" t="str">
        <f t="shared" si="66"/>
        <v>A</v>
      </c>
      <c r="AG131" s="856">
        <v>1</v>
      </c>
      <c r="AH131" s="1041" t="s">
        <v>3114</v>
      </c>
      <c r="AI131" s="917" t="s">
        <v>3114</v>
      </c>
      <c r="AJ131" s="929" t="s">
        <v>2948</v>
      </c>
      <c r="AK131" s="929" t="s">
        <v>2948</v>
      </c>
      <c r="AL131" s="860">
        <v>50</v>
      </c>
      <c r="AM131" s="991">
        <v>46108</v>
      </c>
      <c r="AN131" s="991">
        <v>46109</v>
      </c>
      <c r="AO131" s="991"/>
      <c r="AP131" s="991"/>
      <c r="AQ131" s="991"/>
      <c r="AR131" s="862"/>
      <c r="AS131" s="849" t="str">
        <f t="shared" si="75"/>
        <v>雙</v>
      </c>
      <c r="AT131" s="849" t="str">
        <f t="shared" si="76"/>
        <v>半</v>
      </c>
      <c r="AU131" s="849" t="str">
        <f t="shared" si="77"/>
        <v>75</v>
      </c>
      <c r="AV131" s="849">
        <f t="shared" si="67"/>
        <v>0.79012584000000008</v>
      </c>
    </row>
    <row r="132" spans="1:48">
      <c r="A132" s="845">
        <f t="shared" si="78"/>
        <v>46146</v>
      </c>
      <c r="B132" s="846" t="s">
        <v>1070</v>
      </c>
      <c r="C132" s="846" t="s">
        <v>2789</v>
      </c>
      <c r="D132" s="1254" t="s">
        <v>596</v>
      </c>
      <c r="E132" s="848" t="str">
        <f>IF(ISNA(VLOOKUP(C132,條件!$A$1:$G$1021,5,0)),"",(VLOOKUP(C132,條件!$A$1:$G$1021,5,0)))</f>
        <v>75/24/2SDR2</v>
      </c>
      <c r="F132" s="849" t="str">
        <f>IF(ISNA(VLOOKUP(C132,條件!$A$1:$G$1021,6,0)),"",(VLOOKUP(C132,條件!$A$1:$G$1021,6,0)))</f>
        <v>FP81363R×2</v>
      </c>
      <c r="G132" s="1257">
        <f>IF(ISNA(VLOOKUP(C132,條件!$A$1:$G$1021,7,0)),"",(VLOOKUP(C132,條件!$A$1:$G$1021,7,0)))</f>
        <v>700</v>
      </c>
      <c r="H132" s="849" t="str">
        <f>IF(ISNA(VLOOKUP(C132,條件!$A$1:$K$1021,11,0)),"",(VLOOKUP(C132,條件!$A$1:$K$1021,11,0)))</f>
        <v>橘黑三角</v>
      </c>
      <c r="I132" s="850">
        <f>IF(ISNA(VLOOKUP(C132,條件!$A$1:$L$1021,12,0)),"",(VLOOKUP(C132,條件!$A$1:$L$1021,12,0)))</f>
        <v>5</v>
      </c>
      <c r="J132" s="851"/>
      <c r="K132" s="851"/>
      <c r="L132" s="852" t="s">
        <v>3055</v>
      </c>
      <c r="M132" s="852"/>
      <c r="N132" s="853"/>
      <c r="O132" s="851"/>
      <c r="P132" s="852"/>
      <c r="Q132" s="852" t="s">
        <v>3333</v>
      </c>
      <c r="R132" s="853"/>
      <c r="S132" s="851"/>
      <c r="T132" s="852"/>
      <c r="U132" s="852" t="s">
        <v>114</v>
      </c>
      <c r="V132" s="853"/>
      <c r="W132" s="851"/>
      <c r="X132" s="852"/>
      <c r="Y132" s="854" t="s">
        <v>114</v>
      </c>
      <c r="Z132" s="855">
        <f>IF(ISNA(VLOOKUP(C132,條件!$A$1:$C$1021,3,0)),"",(VLOOKUP(C132,條件!$A$1:$C$1021,3,0)))</f>
        <v>3.2505643340857788</v>
      </c>
      <c r="AA132" s="855" t="str">
        <f t="shared" si="71"/>
        <v>了機</v>
      </c>
      <c r="AB132" s="904" t="str">
        <f t="shared" si="72"/>
        <v/>
      </c>
      <c r="AC132" s="855" t="str">
        <f t="shared" si="73"/>
        <v/>
      </c>
      <c r="AD132" s="855" t="str">
        <f t="shared" si="65"/>
        <v/>
      </c>
      <c r="AE132" s="855" t="str">
        <f t="shared" si="74"/>
        <v/>
      </c>
      <c r="AF132" s="856" t="str">
        <f t="shared" si="66"/>
        <v>A</v>
      </c>
      <c r="AG132" s="856">
        <v>1</v>
      </c>
      <c r="AH132" s="1041" t="s">
        <v>3114</v>
      </c>
      <c r="AI132" s="917" t="s">
        <v>3114</v>
      </c>
      <c r="AJ132" s="930" t="s">
        <v>2948</v>
      </c>
      <c r="AK132" s="930" t="s">
        <v>2948</v>
      </c>
      <c r="AL132" s="860">
        <v>53</v>
      </c>
      <c r="AM132" s="991">
        <v>46108</v>
      </c>
      <c r="AN132" s="991">
        <v>46109</v>
      </c>
      <c r="AO132" s="991">
        <v>46110</v>
      </c>
      <c r="AP132" s="991">
        <v>46112</v>
      </c>
      <c r="AQ132" s="991"/>
      <c r="AR132" s="862"/>
      <c r="AS132" s="849" t="str">
        <f t="shared" si="75"/>
        <v>雙</v>
      </c>
      <c r="AT132" s="849" t="str">
        <f t="shared" si="76"/>
        <v>半</v>
      </c>
      <c r="AU132" s="849" t="str">
        <f t="shared" si="77"/>
        <v>75</v>
      </c>
      <c r="AV132" s="849" t="str">
        <f t="shared" si="67"/>
        <v/>
      </c>
    </row>
    <row r="133" spans="1:48">
      <c r="A133" s="845">
        <f t="shared" si="78"/>
        <v>46146</v>
      </c>
      <c r="B133" s="846" t="s">
        <v>1071</v>
      </c>
      <c r="C133" s="846" t="s">
        <v>2773</v>
      </c>
      <c r="D133" s="1254" t="s">
        <v>589</v>
      </c>
      <c r="E133" s="848" t="str">
        <f>IF(ISNA(VLOOKUP(C133,條件!$A$1:$G$1021,5,0)),"",(VLOOKUP(C133,條件!$A$1:$G$1021,5,0)))</f>
        <v>50/72BSD3</v>
      </c>
      <c r="F133" s="849" t="str">
        <f>IF(ISNA(VLOOKUP(C133,條件!$A$1:$G$1021,6,0)),"",(VLOOKUP(C133,條件!$A$1:$G$1021,6,0)))</f>
        <v>FP80141</v>
      </c>
      <c r="G133" s="1257">
        <f>IF(ISNA(VLOOKUP(C133,條件!$A$1:$G$1021,7,0)),"",(VLOOKUP(C133,條件!$A$1:$G$1021,7,0)))</f>
        <v>630</v>
      </c>
      <c r="H133" s="849" t="str">
        <f>IF(ISNA(VLOOKUP(C133,條件!$A$1:$K$1021,11,0)),"",(VLOOKUP(C133,條件!$A$1:$K$1021,11,0)))</f>
        <v>洋綠色</v>
      </c>
      <c r="I133" s="850">
        <f>IF(ISNA(VLOOKUP(C133,條件!$A$1:$L$1021,12,0)),"",(VLOOKUP(C133,條件!$A$1:$L$1021,12,0)))</f>
        <v>2</v>
      </c>
      <c r="J133" s="851">
        <v>16</v>
      </c>
      <c r="K133" s="851">
        <v>2</v>
      </c>
      <c r="L133" s="852">
        <v>9840</v>
      </c>
      <c r="M133" s="852">
        <v>9747</v>
      </c>
      <c r="N133" s="853">
        <v>11</v>
      </c>
      <c r="O133" s="851">
        <v>10</v>
      </c>
      <c r="P133" s="852">
        <v>9731</v>
      </c>
      <c r="Q133" s="852">
        <v>9813</v>
      </c>
      <c r="R133" s="853">
        <v>5</v>
      </c>
      <c r="S133" s="851">
        <v>0</v>
      </c>
      <c r="T133" s="852">
        <v>9752</v>
      </c>
      <c r="U133" s="852">
        <v>9858</v>
      </c>
      <c r="V133" s="853">
        <v>16</v>
      </c>
      <c r="W133" s="851">
        <v>3</v>
      </c>
      <c r="X133" s="852">
        <v>9724</v>
      </c>
      <c r="Y133" s="854">
        <v>9867</v>
      </c>
      <c r="Z133" s="855">
        <f>IF(ISNA(VLOOKUP(C133,條件!$A$1:$C$1021,3,0)),"",(VLOOKUP(C133,條件!$A$1:$C$1021,3,0)))</f>
        <v>2.4615384615384617</v>
      </c>
      <c r="AA133" s="855">
        <f t="shared" si="71"/>
        <v>16</v>
      </c>
      <c r="AB133" s="904">
        <f t="shared" si="72"/>
        <v>0.970703125</v>
      </c>
      <c r="AC133" s="855">
        <f t="shared" si="73"/>
        <v>97.915000000000006</v>
      </c>
      <c r="AD133" s="855">
        <f t="shared" si="65"/>
        <v>2</v>
      </c>
      <c r="AE133" s="855">
        <f t="shared" si="74"/>
        <v>1.375</v>
      </c>
      <c r="AF133" s="856" t="str">
        <f t="shared" si="66"/>
        <v>A</v>
      </c>
      <c r="AG133" s="856">
        <v>1</v>
      </c>
      <c r="AH133" s="1041" t="s">
        <v>3115</v>
      </c>
      <c r="AI133" s="917" t="s">
        <v>3211</v>
      </c>
      <c r="AJ133" s="930" t="s">
        <v>3058</v>
      </c>
      <c r="AK133" s="930" t="s">
        <v>3058</v>
      </c>
      <c r="AL133" s="860">
        <v>57</v>
      </c>
      <c r="AM133" s="992">
        <v>46087</v>
      </c>
      <c r="AN133" s="991">
        <v>46088</v>
      </c>
      <c r="AO133" s="991"/>
      <c r="AP133" s="991"/>
      <c r="AQ133" s="991"/>
      <c r="AR133" s="862"/>
      <c r="AS133" s="849" t="str">
        <f t="shared" si="75"/>
        <v>單</v>
      </c>
      <c r="AT133" s="849" t="str">
        <f t="shared" si="76"/>
        <v>全</v>
      </c>
      <c r="AU133" s="849" t="str">
        <f t="shared" si="77"/>
        <v>50</v>
      </c>
      <c r="AV133" s="849">
        <f t="shared" si="67"/>
        <v>1.065941856</v>
      </c>
    </row>
    <row r="134" spans="1:48">
      <c r="A134" s="845">
        <f t="shared" si="78"/>
        <v>46146</v>
      </c>
      <c r="B134" s="846" t="s">
        <v>1072</v>
      </c>
      <c r="C134" s="846" t="s">
        <v>114</v>
      </c>
      <c r="D134" s="1254"/>
      <c r="E134" s="848" t="str">
        <f>IF(ISNA(VLOOKUP(C134,條件!$A$1:$G$1021,5,0)),"",(VLOOKUP(C134,條件!$A$1:$G$1021,5,0)))</f>
        <v/>
      </c>
      <c r="F134" s="849" t="str">
        <f>IF(ISNA(VLOOKUP(C134,條件!$A$1:$G$1021,6,0)),"",(VLOOKUP(C134,條件!$A$1:$G$1021,6,0)))</f>
        <v/>
      </c>
      <c r="G134" s="1257" t="str">
        <f>IF(ISNA(VLOOKUP(C134,條件!$A$1:$G$1021,7,0)),"",(VLOOKUP(C134,條件!$A$1:$G$1021,7,0)))</f>
        <v/>
      </c>
      <c r="H134" s="849" t="str">
        <f>IF(ISNA(VLOOKUP(C134,條件!$A$1:$K$1021,11,0)),"",(VLOOKUP(C134,條件!$A$1:$K$1021,11,0)))</f>
        <v/>
      </c>
      <c r="I134" s="850" t="str">
        <f>IF(ISNA(VLOOKUP(C134,條件!$A$1:$L$1021,12,0)),"",(VLOOKUP(C134,條件!$A$1:$L$1021,12,0)))</f>
        <v/>
      </c>
      <c r="J134" s="851"/>
      <c r="K134" s="851"/>
      <c r="L134" s="852" t="s">
        <v>3334</v>
      </c>
      <c r="M134" s="852"/>
      <c r="N134" s="853"/>
      <c r="O134" s="851"/>
      <c r="P134" s="852" t="s">
        <v>114</v>
      </c>
      <c r="Q134" s="852"/>
      <c r="R134" s="853"/>
      <c r="S134" s="851"/>
      <c r="T134" s="852" t="s">
        <v>114</v>
      </c>
      <c r="U134" s="852"/>
      <c r="V134" s="853"/>
      <c r="W134" s="851"/>
      <c r="X134" s="852" t="s">
        <v>114</v>
      </c>
      <c r="Y134" s="854"/>
      <c r="Z134" s="855" t="str">
        <f>IF(ISNA(VLOOKUP(C134,條件!$A$1:$C$1021,3,0)),"",(VLOOKUP(C134,條件!$A$1:$C$1021,3,0)))</f>
        <v/>
      </c>
      <c r="AA134" s="855" t="str">
        <f t="shared" si="71"/>
        <v>停機</v>
      </c>
      <c r="AB134" s="904" t="str">
        <f t="shared" si="72"/>
        <v/>
      </c>
      <c r="AC134" s="855" t="str">
        <f t="shared" si="73"/>
        <v/>
      </c>
      <c r="AD134" s="855" t="str">
        <f t="shared" si="65"/>
        <v/>
      </c>
      <c r="AE134" s="855" t="str">
        <f t="shared" si="74"/>
        <v/>
      </c>
      <c r="AF134" s="856" t="str">
        <f t="shared" si="66"/>
        <v>A</v>
      </c>
      <c r="AG134" s="856">
        <v>1</v>
      </c>
      <c r="AH134" s="1041" t="s">
        <v>3115</v>
      </c>
      <c r="AI134" s="917" t="s">
        <v>3211</v>
      </c>
      <c r="AJ134" s="926" t="s">
        <v>3061</v>
      </c>
      <c r="AK134" s="926" t="s">
        <v>3061</v>
      </c>
      <c r="AL134" s="860"/>
      <c r="AM134" s="991"/>
      <c r="AN134" s="991"/>
      <c r="AO134" s="991"/>
      <c r="AP134" s="991"/>
      <c r="AQ134" s="991"/>
      <c r="AR134" s="862"/>
      <c r="AS134" s="849" t="str">
        <f t="shared" si="75"/>
        <v>單</v>
      </c>
      <c r="AT134" s="849" t="str">
        <f t="shared" si="76"/>
        <v>全</v>
      </c>
      <c r="AU134" s="849" t="str">
        <f t="shared" si="77"/>
        <v/>
      </c>
      <c r="AV134" s="849" t="str">
        <f t="shared" si="67"/>
        <v/>
      </c>
    </row>
    <row r="135" spans="1:48">
      <c r="A135" s="845">
        <f t="shared" si="78"/>
        <v>46146</v>
      </c>
      <c r="B135" s="846" t="s">
        <v>1073</v>
      </c>
      <c r="C135" s="846" t="s">
        <v>2790</v>
      </c>
      <c r="D135" s="1254"/>
      <c r="E135" s="848" t="str">
        <f>IF(ISNA(VLOOKUP(C135,條件!$A$1:$G$1021,5,0)),"",(VLOOKUP(C135,條件!$A$1:$G$1021,5,0)))</f>
        <v>150/48HC</v>
      </c>
      <c r="F135" s="849" t="str">
        <f>IF(ISNA(VLOOKUP(C135,條件!$A$1:$G$1021,6,0)),"",(VLOOKUP(C135,條件!$A$1:$G$1021,6,0)))</f>
        <v>FP82781</v>
      </c>
      <c r="G135" s="1257">
        <f>IF(ISNA(VLOOKUP(C135,條件!$A$1:$G$1021,7,0)),"",(VLOOKUP(C135,條件!$A$1:$G$1021,7,0)))</f>
        <v>600</v>
      </c>
      <c r="H135" s="849" t="str">
        <f>IF(ISNA(VLOOKUP(C135,條件!$A$1:$K$1021,11,0)),"",(VLOOKUP(C135,條件!$A$1:$K$1021,11,0)))</f>
        <v>黃底白點</v>
      </c>
      <c r="I135" s="850">
        <f>IF(ISNA(VLOOKUP(C135,條件!$A$1:$L$1021,12,0)),"",(VLOOKUP(C135,條件!$A$1:$L$1021,12,0)))</f>
        <v>5</v>
      </c>
      <c r="J135" s="851">
        <v>17</v>
      </c>
      <c r="K135" s="851">
        <v>1</v>
      </c>
      <c r="L135" s="852">
        <v>8561</v>
      </c>
      <c r="M135" s="852">
        <v>8282</v>
      </c>
      <c r="N135" s="853">
        <v>5</v>
      </c>
      <c r="O135" s="851">
        <v>2</v>
      </c>
      <c r="P135" s="852">
        <v>8790</v>
      </c>
      <c r="Q135" s="852">
        <v>8413</v>
      </c>
      <c r="R135" s="853">
        <v>9</v>
      </c>
      <c r="S135" s="851">
        <v>1</v>
      </c>
      <c r="T135" s="852">
        <v>8832</v>
      </c>
      <c r="U135" s="852">
        <v>8327</v>
      </c>
      <c r="V135" s="853">
        <v>15</v>
      </c>
      <c r="W135" s="851">
        <v>0</v>
      </c>
      <c r="X135" s="852">
        <v>8835</v>
      </c>
      <c r="Y135" s="854">
        <v>8273</v>
      </c>
      <c r="Z135" s="855">
        <f>IF(ISNA(VLOOKUP(C135,條件!$A$1:$C$1021,3,0)),"",(VLOOKUP(C135,條件!$A$1:$C$1021,3,0)))</f>
        <v>2.8685258964143427</v>
      </c>
      <c r="AA135" s="855">
        <f t="shared" si="71"/>
        <v>15.333333333333334</v>
      </c>
      <c r="AB135" s="904">
        <f t="shared" si="72"/>
        <v>0.99329594017094014</v>
      </c>
      <c r="AC135" s="855">
        <f t="shared" si="73"/>
        <v>85.391249999999999</v>
      </c>
      <c r="AD135" s="855">
        <f t="shared" si="65"/>
        <v>1.9166666666666667</v>
      </c>
      <c r="AE135" s="855">
        <f t="shared" si="74"/>
        <v>1.75</v>
      </c>
      <c r="AF135" s="856" t="str">
        <f t="shared" si="66"/>
        <v>A</v>
      </c>
      <c r="AG135" s="856">
        <v>1</v>
      </c>
      <c r="AH135" s="1041" t="s">
        <v>3115</v>
      </c>
      <c r="AI135" s="917" t="s">
        <v>3211</v>
      </c>
      <c r="AJ135" s="929" t="s">
        <v>3058</v>
      </c>
      <c r="AK135" s="929" t="s">
        <v>3058</v>
      </c>
      <c r="AL135" s="860">
        <v>54</v>
      </c>
      <c r="AM135" s="991">
        <v>46140</v>
      </c>
      <c r="AN135" s="991">
        <v>46141</v>
      </c>
      <c r="AO135" s="991">
        <v>46142</v>
      </c>
      <c r="AP135" s="991">
        <v>46143</v>
      </c>
      <c r="AQ135" s="991"/>
      <c r="AR135" s="862"/>
      <c r="AS135" s="849" t="str">
        <f t="shared" si="75"/>
        <v>單</v>
      </c>
      <c r="AT135" s="849" t="str">
        <f t="shared" si="76"/>
        <v>全</v>
      </c>
      <c r="AU135" s="849" t="str">
        <f t="shared" si="77"/>
        <v>150</v>
      </c>
      <c r="AV135" s="849">
        <f t="shared" si="67"/>
        <v>2.6560094400000001</v>
      </c>
    </row>
    <row r="136" spans="1:48">
      <c r="A136" s="845">
        <f t="shared" si="78"/>
        <v>46146</v>
      </c>
      <c r="B136" s="846" t="s">
        <v>1074</v>
      </c>
      <c r="C136" s="846" t="s">
        <v>114</v>
      </c>
      <c r="D136" s="1254"/>
      <c r="E136" s="848" t="str">
        <f>IF(ISNA(VLOOKUP(C136,條件!$A$1:$G$1021,5,0)),"",(VLOOKUP(C136,條件!$A$1:$G$1021,5,0)))</f>
        <v/>
      </c>
      <c r="F136" s="849" t="str">
        <f>IF(ISNA(VLOOKUP(C136,條件!$A$1:$G$1021,6,0)),"",(VLOOKUP(C136,條件!$A$1:$G$1021,6,0)))</f>
        <v/>
      </c>
      <c r="G136" s="1257" t="str">
        <f>IF(ISNA(VLOOKUP(C136,條件!$A$1:$G$1021,7,0)),"",(VLOOKUP(C136,條件!$A$1:$G$1021,7,0)))</f>
        <v/>
      </c>
      <c r="H136" s="849" t="str">
        <f>IF(ISNA(VLOOKUP(C136,條件!$A$1:$K$1021,11,0)),"",(VLOOKUP(C136,條件!$A$1:$K$1021,11,0)))</f>
        <v/>
      </c>
      <c r="I136" s="850" t="str">
        <f>IF(ISNA(VLOOKUP(C136,條件!$A$1:$L$1021,12,0)),"",(VLOOKUP(C136,條件!$A$1:$L$1021,12,0)))</f>
        <v/>
      </c>
      <c r="J136" s="851"/>
      <c r="K136" s="851"/>
      <c r="L136" s="852" t="s">
        <v>114</v>
      </c>
      <c r="M136" s="852"/>
      <c r="N136" s="853"/>
      <c r="O136" s="851"/>
      <c r="P136" s="852" t="s">
        <v>114</v>
      </c>
      <c r="Q136" s="852"/>
      <c r="R136" s="853"/>
      <c r="S136" s="851"/>
      <c r="T136" s="852" t="s">
        <v>114</v>
      </c>
      <c r="U136" s="852"/>
      <c r="V136" s="853"/>
      <c r="W136" s="851"/>
      <c r="X136" s="852" t="s">
        <v>114</v>
      </c>
      <c r="Y136" s="854"/>
      <c r="Z136" s="855" t="str">
        <f>IF(ISNA(VLOOKUP(C136,條件!$A$1:$C$1021,3,0)),"",(VLOOKUP(C136,條件!$A$1:$C$1021,3,0)))</f>
        <v/>
      </c>
      <c r="AA136" s="855" t="str">
        <f t="shared" si="71"/>
        <v>停機</v>
      </c>
      <c r="AB136" s="904" t="str">
        <f t="shared" si="72"/>
        <v/>
      </c>
      <c r="AC136" s="855" t="str">
        <f t="shared" si="73"/>
        <v/>
      </c>
      <c r="AD136" s="855" t="str">
        <f t="shared" si="65"/>
        <v/>
      </c>
      <c r="AE136" s="855" t="str">
        <f t="shared" si="74"/>
        <v/>
      </c>
      <c r="AF136" s="856" t="str">
        <f t="shared" si="66"/>
        <v>A</v>
      </c>
      <c r="AG136" s="856">
        <v>1</v>
      </c>
      <c r="AH136" s="1041" t="s">
        <v>3262</v>
      </c>
      <c r="AI136" s="917" t="s">
        <v>3262</v>
      </c>
      <c r="AJ136" s="930" t="s">
        <v>3059</v>
      </c>
      <c r="AK136" s="930" t="s">
        <v>3059</v>
      </c>
      <c r="AL136" s="860"/>
      <c r="AM136" s="991"/>
      <c r="AN136" s="991"/>
      <c r="AO136" s="991"/>
      <c r="AP136" s="991"/>
      <c r="AQ136" s="991"/>
      <c r="AR136" s="862"/>
      <c r="AS136" s="849" t="str">
        <f t="shared" si="75"/>
        <v>單</v>
      </c>
      <c r="AT136" s="849" t="str">
        <f t="shared" si="76"/>
        <v>全</v>
      </c>
      <c r="AU136" s="849" t="str">
        <f t="shared" si="77"/>
        <v/>
      </c>
      <c r="AV136" s="849" t="str">
        <f t="shared" si="67"/>
        <v/>
      </c>
    </row>
    <row r="137" spans="1:48">
      <c r="A137" s="845">
        <f t="shared" si="78"/>
        <v>46146</v>
      </c>
      <c r="B137" s="846" t="s">
        <v>1075</v>
      </c>
      <c r="C137" s="846" t="s">
        <v>114</v>
      </c>
      <c r="D137" s="1254"/>
      <c r="E137" s="848" t="str">
        <f>IF(ISNA(VLOOKUP(C137,條件!$A$1:$G$1021,5,0)),"",(VLOOKUP(C137,條件!$A$1:$G$1021,5,0)))</f>
        <v/>
      </c>
      <c r="F137" s="849" t="str">
        <f>IF(ISNA(VLOOKUP(C137,條件!$A$1:$G$1021,6,0)),"",(VLOOKUP(C137,條件!$A$1:$G$1021,6,0)))</f>
        <v/>
      </c>
      <c r="G137" s="1257" t="str">
        <f>IF(ISNA(VLOOKUP(C137,條件!$A$1:$G$1021,7,0)),"",(VLOOKUP(C137,條件!$A$1:$G$1021,7,0)))</f>
        <v/>
      </c>
      <c r="H137" s="849" t="str">
        <f>IF(ISNA(VLOOKUP(C137,條件!$A$1:$K$1021,11,0)),"",(VLOOKUP(C137,條件!$A$1:$K$1021,11,0)))</f>
        <v/>
      </c>
      <c r="I137" s="850" t="str">
        <f>IF(ISNA(VLOOKUP(C137,條件!$A$1:$L$1021,12,0)),"",(VLOOKUP(C137,條件!$A$1:$L$1021,12,0)))</f>
        <v/>
      </c>
      <c r="J137" s="851"/>
      <c r="K137" s="851"/>
      <c r="L137" s="852" t="s">
        <v>114</v>
      </c>
      <c r="M137" s="852"/>
      <c r="N137" s="853"/>
      <c r="O137" s="851"/>
      <c r="P137" s="852" t="s">
        <v>114</v>
      </c>
      <c r="Q137" s="852"/>
      <c r="R137" s="853"/>
      <c r="S137" s="851"/>
      <c r="T137" s="852" t="s">
        <v>114</v>
      </c>
      <c r="U137" s="852"/>
      <c r="V137" s="853"/>
      <c r="W137" s="851"/>
      <c r="X137" s="852" t="s">
        <v>114</v>
      </c>
      <c r="Y137" s="854"/>
      <c r="Z137" s="855" t="str">
        <f>IF(ISNA(VLOOKUP(C137,條件!$A$1:$C$1021,3,0)),"",(VLOOKUP(C137,條件!$A$1:$C$1021,3,0)))</f>
        <v/>
      </c>
      <c r="AA137" s="855" t="str">
        <f t="shared" si="71"/>
        <v>停機</v>
      </c>
      <c r="AB137" s="904" t="str">
        <f t="shared" si="72"/>
        <v/>
      </c>
      <c r="AC137" s="855" t="str">
        <f t="shared" si="73"/>
        <v/>
      </c>
      <c r="AD137" s="855" t="str">
        <f t="shared" si="65"/>
        <v/>
      </c>
      <c r="AE137" s="855" t="str">
        <f t="shared" si="74"/>
        <v/>
      </c>
      <c r="AF137" s="856" t="str">
        <f t="shared" si="66"/>
        <v>A</v>
      </c>
      <c r="AG137" s="856">
        <v>1</v>
      </c>
      <c r="AH137" s="1041" t="s">
        <v>3262</v>
      </c>
      <c r="AI137" s="917" t="s">
        <v>3262</v>
      </c>
      <c r="AJ137" s="930" t="s">
        <v>3059</v>
      </c>
      <c r="AK137" s="930" t="s">
        <v>3059</v>
      </c>
      <c r="AL137" s="860"/>
      <c r="AM137" s="992"/>
      <c r="AN137" s="991"/>
      <c r="AO137" s="991"/>
      <c r="AP137" s="991"/>
      <c r="AQ137" s="991"/>
      <c r="AR137" s="862"/>
      <c r="AS137" s="849" t="str">
        <f t="shared" si="75"/>
        <v>單</v>
      </c>
      <c r="AT137" s="849" t="str">
        <f t="shared" si="76"/>
        <v>全</v>
      </c>
      <c r="AU137" s="849" t="str">
        <f t="shared" si="77"/>
        <v/>
      </c>
      <c r="AV137" s="849" t="str">
        <f t="shared" si="67"/>
        <v/>
      </c>
    </row>
    <row r="138" spans="1:48">
      <c r="A138" s="845">
        <f t="shared" si="78"/>
        <v>46146</v>
      </c>
      <c r="B138" s="846" t="s">
        <v>1076</v>
      </c>
      <c r="C138" s="846" t="s">
        <v>2791</v>
      </c>
      <c r="D138" s="1254" t="s">
        <v>596</v>
      </c>
      <c r="E138" s="848" t="str">
        <f>IF(ISNA(VLOOKUP(C138,條件!$A$1:$G$1021,5,0)),"",(VLOOKUP(C138,條件!$A$1:$G$1021,5,0)))</f>
        <v>75/24/2SDr</v>
      </c>
      <c r="F138" s="849" t="str">
        <f>IF(ISNA(VLOOKUP(C138,條件!$A$1:$G$1021,6,0)),"",(VLOOKUP(C138,條件!$A$1:$G$1021,6,0)))</f>
        <v>FP81382R×2</v>
      </c>
      <c r="G138" s="1257">
        <f>IF(ISNA(VLOOKUP(C138,條件!$A$1:$G$1021,7,0)),"",(VLOOKUP(C138,條件!$A$1:$G$1021,7,0)))</f>
        <v>700</v>
      </c>
      <c r="H138" s="849" t="str">
        <f>IF(ISNA(VLOOKUP(C138,條件!$A$1:$K$1021,11,0)),"",(VLOOKUP(C138,條件!$A$1:$K$1021,11,0)))</f>
        <v>白底紫三角</v>
      </c>
      <c r="I138" s="850">
        <f>IF(ISNA(VLOOKUP(C138,條件!$A$1:$L$1021,12,0)),"",(VLOOKUP(C138,條件!$A$1:$L$1021,12,0)))</f>
        <v>5</v>
      </c>
      <c r="J138" s="851">
        <v>86</v>
      </c>
      <c r="K138" s="851">
        <v>0</v>
      </c>
      <c r="L138" s="852">
        <v>8769</v>
      </c>
      <c r="M138" s="852">
        <v>8674</v>
      </c>
      <c r="N138" s="853">
        <v>22</v>
      </c>
      <c r="O138" s="851">
        <v>0</v>
      </c>
      <c r="P138" s="852">
        <v>8477</v>
      </c>
      <c r="Q138" s="852">
        <v>8371</v>
      </c>
      <c r="R138" s="853">
        <v>60</v>
      </c>
      <c r="S138" s="851">
        <v>0</v>
      </c>
      <c r="T138" s="852">
        <v>8431</v>
      </c>
      <c r="U138" s="852">
        <v>8424</v>
      </c>
      <c r="V138" s="853">
        <v>34</v>
      </c>
      <c r="W138" s="851">
        <v>0</v>
      </c>
      <c r="X138" s="852">
        <v>9093</v>
      </c>
      <c r="Y138" s="854">
        <v>8666</v>
      </c>
      <c r="Z138" s="855">
        <f>IF(ISNA(VLOOKUP(C138,條件!$A$1:$C$1021,3,0)),"",(VLOOKUP(C138,條件!$A$1:$C$1021,3,0)))</f>
        <v>3.2653061224489797</v>
      </c>
      <c r="AA138" s="855">
        <f t="shared" si="71"/>
        <v>33.666666666666664</v>
      </c>
      <c r="AB138" s="904">
        <f t="shared" si="72"/>
        <v>1</v>
      </c>
      <c r="AC138" s="855">
        <f t="shared" si="73"/>
        <v>86.131249999999994</v>
      </c>
      <c r="AD138" s="855">
        <f t="shared" si="65"/>
        <v>4.208333333333333</v>
      </c>
      <c r="AE138" s="855">
        <f t="shared" si="74"/>
        <v>4.208333333333333</v>
      </c>
      <c r="AF138" s="856" t="str">
        <f t="shared" si="66"/>
        <v>A</v>
      </c>
      <c r="AG138" s="856">
        <v>0.5</v>
      </c>
      <c r="AH138" s="1041" t="s">
        <v>3114</v>
      </c>
      <c r="AI138" s="917" t="s">
        <v>3114</v>
      </c>
      <c r="AJ138" s="926" t="s">
        <v>2948</v>
      </c>
      <c r="AK138" s="926" t="s">
        <v>2948</v>
      </c>
      <c r="AL138" s="860">
        <v>50</v>
      </c>
      <c r="AM138" s="991">
        <v>46103</v>
      </c>
      <c r="AN138" s="991">
        <v>46104</v>
      </c>
      <c r="AO138" s="991">
        <v>46106</v>
      </c>
      <c r="AP138" s="991">
        <v>46108</v>
      </c>
      <c r="AQ138" s="991"/>
      <c r="AR138" s="862"/>
      <c r="AS138" s="849" t="str">
        <f t="shared" si="75"/>
        <v>雙</v>
      </c>
      <c r="AT138" s="849" t="str">
        <f t="shared" si="76"/>
        <v>全</v>
      </c>
      <c r="AU138" s="849" t="str">
        <f t="shared" si="77"/>
        <v>75</v>
      </c>
      <c r="AV138" s="849">
        <f t="shared" si="67"/>
        <v>1.5627654</v>
      </c>
    </row>
    <row r="139" spans="1:48">
      <c r="A139" s="845">
        <f t="shared" si="78"/>
        <v>46146</v>
      </c>
      <c r="B139" s="846" t="s">
        <v>1077</v>
      </c>
      <c r="C139" s="846" t="s">
        <v>2776</v>
      </c>
      <c r="D139" s="1254"/>
      <c r="E139" s="848" t="str">
        <f>IF(ISNA(VLOOKUP(C139,條件!$A$1:$G$1021,5,0)),"",(VLOOKUP(C139,條件!$A$1:$G$1021,5,0)))</f>
        <v>150/48SDR</v>
      </c>
      <c r="F139" s="849" t="str">
        <f>IF(ISNA(VLOOKUP(C139,條件!$A$1:$G$1021,6,0)),"",(VLOOKUP(C139,條件!$A$1:$G$1021,6,0)))</f>
        <v>FP82169R</v>
      </c>
      <c r="G139" s="1257">
        <f>IF(ISNA(VLOOKUP(C139,條件!$A$1:$G$1021,7,0)),"",(VLOOKUP(C139,條件!$A$1:$G$1021,7,0)))</f>
        <v>650</v>
      </c>
      <c r="H139" s="849" t="str">
        <f>IF(ISNA(VLOOKUP(C139,條件!$A$1:$K$1021,11,0)),"",(VLOOKUP(C139,條件!$A$1:$K$1021,11,0)))</f>
        <v>綠藍三角</v>
      </c>
      <c r="I139" s="850">
        <f>IF(ISNA(VLOOKUP(C139,條件!$A$1:$L$1021,12,0)),"",(VLOOKUP(C139,條件!$A$1:$L$1021,12,0)))</f>
        <v>5</v>
      </c>
      <c r="J139" s="851">
        <v>15</v>
      </c>
      <c r="K139" s="851">
        <v>0</v>
      </c>
      <c r="L139" s="852">
        <v>9646</v>
      </c>
      <c r="M139" s="852">
        <v>8790</v>
      </c>
      <c r="N139" s="853">
        <v>21</v>
      </c>
      <c r="O139" s="851">
        <v>0</v>
      </c>
      <c r="P139" s="852">
        <v>9060</v>
      </c>
      <c r="Q139" s="852">
        <v>9104</v>
      </c>
      <c r="R139" s="853">
        <v>6</v>
      </c>
      <c r="S139" s="851">
        <v>0</v>
      </c>
      <c r="T139" s="852">
        <v>9251</v>
      </c>
      <c r="U139" s="852">
        <v>9181</v>
      </c>
      <c r="V139" s="853">
        <v>19</v>
      </c>
      <c r="W139" s="851">
        <v>1</v>
      </c>
      <c r="X139" s="852">
        <v>9361</v>
      </c>
      <c r="Y139" s="854">
        <v>9063</v>
      </c>
      <c r="Z139" s="855">
        <f>IF(ISNA(VLOOKUP(C139,條件!$A$1:$C$1021,3,0)),"",(VLOOKUP(C139,條件!$A$1:$C$1021,3,0)))</f>
        <v>3.0573248407643314</v>
      </c>
      <c r="AA139" s="855">
        <f t="shared" si="71"/>
        <v>20.333333333333332</v>
      </c>
      <c r="AB139" s="904">
        <f t="shared" si="72"/>
        <v>0.99842748397435899</v>
      </c>
      <c r="AC139" s="855">
        <f t="shared" si="73"/>
        <v>91.82</v>
      </c>
      <c r="AD139" s="855">
        <f t="shared" si="65"/>
        <v>2.5416666666666665</v>
      </c>
      <c r="AE139" s="855">
        <f t="shared" si="74"/>
        <v>2.5</v>
      </c>
      <c r="AF139" s="856" t="str">
        <f t="shared" si="66"/>
        <v>A</v>
      </c>
      <c r="AG139" s="856">
        <v>1</v>
      </c>
      <c r="AH139" s="1041" t="s">
        <v>3115</v>
      </c>
      <c r="AI139" s="917" t="s">
        <v>3211</v>
      </c>
      <c r="AJ139" s="926" t="s">
        <v>3058</v>
      </c>
      <c r="AK139" s="926" t="s">
        <v>3058</v>
      </c>
      <c r="AL139" s="860">
        <v>48</v>
      </c>
      <c r="AM139" s="991">
        <v>46145</v>
      </c>
      <c r="AN139" s="991"/>
      <c r="AO139" s="991"/>
      <c r="AP139" s="991"/>
      <c r="AQ139" s="991"/>
      <c r="AR139" s="862"/>
      <c r="AS139" s="849" t="str">
        <f t="shared" si="75"/>
        <v>單</v>
      </c>
      <c r="AT139" s="849" t="str">
        <f t="shared" si="76"/>
        <v>全</v>
      </c>
      <c r="AU139" s="849" t="str">
        <f t="shared" si="77"/>
        <v>150</v>
      </c>
      <c r="AV139" s="849">
        <f t="shared" si="67"/>
        <v>3.0939667200000005</v>
      </c>
    </row>
    <row r="140" spans="1:48">
      <c r="A140" s="845">
        <f t="shared" si="78"/>
        <v>46146</v>
      </c>
      <c r="B140" s="846" t="s">
        <v>1078</v>
      </c>
      <c r="C140" s="846" t="s">
        <v>114</v>
      </c>
      <c r="D140" s="1254"/>
      <c r="E140" s="848" t="str">
        <f>IF(ISNA(VLOOKUP(C140,條件!$A$1:$G$1021,5,0)),"",(VLOOKUP(C140,條件!$A$1:$G$1021,5,0)))</f>
        <v/>
      </c>
      <c r="F140" s="849" t="str">
        <f>IF(ISNA(VLOOKUP(C140,條件!$A$1:$G$1021,6,0)),"",(VLOOKUP(C140,條件!$A$1:$G$1021,6,0)))</f>
        <v/>
      </c>
      <c r="G140" s="1257" t="str">
        <f>IF(ISNA(VLOOKUP(C140,條件!$A$1:$G$1021,7,0)),"",(VLOOKUP(C140,條件!$A$1:$G$1021,7,0)))</f>
        <v/>
      </c>
      <c r="H140" s="849" t="str">
        <f>IF(ISNA(VLOOKUP(C140,條件!$A$1:$K$1021,11,0)),"",(VLOOKUP(C140,條件!$A$1:$K$1021,11,0)))</f>
        <v/>
      </c>
      <c r="I140" s="850" t="str">
        <f>IF(ISNA(VLOOKUP(C140,條件!$A$1:$L$1021,12,0)),"",(VLOOKUP(C140,條件!$A$1:$L$1021,12,0)))</f>
        <v/>
      </c>
      <c r="J140" s="851"/>
      <c r="K140" s="851"/>
      <c r="L140" s="852" t="s">
        <v>114</v>
      </c>
      <c r="M140" s="852"/>
      <c r="N140" s="853"/>
      <c r="O140" s="851"/>
      <c r="P140" s="852" t="s">
        <v>114</v>
      </c>
      <c r="Q140" s="852"/>
      <c r="R140" s="853"/>
      <c r="S140" s="851"/>
      <c r="T140" s="852" t="s">
        <v>114</v>
      </c>
      <c r="U140" s="852"/>
      <c r="V140" s="853"/>
      <c r="W140" s="851"/>
      <c r="X140" s="852" t="s">
        <v>114</v>
      </c>
      <c r="Y140" s="854"/>
      <c r="Z140" s="855" t="str">
        <f>IF(ISNA(VLOOKUP(C140,條件!$A$1:$C$1021,3,0)),"",(VLOOKUP(C140,條件!$A$1:$C$1021,3,0)))</f>
        <v/>
      </c>
      <c r="AA140" s="855" t="str">
        <f t="shared" si="71"/>
        <v>停機</v>
      </c>
      <c r="AB140" s="904" t="str">
        <f t="shared" si="72"/>
        <v/>
      </c>
      <c r="AC140" s="855" t="str">
        <f t="shared" si="73"/>
        <v/>
      </c>
      <c r="AD140" s="855" t="str">
        <f t="shared" si="65"/>
        <v/>
      </c>
      <c r="AE140" s="855" t="str">
        <f t="shared" si="74"/>
        <v/>
      </c>
      <c r="AF140" s="856" t="str">
        <f t="shared" si="66"/>
        <v>A</v>
      </c>
      <c r="AG140" s="856">
        <v>1</v>
      </c>
      <c r="AH140" s="1041" t="s">
        <v>3115</v>
      </c>
      <c r="AI140" s="917" t="s">
        <v>3211</v>
      </c>
      <c r="AJ140" s="926" t="s">
        <v>3061</v>
      </c>
      <c r="AK140" s="926" t="s">
        <v>3061</v>
      </c>
      <c r="AL140" s="860"/>
      <c r="AM140" s="991"/>
      <c r="AN140" s="991"/>
      <c r="AO140" s="991"/>
      <c r="AP140" s="991"/>
      <c r="AQ140" s="991"/>
      <c r="AR140" s="862"/>
      <c r="AS140" s="849" t="str">
        <f t="shared" si="75"/>
        <v>單</v>
      </c>
      <c r="AT140" s="849" t="str">
        <f t="shared" si="76"/>
        <v>全</v>
      </c>
      <c r="AU140" s="849" t="str">
        <f t="shared" si="77"/>
        <v/>
      </c>
      <c r="AV140" s="849" t="str">
        <f t="shared" si="67"/>
        <v/>
      </c>
    </row>
    <row r="141" spans="1:48">
      <c r="A141" s="845">
        <f t="shared" si="78"/>
        <v>46146</v>
      </c>
      <c r="B141" s="846" t="s">
        <v>1079</v>
      </c>
      <c r="C141" s="846" t="s">
        <v>2792</v>
      </c>
      <c r="D141" s="1254"/>
      <c r="E141" s="848" t="str">
        <f>IF(ISNA(VLOOKUP(C141,條件!$A$1:$G$1021,5,0)),"",(VLOOKUP(C141,條件!$A$1:$G$1021,5,0)))</f>
        <v>100/36SDr</v>
      </c>
      <c r="F141" s="849" t="str">
        <f>IF(ISNA(VLOOKUP(C141,條件!$A$1:$G$1021,6,0)),"",(VLOOKUP(C141,條件!$A$1:$G$1021,6,0)))</f>
        <v>FP81384R</v>
      </c>
      <c r="G141" s="1257">
        <f>IF(ISNA(VLOOKUP(C141,條件!$A$1:$G$1021,7,0)),"",(VLOOKUP(C141,條件!$A$1:$G$1021,7,0)))</f>
        <v>700</v>
      </c>
      <c r="H141" s="849" t="str">
        <f>IF(ISNA(VLOOKUP(C141,條件!$A$1:$K$1021,11,0)),"",(VLOOKUP(C141,條件!$A$1:$K$1021,11,0)))</f>
        <v>白底紅三角</v>
      </c>
      <c r="I141" s="850">
        <f>IF(ISNA(VLOOKUP(C141,條件!$A$1:$L$1021,12,0)),"",(VLOOKUP(C141,條件!$A$1:$L$1021,12,0)))</f>
        <v>5</v>
      </c>
      <c r="J141" s="851">
        <v>11</v>
      </c>
      <c r="K141" s="851">
        <v>0</v>
      </c>
      <c r="L141" s="852">
        <v>7782</v>
      </c>
      <c r="M141" s="852">
        <v>8173</v>
      </c>
      <c r="N141" s="853">
        <v>2</v>
      </c>
      <c r="O141" s="851">
        <v>0</v>
      </c>
      <c r="P141" s="852">
        <v>7870</v>
      </c>
      <c r="Q141" s="852">
        <v>8270</v>
      </c>
      <c r="R141" s="853">
        <v>4</v>
      </c>
      <c r="S141" s="851">
        <v>0</v>
      </c>
      <c r="T141" s="852">
        <v>7866</v>
      </c>
      <c r="U141" s="852">
        <v>8221</v>
      </c>
      <c r="V141" s="853">
        <v>13</v>
      </c>
      <c r="W141" s="851">
        <v>0</v>
      </c>
      <c r="X141" s="852">
        <v>7833</v>
      </c>
      <c r="Y141" s="854">
        <v>8208</v>
      </c>
      <c r="Z141" s="855">
        <f>IF(ISNA(VLOOKUP(C141,條件!$A$1:$C$1021,3,0)),"",(VLOOKUP(C141,條件!$A$1:$C$1021,3,0)))</f>
        <v>2.2187981510015407</v>
      </c>
      <c r="AA141" s="855">
        <f t="shared" si="71"/>
        <v>10</v>
      </c>
      <c r="AB141" s="904">
        <f t="shared" si="72"/>
        <v>1</v>
      </c>
      <c r="AC141" s="855">
        <f t="shared" si="73"/>
        <v>80.278750000000002</v>
      </c>
      <c r="AD141" s="855">
        <f t="shared" si="65"/>
        <v>1.25</v>
      </c>
      <c r="AE141" s="855">
        <f t="shared" si="74"/>
        <v>1.25</v>
      </c>
      <c r="AF141" s="856" t="str">
        <f t="shared" si="66"/>
        <v>A</v>
      </c>
      <c r="AG141" s="856">
        <v>1</v>
      </c>
      <c r="AH141" s="1041" t="s">
        <v>3262</v>
      </c>
      <c r="AI141" s="917" t="s">
        <v>3262</v>
      </c>
      <c r="AJ141" s="929" t="s">
        <v>3058</v>
      </c>
      <c r="AK141" s="929" t="s">
        <v>3058</v>
      </c>
      <c r="AL141" s="860">
        <v>50</v>
      </c>
      <c r="AM141" s="991">
        <v>46132</v>
      </c>
      <c r="AN141" s="991">
        <v>46133</v>
      </c>
      <c r="AO141" s="991">
        <v>46134</v>
      </c>
      <c r="AP141" s="991">
        <v>46135</v>
      </c>
      <c r="AQ141" s="991">
        <v>46137</v>
      </c>
      <c r="AR141" s="862"/>
      <c r="AS141" s="849" t="str">
        <f t="shared" si="75"/>
        <v>單</v>
      </c>
      <c r="AT141" s="849" t="str">
        <f t="shared" si="76"/>
        <v>全</v>
      </c>
      <c r="AU141" s="849" t="str">
        <f t="shared" si="77"/>
        <v>100</v>
      </c>
      <c r="AV141" s="849">
        <f t="shared" si="67"/>
        <v>1.9421035200000001</v>
      </c>
    </row>
    <row r="142" spans="1:48">
      <c r="A142" s="845">
        <f t="shared" si="78"/>
        <v>46146</v>
      </c>
      <c r="B142" s="846" t="s">
        <v>1080</v>
      </c>
      <c r="C142" s="846" t="s">
        <v>114</v>
      </c>
      <c r="D142" s="1254"/>
      <c r="E142" s="848" t="str">
        <f>IF(ISNA(VLOOKUP(C142,條件!$A$1:$G$1021,5,0)),"",(VLOOKUP(C142,條件!$A$1:$G$1021,5,0)))</f>
        <v/>
      </c>
      <c r="F142" s="849" t="str">
        <f>IF(ISNA(VLOOKUP(C142,條件!$A$1:$G$1021,6,0)),"",(VLOOKUP(C142,條件!$A$1:$G$1021,6,0)))</f>
        <v/>
      </c>
      <c r="G142" s="1257" t="str">
        <f>IF(ISNA(VLOOKUP(C142,條件!$A$1:$G$1021,7,0)),"",(VLOOKUP(C142,條件!$A$1:$G$1021,7,0)))</f>
        <v/>
      </c>
      <c r="H142" s="849" t="str">
        <f>IF(ISNA(VLOOKUP(C142,條件!$A$1:$K$1021,11,0)),"",(VLOOKUP(C142,條件!$A$1:$K$1021,11,0)))</f>
        <v/>
      </c>
      <c r="I142" s="850" t="str">
        <f>IF(ISNA(VLOOKUP(C142,條件!$A$1:$L$1021,12,0)),"",(VLOOKUP(C142,條件!$A$1:$L$1021,12,0)))</f>
        <v/>
      </c>
      <c r="J142" s="851"/>
      <c r="K142" s="851"/>
      <c r="L142" s="852" t="s">
        <v>114</v>
      </c>
      <c r="M142" s="852"/>
      <c r="N142" s="853"/>
      <c r="O142" s="851"/>
      <c r="P142" s="852" t="s">
        <v>114</v>
      </c>
      <c r="Q142" s="852"/>
      <c r="R142" s="853"/>
      <c r="S142" s="851"/>
      <c r="T142" s="852" t="s">
        <v>114</v>
      </c>
      <c r="U142" s="852"/>
      <c r="V142" s="853"/>
      <c r="W142" s="851"/>
      <c r="X142" s="852" t="s">
        <v>114</v>
      </c>
      <c r="Y142" s="854"/>
      <c r="Z142" s="855" t="str">
        <f>IF(ISNA(VLOOKUP(C142,條件!$A$1:$C$1021,3,0)),"",(VLOOKUP(C142,條件!$A$1:$C$1021,3,0)))</f>
        <v/>
      </c>
      <c r="AA142" s="855" t="str">
        <f t="shared" si="71"/>
        <v>停機</v>
      </c>
      <c r="AB142" s="904" t="str">
        <f t="shared" si="72"/>
        <v/>
      </c>
      <c r="AC142" s="855" t="str">
        <f t="shared" si="73"/>
        <v/>
      </c>
      <c r="AD142" s="855" t="str">
        <f t="shared" si="65"/>
        <v/>
      </c>
      <c r="AE142" s="855" t="str">
        <f t="shared" si="74"/>
        <v/>
      </c>
      <c r="AF142" s="856" t="str">
        <f t="shared" si="66"/>
        <v>A</v>
      </c>
      <c r="AG142" s="856">
        <v>1</v>
      </c>
      <c r="AH142" s="1041" t="s">
        <v>3262</v>
      </c>
      <c r="AI142" s="917" t="s">
        <v>3262</v>
      </c>
      <c r="AJ142" s="928" t="s">
        <v>3059</v>
      </c>
      <c r="AK142" s="928" t="s">
        <v>3059</v>
      </c>
      <c r="AL142" s="933"/>
      <c r="AM142" s="991"/>
      <c r="AN142" s="991"/>
      <c r="AO142" s="991"/>
      <c r="AP142" s="991"/>
      <c r="AQ142" s="991"/>
      <c r="AR142" s="862"/>
      <c r="AS142" s="849" t="str">
        <f t="shared" si="75"/>
        <v>單</v>
      </c>
      <c r="AT142" s="849" t="str">
        <f t="shared" si="76"/>
        <v>全</v>
      </c>
      <c r="AU142" s="849" t="str">
        <f t="shared" si="77"/>
        <v/>
      </c>
      <c r="AV142" s="849" t="str">
        <f t="shared" si="67"/>
        <v/>
      </c>
    </row>
    <row r="143" spans="1:48">
      <c r="A143" s="845">
        <f t="shared" si="78"/>
        <v>46146</v>
      </c>
      <c r="B143" s="846" t="s">
        <v>1081</v>
      </c>
      <c r="C143" s="846" t="s">
        <v>114</v>
      </c>
      <c r="D143" s="1254"/>
      <c r="E143" s="848" t="str">
        <f>IF(ISNA(VLOOKUP(C143,條件!$A$1:$G$1021,5,0)),"",(VLOOKUP(C143,條件!$A$1:$G$1021,5,0)))</f>
        <v/>
      </c>
      <c r="F143" s="849" t="str">
        <f>IF(ISNA(VLOOKUP(C143,條件!$A$1:$G$1021,6,0)),"",(VLOOKUP(C143,條件!$A$1:$G$1021,6,0)))</f>
        <v/>
      </c>
      <c r="G143" s="1257" t="str">
        <f>IF(ISNA(VLOOKUP(C143,條件!$A$1:$G$1021,7,0)),"",(VLOOKUP(C143,條件!$A$1:$G$1021,7,0)))</f>
        <v/>
      </c>
      <c r="H143" s="849" t="str">
        <f>IF(ISNA(VLOOKUP(C143,條件!$A$1:$K$1021,11,0)),"",(VLOOKUP(C143,條件!$A$1:$K$1021,11,0)))</f>
        <v/>
      </c>
      <c r="I143" s="850" t="str">
        <f>IF(ISNA(VLOOKUP(C143,條件!$A$1:$L$1021,12,0)),"",(VLOOKUP(C143,條件!$A$1:$L$1021,12,0)))</f>
        <v/>
      </c>
      <c r="J143" s="851"/>
      <c r="K143" s="851"/>
      <c r="L143" s="852" t="s">
        <v>114</v>
      </c>
      <c r="M143" s="852"/>
      <c r="N143" s="853"/>
      <c r="O143" s="851"/>
      <c r="P143" s="852" t="s">
        <v>114</v>
      </c>
      <c r="Q143" s="852"/>
      <c r="R143" s="853"/>
      <c r="S143" s="851"/>
      <c r="T143" s="852" t="s">
        <v>114</v>
      </c>
      <c r="U143" s="852"/>
      <c r="V143" s="853"/>
      <c r="W143" s="851"/>
      <c r="X143" s="852" t="s">
        <v>114</v>
      </c>
      <c r="Y143" s="854"/>
      <c r="Z143" s="855" t="str">
        <f>IF(ISNA(VLOOKUP(C143,條件!$A$1:$C$1021,3,0)),"",(VLOOKUP(C143,條件!$A$1:$C$1021,3,0)))</f>
        <v/>
      </c>
      <c r="AA143" s="855" t="str">
        <f t="shared" si="71"/>
        <v>停機</v>
      </c>
      <c r="AB143" s="904" t="str">
        <f t="shared" si="72"/>
        <v/>
      </c>
      <c r="AC143" s="855" t="str">
        <f t="shared" si="73"/>
        <v/>
      </c>
      <c r="AD143" s="855" t="str">
        <f t="shared" si="65"/>
        <v/>
      </c>
      <c r="AE143" s="855" t="str">
        <f t="shared" si="74"/>
        <v/>
      </c>
      <c r="AF143" s="856" t="str">
        <f t="shared" si="66"/>
        <v>A</v>
      </c>
      <c r="AG143" s="856">
        <v>1</v>
      </c>
      <c r="AH143" s="1041" t="s">
        <v>3262</v>
      </c>
      <c r="AI143" s="917" t="s">
        <v>3262</v>
      </c>
      <c r="AJ143" s="917" t="s">
        <v>3059</v>
      </c>
      <c r="AK143" s="917" t="s">
        <v>3059</v>
      </c>
      <c r="AL143" s="932"/>
      <c r="AM143" s="991"/>
      <c r="AN143" s="991"/>
      <c r="AO143" s="991"/>
      <c r="AP143" s="991"/>
      <c r="AQ143" s="991"/>
      <c r="AR143" s="862"/>
      <c r="AS143" s="849" t="str">
        <f t="shared" si="75"/>
        <v>單</v>
      </c>
      <c r="AT143" s="849" t="str">
        <f t="shared" si="76"/>
        <v>全</v>
      </c>
      <c r="AU143" s="849" t="str">
        <f t="shared" si="77"/>
        <v/>
      </c>
      <c r="AV143" s="849" t="str">
        <f t="shared" si="67"/>
        <v/>
      </c>
    </row>
    <row r="144" spans="1:48">
      <c r="A144" s="845">
        <f t="shared" si="78"/>
        <v>46146</v>
      </c>
      <c r="B144" s="846" t="s">
        <v>1063</v>
      </c>
      <c r="C144" s="846" t="s">
        <v>2779</v>
      </c>
      <c r="D144" s="1254"/>
      <c r="E144" s="848" t="str">
        <f>IF(ISNA(VLOOKUP(C144,條件!$A$1:$G$1021,5,0)),"",(VLOOKUP(C144,條件!$A$1:$G$1021,5,0)))</f>
        <v>150/48/2GY5</v>
      </c>
      <c r="F144" s="849" t="str">
        <f>IF(ISNA(VLOOKUP(C144,條件!$A$1:$G$1021,6,0)),"",(VLOOKUP(C144,條件!$A$1:$G$1021,6,0)))</f>
        <v>FP02422×2</v>
      </c>
      <c r="G144" s="1257">
        <f>IF(ISNA(VLOOKUP(C144,條件!$A$1:$G$1021,7,0)),"",(VLOOKUP(C144,條件!$A$1:$G$1021,7,0)))</f>
        <v>600</v>
      </c>
      <c r="H144" s="849" t="str">
        <f>IF(ISNA(VLOOKUP(C144,條件!$A$1:$K$1021,11,0)),"",(VLOOKUP(C144,條件!$A$1:$K$1021,11,0)))</f>
        <v>白底紅星</v>
      </c>
      <c r="I144" s="850">
        <f>IF(ISNA(VLOOKUP(C144,條件!$A$1:$L$1021,12,0)),"",(VLOOKUP(C144,條件!$A$1:$L$1021,12,0)))</f>
        <v>4</v>
      </c>
      <c r="J144" s="851">
        <v>88</v>
      </c>
      <c r="K144" s="851">
        <v>0</v>
      </c>
      <c r="L144" s="852">
        <v>7375</v>
      </c>
      <c r="M144" s="852">
        <v>8417</v>
      </c>
      <c r="N144" s="853">
        <v>22</v>
      </c>
      <c r="O144" s="851">
        <v>0</v>
      </c>
      <c r="P144" s="852">
        <v>7514</v>
      </c>
      <c r="Q144" s="852">
        <v>7910</v>
      </c>
      <c r="R144" s="853">
        <v>20</v>
      </c>
      <c r="S144" s="851">
        <v>0</v>
      </c>
      <c r="T144" s="852">
        <v>7553</v>
      </c>
      <c r="U144" s="852">
        <v>8008</v>
      </c>
      <c r="V144" s="853">
        <v>40</v>
      </c>
      <c r="W144" s="851">
        <v>0</v>
      </c>
      <c r="X144" s="852">
        <v>7519</v>
      </c>
      <c r="Y144" s="854">
        <v>8527</v>
      </c>
      <c r="Z144" s="855">
        <f>IF(ISNA(VLOOKUP(C144,條件!$A$1:$C$1021,3,0)),"",(VLOOKUP(C144,條件!$A$1:$C$1021,3,0)))</f>
        <v>6.9230769230769234</v>
      </c>
      <c r="AA144" s="855">
        <f t="shared" si="71"/>
        <v>28.333333333333332</v>
      </c>
      <c r="AB144" s="904">
        <f t="shared" si="72"/>
        <v>1</v>
      </c>
      <c r="AC144" s="855">
        <f t="shared" si="73"/>
        <v>78.528750000000002</v>
      </c>
      <c r="AD144" s="855">
        <f t="shared" si="65"/>
        <v>3.5416666666666665</v>
      </c>
      <c r="AE144" s="855">
        <f t="shared" si="74"/>
        <v>3.5416666666666665</v>
      </c>
      <c r="AF144" s="856" t="str">
        <f t="shared" si="66"/>
        <v>A</v>
      </c>
      <c r="AG144" s="856">
        <v>0.5</v>
      </c>
      <c r="AH144" s="1041" t="s">
        <v>3114</v>
      </c>
      <c r="AI144" s="917" t="s">
        <v>3114</v>
      </c>
      <c r="AJ144" s="917" t="s">
        <v>2948</v>
      </c>
      <c r="AK144" s="917" t="s">
        <v>2948</v>
      </c>
      <c r="AL144" s="860">
        <v>52</v>
      </c>
      <c r="AM144" s="991">
        <v>46145</v>
      </c>
      <c r="AN144" s="991"/>
      <c r="AO144" s="991"/>
      <c r="AP144" s="991"/>
      <c r="AQ144" s="991"/>
      <c r="AR144" s="862"/>
      <c r="AS144" s="849" t="str">
        <f t="shared" si="75"/>
        <v>雙</v>
      </c>
      <c r="AT144" s="849" t="str">
        <f t="shared" si="76"/>
        <v>全</v>
      </c>
      <c r="AU144" s="849" t="str">
        <f t="shared" si="77"/>
        <v>150</v>
      </c>
      <c r="AV144" s="849">
        <f t="shared" si="67"/>
        <v>2.4425582399999999</v>
      </c>
    </row>
    <row r="145" spans="1:48">
      <c r="A145" s="845">
        <f t="shared" si="78"/>
        <v>46146</v>
      </c>
      <c r="B145" s="846" t="s">
        <v>1082</v>
      </c>
      <c r="C145" s="846" t="s">
        <v>114</v>
      </c>
      <c r="D145" s="1254"/>
      <c r="E145" s="848" t="str">
        <f>IF(ISNA(VLOOKUP(C145,條件!$A$1:$G$1021,5,0)),"",(VLOOKUP(C145,條件!$A$1:$G$1021,5,0)))</f>
        <v/>
      </c>
      <c r="F145" s="849" t="str">
        <f>IF(ISNA(VLOOKUP(C145,條件!$A$1:$G$1021,6,0)),"",(VLOOKUP(C145,條件!$A$1:$G$1021,6,0)))</f>
        <v/>
      </c>
      <c r="G145" s="1257" t="str">
        <f>IF(ISNA(VLOOKUP(C145,條件!$A$1:$G$1021,7,0)),"",(VLOOKUP(C145,條件!$A$1:$G$1021,7,0)))</f>
        <v/>
      </c>
      <c r="H145" s="849" t="str">
        <f>IF(ISNA(VLOOKUP(C145,條件!$A$1:$K$1021,11,0)),"",(VLOOKUP(C145,條件!$A$1:$K$1021,11,0)))</f>
        <v/>
      </c>
      <c r="I145" s="850" t="str">
        <f>IF(ISNA(VLOOKUP(C145,條件!$A$1:$L$1021,12,0)),"",(VLOOKUP(C145,條件!$A$1:$L$1021,12,0)))</f>
        <v/>
      </c>
      <c r="J145" s="851"/>
      <c r="K145" s="851"/>
      <c r="L145" s="852" t="s">
        <v>114</v>
      </c>
      <c r="M145" s="852"/>
      <c r="N145" s="853"/>
      <c r="O145" s="851"/>
      <c r="P145" s="852" t="s">
        <v>114</v>
      </c>
      <c r="Q145" s="852"/>
      <c r="R145" s="853"/>
      <c r="S145" s="851"/>
      <c r="T145" s="852" t="s">
        <v>114</v>
      </c>
      <c r="U145" s="852"/>
      <c r="V145" s="853"/>
      <c r="W145" s="851"/>
      <c r="X145" s="852" t="s">
        <v>114</v>
      </c>
      <c r="Y145" s="854"/>
      <c r="Z145" s="855" t="str">
        <f>IF(ISNA(VLOOKUP(C145,條件!$A$1:$C$1021,3,0)),"",(VLOOKUP(C145,條件!$A$1:$C$1021,3,0)))</f>
        <v/>
      </c>
      <c r="AA145" s="855" t="str">
        <f t="shared" si="71"/>
        <v>停機</v>
      </c>
      <c r="AB145" s="904" t="str">
        <f t="shared" si="72"/>
        <v/>
      </c>
      <c r="AC145" s="855" t="str">
        <f t="shared" si="73"/>
        <v/>
      </c>
      <c r="AD145" s="855" t="str">
        <f t="shared" si="65"/>
        <v/>
      </c>
      <c r="AE145" s="855" t="str">
        <f t="shared" si="74"/>
        <v/>
      </c>
      <c r="AF145" s="856" t="str">
        <f t="shared" si="66"/>
        <v>J</v>
      </c>
      <c r="AG145" s="856">
        <v>1</v>
      </c>
      <c r="AH145" s="1041" t="s">
        <v>17</v>
      </c>
      <c r="AI145" s="917" t="s">
        <v>17</v>
      </c>
      <c r="AJ145" s="917" t="s">
        <v>3061</v>
      </c>
      <c r="AK145" s="917" t="s">
        <v>3061</v>
      </c>
      <c r="AL145" s="860"/>
      <c r="AM145" s="991"/>
      <c r="AN145" s="991"/>
      <c r="AO145" s="991"/>
      <c r="AP145" s="991"/>
      <c r="AQ145" s="991"/>
      <c r="AR145" s="862"/>
      <c r="AS145" s="849" t="str">
        <f t="shared" si="75"/>
        <v>單</v>
      </c>
      <c r="AT145" s="849" t="str">
        <f t="shared" si="76"/>
        <v>全</v>
      </c>
      <c r="AU145" s="849" t="str">
        <f t="shared" si="77"/>
        <v/>
      </c>
      <c r="AV145" s="849" t="str">
        <f t="shared" si="67"/>
        <v/>
      </c>
    </row>
    <row r="146" spans="1:48">
      <c r="A146" s="845">
        <f t="shared" si="78"/>
        <v>46146</v>
      </c>
      <c r="B146" s="846" t="s">
        <v>1064</v>
      </c>
      <c r="C146" s="846" t="s">
        <v>2793</v>
      </c>
      <c r="D146" s="1254" t="s">
        <v>596</v>
      </c>
      <c r="E146" s="848" t="str">
        <f>IF(ISNA(VLOOKUP(C146,條件!$A$1:$G$1021,5,0)),"",(VLOOKUP(C146,條件!$A$1:$G$1021,5,0)))</f>
        <v>150/48/2SDr</v>
      </c>
      <c r="F146" s="849" t="str">
        <f>IF(ISNA(VLOOKUP(C146,條件!$A$1:$G$1021,6,0)),"",(VLOOKUP(C146,條件!$A$1:$G$1021,6,0)))</f>
        <v>FP82168R×2</v>
      </c>
      <c r="G146" s="1257">
        <f>IF(ISNA(VLOOKUP(C146,條件!$A$1:$G$1021,7,0)),"",(VLOOKUP(C146,條件!$A$1:$G$1021,7,0)))</f>
        <v>600</v>
      </c>
      <c r="H146" s="849" t="str">
        <f>IF(ISNA(VLOOKUP(C146,條件!$A$1:$K$1021,11,0)),"",(VLOOKUP(C146,條件!$A$1:$K$1021,11,0)))</f>
        <v>白紅愛心</v>
      </c>
      <c r="I146" s="850">
        <f>IF(ISNA(VLOOKUP(C146,條件!$A$1:$L$1021,12,0)),"",(VLOOKUP(C146,條件!$A$1:$L$1021,12,0)))</f>
        <v>5.5</v>
      </c>
      <c r="J146" s="851">
        <v>14</v>
      </c>
      <c r="K146" s="851">
        <v>4</v>
      </c>
      <c r="L146" s="852">
        <v>6810</v>
      </c>
      <c r="M146" s="852"/>
      <c r="N146" s="853">
        <v>8</v>
      </c>
      <c r="O146" s="851">
        <v>1</v>
      </c>
      <c r="P146" s="852">
        <v>6870</v>
      </c>
      <c r="Q146" s="852"/>
      <c r="R146" s="853">
        <v>25</v>
      </c>
      <c r="S146" s="851">
        <v>0</v>
      </c>
      <c r="T146" s="852">
        <v>6510</v>
      </c>
      <c r="U146" s="852"/>
      <c r="V146" s="853">
        <v>34</v>
      </c>
      <c r="W146" s="851">
        <v>0</v>
      </c>
      <c r="X146" s="852">
        <v>6820</v>
      </c>
      <c r="Y146" s="854"/>
      <c r="Z146" s="855">
        <f>IF(ISNA(VLOOKUP(C146,條件!$A$1:$C$1021,3,0)),"",(VLOOKUP(C146,條件!$A$1:$C$1021,3,0)))</f>
        <v>5.0883392226148407</v>
      </c>
      <c r="AA146" s="855">
        <f t="shared" si="71"/>
        <v>27</v>
      </c>
      <c r="AB146" s="904">
        <f t="shared" si="72"/>
        <v>0.9952757745726496</v>
      </c>
      <c r="AC146" s="855">
        <f t="shared" si="73"/>
        <v>67.525000000000006</v>
      </c>
      <c r="AD146" s="855">
        <f t="shared" ref="AD146:AD185" si="79">IF(ISERROR(AA146/8),"",(AA146/8))</f>
        <v>3.375</v>
      </c>
      <c r="AE146" s="855">
        <f t="shared" si="74"/>
        <v>3.1666666666666665</v>
      </c>
      <c r="AF146" s="856" t="str">
        <f t="shared" ref="AF146:AF185" si="80">LEFT(B146,1)</f>
        <v>J</v>
      </c>
      <c r="AG146" s="856">
        <v>1</v>
      </c>
      <c r="AH146" s="1041" t="s">
        <v>17</v>
      </c>
      <c r="AI146" s="917" t="s">
        <v>17</v>
      </c>
      <c r="AJ146" s="926" t="s">
        <v>3061</v>
      </c>
      <c r="AK146" s="926" t="s">
        <v>3061</v>
      </c>
      <c r="AL146" s="860">
        <v>55</v>
      </c>
      <c r="AM146" s="991">
        <v>46140</v>
      </c>
      <c r="AN146" s="991">
        <v>46141</v>
      </c>
      <c r="AO146" s="991">
        <v>46142</v>
      </c>
      <c r="AP146" s="991"/>
      <c r="AQ146" s="991"/>
      <c r="AR146" s="862"/>
      <c r="AS146" s="849" t="str">
        <f t="shared" si="75"/>
        <v>雙</v>
      </c>
      <c r="AT146" s="849" t="str">
        <f t="shared" si="76"/>
        <v>全</v>
      </c>
      <c r="AU146" s="849" t="str">
        <f t="shared" si="77"/>
        <v>150</v>
      </c>
      <c r="AV146" s="849">
        <f t="shared" ref="AV146:AV185" si="81">IF(ISERROR((IF(AF146="S",AG146*AU146*G146*AC146/18*0.03456/100/1000,
AU146*G146*AC146*
(IF(OR(AND(AS146="單",AT146="全",OR(AF146="A",AF146="M")),AND(AS146="單",AT146="全",OR(AF146="T",AF146="J"))),1,0)+
IF(OR(AND(AS146="雙",AT146="全",OR(AF146="A",AF146="M")),AND(AS146="雙",AT146="半",OR(AF146="T",AF146="J"))),1,0)+
IF(AND(AS146="雙",AT146="全",OR(AF146="T",AF146="J")),2,0)+
IF(AND(AS146="單",AT146="半",OR(AF146="A",AF146="M")),0.5,0)+
IF(OR(AND(AS146="雙",AT146="半",OR(AF146="A",AF146="M")),AND(AS146="單",AT146="半",OR(AF146="T",AF146="J"))),0.5,0)
)*0.03456/100/1000
))),"",((IF(AF146="S",AG146*AU146*G146*AC146/18*0.03456/100/1000,
AU146*G146*AC146*
(IF(OR(AND(AS146="單",AT146="全",OR(AF146="A",AF146="M")),AND(AS146="單",AT146="全",OR(AF146="T",AF146="J"))),1,0)+
IF(OR(AND(AS146="雙",AT146="全",OR(AF146="A",AF146="M")),AND(AS146="雙",AT146="半",OR(AF146="T",AF146="J"))),1,0)+
IF(AND(AS146="雙",AT146="全",OR(AF146="T",AF146="J")),2,0)+
IF(AND(AS146="單",AT146="半",OR(AF146="A",AF146="M")),0.5,0)+
IF(OR(AND(AS146="雙",AT146="半",OR(AF146="A",AF146="M")),AND(AS146="單",AT146="半",OR(AF146="T",AF146="J"))),0.5,0)
)*0.03456/100/1000
))))</f>
        <v>4.2005952000000004</v>
      </c>
    </row>
    <row r="147" spans="1:48">
      <c r="A147" s="845">
        <f t="shared" si="78"/>
        <v>46146</v>
      </c>
      <c r="B147" s="846" t="s">
        <v>1083</v>
      </c>
      <c r="C147" s="846" t="s">
        <v>114</v>
      </c>
      <c r="D147" s="1254"/>
      <c r="E147" s="848" t="str">
        <f>IF(ISNA(VLOOKUP(C147,條件!$A$1:$G$1021,5,0)),"",(VLOOKUP(C147,條件!$A$1:$G$1021,5,0)))</f>
        <v/>
      </c>
      <c r="F147" s="849" t="str">
        <f>IF(ISNA(VLOOKUP(C147,條件!$A$1:$G$1021,6,0)),"",(VLOOKUP(C147,條件!$A$1:$G$1021,6,0)))</f>
        <v/>
      </c>
      <c r="G147" s="1257" t="str">
        <f>IF(ISNA(VLOOKUP(C147,條件!$A$1:$G$1021,7,0)),"",(VLOOKUP(C147,條件!$A$1:$G$1021,7,0)))</f>
        <v/>
      </c>
      <c r="H147" s="849" t="str">
        <f>IF(ISNA(VLOOKUP(C147,條件!$A$1:$K$1021,11,0)),"",(VLOOKUP(C147,條件!$A$1:$K$1021,11,0)))</f>
        <v/>
      </c>
      <c r="I147" s="850" t="str">
        <f>IF(ISNA(VLOOKUP(C147,條件!$A$1:$L$1021,12,0)),"",(VLOOKUP(C147,條件!$A$1:$L$1021,12,0)))</f>
        <v/>
      </c>
      <c r="J147" s="851"/>
      <c r="K147" s="851"/>
      <c r="L147" s="852" t="s">
        <v>114</v>
      </c>
      <c r="M147" s="852"/>
      <c r="N147" s="853"/>
      <c r="O147" s="851"/>
      <c r="P147" s="852" t="s">
        <v>114</v>
      </c>
      <c r="Q147" s="852"/>
      <c r="R147" s="853"/>
      <c r="S147" s="851"/>
      <c r="T147" s="852" t="s">
        <v>3334</v>
      </c>
      <c r="U147" s="852"/>
      <c r="V147" s="853"/>
      <c r="W147" s="851"/>
      <c r="X147" s="852" t="s">
        <v>114</v>
      </c>
      <c r="Y147" s="854"/>
      <c r="Z147" s="855" t="str">
        <f>IF(ISNA(VLOOKUP(C147,條件!$A$1:$C$1021,3,0)),"",(VLOOKUP(C147,條件!$A$1:$C$1021,3,0)))</f>
        <v/>
      </c>
      <c r="AA147" s="855" t="str">
        <f t="shared" si="71"/>
        <v>停機</v>
      </c>
      <c r="AB147" s="904" t="str">
        <f t="shared" si="72"/>
        <v/>
      </c>
      <c r="AC147" s="855" t="str">
        <f t="shared" si="73"/>
        <v/>
      </c>
      <c r="AD147" s="855" t="str">
        <f t="shared" si="79"/>
        <v/>
      </c>
      <c r="AE147" s="855" t="str">
        <f t="shared" si="74"/>
        <v/>
      </c>
      <c r="AF147" s="856" t="str">
        <f t="shared" si="80"/>
        <v>J</v>
      </c>
      <c r="AG147" s="856">
        <v>1</v>
      </c>
      <c r="AH147" s="1041" t="s">
        <v>17</v>
      </c>
      <c r="AI147" s="917" t="s">
        <v>17</v>
      </c>
      <c r="AJ147" s="917" t="s">
        <v>3061</v>
      </c>
      <c r="AK147" s="917" t="s">
        <v>3061</v>
      </c>
      <c r="AL147" s="860"/>
      <c r="AM147" s="991"/>
      <c r="AN147" s="991"/>
      <c r="AO147" s="991"/>
      <c r="AP147" s="991"/>
      <c r="AQ147" s="991"/>
      <c r="AR147" s="862"/>
      <c r="AS147" s="849" t="str">
        <f t="shared" si="75"/>
        <v>單</v>
      </c>
      <c r="AT147" s="849" t="str">
        <f t="shared" si="76"/>
        <v>全</v>
      </c>
      <c r="AU147" s="849" t="str">
        <f t="shared" si="77"/>
        <v/>
      </c>
      <c r="AV147" s="849" t="str">
        <f t="shared" si="81"/>
        <v/>
      </c>
    </row>
    <row r="148" spans="1:48">
      <c r="A148" s="845">
        <f t="shared" si="78"/>
        <v>46146</v>
      </c>
      <c r="B148" s="846" t="s">
        <v>1084</v>
      </c>
      <c r="C148" s="846" t="s">
        <v>2794</v>
      </c>
      <c r="D148" s="1254" t="s">
        <v>596</v>
      </c>
      <c r="E148" s="848" t="str">
        <f>IF(ISNA(VLOOKUP(C148,條件!$A$1:$G$1021,5,0)),"",(VLOOKUP(C148,條件!$A$1:$G$1021,5,0)))</f>
        <v>150/48/2SDr</v>
      </c>
      <c r="F148" s="849" t="str">
        <f>IF(ISNA(VLOOKUP(C148,條件!$A$1:$G$1021,6,0)),"",(VLOOKUP(C148,條件!$A$1:$G$1021,6,0)))</f>
        <v>FP82170R×2</v>
      </c>
      <c r="G148" s="1257">
        <f>IF(ISNA(VLOOKUP(C148,條件!$A$1:$G$1021,7,0)),"",(VLOOKUP(C148,條件!$A$1:$G$1021,7,0)))</f>
        <v>700</v>
      </c>
      <c r="H148" s="849" t="str">
        <f>IF(ISNA(VLOOKUP(C148,條件!$A$1:$K$1021,11,0)),"",(VLOOKUP(C148,條件!$A$1:$K$1021,11,0)))</f>
        <v>紫色</v>
      </c>
      <c r="I148" s="850">
        <f>IF(ISNA(VLOOKUP(C148,條件!$A$1:$L$1021,12,0)),"",(VLOOKUP(C148,條件!$A$1:$L$1021,12,0)))</f>
        <v>5.5</v>
      </c>
      <c r="J148" s="851">
        <v>36</v>
      </c>
      <c r="K148" s="851">
        <v>0</v>
      </c>
      <c r="L148" s="852">
        <v>6850</v>
      </c>
      <c r="M148" s="852">
        <v>8892</v>
      </c>
      <c r="N148" s="853">
        <v>18</v>
      </c>
      <c r="O148" s="851">
        <v>0</v>
      </c>
      <c r="P148" s="852">
        <v>7310</v>
      </c>
      <c r="Q148" s="852">
        <v>8240</v>
      </c>
      <c r="R148" s="853">
        <v>0</v>
      </c>
      <c r="S148" s="851">
        <v>0</v>
      </c>
      <c r="T148" s="852">
        <v>6940</v>
      </c>
      <c r="U148" s="852">
        <v>7960</v>
      </c>
      <c r="V148" s="853"/>
      <c r="W148" s="851"/>
      <c r="X148" s="852" t="s">
        <v>114</v>
      </c>
      <c r="Y148" s="854"/>
      <c r="Z148" s="855">
        <f>IF(ISNA(VLOOKUP(C148,條件!$A$1:$C$1021,3,0)),"",(VLOOKUP(C148,條件!$A$1:$C$1021,3,0)))</f>
        <v>5.9016393442622954</v>
      </c>
      <c r="AA148" s="855">
        <f t="shared" si="71"/>
        <v>18</v>
      </c>
      <c r="AB148" s="904">
        <f t="shared" si="72"/>
        <v>1</v>
      </c>
      <c r="AC148" s="855">
        <f t="shared" si="73"/>
        <v>76.986666666666665</v>
      </c>
      <c r="AD148" s="855">
        <f t="shared" si="79"/>
        <v>2.25</v>
      </c>
      <c r="AE148" s="855">
        <f t="shared" si="74"/>
        <v>2.25</v>
      </c>
      <c r="AF148" s="856" t="str">
        <f t="shared" si="80"/>
        <v>T</v>
      </c>
      <c r="AG148" s="856">
        <v>1</v>
      </c>
      <c r="AH148" s="1041" t="s">
        <v>3117</v>
      </c>
      <c r="AI148" s="917" t="s">
        <v>3117</v>
      </c>
      <c r="AJ148" s="917" t="s">
        <v>3213</v>
      </c>
      <c r="AK148" s="917" t="s">
        <v>3213</v>
      </c>
      <c r="AL148" s="860">
        <v>56</v>
      </c>
      <c r="AM148" s="991">
        <v>46141</v>
      </c>
      <c r="AN148" s="991">
        <v>46142</v>
      </c>
      <c r="AO148" s="991">
        <v>46143</v>
      </c>
      <c r="AP148" s="991">
        <v>46144</v>
      </c>
      <c r="AQ148" s="991"/>
      <c r="AR148" s="862"/>
      <c r="AS148" s="849" t="str">
        <f t="shared" si="75"/>
        <v>雙</v>
      </c>
      <c r="AT148" s="849" t="str">
        <f t="shared" si="76"/>
        <v>全</v>
      </c>
      <c r="AU148" s="849" t="str">
        <f t="shared" si="77"/>
        <v>150</v>
      </c>
      <c r="AV148" s="849">
        <f t="shared" si="81"/>
        <v>5.58738432</v>
      </c>
    </row>
    <row r="149" spans="1:48">
      <c r="A149" s="845">
        <f t="shared" si="78"/>
        <v>46146</v>
      </c>
      <c r="B149" s="846" t="s">
        <v>1085</v>
      </c>
      <c r="C149" s="846" t="s">
        <v>2795</v>
      </c>
      <c r="D149" s="1254" t="s">
        <v>596</v>
      </c>
      <c r="E149" s="848" t="str">
        <f>IF(ISNA(VLOOKUP(C149,條件!$A$1:$G$1021,5,0)),"",(VLOOKUP(C149,條件!$A$1:$G$1021,5,0)))</f>
        <v>150/48/2SDr</v>
      </c>
      <c r="F149" s="849" t="str">
        <f>IF(ISNA(VLOOKUP(C149,條件!$A$1:$G$1021,6,0)),"",(VLOOKUP(C149,條件!$A$1:$G$1021,6,0)))</f>
        <v>FP82168R×2</v>
      </c>
      <c r="G149" s="1257">
        <f>IF(ISNA(VLOOKUP(C149,條件!$A$1:$G$1021,7,0)),"",(VLOOKUP(C149,條件!$A$1:$G$1021,7,0)))</f>
        <v>700</v>
      </c>
      <c r="H149" s="849" t="str">
        <f>IF(ISNA(VLOOKUP(C149,條件!$A$1:$K$1021,11,0)),"",(VLOOKUP(C149,條件!$A$1:$K$1021,11,0)))</f>
        <v>紫底白點</v>
      </c>
      <c r="I149" s="850">
        <f>IF(ISNA(VLOOKUP(C149,條件!$A$1:$L$1021,12,0)),"",(VLOOKUP(C149,條件!$A$1:$L$1021,12,0)))</f>
        <v>5.5</v>
      </c>
      <c r="J149" s="851"/>
      <c r="K149" s="851"/>
      <c r="L149" s="852" t="s">
        <v>116</v>
      </c>
      <c r="M149" s="852"/>
      <c r="N149" s="853"/>
      <c r="O149" s="851"/>
      <c r="P149" s="852" t="s">
        <v>116</v>
      </c>
      <c r="Q149" s="852"/>
      <c r="R149" s="853"/>
      <c r="S149" s="851"/>
      <c r="T149" s="852" t="s">
        <v>3333</v>
      </c>
      <c r="U149" s="852"/>
      <c r="V149" s="853"/>
      <c r="W149" s="851"/>
      <c r="X149" s="852" t="s">
        <v>114</v>
      </c>
      <c r="Y149" s="854"/>
      <c r="Z149" s="855">
        <f>IF(ISNA(VLOOKUP(C149,條件!$A$1:$C$1021,3,0)),"",(VLOOKUP(C149,條件!$A$1:$C$1021,3,0)))</f>
        <v>5.8299595141700404</v>
      </c>
      <c r="AA149" s="855" t="str">
        <f t="shared" si="71"/>
        <v>了機</v>
      </c>
      <c r="AB149" s="904" t="str">
        <f t="shared" si="72"/>
        <v/>
      </c>
      <c r="AC149" s="855" t="str">
        <f t="shared" si="73"/>
        <v/>
      </c>
      <c r="AD149" s="855" t="str">
        <f t="shared" si="79"/>
        <v/>
      </c>
      <c r="AE149" s="855" t="str">
        <f t="shared" si="74"/>
        <v/>
      </c>
      <c r="AF149" s="856" t="str">
        <f t="shared" si="80"/>
        <v>T</v>
      </c>
      <c r="AG149" s="856">
        <v>1</v>
      </c>
      <c r="AH149" s="1041" t="s">
        <v>2877</v>
      </c>
      <c r="AI149" s="917" t="s">
        <v>2877</v>
      </c>
      <c r="AJ149" s="917" t="s">
        <v>2951</v>
      </c>
      <c r="AK149" s="917" t="s">
        <v>2951</v>
      </c>
      <c r="AL149" s="860">
        <v>55</v>
      </c>
      <c r="AM149" s="991">
        <v>46137</v>
      </c>
      <c r="AN149" s="991">
        <v>46140</v>
      </c>
      <c r="AO149" s="991">
        <v>46141</v>
      </c>
      <c r="AP149" s="991">
        <v>46142</v>
      </c>
      <c r="AQ149" s="991"/>
      <c r="AR149" s="862"/>
      <c r="AS149" s="849" t="str">
        <f t="shared" si="75"/>
        <v>雙</v>
      </c>
      <c r="AT149" s="849" t="str">
        <f t="shared" si="76"/>
        <v>全</v>
      </c>
      <c r="AU149" s="849" t="str">
        <f t="shared" si="77"/>
        <v>150</v>
      </c>
      <c r="AV149" s="849" t="str">
        <f t="shared" si="81"/>
        <v/>
      </c>
    </row>
    <row r="150" spans="1:48">
      <c r="A150" s="845">
        <f t="shared" si="78"/>
        <v>46146</v>
      </c>
      <c r="B150" s="846" t="s">
        <v>1086</v>
      </c>
      <c r="C150" s="846" t="s">
        <v>2232</v>
      </c>
      <c r="D150" s="1254"/>
      <c r="E150" s="848" t="str">
        <f>IF(ISNA(VLOOKUP(C150,條件!$A$1:$G$1021,5,0)),"",(VLOOKUP(C150,條件!$A$1:$G$1021,5,0)))</f>
        <v>150/48/2SDr</v>
      </c>
      <c r="F150" s="849" t="str">
        <f>IF(ISNA(VLOOKUP(C150,條件!$A$1:$G$1021,6,0)),"",(VLOOKUP(C150,條件!$A$1:$G$1021,6,0)))</f>
        <v>FP82169R×2</v>
      </c>
      <c r="G150" s="1257">
        <f>IF(ISNA(VLOOKUP(C150,條件!$A$1:$G$1021,7,0)),"",(VLOOKUP(C150,條件!$A$1:$G$1021,7,0)))</f>
        <v>670</v>
      </c>
      <c r="H150" s="849" t="str">
        <f>IF(ISNA(VLOOKUP(C150,條件!$A$1:$K$1021,11,0)),"",(VLOOKUP(C150,條件!$A$1:$K$1021,11,0)))</f>
        <v>黃底紅點</v>
      </c>
      <c r="I150" s="850">
        <f>IF(ISNA(VLOOKUP(C150,條件!$A$1:$L$1021,12,0)),"",(VLOOKUP(C150,條件!$A$1:$L$1021,12,0)))</f>
        <v>5</v>
      </c>
      <c r="J150" s="851">
        <v>22</v>
      </c>
      <c r="K150" s="851">
        <v>0</v>
      </c>
      <c r="L150" s="852">
        <v>8610</v>
      </c>
      <c r="M150" s="852"/>
      <c r="N150" s="853">
        <v>12</v>
      </c>
      <c r="O150" s="851">
        <v>0</v>
      </c>
      <c r="P150" s="852">
        <v>8700</v>
      </c>
      <c r="Q150" s="852"/>
      <c r="R150" s="853">
        <v>17</v>
      </c>
      <c r="S150" s="851">
        <v>0</v>
      </c>
      <c r="T150" s="852">
        <v>8330</v>
      </c>
      <c r="U150" s="852"/>
      <c r="V150" s="853">
        <v>21</v>
      </c>
      <c r="W150" s="851">
        <v>0</v>
      </c>
      <c r="X150" s="852">
        <v>9170</v>
      </c>
      <c r="Y150" s="854"/>
      <c r="Z150" s="855">
        <f>IF(ISNA(VLOOKUP(C150,條件!$A$1:$C$1021,3,0)),"",(VLOOKUP(C150,條件!$A$1:$C$1021,3,0)))</f>
        <v>6.2882096069868991</v>
      </c>
      <c r="AA150" s="855">
        <f t="shared" si="71"/>
        <v>48</v>
      </c>
      <c r="AB150" s="904">
        <f t="shared" si="72"/>
        <v>1</v>
      </c>
      <c r="AC150" s="855">
        <f t="shared" si="73"/>
        <v>87.025000000000006</v>
      </c>
      <c r="AD150" s="855">
        <f t="shared" si="79"/>
        <v>6</v>
      </c>
      <c r="AE150" s="855">
        <f t="shared" si="74"/>
        <v>6</v>
      </c>
      <c r="AF150" s="856" t="str">
        <f t="shared" si="80"/>
        <v>T</v>
      </c>
      <c r="AG150" s="856">
        <v>2</v>
      </c>
      <c r="AH150" s="1041" t="s">
        <v>3117</v>
      </c>
      <c r="AI150" s="917" t="s">
        <v>3117</v>
      </c>
      <c r="AJ150" s="917" t="s">
        <v>3213</v>
      </c>
      <c r="AK150" s="917" t="s">
        <v>3213</v>
      </c>
      <c r="AL150" s="860">
        <v>48</v>
      </c>
      <c r="AM150" s="991">
        <v>46144</v>
      </c>
      <c r="AN150" s="991">
        <v>46145</v>
      </c>
      <c r="AO150" s="991"/>
      <c r="AP150" s="991"/>
      <c r="AQ150" s="991"/>
      <c r="AR150" s="862"/>
      <c r="AS150" s="849" t="str">
        <f t="shared" si="75"/>
        <v>雙</v>
      </c>
      <c r="AT150" s="849" t="str">
        <f t="shared" si="76"/>
        <v>半</v>
      </c>
      <c r="AU150" s="849" t="str">
        <f t="shared" si="77"/>
        <v>150</v>
      </c>
      <c r="AV150" s="849">
        <f t="shared" si="81"/>
        <v>3.0226219199999997</v>
      </c>
    </row>
    <row r="151" spans="1:48">
      <c r="A151" s="845">
        <f t="shared" si="78"/>
        <v>46146</v>
      </c>
      <c r="B151" s="846" t="s">
        <v>1086</v>
      </c>
      <c r="C151" s="846" t="s">
        <v>2235</v>
      </c>
      <c r="D151" s="1254"/>
      <c r="E151" s="848" t="str">
        <f>IF(ISNA(VLOOKUP(C151,條件!$A$1:$G$1021,5,0)),"",(VLOOKUP(C151,條件!$A$1:$G$1021,5,0)))</f>
        <v>150/48/2SDr</v>
      </c>
      <c r="F151" s="849" t="str">
        <f>IF(ISNA(VLOOKUP(C151,條件!$A$1:$G$1021,6,0)),"",(VLOOKUP(C151,條件!$A$1:$G$1021,6,0)))</f>
        <v>FP82169R×2</v>
      </c>
      <c r="G151" s="1257">
        <f>IF(ISNA(VLOOKUP(C151,條件!$A$1:$G$1021,7,0)),"",(VLOOKUP(C151,條件!$A$1:$G$1021,7,0)))</f>
        <v>670</v>
      </c>
      <c r="H151" s="849" t="str">
        <f>IF(ISNA(VLOOKUP(C151,條件!$A$1:$K$1021,11,0)),"",(VLOOKUP(C151,條件!$A$1:$K$1021,11,0)))</f>
        <v>紅底藍點</v>
      </c>
      <c r="I151" s="850">
        <f>IF(ISNA(VLOOKUP(C151,條件!$A$1:$L$1021,12,0)),"",(VLOOKUP(C151,條件!$A$1:$L$1021,12,0)))</f>
        <v>5</v>
      </c>
      <c r="J151" s="851">
        <v>16</v>
      </c>
      <c r="K151" s="851">
        <v>0</v>
      </c>
      <c r="L151" s="852"/>
      <c r="M151" s="852">
        <v>8610</v>
      </c>
      <c r="N151" s="853">
        <v>16</v>
      </c>
      <c r="O151" s="851">
        <v>0</v>
      </c>
      <c r="P151" s="852"/>
      <c r="Q151" s="852">
        <v>9170</v>
      </c>
      <c r="R151" s="853">
        <v>14</v>
      </c>
      <c r="S151" s="851">
        <v>0</v>
      </c>
      <c r="T151" s="852"/>
      <c r="U151" s="852">
        <v>9260</v>
      </c>
      <c r="V151" s="853">
        <v>27</v>
      </c>
      <c r="W151" s="851">
        <v>0</v>
      </c>
      <c r="X151" s="852"/>
      <c r="Y151" s="854">
        <v>9070</v>
      </c>
      <c r="Z151" s="855">
        <f>IF(ISNA(VLOOKUP(C151,條件!$A$1:$C$1021,3,0)),"",(VLOOKUP(C151,條件!$A$1:$C$1021,3,0)))</f>
        <v>6.1802575107296134</v>
      </c>
      <c r="AA151" s="855">
        <f t="shared" si="71"/>
        <v>48.666666666666664</v>
      </c>
      <c r="AB151" s="904">
        <f t="shared" si="72"/>
        <v>1</v>
      </c>
      <c r="AC151" s="855">
        <f t="shared" si="73"/>
        <v>90.275000000000006</v>
      </c>
      <c r="AD151" s="855">
        <f t="shared" si="79"/>
        <v>6.083333333333333</v>
      </c>
      <c r="AE151" s="855">
        <f t="shared" si="74"/>
        <v>6.083333333333333</v>
      </c>
      <c r="AF151" s="856" t="str">
        <f t="shared" si="80"/>
        <v>T</v>
      </c>
      <c r="AG151" s="856">
        <v>2</v>
      </c>
      <c r="AH151" s="1041" t="s">
        <v>3117</v>
      </c>
      <c r="AI151" s="917" t="s">
        <v>3117</v>
      </c>
      <c r="AJ151" s="917" t="s">
        <v>3213</v>
      </c>
      <c r="AK151" s="917" t="s">
        <v>3213</v>
      </c>
      <c r="AL151" s="860">
        <v>48</v>
      </c>
      <c r="AM151" s="991">
        <v>46144</v>
      </c>
      <c r="AN151" s="991">
        <v>46145</v>
      </c>
      <c r="AO151" s="991"/>
      <c r="AP151" s="991"/>
      <c r="AQ151" s="991"/>
      <c r="AR151" s="862"/>
      <c r="AS151" s="849" t="str">
        <f t="shared" si="75"/>
        <v>雙</v>
      </c>
      <c r="AT151" s="849" t="str">
        <f t="shared" si="76"/>
        <v>半</v>
      </c>
      <c r="AU151" s="849" t="str">
        <f t="shared" si="77"/>
        <v>150</v>
      </c>
      <c r="AV151" s="849">
        <f t="shared" si="81"/>
        <v>3.1355035200000003</v>
      </c>
    </row>
    <row r="152" spans="1:48">
      <c r="A152" s="845">
        <f t="shared" si="78"/>
        <v>46146</v>
      </c>
      <c r="B152" s="846" t="s">
        <v>1087</v>
      </c>
      <c r="C152" s="846" t="s">
        <v>2796</v>
      </c>
      <c r="D152" s="1254"/>
      <c r="E152" s="848" t="str">
        <f>IF(ISNA(VLOOKUP(C152,條件!$A$1:$G$1021,5,0)),"",(VLOOKUP(C152,條件!$A$1:$G$1021,5,0)))</f>
        <v>150/48/2SR6</v>
      </c>
      <c r="F152" s="849" t="str">
        <f>IF(ISNA(VLOOKUP(C152,條件!$A$1:$G$1021,6,0)),"",(VLOOKUP(C152,條件!$A$1:$G$1021,6,0)))</f>
        <v>FP82658×2</v>
      </c>
      <c r="G152" s="1257">
        <f>IF(ISNA(VLOOKUP(C152,條件!$A$1:$G$1021,7,0)),"",(VLOOKUP(C152,條件!$A$1:$G$1021,7,0)))</f>
        <v>600</v>
      </c>
      <c r="H152" s="849" t="str">
        <f>IF(ISNA(VLOOKUP(C152,條件!$A$1:$K$1021,11,0)),"",(VLOOKUP(C152,條件!$A$1:$K$1021,11,0)))</f>
        <v>黃底黑點</v>
      </c>
      <c r="I152" s="850">
        <f>IF(ISNA(VLOOKUP(C152,條件!$A$1:$L$1021,12,0)),"",(VLOOKUP(C152,條件!$A$1:$L$1021,12,0)))</f>
        <v>5.5</v>
      </c>
      <c r="J152" s="851">
        <v>31</v>
      </c>
      <c r="K152" s="851">
        <v>0</v>
      </c>
      <c r="L152" s="852"/>
      <c r="M152" s="852">
        <v>5830</v>
      </c>
      <c r="N152" s="853">
        <v>32</v>
      </c>
      <c r="O152" s="851">
        <v>0</v>
      </c>
      <c r="P152" s="852" t="s">
        <v>461</v>
      </c>
      <c r="Q152" s="852">
        <v>7130</v>
      </c>
      <c r="R152" s="853">
        <v>27</v>
      </c>
      <c r="S152" s="851">
        <v>2</v>
      </c>
      <c r="T152" s="852" t="s">
        <v>461</v>
      </c>
      <c r="U152" s="852">
        <v>8330</v>
      </c>
      <c r="V152" s="853">
        <v>25</v>
      </c>
      <c r="W152" s="851">
        <v>2</v>
      </c>
      <c r="X152" s="852" t="s">
        <v>461</v>
      </c>
      <c r="Y152" s="854">
        <v>8150</v>
      </c>
      <c r="Z152" s="855">
        <f>IF(ISNA(VLOOKUP(C152,條件!$A$1:$C$1021,3,0)),"",(VLOOKUP(C152,條件!$A$1:$C$1021,3,0)))</f>
        <v>4.9655172413793105</v>
      </c>
      <c r="AA152" s="855">
        <f t="shared" si="71"/>
        <v>76.666666666666671</v>
      </c>
      <c r="AB152" s="904">
        <f t="shared" si="72"/>
        <v>0.99612713675213671</v>
      </c>
      <c r="AC152" s="855">
        <f t="shared" si="73"/>
        <v>73.599999999999994</v>
      </c>
      <c r="AD152" s="855">
        <f t="shared" si="79"/>
        <v>9.5833333333333339</v>
      </c>
      <c r="AE152" s="855">
        <f t="shared" si="74"/>
        <v>9.25</v>
      </c>
      <c r="AF152" s="856" t="str">
        <f t="shared" si="80"/>
        <v>T</v>
      </c>
      <c r="AG152" s="856">
        <v>2</v>
      </c>
      <c r="AH152" s="1041" t="s">
        <v>2877</v>
      </c>
      <c r="AI152" s="917" t="s">
        <v>2877</v>
      </c>
      <c r="AJ152" s="917" t="s">
        <v>2951</v>
      </c>
      <c r="AK152" s="917" t="s">
        <v>2951</v>
      </c>
      <c r="AL152" s="860">
        <v>56</v>
      </c>
      <c r="AM152" s="991">
        <v>46117</v>
      </c>
      <c r="AN152" s="991">
        <v>46118</v>
      </c>
      <c r="AO152" s="991"/>
      <c r="AP152" s="991"/>
      <c r="AQ152" s="991"/>
      <c r="AR152" s="862"/>
      <c r="AS152" s="849" t="str">
        <f t="shared" si="75"/>
        <v>雙</v>
      </c>
      <c r="AT152" s="849" t="str">
        <f t="shared" si="76"/>
        <v>半</v>
      </c>
      <c r="AU152" s="849" t="str">
        <f t="shared" si="77"/>
        <v>150</v>
      </c>
      <c r="AV152" s="849">
        <f t="shared" si="81"/>
        <v>2.2892543999999999</v>
      </c>
    </row>
    <row r="153" spans="1:48">
      <c r="A153" s="845">
        <f t="shared" si="78"/>
        <v>46146</v>
      </c>
      <c r="B153" s="846" t="s">
        <v>1607</v>
      </c>
      <c r="C153" s="846" t="s">
        <v>2797</v>
      </c>
      <c r="D153" s="1254" t="s">
        <v>596</v>
      </c>
      <c r="E153" s="848" t="str">
        <f>IF(ISNA(VLOOKUP(C153,條件!$A$1:$G$1021,5,0)),"",(VLOOKUP(C153,條件!$A$1:$G$1021,5,0)))</f>
        <v>225/72/2SDr</v>
      </c>
      <c r="F153" s="849" t="str">
        <f>IF(ISNA(VLOOKUP(C153,條件!$A$1:$G$1021,6,0)),"",(VLOOKUP(C153,條件!$A$1:$G$1021,6,0)))</f>
        <v>FP83024R×2</v>
      </c>
      <c r="G153" s="1257">
        <f>IF(ISNA(VLOOKUP(C153,條件!$A$1:$G$1021,7,0)),"",(VLOOKUP(C153,條件!$A$1:$G$1021,7,0)))</f>
        <v>550</v>
      </c>
      <c r="H153" s="849" t="str">
        <f>IF(ISNA(VLOOKUP(C153,條件!$A$1:$K$1021,11,0)),"",(VLOOKUP(C153,條件!$A$1:$K$1021,11,0)))</f>
        <v>灰色</v>
      </c>
      <c r="I153" s="850">
        <f>IF(ISNA(VLOOKUP(C153,條件!$A$1:$L$1021,12,0)),"",(VLOOKUP(C153,條件!$A$1:$L$1021,12,0)))</f>
        <v>5.5</v>
      </c>
      <c r="J153" s="851">
        <v>17</v>
      </c>
      <c r="K153" s="851">
        <v>0</v>
      </c>
      <c r="L153" s="852">
        <v>7040</v>
      </c>
      <c r="M153" s="852"/>
      <c r="N153" s="853">
        <v>7</v>
      </c>
      <c r="O153" s="851">
        <v>0</v>
      </c>
      <c r="P153" s="852">
        <v>7200</v>
      </c>
      <c r="Q153" s="852"/>
      <c r="R153" s="853">
        <v>8</v>
      </c>
      <c r="S153" s="851">
        <v>0</v>
      </c>
      <c r="T153" s="852">
        <v>7410</v>
      </c>
      <c r="U153" s="852"/>
      <c r="V153" s="853">
        <v>10</v>
      </c>
      <c r="W153" s="851">
        <v>0</v>
      </c>
      <c r="X153" s="852">
        <v>7410</v>
      </c>
      <c r="Y153" s="854"/>
      <c r="Z153" s="855">
        <f>IF(ISNA(VLOOKUP(C153,條件!$A$1:$C$1021,3,0)),"",(VLOOKUP(C153,條件!$A$1:$C$1021,3,0)))</f>
        <v>6.6055045871559637</v>
      </c>
      <c r="AA153" s="855">
        <f t="shared" si="71"/>
        <v>28</v>
      </c>
      <c r="AB153" s="904">
        <f t="shared" si="72"/>
        <v>1</v>
      </c>
      <c r="AC153" s="855">
        <f t="shared" si="73"/>
        <v>72.650000000000006</v>
      </c>
      <c r="AD153" s="855">
        <f t="shared" si="79"/>
        <v>3.5</v>
      </c>
      <c r="AE153" s="855">
        <f t="shared" si="74"/>
        <v>3.5</v>
      </c>
      <c r="AF153" s="856" t="str">
        <f t="shared" si="80"/>
        <v>T</v>
      </c>
      <c r="AG153" s="856">
        <v>2</v>
      </c>
      <c r="AH153" s="1041" t="s">
        <v>3117</v>
      </c>
      <c r="AI153" s="917" t="s">
        <v>3117</v>
      </c>
      <c r="AJ153" s="917" t="s">
        <v>3213</v>
      </c>
      <c r="AK153" s="917" t="s">
        <v>3213</v>
      </c>
      <c r="AL153" s="860">
        <v>53</v>
      </c>
      <c r="AM153" s="991">
        <v>46128</v>
      </c>
      <c r="AN153" s="991">
        <v>46130</v>
      </c>
      <c r="AO153" s="991">
        <v>46131</v>
      </c>
      <c r="AP153" s="991"/>
      <c r="AQ153" s="991"/>
      <c r="AR153" s="862"/>
      <c r="AS153" s="849" t="str">
        <f t="shared" si="75"/>
        <v>雙</v>
      </c>
      <c r="AT153" s="849" t="str">
        <f t="shared" si="76"/>
        <v>半</v>
      </c>
      <c r="AU153" s="849" t="str">
        <f t="shared" si="77"/>
        <v>225</v>
      </c>
      <c r="AV153" s="849">
        <f t="shared" si="81"/>
        <v>3.1070952000000003</v>
      </c>
    </row>
    <row r="154" spans="1:48">
      <c r="A154" s="845">
        <f t="shared" si="78"/>
        <v>46146</v>
      </c>
      <c r="B154" s="846" t="s">
        <v>1607</v>
      </c>
      <c r="C154" s="846" t="s">
        <v>2798</v>
      </c>
      <c r="D154" s="1254" t="s">
        <v>596</v>
      </c>
      <c r="E154" s="848" t="str">
        <f>IF(ISNA(VLOOKUP(C154,條件!$A$1:$G$1021,5,0)),"",(VLOOKUP(C154,條件!$A$1:$G$1021,5,0)))</f>
        <v>150/48/2SDr</v>
      </c>
      <c r="F154" s="849" t="str">
        <f>IF(ISNA(VLOOKUP(C154,條件!$A$1:$G$1021,6,0)),"",(VLOOKUP(C154,條件!$A$1:$G$1021,6,0)))</f>
        <v>FP82170R×2</v>
      </c>
      <c r="G154" s="1257">
        <f>IF(ISNA(VLOOKUP(C154,條件!$A$1:$G$1021,7,0)),"",(VLOOKUP(C154,條件!$A$1:$G$1021,7,0)))</f>
        <v>700</v>
      </c>
      <c r="H154" s="849" t="str">
        <f>IF(ISNA(VLOOKUP(C154,條件!$A$1:$K$1021,11,0)),"",(VLOOKUP(C154,條件!$A$1:$K$1021,11,0)))</f>
        <v>粉紅</v>
      </c>
      <c r="I154" s="850">
        <f>IF(ISNA(VLOOKUP(C154,條件!$A$1:$L$1021,12,0)),"",(VLOOKUP(C154,條件!$A$1:$L$1021,12,0)))</f>
        <v>5.5</v>
      </c>
      <c r="J154" s="851">
        <v>18</v>
      </c>
      <c r="K154" s="851">
        <v>0</v>
      </c>
      <c r="L154" s="852"/>
      <c r="M154" s="852">
        <v>9540</v>
      </c>
      <c r="N154" s="853">
        <v>7</v>
      </c>
      <c r="O154" s="851">
        <v>0</v>
      </c>
      <c r="P154" s="852"/>
      <c r="Q154" s="852">
        <v>9540</v>
      </c>
      <c r="R154" s="853">
        <v>11</v>
      </c>
      <c r="S154" s="851">
        <v>0</v>
      </c>
      <c r="T154" s="852"/>
      <c r="U154" s="852">
        <v>9910</v>
      </c>
      <c r="V154" s="853">
        <v>27</v>
      </c>
      <c r="W154" s="851">
        <v>0</v>
      </c>
      <c r="X154" s="852"/>
      <c r="Y154" s="854">
        <v>9910</v>
      </c>
      <c r="Z154" s="855">
        <f>IF(ISNA(VLOOKUP(C154,條件!$A$1:$C$1021,3,0)),"",(VLOOKUP(C154,條件!$A$1:$C$1021,3,0)))</f>
        <v>5.8775510204081636</v>
      </c>
      <c r="AA154" s="855">
        <f t="shared" si="71"/>
        <v>42</v>
      </c>
      <c r="AB154" s="904">
        <f t="shared" si="72"/>
        <v>1</v>
      </c>
      <c r="AC154" s="855">
        <f t="shared" si="73"/>
        <v>97.25</v>
      </c>
      <c r="AD154" s="855">
        <f t="shared" si="79"/>
        <v>5.25</v>
      </c>
      <c r="AE154" s="855">
        <f t="shared" si="74"/>
        <v>5.25</v>
      </c>
      <c r="AF154" s="856" t="str">
        <f t="shared" si="80"/>
        <v>T</v>
      </c>
      <c r="AG154" s="856">
        <v>2</v>
      </c>
      <c r="AH154" s="1041" t="s">
        <v>3117</v>
      </c>
      <c r="AI154" s="917" t="s">
        <v>3117</v>
      </c>
      <c r="AJ154" s="917" t="s">
        <v>3213</v>
      </c>
      <c r="AK154" s="917" t="s">
        <v>3213</v>
      </c>
      <c r="AL154" s="860">
        <v>56</v>
      </c>
      <c r="AM154" s="991">
        <v>46142</v>
      </c>
      <c r="AN154" s="991">
        <v>46143</v>
      </c>
      <c r="AO154" s="991">
        <v>46144</v>
      </c>
      <c r="AP154" s="991"/>
      <c r="AQ154" s="991"/>
      <c r="AR154" s="862"/>
      <c r="AS154" s="849" t="str">
        <f t="shared" si="75"/>
        <v>雙</v>
      </c>
      <c r="AT154" s="849" t="str">
        <f t="shared" si="76"/>
        <v>半</v>
      </c>
      <c r="AU154" s="849" t="str">
        <f t="shared" si="77"/>
        <v>150</v>
      </c>
      <c r="AV154" s="849">
        <f t="shared" si="81"/>
        <v>3.5290079999999997</v>
      </c>
    </row>
    <row r="155" spans="1:48">
      <c r="A155" s="845">
        <f t="shared" si="78"/>
        <v>46146</v>
      </c>
      <c r="B155" s="846" t="s">
        <v>1608</v>
      </c>
      <c r="C155" s="846" t="s">
        <v>2799</v>
      </c>
      <c r="D155" s="1254" t="s">
        <v>596</v>
      </c>
      <c r="E155" s="848" t="str">
        <f>IF(ISNA(VLOOKUP(C155,條件!$A$1:$G$1021,5,0)),"",(VLOOKUP(C155,條件!$A$1:$G$1021,5,0)))</f>
        <v>150/48/2SDr</v>
      </c>
      <c r="F155" s="849" t="str">
        <f>IF(ISNA(VLOOKUP(C155,條件!$A$1:$G$1021,6,0)),"",(VLOOKUP(C155,條件!$A$1:$G$1021,6,0)))</f>
        <v>FP82170R×2</v>
      </c>
      <c r="G155" s="1257">
        <f>IF(ISNA(VLOOKUP(C155,條件!$A$1:$G$1021,7,0)),"",(VLOOKUP(C155,條件!$A$1:$G$1021,7,0)))</f>
        <v>700</v>
      </c>
      <c r="H155" s="849" t="str">
        <f>IF(ISNA(VLOOKUP(C155,條件!$A$1:$K$1021,11,0)),"",(VLOOKUP(C155,條件!$A$1:$K$1021,11,0)))</f>
        <v>黃黑條紋</v>
      </c>
      <c r="I155" s="850">
        <f>IF(ISNA(VLOOKUP(C155,條件!$A$1:$L$1021,12,0)),"",(VLOOKUP(C155,條件!$A$1:$L$1021,12,0)))</f>
        <v>5.5</v>
      </c>
      <c r="J155" s="851">
        <v>41</v>
      </c>
      <c r="K155" s="851">
        <v>19</v>
      </c>
      <c r="L155" s="852">
        <v>9630</v>
      </c>
      <c r="M155" s="852">
        <v>9260</v>
      </c>
      <c r="N155" s="853">
        <v>21</v>
      </c>
      <c r="O155" s="851">
        <v>7</v>
      </c>
      <c r="P155" s="852">
        <v>9910</v>
      </c>
      <c r="Q155" s="852">
        <v>7870</v>
      </c>
      <c r="R155" s="853">
        <v>38</v>
      </c>
      <c r="S155" s="851">
        <v>17</v>
      </c>
      <c r="T155" s="852">
        <v>9350</v>
      </c>
      <c r="U155" s="852">
        <v>9170</v>
      </c>
      <c r="V155" s="853">
        <v>64</v>
      </c>
      <c r="W155" s="851">
        <v>32</v>
      </c>
      <c r="X155" s="852">
        <v>9350</v>
      </c>
      <c r="Y155" s="854">
        <v>9440</v>
      </c>
      <c r="Z155" s="855">
        <f>IF(ISNA(VLOOKUP(C155,條件!$A$1:$C$1021,3,0)),"",(VLOOKUP(C155,條件!$A$1:$C$1021,3,0)))</f>
        <v>5.8299595141700404</v>
      </c>
      <c r="AA155" s="855">
        <f t="shared" si="71"/>
        <v>54.666666666666664</v>
      </c>
      <c r="AB155" s="904">
        <f t="shared" si="72"/>
        <v>0.93815104166666663</v>
      </c>
      <c r="AC155" s="855">
        <f t="shared" si="73"/>
        <v>92.474999999999994</v>
      </c>
      <c r="AD155" s="855">
        <f t="shared" si="79"/>
        <v>6.833333333333333</v>
      </c>
      <c r="AE155" s="855">
        <f t="shared" si="74"/>
        <v>3.7083333333333335</v>
      </c>
      <c r="AF155" s="856" t="str">
        <f t="shared" si="80"/>
        <v>T</v>
      </c>
      <c r="AG155" s="856">
        <v>1</v>
      </c>
      <c r="AH155" s="1041" t="s">
        <v>2877</v>
      </c>
      <c r="AI155" s="917" t="s">
        <v>2877</v>
      </c>
      <c r="AJ155" s="917" t="s">
        <v>2951</v>
      </c>
      <c r="AK155" s="917" t="s">
        <v>2951</v>
      </c>
      <c r="AL155" s="860">
        <v>56</v>
      </c>
      <c r="AM155" s="991">
        <v>46142</v>
      </c>
      <c r="AN155" s="991">
        <v>46143</v>
      </c>
      <c r="AO155" s="991">
        <v>46144</v>
      </c>
      <c r="AP155" s="991"/>
      <c r="AQ155" s="991"/>
      <c r="AR155" s="862"/>
      <c r="AS155" s="849" t="str">
        <f t="shared" si="75"/>
        <v>雙</v>
      </c>
      <c r="AT155" s="849" t="str">
        <f t="shared" si="76"/>
        <v>全</v>
      </c>
      <c r="AU155" s="849" t="str">
        <f t="shared" si="77"/>
        <v>150</v>
      </c>
      <c r="AV155" s="849">
        <f t="shared" si="81"/>
        <v>6.7114656000000004</v>
      </c>
    </row>
    <row r="156" spans="1:48">
      <c r="A156" s="845">
        <f t="shared" si="78"/>
        <v>46146</v>
      </c>
      <c r="B156" s="846" t="s">
        <v>1986</v>
      </c>
      <c r="C156" s="887" t="s">
        <v>114</v>
      </c>
      <c r="D156" s="1254"/>
      <c r="E156" s="848" t="str">
        <f>IF(ISNA(VLOOKUP(C156,條件!$A$1:$G$1021,5,0)),"",(VLOOKUP(C156,條件!$A$1:$G$1021,5,0)))</f>
        <v/>
      </c>
      <c r="F156" s="849" t="str">
        <f>IF(ISNA(VLOOKUP(C156,條件!$A$1:$G$1021,6,0)),"",(VLOOKUP(C156,條件!$A$1:$G$1021,6,0)))</f>
        <v/>
      </c>
      <c r="G156" s="1257" t="str">
        <f>IF(ISNA(VLOOKUP(C156,條件!$A$1:$G$1021,7,0)),"",(VLOOKUP(C156,條件!$A$1:$G$1021,7,0)))</f>
        <v/>
      </c>
      <c r="H156" s="849" t="str">
        <f>IF(ISNA(VLOOKUP(C156,條件!$A$1:$K$1021,11,0)),"",(VLOOKUP(C156,條件!$A$1:$K$1021,11,0)))</f>
        <v/>
      </c>
      <c r="I156" s="850" t="str">
        <f>IF(ISNA(VLOOKUP(C156,條件!$A$1:$L$1021,12,0)),"",(VLOOKUP(C156,條件!$A$1:$L$1021,12,0)))</f>
        <v/>
      </c>
      <c r="J156" s="851"/>
      <c r="K156" s="851"/>
      <c r="L156" s="852" t="s">
        <v>114</v>
      </c>
      <c r="M156" s="852"/>
      <c r="N156" s="853"/>
      <c r="O156" s="851"/>
      <c r="P156" s="852" t="s">
        <v>114</v>
      </c>
      <c r="Q156" s="852"/>
      <c r="R156" s="853"/>
      <c r="S156" s="851"/>
      <c r="T156" s="852" t="s">
        <v>114</v>
      </c>
      <c r="U156" s="852"/>
      <c r="V156" s="853"/>
      <c r="W156" s="851"/>
      <c r="X156" s="852" t="s">
        <v>114</v>
      </c>
      <c r="Y156" s="854"/>
      <c r="Z156" s="885" t="str">
        <f>IF(ISNA(VLOOKUP(C156,條件!$A$1:$C$1021,3,0)),"",(VLOOKUP(C156,條件!$A$1:$C$1021,3,0)))</f>
        <v/>
      </c>
      <c r="AA156" s="885" t="str">
        <f t="shared" ref="AA156:AA157" si="82">IF(P156="了機","了機",IF(J156="","",IF(ISERROR(SUM(J156,N156,R156,V156)*12/AG156/3),"",(SUM(J156,N156,R156,V156)*12/AG156/3))))</f>
        <v/>
      </c>
      <c r="AB156" s="905" t="str">
        <f t="shared" ref="AB156:AB157" si="83">IF(K156="","",IF(ISERROR(1-((SUM(K156,O156,S156,W156)/((AG156*12)-(AG156*0.44)))/Z156)),"",(1-((SUM(K156,O156,S156,W156)/((AG156*12)-(AG156*0.44)))/Z156))))</f>
        <v/>
      </c>
      <c r="AC156" s="885"/>
      <c r="AD156" s="885" t="str">
        <f t="shared" si="79"/>
        <v/>
      </c>
      <c r="AE156" s="885" t="str">
        <f t="shared" ref="AE156:AE157" si="84">IF(P156="了機","",IF(J156="","",IF(ISERROR((SUM(J156,N156,R156,V156)-SUM(K156,O156,S156,W156))/24),"",((SUM(J156,N156,R156,V156)-SUM(K156,O156,S156,W156))/24))))</f>
        <v/>
      </c>
      <c r="AF156" s="886" t="str">
        <f t="shared" si="80"/>
        <v>S</v>
      </c>
      <c r="AG156" s="886">
        <v>12</v>
      </c>
      <c r="AH156" s="1041" t="s">
        <v>3262</v>
      </c>
      <c r="AI156" s="917" t="s">
        <v>3262</v>
      </c>
      <c r="AJ156" s="926" t="s">
        <v>3059</v>
      </c>
      <c r="AK156" s="926" t="s">
        <v>3059</v>
      </c>
      <c r="AL156" s="860"/>
      <c r="AM156" s="991"/>
      <c r="AN156" s="991"/>
      <c r="AO156" s="991"/>
      <c r="AP156" s="991"/>
      <c r="AQ156" s="991"/>
      <c r="AR156" s="862"/>
      <c r="AS156" s="849" t="str">
        <f t="shared" si="75"/>
        <v>單</v>
      </c>
      <c r="AT156" s="849" t="str">
        <f t="shared" si="76"/>
        <v>12sec</v>
      </c>
      <c r="AU156" s="849" t="str">
        <f t="shared" si="77"/>
        <v/>
      </c>
      <c r="AV156" s="849" t="str">
        <f t="shared" si="81"/>
        <v/>
      </c>
    </row>
    <row r="157" spans="1:48">
      <c r="A157" s="845">
        <f t="shared" si="78"/>
        <v>46146</v>
      </c>
      <c r="B157" s="846" t="s">
        <v>1698</v>
      </c>
      <c r="C157" s="846" t="s">
        <v>1697</v>
      </c>
      <c r="D157" s="1254"/>
      <c r="E157" s="848" t="str">
        <f>IF(ISNA(VLOOKUP(C157,條件!$A$1:$G$1021,5,0)),"",(VLOOKUP(C157,條件!$A$1:$G$1021,5,0)))</f>
        <v/>
      </c>
      <c r="F157" s="849" t="str">
        <f>IF(ISNA(VLOOKUP(C157,條件!$A$1:$G$1021,6,0)),"",(VLOOKUP(C157,條件!$A$1:$G$1021,6,0)))</f>
        <v/>
      </c>
      <c r="G157" s="1257" t="str">
        <f>IF(ISNA(VLOOKUP(C157,條件!$A$1:$G$1021,7,0)),"",(VLOOKUP(C157,條件!$A$1:$G$1021,7,0)))</f>
        <v/>
      </c>
      <c r="H157" s="849" t="str">
        <f>IF(ISNA(VLOOKUP(C157,條件!$A$1:$K$1021,11,0)),"",(VLOOKUP(C157,條件!$A$1:$K$1021,11,0)))</f>
        <v/>
      </c>
      <c r="I157" s="850" t="str">
        <f>IF(ISNA(VLOOKUP(C157,條件!$A$1:$L$1021,12,0)),"",(VLOOKUP(C157,條件!$A$1:$L$1021,12,0)))</f>
        <v/>
      </c>
      <c r="J157" s="851"/>
      <c r="K157" s="851"/>
      <c r="L157" s="852" t="s">
        <v>462</v>
      </c>
      <c r="M157" s="852"/>
      <c r="N157" s="853"/>
      <c r="O157" s="851"/>
      <c r="P157" s="852" t="s">
        <v>1697</v>
      </c>
      <c r="Q157" s="852"/>
      <c r="R157" s="853"/>
      <c r="S157" s="851"/>
      <c r="T157" s="852" t="s">
        <v>1697</v>
      </c>
      <c r="U157" s="852"/>
      <c r="V157" s="853"/>
      <c r="W157" s="851"/>
      <c r="X157" s="852" t="s">
        <v>1697</v>
      </c>
      <c r="Y157" s="854"/>
      <c r="Z157" s="885" t="str">
        <f>IF(ISNA(VLOOKUP(C157,條件!$A$1:$C$1021,3,0)),"",(VLOOKUP(C157,條件!$A$1:$C$1021,3,0)))</f>
        <v/>
      </c>
      <c r="AA157" s="885" t="str">
        <f t="shared" si="82"/>
        <v/>
      </c>
      <c r="AB157" s="905" t="str">
        <f t="shared" si="83"/>
        <v/>
      </c>
      <c r="AC157" s="885"/>
      <c r="AD157" s="885" t="str">
        <f t="shared" si="79"/>
        <v/>
      </c>
      <c r="AE157" s="885" t="str">
        <f t="shared" si="84"/>
        <v/>
      </c>
      <c r="AF157" s="886" t="str">
        <f t="shared" si="80"/>
        <v>S</v>
      </c>
      <c r="AG157" s="886">
        <v>5</v>
      </c>
      <c r="AH157" s="1041" t="s">
        <v>3262</v>
      </c>
      <c r="AI157" s="917" t="s">
        <v>3262</v>
      </c>
      <c r="AJ157" s="917" t="s">
        <v>3059</v>
      </c>
      <c r="AK157" s="917" t="s">
        <v>3059</v>
      </c>
      <c r="AL157" s="860"/>
      <c r="AM157" s="991"/>
      <c r="AN157" s="991"/>
      <c r="AO157" s="991"/>
      <c r="AP157" s="991"/>
      <c r="AQ157" s="991"/>
      <c r="AR157" s="862"/>
      <c r="AS157" s="849" t="str">
        <f t="shared" si="75"/>
        <v>單</v>
      </c>
      <c r="AT157" s="849" t="str">
        <f t="shared" si="76"/>
        <v>5sec</v>
      </c>
      <c r="AU157" s="849" t="str">
        <f t="shared" si="77"/>
        <v/>
      </c>
      <c r="AV157" s="849" t="str">
        <f t="shared" si="81"/>
        <v/>
      </c>
    </row>
    <row r="158" spans="1:48">
      <c r="A158" s="845">
        <f t="shared" si="78"/>
        <v>46146</v>
      </c>
      <c r="B158" s="846" t="s">
        <v>240</v>
      </c>
      <c r="C158" s="887" t="s">
        <v>2800</v>
      </c>
      <c r="D158" s="1254"/>
      <c r="E158" s="848" t="str">
        <f>IF(ISNA(VLOOKUP(C158,條件!$A$1:$G$1021,5,0)),"",(VLOOKUP(C158,條件!$A$1:$G$1021,5,0)))</f>
        <v/>
      </c>
      <c r="F158" s="849" t="str">
        <f>IF(ISNA(VLOOKUP(C158,條件!$A$1:$G$1021,6,0)),"",(VLOOKUP(C158,條件!$A$1:$G$1021,6,0)))</f>
        <v/>
      </c>
      <c r="G158" s="1257" t="str">
        <f>IF(ISNA(VLOOKUP(C158,條件!$A$1:$G$1021,7,0)),"",(VLOOKUP(C158,條件!$A$1:$G$1021,7,0)))</f>
        <v/>
      </c>
      <c r="H158" s="849" t="str">
        <f>IF(ISNA(VLOOKUP(C158,條件!$A$1:$K$1021,11,0)),"",(VLOOKUP(C158,條件!$A$1:$K$1021,11,0)))</f>
        <v/>
      </c>
      <c r="I158" s="850" t="str">
        <f>IF(ISNA(VLOOKUP(C158,條件!$A$1:$L$1021,12,0)),"",(VLOOKUP(C158,條件!$A$1:$L$1021,12,0)))</f>
        <v/>
      </c>
      <c r="J158" s="851"/>
      <c r="K158" s="851"/>
      <c r="L158" s="852" t="s">
        <v>114</v>
      </c>
      <c r="M158" s="852"/>
      <c r="N158" s="853"/>
      <c r="O158" s="851"/>
      <c r="P158" s="852" t="s">
        <v>114</v>
      </c>
      <c r="Q158" s="852"/>
      <c r="R158" s="853"/>
      <c r="S158" s="851"/>
      <c r="T158" s="852" t="s">
        <v>114</v>
      </c>
      <c r="U158" s="852"/>
      <c r="V158" s="853"/>
      <c r="W158" s="851"/>
      <c r="X158" s="852" t="s">
        <v>114</v>
      </c>
      <c r="Y158" s="854"/>
      <c r="Z158" s="855" t="str">
        <f>IF(ISNA(VLOOKUP(C158,條件!$A$1:$C$1021,3,0)),"",(VLOOKUP(C158,條件!$A$1:$C$1021,3,0)))</f>
        <v/>
      </c>
      <c r="AA158" s="855" t="str">
        <f t="shared" ref="AA158:AA195" si="85">IF(OR(L158="改紡", L158="檢修", L158="了機", L158="清車", L158="FINAL", L158="停機"), L158,
   IF(AND(C158&lt;&gt;"", J158&lt;&gt;""),
      IFERROR(SUM(J158, N158, R158, V158)/3 * AG158, ""),
   "")
)</f>
        <v>停機</v>
      </c>
      <c r="AB158" s="904" t="str">
        <f t="shared" ref="AB158:AB195" si="86">IF(K158="","",IF(ISERROR(1-(SUM(K158,O158,S158,W158)/208/Z158)),"",(1-(SUM(K158,O158,S158,W158)/208/Z158))))</f>
        <v/>
      </c>
      <c r="AC158" s="855" t="str">
        <f t="shared" ref="AC158:AC195" si="87">IF(OR(L158="檢修", L158="改紡", L158="了機"), "",
   IF(C158&lt;&gt;"",
      IFERROR(AVERAGE(L158:M158, P158:Q158, T158:U158, X158:Y158)/100, ""),
   "")
)</f>
        <v/>
      </c>
      <c r="AD158" s="855" t="str">
        <f t="shared" si="79"/>
        <v/>
      </c>
      <c r="AE158" s="855" t="str">
        <f t="shared" ref="AE158:AE195" si="88">IF(OR(L158="改紡", L158="檢修", L158="了機"), "",
   IF(AND(C158&lt;&gt;"", J158&lt;&gt;""),
      IFERROR((SUM(J158, N158, R158, V158) - SUM(K158, O158, S158, W158))/24 * AG158, ""),
   "")
)</f>
        <v/>
      </c>
      <c r="AF158" s="856" t="str">
        <f t="shared" si="80"/>
        <v>M</v>
      </c>
      <c r="AG158" s="856">
        <v>1</v>
      </c>
      <c r="AH158" s="916" t="s">
        <v>920</v>
      </c>
      <c r="AI158" s="926" t="s">
        <v>920</v>
      </c>
      <c r="AJ158" s="917" t="s">
        <v>920</v>
      </c>
      <c r="AK158" s="917" t="s">
        <v>920</v>
      </c>
      <c r="AL158" s="860"/>
      <c r="AM158" s="991"/>
      <c r="AN158" s="991"/>
      <c r="AO158" s="991"/>
      <c r="AP158" s="991"/>
      <c r="AQ158" s="991"/>
      <c r="AR158" s="862"/>
      <c r="AS158" s="849" t="str">
        <f t="shared" si="75"/>
        <v>單</v>
      </c>
      <c r="AT158" s="849" t="str">
        <f t="shared" si="76"/>
        <v>全</v>
      </c>
      <c r="AU158" s="849" t="str">
        <f t="shared" si="77"/>
        <v/>
      </c>
      <c r="AV158" s="849" t="str">
        <f t="shared" si="81"/>
        <v/>
      </c>
    </row>
    <row r="159" spans="1:48">
      <c r="A159" s="845">
        <f t="shared" si="78"/>
        <v>46146</v>
      </c>
      <c r="B159" s="846" t="s">
        <v>242</v>
      </c>
      <c r="C159" s="887" t="s">
        <v>2800</v>
      </c>
      <c r="D159" s="1254"/>
      <c r="E159" s="848" t="str">
        <f>IF(ISNA(VLOOKUP(C159,條件!$A$1:$G$1021,5,0)),"",(VLOOKUP(C159,條件!$A$1:$G$1021,5,0)))</f>
        <v/>
      </c>
      <c r="F159" s="849" t="str">
        <f>IF(ISNA(VLOOKUP(C159,條件!$A$1:$G$1021,6,0)),"",(VLOOKUP(C159,條件!$A$1:$G$1021,6,0)))</f>
        <v/>
      </c>
      <c r="G159" s="1257" t="str">
        <f>IF(ISNA(VLOOKUP(C159,條件!$A$1:$G$1021,7,0)),"",(VLOOKUP(C159,條件!$A$1:$G$1021,7,0)))</f>
        <v/>
      </c>
      <c r="H159" s="849" t="str">
        <f>IF(ISNA(VLOOKUP(C159,條件!$A$1:$K$1021,11,0)),"",(VLOOKUP(C159,條件!$A$1:$K$1021,11,0)))</f>
        <v/>
      </c>
      <c r="I159" s="850" t="str">
        <f>IF(ISNA(VLOOKUP(C159,條件!$A$1:$L$1021,12,0)),"",(VLOOKUP(C159,條件!$A$1:$L$1021,12,0)))</f>
        <v/>
      </c>
      <c r="J159" s="851"/>
      <c r="K159" s="851"/>
      <c r="L159" s="852" t="s">
        <v>114</v>
      </c>
      <c r="M159" s="852"/>
      <c r="N159" s="853"/>
      <c r="O159" s="851"/>
      <c r="P159" s="852" t="s">
        <v>114</v>
      </c>
      <c r="Q159" s="852"/>
      <c r="R159" s="853"/>
      <c r="S159" s="851"/>
      <c r="T159" s="852" t="s">
        <v>114</v>
      </c>
      <c r="U159" s="852"/>
      <c r="V159" s="853"/>
      <c r="W159" s="851"/>
      <c r="X159" s="852" t="s">
        <v>114</v>
      </c>
      <c r="Y159" s="854"/>
      <c r="Z159" s="855" t="str">
        <f>IF(ISNA(VLOOKUP(C159,條件!$A$1:$C$1021,3,0)),"",(VLOOKUP(C159,條件!$A$1:$C$1021,3,0)))</f>
        <v/>
      </c>
      <c r="AA159" s="855" t="str">
        <f t="shared" si="85"/>
        <v>停機</v>
      </c>
      <c r="AB159" s="904" t="str">
        <f t="shared" si="86"/>
        <v/>
      </c>
      <c r="AC159" s="855" t="str">
        <f t="shared" si="87"/>
        <v/>
      </c>
      <c r="AD159" s="855" t="str">
        <f t="shared" si="79"/>
        <v/>
      </c>
      <c r="AE159" s="855" t="str">
        <f t="shared" si="88"/>
        <v/>
      </c>
      <c r="AF159" s="856" t="str">
        <f t="shared" si="80"/>
        <v>M</v>
      </c>
      <c r="AG159" s="856">
        <v>1</v>
      </c>
      <c r="AH159" s="916" t="s">
        <v>920</v>
      </c>
      <c r="AI159" s="926" t="s">
        <v>920</v>
      </c>
      <c r="AJ159" s="917" t="s">
        <v>920</v>
      </c>
      <c r="AK159" s="917" t="s">
        <v>920</v>
      </c>
      <c r="AL159" s="860"/>
      <c r="AM159" s="991"/>
      <c r="AN159" s="991"/>
      <c r="AO159" s="991"/>
      <c r="AP159" s="991"/>
      <c r="AQ159" s="991"/>
      <c r="AR159" s="862"/>
      <c r="AS159" s="849" t="str">
        <f t="shared" si="75"/>
        <v>單</v>
      </c>
      <c r="AT159" s="849" t="str">
        <f t="shared" si="76"/>
        <v>全</v>
      </c>
      <c r="AU159" s="849" t="str">
        <f t="shared" si="77"/>
        <v/>
      </c>
      <c r="AV159" s="849" t="str">
        <f t="shared" si="81"/>
        <v/>
      </c>
    </row>
    <row r="160" spans="1:48">
      <c r="A160" s="845">
        <f t="shared" si="78"/>
        <v>46146</v>
      </c>
      <c r="B160" s="846" t="s">
        <v>1699</v>
      </c>
      <c r="C160" s="887" t="s">
        <v>2800</v>
      </c>
      <c r="D160" s="1254"/>
      <c r="E160" s="848" t="str">
        <f>IF(ISNA(VLOOKUP(C160,條件!$A$1:$G$1021,5,0)),"",(VLOOKUP(C160,條件!$A$1:$G$1021,5,0)))</f>
        <v/>
      </c>
      <c r="F160" s="849" t="str">
        <f>IF(ISNA(VLOOKUP(C160,條件!$A$1:$G$1021,6,0)),"",(VLOOKUP(C160,條件!$A$1:$G$1021,6,0)))</f>
        <v/>
      </c>
      <c r="G160" s="1257" t="str">
        <f>IF(ISNA(VLOOKUP(C160,條件!$A$1:$G$1021,7,0)),"",(VLOOKUP(C160,條件!$A$1:$G$1021,7,0)))</f>
        <v/>
      </c>
      <c r="H160" s="849" t="str">
        <f>IF(ISNA(VLOOKUP(C160,條件!$A$1:$K$1021,11,0)),"",(VLOOKUP(C160,條件!$A$1:$K$1021,11,0)))</f>
        <v/>
      </c>
      <c r="I160" s="850" t="str">
        <f>IF(ISNA(VLOOKUP(C160,條件!$A$1:$L$1021,12,0)),"",(VLOOKUP(C160,條件!$A$1:$L$1021,12,0)))</f>
        <v/>
      </c>
      <c r="J160" s="851"/>
      <c r="K160" s="851"/>
      <c r="L160" s="852" t="s">
        <v>114</v>
      </c>
      <c r="M160" s="852"/>
      <c r="N160" s="853"/>
      <c r="O160" s="851"/>
      <c r="P160" s="852" t="s">
        <v>114</v>
      </c>
      <c r="Q160" s="852"/>
      <c r="R160" s="853"/>
      <c r="S160" s="851"/>
      <c r="T160" s="852" t="s">
        <v>114</v>
      </c>
      <c r="U160" s="852"/>
      <c r="V160" s="853"/>
      <c r="W160" s="851"/>
      <c r="X160" s="852" t="s">
        <v>114</v>
      </c>
      <c r="Y160" s="854"/>
      <c r="Z160" s="855" t="str">
        <f>IF(ISNA(VLOOKUP(C160,條件!$A$1:$C$1021,3,0)),"",(VLOOKUP(C160,條件!$A$1:$C$1021,3,0)))</f>
        <v/>
      </c>
      <c r="AA160" s="855" t="str">
        <f t="shared" si="85"/>
        <v>停機</v>
      </c>
      <c r="AB160" s="904" t="str">
        <f t="shared" si="86"/>
        <v/>
      </c>
      <c r="AC160" s="855" t="str">
        <f t="shared" si="87"/>
        <v/>
      </c>
      <c r="AD160" s="855" t="str">
        <f t="shared" si="79"/>
        <v/>
      </c>
      <c r="AE160" s="855" t="str">
        <f t="shared" si="88"/>
        <v/>
      </c>
      <c r="AF160" s="856" t="str">
        <f t="shared" si="80"/>
        <v>M</v>
      </c>
      <c r="AG160" s="856">
        <v>1</v>
      </c>
      <c r="AH160" s="916" t="s">
        <v>920</v>
      </c>
      <c r="AI160" s="926" t="s">
        <v>920</v>
      </c>
      <c r="AJ160" s="917" t="s">
        <v>920</v>
      </c>
      <c r="AK160" s="917" t="s">
        <v>920</v>
      </c>
      <c r="AL160" s="860"/>
      <c r="AM160" s="991"/>
      <c r="AN160" s="991"/>
      <c r="AO160" s="991"/>
      <c r="AP160" s="991"/>
      <c r="AQ160" s="991"/>
      <c r="AR160" s="862"/>
      <c r="AS160" s="849" t="str">
        <f t="shared" si="75"/>
        <v>單</v>
      </c>
      <c r="AT160" s="849" t="str">
        <f t="shared" si="76"/>
        <v>全</v>
      </c>
      <c r="AU160" s="849" t="str">
        <f t="shared" si="77"/>
        <v/>
      </c>
      <c r="AV160" s="849" t="str">
        <f t="shared" si="81"/>
        <v/>
      </c>
    </row>
    <row r="161" spans="1:48">
      <c r="A161" s="845">
        <f t="shared" si="78"/>
        <v>46146</v>
      </c>
      <c r="B161" s="846" t="s">
        <v>1537</v>
      </c>
      <c r="C161" s="887" t="s">
        <v>2800</v>
      </c>
      <c r="D161" s="1254"/>
      <c r="E161" s="848" t="str">
        <f>IF(ISNA(VLOOKUP(C161,條件!$A$1:$G$1021,5,0)),"",(VLOOKUP(C161,條件!$A$1:$G$1021,5,0)))</f>
        <v/>
      </c>
      <c r="F161" s="849" t="str">
        <f>IF(ISNA(VLOOKUP(C161,條件!$A$1:$G$1021,6,0)),"",(VLOOKUP(C161,條件!$A$1:$G$1021,6,0)))</f>
        <v/>
      </c>
      <c r="G161" s="1257" t="str">
        <f>IF(ISNA(VLOOKUP(C161,條件!$A$1:$G$1021,7,0)),"",(VLOOKUP(C161,條件!$A$1:$G$1021,7,0)))</f>
        <v/>
      </c>
      <c r="H161" s="849" t="str">
        <f>IF(ISNA(VLOOKUP(C161,條件!$A$1:$K$1021,11,0)),"",(VLOOKUP(C161,條件!$A$1:$K$1021,11,0)))</f>
        <v/>
      </c>
      <c r="I161" s="850" t="str">
        <f>IF(ISNA(VLOOKUP(C161,條件!$A$1:$L$1021,12,0)),"",(VLOOKUP(C161,條件!$A$1:$L$1021,12,0)))</f>
        <v/>
      </c>
      <c r="J161" s="851"/>
      <c r="K161" s="851"/>
      <c r="L161" s="852" t="s">
        <v>114</v>
      </c>
      <c r="M161" s="852"/>
      <c r="N161" s="853"/>
      <c r="O161" s="851"/>
      <c r="P161" s="852" t="s">
        <v>114</v>
      </c>
      <c r="Q161" s="852"/>
      <c r="R161" s="853"/>
      <c r="S161" s="851"/>
      <c r="T161" s="852" t="s">
        <v>114</v>
      </c>
      <c r="U161" s="852"/>
      <c r="V161" s="853"/>
      <c r="W161" s="851"/>
      <c r="X161" s="852" t="s">
        <v>114</v>
      </c>
      <c r="Y161" s="854"/>
      <c r="Z161" s="855" t="str">
        <f>IF(ISNA(VLOOKUP(C161,條件!$A$1:$C$1021,3,0)),"",(VLOOKUP(C161,條件!$A$1:$C$1021,3,0)))</f>
        <v/>
      </c>
      <c r="AA161" s="855" t="str">
        <f t="shared" si="85"/>
        <v>停機</v>
      </c>
      <c r="AB161" s="904" t="str">
        <f t="shared" si="86"/>
        <v/>
      </c>
      <c r="AC161" s="855" t="str">
        <f t="shared" si="87"/>
        <v/>
      </c>
      <c r="AD161" s="855" t="str">
        <f t="shared" si="79"/>
        <v/>
      </c>
      <c r="AE161" s="855" t="str">
        <f t="shared" si="88"/>
        <v/>
      </c>
      <c r="AF161" s="856" t="str">
        <f t="shared" si="80"/>
        <v>M</v>
      </c>
      <c r="AG161" s="856">
        <v>1</v>
      </c>
      <c r="AH161" s="916" t="s">
        <v>1783</v>
      </c>
      <c r="AI161" s="926" t="s">
        <v>920</v>
      </c>
      <c r="AJ161" s="917" t="s">
        <v>920</v>
      </c>
      <c r="AK161" s="917" t="s">
        <v>920</v>
      </c>
      <c r="AL161" s="860"/>
      <c r="AM161" s="991"/>
      <c r="AN161" s="991"/>
      <c r="AO161" s="991"/>
      <c r="AP161" s="991"/>
      <c r="AQ161" s="991"/>
      <c r="AR161" s="862"/>
      <c r="AS161" s="849" t="str">
        <f t="shared" si="75"/>
        <v>單</v>
      </c>
      <c r="AT161" s="849" t="str">
        <f t="shared" si="76"/>
        <v>全</v>
      </c>
      <c r="AU161" s="849" t="str">
        <f t="shared" si="77"/>
        <v/>
      </c>
      <c r="AV161" s="849" t="str">
        <f t="shared" si="81"/>
        <v/>
      </c>
    </row>
    <row r="162" spans="1:48">
      <c r="A162" s="845">
        <f t="shared" si="78"/>
        <v>46146</v>
      </c>
      <c r="B162" s="846" t="s">
        <v>1700</v>
      </c>
      <c r="C162" s="887" t="s">
        <v>2800</v>
      </c>
      <c r="D162" s="1254"/>
      <c r="E162" s="848" t="str">
        <f>IF(ISNA(VLOOKUP(C162,條件!$A$1:$G$1021,5,0)),"",(VLOOKUP(C162,條件!$A$1:$G$1021,5,0)))</f>
        <v/>
      </c>
      <c r="F162" s="849" t="str">
        <f>IF(ISNA(VLOOKUP(C162,條件!$A$1:$G$1021,6,0)),"",(VLOOKUP(C162,條件!$A$1:$G$1021,6,0)))</f>
        <v/>
      </c>
      <c r="G162" s="1257" t="str">
        <f>IF(ISNA(VLOOKUP(C162,條件!$A$1:$G$1021,7,0)),"",(VLOOKUP(C162,條件!$A$1:$G$1021,7,0)))</f>
        <v/>
      </c>
      <c r="H162" s="849" t="str">
        <f>IF(ISNA(VLOOKUP(C162,條件!$A$1:$K$1021,11,0)),"",(VLOOKUP(C162,條件!$A$1:$K$1021,11,0)))</f>
        <v/>
      </c>
      <c r="I162" s="850" t="str">
        <f>IF(ISNA(VLOOKUP(C162,條件!$A$1:$L$1021,12,0)),"",(VLOOKUP(C162,條件!$A$1:$L$1021,12,0)))</f>
        <v/>
      </c>
      <c r="J162" s="851"/>
      <c r="K162" s="851"/>
      <c r="L162" s="852" t="s">
        <v>114</v>
      </c>
      <c r="M162" s="852"/>
      <c r="N162" s="853"/>
      <c r="O162" s="851"/>
      <c r="P162" s="852" t="s">
        <v>114</v>
      </c>
      <c r="Q162" s="852"/>
      <c r="R162" s="853"/>
      <c r="S162" s="851"/>
      <c r="T162" s="852" t="s">
        <v>114</v>
      </c>
      <c r="U162" s="852"/>
      <c r="V162" s="853"/>
      <c r="W162" s="851"/>
      <c r="X162" s="852" t="s">
        <v>114</v>
      </c>
      <c r="Y162" s="854"/>
      <c r="Z162" s="855" t="str">
        <f>IF(ISNA(VLOOKUP(C162,條件!$A$1:$C$1021,3,0)),"",(VLOOKUP(C162,條件!$A$1:$C$1021,3,0)))</f>
        <v/>
      </c>
      <c r="AA162" s="855" t="str">
        <f t="shared" si="85"/>
        <v>停機</v>
      </c>
      <c r="AB162" s="904" t="str">
        <f t="shared" si="86"/>
        <v/>
      </c>
      <c r="AC162" s="855" t="str">
        <f t="shared" si="87"/>
        <v/>
      </c>
      <c r="AD162" s="855" t="str">
        <f t="shared" si="79"/>
        <v/>
      </c>
      <c r="AE162" s="855" t="str">
        <f t="shared" si="88"/>
        <v/>
      </c>
      <c r="AF162" s="856" t="str">
        <f t="shared" si="80"/>
        <v>M</v>
      </c>
      <c r="AG162" s="856">
        <v>1</v>
      </c>
      <c r="AH162" s="916" t="s">
        <v>920</v>
      </c>
      <c r="AI162" s="926" t="s">
        <v>920</v>
      </c>
      <c r="AJ162" s="917" t="s">
        <v>920</v>
      </c>
      <c r="AK162" s="917" t="s">
        <v>920</v>
      </c>
      <c r="AL162" s="860"/>
      <c r="AM162" s="991"/>
      <c r="AN162" s="991"/>
      <c r="AO162" s="991"/>
      <c r="AP162" s="991"/>
      <c r="AQ162" s="991"/>
      <c r="AR162" s="862"/>
      <c r="AS162" s="849" t="str">
        <f t="shared" si="75"/>
        <v>單</v>
      </c>
      <c r="AT162" s="849" t="str">
        <f t="shared" si="76"/>
        <v>全</v>
      </c>
      <c r="AU162" s="849" t="str">
        <f t="shared" si="77"/>
        <v/>
      </c>
      <c r="AV162" s="849" t="str">
        <f t="shared" si="81"/>
        <v/>
      </c>
    </row>
    <row r="163" spans="1:48">
      <c r="A163" s="845">
        <f t="shared" si="78"/>
        <v>46146</v>
      </c>
      <c r="B163" s="846" t="s">
        <v>1544</v>
      </c>
      <c r="C163" s="887" t="s">
        <v>2800</v>
      </c>
      <c r="D163" s="1254"/>
      <c r="E163" s="848" t="str">
        <f>IF(ISNA(VLOOKUP(C163,條件!$A$1:$G$1021,5,0)),"",(VLOOKUP(C163,條件!$A$1:$G$1021,5,0)))</f>
        <v/>
      </c>
      <c r="F163" s="849" t="str">
        <f>IF(ISNA(VLOOKUP(C163,條件!$A$1:$G$1021,6,0)),"",(VLOOKUP(C163,條件!$A$1:$G$1021,6,0)))</f>
        <v/>
      </c>
      <c r="G163" s="1257" t="str">
        <f>IF(ISNA(VLOOKUP(C163,條件!$A$1:$G$1021,7,0)),"",(VLOOKUP(C163,條件!$A$1:$G$1021,7,0)))</f>
        <v/>
      </c>
      <c r="H163" s="849" t="str">
        <f>IF(ISNA(VLOOKUP(C163,條件!$A$1:$K$1021,11,0)),"",(VLOOKUP(C163,條件!$A$1:$K$1021,11,0)))</f>
        <v/>
      </c>
      <c r="I163" s="850" t="str">
        <f>IF(ISNA(VLOOKUP(C163,條件!$A$1:$L$1021,12,0)),"",(VLOOKUP(C163,條件!$A$1:$L$1021,12,0)))</f>
        <v/>
      </c>
      <c r="J163" s="851"/>
      <c r="K163" s="851"/>
      <c r="L163" s="852" t="s">
        <v>114</v>
      </c>
      <c r="M163" s="852"/>
      <c r="N163" s="853"/>
      <c r="O163" s="851"/>
      <c r="P163" s="852" t="s">
        <v>114</v>
      </c>
      <c r="Q163" s="852"/>
      <c r="R163" s="853"/>
      <c r="S163" s="851"/>
      <c r="T163" s="852" t="s">
        <v>114</v>
      </c>
      <c r="U163" s="852"/>
      <c r="V163" s="853"/>
      <c r="W163" s="851"/>
      <c r="X163" s="852" t="s">
        <v>114</v>
      </c>
      <c r="Y163" s="854"/>
      <c r="Z163" s="855" t="str">
        <f>IF(ISNA(VLOOKUP(C163,條件!$A$1:$C$1021,3,0)),"",(VLOOKUP(C163,條件!$A$1:$C$1021,3,0)))</f>
        <v/>
      </c>
      <c r="AA163" s="855" t="str">
        <f t="shared" si="85"/>
        <v>停機</v>
      </c>
      <c r="AB163" s="904" t="str">
        <f t="shared" si="86"/>
        <v/>
      </c>
      <c r="AC163" s="855" t="str">
        <f t="shared" si="87"/>
        <v/>
      </c>
      <c r="AD163" s="855" t="str">
        <f t="shared" si="79"/>
        <v/>
      </c>
      <c r="AE163" s="855" t="str">
        <f t="shared" si="88"/>
        <v/>
      </c>
      <c r="AF163" s="856" t="str">
        <f t="shared" si="80"/>
        <v>M</v>
      </c>
      <c r="AG163" s="856">
        <v>1</v>
      </c>
      <c r="AH163" s="916" t="s">
        <v>920</v>
      </c>
      <c r="AI163" s="926" t="s">
        <v>920</v>
      </c>
      <c r="AJ163" s="917" t="s">
        <v>920</v>
      </c>
      <c r="AK163" s="917" t="s">
        <v>920</v>
      </c>
      <c r="AL163" s="860"/>
      <c r="AM163" s="991"/>
      <c r="AN163" s="991"/>
      <c r="AO163" s="991"/>
      <c r="AP163" s="991"/>
      <c r="AQ163" s="991"/>
      <c r="AR163" s="862"/>
      <c r="AS163" s="849" t="str">
        <f t="shared" si="75"/>
        <v>單</v>
      </c>
      <c r="AT163" s="849" t="str">
        <f t="shared" si="76"/>
        <v>全</v>
      </c>
      <c r="AU163" s="849" t="str">
        <f t="shared" si="77"/>
        <v/>
      </c>
      <c r="AV163" s="849" t="str">
        <f t="shared" si="81"/>
        <v/>
      </c>
    </row>
    <row r="164" spans="1:48">
      <c r="A164" s="845">
        <f t="shared" si="78"/>
        <v>46146</v>
      </c>
      <c r="B164" s="846" t="s">
        <v>1701</v>
      </c>
      <c r="C164" s="887" t="s">
        <v>2800</v>
      </c>
      <c r="D164" s="1254"/>
      <c r="E164" s="848" t="str">
        <f>IF(ISNA(VLOOKUP(C164,條件!$A$1:$G$1021,5,0)),"",(VLOOKUP(C164,條件!$A$1:$G$1021,5,0)))</f>
        <v/>
      </c>
      <c r="F164" s="849" t="str">
        <f>IF(ISNA(VLOOKUP(C164,條件!$A$1:$G$1021,6,0)),"",(VLOOKUP(C164,條件!$A$1:$G$1021,6,0)))</f>
        <v/>
      </c>
      <c r="G164" s="1257" t="str">
        <f>IF(ISNA(VLOOKUP(C164,條件!$A$1:$G$1021,7,0)),"",(VLOOKUP(C164,條件!$A$1:$G$1021,7,0)))</f>
        <v/>
      </c>
      <c r="H164" s="849" t="str">
        <f>IF(ISNA(VLOOKUP(C164,條件!$A$1:$K$1021,11,0)),"",(VLOOKUP(C164,條件!$A$1:$K$1021,11,0)))</f>
        <v/>
      </c>
      <c r="I164" s="850" t="str">
        <f>IF(ISNA(VLOOKUP(C164,條件!$A$1:$L$1021,12,0)),"",(VLOOKUP(C164,條件!$A$1:$L$1021,12,0)))</f>
        <v/>
      </c>
      <c r="J164" s="851"/>
      <c r="K164" s="851"/>
      <c r="L164" s="852" t="s">
        <v>114</v>
      </c>
      <c r="M164" s="852"/>
      <c r="N164" s="853"/>
      <c r="O164" s="851"/>
      <c r="P164" s="852" t="s">
        <v>114</v>
      </c>
      <c r="Q164" s="852"/>
      <c r="R164" s="853"/>
      <c r="S164" s="851"/>
      <c r="T164" s="852" t="s">
        <v>114</v>
      </c>
      <c r="U164" s="852"/>
      <c r="V164" s="853"/>
      <c r="W164" s="851"/>
      <c r="X164" s="852" t="s">
        <v>114</v>
      </c>
      <c r="Y164" s="854"/>
      <c r="Z164" s="855" t="str">
        <f>IF(ISNA(VLOOKUP(C164,條件!$A$1:$C$1021,3,0)),"",(VLOOKUP(C164,條件!$A$1:$C$1021,3,0)))</f>
        <v/>
      </c>
      <c r="AA164" s="855" t="str">
        <f t="shared" si="85"/>
        <v>停機</v>
      </c>
      <c r="AB164" s="904" t="str">
        <f t="shared" si="86"/>
        <v/>
      </c>
      <c r="AC164" s="855" t="str">
        <f t="shared" si="87"/>
        <v/>
      </c>
      <c r="AD164" s="855" t="str">
        <f t="shared" si="79"/>
        <v/>
      </c>
      <c r="AE164" s="855" t="str">
        <f t="shared" si="88"/>
        <v/>
      </c>
      <c r="AF164" s="856" t="str">
        <f t="shared" si="80"/>
        <v>M</v>
      </c>
      <c r="AG164" s="856">
        <v>1</v>
      </c>
      <c r="AH164" s="916" t="s">
        <v>920</v>
      </c>
      <c r="AI164" s="926" t="s">
        <v>920</v>
      </c>
      <c r="AJ164" s="917" t="s">
        <v>920</v>
      </c>
      <c r="AK164" s="917" t="s">
        <v>920</v>
      </c>
      <c r="AL164" s="860"/>
      <c r="AM164" s="991"/>
      <c r="AN164" s="991"/>
      <c r="AO164" s="991"/>
      <c r="AP164" s="991"/>
      <c r="AQ164" s="991"/>
      <c r="AR164" s="862"/>
      <c r="AS164" s="849" t="str">
        <f t="shared" si="75"/>
        <v>單</v>
      </c>
      <c r="AT164" s="849" t="str">
        <f t="shared" si="76"/>
        <v>全</v>
      </c>
      <c r="AU164" s="849" t="str">
        <f t="shared" si="77"/>
        <v/>
      </c>
      <c r="AV164" s="849" t="str">
        <f t="shared" si="81"/>
        <v/>
      </c>
    </row>
    <row r="165" spans="1:48" ht="17.25" thickBot="1">
      <c r="A165" s="866">
        <f t="shared" si="78"/>
        <v>46146</v>
      </c>
      <c r="B165" s="867" t="s">
        <v>1702</v>
      </c>
      <c r="C165" s="888" t="s">
        <v>2800</v>
      </c>
      <c r="D165" s="1255"/>
      <c r="E165" s="869" t="str">
        <f>IF(ISNA(VLOOKUP(C165,條件!$A$1:$G$1021,5,0)),"",(VLOOKUP(C165,條件!$A$1:$G$1021,5,0)))</f>
        <v/>
      </c>
      <c r="F165" s="870" t="str">
        <f>IF(ISNA(VLOOKUP(C165,條件!$A$1:$G$1021,6,0)),"",(VLOOKUP(C165,條件!$A$1:$G$1021,6,0)))</f>
        <v/>
      </c>
      <c r="G165" s="1258" t="str">
        <f>IF(ISNA(VLOOKUP(C165,條件!$A$1:$G$1021,7,0)),"",(VLOOKUP(C165,條件!$A$1:$G$1021,7,0)))</f>
        <v/>
      </c>
      <c r="H165" s="870" t="str">
        <f>IF(ISNA(VLOOKUP(C165,條件!$A$1:$K$1021,11,0)),"",(VLOOKUP(C165,條件!$A$1:$K$1021,11,0)))</f>
        <v/>
      </c>
      <c r="I165" s="871" t="str">
        <f>IF(ISNA(VLOOKUP(C165,條件!$A$1:$L$1021,12,0)),"",(VLOOKUP(C165,條件!$A$1:$L$1021,12,0)))</f>
        <v/>
      </c>
      <c r="J165" s="872"/>
      <c r="K165" s="872"/>
      <c r="L165" s="873" t="s">
        <v>114</v>
      </c>
      <c r="M165" s="873"/>
      <c r="N165" s="874"/>
      <c r="O165" s="872"/>
      <c r="P165" s="873" t="s">
        <v>114</v>
      </c>
      <c r="Q165" s="873"/>
      <c r="R165" s="874"/>
      <c r="S165" s="872"/>
      <c r="T165" s="873" t="s">
        <v>114</v>
      </c>
      <c r="U165" s="873"/>
      <c r="V165" s="874"/>
      <c r="W165" s="872"/>
      <c r="X165" s="873" t="s">
        <v>114</v>
      </c>
      <c r="Y165" s="875"/>
      <c r="Z165" s="876" t="str">
        <f>IF(ISNA(VLOOKUP(C165,條件!$A$1:$C$1021,3,0)),"",(VLOOKUP(C165,條件!$A$1:$C$1021,3,0)))</f>
        <v/>
      </c>
      <c r="AA165" s="876" t="str">
        <f t="shared" si="85"/>
        <v>停機</v>
      </c>
      <c r="AB165" s="906" t="str">
        <f t="shared" si="86"/>
        <v/>
      </c>
      <c r="AC165" s="876" t="str">
        <f t="shared" si="87"/>
        <v/>
      </c>
      <c r="AD165" s="876" t="str">
        <f t="shared" si="79"/>
        <v/>
      </c>
      <c r="AE165" s="876" t="str">
        <f t="shared" si="88"/>
        <v/>
      </c>
      <c r="AF165" s="877" t="str">
        <f t="shared" si="80"/>
        <v>M</v>
      </c>
      <c r="AG165" s="877">
        <v>1</v>
      </c>
      <c r="AH165" s="918" t="s">
        <v>920</v>
      </c>
      <c r="AI165" s="1028" t="s">
        <v>920</v>
      </c>
      <c r="AJ165" s="919" t="s">
        <v>920</v>
      </c>
      <c r="AK165" s="919" t="s">
        <v>920</v>
      </c>
      <c r="AL165" s="881"/>
      <c r="AM165" s="993"/>
      <c r="AN165" s="993"/>
      <c r="AO165" s="993"/>
      <c r="AP165" s="993"/>
      <c r="AQ165" s="993"/>
      <c r="AR165" s="883"/>
      <c r="AS165" s="870" t="str">
        <f t="shared" si="75"/>
        <v>單</v>
      </c>
      <c r="AT165" s="870" t="str">
        <f t="shared" si="76"/>
        <v>全</v>
      </c>
      <c r="AU165" s="870" t="str">
        <f t="shared" si="77"/>
        <v/>
      </c>
      <c r="AV165" s="870" t="str">
        <f t="shared" si="81"/>
        <v/>
      </c>
    </row>
    <row r="166" spans="1:48">
      <c r="A166" s="827">
        <v>46147</v>
      </c>
      <c r="B166" s="828" t="s">
        <v>1066</v>
      </c>
      <c r="C166" s="828" t="s">
        <v>114</v>
      </c>
      <c r="D166" s="1253"/>
      <c r="E166" s="830" t="str">
        <f>IF(ISNA(VLOOKUP(C166,條件!$A$1:$G$1021,5,0)),"",(VLOOKUP(C166,條件!$A$1:$G$1021,5,0)))</f>
        <v/>
      </c>
      <c r="F166" s="831" t="str">
        <f>IF(ISNA(VLOOKUP(C166,條件!$A$1:$G$1021,6,0)),"",(VLOOKUP(C166,條件!$A$1:$G$1021,6,0)))</f>
        <v/>
      </c>
      <c r="G166" s="1256" t="str">
        <f>IF(ISNA(VLOOKUP(C166,條件!$A$1:$G$1021,7,0)),"",(VLOOKUP(C166,條件!$A$1:$G$1021,7,0)))</f>
        <v/>
      </c>
      <c r="H166" s="831" t="str">
        <f>IF(ISNA(VLOOKUP(C166,條件!$A$1:$K$1021,11,0)),"",(VLOOKUP(C166,條件!$A$1:$K$1021,11,0)))</f>
        <v/>
      </c>
      <c r="I166" s="832" t="str">
        <f>IF(ISNA(VLOOKUP(C166,條件!$A$1:$L$1021,12,0)),"",(VLOOKUP(C166,條件!$A$1:$L$1021,12,0)))</f>
        <v/>
      </c>
      <c r="J166" s="833"/>
      <c r="K166" s="833"/>
      <c r="L166" s="834" t="s">
        <v>114</v>
      </c>
      <c r="M166" s="834"/>
      <c r="N166" s="835"/>
      <c r="O166" s="833"/>
      <c r="P166" s="834" t="s">
        <v>114</v>
      </c>
      <c r="Q166" s="834"/>
      <c r="R166" s="835"/>
      <c r="S166" s="833"/>
      <c r="T166" s="852" t="s">
        <v>461</v>
      </c>
      <c r="U166" s="834"/>
      <c r="V166" s="835"/>
      <c r="W166" s="833"/>
      <c r="X166" s="852" t="s">
        <v>114</v>
      </c>
      <c r="Y166" s="836"/>
      <c r="Z166" s="837" t="str">
        <f>IF(ISNA(VLOOKUP(C166,條件!$A$1:$C$1021,3,0)),"",(VLOOKUP(C166,條件!$A$1:$C$1021,3,0)))</f>
        <v/>
      </c>
      <c r="AA166" s="837" t="str">
        <f t="shared" si="85"/>
        <v>停機</v>
      </c>
      <c r="AB166" s="903" t="str">
        <f t="shared" si="86"/>
        <v/>
      </c>
      <c r="AC166" s="837" t="str">
        <f t="shared" si="87"/>
        <v/>
      </c>
      <c r="AD166" s="837" t="str">
        <f t="shared" si="79"/>
        <v/>
      </c>
      <c r="AE166" s="837" t="str">
        <f t="shared" si="88"/>
        <v/>
      </c>
      <c r="AF166" s="838" t="str">
        <f t="shared" si="80"/>
        <v>A</v>
      </c>
      <c r="AG166" s="838">
        <v>1</v>
      </c>
      <c r="AH166" s="920" t="s">
        <v>3063</v>
      </c>
      <c r="AI166" s="1027" t="s">
        <v>3063</v>
      </c>
      <c r="AJ166" s="930" t="s">
        <v>3063</v>
      </c>
      <c r="AK166" s="930" t="s">
        <v>3063</v>
      </c>
      <c r="AL166" s="842"/>
      <c r="AM166" s="990"/>
      <c r="AN166" s="990"/>
      <c r="AO166" s="990"/>
      <c r="AP166" s="990"/>
      <c r="AQ166" s="990"/>
      <c r="AR166" s="844"/>
      <c r="AS166" s="831" t="str">
        <f>IF(TEXT(RIGHT(F166,2),) = "×2","雙","單")</f>
        <v>單</v>
      </c>
      <c r="AT166" s="831" t="str">
        <f>IF(OR(AF166="J", AF166="T", AF166="M"), IF(AG166=1, "全", "半"),
   IF(AF166="A", IF(AG166=0.5, IF(AS166="雙", "全", ""),
                 IF(AG166=1, IF(AS166="雙", "半", "全"),
                    IF(AG166=2, "半", "")
                   )
                ),
   IF(AF166="S", TEXT(AG166 &amp; "sec", "text"), "")
))</f>
        <v>全</v>
      </c>
      <c r="AU166" s="831" t="str">
        <f>IF(MID(E166,3,1)="/",LEFT(E166,2),LEFT(E166,3))</f>
        <v/>
      </c>
      <c r="AV166" s="831" t="str">
        <f t="shared" si="81"/>
        <v/>
      </c>
    </row>
    <row r="167" spans="1:48">
      <c r="A167" s="845">
        <f>A166</f>
        <v>46147</v>
      </c>
      <c r="B167" s="846" t="s">
        <v>1067</v>
      </c>
      <c r="C167" s="846" t="s">
        <v>2784</v>
      </c>
      <c r="D167" s="1254"/>
      <c r="E167" s="848" t="str">
        <f>IF(ISNA(VLOOKUP(C167,條件!$A$1:$G$1021,5,0)),"",(VLOOKUP(C167,條件!$A$1:$G$1021,5,0)))</f>
        <v>75/36SDR</v>
      </c>
      <c r="F167" s="849" t="str">
        <f>IF(ISNA(VLOOKUP(C167,條件!$A$1:$G$1021,6,0)),"",(VLOOKUP(C167,條件!$A$1:$G$1021,6,0)))</f>
        <v>FP81386R</v>
      </c>
      <c r="G167" s="1257">
        <f>IF(ISNA(VLOOKUP(C167,條件!$A$1:$G$1021,7,0)),"",(VLOOKUP(C167,條件!$A$1:$G$1021,7,0)))</f>
        <v>780</v>
      </c>
      <c r="H167" s="849" t="str">
        <f>IF(ISNA(VLOOKUP(C167,條件!$A$1:$K$1021,11,0)),"",(VLOOKUP(C167,條件!$A$1:$K$1021,11,0)))</f>
        <v>綠底白點</v>
      </c>
      <c r="I167" s="850">
        <f>IF(ISNA(VLOOKUP(C167,條件!$A$1:$L$1021,12,0)),"",(VLOOKUP(C167,條件!$A$1:$L$1021,12,0)))</f>
        <v>5</v>
      </c>
      <c r="J167" s="851">
        <v>20</v>
      </c>
      <c r="K167" s="851">
        <v>4</v>
      </c>
      <c r="L167" s="852">
        <v>9115</v>
      </c>
      <c r="M167" s="852">
        <v>8636</v>
      </c>
      <c r="N167" s="853">
        <v>7</v>
      </c>
      <c r="O167" s="851">
        <v>0</v>
      </c>
      <c r="P167" s="852">
        <v>9135</v>
      </c>
      <c r="Q167" s="852">
        <v>8680</v>
      </c>
      <c r="R167" s="853">
        <v>12</v>
      </c>
      <c r="S167" s="851">
        <v>1</v>
      </c>
      <c r="T167" s="852">
        <v>9023</v>
      </c>
      <c r="U167" s="852">
        <v>8591</v>
      </c>
      <c r="V167" s="853">
        <v>18</v>
      </c>
      <c r="W167" s="851">
        <v>0</v>
      </c>
      <c r="X167" s="852">
        <v>9024</v>
      </c>
      <c r="Y167" s="854">
        <v>8650</v>
      </c>
      <c r="Z167" s="855">
        <f>IF(ISNA(VLOOKUP(C167,條件!$A$1:$C$1021,3,0)),"",(VLOOKUP(C167,條件!$A$1:$C$1021,3,0)))</f>
        <v>1.7777777777777777</v>
      </c>
      <c r="AA167" s="855">
        <f t="shared" si="85"/>
        <v>19</v>
      </c>
      <c r="AB167" s="904">
        <f t="shared" si="86"/>
        <v>0.98647836538461542</v>
      </c>
      <c r="AC167" s="855">
        <f t="shared" si="87"/>
        <v>88.567499999999995</v>
      </c>
      <c r="AD167" s="855">
        <f t="shared" si="79"/>
        <v>2.375</v>
      </c>
      <c r="AE167" s="855">
        <f t="shared" si="88"/>
        <v>2.1666666666666665</v>
      </c>
      <c r="AF167" s="856" t="str">
        <f t="shared" si="80"/>
        <v>A</v>
      </c>
      <c r="AG167" s="856">
        <v>1</v>
      </c>
      <c r="AH167" s="916" t="s">
        <v>3369</v>
      </c>
      <c r="AI167" s="926" t="s">
        <v>3369</v>
      </c>
      <c r="AJ167" s="930" t="s">
        <v>3429</v>
      </c>
      <c r="AK167" s="930" t="s">
        <v>3429</v>
      </c>
      <c r="AL167" s="927">
        <v>50</v>
      </c>
      <c r="AM167" s="991">
        <v>46141</v>
      </c>
      <c r="AN167" s="991">
        <v>46142</v>
      </c>
      <c r="AO167" s="991">
        <v>46143</v>
      </c>
      <c r="AP167" s="991">
        <v>46144</v>
      </c>
      <c r="AQ167" s="991"/>
      <c r="AR167" s="862"/>
      <c r="AS167" s="849" t="str">
        <f t="shared" ref="AS167:AS205" si="89">IF(TEXT(RIGHT(F167,2),) = "×2","雙","單")</f>
        <v>單</v>
      </c>
      <c r="AT167" s="849" t="str">
        <f t="shared" ref="AT167:AT205" si="90">IF(OR(AF167="J", AF167="T", AF167="M"), IF(AG167=1, "全", "半"),
   IF(AF167="A", IF(AG167=0.5, IF(AS167="雙", "全", ""),
                 IF(AG167=1, IF(AS167="雙", "半", "全"),
                    IF(AG167=2, "半", "")
                   )
                ),
   IF(AF167="S", TEXT(AG167 &amp; "sec", "text"), "")
))</f>
        <v>全</v>
      </c>
      <c r="AU167" s="849" t="str">
        <f t="shared" ref="AU167:AU205" si="91">IF(MID(E167,3,1)="/",LEFT(E167,2),LEFT(E167,3))</f>
        <v>75</v>
      </c>
      <c r="AV167" s="849">
        <f t="shared" si="81"/>
        <v>1.790622288</v>
      </c>
    </row>
    <row r="168" spans="1:48">
      <c r="A168" s="845">
        <f t="shared" ref="A168:A205" si="92">A167</f>
        <v>46147</v>
      </c>
      <c r="B168" s="846" t="s">
        <v>1062</v>
      </c>
      <c r="C168" s="846" t="s">
        <v>2785</v>
      </c>
      <c r="D168" s="1254" t="s">
        <v>596</v>
      </c>
      <c r="E168" s="848" t="str">
        <f>IF(ISNA(VLOOKUP(C168,條件!$A$1:$G$1021,5,0)),"",(VLOOKUP(C168,條件!$A$1:$G$1021,5,0)))</f>
        <v>75/24/2SDR2</v>
      </c>
      <c r="F168" s="849" t="str">
        <f>IF(ISNA(VLOOKUP(C168,條件!$A$1:$G$1021,6,0)),"",(VLOOKUP(C168,條件!$A$1:$G$1021,6,0)))</f>
        <v>FP81363R×2</v>
      </c>
      <c r="G168" s="1257">
        <f>IF(ISNA(VLOOKUP(C168,條件!$A$1:$G$1021,7,0)),"",(VLOOKUP(C168,條件!$A$1:$G$1021,7,0)))</f>
        <v>700</v>
      </c>
      <c r="H168" s="849" t="str">
        <f>IF(ISNA(VLOOKUP(C168,條件!$A$1:$K$1021,11,0)),"",(VLOOKUP(C168,條件!$A$1:$K$1021,11,0)))</f>
        <v>白綠條紋</v>
      </c>
      <c r="I168" s="850">
        <f>IF(ISNA(VLOOKUP(C168,條件!$A$1:$L$1021,12,0)),"",(VLOOKUP(C168,條件!$A$1:$L$1021,12,0)))</f>
        <v>5</v>
      </c>
      <c r="J168" s="851"/>
      <c r="K168" s="851"/>
      <c r="L168" s="852" t="s">
        <v>3055</v>
      </c>
      <c r="M168" s="852"/>
      <c r="N168" s="853"/>
      <c r="O168" s="851"/>
      <c r="P168" s="852" t="s">
        <v>116</v>
      </c>
      <c r="Q168" s="852"/>
      <c r="R168" s="853"/>
      <c r="S168" s="851"/>
      <c r="T168" s="852" t="s">
        <v>116</v>
      </c>
      <c r="U168" s="852"/>
      <c r="V168" s="853"/>
      <c r="W168" s="851"/>
      <c r="X168" s="852" t="s">
        <v>116</v>
      </c>
      <c r="Y168" s="854"/>
      <c r="Z168" s="855">
        <f>IF(ISNA(VLOOKUP(C168,條件!$A$1:$C$1021,3,0)),"",(VLOOKUP(C168,條件!$A$1:$C$1021,3,0)))</f>
        <v>3.2653061224489797</v>
      </c>
      <c r="AA168" s="855" t="str">
        <f t="shared" si="85"/>
        <v>了機</v>
      </c>
      <c r="AB168" s="904" t="str">
        <f t="shared" si="86"/>
        <v/>
      </c>
      <c r="AC168" s="855" t="str">
        <f t="shared" si="87"/>
        <v/>
      </c>
      <c r="AD168" s="855" t="str">
        <f t="shared" si="79"/>
        <v/>
      </c>
      <c r="AE168" s="855" t="str">
        <f t="shared" si="88"/>
        <v/>
      </c>
      <c r="AF168" s="856" t="str">
        <f t="shared" si="80"/>
        <v>A</v>
      </c>
      <c r="AG168" s="856">
        <v>1</v>
      </c>
      <c r="AH168" s="916" t="s">
        <v>3115</v>
      </c>
      <c r="AI168" s="852" t="s">
        <v>3115</v>
      </c>
      <c r="AJ168" s="930" t="s">
        <v>3429</v>
      </c>
      <c r="AK168" s="930" t="s">
        <v>3429</v>
      </c>
      <c r="AL168" s="927">
        <v>53</v>
      </c>
      <c r="AM168" s="991">
        <v>46109</v>
      </c>
      <c r="AN168" s="991">
        <v>46110</v>
      </c>
      <c r="AO168" s="991">
        <v>46112</v>
      </c>
      <c r="AP168" s="991"/>
      <c r="AQ168" s="991"/>
      <c r="AR168" s="862"/>
      <c r="AS168" s="849" t="str">
        <f t="shared" si="89"/>
        <v>雙</v>
      </c>
      <c r="AT168" s="849" t="str">
        <f t="shared" si="90"/>
        <v>半</v>
      </c>
      <c r="AU168" s="849" t="str">
        <f t="shared" si="91"/>
        <v>75</v>
      </c>
      <c r="AV168" s="849" t="str">
        <f t="shared" si="81"/>
        <v/>
      </c>
    </row>
    <row r="169" spans="1:48">
      <c r="A169" s="845">
        <f t="shared" si="92"/>
        <v>46147</v>
      </c>
      <c r="B169" s="846" t="s">
        <v>1062</v>
      </c>
      <c r="C169" s="846" t="s">
        <v>2786</v>
      </c>
      <c r="D169" s="1254" t="s">
        <v>596</v>
      </c>
      <c r="E169" s="848" t="str">
        <f>IF(ISNA(VLOOKUP(C169,條件!$A$1:$G$1021,5,0)),"",(VLOOKUP(C169,條件!$A$1:$G$1021,5,0)))</f>
        <v>75/24/2SDr</v>
      </c>
      <c r="F169" s="849" t="str">
        <f>IF(ISNA(VLOOKUP(C169,條件!$A$1:$G$1021,6,0)),"",(VLOOKUP(C169,條件!$A$1:$G$1021,6,0)))</f>
        <v>FP81391R×2</v>
      </c>
      <c r="G169" s="1257">
        <f>IF(ISNA(VLOOKUP(C169,條件!$A$1:$G$1021,7,0)),"",(VLOOKUP(C169,條件!$A$1:$G$1021,7,0)))</f>
        <v>700</v>
      </c>
      <c r="H169" s="849" t="str">
        <f>IF(ISNA(VLOOKUP(C169,條件!$A$1:$K$1021,11,0)),"",(VLOOKUP(C169,條件!$A$1:$K$1021,11,0)))</f>
        <v>紅底白點</v>
      </c>
      <c r="I169" s="850">
        <f>IF(ISNA(VLOOKUP(C169,條件!$A$1:$L$1021,12,0)),"",(VLOOKUP(C169,條件!$A$1:$L$1021,12,0)))</f>
        <v>5</v>
      </c>
      <c r="J169" s="851">
        <v>6</v>
      </c>
      <c r="K169" s="851">
        <v>0</v>
      </c>
      <c r="L169" s="852">
        <v>5041</v>
      </c>
      <c r="M169" s="852"/>
      <c r="N169" s="853">
        <v>4</v>
      </c>
      <c r="O169" s="851">
        <v>0</v>
      </c>
      <c r="P169" s="852">
        <v>7496</v>
      </c>
      <c r="Q169" s="852"/>
      <c r="R169" s="853">
        <v>10</v>
      </c>
      <c r="S169" s="851">
        <v>0</v>
      </c>
      <c r="T169" s="852"/>
      <c r="U169" s="852">
        <v>7614</v>
      </c>
      <c r="V169" s="853">
        <v>12</v>
      </c>
      <c r="W169" s="851">
        <v>0</v>
      </c>
      <c r="X169" s="852"/>
      <c r="Y169" s="854">
        <v>7373</v>
      </c>
      <c r="Z169" s="855">
        <f>IF(ISNA(VLOOKUP(C169,條件!$A$1:$C$1021,3,0)),"",(VLOOKUP(C169,條件!$A$1:$C$1021,3,0)))</f>
        <v>3.2653061224489797</v>
      </c>
      <c r="AA169" s="855">
        <f t="shared" si="85"/>
        <v>10.666666666666666</v>
      </c>
      <c r="AB169" s="904">
        <f t="shared" si="86"/>
        <v>1</v>
      </c>
      <c r="AC169" s="855">
        <f t="shared" si="87"/>
        <v>68.81</v>
      </c>
      <c r="AD169" s="855">
        <f t="shared" si="79"/>
        <v>1.3333333333333333</v>
      </c>
      <c r="AE169" s="855">
        <f t="shared" si="88"/>
        <v>1.3333333333333333</v>
      </c>
      <c r="AF169" s="856" t="str">
        <f t="shared" si="80"/>
        <v>A</v>
      </c>
      <c r="AG169" s="856">
        <v>1</v>
      </c>
      <c r="AH169" s="916" t="s">
        <v>3115</v>
      </c>
      <c r="AI169" s="926" t="s">
        <v>3115</v>
      </c>
      <c r="AJ169" s="1054" t="s">
        <v>3429</v>
      </c>
      <c r="AK169" s="1054" t="s">
        <v>3429</v>
      </c>
      <c r="AL169" s="860">
        <v>53</v>
      </c>
      <c r="AM169" s="991">
        <v>46115</v>
      </c>
      <c r="AN169" s="991">
        <v>46117</v>
      </c>
      <c r="AO169" s="991"/>
      <c r="AP169" s="991"/>
      <c r="AQ169" s="991"/>
      <c r="AR169" s="862"/>
      <c r="AS169" s="849" t="str">
        <f t="shared" si="89"/>
        <v>雙</v>
      </c>
      <c r="AT169" s="849" t="str">
        <f t="shared" si="90"/>
        <v>半</v>
      </c>
      <c r="AU169" s="849" t="str">
        <f t="shared" si="91"/>
        <v>75</v>
      </c>
      <c r="AV169" s="849">
        <f t="shared" si="81"/>
        <v>0.62424431999999996</v>
      </c>
    </row>
    <row r="170" spans="1:48">
      <c r="A170" s="845">
        <f t="shared" si="92"/>
        <v>46147</v>
      </c>
      <c r="B170" s="846" t="s">
        <v>1068</v>
      </c>
      <c r="C170" s="846" t="s">
        <v>461</v>
      </c>
      <c r="D170" s="1254"/>
      <c r="E170" s="848" t="str">
        <f>IF(ISNA(VLOOKUP(C170,條件!$A$1:$G$1021,5,0)),"",(VLOOKUP(C170,條件!$A$1:$G$1021,5,0)))</f>
        <v/>
      </c>
      <c r="F170" s="849" t="str">
        <f>IF(ISNA(VLOOKUP(C170,條件!$A$1:$G$1021,6,0)),"",(VLOOKUP(C170,條件!$A$1:$G$1021,6,0)))</f>
        <v/>
      </c>
      <c r="G170" s="1257" t="str">
        <f>IF(ISNA(VLOOKUP(C170,條件!$A$1:$G$1021,7,0)),"",(VLOOKUP(C170,條件!$A$1:$G$1021,7,0)))</f>
        <v/>
      </c>
      <c r="H170" s="849" t="str">
        <f>IF(ISNA(VLOOKUP(C170,條件!$A$1:$K$1021,11,0)),"",(VLOOKUP(C170,條件!$A$1:$K$1021,11,0)))</f>
        <v/>
      </c>
      <c r="I170" s="850" t="str">
        <f>IF(ISNA(VLOOKUP(C170,條件!$A$1:$L$1021,12,0)),"",(VLOOKUP(C170,條件!$A$1:$L$1021,12,0)))</f>
        <v/>
      </c>
      <c r="J170" s="851"/>
      <c r="K170" s="851"/>
      <c r="L170" s="852" t="s">
        <v>461</v>
      </c>
      <c r="M170" s="852"/>
      <c r="N170" s="853"/>
      <c r="O170" s="851"/>
      <c r="P170" s="852" t="s">
        <v>114</v>
      </c>
      <c r="Q170" s="852"/>
      <c r="R170" s="853"/>
      <c r="S170" s="851"/>
      <c r="T170" s="852" t="s">
        <v>3334</v>
      </c>
      <c r="U170" s="852"/>
      <c r="V170" s="853"/>
      <c r="W170" s="851"/>
      <c r="X170" s="852" t="s">
        <v>114</v>
      </c>
      <c r="Y170" s="854"/>
      <c r="Z170" s="855" t="str">
        <f>IF(ISNA(VLOOKUP(C170,條件!$A$1:$C$1021,3,0)),"",(VLOOKUP(C170,條件!$A$1:$C$1021,3,0)))</f>
        <v/>
      </c>
      <c r="AA170" s="855" t="str">
        <f t="shared" si="85"/>
        <v>停機</v>
      </c>
      <c r="AB170" s="904" t="str">
        <f t="shared" si="86"/>
        <v/>
      </c>
      <c r="AC170" s="855" t="str">
        <f t="shared" si="87"/>
        <v/>
      </c>
      <c r="AD170" s="855" t="str">
        <f t="shared" si="79"/>
        <v/>
      </c>
      <c r="AE170" s="855" t="str">
        <f t="shared" si="88"/>
        <v/>
      </c>
      <c r="AF170" s="856" t="str">
        <f t="shared" si="80"/>
        <v>A</v>
      </c>
      <c r="AG170" s="856">
        <v>1</v>
      </c>
      <c r="AH170" s="916" t="s">
        <v>920</v>
      </c>
      <c r="AI170" s="926" t="s">
        <v>920</v>
      </c>
      <c r="AJ170" s="852" t="s">
        <v>920</v>
      </c>
      <c r="AK170" s="852" t="s">
        <v>920</v>
      </c>
      <c r="AL170" s="860"/>
      <c r="AM170" s="991"/>
      <c r="AN170" s="991"/>
      <c r="AO170" s="991"/>
      <c r="AP170" s="991"/>
      <c r="AQ170" s="991"/>
      <c r="AR170" s="862"/>
      <c r="AS170" s="849" t="str">
        <f t="shared" si="89"/>
        <v>單</v>
      </c>
      <c r="AT170" s="849" t="str">
        <f t="shared" si="90"/>
        <v>全</v>
      </c>
      <c r="AU170" s="849" t="str">
        <f t="shared" si="91"/>
        <v/>
      </c>
      <c r="AV170" s="849" t="str">
        <f t="shared" si="81"/>
        <v/>
      </c>
    </row>
    <row r="171" spans="1:48">
      <c r="A171" s="845">
        <f t="shared" si="92"/>
        <v>46147</v>
      </c>
      <c r="B171" s="846" t="s">
        <v>1069</v>
      </c>
      <c r="C171" s="846" t="s">
        <v>2787</v>
      </c>
      <c r="D171" s="1254"/>
      <c r="E171" s="848" t="str">
        <f>IF(ISNA(VLOOKUP(C171,條件!$A$1:$G$1021,5,0)),"",(VLOOKUP(C171,條件!$A$1:$G$1021,5,0)))</f>
        <v>75/36HC</v>
      </c>
      <c r="F171" s="849" t="str">
        <f>IF(ISNA(VLOOKUP(C171,條件!$A$1:$G$1021,6,0)),"",(VLOOKUP(C171,條件!$A$1:$G$1021,6,0)))</f>
        <v>FP81857R</v>
      </c>
      <c r="G171" s="1257">
        <f>IF(ISNA(VLOOKUP(C171,條件!$A$1:$G$1021,7,0)),"",(VLOOKUP(C171,條件!$A$1:$G$1021,7,0)))</f>
        <v>600</v>
      </c>
      <c r="H171" s="849" t="str">
        <f>IF(ISNA(VLOOKUP(C171,條件!$A$1:$K$1021,11,0)),"",(VLOOKUP(C171,條件!$A$1:$K$1021,11,0)))</f>
        <v>白底綠方塊</v>
      </c>
      <c r="I171" s="850">
        <f>IF(ISNA(VLOOKUP(C171,條件!$A$1:$L$1021,12,0)),"",(VLOOKUP(C171,條件!$A$1:$L$1021,12,0)))</f>
        <v>4</v>
      </c>
      <c r="J171" s="851">
        <v>23</v>
      </c>
      <c r="K171" s="851">
        <v>0</v>
      </c>
      <c r="L171" s="852">
        <v>8184</v>
      </c>
      <c r="M171" s="852">
        <v>8777</v>
      </c>
      <c r="N171" s="853">
        <v>10</v>
      </c>
      <c r="O171" s="851">
        <v>0</v>
      </c>
      <c r="P171" s="852">
        <v>8169</v>
      </c>
      <c r="Q171" s="852">
        <v>8727</v>
      </c>
      <c r="R171" s="853">
        <v>8</v>
      </c>
      <c r="S171" s="851">
        <v>0</v>
      </c>
      <c r="T171" s="852">
        <v>8194</v>
      </c>
      <c r="U171" s="852">
        <v>8767</v>
      </c>
      <c r="V171" s="853">
        <v>23</v>
      </c>
      <c r="W171" s="851">
        <v>2</v>
      </c>
      <c r="X171" s="852">
        <v>8232</v>
      </c>
      <c r="Y171" s="854">
        <v>8773</v>
      </c>
      <c r="Z171" s="855">
        <f>IF(ISNA(VLOOKUP(C171,條件!$A$1:$C$1021,3,0)),"",(VLOOKUP(C171,條件!$A$1:$C$1021,3,0)))</f>
        <v>1.7496962332928312</v>
      </c>
      <c r="AA171" s="855">
        <f t="shared" si="85"/>
        <v>21.333333333333332</v>
      </c>
      <c r="AB171" s="904">
        <f t="shared" si="86"/>
        <v>0.99450454059829063</v>
      </c>
      <c r="AC171" s="855">
        <f t="shared" si="87"/>
        <v>84.778750000000002</v>
      </c>
      <c r="AD171" s="855">
        <f t="shared" si="79"/>
        <v>2.6666666666666665</v>
      </c>
      <c r="AE171" s="855">
        <f t="shared" si="88"/>
        <v>2.5833333333333335</v>
      </c>
      <c r="AF171" s="856" t="str">
        <f t="shared" si="80"/>
        <v>A</v>
      </c>
      <c r="AG171" s="856">
        <v>1</v>
      </c>
      <c r="AH171" s="916" t="s">
        <v>3115</v>
      </c>
      <c r="AI171" s="926" t="s">
        <v>3115</v>
      </c>
      <c r="AJ171" s="926" t="s">
        <v>3058</v>
      </c>
      <c r="AK171" s="926" t="s">
        <v>3058</v>
      </c>
      <c r="AL171" s="860">
        <v>54</v>
      </c>
      <c r="AM171" s="991">
        <v>45949</v>
      </c>
      <c r="AN171" s="991">
        <v>45951</v>
      </c>
      <c r="AO171" s="991">
        <v>45952</v>
      </c>
      <c r="AP171" s="991"/>
      <c r="AQ171" s="991"/>
      <c r="AR171" s="862"/>
      <c r="AS171" s="849" t="str">
        <f t="shared" si="89"/>
        <v>單</v>
      </c>
      <c r="AT171" s="849" t="str">
        <f t="shared" si="90"/>
        <v>全</v>
      </c>
      <c r="AU171" s="849" t="str">
        <f t="shared" si="91"/>
        <v>75</v>
      </c>
      <c r="AV171" s="849">
        <f t="shared" si="81"/>
        <v>1.3184791200000001</v>
      </c>
    </row>
    <row r="172" spans="1:48">
      <c r="A172" s="845">
        <f t="shared" si="92"/>
        <v>46147</v>
      </c>
      <c r="B172" s="846" t="s">
        <v>1070</v>
      </c>
      <c r="C172" s="846" t="s">
        <v>2788</v>
      </c>
      <c r="D172" s="1254" t="s">
        <v>596</v>
      </c>
      <c r="E172" s="848" t="str">
        <f>IF(ISNA(VLOOKUP(C172,條件!$A$1:$G$1021,5,0)),"",(VLOOKUP(C172,條件!$A$1:$G$1021,5,0)))</f>
        <v>75/24/2SDr</v>
      </c>
      <c r="F172" s="849" t="str">
        <f>IF(ISNA(VLOOKUP(C172,條件!$A$1:$G$1021,6,0)),"",(VLOOKUP(C172,條件!$A$1:$G$1021,6,0)))</f>
        <v>FP81382R×2</v>
      </c>
      <c r="G172" s="1257">
        <f>IF(ISNA(VLOOKUP(C172,條件!$A$1:$G$1021,7,0)),"",(VLOOKUP(C172,條件!$A$1:$G$1021,7,0)))</f>
        <v>700</v>
      </c>
      <c r="H172" s="849" t="str">
        <f>IF(ISNA(VLOOKUP(C172,條件!$A$1:$K$1021,11,0)),"",(VLOOKUP(C172,條件!$A$1:$K$1021,11,0)))</f>
        <v>藍色</v>
      </c>
      <c r="I172" s="850">
        <f>IF(ISNA(VLOOKUP(C172,條件!$A$1:$L$1021,12,0)),"",(VLOOKUP(C172,條件!$A$1:$L$1021,12,0)))</f>
        <v>5</v>
      </c>
      <c r="J172" s="851">
        <v>10</v>
      </c>
      <c r="K172" s="851">
        <v>0</v>
      </c>
      <c r="L172" s="852">
        <v>8717</v>
      </c>
      <c r="M172" s="852" t="s">
        <v>461</v>
      </c>
      <c r="N172" s="853">
        <v>10</v>
      </c>
      <c r="O172" s="851">
        <v>0</v>
      </c>
      <c r="P172" s="852">
        <v>8517</v>
      </c>
      <c r="Q172" s="852" t="s">
        <v>461</v>
      </c>
      <c r="R172" s="853">
        <v>6</v>
      </c>
      <c r="S172" s="851">
        <v>0</v>
      </c>
      <c r="T172" s="852">
        <v>8557</v>
      </c>
      <c r="U172" s="852" t="s">
        <v>461</v>
      </c>
      <c r="V172" s="853">
        <v>8</v>
      </c>
      <c r="W172" s="851">
        <v>0</v>
      </c>
      <c r="X172" s="852">
        <v>8617</v>
      </c>
      <c r="Y172" s="854" t="s">
        <v>114</v>
      </c>
      <c r="Z172" s="855">
        <f>IF(ISNA(VLOOKUP(C172,條件!$A$1:$C$1021,3,0)),"",(VLOOKUP(C172,條件!$A$1:$C$1021,3,0)))</f>
        <v>3.2505643340857788</v>
      </c>
      <c r="AA172" s="855">
        <f t="shared" si="85"/>
        <v>11.333333333333334</v>
      </c>
      <c r="AB172" s="904">
        <f t="shared" si="86"/>
        <v>1</v>
      </c>
      <c r="AC172" s="855">
        <f t="shared" si="87"/>
        <v>86.02</v>
      </c>
      <c r="AD172" s="855">
        <f t="shared" si="79"/>
        <v>1.4166666666666667</v>
      </c>
      <c r="AE172" s="855">
        <f t="shared" si="88"/>
        <v>1.4166666666666667</v>
      </c>
      <c r="AF172" s="856" t="str">
        <f t="shared" si="80"/>
        <v>A</v>
      </c>
      <c r="AG172" s="856">
        <v>1</v>
      </c>
      <c r="AH172" s="916" t="s">
        <v>3115</v>
      </c>
      <c r="AI172" s="926" t="s">
        <v>3115</v>
      </c>
      <c r="AJ172" s="926" t="s">
        <v>3058</v>
      </c>
      <c r="AK172" s="926" t="s">
        <v>3058</v>
      </c>
      <c r="AL172" s="860">
        <v>50</v>
      </c>
      <c r="AM172" s="991">
        <v>46105</v>
      </c>
      <c r="AN172" s="991">
        <v>46106</v>
      </c>
      <c r="AO172" s="991">
        <v>46107</v>
      </c>
      <c r="AP172" s="991">
        <v>46109</v>
      </c>
      <c r="AQ172" s="991"/>
      <c r="AR172" s="862"/>
      <c r="AS172" s="849" t="str">
        <f t="shared" si="89"/>
        <v>雙</v>
      </c>
      <c r="AT172" s="849" t="str">
        <f t="shared" si="90"/>
        <v>半</v>
      </c>
      <c r="AU172" s="849" t="str">
        <f t="shared" si="91"/>
        <v>75</v>
      </c>
      <c r="AV172" s="849">
        <f t="shared" si="81"/>
        <v>0.78037343999999997</v>
      </c>
    </row>
    <row r="173" spans="1:48">
      <c r="A173" s="845">
        <f t="shared" si="92"/>
        <v>46147</v>
      </c>
      <c r="B173" s="846" t="s">
        <v>1071</v>
      </c>
      <c r="C173" s="846" t="s">
        <v>2773</v>
      </c>
      <c r="D173" s="1254" t="s">
        <v>589</v>
      </c>
      <c r="E173" s="848" t="str">
        <f>IF(ISNA(VLOOKUP(C173,條件!$A$1:$G$1021,5,0)),"",(VLOOKUP(C173,條件!$A$1:$G$1021,5,0)))</f>
        <v>50/72BSD3</v>
      </c>
      <c r="F173" s="849" t="str">
        <f>IF(ISNA(VLOOKUP(C173,條件!$A$1:$G$1021,6,0)),"",(VLOOKUP(C173,條件!$A$1:$G$1021,6,0)))</f>
        <v>FP80141</v>
      </c>
      <c r="G173" s="1257">
        <f>IF(ISNA(VLOOKUP(C173,條件!$A$1:$G$1021,7,0)),"",(VLOOKUP(C173,條件!$A$1:$G$1021,7,0)))</f>
        <v>630</v>
      </c>
      <c r="H173" s="849" t="str">
        <f>IF(ISNA(VLOOKUP(C173,條件!$A$1:$K$1021,11,0)),"",(VLOOKUP(C173,條件!$A$1:$K$1021,11,0)))</f>
        <v>洋綠色</v>
      </c>
      <c r="I173" s="850">
        <f>IF(ISNA(VLOOKUP(C173,條件!$A$1:$L$1021,12,0)),"",(VLOOKUP(C173,條件!$A$1:$L$1021,12,0)))</f>
        <v>2</v>
      </c>
      <c r="J173" s="851">
        <v>22</v>
      </c>
      <c r="K173" s="851">
        <v>4</v>
      </c>
      <c r="L173" s="852">
        <v>9851</v>
      </c>
      <c r="M173" s="852">
        <v>9858</v>
      </c>
      <c r="N173" s="853">
        <v>8</v>
      </c>
      <c r="O173" s="851">
        <v>0</v>
      </c>
      <c r="P173" s="852">
        <v>9852</v>
      </c>
      <c r="Q173" s="852">
        <v>9774</v>
      </c>
      <c r="R173" s="853">
        <v>5</v>
      </c>
      <c r="S173" s="851">
        <v>0</v>
      </c>
      <c r="T173" s="852">
        <v>9769</v>
      </c>
      <c r="U173" s="852">
        <v>9755</v>
      </c>
      <c r="V173" s="853">
        <v>17</v>
      </c>
      <c r="W173" s="851">
        <v>0</v>
      </c>
      <c r="X173" s="852">
        <v>9765</v>
      </c>
      <c r="Y173" s="854">
        <v>9755</v>
      </c>
      <c r="Z173" s="855">
        <f>IF(ISNA(VLOOKUP(C173,條件!$A$1:$C$1021,3,0)),"",(VLOOKUP(C173,條件!$A$1:$C$1021,3,0)))</f>
        <v>2.4615384615384617</v>
      </c>
      <c r="AA173" s="855">
        <f t="shared" si="85"/>
        <v>17.333333333333332</v>
      </c>
      <c r="AB173" s="904">
        <f t="shared" si="86"/>
        <v>0.9921875</v>
      </c>
      <c r="AC173" s="855">
        <f t="shared" si="87"/>
        <v>97.973749999999995</v>
      </c>
      <c r="AD173" s="855">
        <f t="shared" si="79"/>
        <v>2.1666666666666665</v>
      </c>
      <c r="AE173" s="855">
        <f t="shared" si="88"/>
        <v>2</v>
      </c>
      <c r="AF173" s="856" t="str">
        <f t="shared" si="80"/>
        <v>A</v>
      </c>
      <c r="AG173" s="856">
        <v>1</v>
      </c>
      <c r="AH173" s="916" t="s">
        <v>3369</v>
      </c>
      <c r="AI173" s="926" t="s">
        <v>3369</v>
      </c>
      <c r="AJ173" s="929" t="s">
        <v>3429</v>
      </c>
      <c r="AK173" s="929" t="s">
        <v>3429</v>
      </c>
      <c r="AL173" s="860">
        <v>57</v>
      </c>
      <c r="AM173" s="992">
        <v>46085</v>
      </c>
      <c r="AN173" s="991">
        <v>46086</v>
      </c>
      <c r="AO173" s="991">
        <v>46087</v>
      </c>
      <c r="AP173" s="991">
        <v>46088</v>
      </c>
      <c r="AQ173" s="991"/>
      <c r="AR173" s="862"/>
      <c r="AS173" s="849" t="str">
        <f t="shared" si="89"/>
        <v>單</v>
      </c>
      <c r="AT173" s="849" t="str">
        <f t="shared" si="90"/>
        <v>全</v>
      </c>
      <c r="AU173" s="849" t="str">
        <f t="shared" si="91"/>
        <v>50</v>
      </c>
      <c r="AV173" s="849">
        <f t="shared" si="81"/>
        <v>1.066581432</v>
      </c>
    </row>
    <row r="174" spans="1:48">
      <c r="A174" s="845">
        <f t="shared" si="92"/>
        <v>46147</v>
      </c>
      <c r="B174" s="846" t="s">
        <v>1072</v>
      </c>
      <c r="C174" s="846" t="s">
        <v>114</v>
      </c>
      <c r="D174" s="1254"/>
      <c r="E174" s="848" t="str">
        <f>IF(ISNA(VLOOKUP(C174,條件!$A$1:$G$1021,5,0)),"",(VLOOKUP(C174,條件!$A$1:$G$1021,5,0)))</f>
        <v/>
      </c>
      <c r="F174" s="849" t="str">
        <f>IF(ISNA(VLOOKUP(C174,條件!$A$1:$G$1021,6,0)),"",(VLOOKUP(C174,條件!$A$1:$G$1021,6,0)))</f>
        <v/>
      </c>
      <c r="G174" s="1257" t="str">
        <f>IF(ISNA(VLOOKUP(C174,條件!$A$1:$G$1021,7,0)),"",(VLOOKUP(C174,條件!$A$1:$G$1021,7,0)))</f>
        <v/>
      </c>
      <c r="H174" s="849" t="str">
        <f>IF(ISNA(VLOOKUP(C174,條件!$A$1:$K$1021,11,0)),"",(VLOOKUP(C174,條件!$A$1:$K$1021,11,0)))</f>
        <v/>
      </c>
      <c r="I174" s="850" t="str">
        <f>IF(ISNA(VLOOKUP(C174,條件!$A$1:$L$1021,12,0)),"",(VLOOKUP(C174,條件!$A$1:$L$1021,12,0)))</f>
        <v/>
      </c>
      <c r="J174" s="851"/>
      <c r="K174" s="851"/>
      <c r="L174" s="852" t="s">
        <v>3334</v>
      </c>
      <c r="M174" s="852"/>
      <c r="N174" s="853"/>
      <c r="O174" s="851"/>
      <c r="P174" s="852" t="s">
        <v>114</v>
      </c>
      <c r="Q174" s="852"/>
      <c r="R174" s="853"/>
      <c r="S174" s="851"/>
      <c r="T174" s="852" t="s">
        <v>114</v>
      </c>
      <c r="U174" s="852"/>
      <c r="V174" s="853"/>
      <c r="W174" s="851"/>
      <c r="X174" s="852" t="s">
        <v>114</v>
      </c>
      <c r="Y174" s="854"/>
      <c r="Z174" s="855" t="str">
        <f>IF(ISNA(VLOOKUP(C174,條件!$A$1:$C$1021,3,0)),"",(VLOOKUP(C174,條件!$A$1:$C$1021,3,0)))</f>
        <v/>
      </c>
      <c r="AA174" s="855" t="str">
        <f t="shared" si="85"/>
        <v>停機</v>
      </c>
      <c r="AB174" s="904" t="str">
        <f t="shared" si="86"/>
        <v/>
      </c>
      <c r="AC174" s="855" t="str">
        <f t="shared" si="87"/>
        <v/>
      </c>
      <c r="AD174" s="855" t="str">
        <f t="shared" si="79"/>
        <v/>
      </c>
      <c r="AE174" s="855" t="str">
        <f t="shared" si="88"/>
        <v/>
      </c>
      <c r="AF174" s="856" t="str">
        <f t="shared" si="80"/>
        <v>A</v>
      </c>
      <c r="AG174" s="856">
        <v>1</v>
      </c>
      <c r="AH174" s="916" t="s">
        <v>920</v>
      </c>
      <c r="AI174" s="926" t="s">
        <v>920</v>
      </c>
      <c r="AJ174" s="917" t="s">
        <v>920</v>
      </c>
      <c r="AK174" s="917" t="s">
        <v>920</v>
      </c>
      <c r="AL174" s="860"/>
      <c r="AM174" s="991"/>
      <c r="AN174" s="991"/>
      <c r="AO174" s="991"/>
      <c r="AP174" s="991"/>
      <c r="AQ174" s="991"/>
      <c r="AR174" s="862"/>
      <c r="AS174" s="849" t="str">
        <f t="shared" si="89"/>
        <v>單</v>
      </c>
      <c r="AT174" s="849" t="str">
        <f t="shared" si="90"/>
        <v>全</v>
      </c>
      <c r="AU174" s="849" t="str">
        <f t="shared" si="91"/>
        <v/>
      </c>
      <c r="AV174" s="849" t="str">
        <f t="shared" si="81"/>
        <v/>
      </c>
    </row>
    <row r="175" spans="1:48">
      <c r="A175" s="845">
        <f t="shared" si="92"/>
        <v>46147</v>
      </c>
      <c r="B175" s="846" t="s">
        <v>1073</v>
      </c>
      <c r="C175" s="846" t="s">
        <v>2790</v>
      </c>
      <c r="D175" s="1254"/>
      <c r="E175" s="848" t="str">
        <f>IF(ISNA(VLOOKUP(C175,條件!$A$1:$G$1021,5,0)),"",(VLOOKUP(C175,條件!$A$1:$G$1021,5,0)))</f>
        <v>150/48HC</v>
      </c>
      <c r="F175" s="849" t="str">
        <f>IF(ISNA(VLOOKUP(C175,條件!$A$1:$G$1021,6,0)),"",(VLOOKUP(C175,條件!$A$1:$G$1021,6,0)))</f>
        <v>FP82781</v>
      </c>
      <c r="G175" s="1257">
        <f>IF(ISNA(VLOOKUP(C175,條件!$A$1:$G$1021,7,0)),"",(VLOOKUP(C175,條件!$A$1:$G$1021,7,0)))</f>
        <v>600</v>
      </c>
      <c r="H175" s="849" t="str">
        <f>IF(ISNA(VLOOKUP(C175,條件!$A$1:$K$1021,11,0)),"",(VLOOKUP(C175,條件!$A$1:$K$1021,11,0)))</f>
        <v>黃底白點</v>
      </c>
      <c r="I175" s="850">
        <f>IF(ISNA(VLOOKUP(C175,條件!$A$1:$L$1021,12,0)),"",(VLOOKUP(C175,條件!$A$1:$L$1021,12,0)))</f>
        <v>5</v>
      </c>
      <c r="J175" s="851">
        <v>14</v>
      </c>
      <c r="K175" s="851">
        <v>2</v>
      </c>
      <c r="L175" s="852">
        <v>8791</v>
      </c>
      <c r="M175" s="852">
        <v>8361</v>
      </c>
      <c r="N175" s="853">
        <v>6</v>
      </c>
      <c r="O175" s="851">
        <v>1</v>
      </c>
      <c r="P175" s="852">
        <v>8807</v>
      </c>
      <c r="Q175" s="852">
        <v>8271</v>
      </c>
      <c r="R175" s="853">
        <v>3</v>
      </c>
      <c r="S175" s="851">
        <v>0</v>
      </c>
      <c r="T175" s="852">
        <v>8840</v>
      </c>
      <c r="U175" s="852">
        <v>8372</v>
      </c>
      <c r="V175" s="853">
        <v>12</v>
      </c>
      <c r="W175" s="851">
        <v>2</v>
      </c>
      <c r="X175" s="852">
        <v>8770</v>
      </c>
      <c r="Y175" s="854">
        <v>8414</v>
      </c>
      <c r="Z175" s="855">
        <f>IF(ISNA(VLOOKUP(C175,條件!$A$1:$C$1021,3,0)),"",(VLOOKUP(C175,條件!$A$1:$C$1021,3,0)))</f>
        <v>2.8685258964143427</v>
      </c>
      <c r="AA175" s="855">
        <f t="shared" si="85"/>
        <v>11.666666666666666</v>
      </c>
      <c r="AB175" s="904">
        <f t="shared" si="86"/>
        <v>0.99161992521367526</v>
      </c>
      <c r="AC175" s="855">
        <f t="shared" si="87"/>
        <v>85.782499999999999</v>
      </c>
      <c r="AD175" s="855">
        <f t="shared" si="79"/>
        <v>1.4583333333333333</v>
      </c>
      <c r="AE175" s="855">
        <f t="shared" si="88"/>
        <v>1.25</v>
      </c>
      <c r="AF175" s="856" t="str">
        <f t="shared" si="80"/>
        <v>A</v>
      </c>
      <c r="AG175" s="856">
        <v>1</v>
      </c>
      <c r="AH175" s="916" t="s">
        <v>3369</v>
      </c>
      <c r="AI175" s="926" t="s">
        <v>3369</v>
      </c>
      <c r="AJ175" s="1055" t="s">
        <v>3429</v>
      </c>
      <c r="AK175" s="1055" t="s">
        <v>3429</v>
      </c>
      <c r="AL175" s="860">
        <v>54</v>
      </c>
      <c r="AM175" s="991">
        <v>46140</v>
      </c>
      <c r="AN175" s="991">
        <v>46144</v>
      </c>
      <c r="AO175" s="991">
        <v>46145</v>
      </c>
      <c r="AP175" s="991"/>
      <c r="AQ175" s="991"/>
      <c r="AR175" s="862"/>
      <c r="AS175" s="849" t="str">
        <f t="shared" si="89"/>
        <v>單</v>
      </c>
      <c r="AT175" s="849" t="str">
        <f t="shared" si="90"/>
        <v>全</v>
      </c>
      <c r="AU175" s="849" t="str">
        <f t="shared" si="91"/>
        <v>150</v>
      </c>
      <c r="AV175" s="849">
        <f t="shared" si="81"/>
        <v>2.6681788800000001</v>
      </c>
    </row>
    <row r="176" spans="1:48">
      <c r="A176" s="845">
        <f t="shared" si="92"/>
        <v>46147</v>
      </c>
      <c r="B176" s="846" t="s">
        <v>1074</v>
      </c>
      <c r="C176" s="846" t="s">
        <v>114</v>
      </c>
      <c r="D176" s="1254"/>
      <c r="E176" s="848" t="str">
        <f>IF(ISNA(VLOOKUP(C176,條件!$A$1:$G$1021,5,0)),"",(VLOOKUP(C176,條件!$A$1:$G$1021,5,0)))</f>
        <v/>
      </c>
      <c r="F176" s="849" t="str">
        <f>IF(ISNA(VLOOKUP(C176,條件!$A$1:$G$1021,6,0)),"",(VLOOKUP(C176,條件!$A$1:$G$1021,6,0)))</f>
        <v/>
      </c>
      <c r="G176" s="1257" t="str">
        <f>IF(ISNA(VLOOKUP(C176,條件!$A$1:$G$1021,7,0)),"",(VLOOKUP(C176,條件!$A$1:$G$1021,7,0)))</f>
        <v/>
      </c>
      <c r="H176" s="849" t="str">
        <f>IF(ISNA(VLOOKUP(C176,條件!$A$1:$K$1021,11,0)),"",(VLOOKUP(C176,條件!$A$1:$K$1021,11,0)))</f>
        <v/>
      </c>
      <c r="I176" s="850" t="str">
        <f>IF(ISNA(VLOOKUP(C176,條件!$A$1:$L$1021,12,0)),"",(VLOOKUP(C176,條件!$A$1:$L$1021,12,0)))</f>
        <v/>
      </c>
      <c r="J176" s="851"/>
      <c r="K176" s="851"/>
      <c r="L176" s="852" t="s">
        <v>114</v>
      </c>
      <c r="M176" s="852"/>
      <c r="N176" s="853"/>
      <c r="O176" s="851"/>
      <c r="P176" s="852" t="s">
        <v>114</v>
      </c>
      <c r="Q176" s="852"/>
      <c r="R176" s="853"/>
      <c r="S176" s="851"/>
      <c r="T176" s="852" t="s">
        <v>114</v>
      </c>
      <c r="U176" s="852"/>
      <c r="V176" s="853"/>
      <c r="W176" s="851"/>
      <c r="X176" s="852" t="s">
        <v>114</v>
      </c>
      <c r="Y176" s="854"/>
      <c r="Z176" s="855" t="str">
        <f>IF(ISNA(VLOOKUP(C176,條件!$A$1:$C$1021,3,0)),"",(VLOOKUP(C176,條件!$A$1:$C$1021,3,0)))</f>
        <v/>
      </c>
      <c r="AA176" s="855" t="str">
        <f t="shared" si="85"/>
        <v>停機</v>
      </c>
      <c r="AB176" s="904" t="str">
        <f t="shared" si="86"/>
        <v/>
      </c>
      <c r="AC176" s="855" t="str">
        <f t="shared" si="87"/>
        <v/>
      </c>
      <c r="AD176" s="855" t="str">
        <f t="shared" si="79"/>
        <v/>
      </c>
      <c r="AE176" s="855" t="str">
        <f t="shared" si="88"/>
        <v/>
      </c>
      <c r="AF176" s="856" t="str">
        <f t="shared" si="80"/>
        <v>A</v>
      </c>
      <c r="AG176" s="856">
        <v>1</v>
      </c>
      <c r="AH176" s="916" t="s">
        <v>920</v>
      </c>
      <c r="AI176" s="926" t="s">
        <v>920</v>
      </c>
      <c r="AJ176" s="852" t="s">
        <v>920</v>
      </c>
      <c r="AK176" s="852" t="s">
        <v>920</v>
      </c>
      <c r="AL176" s="860"/>
      <c r="AM176" s="991"/>
      <c r="AN176" s="991"/>
      <c r="AO176" s="991"/>
      <c r="AP176" s="991"/>
      <c r="AQ176" s="991"/>
      <c r="AR176" s="862"/>
      <c r="AS176" s="849" t="str">
        <f t="shared" si="89"/>
        <v>單</v>
      </c>
      <c r="AT176" s="849" t="str">
        <f t="shared" si="90"/>
        <v>全</v>
      </c>
      <c r="AU176" s="849" t="str">
        <f t="shared" si="91"/>
        <v/>
      </c>
      <c r="AV176" s="849" t="str">
        <f t="shared" si="81"/>
        <v/>
      </c>
    </row>
    <row r="177" spans="1:48">
      <c r="A177" s="845">
        <f t="shared" si="92"/>
        <v>46147</v>
      </c>
      <c r="B177" s="846" t="s">
        <v>1075</v>
      </c>
      <c r="C177" s="846" t="s">
        <v>114</v>
      </c>
      <c r="D177" s="1254"/>
      <c r="E177" s="848" t="str">
        <f>IF(ISNA(VLOOKUP(C177,條件!$A$1:$G$1021,5,0)),"",(VLOOKUP(C177,條件!$A$1:$G$1021,5,0)))</f>
        <v/>
      </c>
      <c r="F177" s="849" t="str">
        <f>IF(ISNA(VLOOKUP(C177,條件!$A$1:$G$1021,6,0)),"",(VLOOKUP(C177,條件!$A$1:$G$1021,6,0)))</f>
        <v/>
      </c>
      <c r="G177" s="1257" t="str">
        <f>IF(ISNA(VLOOKUP(C177,條件!$A$1:$G$1021,7,0)),"",(VLOOKUP(C177,條件!$A$1:$G$1021,7,0)))</f>
        <v/>
      </c>
      <c r="H177" s="849" t="str">
        <f>IF(ISNA(VLOOKUP(C177,條件!$A$1:$K$1021,11,0)),"",(VLOOKUP(C177,條件!$A$1:$K$1021,11,0)))</f>
        <v/>
      </c>
      <c r="I177" s="850" t="str">
        <f>IF(ISNA(VLOOKUP(C177,條件!$A$1:$L$1021,12,0)),"",(VLOOKUP(C177,條件!$A$1:$L$1021,12,0)))</f>
        <v/>
      </c>
      <c r="J177" s="851"/>
      <c r="K177" s="851"/>
      <c r="L177" s="852" t="s">
        <v>114</v>
      </c>
      <c r="M177" s="852"/>
      <c r="N177" s="853"/>
      <c r="O177" s="851"/>
      <c r="P177" s="852" t="s">
        <v>114</v>
      </c>
      <c r="Q177" s="852"/>
      <c r="R177" s="853"/>
      <c r="S177" s="851"/>
      <c r="T177" s="852" t="s">
        <v>114</v>
      </c>
      <c r="U177" s="852"/>
      <c r="V177" s="853"/>
      <c r="W177" s="851"/>
      <c r="X177" s="852" t="s">
        <v>114</v>
      </c>
      <c r="Y177" s="854"/>
      <c r="Z177" s="855" t="str">
        <f>IF(ISNA(VLOOKUP(C177,條件!$A$1:$C$1021,3,0)),"",(VLOOKUP(C177,條件!$A$1:$C$1021,3,0)))</f>
        <v/>
      </c>
      <c r="AA177" s="855" t="str">
        <f t="shared" si="85"/>
        <v>停機</v>
      </c>
      <c r="AB177" s="904" t="str">
        <f t="shared" si="86"/>
        <v/>
      </c>
      <c r="AC177" s="855" t="str">
        <f t="shared" si="87"/>
        <v/>
      </c>
      <c r="AD177" s="855" t="str">
        <f t="shared" si="79"/>
        <v/>
      </c>
      <c r="AE177" s="855" t="str">
        <f t="shared" si="88"/>
        <v/>
      </c>
      <c r="AF177" s="856" t="str">
        <f t="shared" si="80"/>
        <v>A</v>
      </c>
      <c r="AG177" s="856">
        <v>1</v>
      </c>
      <c r="AH177" s="916" t="s">
        <v>920</v>
      </c>
      <c r="AI177" s="926" t="s">
        <v>920</v>
      </c>
      <c r="AJ177" s="917" t="s">
        <v>920</v>
      </c>
      <c r="AK177" s="852" t="s">
        <v>920</v>
      </c>
      <c r="AL177" s="860"/>
      <c r="AM177" s="992"/>
      <c r="AN177" s="991"/>
      <c r="AO177" s="991"/>
      <c r="AP177" s="991"/>
      <c r="AQ177" s="991"/>
      <c r="AR177" s="862"/>
      <c r="AS177" s="849" t="str">
        <f t="shared" si="89"/>
        <v>單</v>
      </c>
      <c r="AT177" s="849" t="str">
        <f t="shared" si="90"/>
        <v>全</v>
      </c>
      <c r="AU177" s="849" t="str">
        <f t="shared" si="91"/>
        <v/>
      </c>
      <c r="AV177" s="849" t="str">
        <f t="shared" si="81"/>
        <v/>
      </c>
    </row>
    <row r="178" spans="1:48">
      <c r="A178" s="845">
        <f t="shared" si="92"/>
        <v>46147</v>
      </c>
      <c r="B178" s="846" t="s">
        <v>1076</v>
      </c>
      <c r="C178" s="846" t="s">
        <v>2791</v>
      </c>
      <c r="D178" s="1254" t="s">
        <v>596</v>
      </c>
      <c r="E178" s="848" t="str">
        <f>IF(ISNA(VLOOKUP(C178,條件!$A$1:$G$1021,5,0)),"",(VLOOKUP(C178,條件!$A$1:$G$1021,5,0)))</f>
        <v>75/24/2SDr</v>
      </c>
      <c r="F178" s="849" t="str">
        <f>IF(ISNA(VLOOKUP(C178,條件!$A$1:$G$1021,6,0)),"",(VLOOKUP(C178,條件!$A$1:$G$1021,6,0)))</f>
        <v>FP81382R×2</v>
      </c>
      <c r="G178" s="1257">
        <f>IF(ISNA(VLOOKUP(C178,條件!$A$1:$G$1021,7,0)),"",(VLOOKUP(C178,條件!$A$1:$G$1021,7,0)))</f>
        <v>700</v>
      </c>
      <c r="H178" s="849" t="str">
        <f>IF(ISNA(VLOOKUP(C178,條件!$A$1:$K$1021,11,0)),"",(VLOOKUP(C178,條件!$A$1:$K$1021,11,0)))</f>
        <v>白底紫三角</v>
      </c>
      <c r="I178" s="850">
        <f>IF(ISNA(VLOOKUP(C178,條件!$A$1:$L$1021,12,0)),"",(VLOOKUP(C178,條件!$A$1:$L$1021,12,0)))</f>
        <v>5</v>
      </c>
      <c r="J178" s="851">
        <v>24</v>
      </c>
      <c r="K178" s="851">
        <v>2</v>
      </c>
      <c r="L178" s="852">
        <v>9132</v>
      </c>
      <c r="M178" s="852">
        <v>8831</v>
      </c>
      <c r="N178" s="853">
        <v>14</v>
      </c>
      <c r="O178" s="851">
        <v>0</v>
      </c>
      <c r="P178" s="852">
        <v>8803</v>
      </c>
      <c r="Q178" s="852">
        <v>8769</v>
      </c>
      <c r="R178" s="853">
        <v>20</v>
      </c>
      <c r="S178" s="851">
        <v>0</v>
      </c>
      <c r="T178" s="852">
        <v>8819</v>
      </c>
      <c r="U178" s="852">
        <v>8787</v>
      </c>
      <c r="V178" s="853">
        <v>24</v>
      </c>
      <c r="W178" s="851">
        <v>0</v>
      </c>
      <c r="X178" s="852">
        <v>9030</v>
      </c>
      <c r="Y178" s="854">
        <v>8879</v>
      </c>
      <c r="Z178" s="855">
        <f>IF(ISNA(VLOOKUP(C178,條件!$A$1:$C$1021,3,0)),"",(VLOOKUP(C178,條件!$A$1:$C$1021,3,0)))</f>
        <v>3.2653061224489797</v>
      </c>
      <c r="AA178" s="855">
        <f t="shared" si="85"/>
        <v>13.666666666666666</v>
      </c>
      <c r="AB178" s="904">
        <f t="shared" si="86"/>
        <v>0.99705528846153846</v>
      </c>
      <c r="AC178" s="855">
        <f t="shared" si="87"/>
        <v>88.8125</v>
      </c>
      <c r="AD178" s="855">
        <f t="shared" si="79"/>
        <v>1.7083333333333333</v>
      </c>
      <c r="AE178" s="855">
        <f t="shared" si="88"/>
        <v>1.6666666666666667</v>
      </c>
      <c r="AF178" s="856" t="str">
        <f t="shared" si="80"/>
        <v>A</v>
      </c>
      <c r="AG178" s="856">
        <v>0.5</v>
      </c>
      <c r="AH178" s="916" t="s">
        <v>3115</v>
      </c>
      <c r="AI178" s="926" t="s">
        <v>3115</v>
      </c>
      <c r="AJ178" s="917" t="s">
        <v>3058</v>
      </c>
      <c r="AK178" s="926" t="s">
        <v>3058</v>
      </c>
      <c r="AL178" s="860">
        <v>50</v>
      </c>
      <c r="AM178" s="991">
        <v>46087</v>
      </c>
      <c r="AN178" s="991">
        <v>46108</v>
      </c>
      <c r="AO178" s="991"/>
      <c r="AP178" s="991"/>
      <c r="AQ178" s="991"/>
      <c r="AR178" s="862"/>
      <c r="AS178" s="849" t="str">
        <f t="shared" si="89"/>
        <v>雙</v>
      </c>
      <c r="AT178" s="849" t="str">
        <f t="shared" si="90"/>
        <v>全</v>
      </c>
      <c r="AU178" s="849" t="str">
        <f t="shared" si="91"/>
        <v>75</v>
      </c>
      <c r="AV178" s="849">
        <f t="shared" si="81"/>
        <v>1.6114139999999999</v>
      </c>
    </row>
    <row r="179" spans="1:48">
      <c r="A179" s="845">
        <f t="shared" si="92"/>
        <v>46147</v>
      </c>
      <c r="B179" s="846" t="s">
        <v>1077</v>
      </c>
      <c r="C179" s="846" t="s">
        <v>2776</v>
      </c>
      <c r="D179" s="1254"/>
      <c r="E179" s="848" t="str">
        <f>IF(ISNA(VLOOKUP(C179,條件!$A$1:$G$1021,5,0)),"",(VLOOKUP(C179,條件!$A$1:$G$1021,5,0)))</f>
        <v>150/48SDR</v>
      </c>
      <c r="F179" s="849" t="str">
        <f>IF(ISNA(VLOOKUP(C179,條件!$A$1:$G$1021,6,0)),"",(VLOOKUP(C179,條件!$A$1:$G$1021,6,0)))</f>
        <v>FP82169R</v>
      </c>
      <c r="G179" s="1257">
        <f>IF(ISNA(VLOOKUP(C179,條件!$A$1:$G$1021,7,0)),"",(VLOOKUP(C179,條件!$A$1:$G$1021,7,0)))</f>
        <v>650</v>
      </c>
      <c r="H179" s="849" t="str">
        <f>IF(ISNA(VLOOKUP(C179,條件!$A$1:$K$1021,11,0)),"",(VLOOKUP(C179,條件!$A$1:$K$1021,11,0)))</f>
        <v>綠藍三角</v>
      </c>
      <c r="I179" s="850">
        <f>IF(ISNA(VLOOKUP(C179,條件!$A$1:$L$1021,12,0)),"",(VLOOKUP(C179,條件!$A$1:$L$1021,12,0)))</f>
        <v>5</v>
      </c>
      <c r="J179" s="851">
        <v>8</v>
      </c>
      <c r="K179" s="851">
        <v>0</v>
      </c>
      <c r="L179" s="852">
        <v>9584</v>
      </c>
      <c r="M179" s="852">
        <v>9143</v>
      </c>
      <c r="N179" s="853">
        <v>12</v>
      </c>
      <c r="O179" s="851">
        <v>2</v>
      </c>
      <c r="P179" s="852">
        <v>9502</v>
      </c>
      <c r="Q179" s="852">
        <v>9159</v>
      </c>
      <c r="R179" s="853">
        <v>7</v>
      </c>
      <c r="S179" s="851">
        <v>0</v>
      </c>
      <c r="T179" s="852">
        <v>9334</v>
      </c>
      <c r="U179" s="852">
        <v>9142</v>
      </c>
      <c r="V179" s="853">
        <v>17</v>
      </c>
      <c r="W179" s="851">
        <v>4</v>
      </c>
      <c r="X179" s="852">
        <v>9277</v>
      </c>
      <c r="Y179" s="854">
        <v>8896</v>
      </c>
      <c r="Z179" s="855">
        <f>IF(ISNA(VLOOKUP(C179,條件!$A$1:$C$1021,3,0)),"",(VLOOKUP(C179,條件!$A$1:$C$1021,3,0)))</f>
        <v>3.0573248407643314</v>
      </c>
      <c r="AA179" s="855">
        <f t="shared" si="85"/>
        <v>14.666666666666666</v>
      </c>
      <c r="AB179" s="904">
        <f t="shared" si="86"/>
        <v>0.99056490384615381</v>
      </c>
      <c r="AC179" s="855">
        <f t="shared" si="87"/>
        <v>92.546250000000001</v>
      </c>
      <c r="AD179" s="855">
        <f t="shared" si="79"/>
        <v>1.8333333333333333</v>
      </c>
      <c r="AE179" s="855">
        <f t="shared" si="88"/>
        <v>1.5833333333333333</v>
      </c>
      <c r="AF179" s="856" t="str">
        <f t="shared" si="80"/>
        <v>A</v>
      </c>
      <c r="AG179" s="856">
        <v>1</v>
      </c>
      <c r="AH179" s="916" t="s">
        <v>3369</v>
      </c>
      <c r="AI179" s="926" t="s">
        <v>3369</v>
      </c>
      <c r="AJ179" s="929" t="s">
        <v>3429</v>
      </c>
      <c r="AK179" s="1059" t="s">
        <v>3429</v>
      </c>
      <c r="AL179" s="860">
        <v>48</v>
      </c>
      <c r="AM179" s="991">
        <v>46146</v>
      </c>
      <c r="AN179" s="991"/>
      <c r="AO179" s="991"/>
      <c r="AP179" s="991"/>
      <c r="AQ179" s="991"/>
      <c r="AR179" s="862"/>
      <c r="AS179" s="849" t="str">
        <f t="shared" si="89"/>
        <v>單</v>
      </c>
      <c r="AT179" s="849" t="str">
        <f t="shared" si="90"/>
        <v>全</v>
      </c>
      <c r="AU179" s="849" t="str">
        <f t="shared" si="91"/>
        <v>150</v>
      </c>
      <c r="AV179" s="849">
        <f t="shared" si="81"/>
        <v>3.1184384399999998</v>
      </c>
    </row>
    <row r="180" spans="1:48">
      <c r="A180" s="845">
        <f t="shared" si="92"/>
        <v>46147</v>
      </c>
      <c r="B180" s="846" t="s">
        <v>1078</v>
      </c>
      <c r="C180" s="846" t="s">
        <v>114</v>
      </c>
      <c r="D180" s="1254"/>
      <c r="E180" s="848" t="str">
        <f>IF(ISNA(VLOOKUP(C180,條件!$A$1:$G$1021,5,0)),"",(VLOOKUP(C180,條件!$A$1:$G$1021,5,0)))</f>
        <v/>
      </c>
      <c r="F180" s="849" t="str">
        <f>IF(ISNA(VLOOKUP(C180,條件!$A$1:$G$1021,6,0)),"",(VLOOKUP(C180,條件!$A$1:$G$1021,6,0)))</f>
        <v/>
      </c>
      <c r="G180" s="1257" t="str">
        <f>IF(ISNA(VLOOKUP(C180,條件!$A$1:$G$1021,7,0)),"",(VLOOKUP(C180,條件!$A$1:$G$1021,7,0)))</f>
        <v/>
      </c>
      <c r="H180" s="849" t="str">
        <f>IF(ISNA(VLOOKUP(C180,條件!$A$1:$K$1021,11,0)),"",(VLOOKUP(C180,條件!$A$1:$K$1021,11,0)))</f>
        <v/>
      </c>
      <c r="I180" s="850" t="str">
        <f>IF(ISNA(VLOOKUP(C180,條件!$A$1:$L$1021,12,0)),"",(VLOOKUP(C180,條件!$A$1:$L$1021,12,0)))</f>
        <v/>
      </c>
      <c r="J180" s="851"/>
      <c r="K180" s="851"/>
      <c r="L180" s="852" t="s">
        <v>114</v>
      </c>
      <c r="M180" s="852"/>
      <c r="N180" s="853"/>
      <c r="O180" s="851"/>
      <c r="P180" s="852" t="s">
        <v>114</v>
      </c>
      <c r="Q180" s="852"/>
      <c r="R180" s="853"/>
      <c r="S180" s="851"/>
      <c r="T180" s="852" t="s">
        <v>114</v>
      </c>
      <c r="U180" s="852"/>
      <c r="V180" s="853"/>
      <c r="W180" s="851"/>
      <c r="X180" s="852" t="s">
        <v>114</v>
      </c>
      <c r="Y180" s="854"/>
      <c r="Z180" s="855" t="str">
        <f>IF(ISNA(VLOOKUP(C180,條件!$A$1:$C$1021,3,0)),"",(VLOOKUP(C180,條件!$A$1:$C$1021,3,0)))</f>
        <v/>
      </c>
      <c r="AA180" s="855" t="str">
        <f t="shared" si="85"/>
        <v>停機</v>
      </c>
      <c r="AB180" s="904" t="str">
        <f t="shared" si="86"/>
        <v/>
      </c>
      <c r="AC180" s="855" t="str">
        <f t="shared" si="87"/>
        <v/>
      </c>
      <c r="AD180" s="855" t="str">
        <f t="shared" si="79"/>
        <v/>
      </c>
      <c r="AE180" s="855" t="str">
        <f t="shared" si="88"/>
        <v/>
      </c>
      <c r="AF180" s="856" t="str">
        <f t="shared" si="80"/>
        <v>A</v>
      </c>
      <c r="AG180" s="856">
        <v>1</v>
      </c>
      <c r="AH180" s="916" t="s">
        <v>920</v>
      </c>
      <c r="AI180" s="926" t="s">
        <v>920</v>
      </c>
      <c r="AJ180" s="917" t="s">
        <v>920</v>
      </c>
      <c r="AK180" s="926" t="s">
        <v>920</v>
      </c>
      <c r="AL180" s="860"/>
      <c r="AM180" s="991"/>
      <c r="AN180" s="991"/>
      <c r="AO180" s="991"/>
      <c r="AP180" s="991"/>
      <c r="AQ180" s="991"/>
      <c r="AR180" s="862"/>
      <c r="AS180" s="849" t="str">
        <f t="shared" si="89"/>
        <v>單</v>
      </c>
      <c r="AT180" s="849" t="str">
        <f t="shared" si="90"/>
        <v>全</v>
      </c>
      <c r="AU180" s="849" t="str">
        <f t="shared" si="91"/>
        <v/>
      </c>
      <c r="AV180" s="849" t="str">
        <f t="shared" si="81"/>
        <v/>
      </c>
    </row>
    <row r="181" spans="1:48">
      <c r="A181" s="845">
        <f t="shared" si="92"/>
        <v>46147</v>
      </c>
      <c r="B181" s="846" t="s">
        <v>1079</v>
      </c>
      <c r="C181" s="846" t="s">
        <v>2792</v>
      </c>
      <c r="D181" s="1254"/>
      <c r="E181" s="848" t="str">
        <f>IF(ISNA(VLOOKUP(C181,條件!$A$1:$G$1021,5,0)),"",(VLOOKUP(C181,條件!$A$1:$G$1021,5,0)))</f>
        <v>100/36SDr</v>
      </c>
      <c r="F181" s="849" t="str">
        <f>IF(ISNA(VLOOKUP(C181,條件!$A$1:$G$1021,6,0)),"",(VLOOKUP(C181,條件!$A$1:$G$1021,6,0)))</f>
        <v>FP81384R</v>
      </c>
      <c r="G181" s="1257">
        <f>IF(ISNA(VLOOKUP(C181,條件!$A$1:$G$1021,7,0)),"",(VLOOKUP(C181,條件!$A$1:$G$1021,7,0)))</f>
        <v>700</v>
      </c>
      <c r="H181" s="849" t="str">
        <f>IF(ISNA(VLOOKUP(C181,條件!$A$1:$K$1021,11,0)),"",(VLOOKUP(C181,條件!$A$1:$K$1021,11,0)))</f>
        <v>白底紅三角</v>
      </c>
      <c r="I181" s="850">
        <f>IF(ISNA(VLOOKUP(C181,條件!$A$1:$L$1021,12,0)),"",(VLOOKUP(C181,條件!$A$1:$L$1021,12,0)))</f>
        <v>5</v>
      </c>
      <c r="J181" s="851">
        <v>18</v>
      </c>
      <c r="K181" s="851">
        <v>0</v>
      </c>
      <c r="L181" s="852">
        <v>7823</v>
      </c>
      <c r="M181" s="852">
        <v>8106</v>
      </c>
      <c r="N181" s="853">
        <v>8</v>
      </c>
      <c r="O181" s="851">
        <v>0</v>
      </c>
      <c r="P181" s="852">
        <v>7797</v>
      </c>
      <c r="Q181" s="852">
        <v>8023</v>
      </c>
      <c r="R181" s="853">
        <v>7</v>
      </c>
      <c r="S181" s="851">
        <v>0</v>
      </c>
      <c r="T181" s="852">
        <v>7867</v>
      </c>
      <c r="U181" s="852">
        <v>8042</v>
      </c>
      <c r="V181" s="853">
        <v>15</v>
      </c>
      <c r="W181" s="851">
        <v>0</v>
      </c>
      <c r="X181" s="852">
        <v>7916</v>
      </c>
      <c r="Y181" s="854">
        <v>8118</v>
      </c>
      <c r="Z181" s="855">
        <f>IF(ISNA(VLOOKUP(C181,條件!$A$1:$C$1021,3,0)),"",(VLOOKUP(C181,條件!$A$1:$C$1021,3,0)))</f>
        <v>2.2187981510015407</v>
      </c>
      <c r="AA181" s="855">
        <f t="shared" si="85"/>
        <v>16</v>
      </c>
      <c r="AB181" s="904">
        <f t="shared" si="86"/>
        <v>1</v>
      </c>
      <c r="AC181" s="855">
        <f t="shared" si="87"/>
        <v>79.614999999999995</v>
      </c>
      <c r="AD181" s="855">
        <f t="shared" si="79"/>
        <v>2</v>
      </c>
      <c r="AE181" s="855">
        <f t="shared" si="88"/>
        <v>2</v>
      </c>
      <c r="AF181" s="856" t="str">
        <f t="shared" si="80"/>
        <v>A</v>
      </c>
      <c r="AG181" s="856">
        <v>1</v>
      </c>
      <c r="AH181" s="916" t="s">
        <v>3369</v>
      </c>
      <c r="AI181" s="926" t="s">
        <v>3369</v>
      </c>
      <c r="AJ181" s="929" t="s">
        <v>3061</v>
      </c>
      <c r="AK181" s="929" t="s">
        <v>3061</v>
      </c>
      <c r="AL181" s="860">
        <v>50</v>
      </c>
      <c r="AM181" s="991">
        <v>46128</v>
      </c>
      <c r="AN181" s="991">
        <v>46132</v>
      </c>
      <c r="AO181" s="991">
        <v>46133</v>
      </c>
      <c r="AP181" s="991">
        <v>46134</v>
      </c>
      <c r="AQ181" s="991">
        <v>46135</v>
      </c>
      <c r="AR181" s="862"/>
      <c r="AS181" s="849" t="str">
        <f t="shared" si="89"/>
        <v>單</v>
      </c>
      <c r="AT181" s="849" t="str">
        <f t="shared" si="90"/>
        <v>全</v>
      </c>
      <c r="AU181" s="849" t="str">
        <f t="shared" si="91"/>
        <v>100</v>
      </c>
      <c r="AV181" s="849">
        <f t="shared" si="81"/>
        <v>1.9260460800000001</v>
      </c>
    </row>
    <row r="182" spans="1:48">
      <c r="A182" s="845">
        <f t="shared" si="92"/>
        <v>46147</v>
      </c>
      <c r="B182" s="846" t="s">
        <v>1080</v>
      </c>
      <c r="C182" s="846" t="s">
        <v>114</v>
      </c>
      <c r="D182" s="1254"/>
      <c r="E182" s="848" t="str">
        <f>IF(ISNA(VLOOKUP(C182,條件!$A$1:$G$1021,5,0)),"",(VLOOKUP(C182,條件!$A$1:$G$1021,5,0)))</f>
        <v/>
      </c>
      <c r="F182" s="849" t="str">
        <f>IF(ISNA(VLOOKUP(C182,條件!$A$1:$G$1021,6,0)),"",(VLOOKUP(C182,條件!$A$1:$G$1021,6,0)))</f>
        <v/>
      </c>
      <c r="G182" s="1257" t="str">
        <f>IF(ISNA(VLOOKUP(C182,條件!$A$1:$G$1021,7,0)),"",(VLOOKUP(C182,條件!$A$1:$G$1021,7,0)))</f>
        <v/>
      </c>
      <c r="H182" s="849" t="str">
        <f>IF(ISNA(VLOOKUP(C182,條件!$A$1:$K$1021,11,0)),"",(VLOOKUP(C182,條件!$A$1:$K$1021,11,0)))</f>
        <v/>
      </c>
      <c r="I182" s="850" t="str">
        <f>IF(ISNA(VLOOKUP(C182,條件!$A$1:$L$1021,12,0)),"",(VLOOKUP(C182,條件!$A$1:$L$1021,12,0)))</f>
        <v/>
      </c>
      <c r="J182" s="851"/>
      <c r="K182" s="851"/>
      <c r="L182" s="852" t="s">
        <v>114</v>
      </c>
      <c r="M182" s="852"/>
      <c r="N182" s="853"/>
      <c r="O182" s="851"/>
      <c r="P182" s="852" t="s">
        <v>114</v>
      </c>
      <c r="Q182" s="852"/>
      <c r="R182" s="853"/>
      <c r="S182" s="851"/>
      <c r="T182" s="852" t="s">
        <v>114</v>
      </c>
      <c r="U182" s="852"/>
      <c r="V182" s="853"/>
      <c r="W182" s="851"/>
      <c r="X182" s="852" t="s">
        <v>114</v>
      </c>
      <c r="Y182" s="854"/>
      <c r="Z182" s="855" t="str">
        <f>IF(ISNA(VLOOKUP(C182,條件!$A$1:$C$1021,3,0)),"",(VLOOKUP(C182,條件!$A$1:$C$1021,3,0)))</f>
        <v/>
      </c>
      <c r="AA182" s="855" t="str">
        <f t="shared" si="85"/>
        <v>停機</v>
      </c>
      <c r="AB182" s="904" t="str">
        <f t="shared" si="86"/>
        <v/>
      </c>
      <c r="AC182" s="855" t="str">
        <f t="shared" si="87"/>
        <v/>
      </c>
      <c r="AD182" s="855" t="str">
        <f t="shared" si="79"/>
        <v/>
      </c>
      <c r="AE182" s="855" t="str">
        <f t="shared" si="88"/>
        <v/>
      </c>
      <c r="AF182" s="856" t="str">
        <f t="shared" si="80"/>
        <v>A</v>
      </c>
      <c r="AG182" s="856">
        <v>1</v>
      </c>
      <c r="AH182" s="916" t="s">
        <v>920</v>
      </c>
      <c r="AI182" s="926" t="s">
        <v>920</v>
      </c>
      <c r="AJ182" s="917" t="s">
        <v>920</v>
      </c>
      <c r="AK182" s="917" t="s">
        <v>920</v>
      </c>
      <c r="AL182" s="933"/>
      <c r="AM182" s="991"/>
      <c r="AN182" s="991"/>
      <c r="AO182" s="991"/>
      <c r="AP182" s="991"/>
      <c r="AQ182" s="991"/>
      <c r="AR182" s="862"/>
      <c r="AS182" s="849" t="str">
        <f t="shared" si="89"/>
        <v>單</v>
      </c>
      <c r="AT182" s="849" t="str">
        <f t="shared" si="90"/>
        <v>全</v>
      </c>
      <c r="AU182" s="849" t="str">
        <f t="shared" si="91"/>
        <v/>
      </c>
      <c r="AV182" s="849" t="str">
        <f t="shared" si="81"/>
        <v/>
      </c>
    </row>
    <row r="183" spans="1:48">
      <c r="A183" s="845">
        <f t="shared" si="92"/>
        <v>46147</v>
      </c>
      <c r="B183" s="846" t="s">
        <v>1081</v>
      </c>
      <c r="C183" s="846" t="s">
        <v>114</v>
      </c>
      <c r="D183" s="1254"/>
      <c r="E183" s="848" t="str">
        <f>IF(ISNA(VLOOKUP(C183,條件!$A$1:$G$1021,5,0)),"",(VLOOKUP(C183,條件!$A$1:$G$1021,5,0)))</f>
        <v/>
      </c>
      <c r="F183" s="849" t="str">
        <f>IF(ISNA(VLOOKUP(C183,條件!$A$1:$G$1021,6,0)),"",(VLOOKUP(C183,條件!$A$1:$G$1021,6,0)))</f>
        <v/>
      </c>
      <c r="G183" s="1257" t="str">
        <f>IF(ISNA(VLOOKUP(C183,條件!$A$1:$G$1021,7,0)),"",(VLOOKUP(C183,條件!$A$1:$G$1021,7,0)))</f>
        <v/>
      </c>
      <c r="H183" s="849" t="str">
        <f>IF(ISNA(VLOOKUP(C183,條件!$A$1:$K$1021,11,0)),"",(VLOOKUP(C183,條件!$A$1:$K$1021,11,0)))</f>
        <v/>
      </c>
      <c r="I183" s="850" t="str">
        <f>IF(ISNA(VLOOKUP(C183,條件!$A$1:$L$1021,12,0)),"",(VLOOKUP(C183,條件!$A$1:$L$1021,12,0)))</f>
        <v/>
      </c>
      <c r="J183" s="851"/>
      <c r="K183" s="851"/>
      <c r="L183" s="852" t="s">
        <v>114</v>
      </c>
      <c r="M183" s="852"/>
      <c r="N183" s="853"/>
      <c r="O183" s="851"/>
      <c r="P183" s="852" t="s">
        <v>114</v>
      </c>
      <c r="Q183" s="852"/>
      <c r="R183" s="853"/>
      <c r="S183" s="851"/>
      <c r="T183" s="852" t="s">
        <v>114</v>
      </c>
      <c r="U183" s="852"/>
      <c r="V183" s="853"/>
      <c r="W183" s="851"/>
      <c r="X183" s="852" t="s">
        <v>114</v>
      </c>
      <c r="Y183" s="854"/>
      <c r="Z183" s="855" t="str">
        <f>IF(ISNA(VLOOKUP(C183,條件!$A$1:$C$1021,3,0)),"",(VLOOKUP(C183,條件!$A$1:$C$1021,3,0)))</f>
        <v/>
      </c>
      <c r="AA183" s="855" t="str">
        <f t="shared" si="85"/>
        <v>停機</v>
      </c>
      <c r="AB183" s="904" t="str">
        <f t="shared" si="86"/>
        <v/>
      </c>
      <c r="AC183" s="855" t="str">
        <f t="shared" si="87"/>
        <v/>
      </c>
      <c r="AD183" s="855" t="str">
        <f t="shared" si="79"/>
        <v/>
      </c>
      <c r="AE183" s="855" t="str">
        <f t="shared" si="88"/>
        <v/>
      </c>
      <c r="AF183" s="856" t="str">
        <f t="shared" si="80"/>
        <v>A</v>
      </c>
      <c r="AG183" s="856">
        <v>1</v>
      </c>
      <c r="AH183" s="916" t="s">
        <v>920</v>
      </c>
      <c r="AI183" s="926" t="s">
        <v>920</v>
      </c>
      <c r="AJ183" s="917" t="s">
        <v>920</v>
      </c>
      <c r="AK183" s="917" t="s">
        <v>920</v>
      </c>
      <c r="AL183" s="932"/>
      <c r="AM183" s="991"/>
      <c r="AN183" s="991"/>
      <c r="AO183" s="991"/>
      <c r="AP183" s="991"/>
      <c r="AQ183" s="991"/>
      <c r="AR183" s="862"/>
      <c r="AS183" s="849" t="str">
        <f t="shared" si="89"/>
        <v>單</v>
      </c>
      <c r="AT183" s="849" t="str">
        <f t="shared" si="90"/>
        <v>全</v>
      </c>
      <c r="AU183" s="849" t="str">
        <f t="shared" si="91"/>
        <v/>
      </c>
      <c r="AV183" s="849" t="str">
        <f t="shared" si="81"/>
        <v/>
      </c>
    </row>
    <row r="184" spans="1:48">
      <c r="A184" s="845">
        <f t="shared" si="92"/>
        <v>46147</v>
      </c>
      <c r="B184" s="846" t="s">
        <v>1063</v>
      </c>
      <c r="C184" s="846" t="s">
        <v>2779</v>
      </c>
      <c r="D184" s="1254"/>
      <c r="E184" s="848" t="str">
        <f>IF(ISNA(VLOOKUP(C184,條件!$A$1:$G$1021,5,0)),"",(VLOOKUP(C184,條件!$A$1:$G$1021,5,0)))</f>
        <v>150/48/2GY5</v>
      </c>
      <c r="F184" s="849" t="str">
        <f>IF(ISNA(VLOOKUP(C184,條件!$A$1:$G$1021,6,0)),"",(VLOOKUP(C184,條件!$A$1:$G$1021,6,0)))</f>
        <v>FP02422×2</v>
      </c>
      <c r="G184" s="1257">
        <f>IF(ISNA(VLOOKUP(C184,條件!$A$1:$G$1021,7,0)),"",(VLOOKUP(C184,條件!$A$1:$G$1021,7,0)))</f>
        <v>600</v>
      </c>
      <c r="H184" s="849" t="str">
        <f>IF(ISNA(VLOOKUP(C184,條件!$A$1:$K$1021,11,0)),"",(VLOOKUP(C184,條件!$A$1:$K$1021,11,0)))</f>
        <v>白底紅星</v>
      </c>
      <c r="I184" s="850">
        <f>IF(ISNA(VLOOKUP(C184,條件!$A$1:$L$1021,12,0)),"",(VLOOKUP(C184,條件!$A$1:$L$1021,12,0)))</f>
        <v>4</v>
      </c>
      <c r="J184" s="851">
        <v>40</v>
      </c>
      <c r="K184" s="851">
        <v>0</v>
      </c>
      <c r="L184" s="852">
        <v>7694</v>
      </c>
      <c r="M184" s="852">
        <v>8832</v>
      </c>
      <c r="N184" s="853">
        <v>20</v>
      </c>
      <c r="O184" s="851">
        <v>0</v>
      </c>
      <c r="P184" s="852">
        <v>7054</v>
      </c>
      <c r="Q184" s="852">
        <v>8170</v>
      </c>
      <c r="R184" s="853">
        <v>36</v>
      </c>
      <c r="S184" s="851">
        <v>0</v>
      </c>
      <c r="T184" s="852">
        <v>7282</v>
      </c>
      <c r="U184" s="852">
        <v>7966</v>
      </c>
      <c r="V184" s="853">
        <v>54</v>
      </c>
      <c r="W184" s="851">
        <v>0</v>
      </c>
      <c r="X184" s="852">
        <v>7839</v>
      </c>
      <c r="Y184" s="854">
        <v>8432</v>
      </c>
      <c r="Z184" s="855">
        <f>IF(ISNA(VLOOKUP(C184,條件!$A$1:$C$1021,3,0)),"",(VLOOKUP(C184,條件!$A$1:$C$1021,3,0)))</f>
        <v>6.9230769230769234</v>
      </c>
      <c r="AA184" s="855">
        <f t="shared" si="85"/>
        <v>25</v>
      </c>
      <c r="AB184" s="904">
        <f t="shared" si="86"/>
        <v>1</v>
      </c>
      <c r="AC184" s="855">
        <f t="shared" si="87"/>
        <v>79.086250000000007</v>
      </c>
      <c r="AD184" s="855">
        <f t="shared" si="79"/>
        <v>3.125</v>
      </c>
      <c r="AE184" s="855">
        <f t="shared" si="88"/>
        <v>3.125</v>
      </c>
      <c r="AF184" s="856" t="str">
        <f t="shared" si="80"/>
        <v>A</v>
      </c>
      <c r="AG184" s="856">
        <v>0.5</v>
      </c>
      <c r="AH184" s="916" t="s">
        <v>3115</v>
      </c>
      <c r="AI184" s="926" t="s">
        <v>3115</v>
      </c>
      <c r="AJ184" s="926" t="s">
        <v>3058</v>
      </c>
      <c r="AK184" s="926" t="s">
        <v>3058</v>
      </c>
      <c r="AL184" s="860">
        <v>52</v>
      </c>
      <c r="AM184" s="991">
        <v>46143</v>
      </c>
      <c r="AN184" s="991">
        <v>46144</v>
      </c>
      <c r="AO184" s="991"/>
      <c r="AP184" s="991"/>
      <c r="AQ184" s="991"/>
      <c r="AR184" s="862"/>
      <c r="AS184" s="849" t="str">
        <f t="shared" si="89"/>
        <v>雙</v>
      </c>
      <c r="AT184" s="849" t="str">
        <f t="shared" si="90"/>
        <v>全</v>
      </c>
      <c r="AU184" s="849" t="str">
        <f t="shared" si="91"/>
        <v>150</v>
      </c>
      <c r="AV184" s="849">
        <f t="shared" si="81"/>
        <v>2.45989872</v>
      </c>
    </row>
    <row r="185" spans="1:48">
      <c r="A185" s="845">
        <f t="shared" si="92"/>
        <v>46147</v>
      </c>
      <c r="B185" s="846" t="s">
        <v>1082</v>
      </c>
      <c r="C185" s="846" t="s">
        <v>114</v>
      </c>
      <c r="D185" s="1254"/>
      <c r="E185" s="848" t="str">
        <f>IF(ISNA(VLOOKUP(C185,條件!$A$1:$G$1021,5,0)),"",(VLOOKUP(C185,條件!$A$1:$G$1021,5,0)))</f>
        <v/>
      </c>
      <c r="F185" s="849" t="str">
        <f>IF(ISNA(VLOOKUP(C185,條件!$A$1:$G$1021,6,0)),"",(VLOOKUP(C185,條件!$A$1:$G$1021,6,0)))</f>
        <v/>
      </c>
      <c r="G185" s="1257" t="str">
        <f>IF(ISNA(VLOOKUP(C185,條件!$A$1:$G$1021,7,0)),"",(VLOOKUP(C185,條件!$A$1:$G$1021,7,0)))</f>
        <v/>
      </c>
      <c r="H185" s="849" t="str">
        <f>IF(ISNA(VLOOKUP(C185,條件!$A$1:$K$1021,11,0)),"",(VLOOKUP(C185,條件!$A$1:$K$1021,11,0)))</f>
        <v/>
      </c>
      <c r="I185" s="850" t="str">
        <f>IF(ISNA(VLOOKUP(C185,條件!$A$1:$L$1021,12,0)),"",(VLOOKUP(C185,條件!$A$1:$L$1021,12,0)))</f>
        <v/>
      </c>
      <c r="J185" s="851"/>
      <c r="K185" s="851"/>
      <c r="L185" s="852" t="s">
        <v>114</v>
      </c>
      <c r="M185" s="852"/>
      <c r="N185" s="853"/>
      <c r="O185" s="851"/>
      <c r="P185" s="852" t="s">
        <v>114</v>
      </c>
      <c r="Q185" s="852"/>
      <c r="R185" s="853"/>
      <c r="S185" s="851"/>
      <c r="T185" s="852" t="s">
        <v>114</v>
      </c>
      <c r="U185" s="852"/>
      <c r="V185" s="853"/>
      <c r="W185" s="851"/>
      <c r="X185" s="852" t="s">
        <v>114</v>
      </c>
      <c r="Y185" s="854"/>
      <c r="Z185" s="855" t="str">
        <f>IF(ISNA(VLOOKUP(C185,條件!$A$1:$C$1021,3,0)),"",(VLOOKUP(C185,條件!$A$1:$C$1021,3,0)))</f>
        <v/>
      </c>
      <c r="AA185" s="855" t="str">
        <f t="shared" si="85"/>
        <v>停機</v>
      </c>
      <c r="AB185" s="904" t="str">
        <f t="shared" si="86"/>
        <v/>
      </c>
      <c r="AC185" s="855" t="str">
        <f t="shared" si="87"/>
        <v/>
      </c>
      <c r="AD185" s="855" t="str">
        <f t="shared" si="79"/>
        <v/>
      </c>
      <c r="AE185" s="855" t="str">
        <f t="shared" si="88"/>
        <v/>
      </c>
      <c r="AF185" s="856" t="str">
        <f t="shared" si="80"/>
        <v>J</v>
      </c>
      <c r="AG185" s="856">
        <v>1</v>
      </c>
      <c r="AH185" s="916" t="s">
        <v>920</v>
      </c>
      <c r="AI185" s="926" t="s">
        <v>920</v>
      </c>
      <c r="AJ185" s="917" t="s">
        <v>920</v>
      </c>
      <c r="AK185" s="852" t="s">
        <v>920</v>
      </c>
      <c r="AL185" s="860"/>
      <c r="AM185" s="991"/>
      <c r="AN185" s="991"/>
      <c r="AO185" s="991"/>
      <c r="AP185" s="991"/>
      <c r="AQ185" s="991"/>
      <c r="AR185" s="862"/>
      <c r="AS185" s="849" t="str">
        <f t="shared" si="89"/>
        <v>單</v>
      </c>
      <c r="AT185" s="849" t="str">
        <f t="shared" si="90"/>
        <v>全</v>
      </c>
      <c r="AU185" s="849" t="str">
        <f t="shared" si="91"/>
        <v/>
      </c>
      <c r="AV185" s="849" t="str">
        <f t="shared" si="81"/>
        <v/>
      </c>
    </row>
    <row r="186" spans="1:48">
      <c r="A186" s="845">
        <f t="shared" si="92"/>
        <v>46147</v>
      </c>
      <c r="B186" s="846" t="s">
        <v>1064</v>
      </c>
      <c r="C186" s="846" t="s">
        <v>2793</v>
      </c>
      <c r="D186" s="1254" t="s">
        <v>596</v>
      </c>
      <c r="E186" s="848" t="str">
        <f>IF(ISNA(VLOOKUP(C186,條件!$A$1:$G$1021,5,0)),"",(VLOOKUP(C186,條件!$A$1:$G$1021,5,0)))</f>
        <v>150/48/2SDr</v>
      </c>
      <c r="F186" s="849" t="str">
        <f>IF(ISNA(VLOOKUP(C186,條件!$A$1:$G$1021,6,0)),"",(VLOOKUP(C186,條件!$A$1:$G$1021,6,0)))</f>
        <v>FP82168R×2</v>
      </c>
      <c r="G186" s="1257">
        <f>IF(ISNA(VLOOKUP(C186,條件!$A$1:$G$1021,7,0)),"",(VLOOKUP(C186,條件!$A$1:$G$1021,7,0)))</f>
        <v>600</v>
      </c>
      <c r="H186" s="849" t="str">
        <f>IF(ISNA(VLOOKUP(C186,條件!$A$1:$K$1021,11,0)),"",(VLOOKUP(C186,條件!$A$1:$K$1021,11,0)))</f>
        <v>白紅愛心</v>
      </c>
      <c r="I186" s="850">
        <f>IF(ISNA(VLOOKUP(C186,條件!$A$1:$L$1021,12,0)),"",(VLOOKUP(C186,條件!$A$1:$L$1021,12,0)))</f>
        <v>5.5</v>
      </c>
      <c r="J186" s="851"/>
      <c r="K186" s="851"/>
      <c r="L186" s="852" t="s">
        <v>3055</v>
      </c>
      <c r="M186" s="852"/>
      <c r="N186" s="853"/>
      <c r="O186" s="851"/>
      <c r="P186" s="852" t="s">
        <v>3055</v>
      </c>
      <c r="Q186" s="852"/>
      <c r="R186" s="853"/>
      <c r="S186" s="851"/>
      <c r="T186" s="852" t="s">
        <v>3055</v>
      </c>
      <c r="U186" s="852"/>
      <c r="V186" s="853"/>
      <c r="W186" s="851"/>
      <c r="X186" s="852" t="s">
        <v>3055</v>
      </c>
      <c r="Y186" s="854"/>
      <c r="Z186" s="855">
        <f>IF(ISNA(VLOOKUP(C186,條件!$A$1:$C$1021,3,0)),"",(VLOOKUP(C186,條件!$A$1:$C$1021,3,0)))</f>
        <v>5.0883392226148407</v>
      </c>
      <c r="AA186" s="855" t="str">
        <f t="shared" si="85"/>
        <v>了機</v>
      </c>
      <c r="AB186" s="904" t="str">
        <f t="shared" si="86"/>
        <v/>
      </c>
      <c r="AC186" s="855" t="str">
        <f t="shared" si="87"/>
        <v/>
      </c>
      <c r="AD186" s="855" t="str">
        <f t="shared" ref="AD186:AD225" si="93">IF(ISERROR(AA186/8),"",(AA186/8))</f>
        <v/>
      </c>
      <c r="AE186" s="855" t="str">
        <f t="shared" si="88"/>
        <v/>
      </c>
      <c r="AF186" s="856" t="str">
        <f t="shared" ref="AF186:AF225" si="94">LEFT(B186,1)</f>
        <v>J</v>
      </c>
      <c r="AG186" s="856">
        <v>1</v>
      </c>
      <c r="AH186" s="916" t="s">
        <v>3262</v>
      </c>
      <c r="AI186" s="926" t="s">
        <v>3262</v>
      </c>
      <c r="AJ186" s="917" t="s">
        <v>3060</v>
      </c>
      <c r="AK186" s="926" t="s">
        <v>3060</v>
      </c>
      <c r="AL186" s="860">
        <v>55</v>
      </c>
      <c r="AM186" s="991">
        <v>46140</v>
      </c>
      <c r="AN186" s="991">
        <v>46141</v>
      </c>
      <c r="AO186" s="991">
        <v>46142</v>
      </c>
      <c r="AP186" s="991"/>
      <c r="AQ186" s="991"/>
      <c r="AR186" s="862"/>
      <c r="AS186" s="849" t="str">
        <f t="shared" si="89"/>
        <v>雙</v>
      </c>
      <c r="AT186" s="849" t="str">
        <f t="shared" si="90"/>
        <v>全</v>
      </c>
      <c r="AU186" s="849" t="str">
        <f t="shared" si="91"/>
        <v>150</v>
      </c>
      <c r="AV186" s="849" t="str">
        <f t="shared" ref="AV186:AV225" si="95">IF(ISERROR((IF(AF186="S",AG186*AU186*G186*AC186/18*0.03456/100/1000,
AU186*G186*AC186*
(IF(OR(AND(AS186="單",AT186="全",OR(AF186="A",AF186="M")),AND(AS186="單",AT186="全",OR(AF186="T",AF186="J"))),1,0)+
IF(OR(AND(AS186="雙",AT186="全",OR(AF186="A",AF186="M")),AND(AS186="雙",AT186="半",OR(AF186="T",AF186="J"))),1,0)+
IF(AND(AS186="雙",AT186="全",OR(AF186="T",AF186="J")),2,0)+
IF(AND(AS186="單",AT186="半",OR(AF186="A",AF186="M")),0.5,0)+
IF(OR(AND(AS186="雙",AT186="半",OR(AF186="A",AF186="M")),AND(AS186="單",AT186="半",OR(AF186="T",AF186="J"))),0.5,0)
)*0.03456/100/1000
))),"",((IF(AF186="S",AG186*AU186*G186*AC186/18*0.03456/100/1000,
AU186*G186*AC186*
(IF(OR(AND(AS186="單",AT186="全",OR(AF186="A",AF186="M")),AND(AS186="單",AT186="全",OR(AF186="T",AF186="J"))),1,0)+
IF(OR(AND(AS186="雙",AT186="全",OR(AF186="A",AF186="M")),AND(AS186="雙",AT186="半",OR(AF186="T",AF186="J"))),1,0)+
IF(AND(AS186="雙",AT186="全",OR(AF186="T",AF186="J")),2,0)+
IF(AND(AS186="單",AT186="半",OR(AF186="A",AF186="M")),0.5,0)+
IF(OR(AND(AS186="雙",AT186="半",OR(AF186="A",AF186="M")),AND(AS186="單",AT186="半",OR(AF186="T",AF186="J"))),0.5,0)
)*0.03456/100/1000
))))</f>
        <v/>
      </c>
    </row>
    <row r="187" spans="1:48">
      <c r="A187" s="845">
        <f t="shared" si="92"/>
        <v>46147</v>
      </c>
      <c r="B187" s="846" t="s">
        <v>1083</v>
      </c>
      <c r="C187" s="846" t="s">
        <v>114</v>
      </c>
      <c r="D187" s="1254"/>
      <c r="E187" s="848" t="str">
        <f>IF(ISNA(VLOOKUP(C187,條件!$A$1:$G$1021,5,0)),"",(VLOOKUP(C187,條件!$A$1:$G$1021,5,0)))</f>
        <v/>
      </c>
      <c r="F187" s="849" t="str">
        <f>IF(ISNA(VLOOKUP(C187,條件!$A$1:$G$1021,6,0)),"",(VLOOKUP(C187,條件!$A$1:$G$1021,6,0)))</f>
        <v/>
      </c>
      <c r="G187" s="1257" t="str">
        <f>IF(ISNA(VLOOKUP(C187,條件!$A$1:$G$1021,7,0)),"",(VLOOKUP(C187,條件!$A$1:$G$1021,7,0)))</f>
        <v/>
      </c>
      <c r="H187" s="849" t="str">
        <f>IF(ISNA(VLOOKUP(C187,條件!$A$1:$K$1021,11,0)),"",(VLOOKUP(C187,條件!$A$1:$K$1021,11,0)))</f>
        <v/>
      </c>
      <c r="I187" s="850" t="str">
        <f>IF(ISNA(VLOOKUP(C187,條件!$A$1:$L$1021,12,0)),"",(VLOOKUP(C187,條件!$A$1:$L$1021,12,0)))</f>
        <v/>
      </c>
      <c r="J187" s="851"/>
      <c r="K187" s="851"/>
      <c r="L187" s="852" t="s">
        <v>114</v>
      </c>
      <c r="M187" s="852"/>
      <c r="N187" s="853"/>
      <c r="O187" s="851"/>
      <c r="P187" s="852" t="s">
        <v>114</v>
      </c>
      <c r="Q187" s="852"/>
      <c r="R187" s="853"/>
      <c r="S187" s="851"/>
      <c r="T187" s="852" t="s">
        <v>3334</v>
      </c>
      <c r="U187" s="852"/>
      <c r="V187" s="853"/>
      <c r="W187" s="851"/>
      <c r="X187" s="852" t="s">
        <v>114</v>
      </c>
      <c r="Y187" s="854"/>
      <c r="Z187" s="855" t="str">
        <f>IF(ISNA(VLOOKUP(C187,條件!$A$1:$C$1021,3,0)),"",(VLOOKUP(C187,條件!$A$1:$C$1021,3,0)))</f>
        <v/>
      </c>
      <c r="AA187" s="855" t="str">
        <f t="shared" si="85"/>
        <v>停機</v>
      </c>
      <c r="AB187" s="904" t="str">
        <f t="shared" si="86"/>
        <v/>
      </c>
      <c r="AC187" s="855" t="str">
        <f t="shared" si="87"/>
        <v/>
      </c>
      <c r="AD187" s="855" t="str">
        <f t="shared" si="93"/>
        <v/>
      </c>
      <c r="AE187" s="855" t="str">
        <f t="shared" si="88"/>
        <v/>
      </c>
      <c r="AF187" s="856" t="str">
        <f t="shared" si="94"/>
        <v>J</v>
      </c>
      <c r="AG187" s="856">
        <v>1</v>
      </c>
      <c r="AH187" s="916" t="s">
        <v>920</v>
      </c>
      <c r="AI187" s="926" t="s">
        <v>920</v>
      </c>
      <c r="AJ187" s="917" t="s">
        <v>920</v>
      </c>
      <c r="AK187" s="852" t="s">
        <v>920</v>
      </c>
      <c r="AL187" s="860"/>
      <c r="AM187" s="991"/>
      <c r="AN187" s="991"/>
      <c r="AO187" s="991"/>
      <c r="AP187" s="991"/>
      <c r="AQ187" s="991"/>
      <c r="AR187" s="862"/>
      <c r="AS187" s="849" t="str">
        <f t="shared" si="89"/>
        <v>單</v>
      </c>
      <c r="AT187" s="849" t="str">
        <f t="shared" si="90"/>
        <v>全</v>
      </c>
      <c r="AU187" s="849" t="str">
        <f t="shared" si="91"/>
        <v/>
      </c>
      <c r="AV187" s="849" t="str">
        <f t="shared" si="95"/>
        <v/>
      </c>
    </row>
    <row r="188" spans="1:48">
      <c r="A188" s="845">
        <f t="shared" si="92"/>
        <v>46147</v>
      </c>
      <c r="B188" s="846" t="s">
        <v>1084</v>
      </c>
      <c r="C188" s="846" t="s">
        <v>2794</v>
      </c>
      <c r="D188" s="1254" t="s">
        <v>596</v>
      </c>
      <c r="E188" s="848" t="str">
        <f>IF(ISNA(VLOOKUP(C188,條件!$A$1:$G$1021,5,0)),"",(VLOOKUP(C188,條件!$A$1:$G$1021,5,0)))</f>
        <v>150/48/2SDr</v>
      </c>
      <c r="F188" s="849" t="str">
        <f>IF(ISNA(VLOOKUP(C188,條件!$A$1:$G$1021,6,0)),"",(VLOOKUP(C188,條件!$A$1:$G$1021,6,0)))</f>
        <v>FP82170R×2</v>
      </c>
      <c r="G188" s="1257">
        <f>IF(ISNA(VLOOKUP(C188,條件!$A$1:$G$1021,7,0)),"",(VLOOKUP(C188,條件!$A$1:$G$1021,7,0)))</f>
        <v>700</v>
      </c>
      <c r="H188" s="849" t="str">
        <f>IF(ISNA(VLOOKUP(C188,條件!$A$1:$K$1021,11,0)),"",(VLOOKUP(C188,條件!$A$1:$K$1021,11,0)))</f>
        <v>紫色</v>
      </c>
      <c r="I188" s="850">
        <f>IF(ISNA(VLOOKUP(C188,條件!$A$1:$L$1021,12,0)),"",(VLOOKUP(C188,條件!$A$1:$L$1021,12,0)))</f>
        <v>5.5</v>
      </c>
      <c r="J188" s="851"/>
      <c r="K188" s="851"/>
      <c r="L188" s="852" t="s">
        <v>3368</v>
      </c>
      <c r="M188" s="852"/>
      <c r="N188" s="853"/>
      <c r="O188" s="851"/>
      <c r="P188" s="852" t="s">
        <v>3368</v>
      </c>
      <c r="Q188" s="852"/>
      <c r="R188" s="853"/>
      <c r="S188" s="851"/>
      <c r="T188" s="852" t="s">
        <v>3368</v>
      </c>
      <c r="U188" s="852"/>
      <c r="V188" s="853"/>
      <c r="W188" s="851"/>
      <c r="X188" s="852" t="s">
        <v>3368</v>
      </c>
      <c r="Y188" s="854"/>
      <c r="Z188" s="855">
        <f>IF(ISNA(VLOOKUP(C188,條件!$A$1:$C$1021,3,0)),"",(VLOOKUP(C188,條件!$A$1:$C$1021,3,0)))</f>
        <v>5.9016393442622954</v>
      </c>
      <c r="AA188" s="855" t="str">
        <f t="shared" si="85"/>
        <v>清車</v>
      </c>
      <c r="AB188" s="904" t="str">
        <f t="shared" si="86"/>
        <v/>
      </c>
      <c r="AC188" s="855" t="str">
        <f t="shared" si="87"/>
        <v/>
      </c>
      <c r="AD188" s="855" t="str">
        <f t="shared" si="93"/>
        <v/>
      </c>
      <c r="AE188" s="855" t="str">
        <f t="shared" si="88"/>
        <v/>
      </c>
      <c r="AF188" s="856" t="str">
        <f t="shared" si="94"/>
        <v>T</v>
      </c>
      <c r="AG188" s="856">
        <v>1</v>
      </c>
      <c r="AH188" s="916" t="s">
        <v>3117</v>
      </c>
      <c r="AI188" s="926" t="s">
        <v>3117</v>
      </c>
      <c r="AJ188" s="917" t="s">
        <v>3213</v>
      </c>
      <c r="AK188" s="926" t="s">
        <v>3213</v>
      </c>
      <c r="AL188" s="860">
        <v>56</v>
      </c>
      <c r="AM188" s="991">
        <v>46143</v>
      </c>
      <c r="AN188" s="991">
        <v>46144</v>
      </c>
      <c r="AO188" s="991"/>
      <c r="AP188" s="991"/>
      <c r="AQ188" s="991"/>
      <c r="AR188" s="862"/>
      <c r="AS188" s="849" t="str">
        <f t="shared" si="89"/>
        <v>雙</v>
      </c>
      <c r="AT188" s="849" t="str">
        <f t="shared" si="90"/>
        <v>全</v>
      </c>
      <c r="AU188" s="849" t="str">
        <f t="shared" si="91"/>
        <v>150</v>
      </c>
      <c r="AV188" s="849" t="str">
        <f t="shared" si="95"/>
        <v/>
      </c>
    </row>
    <row r="189" spans="1:48">
      <c r="A189" s="845">
        <f t="shared" si="92"/>
        <v>46147</v>
      </c>
      <c r="B189" s="846" t="s">
        <v>1085</v>
      </c>
      <c r="C189" s="846" t="s">
        <v>3461</v>
      </c>
      <c r="D189" s="1254" t="s">
        <v>3462</v>
      </c>
      <c r="E189" s="848" t="str">
        <f>IF(ISNA(VLOOKUP(C189,條件!$A$1:$G$1021,5,0)),"",(VLOOKUP(C189,條件!$A$1:$G$1021,5,0)))</f>
        <v>150/48/2SDr</v>
      </c>
      <c r="F189" s="849" t="str">
        <f>IF(ISNA(VLOOKUP(C189,條件!$A$1:$G$1021,6,0)),"",(VLOOKUP(C189,條件!$A$1:$G$1021,6,0)))</f>
        <v>FP82171R×2</v>
      </c>
      <c r="G189" s="1257">
        <f>IF(ISNA(VLOOKUP(C189,條件!$A$1:$G$1021,7,0)),"",(VLOOKUP(C189,條件!$A$1:$G$1021,7,0)))</f>
        <v>700</v>
      </c>
      <c r="H189" s="849" t="str">
        <f>IF(ISNA(VLOOKUP(C189,條件!$A$1:$K$1021,11,0)),"",(VLOOKUP(C189,條件!$A$1:$K$1021,11,0)))</f>
        <v>紅底黃星</v>
      </c>
      <c r="I189" s="850">
        <f>IF(ISNA(VLOOKUP(C189,條件!$A$1:$L$1021,12,0)),"",(VLOOKUP(C189,條件!$A$1:$L$1021,12,0)))</f>
        <v>5.5</v>
      </c>
      <c r="J189" s="851"/>
      <c r="K189" s="851"/>
      <c r="L189" s="852" t="s">
        <v>3394</v>
      </c>
      <c r="M189" s="852"/>
      <c r="N189" s="853"/>
      <c r="O189" s="851"/>
      <c r="P189" s="852" t="s">
        <v>3394</v>
      </c>
      <c r="Q189" s="852"/>
      <c r="R189" s="853"/>
      <c r="S189" s="851"/>
      <c r="T189" s="852" t="s">
        <v>3460</v>
      </c>
      <c r="U189" s="852"/>
      <c r="V189" s="853">
        <v>38</v>
      </c>
      <c r="W189" s="851">
        <v>0</v>
      </c>
      <c r="X189" s="852">
        <v>9350</v>
      </c>
      <c r="Y189" s="854">
        <v>9630</v>
      </c>
      <c r="Z189" s="855">
        <f>IF(ISNA(VLOOKUP(C189,條件!$A$1:$C$1021,3,0)),"",(VLOOKUP(C189,條件!$A$1:$C$1021,3,0)))</f>
        <v>5.8536585365853657</v>
      </c>
      <c r="AA189" s="855" t="str">
        <f t="shared" si="85"/>
        <v>改紡</v>
      </c>
      <c r="AB189" s="904" t="str">
        <f t="shared" si="86"/>
        <v/>
      </c>
      <c r="AC189" s="855" t="str">
        <f t="shared" si="87"/>
        <v/>
      </c>
      <c r="AD189" s="855" t="str">
        <f t="shared" si="93"/>
        <v/>
      </c>
      <c r="AE189" s="855" t="str">
        <f t="shared" si="88"/>
        <v/>
      </c>
      <c r="AF189" s="856" t="str">
        <f t="shared" si="94"/>
        <v>T</v>
      </c>
      <c r="AG189" s="856">
        <v>1</v>
      </c>
      <c r="AH189" s="916" t="s">
        <v>2877</v>
      </c>
      <c r="AI189" s="926" t="s">
        <v>2877</v>
      </c>
      <c r="AJ189" s="917" t="s">
        <v>3213</v>
      </c>
      <c r="AK189" s="926" t="s">
        <v>3213</v>
      </c>
      <c r="AL189" s="860">
        <v>55</v>
      </c>
      <c r="AM189" s="991">
        <v>46142</v>
      </c>
      <c r="AN189" s="991">
        <v>46143</v>
      </c>
      <c r="AO189" s="991"/>
      <c r="AP189" s="991"/>
      <c r="AQ189" s="991"/>
      <c r="AR189" s="862" t="s">
        <v>3500</v>
      </c>
      <c r="AS189" s="849" t="str">
        <f t="shared" si="89"/>
        <v>雙</v>
      </c>
      <c r="AT189" s="849" t="str">
        <f t="shared" si="90"/>
        <v>全</v>
      </c>
      <c r="AU189" s="849" t="str">
        <f t="shared" si="91"/>
        <v>150</v>
      </c>
      <c r="AV189" s="849" t="str">
        <f t="shared" si="95"/>
        <v/>
      </c>
    </row>
    <row r="190" spans="1:48">
      <c r="A190" s="845">
        <f t="shared" si="92"/>
        <v>46147</v>
      </c>
      <c r="B190" s="846" t="s">
        <v>1086</v>
      </c>
      <c r="C190" s="846" t="s">
        <v>2232</v>
      </c>
      <c r="D190" s="1254"/>
      <c r="E190" s="848" t="str">
        <f>IF(ISNA(VLOOKUP(C190,條件!$A$1:$G$1021,5,0)),"",(VLOOKUP(C190,條件!$A$1:$G$1021,5,0)))</f>
        <v>150/48/2SDr</v>
      </c>
      <c r="F190" s="849" t="str">
        <f>IF(ISNA(VLOOKUP(C190,條件!$A$1:$G$1021,6,0)),"",(VLOOKUP(C190,條件!$A$1:$G$1021,6,0)))</f>
        <v>FP82169R×2</v>
      </c>
      <c r="G190" s="1257">
        <f>IF(ISNA(VLOOKUP(C190,條件!$A$1:$G$1021,7,0)),"",(VLOOKUP(C190,條件!$A$1:$G$1021,7,0)))</f>
        <v>670</v>
      </c>
      <c r="H190" s="849" t="str">
        <f>IF(ISNA(VLOOKUP(C190,條件!$A$1:$K$1021,11,0)),"",(VLOOKUP(C190,條件!$A$1:$K$1021,11,0)))</f>
        <v>黃底紅點</v>
      </c>
      <c r="I190" s="850">
        <f>IF(ISNA(VLOOKUP(C190,條件!$A$1:$L$1021,12,0)),"",(VLOOKUP(C190,條件!$A$1:$L$1021,12,0)))</f>
        <v>5</v>
      </c>
      <c r="J190" s="851">
        <v>12</v>
      </c>
      <c r="K190" s="851">
        <v>0</v>
      </c>
      <c r="L190" s="852">
        <v>9540</v>
      </c>
      <c r="M190" s="852"/>
      <c r="N190" s="853">
        <v>11</v>
      </c>
      <c r="O190" s="851">
        <v>0</v>
      </c>
      <c r="P190" s="852">
        <v>9540</v>
      </c>
      <c r="Q190" s="852"/>
      <c r="R190" s="853">
        <v>0</v>
      </c>
      <c r="S190" s="851">
        <v>0</v>
      </c>
      <c r="T190" s="852">
        <v>8420</v>
      </c>
      <c r="U190" s="852"/>
      <c r="V190" s="853">
        <v>36</v>
      </c>
      <c r="W190" s="851">
        <v>1</v>
      </c>
      <c r="X190" s="852">
        <v>9170</v>
      </c>
      <c r="Y190" s="854"/>
      <c r="Z190" s="855">
        <f>IF(ISNA(VLOOKUP(C190,條件!$A$1:$C$1021,3,0)),"",(VLOOKUP(C190,條件!$A$1:$C$1021,3,0)))</f>
        <v>6.2882096069868991</v>
      </c>
      <c r="AA190" s="855">
        <f t="shared" si="85"/>
        <v>39.333333333333336</v>
      </c>
      <c r="AB190" s="904">
        <f t="shared" si="86"/>
        <v>0.9992354433760684</v>
      </c>
      <c r="AC190" s="855">
        <f t="shared" si="87"/>
        <v>91.674999999999997</v>
      </c>
      <c r="AD190" s="855">
        <f t="shared" si="93"/>
        <v>4.916666666666667</v>
      </c>
      <c r="AE190" s="855">
        <f t="shared" si="88"/>
        <v>4.833333333333333</v>
      </c>
      <c r="AF190" s="856" t="str">
        <f t="shared" si="94"/>
        <v>T</v>
      </c>
      <c r="AG190" s="856">
        <v>2</v>
      </c>
      <c r="AH190" s="916" t="s">
        <v>3117</v>
      </c>
      <c r="AI190" s="926" t="s">
        <v>3117</v>
      </c>
      <c r="AJ190" s="917" t="s">
        <v>3430</v>
      </c>
      <c r="AK190" s="926" t="s">
        <v>3430</v>
      </c>
      <c r="AL190" s="860">
        <v>48</v>
      </c>
      <c r="AM190" s="991">
        <v>46143</v>
      </c>
      <c r="AN190" s="991">
        <v>46144</v>
      </c>
      <c r="AO190" s="991">
        <v>46145</v>
      </c>
      <c r="AP190" s="991"/>
      <c r="AQ190" s="991"/>
      <c r="AR190" s="862"/>
      <c r="AS190" s="849" t="str">
        <f t="shared" si="89"/>
        <v>雙</v>
      </c>
      <c r="AT190" s="849" t="str">
        <f t="shared" si="90"/>
        <v>半</v>
      </c>
      <c r="AU190" s="849" t="str">
        <f t="shared" si="91"/>
        <v>150</v>
      </c>
      <c r="AV190" s="849">
        <f t="shared" si="95"/>
        <v>3.18412944</v>
      </c>
    </row>
    <row r="191" spans="1:48">
      <c r="A191" s="845">
        <f t="shared" si="92"/>
        <v>46147</v>
      </c>
      <c r="B191" s="846" t="s">
        <v>1086</v>
      </c>
      <c r="C191" s="846" t="s">
        <v>2235</v>
      </c>
      <c r="D191" s="1254"/>
      <c r="E191" s="848" t="str">
        <f>IF(ISNA(VLOOKUP(C191,條件!$A$1:$G$1021,5,0)),"",(VLOOKUP(C191,條件!$A$1:$G$1021,5,0)))</f>
        <v>150/48/2SDr</v>
      </c>
      <c r="F191" s="849" t="str">
        <f>IF(ISNA(VLOOKUP(C191,條件!$A$1:$G$1021,6,0)),"",(VLOOKUP(C191,條件!$A$1:$G$1021,6,0)))</f>
        <v>FP82169R×2</v>
      </c>
      <c r="G191" s="1257">
        <f>IF(ISNA(VLOOKUP(C191,條件!$A$1:$G$1021,7,0)),"",(VLOOKUP(C191,條件!$A$1:$G$1021,7,0)))</f>
        <v>670</v>
      </c>
      <c r="H191" s="849" t="str">
        <f>IF(ISNA(VLOOKUP(C191,條件!$A$1:$K$1021,11,0)),"",(VLOOKUP(C191,條件!$A$1:$K$1021,11,0)))</f>
        <v>紅底藍點</v>
      </c>
      <c r="I191" s="850">
        <f>IF(ISNA(VLOOKUP(C191,條件!$A$1:$L$1021,12,0)),"",(VLOOKUP(C191,條件!$A$1:$L$1021,12,0)))</f>
        <v>5</v>
      </c>
      <c r="J191" s="851">
        <v>23</v>
      </c>
      <c r="K191" s="851">
        <v>0</v>
      </c>
      <c r="L191" s="852">
        <v>9720</v>
      </c>
      <c r="M191" s="852"/>
      <c r="N191" s="853">
        <v>8</v>
      </c>
      <c r="O191" s="851">
        <v>0</v>
      </c>
      <c r="P191" s="852">
        <v>9810</v>
      </c>
      <c r="Q191" s="852"/>
      <c r="R191" s="853">
        <v>0</v>
      </c>
      <c r="S191" s="851">
        <v>0</v>
      </c>
      <c r="T191" s="852"/>
      <c r="U191" s="852">
        <v>9170</v>
      </c>
      <c r="V191" s="853">
        <v>27</v>
      </c>
      <c r="W191" s="851">
        <v>2</v>
      </c>
      <c r="X191" s="852"/>
      <c r="Y191" s="854">
        <v>9350</v>
      </c>
      <c r="Z191" s="855">
        <f>IF(ISNA(VLOOKUP(C191,條件!$A$1:$C$1021,3,0)),"",(VLOOKUP(C191,條件!$A$1:$C$1021,3,0)))</f>
        <v>6.1802575107296134</v>
      </c>
      <c r="AA191" s="855">
        <f t="shared" si="85"/>
        <v>38.666666666666664</v>
      </c>
      <c r="AB191" s="904">
        <f t="shared" si="86"/>
        <v>0.99844417735042734</v>
      </c>
      <c r="AC191" s="855">
        <f t="shared" si="87"/>
        <v>95.125</v>
      </c>
      <c r="AD191" s="855">
        <f t="shared" si="93"/>
        <v>4.833333333333333</v>
      </c>
      <c r="AE191" s="855">
        <f t="shared" si="88"/>
        <v>4.666666666666667</v>
      </c>
      <c r="AF191" s="856" t="str">
        <f t="shared" si="94"/>
        <v>T</v>
      </c>
      <c r="AG191" s="856">
        <v>2</v>
      </c>
      <c r="AH191" s="916" t="s">
        <v>3117</v>
      </c>
      <c r="AI191" s="852" t="s">
        <v>3117</v>
      </c>
      <c r="AJ191" s="917" t="s">
        <v>3430</v>
      </c>
      <c r="AK191" s="917" t="s">
        <v>3430</v>
      </c>
      <c r="AL191" s="860">
        <v>48</v>
      </c>
      <c r="AM191" s="991">
        <v>46139</v>
      </c>
      <c r="AN191" s="991">
        <v>46140</v>
      </c>
      <c r="AO191" s="991">
        <v>46146</v>
      </c>
      <c r="AP191" s="991"/>
      <c r="AQ191" s="991"/>
      <c r="AR191" s="862"/>
      <c r="AS191" s="849" t="str">
        <f t="shared" si="89"/>
        <v>雙</v>
      </c>
      <c r="AT191" s="849" t="str">
        <f t="shared" si="90"/>
        <v>半</v>
      </c>
      <c r="AU191" s="849" t="str">
        <f t="shared" si="91"/>
        <v>150</v>
      </c>
      <c r="AV191" s="849">
        <f t="shared" si="95"/>
        <v>3.3039576000000004</v>
      </c>
    </row>
    <row r="192" spans="1:48">
      <c r="A192" s="845">
        <f t="shared" si="92"/>
        <v>46147</v>
      </c>
      <c r="B192" s="846" t="s">
        <v>1087</v>
      </c>
      <c r="C192" s="846" t="s">
        <v>2796</v>
      </c>
      <c r="D192" s="1254"/>
      <c r="E192" s="848" t="str">
        <f>IF(ISNA(VLOOKUP(C192,條件!$A$1:$G$1021,5,0)),"",(VLOOKUP(C192,條件!$A$1:$G$1021,5,0)))</f>
        <v>150/48/2SR6</v>
      </c>
      <c r="F192" s="849" t="str">
        <f>IF(ISNA(VLOOKUP(C192,條件!$A$1:$G$1021,6,0)),"",(VLOOKUP(C192,條件!$A$1:$G$1021,6,0)))</f>
        <v>FP82658×2</v>
      </c>
      <c r="G192" s="1257">
        <f>IF(ISNA(VLOOKUP(C192,條件!$A$1:$G$1021,7,0)),"",(VLOOKUP(C192,條件!$A$1:$G$1021,7,0)))</f>
        <v>600</v>
      </c>
      <c r="H192" s="849" t="str">
        <f>IF(ISNA(VLOOKUP(C192,條件!$A$1:$K$1021,11,0)),"",(VLOOKUP(C192,條件!$A$1:$K$1021,11,0)))</f>
        <v>黃底黑點</v>
      </c>
      <c r="I192" s="850">
        <f>IF(ISNA(VLOOKUP(C192,條件!$A$1:$L$1021,12,0)),"",(VLOOKUP(C192,條件!$A$1:$L$1021,12,0)))</f>
        <v>5.5</v>
      </c>
      <c r="J192" s="851"/>
      <c r="K192" s="851"/>
      <c r="L192" s="852" t="s">
        <v>426</v>
      </c>
      <c r="M192" s="852" t="s">
        <v>3055</v>
      </c>
      <c r="N192" s="853"/>
      <c r="O192" s="851"/>
      <c r="P192" s="852" t="s">
        <v>461</v>
      </c>
      <c r="Q192" s="852" t="s">
        <v>3055</v>
      </c>
      <c r="R192" s="853"/>
      <c r="S192" s="851"/>
      <c r="T192" s="852" t="s">
        <v>461</v>
      </c>
      <c r="U192" s="852" t="s">
        <v>3055</v>
      </c>
      <c r="V192" s="853"/>
      <c r="W192" s="851"/>
      <c r="X192" s="852" t="s">
        <v>461</v>
      </c>
      <c r="Y192" s="854" t="s">
        <v>3055</v>
      </c>
      <c r="Z192" s="855">
        <f>IF(ISNA(VLOOKUP(C192,條件!$A$1:$C$1021,3,0)),"",(VLOOKUP(C192,條件!$A$1:$C$1021,3,0)))</f>
        <v>4.9655172413793105</v>
      </c>
      <c r="AA192" s="855" t="str">
        <f t="shared" si="85"/>
        <v>了機</v>
      </c>
      <c r="AB192" s="904" t="str">
        <f t="shared" si="86"/>
        <v/>
      </c>
      <c r="AC192" s="855" t="str">
        <f t="shared" si="87"/>
        <v/>
      </c>
      <c r="AD192" s="855" t="str">
        <f t="shared" si="93"/>
        <v/>
      </c>
      <c r="AE192" s="855" t="str">
        <f t="shared" si="88"/>
        <v/>
      </c>
      <c r="AF192" s="856" t="str">
        <f t="shared" si="94"/>
        <v>T</v>
      </c>
      <c r="AG192" s="856">
        <v>2</v>
      </c>
      <c r="AH192" s="916" t="s">
        <v>2877</v>
      </c>
      <c r="AI192" s="852" t="s">
        <v>2877</v>
      </c>
      <c r="AJ192" s="917" t="s">
        <v>3213</v>
      </c>
      <c r="AK192" s="917" t="s">
        <v>3213</v>
      </c>
      <c r="AL192" s="860">
        <v>56</v>
      </c>
      <c r="AM192" s="991">
        <v>46116</v>
      </c>
      <c r="AN192" s="991">
        <v>46117</v>
      </c>
      <c r="AO192" s="991">
        <v>46118</v>
      </c>
      <c r="AP192" s="991"/>
      <c r="AQ192" s="991"/>
      <c r="AR192" s="862"/>
      <c r="AS192" s="849" t="str">
        <f t="shared" si="89"/>
        <v>雙</v>
      </c>
      <c r="AT192" s="849" t="str">
        <f t="shared" si="90"/>
        <v>半</v>
      </c>
      <c r="AU192" s="849" t="str">
        <f t="shared" si="91"/>
        <v>150</v>
      </c>
      <c r="AV192" s="849" t="str">
        <f t="shared" si="95"/>
        <v/>
      </c>
    </row>
    <row r="193" spans="1:48">
      <c r="A193" s="845">
        <f t="shared" si="92"/>
        <v>46147</v>
      </c>
      <c r="B193" s="846" t="s">
        <v>1607</v>
      </c>
      <c r="C193" s="846" t="s">
        <v>2797</v>
      </c>
      <c r="D193" s="1254" t="s">
        <v>596</v>
      </c>
      <c r="E193" s="848" t="str">
        <f>IF(ISNA(VLOOKUP(C193,條件!$A$1:$G$1021,5,0)),"",(VLOOKUP(C193,條件!$A$1:$G$1021,5,0)))</f>
        <v>225/72/2SDr</v>
      </c>
      <c r="F193" s="849" t="str">
        <f>IF(ISNA(VLOOKUP(C193,條件!$A$1:$G$1021,6,0)),"",(VLOOKUP(C193,條件!$A$1:$G$1021,6,0)))</f>
        <v>FP83024R×2</v>
      </c>
      <c r="G193" s="1257">
        <f>IF(ISNA(VLOOKUP(C193,條件!$A$1:$G$1021,7,0)),"",(VLOOKUP(C193,條件!$A$1:$G$1021,7,0)))</f>
        <v>550</v>
      </c>
      <c r="H193" s="849" t="str">
        <f>IF(ISNA(VLOOKUP(C193,條件!$A$1:$K$1021,11,0)),"",(VLOOKUP(C193,條件!$A$1:$K$1021,11,0)))</f>
        <v>灰色</v>
      </c>
      <c r="I193" s="850">
        <f>IF(ISNA(VLOOKUP(C193,條件!$A$1:$L$1021,12,0)),"",(VLOOKUP(C193,條件!$A$1:$L$1021,12,0)))</f>
        <v>5.5</v>
      </c>
      <c r="J193" s="851">
        <v>12</v>
      </c>
      <c r="K193" s="851">
        <v>0</v>
      </c>
      <c r="L193" s="852">
        <v>7310</v>
      </c>
      <c r="M193" s="852"/>
      <c r="N193" s="853">
        <v>4</v>
      </c>
      <c r="O193" s="851">
        <v>0</v>
      </c>
      <c r="P193" s="852">
        <v>7310</v>
      </c>
      <c r="Q193" s="852"/>
      <c r="R193" s="853">
        <v>0</v>
      </c>
      <c r="S193" s="851">
        <v>0</v>
      </c>
      <c r="T193" s="852">
        <v>6850</v>
      </c>
      <c r="U193" s="852"/>
      <c r="V193" s="853">
        <v>20</v>
      </c>
      <c r="W193" s="851">
        <v>2</v>
      </c>
      <c r="X193" s="852">
        <v>7310</v>
      </c>
      <c r="Y193" s="854"/>
      <c r="Z193" s="855">
        <f>IF(ISNA(VLOOKUP(C193,條件!$A$1:$C$1021,3,0)),"",(VLOOKUP(C193,條件!$A$1:$C$1021,3,0)))</f>
        <v>6.6055045871559637</v>
      </c>
      <c r="AA193" s="855">
        <f t="shared" si="85"/>
        <v>24</v>
      </c>
      <c r="AB193" s="904">
        <f t="shared" si="86"/>
        <v>0.99854433760683758</v>
      </c>
      <c r="AC193" s="855">
        <f t="shared" si="87"/>
        <v>71.95</v>
      </c>
      <c r="AD193" s="855">
        <f t="shared" si="93"/>
        <v>3</v>
      </c>
      <c r="AE193" s="855">
        <f t="shared" si="88"/>
        <v>2.8333333333333335</v>
      </c>
      <c r="AF193" s="856" t="str">
        <f t="shared" si="94"/>
        <v>T</v>
      </c>
      <c r="AG193" s="856">
        <v>2</v>
      </c>
      <c r="AH193" s="916" t="s">
        <v>3117</v>
      </c>
      <c r="AI193" s="852" t="s">
        <v>3117</v>
      </c>
      <c r="AJ193" s="917" t="s">
        <v>3430</v>
      </c>
      <c r="AK193" s="917" t="s">
        <v>3430</v>
      </c>
      <c r="AL193" s="860">
        <v>53</v>
      </c>
      <c r="AM193" s="991">
        <v>46130</v>
      </c>
      <c r="AN193" s="991">
        <v>46135</v>
      </c>
      <c r="AO193" s="991">
        <v>46136</v>
      </c>
      <c r="AP193" s="991">
        <v>46137</v>
      </c>
      <c r="AQ193" s="991"/>
      <c r="AR193" s="862"/>
      <c r="AS193" s="849" t="str">
        <f t="shared" si="89"/>
        <v>雙</v>
      </c>
      <c r="AT193" s="849" t="str">
        <f t="shared" si="90"/>
        <v>半</v>
      </c>
      <c r="AU193" s="849" t="str">
        <f t="shared" si="91"/>
        <v>225</v>
      </c>
      <c r="AV193" s="849">
        <f t="shared" si="95"/>
        <v>3.0771576</v>
      </c>
    </row>
    <row r="194" spans="1:48">
      <c r="A194" s="845">
        <f t="shared" si="92"/>
        <v>46147</v>
      </c>
      <c r="B194" s="846" t="s">
        <v>1607</v>
      </c>
      <c r="C194" s="846" t="s">
        <v>2798</v>
      </c>
      <c r="D194" s="1254" t="s">
        <v>596</v>
      </c>
      <c r="E194" s="848" t="str">
        <f>IF(ISNA(VLOOKUP(C194,條件!$A$1:$G$1021,5,0)),"",(VLOOKUP(C194,條件!$A$1:$G$1021,5,0)))</f>
        <v>150/48/2SDr</v>
      </c>
      <c r="F194" s="849" t="str">
        <f>IF(ISNA(VLOOKUP(C194,條件!$A$1:$G$1021,6,0)),"",(VLOOKUP(C194,條件!$A$1:$G$1021,6,0)))</f>
        <v>FP82170R×2</v>
      </c>
      <c r="G194" s="1257">
        <f>IF(ISNA(VLOOKUP(C194,條件!$A$1:$G$1021,7,0)),"",(VLOOKUP(C194,條件!$A$1:$G$1021,7,0)))</f>
        <v>700</v>
      </c>
      <c r="H194" s="849" t="str">
        <f>IF(ISNA(VLOOKUP(C194,條件!$A$1:$K$1021,11,0)),"",(VLOOKUP(C194,條件!$A$1:$K$1021,11,0)))</f>
        <v>粉紅</v>
      </c>
      <c r="I194" s="850">
        <f>IF(ISNA(VLOOKUP(C194,條件!$A$1:$L$1021,12,0)),"",(VLOOKUP(C194,條件!$A$1:$L$1021,12,0)))</f>
        <v>5.5</v>
      </c>
      <c r="J194" s="851">
        <v>11</v>
      </c>
      <c r="K194" s="851">
        <v>0</v>
      </c>
      <c r="L194" s="852">
        <v>9910</v>
      </c>
      <c r="M194" s="852"/>
      <c r="N194" s="853">
        <v>6</v>
      </c>
      <c r="O194" s="851">
        <v>0</v>
      </c>
      <c r="P194" s="852">
        <v>9910</v>
      </c>
      <c r="Q194" s="852"/>
      <c r="R194" s="853">
        <v>0</v>
      </c>
      <c r="S194" s="851">
        <v>0</v>
      </c>
      <c r="T194" s="852">
        <v>8980</v>
      </c>
      <c r="U194" s="852"/>
      <c r="V194" s="853">
        <v>21</v>
      </c>
      <c r="W194" s="851">
        <v>0</v>
      </c>
      <c r="X194" s="852"/>
      <c r="Y194" s="854">
        <v>9910</v>
      </c>
      <c r="Z194" s="855">
        <f>IF(ISNA(VLOOKUP(C194,條件!$A$1:$C$1021,3,0)),"",(VLOOKUP(C194,條件!$A$1:$C$1021,3,0)))</f>
        <v>5.8775510204081636</v>
      </c>
      <c r="AA194" s="855">
        <f t="shared" si="85"/>
        <v>25.333333333333332</v>
      </c>
      <c r="AB194" s="904">
        <f t="shared" si="86"/>
        <v>1</v>
      </c>
      <c r="AC194" s="855">
        <f t="shared" si="87"/>
        <v>96.775000000000006</v>
      </c>
      <c r="AD194" s="855">
        <f t="shared" si="93"/>
        <v>3.1666666666666665</v>
      </c>
      <c r="AE194" s="855">
        <f t="shared" si="88"/>
        <v>3.1666666666666665</v>
      </c>
      <c r="AF194" s="856" t="str">
        <f t="shared" si="94"/>
        <v>T</v>
      </c>
      <c r="AG194" s="856">
        <v>2</v>
      </c>
      <c r="AH194" s="916" t="s">
        <v>3117</v>
      </c>
      <c r="AI194" s="852" t="s">
        <v>3117</v>
      </c>
      <c r="AJ194" s="917" t="s">
        <v>3430</v>
      </c>
      <c r="AK194" s="917" t="s">
        <v>3430</v>
      </c>
      <c r="AL194" s="860">
        <v>56</v>
      </c>
      <c r="AM194" s="991">
        <v>46143</v>
      </c>
      <c r="AN194" s="991">
        <v>46144</v>
      </c>
      <c r="AO194" s="991"/>
      <c r="AP194" s="991"/>
      <c r="AQ194" s="991"/>
      <c r="AR194" s="862"/>
      <c r="AS194" s="849" t="str">
        <f t="shared" si="89"/>
        <v>雙</v>
      </c>
      <c r="AT194" s="849" t="str">
        <f t="shared" si="90"/>
        <v>半</v>
      </c>
      <c r="AU194" s="849" t="str">
        <f t="shared" si="91"/>
        <v>150</v>
      </c>
      <c r="AV194" s="849">
        <f t="shared" si="95"/>
        <v>3.5117712000000001</v>
      </c>
    </row>
    <row r="195" spans="1:48">
      <c r="A195" s="845">
        <f t="shared" si="92"/>
        <v>46147</v>
      </c>
      <c r="B195" s="846" t="s">
        <v>1608</v>
      </c>
      <c r="C195" s="846" t="s">
        <v>2799</v>
      </c>
      <c r="D195" s="1254" t="s">
        <v>596</v>
      </c>
      <c r="E195" s="848" t="str">
        <f>IF(ISNA(VLOOKUP(C195,條件!$A$1:$G$1021,5,0)),"",(VLOOKUP(C195,條件!$A$1:$G$1021,5,0)))</f>
        <v>150/48/2SDr</v>
      </c>
      <c r="F195" s="849" t="str">
        <f>IF(ISNA(VLOOKUP(C195,條件!$A$1:$G$1021,6,0)),"",(VLOOKUP(C195,條件!$A$1:$G$1021,6,0)))</f>
        <v>FP82170R×2</v>
      </c>
      <c r="G195" s="1257">
        <f>IF(ISNA(VLOOKUP(C195,條件!$A$1:$G$1021,7,0)),"",(VLOOKUP(C195,條件!$A$1:$G$1021,7,0)))</f>
        <v>700</v>
      </c>
      <c r="H195" s="849" t="str">
        <f>IF(ISNA(VLOOKUP(C195,條件!$A$1:$K$1021,11,0)),"",(VLOOKUP(C195,條件!$A$1:$K$1021,11,0)))</f>
        <v>黃黑條紋</v>
      </c>
      <c r="I195" s="850">
        <f>IF(ISNA(VLOOKUP(C195,條件!$A$1:$L$1021,12,0)),"",(VLOOKUP(C195,條件!$A$1:$L$1021,12,0)))</f>
        <v>5.5</v>
      </c>
      <c r="J195" s="851"/>
      <c r="K195" s="851"/>
      <c r="L195" s="852" t="s">
        <v>3055</v>
      </c>
      <c r="M195" s="852"/>
      <c r="N195" s="853"/>
      <c r="O195" s="851"/>
      <c r="P195" s="852" t="s">
        <v>3055</v>
      </c>
      <c r="Q195" s="852"/>
      <c r="R195" s="853"/>
      <c r="S195" s="851"/>
      <c r="T195" s="852" t="s">
        <v>3055</v>
      </c>
      <c r="U195" s="852"/>
      <c r="V195" s="853"/>
      <c r="W195" s="851"/>
      <c r="X195" s="852" t="s">
        <v>3055</v>
      </c>
      <c r="Y195" s="854"/>
      <c r="Z195" s="855">
        <f>IF(ISNA(VLOOKUP(C195,條件!$A$1:$C$1021,3,0)),"",(VLOOKUP(C195,條件!$A$1:$C$1021,3,0)))</f>
        <v>5.8299595141700404</v>
      </c>
      <c r="AA195" s="855" t="str">
        <f t="shared" si="85"/>
        <v>了機</v>
      </c>
      <c r="AB195" s="904" t="str">
        <f t="shared" si="86"/>
        <v/>
      </c>
      <c r="AC195" s="855" t="str">
        <f t="shared" si="87"/>
        <v/>
      </c>
      <c r="AD195" s="855" t="str">
        <f t="shared" si="93"/>
        <v/>
      </c>
      <c r="AE195" s="855" t="str">
        <f t="shared" si="88"/>
        <v/>
      </c>
      <c r="AF195" s="856" t="str">
        <f t="shared" si="94"/>
        <v>T</v>
      </c>
      <c r="AG195" s="856">
        <v>1</v>
      </c>
      <c r="AH195" s="916" t="s">
        <v>2877</v>
      </c>
      <c r="AI195" s="852" t="s">
        <v>2877</v>
      </c>
      <c r="AJ195" s="917" t="s">
        <v>3213</v>
      </c>
      <c r="AK195" s="917" t="s">
        <v>3213</v>
      </c>
      <c r="AL195" s="860"/>
      <c r="AM195" s="991"/>
      <c r="AN195" s="991"/>
      <c r="AO195" s="991"/>
      <c r="AP195" s="991"/>
      <c r="AQ195" s="991"/>
      <c r="AR195" s="862"/>
      <c r="AS195" s="849" t="str">
        <f t="shared" si="89"/>
        <v>雙</v>
      </c>
      <c r="AT195" s="849" t="str">
        <f t="shared" si="90"/>
        <v>全</v>
      </c>
      <c r="AU195" s="849" t="str">
        <f t="shared" si="91"/>
        <v>150</v>
      </c>
      <c r="AV195" s="849" t="str">
        <f t="shared" si="95"/>
        <v/>
      </c>
    </row>
    <row r="196" spans="1:48">
      <c r="A196" s="845">
        <f t="shared" si="92"/>
        <v>46147</v>
      </c>
      <c r="B196" s="846" t="s">
        <v>1986</v>
      </c>
      <c r="C196" s="887" t="s">
        <v>114</v>
      </c>
      <c r="D196" s="1254"/>
      <c r="E196" s="848" t="str">
        <f>IF(ISNA(VLOOKUP(C196,條件!$A$1:$G$1021,5,0)),"",(VLOOKUP(C196,條件!$A$1:$G$1021,5,0)))</f>
        <v/>
      </c>
      <c r="F196" s="849" t="str">
        <f>IF(ISNA(VLOOKUP(C196,條件!$A$1:$G$1021,6,0)),"",(VLOOKUP(C196,條件!$A$1:$G$1021,6,0)))</f>
        <v/>
      </c>
      <c r="G196" s="1257" t="str">
        <f>IF(ISNA(VLOOKUP(C196,條件!$A$1:$G$1021,7,0)),"",(VLOOKUP(C196,條件!$A$1:$G$1021,7,0)))</f>
        <v/>
      </c>
      <c r="H196" s="849" t="str">
        <f>IF(ISNA(VLOOKUP(C196,條件!$A$1:$K$1021,11,0)),"",(VLOOKUP(C196,條件!$A$1:$K$1021,11,0)))</f>
        <v/>
      </c>
      <c r="I196" s="850" t="str">
        <f>IF(ISNA(VLOOKUP(C196,條件!$A$1:$L$1021,12,0)),"",(VLOOKUP(C196,條件!$A$1:$L$1021,12,0)))</f>
        <v/>
      </c>
      <c r="J196" s="851"/>
      <c r="K196" s="851"/>
      <c r="L196" s="852" t="s">
        <v>114</v>
      </c>
      <c r="M196" s="852"/>
      <c r="N196" s="853"/>
      <c r="O196" s="851"/>
      <c r="P196" s="852" t="s">
        <v>114</v>
      </c>
      <c r="Q196" s="852"/>
      <c r="R196" s="853"/>
      <c r="S196" s="851"/>
      <c r="T196" s="852" t="s">
        <v>114</v>
      </c>
      <c r="U196" s="852"/>
      <c r="V196" s="853"/>
      <c r="W196" s="851"/>
      <c r="X196" s="852" t="s">
        <v>114</v>
      </c>
      <c r="Y196" s="854"/>
      <c r="Z196" s="885" t="str">
        <f>IF(ISNA(VLOOKUP(C196,條件!$A$1:$C$1021,3,0)),"",(VLOOKUP(C196,條件!$A$1:$C$1021,3,0)))</f>
        <v/>
      </c>
      <c r="AA196" s="885" t="str">
        <f t="shared" ref="AA196:AA197" si="96">IF(P196="了機","了機",IF(J196="","",IF(ISERROR(SUM(J196,N196,R196,V196)*12/AG196/3),"",(SUM(J196,N196,R196,V196)*12/AG196/3))))</f>
        <v/>
      </c>
      <c r="AB196" s="905" t="str">
        <f t="shared" ref="AB196:AB197" si="97">IF(K196="","",IF(ISERROR(1-((SUM(K196,O196,S196,W196)/((AG196*12)-(AG196*0.44)))/Z196)),"",(1-((SUM(K196,O196,S196,W196)/((AG196*12)-(AG196*0.44)))/Z196))))</f>
        <v/>
      </c>
      <c r="AC196" s="885"/>
      <c r="AD196" s="885" t="str">
        <f t="shared" si="93"/>
        <v/>
      </c>
      <c r="AE196" s="885" t="str">
        <f t="shared" ref="AE196:AE197" si="98">IF(P196="了機","",IF(J196="","",IF(ISERROR((SUM(J196,N196,R196,V196)-SUM(K196,O196,S196,W196))/24),"",((SUM(J196,N196,R196,V196)-SUM(K196,O196,S196,W196))/24))))</f>
        <v/>
      </c>
      <c r="AF196" s="886" t="str">
        <f t="shared" si="94"/>
        <v>S</v>
      </c>
      <c r="AG196" s="886">
        <v>12</v>
      </c>
      <c r="AH196" s="916" t="s">
        <v>920</v>
      </c>
      <c r="AI196" s="926" t="s">
        <v>920</v>
      </c>
      <c r="AJ196" s="917" t="s">
        <v>920</v>
      </c>
      <c r="AK196" s="917" t="s">
        <v>920</v>
      </c>
      <c r="AL196" s="860"/>
      <c r="AM196" s="991"/>
      <c r="AN196" s="991"/>
      <c r="AO196" s="991"/>
      <c r="AP196" s="991"/>
      <c r="AQ196" s="991"/>
      <c r="AR196" s="862"/>
      <c r="AS196" s="849" t="str">
        <f t="shared" si="89"/>
        <v>單</v>
      </c>
      <c r="AT196" s="849" t="str">
        <f t="shared" si="90"/>
        <v>12sec</v>
      </c>
      <c r="AU196" s="849" t="str">
        <f t="shared" si="91"/>
        <v/>
      </c>
      <c r="AV196" s="849" t="str">
        <f t="shared" si="95"/>
        <v/>
      </c>
    </row>
    <row r="197" spans="1:48">
      <c r="A197" s="845">
        <f t="shared" si="92"/>
        <v>46147</v>
      </c>
      <c r="B197" s="846" t="s">
        <v>1698</v>
      </c>
      <c r="C197" s="846" t="s">
        <v>1697</v>
      </c>
      <c r="D197" s="1254"/>
      <c r="E197" s="848" t="str">
        <f>IF(ISNA(VLOOKUP(C197,條件!$A$1:$G$1021,5,0)),"",(VLOOKUP(C197,條件!$A$1:$G$1021,5,0)))</f>
        <v/>
      </c>
      <c r="F197" s="849" t="str">
        <f>IF(ISNA(VLOOKUP(C197,條件!$A$1:$G$1021,6,0)),"",(VLOOKUP(C197,條件!$A$1:$G$1021,6,0)))</f>
        <v/>
      </c>
      <c r="G197" s="1257" t="str">
        <f>IF(ISNA(VLOOKUP(C197,條件!$A$1:$G$1021,7,0)),"",(VLOOKUP(C197,條件!$A$1:$G$1021,7,0)))</f>
        <v/>
      </c>
      <c r="H197" s="849" t="str">
        <f>IF(ISNA(VLOOKUP(C197,條件!$A$1:$K$1021,11,0)),"",(VLOOKUP(C197,條件!$A$1:$K$1021,11,0)))</f>
        <v/>
      </c>
      <c r="I197" s="850" t="str">
        <f>IF(ISNA(VLOOKUP(C197,條件!$A$1:$L$1021,12,0)),"",(VLOOKUP(C197,條件!$A$1:$L$1021,12,0)))</f>
        <v/>
      </c>
      <c r="J197" s="851"/>
      <c r="K197" s="851"/>
      <c r="L197" s="852" t="s">
        <v>462</v>
      </c>
      <c r="M197" s="852"/>
      <c r="N197" s="853"/>
      <c r="O197" s="851"/>
      <c r="P197" s="852" t="s">
        <v>1697</v>
      </c>
      <c r="Q197" s="852"/>
      <c r="R197" s="853"/>
      <c r="S197" s="851"/>
      <c r="T197" s="852" t="s">
        <v>1697</v>
      </c>
      <c r="U197" s="852"/>
      <c r="V197" s="853"/>
      <c r="W197" s="851"/>
      <c r="X197" s="852" t="s">
        <v>1697</v>
      </c>
      <c r="Y197" s="854"/>
      <c r="Z197" s="885" t="str">
        <f>IF(ISNA(VLOOKUP(C197,條件!$A$1:$C$1021,3,0)),"",(VLOOKUP(C197,條件!$A$1:$C$1021,3,0)))</f>
        <v/>
      </c>
      <c r="AA197" s="885" t="str">
        <f t="shared" si="96"/>
        <v/>
      </c>
      <c r="AB197" s="905" t="str">
        <f t="shared" si="97"/>
        <v/>
      </c>
      <c r="AC197" s="885"/>
      <c r="AD197" s="885" t="str">
        <f t="shared" si="93"/>
        <v/>
      </c>
      <c r="AE197" s="885" t="str">
        <f t="shared" si="98"/>
        <v/>
      </c>
      <c r="AF197" s="886" t="str">
        <f t="shared" si="94"/>
        <v>S</v>
      </c>
      <c r="AG197" s="886">
        <v>5</v>
      </c>
      <c r="AH197" s="916" t="s">
        <v>3262</v>
      </c>
      <c r="AI197" s="852" t="s">
        <v>3262</v>
      </c>
      <c r="AJ197" s="917" t="s">
        <v>3061</v>
      </c>
      <c r="AK197" s="917" t="s">
        <v>3061</v>
      </c>
      <c r="AL197" s="860"/>
      <c r="AM197" s="991"/>
      <c r="AN197" s="991"/>
      <c r="AO197" s="991"/>
      <c r="AP197" s="991"/>
      <c r="AQ197" s="991"/>
      <c r="AR197" s="862"/>
      <c r="AS197" s="849" t="str">
        <f t="shared" si="89"/>
        <v>單</v>
      </c>
      <c r="AT197" s="849" t="str">
        <f t="shared" si="90"/>
        <v>5sec</v>
      </c>
      <c r="AU197" s="849" t="str">
        <f t="shared" si="91"/>
        <v/>
      </c>
      <c r="AV197" s="849" t="str">
        <f t="shared" si="95"/>
        <v/>
      </c>
    </row>
    <row r="198" spans="1:48">
      <c r="A198" s="845">
        <f t="shared" si="92"/>
        <v>46147</v>
      </c>
      <c r="B198" s="846" t="s">
        <v>240</v>
      </c>
      <c r="C198" s="887" t="s">
        <v>2800</v>
      </c>
      <c r="D198" s="1254"/>
      <c r="E198" s="848" t="str">
        <f>IF(ISNA(VLOOKUP(C198,條件!$A$1:$G$1021,5,0)),"",(VLOOKUP(C198,條件!$A$1:$G$1021,5,0)))</f>
        <v/>
      </c>
      <c r="F198" s="849" t="str">
        <f>IF(ISNA(VLOOKUP(C198,條件!$A$1:$G$1021,6,0)),"",(VLOOKUP(C198,條件!$A$1:$G$1021,6,0)))</f>
        <v/>
      </c>
      <c r="G198" s="1257" t="str">
        <f>IF(ISNA(VLOOKUP(C198,條件!$A$1:$G$1021,7,0)),"",(VLOOKUP(C198,條件!$A$1:$G$1021,7,0)))</f>
        <v/>
      </c>
      <c r="H198" s="849" t="str">
        <f>IF(ISNA(VLOOKUP(C198,條件!$A$1:$K$1021,11,0)),"",(VLOOKUP(C198,條件!$A$1:$K$1021,11,0)))</f>
        <v/>
      </c>
      <c r="I198" s="850" t="str">
        <f>IF(ISNA(VLOOKUP(C198,條件!$A$1:$L$1021,12,0)),"",(VLOOKUP(C198,條件!$A$1:$L$1021,12,0)))</f>
        <v/>
      </c>
      <c r="J198" s="851"/>
      <c r="K198" s="851"/>
      <c r="L198" s="852" t="s">
        <v>114</v>
      </c>
      <c r="M198" s="852"/>
      <c r="N198" s="853"/>
      <c r="O198" s="851"/>
      <c r="P198" s="852" t="s">
        <v>114</v>
      </c>
      <c r="Q198" s="852"/>
      <c r="R198" s="853"/>
      <c r="S198" s="851"/>
      <c r="T198" s="852" t="s">
        <v>114</v>
      </c>
      <c r="U198" s="852"/>
      <c r="V198" s="853"/>
      <c r="W198" s="851"/>
      <c r="X198" s="852" t="s">
        <v>114</v>
      </c>
      <c r="Y198" s="854"/>
      <c r="Z198" s="855" t="str">
        <f>IF(ISNA(VLOOKUP(C198,條件!$A$1:$C$1021,3,0)),"",(VLOOKUP(C198,條件!$A$1:$C$1021,3,0)))</f>
        <v/>
      </c>
      <c r="AA198" s="855" t="str">
        <f t="shared" ref="AA198:AA235" si="99">IF(OR(L198="改紡", L198="檢修", L198="了機", L198="清車", L198="FINAL", L198="停機"), L198,
   IF(AND(C198&lt;&gt;"", J198&lt;&gt;""),
      IFERROR(SUM(J198, N198, R198, V198)/3 * AG198, ""),
   "")
)</f>
        <v>停機</v>
      </c>
      <c r="AB198" s="904" t="str">
        <f t="shared" ref="AB198:AB235" si="100">IF(K198="","",IF(ISERROR(1-(SUM(K198,O198,S198,W198)/208/Z198)),"",(1-(SUM(K198,O198,S198,W198)/208/Z198))))</f>
        <v/>
      </c>
      <c r="AC198" s="855" t="str">
        <f t="shared" ref="AC198:AC235" si="101">IF(OR(L198="檢修", L198="改紡", L198="了機"), "",
   IF(C198&lt;&gt;"",
      IFERROR(AVERAGE(L198:M198, P198:Q198, T198:U198, X198:Y198)/100, ""),
   "")
)</f>
        <v/>
      </c>
      <c r="AD198" s="855" t="str">
        <f t="shared" si="93"/>
        <v/>
      </c>
      <c r="AE198" s="855" t="str">
        <f t="shared" ref="AE198:AE235" si="102">IF(OR(L198="改紡", L198="檢修", L198="了機"), "",
   IF(AND(C198&lt;&gt;"", J198&lt;&gt;""),
      IFERROR((SUM(J198, N198, R198, V198) - SUM(K198, O198, S198, W198))/24 * AG198, ""),
   "")
)</f>
        <v/>
      </c>
      <c r="AF198" s="856" t="str">
        <f t="shared" si="94"/>
        <v>M</v>
      </c>
      <c r="AG198" s="856">
        <v>1</v>
      </c>
      <c r="AH198" s="916" t="s">
        <v>920</v>
      </c>
      <c r="AI198" s="926" t="s">
        <v>920</v>
      </c>
      <c r="AJ198" s="917" t="s">
        <v>920</v>
      </c>
      <c r="AK198" s="917" t="s">
        <v>920</v>
      </c>
      <c r="AL198" s="860"/>
      <c r="AM198" s="991"/>
      <c r="AN198" s="991"/>
      <c r="AO198" s="991"/>
      <c r="AP198" s="991"/>
      <c r="AQ198" s="991"/>
      <c r="AR198" s="862"/>
      <c r="AS198" s="849" t="str">
        <f t="shared" si="89"/>
        <v>單</v>
      </c>
      <c r="AT198" s="849" t="str">
        <f t="shared" si="90"/>
        <v>全</v>
      </c>
      <c r="AU198" s="849" t="str">
        <f t="shared" si="91"/>
        <v/>
      </c>
      <c r="AV198" s="849" t="str">
        <f t="shared" si="95"/>
        <v/>
      </c>
    </row>
    <row r="199" spans="1:48">
      <c r="A199" s="845">
        <f t="shared" si="92"/>
        <v>46147</v>
      </c>
      <c r="B199" s="846" t="s">
        <v>242</v>
      </c>
      <c r="C199" s="887" t="s">
        <v>2800</v>
      </c>
      <c r="D199" s="1254"/>
      <c r="E199" s="848" t="str">
        <f>IF(ISNA(VLOOKUP(C199,條件!$A$1:$G$1021,5,0)),"",(VLOOKUP(C199,條件!$A$1:$G$1021,5,0)))</f>
        <v/>
      </c>
      <c r="F199" s="849" t="str">
        <f>IF(ISNA(VLOOKUP(C199,條件!$A$1:$G$1021,6,0)),"",(VLOOKUP(C199,條件!$A$1:$G$1021,6,0)))</f>
        <v/>
      </c>
      <c r="G199" s="1257" t="str">
        <f>IF(ISNA(VLOOKUP(C199,條件!$A$1:$G$1021,7,0)),"",(VLOOKUP(C199,條件!$A$1:$G$1021,7,0)))</f>
        <v/>
      </c>
      <c r="H199" s="849" t="str">
        <f>IF(ISNA(VLOOKUP(C199,條件!$A$1:$K$1021,11,0)),"",(VLOOKUP(C199,條件!$A$1:$K$1021,11,0)))</f>
        <v/>
      </c>
      <c r="I199" s="850" t="str">
        <f>IF(ISNA(VLOOKUP(C199,條件!$A$1:$L$1021,12,0)),"",(VLOOKUP(C199,條件!$A$1:$L$1021,12,0)))</f>
        <v/>
      </c>
      <c r="J199" s="851"/>
      <c r="K199" s="851"/>
      <c r="L199" s="852" t="s">
        <v>114</v>
      </c>
      <c r="M199" s="852"/>
      <c r="N199" s="853"/>
      <c r="O199" s="851"/>
      <c r="P199" s="852" t="s">
        <v>114</v>
      </c>
      <c r="Q199" s="852"/>
      <c r="R199" s="853"/>
      <c r="S199" s="851"/>
      <c r="T199" s="852" t="s">
        <v>114</v>
      </c>
      <c r="U199" s="852"/>
      <c r="V199" s="853"/>
      <c r="W199" s="851"/>
      <c r="X199" s="852" t="s">
        <v>114</v>
      </c>
      <c r="Y199" s="854"/>
      <c r="Z199" s="855" t="str">
        <f>IF(ISNA(VLOOKUP(C199,條件!$A$1:$C$1021,3,0)),"",(VLOOKUP(C199,條件!$A$1:$C$1021,3,0)))</f>
        <v/>
      </c>
      <c r="AA199" s="855" t="str">
        <f t="shared" si="99"/>
        <v>停機</v>
      </c>
      <c r="AB199" s="904" t="str">
        <f t="shared" si="100"/>
        <v/>
      </c>
      <c r="AC199" s="855" t="str">
        <f t="shared" si="101"/>
        <v/>
      </c>
      <c r="AD199" s="855" t="str">
        <f t="shared" si="93"/>
        <v/>
      </c>
      <c r="AE199" s="855" t="str">
        <f t="shared" si="102"/>
        <v/>
      </c>
      <c r="AF199" s="856" t="str">
        <f t="shared" si="94"/>
        <v>M</v>
      </c>
      <c r="AG199" s="856">
        <v>1</v>
      </c>
      <c r="AH199" s="916" t="s">
        <v>920</v>
      </c>
      <c r="AI199" s="926" t="s">
        <v>920</v>
      </c>
      <c r="AJ199" s="917" t="s">
        <v>920</v>
      </c>
      <c r="AK199" s="917" t="s">
        <v>920</v>
      </c>
      <c r="AL199" s="860"/>
      <c r="AM199" s="991"/>
      <c r="AN199" s="991"/>
      <c r="AO199" s="991"/>
      <c r="AP199" s="991"/>
      <c r="AQ199" s="991"/>
      <c r="AR199" s="862"/>
      <c r="AS199" s="849" t="str">
        <f t="shared" si="89"/>
        <v>單</v>
      </c>
      <c r="AT199" s="849" t="str">
        <f t="shared" si="90"/>
        <v>全</v>
      </c>
      <c r="AU199" s="849" t="str">
        <f t="shared" si="91"/>
        <v/>
      </c>
      <c r="AV199" s="849" t="str">
        <f t="shared" si="95"/>
        <v/>
      </c>
    </row>
    <row r="200" spans="1:48">
      <c r="A200" s="845">
        <f t="shared" si="92"/>
        <v>46147</v>
      </c>
      <c r="B200" s="846" t="s">
        <v>1699</v>
      </c>
      <c r="C200" s="887" t="s">
        <v>2800</v>
      </c>
      <c r="D200" s="1254"/>
      <c r="E200" s="848" t="str">
        <f>IF(ISNA(VLOOKUP(C200,條件!$A$1:$G$1021,5,0)),"",(VLOOKUP(C200,條件!$A$1:$G$1021,5,0)))</f>
        <v/>
      </c>
      <c r="F200" s="849" t="str">
        <f>IF(ISNA(VLOOKUP(C200,條件!$A$1:$G$1021,6,0)),"",(VLOOKUP(C200,條件!$A$1:$G$1021,6,0)))</f>
        <v/>
      </c>
      <c r="G200" s="1257" t="str">
        <f>IF(ISNA(VLOOKUP(C200,條件!$A$1:$G$1021,7,0)),"",(VLOOKUP(C200,條件!$A$1:$G$1021,7,0)))</f>
        <v/>
      </c>
      <c r="H200" s="849" t="str">
        <f>IF(ISNA(VLOOKUP(C200,條件!$A$1:$K$1021,11,0)),"",(VLOOKUP(C200,條件!$A$1:$K$1021,11,0)))</f>
        <v/>
      </c>
      <c r="I200" s="850" t="str">
        <f>IF(ISNA(VLOOKUP(C200,條件!$A$1:$L$1021,12,0)),"",(VLOOKUP(C200,條件!$A$1:$L$1021,12,0)))</f>
        <v/>
      </c>
      <c r="J200" s="851"/>
      <c r="K200" s="851"/>
      <c r="L200" s="852" t="s">
        <v>114</v>
      </c>
      <c r="M200" s="852"/>
      <c r="N200" s="853"/>
      <c r="O200" s="851"/>
      <c r="P200" s="852" t="s">
        <v>114</v>
      </c>
      <c r="Q200" s="852"/>
      <c r="R200" s="853"/>
      <c r="S200" s="851"/>
      <c r="T200" s="852" t="s">
        <v>114</v>
      </c>
      <c r="U200" s="852"/>
      <c r="V200" s="853"/>
      <c r="W200" s="851"/>
      <c r="X200" s="852" t="s">
        <v>114</v>
      </c>
      <c r="Y200" s="854"/>
      <c r="Z200" s="855" t="str">
        <f>IF(ISNA(VLOOKUP(C200,條件!$A$1:$C$1021,3,0)),"",(VLOOKUP(C200,條件!$A$1:$C$1021,3,0)))</f>
        <v/>
      </c>
      <c r="AA200" s="855" t="str">
        <f t="shared" si="99"/>
        <v>停機</v>
      </c>
      <c r="AB200" s="904" t="str">
        <f t="shared" si="100"/>
        <v/>
      </c>
      <c r="AC200" s="855" t="str">
        <f t="shared" si="101"/>
        <v/>
      </c>
      <c r="AD200" s="855" t="str">
        <f t="shared" si="93"/>
        <v/>
      </c>
      <c r="AE200" s="855" t="str">
        <f t="shared" si="102"/>
        <v/>
      </c>
      <c r="AF200" s="856" t="str">
        <f t="shared" si="94"/>
        <v>M</v>
      </c>
      <c r="AG200" s="856">
        <v>1</v>
      </c>
      <c r="AH200" s="916" t="s">
        <v>920</v>
      </c>
      <c r="AI200" s="926" t="s">
        <v>920</v>
      </c>
      <c r="AJ200" s="917" t="s">
        <v>920</v>
      </c>
      <c r="AK200" s="917" t="s">
        <v>920</v>
      </c>
      <c r="AL200" s="860"/>
      <c r="AM200" s="991"/>
      <c r="AN200" s="991"/>
      <c r="AO200" s="991"/>
      <c r="AP200" s="991"/>
      <c r="AQ200" s="991"/>
      <c r="AR200" s="862"/>
      <c r="AS200" s="849" t="str">
        <f t="shared" si="89"/>
        <v>單</v>
      </c>
      <c r="AT200" s="849" t="str">
        <f t="shared" si="90"/>
        <v>全</v>
      </c>
      <c r="AU200" s="849" t="str">
        <f t="shared" si="91"/>
        <v/>
      </c>
      <c r="AV200" s="849" t="str">
        <f t="shared" si="95"/>
        <v/>
      </c>
    </row>
    <row r="201" spans="1:48">
      <c r="A201" s="845">
        <f t="shared" si="92"/>
        <v>46147</v>
      </c>
      <c r="B201" s="846" t="s">
        <v>1537</v>
      </c>
      <c r="C201" s="887" t="s">
        <v>2800</v>
      </c>
      <c r="D201" s="1254"/>
      <c r="E201" s="848" t="str">
        <f>IF(ISNA(VLOOKUP(C201,條件!$A$1:$G$1021,5,0)),"",(VLOOKUP(C201,條件!$A$1:$G$1021,5,0)))</f>
        <v/>
      </c>
      <c r="F201" s="849" t="str">
        <f>IF(ISNA(VLOOKUP(C201,條件!$A$1:$G$1021,6,0)),"",(VLOOKUP(C201,條件!$A$1:$G$1021,6,0)))</f>
        <v/>
      </c>
      <c r="G201" s="1257" t="str">
        <f>IF(ISNA(VLOOKUP(C201,條件!$A$1:$G$1021,7,0)),"",(VLOOKUP(C201,條件!$A$1:$G$1021,7,0)))</f>
        <v/>
      </c>
      <c r="H201" s="849" t="str">
        <f>IF(ISNA(VLOOKUP(C201,條件!$A$1:$K$1021,11,0)),"",(VLOOKUP(C201,條件!$A$1:$K$1021,11,0)))</f>
        <v/>
      </c>
      <c r="I201" s="850" t="str">
        <f>IF(ISNA(VLOOKUP(C201,條件!$A$1:$L$1021,12,0)),"",(VLOOKUP(C201,條件!$A$1:$L$1021,12,0)))</f>
        <v/>
      </c>
      <c r="J201" s="851"/>
      <c r="K201" s="851"/>
      <c r="L201" s="852" t="s">
        <v>114</v>
      </c>
      <c r="M201" s="852"/>
      <c r="N201" s="853"/>
      <c r="O201" s="851"/>
      <c r="P201" s="852" t="s">
        <v>114</v>
      </c>
      <c r="Q201" s="852"/>
      <c r="R201" s="853"/>
      <c r="S201" s="851"/>
      <c r="T201" s="852" t="s">
        <v>114</v>
      </c>
      <c r="U201" s="852"/>
      <c r="V201" s="853"/>
      <c r="W201" s="851"/>
      <c r="X201" s="852" t="s">
        <v>114</v>
      </c>
      <c r="Y201" s="854"/>
      <c r="Z201" s="855" t="str">
        <f>IF(ISNA(VLOOKUP(C201,條件!$A$1:$C$1021,3,0)),"",(VLOOKUP(C201,條件!$A$1:$C$1021,3,0)))</f>
        <v/>
      </c>
      <c r="AA201" s="855" t="str">
        <f t="shared" si="99"/>
        <v>停機</v>
      </c>
      <c r="AB201" s="904" t="str">
        <f t="shared" si="100"/>
        <v/>
      </c>
      <c r="AC201" s="855" t="str">
        <f t="shared" si="101"/>
        <v/>
      </c>
      <c r="AD201" s="855" t="str">
        <f t="shared" si="93"/>
        <v/>
      </c>
      <c r="AE201" s="855" t="str">
        <f t="shared" si="102"/>
        <v/>
      </c>
      <c r="AF201" s="856" t="str">
        <f t="shared" si="94"/>
        <v>M</v>
      </c>
      <c r="AG201" s="856">
        <v>1</v>
      </c>
      <c r="AH201" s="916" t="s">
        <v>1783</v>
      </c>
      <c r="AI201" s="926" t="s">
        <v>920</v>
      </c>
      <c r="AJ201" s="917" t="s">
        <v>920</v>
      </c>
      <c r="AK201" s="917" t="s">
        <v>920</v>
      </c>
      <c r="AL201" s="860"/>
      <c r="AM201" s="991"/>
      <c r="AN201" s="991"/>
      <c r="AO201" s="991"/>
      <c r="AP201" s="991"/>
      <c r="AQ201" s="991"/>
      <c r="AR201" s="862"/>
      <c r="AS201" s="849" t="str">
        <f t="shared" si="89"/>
        <v>單</v>
      </c>
      <c r="AT201" s="849" t="str">
        <f t="shared" si="90"/>
        <v>全</v>
      </c>
      <c r="AU201" s="849" t="str">
        <f t="shared" si="91"/>
        <v/>
      </c>
      <c r="AV201" s="849" t="str">
        <f t="shared" si="95"/>
        <v/>
      </c>
    </row>
    <row r="202" spans="1:48">
      <c r="A202" s="845">
        <f t="shared" si="92"/>
        <v>46147</v>
      </c>
      <c r="B202" s="846" t="s">
        <v>1700</v>
      </c>
      <c r="C202" s="887" t="s">
        <v>2800</v>
      </c>
      <c r="D202" s="1254"/>
      <c r="E202" s="848" t="str">
        <f>IF(ISNA(VLOOKUP(C202,條件!$A$1:$G$1021,5,0)),"",(VLOOKUP(C202,條件!$A$1:$G$1021,5,0)))</f>
        <v/>
      </c>
      <c r="F202" s="849" t="str">
        <f>IF(ISNA(VLOOKUP(C202,條件!$A$1:$G$1021,6,0)),"",(VLOOKUP(C202,條件!$A$1:$G$1021,6,0)))</f>
        <v/>
      </c>
      <c r="G202" s="1257" t="str">
        <f>IF(ISNA(VLOOKUP(C202,條件!$A$1:$G$1021,7,0)),"",(VLOOKUP(C202,條件!$A$1:$G$1021,7,0)))</f>
        <v/>
      </c>
      <c r="H202" s="849" t="str">
        <f>IF(ISNA(VLOOKUP(C202,條件!$A$1:$K$1021,11,0)),"",(VLOOKUP(C202,條件!$A$1:$K$1021,11,0)))</f>
        <v/>
      </c>
      <c r="I202" s="850" t="str">
        <f>IF(ISNA(VLOOKUP(C202,條件!$A$1:$L$1021,12,0)),"",(VLOOKUP(C202,條件!$A$1:$L$1021,12,0)))</f>
        <v/>
      </c>
      <c r="J202" s="851"/>
      <c r="K202" s="851"/>
      <c r="L202" s="852" t="s">
        <v>114</v>
      </c>
      <c r="M202" s="852"/>
      <c r="N202" s="853"/>
      <c r="O202" s="851"/>
      <c r="P202" s="852" t="s">
        <v>114</v>
      </c>
      <c r="Q202" s="852"/>
      <c r="R202" s="853"/>
      <c r="S202" s="851"/>
      <c r="T202" s="852" t="s">
        <v>114</v>
      </c>
      <c r="U202" s="852"/>
      <c r="V202" s="853"/>
      <c r="W202" s="851"/>
      <c r="X202" s="852" t="s">
        <v>114</v>
      </c>
      <c r="Y202" s="854"/>
      <c r="Z202" s="855" t="str">
        <f>IF(ISNA(VLOOKUP(C202,條件!$A$1:$C$1021,3,0)),"",(VLOOKUP(C202,條件!$A$1:$C$1021,3,0)))</f>
        <v/>
      </c>
      <c r="AA202" s="855" t="str">
        <f t="shared" si="99"/>
        <v>停機</v>
      </c>
      <c r="AB202" s="904" t="str">
        <f t="shared" si="100"/>
        <v/>
      </c>
      <c r="AC202" s="855" t="str">
        <f t="shared" si="101"/>
        <v/>
      </c>
      <c r="AD202" s="855" t="str">
        <f t="shared" si="93"/>
        <v/>
      </c>
      <c r="AE202" s="855" t="str">
        <f t="shared" si="102"/>
        <v/>
      </c>
      <c r="AF202" s="856" t="str">
        <f t="shared" si="94"/>
        <v>M</v>
      </c>
      <c r="AG202" s="856">
        <v>1</v>
      </c>
      <c r="AH202" s="916" t="s">
        <v>920</v>
      </c>
      <c r="AI202" s="926" t="s">
        <v>920</v>
      </c>
      <c r="AJ202" s="917" t="s">
        <v>920</v>
      </c>
      <c r="AK202" s="917" t="s">
        <v>920</v>
      </c>
      <c r="AL202" s="860"/>
      <c r="AM202" s="991"/>
      <c r="AN202" s="991"/>
      <c r="AO202" s="991"/>
      <c r="AP202" s="991"/>
      <c r="AQ202" s="991"/>
      <c r="AR202" s="862"/>
      <c r="AS202" s="849" t="str">
        <f t="shared" si="89"/>
        <v>單</v>
      </c>
      <c r="AT202" s="849" t="str">
        <f t="shared" si="90"/>
        <v>全</v>
      </c>
      <c r="AU202" s="849" t="str">
        <f t="shared" si="91"/>
        <v/>
      </c>
      <c r="AV202" s="849" t="str">
        <f t="shared" si="95"/>
        <v/>
      </c>
    </row>
    <row r="203" spans="1:48">
      <c r="A203" s="845">
        <f t="shared" si="92"/>
        <v>46147</v>
      </c>
      <c r="B203" s="846" t="s">
        <v>1544</v>
      </c>
      <c r="C203" s="887" t="s">
        <v>2800</v>
      </c>
      <c r="D203" s="1254"/>
      <c r="E203" s="848" t="str">
        <f>IF(ISNA(VLOOKUP(C203,條件!$A$1:$G$1021,5,0)),"",(VLOOKUP(C203,條件!$A$1:$G$1021,5,0)))</f>
        <v/>
      </c>
      <c r="F203" s="849" t="str">
        <f>IF(ISNA(VLOOKUP(C203,條件!$A$1:$G$1021,6,0)),"",(VLOOKUP(C203,條件!$A$1:$G$1021,6,0)))</f>
        <v/>
      </c>
      <c r="G203" s="1257" t="str">
        <f>IF(ISNA(VLOOKUP(C203,條件!$A$1:$G$1021,7,0)),"",(VLOOKUP(C203,條件!$A$1:$G$1021,7,0)))</f>
        <v/>
      </c>
      <c r="H203" s="849" t="str">
        <f>IF(ISNA(VLOOKUP(C203,條件!$A$1:$K$1021,11,0)),"",(VLOOKUP(C203,條件!$A$1:$K$1021,11,0)))</f>
        <v/>
      </c>
      <c r="I203" s="850" t="str">
        <f>IF(ISNA(VLOOKUP(C203,條件!$A$1:$L$1021,12,0)),"",(VLOOKUP(C203,條件!$A$1:$L$1021,12,0)))</f>
        <v/>
      </c>
      <c r="J203" s="851"/>
      <c r="K203" s="851"/>
      <c r="L203" s="852" t="s">
        <v>114</v>
      </c>
      <c r="M203" s="852"/>
      <c r="N203" s="853"/>
      <c r="O203" s="851"/>
      <c r="P203" s="852" t="s">
        <v>114</v>
      </c>
      <c r="Q203" s="852"/>
      <c r="R203" s="853"/>
      <c r="S203" s="851"/>
      <c r="T203" s="852" t="s">
        <v>114</v>
      </c>
      <c r="U203" s="852"/>
      <c r="V203" s="853"/>
      <c r="W203" s="851"/>
      <c r="X203" s="852" t="s">
        <v>114</v>
      </c>
      <c r="Y203" s="854"/>
      <c r="Z203" s="855" t="str">
        <f>IF(ISNA(VLOOKUP(C203,條件!$A$1:$C$1021,3,0)),"",(VLOOKUP(C203,條件!$A$1:$C$1021,3,0)))</f>
        <v/>
      </c>
      <c r="AA203" s="855" t="str">
        <f t="shared" si="99"/>
        <v>停機</v>
      </c>
      <c r="AB203" s="904" t="str">
        <f t="shared" si="100"/>
        <v/>
      </c>
      <c r="AC203" s="855" t="str">
        <f t="shared" si="101"/>
        <v/>
      </c>
      <c r="AD203" s="855" t="str">
        <f t="shared" si="93"/>
        <v/>
      </c>
      <c r="AE203" s="855" t="str">
        <f t="shared" si="102"/>
        <v/>
      </c>
      <c r="AF203" s="856" t="str">
        <f t="shared" si="94"/>
        <v>M</v>
      </c>
      <c r="AG203" s="856">
        <v>1</v>
      </c>
      <c r="AH203" s="916" t="s">
        <v>920</v>
      </c>
      <c r="AI203" s="926" t="s">
        <v>920</v>
      </c>
      <c r="AJ203" s="917" t="s">
        <v>920</v>
      </c>
      <c r="AK203" s="917" t="s">
        <v>920</v>
      </c>
      <c r="AL203" s="860"/>
      <c r="AM203" s="991"/>
      <c r="AN203" s="991"/>
      <c r="AO203" s="991"/>
      <c r="AP203" s="991"/>
      <c r="AQ203" s="991"/>
      <c r="AR203" s="862"/>
      <c r="AS203" s="849" t="str">
        <f t="shared" si="89"/>
        <v>單</v>
      </c>
      <c r="AT203" s="849" t="str">
        <f t="shared" si="90"/>
        <v>全</v>
      </c>
      <c r="AU203" s="849" t="str">
        <f t="shared" si="91"/>
        <v/>
      </c>
      <c r="AV203" s="849" t="str">
        <f t="shared" si="95"/>
        <v/>
      </c>
    </row>
    <row r="204" spans="1:48">
      <c r="A204" s="845">
        <f t="shared" si="92"/>
        <v>46147</v>
      </c>
      <c r="B204" s="846" t="s">
        <v>1701</v>
      </c>
      <c r="C204" s="887" t="s">
        <v>2800</v>
      </c>
      <c r="D204" s="1254"/>
      <c r="E204" s="848" t="str">
        <f>IF(ISNA(VLOOKUP(C204,條件!$A$1:$G$1021,5,0)),"",(VLOOKUP(C204,條件!$A$1:$G$1021,5,0)))</f>
        <v/>
      </c>
      <c r="F204" s="849" t="str">
        <f>IF(ISNA(VLOOKUP(C204,條件!$A$1:$G$1021,6,0)),"",(VLOOKUP(C204,條件!$A$1:$G$1021,6,0)))</f>
        <v/>
      </c>
      <c r="G204" s="1257" t="str">
        <f>IF(ISNA(VLOOKUP(C204,條件!$A$1:$G$1021,7,0)),"",(VLOOKUP(C204,條件!$A$1:$G$1021,7,0)))</f>
        <v/>
      </c>
      <c r="H204" s="849" t="str">
        <f>IF(ISNA(VLOOKUP(C204,條件!$A$1:$K$1021,11,0)),"",(VLOOKUP(C204,條件!$A$1:$K$1021,11,0)))</f>
        <v/>
      </c>
      <c r="I204" s="850" t="str">
        <f>IF(ISNA(VLOOKUP(C204,條件!$A$1:$L$1021,12,0)),"",(VLOOKUP(C204,條件!$A$1:$L$1021,12,0)))</f>
        <v/>
      </c>
      <c r="J204" s="851"/>
      <c r="K204" s="851"/>
      <c r="L204" s="852" t="s">
        <v>114</v>
      </c>
      <c r="M204" s="852"/>
      <c r="N204" s="853"/>
      <c r="O204" s="851"/>
      <c r="P204" s="852" t="s">
        <v>114</v>
      </c>
      <c r="Q204" s="852"/>
      <c r="R204" s="853"/>
      <c r="S204" s="851"/>
      <c r="T204" s="852" t="s">
        <v>114</v>
      </c>
      <c r="U204" s="852"/>
      <c r="V204" s="853"/>
      <c r="W204" s="851"/>
      <c r="X204" s="852" t="s">
        <v>114</v>
      </c>
      <c r="Y204" s="854"/>
      <c r="Z204" s="855" t="str">
        <f>IF(ISNA(VLOOKUP(C204,條件!$A$1:$C$1021,3,0)),"",(VLOOKUP(C204,條件!$A$1:$C$1021,3,0)))</f>
        <v/>
      </c>
      <c r="AA204" s="855" t="str">
        <f t="shared" si="99"/>
        <v>停機</v>
      </c>
      <c r="AB204" s="904" t="str">
        <f t="shared" si="100"/>
        <v/>
      </c>
      <c r="AC204" s="855" t="str">
        <f t="shared" si="101"/>
        <v/>
      </c>
      <c r="AD204" s="855" t="str">
        <f t="shared" si="93"/>
        <v/>
      </c>
      <c r="AE204" s="855" t="str">
        <f t="shared" si="102"/>
        <v/>
      </c>
      <c r="AF204" s="856" t="str">
        <f t="shared" si="94"/>
        <v>M</v>
      </c>
      <c r="AG204" s="856">
        <v>1</v>
      </c>
      <c r="AH204" s="916" t="s">
        <v>920</v>
      </c>
      <c r="AI204" s="926" t="s">
        <v>920</v>
      </c>
      <c r="AJ204" s="917" t="s">
        <v>920</v>
      </c>
      <c r="AK204" s="917" t="s">
        <v>920</v>
      </c>
      <c r="AL204" s="860"/>
      <c r="AM204" s="991"/>
      <c r="AN204" s="991"/>
      <c r="AO204" s="991"/>
      <c r="AP204" s="991"/>
      <c r="AQ204" s="991"/>
      <c r="AR204" s="862"/>
      <c r="AS204" s="849" t="str">
        <f t="shared" si="89"/>
        <v>單</v>
      </c>
      <c r="AT204" s="849" t="str">
        <f t="shared" si="90"/>
        <v>全</v>
      </c>
      <c r="AU204" s="849" t="str">
        <f t="shared" si="91"/>
        <v/>
      </c>
      <c r="AV204" s="849" t="str">
        <f t="shared" si="95"/>
        <v/>
      </c>
    </row>
    <row r="205" spans="1:48" ht="17.25" thickBot="1">
      <c r="A205" s="866">
        <f t="shared" si="92"/>
        <v>46147</v>
      </c>
      <c r="B205" s="867" t="s">
        <v>1702</v>
      </c>
      <c r="C205" s="888" t="s">
        <v>2800</v>
      </c>
      <c r="D205" s="1255"/>
      <c r="E205" s="869" t="str">
        <f>IF(ISNA(VLOOKUP(C205,條件!$A$1:$G$1021,5,0)),"",(VLOOKUP(C205,條件!$A$1:$G$1021,5,0)))</f>
        <v/>
      </c>
      <c r="F205" s="870" t="str">
        <f>IF(ISNA(VLOOKUP(C205,條件!$A$1:$G$1021,6,0)),"",(VLOOKUP(C205,條件!$A$1:$G$1021,6,0)))</f>
        <v/>
      </c>
      <c r="G205" s="1258" t="str">
        <f>IF(ISNA(VLOOKUP(C205,條件!$A$1:$G$1021,7,0)),"",(VLOOKUP(C205,條件!$A$1:$G$1021,7,0)))</f>
        <v/>
      </c>
      <c r="H205" s="870" t="str">
        <f>IF(ISNA(VLOOKUP(C205,條件!$A$1:$K$1021,11,0)),"",(VLOOKUP(C205,條件!$A$1:$K$1021,11,0)))</f>
        <v/>
      </c>
      <c r="I205" s="871" t="str">
        <f>IF(ISNA(VLOOKUP(C205,條件!$A$1:$L$1021,12,0)),"",(VLOOKUP(C205,條件!$A$1:$L$1021,12,0)))</f>
        <v/>
      </c>
      <c r="J205" s="872"/>
      <c r="K205" s="872"/>
      <c r="L205" s="873" t="s">
        <v>114</v>
      </c>
      <c r="M205" s="873"/>
      <c r="N205" s="874"/>
      <c r="O205" s="872"/>
      <c r="P205" s="873" t="s">
        <v>114</v>
      </c>
      <c r="Q205" s="873"/>
      <c r="R205" s="874"/>
      <c r="S205" s="872"/>
      <c r="T205" s="873" t="s">
        <v>114</v>
      </c>
      <c r="U205" s="873"/>
      <c r="V205" s="874"/>
      <c r="W205" s="872"/>
      <c r="X205" s="873" t="s">
        <v>114</v>
      </c>
      <c r="Y205" s="875"/>
      <c r="Z205" s="876" t="str">
        <f>IF(ISNA(VLOOKUP(C205,條件!$A$1:$C$1021,3,0)),"",(VLOOKUP(C205,條件!$A$1:$C$1021,3,0)))</f>
        <v/>
      </c>
      <c r="AA205" s="876" t="str">
        <f t="shared" si="99"/>
        <v>停機</v>
      </c>
      <c r="AB205" s="906" t="str">
        <f t="shared" si="100"/>
        <v/>
      </c>
      <c r="AC205" s="876" t="str">
        <f t="shared" si="101"/>
        <v/>
      </c>
      <c r="AD205" s="876" t="str">
        <f t="shared" si="93"/>
        <v/>
      </c>
      <c r="AE205" s="876" t="str">
        <f t="shared" si="102"/>
        <v/>
      </c>
      <c r="AF205" s="877" t="str">
        <f t="shared" si="94"/>
        <v>M</v>
      </c>
      <c r="AG205" s="877">
        <v>1</v>
      </c>
      <c r="AH205" s="918" t="s">
        <v>920</v>
      </c>
      <c r="AI205" s="1028" t="s">
        <v>920</v>
      </c>
      <c r="AJ205" s="919" t="s">
        <v>920</v>
      </c>
      <c r="AK205" s="919" t="s">
        <v>920</v>
      </c>
      <c r="AL205" s="881"/>
      <c r="AM205" s="993"/>
      <c r="AN205" s="993"/>
      <c r="AO205" s="993"/>
      <c r="AP205" s="993"/>
      <c r="AQ205" s="993"/>
      <c r="AR205" s="883"/>
      <c r="AS205" s="870" t="str">
        <f t="shared" si="89"/>
        <v>單</v>
      </c>
      <c r="AT205" s="870" t="str">
        <f t="shared" si="90"/>
        <v>全</v>
      </c>
      <c r="AU205" s="870" t="str">
        <f t="shared" si="91"/>
        <v/>
      </c>
      <c r="AV205" s="870" t="str">
        <f t="shared" si="95"/>
        <v/>
      </c>
    </row>
    <row r="206" spans="1:48">
      <c r="A206" s="827">
        <v>46148</v>
      </c>
      <c r="B206" s="828" t="s">
        <v>1066</v>
      </c>
      <c r="C206" s="828" t="s">
        <v>114</v>
      </c>
      <c r="D206" s="1253"/>
      <c r="E206" s="830" t="str">
        <f>IF(ISNA(VLOOKUP(C206,條件!$A$1:$G$1021,5,0)),"",(VLOOKUP(C206,條件!$A$1:$G$1021,5,0)))</f>
        <v/>
      </c>
      <c r="F206" s="831" t="str">
        <f>IF(ISNA(VLOOKUP(C206,條件!$A$1:$G$1021,6,0)),"",(VLOOKUP(C206,條件!$A$1:$G$1021,6,0)))</f>
        <v/>
      </c>
      <c r="G206" s="1256" t="str">
        <f>IF(ISNA(VLOOKUP(C206,條件!$A$1:$G$1021,7,0)),"",(VLOOKUP(C206,條件!$A$1:$G$1021,7,0)))</f>
        <v/>
      </c>
      <c r="H206" s="831" t="str">
        <f>IF(ISNA(VLOOKUP(C206,條件!$A$1:$K$1021,11,0)),"",(VLOOKUP(C206,條件!$A$1:$K$1021,11,0)))</f>
        <v/>
      </c>
      <c r="I206" s="832" t="str">
        <f>IF(ISNA(VLOOKUP(C206,條件!$A$1:$L$1021,12,0)),"",(VLOOKUP(C206,條件!$A$1:$L$1021,12,0)))</f>
        <v/>
      </c>
      <c r="J206" s="833"/>
      <c r="K206" s="833"/>
      <c r="L206" s="834" t="s">
        <v>114</v>
      </c>
      <c r="M206" s="834"/>
      <c r="N206" s="835"/>
      <c r="O206" s="833"/>
      <c r="P206" s="834" t="s">
        <v>114</v>
      </c>
      <c r="Q206" s="834"/>
      <c r="R206" s="835"/>
      <c r="S206" s="833"/>
      <c r="T206" s="852" t="s">
        <v>461</v>
      </c>
      <c r="U206" s="834"/>
      <c r="V206" s="835"/>
      <c r="W206" s="833"/>
      <c r="X206" s="852" t="s">
        <v>114</v>
      </c>
      <c r="Y206" s="836"/>
      <c r="Z206" s="837" t="str">
        <f>IF(ISNA(VLOOKUP(C206,條件!$A$1:$C$1021,3,0)),"",(VLOOKUP(C206,條件!$A$1:$C$1021,3,0)))</f>
        <v/>
      </c>
      <c r="AA206" s="837" t="str">
        <f t="shared" si="99"/>
        <v>停機</v>
      </c>
      <c r="AB206" s="903" t="str">
        <f t="shared" si="100"/>
        <v/>
      </c>
      <c r="AC206" s="837" t="str">
        <f t="shared" si="101"/>
        <v/>
      </c>
      <c r="AD206" s="837" t="str">
        <f t="shared" si="93"/>
        <v/>
      </c>
      <c r="AE206" s="837" t="str">
        <f t="shared" si="102"/>
        <v/>
      </c>
      <c r="AF206" s="838" t="str">
        <f t="shared" si="94"/>
        <v>A</v>
      </c>
      <c r="AG206" s="838">
        <v>1</v>
      </c>
      <c r="AH206" s="920" t="s">
        <v>1783</v>
      </c>
      <c r="AI206" s="1027" t="s">
        <v>1783</v>
      </c>
      <c r="AJ206" s="930" t="s">
        <v>1783</v>
      </c>
      <c r="AK206" s="930" t="s">
        <v>1783</v>
      </c>
      <c r="AL206" s="842"/>
      <c r="AM206" s="990"/>
      <c r="AN206" s="990"/>
      <c r="AO206" s="990"/>
      <c r="AP206" s="990"/>
      <c r="AQ206" s="990"/>
      <c r="AR206" s="844"/>
      <c r="AS206" s="831" t="str">
        <f>IF(TEXT(RIGHT(F206,2),) = "×2","雙","單")</f>
        <v>單</v>
      </c>
      <c r="AT206" s="831" t="str">
        <f>IF(OR(AF206="J", AF206="T", AF206="M"), IF(AG206=1, "全", "半"),
   IF(AF206="A", IF(AG206=0.5, IF(AS206="雙", "全", ""),
                 IF(AG206=1, IF(AS206="雙", "半", "全"),
                    IF(AG206=2, "半", "")
                   )
                ),
   IF(AF206="S", TEXT(AG206 &amp; "sec", "text"), "")
))</f>
        <v>全</v>
      </c>
      <c r="AU206" s="831" t="str">
        <f>IF(MID(E206,3,1)="/",LEFT(E206,2),LEFT(E206,3))</f>
        <v/>
      </c>
      <c r="AV206" s="831" t="str">
        <f t="shared" si="95"/>
        <v/>
      </c>
    </row>
    <row r="207" spans="1:48">
      <c r="A207" s="845">
        <f>A206</f>
        <v>46148</v>
      </c>
      <c r="B207" s="846" t="s">
        <v>1067</v>
      </c>
      <c r="C207" s="846" t="s">
        <v>2784</v>
      </c>
      <c r="D207" s="1254"/>
      <c r="E207" s="848" t="str">
        <f>IF(ISNA(VLOOKUP(C207,條件!$A$1:$G$1021,5,0)),"",(VLOOKUP(C207,條件!$A$1:$G$1021,5,0)))</f>
        <v>75/36SDR</v>
      </c>
      <c r="F207" s="849" t="str">
        <f>IF(ISNA(VLOOKUP(C207,條件!$A$1:$G$1021,6,0)),"",(VLOOKUP(C207,條件!$A$1:$G$1021,6,0)))</f>
        <v>FP81386R</v>
      </c>
      <c r="G207" s="1257">
        <f>IF(ISNA(VLOOKUP(C207,條件!$A$1:$G$1021,7,0)),"",(VLOOKUP(C207,條件!$A$1:$G$1021,7,0)))</f>
        <v>780</v>
      </c>
      <c r="H207" s="849" t="str">
        <f>IF(ISNA(VLOOKUP(C207,條件!$A$1:$K$1021,11,0)),"",(VLOOKUP(C207,條件!$A$1:$K$1021,11,0)))</f>
        <v>綠底白點</v>
      </c>
      <c r="I207" s="850">
        <f>IF(ISNA(VLOOKUP(C207,條件!$A$1:$L$1021,12,0)),"",(VLOOKUP(C207,條件!$A$1:$L$1021,12,0)))</f>
        <v>5</v>
      </c>
      <c r="J207" s="851">
        <v>7</v>
      </c>
      <c r="K207" s="851">
        <v>0</v>
      </c>
      <c r="L207" s="852">
        <v>8821</v>
      </c>
      <c r="M207" s="852">
        <v>8565</v>
      </c>
      <c r="N207" s="853">
        <v>9</v>
      </c>
      <c r="O207" s="851">
        <v>2</v>
      </c>
      <c r="P207" s="852">
        <v>8752</v>
      </c>
      <c r="Q207" s="852">
        <v>8359</v>
      </c>
      <c r="R207" s="853">
        <v>16</v>
      </c>
      <c r="S207" s="851">
        <v>0</v>
      </c>
      <c r="T207" s="852">
        <v>8747</v>
      </c>
      <c r="U207" s="852">
        <v>8420</v>
      </c>
      <c r="V207" s="853">
        <v>19</v>
      </c>
      <c r="W207" s="851">
        <v>2</v>
      </c>
      <c r="X207" s="852">
        <v>8730</v>
      </c>
      <c r="Y207" s="854">
        <v>8637</v>
      </c>
      <c r="Z207" s="855">
        <f>IF(ISNA(VLOOKUP(C207,條件!$A$1:$C$1021,3,0)),"",(VLOOKUP(C207,條件!$A$1:$C$1021,3,0)))</f>
        <v>1.7777777777777777</v>
      </c>
      <c r="AA207" s="855">
        <f t="shared" si="99"/>
        <v>17</v>
      </c>
      <c r="AB207" s="904">
        <f t="shared" si="100"/>
        <v>0.98918269230769229</v>
      </c>
      <c r="AC207" s="855">
        <f t="shared" si="101"/>
        <v>86.288749999999993</v>
      </c>
      <c r="AD207" s="855">
        <f t="shared" si="93"/>
        <v>2.125</v>
      </c>
      <c r="AE207" s="855">
        <f t="shared" si="102"/>
        <v>1.9583333333333333</v>
      </c>
      <c r="AF207" s="856" t="str">
        <f t="shared" si="94"/>
        <v>A</v>
      </c>
      <c r="AG207" s="856">
        <v>1</v>
      </c>
      <c r="AH207" s="916" t="s">
        <v>3024</v>
      </c>
      <c r="AI207" s="926" t="s">
        <v>3059</v>
      </c>
      <c r="AJ207" s="917" t="s">
        <v>3058</v>
      </c>
      <c r="AK207" s="926" t="s">
        <v>3058</v>
      </c>
      <c r="AL207" s="927">
        <v>50</v>
      </c>
      <c r="AM207" s="991">
        <v>46141</v>
      </c>
      <c r="AN207" s="991">
        <v>46142</v>
      </c>
      <c r="AO207" s="991"/>
      <c r="AP207" s="991"/>
      <c r="AQ207" s="991"/>
      <c r="AR207" s="862"/>
      <c r="AS207" s="849" t="str">
        <f t="shared" ref="AS207:AS245" si="103">IF(TEXT(RIGHT(F207,2),) = "×2","雙","單")</f>
        <v>單</v>
      </c>
      <c r="AT207" s="849" t="str">
        <f t="shared" ref="AT207:AT245" si="104">IF(OR(AF207="J", AF207="T", AF207="M"), IF(AG207=1, "全", "半"),
   IF(AF207="A", IF(AG207=0.5, IF(AS207="雙", "全", ""),
                 IF(AG207=1, IF(AS207="雙", "半", "全"),
                    IF(AG207=2, "半", "")
                   )
                ),
   IF(AF207="S", TEXT(AG207 &amp; "sec", "text"), "")
))</f>
        <v>全</v>
      </c>
      <c r="AU207" s="849" t="str">
        <f t="shared" ref="AU207:AU245" si="105">IF(MID(E207,3,1)="/",LEFT(E207,2),LEFT(E207,3))</f>
        <v>75</v>
      </c>
      <c r="AV207" s="849">
        <f t="shared" si="95"/>
        <v>1.744551432</v>
      </c>
    </row>
    <row r="208" spans="1:48">
      <c r="A208" s="845">
        <f t="shared" ref="A208:A245" si="106">A207</f>
        <v>46148</v>
      </c>
      <c r="B208" s="846" t="s">
        <v>1062</v>
      </c>
      <c r="C208" s="846" t="s">
        <v>2785</v>
      </c>
      <c r="D208" s="1254" t="s">
        <v>596</v>
      </c>
      <c r="E208" s="848" t="str">
        <f>IF(ISNA(VLOOKUP(C208,條件!$A$1:$G$1021,5,0)),"",(VLOOKUP(C208,條件!$A$1:$G$1021,5,0)))</f>
        <v>75/24/2SDR2</v>
      </c>
      <c r="F208" s="849" t="str">
        <f>IF(ISNA(VLOOKUP(C208,條件!$A$1:$G$1021,6,0)),"",(VLOOKUP(C208,條件!$A$1:$G$1021,6,0)))</f>
        <v>FP81363R×2</v>
      </c>
      <c r="G208" s="1257">
        <f>IF(ISNA(VLOOKUP(C208,條件!$A$1:$G$1021,7,0)),"",(VLOOKUP(C208,條件!$A$1:$G$1021,7,0)))</f>
        <v>700</v>
      </c>
      <c r="H208" s="849" t="str">
        <f>IF(ISNA(VLOOKUP(C208,條件!$A$1:$K$1021,11,0)),"",(VLOOKUP(C208,條件!$A$1:$K$1021,11,0)))</f>
        <v>白綠條紋</v>
      </c>
      <c r="I208" s="850">
        <f>IF(ISNA(VLOOKUP(C208,條件!$A$1:$L$1021,12,0)),"",(VLOOKUP(C208,條件!$A$1:$L$1021,12,0)))</f>
        <v>5</v>
      </c>
      <c r="J208" s="851"/>
      <c r="K208" s="851"/>
      <c r="L208" s="852" t="s">
        <v>461</v>
      </c>
      <c r="M208" s="852"/>
      <c r="N208" s="853"/>
      <c r="O208" s="851"/>
      <c r="P208" s="852" t="s">
        <v>461</v>
      </c>
      <c r="Q208" s="852"/>
      <c r="R208" s="853"/>
      <c r="S208" s="851"/>
      <c r="T208" s="852" t="s">
        <v>461</v>
      </c>
      <c r="U208" s="852"/>
      <c r="V208" s="853"/>
      <c r="W208" s="851"/>
      <c r="X208" s="852" t="s">
        <v>461</v>
      </c>
      <c r="Y208" s="854"/>
      <c r="Z208" s="855">
        <f>IF(ISNA(VLOOKUP(C208,條件!$A$1:$C$1021,3,0)),"",(VLOOKUP(C208,條件!$A$1:$C$1021,3,0)))</f>
        <v>3.2653061224489797</v>
      </c>
      <c r="AA208" s="855" t="str">
        <f t="shared" si="99"/>
        <v>停機</v>
      </c>
      <c r="AB208" s="904" t="str">
        <f t="shared" si="100"/>
        <v/>
      </c>
      <c r="AC208" s="855" t="str">
        <f t="shared" si="101"/>
        <v/>
      </c>
      <c r="AD208" s="855" t="str">
        <f t="shared" si="93"/>
        <v/>
      </c>
      <c r="AE208" s="855" t="str">
        <f t="shared" si="102"/>
        <v/>
      </c>
      <c r="AF208" s="856" t="str">
        <f t="shared" si="94"/>
        <v>A</v>
      </c>
      <c r="AG208" s="856">
        <v>1</v>
      </c>
      <c r="AH208" s="916" t="s">
        <v>3024</v>
      </c>
      <c r="AI208" s="926" t="s">
        <v>3059</v>
      </c>
      <c r="AJ208" s="917" t="s">
        <v>3058</v>
      </c>
      <c r="AK208" s="926" t="s">
        <v>3058</v>
      </c>
      <c r="AL208" s="927"/>
      <c r="AM208" s="991"/>
      <c r="AN208" s="991"/>
      <c r="AO208" s="991"/>
      <c r="AP208" s="991"/>
      <c r="AQ208" s="991"/>
      <c r="AR208" s="862"/>
      <c r="AS208" s="849" t="str">
        <f t="shared" si="103"/>
        <v>雙</v>
      </c>
      <c r="AT208" s="849" t="str">
        <f t="shared" si="104"/>
        <v>半</v>
      </c>
      <c r="AU208" s="849" t="str">
        <f t="shared" si="105"/>
        <v>75</v>
      </c>
      <c r="AV208" s="849" t="str">
        <f t="shared" si="95"/>
        <v/>
      </c>
    </row>
    <row r="209" spans="1:48">
      <c r="A209" s="845">
        <f t="shared" si="106"/>
        <v>46148</v>
      </c>
      <c r="B209" s="846" t="s">
        <v>1062</v>
      </c>
      <c r="C209" s="846" t="s">
        <v>2786</v>
      </c>
      <c r="D209" s="1254" t="s">
        <v>596</v>
      </c>
      <c r="E209" s="848" t="str">
        <f>IF(ISNA(VLOOKUP(C209,條件!$A$1:$G$1021,5,0)),"",(VLOOKUP(C209,條件!$A$1:$G$1021,5,0)))</f>
        <v>75/24/2SDr</v>
      </c>
      <c r="F209" s="849" t="str">
        <f>IF(ISNA(VLOOKUP(C209,條件!$A$1:$G$1021,6,0)),"",(VLOOKUP(C209,條件!$A$1:$G$1021,6,0)))</f>
        <v>FP81391R×2</v>
      </c>
      <c r="G209" s="1257">
        <f>IF(ISNA(VLOOKUP(C209,條件!$A$1:$G$1021,7,0)),"",(VLOOKUP(C209,條件!$A$1:$G$1021,7,0)))</f>
        <v>700</v>
      </c>
      <c r="H209" s="849" t="str">
        <f>IF(ISNA(VLOOKUP(C209,條件!$A$1:$K$1021,11,0)),"",(VLOOKUP(C209,條件!$A$1:$K$1021,11,0)))</f>
        <v>紅底白點</v>
      </c>
      <c r="I209" s="850">
        <f>IF(ISNA(VLOOKUP(C209,條件!$A$1:$L$1021,12,0)),"",(VLOOKUP(C209,條件!$A$1:$L$1021,12,0)))</f>
        <v>5</v>
      </c>
      <c r="J209" s="851">
        <v>18</v>
      </c>
      <c r="K209" s="851">
        <v>0</v>
      </c>
      <c r="L209" s="852">
        <v>7470</v>
      </c>
      <c r="M209" s="852"/>
      <c r="N209" s="853"/>
      <c r="O209" s="851"/>
      <c r="P209" s="852" t="s">
        <v>3578</v>
      </c>
      <c r="Q209" s="852"/>
      <c r="R209" s="853"/>
      <c r="S209" s="851"/>
      <c r="T209" s="852" t="s">
        <v>3333</v>
      </c>
      <c r="U209" s="852"/>
      <c r="V209" s="853"/>
      <c r="W209" s="851"/>
      <c r="X209" s="852" t="s">
        <v>461</v>
      </c>
      <c r="Y209" s="854"/>
      <c r="Z209" s="855">
        <f>IF(ISNA(VLOOKUP(C209,條件!$A$1:$C$1021,3,0)),"",(VLOOKUP(C209,條件!$A$1:$C$1021,3,0)))</f>
        <v>3.2653061224489797</v>
      </c>
      <c r="AA209" s="855">
        <f t="shared" si="99"/>
        <v>6</v>
      </c>
      <c r="AB209" s="904">
        <f t="shared" si="100"/>
        <v>1</v>
      </c>
      <c r="AC209" s="855">
        <f t="shared" si="101"/>
        <v>74.7</v>
      </c>
      <c r="AD209" s="855">
        <f t="shared" si="93"/>
        <v>0.75</v>
      </c>
      <c r="AE209" s="855">
        <f t="shared" si="102"/>
        <v>0.75</v>
      </c>
      <c r="AF209" s="856" t="str">
        <f t="shared" si="94"/>
        <v>A</v>
      </c>
      <c r="AG209" s="856">
        <v>1</v>
      </c>
      <c r="AH209" s="916" t="s">
        <v>3024</v>
      </c>
      <c r="AI209" s="926" t="s">
        <v>3059</v>
      </c>
      <c r="AJ209" s="917" t="s">
        <v>3058</v>
      </c>
      <c r="AK209" s="926" t="s">
        <v>3058</v>
      </c>
      <c r="AL209" s="860">
        <v>53</v>
      </c>
      <c r="AM209" s="991">
        <v>46116</v>
      </c>
      <c r="AN209" s="991">
        <v>46117</v>
      </c>
      <c r="AO209" s="991">
        <v>46118</v>
      </c>
      <c r="AP209" s="991"/>
      <c r="AQ209" s="991"/>
      <c r="AR209" s="862"/>
      <c r="AS209" s="849" t="str">
        <f t="shared" si="103"/>
        <v>雙</v>
      </c>
      <c r="AT209" s="849" t="str">
        <f t="shared" si="104"/>
        <v>半</v>
      </c>
      <c r="AU209" s="849" t="str">
        <f t="shared" si="105"/>
        <v>75</v>
      </c>
      <c r="AV209" s="849">
        <f t="shared" si="95"/>
        <v>0.67767840000000001</v>
      </c>
    </row>
    <row r="210" spans="1:48">
      <c r="A210" s="845">
        <f t="shared" si="106"/>
        <v>46148</v>
      </c>
      <c r="B210" s="846" t="s">
        <v>1068</v>
      </c>
      <c r="C210" s="846" t="s">
        <v>461</v>
      </c>
      <c r="D210" s="1254"/>
      <c r="E210" s="848" t="str">
        <f>IF(ISNA(VLOOKUP(C210,條件!$A$1:$G$1021,5,0)),"",(VLOOKUP(C210,條件!$A$1:$G$1021,5,0)))</f>
        <v/>
      </c>
      <c r="F210" s="849" t="str">
        <f>IF(ISNA(VLOOKUP(C210,條件!$A$1:$G$1021,6,0)),"",(VLOOKUP(C210,條件!$A$1:$G$1021,6,0)))</f>
        <v/>
      </c>
      <c r="G210" s="1257" t="str">
        <f>IF(ISNA(VLOOKUP(C210,條件!$A$1:$G$1021,7,0)),"",(VLOOKUP(C210,條件!$A$1:$G$1021,7,0)))</f>
        <v/>
      </c>
      <c r="H210" s="849" t="str">
        <f>IF(ISNA(VLOOKUP(C210,條件!$A$1:$K$1021,11,0)),"",(VLOOKUP(C210,條件!$A$1:$K$1021,11,0)))</f>
        <v/>
      </c>
      <c r="I210" s="850" t="str">
        <f>IF(ISNA(VLOOKUP(C210,條件!$A$1:$L$1021,12,0)),"",(VLOOKUP(C210,條件!$A$1:$L$1021,12,0)))</f>
        <v/>
      </c>
      <c r="J210" s="851"/>
      <c r="K210" s="851"/>
      <c r="L210" s="852" t="s">
        <v>461</v>
      </c>
      <c r="M210" s="852"/>
      <c r="N210" s="853"/>
      <c r="O210" s="851"/>
      <c r="P210" s="852" t="s">
        <v>114</v>
      </c>
      <c r="Q210" s="852"/>
      <c r="R210" s="853"/>
      <c r="S210" s="851"/>
      <c r="T210" s="852" t="s">
        <v>461</v>
      </c>
      <c r="U210" s="852"/>
      <c r="V210" s="853"/>
      <c r="W210" s="851"/>
      <c r="X210" s="852" t="s">
        <v>114</v>
      </c>
      <c r="Y210" s="854"/>
      <c r="Z210" s="855" t="str">
        <f>IF(ISNA(VLOOKUP(C210,條件!$A$1:$C$1021,3,0)),"",(VLOOKUP(C210,條件!$A$1:$C$1021,3,0)))</f>
        <v/>
      </c>
      <c r="AA210" s="855" t="str">
        <f t="shared" si="99"/>
        <v>停機</v>
      </c>
      <c r="AB210" s="904" t="str">
        <f t="shared" si="100"/>
        <v/>
      </c>
      <c r="AC210" s="855" t="str">
        <f t="shared" si="101"/>
        <v/>
      </c>
      <c r="AD210" s="855" t="str">
        <f t="shared" si="93"/>
        <v/>
      </c>
      <c r="AE210" s="855" t="str">
        <f t="shared" si="102"/>
        <v/>
      </c>
      <c r="AF210" s="856" t="str">
        <f t="shared" si="94"/>
        <v>A</v>
      </c>
      <c r="AG210" s="856">
        <v>1</v>
      </c>
      <c r="AH210" s="916" t="s">
        <v>920</v>
      </c>
      <c r="AI210" s="926" t="s">
        <v>920</v>
      </c>
      <c r="AJ210" s="917" t="s">
        <v>920</v>
      </c>
      <c r="AK210" s="852" t="s">
        <v>920</v>
      </c>
      <c r="AL210" s="860"/>
      <c r="AM210" s="991"/>
      <c r="AN210" s="991"/>
      <c r="AO210" s="991"/>
      <c r="AP210" s="991"/>
      <c r="AQ210" s="991"/>
      <c r="AR210" s="862"/>
      <c r="AS210" s="849" t="str">
        <f t="shared" si="103"/>
        <v>單</v>
      </c>
      <c r="AT210" s="849" t="str">
        <f t="shared" si="104"/>
        <v>全</v>
      </c>
      <c r="AU210" s="849" t="str">
        <f t="shared" si="105"/>
        <v/>
      </c>
      <c r="AV210" s="849" t="str">
        <f t="shared" si="95"/>
        <v/>
      </c>
    </row>
    <row r="211" spans="1:48">
      <c r="A211" s="845">
        <f t="shared" si="106"/>
        <v>46148</v>
      </c>
      <c r="B211" s="846" t="s">
        <v>1069</v>
      </c>
      <c r="C211" s="846" t="s">
        <v>2787</v>
      </c>
      <c r="D211" s="1254"/>
      <c r="E211" s="848" t="str">
        <f>IF(ISNA(VLOOKUP(C211,條件!$A$1:$G$1021,5,0)),"",(VLOOKUP(C211,條件!$A$1:$G$1021,5,0)))</f>
        <v>75/36HC</v>
      </c>
      <c r="F211" s="849" t="str">
        <f>IF(ISNA(VLOOKUP(C211,條件!$A$1:$G$1021,6,0)),"",(VLOOKUP(C211,條件!$A$1:$G$1021,6,0)))</f>
        <v>FP81857R</v>
      </c>
      <c r="G211" s="1257">
        <f>IF(ISNA(VLOOKUP(C211,條件!$A$1:$G$1021,7,0)),"",(VLOOKUP(C211,條件!$A$1:$G$1021,7,0)))</f>
        <v>600</v>
      </c>
      <c r="H211" s="849" t="str">
        <f>IF(ISNA(VLOOKUP(C211,條件!$A$1:$K$1021,11,0)),"",(VLOOKUP(C211,條件!$A$1:$K$1021,11,0)))</f>
        <v>白底綠方塊</v>
      </c>
      <c r="I211" s="850">
        <f>IF(ISNA(VLOOKUP(C211,條件!$A$1:$L$1021,12,0)),"",(VLOOKUP(C211,條件!$A$1:$L$1021,12,0)))</f>
        <v>4</v>
      </c>
      <c r="J211" s="851">
        <v>24</v>
      </c>
      <c r="K211" s="851">
        <v>0</v>
      </c>
      <c r="L211" s="852">
        <v>8134</v>
      </c>
      <c r="M211" s="852">
        <v>8641</v>
      </c>
      <c r="N211" s="853">
        <v>12</v>
      </c>
      <c r="O211" s="851">
        <v>0</v>
      </c>
      <c r="P211" s="852">
        <v>7795</v>
      </c>
      <c r="Q211" s="852">
        <v>8398</v>
      </c>
      <c r="R211" s="853">
        <v>27</v>
      </c>
      <c r="S211" s="851">
        <v>0</v>
      </c>
      <c r="T211" s="852">
        <v>7927</v>
      </c>
      <c r="U211" s="852">
        <v>8662</v>
      </c>
      <c r="V211" s="853">
        <v>16</v>
      </c>
      <c r="W211" s="851">
        <v>0</v>
      </c>
      <c r="X211" s="852">
        <v>8560</v>
      </c>
      <c r="Y211" s="854">
        <v>8977</v>
      </c>
      <c r="Z211" s="855">
        <f>IF(ISNA(VLOOKUP(C211,條件!$A$1:$C$1021,3,0)),"",(VLOOKUP(C211,條件!$A$1:$C$1021,3,0)))</f>
        <v>1.7496962332928312</v>
      </c>
      <c r="AA211" s="855">
        <f t="shared" si="99"/>
        <v>26.333333333333332</v>
      </c>
      <c r="AB211" s="904">
        <f t="shared" si="100"/>
        <v>1</v>
      </c>
      <c r="AC211" s="855">
        <f t="shared" si="101"/>
        <v>83.867500000000007</v>
      </c>
      <c r="AD211" s="855">
        <f t="shared" si="93"/>
        <v>3.2916666666666665</v>
      </c>
      <c r="AE211" s="855">
        <f t="shared" si="102"/>
        <v>3.2916666666666665</v>
      </c>
      <c r="AF211" s="856" t="str">
        <f t="shared" si="94"/>
        <v>A</v>
      </c>
      <c r="AG211" s="856">
        <v>1</v>
      </c>
      <c r="AH211" s="916" t="s">
        <v>3211</v>
      </c>
      <c r="AI211" s="926" t="s">
        <v>3211</v>
      </c>
      <c r="AJ211" s="917" t="s">
        <v>2948</v>
      </c>
      <c r="AK211" s="926" t="s">
        <v>2948</v>
      </c>
      <c r="AL211" s="860">
        <v>54</v>
      </c>
      <c r="AM211" s="991">
        <v>45954</v>
      </c>
      <c r="AN211" s="991">
        <v>45955</v>
      </c>
      <c r="AO211" s="991">
        <v>45956</v>
      </c>
      <c r="AP211" s="991">
        <v>45957</v>
      </c>
      <c r="AQ211" s="991"/>
      <c r="AR211" s="862"/>
      <c r="AS211" s="849" t="str">
        <f t="shared" si="103"/>
        <v>單</v>
      </c>
      <c r="AT211" s="849" t="str">
        <f t="shared" si="104"/>
        <v>全</v>
      </c>
      <c r="AU211" s="849" t="str">
        <f t="shared" si="105"/>
        <v>75</v>
      </c>
      <c r="AV211" s="849">
        <f t="shared" si="95"/>
        <v>1.3043073600000001</v>
      </c>
    </row>
    <row r="212" spans="1:48">
      <c r="A212" s="845">
        <f t="shared" si="106"/>
        <v>46148</v>
      </c>
      <c r="B212" s="846" t="s">
        <v>1070</v>
      </c>
      <c r="C212" s="846" t="s">
        <v>2788</v>
      </c>
      <c r="D212" s="1254" t="s">
        <v>596</v>
      </c>
      <c r="E212" s="848" t="str">
        <f>IF(ISNA(VLOOKUP(C212,條件!$A$1:$G$1021,5,0)),"",(VLOOKUP(C212,條件!$A$1:$G$1021,5,0)))</f>
        <v>75/24/2SDr</v>
      </c>
      <c r="F212" s="849" t="str">
        <f>IF(ISNA(VLOOKUP(C212,條件!$A$1:$G$1021,6,0)),"",(VLOOKUP(C212,條件!$A$1:$G$1021,6,0)))</f>
        <v>FP81382R×2</v>
      </c>
      <c r="G212" s="1257">
        <f>IF(ISNA(VLOOKUP(C212,條件!$A$1:$G$1021,7,0)),"",(VLOOKUP(C212,條件!$A$1:$G$1021,7,0)))</f>
        <v>700</v>
      </c>
      <c r="H212" s="849" t="str">
        <f>IF(ISNA(VLOOKUP(C212,條件!$A$1:$K$1021,11,0)),"",(VLOOKUP(C212,條件!$A$1:$K$1021,11,0)))</f>
        <v>藍色</v>
      </c>
      <c r="I212" s="850">
        <f>IF(ISNA(VLOOKUP(C212,條件!$A$1:$L$1021,12,0)),"",(VLOOKUP(C212,條件!$A$1:$L$1021,12,0)))</f>
        <v>5</v>
      </c>
      <c r="J212" s="851">
        <v>12</v>
      </c>
      <c r="K212" s="851">
        <v>0</v>
      </c>
      <c r="L212" s="852">
        <v>8317</v>
      </c>
      <c r="M212" s="852" t="s">
        <v>461</v>
      </c>
      <c r="N212" s="853">
        <v>6</v>
      </c>
      <c r="O212" s="851">
        <v>0</v>
      </c>
      <c r="P212" s="852">
        <v>8431</v>
      </c>
      <c r="Q212" s="852" t="s">
        <v>461</v>
      </c>
      <c r="R212" s="853">
        <v>6</v>
      </c>
      <c r="S212" s="851">
        <v>0</v>
      </c>
      <c r="T212" s="852">
        <v>8511</v>
      </c>
      <c r="U212" s="852" t="s">
        <v>461</v>
      </c>
      <c r="V212" s="853">
        <v>10</v>
      </c>
      <c r="W212" s="851">
        <v>2</v>
      </c>
      <c r="X212" s="852">
        <v>8650</v>
      </c>
      <c r="Y212" s="854" t="s">
        <v>114</v>
      </c>
      <c r="Z212" s="855">
        <f>IF(ISNA(VLOOKUP(C212,條件!$A$1:$C$1021,3,0)),"",(VLOOKUP(C212,條件!$A$1:$C$1021,3,0)))</f>
        <v>3.2505643340857788</v>
      </c>
      <c r="AA212" s="855">
        <f t="shared" si="99"/>
        <v>11.333333333333334</v>
      </c>
      <c r="AB212" s="904">
        <f t="shared" si="100"/>
        <v>0.99704193376068373</v>
      </c>
      <c r="AC212" s="855">
        <f t="shared" si="101"/>
        <v>84.772499999999994</v>
      </c>
      <c r="AD212" s="855">
        <f t="shared" si="93"/>
        <v>1.4166666666666667</v>
      </c>
      <c r="AE212" s="855">
        <f t="shared" si="102"/>
        <v>1.3333333333333333</v>
      </c>
      <c r="AF212" s="856" t="str">
        <f t="shared" si="94"/>
        <v>A</v>
      </c>
      <c r="AG212" s="856">
        <v>1</v>
      </c>
      <c r="AH212" s="916" t="s">
        <v>3211</v>
      </c>
      <c r="AI212" s="926" t="s">
        <v>3211</v>
      </c>
      <c r="AJ212" s="917" t="s">
        <v>2948</v>
      </c>
      <c r="AK212" s="926" t="s">
        <v>2948</v>
      </c>
      <c r="AL212" s="860">
        <v>50</v>
      </c>
      <c r="AM212" s="991">
        <v>46106</v>
      </c>
      <c r="AN212" s="991">
        <v>46107</v>
      </c>
      <c r="AO212" s="991"/>
      <c r="AP212" s="991"/>
      <c r="AQ212" s="991"/>
      <c r="AR212" s="862"/>
      <c r="AS212" s="849" t="str">
        <f t="shared" si="103"/>
        <v>雙</v>
      </c>
      <c r="AT212" s="849" t="str">
        <f t="shared" si="104"/>
        <v>半</v>
      </c>
      <c r="AU212" s="849" t="str">
        <f t="shared" si="105"/>
        <v>75</v>
      </c>
      <c r="AV212" s="849">
        <f t="shared" si="95"/>
        <v>0.76905612000000001</v>
      </c>
    </row>
    <row r="213" spans="1:48">
      <c r="A213" s="845">
        <f t="shared" si="106"/>
        <v>46148</v>
      </c>
      <c r="B213" s="846" t="s">
        <v>1071</v>
      </c>
      <c r="C213" s="846" t="s">
        <v>2773</v>
      </c>
      <c r="D213" s="1254" t="s">
        <v>589</v>
      </c>
      <c r="E213" s="848" t="str">
        <f>IF(ISNA(VLOOKUP(C213,條件!$A$1:$G$1021,5,0)),"",(VLOOKUP(C213,條件!$A$1:$G$1021,5,0)))</f>
        <v>50/72BSD3</v>
      </c>
      <c r="F213" s="849" t="str">
        <f>IF(ISNA(VLOOKUP(C213,條件!$A$1:$G$1021,6,0)),"",(VLOOKUP(C213,條件!$A$1:$G$1021,6,0)))</f>
        <v>FP80141</v>
      </c>
      <c r="G213" s="1257">
        <f>IF(ISNA(VLOOKUP(C213,條件!$A$1:$G$1021,7,0)),"",(VLOOKUP(C213,條件!$A$1:$G$1021,7,0)))</f>
        <v>630</v>
      </c>
      <c r="H213" s="849" t="str">
        <f>IF(ISNA(VLOOKUP(C213,條件!$A$1:$K$1021,11,0)),"",(VLOOKUP(C213,條件!$A$1:$K$1021,11,0)))</f>
        <v>洋綠色</v>
      </c>
      <c r="I213" s="850">
        <f>IF(ISNA(VLOOKUP(C213,條件!$A$1:$L$1021,12,0)),"",(VLOOKUP(C213,條件!$A$1:$L$1021,12,0)))</f>
        <v>2</v>
      </c>
      <c r="J213" s="851">
        <v>7</v>
      </c>
      <c r="K213" s="851">
        <v>0</v>
      </c>
      <c r="L213" s="852">
        <v>9627</v>
      </c>
      <c r="M213" s="852">
        <v>9598</v>
      </c>
      <c r="N213" s="853">
        <v>12</v>
      </c>
      <c r="O213" s="851">
        <v>0</v>
      </c>
      <c r="P213" s="852">
        <v>9602</v>
      </c>
      <c r="Q213" s="852">
        <v>9334</v>
      </c>
      <c r="R213" s="853">
        <v>11</v>
      </c>
      <c r="S213" s="851">
        <v>0</v>
      </c>
      <c r="T213" s="852">
        <v>9715</v>
      </c>
      <c r="U213" s="852">
        <v>9538</v>
      </c>
      <c r="V213" s="853">
        <v>30</v>
      </c>
      <c r="W213" s="851">
        <v>5</v>
      </c>
      <c r="X213" s="852">
        <v>9715</v>
      </c>
      <c r="Y213" s="854">
        <v>9601</v>
      </c>
      <c r="Z213" s="855">
        <f>IF(ISNA(VLOOKUP(C213,條件!$A$1:$C$1021,3,0)),"",(VLOOKUP(C213,條件!$A$1:$C$1021,3,0)))</f>
        <v>2.4615384615384617</v>
      </c>
      <c r="AA213" s="855">
        <f t="shared" si="99"/>
        <v>20</v>
      </c>
      <c r="AB213" s="904">
        <f t="shared" si="100"/>
        <v>0.990234375</v>
      </c>
      <c r="AC213" s="855">
        <f t="shared" si="101"/>
        <v>95.912499999999994</v>
      </c>
      <c r="AD213" s="855">
        <f t="shared" si="93"/>
        <v>2.5</v>
      </c>
      <c r="AE213" s="855">
        <f t="shared" si="102"/>
        <v>2.2916666666666665</v>
      </c>
      <c r="AF213" s="856" t="str">
        <f t="shared" si="94"/>
        <v>A</v>
      </c>
      <c r="AG213" s="856">
        <v>1</v>
      </c>
      <c r="AH213" s="916" t="s">
        <v>3024</v>
      </c>
      <c r="AI213" s="926" t="s">
        <v>3059</v>
      </c>
      <c r="AJ213" s="917" t="s">
        <v>3058</v>
      </c>
      <c r="AK213" s="926" t="s">
        <v>3058</v>
      </c>
      <c r="AL213" s="860">
        <v>57</v>
      </c>
      <c r="AM213" s="992">
        <v>46087</v>
      </c>
      <c r="AN213" s="991">
        <v>46088</v>
      </c>
      <c r="AO213" s="991"/>
      <c r="AP213" s="991"/>
      <c r="AQ213" s="991"/>
      <c r="AR213" s="862"/>
      <c r="AS213" s="849" t="str">
        <f t="shared" si="103"/>
        <v>單</v>
      </c>
      <c r="AT213" s="849" t="str">
        <f t="shared" si="104"/>
        <v>全</v>
      </c>
      <c r="AU213" s="849" t="str">
        <f t="shared" si="105"/>
        <v>50</v>
      </c>
      <c r="AV213" s="849">
        <f t="shared" si="95"/>
        <v>1.04414184</v>
      </c>
    </row>
    <row r="214" spans="1:48">
      <c r="A214" s="845">
        <f t="shared" si="106"/>
        <v>46148</v>
      </c>
      <c r="B214" s="846" t="s">
        <v>1072</v>
      </c>
      <c r="C214" s="846" t="s">
        <v>114</v>
      </c>
      <c r="D214" s="1254"/>
      <c r="E214" s="848" t="str">
        <f>IF(ISNA(VLOOKUP(C214,條件!$A$1:$G$1021,5,0)),"",(VLOOKUP(C214,條件!$A$1:$G$1021,5,0)))</f>
        <v/>
      </c>
      <c r="F214" s="849" t="str">
        <f>IF(ISNA(VLOOKUP(C214,條件!$A$1:$G$1021,6,0)),"",(VLOOKUP(C214,條件!$A$1:$G$1021,6,0)))</f>
        <v/>
      </c>
      <c r="G214" s="1257" t="str">
        <f>IF(ISNA(VLOOKUP(C214,條件!$A$1:$G$1021,7,0)),"",(VLOOKUP(C214,條件!$A$1:$G$1021,7,0)))</f>
        <v/>
      </c>
      <c r="H214" s="849" t="str">
        <f>IF(ISNA(VLOOKUP(C214,條件!$A$1:$K$1021,11,0)),"",(VLOOKUP(C214,條件!$A$1:$K$1021,11,0)))</f>
        <v/>
      </c>
      <c r="I214" s="850" t="str">
        <f>IF(ISNA(VLOOKUP(C214,條件!$A$1:$L$1021,12,0)),"",(VLOOKUP(C214,條件!$A$1:$L$1021,12,0)))</f>
        <v/>
      </c>
      <c r="J214" s="851"/>
      <c r="K214" s="851"/>
      <c r="L214" s="852" t="s">
        <v>461</v>
      </c>
      <c r="M214" s="852"/>
      <c r="N214" s="853"/>
      <c r="O214" s="851"/>
      <c r="P214" s="852" t="s">
        <v>114</v>
      </c>
      <c r="Q214" s="852"/>
      <c r="R214" s="853"/>
      <c r="S214" s="851"/>
      <c r="T214" s="852" t="s">
        <v>114</v>
      </c>
      <c r="U214" s="852"/>
      <c r="V214" s="853"/>
      <c r="W214" s="851"/>
      <c r="X214" s="852" t="s">
        <v>114</v>
      </c>
      <c r="Y214" s="854"/>
      <c r="Z214" s="855" t="str">
        <f>IF(ISNA(VLOOKUP(C214,條件!$A$1:$C$1021,3,0)),"",(VLOOKUP(C214,條件!$A$1:$C$1021,3,0)))</f>
        <v/>
      </c>
      <c r="AA214" s="855" t="str">
        <f t="shared" si="99"/>
        <v>停機</v>
      </c>
      <c r="AB214" s="904" t="str">
        <f t="shared" si="100"/>
        <v/>
      </c>
      <c r="AC214" s="855" t="str">
        <f t="shared" si="101"/>
        <v/>
      </c>
      <c r="AD214" s="855" t="str">
        <f t="shared" si="93"/>
        <v/>
      </c>
      <c r="AE214" s="855" t="str">
        <f t="shared" si="102"/>
        <v/>
      </c>
      <c r="AF214" s="856" t="str">
        <f t="shared" si="94"/>
        <v>A</v>
      </c>
      <c r="AG214" s="856">
        <v>1</v>
      </c>
      <c r="AH214" s="916" t="s">
        <v>920</v>
      </c>
      <c r="AI214" s="926" t="s">
        <v>920</v>
      </c>
      <c r="AJ214" s="917" t="s">
        <v>920</v>
      </c>
      <c r="AK214" s="852" t="s">
        <v>920</v>
      </c>
      <c r="AL214" s="860"/>
      <c r="AM214" s="991"/>
      <c r="AN214" s="991"/>
      <c r="AO214" s="991"/>
      <c r="AP214" s="991"/>
      <c r="AQ214" s="991"/>
      <c r="AR214" s="862"/>
      <c r="AS214" s="849" t="str">
        <f t="shared" si="103"/>
        <v>單</v>
      </c>
      <c r="AT214" s="849" t="str">
        <f t="shared" si="104"/>
        <v>全</v>
      </c>
      <c r="AU214" s="849" t="str">
        <f t="shared" si="105"/>
        <v/>
      </c>
      <c r="AV214" s="849" t="str">
        <f t="shared" si="95"/>
        <v/>
      </c>
    </row>
    <row r="215" spans="1:48">
      <c r="A215" s="845">
        <f t="shared" si="106"/>
        <v>46148</v>
      </c>
      <c r="B215" s="846" t="s">
        <v>1073</v>
      </c>
      <c r="C215" s="846" t="s">
        <v>3681</v>
      </c>
      <c r="D215" s="1254"/>
      <c r="E215" s="848" t="str">
        <f>IF(ISNA(VLOOKUP(C215,條件!$A$1:$G$1021,5,0)),"",(VLOOKUP(C215,條件!$A$1:$G$1021,5,0)))</f>
        <v>150/48CDR</v>
      </c>
      <c r="F215" s="849" t="str">
        <f>IF(ISNA(VLOOKUP(C215,條件!$A$1:$G$1021,6,0)),"",(VLOOKUP(C215,條件!$A$1:$G$1021,6,0)))</f>
        <v>FP82781</v>
      </c>
      <c r="G215" s="1257">
        <f>IF(ISNA(VLOOKUP(C215,條件!$A$1:$G$1021,7,0)),"",(VLOOKUP(C215,條件!$A$1:$G$1021,7,0)))</f>
        <v>600</v>
      </c>
      <c r="H215" s="849" t="str">
        <f>IF(ISNA(VLOOKUP(C215,條件!$A$1:$K$1021,11,0)),"",(VLOOKUP(C215,條件!$A$1:$K$1021,11,0)))</f>
        <v>綠藍雙色</v>
      </c>
      <c r="I215" s="850">
        <f>IF(ISNA(VLOOKUP(C215,條件!$A$1:$L$1021,12,0)),"",(VLOOKUP(C215,條件!$A$1:$L$1021,12,0)))</f>
        <v>5</v>
      </c>
      <c r="J215" s="851"/>
      <c r="K215" s="851"/>
      <c r="L215" s="852" t="s">
        <v>3505</v>
      </c>
      <c r="M215" s="852"/>
      <c r="N215" s="853">
        <v>1</v>
      </c>
      <c r="O215" s="851">
        <v>1</v>
      </c>
      <c r="P215" s="852">
        <v>9518</v>
      </c>
      <c r="Q215" s="852">
        <v>9480</v>
      </c>
      <c r="R215" s="853">
        <v>12</v>
      </c>
      <c r="S215" s="851">
        <v>2</v>
      </c>
      <c r="T215" s="852">
        <v>8745</v>
      </c>
      <c r="U215" s="852">
        <v>8427</v>
      </c>
      <c r="V215" s="853">
        <v>14</v>
      </c>
      <c r="W215" s="851">
        <v>3</v>
      </c>
      <c r="X215" s="852">
        <v>8728</v>
      </c>
      <c r="Y215" s="854">
        <v>8248</v>
      </c>
      <c r="Z215" s="855">
        <f>IF(ISNA(VLOOKUP(C215,條件!$A$1:$C$1021,3,0)),"",(VLOOKUP(C215,條件!$A$1:$C$1021,3,0)))</f>
        <v>2.8685258964143427</v>
      </c>
      <c r="AA215" s="855" t="str">
        <f t="shared" si="99"/>
        <v>改紡</v>
      </c>
      <c r="AB215" s="904" t="str">
        <f t="shared" si="100"/>
        <v/>
      </c>
      <c r="AC215" s="855" t="str">
        <f t="shared" si="101"/>
        <v/>
      </c>
      <c r="AD215" s="855" t="str">
        <f t="shared" si="93"/>
        <v/>
      </c>
      <c r="AE215" s="855" t="str">
        <f t="shared" si="102"/>
        <v/>
      </c>
      <c r="AF215" s="856" t="str">
        <f t="shared" si="94"/>
        <v>A</v>
      </c>
      <c r="AG215" s="856">
        <v>1</v>
      </c>
      <c r="AH215" s="916" t="s">
        <v>3024</v>
      </c>
      <c r="AI215" s="926" t="s">
        <v>3059</v>
      </c>
      <c r="AJ215" s="917" t="s">
        <v>2948</v>
      </c>
      <c r="AK215" s="926" t="s">
        <v>2948</v>
      </c>
      <c r="AL215" s="860">
        <v>54</v>
      </c>
      <c r="AM215" s="991">
        <v>46145</v>
      </c>
      <c r="AN215" s="991">
        <v>46146</v>
      </c>
      <c r="AO215" s="991"/>
      <c r="AP215" s="991"/>
      <c r="AQ215" s="991"/>
      <c r="AR215" s="862"/>
      <c r="AS215" s="849" t="str">
        <f t="shared" si="103"/>
        <v>單</v>
      </c>
      <c r="AT215" s="849" t="str">
        <f t="shared" si="104"/>
        <v>全</v>
      </c>
      <c r="AU215" s="849" t="str">
        <f t="shared" si="105"/>
        <v>150</v>
      </c>
      <c r="AV215" s="849" t="str">
        <f t="shared" si="95"/>
        <v/>
      </c>
    </row>
    <row r="216" spans="1:48">
      <c r="A216" s="845">
        <f t="shared" si="106"/>
        <v>46148</v>
      </c>
      <c r="B216" s="846" t="s">
        <v>1074</v>
      </c>
      <c r="C216" s="846" t="s">
        <v>114</v>
      </c>
      <c r="D216" s="1254"/>
      <c r="E216" s="848" t="str">
        <f>IF(ISNA(VLOOKUP(C216,條件!$A$1:$G$1021,5,0)),"",(VLOOKUP(C216,條件!$A$1:$G$1021,5,0)))</f>
        <v/>
      </c>
      <c r="F216" s="849" t="str">
        <f>IF(ISNA(VLOOKUP(C216,條件!$A$1:$G$1021,6,0)),"",(VLOOKUP(C216,條件!$A$1:$G$1021,6,0)))</f>
        <v/>
      </c>
      <c r="G216" s="1257" t="str">
        <f>IF(ISNA(VLOOKUP(C216,條件!$A$1:$G$1021,7,0)),"",(VLOOKUP(C216,條件!$A$1:$G$1021,7,0)))</f>
        <v/>
      </c>
      <c r="H216" s="849" t="str">
        <f>IF(ISNA(VLOOKUP(C216,條件!$A$1:$K$1021,11,0)),"",(VLOOKUP(C216,條件!$A$1:$K$1021,11,0)))</f>
        <v/>
      </c>
      <c r="I216" s="850" t="str">
        <f>IF(ISNA(VLOOKUP(C216,條件!$A$1:$L$1021,12,0)),"",(VLOOKUP(C216,條件!$A$1:$L$1021,12,0)))</f>
        <v/>
      </c>
      <c r="J216" s="851"/>
      <c r="K216" s="851"/>
      <c r="L216" s="852" t="s">
        <v>114</v>
      </c>
      <c r="M216" s="852"/>
      <c r="N216" s="853"/>
      <c r="O216" s="851"/>
      <c r="P216" s="852" t="s">
        <v>114</v>
      </c>
      <c r="Q216" s="852"/>
      <c r="R216" s="853"/>
      <c r="S216" s="851"/>
      <c r="T216" s="852" t="s">
        <v>114</v>
      </c>
      <c r="U216" s="852"/>
      <c r="V216" s="853"/>
      <c r="W216" s="851"/>
      <c r="X216" s="852" t="s">
        <v>114</v>
      </c>
      <c r="Y216" s="854"/>
      <c r="Z216" s="855" t="str">
        <f>IF(ISNA(VLOOKUP(C216,條件!$A$1:$C$1021,3,0)),"",(VLOOKUP(C216,條件!$A$1:$C$1021,3,0)))</f>
        <v/>
      </c>
      <c r="AA216" s="855" t="str">
        <f t="shared" si="99"/>
        <v>停機</v>
      </c>
      <c r="AB216" s="904" t="str">
        <f t="shared" si="100"/>
        <v/>
      </c>
      <c r="AC216" s="855" t="str">
        <f t="shared" si="101"/>
        <v/>
      </c>
      <c r="AD216" s="855" t="str">
        <f t="shared" si="93"/>
        <v/>
      </c>
      <c r="AE216" s="855" t="str">
        <f t="shared" si="102"/>
        <v/>
      </c>
      <c r="AF216" s="856" t="str">
        <f t="shared" si="94"/>
        <v>A</v>
      </c>
      <c r="AG216" s="856">
        <v>1</v>
      </c>
      <c r="AH216" s="916" t="s">
        <v>920</v>
      </c>
      <c r="AI216" s="926" t="s">
        <v>920</v>
      </c>
      <c r="AJ216" s="917" t="s">
        <v>920</v>
      </c>
      <c r="AK216" s="852" t="s">
        <v>920</v>
      </c>
      <c r="AL216" s="860"/>
      <c r="AM216" s="991"/>
      <c r="AN216" s="991"/>
      <c r="AO216" s="991"/>
      <c r="AP216" s="991"/>
      <c r="AQ216" s="991"/>
      <c r="AR216" s="862"/>
      <c r="AS216" s="849" t="str">
        <f t="shared" si="103"/>
        <v>單</v>
      </c>
      <c r="AT216" s="849" t="str">
        <f t="shared" si="104"/>
        <v>全</v>
      </c>
      <c r="AU216" s="849" t="str">
        <f t="shared" si="105"/>
        <v/>
      </c>
      <c r="AV216" s="849" t="str">
        <f t="shared" si="95"/>
        <v/>
      </c>
    </row>
    <row r="217" spans="1:48">
      <c r="A217" s="845">
        <f t="shared" si="106"/>
        <v>46148</v>
      </c>
      <c r="B217" s="846" t="s">
        <v>1075</v>
      </c>
      <c r="C217" s="846" t="s">
        <v>114</v>
      </c>
      <c r="D217" s="1254"/>
      <c r="E217" s="848" t="str">
        <f>IF(ISNA(VLOOKUP(C217,條件!$A$1:$G$1021,5,0)),"",(VLOOKUP(C217,條件!$A$1:$G$1021,5,0)))</f>
        <v/>
      </c>
      <c r="F217" s="849" t="str">
        <f>IF(ISNA(VLOOKUP(C217,條件!$A$1:$G$1021,6,0)),"",(VLOOKUP(C217,條件!$A$1:$G$1021,6,0)))</f>
        <v/>
      </c>
      <c r="G217" s="1257" t="str">
        <f>IF(ISNA(VLOOKUP(C217,條件!$A$1:$G$1021,7,0)),"",(VLOOKUP(C217,條件!$A$1:$G$1021,7,0)))</f>
        <v/>
      </c>
      <c r="H217" s="849" t="str">
        <f>IF(ISNA(VLOOKUP(C217,條件!$A$1:$K$1021,11,0)),"",(VLOOKUP(C217,條件!$A$1:$K$1021,11,0)))</f>
        <v/>
      </c>
      <c r="I217" s="850" t="str">
        <f>IF(ISNA(VLOOKUP(C217,條件!$A$1:$L$1021,12,0)),"",(VLOOKUP(C217,條件!$A$1:$L$1021,12,0)))</f>
        <v/>
      </c>
      <c r="J217" s="851"/>
      <c r="K217" s="851"/>
      <c r="L217" s="852" t="s">
        <v>114</v>
      </c>
      <c r="M217" s="852"/>
      <c r="N217" s="853"/>
      <c r="O217" s="851"/>
      <c r="P217" s="852" t="s">
        <v>114</v>
      </c>
      <c r="Q217" s="852"/>
      <c r="R217" s="853"/>
      <c r="S217" s="851"/>
      <c r="T217" s="852" t="s">
        <v>114</v>
      </c>
      <c r="U217" s="852"/>
      <c r="V217" s="853"/>
      <c r="W217" s="851"/>
      <c r="X217" s="852" t="s">
        <v>114</v>
      </c>
      <c r="Y217" s="854"/>
      <c r="Z217" s="855" t="str">
        <f>IF(ISNA(VLOOKUP(C217,條件!$A$1:$C$1021,3,0)),"",(VLOOKUP(C217,條件!$A$1:$C$1021,3,0)))</f>
        <v/>
      </c>
      <c r="AA217" s="855" t="str">
        <f t="shared" si="99"/>
        <v>停機</v>
      </c>
      <c r="AB217" s="904" t="str">
        <f t="shared" si="100"/>
        <v/>
      </c>
      <c r="AC217" s="855" t="str">
        <f t="shared" si="101"/>
        <v/>
      </c>
      <c r="AD217" s="855" t="str">
        <f t="shared" si="93"/>
        <v/>
      </c>
      <c r="AE217" s="855" t="str">
        <f t="shared" si="102"/>
        <v/>
      </c>
      <c r="AF217" s="856" t="str">
        <f t="shared" si="94"/>
        <v>A</v>
      </c>
      <c r="AG217" s="856">
        <v>1</v>
      </c>
      <c r="AH217" s="916" t="s">
        <v>920</v>
      </c>
      <c r="AI217" s="926" t="s">
        <v>920</v>
      </c>
      <c r="AJ217" s="917" t="s">
        <v>920</v>
      </c>
      <c r="AK217" s="852" t="s">
        <v>920</v>
      </c>
      <c r="AL217" s="860"/>
      <c r="AM217" s="992"/>
      <c r="AN217" s="991"/>
      <c r="AO217" s="991"/>
      <c r="AP217" s="991"/>
      <c r="AQ217" s="991"/>
      <c r="AR217" s="862"/>
      <c r="AS217" s="849" t="str">
        <f t="shared" si="103"/>
        <v>單</v>
      </c>
      <c r="AT217" s="849" t="str">
        <f t="shared" si="104"/>
        <v>全</v>
      </c>
      <c r="AU217" s="849" t="str">
        <f t="shared" si="105"/>
        <v/>
      </c>
      <c r="AV217" s="849" t="str">
        <f t="shared" si="95"/>
        <v/>
      </c>
    </row>
    <row r="218" spans="1:48">
      <c r="A218" s="845">
        <f t="shared" si="106"/>
        <v>46148</v>
      </c>
      <c r="B218" s="846" t="s">
        <v>1076</v>
      </c>
      <c r="C218" s="846" t="s">
        <v>2791</v>
      </c>
      <c r="D218" s="1254" t="s">
        <v>596</v>
      </c>
      <c r="E218" s="848" t="str">
        <f>IF(ISNA(VLOOKUP(C218,條件!$A$1:$G$1021,5,0)),"",(VLOOKUP(C218,條件!$A$1:$G$1021,5,0)))</f>
        <v>75/24/2SDr</v>
      </c>
      <c r="F218" s="849" t="str">
        <f>IF(ISNA(VLOOKUP(C218,條件!$A$1:$G$1021,6,0)),"",(VLOOKUP(C218,條件!$A$1:$G$1021,6,0)))</f>
        <v>FP81382R×2</v>
      </c>
      <c r="G218" s="1257">
        <f>IF(ISNA(VLOOKUP(C218,條件!$A$1:$G$1021,7,0)),"",(VLOOKUP(C218,條件!$A$1:$G$1021,7,0)))</f>
        <v>700</v>
      </c>
      <c r="H218" s="849" t="str">
        <f>IF(ISNA(VLOOKUP(C218,條件!$A$1:$K$1021,11,0)),"",(VLOOKUP(C218,條件!$A$1:$K$1021,11,0)))</f>
        <v>白底紫三角</v>
      </c>
      <c r="I218" s="850">
        <f>IF(ISNA(VLOOKUP(C218,條件!$A$1:$L$1021,12,0)),"",(VLOOKUP(C218,條件!$A$1:$L$1021,12,0)))</f>
        <v>5</v>
      </c>
      <c r="J218" s="851">
        <v>42</v>
      </c>
      <c r="K218" s="851">
        <v>0</v>
      </c>
      <c r="L218" s="852">
        <v>8782</v>
      </c>
      <c r="M218" s="852">
        <v>8541</v>
      </c>
      <c r="N218" s="853">
        <v>18</v>
      </c>
      <c r="O218" s="851">
        <v>0</v>
      </c>
      <c r="P218" s="852">
        <v>8996</v>
      </c>
      <c r="Q218" s="852">
        <v>9015</v>
      </c>
      <c r="R218" s="853">
        <v>24</v>
      </c>
      <c r="S218" s="851">
        <v>0</v>
      </c>
      <c r="T218" s="852">
        <v>8721</v>
      </c>
      <c r="U218" s="852">
        <v>8946</v>
      </c>
      <c r="V218" s="853">
        <v>36</v>
      </c>
      <c r="W218" s="851">
        <v>0</v>
      </c>
      <c r="X218" s="852">
        <v>9176</v>
      </c>
      <c r="Y218" s="854">
        <v>9118</v>
      </c>
      <c r="Z218" s="855">
        <f>IF(ISNA(VLOOKUP(C218,條件!$A$1:$C$1021,3,0)),"",(VLOOKUP(C218,條件!$A$1:$C$1021,3,0)))</f>
        <v>3.2653061224489797</v>
      </c>
      <c r="AA218" s="855">
        <f t="shared" si="99"/>
        <v>20</v>
      </c>
      <c r="AB218" s="904">
        <f t="shared" si="100"/>
        <v>1</v>
      </c>
      <c r="AC218" s="855">
        <f t="shared" si="101"/>
        <v>89.118750000000006</v>
      </c>
      <c r="AD218" s="855">
        <f t="shared" si="93"/>
        <v>2.5</v>
      </c>
      <c r="AE218" s="855">
        <f t="shared" si="102"/>
        <v>2.5</v>
      </c>
      <c r="AF218" s="856" t="str">
        <f t="shared" si="94"/>
        <v>A</v>
      </c>
      <c r="AG218" s="856">
        <v>0.5</v>
      </c>
      <c r="AH218" s="916" t="s">
        <v>3211</v>
      </c>
      <c r="AI218" s="926" t="s">
        <v>3211</v>
      </c>
      <c r="AJ218" s="917" t="s">
        <v>2948</v>
      </c>
      <c r="AK218" s="926" t="s">
        <v>2948</v>
      </c>
      <c r="AL218" s="860">
        <v>50</v>
      </c>
      <c r="AM218" s="991">
        <v>46104</v>
      </c>
      <c r="AN218" s="991">
        <v>46105</v>
      </c>
      <c r="AO218" s="991">
        <v>46107</v>
      </c>
      <c r="AP218" s="991"/>
      <c r="AQ218" s="991"/>
      <c r="AR218" s="862"/>
      <c r="AS218" s="849" t="str">
        <f t="shared" si="103"/>
        <v>雙</v>
      </c>
      <c r="AT218" s="849" t="str">
        <f t="shared" si="104"/>
        <v>全</v>
      </c>
      <c r="AU218" s="849" t="str">
        <f t="shared" si="105"/>
        <v>75</v>
      </c>
      <c r="AV218" s="849">
        <f t="shared" si="95"/>
        <v>1.6169705999999999</v>
      </c>
    </row>
    <row r="219" spans="1:48">
      <c r="A219" s="845">
        <f t="shared" si="106"/>
        <v>46148</v>
      </c>
      <c r="B219" s="846" t="s">
        <v>1077</v>
      </c>
      <c r="C219" s="846" t="s">
        <v>2776</v>
      </c>
      <c r="D219" s="1254"/>
      <c r="E219" s="848" t="str">
        <f>IF(ISNA(VLOOKUP(C219,條件!$A$1:$G$1021,5,0)),"",(VLOOKUP(C219,條件!$A$1:$G$1021,5,0)))</f>
        <v>150/48SDR</v>
      </c>
      <c r="F219" s="849" t="str">
        <f>IF(ISNA(VLOOKUP(C219,條件!$A$1:$G$1021,6,0)),"",(VLOOKUP(C219,條件!$A$1:$G$1021,6,0)))</f>
        <v>FP82169R</v>
      </c>
      <c r="G219" s="1257">
        <f>IF(ISNA(VLOOKUP(C219,條件!$A$1:$G$1021,7,0)),"",(VLOOKUP(C219,條件!$A$1:$G$1021,7,0)))</f>
        <v>650</v>
      </c>
      <c r="H219" s="849" t="str">
        <f>IF(ISNA(VLOOKUP(C219,條件!$A$1:$K$1021,11,0)),"",(VLOOKUP(C219,條件!$A$1:$K$1021,11,0)))</f>
        <v>綠藍三角</v>
      </c>
      <c r="I219" s="850">
        <f>IF(ISNA(VLOOKUP(C219,條件!$A$1:$L$1021,12,0)),"",(VLOOKUP(C219,條件!$A$1:$L$1021,12,0)))</f>
        <v>5</v>
      </c>
      <c r="J219" s="851">
        <v>10</v>
      </c>
      <c r="K219" s="851">
        <v>0</v>
      </c>
      <c r="L219" s="852">
        <v>9329</v>
      </c>
      <c r="M219" s="852">
        <v>8806</v>
      </c>
      <c r="N219" s="853">
        <v>20</v>
      </c>
      <c r="O219" s="851">
        <v>0</v>
      </c>
      <c r="P219" s="852">
        <v>8743</v>
      </c>
      <c r="Q219" s="852">
        <v>8670</v>
      </c>
      <c r="R219" s="853">
        <v>16</v>
      </c>
      <c r="S219" s="851">
        <v>0</v>
      </c>
      <c r="T219" s="852">
        <v>9011</v>
      </c>
      <c r="U219" s="852">
        <v>8737</v>
      </c>
      <c r="V219" s="853">
        <v>19</v>
      </c>
      <c r="W219" s="851">
        <v>2</v>
      </c>
      <c r="X219" s="852">
        <v>9491</v>
      </c>
      <c r="Y219" s="854">
        <v>8688</v>
      </c>
      <c r="Z219" s="855">
        <f>IF(ISNA(VLOOKUP(C219,條件!$A$1:$C$1021,3,0)),"",(VLOOKUP(C219,條件!$A$1:$C$1021,3,0)))</f>
        <v>3.0573248407643314</v>
      </c>
      <c r="AA219" s="855">
        <f t="shared" si="99"/>
        <v>21.666666666666668</v>
      </c>
      <c r="AB219" s="904">
        <f t="shared" si="100"/>
        <v>0.99685496794871797</v>
      </c>
      <c r="AC219" s="855">
        <f t="shared" si="101"/>
        <v>89.34375</v>
      </c>
      <c r="AD219" s="855">
        <f t="shared" si="93"/>
        <v>2.7083333333333335</v>
      </c>
      <c r="AE219" s="855">
        <f t="shared" si="102"/>
        <v>2.625</v>
      </c>
      <c r="AF219" s="856" t="str">
        <f t="shared" si="94"/>
        <v>A</v>
      </c>
      <c r="AG219" s="856">
        <v>1</v>
      </c>
      <c r="AH219" s="916" t="s">
        <v>3024</v>
      </c>
      <c r="AI219" s="926" t="s">
        <v>3059</v>
      </c>
      <c r="AJ219" s="917" t="s">
        <v>3058</v>
      </c>
      <c r="AK219" s="926" t="s">
        <v>3058</v>
      </c>
      <c r="AL219" s="860">
        <v>48</v>
      </c>
      <c r="AM219" s="991">
        <v>46145</v>
      </c>
      <c r="AN219" s="991">
        <v>46146</v>
      </c>
      <c r="AO219" s="991">
        <v>46147</v>
      </c>
      <c r="AP219" s="991"/>
      <c r="AQ219" s="991"/>
      <c r="AR219" s="862"/>
      <c r="AS219" s="849" t="str">
        <f t="shared" si="103"/>
        <v>單</v>
      </c>
      <c r="AT219" s="849" t="str">
        <f t="shared" si="104"/>
        <v>全</v>
      </c>
      <c r="AU219" s="849" t="str">
        <f t="shared" si="105"/>
        <v>150</v>
      </c>
      <c r="AV219" s="849">
        <f t="shared" si="95"/>
        <v>3.0105270000000002</v>
      </c>
    </row>
    <row r="220" spans="1:48">
      <c r="A220" s="845">
        <f t="shared" si="106"/>
        <v>46148</v>
      </c>
      <c r="B220" s="846" t="s">
        <v>1078</v>
      </c>
      <c r="C220" s="846" t="s">
        <v>114</v>
      </c>
      <c r="D220" s="1254"/>
      <c r="E220" s="848" t="str">
        <f>IF(ISNA(VLOOKUP(C220,條件!$A$1:$G$1021,5,0)),"",(VLOOKUP(C220,條件!$A$1:$G$1021,5,0)))</f>
        <v/>
      </c>
      <c r="F220" s="849" t="str">
        <f>IF(ISNA(VLOOKUP(C220,條件!$A$1:$G$1021,6,0)),"",(VLOOKUP(C220,條件!$A$1:$G$1021,6,0)))</f>
        <v/>
      </c>
      <c r="G220" s="1257" t="str">
        <f>IF(ISNA(VLOOKUP(C220,條件!$A$1:$G$1021,7,0)),"",(VLOOKUP(C220,條件!$A$1:$G$1021,7,0)))</f>
        <v/>
      </c>
      <c r="H220" s="849" t="str">
        <f>IF(ISNA(VLOOKUP(C220,條件!$A$1:$K$1021,11,0)),"",(VLOOKUP(C220,條件!$A$1:$K$1021,11,0)))</f>
        <v/>
      </c>
      <c r="I220" s="850" t="str">
        <f>IF(ISNA(VLOOKUP(C220,條件!$A$1:$L$1021,12,0)),"",(VLOOKUP(C220,條件!$A$1:$L$1021,12,0)))</f>
        <v/>
      </c>
      <c r="J220" s="851"/>
      <c r="K220" s="851"/>
      <c r="L220" s="852" t="s">
        <v>114</v>
      </c>
      <c r="M220" s="852"/>
      <c r="N220" s="853"/>
      <c r="O220" s="851"/>
      <c r="P220" s="852" t="s">
        <v>114</v>
      </c>
      <c r="Q220" s="852"/>
      <c r="R220" s="853"/>
      <c r="S220" s="851"/>
      <c r="T220" s="852" t="s">
        <v>114</v>
      </c>
      <c r="U220" s="852"/>
      <c r="V220" s="853"/>
      <c r="W220" s="851"/>
      <c r="X220" s="852" t="s">
        <v>114</v>
      </c>
      <c r="Y220" s="854"/>
      <c r="Z220" s="855" t="str">
        <f>IF(ISNA(VLOOKUP(C220,條件!$A$1:$C$1021,3,0)),"",(VLOOKUP(C220,條件!$A$1:$C$1021,3,0)))</f>
        <v/>
      </c>
      <c r="AA220" s="855" t="str">
        <f t="shared" si="99"/>
        <v>停機</v>
      </c>
      <c r="AB220" s="904" t="str">
        <f t="shared" si="100"/>
        <v/>
      </c>
      <c r="AC220" s="855" t="str">
        <f t="shared" si="101"/>
        <v/>
      </c>
      <c r="AD220" s="855" t="str">
        <f t="shared" si="93"/>
        <v/>
      </c>
      <c r="AE220" s="855" t="str">
        <f t="shared" si="102"/>
        <v/>
      </c>
      <c r="AF220" s="856" t="str">
        <f t="shared" si="94"/>
        <v>A</v>
      </c>
      <c r="AG220" s="856">
        <v>1</v>
      </c>
      <c r="AH220" s="916" t="s">
        <v>920</v>
      </c>
      <c r="AI220" s="926" t="s">
        <v>920</v>
      </c>
      <c r="AJ220" s="917" t="s">
        <v>920</v>
      </c>
      <c r="AK220" s="852" t="s">
        <v>920</v>
      </c>
      <c r="AL220" s="860"/>
      <c r="AM220" s="991"/>
      <c r="AN220" s="991"/>
      <c r="AO220" s="991"/>
      <c r="AP220" s="991"/>
      <c r="AQ220" s="991"/>
      <c r="AR220" s="862"/>
      <c r="AS220" s="849" t="str">
        <f t="shared" si="103"/>
        <v>單</v>
      </c>
      <c r="AT220" s="849" t="str">
        <f t="shared" si="104"/>
        <v>全</v>
      </c>
      <c r="AU220" s="849" t="str">
        <f t="shared" si="105"/>
        <v/>
      </c>
      <c r="AV220" s="849" t="str">
        <f t="shared" si="95"/>
        <v/>
      </c>
    </row>
    <row r="221" spans="1:48">
      <c r="A221" s="845">
        <f t="shared" si="106"/>
        <v>46148</v>
      </c>
      <c r="B221" s="846" t="s">
        <v>1079</v>
      </c>
      <c r="C221" s="846" t="s">
        <v>2792</v>
      </c>
      <c r="D221" s="1254"/>
      <c r="E221" s="848" t="str">
        <f>IF(ISNA(VLOOKUP(C221,條件!$A$1:$G$1021,5,0)),"",(VLOOKUP(C221,條件!$A$1:$G$1021,5,0)))</f>
        <v>100/36SDr</v>
      </c>
      <c r="F221" s="849" t="str">
        <f>IF(ISNA(VLOOKUP(C221,條件!$A$1:$G$1021,6,0)),"",(VLOOKUP(C221,條件!$A$1:$G$1021,6,0)))</f>
        <v>FP81384R</v>
      </c>
      <c r="G221" s="1257">
        <f>IF(ISNA(VLOOKUP(C221,條件!$A$1:$G$1021,7,0)),"",(VLOOKUP(C221,條件!$A$1:$G$1021,7,0)))</f>
        <v>700</v>
      </c>
      <c r="H221" s="849" t="str">
        <f>IF(ISNA(VLOOKUP(C221,條件!$A$1:$K$1021,11,0)),"",(VLOOKUP(C221,條件!$A$1:$K$1021,11,0)))</f>
        <v>白底紅三角</v>
      </c>
      <c r="I221" s="850">
        <f>IF(ISNA(VLOOKUP(C221,條件!$A$1:$L$1021,12,0)),"",(VLOOKUP(C221,條件!$A$1:$L$1021,12,0)))</f>
        <v>5</v>
      </c>
      <c r="J221" s="851">
        <v>10</v>
      </c>
      <c r="K221" s="851">
        <v>0</v>
      </c>
      <c r="L221" s="852">
        <v>7666</v>
      </c>
      <c r="M221" s="852">
        <v>7979</v>
      </c>
      <c r="N221" s="853">
        <v>12</v>
      </c>
      <c r="O221" s="851">
        <v>0</v>
      </c>
      <c r="P221" s="852">
        <v>7498</v>
      </c>
      <c r="Q221" s="852">
        <v>7907</v>
      </c>
      <c r="R221" s="853">
        <v>15</v>
      </c>
      <c r="S221" s="851">
        <v>0</v>
      </c>
      <c r="T221" s="852">
        <v>7525</v>
      </c>
      <c r="U221" s="852">
        <v>7884</v>
      </c>
      <c r="V221" s="853">
        <v>17</v>
      </c>
      <c r="W221" s="851">
        <v>0</v>
      </c>
      <c r="X221" s="852">
        <v>7556</v>
      </c>
      <c r="Y221" s="854">
        <v>8037</v>
      </c>
      <c r="Z221" s="855">
        <f>IF(ISNA(VLOOKUP(C221,條件!$A$1:$C$1021,3,0)),"",(VLOOKUP(C221,條件!$A$1:$C$1021,3,0)))</f>
        <v>2.2187981510015407</v>
      </c>
      <c r="AA221" s="855">
        <f t="shared" si="99"/>
        <v>18</v>
      </c>
      <c r="AB221" s="904">
        <f t="shared" si="100"/>
        <v>1</v>
      </c>
      <c r="AC221" s="855">
        <f t="shared" si="101"/>
        <v>77.564999999999998</v>
      </c>
      <c r="AD221" s="855">
        <f t="shared" si="93"/>
        <v>2.25</v>
      </c>
      <c r="AE221" s="855">
        <f t="shared" si="102"/>
        <v>2.25</v>
      </c>
      <c r="AF221" s="856" t="str">
        <f t="shared" si="94"/>
        <v>A</v>
      </c>
      <c r="AG221" s="856">
        <v>1</v>
      </c>
      <c r="AH221" s="916" t="s">
        <v>3211</v>
      </c>
      <c r="AI221" s="926" t="s">
        <v>3211</v>
      </c>
      <c r="AJ221" s="917" t="s">
        <v>3061</v>
      </c>
      <c r="AK221" s="852" t="s">
        <v>3061</v>
      </c>
      <c r="AL221" s="860">
        <v>50</v>
      </c>
      <c r="AM221" s="991">
        <v>46131</v>
      </c>
      <c r="AN221" s="991">
        <v>46132</v>
      </c>
      <c r="AO221" s="991">
        <v>46133</v>
      </c>
      <c r="AP221" s="991">
        <v>46134</v>
      </c>
      <c r="AQ221" s="991"/>
      <c r="AR221" s="862"/>
      <c r="AS221" s="849" t="str">
        <f t="shared" si="103"/>
        <v>單</v>
      </c>
      <c r="AT221" s="849" t="str">
        <f t="shared" si="104"/>
        <v>全</v>
      </c>
      <c r="AU221" s="849" t="str">
        <f t="shared" si="105"/>
        <v>100</v>
      </c>
      <c r="AV221" s="849">
        <f t="shared" si="95"/>
        <v>1.87645248</v>
      </c>
    </row>
    <row r="222" spans="1:48">
      <c r="A222" s="845">
        <f t="shared" si="106"/>
        <v>46148</v>
      </c>
      <c r="B222" s="846" t="s">
        <v>1080</v>
      </c>
      <c r="C222" s="846" t="s">
        <v>114</v>
      </c>
      <c r="D222" s="1254"/>
      <c r="E222" s="848" t="str">
        <f>IF(ISNA(VLOOKUP(C222,條件!$A$1:$G$1021,5,0)),"",(VLOOKUP(C222,條件!$A$1:$G$1021,5,0)))</f>
        <v/>
      </c>
      <c r="F222" s="849" t="str">
        <f>IF(ISNA(VLOOKUP(C222,條件!$A$1:$G$1021,6,0)),"",(VLOOKUP(C222,條件!$A$1:$G$1021,6,0)))</f>
        <v/>
      </c>
      <c r="G222" s="1257" t="str">
        <f>IF(ISNA(VLOOKUP(C222,條件!$A$1:$G$1021,7,0)),"",(VLOOKUP(C222,條件!$A$1:$G$1021,7,0)))</f>
        <v/>
      </c>
      <c r="H222" s="849" t="str">
        <f>IF(ISNA(VLOOKUP(C222,條件!$A$1:$K$1021,11,0)),"",(VLOOKUP(C222,條件!$A$1:$K$1021,11,0)))</f>
        <v/>
      </c>
      <c r="I222" s="850" t="str">
        <f>IF(ISNA(VLOOKUP(C222,條件!$A$1:$L$1021,12,0)),"",(VLOOKUP(C222,條件!$A$1:$L$1021,12,0)))</f>
        <v/>
      </c>
      <c r="J222" s="851"/>
      <c r="K222" s="851"/>
      <c r="L222" s="852" t="s">
        <v>114</v>
      </c>
      <c r="M222" s="852"/>
      <c r="N222" s="853"/>
      <c r="O222" s="851"/>
      <c r="P222" s="852" t="s">
        <v>114</v>
      </c>
      <c r="Q222" s="852"/>
      <c r="R222" s="853"/>
      <c r="S222" s="851"/>
      <c r="T222" s="852" t="s">
        <v>114</v>
      </c>
      <c r="U222" s="852"/>
      <c r="V222" s="853"/>
      <c r="W222" s="851"/>
      <c r="X222" s="852" t="s">
        <v>114</v>
      </c>
      <c r="Y222" s="854"/>
      <c r="Z222" s="855" t="str">
        <f>IF(ISNA(VLOOKUP(C222,條件!$A$1:$C$1021,3,0)),"",(VLOOKUP(C222,條件!$A$1:$C$1021,3,0)))</f>
        <v/>
      </c>
      <c r="AA222" s="855" t="str">
        <f t="shared" si="99"/>
        <v>停機</v>
      </c>
      <c r="AB222" s="904" t="str">
        <f t="shared" si="100"/>
        <v/>
      </c>
      <c r="AC222" s="855" t="str">
        <f t="shared" si="101"/>
        <v/>
      </c>
      <c r="AD222" s="855" t="str">
        <f t="shared" si="93"/>
        <v/>
      </c>
      <c r="AE222" s="855" t="str">
        <f t="shared" si="102"/>
        <v/>
      </c>
      <c r="AF222" s="856" t="str">
        <f t="shared" si="94"/>
        <v>A</v>
      </c>
      <c r="AG222" s="856">
        <v>1</v>
      </c>
      <c r="AH222" s="916" t="s">
        <v>920</v>
      </c>
      <c r="AI222" s="926" t="s">
        <v>920</v>
      </c>
      <c r="AJ222" s="917" t="s">
        <v>920</v>
      </c>
      <c r="AK222" s="852" t="s">
        <v>920</v>
      </c>
      <c r="AL222" s="933"/>
      <c r="AM222" s="991"/>
      <c r="AN222" s="991"/>
      <c r="AO222" s="991"/>
      <c r="AP222" s="991"/>
      <c r="AQ222" s="991"/>
      <c r="AR222" s="862"/>
      <c r="AS222" s="849" t="str">
        <f t="shared" si="103"/>
        <v>單</v>
      </c>
      <c r="AT222" s="849" t="str">
        <f t="shared" si="104"/>
        <v>全</v>
      </c>
      <c r="AU222" s="849" t="str">
        <f t="shared" si="105"/>
        <v/>
      </c>
      <c r="AV222" s="849" t="str">
        <f t="shared" si="95"/>
        <v/>
      </c>
    </row>
    <row r="223" spans="1:48">
      <c r="A223" s="845">
        <f t="shared" si="106"/>
        <v>46148</v>
      </c>
      <c r="B223" s="846" t="s">
        <v>1081</v>
      </c>
      <c r="C223" s="846" t="s">
        <v>114</v>
      </c>
      <c r="D223" s="1254"/>
      <c r="E223" s="848" t="str">
        <f>IF(ISNA(VLOOKUP(C223,條件!$A$1:$G$1021,5,0)),"",(VLOOKUP(C223,條件!$A$1:$G$1021,5,0)))</f>
        <v/>
      </c>
      <c r="F223" s="849" t="str">
        <f>IF(ISNA(VLOOKUP(C223,條件!$A$1:$G$1021,6,0)),"",(VLOOKUP(C223,條件!$A$1:$G$1021,6,0)))</f>
        <v/>
      </c>
      <c r="G223" s="1257" t="str">
        <f>IF(ISNA(VLOOKUP(C223,條件!$A$1:$G$1021,7,0)),"",(VLOOKUP(C223,條件!$A$1:$G$1021,7,0)))</f>
        <v/>
      </c>
      <c r="H223" s="849" t="str">
        <f>IF(ISNA(VLOOKUP(C223,條件!$A$1:$K$1021,11,0)),"",(VLOOKUP(C223,條件!$A$1:$K$1021,11,0)))</f>
        <v/>
      </c>
      <c r="I223" s="850" t="str">
        <f>IF(ISNA(VLOOKUP(C223,條件!$A$1:$L$1021,12,0)),"",(VLOOKUP(C223,條件!$A$1:$L$1021,12,0)))</f>
        <v/>
      </c>
      <c r="J223" s="851"/>
      <c r="K223" s="851"/>
      <c r="L223" s="852" t="s">
        <v>114</v>
      </c>
      <c r="M223" s="852"/>
      <c r="N223" s="853"/>
      <c r="O223" s="851"/>
      <c r="P223" s="852" t="s">
        <v>114</v>
      </c>
      <c r="Q223" s="852"/>
      <c r="R223" s="853"/>
      <c r="S223" s="851"/>
      <c r="T223" s="852" t="s">
        <v>114</v>
      </c>
      <c r="U223" s="852"/>
      <c r="V223" s="853"/>
      <c r="W223" s="851"/>
      <c r="X223" s="852" t="s">
        <v>114</v>
      </c>
      <c r="Y223" s="854"/>
      <c r="Z223" s="855" t="str">
        <f>IF(ISNA(VLOOKUP(C223,條件!$A$1:$C$1021,3,0)),"",(VLOOKUP(C223,條件!$A$1:$C$1021,3,0)))</f>
        <v/>
      </c>
      <c r="AA223" s="855" t="str">
        <f t="shared" si="99"/>
        <v>停機</v>
      </c>
      <c r="AB223" s="904" t="str">
        <f t="shared" si="100"/>
        <v/>
      </c>
      <c r="AC223" s="855" t="str">
        <f t="shared" si="101"/>
        <v/>
      </c>
      <c r="AD223" s="855" t="str">
        <f t="shared" si="93"/>
        <v/>
      </c>
      <c r="AE223" s="855" t="str">
        <f t="shared" si="102"/>
        <v/>
      </c>
      <c r="AF223" s="856" t="str">
        <f t="shared" si="94"/>
        <v>A</v>
      </c>
      <c r="AG223" s="856">
        <v>1</v>
      </c>
      <c r="AH223" s="916" t="s">
        <v>920</v>
      </c>
      <c r="AI223" s="926" t="s">
        <v>920</v>
      </c>
      <c r="AJ223" s="917" t="s">
        <v>920</v>
      </c>
      <c r="AK223" s="852" t="s">
        <v>920</v>
      </c>
      <c r="AL223" s="932"/>
      <c r="AM223" s="991"/>
      <c r="AN223" s="991"/>
      <c r="AO223" s="991"/>
      <c r="AP223" s="991"/>
      <c r="AQ223" s="991"/>
      <c r="AR223" s="862"/>
      <c r="AS223" s="849" t="str">
        <f t="shared" si="103"/>
        <v>單</v>
      </c>
      <c r="AT223" s="849" t="str">
        <f t="shared" si="104"/>
        <v>全</v>
      </c>
      <c r="AU223" s="849" t="str">
        <f t="shared" si="105"/>
        <v/>
      </c>
      <c r="AV223" s="849" t="str">
        <f t="shared" si="95"/>
        <v/>
      </c>
    </row>
    <row r="224" spans="1:48">
      <c r="A224" s="845">
        <f t="shared" si="106"/>
        <v>46148</v>
      </c>
      <c r="B224" s="846" t="s">
        <v>1063</v>
      </c>
      <c r="C224" s="846" t="s">
        <v>2779</v>
      </c>
      <c r="D224" s="1254"/>
      <c r="E224" s="848" t="str">
        <f>IF(ISNA(VLOOKUP(C224,條件!$A$1:$G$1021,5,0)),"",(VLOOKUP(C224,條件!$A$1:$G$1021,5,0)))</f>
        <v>150/48/2GY5</v>
      </c>
      <c r="F224" s="849" t="str">
        <f>IF(ISNA(VLOOKUP(C224,條件!$A$1:$G$1021,6,0)),"",(VLOOKUP(C224,條件!$A$1:$G$1021,6,0)))</f>
        <v>FP02422×2</v>
      </c>
      <c r="G224" s="1257">
        <f>IF(ISNA(VLOOKUP(C224,條件!$A$1:$G$1021,7,0)),"",(VLOOKUP(C224,條件!$A$1:$G$1021,7,0)))</f>
        <v>600</v>
      </c>
      <c r="H224" s="849" t="str">
        <f>IF(ISNA(VLOOKUP(C224,條件!$A$1:$K$1021,11,0)),"",(VLOOKUP(C224,條件!$A$1:$K$1021,11,0)))</f>
        <v>白底紅星</v>
      </c>
      <c r="I224" s="850">
        <f>IF(ISNA(VLOOKUP(C224,條件!$A$1:$L$1021,12,0)),"",(VLOOKUP(C224,條件!$A$1:$L$1021,12,0)))</f>
        <v>4</v>
      </c>
      <c r="J224" s="851">
        <v>32</v>
      </c>
      <c r="K224" s="851">
        <v>0</v>
      </c>
      <c r="L224" s="852">
        <v>7451</v>
      </c>
      <c r="M224" s="852">
        <v>8461</v>
      </c>
      <c r="N224" s="853">
        <v>34</v>
      </c>
      <c r="O224" s="851">
        <v>0</v>
      </c>
      <c r="P224" s="852">
        <v>7375</v>
      </c>
      <c r="Q224" s="852">
        <v>9147</v>
      </c>
      <c r="R224" s="853">
        <v>16</v>
      </c>
      <c r="S224" s="851">
        <v>0</v>
      </c>
      <c r="T224" s="852">
        <v>7269</v>
      </c>
      <c r="U224" s="852">
        <v>9512</v>
      </c>
      <c r="V224" s="853">
        <v>22</v>
      </c>
      <c r="W224" s="851">
        <v>4</v>
      </c>
      <c r="X224" s="852">
        <v>7894</v>
      </c>
      <c r="Y224" s="854">
        <v>9673</v>
      </c>
      <c r="Z224" s="855">
        <f>IF(ISNA(VLOOKUP(C224,條件!$A$1:$C$1021,3,0)),"",(VLOOKUP(C224,條件!$A$1:$C$1021,3,0)))</f>
        <v>6.9230769230769234</v>
      </c>
      <c r="AA224" s="855">
        <f t="shared" si="99"/>
        <v>17.333333333333332</v>
      </c>
      <c r="AB224" s="904">
        <f t="shared" si="100"/>
        <v>0.99722222222222223</v>
      </c>
      <c r="AC224" s="855">
        <f t="shared" si="101"/>
        <v>83.477500000000006</v>
      </c>
      <c r="AD224" s="855">
        <f t="shared" si="93"/>
        <v>2.1666666666666665</v>
      </c>
      <c r="AE224" s="855">
        <f t="shared" si="102"/>
        <v>2.0833333333333335</v>
      </c>
      <c r="AF224" s="856" t="str">
        <f t="shared" si="94"/>
        <v>A</v>
      </c>
      <c r="AG224" s="856">
        <v>0.5</v>
      </c>
      <c r="AH224" s="916" t="s">
        <v>3211</v>
      </c>
      <c r="AI224" s="926" t="s">
        <v>3211</v>
      </c>
      <c r="AJ224" s="917" t="s">
        <v>3211</v>
      </c>
      <c r="AK224" s="852" t="s">
        <v>3211</v>
      </c>
      <c r="AL224" s="860">
        <v>52</v>
      </c>
      <c r="AM224" s="991">
        <v>46143</v>
      </c>
      <c r="AN224" s="991">
        <v>46144</v>
      </c>
      <c r="AO224" s="991">
        <v>46145</v>
      </c>
      <c r="AP224" s="991">
        <v>46146</v>
      </c>
      <c r="AQ224" s="991"/>
      <c r="AR224" s="862"/>
      <c r="AS224" s="849" t="str">
        <f t="shared" si="103"/>
        <v>雙</v>
      </c>
      <c r="AT224" s="849" t="str">
        <f t="shared" si="104"/>
        <v>全</v>
      </c>
      <c r="AU224" s="849" t="str">
        <f t="shared" si="105"/>
        <v>150</v>
      </c>
      <c r="AV224" s="849">
        <f t="shared" si="95"/>
        <v>2.5964841600000006</v>
      </c>
    </row>
    <row r="225" spans="1:48">
      <c r="A225" s="845">
        <f t="shared" si="106"/>
        <v>46148</v>
      </c>
      <c r="B225" s="846" t="s">
        <v>1082</v>
      </c>
      <c r="C225" s="846" t="s">
        <v>114</v>
      </c>
      <c r="D225" s="1254"/>
      <c r="E225" s="848" t="str">
        <f>IF(ISNA(VLOOKUP(C225,條件!$A$1:$G$1021,5,0)),"",(VLOOKUP(C225,條件!$A$1:$G$1021,5,0)))</f>
        <v/>
      </c>
      <c r="F225" s="849" t="str">
        <f>IF(ISNA(VLOOKUP(C225,條件!$A$1:$G$1021,6,0)),"",(VLOOKUP(C225,條件!$A$1:$G$1021,6,0)))</f>
        <v/>
      </c>
      <c r="G225" s="1257" t="str">
        <f>IF(ISNA(VLOOKUP(C225,條件!$A$1:$G$1021,7,0)),"",(VLOOKUP(C225,條件!$A$1:$G$1021,7,0)))</f>
        <v/>
      </c>
      <c r="H225" s="849" t="str">
        <f>IF(ISNA(VLOOKUP(C225,條件!$A$1:$K$1021,11,0)),"",(VLOOKUP(C225,條件!$A$1:$K$1021,11,0)))</f>
        <v/>
      </c>
      <c r="I225" s="850" t="str">
        <f>IF(ISNA(VLOOKUP(C225,條件!$A$1:$L$1021,12,0)),"",(VLOOKUP(C225,條件!$A$1:$L$1021,12,0)))</f>
        <v/>
      </c>
      <c r="J225" s="851"/>
      <c r="K225" s="851"/>
      <c r="L225" s="852" t="s">
        <v>114</v>
      </c>
      <c r="M225" s="852"/>
      <c r="N225" s="853"/>
      <c r="O225" s="851"/>
      <c r="P225" s="852" t="s">
        <v>114</v>
      </c>
      <c r="Q225" s="852"/>
      <c r="R225" s="853"/>
      <c r="S225" s="851"/>
      <c r="T225" s="852" t="s">
        <v>114</v>
      </c>
      <c r="U225" s="852"/>
      <c r="V225" s="853"/>
      <c r="W225" s="851"/>
      <c r="X225" s="852" t="s">
        <v>114</v>
      </c>
      <c r="Y225" s="854"/>
      <c r="Z225" s="855" t="str">
        <f>IF(ISNA(VLOOKUP(C225,條件!$A$1:$C$1021,3,0)),"",(VLOOKUP(C225,條件!$A$1:$C$1021,3,0)))</f>
        <v/>
      </c>
      <c r="AA225" s="855" t="str">
        <f t="shared" si="99"/>
        <v>停機</v>
      </c>
      <c r="AB225" s="904" t="str">
        <f t="shared" si="100"/>
        <v/>
      </c>
      <c r="AC225" s="855" t="str">
        <f t="shared" si="101"/>
        <v/>
      </c>
      <c r="AD225" s="855" t="str">
        <f t="shared" si="93"/>
        <v/>
      </c>
      <c r="AE225" s="855" t="str">
        <f t="shared" si="102"/>
        <v/>
      </c>
      <c r="AF225" s="856" t="str">
        <f t="shared" si="94"/>
        <v>J</v>
      </c>
      <c r="AG225" s="856">
        <v>1</v>
      </c>
      <c r="AH225" s="916" t="s">
        <v>920</v>
      </c>
      <c r="AI225" s="926" t="s">
        <v>920</v>
      </c>
      <c r="AJ225" s="917" t="s">
        <v>920</v>
      </c>
      <c r="AK225" s="852" t="s">
        <v>920</v>
      </c>
      <c r="AL225" s="860"/>
      <c r="AM225" s="991"/>
      <c r="AN225" s="991"/>
      <c r="AO225" s="991"/>
      <c r="AP225" s="991"/>
      <c r="AQ225" s="991"/>
      <c r="AR225" s="862"/>
      <c r="AS225" s="849" t="str">
        <f t="shared" si="103"/>
        <v>單</v>
      </c>
      <c r="AT225" s="849" t="str">
        <f t="shared" si="104"/>
        <v>全</v>
      </c>
      <c r="AU225" s="849" t="str">
        <f t="shared" si="105"/>
        <v/>
      </c>
      <c r="AV225" s="849" t="str">
        <f t="shared" si="95"/>
        <v/>
      </c>
    </row>
    <row r="226" spans="1:48">
      <c r="A226" s="845">
        <f t="shared" si="106"/>
        <v>46148</v>
      </c>
      <c r="B226" s="846" t="s">
        <v>1064</v>
      </c>
      <c r="C226" s="846" t="s">
        <v>2793</v>
      </c>
      <c r="D226" s="1254" t="s">
        <v>596</v>
      </c>
      <c r="E226" s="848" t="str">
        <f>IF(ISNA(VLOOKUP(C226,條件!$A$1:$G$1021,5,0)),"",(VLOOKUP(C226,條件!$A$1:$G$1021,5,0)))</f>
        <v>150/48/2SDr</v>
      </c>
      <c r="F226" s="849" t="str">
        <f>IF(ISNA(VLOOKUP(C226,條件!$A$1:$G$1021,6,0)),"",(VLOOKUP(C226,條件!$A$1:$G$1021,6,0)))</f>
        <v>FP82168R×2</v>
      </c>
      <c r="G226" s="1257">
        <f>IF(ISNA(VLOOKUP(C226,條件!$A$1:$G$1021,7,0)),"",(VLOOKUP(C226,條件!$A$1:$G$1021,7,0)))</f>
        <v>600</v>
      </c>
      <c r="H226" s="849" t="str">
        <f>IF(ISNA(VLOOKUP(C226,條件!$A$1:$K$1021,11,0)),"",(VLOOKUP(C226,條件!$A$1:$K$1021,11,0)))</f>
        <v>白紅愛心</v>
      </c>
      <c r="I226" s="850">
        <f>IF(ISNA(VLOOKUP(C226,條件!$A$1:$L$1021,12,0)),"",(VLOOKUP(C226,條件!$A$1:$L$1021,12,0)))</f>
        <v>5.5</v>
      </c>
      <c r="J226" s="851"/>
      <c r="K226" s="851"/>
      <c r="L226" s="852" t="s">
        <v>426</v>
      </c>
      <c r="M226" s="852"/>
      <c r="N226" s="853"/>
      <c r="O226" s="851"/>
      <c r="P226" s="852" t="s">
        <v>426</v>
      </c>
      <c r="Q226" s="852"/>
      <c r="R226" s="853"/>
      <c r="S226" s="851"/>
      <c r="T226" s="852" t="s">
        <v>426</v>
      </c>
      <c r="U226" s="852"/>
      <c r="V226" s="853"/>
      <c r="W226" s="851"/>
      <c r="X226" s="852" t="s">
        <v>426</v>
      </c>
      <c r="Y226" s="854"/>
      <c r="Z226" s="855">
        <f>IF(ISNA(VLOOKUP(C226,條件!$A$1:$C$1021,3,0)),"",(VLOOKUP(C226,條件!$A$1:$C$1021,3,0)))</f>
        <v>5.0883392226148407</v>
      </c>
      <c r="AA226" s="855" t="str">
        <f t="shared" si="99"/>
        <v>了機</v>
      </c>
      <c r="AB226" s="904" t="str">
        <f t="shared" si="100"/>
        <v/>
      </c>
      <c r="AC226" s="855" t="str">
        <f t="shared" si="101"/>
        <v/>
      </c>
      <c r="AD226" s="855" t="str">
        <f t="shared" ref="AD226:AD265" si="107">IF(ISERROR(AA226/8),"",(AA226/8))</f>
        <v/>
      </c>
      <c r="AE226" s="855" t="str">
        <f t="shared" si="102"/>
        <v/>
      </c>
      <c r="AF226" s="856" t="str">
        <f t="shared" ref="AF226:AF265" si="108">LEFT(B226,1)</f>
        <v>J</v>
      </c>
      <c r="AG226" s="856">
        <v>1</v>
      </c>
      <c r="AH226" s="916" t="s">
        <v>2945</v>
      </c>
      <c r="AI226" s="926" t="s">
        <v>2945</v>
      </c>
      <c r="AJ226" s="917" t="s">
        <v>3564</v>
      </c>
      <c r="AK226" s="852" t="s">
        <v>3564</v>
      </c>
      <c r="AL226" s="860">
        <v>55</v>
      </c>
      <c r="AM226" s="991">
        <v>46136</v>
      </c>
      <c r="AN226" s="991">
        <v>46139</v>
      </c>
      <c r="AO226" s="991">
        <v>46141</v>
      </c>
      <c r="AP226" s="991">
        <v>46142</v>
      </c>
      <c r="AQ226" s="991"/>
      <c r="AR226" s="862"/>
      <c r="AS226" s="849" t="str">
        <f t="shared" si="103"/>
        <v>雙</v>
      </c>
      <c r="AT226" s="849" t="str">
        <f t="shared" si="104"/>
        <v>全</v>
      </c>
      <c r="AU226" s="849" t="str">
        <f t="shared" si="105"/>
        <v>150</v>
      </c>
      <c r="AV226" s="849" t="str">
        <f t="shared" ref="AV226:AV265" si="109">IF(ISERROR((IF(AF226="S",AG226*AU226*G226*AC226/18*0.03456/100/1000,
AU226*G226*AC226*
(IF(OR(AND(AS226="單",AT226="全",OR(AF226="A",AF226="M")),AND(AS226="單",AT226="全",OR(AF226="T",AF226="J"))),1,0)+
IF(OR(AND(AS226="雙",AT226="全",OR(AF226="A",AF226="M")),AND(AS226="雙",AT226="半",OR(AF226="T",AF226="J"))),1,0)+
IF(AND(AS226="雙",AT226="全",OR(AF226="T",AF226="J")),2,0)+
IF(AND(AS226="單",AT226="半",OR(AF226="A",AF226="M")),0.5,0)+
IF(OR(AND(AS226="雙",AT226="半",OR(AF226="A",AF226="M")),AND(AS226="單",AT226="半",OR(AF226="T",AF226="J"))),0.5,0)
)*0.03456/100/1000
))),"",((IF(AF226="S",AG226*AU226*G226*AC226/18*0.03456/100/1000,
AU226*G226*AC226*
(IF(OR(AND(AS226="單",AT226="全",OR(AF226="A",AF226="M")),AND(AS226="單",AT226="全",OR(AF226="T",AF226="J"))),1,0)+
IF(OR(AND(AS226="雙",AT226="全",OR(AF226="A",AF226="M")),AND(AS226="雙",AT226="半",OR(AF226="T",AF226="J"))),1,0)+
IF(AND(AS226="雙",AT226="全",OR(AF226="T",AF226="J")),2,0)+
IF(AND(AS226="單",AT226="半",OR(AF226="A",AF226="M")),0.5,0)+
IF(OR(AND(AS226="雙",AT226="半",OR(AF226="A",AF226="M")),AND(AS226="單",AT226="半",OR(AF226="T",AF226="J"))),0.5,0)
)*0.03456/100/1000
))))</f>
        <v/>
      </c>
    </row>
    <row r="227" spans="1:48">
      <c r="A227" s="845">
        <f t="shared" si="106"/>
        <v>46148</v>
      </c>
      <c r="B227" s="846" t="s">
        <v>1083</v>
      </c>
      <c r="C227" s="846" t="s">
        <v>114</v>
      </c>
      <c r="D227" s="1254"/>
      <c r="E227" s="848" t="str">
        <f>IF(ISNA(VLOOKUP(C227,條件!$A$1:$G$1021,5,0)),"",(VLOOKUP(C227,條件!$A$1:$G$1021,5,0)))</f>
        <v/>
      </c>
      <c r="F227" s="849" t="str">
        <f>IF(ISNA(VLOOKUP(C227,條件!$A$1:$G$1021,6,0)),"",(VLOOKUP(C227,條件!$A$1:$G$1021,6,0)))</f>
        <v/>
      </c>
      <c r="G227" s="1257" t="str">
        <f>IF(ISNA(VLOOKUP(C227,條件!$A$1:$G$1021,7,0)),"",(VLOOKUP(C227,條件!$A$1:$G$1021,7,0)))</f>
        <v/>
      </c>
      <c r="H227" s="849" t="str">
        <f>IF(ISNA(VLOOKUP(C227,條件!$A$1:$K$1021,11,0)),"",(VLOOKUP(C227,條件!$A$1:$K$1021,11,0)))</f>
        <v/>
      </c>
      <c r="I227" s="850" t="str">
        <f>IF(ISNA(VLOOKUP(C227,條件!$A$1:$L$1021,12,0)),"",(VLOOKUP(C227,條件!$A$1:$L$1021,12,0)))</f>
        <v/>
      </c>
      <c r="J227" s="851"/>
      <c r="K227" s="851"/>
      <c r="L227" s="852" t="s">
        <v>114</v>
      </c>
      <c r="M227" s="852"/>
      <c r="N227" s="853"/>
      <c r="O227" s="851"/>
      <c r="P227" s="852" t="s">
        <v>114</v>
      </c>
      <c r="Q227" s="852"/>
      <c r="R227" s="853"/>
      <c r="S227" s="851"/>
      <c r="T227" s="852" t="s">
        <v>461</v>
      </c>
      <c r="U227" s="852"/>
      <c r="V227" s="853"/>
      <c r="W227" s="851"/>
      <c r="X227" s="852" t="s">
        <v>114</v>
      </c>
      <c r="Y227" s="854"/>
      <c r="Z227" s="855" t="str">
        <f>IF(ISNA(VLOOKUP(C227,條件!$A$1:$C$1021,3,0)),"",(VLOOKUP(C227,條件!$A$1:$C$1021,3,0)))</f>
        <v/>
      </c>
      <c r="AA227" s="855" t="str">
        <f t="shared" si="99"/>
        <v>停機</v>
      </c>
      <c r="AB227" s="904" t="str">
        <f t="shared" si="100"/>
        <v/>
      </c>
      <c r="AC227" s="855" t="str">
        <f t="shared" si="101"/>
        <v/>
      </c>
      <c r="AD227" s="855" t="str">
        <f t="shared" si="107"/>
        <v/>
      </c>
      <c r="AE227" s="855" t="str">
        <f t="shared" si="102"/>
        <v/>
      </c>
      <c r="AF227" s="856" t="str">
        <f t="shared" si="108"/>
        <v>J</v>
      </c>
      <c r="AG227" s="856">
        <v>1</v>
      </c>
      <c r="AH227" s="916" t="s">
        <v>920</v>
      </c>
      <c r="AI227" s="926" t="s">
        <v>920</v>
      </c>
      <c r="AJ227" s="917" t="s">
        <v>920</v>
      </c>
      <c r="AK227" s="852" t="s">
        <v>920</v>
      </c>
      <c r="AL227" s="860"/>
      <c r="AM227" s="991"/>
      <c r="AN227" s="991"/>
      <c r="AO227" s="991"/>
      <c r="AP227" s="991"/>
      <c r="AQ227" s="991"/>
      <c r="AR227" s="862"/>
      <c r="AS227" s="849" t="str">
        <f t="shared" si="103"/>
        <v>單</v>
      </c>
      <c r="AT227" s="849" t="str">
        <f t="shared" si="104"/>
        <v>全</v>
      </c>
      <c r="AU227" s="849" t="str">
        <f t="shared" si="105"/>
        <v/>
      </c>
      <c r="AV227" s="849" t="str">
        <f t="shared" si="109"/>
        <v/>
      </c>
    </row>
    <row r="228" spans="1:48">
      <c r="A228" s="845">
        <f t="shared" si="106"/>
        <v>46148</v>
      </c>
      <c r="B228" s="846" t="s">
        <v>1084</v>
      </c>
      <c r="C228" s="846" t="s">
        <v>2794</v>
      </c>
      <c r="D228" s="1254" t="s">
        <v>596</v>
      </c>
      <c r="E228" s="848" t="str">
        <f>IF(ISNA(VLOOKUP(C228,條件!$A$1:$G$1021,5,0)),"",(VLOOKUP(C228,條件!$A$1:$G$1021,5,0)))</f>
        <v>150/48/2SDr</v>
      </c>
      <c r="F228" s="849" t="str">
        <f>IF(ISNA(VLOOKUP(C228,條件!$A$1:$G$1021,6,0)),"",(VLOOKUP(C228,條件!$A$1:$G$1021,6,0)))</f>
        <v>FP82170R×2</v>
      </c>
      <c r="G228" s="1257">
        <f>IF(ISNA(VLOOKUP(C228,條件!$A$1:$G$1021,7,0)),"",(VLOOKUP(C228,條件!$A$1:$G$1021,7,0)))</f>
        <v>700</v>
      </c>
      <c r="H228" s="849" t="str">
        <f>IF(ISNA(VLOOKUP(C228,條件!$A$1:$K$1021,11,0)),"",(VLOOKUP(C228,條件!$A$1:$K$1021,11,0)))</f>
        <v>紫色</v>
      </c>
      <c r="I228" s="850">
        <f>IF(ISNA(VLOOKUP(C228,條件!$A$1:$L$1021,12,0)),"",(VLOOKUP(C228,條件!$A$1:$L$1021,12,0)))</f>
        <v>5.5</v>
      </c>
      <c r="J228" s="851"/>
      <c r="K228" s="851"/>
      <c r="L228" s="852" t="s">
        <v>118</v>
      </c>
      <c r="M228" s="852"/>
      <c r="N228" s="853"/>
      <c r="O228" s="851"/>
      <c r="P228" s="852" t="s">
        <v>118</v>
      </c>
      <c r="Q228" s="852"/>
      <c r="R228" s="853"/>
      <c r="S228" s="851"/>
      <c r="T228" s="852" t="s">
        <v>118</v>
      </c>
      <c r="U228" s="852"/>
      <c r="V228" s="853"/>
      <c r="W228" s="851"/>
      <c r="X228" s="852" t="s">
        <v>118</v>
      </c>
      <c r="Y228" s="854"/>
      <c r="Z228" s="855">
        <f>IF(ISNA(VLOOKUP(C228,條件!$A$1:$C$1021,3,0)),"",(VLOOKUP(C228,條件!$A$1:$C$1021,3,0)))</f>
        <v>5.9016393442622954</v>
      </c>
      <c r="AA228" s="855" t="str">
        <f t="shared" si="99"/>
        <v>清車</v>
      </c>
      <c r="AB228" s="904" t="str">
        <f t="shared" si="100"/>
        <v/>
      </c>
      <c r="AC228" s="855" t="str">
        <f t="shared" si="101"/>
        <v/>
      </c>
      <c r="AD228" s="855" t="str">
        <f t="shared" si="107"/>
        <v/>
      </c>
      <c r="AE228" s="855" t="str">
        <f t="shared" si="102"/>
        <v/>
      </c>
      <c r="AF228" s="856" t="str">
        <f t="shared" si="108"/>
        <v>T</v>
      </c>
      <c r="AG228" s="856">
        <v>1</v>
      </c>
      <c r="AH228" s="916" t="s">
        <v>2877</v>
      </c>
      <c r="AI228" s="926" t="s">
        <v>2877</v>
      </c>
      <c r="AJ228" s="917" t="s">
        <v>2951</v>
      </c>
      <c r="AK228" s="852" t="s">
        <v>2951</v>
      </c>
      <c r="AL228" s="860"/>
      <c r="AM228" s="991"/>
      <c r="AN228" s="991"/>
      <c r="AO228" s="991"/>
      <c r="AP228" s="991"/>
      <c r="AQ228" s="991"/>
      <c r="AR228" s="862"/>
      <c r="AS228" s="849" t="str">
        <f t="shared" si="103"/>
        <v>雙</v>
      </c>
      <c r="AT228" s="849" t="str">
        <f t="shared" si="104"/>
        <v>全</v>
      </c>
      <c r="AU228" s="849" t="str">
        <f t="shared" si="105"/>
        <v>150</v>
      </c>
      <c r="AV228" s="849" t="str">
        <f t="shared" si="109"/>
        <v/>
      </c>
    </row>
    <row r="229" spans="1:48">
      <c r="A229" s="845">
        <f t="shared" si="106"/>
        <v>46148</v>
      </c>
      <c r="B229" s="846" t="s">
        <v>1085</v>
      </c>
      <c r="C229" s="846" t="s">
        <v>3461</v>
      </c>
      <c r="D229" s="1254" t="s">
        <v>3344</v>
      </c>
      <c r="E229" s="848" t="str">
        <f>IF(ISNA(VLOOKUP(C229,條件!$A$1:$G$1021,5,0)),"",(VLOOKUP(C229,條件!$A$1:$G$1021,5,0)))</f>
        <v>150/48/2SDr</v>
      </c>
      <c r="F229" s="849" t="str">
        <f>IF(ISNA(VLOOKUP(C229,條件!$A$1:$G$1021,6,0)),"",(VLOOKUP(C229,條件!$A$1:$G$1021,6,0)))</f>
        <v>FP82171R×2</v>
      </c>
      <c r="G229" s="1257">
        <f>IF(ISNA(VLOOKUP(C229,條件!$A$1:$G$1021,7,0)),"",(VLOOKUP(C229,條件!$A$1:$G$1021,7,0)))</f>
        <v>700</v>
      </c>
      <c r="H229" s="849" t="str">
        <f>IF(ISNA(VLOOKUP(C229,條件!$A$1:$K$1021,11,0)),"",(VLOOKUP(C229,條件!$A$1:$K$1021,11,0)))</f>
        <v>紅底黃星</v>
      </c>
      <c r="I229" s="850">
        <f>IF(ISNA(VLOOKUP(C229,條件!$A$1:$L$1021,12,0)),"",(VLOOKUP(C229,條件!$A$1:$L$1021,12,0)))</f>
        <v>5.5</v>
      </c>
      <c r="J229" s="851">
        <v>33</v>
      </c>
      <c r="K229" s="851">
        <v>7</v>
      </c>
      <c r="L229" s="852">
        <v>9720</v>
      </c>
      <c r="M229" s="852">
        <v>9810</v>
      </c>
      <c r="N229" s="853">
        <v>13</v>
      </c>
      <c r="O229" s="851">
        <v>4</v>
      </c>
      <c r="P229" s="852">
        <v>9720</v>
      </c>
      <c r="Q229" s="852">
        <v>9810</v>
      </c>
      <c r="R229" s="853">
        <v>38</v>
      </c>
      <c r="S229" s="851">
        <v>0</v>
      </c>
      <c r="T229" s="852">
        <v>9540</v>
      </c>
      <c r="U229" s="852">
        <v>8611</v>
      </c>
      <c r="V229" s="853">
        <v>32</v>
      </c>
      <c r="W229" s="851">
        <v>0</v>
      </c>
      <c r="X229" s="852">
        <v>9630</v>
      </c>
      <c r="Y229" s="854">
        <v>9810</v>
      </c>
      <c r="Z229" s="855">
        <f>IF(ISNA(VLOOKUP(C229,條件!$A$1:$C$1021,3,0)),"",(VLOOKUP(C229,條件!$A$1:$C$1021,3,0)))</f>
        <v>5.8536585365853657</v>
      </c>
      <c r="AA229" s="855">
        <f t="shared" si="99"/>
        <v>38.666666666666664</v>
      </c>
      <c r="AB229" s="904">
        <f t="shared" si="100"/>
        <v>0.99096554487179489</v>
      </c>
      <c r="AC229" s="855">
        <f t="shared" si="101"/>
        <v>95.813749999999999</v>
      </c>
      <c r="AD229" s="855">
        <f t="shared" si="107"/>
        <v>4.833333333333333</v>
      </c>
      <c r="AE229" s="855">
        <f t="shared" si="102"/>
        <v>4.375</v>
      </c>
      <c r="AF229" s="856" t="str">
        <f t="shared" si="108"/>
        <v>T</v>
      </c>
      <c r="AG229" s="856">
        <v>1</v>
      </c>
      <c r="AH229" s="916" t="s">
        <v>2878</v>
      </c>
      <c r="AI229" s="926" t="s">
        <v>2878</v>
      </c>
      <c r="AJ229" s="917" t="s">
        <v>3213</v>
      </c>
      <c r="AK229" s="852" t="s">
        <v>3213</v>
      </c>
      <c r="AL229" s="860">
        <v>55</v>
      </c>
      <c r="AM229" s="991">
        <v>46143</v>
      </c>
      <c r="AN229" s="991">
        <v>46144</v>
      </c>
      <c r="AO229" s="991"/>
      <c r="AP229" s="991"/>
      <c r="AQ229" s="991"/>
      <c r="AR229" s="862"/>
      <c r="AS229" s="849" t="str">
        <f t="shared" si="103"/>
        <v>雙</v>
      </c>
      <c r="AT229" s="849" t="str">
        <f t="shared" si="104"/>
        <v>全</v>
      </c>
      <c r="AU229" s="849" t="str">
        <f t="shared" si="105"/>
        <v>150</v>
      </c>
      <c r="AV229" s="849">
        <f t="shared" si="109"/>
        <v>6.953778719999999</v>
      </c>
    </row>
    <row r="230" spans="1:48">
      <c r="A230" s="845">
        <f t="shared" si="106"/>
        <v>46148</v>
      </c>
      <c r="B230" s="846" t="s">
        <v>1086</v>
      </c>
      <c r="C230" s="846" t="s">
        <v>2232</v>
      </c>
      <c r="D230" s="1254"/>
      <c r="E230" s="848" t="str">
        <f>IF(ISNA(VLOOKUP(C230,條件!$A$1:$G$1021,5,0)),"",(VLOOKUP(C230,條件!$A$1:$G$1021,5,0)))</f>
        <v>150/48/2SDr</v>
      </c>
      <c r="F230" s="849" t="str">
        <f>IF(ISNA(VLOOKUP(C230,條件!$A$1:$G$1021,6,0)),"",(VLOOKUP(C230,條件!$A$1:$G$1021,6,0)))</f>
        <v>FP82169R×2</v>
      </c>
      <c r="G230" s="1257">
        <f>IF(ISNA(VLOOKUP(C230,條件!$A$1:$G$1021,7,0)),"",(VLOOKUP(C230,條件!$A$1:$G$1021,7,0)))</f>
        <v>670</v>
      </c>
      <c r="H230" s="849" t="str">
        <f>IF(ISNA(VLOOKUP(C230,條件!$A$1:$K$1021,11,0)),"",(VLOOKUP(C230,條件!$A$1:$K$1021,11,0)))</f>
        <v>黃底紅點</v>
      </c>
      <c r="I230" s="850">
        <f>IF(ISNA(VLOOKUP(C230,條件!$A$1:$L$1021,12,0)),"",(VLOOKUP(C230,條件!$A$1:$L$1021,12,0)))</f>
        <v>5</v>
      </c>
      <c r="J230" s="851">
        <v>19</v>
      </c>
      <c r="K230" s="851">
        <v>0</v>
      </c>
      <c r="L230" s="852">
        <v>8330</v>
      </c>
      <c r="M230" s="852"/>
      <c r="N230" s="853">
        <v>14</v>
      </c>
      <c r="O230" s="851">
        <v>0</v>
      </c>
      <c r="P230" s="852">
        <v>9440</v>
      </c>
      <c r="Q230" s="852"/>
      <c r="R230" s="853">
        <v>13</v>
      </c>
      <c r="S230" s="851">
        <v>1</v>
      </c>
      <c r="T230" s="852">
        <v>9440</v>
      </c>
      <c r="U230" s="852"/>
      <c r="V230" s="853">
        <v>23</v>
      </c>
      <c r="W230" s="851">
        <v>0</v>
      </c>
      <c r="X230" s="852">
        <v>9440</v>
      </c>
      <c r="Y230" s="854"/>
      <c r="Z230" s="855">
        <f>IF(ISNA(VLOOKUP(C230,條件!$A$1:$C$1021,3,0)),"",(VLOOKUP(C230,條件!$A$1:$C$1021,3,0)))</f>
        <v>6.2882096069868991</v>
      </c>
      <c r="AA230" s="855">
        <f t="shared" si="99"/>
        <v>46</v>
      </c>
      <c r="AB230" s="904">
        <f t="shared" si="100"/>
        <v>0.9992354433760684</v>
      </c>
      <c r="AC230" s="855">
        <f t="shared" si="101"/>
        <v>91.625</v>
      </c>
      <c r="AD230" s="855">
        <f t="shared" si="107"/>
        <v>5.75</v>
      </c>
      <c r="AE230" s="855">
        <f t="shared" si="102"/>
        <v>5.666666666666667</v>
      </c>
      <c r="AF230" s="856" t="str">
        <f t="shared" si="108"/>
        <v>T</v>
      </c>
      <c r="AG230" s="856">
        <v>2</v>
      </c>
      <c r="AH230" s="916" t="s">
        <v>2877</v>
      </c>
      <c r="AI230" s="926" t="s">
        <v>2877</v>
      </c>
      <c r="AJ230" s="917" t="s">
        <v>2951</v>
      </c>
      <c r="AK230" s="852" t="s">
        <v>2951</v>
      </c>
      <c r="AL230" s="860">
        <v>48</v>
      </c>
      <c r="AM230" s="991">
        <v>46143</v>
      </c>
      <c r="AN230" s="991">
        <v>46144</v>
      </c>
      <c r="AO230" s="991">
        <v>46147</v>
      </c>
      <c r="AP230" s="991"/>
      <c r="AQ230" s="991"/>
      <c r="AR230" s="862"/>
      <c r="AS230" s="849" t="str">
        <f t="shared" si="103"/>
        <v>雙</v>
      </c>
      <c r="AT230" s="849" t="str">
        <f t="shared" si="104"/>
        <v>半</v>
      </c>
      <c r="AU230" s="849" t="str">
        <f t="shared" si="105"/>
        <v>150</v>
      </c>
      <c r="AV230" s="849">
        <f t="shared" si="109"/>
        <v>3.1823928000000001</v>
      </c>
    </row>
    <row r="231" spans="1:48">
      <c r="A231" s="845">
        <f t="shared" si="106"/>
        <v>46148</v>
      </c>
      <c r="B231" s="846" t="s">
        <v>1086</v>
      </c>
      <c r="C231" s="846" t="s">
        <v>2235</v>
      </c>
      <c r="D231" s="1254"/>
      <c r="E231" s="848" t="str">
        <f>IF(ISNA(VLOOKUP(C231,條件!$A$1:$G$1021,5,0)),"",(VLOOKUP(C231,條件!$A$1:$G$1021,5,0)))</f>
        <v>150/48/2SDr</v>
      </c>
      <c r="F231" s="849" t="str">
        <f>IF(ISNA(VLOOKUP(C231,條件!$A$1:$G$1021,6,0)),"",(VLOOKUP(C231,條件!$A$1:$G$1021,6,0)))</f>
        <v>FP82169R×2</v>
      </c>
      <c r="G231" s="1257">
        <f>IF(ISNA(VLOOKUP(C231,條件!$A$1:$G$1021,7,0)),"",(VLOOKUP(C231,條件!$A$1:$G$1021,7,0)))</f>
        <v>670</v>
      </c>
      <c r="H231" s="849" t="str">
        <f>IF(ISNA(VLOOKUP(C231,條件!$A$1:$K$1021,11,0)),"",(VLOOKUP(C231,條件!$A$1:$K$1021,11,0)))</f>
        <v>紅底藍點</v>
      </c>
      <c r="I231" s="850">
        <f>IF(ISNA(VLOOKUP(C231,條件!$A$1:$L$1021,12,0)),"",(VLOOKUP(C231,條件!$A$1:$L$1021,12,0)))</f>
        <v>5</v>
      </c>
      <c r="J231" s="851">
        <v>35</v>
      </c>
      <c r="K231" s="851">
        <v>0</v>
      </c>
      <c r="L231" s="852">
        <v>9070</v>
      </c>
      <c r="M231" s="852"/>
      <c r="N231" s="853">
        <v>15</v>
      </c>
      <c r="O231" s="851">
        <v>0</v>
      </c>
      <c r="P231" s="852">
        <v>7961</v>
      </c>
      <c r="Q231" s="852"/>
      <c r="R231" s="853">
        <v>25</v>
      </c>
      <c r="S231" s="851">
        <v>3</v>
      </c>
      <c r="T231" s="852"/>
      <c r="U231" s="852">
        <v>9810</v>
      </c>
      <c r="V231" s="853">
        <v>24</v>
      </c>
      <c r="W231" s="851">
        <v>0</v>
      </c>
      <c r="X231" s="852"/>
      <c r="Y231" s="854">
        <v>9810</v>
      </c>
      <c r="Z231" s="855">
        <f>IF(ISNA(VLOOKUP(C231,條件!$A$1:$C$1021,3,0)),"",(VLOOKUP(C231,條件!$A$1:$C$1021,3,0)))</f>
        <v>6.1802575107296134</v>
      </c>
      <c r="AA231" s="855">
        <f t="shared" si="99"/>
        <v>66</v>
      </c>
      <c r="AB231" s="904">
        <f t="shared" si="100"/>
        <v>0.99766626602564101</v>
      </c>
      <c r="AC231" s="855">
        <f t="shared" si="101"/>
        <v>91.627499999999998</v>
      </c>
      <c r="AD231" s="855">
        <f t="shared" si="107"/>
        <v>8.25</v>
      </c>
      <c r="AE231" s="855">
        <f t="shared" si="102"/>
        <v>8</v>
      </c>
      <c r="AF231" s="856" t="str">
        <f t="shared" si="108"/>
        <v>T</v>
      </c>
      <c r="AG231" s="856">
        <v>2</v>
      </c>
      <c r="AH231" s="916" t="s">
        <v>2877</v>
      </c>
      <c r="AI231" s="926" t="s">
        <v>2877</v>
      </c>
      <c r="AJ231" s="917" t="s">
        <v>2951</v>
      </c>
      <c r="AK231" s="852" t="s">
        <v>2951</v>
      </c>
      <c r="AL231" s="860">
        <v>48</v>
      </c>
      <c r="AM231" s="991">
        <v>46145</v>
      </c>
      <c r="AN231" s="991">
        <v>46146</v>
      </c>
      <c r="AO231" s="991">
        <v>46147</v>
      </c>
      <c r="AP231" s="991"/>
      <c r="AQ231" s="991"/>
      <c r="AR231" s="862"/>
      <c r="AS231" s="849" t="str">
        <f t="shared" si="103"/>
        <v>雙</v>
      </c>
      <c r="AT231" s="849" t="str">
        <f t="shared" si="104"/>
        <v>半</v>
      </c>
      <c r="AU231" s="849" t="str">
        <f t="shared" si="105"/>
        <v>150</v>
      </c>
      <c r="AV231" s="849">
        <f t="shared" si="109"/>
        <v>3.1824796320000002</v>
      </c>
    </row>
    <row r="232" spans="1:48">
      <c r="A232" s="845">
        <f t="shared" si="106"/>
        <v>46148</v>
      </c>
      <c r="B232" s="846" t="s">
        <v>1087</v>
      </c>
      <c r="C232" s="846" t="s">
        <v>2796</v>
      </c>
      <c r="D232" s="1254"/>
      <c r="E232" s="848" t="str">
        <f>IF(ISNA(VLOOKUP(C232,條件!$A$1:$G$1021,5,0)),"",(VLOOKUP(C232,條件!$A$1:$G$1021,5,0)))</f>
        <v>150/48/2SR6</v>
      </c>
      <c r="F232" s="849" t="str">
        <f>IF(ISNA(VLOOKUP(C232,條件!$A$1:$G$1021,6,0)),"",(VLOOKUP(C232,條件!$A$1:$G$1021,6,0)))</f>
        <v>FP82658×2</v>
      </c>
      <c r="G232" s="1257">
        <f>IF(ISNA(VLOOKUP(C232,條件!$A$1:$G$1021,7,0)),"",(VLOOKUP(C232,條件!$A$1:$G$1021,7,0)))</f>
        <v>600</v>
      </c>
      <c r="H232" s="849" t="str">
        <f>IF(ISNA(VLOOKUP(C232,條件!$A$1:$K$1021,11,0)),"",(VLOOKUP(C232,條件!$A$1:$K$1021,11,0)))</f>
        <v>黃底黑點</v>
      </c>
      <c r="I232" s="850">
        <f>IF(ISNA(VLOOKUP(C232,條件!$A$1:$L$1021,12,0)),"",(VLOOKUP(C232,條件!$A$1:$L$1021,12,0)))</f>
        <v>5.5</v>
      </c>
      <c r="J232" s="851"/>
      <c r="K232" s="851"/>
      <c r="L232" s="852" t="s">
        <v>426</v>
      </c>
      <c r="M232" s="852" t="s">
        <v>114</v>
      </c>
      <c r="N232" s="853"/>
      <c r="O232" s="851"/>
      <c r="P232" s="852" t="s">
        <v>461</v>
      </c>
      <c r="Q232" s="852" t="s">
        <v>426</v>
      </c>
      <c r="R232" s="853"/>
      <c r="S232" s="851"/>
      <c r="T232" s="852" t="s">
        <v>461</v>
      </c>
      <c r="U232" s="852" t="s">
        <v>426</v>
      </c>
      <c r="V232" s="853"/>
      <c r="W232" s="851"/>
      <c r="X232" s="852" t="s">
        <v>461</v>
      </c>
      <c r="Y232" s="854" t="s">
        <v>426</v>
      </c>
      <c r="Z232" s="855">
        <f>IF(ISNA(VLOOKUP(C232,條件!$A$1:$C$1021,3,0)),"",(VLOOKUP(C232,條件!$A$1:$C$1021,3,0)))</f>
        <v>4.9655172413793105</v>
      </c>
      <c r="AA232" s="855" t="str">
        <f t="shared" si="99"/>
        <v>了機</v>
      </c>
      <c r="AB232" s="904" t="str">
        <f t="shared" si="100"/>
        <v/>
      </c>
      <c r="AC232" s="855" t="str">
        <f t="shared" si="101"/>
        <v/>
      </c>
      <c r="AD232" s="855" t="str">
        <f t="shared" si="107"/>
        <v/>
      </c>
      <c r="AE232" s="855" t="str">
        <f t="shared" si="102"/>
        <v/>
      </c>
      <c r="AF232" s="856" t="str">
        <f t="shared" si="108"/>
        <v>T</v>
      </c>
      <c r="AG232" s="856">
        <v>2</v>
      </c>
      <c r="AH232" s="916" t="s">
        <v>2878</v>
      </c>
      <c r="AI232" s="926" t="s">
        <v>2878</v>
      </c>
      <c r="AJ232" s="917" t="s">
        <v>3213</v>
      </c>
      <c r="AK232" s="1061" t="s">
        <v>3213</v>
      </c>
      <c r="AL232" s="860">
        <v>56</v>
      </c>
      <c r="AM232" s="991">
        <v>46116</v>
      </c>
      <c r="AN232" s="991">
        <v>46117</v>
      </c>
      <c r="AO232" s="991">
        <v>46118</v>
      </c>
      <c r="AP232" s="991"/>
      <c r="AQ232" s="991"/>
      <c r="AR232" s="862"/>
      <c r="AS232" s="849" t="str">
        <f t="shared" si="103"/>
        <v>雙</v>
      </c>
      <c r="AT232" s="849" t="str">
        <f t="shared" si="104"/>
        <v>半</v>
      </c>
      <c r="AU232" s="849" t="str">
        <f t="shared" si="105"/>
        <v>150</v>
      </c>
      <c r="AV232" s="849" t="str">
        <f t="shared" si="109"/>
        <v/>
      </c>
    </row>
    <row r="233" spans="1:48">
      <c r="A233" s="845">
        <f t="shared" si="106"/>
        <v>46148</v>
      </c>
      <c r="B233" s="846" t="s">
        <v>1607</v>
      </c>
      <c r="C233" s="846" t="s">
        <v>2797</v>
      </c>
      <c r="D233" s="1254" t="s">
        <v>596</v>
      </c>
      <c r="E233" s="848" t="str">
        <f>IF(ISNA(VLOOKUP(C233,條件!$A$1:$G$1021,5,0)),"",(VLOOKUP(C233,條件!$A$1:$G$1021,5,0)))</f>
        <v>225/72/2SDr</v>
      </c>
      <c r="F233" s="849" t="str">
        <f>IF(ISNA(VLOOKUP(C233,條件!$A$1:$G$1021,6,0)),"",(VLOOKUP(C233,條件!$A$1:$G$1021,6,0)))</f>
        <v>FP83024R×2</v>
      </c>
      <c r="G233" s="1257">
        <f>IF(ISNA(VLOOKUP(C233,條件!$A$1:$G$1021,7,0)),"",(VLOOKUP(C233,條件!$A$1:$G$1021,7,0)))</f>
        <v>550</v>
      </c>
      <c r="H233" s="849" t="str">
        <f>IF(ISNA(VLOOKUP(C233,條件!$A$1:$K$1021,11,0)),"",(VLOOKUP(C233,條件!$A$1:$K$1021,11,0)))</f>
        <v>灰色</v>
      </c>
      <c r="I233" s="850">
        <f>IF(ISNA(VLOOKUP(C233,條件!$A$1:$L$1021,12,0)),"",(VLOOKUP(C233,條件!$A$1:$L$1021,12,0)))</f>
        <v>5.5</v>
      </c>
      <c r="J233" s="851">
        <v>18</v>
      </c>
      <c r="K233" s="851">
        <v>0</v>
      </c>
      <c r="L233" s="852">
        <v>7410</v>
      </c>
      <c r="M233" s="852"/>
      <c r="N233" s="853">
        <v>7</v>
      </c>
      <c r="O233" s="851">
        <v>0</v>
      </c>
      <c r="P233" s="852">
        <v>6859</v>
      </c>
      <c r="Q233" s="852"/>
      <c r="R233" s="853">
        <v>13</v>
      </c>
      <c r="S233" s="851">
        <v>3</v>
      </c>
      <c r="T233" s="852">
        <v>7310</v>
      </c>
      <c r="U233" s="852"/>
      <c r="V233" s="853">
        <v>10</v>
      </c>
      <c r="W233" s="851">
        <v>1</v>
      </c>
      <c r="X233" s="852">
        <v>7040</v>
      </c>
      <c r="Y233" s="854"/>
      <c r="Z233" s="855">
        <f>IF(ISNA(VLOOKUP(C233,條件!$A$1:$C$1021,3,0)),"",(VLOOKUP(C233,條件!$A$1:$C$1021,3,0)))</f>
        <v>6.6055045871559637</v>
      </c>
      <c r="AA233" s="855">
        <f t="shared" si="99"/>
        <v>32</v>
      </c>
      <c r="AB233" s="904">
        <f t="shared" si="100"/>
        <v>0.99708867521367517</v>
      </c>
      <c r="AC233" s="855">
        <f t="shared" si="101"/>
        <v>71.547499999999999</v>
      </c>
      <c r="AD233" s="855">
        <f t="shared" si="107"/>
        <v>4</v>
      </c>
      <c r="AE233" s="855">
        <f t="shared" si="102"/>
        <v>3.6666666666666665</v>
      </c>
      <c r="AF233" s="856" t="str">
        <f t="shared" si="108"/>
        <v>T</v>
      </c>
      <c r="AG233" s="856">
        <v>2</v>
      </c>
      <c r="AH233" s="916" t="s">
        <v>2877</v>
      </c>
      <c r="AI233" s="926" t="s">
        <v>2877</v>
      </c>
      <c r="AJ233" s="917" t="s">
        <v>2951</v>
      </c>
      <c r="AK233" s="1060" t="s">
        <v>2951</v>
      </c>
      <c r="AL233" s="860">
        <v>53</v>
      </c>
      <c r="AM233" s="991">
        <v>46136</v>
      </c>
      <c r="AN233" s="991"/>
      <c r="AO233" s="991"/>
      <c r="AP233" s="991"/>
      <c r="AQ233" s="991"/>
      <c r="AR233" s="862"/>
      <c r="AS233" s="849" t="str">
        <f t="shared" si="103"/>
        <v>雙</v>
      </c>
      <c r="AT233" s="849" t="str">
        <f t="shared" si="104"/>
        <v>半</v>
      </c>
      <c r="AU233" s="849" t="str">
        <f t="shared" si="105"/>
        <v>225</v>
      </c>
      <c r="AV233" s="849"/>
    </row>
    <row r="234" spans="1:48">
      <c r="A234" s="845">
        <f t="shared" si="106"/>
        <v>46148</v>
      </c>
      <c r="B234" s="846" t="s">
        <v>1607</v>
      </c>
      <c r="C234" s="846" t="s">
        <v>2798</v>
      </c>
      <c r="D234" s="1254" t="s">
        <v>596</v>
      </c>
      <c r="E234" s="848" t="str">
        <f>IF(ISNA(VLOOKUP(C234,條件!$A$1:$G$1021,5,0)),"",(VLOOKUP(C234,條件!$A$1:$G$1021,5,0)))</f>
        <v>150/48/2SDr</v>
      </c>
      <c r="F234" s="849" t="str">
        <f>IF(ISNA(VLOOKUP(C234,條件!$A$1:$G$1021,6,0)),"",(VLOOKUP(C234,條件!$A$1:$G$1021,6,0)))</f>
        <v>FP82170R×2</v>
      </c>
      <c r="G234" s="1257">
        <f>IF(ISNA(VLOOKUP(C234,條件!$A$1:$G$1021,7,0)),"",(VLOOKUP(C234,條件!$A$1:$G$1021,7,0)))</f>
        <v>700</v>
      </c>
      <c r="H234" s="849" t="str">
        <f>IF(ISNA(VLOOKUP(C234,條件!$A$1:$K$1021,11,0)),"",(VLOOKUP(C234,條件!$A$1:$K$1021,11,0)))</f>
        <v>粉紅</v>
      </c>
      <c r="I234" s="850">
        <f>IF(ISNA(VLOOKUP(C234,條件!$A$1:$L$1021,12,0)),"",(VLOOKUP(C234,條件!$A$1:$L$1021,12,0)))</f>
        <v>5.5</v>
      </c>
      <c r="J234" s="851">
        <v>22</v>
      </c>
      <c r="K234" s="851">
        <v>1</v>
      </c>
      <c r="L234" s="852">
        <v>9910</v>
      </c>
      <c r="M234" s="852"/>
      <c r="N234" s="853">
        <v>15</v>
      </c>
      <c r="O234" s="851">
        <v>0</v>
      </c>
      <c r="P234" s="852">
        <v>9910</v>
      </c>
      <c r="Q234" s="852"/>
      <c r="R234" s="853">
        <v>4</v>
      </c>
      <c r="S234" s="851">
        <v>0</v>
      </c>
      <c r="T234" s="852"/>
      <c r="U234" s="852">
        <v>9810</v>
      </c>
      <c r="V234" s="853">
        <v>27</v>
      </c>
      <c r="W234" s="851">
        <v>0</v>
      </c>
      <c r="X234" s="852"/>
      <c r="Y234" s="854">
        <v>8800</v>
      </c>
      <c r="Z234" s="855">
        <f>IF(ISNA(VLOOKUP(C234,條件!$A$1:$C$1021,3,0)),"",(VLOOKUP(C234,條件!$A$1:$C$1021,3,0)))</f>
        <v>5.8775510204081636</v>
      </c>
      <c r="AA234" s="855">
        <f t="shared" si="99"/>
        <v>45.333333333333336</v>
      </c>
      <c r="AB234" s="904">
        <f t="shared" si="100"/>
        <v>0.9991820245726496</v>
      </c>
      <c r="AC234" s="855">
        <f t="shared" si="101"/>
        <v>96.075000000000003</v>
      </c>
      <c r="AD234" s="855">
        <f t="shared" si="107"/>
        <v>5.666666666666667</v>
      </c>
      <c r="AE234" s="855">
        <f t="shared" si="102"/>
        <v>5.583333333333333</v>
      </c>
      <c r="AF234" s="856" t="str">
        <f t="shared" si="108"/>
        <v>T</v>
      </c>
      <c r="AG234" s="856">
        <v>2</v>
      </c>
      <c r="AH234" s="916" t="s">
        <v>2877</v>
      </c>
      <c r="AI234" s="926" t="s">
        <v>2877</v>
      </c>
      <c r="AJ234" s="917" t="s">
        <v>2951</v>
      </c>
      <c r="AK234" s="852" t="s">
        <v>2951</v>
      </c>
      <c r="AL234" s="860">
        <v>56</v>
      </c>
      <c r="AM234" s="991">
        <v>46143</v>
      </c>
      <c r="AN234" s="991">
        <v>46144</v>
      </c>
      <c r="AO234" s="991"/>
      <c r="AP234" s="991"/>
      <c r="AQ234" s="991"/>
      <c r="AR234" s="862"/>
      <c r="AS234" s="849" t="str">
        <f t="shared" si="103"/>
        <v>雙</v>
      </c>
      <c r="AT234" s="849" t="str">
        <f t="shared" si="104"/>
        <v>半</v>
      </c>
      <c r="AU234" s="849" t="str">
        <f t="shared" si="105"/>
        <v>150</v>
      </c>
      <c r="AV234" s="849">
        <f t="shared" si="109"/>
        <v>3.4863696000000002</v>
      </c>
    </row>
    <row r="235" spans="1:48">
      <c r="A235" s="845">
        <f t="shared" si="106"/>
        <v>46148</v>
      </c>
      <c r="B235" s="846" t="s">
        <v>1608</v>
      </c>
      <c r="C235" s="846" t="s">
        <v>2799</v>
      </c>
      <c r="D235" s="1254" t="s">
        <v>596</v>
      </c>
      <c r="E235" s="848" t="str">
        <f>IF(ISNA(VLOOKUP(C235,條件!$A$1:$G$1021,5,0)),"",(VLOOKUP(C235,條件!$A$1:$G$1021,5,0)))</f>
        <v>150/48/2SDr</v>
      </c>
      <c r="F235" s="849" t="str">
        <f>IF(ISNA(VLOOKUP(C235,條件!$A$1:$G$1021,6,0)),"",(VLOOKUP(C235,條件!$A$1:$G$1021,6,0)))</f>
        <v>FP82170R×2</v>
      </c>
      <c r="G235" s="1257">
        <f>IF(ISNA(VLOOKUP(C235,條件!$A$1:$G$1021,7,0)),"",(VLOOKUP(C235,條件!$A$1:$G$1021,7,0)))</f>
        <v>700</v>
      </c>
      <c r="H235" s="849" t="str">
        <f>IF(ISNA(VLOOKUP(C235,條件!$A$1:$K$1021,11,0)),"",(VLOOKUP(C235,條件!$A$1:$K$1021,11,0)))</f>
        <v>黃黑條紋</v>
      </c>
      <c r="I235" s="850">
        <f>IF(ISNA(VLOOKUP(C235,條件!$A$1:$L$1021,12,0)),"",(VLOOKUP(C235,條件!$A$1:$L$1021,12,0)))</f>
        <v>5.5</v>
      </c>
      <c r="J235" s="851"/>
      <c r="K235" s="851"/>
      <c r="L235" s="852" t="s">
        <v>426</v>
      </c>
      <c r="M235" s="852"/>
      <c r="N235" s="853"/>
      <c r="O235" s="851"/>
      <c r="P235" s="852" t="s">
        <v>426</v>
      </c>
      <c r="Q235" s="852"/>
      <c r="R235" s="853"/>
      <c r="S235" s="851"/>
      <c r="T235" s="852" t="s">
        <v>426</v>
      </c>
      <c r="U235" s="852"/>
      <c r="V235" s="853"/>
      <c r="W235" s="851"/>
      <c r="X235" s="852" t="s">
        <v>3607</v>
      </c>
      <c r="Y235" s="854"/>
      <c r="Z235" s="855">
        <f>IF(ISNA(VLOOKUP(C235,條件!$A$1:$C$1021,3,0)),"",(VLOOKUP(C235,條件!$A$1:$C$1021,3,0)))</f>
        <v>5.8299595141700404</v>
      </c>
      <c r="AA235" s="855" t="str">
        <f t="shared" si="99"/>
        <v>了機</v>
      </c>
      <c r="AB235" s="904" t="str">
        <f t="shared" si="100"/>
        <v/>
      </c>
      <c r="AC235" s="855" t="str">
        <f t="shared" si="101"/>
        <v/>
      </c>
      <c r="AD235" s="855" t="str">
        <f t="shared" si="107"/>
        <v/>
      </c>
      <c r="AE235" s="855" t="str">
        <f t="shared" si="102"/>
        <v/>
      </c>
      <c r="AF235" s="856" t="str">
        <f t="shared" si="108"/>
        <v>T</v>
      </c>
      <c r="AG235" s="856">
        <v>1</v>
      </c>
      <c r="AH235" s="916" t="s">
        <v>2878</v>
      </c>
      <c r="AI235" s="926" t="s">
        <v>2878</v>
      </c>
      <c r="AJ235" s="917" t="s">
        <v>3213</v>
      </c>
      <c r="AK235" s="852" t="s">
        <v>3213</v>
      </c>
      <c r="AL235" s="860">
        <v>56</v>
      </c>
      <c r="AM235" s="991">
        <v>46141</v>
      </c>
      <c r="AN235" s="991">
        <v>46143</v>
      </c>
      <c r="AO235" s="991">
        <v>46144</v>
      </c>
      <c r="AP235" s="991"/>
      <c r="AQ235" s="991"/>
      <c r="AR235" s="862"/>
      <c r="AS235" s="849" t="str">
        <f t="shared" si="103"/>
        <v>雙</v>
      </c>
      <c r="AT235" s="849" t="str">
        <f t="shared" si="104"/>
        <v>全</v>
      </c>
      <c r="AU235" s="849" t="str">
        <f t="shared" si="105"/>
        <v>150</v>
      </c>
      <c r="AV235" s="849" t="str">
        <f t="shared" si="109"/>
        <v/>
      </c>
    </row>
    <row r="236" spans="1:48">
      <c r="A236" s="845">
        <f t="shared" si="106"/>
        <v>46148</v>
      </c>
      <c r="B236" s="846" t="s">
        <v>1986</v>
      </c>
      <c r="C236" s="887" t="s">
        <v>114</v>
      </c>
      <c r="D236" s="1254"/>
      <c r="E236" s="848" t="str">
        <f>IF(ISNA(VLOOKUP(C236,條件!$A$1:$G$1021,5,0)),"",(VLOOKUP(C236,條件!$A$1:$G$1021,5,0)))</f>
        <v/>
      </c>
      <c r="F236" s="849" t="str">
        <f>IF(ISNA(VLOOKUP(C236,條件!$A$1:$G$1021,6,0)),"",(VLOOKUP(C236,條件!$A$1:$G$1021,6,0)))</f>
        <v/>
      </c>
      <c r="G236" s="1257" t="str">
        <f>IF(ISNA(VLOOKUP(C236,條件!$A$1:$G$1021,7,0)),"",(VLOOKUP(C236,條件!$A$1:$G$1021,7,0)))</f>
        <v/>
      </c>
      <c r="H236" s="849" t="str">
        <f>IF(ISNA(VLOOKUP(C236,條件!$A$1:$K$1021,11,0)),"",(VLOOKUP(C236,條件!$A$1:$K$1021,11,0)))</f>
        <v/>
      </c>
      <c r="I236" s="850" t="str">
        <f>IF(ISNA(VLOOKUP(C236,條件!$A$1:$L$1021,12,0)),"",(VLOOKUP(C236,條件!$A$1:$L$1021,12,0)))</f>
        <v/>
      </c>
      <c r="J236" s="851"/>
      <c r="K236" s="851"/>
      <c r="L236" s="852" t="s">
        <v>114</v>
      </c>
      <c r="M236" s="852"/>
      <c r="N236" s="853"/>
      <c r="O236" s="851"/>
      <c r="P236" s="852" t="s">
        <v>114</v>
      </c>
      <c r="Q236" s="852"/>
      <c r="R236" s="853"/>
      <c r="S236" s="851"/>
      <c r="T236" s="852" t="s">
        <v>114</v>
      </c>
      <c r="U236" s="852"/>
      <c r="V236" s="853"/>
      <c r="W236" s="851"/>
      <c r="X236" s="852" t="s">
        <v>114</v>
      </c>
      <c r="Y236" s="854"/>
      <c r="Z236" s="885" t="str">
        <f>IF(ISNA(VLOOKUP(C236,條件!$A$1:$C$1021,3,0)),"",(VLOOKUP(C236,條件!$A$1:$C$1021,3,0)))</f>
        <v/>
      </c>
      <c r="AA236" s="885" t="str">
        <f t="shared" ref="AA236:AA237" si="110">IF(P236="了機","了機",IF(J236="","",IF(ISERROR(SUM(J236,N236,R236,V236)*12/AG236/3),"",(SUM(J236,N236,R236,V236)*12/AG236/3))))</f>
        <v/>
      </c>
      <c r="AB236" s="905" t="str">
        <f t="shared" ref="AB236:AB237" si="111">IF(K236="","",IF(ISERROR(1-((SUM(K236,O236,S236,W236)/((AG236*12)-(AG236*0.44)))/Z236)),"",(1-((SUM(K236,O236,S236,W236)/((AG236*12)-(AG236*0.44)))/Z236))))</f>
        <v/>
      </c>
      <c r="AC236" s="885"/>
      <c r="AD236" s="885" t="str">
        <f t="shared" si="107"/>
        <v/>
      </c>
      <c r="AE236" s="885" t="str">
        <f t="shared" ref="AE236:AE237" si="112">IF(P236="了機","",IF(J236="","",IF(ISERROR((SUM(J236,N236,R236,V236)-SUM(K236,O236,S236,W236))/24),"",((SUM(J236,N236,R236,V236)-SUM(K236,O236,S236,W236))/24))))</f>
        <v/>
      </c>
      <c r="AF236" s="886" t="str">
        <f t="shared" si="108"/>
        <v>S</v>
      </c>
      <c r="AG236" s="886">
        <v>12</v>
      </c>
      <c r="AH236" s="916" t="s">
        <v>920</v>
      </c>
      <c r="AI236" s="926" t="s">
        <v>920</v>
      </c>
      <c r="AJ236" s="917" t="s">
        <v>920</v>
      </c>
      <c r="AK236" s="852" t="s">
        <v>920</v>
      </c>
      <c r="AL236" s="860"/>
      <c r="AM236" s="991"/>
      <c r="AN236" s="991"/>
      <c r="AO236" s="991"/>
      <c r="AP236" s="991"/>
      <c r="AQ236" s="991"/>
      <c r="AR236" s="862"/>
      <c r="AS236" s="849" t="str">
        <f t="shared" si="103"/>
        <v>單</v>
      </c>
      <c r="AT236" s="849" t="str">
        <f t="shared" si="104"/>
        <v>12sec</v>
      </c>
      <c r="AU236" s="849" t="str">
        <f t="shared" si="105"/>
        <v/>
      </c>
      <c r="AV236" s="849" t="str">
        <f t="shared" si="109"/>
        <v/>
      </c>
    </row>
    <row r="237" spans="1:48">
      <c r="A237" s="845">
        <f t="shared" si="106"/>
        <v>46148</v>
      </c>
      <c r="B237" s="846" t="s">
        <v>1698</v>
      </c>
      <c r="C237" s="846" t="s">
        <v>1697</v>
      </c>
      <c r="D237" s="1254"/>
      <c r="E237" s="848" t="str">
        <f>IF(ISNA(VLOOKUP(C237,條件!$A$1:$G$1021,5,0)),"",(VLOOKUP(C237,條件!$A$1:$G$1021,5,0)))</f>
        <v/>
      </c>
      <c r="F237" s="849" t="str">
        <f>IF(ISNA(VLOOKUP(C237,條件!$A$1:$G$1021,6,0)),"",(VLOOKUP(C237,條件!$A$1:$G$1021,6,0)))</f>
        <v/>
      </c>
      <c r="G237" s="1257" t="str">
        <f>IF(ISNA(VLOOKUP(C237,條件!$A$1:$G$1021,7,0)),"",(VLOOKUP(C237,條件!$A$1:$G$1021,7,0)))</f>
        <v/>
      </c>
      <c r="H237" s="849" t="str">
        <f>IF(ISNA(VLOOKUP(C237,條件!$A$1:$K$1021,11,0)),"",(VLOOKUP(C237,條件!$A$1:$K$1021,11,0)))</f>
        <v/>
      </c>
      <c r="I237" s="850" t="str">
        <f>IF(ISNA(VLOOKUP(C237,條件!$A$1:$L$1021,12,0)),"",(VLOOKUP(C237,條件!$A$1:$L$1021,12,0)))</f>
        <v/>
      </c>
      <c r="J237" s="851"/>
      <c r="K237" s="851"/>
      <c r="L237" s="852" t="s">
        <v>462</v>
      </c>
      <c r="M237" s="852"/>
      <c r="N237" s="853"/>
      <c r="O237" s="851"/>
      <c r="P237" s="852" t="s">
        <v>1697</v>
      </c>
      <c r="Q237" s="852"/>
      <c r="R237" s="853"/>
      <c r="S237" s="851"/>
      <c r="T237" s="852" t="s">
        <v>1697</v>
      </c>
      <c r="U237" s="852"/>
      <c r="V237" s="853"/>
      <c r="W237" s="851"/>
      <c r="X237" s="852" t="s">
        <v>1697</v>
      </c>
      <c r="Y237" s="854"/>
      <c r="Z237" s="885" t="str">
        <f>IF(ISNA(VLOOKUP(C237,條件!$A$1:$C$1021,3,0)),"",(VLOOKUP(C237,條件!$A$1:$C$1021,3,0)))</f>
        <v/>
      </c>
      <c r="AA237" s="885" t="str">
        <f t="shared" si="110"/>
        <v/>
      </c>
      <c r="AB237" s="905" t="str">
        <f t="shared" si="111"/>
        <v/>
      </c>
      <c r="AC237" s="885"/>
      <c r="AD237" s="885" t="str">
        <f t="shared" si="107"/>
        <v/>
      </c>
      <c r="AE237" s="885" t="str">
        <f t="shared" si="112"/>
        <v/>
      </c>
      <c r="AF237" s="886" t="str">
        <f t="shared" si="108"/>
        <v>S</v>
      </c>
      <c r="AG237" s="886">
        <v>5</v>
      </c>
      <c r="AH237" s="916" t="s">
        <v>2945</v>
      </c>
      <c r="AI237" s="926" t="s">
        <v>2945</v>
      </c>
      <c r="AJ237" s="917" t="s">
        <v>3061</v>
      </c>
      <c r="AK237" s="852" t="s">
        <v>3061</v>
      </c>
      <c r="AL237" s="860"/>
      <c r="AM237" s="991"/>
      <c r="AN237" s="991"/>
      <c r="AO237" s="991"/>
      <c r="AP237" s="991"/>
      <c r="AQ237" s="991"/>
      <c r="AR237" s="862"/>
      <c r="AS237" s="849" t="str">
        <f t="shared" si="103"/>
        <v>單</v>
      </c>
      <c r="AT237" s="849" t="str">
        <f t="shared" si="104"/>
        <v>5sec</v>
      </c>
      <c r="AU237" s="849" t="str">
        <f t="shared" si="105"/>
        <v/>
      </c>
      <c r="AV237" s="849" t="str">
        <f t="shared" si="109"/>
        <v/>
      </c>
    </row>
    <row r="238" spans="1:48">
      <c r="A238" s="845">
        <f t="shared" si="106"/>
        <v>46148</v>
      </c>
      <c r="B238" s="846" t="s">
        <v>240</v>
      </c>
      <c r="C238" s="887" t="s">
        <v>2800</v>
      </c>
      <c r="D238" s="1254"/>
      <c r="E238" s="848" t="str">
        <f>IF(ISNA(VLOOKUP(C238,條件!$A$1:$G$1021,5,0)),"",(VLOOKUP(C238,條件!$A$1:$G$1021,5,0)))</f>
        <v/>
      </c>
      <c r="F238" s="849" t="str">
        <f>IF(ISNA(VLOOKUP(C238,條件!$A$1:$G$1021,6,0)),"",(VLOOKUP(C238,條件!$A$1:$G$1021,6,0)))</f>
        <v/>
      </c>
      <c r="G238" s="1257" t="str">
        <f>IF(ISNA(VLOOKUP(C238,條件!$A$1:$G$1021,7,0)),"",(VLOOKUP(C238,條件!$A$1:$G$1021,7,0)))</f>
        <v/>
      </c>
      <c r="H238" s="849" t="str">
        <f>IF(ISNA(VLOOKUP(C238,條件!$A$1:$K$1021,11,0)),"",(VLOOKUP(C238,條件!$A$1:$K$1021,11,0)))</f>
        <v/>
      </c>
      <c r="I238" s="850" t="str">
        <f>IF(ISNA(VLOOKUP(C238,條件!$A$1:$L$1021,12,0)),"",(VLOOKUP(C238,條件!$A$1:$L$1021,12,0)))</f>
        <v/>
      </c>
      <c r="J238" s="851"/>
      <c r="K238" s="851"/>
      <c r="L238" s="852" t="s">
        <v>114</v>
      </c>
      <c r="M238" s="852"/>
      <c r="N238" s="853"/>
      <c r="O238" s="851"/>
      <c r="P238" s="852" t="s">
        <v>114</v>
      </c>
      <c r="Q238" s="852"/>
      <c r="R238" s="853"/>
      <c r="S238" s="851"/>
      <c r="T238" s="852" t="s">
        <v>114</v>
      </c>
      <c r="U238" s="852"/>
      <c r="V238" s="853"/>
      <c r="W238" s="851"/>
      <c r="X238" s="852" t="s">
        <v>114</v>
      </c>
      <c r="Y238" s="854"/>
      <c r="Z238" s="855" t="str">
        <f>IF(ISNA(VLOOKUP(C238,條件!$A$1:$C$1021,3,0)),"",(VLOOKUP(C238,條件!$A$1:$C$1021,3,0)))</f>
        <v/>
      </c>
      <c r="AA238" s="855" t="str">
        <f t="shared" ref="AA238:AA275" si="113">IF(OR(L238="改紡", L238="檢修", L238="了機", L238="清車", L238="FINAL", L238="停機"), L238,
   IF(AND(C238&lt;&gt;"", J238&lt;&gt;""),
      IFERROR(SUM(J238, N238, R238, V238)/3 * AG238, ""),
   "")
)</f>
        <v>停機</v>
      </c>
      <c r="AB238" s="904" t="str">
        <f t="shared" ref="AB238:AB275" si="114">IF(K238="","",IF(ISERROR(1-(SUM(K238,O238,S238,W238)/208/Z238)),"",(1-(SUM(K238,O238,S238,W238)/208/Z238))))</f>
        <v/>
      </c>
      <c r="AC238" s="855" t="str">
        <f t="shared" ref="AC238:AC275" si="115">IF(OR(L238="檢修", L238="改紡", L238="了機"), "",
   IF(C238&lt;&gt;"",
      IFERROR(AVERAGE(L238:M238, P238:Q238, T238:U238, X238:Y238)/100, ""),
   "")
)</f>
        <v/>
      </c>
      <c r="AD238" s="855" t="str">
        <f t="shared" si="107"/>
        <v/>
      </c>
      <c r="AE238" s="855" t="str">
        <f t="shared" ref="AE238:AE275" si="116">IF(OR(L238="改紡", L238="檢修", L238="了機"), "",
   IF(AND(C238&lt;&gt;"", J238&lt;&gt;""),
      IFERROR((SUM(J238, N238, R238, V238) - SUM(K238, O238, S238, W238))/24 * AG238, ""),
   "")
)</f>
        <v/>
      </c>
      <c r="AF238" s="856" t="str">
        <f t="shared" si="108"/>
        <v>M</v>
      </c>
      <c r="AG238" s="856">
        <v>1</v>
      </c>
      <c r="AH238" s="916" t="s">
        <v>920</v>
      </c>
      <c r="AI238" s="926" t="s">
        <v>920</v>
      </c>
      <c r="AJ238" s="917" t="s">
        <v>920</v>
      </c>
      <c r="AK238" s="926" t="s">
        <v>920</v>
      </c>
      <c r="AL238" s="860"/>
      <c r="AM238" s="991"/>
      <c r="AN238" s="991"/>
      <c r="AO238" s="991"/>
      <c r="AP238" s="991"/>
      <c r="AQ238" s="991"/>
      <c r="AR238" s="862"/>
      <c r="AS238" s="849" t="str">
        <f t="shared" si="103"/>
        <v>單</v>
      </c>
      <c r="AT238" s="849" t="str">
        <f t="shared" si="104"/>
        <v>全</v>
      </c>
      <c r="AU238" s="849" t="str">
        <f t="shared" si="105"/>
        <v/>
      </c>
      <c r="AV238" s="849" t="str">
        <f t="shared" si="109"/>
        <v/>
      </c>
    </row>
    <row r="239" spans="1:48">
      <c r="A239" s="845">
        <f t="shared" si="106"/>
        <v>46148</v>
      </c>
      <c r="B239" s="846" t="s">
        <v>242</v>
      </c>
      <c r="C239" s="887" t="s">
        <v>2800</v>
      </c>
      <c r="D239" s="1254"/>
      <c r="E239" s="848" t="str">
        <f>IF(ISNA(VLOOKUP(C239,條件!$A$1:$G$1021,5,0)),"",(VLOOKUP(C239,條件!$A$1:$G$1021,5,0)))</f>
        <v/>
      </c>
      <c r="F239" s="849" t="str">
        <f>IF(ISNA(VLOOKUP(C239,條件!$A$1:$G$1021,6,0)),"",(VLOOKUP(C239,條件!$A$1:$G$1021,6,0)))</f>
        <v/>
      </c>
      <c r="G239" s="1257" t="str">
        <f>IF(ISNA(VLOOKUP(C239,條件!$A$1:$G$1021,7,0)),"",(VLOOKUP(C239,條件!$A$1:$G$1021,7,0)))</f>
        <v/>
      </c>
      <c r="H239" s="849" t="str">
        <f>IF(ISNA(VLOOKUP(C239,條件!$A$1:$K$1021,11,0)),"",(VLOOKUP(C239,條件!$A$1:$K$1021,11,0)))</f>
        <v/>
      </c>
      <c r="I239" s="850" t="str">
        <f>IF(ISNA(VLOOKUP(C239,條件!$A$1:$L$1021,12,0)),"",(VLOOKUP(C239,條件!$A$1:$L$1021,12,0)))</f>
        <v/>
      </c>
      <c r="J239" s="851"/>
      <c r="K239" s="851"/>
      <c r="L239" s="852" t="s">
        <v>114</v>
      </c>
      <c r="M239" s="852"/>
      <c r="N239" s="853"/>
      <c r="O239" s="851"/>
      <c r="P239" s="852" t="s">
        <v>114</v>
      </c>
      <c r="Q239" s="852"/>
      <c r="R239" s="853"/>
      <c r="S239" s="851"/>
      <c r="T239" s="852" t="s">
        <v>114</v>
      </c>
      <c r="U239" s="852"/>
      <c r="V239" s="853"/>
      <c r="W239" s="851"/>
      <c r="X239" s="852" t="s">
        <v>114</v>
      </c>
      <c r="Y239" s="854"/>
      <c r="Z239" s="855" t="str">
        <f>IF(ISNA(VLOOKUP(C239,條件!$A$1:$C$1021,3,0)),"",(VLOOKUP(C239,條件!$A$1:$C$1021,3,0)))</f>
        <v/>
      </c>
      <c r="AA239" s="855" t="str">
        <f t="shared" si="113"/>
        <v>停機</v>
      </c>
      <c r="AB239" s="904" t="str">
        <f t="shared" si="114"/>
        <v/>
      </c>
      <c r="AC239" s="855" t="str">
        <f t="shared" si="115"/>
        <v/>
      </c>
      <c r="AD239" s="855" t="str">
        <f t="shared" si="107"/>
        <v/>
      </c>
      <c r="AE239" s="855" t="str">
        <f t="shared" si="116"/>
        <v/>
      </c>
      <c r="AF239" s="856" t="str">
        <f t="shared" si="108"/>
        <v>M</v>
      </c>
      <c r="AG239" s="856">
        <v>1</v>
      </c>
      <c r="AH239" s="916" t="s">
        <v>920</v>
      </c>
      <c r="AI239" s="926" t="s">
        <v>920</v>
      </c>
      <c r="AJ239" s="917" t="s">
        <v>920</v>
      </c>
      <c r="AK239" s="917" t="s">
        <v>920</v>
      </c>
      <c r="AL239" s="860"/>
      <c r="AM239" s="991"/>
      <c r="AN239" s="991"/>
      <c r="AO239" s="991"/>
      <c r="AP239" s="991"/>
      <c r="AQ239" s="991"/>
      <c r="AR239" s="862"/>
      <c r="AS239" s="849" t="str">
        <f t="shared" si="103"/>
        <v>單</v>
      </c>
      <c r="AT239" s="849" t="str">
        <f t="shared" si="104"/>
        <v>全</v>
      </c>
      <c r="AU239" s="849" t="str">
        <f t="shared" si="105"/>
        <v/>
      </c>
      <c r="AV239" s="849" t="str">
        <f t="shared" si="109"/>
        <v/>
      </c>
    </row>
    <row r="240" spans="1:48">
      <c r="A240" s="845">
        <f t="shared" si="106"/>
        <v>46148</v>
      </c>
      <c r="B240" s="846" t="s">
        <v>1699</v>
      </c>
      <c r="C240" s="887" t="s">
        <v>2800</v>
      </c>
      <c r="D240" s="1254"/>
      <c r="E240" s="848" t="str">
        <f>IF(ISNA(VLOOKUP(C240,條件!$A$1:$G$1021,5,0)),"",(VLOOKUP(C240,條件!$A$1:$G$1021,5,0)))</f>
        <v/>
      </c>
      <c r="F240" s="849" t="str">
        <f>IF(ISNA(VLOOKUP(C240,條件!$A$1:$G$1021,6,0)),"",(VLOOKUP(C240,條件!$A$1:$G$1021,6,0)))</f>
        <v/>
      </c>
      <c r="G240" s="1257" t="str">
        <f>IF(ISNA(VLOOKUP(C240,條件!$A$1:$G$1021,7,0)),"",(VLOOKUP(C240,條件!$A$1:$G$1021,7,0)))</f>
        <v/>
      </c>
      <c r="H240" s="849" t="str">
        <f>IF(ISNA(VLOOKUP(C240,條件!$A$1:$K$1021,11,0)),"",(VLOOKUP(C240,條件!$A$1:$K$1021,11,0)))</f>
        <v/>
      </c>
      <c r="I240" s="850" t="str">
        <f>IF(ISNA(VLOOKUP(C240,條件!$A$1:$L$1021,12,0)),"",(VLOOKUP(C240,條件!$A$1:$L$1021,12,0)))</f>
        <v/>
      </c>
      <c r="J240" s="851"/>
      <c r="K240" s="851"/>
      <c r="L240" s="852" t="s">
        <v>114</v>
      </c>
      <c r="M240" s="852"/>
      <c r="N240" s="853"/>
      <c r="O240" s="851"/>
      <c r="P240" s="852" t="s">
        <v>114</v>
      </c>
      <c r="Q240" s="852"/>
      <c r="R240" s="853"/>
      <c r="S240" s="851"/>
      <c r="T240" s="852" t="s">
        <v>114</v>
      </c>
      <c r="U240" s="852"/>
      <c r="V240" s="853"/>
      <c r="W240" s="851"/>
      <c r="X240" s="852" t="s">
        <v>114</v>
      </c>
      <c r="Y240" s="854"/>
      <c r="Z240" s="855" t="str">
        <f>IF(ISNA(VLOOKUP(C240,條件!$A$1:$C$1021,3,0)),"",(VLOOKUP(C240,條件!$A$1:$C$1021,3,0)))</f>
        <v/>
      </c>
      <c r="AA240" s="855" t="str">
        <f t="shared" si="113"/>
        <v>停機</v>
      </c>
      <c r="AB240" s="904" t="str">
        <f t="shared" si="114"/>
        <v/>
      </c>
      <c r="AC240" s="855" t="str">
        <f t="shared" si="115"/>
        <v/>
      </c>
      <c r="AD240" s="855" t="str">
        <f t="shared" si="107"/>
        <v/>
      </c>
      <c r="AE240" s="855" t="str">
        <f t="shared" si="116"/>
        <v/>
      </c>
      <c r="AF240" s="856" t="str">
        <f t="shared" si="108"/>
        <v>M</v>
      </c>
      <c r="AG240" s="856">
        <v>1</v>
      </c>
      <c r="AH240" s="916" t="s">
        <v>920</v>
      </c>
      <c r="AI240" s="926" t="s">
        <v>920</v>
      </c>
      <c r="AJ240" s="917" t="s">
        <v>920</v>
      </c>
      <c r="AK240" s="917" t="s">
        <v>920</v>
      </c>
      <c r="AL240" s="860"/>
      <c r="AM240" s="991"/>
      <c r="AN240" s="991"/>
      <c r="AO240" s="991"/>
      <c r="AP240" s="991"/>
      <c r="AQ240" s="991"/>
      <c r="AR240" s="862"/>
      <c r="AS240" s="849" t="str">
        <f t="shared" si="103"/>
        <v>單</v>
      </c>
      <c r="AT240" s="849" t="str">
        <f t="shared" si="104"/>
        <v>全</v>
      </c>
      <c r="AU240" s="849" t="str">
        <f t="shared" si="105"/>
        <v/>
      </c>
      <c r="AV240" s="849" t="str">
        <f t="shared" si="109"/>
        <v/>
      </c>
    </row>
    <row r="241" spans="1:48">
      <c r="A241" s="845">
        <f t="shared" si="106"/>
        <v>46148</v>
      </c>
      <c r="B241" s="846" t="s">
        <v>1537</v>
      </c>
      <c r="C241" s="887" t="s">
        <v>2800</v>
      </c>
      <c r="D241" s="1254"/>
      <c r="E241" s="848" t="str">
        <f>IF(ISNA(VLOOKUP(C241,條件!$A$1:$G$1021,5,0)),"",(VLOOKUP(C241,條件!$A$1:$G$1021,5,0)))</f>
        <v/>
      </c>
      <c r="F241" s="849" t="str">
        <f>IF(ISNA(VLOOKUP(C241,條件!$A$1:$G$1021,6,0)),"",(VLOOKUP(C241,條件!$A$1:$G$1021,6,0)))</f>
        <v/>
      </c>
      <c r="G241" s="1257" t="str">
        <f>IF(ISNA(VLOOKUP(C241,條件!$A$1:$G$1021,7,0)),"",(VLOOKUP(C241,條件!$A$1:$G$1021,7,0)))</f>
        <v/>
      </c>
      <c r="H241" s="849" t="str">
        <f>IF(ISNA(VLOOKUP(C241,條件!$A$1:$K$1021,11,0)),"",(VLOOKUP(C241,條件!$A$1:$K$1021,11,0)))</f>
        <v/>
      </c>
      <c r="I241" s="850" t="str">
        <f>IF(ISNA(VLOOKUP(C241,條件!$A$1:$L$1021,12,0)),"",(VLOOKUP(C241,條件!$A$1:$L$1021,12,0)))</f>
        <v/>
      </c>
      <c r="J241" s="851"/>
      <c r="K241" s="851"/>
      <c r="L241" s="852" t="s">
        <v>114</v>
      </c>
      <c r="M241" s="852"/>
      <c r="N241" s="853"/>
      <c r="O241" s="851"/>
      <c r="P241" s="852" t="s">
        <v>114</v>
      </c>
      <c r="Q241" s="852"/>
      <c r="R241" s="853"/>
      <c r="S241" s="851"/>
      <c r="T241" s="852" t="s">
        <v>114</v>
      </c>
      <c r="U241" s="852"/>
      <c r="V241" s="853"/>
      <c r="W241" s="851"/>
      <c r="X241" s="852" t="s">
        <v>114</v>
      </c>
      <c r="Y241" s="854"/>
      <c r="Z241" s="855" t="str">
        <f>IF(ISNA(VLOOKUP(C241,條件!$A$1:$C$1021,3,0)),"",(VLOOKUP(C241,條件!$A$1:$C$1021,3,0)))</f>
        <v/>
      </c>
      <c r="AA241" s="855" t="str">
        <f t="shared" si="113"/>
        <v>停機</v>
      </c>
      <c r="AB241" s="904" t="str">
        <f t="shared" si="114"/>
        <v/>
      </c>
      <c r="AC241" s="855" t="str">
        <f t="shared" si="115"/>
        <v/>
      </c>
      <c r="AD241" s="855" t="str">
        <f t="shared" si="107"/>
        <v/>
      </c>
      <c r="AE241" s="855" t="str">
        <f t="shared" si="116"/>
        <v/>
      </c>
      <c r="AF241" s="856" t="str">
        <f t="shared" si="108"/>
        <v>M</v>
      </c>
      <c r="AG241" s="856">
        <v>1</v>
      </c>
      <c r="AH241" s="916" t="s">
        <v>1783</v>
      </c>
      <c r="AI241" s="926" t="s">
        <v>1783</v>
      </c>
      <c r="AJ241" s="917" t="s">
        <v>920</v>
      </c>
      <c r="AK241" s="917" t="s">
        <v>920</v>
      </c>
      <c r="AL241" s="860"/>
      <c r="AM241" s="991"/>
      <c r="AN241" s="991"/>
      <c r="AO241" s="991"/>
      <c r="AP241" s="991"/>
      <c r="AQ241" s="991"/>
      <c r="AR241" s="862"/>
      <c r="AS241" s="849" t="str">
        <f t="shared" si="103"/>
        <v>單</v>
      </c>
      <c r="AT241" s="849" t="str">
        <f t="shared" si="104"/>
        <v>全</v>
      </c>
      <c r="AU241" s="849" t="str">
        <f t="shared" si="105"/>
        <v/>
      </c>
      <c r="AV241" s="849" t="str">
        <f t="shared" si="109"/>
        <v/>
      </c>
    </row>
    <row r="242" spans="1:48">
      <c r="A242" s="845">
        <f t="shared" si="106"/>
        <v>46148</v>
      </c>
      <c r="B242" s="846" t="s">
        <v>1700</v>
      </c>
      <c r="C242" s="887" t="s">
        <v>2800</v>
      </c>
      <c r="D242" s="1254"/>
      <c r="E242" s="848" t="str">
        <f>IF(ISNA(VLOOKUP(C242,條件!$A$1:$G$1021,5,0)),"",(VLOOKUP(C242,條件!$A$1:$G$1021,5,0)))</f>
        <v/>
      </c>
      <c r="F242" s="849" t="str">
        <f>IF(ISNA(VLOOKUP(C242,條件!$A$1:$G$1021,6,0)),"",(VLOOKUP(C242,條件!$A$1:$G$1021,6,0)))</f>
        <v/>
      </c>
      <c r="G242" s="1257" t="str">
        <f>IF(ISNA(VLOOKUP(C242,條件!$A$1:$G$1021,7,0)),"",(VLOOKUP(C242,條件!$A$1:$G$1021,7,0)))</f>
        <v/>
      </c>
      <c r="H242" s="849" t="str">
        <f>IF(ISNA(VLOOKUP(C242,條件!$A$1:$K$1021,11,0)),"",(VLOOKUP(C242,條件!$A$1:$K$1021,11,0)))</f>
        <v/>
      </c>
      <c r="I242" s="850" t="str">
        <f>IF(ISNA(VLOOKUP(C242,條件!$A$1:$L$1021,12,0)),"",(VLOOKUP(C242,條件!$A$1:$L$1021,12,0)))</f>
        <v/>
      </c>
      <c r="J242" s="851"/>
      <c r="K242" s="851"/>
      <c r="L242" s="852" t="s">
        <v>114</v>
      </c>
      <c r="M242" s="852"/>
      <c r="N242" s="853"/>
      <c r="O242" s="851"/>
      <c r="P242" s="852" t="s">
        <v>114</v>
      </c>
      <c r="Q242" s="852"/>
      <c r="R242" s="853"/>
      <c r="S242" s="851"/>
      <c r="T242" s="852" t="s">
        <v>114</v>
      </c>
      <c r="U242" s="852"/>
      <c r="V242" s="853"/>
      <c r="W242" s="851"/>
      <c r="X242" s="852" t="s">
        <v>114</v>
      </c>
      <c r="Y242" s="854"/>
      <c r="Z242" s="855" t="str">
        <f>IF(ISNA(VLOOKUP(C242,條件!$A$1:$C$1021,3,0)),"",(VLOOKUP(C242,條件!$A$1:$C$1021,3,0)))</f>
        <v/>
      </c>
      <c r="AA242" s="855" t="str">
        <f t="shared" si="113"/>
        <v>停機</v>
      </c>
      <c r="AB242" s="904" t="str">
        <f t="shared" si="114"/>
        <v/>
      </c>
      <c r="AC242" s="855" t="str">
        <f t="shared" si="115"/>
        <v/>
      </c>
      <c r="AD242" s="855" t="str">
        <f t="shared" si="107"/>
        <v/>
      </c>
      <c r="AE242" s="855" t="str">
        <f t="shared" si="116"/>
        <v/>
      </c>
      <c r="AF242" s="856" t="str">
        <f t="shared" si="108"/>
        <v>M</v>
      </c>
      <c r="AG242" s="856">
        <v>1</v>
      </c>
      <c r="AH242" s="916" t="s">
        <v>920</v>
      </c>
      <c r="AI242" s="926" t="s">
        <v>920</v>
      </c>
      <c r="AJ242" s="917" t="s">
        <v>920</v>
      </c>
      <c r="AK242" s="917" t="s">
        <v>920</v>
      </c>
      <c r="AL242" s="860"/>
      <c r="AM242" s="991"/>
      <c r="AN242" s="991"/>
      <c r="AO242" s="991"/>
      <c r="AP242" s="991"/>
      <c r="AQ242" s="991"/>
      <c r="AR242" s="862"/>
      <c r="AS242" s="849" t="str">
        <f t="shared" si="103"/>
        <v>單</v>
      </c>
      <c r="AT242" s="849" t="str">
        <f t="shared" si="104"/>
        <v>全</v>
      </c>
      <c r="AU242" s="849" t="str">
        <f t="shared" si="105"/>
        <v/>
      </c>
      <c r="AV242" s="849" t="str">
        <f t="shared" si="109"/>
        <v/>
      </c>
    </row>
    <row r="243" spans="1:48">
      <c r="A243" s="845">
        <f t="shared" si="106"/>
        <v>46148</v>
      </c>
      <c r="B243" s="846" t="s">
        <v>1544</v>
      </c>
      <c r="C243" s="887" t="s">
        <v>2800</v>
      </c>
      <c r="D243" s="1254"/>
      <c r="E243" s="848" t="str">
        <f>IF(ISNA(VLOOKUP(C243,條件!$A$1:$G$1021,5,0)),"",(VLOOKUP(C243,條件!$A$1:$G$1021,5,0)))</f>
        <v/>
      </c>
      <c r="F243" s="849" t="str">
        <f>IF(ISNA(VLOOKUP(C243,條件!$A$1:$G$1021,6,0)),"",(VLOOKUP(C243,條件!$A$1:$G$1021,6,0)))</f>
        <v/>
      </c>
      <c r="G243" s="1257" t="str">
        <f>IF(ISNA(VLOOKUP(C243,條件!$A$1:$G$1021,7,0)),"",(VLOOKUP(C243,條件!$A$1:$G$1021,7,0)))</f>
        <v/>
      </c>
      <c r="H243" s="849" t="str">
        <f>IF(ISNA(VLOOKUP(C243,條件!$A$1:$K$1021,11,0)),"",(VLOOKUP(C243,條件!$A$1:$K$1021,11,0)))</f>
        <v/>
      </c>
      <c r="I243" s="850" t="str">
        <f>IF(ISNA(VLOOKUP(C243,條件!$A$1:$L$1021,12,0)),"",(VLOOKUP(C243,條件!$A$1:$L$1021,12,0)))</f>
        <v/>
      </c>
      <c r="J243" s="851"/>
      <c r="K243" s="851"/>
      <c r="L243" s="852" t="s">
        <v>114</v>
      </c>
      <c r="M243" s="852"/>
      <c r="N243" s="853"/>
      <c r="O243" s="851"/>
      <c r="P243" s="852" t="s">
        <v>114</v>
      </c>
      <c r="Q243" s="852"/>
      <c r="R243" s="853"/>
      <c r="S243" s="851"/>
      <c r="T243" s="852" t="s">
        <v>114</v>
      </c>
      <c r="U243" s="852"/>
      <c r="V243" s="853"/>
      <c r="W243" s="851"/>
      <c r="X243" s="852" t="s">
        <v>114</v>
      </c>
      <c r="Y243" s="854"/>
      <c r="Z243" s="855" t="str">
        <f>IF(ISNA(VLOOKUP(C243,條件!$A$1:$C$1021,3,0)),"",(VLOOKUP(C243,條件!$A$1:$C$1021,3,0)))</f>
        <v/>
      </c>
      <c r="AA243" s="855" t="str">
        <f t="shared" si="113"/>
        <v>停機</v>
      </c>
      <c r="AB243" s="904" t="str">
        <f t="shared" si="114"/>
        <v/>
      </c>
      <c r="AC243" s="855" t="str">
        <f t="shared" si="115"/>
        <v/>
      </c>
      <c r="AD243" s="855" t="str">
        <f t="shared" si="107"/>
        <v/>
      </c>
      <c r="AE243" s="855" t="str">
        <f t="shared" si="116"/>
        <v/>
      </c>
      <c r="AF243" s="856" t="str">
        <f t="shared" si="108"/>
        <v>M</v>
      </c>
      <c r="AG243" s="856">
        <v>1</v>
      </c>
      <c r="AH243" s="916" t="s">
        <v>920</v>
      </c>
      <c r="AI243" s="926" t="s">
        <v>920</v>
      </c>
      <c r="AJ243" s="917" t="s">
        <v>920</v>
      </c>
      <c r="AK243" s="917" t="s">
        <v>920</v>
      </c>
      <c r="AL243" s="860"/>
      <c r="AM243" s="991"/>
      <c r="AN243" s="991"/>
      <c r="AO243" s="991"/>
      <c r="AP243" s="991"/>
      <c r="AQ243" s="991"/>
      <c r="AR243" s="862"/>
      <c r="AS243" s="849" t="str">
        <f t="shared" si="103"/>
        <v>單</v>
      </c>
      <c r="AT243" s="849" t="str">
        <f t="shared" si="104"/>
        <v>全</v>
      </c>
      <c r="AU243" s="849" t="str">
        <f t="shared" si="105"/>
        <v/>
      </c>
      <c r="AV243" s="849" t="str">
        <f t="shared" si="109"/>
        <v/>
      </c>
    </row>
    <row r="244" spans="1:48">
      <c r="A244" s="845">
        <f t="shared" si="106"/>
        <v>46148</v>
      </c>
      <c r="B244" s="846" t="s">
        <v>1701</v>
      </c>
      <c r="C244" s="887" t="s">
        <v>2800</v>
      </c>
      <c r="D244" s="1254"/>
      <c r="E244" s="848" t="str">
        <f>IF(ISNA(VLOOKUP(C244,條件!$A$1:$G$1021,5,0)),"",(VLOOKUP(C244,條件!$A$1:$G$1021,5,0)))</f>
        <v/>
      </c>
      <c r="F244" s="849" t="str">
        <f>IF(ISNA(VLOOKUP(C244,條件!$A$1:$G$1021,6,0)),"",(VLOOKUP(C244,條件!$A$1:$G$1021,6,0)))</f>
        <v/>
      </c>
      <c r="G244" s="1257" t="str">
        <f>IF(ISNA(VLOOKUP(C244,條件!$A$1:$G$1021,7,0)),"",(VLOOKUP(C244,條件!$A$1:$G$1021,7,0)))</f>
        <v/>
      </c>
      <c r="H244" s="849" t="str">
        <f>IF(ISNA(VLOOKUP(C244,條件!$A$1:$K$1021,11,0)),"",(VLOOKUP(C244,條件!$A$1:$K$1021,11,0)))</f>
        <v/>
      </c>
      <c r="I244" s="850" t="str">
        <f>IF(ISNA(VLOOKUP(C244,條件!$A$1:$L$1021,12,0)),"",(VLOOKUP(C244,條件!$A$1:$L$1021,12,0)))</f>
        <v/>
      </c>
      <c r="J244" s="851"/>
      <c r="K244" s="851"/>
      <c r="L244" s="852" t="s">
        <v>114</v>
      </c>
      <c r="M244" s="852"/>
      <c r="N244" s="853"/>
      <c r="O244" s="851"/>
      <c r="P244" s="852" t="s">
        <v>114</v>
      </c>
      <c r="Q244" s="852"/>
      <c r="R244" s="853"/>
      <c r="S244" s="851"/>
      <c r="T244" s="852" t="s">
        <v>114</v>
      </c>
      <c r="U244" s="852"/>
      <c r="V244" s="853"/>
      <c r="W244" s="851"/>
      <c r="X244" s="852" t="s">
        <v>114</v>
      </c>
      <c r="Y244" s="854"/>
      <c r="Z244" s="855" t="str">
        <f>IF(ISNA(VLOOKUP(C244,條件!$A$1:$C$1021,3,0)),"",(VLOOKUP(C244,條件!$A$1:$C$1021,3,0)))</f>
        <v/>
      </c>
      <c r="AA244" s="855" t="str">
        <f t="shared" si="113"/>
        <v>停機</v>
      </c>
      <c r="AB244" s="904" t="str">
        <f t="shared" si="114"/>
        <v/>
      </c>
      <c r="AC244" s="855" t="str">
        <f t="shared" si="115"/>
        <v/>
      </c>
      <c r="AD244" s="855" t="str">
        <f t="shared" si="107"/>
        <v/>
      </c>
      <c r="AE244" s="855" t="str">
        <f t="shared" si="116"/>
        <v/>
      </c>
      <c r="AF244" s="856" t="str">
        <f t="shared" si="108"/>
        <v>M</v>
      </c>
      <c r="AG244" s="856">
        <v>1</v>
      </c>
      <c r="AH244" s="916" t="s">
        <v>920</v>
      </c>
      <c r="AI244" s="926" t="s">
        <v>920</v>
      </c>
      <c r="AJ244" s="917" t="s">
        <v>920</v>
      </c>
      <c r="AK244" s="917" t="s">
        <v>920</v>
      </c>
      <c r="AL244" s="860"/>
      <c r="AM244" s="991"/>
      <c r="AN244" s="991"/>
      <c r="AO244" s="991"/>
      <c r="AP244" s="991"/>
      <c r="AQ244" s="991"/>
      <c r="AR244" s="862"/>
      <c r="AS244" s="849" t="str">
        <f t="shared" si="103"/>
        <v>單</v>
      </c>
      <c r="AT244" s="849" t="str">
        <f t="shared" si="104"/>
        <v>全</v>
      </c>
      <c r="AU244" s="849" t="str">
        <f t="shared" si="105"/>
        <v/>
      </c>
      <c r="AV244" s="849" t="str">
        <f t="shared" si="109"/>
        <v/>
      </c>
    </row>
    <row r="245" spans="1:48" ht="17.25" thickBot="1">
      <c r="A245" s="866">
        <f t="shared" si="106"/>
        <v>46148</v>
      </c>
      <c r="B245" s="867" t="s">
        <v>1702</v>
      </c>
      <c r="C245" s="888" t="s">
        <v>2800</v>
      </c>
      <c r="D245" s="1255"/>
      <c r="E245" s="869" t="str">
        <f>IF(ISNA(VLOOKUP(C245,條件!$A$1:$G$1021,5,0)),"",(VLOOKUP(C245,條件!$A$1:$G$1021,5,0)))</f>
        <v/>
      </c>
      <c r="F245" s="870" t="str">
        <f>IF(ISNA(VLOOKUP(C245,條件!$A$1:$G$1021,6,0)),"",(VLOOKUP(C245,條件!$A$1:$G$1021,6,0)))</f>
        <v/>
      </c>
      <c r="G245" s="1258" t="str">
        <f>IF(ISNA(VLOOKUP(C245,條件!$A$1:$G$1021,7,0)),"",(VLOOKUP(C245,條件!$A$1:$G$1021,7,0)))</f>
        <v/>
      </c>
      <c r="H245" s="870" t="str">
        <f>IF(ISNA(VLOOKUP(C245,條件!$A$1:$K$1021,11,0)),"",(VLOOKUP(C245,條件!$A$1:$K$1021,11,0)))</f>
        <v/>
      </c>
      <c r="I245" s="871" t="str">
        <f>IF(ISNA(VLOOKUP(C245,條件!$A$1:$L$1021,12,0)),"",(VLOOKUP(C245,條件!$A$1:$L$1021,12,0)))</f>
        <v/>
      </c>
      <c r="J245" s="872"/>
      <c r="K245" s="872"/>
      <c r="L245" s="873" t="s">
        <v>114</v>
      </c>
      <c r="M245" s="873"/>
      <c r="N245" s="874"/>
      <c r="O245" s="872"/>
      <c r="P245" s="873" t="s">
        <v>114</v>
      </c>
      <c r="Q245" s="873"/>
      <c r="R245" s="874"/>
      <c r="S245" s="872"/>
      <c r="T245" s="873" t="s">
        <v>114</v>
      </c>
      <c r="U245" s="873"/>
      <c r="V245" s="874"/>
      <c r="W245" s="872"/>
      <c r="X245" s="873" t="s">
        <v>114</v>
      </c>
      <c r="Y245" s="875"/>
      <c r="Z245" s="876" t="str">
        <f>IF(ISNA(VLOOKUP(C245,條件!$A$1:$C$1021,3,0)),"",(VLOOKUP(C245,條件!$A$1:$C$1021,3,0)))</f>
        <v/>
      </c>
      <c r="AA245" s="876" t="str">
        <f t="shared" si="113"/>
        <v>停機</v>
      </c>
      <c r="AB245" s="906" t="str">
        <f t="shared" si="114"/>
        <v/>
      </c>
      <c r="AC245" s="876" t="str">
        <f t="shared" si="115"/>
        <v/>
      </c>
      <c r="AD245" s="876" t="str">
        <f t="shared" si="107"/>
        <v/>
      </c>
      <c r="AE245" s="876" t="str">
        <f t="shared" si="116"/>
        <v/>
      </c>
      <c r="AF245" s="877" t="str">
        <f t="shared" si="108"/>
        <v>M</v>
      </c>
      <c r="AG245" s="877">
        <v>1</v>
      </c>
      <c r="AH245" s="918" t="s">
        <v>920</v>
      </c>
      <c r="AI245" s="1028" t="s">
        <v>920</v>
      </c>
      <c r="AJ245" s="919" t="s">
        <v>920</v>
      </c>
      <c r="AK245" s="919" t="s">
        <v>920</v>
      </c>
      <c r="AL245" s="881"/>
      <c r="AM245" s="993"/>
      <c r="AN245" s="993"/>
      <c r="AO245" s="993"/>
      <c r="AP245" s="993"/>
      <c r="AQ245" s="993"/>
      <c r="AR245" s="883"/>
      <c r="AS245" s="870" t="str">
        <f t="shared" si="103"/>
        <v>單</v>
      </c>
      <c r="AT245" s="870" t="str">
        <f t="shared" si="104"/>
        <v>全</v>
      </c>
      <c r="AU245" s="870" t="str">
        <f t="shared" si="105"/>
        <v/>
      </c>
      <c r="AV245" s="870" t="str">
        <f t="shared" si="109"/>
        <v/>
      </c>
    </row>
    <row r="246" spans="1:48">
      <c r="A246" s="827">
        <v>46149</v>
      </c>
      <c r="B246" s="828" t="s">
        <v>1066</v>
      </c>
      <c r="C246" s="828" t="s">
        <v>114</v>
      </c>
      <c r="D246" s="1253"/>
      <c r="E246" s="830" t="str">
        <f>IF(ISNA(VLOOKUP(C246,條件!$A$1:$G$1021,5,0)),"",(VLOOKUP(C246,條件!$A$1:$G$1021,5,0)))</f>
        <v/>
      </c>
      <c r="F246" s="831" t="str">
        <f>IF(ISNA(VLOOKUP(C246,條件!$A$1:$G$1021,6,0)),"",(VLOOKUP(C246,條件!$A$1:$G$1021,6,0)))</f>
        <v/>
      </c>
      <c r="G246" s="1256" t="str">
        <f>IF(ISNA(VLOOKUP(C246,條件!$A$1:$G$1021,7,0)),"",(VLOOKUP(C246,條件!$A$1:$G$1021,7,0)))</f>
        <v/>
      </c>
      <c r="H246" s="831" t="str">
        <f>IF(ISNA(VLOOKUP(C246,條件!$A$1:$K$1021,11,0)),"",(VLOOKUP(C246,條件!$A$1:$K$1021,11,0)))</f>
        <v/>
      </c>
      <c r="I246" s="832" t="str">
        <f>IF(ISNA(VLOOKUP(C246,條件!$A$1:$L$1021,12,0)),"",(VLOOKUP(C246,條件!$A$1:$L$1021,12,0)))</f>
        <v/>
      </c>
      <c r="J246" s="835"/>
      <c r="K246" s="833"/>
      <c r="L246" s="852" t="s">
        <v>114</v>
      </c>
      <c r="M246" s="836"/>
      <c r="N246" s="835"/>
      <c r="O246" s="833"/>
      <c r="P246" s="852" t="s">
        <v>114</v>
      </c>
      <c r="Q246" s="836"/>
      <c r="R246" s="835"/>
      <c r="S246" s="833"/>
      <c r="T246" s="852" t="s">
        <v>114</v>
      </c>
      <c r="U246" s="836"/>
      <c r="V246" s="835"/>
      <c r="W246" s="833"/>
      <c r="X246" s="852" t="s">
        <v>114</v>
      </c>
      <c r="Y246" s="836"/>
      <c r="Z246" s="837" t="str">
        <f>IF(ISNA(VLOOKUP(C246,條件!$A$1:$C$1021,3,0)),"",(VLOOKUP(C246,條件!$A$1:$C$1021,3,0)))</f>
        <v/>
      </c>
      <c r="AA246" s="837" t="str">
        <f t="shared" si="113"/>
        <v>停機</v>
      </c>
      <c r="AB246" s="903" t="str">
        <f t="shared" si="114"/>
        <v/>
      </c>
      <c r="AC246" s="837" t="str">
        <f t="shared" si="115"/>
        <v/>
      </c>
      <c r="AD246" s="837" t="str">
        <f t="shared" si="107"/>
        <v/>
      </c>
      <c r="AE246" s="837" t="str">
        <f t="shared" si="116"/>
        <v/>
      </c>
      <c r="AF246" s="838" t="str">
        <f t="shared" si="108"/>
        <v>A</v>
      </c>
      <c r="AG246" s="838">
        <v>1</v>
      </c>
      <c r="AH246" s="920" t="s">
        <v>1783</v>
      </c>
      <c r="AI246" s="1027" t="s">
        <v>1783</v>
      </c>
      <c r="AJ246" s="930" t="s">
        <v>1783</v>
      </c>
      <c r="AK246" s="930" t="s">
        <v>1783</v>
      </c>
      <c r="AL246" s="842"/>
      <c r="AM246" s="990"/>
      <c r="AN246" s="990"/>
      <c r="AO246" s="990"/>
      <c r="AP246" s="990"/>
      <c r="AQ246" s="990"/>
      <c r="AR246" s="844"/>
      <c r="AS246" s="831" t="str">
        <f>IF(TEXT(RIGHT(F246,2),) = "×2","雙","單")</f>
        <v>單</v>
      </c>
      <c r="AT246" s="831" t="str">
        <f>IF(OR(AF246="J", AF246="T", AF246="M"), IF(AG246=1, "全", "半"),
   IF(AF246="A", IF(AG246=0.5, IF(AS246="雙", "全", ""),
                 IF(AG246=1, IF(AS246="雙", "半", "全"),
                    IF(AG246=2, "半", "")
                   )
                ),
   IF(AF246="S", TEXT(AG246 &amp; "sec", "text"), "")
))</f>
        <v>全</v>
      </c>
      <c r="AU246" s="831" t="str">
        <f>IF(MID(E246,3,1)="/",LEFT(E246,2),LEFT(E246,3))</f>
        <v/>
      </c>
      <c r="AV246" s="831" t="str">
        <f t="shared" si="109"/>
        <v/>
      </c>
    </row>
    <row r="247" spans="1:48">
      <c r="A247" s="845">
        <f>A246</f>
        <v>46149</v>
      </c>
      <c r="B247" s="846" t="s">
        <v>1067</v>
      </c>
      <c r="C247" s="846" t="s">
        <v>2784</v>
      </c>
      <c r="D247" s="1254"/>
      <c r="E247" s="848" t="str">
        <f>IF(ISNA(VLOOKUP(C247,條件!$A$1:$G$1021,5,0)),"",(VLOOKUP(C247,條件!$A$1:$G$1021,5,0)))</f>
        <v>75/36SDR</v>
      </c>
      <c r="F247" s="849" t="str">
        <f>IF(ISNA(VLOOKUP(C247,條件!$A$1:$G$1021,6,0)),"",(VLOOKUP(C247,條件!$A$1:$G$1021,6,0)))</f>
        <v>FP81386R</v>
      </c>
      <c r="G247" s="1257">
        <f>IF(ISNA(VLOOKUP(C247,條件!$A$1:$G$1021,7,0)),"",(VLOOKUP(C247,條件!$A$1:$G$1021,7,0)))</f>
        <v>780</v>
      </c>
      <c r="H247" s="849" t="str">
        <f>IF(ISNA(VLOOKUP(C247,條件!$A$1:$K$1021,11,0)),"",(VLOOKUP(C247,條件!$A$1:$K$1021,11,0)))</f>
        <v>綠底白點</v>
      </c>
      <c r="I247" s="850">
        <f>IF(ISNA(VLOOKUP(C247,條件!$A$1:$L$1021,12,0)),"",(VLOOKUP(C247,條件!$A$1:$L$1021,12,0)))</f>
        <v>5</v>
      </c>
      <c r="J247" s="853">
        <v>14</v>
      </c>
      <c r="K247" s="851">
        <v>0</v>
      </c>
      <c r="L247" s="852">
        <v>8909</v>
      </c>
      <c r="M247" s="854">
        <v>8595</v>
      </c>
      <c r="N247" s="853">
        <v>8</v>
      </c>
      <c r="O247" s="851">
        <v>0</v>
      </c>
      <c r="P247" s="852">
        <v>8956</v>
      </c>
      <c r="Q247" s="854">
        <v>8534</v>
      </c>
      <c r="R247" s="853">
        <v>3</v>
      </c>
      <c r="S247" s="851">
        <v>0</v>
      </c>
      <c r="T247" s="852">
        <v>8948</v>
      </c>
      <c r="U247" s="854">
        <v>8517</v>
      </c>
      <c r="V247" s="853">
        <v>15</v>
      </c>
      <c r="W247" s="851">
        <v>1</v>
      </c>
      <c r="X247" s="852">
        <v>9007</v>
      </c>
      <c r="Y247" s="854">
        <v>8507</v>
      </c>
      <c r="Z247" s="855">
        <f>IF(ISNA(VLOOKUP(C247,條件!$A$1:$C$1021,3,0)),"",(VLOOKUP(C247,條件!$A$1:$C$1021,3,0)))</f>
        <v>1.7777777777777777</v>
      </c>
      <c r="AA247" s="855">
        <f t="shared" si="113"/>
        <v>13.333333333333334</v>
      </c>
      <c r="AB247" s="904">
        <f t="shared" si="114"/>
        <v>0.99729567307692313</v>
      </c>
      <c r="AC247" s="855">
        <f t="shared" si="115"/>
        <v>87.466250000000002</v>
      </c>
      <c r="AD247" s="855">
        <f t="shared" si="107"/>
        <v>1.6666666666666667</v>
      </c>
      <c r="AE247" s="855">
        <f t="shared" si="116"/>
        <v>1.625</v>
      </c>
      <c r="AF247" s="856" t="str">
        <f t="shared" si="108"/>
        <v>A</v>
      </c>
      <c r="AG247" s="856">
        <v>1</v>
      </c>
      <c r="AH247" s="916" t="s">
        <v>3024</v>
      </c>
      <c r="AI247" s="926" t="s">
        <v>3059</v>
      </c>
      <c r="AJ247" s="917" t="s">
        <v>3726</v>
      </c>
      <c r="AK247" s="917" t="s">
        <v>3726</v>
      </c>
      <c r="AL247" s="927">
        <v>50</v>
      </c>
      <c r="AM247" s="991">
        <v>46142</v>
      </c>
      <c r="AN247" s="991">
        <v>46143</v>
      </c>
      <c r="AO247" s="991">
        <v>46145</v>
      </c>
      <c r="AP247" s="991">
        <v>46146</v>
      </c>
      <c r="AQ247" s="991">
        <v>46147</v>
      </c>
      <c r="AR247" s="862"/>
      <c r="AS247" s="849" t="str">
        <f t="shared" ref="AS247:AS285" si="117">IF(TEXT(RIGHT(F247,2),) = "×2","雙","單")</f>
        <v>單</v>
      </c>
      <c r="AT247" s="849" t="str">
        <f t="shared" ref="AT247:AT285" si="118">IF(OR(AF247="J", AF247="T", AF247="M"), IF(AG247=1, "全", "半"),
   IF(AF247="A", IF(AG247=0.5, IF(AS247="雙", "全", ""),
                 IF(AG247=1, IF(AS247="雙", "半", "全"),
                    IF(AG247=2, "半", "")
                   )
                ),
   IF(AF247="S", TEXT(AG247 &amp; "sec", "text"), "")
))</f>
        <v>全</v>
      </c>
      <c r="AU247" s="849" t="str">
        <f t="shared" ref="AU247:AU285" si="119">IF(MID(E247,3,1)="/",LEFT(E247,2),LEFT(E247,3))</f>
        <v>75</v>
      </c>
      <c r="AV247" s="849">
        <f t="shared" si="109"/>
        <v>1.7683576560000001</v>
      </c>
    </row>
    <row r="248" spans="1:48">
      <c r="A248" s="845">
        <f t="shared" ref="A248:A285" si="120">A247</f>
        <v>46149</v>
      </c>
      <c r="B248" s="846" t="s">
        <v>1062</v>
      </c>
      <c r="C248" s="846" t="s">
        <v>2785</v>
      </c>
      <c r="D248" s="1254" t="s">
        <v>596</v>
      </c>
      <c r="E248" s="848" t="str">
        <f>IF(ISNA(VLOOKUP(C248,條件!$A$1:$G$1021,5,0)),"",(VLOOKUP(C248,條件!$A$1:$G$1021,5,0)))</f>
        <v>75/24/2SDR2</v>
      </c>
      <c r="F248" s="849" t="str">
        <f>IF(ISNA(VLOOKUP(C248,條件!$A$1:$G$1021,6,0)),"",(VLOOKUP(C248,條件!$A$1:$G$1021,6,0)))</f>
        <v>FP81363R×2</v>
      </c>
      <c r="G248" s="1257">
        <f>IF(ISNA(VLOOKUP(C248,條件!$A$1:$G$1021,7,0)),"",(VLOOKUP(C248,條件!$A$1:$G$1021,7,0)))</f>
        <v>700</v>
      </c>
      <c r="H248" s="849" t="str">
        <f>IF(ISNA(VLOOKUP(C248,條件!$A$1:$K$1021,11,0)),"",(VLOOKUP(C248,條件!$A$1:$K$1021,11,0)))</f>
        <v>白綠條紋</v>
      </c>
      <c r="I248" s="850">
        <f>IF(ISNA(VLOOKUP(C248,條件!$A$1:$L$1021,12,0)),"",(VLOOKUP(C248,條件!$A$1:$L$1021,12,0)))</f>
        <v>5</v>
      </c>
      <c r="J248" s="853"/>
      <c r="K248" s="851"/>
      <c r="L248" s="852" t="s">
        <v>461</v>
      </c>
      <c r="M248" s="854"/>
      <c r="N248" s="853"/>
      <c r="O248" s="851"/>
      <c r="P248" s="852" t="s">
        <v>461</v>
      </c>
      <c r="Q248" s="854"/>
      <c r="R248" s="853"/>
      <c r="S248" s="851"/>
      <c r="T248" s="852" t="s">
        <v>461</v>
      </c>
      <c r="U248" s="854"/>
      <c r="V248" s="853"/>
      <c r="W248" s="851"/>
      <c r="X248" s="852" t="s">
        <v>461</v>
      </c>
      <c r="Y248" s="854"/>
      <c r="Z248" s="855">
        <f>IF(ISNA(VLOOKUP(C248,條件!$A$1:$C$1021,3,0)),"",(VLOOKUP(C248,條件!$A$1:$C$1021,3,0)))</f>
        <v>3.2653061224489797</v>
      </c>
      <c r="AA248" s="855" t="str">
        <f t="shared" si="113"/>
        <v>停機</v>
      </c>
      <c r="AB248" s="904" t="str">
        <f t="shared" si="114"/>
        <v/>
      </c>
      <c r="AC248" s="855" t="str">
        <f t="shared" si="115"/>
        <v/>
      </c>
      <c r="AD248" s="855" t="str">
        <f t="shared" si="107"/>
        <v/>
      </c>
      <c r="AE248" s="855" t="str">
        <f t="shared" si="116"/>
        <v/>
      </c>
      <c r="AF248" s="856" t="str">
        <f t="shared" si="108"/>
        <v>A</v>
      </c>
      <c r="AG248" s="856">
        <v>1</v>
      </c>
      <c r="AH248" s="916" t="s">
        <v>3024</v>
      </c>
      <c r="AI248" s="926" t="s">
        <v>3059</v>
      </c>
      <c r="AJ248" s="917" t="s">
        <v>3726</v>
      </c>
      <c r="AK248" s="917" t="s">
        <v>3726</v>
      </c>
      <c r="AL248" s="927"/>
      <c r="AM248" s="991"/>
      <c r="AN248" s="991"/>
      <c r="AO248" s="991"/>
      <c r="AP248" s="991"/>
      <c r="AQ248" s="991"/>
      <c r="AR248" s="862"/>
      <c r="AS248" s="849" t="str">
        <f t="shared" si="117"/>
        <v>雙</v>
      </c>
      <c r="AT248" s="849" t="str">
        <f t="shared" si="118"/>
        <v>半</v>
      </c>
      <c r="AU248" s="849" t="str">
        <f t="shared" si="119"/>
        <v>75</v>
      </c>
      <c r="AV248" s="849" t="str">
        <f t="shared" si="109"/>
        <v/>
      </c>
    </row>
    <row r="249" spans="1:48">
      <c r="A249" s="845">
        <f t="shared" si="120"/>
        <v>46149</v>
      </c>
      <c r="B249" s="846" t="s">
        <v>1062</v>
      </c>
      <c r="C249" s="846" t="s">
        <v>2786</v>
      </c>
      <c r="D249" s="1254" t="s">
        <v>596</v>
      </c>
      <c r="E249" s="848" t="str">
        <f>IF(ISNA(VLOOKUP(C249,條件!$A$1:$G$1021,5,0)),"",(VLOOKUP(C249,條件!$A$1:$G$1021,5,0)))</f>
        <v>75/24/2SDr</v>
      </c>
      <c r="F249" s="849" t="str">
        <f>IF(ISNA(VLOOKUP(C249,條件!$A$1:$G$1021,6,0)),"",(VLOOKUP(C249,條件!$A$1:$G$1021,6,0)))</f>
        <v>FP81391R×2</v>
      </c>
      <c r="G249" s="1257">
        <f>IF(ISNA(VLOOKUP(C249,條件!$A$1:$G$1021,7,0)),"",(VLOOKUP(C249,條件!$A$1:$G$1021,7,0)))</f>
        <v>700</v>
      </c>
      <c r="H249" s="849" t="str">
        <f>IF(ISNA(VLOOKUP(C249,條件!$A$1:$K$1021,11,0)),"",(VLOOKUP(C249,條件!$A$1:$K$1021,11,0)))</f>
        <v>紅底白點</v>
      </c>
      <c r="I249" s="850">
        <f>IF(ISNA(VLOOKUP(C249,條件!$A$1:$L$1021,12,0)),"",(VLOOKUP(C249,條件!$A$1:$L$1021,12,0)))</f>
        <v>5</v>
      </c>
      <c r="J249" s="853"/>
      <c r="K249" s="851"/>
      <c r="L249" s="852" t="s">
        <v>461</v>
      </c>
      <c r="M249" s="854"/>
      <c r="N249" s="853"/>
      <c r="O249" s="851"/>
      <c r="P249" s="852" t="s">
        <v>461</v>
      </c>
      <c r="Q249" s="854"/>
      <c r="R249" s="853"/>
      <c r="S249" s="851"/>
      <c r="T249" s="852" t="s">
        <v>461</v>
      </c>
      <c r="U249" s="854"/>
      <c r="V249" s="853"/>
      <c r="W249" s="851"/>
      <c r="X249" s="852" t="s">
        <v>461</v>
      </c>
      <c r="Y249" s="854"/>
      <c r="Z249" s="855">
        <f>IF(ISNA(VLOOKUP(C249,條件!$A$1:$C$1021,3,0)),"",(VLOOKUP(C249,條件!$A$1:$C$1021,3,0)))</f>
        <v>3.2653061224489797</v>
      </c>
      <c r="AA249" s="855" t="str">
        <f t="shared" si="113"/>
        <v>停機</v>
      </c>
      <c r="AB249" s="904" t="str">
        <f t="shared" si="114"/>
        <v/>
      </c>
      <c r="AC249" s="855" t="str">
        <f t="shared" si="115"/>
        <v/>
      </c>
      <c r="AD249" s="855" t="str">
        <f t="shared" si="107"/>
        <v/>
      </c>
      <c r="AE249" s="855" t="str">
        <f t="shared" si="116"/>
        <v/>
      </c>
      <c r="AF249" s="856" t="str">
        <f t="shared" si="108"/>
        <v>A</v>
      </c>
      <c r="AG249" s="856">
        <v>1</v>
      </c>
      <c r="AH249" s="916" t="s">
        <v>3024</v>
      </c>
      <c r="AI249" s="926" t="s">
        <v>3059</v>
      </c>
      <c r="AJ249" s="917" t="s">
        <v>3726</v>
      </c>
      <c r="AK249" s="917" t="s">
        <v>3726</v>
      </c>
      <c r="AL249" s="860">
        <v>53</v>
      </c>
      <c r="AM249" s="991">
        <v>46115</v>
      </c>
      <c r="AN249" s="991">
        <v>46117</v>
      </c>
      <c r="AO249" s="991">
        <v>46118</v>
      </c>
      <c r="AP249" s="991"/>
      <c r="AQ249" s="991"/>
      <c r="AR249" s="862"/>
      <c r="AS249" s="849" t="str">
        <f t="shared" si="117"/>
        <v>雙</v>
      </c>
      <c r="AT249" s="849" t="str">
        <f t="shared" si="118"/>
        <v>半</v>
      </c>
      <c r="AU249" s="849" t="str">
        <f t="shared" si="119"/>
        <v>75</v>
      </c>
      <c r="AV249" s="849" t="str">
        <f t="shared" si="109"/>
        <v/>
      </c>
    </row>
    <row r="250" spans="1:48">
      <c r="A250" s="845">
        <f t="shared" si="120"/>
        <v>46149</v>
      </c>
      <c r="B250" s="846" t="s">
        <v>1068</v>
      </c>
      <c r="C250" s="846" t="s">
        <v>3693</v>
      </c>
      <c r="D250" s="1254"/>
      <c r="E250" s="848" t="str">
        <f>IF(ISNA(VLOOKUP(C250,條件!$A$1:$G$1021,5,0)),"",(VLOOKUP(C250,條件!$A$1:$G$1021,5,0)))</f>
        <v>150/48BK42</v>
      </c>
      <c r="F250" s="849" t="str">
        <f>IF(ISNA(VLOOKUP(C250,條件!$A$1:$G$1021,6,0)),"",(VLOOKUP(C250,條件!$A$1:$G$1021,6,0)))</f>
        <v>FP02421</v>
      </c>
      <c r="G250" s="1257">
        <f>IF(ISNA(VLOOKUP(C250,條件!$A$1:$G$1021,7,0)),"",(VLOOKUP(C250,條件!$A$1:$G$1021,7,0)))</f>
        <v>600</v>
      </c>
      <c r="H250" s="849" t="str">
        <f>IF(ISNA(VLOOKUP(C250,條件!$A$1:$K$1021,11,0)),"",(VLOOKUP(C250,條件!$A$1:$K$1021,11,0)))</f>
        <v>白桔方塊</v>
      </c>
      <c r="I250" s="850">
        <f>IF(ISNA(VLOOKUP(C250,條件!$A$1:$L$1021,12,0)),"",(VLOOKUP(C250,條件!$A$1:$L$1021,12,0)))</f>
        <v>5</v>
      </c>
      <c r="J250" s="853"/>
      <c r="K250" s="851"/>
      <c r="L250" s="852" t="s">
        <v>412</v>
      </c>
      <c r="M250" s="854" t="s">
        <v>114</v>
      </c>
      <c r="N250" s="853"/>
      <c r="O250" s="851"/>
      <c r="P250" s="852" t="s">
        <v>114</v>
      </c>
      <c r="Q250" s="854"/>
      <c r="R250" s="853"/>
      <c r="S250" s="851"/>
      <c r="T250" s="852" t="s">
        <v>3760</v>
      </c>
      <c r="U250" s="854" t="s">
        <v>3761</v>
      </c>
      <c r="V250" s="853">
        <v>21</v>
      </c>
      <c r="W250" s="851">
        <v>0</v>
      </c>
      <c r="X250" s="852">
        <v>9034</v>
      </c>
      <c r="Y250" s="854" t="s">
        <v>3761</v>
      </c>
      <c r="Z250" s="855">
        <f>IF(ISNA(VLOOKUP(C250,條件!$A$1:$C$1021,3,0)),"",(VLOOKUP(C250,條件!$A$1:$C$1021,3,0)))</f>
        <v>2.8346456692913384</v>
      </c>
      <c r="AA250" s="855" t="str">
        <f t="shared" si="113"/>
        <v>改紡</v>
      </c>
      <c r="AB250" s="904" t="str">
        <f t="shared" si="114"/>
        <v/>
      </c>
      <c r="AC250" s="855" t="str">
        <f t="shared" si="115"/>
        <v/>
      </c>
      <c r="AD250" s="855" t="str">
        <f t="shared" si="107"/>
        <v/>
      </c>
      <c r="AE250" s="855" t="str">
        <f t="shared" si="116"/>
        <v/>
      </c>
      <c r="AF250" s="856" t="str">
        <f t="shared" si="108"/>
        <v>A</v>
      </c>
      <c r="AG250" s="856">
        <v>2</v>
      </c>
      <c r="AH250" s="916" t="s">
        <v>920</v>
      </c>
      <c r="AI250" s="926" t="s">
        <v>920</v>
      </c>
      <c r="AJ250" s="917" t="s">
        <v>3726</v>
      </c>
      <c r="AK250" s="917" t="s">
        <v>3726</v>
      </c>
      <c r="AL250" s="860">
        <v>52</v>
      </c>
      <c r="AM250" s="991">
        <v>46148</v>
      </c>
      <c r="AN250" s="991"/>
      <c r="AO250" s="991"/>
      <c r="AP250" s="991"/>
      <c r="AQ250" s="991"/>
      <c r="AR250" s="862"/>
      <c r="AS250" s="849" t="str">
        <f t="shared" si="117"/>
        <v>單</v>
      </c>
      <c r="AT250" s="849" t="str">
        <f t="shared" si="118"/>
        <v>半</v>
      </c>
      <c r="AU250" s="849" t="str">
        <f t="shared" si="119"/>
        <v>150</v>
      </c>
      <c r="AV250" s="849" t="str">
        <f t="shared" si="109"/>
        <v/>
      </c>
    </row>
    <row r="251" spans="1:48">
      <c r="A251" s="845">
        <f t="shared" si="120"/>
        <v>46149</v>
      </c>
      <c r="B251" s="846" t="s">
        <v>1069</v>
      </c>
      <c r="C251" s="846" t="s">
        <v>2787</v>
      </c>
      <c r="D251" s="1254"/>
      <c r="E251" s="848" t="str">
        <f>IF(ISNA(VLOOKUP(C251,條件!$A$1:$G$1021,5,0)),"",(VLOOKUP(C251,條件!$A$1:$G$1021,5,0)))</f>
        <v>75/36HC</v>
      </c>
      <c r="F251" s="849" t="str">
        <f>IF(ISNA(VLOOKUP(C251,條件!$A$1:$G$1021,6,0)),"",(VLOOKUP(C251,條件!$A$1:$G$1021,6,0)))</f>
        <v>FP81857R</v>
      </c>
      <c r="G251" s="1257">
        <f>IF(ISNA(VLOOKUP(C251,條件!$A$1:$G$1021,7,0)),"",(VLOOKUP(C251,條件!$A$1:$G$1021,7,0)))</f>
        <v>600</v>
      </c>
      <c r="H251" s="849" t="str">
        <f>IF(ISNA(VLOOKUP(C251,條件!$A$1:$K$1021,11,0)),"",(VLOOKUP(C251,條件!$A$1:$K$1021,11,0)))</f>
        <v>白底綠方塊</v>
      </c>
      <c r="I251" s="850">
        <f>IF(ISNA(VLOOKUP(C251,條件!$A$1:$L$1021,12,0)),"",(VLOOKUP(C251,條件!$A$1:$L$1021,12,0)))</f>
        <v>4</v>
      </c>
      <c r="J251" s="853">
        <v>21</v>
      </c>
      <c r="K251" s="851">
        <v>0</v>
      </c>
      <c r="L251" s="852">
        <v>8557</v>
      </c>
      <c r="M251" s="854">
        <v>9017</v>
      </c>
      <c r="N251" s="853">
        <v>14</v>
      </c>
      <c r="O251" s="851">
        <v>0</v>
      </c>
      <c r="P251" s="852">
        <v>8477</v>
      </c>
      <c r="Q251" s="854">
        <v>8937</v>
      </c>
      <c r="R251" s="853">
        <v>6</v>
      </c>
      <c r="S251" s="851">
        <v>0</v>
      </c>
      <c r="T251" s="852">
        <v>8434</v>
      </c>
      <c r="U251" s="854">
        <v>9052</v>
      </c>
      <c r="V251" s="853">
        <v>9</v>
      </c>
      <c r="W251" s="851">
        <v>0</v>
      </c>
      <c r="X251" s="852">
        <v>8567</v>
      </c>
      <c r="Y251" s="854">
        <v>9065</v>
      </c>
      <c r="Z251" s="855">
        <f>IF(ISNA(VLOOKUP(C251,條件!$A$1:$C$1021,3,0)),"",(VLOOKUP(C251,條件!$A$1:$C$1021,3,0)))</f>
        <v>1.7496962332928312</v>
      </c>
      <c r="AA251" s="855">
        <f t="shared" si="113"/>
        <v>16.666666666666668</v>
      </c>
      <c r="AB251" s="904">
        <f t="shared" si="114"/>
        <v>1</v>
      </c>
      <c r="AC251" s="855">
        <f t="shared" si="115"/>
        <v>87.632499999999993</v>
      </c>
      <c r="AD251" s="855">
        <f t="shared" si="107"/>
        <v>2.0833333333333335</v>
      </c>
      <c r="AE251" s="855">
        <f t="shared" si="116"/>
        <v>2.0833333333333335</v>
      </c>
      <c r="AF251" s="856" t="str">
        <f t="shared" si="108"/>
        <v>A</v>
      </c>
      <c r="AG251" s="856">
        <v>1</v>
      </c>
      <c r="AH251" s="916" t="s">
        <v>3211</v>
      </c>
      <c r="AI251" s="926" t="s">
        <v>3211</v>
      </c>
      <c r="AJ251" s="917" t="s">
        <v>3727</v>
      </c>
      <c r="AK251" s="917" t="s">
        <v>3727</v>
      </c>
      <c r="AL251" s="860">
        <v>54</v>
      </c>
      <c r="AM251" s="991">
        <v>45950</v>
      </c>
      <c r="AN251" s="991">
        <v>45952</v>
      </c>
      <c r="AO251" s="991">
        <v>45953</v>
      </c>
      <c r="AP251" s="991">
        <v>45955</v>
      </c>
      <c r="AQ251" s="991"/>
      <c r="AR251" s="862"/>
      <c r="AS251" s="849" t="str">
        <f t="shared" si="117"/>
        <v>單</v>
      </c>
      <c r="AT251" s="849" t="str">
        <f t="shared" si="118"/>
        <v>全</v>
      </c>
      <c r="AU251" s="849" t="str">
        <f t="shared" si="119"/>
        <v>75</v>
      </c>
      <c r="AV251" s="849">
        <f t="shared" si="109"/>
        <v>1.3628606399999998</v>
      </c>
    </row>
    <row r="252" spans="1:48">
      <c r="A252" s="845">
        <f t="shared" si="120"/>
        <v>46149</v>
      </c>
      <c r="B252" s="846" t="s">
        <v>1070</v>
      </c>
      <c r="C252" s="846" t="s">
        <v>2788</v>
      </c>
      <c r="D252" s="1254" t="s">
        <v>596</v>
      </c>
      <c r="E252" s="848" t="str">
        <f>IF(ISNA(VLOOKUP(C252,條件!$A$1:$G$1021,5,0)),"",(VLOOKUP(C252,條件!$A$1:$G$1021,5,0)))</f>
        <v>75/24/2SDr</v>
      </c>
      <c r="F252" s="849" t="str">
        <f>IF(ISNA(VLOOKUP(C252,條件!$A$1:$G$1021,6,0)),"",(VLOOKUP(C252,條件!$A$1:$G$1021,6,0)))</f>
        <v>FP81382R×2</v>
      </c>
      <c r="G252" s="1257">
        <f>IF(ISNA(VLOOKUP(C252,條件!$A$1:$G$1021,7,0)),"",(VLOOKUP(C252,條件!$A$1:$G$1021,7,0)))</f>
        <v>700</v>
      </c>
      <c r="H252" s="849" t="str">
        <f>IF(ISNA(VLOOKUP(C252,條件!$A$1:$K$1021,11,0)),"",(VLOOKUP(C252,條件!$A$1:$K$1021,11,0)))</f>
        <v>藍色</v>
      </c>
      <c r="I252" s="850">
        <f>IF(ISNA(VLOOKUP(C252,條件!$A$1:$L$1021,12,0)),"",(VLOOKUP(C252,條件!$A$1:$L$1021,12,0)))</f>
        <v>5</v>
      </c>
      <c r="J252" s="853">
        <v>6</v>
      </c>
      <c r="K252" s="851">
        <v>0</v>
      </c>
      <c r="L252" s="852" t="s">
        <v>426</v>
      </c>
      <c r="M252" s="854">
        <v>8638</v>
      </c>
      <c r="N252" s="853">
        <v>10</v>
      </c>
      <c r="O252" s="851">
        <v>0</v>
      </c>
      <c r="P252" s="852">
        <v>8615</v>
      </c>
      <c r="Q252" s="854" t="s">
        <v>114</v>
      </c>
      <c r="R252" s="853"/>
      <c r="S252" s="851"/>
      <c r="T252" s="852" t="s">
        <v>3733</v>
      </c>
      <c r="U252" s="854" t="s">
        <v>114</v>
      </c>
      <c r="V252" s="853"/>
      <c r="W252" s="851"/>
      <c r="X252" s="852" t="s">
        <v>3733</v>
      </c>
      <c r="Y252" s="854" t="s">
        <v>114</v>
      </c>
      <c r="Z252" s="855">
        <f>IF(ISNA(VLOOKUP(C252,條件!$A$1:$C$1021,3,0)),"",(VLOOKUP(C252,條件!$A$1:$C$1021,3,0)))</f>
        <v>3.2505643340857788</v>
      </c>
      <c r="AA252" s="855" t="str">
        <f t="shared" si="113"/>
        <v>了機</v>
      </c>
      <c r="AB252" s="904">
        <f t="shared" si="114"/>
        <v>1</v>
      </c>
      <c r="AC252" s="855" t="str">
        <f t="shared" si="115"/>
        <v/>
      </c>
      <c r="AD252" s="855" t="str">
        <f t="shared" si="107"/>
        <v/>
      </c>
      <c r="AE252" s="855" t="str">
        <f t="shared" si="116"/>
        <v/>
      </c>
      <c r="AF252" s="856" t="str">
        <f t="shared" si="108"/>
        <v>A</v>
      </c>
      <c r="AG252" s="856">
        <v>1</v>
      </c>
      <c r="AH252" s="916" t="s">
        <v>3211</v>
      </c>
      <c r="AI252" s="926" t="s">
        <v>3211</v>
      </c>
      <c r="AJ252" s="917" t="s">
        <v>3727</v>
      </c>
      <c r="AK252" s="917" t="s">
        <v>3727</v>
      </c>
      <c r="AL252" s="860">
        <v>50</v>
      </c>
      <c r="AM252" s="991">
        <v>46104</v>
      </c>
      <c r="AN252" s="991">
        <v>46105</v>
      </c>
      <c r="AO252" s="991">
        <v>46106</v>
      </c>
      <c r="AP252" s="991">
        <v>46107</v>
      </c>
      <c r="AQ252" s="991"/>
      <c r="AR252" s="862"/>
      <c r="AS252" s="849" t="str">
        <f t="shared" si="117"/>
        <v>雙</v>
      </c>
      <c r="AT252" s="849" t="str">
        <f t="shared" si="118"/>
        <v>半</v>
      </c>
      <c r="AU252" s="849" t="str">
        <f t="shared" si="119"/>
        <v>75</v>
      </c>
      <c r="AV252" s="849" t="str">
        <f t="shared" si="109"/>
        <v/>
      </c>
    </row>
    <row r="253" spans="1:48">
      <c r="A253" s="845">
        <f t="shared" si="120"/>
        <v>46149</v>
      </c>
      <c r="B253" s="846" t="s">
        <v>1071</v>
      </c>
      <c r="C253" s="846" t="s">
        <v>2773</v>
      </c>
      <c r="D253" s="1254" t="s">
        <v>589</v>
      </c>
      <c r="E253" s="848" t="str">
        <f>IF(ISNA(VLOOKUP(C253,條件!$A$1:$G$1021,5,0)),"",(VLOOKUP(C253,條件!$A$1:$G$1021,5,0)))</f>
        <v>50/72BSD3</v>
      </c>
      <c r="F253" s="849" t="str">
        <f>IF(ISNA(VLOOKUP(C253,條件!$A$1:$G$1021,6,0)),"",(VLOOKUP(C253,條件!$A$1:$G$1021,6,0)))</f>
        <v>FP80141</v>
      </c>
      <c r="G253" s="1257">
        <f>IF(ISNA(VLOOKUP(C253,條件!$A$1:$G$1021,7,0)),"",(VLOOKUP(C253,條件!$A$1:$G$1021,7,0)))</f>
        <v>630</v>
      </c>
      <c r="H253" s="849" t="str">
        <f>IF(ISNA(VLOOKUP(C253,條件!$A$1:$K$1021,11,0)),"",(VLOOKUP(C253,條件!$A$1:$K$1021,11,0)))</f>
        <v>洋綠色</v>
      </c>
      <c r="I253" s="850">
        <f>IF(ISNA(VLOOKUP(C253,條件!$A$1:$L$1021,12,0)),"",(VLOOKUP(C253,條件!$A$1:$L$1021,12,0)))</f>
        <v>2</v>
      </c>
      <c r="J253" s="853">
        <v>15</v>
      </c>
      <c r="K253" s="851">
        <v>0</v>
      </c>
      <c r="L253" s="852">
        <v>9557</v>
      </c>
      <c r="M253" s="854">
        <v>9488</v>
      </c>
      <c r="N253" s="853">
        <v>20</v>
      </c>
      <c r="O253" s="851">
        <v>0</v>
      </c>
      <c r="P253" s="852">
        <v>9651</v>
      </c>
      <c r="Q253" s="854">
        <v>9636</v>
      </c>
      <c r="R253" s="853">
        <v>3</v>
      </c>
      <c r="S253" s="851">
        <v>0</v>
      </c>
      <c r="T253" s="852">
        <v>9699</v>
      </c>
      <c r="U253" s="854">
        <v>9692</v>
      </c>
      <c r="V253" s="853">
        <v>21</v>
      </c>
      <c r="W253" s="851">
        <v>1</v>
      </c>
      <c r="X253" s="852">
        <v>9780</v>
      </c>
      <c r="Y253" s="854">
        <v>9588</v>
      </c>
      <c r="Z253" s="855">
        <f>IF(ISNA(VLOOKUP(C253,條件!$A$1:$C$1021,3,0)),"",(VLOOKUP(C253,條件!$A$1:$C$1021,3,0)))</f>
        <v>2.4615384615384617</v>
      </c>
      <c r="AA253" s="855">
        <f t="shared" si="113"/>
        <v>19.666666666666668</v>
      </c>
      <c r="AB253" s="904">
        <f t="shared" si="114"/>
        <v>0.998046875</v>
      </c>
      <c r="AC253" s="855">
        <f t="shared" si="115"/>
        <v>96.363749999999996</v>
      </c>
      <c r="AD253" s="855">
        <f t="shared" si="107"/>
        <v>2.4583333333333335</v>
      </c>
      <c r="AE253" s="855">
        <f t="shared" si="116"/>
        <v>2.4166666666666665</v>
      </c>
      <c r="AF253" s="856" t="str">
        <f t="shared" si="108"/>
        <v>A</v>
      </c>
      <c r="AG253" s="856">
        <v>1</v>
      </c>
      <c r="AH253" s="916" t="s">
        <v>3024</v>
      </c>
      <c r="AI253" s="926" t="s">
        <v>3059</v>
      </c>
      <c r="AJ253" s="917" t="s">
        <v>3726</v>
      </c>
      <c r="AK253" s="917" t="s">
        <v>3726</v>
      </c>
      <c r="AL253" s="860">
        <v>57</v>
      </c>
      <c r="AM253" s="992">
        <v>46086</v>
      </c>
      <c r="AN253" s="991">
        <v>46087</v>
      </c>
      <c r="AO253" s="991">
        <v>46088</v>
      </c>
      <c r="AP253" s="991"/>
      <c r="AQ253" s="991"/>
      <c r="AR253" s="862"/>
      <c r="AS253" s="849" t="str">
        <f t="shared" si="117"/>
        <v>單</v>
      </c>
      <c r="AT253" s="849" t="str">
        <f t="shared" si="118"/>
        <v>全</v>
      </c>
      <c r="AU253" s="849" t="str">
        <f t="shared" si="119"/>
        <v>50</v>
      </c>
      <c r="AV253" s="849">
        <f t="shared" si="109"/>
        <v>1.049054328</v>
      </c>
    </row>
    <row r="254" spans="1:48">
      <c r="A254" s="845">
        <f t="shared" si="120"/>
        <v>46149</v>
      </c>
      <c r="B254" s="846" t="s">
        <v>1072</v>
      </c>
      <c r="C254" s="846" t="s">
        <v>114</v>
      </c>
      <c r="D254" s="1254"/>
      <c r="E254" s="848" t="str">
        <f>IF(ISNA(VLOOKUP(C254,條件!$A$1:$G$1021,5,0)),"",(VLOOKUP(C254,條件!$A$1:$G$1021,5,0)))</f>
        <v/>
      </c>
      <c r="F254" s="849" t="str">
        <f>IF(ISNA(VLOOKUP(C254,條件!$A$1:$G$1021,6,0)),"",(VLOOKUP(C254,條件!$A$1:$G$1021,6,0)))</f>
        <v/>
      </c>
      <c r="G254" s="1257" t="str">
        <f>IF(ISNA(VLOOKUP(C254,條件!$A$1:$G$1021,7,0)),"",(VLOOKUP(C254,條件!$A$1:$G$1021,7,0)))</f>
        <v/>
      </c>
      <c r="H254" s="849" t="str">
        <f>IF(ISNA(VLOOKUP(C254,條件!$A$1:$K$1021,11,0)),"",(VLOOKUP(C254,條件!$A$1:$K$1021,11,0)))</f>
        <v/>
      </c>
      <c r="I254" s="850" t="str">
        <f>IF(ISNA(VLOOKUP(C254,條件!$A$1:$L$1021,12,0)),"",(VLOOKUP(C254,條件!$A$1:$L$1021,12,0)))</f>
        <v/>
      </c>
      <c r="J254" s="853"/>
      <c r="K254" s="851"/>
      <c r="L254" s="852" t="s">
        <v>114</v>
      </c>
      <c r="M254" s="854"/>
      <c r="N254" s="853"/>
      <c r="O254" s="851"/>
      <c r="P254" s="852" t="s">
        <v>114</v>
      </c>
      <c r="Q254" s="854"/>
      <c r="R254" s="853"/>
      <c r="S254" s="851"/>
      <c r="T254" s="852" t="s">
        <v>114</v>
      </c>
      <c r="U254" s="854"/>
      <c r="V254" s="853"/>
      <c r="W254" s="851"/>
      <c r="X254" s="852" t="s">
        <v>114</v>
      </c>
      <c r="Y254" s="854"/>
      <c r="Z254" s="855" t="str">
        <f>IF(ISNA(VLOOKUP(C254,條件!$A$1:$C$1021,3,0)),"",(VLOOKUP(C254,條件!$A$1:$C$1021,3,0)))</f>
        <v/>
      </c>
      <c r="AA254" s="855" t="str">
        <f t="shared" si="113"/>
        <v>停機</v>
      </c>
      <c r="AB254" s="904" t="str">
        <f t="shared" si="114"/>
        <v/>
      </c>
      <c r="AC254" s="855" t="str">
        <f t="shared" si="115"/>
        <v/>
      </c>
      <c r="AD254" s="855" t="str">
        <f t="shared" si="107"/>
        <v/>
      </c>
      <c r="AE254" s="855" t="str">
        <f t="shared" si="116"/>
        <v/>
      </c>
      <c r="AF254" s="856" t="str">
        <f t="shared" si="108"/>
        <v>A</v>
      </c>
      <c r="AG254" s="856">
        <v>1</v>
      </c>
      <c r="AH254" s="916" t="s">
        <v>920</v>
      </c>
      <c r="AI254" s="926" t="s">
        <v>920</v>
      </c>
      <c r="AJ254" s="917" t="s">
        <v>920</v>
      </c>
      <c r="AK254" s="917" t="s">
        <v>920</v>
      </c>
      <c r="AL254" s="860"/>
      <c r="AM254" s="991"/>
      <c r="AN254" s="991"/>
      <c r="AO254" s="991"/>
      <c r="AP254" s="991"/>
      <c r="AQ254" s="991"/>
      <c r="AR254" s="862"/>
      <c r="AS254" s="849" t="str">
        <f t="shared" si="117"/>
        <v>單</v>
      </c>
      <c r="AT254" s="849" t="str">
        <f t="shared" si="118"/>
        <v>全</v>
      </c>
      <c r="AU254" s="849" t="str">
        <f t="shared" si="119"/>
        <v/>
      </c>
      <c r="AV254" s="849" t="str">
        <f t="shared" si="109"/>
        <v/>
      </c>
    </row>
    <row r="255" spans="1:48">
      <c r="A255" s="845">
        <f t="shared" si="120"/>
        <v>46149</v>
      </c>
      <c r="B255" s="846" t="s">
        <v>1073</v>
      </c>
      <c r="C255" s="846" t="s">
        <v>3681</v>
      </c>
      <c r="D255" s="1254"/>
      <c r="E255" s="848" t="str">
        <f>IF(ISNA(VLOOKUP(C255,條件!$A$1:$G$1021,5,0)),"",(VLOOKUP(C255,條件!$A$1:$G$1021,5,0)))</f>
        <v>150/48CDR</v>
      </c>
      <c r="F255" s="849" t="str">
        <f>IF(ISNA(VLOOKUP(C255,條件!$A$1:$G$1021,6,0)),"",(VLOOKUP(C255,條件!$A$1:$G$1021,6,0)))</f>
        <v>FP82781</v>
      </c>
      <c r="G255" s="1257">
        <f>IF(ISNA(VLOOKUP(C255,條件!$A$1:$G$1021,7,0)),"",(VLOOKUP(C255,條件!$A$1:$G$1021,7,0)))</f>
        <v>600</v>
      </c>
      <c r="H255" s="849" t="str">
        <f>IF(ISNA(VLOOKUP(C255,條件!$A$1:$K$1021,11,0)),"",(VLOOKUP(C255,條件!$A$1:$K$1021,11,0)))</f>
        <v>綠藍雙色</v>
      </c>
      <c r="I255" s="850">
        <f>IF(ISNA(VLOOKUP(C255,條件!$A$1:$L$1021,12,0)),"",(VLOOKUP(C255,條件!$A$1:$L$1021,12,0)))</f>
        <v>5</v>
      </c>
      <c r="J255" s="853">
        <v>16</v>
      </c>
      <c r="K255" s="851">
        <v>0</v>
      </c>
      <c r="L255" s="852">
        <v>8622</v>
      </c>
      <c r="M255" s="854">
        <v>8251</v>
      </c>
      <c r="N255" s="853">
        <v>9</v>
      </c>
      <c r="O255" s="851">
        <v>0</v>
      </c>
      <c r="P255" s="852">
        <v>8701</v>
      </c>
      <c r="Q255" s="854">
        <v>8418</v>
      </c>
      <c r="R255" s="853">
        <v>3</v>
      </c>
      <c r="S255" s="851">
        <v>0</v>
      </c>
      <c r="T255" s="852">
        <v>8730</v>
      </c>
      <c r="U255" s="854">
        <v>8471</v>
      </c>
      <c r="V255" s="853">
        <v>10</v>
      </c>
      <c r="W255" s="851">
        <v>2</v>
      </c>
      <c r="X255" s="852">
        <v>8743</v>
      </c>
      <c r="Y255" s="854">
        <v>8348</v>
      </c>
      <c r="Z255" s="855">
        <f>IF(ISNA(VLOOKUP(C255,條件!$A$1:$C$1021,3,0)),"",(VLOOKUP(C255,條件!$A$1:$C$1021,3,0)))</f>
        <v>2.8685258964143427</v>
      </c>
      <c r="AA255" s="855">
        <f t="shared" si="113"/>
        <v>12.666666666666666</v>
      </c>
      <c r="AB255" s="904">
        <f t="shared" si="114"/>
        <v>0.99664797008547013</v>
      </c>
      <c r="AC255" s="855">
        <f t="shared" si="115"/>
        <v>85.355000000000004</v>
      </c>
      <c r="AD255" s="855">
        <f t="shared" si="107"/>
        <v>1.5833333333333333</v>
      </c>
      <c r="AE255" s="855">
        <f t="shared" si="116"/>
        <v>1.5</v>
      </c>
      <c r="AF255" s="856" t="str">
        <f t="shared" si="108"/>
        <v>A</v>
      </c>
      <c r="AG255" s="856">
        <v>1</v>
      </c>
      <c r="AH255" s="916" t="s">
        <v>3024</v>
      </c>
      <c r="AI255" s="926" t="s">
        <v>3059</v>
      </c>
      <c r="AJ255" s="917" t="s">
        <v>3726</v>
      </c>
      <c r="AK255" s="917" t="s">
        <v>3726</v>
      </c>
      <c r="AL255" s="860">
        <v>54</v>
      </c>
      <c r="AM255" s="991">
        <v>46144</v>
      </c>
      <c r="AN255" s="991">
        <v>46145</v>
      </c>
      <c r="AO255" s="991">
        <v>46146</v>
      </c>
      <c r="AP255" s="991">
        <v>46147</v>
      </c>
      <c r="AQ255" s="991">
        <v>46148</v>
      </c>
      <c r="AR255" s="862"/>
      <c r="AS255" s="849" t="str">
        <f t="shared" si="117"/>
        <v>單</v>
      </c>
      <c r="AT255" s="849" t="str">
        <f t="shared" si="118"/>
        <v>全</v>
      </c>
      <c r="AU255" s="849" t="str">
        <f t="shared" si="119"/>
        <v>150</v>
      </c>
      <c r="AV255" s="849">
        <f t="shared" si="109"/>
        <v>2.6548819199999998</v>
      </c>
    </row>
    <row r="256" spans="1:48">
      <c r="A256" s="845">
        <f t="shared" si="120"/>
        <v>46149</v>
      </c>
      <c r="B256" s="846" t="s">
        <v>1074</v>
      </c>
      <c r="C256" s="846" t="s">
        <v>114</v>
      </c>
      <c r="D256" s="1254"/>
      <c r="E256" s="848" t="str">
        <f>IF(ISNA(VLOOKUP(C256,條件!$A$1:$G$1021,5,0)),"",(VLOOKUP(C256,條件!$A$1:$G$1021,5,0)))</f>
        <v/>
      </c>
      <c r="F256" s="849" t="str">
        <f>IF(ISNA(VLOOKUP(C256,條件!$A$1:$G$1021,6,0)),"",(VLOOKUP(C256,條件!$A$1:$G$1021,6,0)))</f>
        <v/>
      </c>
      <c r="G256" s="1257" t="str">
        <f>IF(ISNA(VLOOKUP(C256,條件!$A$1:$G$1021,7,0)),"",(VLOOKUP(C256,條件!$A$1:$G$1021,7,0)))</f>
        <v/>
      </c>
      <c r="H256" s="849" t="str">
        <f>IF(ISNA(VLOOKUP(C256,條件!$A$1:$K$1021,11,0)),"",(VLOOKUP(C256,條件!$A$1:$K$1021,11,0)))</f>
        <v/>
      </c>
      <c r="I256" s="850" t="str">
        <f>IF(ISNA(VLOOKUP(C256,條件!$A$1:$L$1021,12,0)),"",(VLOOKUP(C256,條件!$A$1:$L$1021,12,0)))</f>
        <v/>
      </c>
      <c r="J256" s="853"/>
      <c r="K256" s="851"/>
      <c r="L256" s="852" t="s">
        <v>114</v>
      </c>
      <c r="M256" s="854"/>
      <c r="N256" s="853"/>
      <c r="O256" s="851"/>
      <c r="P256" s="852" t="s">
        <v>114</v>
      </c>
      <c r="Q256" s="854"/>
      <c r="R256" s="853"/>
      <c r="S256" s="851"/>
      <c r="T256" s="852" t="s">
        <v>114</v>
      </c>
      <c r="U256" s="854"/>
      <c r="V256" s="853"/>
      <c r="W256" s="851"/>
      <c r="X256" s="852" t="s">
        <v>114</v>
      </c>
      <c r="Y256" s="854"/>
      <c r="Z256" s="855" t="str">
        <f>IF(ISNA(VLOOKUP(C256,條件!$A$1:$C$1021,3,0)),"",(VLOOKUP(C256,條件!$A$1:$C$1021,3,0)))</f>
        <v/>
      </c>
      <c r="AA256" s="855" t="str">
        <f t="shared" si="113"/>
        <v>停機</v>
      </c>
      <c r="AB256" s="904" t="str">
        <f t="shared" si="114"/>
        <v/>
      </c>
      <c r="AC256" s="855" t="str">
        <f t="shared" si="115"/>
        <v/>
      </c>
      <c r="AD256" s="855" t="str">
        <f t="shared" si="107"/>
        <v/>
      </c>
      <c r="AE256" s="855" t="str">
        <f t="shared" si="116"/>
        <v/>
      </c>
      <c r="AF256" s="856" t="str">
        <f t="shared" si="108"/>
        <v>A</v>
      </c>
      <c r="AG256" s="856">
        <v>1</v>
      </c>
      <c r="AH256" s="916" t="s">
        <v>920</v>
      </c>
      <c r="AI256" s="926" t="s">
        <v>920</v>
      </c>
      <c r="AJ256" s="917" t="s">
        <v>920</v>
      </c>
      <c r="AK256" s="917" t="s">
        <v>920</v>
      </c>
      <c r="AL256" s="860"/>
      <c r="AM256" s="991"/>
      <c r="AN256" s="991"/>
      <c r="AO256" s="991"/>
      <c r="AP256" s="991"/>
      <c r="AQ256" s="991"/>
      <c r="AR256" s="862"/>
      <c r="AS256" s="849" t="str">
        <f t="shared" si="117"/>
        <v>單</v>
      </c>
      <c r="AT256" s="849" t="str">
        <f t="shared" si="118"/>
        <v>全</v>
      </c>
      <c r="AU256" s="849" t="str">
        <f t="shared" si="119"/>
        <v/>
      </c>
      <c r="AV256" s="849" t="str">
        <f t="shared" si="109"/>
        <v/>
      </c>
    </row>
    <row r="257" spans="1:48">
      <c r="A257" s="845">
        <f t="shared" si="120"/>
        <v>46149</v>
      </c>
      <c r="B257" s="846" t="s">
        <v>1075</v>
      </c>
      <c r="C257" s="846" t="s">
        <v>114</v>
      </c>
      <c r="D257" s="1254"/>
      <c r="E257" s="848" t="str">
        <f>IF(ISNA(VLOOKUP(C257,條件!$A$1:$G$1021,5,0)),"",(VLOOKUP(C257,條件!$A$1:$G$1021,5,0)))</f>
        <v/>
      </c>
      <c r="F257" s="849" t="str">
        <f>IF(ISNA(VLOOKUP(C257,條件!$A$1:$G$1021,6,0)),"",(VLOOKUP(C257,條件!$A$1:$G$1021,6,0)))</f>
        <v/>
      </c>
      <c r="G257" s="1257" t="str">
        <f>IF(ISNA(VLOOKUP(C257,條件!$A$1:$G$1021,7,0)),"",(VLOOKUP(C257,條件!$A$1:$G$1021,7,0)))</f>
        <v/>
      </c>
      <c r="H257" s="849" t="str">
        <f>IF(ISNA(VLOOKUP(C257,條件!$A$1:$K$1021,11,0)),"",(VLOOKUP(C257,條件!$A$1:$K$1021,11,0)))</f>
        <v/>
      </c>
      <c r="I257" s="850" t="str">
        <f>IF(ISNA(VLOOKUP(C257,條件!$A$1:$L$1021,12,0)),"",(VLOOKUP(C257,條件!$A$1:$L$1021,12,0)))</f>
        <v/>
      </c>
      <c r="J257" s="853"/>
      <c r="K257" s="851"/>
      <c r="L257" s="852" t="s">
        <v>114</v>
      </c>
      <c r="M257" s="854"/>
      <c r="N257" s="853"/>
      <c r="O257" s="851"/>
      <c r="P257" s="852" t="s">
        <v>114</v>
      </c>
      <c r="Q257" s="854"/>
      <c r="R257" s="853"/>
      <c r="S257" s="851"/>
      <c r="T257" s="852" t="s">
        <v>114</v>
      </c>
      <c r="U257" s="854"/>
      <c r="V257" s="853"/>
      <c r="W257" s="851"/>
      <c r="X257" s="852" t="s">
        <v>114</v>
      </c>
      <c r="Y257" s="854"/>
      <c r="Z257" s="855" t="str">
        <f>IF(ISNA(VLOOKUP(C257,條件!$A$1:$C$1021,3,0)),"",(VLOOKUP(C257,條件!$A$1:$C$1021,3,0)))</f>
        <v/>
      </c>
      <c r="AA257" s="855" t="str">
        <f t="shared" si="113"/>
        <v>停機</v>
      </c>
      <c r="AB257" s="904" t="str">
        <f t="shared" si="114"/>
        <v/>
      </c>
      <c r="AC257" s="855" t="str">
        <f t="shared" si="115"/>
        <v/>
      </c>
      <c r="AD257" s="855" t="str">
        <f t="shared" si="107"/>
        <v/>
      </c>
      <c r="AE257" s="855" t="str">
        <f t="shared" si="116"/>
        <v/>
      </c>
      <c r="AF257" s="856" t="str">
        <f t="shared" si="108"/>
        <v>A</v>
      </c>
      <c r="AG257" s="856">
        <v>1</v>
      </c>
      <c r="AH257" s="916" t="s">
        <v>920</v>
      </c>
      <c r="AI257" s="926" t="s">
        <v>920</v>
      </c>
      <c r="AJ257" s="917" t="s">
        <v>920</v>
      </c>
      <c r="AK257" s="917" t="s">
        <v>920</v>
      </c>
      <c r="AL257" s="860"/>
      <c r="AM257" s="992"/>
      <c r="AN257" s="991"/>
      <c r="AO257" s="991"/>
      <c r="AP257" s="991"/>
      <c r="AQ257" s="991"/>
      <c r="AR257" s="862"/>
      <c r="AS257" s="849" t="str">
        <f t="shared" si="117"/>
        <v>單</v>
      </c>
      <c r="AT257" s="849" t="str">
        <f t="shared" si="118"/>
        <v>全</v>
      </c>
      <c r="AU257" s="849" t="str">
        <f t="shared" si="119"/>
        <v/>
      </c>
      <c r="AV257" s="849" t="str">
        <f t="shared" si="109"/>
        <v/>
      </c>
    </row>
    <row r="258" spans="1:48">
      <c r="A258" s="845">
        <f t="shared" si="120"/>
        <v>46149</v>
      </c>
      <c r="B258" s="846" t="s">
        <v>1076</v>
      </c>
      <c r="C258" s="846" t="s">
        <v>2791</v>
      </c>
      <c r="D258" s="1254" t="s">
        <v>596</v>
      </c>
      <c r="E258" s="848" t="str">
        <f>IF(ISNA(VLOOKUP(C258,條件!$A$1:$G$1021,5,0)),"",(VLOOKUP(C258,條件!$A$1:$G$1021,5,0)))</f>
        <v>75/24/2SDr</v>
      </c>
      <c r="F258" s="849" t="str">
        <f>IF(ISNA(VLOOKUP(C258,條件!$A$1:$G$1021,6,0)),"",(VLOOKUP(C258,條件!$A$1:$G$1021,6,0)))</f>
        <v>FP81382R×2</v>
      </c>
      <c r="G258" s="1257">
        <f>IF(ISNA(VLOOKUP(C258,條件!$A$1:$G$1021,7,0)),"",(VLOOKUP(C258,條件!$A$1:$G$1021,7,0)))</f>
        <v>700</v>
      </c>
      <c r="H258" s="849" t="str">
        <f>IF(ISNA(VLOOKUP(C258,條件!$A$1:$K$1021,11,0)),"",(VLOOKUP(C258,條件!$A$1:$K$1021,11,0)))</f>
        <v>白底紫三角</v>
      </c>
      <c r="I258" s="850">
        <f>IF(ISNA(VLOOKUP(C258,條件!$A$1:$L$1021,12,0)),"",(VLOOKUP(C258,條件!$A$1:$L$1021,12,0)))</f>
        <v>5</v>
      </c>
      <c r="J258" s="853">
        <v>24</v>
      </c>
      <c r="K258" s="851">
        <v>0</v>
      </c>
      <c r="L258" s="852">
        <v>9305</v>
      </c>
      <c r="M258" s="854">
        <v>9157</v>
      </c>
      <c r="N258" s="853">
        <v>22</v>
      </c>
      <c r="O258" s="851">
        <v>0</v>
      </c>
      <c r="P258" s="852">
        <v>9543</v>
      </c>
      <c r="Q258" s="854">
        <v>9165</v>
      </c>
      <c r="R258" s="853">
        <v>16</v>
      </c>
      <c r="S258" s="851">
        <v>0</v>
      </c>
      <c r="T258" s="852">
        <v>9521</v>
      </c>
      <c r="U258" s="854">
        <v>9097</v>
      </c>
      <c r="V258" s="853">
        <v>24</v>
      </c>
      <c r="W258" s="851">
        <v>0</v>
      </c>
      <c r="X258" s="852">
        <v>9502</v>
      </c>
      <c r="Y258" s="854">
        <v>9134</v>
      </c>
      <c r="Z258" s="855">
        <f>IF(ISNA(VLOOKUP(C258,條件!$A$1:$C$1021,3,0)),"",(VLOOKUP(C258,條件!$A$1:$C$1021,3,0)))</f>
        <v>3.2653061224489797</v>
      </c>
      <c r="AA258" s="855">
        <f t="shared" si="113"/>
        <v>14.333333333333334</v>
      </c>
      <c r="AB258" s="904">
        <f t="shared" si="114"/>
        <v>1</v>
      </c>
      <c r="AC258" s="855">
        <f t="shared" si="115"/>
        <v>93.03</v>
      </c>
      <c r="AD258" s="855">
        <f t="shared" si="107"/>
        <v>1.7916666666666667</v>
      </c>
      <c r="AE258" s="855">
        <f t="shared" si="116"/>
        <v>1.7916666666666667</v>
      </c>
      <c r="AF258" s="856" t="str">
        <f t="shared" si="108"/>
        <v>A</v>
      </c>
      <c r="AG258" s="856">
        <v>0.5</v>
      </c>
      <c r="AH258" s="916" t="s">
        <v>3211</v>
      </c>
      <c r="AI258" s="926" t="s">
        <v>3211</v>
      </c>
      <c r="AJ258" s="917" t="s">
        <v>3727</v>
      </c>
      <c r="AK258" s="917" t="s">
        <v>3727</v>
      </c>
      <c r="AL258" s="860">
        <v>50</v>
      </c>
      <c r="AM258" s="991">
        <v>46105</v>
      </c>
      <c r="AN258" s="991">
        <v>46107</v>
      </c>
      <c r="AO258" s="991"/>
      <c r="AP258" s="991"/>
      <c r="AQ258" s="991"/>
      <c r="AR258" s="862"/>
      <c r="AS258" s="849" t="str">
        <f t="shared" si="117"/>
        <v>雙</v>
      </c>
      <c r="AT258" s="849" t="str">
        <f t="shared" si="118"/>
        <v>全</v>
      </c>
      <c r="AU258" s="849" t="str">
        <f t="shared" si="119"/>
        <v>75</v>
      </c>
      <c r="AV258" s="849">
        <f t="shared" si="109"/>
        <v>1.6879363199999999</v>
      </c>
    </row>
    <row r="259" spans="1:48">
      <c r="A259" s="845">
        <f t="shared" si="120"/>
        <v>46149</v>
      </c>
      <c r="B259" s="846" t="s">
        <v>1077</v>
      </c>
      <c r="C259" s="846" t="s">
        <v>2776</v>
      </c>
      <c r="D259" s="1254"/>
      <c r="E259" s="848" t="str">
        <f>IF(ISNA(VLOOKUP(C259,條件!$A$1:$G$1021,5,0)),"",(VLOOKUP(C259,條件!$A$1:$G$1021,5,0)))</f>
        <v>150/48SDR</v>
      </c>
      <c r="F259" s="849" t="str">
        <f>IF(ISNA(VLOOKUP(C259,條件!$A$1:$G$1021,6,0)),"",(VLOOKUP(C259,條件!$A$1:$G$1021,6,0)))</f>
        <v>FP82169R</v>
      </c>
      <c r="G259" s="1257">
        <f>IF(ISNA(VLOOKUP(C259,條件!$A$1:$G$1021,7,0)),"",(VLOOKUP(C259,條件!$A$1:$G$1021,7,0)))</f>
        <v>650</v>
      </c>
      <c r="H259" s="849" t="str">
        <f>IF(ISNA(VLOOKUP(C259,條件!$A$1:$K$1021,11,0)),"",(VLOOKUP(C259,條件!$A$1:$K$1021,11,0)))</f>
        <v>綠藍三角</v>
      </c>
      <c r="I259" s="850">
        <f>IF(ISNA(VLOOKUP(C259,條件!$A$1:$L$1021,12,0)),"",(VLOOKUP(C259,條件!$A$1:$L$1021,12,0)))</f>
        <v>5</v>
      </c>
      <c r="J259" s="853">
        <v>16</v>
      </c>
      <c r="K259" s="851">
        <v>0</v>
      </c>
      <c r="L259" s="852">
        <v>9468</v>
      </c>
      <c r="M259" s="854">
        <v>8902</v>
      </c>
      <c r="N259" s="853">
        <v>5</v>
      </c>
      <c r="O259" s="851">
        <v>0</v>
      </c>
      <c r="P259" s="852">
        <v>9519</v>
      </c>
      <c r="Q259" s="854">
        <v>8942</v>
      </c>
      <c r="R259" s="853">
        <v>18</v>
      </c>
      <c r="S259" s="851">
        <v>3</v>
      </c>
      <c r="T259" s="852">
        <v>9178</v>
      </c>
      <c r="U259" s="854">
        <v>8852</v>
      </c>
      <c r="V259" s="853">
        <v>20</v>
      </c>
      <c r="W259" s="851">
        <v>3</v>
      </c>
      <c r="X259" s="852">
        <v>9070</v>
      </c>
      <c r="Y259" s="854">
        <v>8541</v>
      </c>
      <c r="Z259" s="855">
        <f>IF(ISNA(VLOOKUP(C259,條件!$A$1:$C$1021,3,0)),"",(VLOOKUP(C259,條件!$A$1:$C$1021,3,0)))</f>
        <v>3.0573248407643314</v>
      </c>
      <c r="AA259" s="855">
        <f t="shared" si="113"/>
        <v>19.666666666666668</v>
      </c>
      <c r="AB259" s="904">
        <f t="shared" si="114"/>
        <v>0.99056490384615381</v>
      </c>
      <c r="AC259" s="855">
        <f t="shared" si="115"/>
        <v>90.59</v>
      </c>
      <c r="AD259" s="855">
        <f t="shared" si="107"/>
        <v>2.4583333333333335</v>
      </c>
      <c r="AE259" s="855">
        <f t="shared" si="116"/>
        <v>2.2083333333333335</v>
      </c>
      <c r="AF259" s="856" t="str">
        <f t="shared" si="108"/>
        <v>A</v>
      </c>
      <c r="AG259" s="856">
        <v>1</v>
      </c>
      <c r="AH259" s="916" t="s">
        <v>3024</v>
      </c>
      <c r="AI259" s="926" t="s">
        <v>3059</v>
      </c>
      <c r="AJ259" s="917" t="s">
        <v>3728</v>
      </c>
      <c r="AK259" s="917" t="s">
        <v>3728</v>
      </c>
      <c r="AL259" s="860">
        <v>48</v>
      </c>
      <c r="AM259" s="991">
        <v>46148</v>
      </c>
      <c r="AN259" s="991"/>
      <c r="AO259" s="991"/>
      <c r="AP259" s="991"/>
      <c r="AQ259" s="991"/>
      <c r="AR259" s="862"/>
      <c r="AS259" s="849" t="str">
        <f t="shared" si="117"/>
        <v>單</v>
      </c>
      <c r="AT259" s="849" t="str">
        <f t="shared" si="118"/>
        <v>全</v>
      </c>
      <c r="AU259" s="849" t="str">
        <f t="shared" si="119"/>
        <v>150</v>
      </c>
      <c r="AV259" s="849">
        <f t="shared" si="109"/>
        <v>3.05252064</v>
      </c>
    </row>
    <row r="260" spans="1:48">
      <c r="A260" s="845">
        <f t="shared" si="120"/>
        <v>46149</v>
      </c>
      <c r="B260" s="846" t="s">
        <v>1078</v>
      </c>
      <c r="C260" s="846" t="s">
        <v>114</v>
      </c>
      <c r="D260" s="1254"/>
      <c r="E260" s="848" t="str">
        <f>IF(ISNA(VLOOKUP(C260,條件!$A$1:$G$1021,5,0)),"",(VLOOKUP(C260,條件!$A$1:$G$1021,5,0)))</f>
        <v/>
      </c>
      <c r="F260" s="849" t="str">
        <f>IF(ISNA(VLOOKUP(C260,條件!$A$1:$G$1021,6,0)),"",(VLOOKUP(C260,條件!$A$1:$G$1021,6,0)))</f>
        <v/>
      </c>
      <c r="G260" s="1257" t="str">
        <f>IF(ISNA(VLOOKUP(C260,條件!$A$1:$G$1021,7,0)),"",(VLOOKUP(C260,條件!$A$1:$G$1021,7,0)))</f>
        <v/>
      </c>
      <c r="H260" s="849" t="str">
        <f>IF(ISNA(VLOOKUP(C260,條件!$A$1:$K$1021,11,0)),"",(VLOOKUP(C260,條件!$A$1:$K$1021,11,0)))</f>
        <v/>
      </c>
      <c r="I260" s="850" t="str">
        <f>IF(ISNA(VLOOKUP(C260,條件!$A$1:$L$1021,12,0)),"",(VLOOKUP(C260,條件!$A$1:$L$1021,12,0)))</f>
        <v/>
      </c>
      <c r="J260" s="853"/>
      <c r="K260" s="851"/>
      <c r="L260" s="852" t="s">
        <v>114</v>
      </c>
      <c r="M260" s="854"/>
      <c r="N260" s="853"/>
      <c r="O260" s="851"/>
      <c r="P260" s="852" t="s">
        <v>114</v>
      </c>
      <c r="Q260" s="854"/>
      <c r="R260" s="853"/>
      <c r="S260" s="851"/>
      <c r="T260" s="852" t="s">
        <v>114</v>
      </c>
      <c r="U260" s="854"/>
      <c r="V260" s="853"/>
      <c r="W260" s="851"/>
      <c r="X260" s="852" t="s">
        <v>114</v>
      </c>
      <c r="Y260" s="854"/>
      <c r="Z260" s="855" t="str">
        <f>IF(ISNA(VLOOKUP(C260,條件!$A$1:$C$1021,3,0)),"",(VLOOKUP(C260,條件!$A$1:$C$1021,3,0)))</f>
        <v/>
      </c>
      <c r="AA260" s="855" t="str">
        <f t="shared" si="113"/>
        <v>停機</v>
      </c>
      <c r="AB260" s="904" t="str">
        <f t="shared" si="114"/>
        <v/>
      </c>
      <c r="AC260" s="855" t="str">
        <f t="shared" si="115"/>
        <v/>
      </c>
      <c r="AD260" s="855" t="str">
        <f t="shared" si="107"/>
        <v/>
      </c>
      <c r="AE260" s="855" t="str">
        <f t="shared" si="116"/>
        <v/>
      </c>
      <c r="AF260" s="856" t="str">
        <f t="shared" si="108"/>
        <v>A</v>
      </c>
      <c r="AG260" s="856">
        <v>1</v>
      </c>
      <c r="AH260" s="916" t="s">
        <v>920</v>
      </c>
      <c r="AI260" s="926" t="s">
        <v>920</v>
      </c>
      <c r="AJ260" s="917" t="s">
        <v>920</v>
      </c>
      <c r="AK260" s="917" t="s">
        <v>920</v>
      </c>
      <c r="AL260" s="860"/>
      <c r="AM260" s="991"/>
      <c r="AN260" s="991"/>
      <c r="AO260" s="991"/>
      <c r="AP260" s="991"/>
      <c r="AQ260" s="991"/>
      <c r="AR260" s="862"/>
      <c r="AS260" s="849" t="str">
        <f t="shared" si="117"/>
        <v>單</v>
      </c>
      <c r="AT260" s="849" t="str">
        <f t="shared" si="118"/>
        <v>全</v>
      </c>
      <c r="AU260" s="849" t="str">
        <f t="shared" si="119"/>
        <v/>
      </c>
      <c r="AV260" s="849" t="str">
        <f t="shared" si="109"/>
        <v/>
      </c>
    </row>
    <row r="261" spans="1:48">
      <c r="A261" s="845">
        <f t="shared" si="120"/>
        <v>46149</v>
      </c>
      <c r="B261" s="846" t="s">
        <v>1079</v>
      </c>
      <c r="C261" s="846" t="s">
        <v>2792</v>
      </c>
      <c r="D261" s="1254"/>
      <c r="E261" s="848" t="str">
        <f>IF(ISNA(VLOOKUP(C261,條件!$A$1:$G$1021,5,0)),"",(VLOOKUP(C261,條件!$A$1:$G$1021,5,0)))</f>
        <v>100/36SDr</v>
      </c>
      <c r="F261" s="849" t="str">
        <f>IF(ISNA(VLOOKUP(C261,條件!$A$1:$G$1021,6,0)),"",(VLOOKUP(C261,條件!$A$1:$G$1021,6,0)))</f>
        <v>FP81384R</v>
      </c>
      <c r="G261" s="1257">
        <f>IF(ISNA(VLOOKUP(C261,條件!$A$1:$G$1021,7,0)),"",(VLOOKUP(C261,條件!$A$1:$G$1021,7,0)))</f>
        <v>700</v>
      </c>
      <c r="H261" s="849" t="str">
        <f>IF(ISNA(VLOOKUP(C261,條件!$A$1:$K$1021,11,0)),"",(VLOOKUP(C261,條件!$A$1:$K$1021,11,0)))</f>
        <v>白底紅三角</v>
      </c>
      <c r="I261" s="850">
        <f>IF(ISNA(VLOOKUP(C261,條件!$A$1:$L$1021,12,0)),"",(VLOOKUP(C261,條件!$A$1:$L$1021,12,0)))</f>
        <v>5</v>
      </c>
      <c r="J261" s="853">
        <v>28</v>
      </c>
      <c r="K261" s="851">
        <v>0</v>
      </c>
      <c r="L261" s="852">
        <v>7560</v>
      </c>
      <c r="M261" s="854">
        <v>7946</v>
      </c>
      <c r="N261" s="853">
        <v>5</v>
      </c>
      <c r="O261" s="851">
        <v>0</v>
      </c>
      <c r="P261" s="852">
        <v>7588</v>
      </c>
      <c r="Q261" s="854">
        <v>8088</v>
      </c>
      <c r="R261" s="853">
        <v>18</v>
      </c>
      <c r="S261" s="851">
        <v>0</v>
      </c>
      <c r="T261" s="852">
        <v>7332</v>
      </c>
      <c r="U261" s="854">
        <v>7983</v>
      </c>
      <c r="V261" s="853">
        <v>11</v>
      </c>
      <c r="W261" s="851">
        <v>0</v>
      </c>
      <c r="X261" s="852">
        <v>7593</v>
      </c>
      <c r="Y261" s="854">
        <v>8175</v>
      </c>
      <c r="Z261" s="855">
        <f>IF(ISNA(VLOOKUP(C261,條件!$A$1:$C$1021,3,0)),"",(VLOOKUP(C261,條件!$A$1:$C$1021,3,0)))</f>
        <v>2.2187981510015407</v>
      </c>
      <c r="AA261" s="855">
        <f t="shared" si="113"/>
        <v>20.666666666666668</v>
      </c>
      <c r="AB261" s="904">
        <f t="shared" si="114"/>
        <v>1</v>
      </c>
      <c r="AC261" s="855">
        <f t="shared" si="115"/>
        <v>77.831249999999997</v>
      </c>
      <c r="AD261" s="855">
        <f t="shared" si="107"/>
        <v>2.5833333333333335</v>
      </c>
      <c r="AE261" s="855">
        <f t="shared" si="116"/>
        <v>2.5833333333333335</v>
      </c>
      <c r="AF261" s="856" t="str">
        <f t="shared" si="108"/>
        <v>A</v>
      </c>
      <c r="AG261" s="856">
        <v>1</v>
      </c>
      <c r="AH261" s="916" t="s">
        <v>3211</v>
      </c>
      <c r="AI261" s="926" t="s">
        <v>3211</v>
      </c>
      <c r="AJ261" s="917" t="s">
        <v>3727</v>
      </c>
      <c r="AK261" s="917" t="s">
        <v>3727</v>
      </c>
      <c r="AL261" s="860">
        <v>50</v>
      </c>
      <c r="AM261" s="991">
        <v>46135</v>
      </c>
      <c r="AN261" s="991">
        <v>46136</v>
      </c>
      <c r="AO261" s="991">
        <v>46137</v>
      </c>
      <c r="AP261" s="991">
        <v>46138</v>
      </c>
      <c r="AQ261" s="991"/>
      <c r="AR261" s="862"/>
      <c r="AS261" s="849" t="str">
        <f t="shared" si="117"/>
        <v>單</v>
      </c>
      <c r="AT261" s="849" t="str">
        <f t="shared" si="118"/>
        <v>全</v>
      </c>
      <c r="AU261" s="849" t="str">
        <f t="shared" si="119"/>
        <v>100</v>
      </c>
      <c r="AV261" s="849">
        <f t="shared" si="109"/>
        <v>1.8828936000000001</v>
      </c>
    </row>
    <row r="262" spans="1:48">
      <c r="A262" s="845">
        <f t="shared" si="120"/>
        <v>46149</v>
      </c>
      <c r="B262" s="846" t="s">
        <v>1080</v>
      </c>
      <c r="C262" s="846" t="s">
        <v>114</v>
      </c>
      <c r="D262" s="1254"/>
      <c r="E262" s="848" t="str">
        <f>IF(ISNA(VLOOKUP(C262,條件!$A$1:$G$1021,5,0)),"",(VLOOKUP(C262,條件!$A$1:$G$1021,5,0)))</f>
        <v/>
      </c>
      <c r="F262" s="849" t="str">
        <f>IF(ISNA(VLOOKUP(C262,條件!$A$1:$G$1021,6,0)),"",(VLOOKUP(C262,條件!$A$1:$G$1021,6,0)))</f>
        <v/>
      </c>
      <c r="G262" s="1257" t="str">
        <f>IF(ISNA(VLOOKUP(C262,條件!$A$1:$G$1021,7,0)),"",(VLOOKUP(C262,條件!$A$1:$G$1021,7,0)))</f>
        <v/>
      </c>
      <c r="H262" s="849" t="str">
        <f>IF(ISNA(VLOOKUP(C262,條件!$A$1:$K$1021,11,0)),"",(VLOOKUP(C262,條件!$A$1:$K$1021,11,0)))</f>
        <v/>
      </c>
      <c r="I262" s="850" t="str">
        <f>IF(ISNA(VLOOKUP(C262,條件!$A$1:$L$1021,12,0)),"",(VLOOKUP(C262,條件!$A$1:$L$1021,12,0)))</f>
        <v/>
      </c>
      <c r="J262" s="853"/>
      <c r="K262" s="851"/>
      <c r="L262" s="852" t="s">
        <v>114</v>
      </c>
      <c r="M262" s="854"/>
      <c r="N262" s="853"/>
      <c r="O262" s="851"/>
      <c r="P262" s="852" t="s">
        <v>114</v>
      </c>
      <c r="Q262" s="854"/>
      <c r="R262" s="853"/>
      <c r="S262" s="851"/>
      <c r="T262" s="852" t="s">
        <v>114</v>
      </c>
      <c r="U262" s="854"/>
      <c r="V262" s="853"/>
      <c r="W262" s="851"/>
      <c r="X262" s="852" t="s">
        <v>114</v>
      </c>
      <c r="Y262" s="854"/>
      <c r="Z262" s="855" t="str">
        <f>IF(ISNA(VLOOKUP(C262,條件!$A$1:$C$1021,3,0)),"",(VLOOKUP(C262,條件!$A$1:$C$1021,3,0)))</f>
        <v/>
      </c>
      <c r="AA262" s="855" t="str">
        <f t="shared" si="113"/>
        <v>停機</v>
      </c>
      <c r="AB262" s="904" t="str">
        <f t="shared" si="114"/>
        <v/>
      </c>
      <c r="AC262" s="855" t="str">
        <f t="shared" si="115"/>
        <v/>
      </c>
      <c r="AD262" s="855" t="str">
        <f t="shared" si="107"/>
        <v/>
      </c>
      <c r="AE262" s="855" t="str">
        <f t="shared" si="116"/>
        <v/>
      </c>
      <c r="AF262" s="856" t="str">
        <f t="shared" si="108"/>
        <v>A</v>
      </c>
      <c r="AG262" s="856">
        <v>1</v>
      </c>
      <c r="AH262" s="916" t="s">
        <v>920</v>
      </c>
      <c r="AI262" s="926" t="s">
        <v>920</v>
      </c>
      <c r="AJ262" s="917" t="s">
        <v>920</v>
      </c>
      <c r="AK262" s="917" t="s">
        <v>920</v>
      </c>
      <c r="AL262" s="933"/>
      <c r="AM262" s="991"/>
      <c r="AN262" s="991"/>
      <c r="AO262" s="991"/>
      <c r="AP262" s="991"/>
      <c r="AQ262" s="991"/>
      <c r="AR262" s="862"/>
      <c r="AS262" s="849" t="str">
        <f t="shared" si="117"/>
        <v>單</v>
      </c>
      <c r="AT262" s="849" t="str">
        <f t="shared" si="118"/>
        <v>全</v>
      </c>
      <c r="AU262" s="849" t="str">
        <f t="shared" si="119"/>
        <v/>
      </c>
      <c r="AV262" s="849" t="str">
        <f t="shared" si="109"/>
        <v/>
      </c>
    </row>
    <row r="263" spans="1:48">
      <c r="A263" s="845">
        <f t="shared" si="120"/>
        <v>46149</v>
      </c>
      <c r="B263" s="846" t="s">
        <v>1081</v>
      </c>
      <c r="C263" s="846" t="s">
        <v>114</v>
      </c>
      <c r="D263" s="1254"/>
      <c r="E263" s="848" t="str">
        <f>IF(ISNA(VLOOKUP(C263,條件!$A$1:$G$1021,5,0)),"",(VLOOKUP(C263,條件!$A$1:$G$1021,5,0)))</f>
        <v/>
      </c>
      <c r="F263" s="849" t="str">
        <f>IF(ISNA(VLOOKUP(C263,條件!$A$1:$G$1021,6,0)),"",(VLOOKUP(C263,條件!$A$1:$G$1021,6,0)))</f>
        <v/>
      </c>
      <c r="G263" s="1257" t="str">
        <f>IF(ISNA(VLOOKUP(C263,條件!$A$1:$G$1021,7,0)),"",(VLOOKUP(C263,條件!$A$1:$G$1021,7,0)))</f>
        <v/>
      </c>
      <c r="H263" s="849" t="str">
        <f>IF(ISNA(VLOOKUP(C263,條件!$A$1:$K$1021,11,0)),"",(VLOOKUP(C263,條件!$A$1:$K$1021,11,0)))</f>
        <v/>
      </c>
      <c r="I263" s="850" t="str">
        <f>IF(ISNA(VLOOKUP(C263,條件!$A$1:$L$1021,12,0)),"",(VLOOKUP(C263,條件!$A$1:$L$1021,12,0)))</f>
        <v/>
      </c>
      <c r="J263" s="853"/>
      <c r="K263" s="851"/>
      <c r="L263" s="852" t="s">
        <v>114</v>
      </c>
      <c r="M263" s="854"/>
      <c r="N263" s="853"/>
      <c r="O263" s="851"/>
      <c r="P263" s="852" t="s">
        <v>114</v>
      </c>
      <c r="Q263" s="854"/>
      <c r="R263" s="853"/>
      <c r="S263" s="851"/>
      <c r="T263" s="852" t="s">
        <v>114</v>
      </c>
      <c r="U263" s="854"/>
      <c r="V263" s="853"/>
      <c r="W263" s="851"/>
      <c r="X263" s="852" t="s">
        <v>114</v>
      </c>
      <c r="Y263" s="854"/>
      <c r="Z263" s="855" t="str">
        <f>IF(ISNA(VLOOKUP(C263,條件!$A$1:$C$1021,3,0)),"",(VLOOKUP(C263,條件!$A$1:$C$1021,3,0)))</f>
        <v/>
      </c>
      <c r="AA263" s="855" t="str">
        <f t="shared" si="113"/>
        <v>停機</v>
      </c>
      <c r="AB263" s="904" t="str">
        <f t="shared" si="114"/>
        <v/>
      </c>
      <c r="AC263" s="855" t="str">
        <f t="shared" si="115"/>
        <v/>
      </c>
      <c r="AD263" s="855" t="str">
        <f t="shared" si="107"/>
        <v/>
      </c>
      <c r="AE263" s="855" t="str">
        <f t="shared" si="116"/>
        <v/>
      </c>
      <c r="AF263" s="856" t="str">
        <f t="shared" si="108"/>
        <v>A</v>
      </c>
      <c r="AG263" s="856">
        <v>1</v>
      </c>
      <c r="AH263" s="916" t="s">
        <v>920</v>
      </c>
      <c r="AI263" s="926" t="s">
        <v>920</v>
      </c>
      <c r="AJ263" s="917" t="s">
        <v>920</v>
      </c>
      <c r="AK263" s="917" t="s">
        <v>920</v>
      </c>
      <c r="AL263" s="932"/>
      <c r="AM263" s="991"/>
      <c r="AN263" s="991"/>
      <c r="AO263" s="991"/>
      <c r="AP263" s="991"/>
      <c r="AQ263" s="991"/>
      <c r="AR263" s="862"/>
      <c r="AS263" s="849" t="str">
        <f t="shared" si="117"/>
        <v>單</v>
      </c>
      <c r="AT263" s="849" t="str">
        <f t="shared" si="118"/>
        <v>全</v>
      </c>
      <c r="AU263" s="849" t="str">
        <f t="shared" si="119"/>
        <v/>
      </c>
      <c r="AV263" s="849" t="str">
        <f t="shared" si="109"/>
        <v/>
      </c>
    </row>
    <row r="264" spans="1:48">
      <c r="A264" s="845">
        <f t="shared" si="120"/>
        <v>46149</v>
      </c>
      <c r="B264" s="846" t="s">
        <v>1063</v>
      </c>
      <c r="C264" s="846" t="s">
        <v>2779</v>
      </c>
      <c r="D264" s="1254"/>
      <c r="E264" s="848" t="str">
        <f>IF(ISNA(VLOOKUP(C264,條件!$A$1:$G$1021,5,0)),"",(VLOOKUP(C264,條件!$A$1:$G$1021,5,0)))</f>
        <v>150/48/2GY5</v>
      </c>
      <c r="F264" s="849" t="str">
        <f>IF(ISNA(VLOOKUP(C264,條件!$A$1:$G$1021,6,0)),"",(VLOOKUP(C264,條件!$A$1:$G$1021,6,0)))</f>
        <v>FP02422×2</v>
      </c>
      <c r="G264" s="1257">
        <f>IF(ISNA(VLOOKUP(C264,條件!$A$1:$G$1021,7,0)),"",(VLOOKUP(C264,條件!$A$1:$G$1021,7,0)))</f>
        <v>600</v>
      </c>
      <c r="H264" s="849" t="str">
        <f>IF(ISNA(VLOOKUP(C264,條件!$A$1:$K$1021,11,0)),"",(VLOOKUP(C264,條件!$A$1:$K$1021,11,0)))</f>
        <v>白底紅星</v>
      </c>
      <c r="I264" s="850">
        <f>IF(ISNA(VLOOKUP(C264,條件!$A$1:$L$1021,12,0)),"",(VLOOKUP(C264,條件!$A$1:$L$1021,12,0)))</f>
        <v>4</v>
      </c>
      <c r="J264" s="853">
        <v>28</v>
      </c>
      <c r="K264" s="851">
        <v>0</v>
      </c>
      <c r="L264" s="852">
        <v>7849</v>
      </c>
      <c r="M264" s="854">
        <v>9595</v>
      </c>
      <c r="N264" s="853">
        <v>14</v>
      </c>
      <c r="O264" s="851">
        <v>0</v>
      </c>
      <c r="P264" s="852">
        <v>7875</v>
      </c>
      <c r="Q264" s="854">
        <v>9571</v>
      </c>
      <c r="R264" s="853">
        <v>6</v>
      </c>
      <c r="S264" s="851">
        <v>0</v>
      </c>
      <c r="T264" s="852">
        <v>7923</v>
      </c>
      <c r="U264" s="854">
        <v>9610</v>
      </c>
      <c r="V264" s="853">
        <v>36</v>
      </c>
      <c r="W264" s="851">
        <v>0</v>
      </c>
      <c r="X264" s="852">
        <v>7846</v>
      </c>
      <c r="Y264" s="854">
        <v>9589</v>
      </c>
      <c r="Z264" s="855">
        <f>IF(ISNA(VLOOKUP(C264,條件!$A$1:$C$1021,3,0)),"",(VLOOKUP(C264,條件!$A$1:$C$1021,3,0)))</f>
        <v>6.9230769230769234</v>
      </c>
      <c r="AA264" s="855">
        <f t="shared" si="113"/>
        <v>14</v>
      </c>
      <c r="AB264" s="904">
        <f t="shared" si="114"/>
        <v>1</v>
      </c>
      <c r="AC264" s="855">
        <f t="shared" si="115"/>
        <v>87.322500000000005</v>
      </c>
      <c r="AD264" s="855">
        <f t="shared" si="107"/>
        <v>1.75</v>
      </c>
      <c r="AE264" s="855">
        <f t="shared" si="116"/>
        <v>1.75</v>
      </c>
      <c r="AF264" s="856" t="str">
        <f t="shared" si="108"/>
        <v>A</v>
      </c>
      <c r="AG264" s="856">
        <v>0.5</v>
      </c>
      <c r="AH264" s="916" t="s">
        <v>3211</v>
      </c>
      <c r="AI264" s="926" t="s">
        <v>3211</v>
      </c>
      <c r="AJ264" s="917" t="s">
        <v>3727</v>
      </c>
      <c r="AK264" s="917" t="s">
        <v>3727</v>
      </c>
      <c r="AL264" s="860">
        <v>52</v>
      </c>
      <c r="AM264" s="991">
        <v>46141</v>
      </c>
      <c r="AN264" s="991">
        <v>46144</v>
      </c>
      <c r="AO264" s="991">
        <v>46146</v>
      </c>
      <c r="AP264" s="991">
        <v>46147</v>
      </c>
      <c r="AQ264" s="991">
        <v>46148</v>
      </c>
      <c r="AR264" s="862"/>
      <c r="AS264" s="849" t="str">
        <f t="shared" si="117"/>
        <v>雙</v>
      </c>
      <c r="AT264" s="849" t="str">
        <f t="shared" si="118"/>
        <v>全</v>
      </c>
      <c r="AU264" s="849" t="str">
        <f t="shared" si="119"/>
        <v>150</v>
      </c>
      <c r="AV264" s="849">
        <f t="shared" si="109"/>
        <v>2.7160790399999994</v>
      </c>
    </row>
    <row r="265" spans="1:48">
      <c r="A265" s="845">
        <f t="shared" si="120"/>
        <v>46149</v>
      </c>
      <c r="B265" s="846" t="s">
        <v>1082</v>
      </c>
      <c r="C265" s="846" t="s">
        <v>114</v>
      </c>
      <c r="D265" s="1254"/>
      <c r="E265" s="848" t="str">
        <f>IF(ISNA(VLOOKUP(C265,條件!$A$1:$G$1021,5,0)),"",(VLOOKUP(C265,條件!$A$1:$G$1021,5,0)))</f>
        <v/>
      </c>
      <c r="F265" s="849" t="str">
        <f>IF(ISNA(VLOOKUP(C265,條件!$A$1:$G$1021,6,0)),"",(VLOOKUP(C265,條件!$A$1:$G$1021,6,0)))</f>
        <v/>
      </c>
      <c r="G265" s="1257" t="str">
        <f>IF(ISNA(VLOOKUP(C265,條件!$A$1:$G$1021,7,0)),"",(VLOOKUP(C265,條件!$A$1:$G$1021,7,0)))</f>
        <v/>
      </c>
      <c r="H265" s="849" t="str">
        <f>IF(ISNA(VLOOKUP(C265,條件!$A$1:$K$1021,11,0)),"",(VLOOKUP(C265,條件!$A$1:$K$1021,11,0)))</f>
        <v/>
      </c>
      <c r="I265" s="850" t="str">
        <f>IF(ISNA(VLOOKUP(C265,條件!$A$1:$L$1021,12,0)),"",(VLOOKUP(C265,條件!$A$1:$L$1021,12,0)))</f>
        <v/>
      </c>
      <c r="J265" s="853"/>
      <c r="K265" s="851"/>
      <c r="L265" s="852" t="s">
        <v>114</v>
      </c>
      <c r="M265" s="854"/>
      <c r="N265" s="853"/>
      <c r="O265" s="851"/>
      <c r="P265" s="852" t="s">
        <v>114</v>
      </c>
      <c r="Q265" s="854"/>
      <c r="R265" s="853"/>
      <c r="S265" s="851"/>
      <c r="T265" s="852" t="s">
        <v>114</v>
      </c>
      <c r="U265" s="854"/>
      <c r="V265" s="853"/>
      <c r="W265" s="851"/>
      <c r="X265" s="852" t="s">
        <v>114</v>
      </c>
      <c r="Y265" s="854"/>
      <c r="Z265" s="855" t="str">
        <f>IF(ISNA(VLOOKUP(C265,條件!$A$1:$C$1021,3,0)),"",(VLOOKUP(C265,條件!$A$1:$C$1021,3,0)))</f>
        <v/>
      </c>
      <c r="AA265" s="855" t="str">
        <f t="shared" si="113"/>
        <v>停機</v>
      </c>
      <c r="AB265" s="904" t="str">
        <f t="shared" si="114"/>
        <v/>
      </c>
      <c r="AC265" s="855" t="str">
        <f t="shared" si="115"/>
        <v/>
      </c>
      <c r="AD265" s="855" t="str">
        <f t="shared" si="107"/>
        <v/>
      </c>
      <c r="AE265" s="855" t="str">
        <f t="shared" si="116"/>
        <v/>
      </c>
      <c r="AF265" s="856" t="str">
        <f t="shared" si="108"/>
        <v>J</v>
      </c>
      <c r="AG265" s="856">
        <v>1</v>
      </c>
      <c r="AH265" s="916" t="s">
        <v>920</v>
      </c>
      <c r="AI265" s="926" t="s">
        <v>920</v>
      </c>
      <c r="AJ265" s="917" t="s">
        <v>920</v>
      </c>
      <c r="AK265" s="917" t="s">
        <v>920</v>
      </c>
      <c r="AL265" s="860"/>
      <c r="AM265" s="991"/>
      <c r="AN265" s="991"/>
      <c r="AO265" s="991"/>
      <c r="AP265" s="991"/>
      <c r="AQ265" s="991"/>
      <c r="AR265" s="862"/>
      <c r="AS265" s="849" t="str">
        <f t="shared" si="117"/>
        <v>單</v>
      </c>
      <c r="AT265" s="849" t="str">
        <f t="shared" si="118"/>
        <v>全</v>
      </c>
      <c r="AU265" s="849" t="str">
        <f t="shared" si="119"/>
        <v/>
      </c>
      <c r="AV265" s="849" t="str">
        <f t="shared" si="109"/>
        <v/>
      </c>
    </row>
    <row r="266" spans="1:48">
      <c r="A266" s="845">
        <f t="shared" si="120"/>
        <v>46149</v>
      </c>
      <c r="B266" s="846" t="s">
        <v>1064</v>
      </c>
      <c r="C266" s="846" t="s">
        <v>2793</v>
      </c>
      <c r="D266" s="1254" t="s">
        <v>596</v>
      </c>
      <c r="E266" s="848" t="str">
        <f>IF(ISNA(VLOOKUP(C266,條件!$A$1:$G$1021,5,0)),"",(VLOOKUP(C266,條件!$A$1:$G$1021,5,0)))</f>
        <v>150/48/2SDr</v>
      </c>
      <c r="F266" s="849" t="str">
        <f>IF(ISNA(VLOOKUP(C266,條件!$A$1:$G$1021,6,0)),"",(VLOOKUP(C266,條件!$A$1:$G$1021,6,0)))</f>
        <v>FP82168R×2</v>
      </c>
      <c r="G266" s="1257">
        <f>IF(ISNA(VLOOKUP(C266,條件!$A$1:$G$1021,7,0)),"",(VLOOKUP(C266,條件!$A$1:$G$1021,7,0)))</f>
        <v>600</v>
      </c>
      <c r="H266" s="849" t="str">
        <f>IF(ISNA(VLOOKUP(C266,條件!$A$1:$K$1021,11,0)),"",(VLOOKUP(C266,條件!$A$1:$K$1021,11,0)))</f>
        <v>白紅愛心</v>
      </c>
      <c r="I266" s="850">
        <f>IF(ISNA(VLOOKUP(C266,條件!$A$1:$L$1021,12,0)),"",(VLOOKUP(C266,條件!$A$1:$L$1021,12,0)))</f>
        <v>5.5</v>
      </c>
      <c r="J266" s="853"/>
      <c r="K266" s="851"/>
      <c r="L266" s="852" t="s">
        <v>426</v>
      </c>
      <c r="M266" s="854"/>
      <c r="N266" s="853"/>
      <c r="O266" s="851"/>
      <c r="P266" s="852" t="s">
        <v>3333</v>
      </c>
      <c r="Q266" s="854"/>
      <c r="R266" s="853"/>
      <c r="S266" s="851"/>
      <c r="T266" s="852" t="s">
        <v>114</v>
      </c>
      <c r="U266" s="854"/>
      <c r="V266" s="853"/>
      <c r="W266" s="851"/>
      <c r="X266" s="852" t="s">
        <v>114</v>
      </c>
      <c r="Y266" s="854"/>
      <c r="Z266" s="855">
        <f>IF(ISNA(VLOOKUP(C266,條件!$A$1:$C$1021,3,0)),"",(VLOOKUP(C266,條件!$A$1:$C$1021,3,0)))</f>
        <v>5.0883392226148407</v>
      </c>
      <c r="AA266" s="855" t="str">
        <f t="shared" si="113"/>
        <v>了機</v>
      </c>
      <c r="AB266" s="904" t="str">
        <f t="shared" si="114"/>
        <v/>
      </c>
      <c r="AC266" s="855" t="str">
        <f t="shared" si="115"/>
        <v/>
      </c>
      <c r="AD266" s="855" t="str">
        <f t="shared" ref="AD266:AD305" si="121">IF(ISERROR(AA266/8),"",(AA266/8))</f>
        <v/>
      </c>
      <c r="AE266" s="855" t="str">
        <f t="shared" si="116"/>
        <v/>
      </c>
      <c r="AF266" s="856" t="str">
        <f t="shared" ref="AF266:AF305" si="122">LEFT(B266,1)</f>
        <v>J</v>
      </c>
      <c r="AG266" s="856">
        <v>1</v>
      </c>
      <c r="AH266" s="916" t="s">
        <v>2945</v>
      </c>
      <c r="AI266" s="926" t="s">
        <v>2945</v>
      </c>
      <c r="AJ266" s="917" t="s">
        <v>3728</v>
      </c>
      <c r="AK266" s="917" t="s">
        <v>3728</v>
      </c>
      <c r="AL266" s="860">
        <v>55</v>
      </c>
      <c r="AM266" s="991">
        <v>46139</v>
      </c>
      <c r="AN266" s="991">
        <v>46140</v>
      </c>
      <c r="AO266" s="991">
        <v>46141</v>
      </c>
      <c r="AP266" s="991">
        <v>46142</v>
      </c>
      <c r="AQ266" s="991"/>
      <c r="AR266" s="862"/>
      <c r="AS266" s="849" t="str">
        <f t="shared" si="117"/>
        <v>雙</v>
      </c>
      <c r="AT266" s="849" t="str">
        <f t="shared" si="118"/>
        <v>全</v>
      </c>
      <c r="AU266" s="849" t="str">
        <f t="shared" si="119"/>
        <v>150</v>
      </c>
      <c r="AV266" s="849" t="str">
        <f t="shared" ref="AV266:AV272" si="123">IF(ISERROR((IF(AF266="S",AG266*AU266*G266*AC266/18*0.03456/100/1000,
AU266*G266*AC266*
(IF(OR(AND(AS266="單",AT266="全",OR(AF266="A",AF266="M")),AND(AS266="單",AT266="全",OR(AF266="T",AF266="J"))),1,0)+
IF(OR(AND(AS266="雙",AT266="全",OR(AF266="A",AF266="M")),AND(AS266="雙",AT266="半",OR(AF266="T",AF266="J"))),1,0)+
IF(AND(AS266="雙",AT266="全",OR(AF266="T",AF266="J")),2,0)+
IF(AND(AS266="單",AT266="半",OR(AF266="A",AF266="M")),0.5,0)+
IF(OR(AND(AS266="雙",AT266="半",OR(AF266="A",AF266="M")),AND(AS266="單",AT266="半",OR(AF266="T",AF266="J"))),0.5,0)
)*0.03456/100/1000
))),"",((IF(AF266="S",AG266*AU266*G266*AC266/18*0.03456/100/1000,
AU266*G266*AC266*
(IF(OR(AND(AS266="單",AT266="全",OR(AF266="A",AF266="M")),AND(AS266="單",AT266="全",OR(AF266="T",AF266="J"))),1,0)+
IF(OR(AND(AS266="雙",AT266="全",OR(AF266="A",AF266="M")),AND(AS266="雙",AT266="半",OR(AF266="T",AF266="J"))),1,0)+
IF(AND(AS266="雙",AT266="全",OR(AF266="T",AF266="J")),2,0)+
IF(AND(AS266="單",AT266="半",OR(AF266="A",AF266="M")),0.5,0)+
IF(OR(AND(AS266="雙",AT266="半",OR(AF266="A",AF266="M")),AND(AS266="單",AT266="半",OR(AF266="T",AF266="J"))),0.5,0)
)*0.03456/100/1000
))))</f>
        <v/>
      </c>
    </row>
    <row r="267" spans="1:48">
      <c r="A267" s="845">
        <f t="shared" si="120"/>
        <v>46149</v>
      </c>
      <c r="B267" s="846" t="s">
        <v>1083</v>
      </c>
      <c r="C267" s="846" t="s">
        <v>114</v>
      </c>
      <c r="D267" s="1254"/>
      <c r="E267" s="848" t="str">
        <f>IF(ISNA(VLOOKUP(C267,條件!$A$1:$G$1021,5,0)),"",(VLOOKUP(C267,條件!$A$1:$G$1021,5,0)))</f>
        <v/>
      </c>
      <c r="F267" s="849" t="str">
        <f>IF(ISNA(VLOOKUP(C267,條件!$A$1:$G$1021,6,0)),"",(VLOOKUP(C267,條件!$A$1:$G$1021,6,0)))</f>
        <v/>
      </c>
      <c r="G267" s="1257" t="str">
        <f>IF(ISNA(VLOOKUP(C267,條件!$A$1:$G$1021,7,0)),"",(VLOOKUP(C267,條件!$A$1:$G$1021,7,0)))</f>
        <v/>
      </c>
      <c r="H267" s="849" t="str">
        <f>IF(ISNA(VLOOKUP(C267,條件!$A$1:$K$1021,11,0)),"",(VLOOKUP(C267,條件!$A$1:$K$1021,11,0)))</f>
        <v/>
      </c>
      <c r="I267" s="850" t="str">
        <f>IF(ISNA(VLOOKUP(C267,條件!$A$1:$L$1021,12,0)),"",(VLOOKUP(C267,條件!$A$1:$L$1021,12,0)))</f>
        <v/>
      </c>
      <c r="J267" s="853"/>
      <c r="K267" s="851"/>
      <c r="L267" s="852" t="s">
        <v>114</v>
      </c>
      <c r="M267" s="854"/>
      <c r="N267" s="853"/>
      <c r="O267" s="851"/>
      <c r="P267" s="852" t="s">
        <v>114</v>
      </c>
      <c r="Q267" s="854"/>
      <c r="R267" s="853"/>
      <c r="S267" s="851"/>
      <c r="T267" s="852" t="s">
        <v>114</v>
      </c>
      <c r="U267" s="854"/>
      <c r="V267" s="853"/>
      <c r="W267" s="851"/>
      <c r="X267" s="852" t="s">
        <v>114</v>
      </c>
      <c r="Y267" s="854"/>
      <c r="Z267" s="855" t="str">
        <f>IF(ISNA(VLOOKUP(C267,條件!$A$1:$C$1021,3,0)),"",(VLOOKUP(C267,條件!$A$1:$C$1021,3,0)))</f>
        <v/>
      </c>
      <c r="AA267" s="855" t="str">
        <f t="shared" si="113"/>
        <v>停機</v>
      </c>
      <c r="AB267" s="904" t="str">
        <f t="shared" si="114"/>
        <v/>
      </c>
      <c r="AC267" s="855" t="str">
        <f t="shared" si="115"/>
        <v/>
      </c>
      <c r="AD267" s="855" t="str">
        <f t="shared" si="121"/>
        <v/>
      </c>
      <c r="AE267" s="855" t="str">
        <f t="shared" si="116"/>
        <v/>
      </c>
      <c r="AF267" s="856" t="str">
        <f t="shared" si="122"/>
        <v>J</v>
      </c>
      <c r="AG267" s="856">
        <v>1</v>
      </c>
      <c r="AH267" s="916" t="s">
        <v>920</v>
      </c>
      <c r="AI267" s="926" t="s">
        <v>920</v>
      </c>
      <c r="AJ267" s="917" t="s">
        <v>920</v>
      </c>
      <c r="AK267" s="917" t="s">
        <v>920</v>
      </c>
      <c r="AL267" s="860"/>
      <c r="AM267" s="991"/>
      <c r="AN267" s="991"/>
      <c r="AO267" s="991"/>
      <c r="AP267" s="991"/>
      <c r="AQ267" s="991"/>
      <c r="AR267" s="862"/>
      <c r="AS267" s="849" t="str">
        <f t="shared" si="117"/>
        <v>單</v>
      </c>
      <c r="AT267" s="849" t="str">
        <f t="shared" si="118"/>
        <v>全</v>
      </c>
      <c r="AU267" s="849" t="str">
        <f t="shared" si="119"/>
        <v/>
      </c>
      <c r="AV267" s="849" t="str">
        <f t="shared" si="123"/>
        <v/>
      </c>
    </row>
    <row r="268" spans="1:48">
      <c r="A268" s="845">
        <f t="shared" si="120"/>
        <v>46149</v>
      </c>
      <c r="B268" s="846" t="s">
        <v>1084</v>
      </c>
      <c r="C268" s="846" t="s">
        <v>3692</v>
      </c>
      <c r="D268" s="1254" t="s">
        <v>596</v>
      </c>
      <c r="E268" s="848" t="str">
        <f>IF(ISNA(VLOOKUP(C268,條件!$A$1:$G$1021,5,0)),"",(VLOOKUP(C268,條件!$A$1:$G$1021,5,0)))</f>
        <v>150/48/2SDr</v>
      </c>
      <c r="F268" s="849" t="str">
        <f>IF(ISNA(VLOOKUP(C268,條件!$A$1:$G$1021,6,0)),"",(VLOOKUP(C268,條件!$A$1:$G$1021,6,0)))</f>
        <v>FP82173R×2</v>
      </c>
      <c r="G268" s="1257">
        <f>IF(ISNA(VLOOKUP(C268,條件!$A$1:$G$1021,7,0)),"",(VLOOKUP(C268,條件!$A$1:$G$1021,7,0)))</f>
        <v>700</v>
      </c>
      <c r="H268" s="849" t="str">
        <f>IF(ISNA(VLOOKUP(C268,條件!$A$1:$K$1021,11,0)),"",(VLOOKUP(C268,條件!$A$1:$K$1021,11,0)))</f>
        <v>白紫條紋</v>
      </c>
      <c r="I268" s="850">
        <f>IF(ISNA(VLOOKUP(C268,條件!$A$1:$L$1021,12,0)),"",(VLOOKUP(C268,條件!$A$1:$L$1021,12,0)))</f>
        <v>5.5</v>
      </c>
      <c r="J268" s="853"/>
      <c r="K268" s="851"/>
      <c r="L268" s="852" t="s">
        <v>118</v>
      </c>
      <c r="M268" s="854" t="s">
        <v>2810</v>
      </c>
      <c r="N268" s="853"/>
      <c r="O268" s="851"/>
      <c r="P268" s="852" t="s">
        <v>118</v>
      </c>
      <c r="Q268" s="854"/>
      <c r="R268" s="853"/>
      <c r="S268" s="851"/>
      <c r="T268" s="852" t="s">
        <v>3176</v>
      </c>
      <c r="U268" s="854"/>
      <c r="V268" s="853">
        <v>45</v>
      </c>
      <c r="W268" s="851">
        <v>0</v>
      </c>
      <c r="X268" s="852">
        <v>8520</v>
      </c>
      <c r="Y268" s="854">
        <v>8700</v>
      </c>
      <c r="Z268" s="855">
        <f>IF(ISNA(VLOOKUP(C268,條件!$A$1:$C$1021,3,0)),"",(VLOOKUP(C268,條件!$A$1:$C$1021,3,0)))</f>
        <v>5.8775510204081636</v>
      </c>
      <c r="AA268" s="855" t="str">
        <f t="shared" si="113"/>
        <v>清車</v>
      </c>
      <c r="AB268" s="904" t="str">
        <f t="shared" si="114"/>
        <v/>
      </c>
      <c r="AC268" s="855">
        <f t="shared" si="115"/>
        <v>86.1</v>
      </c>
      <c r="AD268" s="855" t="str">
        <f t="shared" si="121"/>
        <v/>
      </c>
      <c r="AE268" s="855" t="str">
        <f t="shared" si="116"/>
        <v/>
      </c>
      <c r="AF268" s="856" t="str">
        <f t="shared" si="122"/>
        <v>T</v>
      </c>
      <c r="AG268" s="856">
        <v>1</v>
      </c>
      <c r="AH268" s="916" t="s">
        <v>2877</v>
      </c>
      <c r="AI268" s="926" t="s">
        <v>2877</v>
      </c>
      <c r="AJ268" s="917" t="s">
        <v>3213</v>
      </c>
      <c r="AK268" s="917" t="s">
        <v>3213</v>
      </c>
      <c r="AL268" s="860">
        <v>56</v>
      </c>
      <c r="AM268" s="991">
        <v>46146</v>
      </c>
      <c r="AN268" s="991">
        <v>46147</v>
      </c>
      <c r="AO268" s="991"/>
      <c r="AP268" s="991"/>
      <c r="AQ268" s="991"/>
      <c r="AR268" s="862"/>
      <c r="AS268" s="849" t="str">
        <f t="shared" si="117"/>
        <v>雙</v>
      </c>
      <c r="AT268" s="849" t="str">
        <f t="shared" si="118"/>
        <v>全</v>
      </c>
      <c r="AU268" s="849" t="str">
        <f t="shared" si="119"/>
        <v>150</v>
      </c>
      <c r="AV268" s="849">
        <f t="shared" si="123"/>
        <v>6.2487935999999999</v>
      </c>
    </row>
    <row r="269" spans="1:48">
      <c r="A269" s="845">
        <f t="shared" si="120"/>
        <v>46149</v>
      </c>
      <c r="B269" s="846" t="s">
        <v>1085</v>
      </c>
      <c r="C269" s="846" t="s">
        <v>3461</v>
      </c>
      <c r="D269" s="1254" t="s">
        <v>3344</v>
      </c>
      <c r="E269" s="848" t="str">
        <f>IF(ISNA(VLOOKUP(C269,條件!$A$1:$G$1021,5,0)),"",(VLOOKUP(C269,條件!$A$1:$G$1021,5,0)))</f>
        <v>150/48/2SDr</v>
      </c>
      <c r="F269" s="849" t="str">
        <f>IF(ISNA(VLOOKUP(C269,條件!$A$1:$G$1021,6,0)),"",(VLOOKUP(C269,條件!$A$1:$G$1021,6,0)))</f>
        <v>FP82171R×2</v>
      </c>
      <c r="G269" s="1257">
        <f>IF(ISNA(VLOOKUP(C269,條件!$A$1:$G$1021,7,0)),"",(VLOOKUP(C269,條件!$A$1:$G$1021,7,0)))</f>
        <v>700</v>
      </c>
      <c r="H269" s="849" t="str">
        <f>IF(ISNA(VLOOKUP(C269,條件!$A$1:$K$1021,11,0)),"",(VLOOKUP(C269,條件!$A$1:$K$1021,11,0)))</f>
        <v>紅底黃星</v>
      </c>
      <c r="I269" s="850">
        <f>IF(ISNA(VLOOKUP(C269,條件!$A$1:$L$1021,12,0)),"",(VLOOKUP(C269,條件!$A$1:$L$1021,12,0)))</f>
        <v>5.5</v>
      </c>
      <c r="J269" s="853">
        <v>20</v>
      </c>
      <c r="K269" s="851">
        <v>0</v>
      </c>
      <c r="L269" s="852">
        <v>9630</v>
      </c>
      <c r="M269" s="854">
        <v>9540</v>
      </c>
      <c r="N269" s="853">
        <v>8</v>
      </c>
      <c r="O269" s="851">
        <v>0</v>
      </c>
      <c r="P269" s="852">
        <v>9440</v>
      </c>
      <c r="Q269" s="854">
        <v>9170</v>
      </c>
      <c r="R269" s="853">
        <v>0</v>
      </c>
      <c r="S269" s="851">
        <v>0</v>
      </c>
      <c r="T269" s="852">
        <v>7520</v>
      </c>
      <c r="U269" s="854">
        <v>8060</v>
      </c>
      <c r="V269" s="853">
        <v>63</v>
      </c>
      <c r="W269" s="851">
        <v>6</v>
      </c>
      <c r="X269" s="852">
        <v>9810</v>
      </c>
      <c r="Y269" s="854">
        <v>9630</v>
      </c>
      <c r="Z269" s="855">
        <f>IF(ISNA(VLOOKUP(C269,條件!$A$1:$C$1021,3,0)),"",(VLOOKUP(C269,條件!$A$1:$C$1021,3,0)))</f>
        <v>5.8536585365853657</v>
      </c>
      <c r="AA269" s="855">
        <f t="shared" si="113"/>
        <v>30.333333333333332</v>
      </c>
      <c r="AB269" s="904">
        <f t="shared" si="114"/>
        <v>0.99507211538461537</v>
      </c>
      <c r="AC269" s="855">
        <f t="shared" si="115"/>
        <v>91</v>
      </c>
      <c r="AD269" s="855">
        <f t="shared" si="121"/>
        <v>3.7916666666666665</v>
      </c>
      <c r="AE269" s="855">
        <f t="shared" si="116"/>
        <v>3.5416666666666665</v>
      </c>
      <c r="AF269" s="856" t="str">
        <f t="shared" si="122"/>
        <v>T</v>
      </c>
      <c r="AG269" s="856">
        <v>1</v>
      </c>
      <c r="AH269" s="916" t="s">
        <v>2878</v>
      </c>
      <c r="AI269" s="926" t="s">
        <v>2878</v>
      </c>
      <c r="AJ269" s="917" t="s">
        <v>2951</v>
      </c>
      <c r="AK269" s="917" t="s">
        <v>2951</v>
      </c>
      <c r="AL269" s="860">
        <v>55</v>
      </c>
      <c r="AM269" s="991">
        <v>46143</v>
      </c>
      <c r="AN269" s="991">
        <v>46144</v>
      </c>
      <c r="AO269" s="991">
        <v>46145</v>
      </c>
      <c r="AP269" s="991"/>
      <c r="AQ269" s="991"/>
      <c r="AR269" s="862"/>
      <c r="AS269" s="849" t="str">
        <f t="shared" si="117"/>
        <v>雙</v>
      </c>
      <c r="AT269" s="849" t="str">
        <f t="shared" si="118"/>
        <v>全</v>
      </c>
      <c r="AU269" s="849" t="str">
        <f t="shared" si="119"/>
        <v>150</v>
      </c>
      <c r="AV269" s="849">
        <f t="shared" si="123"/>
        <v>6.6044160000000005</v>
      </c>
    </row>
    <row r="270" spans="1:48">
      <c r="A270" s="845">
        <f t="shared" si="120"/>
        <v>46149</v>
      </c>
      <c r="B270" s="846" t="s">
        <v>1086</v>
      </c>
      <c r="C270" s="846" t="s">
        <v>2232</v>
      </c>
      <c r="D270" s="1254"/>
      <c r="E270" s="848" t="str">
        <f>IF(ISNA(VLOOKUP(C270,條件!$A$1:$G$1021,5,0)),"",(VLOOKUP(C270,條件!$A$1:$G$1021,5,0)))</f>
        <v>150/48/2SDr</v>
      </c>
      <c r="F270" s="849" t="str">
        <f>IF(ISNA(VLOOKUP(C270,條件!$A$1:$G$1021,6,0)),"",(VLOOKUP(C270,條件!$A$1:$G$1021,6,0)))</f>
        <v>FP82169R×2</v>
      </c>
      <c r="G270" s="1257">
        <f>IF(ISNA(VLOOKUP(C270,條件!$A$1:$G$1021,7,0)),"",(VLOOKUP(C270,條件!$A$1:$G$1021,7,0)))</f>
        <v>670</v>
      </c>
      <c r="H270" s="849" t="str">
        <f>IF(ISNA(VLOOKUP(C270,條件!$A$1:$K$1021,11,0)),"",(VLOOKUP(C270,條件!$A$1:$K$1021,11,0)))</f>
        <v>黃底紅點</v>
      </c>
      <c r="I270" s="850">
        <f>IF(ISNA(VLOOKUP(C270,條件!$A$1:$L$1021,12,0)),"",(VLOOKUP(C270,條件!$A$1:$L$1021,12,0)))</f>
        <v>5</v>
      </c>
      <c r="J270" s="853">
        <v>15</v>
      </c>
      <c r="K270" s="851">
        <v>0</v>
      </c>
      <c r="L270" s="852">
        <v>8800</v>
      </c>
      <c r="M270" s="854"/>
      <c r="N270" s="853">
        <v>11</v>
      </c>
      <c r="O270" s="851">
        <v>0</v>
      </c>
      <c r="P270" s="852">
        <v>9170</v>
      </c>
      <c r="Q270" s="854"/>
      <c r="R270" s="853">
        <v>0</v>
      </c>
      <c r="S270" s="851">
        <v>0</v>
      </c>
      <c r="T270" s="852">
        <v>8520</v>
      </c>
      <c r="U270" s="854"/>
      <c r="V270" s="853">
        <v>33</v>
      </c>
      <c r="W270" s="851">
        <v>0</v>
      </c>
      <c r="X270" s="852">
        <v>8520</v>
      </c>
      <c r="Y270" s="854"/>
      <c r="Z270" s="855">
        <f>IF(ISNA(VLOOKUP(C270,條件!$A$1:$C$1021,3,0)),"",(VLOOKUP(C270,條件!$A$1:$C$1021,3,0)))</f>
        <v>6.2882096069868991</v>
      </c>
      <c r="AA270" s="855">
        <f t="shared" si="113"/>
        <v>39.333333333333336</v>
      </c>
      <c r="AB270" s="904">
        <f t="shared" si="114"/>
        <v>1</v>
      </c>
      <c r="AC270" s="855">
        <f t="shared" si="115"/>
        <v>87.525000000000006</v>
      </c>
      <c r="AD270" s="855">
        <f t="shared" si="121"/>
        <v>4.916666666666667</v>
      </c>
      <c r="AE270" s="855">
        <f t="shared" si="116"/>
        <v>4.916666666666667</v>
      </c>
      <c r="AF270" s="856" t="str">
        <f t="shared" si="122"/>
        <v>T</v>
      </c>
      <c r="AG270" s="856">
        <v>2</v>
      </c>
      <c r="AH270" s="916" t="s">
        <v>2877</v>
      </c>
      <c r="AI270" s="926" t="s">
        <v>2877</v>
      </c>
      <c r="AJ270" s="917" t="s">
        <v>3213</v>
      </c>
      <c r="AK270" s="917" t="s">
        <v>3213</v>
      </c>
      <c r="AL270" s="860">
        <v>48</v>
      </c>
      <c r="AM270" s="991">
        <v>46145</v>
      </c>
      <c r="AN270" s="991">
        <v>46147</v>
      </c>
      <c r="AO270" s="991"/>
      <c r="AP270" s="991"/>
      <c r="AQ270" s="991"/>
      <c r="AR270" s="862"/>
      <c r="AS270" s="849" t="str">
        <f t="shared" si="117"/>
        <v>雙</v>
      </c>
      <c r="AT270" s="849" t="str">
        <f t="shared" si="118"/>
        <v>半</v>
      </c>
      <c r="AU270" s="849" t="str">
        <f t="shared" si="119"/>
        <v>150</v>
      </c>
      <c r="AV270" s="849">
        <f t="shared" si="123"/>
        <v>3.03998832</v>
      </c>
    </row>
    <row r="271" spans="1:48">
      <c r="A271" s="845">
        <f t="shared" si="120"/>
        <v>46149</v>
      </c>
      <c r="B271" s="846" t="s">
        <v>1086</v>
      </c>
      <c r="C271" s="846" t="s">
        <v>2235</v>
      </c>
      <c r="D271" s="1254"/>
      <c r="E271" s="848" t="str">
        <f>IF(ISNA(VLOOKUP(C271,條件!$A$1:$G$1021,5,0)),"",(VLOOKUP(C271,條件!$A$1:$G$1021,5,0)))</f>
        <v>150/48/2SDr</v>
      </c>
      <c r="F271" s="849" t="str">
        <f>IF(ISNA(VLOOKUP(C271,條件!$A$1:$G$1021,6,0)),"",(VLOOKUP(C271,條件!$A$1:$G$1021,6,0)))</f>
        <v>FP82169R×2</v>
      </c>
      <c r="G271" s="1257">
        <f>IF(ISNA(VLOOKUP(C271,條件!$A$1:$G$1021,7,0)),"",(VLOOKUP(C271,條件!$A$1:$G$1021,7,0)))</f>
        <v>670</v>
      </c>
      <c r="H271" s="849" t="str">
        <f>IF(ISNA(VLOOKUP(C271,條件!$A$1:$K$1021,11,0)),"",(VLOOKUP(C271,條件!$A$1:$K$1021,11,0)))</f>
        <v>紅底藍點</v>
      </c>
      <c r="I271" s="850">
        <f>IF(ISNA(VLOOKUP(C271,條件!$A$1:$L$1021,12,0)),"",(VLOOKUP(C271,條件!$A$1:$L$1021,12,0)))</f>
        <v>5</v>
      </c>
      <c r="J271" s="853">
        <v>18</v>
      </c>
      <c r="K271" s="851">
        <v>0</v>
      </c>
      <c r="L271" s="852">
        <v>8800</v>
      </c>
      <c r="M271" s="854"/>
      <c r="N271" s="853">
        <v>15</v>
      </c>
      <c r="O271" s="851">
        <v>0</v>
      </c>
      <c r="P271" s="852">
        <v>8890</v>
      </c>
      <c r="Q271" s="854"/>
      <c r="R271" s="853">
        <v>0</v>
      </c>
      <c r="S271" s="851">
        <v>0</v>
      </c>
      <c r="T271" s="852"/>
      <c r="U271" s="854">
        <v>7690</v>
      </c>
      <c r="V271" s="853">
        <v>39</v>
      </c>
      <c r="W271" s="851">
        <v>0</v>
      </c>
      <c r="X271" s="852"/>
      <c r="Y271" s="854">
        <v>8890</v>
      </c>
      <c r="Z271" s="855">
        <f>IF(ISNA(VLOOKUP(C271,條件!$A$1:$C$1021,3,0)),"",(VLOOKUP(C271,條件!$A$1:$C$1021,3,0)))</f>
        <v>6.1802575107296134</v>
      </c>
      <c r="AA271" s="855">
        <f t="shared" si="113"/>
        <v>48</v>
      </c>
      <c r="AB271" s="904">
        <f t="shared" si="114"/>
        <v>1</v>
      </c>
      <c r="AC271" s="855">
        <f t="shared" si="115"/>
        <v>85.674999999999997</v>
      </c>
      <c r="AD271" s="855">
        <f t="shared" si="121"/>
        <v>6</v>
      </c>
      <c r="AE271" s="855">
        <f t="shared" si="116"/>
        <v>6</v>
      </c>
      <c r="AF271" s="856" t="str">
        <f t="shared" si="122"/>
        <v>T</v>
      </c>
      <c r="AG271" s="856">
        <v>2</v>
      </c>
      <c r="AH271" s="916" t="s">
        <v>2877</v>
      </c>
      <c r="AI271" s="926" t="s">
        <v>2877</v>
      </c>
      <c r="AJ271" s="917" t="s">
        <v>3213</v>
      </c>
      <c r="AK271" s="917" t="s">
        <v>3213</v>
      </c>
      <c r="AL271" s="860">
        <v>48</v>
      </c>
      <c r="AM271" s="991">
        <v>46147</v>
      </c>
      <c r="AN271" s="991">
        <v>46148</v>
      </c>
      <c r="AO271" s="991"/>
      <c r="AP271" s="991"/>
      <c r="AQ271" s="991"/>
      <c r="AR271" s="862"/>
      <c r="AS271" s="849" t="str">
        <f t="shared" si="117"/>
        <v>雙</v>
      </c>
      <c r="AT271" s="849" t="str">
        <f t="shared" si="118"/>
        <v>半</v>
      </c>
      <c r="AU271" s="849" t="str">
        <f t="shared" si="119"/>
        <v>150</v>
      </c>
      <c r="AV271" s="849">
        <f t="shared" si="123"/>
        <v>2.9757326400000004</v>
      </c>
    </row>
    <row r="272" spans="1:48">
      <c r="A272" s="845">
        <f t="shared" si="120"/>
        <v>46149</v>
      </c>
      <c r="B272" s="846" t="s">
        <v>1087</v>
      </c>
      <c r="C272" s="846" t="s">
        <v>2796</v>
      </c>
      <c r="D272" s="1254"/>
      <c r="E272" s="848" t="str">
        <f>IF(ISNA(VLOOKUP(C272,條件!$A$1:$G$1021,5,0)),"",(VLOOKUP(C272,條件!$A$1:$G$1021,5,0)))</f>
        <v>150/48/2SR6</v>
      </c>
      <c r="F272" s="849" t="str">
        <f>IF(ISNA(VLOOKUP(C272,條件!$A$1:$G$1021,6,0)),"",(VLOOKUP(C272,條件!$A$1:$G$1021,6,0)))</f>
        <v>FP82658×2</v>
      </c>
      <c r="G272" s="1257">
        <f>IF(ISNA(VLOOKUP(C272,條件!$A$1:$G$1021,7,0)),"",(VLOOKUP(C272,條件!$A$1:$G$1021,7,0)))</f>
        <v>600</v>
      </c>
      <c r="H272" s="849" t="str">
        <f>IF(ISNA(VLOOKUP(C272,條件!$A$1:$K$1021,11,0)),"",(VLOOKUP(C272,條件!$A$1:$K$1021,11,0)))</f>
        <v>黃底黑點</v>
      </c>
      <c r="I272" s="850">
        <f>IF(ISNA(VLOOKUP(C272,條件!$A$1:$L$1021,12,0)),"",(VLOOKUP(C272,條件!$A$1:$L$1021,12,0)))</f>
        <v>5.5</v>
      </c>
      <c r="J272" s="853"/>
      <c r="K272" s="851"/>
      <c r="L272" s="852" t="s">
        <v>461</v>
      </c>
      <c r="M272" s="854" t="s">
        <v>426</v>
      </c>
      <c r="N272" s="853"/>
      <c r="O272" s="851"/>
      <c r="P272" s="852" t="s">
        <v>461</v>
      </c>
      <c r="Q272" s="854" t="s">
        <v>426</v>
      </c>
      <c r="R272" s="853"/>
      <c r="S272" s="851"/>
      <c r="T272" s="852" t="s">
        <v>461</v>
      </c>
      <c r="U272" s="854" t="s">
        <v>426</v>
      </c>
      <c r="V272" s="853"/>
      <c r="W272" s="851"/>
      <c r="X272" s="852" t="s">
        <v>461</v>
      </c>
      <c r="Y272" s="854" t="s">
        <v>426</v>
      </c>
      <c r="Z272" s="855">
        <f>IF(ISNA(VLOOKUP(C272,條件!$A$1:$C$1021,3,0)),"",(VLOOKUP(C272,條件!$A$1:$C$1021,3,0)))</f>
        <v>4.9655172413793105</v>
      </c>
      <c r="AA272" s="855" t="str">
        <f t="shared" si="113"/>
        <v>停機</v>
      </c>
      <c r="AB272" s="904" t="str">
        <f t="shared" si="114"/>
        <v/>
      </c>
      <c r="AC272" s="855" t="str">
        <f t="shared" si="115"/>
        <v/>
      </c>
      <c r="AD272" s="855" t="str">
        <f t="shared" si="121"/>
        <v/>
      </c>
      <c r="AE272" s="855" t="str">
        <f t="shared" si="116"/>
        <v/>
      </c>
      <c r="AF272" s="856" t="str">
        <f t="shared" si="122"/>
        <v>T</v>
      </c>
      <c r="AG272" s="856">
        <v>2</v>
      </c>
      <c r="AH272" s="916" t="s">
        <v>2878</v>
      </c>
      <c r="AI272" s="926" t="s">
        <v>2878</v>
      </c>
      <c r="AJ272" s="917" t="s">
        <v>2951</v>
      </c>
      <c r="AK272" s="917" t="s">
        <v>2951</v>
      </c>
      <c r="AL272" s="860">
        <v>56</v>
      </c>
      <c r="AM272" s="991">
        <v>46115</v>
      </c>
      <c r="AN272" s="991">
        <v>46117</v>
      </c>
      <c r="AO272" s="991">
        <v>46118</v>
      </c>
      <c r="AP272" s="991"/>
      <c r="AQ272" s="991"/>
      <c r="AR272" s="862"/>
      <c r="AS272" s="849" t="str">
        <f t="shared" si="117"/>
        <v>雙</v>
      </c>
      <c r="AT272" s="849" t="str">
        <f t="shared" si="118"/>
        <v>半</v>
      </c>
      <c r="AU272" s="849" t="str">
        <f t="shared" si="119"/>
        <v>150</v>
      </c>
      <c r="AV272" s="849" t="str">
        <f t="shared" si="123"/>
        <v/>
      </c>
    </row>
    <row r="273" spans="1:48">
      <c r="A273" s="845">
        <f t="shared" si="120"/>
        <v>46149</v>
      </c>
      <c r="B273" s="846" t="s">
        <v>1607</v>
      </c>
      <c r="C273" s="846" t="s">
        <v>2797</v>
      </c>
      <c r="D273" s="1254" t="s">
        <v>596</v>
      </c>
      <c r="E273" s="848" t="str">
        <f>IF(ISNA(VLOOKUP(C273,條件!$A$1:$G$1021,5,0)),"",(VLOOKUP(C273,條件!$A$1:$G$1021,5,0)))</f>
        <v>225/72/2SDr</v>
      </c>
      <c r="F273" s="849" t="str">
        <f>IF(ISNA(VLOOKUP(C273,條件!$A$1:$G$1021,6,0)),"",(VLOOKUP(C273,條件!$A$1:$G$1021,6,0)))</f>
        <v>FP83024R×2</v>
      </c>
      <c r="G273" s="1257">
        <f>IF(ISNA(VLOOKUP(C273,條件!$A$1:$G$1021,7,0)),"",(VLOOKUP(C273,條件!$A$1:$G$1021,7,0)))</f>
        <v>550</v>
      </c>
      <c r="H273" s="849" t="str">
        <f>IF(ISNA(VLOOKUP(C273,條件!$A$1:$K$1021,11,0)),"",(VLOOKUP(C273,條件!$A$1:$K$1021,11,0)))</f>
        <v>灰色</v>
      </c>
      <c r="I273" s="850">
        <f>IF(ISNA(VLOOKUP(C273,條件!$A$1:$L$1021,12,0)),"",(VLOOKUP(C273,條件!$A$1:$L$1021,12,0)))</f>
        <v>5.5</v>
      </c>
      <c r="J273" s="853">
        <v>29</v>
      </c>
      <c r="K273" s="851">
        <v>0</v>
      </c>
      <c r="L273" s="852">
        <v>7040</v>
      </c>
      <c r="M273" s="854"/>
      <c r="N273" s="853">
        <v>13</v>
      </c>
      <c r="O273" s="851">
        <v>0</v>
      </c>
      <c r="P273" s="852">
        <v>7410</v>
      </c>
      <c r="Q273" s="854"/>
      <c r="R273" s="853">
        <v>0</v>
      </c>
      <c r="S273" s="851">
        <v>0</v>
      </c>
      <c r="T273" s="852">
        <v>2500</v>
      </c>
      <c r="U273" s="854"/>
      <c r="V273" s="853">
        <v>60</v>
      </c>
      <c r="W273" s="851">
        <v>0</v>
      </c>
      <c r="X273" s="852">
        <v>9760</v>
      </c>
      <c r="Y273" s="854"/>
      <c r="Z273" s="855">
        <f>IF(ISNA(VLOOKUP(C273,條件!$A$1:$C$1021,3,0)),"",(VLOOKUP(C273,條件!$A$1:$C$1021,3,0)))</f>
        <v>6.6055045871559637</v>
      </c>
      <c r="AA273" s="855">
        <f t="shared" si="113"/>
        <v>68</v>
      </c>
      <c r="AB273" s="904">
        <f t="shared" si="114"/>
        <v>1</v>
      </c>
      <c r="AC273" s="855">
        <f t="shared" si="115"/>
        <v>66.775000000000006</v>
      </c>
      <c r="AD273" s="855">
        <f t="shared" si="121"/>
        <v>8.5</v>
      </c>
      <c r="AE273" s="855">
        <f t="shared" si="116"/>
        <v>8.5</v>
      </c>
      <c r="AF273" s="856" t="str">
        <f t="shared" si="122"/>
        <v>T</v>
      </c>
      <c r="AG273" s="856">
        <v>2</v>
      </c>
      <c r="AH273" s="916" t="s">
        <v>2877</v>
      </c>
      <c r="AI273" s="926" t="s">
        <v>2877</v>
      </c>
      <c r="AJ273" s="917" t="s">
        <v>3213</v>
      </c>
      <c r="AK273" s="917" t="s">
        <v>3213</v>
      </c>
      <c r="AL273" s="860">
        <v>53</v>
      </c>
      <c r="AM273" s="991">
        <v>46134</v>
      </c>
      <c r="AN273" s="991">
        <v>46135</v>
      </c>
      <c r="AO273" s="991">
        <v>46137</v>
      </c>
      <c r="AP273" s="991">
        <v>46138</v>
      </c>
      <c r="AQ273" s="991"/>
      <c r="AR273" s="862"/>
      <c r="AS273" s="849" t="str">
        <f t="shared" si="117"/>
        <v>雙</v>
      </c>
      <c r="AT273" s="849" t="str">
        <f t="shared" si="118"/>
        <v>半</v>
      </c>
      <c r="AU273" s="849" t="str">
        <f t="shared" si="119"/>
        <v>225</v>
      </c>
      <c r="AV273" s="849"/>
    </row>
    <row r="274" spans="1:48">
      <c r="A274" s="845">
        <f t="shared" si="120"/>
        <v>46149</v>
      </c>
      <c r="B274" s="846" t="s">
        <v>1607</v>
      </c>
      <c r="C274" s="846" t="s">
        <v>2798</v>
      </c>
      <c r="D274" s="1254" t="s">
        <v>596</v>
      </c>
      <c r="E274" s="848" t="str">
        <f>IF(ISNA(VLOOKUP(C274,條件!$A$1:$G$1021,5,0)),"",(VLOOKUP(C274,條件!$A$1:$G$1021,5,0)))</f>
        <v>150/48/2SDr</v>
      </c>
      <c r="F274" s="849" t="str">
        <f>IF(ISNA(VLOOKUP(C274,條件!$A$1:$G$1021,6,0)),"",(VLOOKUP(C274,條件!$A$1:$G$1021,6,0)))</f>
        <v>FP82170R×2</v>
      </c>
      <c r="G274" s="1257">
        <f>IF(ISNA(VLOOKUP(C274,條件!$A$1:$G$1021,7,0)),"",(VLOOKUP(C274,條件!$A$1:$G$1021,7,0)))</f>
        <v>700</v>
      </c>
      <c r="H274" s="849" t="str">
        <f>IF(ISNA(VLOOKUP(C274,條件!$A$1:$K$1021,11,0)),"",(VLOOKUP(C274,條件!$A$1:$K$1021,11,0)))</f>
        <v>粉紅</v>
      </c>
      <c r="I274" s="850">
        <f>IF(ISNA(VLOOKUP(C274,條件!$A$1:$L$1021,12,0)),"",(VLOOKUP(C274,條件!$A$1:$L$1021,12,0)))</f>
        <v>5.5</v>
      </c>
      <c r="J274" s="853">
        <v>21</v>
      </c>
      <c r="K274" s="851">
        <v>0</v>
      </c>
      <c r="L274" s="852">
        <v>8249</v>
      </c>
      <c r="M274" s="854"/>
      <c r="N274" s="853">
        <v>7</v>
      </c>
      <c r="O274" s="851">
        <v>0</v>
      </c>
      <c r="P274" s="852">
        <v>7410</v>
      </c>
      <c r="Q274" s="854"/>
      <c r="R274" s="853">
        <v>0</v>
      </c>
      <c r="S274" s="851">
        <v>0</v>
      </c>
      <c r="T274" s="852"/>
      <c r="U274" s="854">
        <v>6330</v>
      </c>
      <c r="V274" s="853">
        <v>20</v>
      </c>
      <c r="W274" s="851">
        <v>0</v>
      </c>
      <c r="X274" s="852"/>
      <c r="Y274" s="854">
        <v>9070</v>
      </c>
      <c r="Z274" s="855">
        <f>IF(ISNA(VLOOKUP(C274,條件!$A$1:$C$1021,3,0)),"",(VLOOKUP(C274,條件!$A$1:$C$1021,3,0)))</f>
        <v>5.8775510204081636</v>
      </c>
      <c r="AA274" s="855">
        <f t="shared" si="113"/>
        <v>32</v>
      </c>
      <c r="AB274" s="904">
        <f t="shared" si="114"/>
        <v>1</v>
      </c>
      <c r="AC274" s="855">
        <f t="shared" si="115"/>
        <v>77.647499999999994</v>
      </c>
      <c r="AD274" s="855">
        <f t="shared" si="121"/>
        <v>4</v>
      </c>
      <c r="AE274" s="855">
        <f t="shared" si="116"/>
        <v>4</v>
      </c>
      <c r="AF274" s="856" t="str">
        <f t="shared" si="122"/>
        <v>T</v>
      </c>
      <c r="AG274" s="856">
        <v>2</v>
      </c>
      <c r="AH274" s="916" t="s">
        <v>2877</v>
      </c>
      <c r="AI274" s="926" t="s">
        <v>2877</v>
      </c>
      <c r="AJ274" s="917" t="s">
        <v>3213</v>
      </c>
      <c r="AK274" s="917" t="s">
        <v>3213</v>
      </c>
      <c r="AL274" s="860">
        <v>56</v>
      </c>
      <c r="AM274" s="991">
        <v>46141</v>
      </c>
      <c r="AN274" s="991">
        <v>46143</v>
      </c>
      <c r="AO274" s="991"/>
      <c r="AP274" s="991"/>
      <c r="AQ274" s="991"/>
      <c r="AR274" s="862"/>
      <c r="AS274" s="849" t="str">
        <f t="shared" si="117"/>
        <v>雙</v>
      </c>
      <c r="AT274" s="849" t="str">
        <f t="shared" si="118"/>
        <v>半</v>
      </c>
      <c r="AU274" s="849" t="str">
        <f t="shared" si="119"/>
        <v>150</v>
      </c>
      <c r="AV274" s="849">
        <f t="shared" ref="AV274:AV312" si="124">IF(ISERROR((IF(AF274="S",AG274*AU274*G274*AC274/18*0.03456/100/1000,
AU274*G274*AC274*
(IF(OR(AND(AS274="單",AT274="全",OR(AF274="A",AF274="M")),AND(AS274="單",AT274="全",OR(AF274="T",AF274="J"))),1,0)+
IF(OR(AND(AS274="雙",AT274="全",OR(AF274="A",AF274="M")),AND(AS274="雙",AT274="半",OR(AF274="T",AF274="J"))),1,0)+
IF(AND(AS274="雙",AT274="全",OR(AF274="T",AF274="J")),2,0)+
IF(AND(AS274="單",AT274="半",OR(AF274="A",AF274="M")),0.5,0)+
IF(OR(AND(AS274="雙",AT274="半",OR(AF274="A",AF274="M")),AND(AS274="單",AT274="半",OR(AF274="T",AF274="J"))),0.5,0)
)*0.03456/100/1000
))),"",((IF(AF274="S",AG274*AU274*G274*AC274/18*0.03456/100/1000,
AU274*G274*AC274*
(IF(OR(AND(AS274="單",AT274="全",OR(AF274="A",AF274="M")),AND(AS274="單",AT274="全",OR(AF274="T",AF274="J"))),1,0)+
IF(OR(AND(AS274="雙",AT274="全",OR(AF274="A",AF274="M")),AND(AS274="雙",AT274="半",OR(AF274="T",AF274="J"))),1,0)+
IF(AND(AS274="雙",AT274="全",OR(AF274="T",AF274="J")),2,0)+
IF(AND(AS274="單",AT274="半",OR(AF274="A",AF274="M")),0.5,0)+
IF(OR(AND(AS274="雙",AT274="半",OR(AF274="A",AF274="M")),AND(AS274="單",AT274="半",OR(AF274="T",AF274="J"))),0.5,0)
)*0.03456/100/1000
))))</f>
        <v>2.8176724799999997</v>
      </c>
    </row>
    <row r="275" spans="1:48">
      <c r="A275" s="845">
        <f t="shared" si="120"/>
        <v>46149</v>
      </c>
      <c r="B275" s="846" t="s">
        <v>1608</v>
      </c>
      <c r="C275" s="846" t="s">
        <v>3685</v>
      </c>
      <c r="D275" s="1254" t="s">
        <v>596</v>
      </c>
      <c r="E275" s="848" t="str">
        <f>IF(ISNA(VLOOKUP(C275,條件!$A$1:$G$1021,5,0)),"",(VLOOKUP(C275,條件!$A$1:$G$1021,5,0)))</f>
        <v>150/48/2SDr</v>
      </c>
      <c r="F275" s="849" t="str">
        <f>IF(ISNA(VLOOKUP(C275,條件!$A$1:$G$1021,6,0)),"",(VLOOKUP(C275,條件!$A$1:$G$1021,6,0)))</f>
        <v>FP82173R×2</v>
      </c>
      <c r="G275" s="1257">
        <f>IF(ISNA(VLOOKUP(C275,條件!$A$1:$G$1021,7,0)),"",(VLOOKUP(C275,條件!$A$1:$G$1021,7,0)))</f>
        <v>700</v>
      </c>
      <c r="H275" s="849" t="str">
        <f>IF(ISNA(VLOOKUP(C275,條件!$A$1:$K$1021,11,0)),"",(VLOOKUP(C275,條件!$A$1:$K$1021,11,0)))</f>
        <v>棕色</v>
      </c>
      <c r="I275" s="850">
        <f>IF(ISNA(VLOOKUP(C275,條件!$A$1:$L$1021,12,0)),"",(VLOOKUP(C275,條件!$A$1:$L$1021,12,0)))</f>
        <v>5.5</v>
      </c>
      <c r="J275" s="853"/>
      <c r="K275" s="851"/>
      <c r="L275" s="852" t="s">
        <v>2810</v>
      </c>
      <c r="M275" s="854"/>
      <c r="N275" s="853"/>
      <c r="O275" s="851"/>
      <c r="P275" s="852" t="s">
        <v>3759</v>
      </c>
      <c r="Q275" s="854"/>
      <c r="R275" s="853"/>
      <c r="S275" s="851"/>
      <c r="T275" s="852" t="s">
        <v>3760</v>
      </c>
      <c r="U275" s="854"/>
      <c r="V275" s="853">
        <v>11</v>
      </c>
      <c r="W275" s="851">
        <v>1</v>
      </c>
      <c r="X275" s="852">
        <v>9810</v>
      </c>
      <c r="Y275" s="854">
        <v>9630</v>
      </c>
      <c r="Z275" s="855">
        <f>IF(ISNA(VLOOKUP(C275,條件!$A$1:$C$1021,3,0)),"",(VLOOKUP(C275,條件!$A$1:$C$1021,3,0)))</f>
        <v>5.8536585365853657</v>
      </c>
      <c r="AA275" s="855" t="str">
        <f t="shared" si="113"/>
        <v>改紡</v>
      </c>
      <c r="AB275" s="904" t="str">
        <f t="shared" si="114"/>
        <v/>
      </c>
      <c r="AC275" s="855" t="str">
        <f t="shared" si="115"/>
        <v/>
      </c>
      <c r="AD275" s="855" t="str">
        <f t="shared" si="121"/>
        <v/>
      </c>
      <c r="AE275" s="855" t="str">
        <f t="shared" si="116"/>
        <v/>
      </c>
      <c r="AF275" s="856" t="str">
        <f t="shared" si="122"/>
        <v>T</v>
      </c>
      <c r="AG275" s="856">
        <v>1</v>
      </c>
      <c r="AH275" s="916" t="s">
        <v>2878</v>
      </c>
      <c r="AI275" s="926" t="s">
        <v>2878</v>
      </c>
      <c r="AJ275" s="917" t="s">
        <v>2951</v>
      </c>
      <c r="AK275" s="917" t="s">
        <v>2951</v>
      </c>
      <c r="AL275" s="860">
        <v>56</v>
      </c>
      <c r="AM275" s="991">
        <v>46146</v>
      </c>
      <c r="AN275" s="991">
        <v>46147</v>
      </c>
      <c r="AO275" s="991">
        <v>46148</v>
      </c>
      <c r="AP275" s="991"/>
      <c r="AQ275" s="991"/>
      <c r="AR275" s="862"/>
      <c r="AS275" s="849" t="str">
        <f t="shared" si="117"/>
        <v>雙</v>
      </c>
      <c r="AT275" s="849" t="str">
        <f t="shared" si="118"/>
        <v>全</v>
      </c>
      <c r="AU275" s="849" t="str">
        <f t="shared" si="119"/>
        <v>150</v>
      </c>
      <c r="AV275" s="849" t="str">
        <f t="shared" si="124"/>
        <v/>
      </c>
    </row>
    <row r="276" spans="1:48">
      <c r="A276" s="845">
        <f t="shared" si="120"/>
        <v>46149</v>
      </c>
      <c r="B276" s="846" t="s">
        <v>1986</v>
      </c>
      <c r="C276" s="887" t="s">
        <v>114</v>
      </c>
      <c r="D276" s="1254"/>
      <c r="E276" s="848" t="str">
        <f>IF(ISNA(VLOOKUP(C276,條件!$A$1:$G$1021,5,0)),"",(VLOOKUP(C276,條件!$A$1:$G$1021,5,0)))</f>
        <v/>
      </c>
      <c r="F276" s="849" t="str">
        <f>IF(ISNA(VLOOKUP(C276,條件!$A$1:$G$1021,6,0)),"",(VLOOKUP(C276,條件!$A$1:$G$1021,6,0)))</f>
        <v/>
      </c>
      <c r="G276" s="1257" t="str">
        <f>IF(ISNA(VLOOKUP(C276,條件!$A$1:$G$1021,7,0)),"",(VLOOKUP(C276,條件!$A$1:$G$1021,7,0)))</f>
        <v/>
      </c>
      <c r="H276" s="849" t="str">
        <f>IF(ISNA(VLOOKUP(C276,條件!$A$1:$K$1021,11,0)),"",(VLOOKUP(C276,條件!$A$1:$K$1021,11,0)))</f>
        <v/>
      </c>
      <c r="I276" s="850" t="str">
        <f>IF(ISNA(VLOOKUP(C276,條件!$A$1:$L$1021,12,0)),"",(VLOOKUP(C276,條件!$A$1:$L$1021,12,0)))</f>
        <v/>
      </c>
      <c r="J276" s="853"/>
      <c r="K276" s="851"/>
      <c r="L276" s="852" t="s">
        <v>114</v>
      </c>
      <c r="M276" s="854"/>
      <c r="N276" s="853"/>
      <c r="O276" s="851"/>
      <c r="P276" s="852" t="s">
        <v>114</v>
      </c>
      <c r="Q276" s="854"/>
      <c r="R276" s="853"/>
      <c r="S276" s="851"/>
      <c r="T276" s="852" t="s">
        <v>114</v>
      </c>
      <c r="U276" s="854"/>
      <c r="V276" s="853"/>
      <c r="W276" s="851"/>
      <c r="X276" s="852" t="s">
        <v>114</v>
      </c>
      <c r="Y276" s="854"/>
      <c r="Z276" s="885" t="str">
        <f>IF(ISNA(VLOOKUP(C276,條件!$A$1:$C$1021,3,0)),"",(VLOOKUP(C276,條件!$A$1:$C$1021,3,0)))</f>
        <v/>
      </c>
      <c r="AA276" s="885" t="str">
        <f t="shared" ref="AA276:AA277" si="125">IF(P276="了機","了機",IF(J276="","",IF(ISERROR(SUM(J276,N276,R276,V276)*12/AG276/3),"",(SUM(J276,N276,R276,V276)*12/AG276/3))))</f>
        <v/>
      </c>
      <c r="AB276" s="905" t="str">
        <f t="shared" ref="AB276:AB277" si="126">IF(K276="","",IF(ISERROR(1-((SUM(K276,O276,S276,W276)/((AG276*12)-(AG276*0.44)))/Z276)),"",(1-((SUM(K276,O276,S276,W276)/((AG276*12)-(AG276*0.44)))/Z276))))</f>
        <v/>
      </c>
      <c r="AC276" s="885"/>
      <c r="AD276" s="885" t="str">
        <f t="shared" si="121"/>
        <v/>
      </c>
      <c r="AE276" s="885" t="str">
        <f t="shared" ref="AE276:AE277" si="127">IF(P276="了機","",IF(J276="","",IF(ISERROR((SUM(J276,N276,R276,V276)-SUM(K276,O276,S276,W276))/24),"",((SUM(J276,N276,R276,V276)-SUM(K276,O276,S276,W276))/24))))</f>
        <v/>
      </c>
      <c r="AF276" s="886" t="str">
        <f t="shared" si="122"/>
        <v>S</v>
      </c>
      <c r="AG276" s="886">
        <v>12</v>
      </c>
      <c r="AH276" s="916" t="s">
        <v>920</v>
      </c>
      <c r="AI276" s="926" t="s">
        <v>920</v>
      </c>
      <c r="AJ276" s="917" t="s">
        <v>920</v>
      </c>
      <c r="AK276" s="917" t="s">
        <v>920</v>
      </c>
      <c r="AL276" s="860"/>
      <c r="AM276" s="991"/>
      <c r="AN276" s="991"/>
      <c r="AO276" s="991"/>
      <c r="AP276" s="991"/>
      <c r="AQ276" s="991"/>
      <c r="AR276" s="862"/>
      <c r="AS276" s="849" t="str">
        <f t="shared" si="117"/>
        <v>單</v>
      </c>
      <c r="AT276" s="849" t="str">
        <f t="shared" si="118"/>
        <v>12sec</v>
      </c>
      <c r="AU276" s="849" t="str">
        <f t="shared" si="119"/>
        <v/>
      </c>
      <c r="AV276" s="849" t="str">
        <f t="shared" si="124"/>
        <v/>
      </c>
    </row>
    <row r="277" spans="1:48">
      <c r="A277" s="845">
        <f t="shared" si="120"/>
        <v>46149</v>
      </c>
      <c r="B277" s="846" t="s">
        <v>1698</v>
      </c>
      <c r="C277" s="846" t="s">
        <v>1697</v>
      </c>
      <c r="D277" s="1254"/>
      <c r="E277" s="848" t="str">
        <f>IF(ISNA(VLOOKUP(C277,條件!$A$1:$G$1021,5,0)),"",(VLOOKUP(C277,條件!$A$1:$G$1021,5,0)))</f>
        <v/>
      </c>
      <c r="F277" s="849" t="str">
        <f>IF(ISNA(VLOOKUP(C277,條件!$A$1:$G$1021,6,0)),"",(VLOOKUP(C277,條件!$A$1:$G$1021,6,0)))</f>
        <v/>
      </c>
      <c r="G277" s="1257" t="str">
        <f>IF(ISNA(VLOOKUP(C277,條件!$A$1:$G$1021,7,0)),"",(VLOOKUP(C277,條件!$A$1:$G$1021,7,0)))</f>
        <v/>
      </c>
      <c r="H277" s="849" t="str">
        <f>IF(ISNA(VLOOKUP(C277,條件!$A$1:$K$1021,11,0)),"",(VLOOKUP(C277,條件!$A$1:$K$1021,11,0)))</f>
        <v/>
      </c>
      <c r="I277" s="850" t="str">
        <f>IF(ISNA(VLOOKUP(C277,條件!$A$1:$L$1021,12,0)),"",(VLOOKUP(C277,條件!$A$1:$L$1021,12,0)))</f>
        <v/>
      </c>
      <c r="J277" s="853"/>
      <c r="K277" s="851"/>
      <c r="L277" s="852" t="s">
        <v>1697</v>
      </c>
      <c r="M277" s="854"/>
      <c r="N277" s="853"/>
      <c r="O277" s="851"/>
      <c r="P277" s="852" t="s">
        <v>1697</v>
      </c>
      <c r="Q277" s="854"/>
      <c r="R277" s="853"/>
      <c r="S277" s="851"/>
      <c r="T277" s="852" t="s">
        <v>1697</v>
      </c>
      <c r="U277" s="854"/>
      <c r="V277" s="853"/>
      <c r="W277" s="851"/>
      <c r="X277" s="852" t="s">
        <v>1697</v>
      </c>
      <c r="Y277" s="854"/>
      <c r="Z277" s="885" t="str">
        <f>IF(ISNA(VLOOKUP(C277,條件!$A$1:$C$1021,3,0)),"",(VLOOKUP(C277,條件!$A$1:$C$1021,3,0)))</f>
        <v/>
      </c>
      <c r="AA277" s="885" t="str">
        <f t="shared" si="125"/>
        <v/>
      </c>
      <c r="AB277" s="905" t="str">
        <f t="shared" si="126"/>
        <v/>
      </c>
      <c r="AC277" s="885"/>
      <c r="AD277" s="885" t="str">
        <f t="shared" si="121"/>
        <v/>
      </c>
      <c r="AE277" s="885" t="str">
        <f t="shared" si="127"/>
        <v/>
      </c>
      <c r="AF277" s="886" t="str">
        <f t="shared" si="122"/>
        <v>S</v>
      </c>
      <c r="AG277" s="886">
        <v>5</v>
      </c>
      <c r="AH277" s="916" t="s">
        <v>2945</v>
      </c>
      <c r="AI277" s="926" t="s">
        <v>2945</v>
      </c>
      <c r="AJ277" s="917" t="s">
        <v>3729</v>
      </c>
      <c r="AK277" s="917" t="s">
        <v>3729</v>
      </c>
      <c r="AL277" s="860"/>
      <c r="AM277" s="991"/>
      <c r="AN277" s="991"/>
      <c r="AO277" s="991"/>
      <c r="AP277" s="991"/>
      <c r="AQ277" s="991"/>
      <c r="AR277" s="862"/>
      <c r="AS277" s="849" t="str">
        <f t="shared" si="117"/>
        <v>單</v>
      </c>
      <c r="AT277" s="849" t="str">
        <f t="shared" si="118"/>
        <v>5sec</v>
      </c>
      <c r="AU277" s="849" t="str">
        <f t="shared" si="119"/>
        <v/>
      </c>
      <c r="AV277" s="849" t="str">
        <f t="shared" si="124"/>
        <v/>
      </c>
    </row>
    <row r="278" spans="1:48">
      <c r="A278" s="845">
        <f t="shared" si="120"/>
        <v>46149</v>
      </c>
      <c r="B278" s="846" t="s">
        <v>240</v>
      </c>
      <c r="C278" s="887" t="s">
        <v>2800</v>
      </c>
      <c r="D278" s="1254"/>
      <c r="E278" s="848" t="str">
        <f>IF(ISNA(VLOOKUP(C278,條件!$A$1:$G$1021,5,0)),"",(VLOOKUP(C278,條件!$A$1:$G$1021,5,0)))</f>
        <v/>
      </c>
      <c r="F278" s="849" t="str">
        <f>IF(ISNA(VLOOKUP(C278,條件!$A$1:$G$1021,6,0)),"",(VLOOKUP(C278,條件!$A$1:$G$1021,6,0)))</f>
        <v/>
      </c>
      <c r="G278" s="1257" t="str">
        <f>IF(ISNA(VLOOKUP(C278,條件!$A$1:$G$1021,7,0)),"",(VLOOKUP(C278,條件!$A$1:$G$1021,7,0)))</f>
        <v/>
      </c>
      <c r="H278" s="849" t="str">
        <f>IF(ISNA(VLOOKUP(C278,條件!$A$1:$K$1021,11,0)),"",(VLOOKUP(C278,條件!$A$1:$K$1021,11,0)))</f>
        <v/>
      </c>
      <c r="I278" s="850" t="str">
        <f>IF(ISNA(VLOOKUP(C278,條件!$A$1:$L$1021,12,0)),"",(VLOOKUP(C278,條件!$A$1:$L$1021,12,0)))</f>
        <v/>
      </c>
      <c r="J278" s="853"/>
      <c r="K278" s="851"/>
      <c r="L278" s="852" t="s">
        <v>114</v>
      </c>
      <c r="M278" s="854"/>
      <c r="N278" s="853"/>
      <c r="O278" s="851"/>
      <c r="P278" s="852" t="s">
        <v>114</v>
      </c>
      <c r="Q278" s="854"/>
      <c r="R278" s="853"/>
      <c r="S278" s="851"/>
      <c r="T278" s="852" t="s">
        <v>114</v>
      </c>
      <c r="U278" s="854"/>
      <c r="V278" s="853"/>
      <c r="W278" s="851"/>
      <c r="X278" s="852" t="s">
        <v>114</v>
      </c>
      <c r="Y278" s="854"/>
      <c r="Z278" s="855" t="str">
        <f>IF(ISNA(VLOOKUP(C278,條件!$A$1:$C$1021,3,0)),"",(VLOOKUP(C278,條件!$A$1:$C$1021,3,0)))</f>
        <v/>
      </c>
      <c r="AA278" s="855" t="str">
        <f t="shared" ref="AA278:AA315" si="128">IF(OR(L278="改紡", L278="檢修", L278="了機", L278="清車", L278="FINAL", L278="停機"), L278,
   IF(AND(C278&lt;&gt;"", J278&lt;&gt;""),
      IFERROR(SUM(J278, N278, R278, V278)/3 * AG278, ""),
   "")
)</f>
        <v>停機</v>
      </c>
      <c r="AB278" s="904" t="str">
        <f t="shared" ref="AB278:AB315" si="129">IF(K278="","",IF(ISERROR(1-(SUM(K278,O278,S278,W278)/208/Z278)),"",(1-(SUM(K278,O278,S278,W278)/208/Z278))))</f>
        <v/>
      </c>
      <c r="AC278" s="855" t="str">
        <f t="shared" ref="AC278:AC315" si="130">IF(OR(L278="檢修", L278="改紡", L278="了機"), "",
   IF(C278&lt;&gt;"",
      IFERROR(AVERAGE(L278:M278, P278:Q278, T278:U278, X278:Y278)/100, ""),
   "")
)</f>
        <v/>
      </c>
      <c r="AD278" s="855" t="str">
        <f t="shared" si="121"/>
        <v/>
      </c>
      <c r="AE278" s="855" t="str">
        <f t="shared" ref="AE278:AE315" si="131">IF(OR(L278="改紡", L278="檢修", L278="了機"), "",
   IF(AND(C278&lt;&gt;"", J278&lt;&gt;""),
      IFERROR((SUM(J278, N278, R278, V278) - SUM(K278, O278, S278, W278))/24 * AG278, ""),
   "")
)</f>
        <v/>
      </c>
      <c r="AF278" s="856" t="str">
        <f t="shared" si="122"/>
        <v>M</v>
      </c>
      <c r="AG278" s="856">
        <v>1</v>
      </c>
      <c r="AH278" s="916" t="s">
        <v>920</v>
      </c>
      <c r="AI278" s="926" t="s">
        <v>920</v>
      </c>
      <c r="AJ278" s="917" t="s">
        <v>920</v>
      </c>
      <c r="AK278" s="917" t="s">
        <v>920</v>
      </c>
      <c r="AL278" s="860"/>
      <c r="AM278" s="991"/>
      <c r="AN278" s="991"/>
      <c r="AO278" s="991"/>
      <c r="AP278" s="991"/>
      <c r="AQ278" s="991"/>
      <c r="AR278" s="862"/>
      <c r="AS278" s="849" t="str">
        <f t="shared" si="117"/>
        <v>單</v>
      </c>
      <c r="AT278" s="849" t="str">
        <f t="shared" si="118"/>
        <v>全</v>
      </c>
      <c r="AU278" s="849" t="str">
        <f t="shared" si="119"/>
        <v/>
      </c>
      <c r="AV278" s="849" t="str">
        <f t="shared" si="124"/>
        <v/>
      </c>
    </row>
    <row r="279" spans="1:48">
      <c r="A279" s="845">
        <f t="shared" si="120"/>
        <v>46149</v>
      </c>
      <c r="B279" s="846" t="s">
        <v>242</v>
      </c>
      <c r="C279" s="887" t="s">
        <v>2800</v>
      </c>
      <c r="D279" s="1254"/>
      <c r="E279" s="848" t="str">
        <f>IF(ISNA(VLOOKUP(C279,條件!$A$1:$G$1021,5,0)),"",(VLOOKUP(C279,條件!$A$1:$G$1021,5,0)))</f>
        <v/>
      </c>
      <c r="F279" s="849" t="str">
        <f>IF(ISNA(VLOOKUP(C279,條件!$A$1:$G$1021,6,0)),"",(VLOOKUP(C279,條件!$A$1:$G$1021,6,0)))</f>
        <v/>
      </c>
      <c r="G279" s="1257" t="str">
        <f>IF(ISNA(VLOOKUP(C279,條件!$A$1:$G$1021,7,0)),"",(VLOOKUP(C279,條件!$A$1:$G$1021,7,0)))</f>
        <v/>
      </c>
      <c r="H279" s="849" t="str">
        <f>IF(ISNA(VLOOKUP(C279,條件!$A$1:$K$1021,11,0)),"",(VLOOKUP(C279,條件!$A$1:$K$1021,11,0)))</f>
        <v/>
      </c>
      <c r="I279" s="850" t="str">
        <f>IF(ISNA(VLOOKUP(C279,條件!$A$1:$L$1021,12,0)),"",(VLOOKUP(C279,條件!$A$1:$L$1021,12,0)))</f>
        <v/>
      </c>
      <c r="J279" s="853"/>
      <c r="K279" s="851"/>
      <c r="L279" s="852" t="s">
        <v>114</v>
      </c>
      <c r="M279" s="854"/>
      <c r="N279" s="853"/>
      <c r="O279" s="851"/>
      <c r="P279" s="852" t="s">
        <v>114</v>
      </c>
      <c r="Q279" s="854"/>
      <c r="R279" s="853"/>
      <c r="S279" s="851"/>
      <c r="T279" s="852" t="s">
        <v>114</v>
      </c>
      <c r="U279" s="854"/>
      <c r="V279" s="853"/>
      <c r="W279" s="851"/>
      <c r="X279" s="852" t="s">
        <v>114</v>
      </c>
      <c r="Y279" s="854"/>
      <c r="Z279" s="855" t="str">
        <f>IF(ISNA(VLOOKUP(C279,條件!$A$1:$C$1021,3,0)),"",(VLOOKUP(C279,條件!$A$1:$C$1021,3,0)))</f>
        <v/>
      </c>
      <c r="AA279" s="855" t="str">
        <f t="shared" si="128"/>
        <v>停機</v>
      </c>
      <c r="AB279" s="904" t="str">
        <f t="shared" si="129"/>
        <v/>
      </c>
      <c r="AC279" s="855" t="str">
        <f t="shared" si="130"/>
        <v/>
      </c>
      <c r="AD279" s="855" t="str">
        <f t="shared" si="121"/>
        <v/>
      </c>
      <c r="AE279" s="855" t="str">
        <f t="shared" si="131"/>
        <v/>
      </c>
      <c r="AF279" s="856" t="str">
        <f t="shared" si="122"/>
        <v>M</v>
      </c>
      <c r="AG279" s="856">
        <v>1</v>
      </c>
      <c r="AH279" s="916" t="s">
        <v>920</v>
      </c>
      <c r="AI279" s="926" t="s">
        <v>920</v>
      </c>
      <c r="AJ279" s="917" t="s">
        <v>920</v>
      </c>
      <c r="AK279" s="917" t="s">
        <v>920</v>
      </c>
      <c r="AL279" s="860"/>
      <c r="AM279" s="991"/>
      <c r="AN279" s="991"/>
      <c r="AO279" s="991"/>
      <c r="AP279" s="991"/>
      <c r="AQ279" s="991"/>
      <c r="AR279" s="862"/>
      <c r="AS279" s="849" t="str">
        <f t="shared" si="117"/>
        <v>單</v>
      </c>
      <c r="AT279" s="849" t="str">
        <f t="shared" si="118"/>
        <v>全</v>
      </c>
      <c r="AU279" s="849" t="str">
        <f t="shared" si="119"/>
        <v/>
      </c>
      <c r="AV279" s="849" t="str">
        <f t="shared" si="124"/>
        <v/>
      </c>
    </row>
    <row r="280" spans="1:48">
      <c r="A280" s="845">
        <f t="shared" si="120"/>
        <v>46149</v>
      </c>
      <c r="B280" s="846" t="s">
        <v>1699</v>
      </c>
      <c r="C280" s="887" t="s">
        <v>2800</v>
      </c>
      <c r="D280" s="1254"/>
      <c r="E280" s="848" t="str">
        <f>IF(ISNA(VLOOKUP(C280,條件!$A$1:$G$1021,5,0)),"",(VLOOKUP(C280,條件!$A$1:$G$1021,5,0)))</f>
        <v/>
      </c>
      <c r="F280" s="849" t="str">
        <f>IF(ISNA(VLOOKUP(C280,條件!$A$1:$G$1021,6,0)),"",(VLOOKUP(C280,條件!$A$1:$G$1021,6,0)))</f>
        <v/>
      </c>
      <c r="G280" s="1257" t="str">
        <f>IF(ISNA(VLOOKUP(C280,條件!$A$1:$G$1021,7,0)),"",(VLOOKUP(C280,條件!$A$1:$G$1021,7,0)))</f>
        <v/>
      </c>
      <c r="H280" s="849" t="str">
        <f>IF(ISNA(VLOOKUP(C280,條件!$A$1:$K$1021,11,0)),"",(VLOOKUP(C280,條件!$A$1:$K$1021,11,0)))</f>
        <v/>
      </c>
      <c r="I280" s="850" t="str">
        <f>IF(ISNA(VLOOKUP(C280,條件!$A$1:$L$1021,12,0)),"",(VLOOKUP(C280,條件!$A$1:$L$1021,12,0)))</f>
        <v/>
      </c>
      <c r="J280" s="853"/>
      <c r="K280" s="851"/>
      <c r="L280" s="852" t="s">
        <v>114</v>
      </c>
      <c r="M280" s="854"/>
      <c r="N280" s="853"/>
      <c r="O280" s="851"/>
      <c r="P280" s="852" t="s">
        <v>114</v>
      </c>
      <c r="Q280" s="854"/>
      <c r="R280" s="853"/>
      <c r="S280" s="851"/>
      <c r="T280" s="852" t="s">
        <v>114</v>
      </c>
      <c r="U280" s="854"/>
      <c r="V280" s="853"/>
      <c r="W280" s="851"/>
      <c r="X280" s="852" t="s">
        <v>114</v>
      </c>
      <c r="Y280" s="854"/>
      <c r="Z280" s="855" t="str">
        <f>IF(ISNA(VLOOKUP(C280,條件!$A$1:$C$1021,3,0)),"",(VLOOKUP(C280,條件!$A$1:$C$1021,3,0)))</f>
        <v/>
      </c>
      <c r="AA280" s="855" t="str">
        <f t="shared" si="128"/>
        <v>停機</v>
      </c>
      <c r="AB280" s="904" t="str">
        <f t="shared" si="129"/>
        <v/>
      </c>
      <c r="AC280" s="855" t="str">
        <f t="shared" si="130"/>
        <v/>
      </c>
      <c r="AD280" s="855" t="str">
        <f t="shared" si="121"/>
        <v/>
      </c>
      <c r="AE280" s="855" t="str">
        <f t="shared" si="131"/>
        <v/>
      </c>
      <c r="AF280" s="856" t="str">
        <f t="shared" si="122"/>
        <v>M</v>
      </c>
      <c r="AG280" s="856">
        <v>1</v>
      </c>
      <c r="AH280" s="916" t="s">
        <v>920</v>
      </c>
      <c r="AI280" s="926" t="s">
        <v>920</v>
      </c>
      <c r="AJ280" s="917" t="s">
        <v>920</v>
      </c>
      <c r="AK280" s="917" t="s">
        <v>920</v>
      </c>
      <c r="AL280" s="860"/>
      <c r="AM280" s="991"/>
      <c r="AN280" s="991"/>
      <c r="AO280" s="991"/>
      <c r="AP280" s="991"/>
      <c r="AQ280" s="991"/>
      <c r="AR280" s="862"/>
      <c r="AS280" s="849" t="str">
        <f t="shared" si="117"/>
        <v>單</v>
      </c>
      <c r="AT280" s="849" t="str">
        <f t="shared" si="118"/>
        <v>全</v>
      </c>
      <c r="AU280" s="849" t="str">
        <f t="shared" si="119"/>
        <v/>
      </c>
      <c r="AV280" s="849" t="str">
        <f t="shared" si="124"/>
        <v/>
      </c>
    </row>
    <row r="281" spans="1:48">
      <c r="A281" s="845">
        <f t="shared" si="120"/>
        <v>46149</v>
      </c>
      <c r="B281" s="846" t="s">
        <v>1537</v>
      </c>
      <c r="C281" s="887" t="s">
        <v>2800</v>
      </c>
      <c r="D281" s="1254"/>
      <c r="E281" s="848" t="str">
        <f>IF(ISNA(VLOOKUP(C281,條件!$A$1:$G$1021,5,0)),"",(VLOOKUP(C281,條件!$A$1:$G$1021,5,0)))</f>
        <v/>
      </c>
      <c r="F281" s="849" t="str">
        <f>IF(ISNA(VLOOKUP(C281,條件!$A$1:$G$1021,6,0)),"",(VLOOKUP(C281,條件!$A$1:$G$1021,6,0)))</f>
        <v/>
      </c>
      <c r="G281" s="1257" t="str">
        <f>IF(ISNA(VLOOKUP(C281,條件!$A$1:$G$1021,7,0)),"",(VLOOKUP(C281,條件!$A$1:$G$1021,7,0)))</f>
        <v/>
      </c>
      <c r="H281" s="849" t="str">
        <f>IF(ISNA(VLOOKUP(C281,條件!$A$1:$K$1021,11,0)),"",(VLOOKUP(C281,條件!$A$1:$K$1021,11,0)))</f>
        <v/>
      </c>
      <c r="I281" s="850" t="str">
        <f>IF(ISNA(VLOOKUP(C281,條件!$A$1:$L$1021,12,0)),"",(VLOOKUP(C281,條件!$A$1:$L$1021,12,0)))</f>
        <v/>
      </c>
      <c r="J281" s="853"/>
      <c r="K281" s="851"/>
      <c r="L281" s="852" t="s">
        <v>114</v>
      </c>
      <c r="M281" s="854"/>
      <c r="N281" s="853"/>
      <c r="O281" s="851"/>
      <c r="P281" s="852" t="s">
        <v>114</v>
      </c>
      <c r="Q281" s="854"/>
      <c r="R281" s="853"/>
      <c r="S281" s="851"/>
      <c r="T281" s="852" t="s">
        <v>114</v>
      </c>
      <c r="U281" s="854"/>
      <c r="V281" s="853"/>
      <c r="W281" s="851"/>
      <c r="X281" s="852" t="s">
        <v>114</v>
      </c>
      <c r="Y281" s="854"/>
      <c r="Z281" s="855" t="str">
        <f>IF(ISNA(VLOOKUP(C281,條件!$A$1:$C$1021,3,0)),"",(VLOOKUP(C281,條件!$A$1:$C$1021,3,0)))</f>
        <v/>
      </c>
      <c r="AA281" s="855" t="str">
        <f t="shared" si="128"/>
        <v>停機</v>
      </c>
      <c r="AB281" s="904" t="str">
        <f t="shared" si="129"/>
        <v/>
      </c>
      <c r="AC281" s="855" t="str">
        <f t="shared" si="130"/>
        <v/>
      </c>
      <c r="AD281" s="855" t="str">
        <f t="shared" si="121"/>
        <v/>
      </c>
      <c r="AE281" s="855" t="str">
        <f t="shared" si="131"/>
        <v/>
      </c>
      <c r="AF281" s="856" t="str">
        <f t="shared" si="122"/>
        <v>M</v>
      </c>
      <c r="AG281" s="856">
        <v>1</v>
      </c>
      <c r="AH281" s="916" t="s">
        <v>1783</v>
      </c>
      <c r="AI281" s="926" t="s">
        <v>1783</v>
      </c>
      <c r="AJ281" s="917" t="s">
        <v>920</v>
      </c>
      <c r="AK281" s="917" t="s">
        <v>920</v>
      </c>
      <c r="AL281" s="860"/>
      <c r="AM281" s="991"/>
      <c r="AN281" s="991"/>
      <c r="AO281" s="991"/>
      <c r="AP281" s="991"/>
      <c r="AQ281" s="991"/>
      <c r="AR281" s="862"/>
      <c r="AS281" s="849" t="str">
        <f t="shared" si="117"/>
        <v>單</v>
      </c>
      <c r="AT281" s="849" t="str">
        <f t="shared" si="118"/>
        <v>全</v>
      </c>
      <c r="AU281" s="849" t="str">
        <f t="shared" si="119"/>
        <v/>
      </c>
      <c r="AV281" s="849" t="str">
        <f t="shared" si="124"/>
        <v/>
      </c>
    </row>
    <row r="282" spans="1:48">
      <c r="A282" s="845">
        <f t="shared" si="120"/>
        <v>46149</v>
      </c>
      <c r="B282" s="846" t="s">
        <v>1700</v>
      </c>
      <c r="C282" s="887" t="s">
        <v>2800</v>
      </c>
      <c r="D282" s="1254"/>
      <c r="E282" s="848" t="str">
        <f>IF(ISNA(VLOOKUP(C282,條件!$A$1:$G$1021,5,0)),"",(VLOOKUP(C282,條件!$A$1:$G$1021,5,0)))</f>
        <v/>
      </c>
      <c r="F282" s="849" t="str">
        <f>IF(ISNA(VLOOKUP(C282,條件!$A$1:$G$1021,6,0)),"",(VLOOKUP(C282,條件!$A$1:$G$1021,6,0)))</f>
        <v/>
      </c>
      <c r="G282" s="1257" t="str">
        <f>IF(ISNA(VLOOKUP(C282,條件!$A$1:$G$1021,7,0)),"",(VLOOKUP(C282,條件!$A$1:$G$1021,7,0)))</f>
        <v/>
      </c>
      <c r="H282" s="849" t="str">
        <f>IF(ISNA(VLOOKUP(C282,條件!$A$1:$K$1021,11,0)),"",(VLOOKUP(C282,條件!$A$1:$K$1021,11,0)))</f>
        <v/>
      </c>
      <c r="I282" s="850" t="str">
        <f>IF(ISNA(VLOOKUP(C282,條件!$A$1:$L$1021,12,0)),"",(VLOOKUP(C282,條件!$A$1:$L$1021,12,0)))</f>
        <v/>
      </c>
      <c r="J282" s="853"/>
      <c r="K282" s="851"/>
      <c r="L282" s="852" t="s">
        <v>114</v>
      </c>
      <c r="M282" s="854"/>
      <c r="N282" s="853"/>
      <c r="O282" s="851"/>
      <c r="P282" s="852" t="s">
        <v>114</v>
      </c>
      <c r="Q282" s="854"/>
      <c r="R282" s="853"/>
      <c r="S282" s="851"/>
      <c r="T282" s="852" t="s">
        <v>114</v>
      </c>
      <c r="U282" s="854"/>
      <c r="V282" s="853"/>
      <c r="W282" s="851"/>
      <c r="X282" s="852" t="s">
        <v>114</v>
      </c>
      <c r="Y282" s="854"/>
      <c r="Z282" s="855" t="str">
        <f>IF(ISNA(VLOOKUP(C282,條件!$A$1:$C$1021,3,0)),"",(VLOOKUP(C282,條件!$A$1:$C$1021,3,0)))</f>
        <v/>
      </c>
      <c r="AA282" s="855" t="str">
        <f t="shared" si="128"/>
        <v>停機</v>
      </c>
      <c r="AB282" s="904" t="str">
        <f t="shared" si="129"/>
        <v/>
      </c>
      <c r="AC282" s="855" t="str">
        <f t="shared" si="130"/>
        <v/>
      </c>
      <c r="AD282" s="855" t="str">
        <f t="shared" si="121"/>
        <v/>
      </c>
      <c r="AE282" s="855" t="str">
        <f t="shared" si="131"/>
        <v/>
      </c>
      <c r="AF282" s="856" t="str">
        <f t="shared" si="122"/>
        <v>M</v>
      </c>
      <c r="AG282" s="856">
        <v>1</v>
      </c>
      <c r="AH282" s="916" t="s">
        <v>920</v>
      </c>
      <c r="AI282" s="926" t="s">
        <v>920</v>
      </c>
      <c r="AJ282" s="917" t="s">
        <v>920</v>
      </c>
      <c r="AK282" s="917" t="s">
        <v>920</v>
      </c>
      <c r="AL282" s="860"/>
      <c r="AM282" s="991"/>
      <c r="AN282" s="991"/>
      <c r="AO282" s="991"/>
      <c r="AP282" s="991"/>
      <c r="AQ282" s="991"/>
      <c r="AR282" s="862"/>
      <c r="AS282" s="849" t="str">
        <f t="shared" si="117"/>
        <v>單</v>
      </c>
      <c r="AT282" s="849" t="str">
        <f t="shared" si="118"/>
        <v>全</v>
      </c>
      <c r="AU282" s="849" t="str">
        <f t="shared" si="119"/>
        <v/>
      </c>
      <c r="AV282" s="849" t="str">
        <f t="shared" si="124"/>
        <v/>
      </c>
    </row>
    <row r="283" spans="1:48">
      <c r="A283" s="845">
        <f t="shared" si="120"/>
        <v>46149</v>
      </c>
      <c r="B283" s="846" t="s">
        <v>1544</v>
      </c>
      <c r="C283" s="887" t="s">
        <v>2800</v>
      </c>
      <c r="D283" s="1254"/>
      <c r="E283" s="848" t="str">
        <f>IF(ISNA(VLOOKUP(C283,條件!$A$1:$G$1021,5,0)),"",(VLOOKUP(C283,條件!$A$1:$G$1021,5,0)))</f>
        <v/>
      </c>
      <c r="F283" s="849" t="str">
        <f>IF(ISNA(VLOOKUP(C283,條件!$A$1:$G$1021,6,0)),"",(VLOOKUP(C283,條件!$A$1:$G$1021,6,0)))</f>
        <v/>
      </c>
      <c r="G283" s="1257" t="str">
        <f>IF(ISNA(VLOOKUP(C283,條件!$A$1:$G$1021,7,0)),"",(VLOOKUP(C283,條件!$A$1:$G$1021,7,0)))</f>
        <v/>
      </c>
      <c r="H283" s="849" t="str">
        <f>IF(ISNA(VLOOKUP(C283,條件!$A$1:$K$1021,11,0)),"",(VLOOKUP(C283,條件!$A$1:$K$1021,11,0)))</f>
        <v/>
      </c>
      <c r="I283" s="850" t="str">
        <f>IF(ISNA(VLOOKUP(C283,條件!$A$1:$L$1021,12,0)),"",(VLOOKUP(C283,條件!$A$1:$L$1021,12,0)))</f>
        <v/>
      </c>
      <c r="J283" s="853"/>
      <c r="K283" s="851"/>
      <c r="L283" s="852" t="s">
        <v>114</v>
      </c>
      <c r="M283" s="854"/>
      <c r="N283" s="853"/>
      <c r="O283" s="851"/>
      <c r="P283" s="852" t="s">
        <v>114</v>
      </c>
      <c r="Q283" s="854"/>
      <c r="R283" s="853"/>
      <c r="S283" s="851"/>
      <c r="T283" s="852" t="s">
        <v>114</v>
      </c>
      <c r="U283" s="854"/>
      <c r="V283" s="853"/>
      <c r="W283" s="851"/>
      <c r="X283" s="852" t="s">
        <v>114</v>
      </c>
      <c r="Y283" s="854"/>
      <c r="Z283" s="855" t="str">
        <f>IF(ISNA(VLOOKUP(C283,條件!$A$1:$C$1021,3,0)),"",(VLOOKUP(C283,條件!$A$1:$C$1021,3,0)))</f>
        <v/>
      </c>
      <c r="AA283" s="855" t="str">
        <f t="shared" si="128"/>
        <v>停機</v>
      </c>
      <c r="AB283" s="904" t="str">
        <f t="shared" si="129"/>
        <v/>
      </c>
      <c r="AC283" s="855" t="str">
        <f t="shared" si="130"/>
        <v/>
      </c>
      <c r="AD283" s="855" t="str">
        <f t="shared" si="121"/>
        <v/>
      </c>
      <c r="AE283" s="855" t="str">
        <f t="shared" si="131"/>
        <v/>
      </c>
      <c r="AF283" s="856" t="str">
        <f t="shared" si="122"/>
        <v>M</v>
      </c>
      <c r="AG283" s="856">
        <v>1</v>
      </c>
      <c r="AH283" s="916" t="s">
        <v>920</v>
      </c>
      <c r="AI283" s="926" t="s">
        <v>920</v>
      </c>
      <c r="AJ283" s="917" t="s">
        <v>920</v>
      </c>
      <c r="AK283" s="917" t="s">
        <v>920</v>
      </c>
      <c r="AL283" s="860"/>
      <c r="AM283" s="991"/>
      <c r="AN283" s="991"/>
      <c r="AO283" s="991"/>
      <c r="AP283" s="991"/>
      <c r="AQ283" s="991"/>
      <c r="AR283" s="862"/>
      <c r="AS283" s="849" t="str">
        <f t="shared" si="117"/>
        <v>單</v>
      </c>
      <c r="AT283" s="849" t="str">
        <f t="shared" si="118"/>
        <v>全</v>
      </c>
      <c r="AU283" s="849" t="str">
        <f t="shared" si="119"/>
        <v/>
      </c>
      <c r="AV283" s="849" t="str">
        <f t="shared" si="124"/>
        <v/>
      </c>
    </row>
    <row r="284" spans="1:48">
      <c r="A284" s="845">
        <f t="shared" si="120"/>
        <v>46149</v>
      </c>
      <c r="B284" s="846" t="s">
        <v>1701</v>
      </c>
      <c r="C284" s="887" t="s">
        <v>2800</v>
      </c>
      <c r="D284" s="1254"/>
      <c r="E284" s="848" t="str">
        <f>IF(ISNA(VLOOKUP(C284,條件!$A$1:$G$1021,5,0)),"",(VLOOKUP(C284,條件!$A$1:$G$1021,5,0)))</f>
        <v/>
      </c>
      <c r="F284" s="849" t="str">
        <f>IF(ISNA(VLOOKUP(C284,條件!$A$1:$G$1021,6,0)),"",(VLOOKUP(C284,條件!$A$1:$G$1021,6,0)))</f>
        <v/>
      </c>
      <c r="G284" s="1257" t="str">
        <f>IF(ISNA(VLOOKUP(C284,條件!$A$1:$G$1021,7,0)),"",(VLOOKUP(C284,條件!$A$1:$G$1021,7,0)))</f>
        <v/>
      </c>
      <c r="H284" s="849" t="str">
        <f>IF(ISNA(VLOOKUP(C284,條件!$A$1:$K$1021,11,0)),"",(VLOOKUP(C284,條件!$A$1:$K$1021,11,0)))</f>
        <v/>
      </c>
      <c r="I284" s="850" t="str">
        <f>IF(ISNA(VLOOKUP(C284,條件!$A$1:$L$1021,12,0)),"",(VLOOKUP(C284,條件!$A$1:$L$1021,12,0)))</f>
        <v/>
      </c>
      <c r="J284" s="853"/>
      <c r="K284" s="851"/>
      <c r="L284" s="852" t="s">
        <v>114</v>
      </c>
      <c r="M284" s="854"/>
      <c r="N284" s="853"/>
      <c r="O284" s="851"/>
      <c r="P284" s="852" t="s">
        <v>114</v>
      </c>
      <c r="Q284" s="854"/>
      <c r="R284" s="853"/>
      <c r="S284" s="851"/>
      <c r="T284" s="852" t="s">
        <v>114</v>
      </c>
      <c r="U284" s="854"/>
      <c r="V284" s="853"/>
      <c r="W284" s="851"/>
      <c r="X284" s="852" t="s">
        <v>114</v>
      </c>
      <c r="Y284" s="854"/>
      <c r="Z284" s="855" t="str">
        <f>IF(ISNA(VLOOKUP(C284,條件!$A$1:$C$1021,3,0)),"",(VLOOKUP(C284,條件!$A$1:$C$1021,3,0)))</f>
        <v/>
      </c>
      <c r="AA284" s="855" t="str">
        <f t="shared" si="128"/>
        <v>停機</v>
      </c>
      <c r="AB284" s="904" t="str">
        <f t="shared" si="129"/>
        <v/>
      </c>
      <c r="AC284" s="855" t="str">
        <f t="shared" si="130"/>
        <v/>
      </c>
      <c r="AD284" s="855" t="str">
        <f t="shared" si="121"/>
        <v/>
      </c>
      <c r="AE284" s="855" t="str">
        <f t="shared" si="131"/>
        <v/>
      </c>
      <c r="AF284" s="856" t="str">
        <f t="shared" si="122"/>
        <v>M</v>
      </c>
      <c r="AG284" s="856">
        <v>1</v>
      </c>
      <c r="AH284" s="916" t="s">
        <v>920</v>
      </c>
      <c r="AI284" s="926" t="s">
        <v>920</v>
      </c>
      <c r="AJ284" s="917" t="s">
        <v>920</v>
      </c>
      <c r="AK284" s="917" t="s">
        <v>920</v>
      </c>
      <c r="AL284" s="860"/>
      <c r="AM284" s="991"/>
      <c r="AN284" s="991"/>
      <c r="AO284" s="991"/>
      <c r="AP284" s="991"/>
      <c r="AQ284" s="991"/>
      <c r="AR284" s="862"/>
      <c r="AS284" s="849" t="str">
        <f t="shared" si="117"/>
        <v>單</v>
      </c>
      <c r="AT284" s="849" t="str">
        <f t="shared" si="118"/>
        <v>全</v>
      </c>
      <c r="AU284" s="849" t="str">
        <f t="shared" si="119"/>
        <v/>
      </c>
      <c r="AV284" s="849" t="str">
        <f t="shared" si="124"/>
        <v/>
      </c>
    </row>
    <row r="285" spans="1:48" ht="17.25" thickBot="1">
      <c r="A285" s="866">
        <f t="shared" si="120"/>
        <v>46149</v>
      </c>
      <c r="B285" s="867" t="s">
        <v>1702</v>
      </c>
      <c r="C285" s="888" t="s">
        <v>2800</v>
      </c>
      <c r="D285" s="1255"/>
      <c r="E285" s="869" t="str">
        <f>IF(ISNA(VLOOKUP(C285,條件!$A$1:$G$1021,5,0)),"",(VLOOKUP(C285,條件!$A$1:$G$1021,5,0)))</f>
        <v/>
      </c>
      <c r="F285" s="870" t="str">
        <f>IF(ISNA(VLOOKUP(C285,條件!$A$1:$G$1021,6,0)),"",(VLOOKUP(C285,條件!$A$1:$G$1021,6,0)))</f>
        <v/>
      </c>
      <c r="G285" s="1258" t="str">
        <f>IF(ISNA(VLOOKUP(C285,條件!$A$1:$G$1021,7,0)),"",(VLOOKUP(C285,條件!$A$1:$G$1021,7,0)))</f>
        <v/>
      </c>
      <c r="H285" s="870" t="str">
        <f>IF(ISNA(VLOOKUP(C285,條件!$A$1:$K$1021,11,0)),"",(VLOOKUP(C285,條件!$A$1:$K$1021,11,0)))</f>
        <v/>
      </c>
      <c r="I285" s="871" t="str">
        <f>IF(ISNA(VLOOKUP(C285,條件!$A$1:$L$1021,12,0)),"",(VLOOKUP(C285,條件!$A$1:$L$1021,12,0)))</f>
        <v/>
      </c>
      <c r="J285" s="874"/>
      <c r="K285" s="872"/>
      <c r="L285" s="873" t="s">
        <v>114</v>
      </c>
      <c r="M285" s="875"/>
      <c r="N285" s="874"/>
      <c r="O285" s="872"/>
      <c r="P285" s="873" t="s">
        <v>114</v>
      </c>
      <c r="Q285" s="875"/>
      <c r="R285" s="874"/>
      <c r="S285" s="872"/>
      <c r="T285" s="873" t="s">
        <v>114</v>
      </c>
      <c r="U285" s="875"/>
      <c r="V285" s="874"/>
      <c r="W285" s="872"/>
      <c r="X285" s="873" t="s">
        <v>114</v>
      </c>
      <c r="Y285" s="875"/>
      <c r="Z285" s="876" t="str">
        <f>IF(ISNA(VLOOKUP(C285,條件!$A$1:$C$1021,3,0)),"",(VLOOKUP(C285,條件!$A$1:$C$1021,3,0)))</f>
        <v/>
      </c>
      <c r="AA285" s="876" t="str">
        <f t="shared" si="128"/>
        <v>停機</v>
      </c>
      <c r="AB285" s="906" t="str">
        <f t="shared" si="129"/>
        <v/>
      </c>
      <c r="AC285" s="876" t="str">
        <f t="shared" si="130"/>
        <v/>
      </c>
      <c r="AD285" s="876" t="str">
        <f t="shared" si="121"/>
        <v/>
      </c>
      <c r="AE285" s="876" t="str">
        <f t="shared" si="131"/>
        <v/>
      </c>
      <c r="AF285" s="877" t="str">
        <f t="shared" si="122"/>
        <v>M</v>
      </c>
      <c r="AG285" s="877">
        <v>1</v>
      </c>
      <c r="AH285" s="918" t="s">
        <v>920</v>
      </c>
      <c r="AI285" s="1028" t="s">
        <v>920</v>
      </c>
      <c r="AJ285" s="919" t="s">
        <v>920</v>
      </c>
      <c r="AK285" s="919" t="s">
        <v>920</v>
      </c>
      <c r="AL285" s="881"/>
      <c r="AM285" s="993"/>
      <c r="AN285" s="993"/>
      <c r="AO285" s="993"/>
      <c r="AP285" s="993"/>
      <c r="AQ285" s="993"/>
      <c r="AR285" s="883"/>
      <c r="AS285" s="870" t="str">
        <f t="shared" si="117"/>
        <v>單</v>
      </c>
      <c r="AT285" s="870" t="str">
        <f t="shared" si="118"/>
        <v>全</v>
      </c>
      <c r="AU285" s="870" t="str">
        <f t="shared" si="119"/>
        <v/>
      </c>
      <c r="AV285" s="870" t="str">
        <f t="shared" si="124"/>
        <v/>
      </c>
    </row>
    <row r="286" spans="1:48">
      <c r="A286" s="827">
        <v>46150</v>
      </c>
      <c r="B286" s="828" t="s">
        <v>1066</v>
      </c>
      <c r="C286" s="828" t="s">
        <v>114</v>
      </c>
      <c r="D286" s="1253"/>
      <c r="E286" s="830" t="str">
        <f>IF(ISNA(VLOOKUP(C286,條件!$A$1:$G$1021,5,0)),"",(VLOOKUP(C286,條件!$A$1:$G$1021,5,0)))</f>
        <v/>
      </c>
      <c r="F286" s="831" t="str">
        <f>IF(ISNA(VLOOKUP(C286,條件!$A$1:$G$1021,6,0)),"",(VLOOKUP(C286,條件!$A$1:$G$1021,6,0)))</f>
        <v/>
      </c>
      <c r="G286" s="1256" t="str">
        <f>IF(ISNA(VLOOKUP(C286,條件!$A$1:$G$1021,7,0)),"",(VLOOKUP(C286,條件!$A$1:$G$1021,7,0)))</f>
        <v/>
      </c>
      <c r="H286" s="831" t="str">
        <f>IF(ISNA(VLOOKUP(C286,條件!$A$1:$K$1021,11,0)),"",(VLOOKUP(C286,條件!$A$1:$K$1021,11,0)))</f>
        <v/>
      </c>
      <c r="I286" s="832" t="str">
        <f>IF(ISNA(VLOOKUP(C286,條件!$A$1:$L$1021,12,0)),"",(VLOOKUP(C286,條件!$A$1:$L$1021,12,0)))</f>
        <v/>
      </c>
      <c r="J286" s="835"/>
      <c r="K286" s="833"/>
      <c r="L286" s="852" t="s">
        <v>114</v>
      </c>
      <c r="M286" s="836"/>
      <c r="N286" s="835"/>
      <c r="O286" s="833"/>
      <c r="P286" s="852" t="s">
        <v>114</v>
      </c>
      <c r="Q286" s="836"/>
      <c r="R286" s="835"/>
      <c r="S286" s="833"/>
      <c r="T286" s="852" t="s">
        <v>114</v>
      </c>
      <c r="U286" s="836"/>
      <c r="V286" s="835"/>
      <c r="W286" s="833"/>
      <c r="X286" s="852" t="s">
        <v>114</v>
      </c>
      <c r="Y286" s="836"/>
      <c r="Z286" s="837" t="str">
        <f>IF(ISNA(VLOOKUP(C286,條件!$A$1:$C$1021,3,0)),"",(VLOOKUP(C286,條件!$A$1:$C$1021,3,0)))</f>
        <v/>
      </c>
      <c r="AA286" s="837" t="str">
        <f t="shared" si="128"/>
        <v>停機</v>
      </c>
      <c r="AB286" s="903" t="str">
        <f t="shared" si="129"/>
        <v/>
      </c>
      <c r="AC286" s="837" t="str">
        <f t="shared" si="130"/>
        <v/>
      </c>
      <c r="AD286" s="837" t="str">
        <f t="shared" si="121"/>
        <v/>
      </c>
      <c r="AE286" s="837" t="str">
        <f t="shared" si="131"/>
        <v/>
      </c>
      <c r="AF286" s="838" t="str">
        <f t="shared" si="122"/>
        <v>A</v>
      </c>
      <c r="AG286" s="838">
        <v>1</v>
      </c>
      <c r="AH286" s="920" t="s">
        <v>1783</v>
      </c>
      <c r="AI286" s="1027" t="s">
        <v>1783</v>
      </c>
      <c r="AJ286" s="930" t="s">
        <v>1783</v>
      </c>
      <c r="AK286" s="930" t="s">
        <v>1783</v>
      </c>
      <c r="AL286" s="842"/>
      <c r="AM286" s="990"/>
      <c r="AN286" s="990"/>
      <c r="AO286" s="990"/>
      <c r="AP286" s="990"/>
      <c r="AQ286" s="990"/>
      <c r="AR286" s="844"/>
      <c r="AS286" s="831" t="str">
        <f>IF(TEXT(RIGHT(F286,2),) = "×2","雙","單")</f>
        <v>單</v>
      </c>
      <c r="AT286" s="831" t="str">
        <f>IF(OR(AF286="J", AF286="T", AF286="M"), IF(AG286=1, "全", "半"),
   IF(AF286="A", IF(AG286=0.5, IF(AS286="雙", "全", ""),
                 IF(AG286=1, IF(AS286="雙", "半", "全"),
                    IF(AG286=2, "半", "")
                   )
                ),
   IF(AF286="S", TEXT(AG286 &amp; "sec", "text"), "")
))</f>
        <v>全</v>
      </c>
      <c r="AU286" s="831" t="str">
        <f>IF(MID(E286,3,1)="/",LEFT(E286,2),LEFT(E286,3))</f>
        <v/>
      </c>
      <c r="AV286" s="831" t="str">
        <f t="shared" si="124"/>
        <v/>
      </c>
    </row>
    <row r="287" spans="1:48">
      <c r="A287" s="845">
        <f>A286</f>
        <v>46150</v>
      </c>
      <c r="B287" s="846" t="s">
        <v>1067</v>
      </c>
      <c r="C287" s="846" t="s">
        <v>2784</v>
      </c>
      <c r="D287" s="1254"/>
      <c r="E287" s="848" t="str">
        <f>IF(ISNA(VLOOKUP(C287,條件!$A$1:$G$1021,5,0)),"",(VLOOKUP(C287,條件!$A$1:$G$1021,5,0)))</f>
        <v>75/36SDR</v>
      </c>
      <c r="F287" s="849" t="str">
        <f>IF(ISNA(VLOOKUP(C287,條件!$A$1:$G$1021,6,0)),"",(VLOOKUP(C287,條件!$A$1:$G$1021,6,0)))</f>
        <v>FP81386R</v>
      </c>
      <c r="G287" s="1257">
        <f>IF(ISNA(VLOOKUP(C287,條件!$A$1:$G$1021,7,0)),"",(VLOOKUP(C287,條件!$A$1:$G$1021,7,0)))</f>
        <v>780</v>
      </c>
      <c r="H287" s="849" t="str">
        <f>IF(ISNA(VLOOKUP(C287,條件!$A$1:$K$1021,11,0)),"",(VLOOKUP(C287,條件!$A$1:$K$1021,11,0)))</f>
        <v>綠底白點</v>
      </c>
      <c r="I287" s="850">
        <f>IF(ISNA(VLOOKUP(C287,條件!$A$1:$L$1021,12,0)),"",(VLOOKUP(C287,條件!$A$1:$L$1021,12,0)))</f>
        <v>5</v>
      </c>
      <c r="J287" s="853">
        <v>10</v>
      </c>
      <c r="K287" s="851">
        <v>0</v>
      </c>
      <c r="L287" s="852">
        <v>8967</v>
      </c>
      <c r="M287" s="854">
        <v>8588</v>
      </c>
      <c r="N287" s="853">
        <v>12</v>
      </c>
      <c r="O287" s="851">
        <v>0</v>
      </c>
      <c r="P287" s="852">
        <v>8928</v>
      </c>
      <c r="Q287" s="854">
        <v>8440</v>
      </c>
      <c r="R287" s="853">
        <v>4</v>
      </c>
      <c r="S287" s="851">
        <v>0</v>
      </c>
      <c r="T287" s="852">
        <v>8817</v>
      </c>
      <c r="U287" s="854">
        <v>8539</v>
      </c>
      <c r="V287" s="853">
        <v>20</v>
      </c>
      <c r="W287" s="851">
        <v>0</v>
      </c>
      <c r="X287" s="852">
        <v>8670</v>
      </c>
      <c r="Y287" s="854">
        <v>8545</v>
      </c>
      <c r="Z287" s="855">
        <f>IF(ISNA(VLOOKUP(C287,條件!$A$1:$C$1021,3,0)),"",(VLOOKUP(C287,條件!$A$1:$C$1021,3,0)))</f>
        <v>1.7777777777777777</v>
      </c>
      <c r="AA287" s="855">
        <f t="shared" si="128"/>
        <v>15.333333333333334</v>
      </c>
      <c r="AB287" s="904">
        <f t="shared" si="129"/>
        <v>1</v>
      </c>
      <c r="AC287" s="855">
        <f t="shared" si="130"/>
        <v>86.867500000000007</v>
      </c>
      <c r="AD287" s="855">
        <f t="shared" si="121"/>
        <v>1.9166666666666667</v>
      </c>
      <c r="AE287" s="855">
        <f t="shared" si="131"/>
        <v>1.9166666666666667</v>
      </c>
      <c r="AF287" s="856" t="str">
        <f t="shared" si="122"/>
        <v>A</v>
      </c>
      <c r="AG287" s="856">
        <v>1</v>
      </c>
      <c r="AH287" s="916" t="s">
        <v>3803</v>
      </c>
      <c r="AI287" s="926" t="s">
        <v>3803</v>
      </c>
      <c r="AJ287" s="917" t="s">
        <v>3727</v>
      </c>
      <c r="AK287" s="1079" t="s">
        <v>3727</v>
      </c>
      <c r="AL287" s="927">
        <v>50</v>
      </c>
      <c r="AM287" s="991">
        <v>46144</v>
      </c>
      <c r="AN287" s="991">
        <v>46145</v>
      </c>
      <c r="AO287" s="991">
        <v>46146</v>
      </c>
      <c r="AP287" s="991">
        <v>46147</v>
      </c>
      <c r="AQ287" s="991"/>
      <c r="AR287" s="862"/>
      <c r="AS287" s="849" t="str">
        <f t="shared" ref="AS287:AS325" si="132">IF(TEXT(RIGHT(F287,2),) = "×2","雙","單")</f>
        <v>單</v>
      </c>
      <c r="AT287" s="849" t="str">
        <f t="shared" ref="AT287:AT325" si="133">IF(OR(AF287="J", AF287="T", AF287="M"), IF(AG287=1, "全", "半"),
   IF(AF287="A", IF(AG287=0.5, IF(AS287="雙", "全", ""),
                 IF(AG287=1, IF(AS287="雙", "半", "全"),
                    IF(AG287=2, "半", "")
                   )
                ),
   IF(AF287="S", TEXT(AG287 &amp; "sec", "text"), "")
))</f>
        <v>全</v>
      </c>
      <c r="AU287" s="849" t="str">
        <f t="shared" ref="AU287:AU325" si="134">IF(MID(E287,3,1)="/",LEFT(E287,2),LEFT(E287,3))</f>
        <v>75</v>
      </c>
      <c r="AV287" s="849">
        <f t="shared" si="124"/>
        <v>1.7562523680000002</v>
      </c>
    </row>
    <row r="288" spans="1:48">
      <c r="A288" s="845">
        <f t="shared" ref="A288:A325" si="135">A287</f>
        <v>46150</v>
      </c>
      <c r="B288" s="846" t="s">
        <v>1062</v>
      </c>
      <c r="C288" s="846" t="s">
        <v>2785</v>
      </c>
      <c r="D288" s="1254" t="s">
        <v>596</v>
      </c>
      <c r="E288" s="848" t="str">
        <f>IF(ISNA(VLOOKUP(C288,條件!$A$1:$G$1021,5,0)),"",(VLOOKUP(C288,條件!$A$1:$G$1021,5,0)))</f>
        <v>75/24/2SDR2</v>
      </c>
      <c r="F288" s="849" t="str">
        <f>IF(ISNA(VLOOKUP(C288,條件!$A$1:$G$1021,6,0)),"",(VLOOKUP(C288,條件!$A$1:$G$1021,6,0)))</f>
        <v>FP81363R×2</v>
      </c>
      <c r="G288" s="1257">
        <f>IF(ISNA(VLOOKUP(C288,條件!$A$1:$G$1021,7,0)),"",(VLOOKUP(C288,條件!$A$1:$G$1021,7,0)))</f>
        <v>700</v>
      </c>
      <c r="H288" s="849" t="str">
        <f>IF(ISNA(VLOOKUP(C288,條件!$A$1:$K$1021,11,0)),"",(VLOOKUP(C288,條件!$A$1:$K$1021,11,0)))</f>
        <v>白綠條紋</v>
      </c>
      <c r="I288" s="850">
        <f>IF(ISNA(VLOOKUP(C288,條件!$A$1:$L$1021,12,0)),"",(VLOOKUP(C288,條件!$A$1:$L$1021,12,0)))</f>
        <v>5</v>
      </c>
      <c r="J288" s="853"/>
      <c r="K288" s="851"/>
      <c r="L288" s="852" t="s">
        <v>461</v>
      </c>
      <c r="M288" s="854"/>
      <c r="N288" s="853"/>
      <c r="O288" s="851"/>
      <c r="P288" s="852" t="s">
        <v>461</v>
      </c>
      <c r="Q288" s="854"/>
      <c r="R288" s="853"/>
      <c r="S288" s="851"/>
      <c r="T288" s="852" t="s">
        <v>461</v>
      </c>
      <c r="U288" s="854"/>
      <c r="V288" s="853"/>
      <c r="W288" s="851"/>
      <c r="X288" s="852" t="s">
        <v>461</v>
      </c>
      <c r="Y288" s="854"/>
      <c r="Z288" s="855">
        <f>IF(ISNA(VLOOKUP(C288,條件!$A$1:$C$1021,3,0)),"",(VLOOKUP(C288,條件!$A$1:$C$1021,3,0)))</f>
        <v>3.2653061224489797</v>
      </c>
      <c r="AA288" s="855" t="str">
        <f t="shared" si="128"/>
        <v>停機</v>
      </c>
      <c r="AB288" s="904" t="str">
        <f t="shared" si="129"/>
        <v/>
      </c>
      <c r="AC288" s="855" t="str">
        <f t="shared" si="130"/>
        <v/>
      </c>
      <c r="AD288" s="855" t="str">
        <f t="shared" si="121"/>
        <v/>
      </c>
      <c r="AE288" s="855" t="str">
        <f t="shared" si="131"/>
        <v/>
      </c>
      <c r="AF288" s="856" t="str">
        <f t="shared" si="122"/>
        <v>A</v>
      </c>
      <c r="AG288" s="856">
        <v>1</v>
      </c>
      <c r="AH288" s="916" t="s">
        <v>3803</v>
      </c>
      <c r="AI288" s="926" t="s">
        <v>3803</v>
      </c>
      <c r="AJ288" s="917" t="s">
        <v>3727</v>
      </c>
      <c r="AK288" s="1079" t="s">
        <v>3727</v>
      </c>
      <c r="AL288" s="927"/>
      <c r="AM288" s="991"/>
      <c r="AN288" s="991"/>
      <c r="AO288" s="991"/>
      <c r="AP288" s="991"/>
      <c r="AQ288" s="991"/>
      <c r="AR288" s="862"/>
      <c r="AS288" s="849" t="str">
        <f t="shared" si="132"/>
        <v>雙</v>
      </c>
      <c r="AT288" s="849" t="str">
        <f t="shared" si="133"/>
        <v>半</v>
      </c>
      <c r="AU288" s="849" t="str">
        <f t="shared" si="134"/>
        <v>75</v>
      </c>
      <c r="AV288" s="849" t="str">
        <f t="shared" si="124"/>
        <v/>
      </c>
    </row>
    <row r="289" spans="1:48">
      <c r="A289" s="845">
        <f t="shared" si="135"/>
        <v>46150</v>
      </c>
      <c r="B289" s="846" t="s">
        <v>1062</v>
      </c>
      <c r="C289" s="846" t="s">
        <v>2786</v>
      </c>
      <c r="D289" s="1254" t="s">
        <v>596</v>
      </c>
      <c r="E289" s="848" t="str">
        <f>IF(ISNA(VLOOKUP(C289,條件!$A$1:$G$1021,5,0)),"",(VLOOKUP(C289,條件!$A$1:$G$1021,5,0)))</f>
        <v>75/24/2SDr</v>
      </c>
      <c r="F289" s="849" t="str">
        <f>IF(ISNA(VLOOKUP(C289,條件!$A$1:$G$1021,6,0)),"",(VLOOKUP(C289,條件!$A$1:$G$1021,6,0)))</f>
        <v>FP81391R×2</v>
      </c>
      <c r="G289" s="1257">
        <f>IF(ISNA(VLOOKUP(C289,條件!$A$1:$G$1021,7,0)),"",(VLOOKUP(C289,條件!$A$1:$G$1021,7,0)))</f>
        <v>700</v>
      </c>
      <c r="H289" s="849" t="str">
        <f>IF(ISNA(VLOOKUP(C289,條件!$A$1:$K$1021,11,0)),"",(VLOOKUP(C289,條件!$A$1:$K$1021,11,0)))</f>
        <v>紅底白點</v>
      </c>
      <c r="I289" s="850">
        <f>IF(ISNA(VLOOKUP(C289,條件!$A$1:$L$1021,12,0)),"",(VLOOKUP(C289,條件!$A$1:$L$1021,12,0)))</f>
        <v>5</v>
      </c>
      <c r="J289" s="853"/>
      <c r="K289" s="851"/>
      <c r="L289" s="852" t="s">
        <v>461</v>
      </c>
      <c r="M289" s="854"/>
      <c r="N289" s="853"/>
      <c r="O289" s="851"/>
      <c r="P289" s="852" t="s">
        <v>461</v>
      </c>
      <c r="Q289" s="854"/>
      <c r="R289" s="853"/>
      <c r="S289" s="851"/>
      <c r="T289" s="852" t="s">
        <v>461</v>
      </c>
      <c r="U289" s="854" t="s">
        <v>3760</v>
      </c>
      <c r="V289" s="853">
        <v>8</v>
      </c>
      <c r="W289" s="851">
        <v>0</v>
      </c>
      <c r="X289" s="852"/>
      <c r="Y289" s="854" t="s">
        <v>3761</v>
      </c>
      <c r="Z289" s="855">
        <f>IF(ISNA(VLOOKUP(C289,條件!$A$1:$C$1021,3,0)),"",(VLOOKUP(C289,條件!$A$1:$C$1021,3,0)))</f>
        <v>3.2653061224489797</v>
      </c>
      <c r="AA289" s="855" t="str">
        <f t="shared" si="128"/>
        <v>停機</v>
      </c>
      <c r="AB289" s="904" t="str">
        <f t="shared" si="129"/>
        <v/>
      </c>
      <c r="AC289" s="855" t="str">
        <f t="shared" si="130"/>
        <v/>
      </c>
      <c r="AD289" s="855" t="str">
        <f t="shared" si="121"/>
        <v/>
      </c>
      <c r="AE289" s="855" t="str">
        <f t="shared" si="131"/>
        <v/>
      </c>
      <c r="AF289" s="856" t="str">
        <f t="shared" si="122"/>
        <v>A</v>
      </c>
      <c r="AG289" s="856">
        <v>1</v>
      </c>
      <c r="AH289" s="916" t="s">
        <v>3803</v>
      </c>
      <c r="AI289" s="926" t="s">
        <v>3803</v>
      </c>
      <c r="AJ289" s="917" t="s">
        <v>3727</v>
      </c>
      <c r="AK289" s="917" t="s">
        <v>3727</v>
      </c>
      <c r="AL289" s="860"/>
      <c r="AM289" s="991"/>
      <c r="AN289" s="991"/>
      <c r="AO289" s="991"/>
      <c r="AP289" s="991"/>
      <c r="AQ289" s="991"/>
      <c r="AR289" s="862"/>
      <c r="AS289" s="849" t="str">
        <f t="shared" si="132"/>
        <v>雙</v>
      </c>
      <c r="AT289" s="849" t="str">
        <f t="shared" si="133"/>
        <v>半</v>
      </c>
      <c r="AU289" s="849" t="str">
        <f t="shared" si="134"/>
        <v>75</v>
      </c>
      <c r="AV289" s="849" t="str">
        <f t="shared" si="124"/>
        <v/>
      </c>
    </row>
    <row r="290" spans="1:48">
      <c r="A290" s="845">
        <f t="shared" si="135"/>
        <v>46150</v>
      </c>
      <c r="B290" s="846" t="s">
        <v>1068</v>
      </c>
      <c r="C290" s="846" t="s">
        <v>3693</v>
      </c>
      <c r="D290" s="1254"/>
      <c r="E290" s="848" t="str">
        <f>IF(ISNA(VLOOKUP(C290,條件!$A$1:$G$1021,5,0)),"",(VLOOKUP(C290,條件!$A$1:$G$1021,5,0)))</f>
        <v>150/48BK42</v>
      </c>
      <c r="F290" s="849" t="str">
        <f>IF(ISNA(VLOOKUP(C290,條件!$A$1:$G$1021,6,0)),"",(VLOOKUP(C290,條件!$A$1:$G$1021,6,0)))</f>
        <v>FP02421</v>
      </c>
      <c r="G290" s="1257">
        <f>IF(ISNA(VLOOKUP(C290,條件!$A$1:$G$1021,7,0)),"",(VLOOKUP(C290,條件!$A$1:$G$1021,7,0)))</f>
        <v>600</v>
      </c>
      <c r="H290" s="849" t="str">
        <f>IF(ISNA(VLOOKUP(C290,條件!$A$1:$K$1021,11,0)),"",(VLOOKUP(C290,條件!$A$1:$K$1021,11,0)))</f>
        <v>白桔方塊</v>
      </c>
      <c r="I290" s="850">
        <f>IF(ISNA(VLOOKUP(C290,條件!$A$1:$L$1021,12,0)),"",(VLOOKUP(C290,條件!$A$1:$L$1021,12,0)))</f>
        <v>5</v>
      </c>
      <c r="J290" s="853">
        <v>24</v>
      </c>
      <c r="K290" s="851">
        <v>0</v>
      </c>
      <c r="L290" s="852">
        <v>9482</v>
      </c>
      <c r="M290" s="854" t="s">
        <v>114</v>
      </c>
      <c r="N290" s="853">
        <v>3</v>
      </c>
      <c r="O290" s="851">
        <v>0</v>
      </c>
      <c r="P290" s="852">
        <v>9607</v>
      </c>
      <c r="Q290" s="854"/>
      <c r="R290" s="853">
        <v>1</v>
      </c>
      <c r="S290" s="851">
        <v>0</v>
      </c>
      <c r="T290" s="852">
        <v>9655</v>
      </c>
      <c r="U290" s="854" t="s">
        <v>3761</v>
      </c>
      <c r="V290" s="853">
        <v>12</v>
      </c>
      <c r="W290" s="851">
        <v>0</v>
      </c>
      <c r="X290" s="852">
        <v>9552</v>
      </c>
      <c r="Y290" s="854" t="s">
        <v>3761</v>
      </c>
      <c r="Z290" s="855">
        <f>IF(ISNA(VLOOKUP(C290,條件!$A$1:$C$1021,3,0)),"",(VLOOKUP(C290,條件!$A$1:$C$1021,3,0)))</f>
        <v>2.8346456692913384</v>
      </c>
      <c r="AA290" s="855">
        <f t="shared" si="128"/>
        <v>26.666666666666668</v>
      </c>
      <c r="AB290" s="904">
        <f t="shared" si="129"/>
        <v>1</v>
      </c>
      <c r="AC290" s="855">
        <f t="shared" si="130"/>
        <v>95.74</v>
      </c>
      <c r="AD290" s="855">
        <f t="shared" si="121"/>
        <v>3.3333333333333335</v>
      </c>
      <c r="AE290" s="855">
        <f t="shared" si="131"/>
        <v>3.3333333333333335</v>
      </c>
      <c r="AF290" s="856" t="str">
        <f t="shared" si="122"/>
        <v>A</v>
      </c>
      <c r="AG290" s="856">
        <v>2</v>
      </c>
      <c r="AH290" s="916" t="s">
        <v>3803</v>
      </c>
      <c r="AI290" s="926" t="s">
        <v>3803</v>
      </c>
      <c r="AJ290" s="917" t="s">
        <v>3727</v>
      </c>
      <c r="AK290" s="917" t="s">
        <v>3727</v>
      </c>
      <c r="AL290" s="860">
        <v>52</v>
      </c>
      <c r="AM290" s="991">
        <v>46148</v>
      </c>
      <c r="AN290" s="991">
        <v>46149</v>
      </c>
      <c r="AO290" s="991"/>
      <c r="AP290" s="991"/>
      <c r="AQ290" s="991"/>
      <c r="AR290" s="862"/>
      <c r="AS290" s="849" t="str">
        <f t="shared" si="132"/>
        <v>單</v>
      </c>
      <c r="AT290" s="849" t="str">
        <f t="shared" si="133"/>
        <v>半</v>
      </c>
      <c r="AU290" s="849" t="str">
        <f t="shared" si="134"/>
        <v>150</v>
      </c>
      <c r="AV290" s="849">
        <f t="shared" si="124"/>
        <v>1.4889484799999999</v>
      </c>
    </row>
    <row r="291" spans="1:48">
      <c r="A291" s="845">
        <f t="shared" si="135"/>
        <v>46150</v>
      </c>
      <c r="B291" s="846" t="s">
        <v>1069</v>
      </c>
      <c r="C291" s="846" t="s">
        <v>2787</v>
      </c>
      <c r="D291" s="1254"/>
      <c r="E291" s="848" t="str">
        <f>IF(ISNA(VLOOKUP(C291,條件!$A$1:$G$1021,5,0)),"",(VLOOKUP(C291,條件!$A$1:$G$1021,5,0)))</f>
        <v>75/36HC</v>
      </c>
      <c r="F291" s="849" t="str">
        <f>IF(ISNA(VLOOKUP(C291,條件!$A$1:$G$1021,6,0)),"",(VLOOKUP(C291,條件!$A$1:$G$1021,6,0)))</f>
        <v>FP81857R</v>
      </c>
      <c r="G291" s="1257">
        <f>IF(ISNA(VLOOKUP(C291,條件!$A$1:$G$1021,7,0)),"",(VLOOKUP(C291,條件!$A$1:$G$1021,7,0)))</f>
        <v>600</v>
      </c>
      <c r="H291" s="849" t="str">
        <f>IF(ISNA(VLOOKUP(C291,條件!$A$1:$K$1021,11,0)),"",(VLOOKUP(C291,條件!$A$1:$K$1021,11,0)))</f>
        <v>白底綠方塊</v>
      </c>
      <c r="I291" s="850">
        <f>IF(ISNA(VLOOKUP(C291,條件!$A$1:$L$1021,12,0)),"",(VLOOKUP(C291,條件!$A$1:$L$1021,12,0)))</f>
        <v>4</v>
      </c>
      <c r="J291" s="853">
        <v>15</v>
      </c>
      <c r="K291" s="851">
        <v>0</v>
      </c>
      <c r="L291" s="852">
        <v>8339</v>
      </c>
      <c r="M291" s="854">
        <v>9030</v>
      </c>
      <c r="N291" s="853">
        <v>0</v>
      </c>
      <c r="O291" s="851">
        <v>0</v>
      </c>
      <c r="P291" s="852">
        <v>8203</v>
      </c>
      <c r="Q291" s="854">
        <v>8881</v>
      </c>
      <c r="R291" s="853">
        <v>13</v>
      </c>
      <c r="S291" s="851">
        <v>0</v>
      </c>
      <c r="T291" s="852">
        <v>8013</v>
      </c>
      <c r="U291" s="854">
        <v>8371</v>
      </c>
      <c r="V291" s="853">
        <v>42</v>
      </c>
      <c r="W291" s="851">
        <v>1</v>
      </c>
      <c r="X291" s="852">
        <v>8215</v>
      </c>
      <c r="Y291" s="854">
        <v>8706</v>
      </c>
      <c r="Z291" s="855">
        <f>IF(ISNA(VLOOKUP(C291,條件!$A$1:$C$1021,3,0)),"",(VLOOKUP(C291,條件!$A$1:$C$1021,3,0)))</f>
        <v>1.7496962332928312</v>
      </c>
      <c r="AA291" s="855">
        <f t="shared" si="128"/>
        <v>23.333333333333332</v>
      </c>
      <c r="AB291" s="904">
        <f t="shared" si="129"/>
        <v>0.99725227029914532</v>
      </c>
      <c r="AC291" s="855">
        <f t="shared" si="130"/>
        <v>84.697500000000005</v>
      </c>
      <c r="AD291" s="855">
        <f t="shared" si="121"/>
        <v>2.9166666666666665</v>
      </c>
      <c r="AE291" s="855">
        <f t="shared" si="131"/>
        <v>2.875</v>
      </c>
      <c r="AF291" s="856" t="str">
        <f t="shared" si="122"/>
        <v>A</v>
      </c>
      <c r="AG291" s="856">
        <v>1</v>
      </c>
      <c r="AH291" s="916" t="s">
        <v>3805</v>
      </c>
      <c r="AI291" s="926" t="s">
        <v>3805</v>
      </c>
      <c r="AJ291" s="917" t="s">
        <v>3875</v>
      </c>
      <c r="AK291" s="917" t="s">
        <v>3875</v>
      </c>
      <c r="AL291" s="860">
        <v>54</v>
      </c>
      <c r="AM291" s="991">
        <v>45949</v>
      </c>
      <c r="AN291" s="991">
        <v>45950</v>
      </c>
      <c r="AO291" s="991"/>
      <c r="AP291" s="991"/>
      <c r="AQ291" s="991"/>
      <c r="AR291" s="862"/>
      <c r="AS291" s="849" t="str">
        <f t="shared" si="132"/>
        <v>單</v>
      </c>
      <c r="AT291" s="849" t="str">
        <f t="shared" si="133"/>
        <v>全</v>
      </c>
      <c r="AU291" s="849" t="str">
        <f t="shared" si="134"/>
        <v>75</v>
      </c>
      <c r="AV291" s="849">
        <f t="shared" si="124"/>
        <v>1.31721552</v>
      </c>
    </row>
    <row r="292" spans="1:48">
      <c r="A292" s="845">
        <f t="shared" si="135"/>
        <v>46150</v>
      </c>
      <c r="B292" s="846" t="s">
        <v>1070</v>
      </c>
      <c r="C292" s="846" t="s">
        <v>2788</v>
      </c>
      <c r="D292" s="1254" t="s">
        <v>596</v>
      </c>
      <c r="E292" s="848" t="str">
        <f>IF(ISNA(VLOOKUP(C292,條件!$A$1:$G$1021,5,0)),"",(VLOOKUP(C292,條件!$A$1:$G$1021,5,0)))</f>
        <v>75/24/2SDr</v>
      </c>
      <c r="F292" s="849" t="str">
        <f>IF(ISNA(VLOOKUP(C292,條件!$A$1:$G$1021,6,0)),"",(VLOOKUP(C292,條件!$A$1:$G$1021,6,0)))</f>
        <v>FP81382R×2</v>
      </c>
      <c r="G292" s="1257">
        <f>IF(ISNA(VLOOKUP(C292,條件!$A$1:$G$1021,7,0)),"",(VLOOKUP(C292,條件!$A$1:$G$1021,7,0)))</f>
        <v>700</v>
      </c>
      <c r="H292" s="849" t="str">
        <f>IF(ISNA(VLOOKUP(C292,條件!$A$1:$K$1021,11,0)),"",(VLOOKUP(C292,條件!$A$1:$K$1021,11,0)))</f>
        <v>藍色</v>
      </c>
      <c r="I292" s="850">
        <f>IF(ISNA(VLOOKUP(C292,條件!$A$1:$L$1021,12,0)),"",(VLOOKUP(C292,條件!$A$1:$L$1021,12,0)))</f>
        <v>5</v>
      </c>
      <c r="J292" s="853"/>
      <c r="K292" s="851"/>
      <c r="L292" s="852" t="s">
        <v>3733</v>
      </c>
      <c r="M292" s="854" t="s">
        <v>114</v>
      </c>
      <c r="N292" s="853">
        <v>2</v>
      </c>
      <c r="O292" s="851">
        <v>0</v>
      </c>
      <c r="P292" s="852">
        <v>8531</v>
      </c>
      <c r="Q292" s="854" t="s">
        <v>114</v>
      </c>
      <c r="R292" s="853"/>
      <c r="S292" s="851"/>
      <c r="T292" s="852" t="s">
        <v>3733</v>
      </c>
      <c r="U292" s="854" t="s">
        <v>114</v>
      </c>
      <c r="V292" s="853"/>
      <c r="W292" s="851"/>
      <c r="X292" s="852" t="s">
        <v>3733</v>
      </c>
      <c r="Y292" s="854" t="s">
        <v>114</v>
      </c>
      <c r="Z292" s="855">
        <f>IF(ISNA(VLOOKUP(C292,條件!$A$1:$C$1021,3,0)),"",(VLOOKUP(C292,條件!$A$1:$C$1021,3,0)))</f>
        <v>3.2505643340857788</v>
      </c>
      <c r="AA292" s="855" t="str">
        <f t="shared" si="128"/>
        <v>了機</v>
      </c>
      <c r="AB292" s="904" t="str">
        <f t="shared" si="129"/>
        <v/>
      </c>
      <c r="AC292" s="855" t="str">
        <f t="shared" si="130"/>
        <v/>
      </c>
      <c r="AD292" s="855" t="str">
        <f t="shared" si="121"/>
        <v/>
      </c>
      <c r="AE292" s="855" t="str">
        <f t="shared" si="131"/>
        <v/>
      </c>
      <c r="AF292" s="856" t="str">
        <f t="shared" si="122"/>
        <v>A</v>
      </c>
      <c r="AG292" s="856">
        <v>1</v>
      </c>
      <c r="AH292" s="916" t="s">
        <v>3805</v>
      </c>
      <c r="AI292" s="926" t="s">
        <v>3805</v>
      </c>
      <c r="AJ292" s="917" t="s">
        <v>3875</v>
      </c>
      <c r="AK292" s="917" t="s">
        <v>3875</v>
      </c>
      <c r="AL292" s="860">
        <v>50</v>
      </c>
      <c r="AM292" s="991">
        <v>46106</v>
      </c>
      <c r="AN292" s="991">
        <v>46107</v>
      </c>
      <c r="AO292" s="991"/>
      <c r="AP292" s="991"/>
      <c r="AQ292" s="991"/>
      <c r="AR292" s="862"/>
      <c r="AS292" s="849" t="str">
        <f t="shared" si="132"/>
        <v>雙</v>
      </c>
      <c r="AT292" s="849" t="str">
        <f t="shared" si="133"/>
        <v>半</v>
      </c>
      <c r="AU292" s="849" t="str">
        <f t="shared" si="134"/>
        <v>75</v>
      </c>
      <c r="AV292" s="849" t="str">
        <f t="shared" si="124"/>
        <v/>
      </c>
    </row>
    <row r="293" spans="1:48">
      <c r="A293" s="845">
        <f t="shared" si="135"/>
        <v>46150</v>
      </c>
      <c r="B293" s="846" t="s">
        <v>1071</v>
      </c>
      <c r="C293" s="846" t="s">
        <v>2773</v>
      </c>
      <c r="D293" s="1254" t="s">
        <v>589</v>
      </c>
      <c r="E293" s="848" t="str">
        <f>IF(ISNA(VLOOKUP(C293,條件!$A$1:$G$1021,5,0)),"",(VLOOKUP(C293,條件!$A$1:$G$1021,5,0)))</f>
        <v>50/72BSD3</v>
      </c>
      <c r="F293" s="849" t="str">
        <f>IF(ISNA(VLOOKUP(C293,條件!$A$1:$G$1021,6,0)),"",(VLOOKUP(C293,條件!$A$1:$G$1021,6,0)))</f>
        <v>FP80141</v>
      </c>
      <c r="G293" s="1257">
        <f>IF(ISNA(VLOOKUP(C293,條件!$A$1:$G$1021,7,0)),"",(VLOOKUP(C293,條件!$A$1:$G$1021,7,0)))</f>
        <v>630</v>
      </c>
      <c r="H293" s="849" t="str">
        <f>IF(ISNA(VLOOKUP(C293,條件!$A$1:$K$1021,11,0)),"",(VLOOKUP(C293,條件!$A$1:$K$1021,11,0)))</f>
        <v>洋綠色</v>
      </c>
      <c r="I293" s="850">
        <f>IF(ISNA(VLOOKUP(C293,條件!$A$1:$L$1021,12,0)),"",(VLOOKUP(C293,條件!$A$1:$L$1021,12,0)))</f>
        <v>2</v>
      </c>
      <c r="J293" s="853">
        <v>8</v>
      </c>
      <c r="K293" s="851">
        <v>0</v>
      </c>
      <c r="L293" s="852">
        <v>9795</v>
      </c>
      <c r="M293" s="854">
        <v>9727</v>
      </c>
      <c r="N293" s="853">
        <v>5</v>
      </c>
      <c r="O293" s="851">
        <v>0</v>
      </c>
      <c r="P293" s="852">
        <v>9705</v>
      </c>
      <c r="Q293" s="854">
        <v>9766</v>
      </c>
      <c r="R293" s="853">
        <v>3</v>
      </c>
      <c r="S293" s="851">
        <v>0</v>
      </c>
      <c r="T293" s="852">
        <v>9742</v>
      </c>
      <c r="U293" s="854">
        <v>9750</v>
      </c>
      <c r="V293" s="853">
        <v>13</v>
      </c>
      <c r="W293" s="851">
        <v>0</v>
      </c>
      <c r="X293" s="852">
        <v>9675</v>
      </c>
      <c r="Y293" s="854">
        <v>9678</v>
      </c>
      <c r="Z293" s="855">
        <f>IF(ISNA(VLOOKUP(C293,條件!$A$1:$C$1021,3,0)),"",(VLOOKUP(C293,條件!$A$1:$C$1021,3,0)))</f>
        <v>2.4615384615384617</v>
      </c>
      <c r="AA293" s="855">
        <f t="shared" si="128"/>
        <v>9.6666666666666661</v>
      </c>
      <c r="AB293" s="904">
        <f t="shared" si="129"/>
        <v>1</v>
      </c>
      <c r="AC293" s="855">
        <f t="shared" si="130"/>
        <v>97.297499999999999</v>
      </c>
      <c r="AD293" s="855">
        <f t="shared" si="121"/>
        <v>1.2083333333333333</v>
      </c>
      <c r="AE293" s="855">
        <f t="shared" si="131"/>
        <v>1.2083333333333333</v>
      </c>
      <c r="AF293" s="856" t="str">
        <f t="shared" si="122"/>
        <v>A</v>
      </c>
      <c r="AG293" s="856">
        <v>1</v>
      </c>
      <c r="AH293" s="916" t="s">
        <v>3803</v>
      </c>
      <c r="AI293" s="926" t="s">
        <v>3803</v>
      </c>
      <c r="AJ293" s="917" t="s">
        <v>3727</v>
      </c>
      <c r="AK293" s="917" t="s">
        <v>3727</v>
      </c>
      <c r="AL293" s="860">
        <v>57</v>
      </c>
      <c r="AM293" s="992">
        <v>46086</v>
      </c>
      <c r="AN293" s="991">
        <v>46087</v>
      </c>
      <c r="AO293" s="991">
        <v>46088</v>
      </c>
      <c r="AP293" s="991">
        <v>46089</v>
      </c>
      <c r="AQ293" s="991"/>
      <c r="AR293" s="862"/>
      <c r="AS293" s="849" t="str">
        <f t="shared" si="132"/>
        <v>單</v>
      </c>
      <c r="AT293" s="849" t="str">
        <f t="shared" si="133"/>
        <v>全</v>
      </c>
      <c r="AU293" s="849" t="str">
        <f t="shared" si="134"/>
        <v>50</v>
      </c>
      <c r="AV293" s="849">
        <f t="shared" si="124"/>
        <v>1.0592195039999999</v>
      </c>
    </row>
    <row r="294" spans="1:48">
      <c r="A294" s="845">
        <f t="shared" si="135"/>
        <v>46150</v>
      </c>
      <c r="B294" s="846" t="s">
        <v>1072</v>
      </c>
      <c r="C294" s="846" t="s">
        <v>114</v>
      </c>
      <c r="D294" s="1254"/>
      <c r="E294" s="848" t="str">
        <f>IF(ISNA(VLOOKUP(C294,條件!$A$1:$G$1021,5,0)),"",(VLOOKUP(C294,條件!$A$1:$G$1021,5,0)))</f>
        <v/>
      </c>
      <c r="F294" s="849" t="str">
        <f>IF(ISNA(VLOOKUP(C294,條件!$A$1:$G$1021,6,0)),"",(VLOOKUP(C294,條件!$A$1:$G$1021,6,0)))</f>
        <v/>
      </c>
      <c r="G294" s="1257" t="str">
        <f>IF(ISNA(VLOOKUP(C294,條件!$A$1:$G$1021,7,0)),"",(VLOOKUP(C294,條件!$A$1:$G$1021,7,0)))</f>
        <v/>
      </c>
      <c r="H294" s="849" t="str">
        <f>IF(ISNA(VLOOKUP(C294,條件!$A$1:$K$1021,11,0)),"",(VLOOKUP(C294,條件!$A$1:$K$1021,11,0)))</f>
        <v/>
      </c>
      <c r="I294" s="850" t="str">
        <f>IF(ISNA(VLOOKUP(C294,條件!$A$1:$L$1021,12,0)),"",(VLOOKUP(C294,條件!$A$1:$L$1021,12,0)))</f>
        <v/>
      </c>
      <c r="J294" s="853"/>
      <c r="K294" s="851"/>
      <c r="L294" s="852" t="s">
        <v>114</v>
      </c>
      <c r="M294" s="854"/>
      <c r="N294" s="853"/>
      <c r="O294" s="851"/>
      <c r="P294" s="852" t="s">
        <v>114</v>
      </c>
      <c r="Q294" s="854"/>
      <c r="R294" s="853"/>
      <c r="S294" s="851"/>
      <c r="T294" s="852" t="s">
        <v>114</v>
      </c>
      <c r="U294" s="854"/>
      <c r="V294" s="853"/>
      <c r="W294" s="851"/>
      <c r="X294" s="852" t="s">
        <v>114</v>
      </c>
      <c r="Y294" s="854"/>
      <c r="Z294" s="855" t="str">
        <f>IF(ISNA(VLOOKUP(C294,條件!$A$1:$C$1021,3,0)),"",(VLOOKUP(C294,條件!$A$1:$C$1021,3,0)))</f>
        <v/>
      </c>
      <c r="AA294" s="855" t="str">
        <f t="shared" si="128"/>
        <v>停機</v>
      </c>
      <c r="AB294" s="904" t="str">
        <f t="shared" si="129"/>
        <v/>
      </c>
      <c r="AC294" s="855" t="str">
        <f t="shared" si="130"/>
        <v/>
      </c>
      <c r="AD294" s="855" t="str">
        <f t="shared" si="121"/>
        <v/>
      </c>
      <c r="AE294" s="855" t="str">
        <f t="shared" si="131"/>
        <v/>
      </c>
      <c r="AF294" s="856" t="str">
        <f t="shared" si="122"/>
        <v>A</v>
      </c>
      <c r="AG294" s="856">
        <v>1</v>
      </c>
      <c r="AH294" s="916" t="s">
        <v>920</v>
      </c>
      <c r="AI294" s="926" t="s">
        <v>920</v>
      </c>
      <c r="AJ294" s="917" t="s">
        <v>920</v>
      </c>
      <c r="AK294" s="917" t="s">
        <v>920</v>
      </c>
      <c r="AL294" s="860"/>
      <c r="AM294" s="991"/>
      <c r="AN294" s="991"/>
      <c r="AO294" s="991"/>
      <c r="AP294" s="991"/>
      <c r="AQ294" s="991"/>
      <c r="AR294" s="862"/>
      <c r="AS294" s="849" t="str">
        <f t="shared" si="132"/>
        <v>單</v>
      </c>
      <c r="AT294" s="849" t="str">
        <f t="shared" si="133"/>
        <v>全</v>
      </c>
      <c r="AU294" s="849" t="str">
        <f t="shared" si="134"/>
        <v/>
      </c>
      <c r="AV294" s="849" t="str">
        <f t="shared" si="124"/>
        <v/>
      </c>
    </row>
    <row r="295" spans="1:48">
      <c r="A295" s="845">
        <f t="shared" si="135"/>
        <v>46150</v>
      </c>
      <c r="B295" s="846" t="s">
        <v>1073</v>
      </c>
      <c r="C295" s="846" t="s">
        <v>3681</v>
      </c>
      <c r="D295" s="1254"/>
      <c r="E295" s="848" t="str">
        <f>IF(ISNA(VLOOKUP(C295,條件!$A$1:$G$1021,5,0)),"",(VLOOKUP(C295,條件!$A$1:$G$1021,5,0)))</f>
        <v>150/48CDR</v>
      </c>
      <c r="F295" s="849" t="str">
        <f>IF(ISNA(VLOOKUP(C295,條件!$A$1:$G$1021,6,0)),"",(VLOOKUP(C295,條件!$A$1:$G$1021,6,0)))</f>
        <v>FP82781</v>
      </c>
      <c r="G295" s="1257">
        <f>IF(ISNA(VLOOKUP(C295,條件!$A$1:$G$1021,7,0)),"",(VLOOKUP(C295,條件!$A$1:$G$1021,7,0)))</f>
        <v>600</v>
      </c>
      <c r="H295" s="849" t="str">
        <f>IF(ISNA(VLOOKUP(C295,條件!$A$1:$K$1021,11,0)),"",(VLOOKUP(C295,條件!$A$1:$K$1021,11,0)))</f>
        <v>綠藍雙色</v>
      </c>
      <c r="I295" s="850">
        <f>IF(ISNA(VLOOKUP(C295,條件!$A$1:$L$1021,12,0)),"",(VLOOKUP(C295,條件!$A$1:$L$1021,12,0)))</f>
        <v>5</v>
      </c>
      <c r="J295" s="853">
        <v>14</v>
      </c>
      <c r="K295" s="851">
        <v>0</v>
      </c>
      <c r="L295" s="852">
        <v>8696</v>
      </c>
      <c r="M295" s="854">
        <v>8354</v>
      </c>
      <c r="N295" s="853">
        <v>14</v>
      </c>
      <c r="O295" s="851">
        <v>0</v>
      </c>
      <c r="P295" s="852">
        <v>8686</v>
      </c>
      <c r="Q295" s="854">
        <v>8404</v>
      </c>
      <c r="R295" s="853">
        <v>4</v>
      </c>
      <c r="S295" s="851">
        <v>0</v>
      </c>
      <c r="T295" s="852">
        <v>8608</v>
      </c>
      <c r="U295" s="854">
        <v>8354</v>
      </c>
      <c r="V295" s="853">
        <v>13</v>
      </c>
      <c r="W295" s="851">
        <v>0</v>
      </c>
      <c r="X295" s="852">
        <v>8550</v>
      </c>
      <c r="Y295" s="854">
        <v>8259</v>
      </c>
      <c r="Z295" s="855">
        <f>IF(ISNA(VLOOKUP(C295,條件!$A$1:$C$1021,3,0)),"",(VLOOKUP(C295,條件!$A$1:$C$1021,3,0)))</f>
        <v>2.8685258964143427</v>
      </c>
      <c r="AA295" s="855">
        <f t="shared" si="128"/>
        <v>15</v>
      </c>
      <c r="AB295" s="904">
        <f t="shared" si="129"/>
        <v>1</v>
      </c>
      <c r="AC295" s="855">
        <f t="shared" si="130"/>
        <v>84.888750000000002</v>
      </c>
      <c r="AD295" s="855">
        <f t="shared" si="121"/>
        <v>1.875</v>
      </c>
      <c r="AE295" s="855">
        <f t="shared" si="131"/>
        <v>1.875</v>
      </c>
      <c r="AF295" s="856" t="str">
        <f t="shared" si="122"/>
        <v>A</v>
      </c>
      <c r="AG295" s="856">
        <v>1</v>
      </c>
      <c r="AH295" s="916" t="s">
        <v>3803</v>
      </c>
      <c r="AI295" s="926" t="s">
        <v>3803</v>
      </c>
      <c r="AJ295" s="917" t="s">
        <v>3727</v>
      </c>
      <c r="AK295" s="917" t="s">
        <v>3727</v>
      </c>
      <c r="AL295" s="860">
        <v>54</v>
      </c>
      <c r="AM295" s="991">
        <v>46144</v>
      </c>
      <c r="AN295" s="991">
        <v>46146</v>
      </c>
      <c r="AO295" s="991">
        <v>46147</v>
      </c>
      <c r="AP295" s="991">
        <v>46148</v>
      </c>
      <c r="AQ295" s="991"/>
      <c r="AR295" s="862"/>
      <c r="AS295" s="849" t="str">
        <f t="shared" si="132"/>
        <v>單</v>
      </c>
      <c r="AT295" s="849" t="str">
        <f t="shared" si="133"/>
        <v>全</v>
      </c>
      <c r="AU295" s="849" t="str">
        <f t="shared" si="134"/>
        <v>150</v>
      </c>
      <c r="AV295" s="849">
        <f t="shared" si="124"/>
        <v>2.6403796800000001</v>
      </c>
    </row>
    <row r="296" spans="1:48">
      <c r="A296" s="845">
        <f t="shared" si="135"/>
        <v>46150</v>
      </c>
      <c r="B296" s="846" t="s">
        <v>1074</v>
      </c>
      <c r="C296" s="846" t="s">
        <v>114</v>
      </c>
      <c r="D296" s="1254"/>
      <c r="E296" s="848" t="str">
        <f>IF(ISNA(VLOOKUP(C296,條件!$A$1:$G$1021,5,0)),"",(VLOOKUP(C296,條件!$A$1:$G$1021,5,0)))</f>
        <v/>
      </c>
      <c r="F296" s="849" t="str">
        <f>IF(ISNA(VLOOKUP(C296,條件!$A$1:$G$1021,6,0)),"",(VLOOKUP(C296,條件!$A$1:$G$1021,6,0)))</f>
        <v/>
      </c>
      <c r="G296" s="1257" t="str">
        <f>IF(ISNA(VLOOKUP(C296,條件!$A$1:$G$1021,7,0)),"",(VLOOKUP(C296,條件!$A$1:$G$1021,7,0)))</f>
        <v/>
      </c>
      <c r="H296" s="849" t="str">
        <f>IF(ISNA(VLOOKUP(C296,條件!$A$1:$K$1021,11,0)),"",(VLOOKUP(C296,條件!$A$1:$K$1021,11,0)))</f>
        <v/>
      </c>
      <c r="I296" s="850" t="str">
        <f>IF(ISNA(VLOOKUP(C296,條件!$A$1:$L$1021,12,0)),"",(VLOOKUP(C296,條件!$A$1:$L$1021,12,0)))</f>
        <v/>
      </c>
      <c r="J296" s="853"/>
      <c r="K296" s="851"/>
      <c r="L296" s="852" t="s">
        <v>114</v>
      </c>
      <c r="M296" s="854"/>
      <c r="N296" s="853"/>
      <c r="O296" s="851"/>
      <c r="P296" s="852" t="s">
        <v>114</v>
      </c>
      <c r="Q296" s="854"/>
      <c r="R296" s="853"/>
      <c r="S296" s="851"/>
      <c r="T296" s="852" t="s">
        <v>114</v>
      </c>
      <c r="U296" s="854"/>
      <c r="V296" s="853"/>
      <c r="W296" s="851"/>
      <c r="X296" s="852" t="s">
        <v>114</v>
      </c>
      <c r="Y296" s="854"/>
      <c r="Z296" s="855" t="str">
        <f>IF(ISNA(VLOOKUP(C296,條件!$A$1:$C$1021,3,0)),"",(VLOOKUP(C296,條件!$A$1:$C$1021,3,0)))</f>
        <v/>
      </c>
      <c r="AA296" s="855" t="str">
        <f t="shared" si="128"/>
        <v>停機</v>
      </c>
      <c r="AB296" s="904" t="str">
        <f t="shared" si="129"/>
        <v/>
      </c>
      <c r="AC296" s="855" t="str">
        <f t="shared" si="130"/>
        <v/>
      </c>
      <c r="AD296" s="855" t="str">
        <f t="shared" si="121"/>
        <v/>
      </c>
      <c r="AE296" s="855" t="str">
        <f t="shared" si="131"/>
        <v/>
      </c>
      <c r="AF296" s="856" t="str">
        <f t="shared" si="122"/>
        <v>A</v>
      </c>
      <c r="AG296" s="856">
        <v>1</v>
      </c>
      <c r="AH296" s="916" t="s">
        <v>920</v>
      </c>
      <c r="AI296" s="926" t="s">
        <v>920</v>
      </c>
      <c r="AJ296" s="917" t="s">
        <v>920</v>
      </c>
      <c r="AK296" s="917" t="s">
        <v>920</v>
      </c>
      <c r="AL296" s="860"/>
      <c r="AM296" s="991"/>
      <c r="AN296" s="991"/>
      <c r="AO296" s="991"/>
      <c r="AP296" s="991"/>
      <c r="AQ296" s="991"/>
      <c r="AR296" s="862"/>
      <c r="AS296" s="849" t="str">
        <f t="shared" si="132"/>
        <v>單</v>
      </c>
      <c r="AT296" s="849" t="str">
        <f t="shared" si="133"/>
        <v>全</v>
      </c>
      <c r="AU296" s="849" t="str">
        <f t="shared" si="134"/>
        <v/>
      </c>
      <c r="AV296" s="849" t="str">
        <f t="shared" si="124"/>
        <v/>
      </c>
    </row>
    <row r="297" spans="1:48">
      <c r="A297" s="845">
        <f t="shared" si="135"/>
        <v>46150</v>
      </c>
      <c r="B297" s="846" t="s">
        <v>1075</v>
      </c>
      <c r="C297" s="846" t="s">
        <v>114</v>
      </c>
      <c r="D297" s="1254"/>
      <c r="E297" s="848" t="str">
        <f>IF(ISNA(VLOOKUP(C297,條件!$A$1:$G$1021,5,0)),"",(VLOOKUP(C297,條件!$A$1:$G$1021,5,0)))</f>
        <v/>
      </c>
      <c r="F297" s="849" t="str">
        <f>IF(ISNA(VLOOKUP(C297,條件!$A$1:$G$1021,6,0)),"",(VLOOKUP(C297,條件!$A$1:$G$1021,6,0)))</f>
        <v/>
      </c>
      <c r="G297" s="1257" t="str">
        <f>IF(ISNA(VLOOKUP(C297,條件!$A$1:$G$1021,7,0)),"",(VLOOKUP(C297,條件!$A$1:$G$1021,7,0)))</f>
        <v/>
      </c>
      <c r="H297" s="849" t="str">
        <f>IF(ISNA(VLOOKUP(C297,條件!$A$1:$K$1021,11,0)),"",(VLOOKUP(C297,條件!$A$1:$K$1021,11,0)))</f>
        <v/>
      </c>
      <c r="I297" s="850" t="str">
        <f>IF(ISNA(VLOOKUP(C297,條件!$A$1:$L$1021,12,0)),"",(VLOOKUP(C297,條件!$A$1:$L$1021,12,0)))</f>
        <v/>
      </c>
      <c r="J297" s="853"/>
      <c r="K297" s="851"/>
      <c r="L297" s="852" t="s">
        <v>114</v>
      </c>
      <c r="M297" s="854"/>
      <c r="N297" s="853"/>
      <c r="O297" s="851"/>
      <c r="P297" s="852" t="s">
        <v>114</v>
      </c>
      <c r="Q297" s="854"/>
      <c r="R297" s="853"/>
      <c r="S297" s="851"/>
      <c r="T297" s="852" t="s">
        <v>114</v>
      </c>
      <c r="U297" s="854"/>
      <c r="V297" s="853"/>
      <c r="W297" s="851"/>
      <c r="X297" s="852" t="s">
        <v>114</v>
      </c>
      <c r="Y297" s="854"/>
      <c r="Z297" s="855" t="str">
        <f>IF(ISNA(VLOOKUP(C297,條件!$A$1:$C$1021,3,0)),"",(VLOOKUP(C297,條件!$A$1:$C$1021,3,0)))</f>
        <v/>
      </c>
      <c r="AA297" s="855" t="str">
        <f t="shared" si="128"/>
        <v>停機</v>
      </c>
      <c r="AB297" s="904" t="str">
        <f t="shared" si="129"/>
        <v/>
      </c>
      <c r="AC297" s="855" t="str">
        <f t="shared" si="130"/>
        <v/>
      </c>
      <c r="AD297" s="855" t="str">
        <f t="shared" si="121"/>
        <v/>
      </c>
      <c r="AE297" s="855" t="str">
        <f t="shared" si="131"/>
        <v/>
      </c>
      <c r="AF297" s="856" t="str">
        <f t="shared" si="122"/>
        <v>A</v>
      </c>
      <c r="AG297" s="856">
        <v>1</v>
      </c>
      <c r="AH297" s="916" t="s">
        <v>920</v>
      </c>
      <c r="AI297" s="926" t="s">
        <v>920</v>
      </c>
      <c r="AJ297" s="917" t="s">
        <v>920</v>
      </c>
      <c r="AK297" s="917" t="s">
        <v>920</v>
      </c>
      <c r="AL297" s="860"/>
      <c r="AM297" s="992"/>
      <c r="AN297" s="991"/>
      <c r="AO297" s="991"/>
      <c r="AP297" s="991"/>
      <c r="AQ297" s="991"/>
      <c r="AR297" s="862"/>
      <c r="AS297" s="849" t="str">
        <f t="shared" si="132"/>
        <v>單</v>
      </c>
      <c r="AT297" s="849" t="str">
        <f t="shared" si="133"/>
        <v>全</v>
      </c>
      <c r="AU297" s="849" t="str">
        <f t="shared" si="134"/>
        <v/>
      </c>
      <c r="AV297" s="849" t="str">
        <f t="shared" si="124"/>
        <v/>
      </c>
    </row>
    <row r="298" spans="1:48">
      <c r="A298" s="845">
        <f t="shared" si="135"/>
        <v>46150</v>
      </c>
      <c r="B298" s="846" t="s">
        <v>1076</v>
      </c>
      <c r="C298" s="846" t="s">
        <v>2791</v>
      </c>
      <c r="D298" s="1254" t="s">
        <v>596</v>
      </c>
      <c r="E298" s="848" t="str">
        <f>IF(ISNA(VLOOKUP(C298,條件!$A$1:$G$1021,5,0)),"",(VLOOKUP(C298,條件!$A$1:$G$1021,5,0)))</f>
        <v>75/24/2SDr</v>
      </c>
      <c r="F298" s="849" t="str">
        <f>IF(ISNA(VLOOKUP(C298,條件!$A$1:$G$1021,6,0)),"",(VLOOKUP(C298,條件!$A$1:$G$1021,6,0)))</f>
        <v>FP81382R×2</v>
      </c>
      <c r="G298" s="1257">
        <f>IF(ISNA(VLOOKUP(C298,條件!$A$1:$G$1021,7,0)),"",(VLOOKUP(C298,條件!$A$1:$G$1021,7,0)))</f>
        <v>700</v>
      </c>
      <c r="H298" s="849" t="str">
        <f>IF(ISNA(VLOOKUP(C298,條件!$A$1:$K$1021,11,0)),"",(VLOOKUP(C298,條件!$A$1:$K$1021,11,0)))</f>
        <v>白底紫三角</v>
      </c>
      <c r="I298" s="850">
        <f>IF(ISNA(VLOOKUP(C298,條件!$A$1:$L$1021,12,0)),"",(VLOOKUP(C298,條件!$A$1:$L$1021,12,0)))</f>
        <v>5</v>
      </c>
      <c r="J298" s="853">
        <v>26</v>
      </c>
      <c r="K298" s="851">
        <v>0</v>
      </c>
      <c r="L298" s="852" t="s">
        <v>3859</v>
      </c>
      <c r="M298" s="854">
        <v>8772</v>
      </c>
      <c r="N298" s="853">
        <v>0</v>
      </c>
      <c r="O298" s="851">
        <v>0</v>
      </c>
      <c r="P298" s="852">
        <v>4099</v>
      </c>
      <c r="Q298" s="854">
        <v>8553</v>
      </c>
      <c r="R298" s="853">
        <v>18</v>
      </c>
      <c r="S298" s="851">
        <v>0</v>
      </c>
      <c r="T298" s="852">
        <v>6451</v>
      </c>
      <c r="U298" s="854">
        <v>8080</v>
      </c>
      <c r="V298" s="853">
        <v>52</v>
      </c>
      <c r="W298" s="851">
        <v>0</v>
      </c>
      <c r="X298" s="852">
        <v>9088</v>
      </c>
      <c r="Y298" s="854">
        <v>8604</v>
      </c>
      <c r="Z298" s="855">
        <f>IF(ISNA(VLOOKUP(C298,條件!$A$1:$C$1021,3,0)),"",(VLOOKUP(C298,條件!$A$1:$C$1021,3,0)))</f>
        <v>3.2653061224489797</v>
      </c>
      <c r="AA298" s="855">
        <f t="shared" si="128"/>
        <v>16</v>
      </c>
      <c r="AB298" s="904">
        <f t="shared" si="129"/>
        <v>1</v>
      </c>
      <c r="AC298" s="855">
        <f t="shared" si="130"/>
        <v>76.638571428571424</v>
      </c>
      <c r="AD298" s="855">
        <f t="shared" si="121"/>
        <v>2</v>
      </c>
      <c r="AE298" s="855">
        <f t="shared" si="131"/>
        <v>2</v>
      </c>
      <c r="AF298" s="856" t="str">
        <f t="shared" si="122"/>
        <v>A</v>
      </c>
      <c r="AG298" s="856">
        <v>0.5</v>
      </c>
      <c r="AH298" s="916" t="s">
        <v>3805</v>
      </c>
      <c r="AI298" s="926" t="s">
        <v>3805</v>
      </c>
      <c r="AJ298" s="917" t="s">
        <v>3875</v>
      </c>
      <c r="AK298" s="917" t="s">
        <v>3875</v>
      </c>
      <c r="AL298" s="860">
        <v>50</v>
      </c>
      <c r="AM298" s="991">
        <v>46103</v>
      </c>
      <c r="AN298" s="991">
        <v>46105</v>
      </c>
      <c r="AO298" s="991">
        <v>46106</v>
      </c>
      <c r="AP298" s="991">
        <v>46107</v>
      </c>
      <c r="AQ298" s="991"/>
      <c r="AR298" s="862"/>
      <c r="AS298" s="849" t="str">
        <f t="shared" si="132"/>
        <v>雙</v>
      </c>
      <c r="AT298" s="849" t="str">
        <f t="shared" si="133"/>
        <v>全</v>
      </c>
      <c r="AU298" s="849" t="str">
        <f t="shared" si="134"/>
        <v>75</v>
      </c>
      <c r="AV298" s="849">
        <f t="shared" si="124"/>
        <v>1.3905302400000001</v>
      </c>
    </row>
    <row r="299" spans="1:48">
      <c r="A299" s="845">
        <f t="shared" si="135"/>
        <v>46150</v>
      </c>
      <c r="B299" s="846" t="s">
        <v>1077</v>
      </c>
      <c r="C299" s="846" t="s">
        <v>2776</v>
      </c>
      <c r="D299" s="1254"/>
      <c r="E299" s="848" t="str">
        <f>IF(ISNA(VLOOKUP(C299,條件!$A$1:$G$1021,5,0)),"",(VLOOKUP(C299,條件!$A$1:$G$1021,5,0)))</f>
        <v>150/48SDR</v>
      </c>
      <c r="F299" s="849" t="str">
        <f>IF(ISNA(VLOOKUP(C299,條件!$A$1:$G$1021,6,0)),"",(VLOOKUP(C299,條件!$A$1:$G$1021,6,0)))</f>
        <v>FP82169R</v>
      </c>
      <c r="G299" s="1257">
        <f>IF(ISNA(VLOOKUP(C299,條件!$A$1:$G$1021,7,0)),"",(VLOOKUP(C299,條件!$A$1:$G$1021,7,0)))</f>
        <v>650</v>
      </c>
      <c r="H299" s="849" t="str">
        <f>IF(ISNA(VLOOKUP(C299,條件!$A$1:$K$1021,11,0)),"",(VLOOKUP(C299,條件!$A$1:$K$1021,11,0)))</f>
        <v>綠藍三角</v>
      </c>
      <c r="I299" s="850">
        <f>IF(ISNA(VLOOKUP(C299,條件!$A$1:$L$1021,12,0)),"",(VLOOKUP(C299,條件!$A$1:$L$1021,12,0)))</f>
        <v>5</v>
      </c>
      <c r="J299" s="853">
        <v>13</v>
      </c>
      <c r="K299" s="851">
        <v>0</v>
      </c>
      <c r="L299" s="852">
        <v>9498</v>
      </c>
      <c r="M299" s="854">
        <v>8827</v>
      </c>
      <c r="N299" s="853">
        <v>4</v>
      </c>
      <c r="O299" s="851">
        <v>0</v>
      </c>
      <c r="P299" s="852">
        <v>9415</v>
      </c>
      <c r="Q299" s="854">
        <v>8817</v>
      </c>
      <c r="R299" s="853">
        <v>0</v>
      </c>
      <c r="S299" s="851">
        <v>0</v>
      </c>
      <c r="T299" s="852">
        <v>9126</v>
      </c>
      <c r="U299" s="854">
        <v>8674</v>
      </c>
      <c r="V299" s="853">
        <v>25</v>
      </c>
      <c r="W299" s="851">
        <v>15</v>
      </c>
      <c r="X299" s="852">
        <v>8289</v>
      </c>
      <c r="Y299" s="854">
        <v>7661</v>
      </c>
      <c r="Z299" s="855">
        <f>IF(ISNA(VLOOKUP(C299,條件!$A$1:$C$1021,3,0)),"",(VLOOKUP(C299,條件!$A$1:$C$1021,3,0)))</f>
        <v>3.0573248407643314</v>
      </c>
      <c r="AA299" s="855">
        <f t="shared" si="128"/>
        <v>14</v>
      </c>
      <c r="AB299" s="904">
        <f t="shared" si="129"/>
        <v>0.97641225961538458</v>
      </c>
      <c r="AC299" s="855">
        <f t="shared" si="130"/>
        <v>87.883750000000006</v>
      </c>
      <c r="AD299" s="855">
        <f t="shared" si="121"/>
        <v>1.75</v>
      </c>
      <c r="AE299" s="855">
        <f t="shared" si="131"/>
        <v>1.125</v>
      </c>
      <c r="AF299" s="856" t="str">
        <f t="shared" si="122"/>
        <v>A</v>
      </c>
      <c r="AG299" s="856">
        <v>1</v>
      </c>
      <c r="AH299" s="916" t="s">
        <v>3803</v>
      </c>
      <c r="AI299" s="926" t="s">
        <v>3803</v>
      </c>
      <c r="AJ299" s="917" t="s">
        <v>3728</v>
      </c>
      <c r="AK299" s="917" t="s">
        <v>3728</v>
      </c>
      <c r="AL299" s="860">
        <v>48</v>
      </c>
      <c r="AM299" s="991">
        <v>46146</v>
      </c>
      <c r="AN299" s="991">
        <v>46147</v>
      </c>
      <c r="AO299" s="991">
        <v>46148</v>
      </c>
      <c r="AP299" s="991">
        <v>46149</v>
      </c>
      <c r="AQ299" s="991"/>
      <c r="AR299" s="862"/>
      <c r="AS299" s="849" t="str">
        <f t="shared" si="132"/>
        <v>單</v>
      </c>
      <c r="AT299" s="849" t="str">
        <f t="shared" si="133"/>
        <v>全</v>
      </c>
      <c r="AU299" s="849" t="str">
        <f t="shared" si="134"/>
        <v>150</v>
      </c>
      <c r="AV299" s="849">
        <f t="shared" si="124"/>
        <v>2.9613308400000005</v>
      </c>
    </row>
    <row r="300" spans="1:48">
      <c r="A300" s="845">
        <f t="shared" si="135"/>
        <v>46150</v>
      </c>
      <c r="B300" s="846" t="s">
        <v>1078</v>
      </c>
      <c r="C300" s="846" t="s">
        <v>114</v>
      </c>
      <c r="D300" s="1254"/>
      <c r="E300" s="848" t="str">
        <f>IF(ISNA(VLOOKUP(C300,條件!$A$1:$G$1021,5,0)),"",(VLOOKUP(C300,條件!$A$1:$G$1021,5,0)))</f>
        <v/>
      </c>
      <c r="F300" s="849" t="str">
        <f>IF(ISNA(VLOOKUP(C300,條件!$A$1:$G$1021,6,0)),"",(VLOOKUP(C300,條件!$A$1:$G$1021,6,0)))</f>
        <v/>
      </c>
      <c r="G300" s="1257" t="str">
        <f>IF(ISNA(VLOOKUP(C300,條件!$A$1:$G$1021,7,0)),"",(VLOOKUP(C300,條件!$A$1:$G$1021,7,0)))</f>
        <v/>
      </c>
      <c r="H300" s="849" t="str">
        <f>IF(ISNA(VLOOKUP(C300,條件!$A$1:$K$1021,11,0)),"",(VLOOKUP(C300,條件!$A$1:$K$1021,11,0)))</f>
        <v/>
      </c>
      <c r="I300" s="850" t="str">
        <f>IF(ISNA(VLOOKUP(C300,條件!$A$1:$L$1021,12,0)),"",(VLOOKUP(C300,條件!$A$1:$L$1021,12,0)))</f>
        <v/>
      </c>
      <c r="J300" s="853"/>
      <c r="K300" s="851"/>
      <c r="L300" s="852" t="s">
        <v>114</v>
      </c>
      <c r="M300" s="854"/>
      <c r="N300" s="853"/>
      <c r="O300" s="851"/>
      <c r="P300" s="852" t="s">
        <v>114</v>
      </c>
      <c r="Q300" s="854"/>
      <c r="R300" s="853"/>
      <c r="S300" s="851"/>
      <c r="T300" s="852" t="s">
        <v>114</v>
      </c>
      <c r="U300" s="854"/>
      <c r="V300" s="853"/>
      <c r="W300" s="851"/>
      <c r="X300" s="852" t="s">
        <v>114</v>
      </c>
      <c r="Y300" s="854"/>
      <c r="Z300" s="855" t="str">
        <f>IF(ISNA(VLOOKUP(C300,條件!$A$1:$C$1021,3,0)),"",(VLOOKUP(C300,條件!$A$1:$C$1021,3,0)))</f>
        <v/>
      </c>
      <c r="AA300" s="855" t="str">
        <f t="shared" si="128"/>
        <v>停機</v>
      </c>
      <c r="AB300" s="904" t="str">
        <f t="shared" si="129"/>
        <v/>
      </c>
      <c r="AC300" s="855" t="str">
        <f t="shared" si="130"/>
        <v/>
      </c>
      <c r="AD300" s="855" t="str">
        <f t="shared" si="121"/>
        <v/>
      </c>
      <c r="AE300" s="855" t="str">
        <f t="shared" si="131"/>
        <v/>
      </c>
      <c r="AF300" s="856" t="str">
        <f t="shared" si="122"/>
        <v>A</v>
      </c>
      <c r="AG300" s="856">
        <v>1</v>
      </c>
      <c r="AH300" s="916" t="s">
        <v>920</v>
      </c>
      <c r="AI300" s="926" t="s">
        <v>920</v>
      </c>
      <c r="AJ300" s="917" t="s">
        <v>920</v>
      </c>
      <c r="AK300" s="917" t="s">
        <v>920</v>
      </c>
      <c r="AL300" s="860"/>
      <c r="AM300" s="991"/>
      <c r="AN300" s="991"/>
      <c r="AO300" s="991"/>
      <c r="AP300" s="991"/>
      <c r="AQ300" s="991"/>
      <c r="AR300" s="862"/>
      <c r="AS300" s="849" t="str">
        <f t="shared" si="132"/>
        <v>單</v>
      </c>
      <c r="AT300" s="849" t="str">
        <f t="shared" si="133"/>
        <v>全</v>
      </c>
      <c r="AU300" s="849" t="str">
        <f t="shared" si="134"/>
        <v/>
      </c>
      <c r="AV300" s="849" t="str">
        <f t="shared" si="124"/>
        <v/>
      </c>
    </row>
    <row r="301" spans="1:48">
      <c r="A301" s="845">
        <f t="shared" si="135"/>
        <v>46150</v>
      </c>
      <c r="B301" s="846" t="s">
        <v>1079</v>
      </c>
      <c r="C301" s="846" t="s">
        <v>2792</v>
      </c>
      <c r="D301" s="1254"/>
      <c r="E301" s="848" t="str">
        <f>IF(ISNA(VLOOKUP(C301,條件!$A$1:$G$1021,5,0)),"",(VLOOKUP(C301,條件!$A$1:$G$1021,5,0)))</f>
        <v>100/36SDr</v>
      </c>
      <c r="F301" s="849" t="str">
        <f>IF(ISNA(VLOOKUP(C301,條件!$A$1:$G$1021,6,0)),"",(VLOOKUP(C301,條件!$A$1:$G$1021,6,0)))</f>
        <v>FP81384R</v>
      </c>
      <c r="G301" s="1257">
        <f>IF(ISNA(VLOOKUP(C301,條件!$A$1:$G$1021,7,0)),"",(VLOOKUP(C301,條件!$A$1:$G$1021,7,0)))</f>
        <v>700</v>
      </c>
      <c r="H301" s="849" t="str">
        <f>IF(ISNA(VLOOKUP(C301,條件!$A$1:$K$1021,11,0)),"",(VLOOKUP(C301,條件!$A$1:$K$1021,11,0)))</f>
        <v>白底紅三角</v>
      </c>
      <c r="I301" s="850">
        <f>IF(ISNA(VLOOKUP(C301,條件!$A$1:$L$1021,12,0)),"",(VLOOKUP(C301,條件!$A$1:$L$1021,12,0)))</f>
        <v>5</v>
      </c>
      <c r="J301" s="853">
        <v>20</v>
      </c>
      <c r="K301" s="851">
        <v>0</v>
      </c>
      <c r="L301" s="852">
        <v>7684</v>
      </c>
      <c r="M301" s="854">
        <v>8044</v>
      </c>
      <c r="N301" s="853">
        <v>8</v>
      </c>
      <c r="O301" s="851">
        <v>0</v>
      </c>
      <c r="P301" s="852">
        <v>7507</v>
      </c>
      <c r="Q301" s="854">
        <v>8196</v>
      </c>
      <c r="R301" s="853">
        <v>15</v>
      </c>
      <c r="S301" s="851">
        <v>0</v>
      </c>
      <c r="T301" s="852">
        <v>8550</v>
      </c>
      <c r="U301" s="854">
        <v>8185</v>
      </c>
      <c r="V301" s="853">
        <v>10</v>
      </c>
      <c r="W301" s="851">
        <v>1</v>
      </c>
      <c r="X301" s="852">
        <v>7415</v>
      </c>
      <c r="Y301" s="854">
        <v>8069</v>
      </c>
      <c r="Z301" s="855">
        <f>IF(ISNA(VLOOKUP(C301,條件!$A$1:$C$1021,3,0)),"",(VLOOKUP(C301,條件!$A$1:$C$1021,3,0)))</f>
        <v>2.2187981510015407</v>
      </c>
      <c r="AA301" s="855">
        <f t="shared" si="128"/>
        <v>17.666666666666668</v>
      </c>
      <c r="AB301" s="904">
        <f t="shared" si="129"/>
        <v>0.99783319978632479</v>
      </c>
      <c r="AC301" s="855">
        <f t="shared" si="130"/>
        <v>79.5625</v>
      </c>
      <c r="AD301" s="855">
        <f t="shared" si="121"/>
        <v>2.2083333333333335</v>
      </c>
      <c r="AE301" s="855">
        <f t="shared" si="131"/>
        <v>2.1666666666666665</v>
      </c>
      <c r="AF301" s="856" t="str">
        <f t="shared" si="122"/>
        <v>A</v>
      </c>
      <c r="AG301" s="856">
        <v>1</v>
      </c>
      <c r="AH301" s="916" t="s">
        <v>3805</v>
      </c>
      <c r="AI301" s="926" t="s">
        <v>3805</v>
      </c>
      <c r="AJ301" s="917" t="s">
        <v>3729</v>
      </c>
      <c r="AK301" s="917" t="s">
        <v>3728</v>
      </c>
      <c r="AL301" s="860">
        <v>50</v>
      </c>
      <c r="AM301" s="991">
        <v>46137</v>
      </c>
      <c r="AN301" s="991">
        <v>46138</v>
      </c>
      <c r="AO301" s="991">
        <v>46139</v>
      </c>
      <c r="AP301" s="991"/>
      <c r="AQ301" s="991"/>
      <c r="AR301" s="862"/>
      <c r="AS301" s="849" t="str">
        <f t="shared" si="132"/>
        <v>單</v>
      </c>
      <c r="AT301" s="849" t="str">
        <f t="shared" si="133"/>
        <v>全</v>
      </c>
      <c r="AU301" s="849" t="str">
        <f t="shared" si="134"/>
        <v>100</v>
      </c>
      <c r="AV301" s="849">
        <f t="shared" si="124"/>
        <v>1.924776</v>
      </c>
    </row>
    <row r="302" spans="1:48">
      <c r="A302" s="845">
        <f t="shared" si="135"/>
        <v>46150</v>
      </c>
      <c r="B302" s="846" t="s">
        <v>1080</v>
      </c>
      <c r="C302" s="846" t="s">
        <v>114</v>
      </c>
      <c r="D302" s="1254"/>
      <c r="E302" s="848" t="str">
        <f>IF(ISNA(VLOOKUP(C302,條件!$A$1:$G$1021,5,0)),"",(VLOOKUP(C302,條件!$A$1:$G$1021,5,0)))</f>
        <v/>
      </c>
      <c r="F302" s="849" t="str">
        <f>IF(ISNA(VLOOKUP(C302,條件!$A$1:$G$1021,6,0)),"",(VLOOKUP(C302,條件!$A$1:$G$1021,6,0)))</f>
        <v/>
      </c>
      <c r="G302" s="1257" t="str">
        <f>IF(ISNA(VLOOKUP(C302,條件!$A$1:$G$1021,7,0)),"",(VLOOKUP(C302,條件!$A$1:$G$1021,7,0)))</f>
        <v/>
      </c>
      <c r="H302" s="849" t="str">
        <f>IF(ISNA(VLOOKUP(C302,條件!$A$1:$K$1021,11,0)),"",(VLOOKUP(C302,條件!$A$1:$K$1021,11,0)))</f>
        <v/>
      </c>
      <c r="I302" s="850" t="str">
        <f>IF(ISNA(VLOOKUP(C302,條件!$A$1:$L$1021,12,0)),"",(VLOOKUP(C302,條件!$A$1:$L$1021,12,0)))</f>
        <v/>
      </c>
      <c r="J302" s="853"/>
      <c r="K302" s="851"/>
      <c r="L302" s="852" t="s">
        <v>114</v>
      </c>
      <c r="M302" s="854"/>
      <c r="N302" s="853"/>
      <c r="O302" s="851"/>
      <c r="P302" s="852" t="s">
        <v>114</v>
      </c>
      <c r="Q302" s="854"/>
      <c r="R302" s="853"/>
      <c r="S302" s="851"/>
      <c r="T302" s="852" t="s">
        <v>114</v>
      </c>
      <c r="U302" s="854"/>
      <c r="V302" s="853"/>
      <c r="W302" s="851"/>
      <c r="X302" s="852" t="s">
        <v>114</v>
      </c>
      <c r="Y302" s="854"/>
      <c r="Z302" s="855" t="str">
        <f>IF(ISNA(VLOOKUP(C302,條件!$A$1:$C$1021,3,0)),"",(VLOOKUP(C302,條件!$A$1:$C$1021,3,0)))</f>
        <v/>
      </c>
      <c r="AA302" s="855" t="str">
        <f t="shared" si="128"/>
        <v>停機</v>
      </c>
      <c r="AB302" s="904" t="str">
        <f t="shared" si="129"/>
        <v/>
      </c>
      <c r="AC302" s="855" t="str">
        <f t="shared" si="130"/>
        <v/>
      </c>
      <c r="AD302" s="855" t="str">
        <f t="shared" si="121"/>
        <v/>
      </c>
      <c r="AE302" s="855" t="str">
        <f t="shared" si="131"/>
        <v/>
      </c>
      <c r="AF302" s="856" t="str">
        <f t="shared" si="122"/>
        <v>A</v>
      </c>
      <c r="AG302" s="856">
        <v>1</v>
      </c>
      <c r="AH302" s="916" t="s">
        <v>920</v>
      </c>
      <c r="AI302" s="926" t="s">
        <v>920</v>
      </c>
      <c r="AJ302" s="917" t="s">
        <v>920</v>
      </c>
      <c r="AK302" s="917" t="s">
        <v>920</v>
      </c>
      <c r="AL302" s="933"/>
      <c r="AM302" s="991"/>
      <c r="AN302" s="991"/>
      <c r="AO302" s="991"/>
      <c r="AP302" s="991"/>
      <c r="AQ302" s="991"/>
      <c r="AR302" s="862"/>
      <c r="AS302" s="849" t="str">
        <f t="shared" si="132"/>
        <v>單</v>
      </c>
      <c r="AT302" s="849" t="str">
        <f t="shared" si="133"/>
        <v>全</v>
      </c>
      <c r="AU302" s="849" t="str">
        <f t="shared" si="134"/>
        <v/>
      </c>
      <c r="AV302" s="849" t="str">
        <f t="shared" si="124"/>
        <v/>
      </c>
    </row>
    <row r="303" spans="1:48">
      <c r="A303" s="845">
        <f t="shared" si="135"/>
        <v>46150</v>
      </c>
      <c r="B303" s="846" t="s">
        <v>1081</v>
      </c>
      <c r="C303" s="846" t="s">
        <v>114</v>
      </c>
      <c r="D303" s="1254"/>
      <c r="E303" s="848" t="str">
        <f>IF(ISNA(VLOOKUP(C303,條件!$A$1:$G$1021,5,0)),"",(VLOOKUP(C303,條件!$A$1:$G$1021,5,0)))</f>
        <v/>
      </c>
      <c r="F303" s="849" t="str">
        <f>IF(ISNA(VLOOKUP(C303,條件!$A$1:$G$1021,6,0)),"",(VLOOKUP(C303,條件!$A$1:$G$1021,6,0)))</f>
        <v/>
      </c>
      <c r="G303" s="1257" t="str">
        <f>IF(ISNA(VLOOKUP(C303,條件!$A$1:$G$1021,7,0)),"",(VLOOKUP(C303,條件!$A$1:$G$1021,7,0)))</f>
        <v/>
      </c>
      <c r="H303" s="849" t="str">
        <f>IF(ISNA(VLOOKUP(C303,條件!$A$1:$K$1021,11,0)),"",(VLOOKUP(C303,條件!$A$1:$K$1021,11,0)))</f>
        <v/>
      </c>
      <c r="I303" s="850" t="str">
        <f>IF(ISNA(VLOOKUP(C303,條件!$A$1:$L$1021,12,0)),"",(VLOOKUP(C303,條件!$A$1:$L$1021,12,0)))</f>
        <v/>
      </c>
      <c r="J303" s="853"/>
      <c r="K303" s="851"/>
      <c r="L303" s="852" t="s">
        <v>114</v>
      </c>
      <c r="M303" s="854"/>
      <c r="N303" s="853"/>
      <c r="O303" s="851"/>
      <c r="P303" s="852" t="s">
        <v>114</v>
      </c>
      <c r="Q303" s="854"/>
      <c r="R303" s="853"/>
      <c r="S303" s="851"/>
      <c r="T303" s="852" t="s">
        <v>114</v>
      </c>
      <c r="U303" s="854"/>
      <c r="V303" s="853"/>
      <c r="W303" s="851"/>
      <c r="X303" s="852" t="s">
        <v>114</v>
      </c>
      <c r="Y303" s="854"/>
      <c r="Z303" s="855" t="str">
        <f>IF(ISNA(VLOOKUP(C303,條件!$A$1:$C$1021,3,0)),"",(VLOOKUP(C303,條件!$A$1:$C$1021,3,0)))</f>
        <v/>
      </c>
      <c r="AA303" s="855" t="str">
        <f t="shared" si="128"/>
        <v>停機</v>
      </c>
      <c r="AB303" s="904" t="str">
        <f t="shared" si="129"/>
        <v/>
      </c>
      <c r="AC303" s="855" t="str">
        <f t="shared" si="130"/>
        <v/>
      </c>
      <c r="AD303" s="855" t="str">
        <f t="shared" si="121"/>
        <v/>
      </c>
      <c r="AE303" s="855" t="str">
        <f t="shared" si="131"/>
        <v/>
      </c>
      <c r="AF303" s="856" t="str">
        <f t="shared" si="122"/>
        <v>A</v>
      </c>
      <c r="AG303" s="856">
        <v>1</v>
      </c>
      <c r="AH303" s="916" t="s">
        <v>920</v>
      </c>
      <c r="AI303" s="926" t="s">
        <v>920</v>
      </c>
      <c r="AJ303" s="917" t="s">
        <v>920</v>
      </c>
      <c r="AK303" s="917" t="s">
        <v>920</v>
      </c>
      <c r="AL303" s="932"/>
      <c r="AM303" s="991"/>
      <c r="AN303" s="991"/>
      <c r="AO303" s="991"/>
      <c r="AP303" s="991"/>
      <c r="AQ303" s="991"/>
      <c r="AR303" s="862"/>
      <c r="AS303" s="849" t="str">
        <f t="shared" si="132"/>
        <v>單</v>
      </c>
      <c r="AT303" s="849" t="str">
        <f t="shared" si="133"/>
        <v>全</v>
      </c>
      <c r="AU303" s="849" t="str">
        <f t="shared" si="134"/>
        <v/>
      </c>
      <c r="AV303" s="849" t="str">
        <f t="shared" si="124"/>
        <v/>
      </c>
    </row>
    <row r="304" spans="1:48">
      <c r="A304" s="845">
        <f t="shared" si="135"/>
        <v>46150</v>
      </c>
      <c r="B304" s="846" t="s">
        <v>1063</v>
      </c>
      <c r="C304" s="846" t="s">
        <v>2779</v>
      </c>
      <c r="D304" s="1254"/>
      <c r="E304" s="848" t="str">
        <f>IF(ISNA(VLOOKUP(C304,條件!$A$1:$G$1021,5,0)),"",(VLOOKUP(C304,條件!$A$1:$G$1021,5,0)))</f>
        <v>150/48/2GY5</v>
      </c>
      <c r="F304" s="849" t="str">
        <f>IF(ISNA(VLOOKUP(C304,條件!$A$1:$G$1021,6,0)),"",(VLOOKUP(C304,條件!$A$1:$G$1021,6,0)))</f>
        <v>FP02422×2</v>
      </c>
      <c r="G304" s="1257">
        <f>IF(ISNA(VLOOKUP(C304,條件!$A$1:$G$1021,7,0)),"",(VLOOKUP(C304,條件!$A$1:$G$1021,7,0)))</f>
        <v>600</v>
      </c>
      <c r="H304" s="849" t="str">
        <f>IF(ISNA(VLOOKUP(C304,條件!$A$1:$K$1021,11,0)),"",(VLOOKUP(C304,條件!$A$1:$K$1021,11,0)))</f>
        <v>白底紅星</v>
      </c>
      <c r="I304" s="850">
        <f>IF(ISNA(VLOOKUP(C304,條件!$A$1:$L$1021,12,0)),"",(VLOOKUP(C304,條件!$A$1:$L$1021,12,0)))</f>
        <v>4</v>
      </c>
      <c r="J304" s="853">
        <v>16</v>
      </c>
      <c r="K304" s="851">
        <v>0</v>
      </c>
      <c r="L304" s="852" t="s">
        <v>3861</v>
      </c>
      <c r="M304" s="854">
        <v>9239</v>
      </c>
      <c r="N304" s="853">
        <v>4</v>
      </c>
      <c r="O304" s="851">
        <v>0</v>
      </c>
      <c r="P304" s="852"/>
      <c r="Q304" s="854">
        <v>9263</v>
      </c>
      <c r="R304" s="853">
        <v>6</v>
      </c>
      <c r="S304" s="851">
        <v>2</v>
      </c>
      <c r="T304" s="852" t="s">
        <v>3760</v>
      </c>
      <c r="U304" s="854">
        <v>9282</v>
      </c>
      <c r="V304" s="853">
        <v>48</v>
      </c>
      <c r="W304" s="851">
        <v>0</v>
      </c>
      <c r="X304" s="852">
        <v>8197</v>
      </c>
      <c r="Y304" s="854">
        <v>8901</v>
      </c>
      <c r="Z304" s="855">
        <f>IF(ISNA(VLOOKUP(C304,條件!$A$1:$C$1021,3,0)),"",(VLOOKUP(C304,條件!$A$1:$C$1021,3,0)))</f>
        <v>6.9230769230769234</v>
      </c>
      <c r="AA304" s="855" t="str">
        <f t="shared" si="128"/>
        <v>檢修</v>
      </c>
      <c r="AB304" s="904">
        <f t="shared" si="129"/>
        <v>0.99861111111111112</v>
      </c>
      <c r="AC304" s="855" t="str">
        <f t="shared" si="130"/>
        <v/>
      </c>
      <c r="AD304" s="855" t="str">
        <f t="shared" si="121"/>
        <v/>
      </c>
      <c r="AE304" s="855" t="str">
        <f t="shared" si="131"/>
        <v/>
      </c>
      <c r="AF304" s="856" t="str">
        <f t="shared" si="122"/>
        <v>A</v>
      </c>
      <c r="AG304" s="856">
        <v>0.5</v>
      </c>
      <c r="AH304" s="916" t="s">
        <v>3805</v>
      </c>
      <c r="AI304" s="926" t="s">
        <v>3805</v>
      </c>
      <c r="AJ304" s="917" t="s">
        <v>3875</v>
      </c>
      <c r="AK304" s="917" t="s">
        <v>3875</v>
      </c>
      <c r="AL304" s="860">
        <v>52</v>
      </c>
      <c r="AM304" s="991">
        <v>46148</v>
      </c>
      <c r="AN304" s="991">
        <v>46149</v>
      </c>
      <c r="AO304" s="991"/>
      <c r="AP304" s="991"/>
      <c r="AQ304" s="991"/>
      <c r="AR304" s="862"/>
      <c r="AS304" s="849" t="str">
        <f t="shared" si="132"/>
        <v>雙</v>
      </c>
      <c r="AT304" s="849" t="str">
        <f t="shared" si="133"/>
        <v>全</v>
      </c>
      <c r="AU304" s="849" t="str">
        <f t="shared" si="134"/>
        <v>150</v>
      </c>
      <c r="AV304" s="849" t="str">
        <f t="shared" si="124"/>
        <v/>
      </c>
    </row>
    <row r="305" spans="1:48">
      <c r="A305" s="845">
        <f t="shared" si="135"/>
        <v>46150</v>
      </c>
      <c r="B305" s="846" t="s">
        <v>1082</v>
      </c>
      <c r="C305" s="846" t="s">
        <v>114</v>
      </c>
      <c r="D305" s="1254"/>
      <c r="E305" s="848" t="str">
        <f>IF(ISNA(VLOOKUP(C305,條件!$A$1:$G$1021,5,0)),"",(VLOOKUP(C305,條件!$A$1:$G$1021,5,0)))</f>
        <v/>
      </c>
      <c r="F305" s="849" t="str">
        <f>IF(ISNA(VLOOKUP(C305,條件!$A$1:$G$1021,6,0)),"",(VLOOKUP(C305,條件!$A$1:$G$1021,6,0)))</f>
        <v/>
      </c>
      <c r="G305" s="1257" t="str">
        <f>IF(ISNA(VLOOKUP(C305,條件!$A$1:$G$1021,7,0)),"",(VLOOKUP(C305,條件!$A$1:$G$1021,7,0)))</f>
        <v/>
      </c>
      <c r="H305" s="849" t="str">
        <f>IF(ISNA(VLOOKUP(C305,條件!$A$1:$K$1021,11,0)),"",(VLOOKUP(C305,條件!$A$1:$K$1021,11,0)))</f>
        <v/>
      </c>
      <c r="I305" s="850" t="str">
        <f>IF(ISNA(VLOOKUP(C305,條件!$A$1:$L$1021,12,0)),"",(VLOOKUP(C305,條件!$A$1:$L$1021,12,0)))</f>
        <v/>
      </c>
      <c r="J305" s="853"/>
      <c r="K305" s="851"/>
      <c r="L305" s="852" t="s">
        <v>114</v>
      </c>
      <c r="M305" s="854"/>
      <c r="N305" s="853"/>
      <c r="O305" s="851"/>
      <c r="P305" s="852" t="s">
        <v>114</v>
      </c>
      <c r="Q305" s="854"/>
      <c r="R305" s="853"/>
      <c r="S305" s="851"/>
      <c r="T305" s="852" t="s">
        <v>114</v>
      </c>
      <c r="U305" s="854"/>
      <c r="V305" s="853"/>
      <c r="W305" s="851"/>
      <c r="X305" s="852" t="s">
        <v>114</v>
      </c>
      <c r="Y305" s="854"/>
      <c r="Z305" s="855" t="str">
        <f>IF(ISNA(VLOOKUP(C305,條件!$A$1:$C$1021,3,0)),"",(VLOOKUP(C305,條件!$A$1:$C$1021,3,0)))</f>
        <v/>
      </c>
      <c r="AA305" s="855" t="str">
        <f t="shared" si="128"/>
        <v>停機</v>
      </c>
      <c r="AB305" s="904" t="str">
        <f t="shared" si="129"/>
        <v/>
      </c>
      <c r="AC305" s="855" t="str">
        <f t="shared" si="130"/>
        <v/>
      </c>
      <c r="AD305" s="855" t="str">
        <f t="shared" si="121"/>
        <v/>
      </c>
      <c r="AE305" s="855" t="str">
        <f t="shared" si="131"/>
        <v/>
      </c>
      <c r="AF305" s="856" t="str">
        <f t="shared" si="122"/>
        <v>J</v>
      </c>
      <c r="AG305" s="856">
        <v>1</v>
      </c>
      <c r="AH305" s="916" t="s">
        <v>920</v>
      </c>
      <c r="AI305" s="926" t="s">
        <v>920</v>
      </c>
      <c r="AJ305" s="917" t="s">
        <v>920</v>
      </c>
      <c r="AK305" s="917" t="s">
        <v>920</v>
      </c>
      <c r="AL305" s="860"/>
      <c r="AM305" s="991"/>
      <c r="AN305" s="991"/>
      <c r="AO305" s="991"/>
      <c r="AP305" s="991"/>
      <c r="AQ305" s="991"/>
      <c r="AR305" s="862"/>
      <c r="AS305" s="849" t="str">
        <f t="shared" si="132"/>
        <v>單</v>
      </c>
      <c r="AT305" s="849" t="str">
        <f t="shared" si="133"/>
        <v>全</v>
      </c>
      <c r="AU305" s="849" t="str">
        <f t="shared" si="134"/>
        <v/>
      </c>
      <c r="AV305" s="849" t="str">
        <f t="shared" si="124"/>
        <v/>
      </c>
    </row>
    <row r="306" spans="1:48">
      <c r="A306" s="845">
        <f t="shared" si="135"/>
        <v>46150</v>
      </c>
      <c r="B306" s="846" t="s">
        <v>1064</v>
      </c>
      <c r="C306" s="846" t="s">
        <v>4161</v>
      </c>
      <c r="D306" s="1254" t="s">
        <v>596</v>
      </c>
      <c r="E306" s="848" t="str">
        <f>IF(ISNA(VLOOKUP(C306,條件!$A$1:$G$1021,5,0)),"",(VLOOKUP(C306,條件!$A$1:$G$1021,5,0)))</f>
        <v>150/48/2SDr</v>
      </c>
      <c r="F306" s="849" t="str">
        <f>IF(ISNA(VLOOKUP(C306,條件!$A$1:$G$1021,6,0)),"",(VLOOKUP(C306,條件!$A$1:$G$1021,6,0)))</f>
        <v>FP82171R×2</v>
      </c>
      <c r="G306" s="1257">
        <f>IF(ISNA(VLOOKUP(C306,條件!$A$1:$G$1021,7,0)),"",(VLOOKUP(C306,條件!$A$1:$G$1021,7,0)))</f>
        <v>600</v>
      </c>
      <c r="H306" s="849" t="str">
        <f>IF(ISNA(VLOOKUP(C306,條件!$A$1:$K$1021,11,0)),"",(VLOOKUP(C306,條件!$A$1:$K$1021,11,0)))</f>
        <v>紅白直條</v>
      </c>
      <c r="I306" s="850">
        <f>IF(ISNA(VLOOKUP(C306,條件!$A$1:$L$1021,12,0)),"",(VLOOKUP(C306,條件!$A$1:$L$1021,12,0)))</f>
        <v>5.5</v>
      </c>
      <c r="J306" s="853"/>
      <c r="K306" s="851"/>
      <c r="L306" s="852" t="s">
        <v>3759</v>
      </c>
      <c r="M306" s="854"/>
      <c r="N306" s="853"/>
      <c r="O306" s="851"/>
      <c r="P306" s="852" t="s">
        <v>3759</v>
      </c>
      <c r="Q306" s="854"/>
      <c r="R306" s="853"/>
      <c r="S306" s="851"/>
      <c r="T306" s="852" t="s">
        <v>3760</v>
      </c>
      <c r="U306" s="854"/>
      <c r="V306" s="853">
        <v>63</v>
      </c>
      <c r="W306" s="851">
        <v>9</v>
      </c>
      <c r="X306" s="852">
        <v>7230</v>
      </c>
      <c r="Y306" s="854"/>
      <c r="Z306" s="855">
        <f>IF(ISNA(VLOOKUP(C306,條件!$A$1:$C$1021,3,0)),"",(VLOOKUP(C306,條件!$A$1:$C$1021,3,0)))</f>
        <v>5.0526315789473681</v>
      </c>
      <c r="AA306" s="855" t="str">
        <f t="shared" si="128"/>
        <v>改紡</v>
      </c>
      <c r="AB306" s="904" t="str">
        <f t="shared" si="129"/>
        <v/>
      </c>
      <c r="AC306" s="855" t="str">
        <f t="shared" si="130"/>
        <v/>
      </c>
      <c r="AD306" s="855" t="str">
        <f t="shared" ref="AD306:AD344" si="136">IF(ISERROR(AA306/8),"",(AA306/8))</f>
        <v/>
      </c>
      <c r="AE306" s="855" t="str">
        <f t="shared" si="131"/>
        <v/>
      </c>
      <c r="AF306" s="856" t="str">
        <f t="shared" ref="AF306:AF344" si="137">LEFT(B306,1)</f>
        <v>J</v>
      </c>
      <c r="AG306" s="856">
        <v>1</v>
      </c>
      <c r="AH306" s="916" t="s">
        <v>3806</v>
      </c>
      <c r="AI306" s="926" t="s">
        <v>3806</v>
      </c>
      <c r="AJ306" s="917" t="s">
        <v>3728</v>
      </c>
      <c r="AK306" s="917" t="s">
        <v>3728</v>
      </c>
      <c r="AL306" s="860">
        <v>55</v>
      </c>
      <c r="AM306" s="991">
        <v>46147</v>
      </c>
      <c r="AN306" s="991">
        <v>46148</v>
      </c>
      <c r="AO306" s="991"/>
      <c r="AP306" s="991"/>
      <c r="AQ306" s="991"/>
      <c r="AR306" s="862"/>
      <c r="AS306" s="849" t="str">
        <f t="shared" si="132"/>
        <v>雙</v>
      </c>
      <c r="AT306" s="849" t="str">
        <f t="shared" si="133"/>
        <v>全</v>
      </c>
      <c r="AU306" s="849" t="str">
        <f t="shared" si="134"/>
        <v>150</v>
      </c>
      <c r="AV306" s="849" t="str">
        <f t="shared" si="124"/>
        <v/>
      </c>
    </row>
    <row r="307" spans="1:48">
      <c r="A307" s="845">
        <f t="shared" si="135"/>
        <v>46150</v>
      </c>
      <c r="B307" s="846" t="s">
        <v>1083</v>
      </c>
      <c r="C307" s="846" t="s">
        <v>114</v>
      </c>
      <c r="D307" s="1254"/>
      <c r="E307" s="848" t="str">
        <f>IF(ISNA(VLOOKUP(C307,條件!$A$1:$G$1021,5,0)),"",(VLOOKUP(C307,條件!$A$1:$G$1021,5,0)))</f>
        <v/>
      </c>
      <c r="F307" s="849" t="str">
        <f>IF(ISNA(VLOOKUP(C307,條件!$A$1:$G$1021,6,0)),"",(VLOOKUP(C307,條件!$A$1:$G$1021,6,0)))</f>
        <v/>
      </c>
      <c r="G307" s="1257" t="str">
        <f>IF(ISNA(VLOOKUP(C307,條件!$A$1:$G$1021,7,0)),"",(VLOOKUP(C307,條件!$A$1:$G$1021,7,0)))</f>
        <v/>
      </c>
      <c r="H307" s="849" t="str">
        <f>IF(ISNA(VLOOKUP(C307,條件!$A$1:$K$1021,11,0)),"",(VLOOKUP(C307,條件!$A$1:$K$1021,11,0)))</f>
        <v/>
      </c>
      <c r="I307" s="850" t="str">
        <f>IF(ISNA(VLOOKUP(C307,條件!$A$1:$L$1021,12,0)),"",(VLOOKUP(C307,條件!$A$1:$L$1021,12,0)))</f>
        <v/>
      </c>
      <c r="J307" s="853"/>
      <c r="K307" s="851"/>
      <c r="L307" s="852" t="s">
        <v>114</v>
      </c>
      <c r="M307" s="854"/>
      <c r="N307" s="853"/>
      <c r="O307" s="851"/>
      <c r="P307" s="852" t="s">
        <v>114</v>
      </c>
      <c r="Q307" s="854"/>
      <c r="R307" s="853"/>
      <c r="S307" s="851"/>
      <c r="T307" s="852" t="s">
        <v>114</v>
      </c>
      <c r="U307" s="854"/>
      <c r="V307" s="853"/>
      <c r="W307" s="851"/>
      <c r="X307" s="852" t="s">
        <v>114</v>
      </c>
      <c r="Y307" s="854"/>
      <c r="Z307" s="855" t="str">
        <f>IF(ISNA(VLOOKUP(C307,條件!$A$1:$C$1021,3,0)),"",(VLOOKUP(C307,條件!$A$1:$C$1021,3,0)))</f>
        <v/>
      </c>
      <c r="AA307" s="855" t="str">
        <f t="shared" si="128"/>
        <v>停機</v>
      </c>
      <c r="AB307" s="904" t="str">
        <f t="shared" si="129"/>
        <v/>
      </c>
      <c r="AC307" s="855" t="str">
        <f t="shared" si="130"/>
        <v/>
      </c>
      <c r="AD307" s="855" t="str">
        <f t="shared" si="136"/>
        <v/>
      </c>
      <c r="AE307" s="855" t="str">
        <f t="shared" si="131"/>
        <v/>
      </c>
      <c r="AF307" s="856" t="str">
        <f t="shared" si="137"/>
        <v>J</v>
      </c>
      <c r="AG307" s="856">
        <v>1</v>
      </c>
      <c r="AH307" s="916" t="s">
        <v>920</v>
      </c>
      <c r="AI307" s="926" t="s">
        <v>920</v>
      </c>
      <c r="AJ307" s="917" t="s">
        <v>920</v>
      </c>
      <c r="AK307" s="917" t="s">
        <v>920</v>
      </c>
      <c r="AL307" s="860"/>
      <c r="AM307" s="991"/>
      <c r="AN307" s="991"/>
      <c r="AO307" s="991"/>
      <c r="AP307" s="991"/>
      <c r="AQ307" s="991"/>
      <c r="AR307" s="862"/>
      <c r="AS307" s="849" t="str">
        <f t="shared" si="132"/>
        <v>單</v>
      </c>
      <c r="AT307" s="849" t="str">
        <f t="shared" si="133"/>
        <v>全</v>
      </c>
      <c r="AU307" s="849" t="str">
        <f t="shared" si="134"/>
        <v/>
      </c>
      <c r="AV307" s="849" t="str">
        <f t="shared" si="124"/>
        <v/>
      </c>
    </row>
    <row r="308" spans="1:48">
      <c r="A308" s="845">
        <f t="shared" si="135"/>
        <v>46150</v>
      </c>
      <c r="B308" s="846" t="s">
        <v>1084</v>
      </c>
      <c r="C308" s="846" t="s">
        <v>3692</v>
      </c>
      <c r="D308" s="1254" t="s">
        <v>596</v>
      </c>
      <c r="E308" s="848" t="str">
        <f>IF(ISNA(VLOOKUP(C308,條件!$A$1:$G$1021,5,0)),"",(VLOOKUP(C308,條件!$A$1:$G$1021,5,0)))</f>
        <v>150/48/2SDr</v>
      </c>
      <c r="F308" s="849" t="str">
        <f>IF(ISNA(VLOOKUP(C308,條件!$A$1:$G$1021,6,0)),"",(VLOOKUP(C308,條件!$A$1:$G$1021,6,0)))</f>
        <v>FP82173R×2</v>
      </c>
      <c r="G308" s="1257">
        <f>IF(ISNA(VLOOKUP(C308,條件!$A$1:$G$1021,7,0)),"",(VLOOKUP(C308,條件!$A$1:$G$1021,7,0)))</f>
        <v>700</v>
      </c>
      <c r="H308" s="849" t="str">
        <f>IF(ISNA(VLOOKUP(C308,條件!$A$1:$K$1021,11,0)),"",(VLOOKUP(C308,條件!$A$1:$K$1021,11,0)))</f>
        <v>白紫條紋</v>
      </c>
      <c r="I308" s="850">
        <f>IF(ISNA(VLOOKUP(C308,條件!$A$1:$L$1021,12,0)),"",(VLOOKUP(C308,條件!$A$1:$L$1021,12,0)))</f>
        <v>5.5</v>
      </c>
      <c r="J308" s="853">
        <v>36</v>
      </c>
      <c r="K308" s="851">
        <v>0</v>
      </c>
      <c r="L308" s="852">
        <v>8700</v>
      </c>
      <c r="M308" s="854">
        <v>8980</v>
      </c>
      <c r="N308" s="853">
        <v>19</v>
      </c>
      <c r="O308" s="851">
        <v>0</v>
      </c>
      <c r="P308" s="852">
        <v>8520</v>
      </c>
      <c r="Q308" s="854">
        <v>9440</v>
      </c>
      <c r="R308" s="853">
        <v>10</v>
      </c>
      <c r="S308" s="851">
        <v>0</v>
      </c>
      <c r="T308" s="852">
        <v>8190</v>
      </c>
      <c r="U308" s="854">
        <v>8430</v>
      </c>
      <c r="V308" s="853">
        <v>45</v>
      </c>
      <c r="W308" s="851">
        <v>3</v>
      </c>
      <c r="X308" s="852">
        <v>8330</v>
      </c>
      <c r="Y308" s="854">
        <v>9630</v>
      </c>
      <c r="Z308" s="855">
        <f>IF(ISNA(VLOOKUP(C308,條件!$A$1:$C$1021,3,0)),"",(VLOOKUP(C308,條件!$A$1:$C$1021,3,0)))</f>
        <v>5.8775510204081636</v>
      </c>
      <c r="AA308" s="855">
        <f t="shared" si="128"/>
        <v>36.666666666666664</v>
      </c>
      <c r="AB308" s="904">
        <f t="shared" si="129"/>
        <v>0.99754607371794868</v>
      </c>
      <c r="AC308" s="855">
        <f t="shared" si="130"/>
        <v>87.775000000000006</v>
      </c>
      <c r="AD308" s="855">
        <f t="shared" si="136"/>
        <v>4.583333333333333</v>
      </c>
      <c r="AE308" s="855">
        <f t="shared" si="131"/>
        <v>4.458333333333333</v>
      </c>
      <c r="AF308" s="856" t="str">
        <f t="shared" si="137"/>
        <v>T</v>
      </c>
      <c r="AG308" s="856">
        <v>1</v>
      </c>
      <c r="AH308" s="916" t="s">
        <v>3807</v>
      </c>
      <c r="AI308" s="926" t="s">
        <v>3807</v>
      </c>
      <c r="AJ308" s="917" t="s">
        <v>3876</v>
      </c>
      <c r="AK308" s="917" t="s">
        <v>3876</v>
      </c>
      <c r="AL308" s="860">
        <v>56</v>
      </c>
      <c r="AM308" s="991">
        <v>46145</v>
      </c>
      <c r="AN308" s="991">
        <v>46146</v>
      </c>
      <c r="AO308" s="991">
        <v>46147</v>
      </c>
      <c r="AP308" s="991">
        <v>46148</v>
      </c>
      <c r="AQ308" s="991">
        <v>46149</v>
      </c>
      <c r="AR308" s="862"/>
      <c r="AS308" s="849" t="str">
        <f t="shared" si="132"/>
        <v>雙</v>
      </c>
      <c r="AT308" s="849" t="str">
        <f t="shared" si="133"/>
        <v>全</v>
      </c>
      <c r="AU308" s="849" t="str">
        <f t="shared" si="134"/>
        <v>150</v>
      </c>
      <c r="AV308" s="849">
        <f t="shared" si="124"/>
        <v>6.3703583999999998</v>
      </c>
    </row>
    <row r="309" spans="1:48">
      <c r="A309" s="845">
        <f t="shared" si="135"/>
        <v>46150</v>
      </c>
      <c r="B309" s="846" t="s">
        <v>1085</v>
      </c>
      <c r="C309" s="846" t="s">
        <v>3461</v>
      </c>
      <c r="D309" s="1254" t="s">
        <v>3344</v>
      </c>
      <c r="E309" s="848" t="str">
        <f>IF(ISNA(VLOOKUP(C309,條件!$A$1:$G$1021,5,0)),"",(VLOOKUP(C309,條件!$A$1:$G$1021,5,0)))</f>
        <v>150/48/2SDr</v>
      </c>
      <c r="F309" s="849" t="str">
        <f>IF(ISNA(VLOOKUP(C309,條件!$A$1:$G$1021,6,0)),"",(VLOOKUP(C309,條件!$A$1:$G$1021,6,0)))</f>
        <v>FP82171R×2</v>
      </c>
      <c r="G309" s="1257">
        <f>IF(ISNA(VLOOKUP(C309,條件!$A$1:$G$1021,7,0)),"",(VLOOKUP(C309,條件!$A$1:$G$1021,7,0)))</f>
        <v>700</v>
      </c>
      <c r="H309" s="849" t="str">
        <f>IF(ISNA(VLOOKUP(C309,條件!$A$1:$K$1021,11,0)),"",(VLOOKUP(C309,條件!$A$1:$K$1021,11,0)))</f>
        <v>紅底黃星</v>
      </c>
      <c r="I309" s="850">
        <f>IF(ISNA(VLOOKUP(C309,條件!$A$1:$L$1021,12,0)),"",(VLOOKUP(C309,條件!$A$1:$L$1021,12,0)))</f>
        <v>5.5</v>
      </c>
      <c r="J309" s="853">
        <v>26</v>
      </c>
      <c r="K309" s="851">
        <v>0</v>
      </c>
      <c r="L309" s="852">
        <v>9810</v>
      </c>
      <c r="M309" s="854">
        <v>9540</v>
      </c>
      <c r="N309" s="853">
        <v>9</v>
      </c>
      <c r="O309" s="851">
        <v>0</v>
      </c>
      <c r="P309" s="852">
        <v>9810</v>
      </c>
      <c r="Q309" s="854">
        <v>9540</v>
      </c>
      <c r="R309" s="853">
        <v>32</v>
      </c>
      <c r="S309" s="851">
        <v>2</v>
      </c>
      <c r="T309" s="852">
        <v>9350</v>
      </c>
      <c r="U309" s="854">
        <v>9070</v>
      </c>
      <c r="V309" s="853">
        <v>44</v>
      </c>
      <c r="W309" s="851">
        <v>3</v>
      </c>
      <c r="X309" s="852">
        <v>9810</v>
      </c>
      <c r="Y309" s="854">
        <v>9540</v>
      </c>
      <c r="Z309" s="855">
        <f>IF(ISNA(VLOOKUP(C309,條件!$A$1:$C$1021,3,0)),"",(VLOOKUP(C309,條件!$A$1:$C$1021,3,0)))</f>
        <v>5.8536585365853657</v>
      </c>
      <c r="AA309" s="855">
        <f t="shared" si="128"/>
        <v>37</v>
      </c>
      <c r="AB309" s="904">
        <f t="shared" si="129"/>
        <v>0.99589342948717952</v>
      </c>
      <c r="AC309" s="855">
        <f t="shared" si="130"/>
        <v>95.587500000000006</v>
      </c>
      <c r="AD309" s="855">
        <f t="shared" si="136"/>
        <v>4.625</v>
      </c>
      <c r="AE309" s="855">
        <f t="shared" si="131"/>
        <v>4.416666666666667</v>
      </c>
      <c r="AF309" s="856" t="str">
        <f t="shared" si="137"/>
        <v>T</v>
      </c>
      <c r="AG309" s="856">
        <v>1</v>
      </c>
      <c r="AH309" s="916" t="s">
        <v>3808</v>
      </c>
      <c r="AI309" s="926" t="s">
        <v>3808</v>
      </c>
      <c r="AJ309" s="917" t="s">
        <v>3877</v>
      </c>
      <c r="AK309" s="917" t="s">
        <v>3877</v>
      </c>
      <c r="AL309" s="860">
        <v>55</v>
      </c>
      <c r="AM309" s="991">
        <v>46143</v>
      </c>
      <c r="AN309" s="991">
        <v>46145</v>
      </c>
      <c r="AO309" s="991">
        <v>46146</v>
      </c>
      <c r="AP309" s="991">
        <v>46149</v>
      </c>
      <c r="AQ309" s="991"/>
      <c r="AR309" s="862"/>
      <c r="AS309" s="849" t="str">
        <f t="shared" si="132"/>
        <v>雙</v>
      </c>
      <c r="AT309" s="849" t="str">
        <f t="shared" si="133"/>
        <v>全</v>
      </c>
      <c r="AU309" s="849" t="str">
        <f t="shared" si="134"/>
        <v>150</v>
      </c>
      <c r="AV309" s="849">
        <f t="shared" si="124"/>
        <v>6.9373583999999999</v>
      </c>
    </row>
    <row r="310" spans="1:48">
      <c r="A310" s="845">
        <f t="shared" si="135"/>
        <v>46150</v>
      </c>
      <c r="B310" s="846" t="s">
        <v>1086</v>
      </c>
      <c r="C310" s="846" t="s">
        <v>2232</v>
      </c>
      <c r="D310" s="1254"/>
      <c r="E310" s="848" t="str">
        <f>IF(ISNA(VLOOKUP(C310,條件!$A$1:$G$1021,5,0)),"",(VLOOKUP(C310,條件!$A$1:$G$1021,5,0)))</f>
        <v>150/48/2SDr</v>
      </c>
      <c r="F310" s="849" t="str">
        <f>IF(ISNA(VLOOKUP(C310,條件!$A$1:$G$1021,6,0)),"",(VLOOKUP(C310,條件!$A$1:$G$1021,6,0)))</f>
        <v>FP82169R×2</v>
      </c>
      <c r="G310" s="1257">
        <f>IF(ISNA(VLOOKUP(C310,條件!$A$1:$G$1021,7,0)),"",(VLOOKUP(C310,條件!$A$1:$G$1021,7,0)))</f>
        <v>670</v>
      </c>
      <c r="H310" s="849" t="str">
        <f>IF(ISNA(VLOOKUP(C310,條件!$A$1:$K$1021,11,0)),"",(VLOOKUP(C310,條件!$A$1:$K$1021,11,0)))</f>
        <v>黃底紅點</v>
      </c>
      <c r="I310" s="850">
        <f>IF(ISNA(VLOOKUP(C310,條件!$A$1:$L$1021,12,0)),"",(VLOOKUP(C310,條件!$A$1:$L$1021,12,0)))</f>
        <v>5</v>
      </c>
      <c r="J310" s="853">
        <v>24</v>
      </c>
      <c r="K310" s="851">
        <v>0</v>
      </c>
      <c r="L310" s="852">
        <v>8700</v>
      </c>
      <c r="M310" s="854"/>
      <c r="N310" s="853">
        <v>10</v>
      </c>
      <c r="O310" s="851">
        <v>0</v>
      </c>
      <c r="P310" s="852">
        <v>9070</v>
      </c>
      <c r="Q310" s="854"/>
      <c r="R310" s="853">
        <v>4</v>
      </c>
      <c r="S310" s="851">
        <v>0</v>
      </c>
      <c r="T310" s="852">
        <v>8430</v>
      </c>
      <c r="U310" s="854"/>
      <c r="V310" s="853">
        <v>27</v>
      </c>
      <c r="W310" s="851">
        <v>0</v>
      </c>
      <c r="X310" s="852">
        <v>9350</v>
      </c>
      <c r="Y310" s="854"/>
      <c r="Z310" s="855">
        <f>IF(ISNA(VLOOKUP(C310,條件!$A$1:$C$1021,3,0)),"",(VLOOKUP(C310,條件!$A$1:$C$1021,3,0)))</f>
        <v>6.2882096069868991</v>
      </c>
      <c r="AA310" s="855">
        <f t="shared" si="128"/>
        <v>43.333333333333336</v>
      </c>
      <c r="AB310" s="904">
        <f t="shared" si="129"/>
        <v>1</v>
      </c>
      <c r="AC310" s="855">
        <f t="shared" si="130"/>
        <v>88.875</v>
      </c>
      <c r="AD310" s="855">
        <f t="shared" si="136"/>
        <v>5.416666666666667</v>
      </c>
      <c r="AE310" s="855">
        <f t="shared" si="131"/>
        <v>5.416666666666667</v>
      </c>
      <c r="AF310" s="856" t="str">
        <f t="shared" si="137"/>
        <v>T</v>
      </c>
      <c r="AG310" s="856">
        <v>2</v>
      </c>
      <c r="AH310" s="916" t="s">
        <v>3807</v>
      </c>
      <c r="AI310" s="926" t="s">
        <v>3807</v>
      </c>
      <c r="AJ310" s="917" t="s">
        <v>3877</v>
      </c>
      <c r="AK310" s="917" t="s">
        <v>3877</v>
      </c>
      <c r="AL310" s="860">
        <v>48</v>
      </c>
      <c r="AM310" s="991">
        <v>46143</v>
      </c>
      <c r="AN310" s="991">
        <v>46144</v>
      </c>
      <c r="AO310" s="991">
        <v>46148</v>
      </c>
      <c r="AP310" s="991">
        <v>46149</v>
      </c>
      <c r="AQ310" s="991"/>
      <c r="AR310" s="862"/>
      <c r="AS310" s="849" t="str">
        <f t="shared" si="132"/>
        <v>雙</v>
      </c>
      <c r="AT310" s="849" t="str">
        <f t="shared" si="133"/>
        <v>半</v>
      </c>
      <c r="AU310" s="849" t="str">
        <f t="shared" si="134"/>
        <v>150</v>
      </c>
      <c r="AV310" s="849">
        <f t="shared" si="124"/>
        <v>3.0868776000000002</v>
      </c>
    </row>
    <row r="311" spans="1:48">
      <c r="A311" s="845">
        <f t="shared" si="135"/>
        <v>46150</v>
      </c>
      <c r="B311" s="846" t="s">
        <v>1086</v>
      </c>
      <c r="C311" s="846" t="s">
        <v>2235</v>
      </c>
      <c r="D311" s="1254"/>
      <c r="E311" s="848" t="str">
        <f>IF(ISNA(VLOOKUP(C311,條件!$A$1:$G$1021,5,0)),"",(VLOOKUP(C311,條件!$A$1:$G$1021,5,0)))</f>
        <v>150/48/2SDr</v>
      </c>
      <c r="F311" s="849" t="str">
        <f>IF(ISNA(VLOOKUP(C311,條件!$A$1:$G$1021,6,0)),"",(VLOOKUP(C311,條件!$A$1:$G$1021,6,0)))</f>
        <v>FP82169R×2</v>
      </c>
      <c r="G311" s="1257">
        <f>IF(ISNA(VLOOKUP(C311,條件!$A$1:$G$1021,7,0)),"",(VLOOKUP(C311,條件!$A$1:$G$1021,7,0)))</f>
        <v>670</v>
      </c>
      <c r="H311" s="849" t="str">
        <f>IF(ISNA(VLOOKUP(C311,條件!$A$1:$K$1021,11,0)),"",(VLOOKUP(C311,條件!$A$1:$K$1021,11,0)))</f>
        <v>紅底藍點</v>
      </c>
      <c r="I311" s="850">
        <f>IF(ISNA(VLOOKUP(C311,條件!$A$1:$L$1021,12,0)),"",(VLOOKUP(C311,條件!$A$1:$L$1021,12,0)))</f>
        <v>5</v>
      </c>
      <c r="J311" s="853">
        <v>39</v>
      </c>
      <c r="K311" s="851">
        <v>0</v>
      </c>
      <c r="L311" s="852">
        <v>9819</v>
      </c>
      <c r="M311" s="854"/>
      <c r="N311" s="853">
        <v>10</v>
      </c>
      <c r="O311" s="851">
        <v>0</v>
      </c>
      <c r="P311" s="852">
        <v>9350</v>
      </c>
      <c r="Q311" s="854"/>
      <c r="R311" s="853">
        <v>9</v>
      </c>
      <c r="S311" s="851">
        <v>0</v>
      </c>
      <c r="T311" s="852"/>
      <c r="U311" s="854">
        <v>9540</v>
      </c>
      <c r="V311" s="853">
        <v>28</v>
      </c>
      <c r="W311" s="851">
        <v>1</v>
      </c>
      <c r="X311" s="852"/>
      <c r="Y311" s="854">
        <v>9540</v>
      </c>
      <c r="Z311" s="855">
        <f>IF(ISNA(VLOOKUP(C311,條件!$A$1:$C$1021,3,0)),"",(VLOOKUP(C311,條件!$A$1:$C$1021,3,0)))</f>
        <v>6.1802575107296134</v>
      </c>
      <c r="AA311" s="855">
        <f t="shared" si="128"/>
        <v>57.333333333333336</v>
      </c>
      <c r="AB311" s="904">
        <f t="shared" si="129"/>
        <v>0.99922208867521367</v>
      </c>
      <c r="AC311" s="855">
        <f t="shared" si="130"/>
        <v>95.622500000000002</v>
      </c>
      <c r="AD311" s="855">
        <f t="shared" si="136"/>
        <v>7.166666666666667</v>
      </c>
      <c r="AE311" s="855">
        <f t="shared" si="131"/>
        <v>7.083333333333333</v>
      </c>
      <c r="AF311" s="856" t="str">
        <f t="shared" si="137"/>
        <v>T</v>
      </c>
      <c r="AG311" s="856">
        <v>2</v>
      </c>
      <c r="AH311" s="916" t="s">
        <v>3807</v>
      </c>
      <c r="AI311" s="926" t="s">
        <v>3807</v>
      </c>
      <c r="AJ311" s="917" t="s">
        <v>3876</v>
      </c>
      <c r="AK311" s="917" t="s">
        <v>3876</v>
      </c>
      <c r="AL311" s="860">
        <v>48</v>
      </c>
      <c r="AM311" s="991">
        <v>46147</v>
      </c>
      <c r="AN311" s="991">
        <v>46148</v>
      </c>
      <c r="AO311" s="991"/>
      <c r="AP311" s="991"/>
      <c r="AQ311" s="991"/>
      <c r="AR311" s="862"/>
      <c r="AS311" s="849" t="str">
        <f t="shared" si="132"/>
        <v>雙</v>
      </c>
      <c r="AT311" s="849" t="str">
        <f t="shared" si="133"/>
        <v>半</v>
      </c>
      <c r="AU311" s="849" t="str">
        <f t="shared" si="134"/>
        <v>150</v>
      </c>
      <c r="AV311" s="849">
        <f t="shared" si="124"/>
        <v>3.3212371680000001</v>
      </c>
    </row>
    <row r="312" spans="1:48">
      <c r="A312" s="845">
        <f t="shared" si="135"/>
        <v>46150</v>
      </c>
      <c r="B312" s="846" t="s">
        <v>1087</v>
      </c>
      <c r="C312" s="846" t="s">
        <v>2796</v>
      </c>
      <c r="D312" s="1254"/>
      <c r="E312" s="848" t="str">
        <f>IF(ISNA(VLOOKUP(C312,條件!$A$1:$G$1021,5,0)),"",(VLOOKUP(C312,條件!$A$1:$G$1021,5,0)))</f>
        <v>150/48/2SR6</v>
      </c>
      <c r="F312" s="849" t="str">
        <f>IF(ISNA(VLOOKUP(C312,條件!$A$1:$G$1021,6,0)),"",(VLOOKUP(C312,條件!$A$1:$G$1021,6,0)))</f>
        <v>FP82658×2</v>
      </c>
      <c r="G312" s="1257">
        <f>IF(ISNA(VLOOKUP(C312,條件!$A$1:$G$1021,7,0)),"",(VLOOKUP(C312,條件!$A$1:$G$1021,7,0)))</f>
        <v>600</v>
      </c>
      <c r="H312" s="849" t="str">
        <f>IF(ISNA(VLOOKUP(C312,條件!$A$1:$K$1021,11,0)),"",(VLOOKUP(C312,條件!$A$1:$K$1021,11,0)))</f>
        <v>黃底黑點</v>
      </c>
      <c r="I312" s="850">
        <f>IF(ISNA(VLOOKUP(C312,條件!$A$1:$L$1021,12,0)),"",(VLOOKUP(C312,條件!$A$1:$L$1021,12,0)))</f>
        <v>5.5</v>
      </c>
      <c r="J312" s="853"/>
      <c r="K312" s="851"/>
      <c r="L312" s="852" t="s">
        <v>461</v>
      </c>
      <c r="M312" s="854" t="s">
        <v>426</v>
      </c>
      <c r="N312" s="853"/>
      <c r="O312" s="851"/>
      <c r="P312" s="852" t="s">
        <v>461</v>
      </c>
      <c r="Q312" s="854" t="s">
        <v>426</v>
      </c>
      <c r="R312" s="853"/>
      <c r="S312" s="851"/>
      <c r="T312" s="852" t="s">
        <v>461</v>
      </c>
      <c r="U312" s="854" t="s">
        <v>426</v>
      </c>
      <c r="V312" s="853"/>
      <c r="W312" s="851"/>
      <c r="X312" s="852" t="s">
        <v>461</v>
      </c>
      <c r="Y312" s="854"/>
      <c r="Z312" s="855">
        <f>IF(ISNA(VLOOKUP(C312,條件!$A$1:$C$1021,3,0)),"",(VLOOKUP(C312,條件!$A$1:$C$1021,3,0)))</f>
        <v>4.9655172413793105</v>
      </c>
      <c r="AA312" s="855" t="str">
        <f t="shared" si="128"/>
        <v>停機</v>
      </c>
      <c r="AB312" s="904" t="str">
        <f t="shared" si="129"/>
        <v/>
      </c>
      <c r="AC312" s="855" t="str">
        <f t="shared" si="130"/>
        <v/>
      </c>
      <c r="AD312" s="855" t="str">
        <f t="shared" si="136"/>
        <v/>
      </c>
      <c r="AE312" s="855" t="str">
        <f t="shared" si="131"/>
        <v/>
      </c>
      <c r="AF312" s="856" t="str">
        <f t="shared" si="137"/>
        <v>T</v>
      </c>
      <c r="AG312" s="856">
        <v>2</v>
      </c>
      <c r="AH312" s="916" t="s">
        <v>3808</v>
      </c>
      <c r="AI312" s="926" t="s">
        <v>3808</v>
      </c>
      <c r="AJ312" s="917" t="s">
        <v>3788</v>
      </c>
      <c r="AK312" s="917" t="s">
        <v>3788</v>
      </c>
      <c r="AL312" s="860"/>
      <c r="AM312" s="991"/>
      <c r="AN312" s="991"/>
      <c r="AO312" s="991"/>
      <c r="AP312" s="991"/>
      <c r="AQ312" s="991"/>
      <c r="AR312" s="862"/>
      <c r="AS312" s="849" t="str">
        <f t="shared" si="132"/>
        <v>雙</v>
      </c>
      <c r="AT312" s="849" t="str">
        <f t="shared" si="133"/>
        <v>半</v>
      </c>
      <c r="AU312" s="849" t="str">
        <f t="shared" si="134"/>
        <v>150</v>
      </c>
      <c r="AV312" s="849" t="str">
        <f t="shared" si="124"/>
        <v/>
      </c>
    </row>
    <row r="313" spans="1:48">
      <c r="A313" s="845">
        <f t="shared" si="135"/>
        <v>46150</v>
      </c>
      <c r="B313" s="846" t="s">
        <v>1607</v>
      </c>
      <c r="C313" s="846" t="s">
        <v>2797</v>
      </c>
      <c r="D313" s="1254" t="s">
        <v>596</v>
      </c>
      <c r="E313" s="848" t="str">
        <f>IF(ISNA(VLOOKUP(C313,條件!$A$1:$G$1021,5,0)),"",(VLOOKUP(C313,條件!$A$1:$G$1021,5,0)))</f>
        <v>225/72/2SDr</v>
      </c>
      <c r="F313" s="849" t="str">
        <f>IF(ISNA(VLOOKUP(C313,條件!$A$1:$G$1021,6,0)),"",(VLOOKUP(C313,條件!$A$1:$G$1021,6,0)))</f>
        <v>FP83024R×2</v>
      </c>
      <c r="G313" s="1257">
        <f>IF(ISNA(VLOOKUP(C313,條件!$A$1:$G$1021,7,0)),"",(VLOOKUP(C313,條件!$A$1:$G$1021,7,0)))</f>
        <v>550</v>
      </c>
      <c r="H313" s="849" t="str">
        <f>IF(ISNA(VLOOKUP(C313,條件!$A$1:$K$1021,11,0)),"",(VLOOKUP(C313,條件!$A$1:$K$1021,11,0)))</f>
        <v>灰色</v>
      </c>
      <c r="I313" s="850">
        <f>IF(ISNA(VLOOKUP(C313,條件!$A$1:$L$1021,12,0)),"",(VLOOKUP(C313,條件!$A$1:$L$1021,12,0)))</f>
        <v>5.5</v>
      </c>
      <c r="J313" s="853">
        <v>17</v>
      </c>
      <c r="K313" s="851">
        <v>0</v>
      </c>
      <c r="L313" s="852">
        <v>6940</v>
      </c>
      <c r="M313" s="854"/>
      <c r="N313" s="853">
        <v>9</v>
      </c>
      <c r="O313" s="851">
        <v>0</v>
      </c>
      <c r="P313" s="852">
        <v>7220</v>
      </c>
      <c r="Q313" s="854"/>
      <c r="R313" s="853">
        <v>10</v>
      </c>
      <c r="S313" s="851">
        <v>0</v>
      </c>
      <c r="T313" s="852">
        <v>6850</v>
      </c>
      <c r="U313" s="854"/>
      <c r="V313" s="853">
        <v>18</v>
      </c>
      <c r="W313" s="851">
        <v>0</v>
      </c>
      <c r="X313" s="852">
        <v>7040</v>
      </c>
      <c r="Y313" s="854"/>
      <c r="Z313" s="855">
        <f>IF(ISNA(VLOOKUP(C313,條件!$A$1:$C$1021,3,0)),"",(VLOOKUP(C313,條件!$A$1:$C$1021,3,0)))</f>
        <v>6.6055045871559637</v>
      </c>
      <c r="AA313" s="855">
        <f t="shared" si="128"/>
        <v>36</v>
      </c>
      <c r="AB313" s="904">
        <f t="shared" si="129"/>
        <v>1</v>
      </c>
      <c r="AC313" s="855">
        <f t="shared" si="130"/>
        <v>70.125</v>
      </c>
      <c r="AD313" s="855">
        <f t="shared" si="136"/>
        <v>4.5</v>
      </c>
      <c r="AE313" s="855">
        <f t="shared" si="131"/>
        <v>4.5</v>
      </c>
      <c r="AF313" s="856" t="str">
        <f t="shared" si="137"/>
        <v>T</v>
      </c>
      <c r="AG313" s="856">
        <v>2</v>
      </c>
      <c r="AH313" s="916" t="s">
        <v>3807</v>
      </c>
      <c r="AI313" s="926" t="s">
        <v>3807</v>
      </c>
      <c r="AJ313" s="917" t="s">
        <v>3876</v>
      </c>
      <c r="AK313" s="917" t="s">
        <v>3876</v>
      </c>
      <c r="AL313" s="860">
        <v>53</v>
      </c>
      <c r="AM313" s="991">
        <v>46130</v>
      </c>
      <c r="AN313" s="991">
        <v>46131</v>
      </c>
      <c r="AO313" s="991">
        <v>46133</v>
      </c>
      <c r="AP313" s="991">
        <v>46137</v>
      </c>
      <c r="AQ313" s="991">
        <v>46139</v>
      </c>
      <c r="AR313" s="862"/>
      <c r="AS313" s="849" t="str">
        <f t="shared" si="132"/>
        <v>雙</v>
      </c>
      <c r="AT313" s="849" t="str">
        <f t="shared" si="133"/>
        <v>半</v>
      </c>
      <c r="AU313" s="849" t="str">
        <f t="shared" si="134"/>
        <v>225</v>
      </c>
      <c r="AV313" s="849"/>
    </row>
    <row r="314" spans="1:48">
      <c r="A314" s="845">
        <f t="shared" si="135"/>
        <v>46150</v>
      </c>
      <c r="B314" s="846" t="s">
        <v>1607</v>
      </c>
      <c r="C314" s="846" t="s">
        <v>2798</v>
      </c>
      <c r="D314" s="1254" t="s">
        <v>596</v>
      </c>
      <c r="E314" s="848" t="str">
        <f>IF(ISNA(VLOOKUP(C314,條件!$A$1:$G$1021,5,0)),"",(VLOOKUP(C314,條件!$A$1:$G$1021,5,0)))</f>
        <v>150/48/2SDr</v>
      </c>
      <c r="F314" s="849" t="str">
        <f>IF(ISNA(VLOOKUP(C314,條件!$A$1:$G$1021,6,0)),"",(VLOOKUP(C314,條件!$A$1:$G$1021,6,0)))</f>
        <v>FP82170R×2</v>
      </c>
      <c r="G314" s="1257">
        <f>IF(ISNA(VLOOKUP(C314,條件!$A$1:$G$1021,7,0)),"",(VLOOKUP(C314,條件!$A$1:$G$1021,7,0)))</f>
        <v>700</v>
      </c>
      <c r="H314" s="849" t="str">
        <f>IF(ISNA(VLOOKUP(C314,條件!$A$1:$K$1021,11,0)),"",(VLOOKUP(C314,條件!$A$1:$K$1021,11,0)))</f>
        <v>粉紅</v>
      </c>
      <c r="I314" s="850">
        <f>IF(ISNA(VLOOKUP(C314,條件!$A$1:$L$1021,12,0)),"",(VLOOKUP(C314,條件!$A$1:$L$1021,12,0)))</f>
        <v>5.5</v>
      </c>
      <c r="J314" s="853">
        <v>35</v>
      </c>
      <c r="K314" s="851">
        <v>0</v>
      </c>
      <c r="L314" s="852">
        <v>9350</v>
      </c>
      <c r="M314" s="854"/>
      <c r="N314" s="853">
        <v>19</v>
      </c>
      <c r="O314" s="851">
        <v>0</v>
      </c>
      <c r="P314" s="852">
        <v>8700</v>
      </c>
      <c r="Q314" s="854"/>
      <c r="R314" s="853">
        <v>24</v>
      </c>
      <c r="S314" s="851">
        <v>0</v>
      </c>
      <c r="T314" s="852"/>
      <c r="U314" s="854">
        <v>9070</v>
      </c>
      <c r="V314" s="853">
        <v>38</v>
      </c>
      <c r="W314" s="851">
        <v>0</v>
      </c>
      <c r="X314" s="852"/>
      <c r="Y314" s="854">
        <v>8330</v>
      </c>
      <c r="Z314" s="855">
        <f>IF(ISNA(VLOOKUP(C314,條件!$A$1:$C$1021,3,0)),"",(VLOOKUP(C314,條件!$A$1:$C$1021,3,0)))</f>
        <v>5.8775510204081636</v>
      </c>
      <c r="AA314" s="855">
        <f t="shared" si="128"/>
        <v>77.333333333333329</v>
      </c>
      <c r="AB314" s="904">
        <f t="shared" si="129"/>
        <v>1</v>
      </c>
      <c r="AC314" s="855">
        <f t="shared" si="130"/>
        <v>88.625</v>
      </c>
      <c r="AD314" s="855">
        <f t="shared" si="136"/>
        <v>9.6666666666666661</v>
      </c>
      <c r="AE314" s="855">
        <f t="shared" si="131"/>
        <v>9.6666666666666661</v>
      </c>
      <c r="AF314" s="856" t="str">
        <f t="shared" si="137"/>
        <v>T</v>
      </c>
      <c r="AG314" s="856">
        <v>2</v>
      </c>
      <c r="AH314" s="916" t="s">
        <v>3807</v>
      </c>
      <c r="AI314" s="926" t="s">
        <v>3807</v>
      </c>
      <c r="AJ314" s="917" t="s">
        <v>3876</v>
      </c>
      <c r="AK314" s="917" t="s">
        <v>3876</v>
      </c>
      <c r="AL314" s="860">
        <v>56</v>
      </c>
      <c r="AM314" s="991">
        <v>46140</v>
      </c>
      <c r="AN314" s="991">
        <v>46141</v>
      </c>
      <c r="AO314" s="991">
        <v>46143</v>
      </c>
      <c r="AP314" s="991"/>
      <c r="AQ314" s="991"/>
      <c r="AR314" s="862"/>
      <c r="AS314" s="849" t="str">
        <f t="shared" si="132"/>
        <v>雙</v>
      </c>
      <c r="AT314" s="849" t="str">
        <f t="shared" si="133"/>
        <v>半</v>
      </c>
      <c r="AU314" s="849" t="str">
        <f t="shared" si="134"/>
        <v>150</v>
      </c>
      <c r="AV314" s="849">
        <f t="shared" ref="AV314:AV351" si="138">IF(ISERROR((IF(AF314="S",AG314*AU314*G314*AC314/18*0.03456/100/1000,
AU314*G314*AC314*
(IF(OR(AND(AS314="單",AT314="全",OR(AF314="A",AF314="M")),AND(AS314="單",AT314="全",OR(AF314="T",AF314="J"))),1,0)+
IF(OR(AND(AS314="雙",AT314="全",OR(AF314="A",AF314="M")),AND(AS314="雙",AT314="半",OR(AF314="T",AF314="J"))),1,0)+
IF(AND(AS314="雙",AT314="全",OR(AF314="T",AF314="J")),2,0)+
IF(AND(AS314="單",AT314="半",OR(AF314="A",AF314="M")),0.5,0)+
IF(OR(AND(AS314="雙",AT314="半",OR(AF314="A",AF314="M")),AND(AS314="單",AT314="半",OR(AF314="T",AF314="J"))),0.5,0)
)*0.03456/100/1000
))),"",((IF(AF314="S",AG314*AU314*G314*AC314/18*0.03456/100/1000,
AU314*G314*AC314*
(IF(OR(AND(AS314="單",AT314="全",OR(AF314="A",AF314="M")),AND(AS314="單",AT314="全",OR(AF314="T",AF314="J"))),1,0)+
IF(OR(AND(AS314="雙",AT314="全",OR(AF314="A",AF314="M")),AND(AS314="雙",AT314="半",OR(AF314="T",AF314="J"))),1,0)+
IF(AND(AS314="雙",AT314="全",OR(AF314="T",AF314="J")),2,0)+
IF(AND(AS314="單",AT314="半",OR(AF314="A",AF314="M")),0.5,0)+
IF(OR(AND(AS314="雙",AT314="半",OR(AF314="A",AF314="M")),AND(AS314="單",AT314="半",OR(AF314="T",AF314="J"))),0.5,0)
)*0.03456/100/1000
))))</f>
        <v>3.2160240000000004</v>
      </c>
    </row>
    <row r="315" spans="1:48">
      <c r="A315" s="845">
        <f t="shared" si="135"/>
        <v>46150</v>
      </c>
      <c r="B315" s="846" t="s">
        <v>1608</v>
      </c>
      <c r="C315" s="846" t="s">
        <v>3685</v>
      </c>
      <c r="D315" s="1254" t="s">
        <v>596</v>
      </c>
      <c r="E315" s="848" t="str">
        <f>IF(ISNA(VLOOKUP(C315,條件!$A$1:$G$1021,5,0)),"",(VLOOKUP(C315,條件!$A$1:$G$1021,5,0)))</f>
        <v>150/48/2SDr</v>
      </c>
      <c r="F315" s="849" t="str">
        <f>IF(ISNA(VLOOKUP(C315,條件!$A$1:$G$1021,6,0)),"",(VLOOKUP(C315,條件!$A$1:$G$1021,6,0)))</f>
        <v>FP82173R×2</v>
      </c>
      <c r="G315" s="1257">
        <f>IF(ISNA(VLOOKUP(C315,條件!$A$1:$G$1021,7,0)),"",(VLOOKUP(C315,條件!$A$1:$G$1021,7,0)))</f>
        <v>700</v>
      </c>
      <c r="H315" s="849" t="str">
        <f>IF(ISNA(VLOOKUP(C315,條件!$A$1:$K$1021,11,0)),"",(VLOOKUP(C315,條件!$A$1:$K$1021,11,0)))</f>
        <v>棕色</v>
      </c>
      <c r="I315" s="850">
        <f>IF(ISNA(VLOOKUP(C315,條件!$A$1:$L$1021,12,0)),"",(VLOOKUP(C315,條件!$A$1:$L$1021,12,0)))</f>
        <v>5.5</v>
      </c>
      <c r="J315" s="853">
        <v>10</v>
      </c>
      <c r="K315" s="851">
        <v>0</v>
      </c>
      <c r="L315" s="852">
        <v>10000</v>
      </c>
      <c r="M315" s="854">
        <v>9630</v>
      </c>
      <c r="N315" s="853">
        <v>11</v>
      </c>
      <c r="O315" s="851">
        <v>7</v>
      </c>
      <c r="P315" s="852">
        <v>10000</v>
      </c>
      <c r="Q315" s="854">
        <v>9540</v>
      </c>
      <c r="R315" s="853">
        <v>16</v>
      </c>
      <c r="S315" s="851">
        <v>0</v>
      </c>
      <c r="T315" s="852">
        <v>9630</v>
      </c>
      <c r="U315" s="854">
        <v>8610</v>
      </c>
      <c r="V315" s="853">
        <v>32</v>
      </c>
      <c r="W315" s="851">
        <v>1</v>
      </c>
      <c r="X315" s="852">
        <v>10000</v>
      </c>
      <c r="Y315" s="854">
        <v>9440</v>
      </c>
      <c r="Z315" s="855">
        <f>IF(ISNA(VLOOKUP(C315,條件!$A$1:$C$1021,3,0)),"",(VLOOKUP(C315,條件!$A$1:$C$1021,3,0)))</f>
        <v>5.8536585365853657</v>
      </c>
      <c r="AA315" s="855">
        <f t="shared" si="128"/>
        <v>23</v>
      </c>
      <c r="AB315" s="904">
        <f t="shared" si="129"/>
        <v>0.9934294871794872</v>
      </c>
      <c r="AC315" s="855">
        <f t="shared" si="130"/>
        <v>96.0625</v>
      </c>
      <c r="AD315" s="855">
        <f t="shared" si="136"/>
        <v>2.875</v>
      </c>
      <c r="AE315" s="855">
        <f t="shared" si="131"/>
        <v>2.5416666666666665</v>
      </c>
      <c r="AF315" s="856" t="str">
        <f t="shared" si="137"/>
        <v>T</v>
      </c>
      <c r="AG315" s="856">
        <v>1</v>
      </c>
      <c r="AH315" s="916" t="s">
        <v>3808</v>
      </c>
      <c r="AI315" s="926" t="s">
        <v>3808</v>
      </c>
      <c r="AJ315" s="917" t="s">
        <v>3877</v>
      </c>
      <c r="AK315" s="917" t="s">
        <v>3877</v>
      </c>
      <c r="AL315" s="860">
        <v>56</v>
      </c>
      <c r="AM315" s="991">
        <v>46147</v>
      </c>
      <c r="AN315" s="991">
        <v>46148</v>
      </c>
      <c r="AO315" s="991">
        <v>46149</v>
      </c>
      <c r="AP315" s="991"/>
      <c r="AQ315" s="991"/>
      <c r="AR315" s="862"/>
      <c r="AS315" s="849" t="str">
        <f t="shared" si="132"/>
        <v>雙</v>
      </c>
      <c r="AT315" s="849" t="str">
        <f t="shared" si="133"/>
        <v>全</v>
      </c>
      <c r="AU315" s="849" t="str">
        <f t="shared" si="134"/>
        <v>150</v>
      </c>
      <c r="AV315" s="849">
        <f t="shared" si="138"/>
        <v>6.9718319999999991</v>
      </c>
    </row>
    <row r="316" spans="1:48">
      <c r="A316" s="845">
        <f t="shared" si="135"/>
        <v>46150</v>
      </c>
      <c r="B316" s="846" t="s">
        <v>1986</v>
      </c>
      <c r="C316" s="887" t="s">
        <v>114</v>
      </c>
      <c r="D316" s="1254"/>
      <c r="E316" s="848" t="str">
        <f>IF(ISNA(VLOOKUP(C316,條件!$A$1:$G$1021,5,0)),"",(VLOOKUP(C316,條件!$A$1:$G$1021,5,0)))</f>
        <v/>
      </c>
      <c r="F316" s="849" t="str">
        <f>IF(ISNA(VLOOKUP(C316,條件!$A$1:$G$1021,6,0)),"",(VLOOKUP(C316,條件!$A$1:$G$1021,6,0)))</f>
        <v/>
      </c>
      <c r="G316" s="1257" t="str">
        <f>IF(ISNA(VLOOKUP(C316,條件!$A$1:$G$1021,7,0)),"",(VLOOKUP(C316,條件!$A$1:$G$1021,7,0)))</f>
        <v/>
      </c>
      <c r="H316" s="849" t="str">
        <f>IF(ISNA(VLOOKUP(C316,條件!$A$1:$K$1021,11,0)),"",(VLOOKUP(C316,條件!$A$1:$K$1021,11,0)))</f>
        <v/>
      </c>
      <c r="I316" s="850" t="str">
        <f>IF(ISNA(VLOOKUP(C316,條件!$A$1:$L$1021,12,0)),"",(VLOOKUP(C316,條件!$A$1:$L$1021,12,0)))</f>
        <v/>
      </c>
      <c r="J316" s="853"/>
      <c r="K316" s="851"/>
      <c r="L316" s="852" t="s">
        <v>114</v>
      </c>
      <c r="M316" s="854"/>
      <c r="N316" s="853"/>
      <c r="O316" s="851"/>
      <c r="P316" s="852" t="s">
        <v>114</v>
      </c>
      <c r="Q316" s="854"/>
      <c r="R316" s="853"/>
      <c r="S316" s="851"/>
      <c r="T316" s="852" t="s">
        <v>114</v>
      </c>
      <c r="U316" s="854"/>
      <c r="V316" s="853"/>
      <c r="W316" s="851"/>
      <c r="X316" s="852" t="s">
        <v>114</v>
      </c>
      <c r="Y316" s="854"/>
      <c r="Z316" s="885" t="str">
        <f>IF(ISNA(VLOOKUP(C316,條件!$A$1:$C$1021,3,0)),"",(VLOOKUP(C316,條件!$A$1:$C$1021,3,0)))</f>
        <v/>
      </c>
      <c r="AA316" s="885" t="str">
        <f t="shared" ref="AA316:AA317" si="139">IF(P316="了機","了機",IF(J316="","",IF(ISERROR(SUM(J316,N316,R316,V316)*12/AG316/3),"",(SUM(J316,N316,R316,V316)*12/AG316/3))))</f>
        <v/>
      </c>
      <c r="AB316" s="905" t="str">
        <f t="shared" ref="AB316:AB317" si="140">IF(K316="","",IF(ISERROR(1-((SUM(K316,O316,S316,W316)/((AG316*12)-(AG316*0.44)))/Z316)),"",(1-((SUM(K316,O316,S316,W316)/((AG316*12)-(AG316*0.44)))/Z316))))</f>
        <v/>
      </c>
      <c r="AC316" s="885"/>
      <c r="AD316" s="885" t="str">
        <f t="shared" si="136"/>
        <v/>
      </c>
      <c r="AE316" s="885" t="str">
        <f t="shared" ref="AE316:AE317" si="141">IF(P316="了機","",IF(J316="","",IF(ISERROR((SUM(J316,N316,R316,V316)-SUM(K316,O316,S316,W316))/24),"",((SUM(J316,N316,R316,V316)-SUM(K316,O316,S316,W316))/24))))</f>
        <v/>
      </c>
      <c r="AF316" s="886" t="str">
        <f t="shared" si="137"/>
        <v>S</v>
      </c>
      <c r="AG316" s="886">
        <v>12</v>
      </c>
      <c r="AH316" s="916" t="s">
        <v>920</v>
      </c>
      <c r="AI316" s="926" t="s">
        <v>920</v>
      </c>
      <c r="AJ316" s="917" t="s">
        <v>920</v>
      </c>
      <c r="AK316" s="917" t="s">
        <v>920</v>
      </c>
      <c r="AL316" s="860"/>
      <c r="AM316" s="991"/>
      <c r="AN316" s="991"/>
      <c r="AO316" s="991"/>
      <c r="AP316" s="991"/>
      <c r="AQ316" s="991"/>
      <c r="AR316" s="862"/>
      <c r="AS316" s="849" t="str">
        <f t="shared" si="132"/>
        <v>單</v>
      </c>
      <c r="AT316" s="849" t="str">
        <f t="shared" si="133"/>
        <v>12sec</v>
      </c>
      <c r="AU316" s="849" t="str">
        <f t="shared" si="134"/>
        <v/>
      </c>
      <c r="AV316" s="849" t="str">
        <f t="shared" si="138"/>
        <v/>
      </c>
    </row>
    <row r="317" spans="1:48">
      <c r="A317" s="845">
        <f t="shared" si="135"/>
        <v>46150</v>
      </c>
      <c r="B317" s="846" t="s">
        <v>1698</v>
      </c>
      <c r="C317" s="846" t="s">
        <v>1697</v>
      </c>
      <c r="D317" s="1254"/>
      <c r="E317" s="848" t="str">
        <f>IF(ISNA(VLOOKUP(C317,條件!$A$1:$G$1021,5,0)),"",(VLOOKUP(C317,條件!$A$1:$G$1021,5,0)))</f>
        <v/>
      </c>
      <c r="F317" s="849" t="str">
        <f>IF(ISNA(VLOOKUP(C317,條件!$A$1:$G$1021,6,0)),"",(VLOOKUP(C317,條件!$A$1:$G$1021,6,0)))</f>
        <v/>
      </c>
      <c r="G317" s="1257" t="str">
        <f>IF(ISNA(VLOOKUP(C317,條件!$A$1:$G$1021,7,0)),"",(VLOOKUP(C317,條件!$A$1:$G$1021,7,0)))</f>
        <v/>
      </c>
      <c r="H317" s="849" t="str">
        <f>IF(ISNA(VLOOKUP(C317,條件!$A$1:$K$1021,11,0)),"",(VLOOKUP(C317,條件!$A$1:$K$1021,11,0)))</f>
        <v/>
      </c>
      <c r="I317" s="850" t="str">
        <f>IF(ISNA(VLOOKUP(C317,條件!$A$1:$L$1021,12,0)),"",(VLOOKUP(C317,條件!$A$1:$L$1021,12,0)))</f>
        <v/>
      </c>
      <c r="J317" s="853"/>
      <c r="K317" s="851"/>
      <c r="L317" s="852" t="s">
        <v>1697</v>
      </c>
      <c r="M317" s="854"/>
      <c r="N317" s="853"/>
      <c r="O317" s="851"/>
      <c r="P317" s="852" t="s">
        <v>1697</v>
      </c>
      <c r="Q317" s="854"/>
      <c r="R317" s="853"/>
      <c r="S317" s="851"/>
      <c r="T317" s="852" t="s">
        <v>1697</v>
      </c>
      <c r="U317" s="854"/>
      <c r="V317" s="853"/>
      <c r="W317" s="851"/>
      <c r="X317" s="852" t="s">
        <v>1697</v>
      </c>
      <c r="Y317" s="854"/>
      <c r="Z317" s="885" t="str">
        <f>IF(ISNA(VLOOKUP(C317,條件!$A$1:$C$1021,3,0)),"",(VLOOKUP(C317,條件!$A$1:$C$1021,3,0)))</f>
        <v/>
      </c>
      <c r="AA317" s="885" t="str">
        <f t="shared" si="139"/>
        <v/>
      </c>
      <c r="AB317" s="905" t="str">
        <f t="shared" si="140"/>
        <v/>
      </c>
      <c r="AC317" s="885"/>
      <c r="AD317" s="885" t="str">
        <f t="shared" si="136"/>
        <v/>
      </c>
      <c r="AE317" s="885" t="str">
        <f t="shared" si="141"/>
        <v/>
      </c>
      <c r="AF317" s="886" t="str">
        <f t="shared" si="137"/>
        <v>S</v>
      </c>
      <c r="AG317" s="886">
        <v>5</v>
      </c>
      <c r="AH317" s="916" t="s">
        <v>3809</v>
      </c>
      <c r="AI317" s="926" t="s">
        <v>3809</v>
      </c>
      <c r="AJ317" s="917" t="s">
        <v>3729</v>
      </c>
      <c r="AK317" s="917" t="s">
        <v>3729</v>
      </c>
      <c r="AL317" s="860"/>
      <c r="AM317" s="991"/>
      <c r="AN317" s="991"/>
      <c r="AO317" s="991"/>
      <c r="AP317" s="991"/>
      <c r="AQ317" s="991"/>
      <c r="AR317" s="862"/>
      <c r="AS317" s="849" t="str">
        <f t="shared" si="132"/>
        <v>單</v>
      </c>
      <c r="AT317" s="849" t="str">
        <f t="shared" si="133"/>
        <v>5sec</v>
      </c>
      <c r="AU317" s="849" t="str">
        <f t="shared" si="134"/>
        <v/>
      </c>
      <c r="AV317" s="849" t="str">
        <f t="shared" si="138"/>
        <v/>
      </c>
    </row>
    <row r="318" spans="1:48">
      <c r="A318" s="845">
        <f t="shared" si="135"/>
        <v>46150</v>
      </c>
      <c r="B318" s="846" t="s">
        <v>240</v>
      </c>
      <c r="C318" s="887" t="s">
        <v>2800</v>
      </c>
      <c r="D318" s="1254"/>
      <c r="E318" s="848" t="str">
        <f>IF(ISNA(VLOOKUP(C318,條件!$A$1:$G$1021,5,0)),"",(VLOOKUP(C318,條件!$A$1:$G$1021,5,0)))</f>
        <v/>
      </c>
      <c r="F318" s="849" t="str">
        <f>IF(ISNA(VLOOKUP(C318,條件!$A$1:$G$1021,6,0)),"",(VLOOKUP(C318,條件!$A$1:$G$1021,6,0)))</f>
        <v/>
      </c>
      <c r="G318" s="1257" t="str">
        <f>IF(ISNA(VLOOKUP(C318,條件!$A$1:$G$1021,7,0)),"",(VLOOKUP(C318,條件!$A$1:$G$1021,7,0)))</f>
        <v/>
      </c>
      <c r="H318" s="849" t="str">
        <f>IF(ISNA(VLOOKUP(C318,條件!$A$1:$K$1021,11,0)),"",(VLOOKUP(C318,條件!$A$1:$K$1021,11,0)))</f>
        <v/>
      </c>
      <c r="I318" s="850" t="str">
        <f>IF(ISNA(VLOOKUP(C318,條件!$A$1:$L$1021,12,0)),"",(VLOOKUP(C318,條件!$A$1:$L$1021,12,0)))</f>
        <v/>
      </c>
      <c r="J318" s="853"/>
      <c r="K318" s="851"/>
      <c r="L318" s="852" t="s">
        <v>114</v>
      </c>
      <c r="M318" s="854"/>
      <c r="N318" s="853"/>
      <c r="O318" s="851"/>
      <c r="P318" s="852" t="s">
        <v>114</v>
      </c>
      <c r="Q318" s="854"/>
      <c r="R318" s="853"/>
      <c r="S318" s="851"/>
      <c r="T318" s="852" t="s">
        <v>114</v>
      </c>
      <c r="U318" s="854"/>
      <c r="V318" s="853"/>
      <c r="W318" s="851"/>
      <c r="X318" s="852" t="s">
        <v>114</v>
      </c>
      <c r="Y318" s="854"/>
      <c r="Z318" s="855" t="str">
        <f>IF(ISNA(VLOOKUP(C318,條件!$A$1:$C$1021,3,0)),"",(VLOOKUP(C318,條件!$A$1:$C$1021,3,0)))</f>
        <v/>
      </c>
      <c r="AA318" s="855" t="str">
        <f t="shared" ref="AA318:AA354" si="142">IF(OR(L318="改紡", L318="檢修", L318="了機", L318="清車", L318="FINAL", L318="停機"), L318,
   IF(AND(C318&lt;&gt;"", J318&lt;&gt;""),
      IFERROR(SUM(J318, N318, R318, V318)/3 * AG318, ""),
   "")
)</f>
        <v>停機</v>
      </c>
      <c r="AB318" s="904" t="str">
        <f t="shared" ref="AB318:AB354" si="143">IF(K318="","",IF(ISERROR(1-(SUM(K318,O318,S318,W318)/208/Z318)),"",(1-(SUM(K318,O318,S318,W318)/208/Z318))))</f>
        <v/>
      </c>
      <c r="AC318" s="855" t="str">
        <f t="shared" ref="AC318:AC354" si="144">IF(OR(L318="檢修", L318="改紡", L318="了機"), "",
   IF(C318&lt;&gt;"",
      IFERROR(AVERAGE(L318:M318, P318:Q318, T318:U318, X318:Y318)/100, ""),
   "")
)</f>
        <v/>
      </c>
      <c r="AD318" s="855" t="str">
        <f t="shared" si="136"/>
        <v/>
      </c>
      <c r="AE318" s="855" t="str">
        <f t="shared" ref="AE318:AE354" si="145">IF(OR(L318="改紡", L318="檢修", L318="了機"), "",
   IF(AND(C318&lt;&gt;"", J318&lt;&gt;""),
      IFERROR((SUM(J318, N318, R318, V318) - SUM(K318, O318, S318, W318))/24 * AG318, ""),
   "")
)</f>
        <v/>
      </c>
      <c r="AF318" s="856" t="str">
        <f t="shared" si="137"/>
        <v>M</v>
      </c>
      <c r="AG318" s="856">
        <v>1</v>
      </c>
      <c r="AH318" s="916" t="s">
        <v>920</v>
      </c>
      <c r="AI318" s="926" t="s">
        <v>920</v>
      </c>
      <c r="AJ318" s="917" t="s">
        <v>920</v>
      </c>
      <c r="AK318" s="917" t="s">
        <v>920</v>
      </c>
      <c r="AL318" s="860"/>
      <c r="AM318" s="991"/>
      <c r="AN318" s="991"/>
      <c r="AO318" s="991"/>
      <c r="AP318" s="991"/>
      <c r="AQ318" s="991"/>
      <c r="AR318" s="862"/>
      <c r="AS318" s="849" t="str">
        <f t="shared" si="132"/>
        <v>單</v>
      </c>
      <c r="AT318" s="849" t="str">
        <f t="shared" si="133"/>
        <v>全</v>
      </c>
      <c r="AU318" s="849" t="str">
        <f t="shared" si="134"/>
        <v/>
      </c>
      <c r="AV318" s="849" t="str">
        <f t="shared" si="138"/>
        <v/>
      </c>
    </row>
    <row r="319" spans="1:48">
      <c r="A319" s="845">
        <f t="shared" si="135"/>
        <v>46150</v>
      </c>
      <c r="B319" s="846" t="s">
        <v>242</v>
      </c>
      <c r="C319" s="887" t="s">
        <v>2800</v>
      </c>
      <c r="D319" s="1254"/>
      <c r="E319" s="848" t="str">
        <f>IF(ISNA(VLOOKUP(C319,條件!$A$1:$G$1021,5,0)),"",(VLOOKUP(C319,條件!$A$1:$G$1021,5,0)))</f>
        <v/>
      </c>
      <c r="F319" s="849" t="str">
        <f>IF(ISNA(VLOOKUP(C319,條件!$A$1:$G$1021,6,0)),"",(VLOOKUP(C319,條件!$A$1:$G$1021,6,0)))</f>
        <v/>
      </c>
      <c r="G319" s="1257" t="str">
        <f>IF(ISNA(VLOOKUP(C319,條件!$A$1:$G$1021,7,0)),"",(VLOOKUP(C319,條件!$A$1:$G$1021,7,0)))</f>
        <v/>
      </c>
      <c r="H319" s="849" t="str">
        <f>IF(ISNA(VLOOKUP(C319,條件!$A$1:$K$1021,11,0)),"",(VLOOKUP(C319,條件!$A$1:$K$1021,11,0)))</f>
        <v/>
      </c>
      <c r="I319" s="850" t="str">
        <f>IF(ISNA(VLOOKUP(C319,條件!$A$1:$L$1021,12,0)),"",(VLOOKUP(C319,條件!$A$1:$L$1021,12,0)))</f>
        <v/>
      </c>
      <c r="J319" s="853"/>
      <c r="K319" s="851"/>
      <c r="L319" s="852" t="s">
        <v>114</v>
      </c>
      <c r="M319" s="854"/>
      <c r="N319" s="853"/>
      <c r="O319" s="851"/>
      <c r="P319" s="852" t="s">
        <v>114</v>
      </c>
      <c r="Q319" s="854"/>
      <c r="R319" s="853"/>
      <c r="S319" s="851"/>
      <c r="T319" s="852" t="s">
        <v>114</v>
      </c>
      <c r="U319" s="854"/>
      <c r="V319" s="853"/>
      <c r="W319" s="851"/>
      <c r="X319" s="852" t="s">
        <v>114</v>
      </c>
      <c r="Y319" s="854"/>
      <c r="Z319" s="855" t="str">
        <f>IF(ISNA(VLOOKUP(C319,條件!$A$1:$C$1021,3,0)),"",(VLOOKUP(C319,條件!$A$1:$C$1021,3,0)))</f>
        <v/>
      </c>
      <c r="AA319" s="855" t="str">
        <f t="shared" si="142"/>
        <v>停機</v>
      </c>
      <c r="AB319" s="904" t="str">
        <f t="shared" si="143"/>
        <v/>
      </c>
      <c r="AC319" s="855" t="str">
        <f t="shared" si="144"/>
        <v/>
      </c>
      <c r="AD319" s="855" t="str">
        <f t="shared" si="136"/>
        <v/>
      </c>
      <c r="AE319" s="855" t="str">
        <f t="shared" si="145"/>
        <v/>
      </c>
      <c r="AF319" s="856" t="str">
        <f t="shared" si="137"/>
        <v>M</v>
      </c>
      <c r="AG319" s="856">
        <v>1</v>
      </c>
      <c r="AH319" s="916" t="s">
        <v>920</v>
      </c>
      <c r="AI319" s="926" t="s">
        <v>920</v>
      </c>
      <c r="AJ319" s="917" t="s">
        <v>920</v>
      </c>
      <c r="AK319" s="917" t="s">
        <v>920</v>
      </c>
      <c r="AL319" s="860"/>
      <c r="AM319" s="991"/>
      <c r="AN319" s="991"/>
      <c r="AO319" s="991"/>
      <c r="AP319" s="991"/>
      <c r="AQ319" s="991"/>
      <c r="AR319" s="862"/>
      <c r="AS319" s="849" t="str">
        <f t="shared" si="132"/>
        <v>單</v>
      </c>
      <c r="AT319" s="849" t="str">
        <f t="shared" si="133"/>
        <v>全</v>
      </c>
      <c r="AU319" s="849" t="str">
        <f t="shared" si="134"/>
        <v/>
      </c>
      <c r="AV319" s="849" t="str">
        <f t="shared" si="138"/>
        <v/>
      </c>
    </row>
    <row r="320" spans="1:48">
      <c r="A320" s="845">
        <f t="shared" si="135"/>
        <v>46150</v>
      </c>
      <c r="B320" s="846" t="s">
        <v>1699</v>
      </c>
      <c r="C320" s="887" t="s">
        <v>2800</v>
      </c>
      <c r="D320" s="1254"/>
      <c r="E320" s="848" t="str">
        <f>IF(ISNA(VLOOKUP(C320,條件!$A$1:$G$1021,5,0)),"",(VLOOKUP(C320,條件!$A$1:$G$1021,5,0)))</f>
        <v/>
      </c>
      <c r="F320" s="849" t="str">
        <f>IF(ISNA(VLOOKUP(C320,條件!$A$1:$G$1021,6,0)),"",(VLOOKUP(C320,條件!$A$1:$G$1021,6,0)))</f>
        <v/>
      </c>
      <c r="G320" s="1257" t="str">
        <f>IF(ISNA(VLOOKUP(C320,條件!$A$1:$G$1021,7,0)),"",(VLOOKUP(C320,條件!$A$1:$G$1021,7,0)))</f>
        <v/>
      </c>
      <c r="H320" s="849" t="str">
        <f>IF(ISNA(VLOOKUP(C320,條件!$A$1:$K$1021,11,0)),"",(VLOOKUP(C320,條件!$A$1:$K$1021,11,0)))</f>
        <v/>
      </c>
      <c r="I320" s="850" t="str">
        <f>IF(ISNA(VLOOKUP(C320,條件!$A$1:$L$1021,12,0)),"",(VLOOKUP(C320,條件!$A$1:$L$1021,12,0)))</f>
        <v/>
      </c>
      <c r="J320" s="853"/>
      <c r="K320" s="851"/>
      <c r="L320" s="852" t="s">
        <v>114</v>
      </c>
      <c r="M320" s="854"/>
      <c r="N320" s="853"/>
      <c r="O320" s="851"/>
      <c r="P320" s="852" t="s">
        <v>114</v>
      </c>
      <c r="Q320" s="854"/>
      <c r="R320" s="853"/>
      <c r="S320" s="851"/>
      <c r="T320" s="852" t="s">
        <v>114</v>
      </c>
      <c r="U320" s="854"/>
      <c r="V320" s="853"/>
      <c r="W320" s="851"/>
      <c r="X320" s="852" t="s">
        <v>114</v>
      </c>
      <c r="Y320" s="854"/>
      <c r="Z320" s="855" t="str">
        <f>IF(ISNA(VLOOKUP(C320,條件!$A$1:$C$1021,3,0)),"",(VLOOKUP(C320,條件!$A$1:$C$1021,3,0)))</f>
        <v/>
      </c>
      <c r="AA320" s="855" t="str">
        <f t="shared" si="142"/>
        <v>停機</v>
      </c>
      <c r="AB320" s="904" t="str">
        <f t="shared" si="143"/>
        <v/>
      </c>
      <c r="AC320" s="855" t="str">
        <f t="shared" si="144"/>
        <v/>
      </c>
      <c r="AD320" s="855" t="str">
        <f t="shared" si="136"/>
        <v/>
      </c>
      <c r="AE320" s="855" t="str">
        <f t="shared" si="145"/>
        <v/>
      </c>
      <c r="AF320" s="856" t="str">
        <f t="shared" si="137"/>
        <v>M</v>
      </c>
      <c r="AG320" s="856">
        <v>1</v>
      </c>
      <c r="AH320" s="916" t="s">
        <v>920</v>
      </c>
      <c r="AI320" s="926" t="s">
        <v>920</v>
      </c>
      <c r="AJ320" s="917" t="s">
        <v>920</v>
      </c>
      <c r="AK320" s="917" t="s">
        <v>920</v>
      </c>
      <c r="AL320" s="860"/>
      <c r="AM320" s="991"/>
      <c r="AN320" s="991"/>
      <c r="AO320" s="991"/>
      <c r="AP320" s="991"/>
      <c r="AQ320" s="991"/>
      <c r="AR320" s="862"/>
      <c r="AS320" s="849" t="str">
        <f t="shared" si="132"/>
        <v>單</v>
      </c>
      <c r="AT320" s="849" t="str">
        <f t="shared" si="133"/>
        <v>全</v>
      </c>
      <c r="AU320" s="849" t="str">
        <f t="shared" si="134"/>
        <v/>
      </c>
      <c r="AV320" s="849" t="str">
        <f t="shared" si="138"/>
        <v/>
      </c>
    </row>
    <row r="321" spans="1:48">
      <c r="A321" s="845">
        <f t="shared" si="135"/>
        <v>46150</v>
      </c>
      <c r="B321" s="846" t="s">
        <v>1537</v>
      </c>
      <c r="C321" s="887" t="s">
        <v>2800</v>
      </c>
      <c r="D321" s="1254"/>
      <c r="E321" s="848" t="str">
        <f>IF(ISNA(VLOOKUP(C321,條件!$A$1:$G$1021,5,0)),"",(VLOOKUP(C321,條件!$A$1:$G$1021,5,0)))</f>
        <v/>
      </c>
      <c r="F321" s="849" t="str">
        <f>IF(ISNA(VLOOKUP(C321,條件!$A$1:$G$1021,6,0)),"",(VLOOKUP(C321,條件!$A$1:$G$1021,6,0)))</f>
        <v/>
      </c>
      <c r="G321" s="1257" t="str">
        <f>IF(ISNA(VLOOKUP(C321,條件!$A$1:$G$1021,7,0)),"",(VLOOKUP(C321,條件!$A$1:$G$1021,7,0)))</f>
        <v/>
      </c>
      <c r="H321" s="849" t="str">
        <f>IF(ISNA(VLOOKUP(C321,條件!$A$1:$K$1021,11,0)),"",(VLOOKUP(C321,條件!$A$1:$K$1021,11,0)))</f>
        <v/>
      </c>
      <c r="I321" s="850" t="str">
        <f>IF(ISNA(VLOOKUP(C321,條件!$A$1:$L$1021,12,0)),"",(VLOOKUP(C321,條件!$A$1:$L$1021,12,0)))</f>
        <v/>
      </c>
      <c r="J321" s="853"/>
      <c r="K321" s="851"/>
      <c r="L321" s="852" t="s">
        <v>114</v>
      </c>
      <c r="M321" s="854"/>
      <c r="N321" s="853"/>
      <c r="O321" s="851"/>
      <c r="P321" s="852" t="s">
        <v>114</v>
      </c>
      <c r="Q321" s="854"/>
      <c r="R321" s="853"/>
      <c r="S321" s="851"/>
      <c r="T321" s="852" t="s">
        <v>114</v>
      </c>
      <c r="U321" s="854"/>
      <c r="V321" s="853"/>
      <c r="W321" s="851"/>
      <c r="X321" s="852" t="s">
        <v>114</v>
      </c>
      <c r="Y321" s="854"/>
      <c r="Z321" s="855" t="str">
        <f>IF(ISNA(VLOOKUP(C321,條件!$A$1:$C$1021,3,0)),"",(VLOOKUP(C321,條件!$A$1:$C$1021,3,0)))</f>
        <v/>
      </c>
      <c r="AA321" s="855" t="str">
        <f t="shared" si="142"/>
        <v>停機</v>
      </c>
      <c r="AB321" s="904" t="str">
        <f t="shared" si="143"/>
        <v/>
      </c>
      <c r="AC321" s="855" t="str">
        <f t="shared" si="144"/>
        <v/>
      </c>
      <c r="AD321" s="855" t="str">
        <f t="shared" si="136"/>
        <v/>
      </c>
      <c r="AE321" s="855" t="str">
        <f t="shared" si="145"/>
        <v/>
      </c>
      <c r="AF321" s="856" t="str">
        <f t="shared" si="137"/>
        <v>M</v>
      </c>
      <c r="AG321" s="856">
        <v>1</v>
      </c>
      <c r="AH321" s="916" t="s">
        <v>1783</v>
      </c>
      <c r="AI321" s="926" t="s">
        <v>1783</v>
      </c>
      <c r="AJ321" s="917" t="s">
        <v>920</v>
      </c>
      <c r="AK321" s="917" t="s">
        <v>920</v>
      </c>
      <c r="AL321" s="860"/>
      <c r="AM321" s="991"/>
      <c r="AN321" s="991"/>
      <c r="AO321" s="991"/>
      <c r="AP321" s="991"/>
      <c r="AQ321" s="991"/>
      <c r="AR321" s="862"/>
      <c r="AS321" s="849" t="str">
        <f t="shared" si="132"/>
        <v>單</v>
      </c>
      <c r="AT321" s="849" t="str">
        <f t="shared" si="133"/>
        <v>全</v>
      </c>
      <c r="AU321" s="849" t="str">
        <f t="shared" si="134"/>
        <v/>
      </c>
      <c r="AV321" s="849" t="str">
        <f t="shared" si="138"/>
        <v/>
      </c>
    </row>
    <row r="322" spans="1:48">
      <c r="A322" s="845">
        <f t="shared" si="135"/>
        <v>46150</v>
      </c>
      <c r="B322" s="846" t="s">
        <v>1700</v>
      </c>
      <c r="C322" s="887" t="s">
        <v>2800</v>
      </c>
      <c r="D322" s="1254"/>
      <c r="E322" s="848" t="str">
        <f>IF(ISNA(VLOOKUP(C322,條件!$A$1:$G$1021,5,0)),"",(VLOOKUP(C322,條件!$A$1:$G$1021,5,0)))</f>
        <v/>
      </c>
      <c r="F322" s="849" t="str">
        <f>IF(ISNA(VLOOKUP(C322,條件!$A$1:$G$1021,6,0)),"",(VLOOKUP(C322,條件!$A$1:$G$1021,6,0)))</f>
        <v/>
      </c>
      <c r="G322" s="1257" t="str">
        <f>IF(ISNA(VLOOKUP(C322,條件!$A$1:$G$1021,7,0)),"",(VLOOKUP(C322,條件!$A$1:$G$1021,7,0)))</f>
        <v/>
      </c>
      <c r="H322" s="849" t="str">
        <f>IF(ISNA(VLOOKUP(C322,條件!$A$1:$K$1021,11,0)),"",(VLOOKUP(C322,條件!$A$1:$K$1021,11,0)))</f>
        <v/>
      </c>
      <c r="I322" s="850" t="str">
        <f>IF(ISNA(VLOOKUP(C322,條件!$A$1:$L$1021,12,0)),"",(VLOOKUP(C322,條件!$A$1:$L$1021,12,0)))</f>
        <v/>
      </c>
      <c r="J322" s="853"/>
      <c r="K322" s="851"/>
      <c r="L322" s="852" t="s">
        <v>114</v>
      </c>
      <c r="M322" s="854"/>
      <c r="N322" s="853"/>
      <c r="O322" s="851"/>
      <c r="P322" s="852" t="s">
        <v>114</v>
      </c>
      <c r="Q322" s="854"/>
      <c r="R322" s="853"/>
      <c r="S322" s="851"/>
      <c r="T322" s="852" t="s">
        <v>114</v>
      </c>
      <c r="U322" s="854"/>
      <c r="V322" s="853"/>
      <c r="W322" s="851"/>
      <c r="X322" s="852" t="s">
        <v>114</v>
      </c>
      <c r="Y322" s="854"/>
      <c r="Z322" s="855" t="str">
        <f>IF(ISNA(VLOOKUP(C322,條件!$A$1:$C$1021,3,0)),"",(VLOOKUP(C322,條件!$A$1:$C$1021,3,0)))</f>
        <v/>
      </c>
      <c r="AA322" s="855" t="str">
        <f t="shared" si="142"/>
        <v>停機</v>
      </c>
      <c r="AB322" s="904" t="str">
        <f t="shared" si="143"/>
        <v/>
      </c>
      <c r="AC322" s="855" t="str">
        <f t="shared" si="144"/>
        <v/>
      </c>
      <c r="AD322" s="855" t="str">
        <f t="shared" si="136"/>
        <v/>
      </c>
      <c r="AE322" s="855" t="str">
        <f t="shared" si="145"/>
        <v/>
      </c>
      <c r="AF322" s="856" t="str">
        <f t="shared" si="137"/>
        <v>M</v>
      </c>
      <c r="AG322" s="856">
        <v>1</v>
      </c>
      <c r="AH322" s="916" t="s">
        <v>920</v>
      </c>
      <c r="AI322" s="926" t="s">
        <v>920</v>
      </c>
      <c r="AJ322" s="917" t="s">
        <v>920</v>
      </c>
      <c r="AK322" s="917" t="s">
        <v>920</v>
      </c>
      <c r="AL322" s="860"/>
      <c r="AM322" s="991"/>
      <c r="AN322" s="991"/>
      <c r="AO322" s="991"/>
      <c r="AP322" s="991"/>
      <c r="AQ322" s="991"/>
      <c r="AR322" s="862"/>
      <c r="AS322" s="849" t="str">
        <f t="shared" si="132"/>
        <v>單</v>
      </c>
      <c r="AT322" s="849" t="str">
        <f t="shared" si="133"/>
        <v>全</v>
      </c>
      <c r="AU322" s="849" t="str">
        <f t="shared" si="134"/>
        <v/>
      </c>
      <c r="AV322" s="849" t="str">
        <f t="shared" si="138"/>
        <v/>
      </c>
    </row>
    <row r="323" spans="1:48">
      <c r="A323" s="845">
        <f t="shared" si="135"/>
        <v>46150</v>
      </c>
      <c r="B323" s="846" t="s">
        <v>1544</v>
      </c>
      <c r="C323" s="887" t="s">
        <v>2800</v>
      </c>
      <c r="D323" s="1254"/>
      <c r="E323" s="848" t="str">
        <f>IF(ISNA(VLOOKUP(C323,條件!$A$1:$G$1021,5,0)),"",(VLOOKUP(C323,條件!$A$1:$G$1021,5,0)))</f>
        <v/>
      </c>
      <c r="F323" s="849" t="str">
        <f>IF(ISNA(VLOOKUP(C323,條件!$A$1:$G$1021,6,0)),"",(VLOOKUP(C323,條件!$A$1:$G$1021,6,0)))</f>
        <v/>
      </c>
      <c r="G323" s="1257" t="str">
        <f>IF(ISNA(VLOOKUP(C323,條件!$A$1:$G$1021,7,0)),"",(VLOOKUP(C323,條件!$A$1:$G$1021,7,0)))</f>
        <v/>
      </c>
      <c r="H323" s="849" t="str">
        <f>IF(ISNA(VLOOKUP(C323,條件!$A$1:$K$1021,11,0)),"",(VLOOKUP(C323,條件!$A$1:$K$1021,11,0)))</f>
        <v/>
      </c>
      <c r="I323" s="850" t="str">
        <f>IF(ISNA(VLOOKUP(C323,條件!$A$1:$L$1021,12,0)),"",(VLOOKUP(C323,條件!$A$1:$L$1021,12,0)))</f>
        <v/>
      </c>
      <c r="J323" s="853"/>
      <c r="K323" s="851"/>
      <c r="L323" s="852" t="s">
        <v>114</v>
      </c>
      <c r="M323" s="854"/>
      <c r="N323" s="853"/>
      <c r="O323" s="851"/>
      <c r="P323" s="852" t="s">
        <v>114</v>
      </c>
      <c r="Q323" s="854"/>
      <c r="R323" s="853"/>
      <c r="S323" s="851"/>
      <c r="T323" s="852" t="s">
        <v>114</v>
      </c>
      <c r="U323" s="854"/>
      <c r="V323" s="853"/>
      <c r="W323" s="851"/>
      <c r="X323" s="852" t="s">
        <v>114</v>
      </c>
      <c r="Y323" s="854"/>
      <c r="Z323" s="855" t="str">
        <f>IF(ISNA(VLOOKUP(C323,條件!$A$1:$C$1021,3,0)),"",(VLOOKUP(C323,條件!$A$1:$C$1021,3,0)))</f>
        <v/>
      </c>
      <c r="AA323" s="855" t="str">
        <f t="shared" si="142"/>
        <v>停機</v>
      </c>
      <c r="AB323" s="904" t="str">
        <f t="shared" si="143"/>
        <v/>
      </c>
      <c r="AC323" s="855" t="str">
        <f t="shared" si="144"/>
        <v/>
      </c>
      <c r="AD323" s="855" t="str">
        <f t="shared" si="136"/>
        <v/>
      </c>
      <c r="AE323" s="855" t="str">
        <f t="shared" si="145"/>
        <v/>
      </c>
      <c r="AF323" s="856" t="str">
        <f t="shared" si="137"/>
        <v>M</v>
      </c>
      <c r="AG323" s="856">
        <v>1</v>
      </c>
      <c r="AH323" s="916" t="s">
        <v>920</v>
      </c>
      <c r="AI323" s="926" t="s">
        <v>920</v>
      </c>
      <c r="AJ323" s="917" t="s">
        <v>920</v>
      </c>
      <c r="AK323" s="917" t="s">
        <v>920</v>
      </c>
      <c r="AL323" s="860"/>
      <c r="AM323" s="991"/>
      <c r="AN323" s="991"/>
      <c r="AO323" s="991"/>
      <c r="AP323" s="991"/>
      <c r="AQ323" s="991"/>
      <c r="AR323" s="862"/>
      <c r="AS323" s="849" t="str">
        <f t="shared" si="132"/>
        <v>單</v>
      </c>
      <c r="AT323" s="849" t="str">
        <f t="shared" si="133"/>
        <v>全</v>
      </c>
      <c r="AU323" s="849" t="str">
        <f t="shared" si="134"/>
        <v/>
      </c>
      <c r="AV323" s="849" t="str">
        <f t="shared" si="138"/>
        <v/>
      </c>
    </row>
    <row r="324" spans="1:48">
      <c r="A324" s="845">
        <f t="shared" si="135"/>
        <v>46150</v>
      </c>
      <c r="B324" s="846" t="s">
        <v>1701</v>
      </c>
      <c r="C324" s="887" t="s">
        <v>2800</v>
      </c>
      <c r="D324" s="1254"/>
      <c r="E324" s="848" t="str">
        <f>IF(ISNA(VLOOKUP(C324,條件!$A$1:$G$1021,5,0)),"",(VLOOKUP(C324,條件!$A$1:$G$1021,5,0)))</f>
        <v/>
      </c>
      <c r="F324" s="849" t="str">
        <f>IF(ISNA(VLOOKUP(C324,條件!$A$1:$G$1021,6,0)),"",(VLOOKUP(C324,條件!$A$1:$G$1021,6,0)))</f>
        <v/>
      </c>
      <c r="G324" s="1257" t="str">
        <f>IF(ISNA(VLOOKUP(C324,條件!$A$1:$G$1021,7,0)),"",(VLOOKUP(C324,條件!$A$1:$G$1021,7,0)))</f>
        <v/>
      </c>
      <c r="H324" s="849" t="str">
        <f>IF(ISNA(VLOOKUP(C324,條件!$A$1:$K$1021,11,0)),"",(VLOOKUP(C324,條件!$A$1:$K$1021,11,0)))</f>
        <v/>
      </c>
      <c r="I324" s="850" t="str">
        <f>IF(ISNA(VLOOKUP(C324,條件!$A$1:$L$1021,12,0)),"",(VLOOKUP(C324,條件!$A$1:$L$1021,12,0)))</f>
        <v/>
      </c>
      <c r="J324" s="853"/>
      <c r="K324" s="851"/>
      <c r="L324" s="852" t="s">
        <v>114</v>
      </c>
      <c r="M324" s="854"/>
      <c r="N324" s="853"/>
      <c r="O324" s="851"/>
      <c r="P324" s="852" t="s">
        <v>114</v>
      </c>
      <c r="Q324" s="854"/>
      <c r="R324" s="853"/>
      <c r="S324" s="851"/>
      <c r="T324" s="852" t="s">
        <v>114</v>
      </c>
      <c r="U324" s="854"/>
      <c r="V324" s="853"/>
      <c r="W324" s="851"/>
      <c r="X324" s="852" t="s">
        <v>114</v>
      </c>
      <c r="Y324" s="854"/>
      <c r="Z324" s="855" t="str">
        <f>IF(ISNA(VLOOKUP(C324,條件!$A$1:$C$1021,3,0)),"",(VLOOKUP(C324,條件!$A$1:$C$1021,3,0)))</f>
        <v/>
      </c>
      <c r="AA324" s="855" t="str">
        <f t="shared" si="142"/>
        <v>停機</v>
      </c>
      <c r="AB324" s="904" t="str">
        <f t="shared" si="143"/>
        <v/>
      </c>
      <c r="AC324" s="855" t="str">
        <f t="shared" si="144"/>
        <v/>
      </c>
      <c r="AD324" s="855" t="str">
        <f t="shared" si="136"/>
        <v/>
      </c>
      <c r="AE324" s="855" t="str">
        <f t="shared" si="145"/>
        <v/>
      </c>
      <c r="AF324" s="856" t="str">
        <f t="shared" si="137"/>
        <v>M</v>
      </c>
      <c r="AG324" s="856">
        <v>1</v>
      </c>
      <c r="AH324" s="916" t="s">
        <v>920</v>
      </c>
      <c r="AI324" s="926" t="s">
        <v>920</v>
      </c>
      <c r="AJ324" s="917" t="s">
        <v>920</v>
      </c>
      <c r="AK324" s="917" t="s">
        <v>920</v>
      </c>
      <c r="AL324" s="860"/>
      <c r="AM324" s="991"/>
      <c r="AN324" s="991"/>
      <c r="AO324" s="991"/>
      <c r="AP324" s="991"/>
      <c r="AQ324" s="991"/>
      <c r="AR324" s="862"/>
      <c r="AS324" s="849" t="str">
        <f t="shared" si="132"/>
        <v>單</v>
      </c>
      <c r="AT324" s="849" t="str">
        <f t="shared" si="133"/>
        <v>全</v>
      </c>
      <c r="AU324" s="849" t="str">
        <f t="shared" si="134"/>
        <v/>
      </c>
      <c r="AV324" s="849" t="str">
        <f t="shared" si="138"/>
        <v/>
      </c>
    </row>
    <row r="325" spans="1:48" ht="17.25" thickBot="1">
      <c r="A325" s="866">
        <f t="shared" si="135"/>
        <v>46150</v>
      </c>
      <c r="B325" s="867" t="s">
        <v>1702</v>
      </c>
      <c r="C325" s="888" t="s">
        <v>2800</v>
      </c>
      <c r="D325" s="1255"/>
      <c r="E325" s="869" t="str">
        <f>IF(ISNA(VLOOKUP(C325,條件!$A$1:$G$1021,5,0)),"",(VLOOKUP(C325,條件!$A$1:$G$1021,5,0)))</f>
        <v/>
      </c>
      <c r="F325" s="870" t="str">
        <f>IF(ISNA(VLOOKUP(C325,條件!$A$1:$G$1021,6,0)),"",(VLOOKUP(C325,條件!$A$1:$G$1021,6,0)))</f>
        <v/>
      </c>
      <c r="G325" s="1258" t="str">
        <f>IF(ISNA(VLOOKUP(C325,條件!$A$1:$G$1021,7,0)),"",(VLOOKUP(C325,條件!$A$1:$G$1021,7,0)))</f>
        <v/>
      </c>
      <c r="H325" s="870" t="str">
        <f>IF(ISNA(VLOOKUP(C325,條件!$A$1:$K$1021,11,0)),"",(VLOOKUP(C325,條件!$A$1:$K$1021,11,0)))</f>
        <v/>
      </c>
      <c r="I325" s="871" t="str">
        <f>IF(ISNA(VLOOKUP(C325,條件!$A$1:$L$1021,12,0)),"",(VLOOKUP(C325,條件!$A$1:$L$1021,12,0)))</f>
        <v/>
      </c>
      <c r="J325" s="874"/>
      <c r="K325" s="872"/>
      <c r="L325" s="873" t="s">
        <v>114</v>
      </c>
      <c r="M325" s="875"/>
      <c r="N325" s="874"/>
      <c r="O325" s="872"/>
      <c r="P325" s="873" t="s">
        <v>114</v>
      </c>
      <c r="Q325" s="875"/>
      <c r="R325" s="874"/>
      <c r="S325" s="872"/>
      <c r="T325" s="873" t="s">
        <v>114</v>
      </c>
      <c r="U325" s="875"/>
      <c r="V325" s="874"/>
      <c r="W325" s="872"/>
      <c r="X325" s="873" t="s">
        <v>114</v>
      </c>
      <c r="Y325" s="875"/>
      <c r="Z325" s="876" t="str">
        <f>IF(ISNA(VLOOKUP(C325,條件!$A$1:$C$1021,3,0)),"",(VLOOKUP(C325,條件!$A$1:$C$1021,3,0)))</f>
        <v/>
      </c>
      <c r="AA325" s="876" t="str">
        <f t="shared" si="142"/>
        <v>停機</v>
      </c>
      <c r="AB325" s="906" t="str">
        <f t="shared" si="143"/>
        <v/>
      </c>
      <c r="AC325" s="876" t="str">
        <f t="shared" si="144"/>
        <v/>
      </c>
      <c r="AD325" s="876" t="str">
        <f t="shared" si="136"/>
        <v/>
      </c>
      <c r="AE325" s="876" t="str">
        <f t="shared" si="145"/>
        <v/>
      </c>
      <c r="AF325" s="877" t="str">
        <f t="shared" si="137"/>
        <v>M</v>
      </c>
      <c r="AG325" s="877">
        <v>1</v>
      </c>
      <c r="AH325" s="918" t="s">
        <v>920</v>
      </c>
      <c r="AI325" s="1028" t="s">
        <v>920</v>
      </c>
      <c r="AJ325" s="919" t="s">
        <v>920</v>
      </c>
      <c r="AK325" s="919" t="s">
        <v>920</v>
      </c>
      <c r="AL325" s="881"/>
      <c r="AM325" s="993"/>
      <c r="AN325" s="993"/>
      <c r="AO325" s="993"/>
      <c r="AP325" s="993"/>
      <c r="AQ325" s="993"/>
      <c r="AR325" s="883"/>
      <c r="AS325" s="870" t="str">
        <f t="shared" si="132"/>
        <v>單</v>
      </c>
      <c r="AT325" s="870" t="str">
        <f t="shared" si="133"/>
        <v>全</v>
      </c>
      <c r="AU325" s="870" t="str">
        <f t="shared" si="134"/>
        <v/>
      </c>
      <c r="AV325" s="870" t="str">
        <f t="shared" si="138"/>
        <v/>
      </c>
    </row>
    <row r="326" spans="1:48">
      <c r="A326" s="827">
        <v>46151</v>
      </c>
      <c r="B326" s="828" t="s">
        <v>1066</v>
      </c>
      <c r="C326" s="828" t="s">
        <v>114</v>
      </c>
      <c r="D326" s="1253"/>
      <c r="E326" s="830" t="str">
        <f>IF(ISNA(VLOOKUP(C326,條件!$A$1:$G$1021,5,0)),"",(VLOOKUP(C326,條件!$A$1:$G$1021,5,0)))</f>
        <v/>
      </c>
      <c r="F326" s="831" t="str">
        <f>IF(ISNA(VLOOKUP(C326,條件!$A$1:$G$1021,6,0)),"",(VLOOKUP(C326,條件!$A$1:$G$1021,6,0)))</f>
        <v/>
      </c>
      <c r="G326" s="1256" t="str">
        <f>IF(ISNA(VLOOKUP(C326,條件!$A$1:$G$1021,7,0)),"",(VLOOKUP(C326,條件!$A$1:$G$1021,7,0)))</f>
        <v/>
      </c>
      <c r="H326" s="831" t="str">
        <f>IF(ISNA(VLOOKUP(C326,條件!$A$1:$K$1021,11,0)),"",(VLOOKUP(C326,條件!$A$1:$K$1021,11,0)))</f>
        <v/>
      </c>
      <c r="I326" s="832" t="str">
        <f>IF(ISNA(VLOOKUP(C326,條件!$A$1:$L$1021,12,0)),"",(VLOOKUP(C326,條件!$A$1:$L$1021,12,0)))</f>
        <v/>
      </c>
      <c r="J326" s="835"/>
      <c r="K326" s="833"/>
      <c r="L326" s="852" t="s">
        <v>114</v>
      </c>
      <c r="M326" s="836"/>
      <c r="N326" s="835"/>
      <c r="O326" s="833"/>
      <c r="P326" s="852" t="s">
        <v>114</v>
      </c>
      <c r="Q326" s="836"/>
      <c r="R326" s="835"/>
      <c r="S326" s="833"/>
      <c r="T326" s="852" t="s">
        <v>114</v>
      </c>
      <c r="U326" s="836"/>
      <c r="V326" s="835"/>
      <c r="W326" s="833"/>
      <c r="X326" s="852" t="s">
        <v>114</v>
      </c>
      <c r="Y326" s="836"/>
      <c r="Z326" s="837" t="str">
        <f>IF(ISNA(VLOOKUP(C326,條件!$A$1:$C$1021,3,0)),"",(VLOOKUP(C326,條件!$A$1:$C$1021,3,0)))</f>
        <v/>
      </c>
      <c r="AA326" s="837" t="str">
        <f t="shared" si="142"/>
        <v>停機</v>
      </c>
      <c r="AB326" s="903" t="str">
        <f t="shared" si="143"/>
        <v/>
      </c>
      <c r="AC326" s="837" t="str">
        <f t="shared" si="144"/>
        <v/>
      </c>
      <c r="AD326" s="837" t="str">
        <f t="shared" si="136"/>
        <v/>
      </c>
      <c r="AE326" s="837" t="str">
        <f t="shared" si="145"/>
        <v/>
      </c>
      <c r="AF326" s="838" t="str">
        <f t="shared" si="137"/>
        <v>A</v>
      </c>
      <c r="AG326" s="838">
        <v>1</v>
      </c>
      <c r="AH326" s="920" t="s">
        <v>1783</v>
      </c>
      <c r="AI326" s="1027" t="s">
        <v>920</v>
      </c>
      <c r="AJ326" s="930" t="s">
        <v>1783</v>
      </c>
      <c r="AK326" s="930" t="s">
        <v>1783</v>
      </c>
      <c r="AL326" s="842"/>
      <c r="AM326" s="990"/>
      <c r="AN326" s="990"/>
      <c r="AO326" s="990"/>
      <c r="AP326" s="990"/>
      <c r="AQ326" s="990"/>
      <c r="AR326" s="844"/>
      <c r="AS326" s="831" t="str">
        <f>IF(TEXT(RIGHT(F326,2),) = "×2","雙","單")</f>
        <v>單</v>
      </c>
      <c r="AT326" s="831" t="str">
        <f>IF(OR(AF326="J", AF326="T", AF326="M"), IF(AG326=1, "全", "半"),
   IF(AF326="A", IF(AG326=0.5, IF(AS326="雙", "全", ""),
                 IF(AG326=1, IF(AS326="雙", "半", "全"),
                    IF(AG326=2, "半", "")
                   )
                ),
   IF(AF326="S", TEXT(AG326 &amp; "sec", "text"), "")
))</f>
        <v>全</v>
      </c>
      <c r="AU326" s="831" t="str">
        <f>IF(MID(E326,3,1)="/",LEFT(E326,2),LEFT(E326,3))</f>
        <v/>
      </c>
      <c r="AV326" s="831" t="str">
        <f t="shared" si="138"/>
        <v/>
      </c>
    </row>
    <row r="327" spans="1:48">
      <c r="A327" s="845">
        <f>A326</f>
        <v>46151</v>
      </c>
      <c r="B327" s="846" t="s">
        <v>1067</v>
      </c>
      <c r="C327" s="846" t="s">
        <v>2784</v>
      </c>
      <c r="D327" s="1254"/>
      <c r="E327" s="848" t="str">
        <f>IF(ISNA(VLOOKUP(C327,條件!$A$1:$G$1021,5,0)),"",(VLOOKUP(C327,條件!$A$1:$G$1021,5,0)))</f>
        <v>75/36SDR</v>
      </c>
      <c r="F327" s="849" t="str">
        <f>IF(ISNA(VLOOKUP(C327,條件!$A$1:$G$1021,6,0)),"",(VLOOKUP(C327,條件!$A$1:$G$1021,6,0)))</f>
        <v>FP81386R</v>
      </c>
      <c r="G327" s="1257">
        <f>IF(ISNA(VLOOKUP(C327,條件!$A$1:$G$1021,7,0)),"",(VLOOKUP(C327,條件!$A$1:$G$1021,7,0)))</f>
        <v>780</v>
      </c>
      <c r="H327" s="849" t="str">
        <f>IF(ISNA(VLOOKUP(C327,條件!$A$1:$K$1021,11,0)),"",(VLOOKUP(C327,條件!$A$1:$K$1021,11,0)))</f>
        <v>綠底白點</v>
      </c>
      <c r="I327" s="850">
        <f>IF(ISNA(VLOOKUP(C327,條件!$A$1:$L$1021,12,0)),"",(VLOOKUP(C327,條件!$A$1:$L$1021,12,0)))</f>
        <v>5</v>
      </c>
      <c r="J327" s="853">
        <v>16</v>
      </c>
      <c r="K327" s="851">
        <v>0</v>
      </c>
      <c r="L327" s="852">
        <v>8781</v>
      </c>
      <c r="M327" s="854">
        <v>8193</v>
      </c>
      <c r="N327" s="853">
        <v>7</v>
      </c>
      <c r="O327" s="851">
        <v>0</v>
      </c>
      <c r="P327" s="852">
        <v>9002</v>
      </c>
      <c r="Q327" s="854">
        <v>8485</v>
      </c>
      <c r="R327" s="853">
        <v>3</v>
      </c>
      <c r="S327" s="851">
        <v>1</v>
      </c>
      <c r="T327" s="852">
        <v>9046</v>
      </c>
      <c r="U327" s="854">
        <v>8528</v>
      </c>
      <c r="V327" s="853">
        <v>8</v>
      </c>
      <c r="W327" s="851">
        <v>0</v>
      </c>
      <c r="X327" s="852">
        <v>9142</v>
      </c>
      <c r="Y327" s="854">
        <v>8495</v>
      </c>
      <c r="Z327" s="855">
        <f>IF(ISNA(VLOOKUP(C327,條件!$A$1:$C$1021,3,0)),"",(VLOOKUP(C327,條件!$A$1:$C$1021,3,0)))</f>
        <v>1.7777777777777777</v>
      </c>
      <c r="AA327" s="855">
        <f t="shared" si="142"/>
        <v>11.333333333333334</v>
      </c>
      <c r="AB327" s="904">
        <f t="shared" si="143"/>
        <v>0.99729567307692313</v>
      </c>
      <c r="AC327" s="855">
        <f t="shared" si="144"/>
        <v>87.09</v>
      </c>
      <c r="AD327" s="855">
        <f t="shared" si="136"/>
        <v>1.4166666666666667</v>
      </c>
      <c r="AE327" s="855">
        <f t="shared" si="145"/>
        <v>1.375</v>
      </c>
      <c r="AF327" s="856" t="str">
        <f t="shared" si="137"/>
        <v>A</v>
      </c>
      <c r="AG327" s="856">
        <v>1</v>
      </c>
      <c r="AH327" s="916" t="s">
        <v>3024</v>
      </c>
      <c r="AI327" s="926" t="s">
        <v>1568</v>
      </c>
      <c r="AJ327" s="917" t="s">
        <v>3875</v>
      </c>
      <c r="AK327" s="1079" t="s">
        <v>3875</v>
      </c>
      <c r="AL327" s="927">
        <v>50</v>
      </c>
      <c r="AM327" s="991">
        <v>46144</v>
      </c>
      <c r="AN327" s="991">
        <v>46145</v>
      </c>
      <c r="AO327" s="991"/>
      <c r="AP327" s="991"/>
      <c r="AQ327" s="991"/>
      <c r="AR327" s="862"/>
      <c r="AS327" s="849" t="str">
        <f t="shared" ref="AS327:AS364" si="146">IF(TEXT(RIGHT(F327,2),) = "×2","雙","單")</f>
        <v>單</v>
      </c>
      <c r="AT327" s="849" t="str">
        <f t="shared" ref="AT327:AT364" si="147">IF(OR(AF327="J", AF327="T", AF327="M"), IF(AG327=1, "全", "半"),
   IF(AF327="A", IF(AG327=0.5, IF(AS327="雙", "全", ""),
                 IF(AG327=1, IF(AS327="雙", "半", "全"),
                    IF(AG327=2, "半", "")
                   )
                ),
   IF(AF327="S", TEXT(AG327 &amp; "sec", "text"), "")
))</f>
        <v>全</v>
      </c>
      <c r="AU327" s="849" t="str">
        <f t="shared" ref="AU327:AU364" si="148">IF(MID(E327,3,1)="/",LEFT(E327,2),LEFT(E327,3))</f>
        <v>75</v>
      </c>
      <c r="AV327" s="849">
        <f t="shared" si="138"/>
        <v>1.7607507840000001</v>
      </c>
    </row>
    <row r="328" spans="1:48">
      <c r="A328" s="845">
        <f>A327</f>
        <v>46151</v>
      </c>
      <c r="B328" s="846" t="s">
        <v>1062</v>
      </c>
      <c r="C328" s="846" t="s">
        <v>2786</v>
      </c>
      <c r="D328" s="1254" t="s">
        <v>596</v>
      </c>
      <c r="E328" s="848" t="str">
        <f>IF(ISNA(VLOOKUP(C328,條件!$A$1:$G$1021,5,0)),"",(VLOOKUP(C328,條件!$A$1:$G$1021,5,0)))</f>
        <v>75/24/2SDr</v>
      </c>
      <c r="F328" s="849" t="str">
        <f>IF(ISNA(VLOOKUP(C328,條件!$A$1:$G$1021,6,0)),"",(VLOOKUP(C328,條件!$A$1:$G$1021,6,0)))</f>
        <v>FP81391R×2</v>
      </c>
      <c r="G328" s="1257">
        <f>IF(ISNA(VLOOKUP(C328,條件!$A$1:$G$1021,7,0)),"",(VLOOKUP(C328,條件!$A$1:$G$1021,7,0)))</f>
        <v>700</v>
      </c>
      <c r="H328" s="849" t="str">
        <f>IF(ISNA(VLOOKUP(C328,條件!$A$1:$K$1021,11,0)),"",(VLOOKUP(C328,條件!$A$1:$K$1021,11,0)))</f>
        <v>紅底白點</v>
      </c>
      <c r="I328" s="850">
        <f>IF(ISNA(VLOOKUP(C328,條件!$A$1:$L$1021,12,0)),"",(VLOOKUP(C328,條件!$A$1:$L$1021,12,0)))</f>
        <v>5</v>
      </c>
      <c r="J328" s="853"/>
      <c r="K328" s="851"/>
      <c r="L328" s="852"/>
      <c r="M328" s="854" t="s">
        <v>3861</v>
      </c>
      <c r="N328" s="853">
        <v>14</v>
      </c>
      <c r="O328" s="851">
        <v>0</v>
      </c>
      <c r="P328" s="852" t="s">
        <v>461</v>
      </c>
      <c r="Q328" s="854">
        <v>8354</v>
      </c>
      <c r="R328" s="853">
        <v>6</v>
      </c>
      <c r="S328" s="851">
        <v>4</v>
      </c>
      <c r="T328" s="852" t="s">
        <v>461</v>
      </c>
      <c r="U328" s="854">
        <v>8436</v>
      </c>
      <c r="V328" s="853">
        <v>18</v>
      </c>
      <c r="W328" s="851">
        <v>0</v>
      </c>
      <c r="X328" s="852" t="s">
        <v>114</v>
      </c>
      <c r="Y328" s="854">
        <v>8190</v>
      </c>
      <c r="Z328" s="855">
        <f>IF(ISNA(VLOOKUP(C328,條件!$A$1:$C$1021,3,0)),"",(VLOOKUP(C328,條件!$A$1:$C$1021,3,0)))</f>
        <v>3.2653061224489797</v>
      </c>
      <c r="AA328" s="855" t="str">
        <f t="shared" si="142"/>
        <v/>
      </c>
      <c r="AB328" s="904" t="str">
        <f t="shared" si="143"/>
        <v/>
      </c>
      <c r="AC328" s="855">
        <f t="shared" si="144"/>
        <v>83.266666666666666</v>
      </c>
      <c r="AD328" s="855" t="str">
        <f t="shared" si="136"/>
        <v/>
      </c>
      <c r="AE328" s="855" t="str">
        <f t="shared" si="145"/>
        <v/>
      </c>
      <c r="AF328" s="856" t="str">
        <f t="shared" si="137"/>
        <v>A</v>
      </c>
      <c r="AG328" s="856">
        <v>1</v>
      </c>
      <c r="AH328" s="916" t="s">
        <v>3024</v>
      </c>
      <c r="AI328" s="926" t="s">
        <v>1568</v>
      </c>
      <c r="AJ328" s="917" t="s">
        <v>3875</v>
      </c>
      <c r="AK328" s="917" t="s">
        <v>3875</v>
      </c>
      <c r="AL328" s="860">
        <v>53</v>
      </c>
      <c r="AM328" s="991">
        <v>46121</v>
      </c>
      <c r="AN328" s="991"/>
      <c r="AO328" s="991"/>
      <c r="AP328" s="991"/>
      <c r="AQ328" s="991"/>
      <c r="AR328" s="862"/>
      <c r="AS328" s="849" t="str">
        <f t="shared" si="146"/>
        <v>雙</v>
      </c>
      <c r="AT328" s="849" t="str">
        <f t="shared" si="147"/>
        <v>半</v>
      </c>
      <c r="AU328" s="849" t="str">
        <f t="shared" si="148"/>
        <v>75</v>
      </c>
      <c r="AV328" s="849">
        <f t="shared" si="138"/>
        <v>0.75539520000000004</v>
      </c>
    </row>
    <row r="329" spans="1:48">
      <c r="A329" s="845">
        <f t="shared" ref="A329:A364" si="149">A328</f>
        <v>46151</v>
      </c>
      <c r="B329" s="846" t="s">
        <v>1068</v>
      </c>
      <c r="C329" s="846" t="s">
        <v>3693</v>
      </c>
      <c r="D329" s="1254"/>
      <c r="E329" s="848" t="str">
        <f>IF(ISNA(VLOOKUP(C329,條件!$A$1:$G$1021,5,0)),"",(VLOOKUP(C329,條件!$A$1:$G$1021,5,0)))</f>
        <v>150/48BK42</v>
      </c>
      <c r="F329" s="849" t="str">
        <f>IF(ISNA(VLOOKUP(C329,條件!$A$1:$G$1021,6,0)),"",(VLOOKUP(C329,條件!$A$1:$G$1021,6,0)))</f>
        <v>FP02421</v>
      </c>
      <c r="G329" s="1257">
        <f>IF(ISNA(VLOOKUP(C329,條件!$A$1:$G$1021,7,0)),"",(VLOOKUP(C329,條件!$A$1:$G$1021,7,0)))</f>
        <v>600</v>
      </c>
      <c r="H329" s="849" t="str">
        <f>IF(ISNA(VLOOKUP(C329,條件!$A$1:$K$1021,11,0)),"",(VLOOKUP(C329,條件!$A$1:$K$1021,11,0)))</f>
        <v>白桔方塊</v>
      </c>
      <c r="I329" s="850">
        <f>IF(ISNA(VLOOKUP(C329,條件!$A$1:$L$1021,12,0)),"",(VLOOKUP(C329,條件!$A$1:$L$1021,12,0)))</f>
        <v>5</v>
      </c>
      <c r="J329" s="853">
        <v>7</v>
      </c>
      <c r="K329" s="851">
        <v>0</v>
      </c>
      <c r="L329" s="852">
        <v>9098</v>
      </c>
      <c r="M329" s="854" t="s">
        <v>114</v>
      </c>
      <c r="N329" s="853">
        <v>6</v>
      </c>
      <c r="O329" s="851">
        <v>0</v>
      </c>
      <c r="P329" s="852">
        <v>9662</v>
      </c>
      <c r="Q329" s="854" t="s">
        <v>114</v>
      </c>
      <c r="R329" s="853">
        <v>5</v>
      </c>
      <c r="S329" s="851">
        <v>0</v>
      </c>
      <c r="T329" s="852">
        <v>9645</v>
      </c>
      <c r="U329" s="854" t="s">
        <v>3761</v>
      </c>
      <c r="V329" s="853">
        <v>20</v>
      </c>
      <c r="W329" s="851">
        <v>2</v>
      </c>
      <c r="X329" s="852">
        <v>9468</v>
      </c>
      <c r="Y329" s="854" t="s">
        <v>3761</v>
      </c>
      <c r="Z329" s="855">
        <f>IF(ISNA(VLOOKUP(C329,條件!$A$1:$C$1021,3,0)),"",(VLOOKUP(C329,條件!$A$1:$C$1021,3,0)))</f>
        <v>2.8346456692913384</v>
      </c>
      <c r="AA329" s="855">
        <f t="shared" si="142"/>
        <v>25.333333333333332</v>
      </c>
      <c r="AB329" s="904">
        <f t="shared" si="143"/>
        <v>0.99660790598290594</v>
      </c>
      <c r="AC329" s="855">
        <f t="shared" si="144"/>
        <v>94.682500000000005</v>
      </c>
      <c r="AD329" s="855">
        <f t="shared" si="136"/>
        <v>3.1666666666666665</v>
      </c>
      <c r="AE329" s="855">
        <f t="shared" si="145"/>
        <v>3</v>
      </c>
      <c r="AF329" s="856" t="str">
        <f t="shared" si="137"/>
        <v>A</v>
      </c>
      <c r="AG329" s="856">
        <v>2</v>
      </c>
      <c r="AH329" s="916" t="s">
        <v>3024</v>
      </c>
      <c r="AI329" s="926" t="s">
        <v>1568</v>
      </c>
      <c r="AJ329" s="917" t="s">
        <v>3875</v>
      </c>
      <c r="AK329" s="917" t="s">
        <v>3875</v>
      </c>
      <c r="AL329" s="860">
        <v>52</v>
      </c>
      <c r="AM329" s="991">
        <v>46149</v>
      </c>
      <c r="AN329" s="991"/>
      <c r="AO329" s="991"/>
      <c r="AP329" s="991"/>
      <c r="AQ329" s="991"/>
      <c r="AR329" s="862"/>
      <c r="AS329" s="849" t="str">
        <f t="shared" si="146"/>
        <v>單</v>
      </c>
      <c r="AT329" s="849" t="str">
        <f t="shared" si="147"/>
        <v>半</v>
      </c>
      <c r="AU329" s="849" t="str">
        <f t="shared" si="148"/>
        <v>150</v>
      </c>
      <c r="AV329" s="849">
        <f t="shared" si="138"/>
        <v>1.4725022399999999</v>
      </c>
    </row>
    <row r="330" spans="1:48">
      <c r="A330" s="845">
        <f t="shared" si="149"/>
        <v>46151</v>
      </c>
      <c r="B330" s="846" t="s">
        <v>1069</v>
      </c>
      <c r="C330" s="846" t="s">
        <v>2787</v>
      </c>
      <c r="D330" s="1254"/>
      <c r="E330" s="848" t="str">
        <f>IF(ISNA(VLOOKUP(C330,條件!$A$1:$G$1021,5,0)),"",(VLOOKUP(C330,條件!$A$1:$G$1021,5,0)))</f>
        <v>75/36HC</v>
      </c>
      <c r="F330" s="849" t="str">
        <f>IF(ISNA(VLOOKUP(C330,條件!$A$1:$G$1021,6,0)),"",(VLOOKUP(C330,條件!$A$1:$G$1021,6,0)))</f>
        <v>FP81857R</v>
      </c>
      <c r="G330" s="1257">
        <f>IF(ISNA(VLOOKUP(C330,條件!$A$1:$G$1021,7,0)),"",(VLOOKUP(C330,條件!$A$1:$G$1021,7,0)))</f>
        <v>600</v>
      </c>
      <c r="H330" s="849" t="str">
        <f>IF(ISNA(VLOOKUP(C330,條件!$A$1:$K$1021,11,0)),"",(VLOOKUP(C330,條件!$A$1:$K$1021,11,0)))</f>
        <v>白底綠方塊</v>
      </c>
      <c r="I330" s="850">
        <f>IF(ISNA(VLOOKUP(C330,條件!$A$1:$L$1021,12,0)),"",(VLOOKUP(C330,條件!$A$1:$L$1021,12,0)))</f>
        <v>4</v>
      </c>
      <c r="J330" s="853">
        <v>16</v>
      </c>
      <c r="K330" s="851">
        <v>0</v>
      </c>
      <c r="L330" s="852">
        <v>8476</v>
      </c>
      <c r="M330" s="854">
        <v>8800</v>
      </c>
      <c r="N330" s="853">
        <v>13</v>
      </c>
      <c r="O330" s="851">
        <v>0</v>
      </c>
      <c r="P330" s="852">
        <v>8379</v>
      </c>
      <c r="Q330" s="854">
        <v>8846</v>
      </c>
      <c r="R330" s="853">
        <v>21</v>
      </c>
      <c r="S330" s="851">
        <v>0</v>
      </c>
      <c r="T330" s="852">
        <v>8341</v>
      </c>
      <c r="U330" s="854">
        <v>8948</v>
      </c>
      <c r="V330" s="853">
        <v>19</v>
      </c>
      <c r="W330" s="851">
        <v>1</v>
      </c>
      <c r="X330" s="852">
        <v>8448</v>
      </c>
      <c r="Y330" s="854">
        <v>8878</v>
      </c>
      <c r="Z330" s="855">
        <f>IF(ISNA(VLOOKUP(C330,條件!$A$1:$C$1021,3,0)),"",(VLOOKUP(C330,條件!$A$1:$C$1021,3,0)))</f>
        <v>1.7496962332928312</v>
      </c>
      <c r="AA330" s="855">
        <f t="shared" si="142"/>
        <v>23</v>
      </c>
      <c r="AB330" s="904">
        <f t="shared" si="143"/>
        <v>0.99725227029914532</v>
      </c>
      <c r="AC330" s="855">
        <f t="shared" si="144"/>
        <v>86.394999999999996</v>
      </c>
      <c r="AD330" s="855">
        <f t="shared" si="136"/>
        <v>2.875</v>
      </c>
      <c r="AE330" s="855">
        <f t="shared" si="145"/>
        <v>2.8333333333333335</v>
      </c>
      <c r="AF330" s="856" t="str">
        <f t="shared" si="137"/>
        <v>A</v>
      </c>
      <c r="AG330" s="856">
        <v>1</v>
      </c>
      <c r="AH330" s="916" t="s">
        <v>3805</v>
      </c>
      <c r="AI330" s="926" t="s">
        <v>3804</v>
      </c>
      <c r="AJ330" s="917" t="s">
        <v>3726</v>
      </c>
      <c r="AK330" s="917" t="s">
        <v>3726</v>
      </c>
      <c r="AL330" s="860">
        <v>54</v>
      </c>
      <c r="AM330" s="991">
        <v>45943</v>
      </c>
      <c r="AN330" s="991">
        <v>45945</v>
      </c>
      <c r="AO330" s="991">
        <v>45946</v>
      </c>
      <c r="AP330" s="991">
        <v>45947</v>
      </c>
      <c r="AQ330" s="991"/>
      <c r="AR330" s="862"/>
      <c r="AS330" s="849" t="str">
        <f t="shared" si="146"/>
        <v>單</v>
      </c>
      <c r="AT330" s="849" t="str">
        <f t="shared" si="147"/>
        <v>全</v>
      </c>
      <c r="AU330" s="849" t="str">
        <f t="shared" si="148"/>
        <v>75</v>
      </c>
      <c r="AV330" s="849">
        <f t="shared" si="138"/>
        <v>1.3436150400000002</v>
      </c>
    </row>
    <row r="331" spans="1:48">
      <c r="A331" s="845">
        <f t="shared" si="149"/>
        <v>46151</v>
      </c>
      <c r="B331" s="846" t="s">
        <v>1070</v>
      </c>
      <c r="C331" s="846" t="s">
        <v>2788</v>
      </c>
      <c r="D331" s="1254" t="s">
        <v>596</v>
      </c>
      <c r="E331" s="848" t="str">
        <f>IF(ISNA(VLOOKUP(C331,條件!$A$1:$G$1021,5,0)),"",(VLOOKUP(C331,條件!$A$1:$G$1021,5,0)))</f>
        <v>75/24/2SDr</v>
      </c>
      <c r="F331" s="849" t="str">
        <f>IF(ISNA(VLOOKUP(C331,條件!$A$1:$G$1021,6,0)),"",(VLOOKUP(C331,條件!$A$1:$G$1021,6,0)))</f>
        <v>FP81382R×2</v>
      </c>
      <c r="G331" s="1257">
        <f>IF(ISNA(VLOOKUP(C331,條件!$A$1:$G$1021,7,0)),"",(VLOOKUP(C331,條件!$A$1:$G$1021,7,0)))</f>
        <v>700</v>
      </c>
      <c r="H331" s="849" t="str">
        <f>IF(ISNA(VLOOKUP(C331,條件!$A$1:$K$1021,11,0)),"",(VLOOKUP(C331,條件!$A$1:$K$1021,11,0)))</f>
        <v>藍色</v>
      </c>
      <c r="I331" s="850">
        <f>IF(ISNA(VLOOKUP(C331,條件!$A$1:$L$1021,12,0)),"",(VLOOKUP(C331,條件!$A$1:$L$1021,12,0)))</f>
        <v>5</v>
      </c>
      <c r="J331" s="853"/>
      <c r="K331" s="851"/>
      <c r="L331" s="852" t="s">
        <v>3733</v>
      </c>
      <c r="M331" s="854" t="s">
        <v>114</v>
      </c>
      <c r="N331" s="853"/>
      <c r="O331" s="851"/>
      <c r="P331" s="852" t="s">
        <v>116</v>
      </c>
      <c r="Q331" s="854" t="s">
        <v>114</v>
      </c>
      <c r="R331" s="853"/>
      <c r="S331" s="851"/>
      <c r="T331" s="852" t="s">
        <v>3733</v>
      </c>
      <c r="U331" s="854" t="s">
        <v>114</v>
      </c>
      <c r="V331" s="853"/>
      <c r="W331" s="851"/>
      <c r="X331" s="852" t="s">
        <v>3733</v>
      </c>
      <c r="Y331" s="854" t="s">
        <v>114</v>
      </c>
      <c r="Z331" s="855">
        <f>IF(ISNA(VLOOKUP(C331,條件!$A$1:$C$1021,3,0)),"",(VLOOKUP(C331,條件!$A$1:$C$1021,3,0)))</f>
        <v>3.2505643340857788</v>
      </c>
      <c r="AA331" s="855" t="str">
        <f t="shared" si="142"/>
        <v>了機</v>
      </c>
      <c r="AB331" s="904" t="str">
        <f t="shared" si="143"/>
        <v/>
      </c>
      <c r="AC331" s="855" t="str">
        <f t="shared" si="144"/>
        <v/>
      </c>
      <c r="AD331" s="855" t="str">
        <f t="shared" si="136"/>
        <v/>
      </c>
      <c r="AE331" s="855" t="str">
        <f t="shared" si="145"/>
        <v/>
      </c>
      <c r="AF331" s="856" t="str">
        <f t="shared" si="137"/>
        <v>A</v>
      </c>
      <c r="AG331" s="856">
        <v>1</v>
      </c>
      <c r="AH331" s="916" t="s">
        <v>3805</v>
      </c>
      <c r="AI331" s="926" t="s">
        <v>3804</v>
      </c>
      <c r="AJ331" s="917" t="s">
        <v>3726</v>
      </c>
      <c r="AK331" s="917" t="s">
        <v>3726</v>
      </c>
      <c r="AL331" s="860">
        <v>50</v>
      </c>
      <c r="AM331" s="991">
        <v>46108</v>
      </c>
      <c r="AN331" s="991"/>
      <c r="AO331" s="991"/>
      <c r="AP331" s="991"/>
      <c r="AQ331" s="991"/>
      <c r="AR331" s="862"/>
      <c r="AS331" s="849" t="str">
        <f t="shared" si="146"/>
        <v>雙</v>
      </c>
      <c r="AT331" s="849" t="str">
        <f t="shared" si="147"/>
        <v>半</v>
      </c>
      <c r="AU331" s="849" t="str">
        <f t="shared" si="148"/>
        <v>75</v>
      </c>
      <c r="AV331" s="849" t="str">
        <f t="shared" si="138"/>
        <v/>
      </c>
    </row>
    <row r="332" spans="1:48">
      <c r="A332" s="845">
        <f t="shared" si="149"/>
        <v>46151</v>
      </c>
      <c r="B332" s="846" t="s">
        <v>1071</v>
      </c>
      <c r="C332" s="846" t="s">
        <v>2773</v>
      </c>
      <c r="D332" s="1254" t="s">
        <v>589</v>
      </c>
      <c r="E332" s="848" t="str">
        <f>IF(ISNA(VLOOKUP(C332,條件!$A$1:$G$1021,5,0)),"",(VLOOKUP(C332,條件!$A$1:$G$1021,5,0)))</f>
        <v>50/72BSD3</v>
      </c>
      <c r="F332" s="849" t="str">
        <f>IF(ISNA(VLOOKUP(C332,條件!$A$1:$G$1021,6,0)),"",(VLOOKUP(C332,條件!$A$1:$G$1021,6,0)))</f>
        <v>FP80141</v>
      </c>
      <c r="G332" s="1257">
        <f>IF(ISNA(VLOOKUP(C332,條件!$A$1:$G$1021,7,0)),"",(VLOOKUP(C332,條件!$A$1:$G$1021,7,0)))</f>
        <v>630</v>
      </c>
      <c r="H332" s="849" t="str">
        <f>IF(ISNA(VLOOKUP(C332,條件!$A$1:$K$1021,11,0)),"",(VLOOKUP(C332,條件!$A$1:$K$1021,11,0)))</f>
        <v>洋綠色</v>
      </c>
      <c r="I332" s="850">
        <f>IF(ISNA(VLOOKUP(C332,條件!$A$1:$L$1021,12,0)),"",(VLOOKUP(C332,條件!$A$1:$L$1021,12,0)))</f>
        <v>2</v>
      </c>
      <c r="J332" s="853">
        <v>14</v>
      </c>
      <c r="K332" s="851">
        <v>0</v>
      </c>
      <c r="L332" s="852">
        <v>9685</v>
      </c>
      <c r="M332" s="854">
        <v>9606</v>
      </c>
      <c r="N332" s="853">
        <v>9</v>
      </c>
      <c r="O332" s="851">
        <v>0</v>
      </c>
      <c r="P332" s="852">
        <v>9540</v>
      </c>
      <c r="Q332" s="854">
        <v>9604</v>
      </c>
      <c r="R332" s="853">
        <v>8</v>
      </c>
      <c r="S332" s="851">
        <v>0</v>
      </c>
      <c r="T332" s="852">
        <v>9630</v>
      </c>
      <c r="U332" s="854">
        <v>9633</v>
      </c>
      <c r="V332" s="853">
        <v>16</v>
      </c>
      <c r="W332" s="851">
        <v>0</v>
      </c>
      <c r="X332" s="852">
        <v>9705</v>
      </c>
      <c r="Y332" s="854">
        <v>9557</v>
      </c>
      <c r="Z332" s="855">
        <f>IF(ISNA(VLOOKUP(C332,條件!$A$1:$C$1021,3,0)),"",(VLOOKUP(C332,條件!$A$1:$C$1021,3,0)))</f>
        <v>2.4615384615384617</v>
      </c>
      <c r="AA332" s="855">
        <f t="shared" si="142"/>
        <v>15.666666666666666</v>
      </c>
      <c r="AB332" s="904">
        <f t="shared" si="143"/>
        <v>1</v>
      </c>
      <c r="AC332" s="855">
        <f t="shared" si="144"/>
        <v>96.2</v>
      </c>
      <c r="AD332" s="855">
        <f t="shared" si="136"/>
        <v>1.9583333333333333</v>
      </c>
      <c r="AE332" s="855">
        <f t="shared" si="145"/>
        <v>1.9583333333333333</v>
      </c>
      <c r="AF332" s="856" t="str">
        <f t="shared" si="137"/>
        <v>A</v>
      </c>
      <c r="AG332" s="856">
        <v>1</v>
      </c>
      <c r="AH332" s="916" t="s">
        <v>3947</v>
      </c>
      <c r="AI332" s="926" t="s">
        <v>1059</v>
      </c>
      <c r="AJ332" s="917" t="s">
        <v>3875</v>
      </c>
      <c r="AK332" s="917" t="s">
        <v>3875</v>
      </c>
      <c r="AL332" s="860">
        <v>57</v>
      </c>
      <c r="AM332" s="992">
        <v>46087</v>
      </c>
      <c r="AN332" s="991">
        <v>46088</v>
      </c>
      <c r="AO332" s="991">
        <v>46089</v>
      </c>
      <c r="AP332" s="991"/>
      <c r="AQ332" s="991"/>
      <c r="AR332" s="862"/>
      <c r="AS332" s="849" t="str">
        <f t="shared" si="146"/>
        <v>單</v>
      </c>
      <c r="AT332" s="849" t="str">
        <f t="shared" si="147"/>
        <v>全</v>
      </c>
      <c r="AU332" s="849" t="str">
        <f t="shared" si="148"/>
        <v>50</v>
      </c>
      <c r="AV332" s="849">
        <f t="shared" si="138"/>
        <v>1.0472716800000001</v>
      </c>
    </row>
    <row r="333" spans="1:48">
      <c r="A333" s="845">
        <f t="shared" si="149"/>
        <v>46151</v>
      </c>
      <c r="B333" s="846" t="s">
        <v>1072</v>
      </c>
      <c r="C333" s="846" t="s">
        <v>114</v>
      </c>
      <c r="D333" s="1254"/>
      <c r="E333" s="848" t="str">
        <f>IF(ISNA(VLOOKUP(C333,條件!$A$1:$G$1021,5,0)),"",(VLOOKUP(C333,條件!$A$1:$G$1021,5,0)))</f>
        <v/>
      </c>
      <c r="F333" s="849" t="str">
        <f>IF(ISNA(VLOOKUP(C333,條件!$A$1:$G$1021,6,0)),"",(VLOOKUP(C333,條件!$A$1:$G$1021,6,0)))</f>
        <v/>
      </c>
      <c r="G333" s="1257" t="str">
        <f>IF(ISNA(VLOOKUP(C333,條件!$A$1:$G$1021,7,0)),"",(VLOOKUP(C333,條件!$A$1:$G$1021,7,0)))</f>
        <v/>
      </c>
      <c r="H333" s="849" t="str">
        <f>IF(ISNA(VLOOKUP(C333,條件!$A$1:$K$1021,11,0)),"",(VLOOKUP(C333,條件!$A$1:$K$1021,11,0)))</f>
        <v/>
      </c>
      <c r="I333" s="850" t="str">
        <f>IF(ISNA(VLOOKUP(C333,條件!$A$1:$L$1021,12,0)),"",(VLOOKUP(C333,條件!$A$1:$L$1021,12,0)))</f>
        <v/>
      </c>
      <c r="J333" s="853"/>
      <c r="K333" s="851"/>
      <c r="L333" s="852" t="s">
        <v>114</v>
      </c>
      <c r="M333" s="854"/>
      <c r="N333" s="853"/>
      <c r="O333" s="851"/>
      <c r="P333" s="852" t="s">
        <v>114</v>
      </c>
      <c r="Q333" s="854"/>
      <c r="R333" s="853"/>
      <c r="S333" s="851"/>
      <c r="T333" s="852" t="s">
        <v>114</v>
      </c>
      <c r="U333" s="854"/>
      <c r="V333" s="853"/>
      <c r="W333" s="851"/>
      <c r="X333" s="852" t="s">
        <v>114</v>
      </c>
      <c r="Y333" s="854"/>
      <c r="Z333" s="855" t="str">
        <f>IF(ISNA(VLOOKUP(C333,條件!$A$1:$C$1021,3,0)),"",(VLOOKUP(C333,條件!$A$1:$C$1021,3,0)))</f>
        <v/>
      </c>
      <c r="AA333" s="855" t="str">
        <f t="shared" si="142"/>
        <v>停機</v>
      </c>
      <c r="AB333" s="904" t="str">
        <f t="shared" si="143"/>
        <v/>
      </c>
      <c r="AC333" s="855" t="str">
        <f t="shared" si="144"/>
        <v/>
      </c>
      <c r="AD333" s="855" t="str">
        <f t="shared" si="136"/>
        <v/>
      </c>
      <c r="AE333" s="855" t="str">
        <f t="shared" si="145"/>
        <v/>
      </c>
      <c r="AF333" s="856" t="str">
        <f t="shared" si="137"/>
        <v>A</v>
      </c>
      <c r="AG333" s="856">
        <v>1</v>
      </c>
      <c r="AH333" s="916" t="s">
        <v>920</v>
      </c>
      <c r="AI333" s="926" t="s">
        <v>920</v>
      </c>
      <c r="AJ333" s="917" t="s">
        <v>920</v>
      </c>
      <c r="AK333" s="917" t="s">
        <v>920</v>
      </c>
      <c r="AL333" s="860"/>
      <c r="AM333" s="991"/>
      <c r="AN333" s="991"/>
      <c r="AO333" s="991"/>
      <c r="AP333" s="991"/>
      <c r="AQ333" s="991"/>
      <c r="AR333" s="862"/>
      <c r="AS333" s="849" t="str">
        <f t="shared" si="146"/>
        <v>單</v>
      </c>
      <c r="AT333" s="849" t="str">
        <f t="shared" si="147"/>
        <v>全</v>
      </c>
      <c r="AU333" s="849" t="str">
        <f t="shared" si="148"/>
        <v/>
      </c>
      <c r="AV333" s="849" t="str">
        <f t="shared" si="138"/>
        <v/>
      </c>
    </row>
    <row r="334" spans="1:48">
      <c r="A334" s="845">
        <f t="shared" si="149"/>
        <v>46151</v>
      </c>
      <c r="B334" s="846" t="s">
        <v>1073</v>
      </c>
      <c r="C334" s="846" t="s">
        <v>3681</v>
      </c>
      <c r="D334" s="1254"/>
      <c r="E334" s="848" t="str">
        <f>IF(ISNA(VLOOKUP(C334,條件!$A$1:$G$1021,5,0)),"",(VLOOKUP(C334,條件!$A$1:$G$1021,5,0)))</f>
        <v>150/48CDR</v>
      </c>
      <c r="F334" s="849" t="str">
        <f>IF(ISNA(VLOOKUP(C334,條件!$A$1:$G$1021,6,0)),"",(VLOOKUP(C334,條件!$A$1:$G$1021,6,0)))</f>
        <v>FP82781</v>
      </c>
      <c r="G334" s="1257">
        <f>IF(ISNA(VLOOKUP(C334,條件!$A$1:$G$1021,7,0)),"",(VLOOKUP(C334,條件!$A$1:$G$1021,7,0)))</f>
        <v>600</v>
      </c>
      <c r="H334" s="849" t="str">
        <f>IF(ISNA(VLOOKUP(C334,條件!$A$1:$K$1021,11,0)),"",(VLOOKUP(C334,條件!$A$1:$K$1021,11,0)))</f>
        <v>綠藍雙色</v>
      </c>
      <c r="I334" s="850">
        <f>IF(ISNA(VLOOKUP(C334,條件!$A$1:$L$1021,12,0)),"",(VLOOKUP(C334,條件!$A$1:$L$1021,12,0)))</f>
        <v>5</v>
      </c>
      <c r="J334" s="853">
        <v>7</v>
      </c>
      <c r="K334" s="851">
        <v>0</v>
      </c>
      <c r="L334" s="852">
        <v>8413</v>
      </c>
      <c r="M334" s="854">
        <v>8293</v>
      </c>
      <c r="N334" s="853">
        <v>8</v>
      </c>
      <c r="O334" s="851">
        <v>0</v>
      </c>
      <c r="P334" s="852">
        <v>8709</v>
      </c>
      <c r="Q334" s="854">
        <v>8299</v>
      </c>
      <c r="R334" s="853">
        <v>10</v>
      </c>
      <c r="S334" s="851">
        <v>1</v>
      </c>
      <c r="T334" s="852">
        <v>8668</v>
      </c>
      <c r="U334" s="854">
        <v>8350</v>
      </c>
      <c r="V334" s="853">
        <v>17</v>
      </c>
      <c r="W334" s="851">
        <v>0</v>
      </c>
      <c r="X334" s="852">
        <v>8619</v>
      </c>
      <c r="Y334" s="854">
        <v>8214</v>
      </c>
      <c r="Z334" s="855">
        <f>IF(ISNA(VLOOKUP(C334,條件!$A$1:$C$1021,3,0)),"",(VLOOKUP(C334,條件!$A$1:$C$1021,3,0)))</f>
        <v>2.8685258964143427</v>
      </c>
      <c r="AA334" s="855">
        <f t="shared" si="142"/>
        <v>14</v>
      </c>
      <c r="AB334" s="904">
        <f t="shared" si="143"/>
        <v>0.99832398504273501</v>
      </c>
      <c r="AC334" s="855">
        <f t="shared" si="144"/>
        <v>84.456249999999997</v>
      </c>
      <c r="AD334" s="855">
        <f t="shared" si="136"/>
        <v>1.75</v>
      </c>
      <c r="AE334" s="855">
        <f t="shared" si="145"/>
        <v>1.7083333333333333</v>
      </c>
      <c r="AF334" s="856" t="str">
        <f t="shared" si="137"/>
        <v>A</v>
      </c>
      <c r="AG334" s="856">
        <v>1</v>
      </c>
      <c r="AH334" s="916" t="s">
        <v>3024</v>
      </c>
      <c r="AI334" s="926" t="s">
        <v>1568</v>
      </c>
      <c r="AJ334" s="917" t="s">
        <v>3875</v>
      </c>
      <c r="AK334" s="917" t="s">
        <v>3875</v>
      </c>
      <c r="AL334" s="860">
        <v>54</v>
      </c>
      <c r="AM334" s="991">
        <v>46145</v>
      </c>
      <c r="AN334" s="991">
        <v>46148</v>
      </c>
      <c r="AO334" s="991">
        <v>46149</v>
      </c>
      <c r="AP334" s="991"/>
      <c r="AQ334" s="991"/>
      <c r="AR334" s="862"/>
      <c r="AS334" s="849" t="str">
        <f t="shared" si="146"/>
        <v>單</v>
      </c>
      <c r="AT334" s="849" t="str">
        <f t="shared" si="147"/>
        <v>全</v>
      </c>
      <c r="AU334" s="849" t="str">
        <f t="shared" si="148"/>
        <v>150</v>
      </c>
      <c r="AV334" s="849">
        <f t="shared" si="138"/>
        <v>2.6269271999999999</v>
      </c>
    </row>
    <row r="335" spans="1:48">
      <c r="A335" s="845">
        <f t="shared" si="149"/>
        <v>46151</v>
      </c>
      <c r="B335" s="846" t="s">
        <v>1074</v>
      </c>
      <c r="C335" s="846" t="s">
        <v>114</v>
      </c>
      <c r="D335" s="1254"/>
      <c r="E335" s="848" t="str">
        <f>IF(ISNA(VLOOKUP(C335,條件!$A$1:$G$1021,5,0)),"",(VLOOKUP(C335,條件!$A$1:$G$1021,5,0)))</f>
        <v/>
      </c>
      <c r="F335" s="849" t="str">
        <f>IF(ISNA(VLOOKUP(C335,條件!$A$1:$G$1021,6,0)),"",(VLOOKUP(C335,條件!$A$1:$G$1021,6,0)))</f>
        <v/>
      </c>
      <c r="G335" s="1257" t="str">
        <f>IF(ISNA(VLOOKUP(C335,條件!$A$1:$G$1021,7,0)),"",(VLOOKUP(C335,條件!$A$1:$G$1021,7,0)))</f>
        <v/>
      </c>
      <c r="H335" s="849" t="str">
        <f>IF(ISNA(VLOOKUP(C335,條件!$A$1:$K$1021,11,0)),"",(VLOOKUP(C335,條件!$A$1:$K$1021,11,0)))</f>
        <v/>
      </c>
      <c r="I335" s="850" t="str">
        <f>IF(ISNA(VLOOKUP(C335,條件!$A$1:$L$1021,12,0)),"",(VLOOKUP(C335,條件!$A$1:$L$1021,12,0)))</f>
        <v/>
      </c>
      <c r="J335" s="853"/>
      <c r="K335" s="851"/>
      <c r="L335" s="852" t="s">
        <v>114</v>
      </c>
      <c r="M335" s="854"/>
      <c r="N335" s="853"/>
      <c r="O335" s="851"/>
      <c r="P335" s="852" t="s">
        <v>114</v>
      </c>
      <c r="Q335" s="854"/>
      <c r="R335" s="853"/>
      <c r="S335" s="851"/>
      <c r="T335" s="852" t="s">
        <v>114</v>
      </c>
      <c r="U335" s="854"/>
      <c r="V335" s="853"/>
      <c r="W335" s="851"/>
      <c r="X335" s="852" t="s">
        <v>114</v>
      </c>
      <c r="Y335" s="854"/>
      <c r="Z335" s="855" t="str">
        <f>IF(ISNA(VLOOKUP(C335,條件!$A$1:$C$1021,3,0)),"",(VLOOKUP(C335,條件!$A$1:$C$1021,3,0)))</f>
        <v/>
      </c>
      <c r="AA335" s="855" t="str">
        <f t="shared" si="142"/>
        <v>停機</v>
      </c>
      <c r="AB335" s="904" t="str">
        <f t="shared" si="143"/>
        <v/>
      </c>
      <c r="AC335" s="855" t="str">
        <f t="shared" si="144"/>
        <v/>
      </c>
      <c r="AD335" s="855" t="str">
        <f t="shared" si="136"/>
        <v/>
      </c>
      <c r="AE335" s="855" t="str">
        <f t="shared" si="145"/>
        <v/>
      </c>
      <c r="AF335" s="856" t="str">
        <f t="shared" si="137"/>
        <v>A</v>
      </c>
      <c r="AG335" s="856">
        <v>1</v>
      </c>
      <c r="AH335" s="916" t="s">
        <v>920</v>
      </c>
      <c r="AI335" s="926" t="s">
        <v>920</v>
      </c>
      <c r="AJ335" s="917" t="s">
        <v>920</v>
      </c>
      <c r="AK335" s="917" t="s">
        <v>920</v>
      </c>
      <c r="AL335" s="860"/>
      <c r="AM335" s="991"/>
      <c r="AN335" s="991"/>
      <c r="AO335" s="991"/>
      <c r="AP335" s="991"/>
      <c r="AQ335" s="991"/>
      <c r="AR335" s="862"/>
      <c r="AS335" s="849" t="str">
        <f t="shared" si="146"/>
        <v>單</v>
      </c>
      <c r="AT335" s="849" t="str">
        <f t="shared" si="147"/>
        <v>全</v>
      </c>
      <c r="AU335" s="849" t="str">
        <f t="shared" si="148"/>
        <v/>
      </c>
      <c r="AV335" s="849" t="str">
        <f t="shared" si="138"/>
        <v/>
      </c>
    </row>
    <row r="336" spans="1:48">
      <c r="A336" s="845">
        <f t="shared" si="149"/>
        <v>46151</v>
      </c>
      <c r="B336" s="846" t="s">
        <v>1075</v>
      </c>
      <c r="C336" s="846" t="s">
        <v>114</v>
      </c>
      <c r="D336" s="1254"/>
      <c r="E336" s="848" t="str">
        <f>IF(ISNA(VLOOKUP(C336,條件!$A$1:$G$1021,5,0)),"",(VLOOKUP(C336,條件!$A$1:$G$1021,5,0)))</f>
        <v/>
      </c>
      <c r="F336" s="849" t="str">
        <f>IF(ISNA(VLOOKUP(C336,條件!$A$1:$G$1021,6,0)),"",(VLOOKUP(C336,條件!$A$1:$G$1021,6,0)))</f>
        <v/>
      </c>
      <c r="G336" s="1257" t="str">
        <f>IF(ISNA(VLOOKUP(C336,條件!$A$1:$G$1021,7,0)),"",(VLOOKUP(C336,條件!$A$1:$G$1021,7,0)))</f>
        <v/>
      </c>
      <c r="H336" s="849" t="str">
        <f>IF(ISNA(VLOOKUP(C336,條件!$A$1:$K$1021,11,0)),"",(VLOOKUP(C336,條件!$A$1:$K$1021,11,0)))</f>
        <v/>
      </c>
      <c r="I336" s="850" t="str">
        <f>IF(ISNA(VLOOKUP(C336,條件!$A$1:$L$1021,12,0)),"",(VLOOKUP(C336,條件!$A$1:$L$1021,12,0)))</f>
        <v/>
      </c>
      <c r="J336" s="853"/>
      <c r="K336" s="851"/>
      <c r="L336" s="852" t="s">
        <v>114</v>
      </c>
      <c r="M336" s="854"/>
      <c r="N336" s="853"/>
      <c r="O336" s="851"/>
      <c r="P336" s="852" t="s">
        <v>114</v>
      </c>
      <c r="Q336" s="854"/>
      <c r="R336" s="853"/>
      <c r="S336" s="851"/>
      <c r="T336" s="852" t="s">
        <v>114</v>
      </c>
      <c r="U336" s="854"/>
      <c r="V336" s="853"/>
      <c r="W336" s="851"/>
      <c r="X336" s="852" t="s">
        <v>114</v>
      </c>
      <c r="Y336" s="854"/>
      <c r="Z336" s="855" t="str">
        <f>IF(ISNA(VLOOKUP(C336,條件!$A$1:$C$1021,3,0)),"",(VLOOKUP(C336,條件!$A$1:$C$1021,3,0)))</f>
        <v/>
      </c>
      <c r="AA336" s="855" t="str">
        <f t="shared" si="142"/>
        <v>停機</v>
      </c>
      <c r="AB336" s="904" t="str">
        <f t="shared" si="143"/>
        <v/>
      </c>
      <c r="AC336" s="855" t="str">
        <f t="shared" si="144"/>
        <v/>
      </c>
      <c r="AD336" s="855" t="str">
        <f t="shared" si="136"/>
        <v/>
      </c>
      <c r="AE336" s="855" t="str">
        <f t="shared" si="145"/>
        <v/>
      </c>
      <c r="AF336" s="856" t="str">
        <f t="shared" si="137"/>
        <v>A</v>
      </c>
      <c r="AG336" s="856">
        <v>1</v>
      </c>
      <c r="AH336" s="916" t="s">
        <v>920</v>
      </c>
      <c r="AI336" s="926" t="s">
        <v>920</v>
      </c>
      <c r="AJ336" s="917" t="s">
        <v>920</v>
      </c>
      <c r="AK336" s="917" t="s">
        <v>920</v>
      </c>
      <c r="AL336" s="860"/>
      <c r="AM336" s="992"/>
      <c r="AN336" s="991"/>
      <c r="AO336" s="991"/>
      <c r="AP336" s="991"/>
      <c r="AQ336" s="991"/>
      <c r="AR336" s="862"/>
      <c r="AS336" s="849" t="str">
        <f t="shared" si="146"/>
        <v>單</v>
      </c>
      <c r="AT336" s="849" t="str">
        <f t="shared" si="147"/>
        <v>全</v>
      </c>
      <c r="AU336" s="849" t="str">
        <f t="shared" si="148"/>
        <v/>
      </c>
      <c r="AV336" s="849" t="str">
        <f t="shared" si="138"/>
        <v/>
      </c>
    </row>
    <row r="337" spans="1:48">
      <c r="A337" s="845">
        <f t="shared" si="149"/>
        <v>46151</v>
      </c>
      <c r="B337" s="846" t="s">
        <v>1076</v>
      </c>
      <c r="C337" s="846" t="s">
        <v>2791</v>
      </c>
      <c r="D337" s="1254" t="s">
        <v>596</v>
      </c>
      <c r="E337" s="848" t="str">
        <f>IF(ISNA(VLOOKUP(C337,條件!$A$1:$G$1021,5,0)),"",(VLOOKUP(C337,條件!$A$1:$G$1021,5,0)))</f>
        <v>75/24/2SDr</v>
      </c>
      <c r="F337" s="849" t="str">
        <f>IF(ISNA(VLOOKUP(C337,條件!$A$1:$G$1021,6,0)),"",(VLOOKUP(C337,條件!$A$1:$G$1021,6,0)))</f>
        <v>FP81382R×2</v>
      </c>
      <c r="G337" s="1257">
        <f>IF(ISNA(VLOOKUP(C337,條件!$A$1:$G$1021,7,0)),"",(VLOOKUP(C337,條件!$A$1:$G$1021,7,0)))</f>
        <v>700</v>
      </c>
      <c r="H337" s="849" t="str">
        <f>IF(ISNA(VLOOKUP(C337,條件!$A$1:$K$1021,11,0)),"",(VLOOKUP(C337,條件!$A$1:$K$1021,11,0)))</f>
        <v>白底紫三角</v>
      </c>
      <c r="I337" s="850">
        <f>IF(ISNA(VLOOKUP(C337,條件!$A$1:$L$1021,12,0)),"",(VLOOKUP(C337,條件!$A$1:$L$1021,12,0)))</f>
        <v>5</v>
      </c>
      <c r="J337" s="853">
        <v>18</v>
      </c>
      <c r="K337" s="851">
        <v>2</v>
      </c>
      <c r="L337" s="852">
        <v>9469</v>
      </c>
      <c r="M337" s="854">
        <v>9067</v>
      </c>
      <c r="N337" s="853">
        <v>22</v>
      </c>
      <c r="O337" s="851">
        <v>0</v>
      </c>
      <c r="P337" s="852">
        <v>9445</v>
      </c>
      <c r="Q337" s="854">
        <v>9112</v>
      </c>
      <c r="R337" s="853">
        <v>8</v>
      </c>
      <c r="S337" s="851">
        <v>0</v>
      </c>
      <c r="T337" s="852">
        <v>9531</v>
      </c>
      <c r="U337" s="854">
        <v>9171</v>
      </c>
      <c r="V337" s="853">
        <v>38</v>
      </c>
      <c r="W337" s="851">
        <v>1</v>
      </c>
      <c r="X337" s="852">
        <v>9486</v>
      </c>
      <c r="Y337" s="854">
        <v>9061</v>
      </c>
      <c r="Z337" s="855">
        <f>IF(ISNA(VLOOKUP(C337,條件!$A$1:$C$1021,3,0)),"",(VLOOKUP(C337,條件!$A$1:$C$1021,3,0)))</f>
        <v>3.2653061224489797</v>
      </c>
      <c r="AA337" s="855">
        <f t="shared" si="142"/>
        <v>14.333333333333334</v>
      </c>
      <c r="AB337" s="904">
        <f t="shared" si="143"/>
        <v>0.99558293269230769</v>
      </c>
      <c r="AC337" s="855">
        <f t="shared" si="144"/>
        <v>92.927499999999995</v>
      </c>
      <c r="AD337" s="855">
        <f t="shared" si="136"/>
        <v>1.7916666666666667</v>
      </c>
      <c r="AE337" s="855">
        <f t="shared" si="145"/>
        <v>1.7291666666666667</v>
      </c>
      <c r="AF337" s="856" t="str">
        <f t="shared" si="137"/>
        <v>A</v>
      </c>
      <c r="AG337" s="856">
        <v>0.5</v>
      </c>
      <c r="AH337" s="916" t="s">
        <v>3805</v>
      </c>
      <c r="AI337" s="926" t="s">
        <v>3804</v>
      </c>
      <c r="AJ337" s="917" t="s">
        <v>3726</v>
      </c>
      <c r="AK337" s="917" t="s">
        <v>3726</v>
      </c>
      <c r="AL337" s="860">
        <v>50</v>
      </c>
      <c r="AM337" s="991">
        <v>46107</v>
      </c>
      <c r="AN337" s="991">
        <v>46108</v>
      </c>
      <c r="AO337" s="991"/>
      <c r="AP337" s="991"/>
      <c r="AQ337" s="991"/>
      <c r="AR337" s="862"/>
      <c r="AS337" s="849" t="str">
        <f t="shared" si="146"/>
        <v>雙</v>
      </c>
      <c r="AT337" s="849" t="str">
        <f t="shared" si="147"/>
        <v>全</v>
      </c>
      <c r="AU337" s="849" t="str">
        <f t="shared" si="148"/>
        <v>75</v>
      </c>
      <c r="AV337" s="849">
        <f t="shared" si="138"/>
        <v>1.6860765600000001</v>
      </c>
    </row>
    <row r="338" spans="1:48">
      <c r="A338" s="845">
        <f t="shared" si="149"/>
        <v>46151</v>
      </c>
      <c r="B338" s="846" t="s">
        <v>1077</v>
      </c>
      <c r="C338" s="846" t="s">
        <v>2776</v>
      </c>
      <c r="D338" s="1254"/>
      <c r="E338" s="848" t="str">
        <f>IF(ISNA(VLOOKUP(C338,條件!$A$1:$G$1021,5,0)),"",(VLOOKUP(C338,條件!$A$1:$G$1021,5,0)))</f>
        <v>150/48SDR</v>
      </c>
      <c r="F338" s="849" t="str">
        <f>IF(ISNA(VLOOKUP(C338,條件!$A$1:$G$1021,6,0)),"",(VLOOKUP(C338,條件!$A$1:$G$1021,6,0)))</f>
        <v>FP82169R</v>
      </c>
      <c r="G338" s="1257">
        <f>IF(ISNA(VLOOKUP(C338,條件!$A$1:$G$1021,7,0)),"",(VLOOKUP(C338,條件!$A$1:$G$1021,7,0)))</f>
        <v>650</v>
      </c>
      <c r="H338" s="849" t="str">
        <f>IF(ISNA(VLOOKUP(C338,條件!$A$1:$K$1021,11,0)),"",(VLOOKUP(C338,條件!$A$1:$K$1021,11,0)))</f>
        <v>綠藍三角</v>
      </c>
      <c r="I338" s="850">
        <f>IF(ISNA(VLOOKUP(C338,條件!$A$1:$L$1021,12,0)),"",(VLOOKUP(C338,條件!$A$1:$L$1021,12,0)))</f>
        <v>5</v>
      </c>
      <c r="J338" s="853">
        <v>26</v>
      </c>
      <c r="K338" s="851">
        <v>0</v>
      </c>
      <c r="L338" s="852">
        <v>9228</v>
      </c>
      <c r="M338" s="854">
        <v>8733</v>
      </c>
      <c r="N338" s="853">
        <v>6</v>
      </c>
      <c r="O338" s="851">
        <v>0</v>
      </c>
      <c r="P338" s="852">
        <v>9110</v>
      </c>
      <c r="Q338" s="854">
        <v>8700</v>
      </c>
      <c r="R338" s="853">
        <v>7</v>
      </c>
      <c r="S338" s="851">
        <v>2</v>
      </c>
      <c r="T338" s="852">
        <v>9214</v>
      </c>
      <c r="U338" s="854">
        <v>8836</v>
      </c>
      <c r="V338" s="853">
        <v>13</v>
      </c>
      <c r="W338" s="851">
        <v>7</v>
      </c>
      <c r="X338" s="852">
        <v>9130</v>
      </c>
      <c r="Y338" s="854">
        <v>8230</v>
      </c>
      <c r="Z338" s="855">
        <f>IF(ISNA(VLOOKUP(C338,條件!$A$1:$C$1021,3,0)),"",(VLOOKUP(C338,條件!$A$1:$C$1021,3,0)))</f>
        <v>3.0573248407643314</v>
      </c>
      <c r="AA338" s="855">
        <f t="shared" si="142"/>
        <v>17.333333333333332</v>
      </c>
      <c r="AB338" s="904">
        <f t="shared" si="143"/>
        <v>0.98584735576923077</v>
      </c>
      <c r="AC338" s="855">
        <f t="shared" si="144"/>
        <v>88.976249999999993</v>
      </c>
      <c r="AD338" s="855">
        <f t="shared" si="136"/>
        <v>2.1666666666666665</v>
      </c>
      <c r="AE338" s="855">
        <f t="shared" si="145"/>
        <v>1.7916666666666667</v>
      </c>
      <c r="AF338" s="856" t="str">
        <f t="shared" si="137"/>
        <v>A</v>
      </c>
      <c r="AG338" s="856">
        <v>1</v>
      </c>
      <c r="AH338" s="916" t="s">
        <v>3947</v>
      </c>
      <c r="AI338" s="926" t="s">
        <v>1059</v>
      </c>
      <c r="AJ338" s="917" t="s">
        <v>3728</v>
      </c>
      <c r="AK338" s="917" t="s">
        <v>3728</v>
      </c>
      <c r="AL338" s="860">
        <v>48</v>
      </c>
      <c r="AM338" s="991">
        <v>46148</v>
      </c>
      <c r="AN338" s="991">
        <v>46149</v>
      </c>
      <c r="AO338" s="991"/>
      <c r="AP338" s="991"/>
      <c r="AQ338" s="991"/>
      <c r="AR338" s="862"/>
      <c r="AS338" s="849" t="str">
        <f t="shared" si="146"/>
        <v>單</v>
      </c>
      <c r="AT338" s="849" t="str">
        <f t="shared" si="147"/>
        <v>全</v>
      </c>
      <c r="AU338" s="849" t="str">
        <f t="shared" si="148"/>
        <v>150</v>
      </c>
      <c r="AV338" s="849">
        <f t="shared" si="138"/>
        <v>2.9981437200000003</v>
      </c>
    </row>
    <row r="339" spans="1:48">
      <c r="A339" s="845">
        <f t="shared" si="149"/>
        <v>46151</v>
      </c>
      <c r="B339" s="846" t="s">
        <v>1078</v>
      </c>
      <c r="C339" s="846" t="s">
        <v>114</v>
      </c>
      <c r="D339" s="1254"/>
      <c r="E339" s="848" t="str">
        <f>IF(ISNA(VLOOKUP(C339,條件!$A$1:$G$1021,5,0)),"",(VLOOKUP(C339,條件!$A$1:$G$1021,5,0)))</f>
        <v/>
      </c>
      <c r="F339" s="849" t="str">
        <f>IF(ISNA(VLOOKUP(C339,條件!$A$1:$G$1021,6,0)),"",(VLOOKUP(C339,條件!$A$1:$G$1021,6,0)))</f>
        <v/>
      </c>
      <c r="G339" s="1257" t="str">
        <f>IF(ISNA(VLOOKUP(C339,條件!$A$1:$G$1021,7,0)),"",(VLOOKUP(C339,條件!$A$1:$G$1021,7,0)))</f>
        <v/>
      </c>
      <c r="H339" s="849" t="str">
        <f>IF(ISNA(VLOOKUP(C339,條件!$A$1:$K$1021,11,0)),"",(VLOOKUP(C339,條件!$A$1:$K$1021,11,0)))</f>
        <v/>
      </c>
      <c r="I339" s="850" t="str">
        <f>IF(ISNA(VLOOKUP(C339,條件!$A$1:$L$1021,12,0)),"",(VLOOKUP(C339,條件!$A$1:$L$1021,12,0)))</f>
        <v/>
      </c>
      <c r="J339" s="853"/>
      <c r="K339" s="851"/>
      <c r="L339" s="852" t="s">
        <v>114</v>
      </c>
      <c r="M339" s="854"/>
      <c r="N339" s="853"/>
      <c r="O339" s="851"/>
      <c r="P339" s="852" t="s">
        <v>114</v>
      </c>
      <c r="Q339" s="854"/>
      <c r="R339" s="853"/>
      <c r="S339" s="851"/>
      <c r="T339" s="852" t="s">
        <v>114</v>
      </c>
      <c r="U339" s="854"/>
      <c r="V339" s="853"/>
      <c r="W339" s="851"/>
      <c r="X339" s="852" t="s">
        <v>114</v>
      </c>
      <c r="Y339" s="854"/>
      <c r="Z339" s="855" t="str">
        <f>IF(ISNA(VLOOKUP(C339,條件!$A$1:$C$1021,3,0)),"",(VLOOKUP(C339,條件!$A$1:$C$1021,3,0)))</f>
        <v/>
      </c>
      <c r="AA339" s="855" t="str">
        <f t="shared" si="142"/>
        <v>停機</v>
      </c>
      <c r="AB339" s="904" t="str">
        <f t="shared" si="143"/>
        <v/>
      </c>
      <c r="AC339" s="855" t="str">
        <f t="shared" si="144"/>
        <v/>
      </c>
      <c r="AD339" s="855" t="str">
        <f t="shared" si="136"/>
        <v/>
      </c>
      <c r="AE339" s="855" t="str">
        <f t="shared" si="145"/>
        <v/>
      </c>
      <c r="AF339" s="856" t="str">
        <f t="shared" si="137"/>
        <v>A</v>
      </c>
      <c r="AG339" s="856">
        <v>1</v>
      </c>
      <c r="AH339" s="916" t="s">
        <v>920</v>
      </c>
      <c r="AI339" s="926" t="s">
        <v>920</v>
      </c>
      <c r="AJ339" s="917" t="s">
        <v>920</v>
      </c>
      <c r="AK339" s="917" t="s">
        <v>920</v>
      </c>
      <c r="AL339" s="860"/>
      <c r="AM339" s="991"/>
      <c r="AN339" s="991"/>
      <c r="AO339" s="991"/>
      <c r="AP339" s="991"/>
      <c r="AQ339" s="991"/>
      <c r="AR339" s="862"/>
      <c r="AS339" s="849" t="str">
        <f t="shared" si="146"/>
        <v>單</v>
      </c>
      <c r="AT339" s="849" t="str">
        <f t="shared" si="147"/>
        <v>全</v>
      </c>
      <c r="AU339" s="849" t="str">
        <f t="shared" si="148"/>
        <v/>
      </c>
      <c r="AV339" s="849" t="str">
        <f t="shared" si="138"/>
        <v/>
      </c>
    </row>
    <row r="340" spans="1:48">
      <c r="A340" s="845">
        <f t="shared" si="149"/>
        <v>46151</v>
      </c>
      <c r="B340" s="846" t="s">
        <v>1079</v>
      </c>
      <c r="C340" s="846" t="s">
        <v>2792</v>
      </c>
      <c r="D340" s="1254"/>
      <c r="E340" s="848" t="str">
        <f>IF(ISNA(VLOOKUP(C340,條件!$A$1:$G$1021,5,0)),"",(VLOOKUP(C340,條件!$A$1:$G$1021,5,0)))</f>
        <v>100/36SDr</v>
      </c>
      <c r="F340" s="849" t="str">
        <f>IF(ISNA(VLOOKUP(C340,條件!$A$1:$G$1021,6,0)),"",(VLOOKUP(C340,條件!$A$1:$G$1021,6,0)))</f>
        <v>FP81384R</v>
      </c>
      <c r="G340" s="1257">
        <f>IF(ISNA(VLOOKUP(C340,條件!$A$1:$G$1021,7,0)),"",(VLOOKUP(C340,條件!$A$1:$G$1021,7,0)))</f>
        <v>700</v>
      </c>
      <c r="H340" s="849" t="str">
        <f>IF(ISNA(VLOOKUP(C340,條件!$A$1:$K$1021,11,0)),"",(VLOOKUP(C340,條件!$A$1:$K$1021,11,0)))</f>
        <v>白底紅三角</v>
      </c>
      <c r="I340" s="850">
        <f>IF(ISNA(VLOOKUP(C340,條件!$A$1:$L$1021,12,0)),"",(VLOOKUP(C340,條件!$A$1:$L$1021,12,0)))</f>
        <v>5</v>
      </c>
      <c r="J340" s="853">
        <v>18</v>
      </c>
      <c r="K340" s="851">
        <v>0</v>
      </c>
      <c r="L340" s="852">
        <v>7515</v>
      </c>
      <c r="M340" s="854">
        <v>8064</v>
      </c>
      <c r="N340" s="853">
        <v>10</v>
      </c>
      <c r="O340" s="851">
        <v>0</v>
      </c>
      <c r="P340" s="852">
        <v>7617</v>
      </c>
      <c r="Q340" s="854">
        <v>8332</v>
      </c>
      <c r="R340" s="853">
        <v>3</v>
      </c>
      <c r="S340" s="851">
        <v>2</v>
      </c>
      <c r="T340" s="852">
        <v>7714</v>
      </c>
      <c r="U340" s="854">
        <v>8312</v>
      </c>
      <c r="V340" s="853">
        <v>10</v>
      </c>
      <c r="W340" s="851">
        <v>2</v>
      </c>
      <c r="X340" s="852">
        <v>7519</v>
      </c>
      <c r="Y340" s="854">
        <v>8001</v>
      </c>
      <c r="Z340" s="855">
        <f>IF(ISNA(VLOOKUP(C340,條件!$A$1:$C$1021,3,0)),"",(VLOOKUP(C340,條件!$A$1:$C$1021,3,0)))</f>
        <v>2.2187981510015407</v>
      </c>
      <c r="AA340" s="855">
        <f t="shared" si="142"/>
        <v>13.666666666666666</v>
      </c>
      <c r="AB340" s="904">
        <f t="shared" si="143"/>
        <v>0.99133279914529915</v>
      </c>
      <c r="AC340" s="855">
        <f t="shared" si="144"/>
        <v>78.842500000000001</v>
      </c>
      <c r="AD340" s="855">
        <f t="shared" si="136"/>
        <v>1.7083333333333333</v>
      </c>
      <c r="AE340" s="855">
        <f t="shared" si="145"/>
        <v>1.5416666666666667</v>
      </c>
      <c r="AF340" s="856" t="str">
        <f t="shared" si="137"/>
        <v>A</v>
      </c>
      <c r="AG340" s="856">
        <v>1</v>
      </c>
      <c r="AH340" s="916" t="s">
        <v>3024</v>
      </c>
      <c r="AI340" s="926" t="s">
        <v>1568</v>
      </c>
      <c r="AJ340" s="917" t="s">
        <v>3728</v>
      </c>
      <c r="AK340" s="917" t="s">
        <v>3728</v>
      </c>
      <c r="AL340" s="860">
        <v>50</v>
      </c>
      <c r="AM340" s="991">
        <v>46138</v>
      </c>
      <c r="AN340" s="991">
        <v>46139</v>
      </c>
      <c r="AO340" s="991">
        <v>46140</v>
      </c>
      <c r="AP340" s="991"/>
      <c r="AQ340" s="991"/>
      <c r="AR340" s="862"/>
      <c r="AS340" s="849" t="str">
        <f t="shared" si="146"/>
        <v>單</v>
      </c>
      <c r="AT340" s="849" t="str">
        <f t="shared" si="147"/>
        <v>全</v>
      </c>
      <c r="AU340" s="849" t="str">
        <f t="shared" si="148"/>
        <v>100</v>
      </c>
      <c r="AV340" s="849">
        <f t="shared" si="138"/>
        <v>1.90735776</v>
      </c>
    </row>
    <row r="341" spans="1:48">
      <c r="A341" s="845">
        <f t="shared" si="149"/>
        <v>46151</v>
      </c>
      <c r="B341" s="846" t="s">
        <v>1080</v>
      </c>
      <c r="C341" s="846" t="s">
        <v>114</v>
      </c>
      <c r="D341" s="1254"/>
      <c r="E341" s="848" t="str">
        <f>IF(ISNA(VLOOKUP(C341,條件!$A$1:$G$1021,5,0)),"",(VLOOKUP(C341,條件!$A$1:$G$1021,5,0)))</f>
        <v/>
      </c>
      <c r="F341" s="849" t="str">
        <f>IF(ISNA(VLOOKUP(C341,條件!$A$1:$G$1021,6,0)),"",(VLOOKUP(C341,條件!$A$1:$G$1021,6,0)))</f>
        <v/>
      </c>
      <c r="G341" s="1257" t="str">
        <f>IF(ISNA(VLOOKUP(C341,條件!$A$1:$G$1021,7,0)),"",(VLOOKUP(C341,條件!$A$1:$G$1021,7,0)))</f>
        <v/>
      </c>
      <c r="H341" s="849" t="str">
        <f>IF(ISNA(VLOOKUP(C341,條件!$A$1:$K$1021,11,0)),"",(VLOOKUP(C341,條件!$A$1:$K$1021,11,0)))</f>
        <v/>
      </c>
      <c r="I341" s="850" t="str">
        <f>IF(ISNA(VLOOKUP(C341,條件!$A$1:$L$1021,12,0)),"",(VLOOKUP(C341,條件!$A$1:$L$1021,12,0)))</f>
        <v/>
      </c>
      <c r="J341" s="853"/>
      <c r="K341" s="851"/>
      <c r="L341" s="852" t="s">
        <v>114</v>
      </c>
      <c r="M341" s="854"/>
      <c r="N341" s="853"/>
      <c r="O341" s="851"/>
      <c r="P341" s="852" t="s">
        <v>114</v>
      </c>
      <c r="Q341" s="854"/>
      <c r="R341" s="853"/>
      <c r="S341" s="851"/>
      <c r="T341" s="852" t="s">
        <v>114</v>
      </c>
      <c r="U341" s="854"/>
      <c r="V341" s="853"/>
      <c r="W341" s="851"/>
      <c r="X341" s="852" t="s">
        <v>114</v>
      </c>
      <c r="Y341" s="854"/>
      <c r="Z341" s="855" t="str">
        <f>IF(ISNA(VLOOKUP(C341,條件!$A$1:$C$1021,3,0)),"",(VLOOKUP(C341,條件!$A$1:$C$1021,3,0)))</f>
        <v/>
      </c>
      <c r="AA341" s="855" t="str">
        <f t="shared" si="142"/>
        <v>停機</v>
      </c>
      <c r="AB341" s="904" t="str">
        <f t="shared" si="143"/>
        <v/>
      </c>
      <c r="AC341" s="855" t="str">
        <f t="shared" si="144"/>
        <v/>
      </c>
      <c r="AD341" s="855" t="str">
        <f t="shared" si="136"/>
        <v/>
      </c>
      <c r="AE341" s="855" t="str">
        <f t="shared" si="145"/>
        <v/>
      </c>
      <c r="AF341" s="856" t="str">
        <f t="shared" si="137"/>
        <v>A</v>
      </c>
      <c r="AG341" s="856">
        <v>1</v>
      </c>
      <c r="AH341" s="916" t="s">
        <v>920</v>
      </c>
      <c r="AI341" s="926" t="s">
        <v>920</v>
      </c>
      <c r="AJ341" s="917" t="s">
        <v>3726</v>
      </c>
      <c r="AK341" s="917" t="s">
        <v>3726</v>
      </c>
      <c r="AL341" s="933"/>
      <c r="AM341" s="991"/>
      <c r="AN341" s="991"/>
      <c r="AO341" s="991"/>
      <c r="AP341" s="991"/>
      <c r="AQ341" s="991"/>
      <c r="AR341" s="862"/>
      <c r="AS341" s="849" t="str">
        <f t="shared" si="146"/>
        <v>單</v>
      </c>
      <c r="AT341" s="849" t="str">
        <f t="shared" si="147"/>
        <v>全</v>
      </c>
      <c r="AU341" s="849" t="str">
        <f t="shared" si="148"/>
        <v/>
      </c>
      <c r="AV341" s="849" t="str">
        <f t="shared" si="138"/>
        <v/>
      </c>
    </row>
    <row r="342" spans="1:48">
      <c r="A342" s="845">
        <f t="shared" si="149"/>
        <v>46151</v>
      </c>
      <c r="B342" s="846" t="s">
        <v>1081</v>
      </c>
      <c r="C342" s="846" t="s">
        <v>114</v>
      </c>
      <c r="D342" s="1254"/>
      <c r="E342" s="848" t="str">
        <f>IF(ISNA(VLOOKUP(C342,條件!$A$1:$G$1021,5,0)),"",(VLOOKUP(C342,條件!$A$1:$G$1021,5,0)))</f>
        <v/>
      </c>
      <c r="F342" s="849" t="str">
        <f>IF(ISNA(VLOOKUP(C342,條件!$A$1:$G$1021,6,0)),"",(VLOOKUP(C342,條件!$A$1:$G$1021,6,0)))</f>
        <v/>
      </c>
      <c r="G342" s="1257" t="str">
        <f>IF(ISNA(VLOOKUP(C342,條件!$A$1:$G$1021,7,0)),"",(VLOOKUP(C342,條件!$A$1:$G$1021,7,0)))</f>
        <v/>
      </c>
      <c r="H342" s="849" t="str">
        <f>IF(ISNA(VLOOKUP(C342,條件!$A$1:$K$1021,11,0)),"",(VLOOKUP(C342,條件!$A$1:$K$1021,11,0)))</f>
        <v/>
      </c>
      <c r="I342" s="850" t="str">
        <f>IF(ISNA(VLOOKUP(C342,條件!$A$1:$L$1021,12,0)),"",(VLOOKUP(C342,條件!$A$1:$L$1021,12,0)))</f>
        <v/>
      </c>
      <c r="J342" s="853"/>
      <c r="K342" s="851"/>
      <c r="L342" s="852" t="s">
        <v>114</v>
      </c>
      <c r="M342" s="854"/>
      <c r="N342" s="853"/>
      <c r="O342" s="851"/>
      <c r="P342" s="852" t="s">
        <v>114</v>
      </c>
      <c r="Q342" s="854"/>
      <c r="R342" s="853"/>
      <c r="S342" s="851"/>
      <c r="T342" s="852" t="s">
        <v>114</v>
      </c>
      <c r="U342" s="854"/>
      <c r="V342" s="853"/>
      <c r="W342" s="851"/>
      <c r="X342" s="852" t="s">
        <v>114</v>
      </c>
      <c r="Y342" s="854"/>
      <c r="Z342" s="855" t="str">
        <f>IF(ISNA(VLOOKUP(C342,條件!$A$1:$C$1021,3,0)),"",(VLOOKUP(C342,條件!$A$1:$C$1021,3,0)))</f>
        <v/>
      </c>
      <c r="AA342" s="855" t="str">
        <f t="shared" si="142"/>
        <v>停機</v>
      </c>
      <c r="AB342" s="904" t="str">
        <f t="shared" si="143"/>
        <v/>
      </c>
      <c r="AC342" s="855" t="str">
        <f t="shared" si="144"/>
        <v/>
      </c>
      <c r="AD342" s="855" t="str">
        <f t="shared" si="136"/>
        <v/>
      </c>
      <c r="AE342" s="855" t="str">
        <f t="shared" si="145"/>
        <v/>
      </c>
      <c r="AF342" s="856" t="str">
        <f t="shared" si="137"/>
        <v>A</v>
      </c>
      <c r="AG342" s="856">
        <v>1</v>
      </c>
      <c r="AH342" s="916" t="s">
        <v>920</v>
      </c>
      <c r="AI342" s="926" t="s">
        <v>920</v>
      </c>
      <c r="AJ342" s="917" t="s">
        <v>920</v>
      </c>
      <c r="AK342" s="917" t="s">
        <v>920</v>
      </c>
      <c r="AL342" s="932"/>
      <c r="AM342" s="991"/>
      <c r="AN342" s="991"/>
      <c r="AO342" s="991"/>
      <c r="AP342" s="991"/>
      <c r="AQ342" s="991"/>
      <c r="AR342" s="862"/>
      <c r="AS342" s="849" t="str">
        <f t="shared" si="146"/>
        <v>單</v>
      </c>
      <c r="AT342" s="849" t="str">
        <f t="shared" si="147"/>
        <v>全</v>
      </c>
      <c r="AU342" s="849" t="str">
        <f t="shared" si="148"/>
        <v/>
      </c>
      <c r="AV342" s="849" t="str">
        <f t="shared" si="138"/>
        <v/>
      </c>
    </row>
    <row r="343" spans="1:48">
      <c r="A343" s="845">
        <f t="shared" si="149"/>
        <v>46151</v>
      </c>
      <c r="B343" s="846" t="s">
        <v>1063</v>
      </c>
      <c r="C343" s="846" t="s">
        <v>2779</v>
      </c>
      <c r="D343" s="1254"/>
      <c r="E343" s="848" t="str">
        <f>IF(ISNA(VLOOKUP(C343,條件!$A$1:$G$1021,5,0)),"",(VLOOKUP(C343,條件!$A$1:$G$1021,5,0)))</f>
        <v>150/48/2GY5</v>
      </c>
      <c r="F343" s="849" t="str">
        <f>IF(ISNA(VLOOKUP(C343,條件!$A$1:$G$1021,6,0)),"",(VLOOKUP(C343,條件!$A$1:$G$1021,6,0)))</f>
        <v>FP02422×2</v>
      </c>
      <c r="G343" s="1257">
        <f>IF(ISNA(VLOOKUP(C343,條件!$A$1:$G$1021,7,0)),"",(VLOOKUP(C343,條件!$A$1:$G$1021,7,0)))</f>
        <v>600</v>
      </c>
      <c r="H343" s="849" t="str">
        <f>IF(ISNA(VLOOKUP(C343,條件!$A$1:$K$1021,11,0)),"",(VLOOKUP(C343,條件!$A$1:$K$1021,11,0)))</f>
        <v>白底紅星</v>
      </c>
      <c r="I343" s="850">
        <f>IF(ISNA(VLOOKUP(C343,條件!$A$1:$L$1021,12,0)),"",(VLOOKUP(C343,條件!$A$1:$L$1021,12,0)))</f>
        <v>4</v>
      </c>
      <c r="J343" s="853">
        <v>36</v>
      </c>
      <c r="K343" s="851">
        <v>0</v>
      </c>
      <c r="L343" s="852">
        <v>8930</v>
      </c>
      <c r="M343" s="854">
        <v>9168</v>
      </c>
      <c r="N343" s="853">
        <v>18</v>
      </c>
      <c r="O343" s="851">
        <v>0</v>
      </c>
      <c r="P343" s="852">
        <v>8951</v>
      </c>
      <c r="Q343" s="854">
        <v>9408</v>
      </c>
      <c r="R343" s="853">
        <v>12</v>
      </c>
      <c r="S343" s="851">
        <v>0</v>
      </c>
      <c r="T343" s="852">
        <v>8931</v>
      </c>
      <c r="U343" s="854">
        <v>9517</v>
      </c>
      <c r="V343" s="853">
        <v>26</v>
      </c>
      <c r="W343" s="851">
        <v>1</v>
      </c>
      <c r="X343" s="852">
        <v>8552</v>
      </c>
      <c r="Y343" s="854">
        <v>9548</v>
      </c>
      <c r="Z343" s="855">
        <f>IF(ISNA(VLOOKUP(C343,條件!$A$1:$C$1021,3,0)),"",(VLOOKUP(C343,條件!$A$1:$C$1021,3,0)))</f>
        <v>6.9230769230769234</v>
      </c>
      <c r="AA343" s="855">
        <f t="shared" si="142"/>
        <v>15.333333333333334</v>
      </c>
      <c r="AB343" s="904">
        <f t="shared" si="143"/>
        <v>0.99930555555555556</v>
      </c>
      <c r="AC343" s="855">
        <f t="shared" si="144"/>
        <v>91.256249999999994</v>
      </c>
      <c r="AD343" s="855">
        <f t="shared" si="136"/>
        <v>1.9166666666666667</v>
      </c>
      <c r="AE343" s="855">
        <f t="shared" si="145"/>
        <v>1.8958333333333333</v>
      </c>
      <c r="AF343" s="856" t="str">
        <f t="shared" si="137"/>
        <v>A</v>
      </c>
      <c r="AG343" s="856">
        <v>0.5</v>
      </c>
      <c r="AH343" s="916" t="s">
        <v>3805</v>
      </c>
      <c r="AI343" s="926" t="s">
        <v>3804</v>
      </c>
      <c r="AJ343" s="917" t="s">
        <v>3726</v>
      </c>
      <c r="AK343" s="917" t="s">
        <v>3726</v>
      </c>
      <c r="AL343" s="860">
        <v>52</v>
      </c>
      <c r="AM343" s="991">
        <v>46145</v>
      </c>
      <c r="AN343" s="991">
        <v>46147</v>
      </c>
      <c r="AO343" s="991">
        <v>46149</v>
      </c>
      <c r="AP343" s="991"/>
      <c r="AQ343" s="991"/>
      <c r="AR343" s="862"/>
      <c r="AS343" s="849" t="str">
        <f t="shared" si="146"/>
        <v>雙</v>
      </c>
      <c r="AT343" s="849" t="str">
        <f t="shared" si="147"/>
        <v>全</v>
      </c>
      <c r="AU343" s="849" t="str">
        <f t="shared" si="148"/>
        <v>150</v>
      </c>
      <c r="AV343" s="849">
        <f t="shared" si="138"/>
        <v>2.8384343999999997</v>
      </c>
    </row>
    <row r="344" spans="1:48">
      <c r="A344" s="845">
        <f t="shared" si="149"/>
        <v>46151</v>
      </c>
      <c r="B344" s="846" t="s">
        <v>1082</v>
      </c>
      <c r="C344" s="846" t="s">
        <v>114</v>
      </c>
      <c r="D344" s="1254"/>
      <c r="E344" s="848" t="str">
        <f>IF(ISNA(VLOOKUP(C344,條件!$A$1:$G$1021,5,0)),"",(VLOOKUP(C344,條件!$A$1:$G$1021,5,0)))</f>
        <v/>
      </c>
      <c r="F344" s="849" t="str">
        <f>IF(ISNA(VLOOKUP(C344,條件!$A$1:$G$1021,6,0)),"",(VLOOKUP(C344,條件!$A$1:$G$1021,6,0)))</f>
        <v/>
      </c>
      <c r="G344" s="1257" t="str">
        <f>IF(ISNA(VLOOKUP(C344,條件!$A$1:$G$1021,7,0)),"",(VLOOKUP(C344,條件!$A$1:$G$1021,7,0)))</f>
        <v/>
      </c>
      <c r="H344" s="849" t="str">
        <f>IF(ISNA(VLOOKUP(C344,條件!$A$1:$K$1021,11,0)),"",(VLOOKUP(C344,條件!$A$1:$K$1021,11,0)))</f>
        <v/>
      </c>
      <c r="I344" s="850" t="str">
        <f>IF(ISNA(VLOOKUP(C344,條件!$A$1:$L$1021,12,0)),"",(VLOOKUP(C344,條件!$A$1:$L$1021,12,0)))</f>
        <v/>
      </c>
      <c r="J344" s="853"/>
      <c r="K344" s="851"/>
      <c r="L344" s="852" t="s">
        <v>114</v>
      </c>
      <c r="M344" s="854"/>
      <c r="N344" s="853"/>
      <c r="O344" s="851"/>
      <c r="P344" s="852" t="s">
        <v>114</v>
      </c>
      <c r="Q344" s="854"/>
      <c r="R344" s="853"/>
      <c r="S344" s="851"/>
      <c r="T344" s="852" t="s">
        <v>114</v>
      </c>
      <c r="U344" s="854"/>
      <c r="V344" s="853"/>
      <c r="W344" s="851"/>
      <c r="X344" s="852" t="s">
        <v>114</v>
      </c>
      <c r="Y344" s="854"/>
      <c r="Z344" s="855" t="str">
        <f>IF(ISNA(VLOOKUP(C344,條件!$A$1:$C$1021,3,0)),"",(VLOOKUP(C344,條件!$A$1:$C$1021,3,0)))</f>
        <v/>
      </c>
      <c r="AA344" s="855" t="str">
        <f t="shared" si="142"/>
        <v>停機</v>
      </c>
      <c r="AB344" s="904" t="str">
        <f t="shared" si="143"/>
        <v/>
      </c>
      <c r="AC344" s="855" t="str">
        <f t="shared" si="144"/>
        <v/>
      </c>
      <c r="AD344" s="855" t="str">
        <f t="shared" si="136"/>
        <v/>
      </c>
      <c r="AE344" s="855" t="str">
        <f t="shared" si="145"/>
        <v/>
      </c>
      <c r="AF344" s="856" t="str">
        <f t="shared" si="137"/>
        <v>J</v>
      </c>
      <c r="AG344" s="856">
        <v>1</v>
      </c>
      <c r="AH344" s="916" t="s">
        <v>920</v>
      </c>
      <c r="AI344" s="926" t="s">
        <v>920</v>
      </c>
      <c r="AJ344" s="917" t="s">
        <v>920</v>
      </c>
      <c r="AK344" s="917" t="s">
        <v>920</v>
      </c>
      <c r="AL344" s="860"/>
      <c r="AM344" s="991"/>
      <c r="AN344" s="991"/>
      <c r="AO344" s="991"/>
      <c r="AP344" s="991"/>
      <c r="AQ344" s="991"/>
      <c r="AR344" s="862"/>
      <c r="AS344" s="849" t="str">
        <f t="shared" si="146"/>
        <v>單</v>
      </c>
      <c r="AT344" s="849" t="str">
        <f t="shared" si="147"/>
        <v>全</v>
      </c>
      <c r="AU344" s="849" t="str">
        <f t="shared" si="148"/>
        <v/>
      </c>
      <c r="AV344" s="849" t="str">
        <f t="shared" si="138"/>
        <v/>
      </c>
    </row>
    <row r="345" spans="1:48">
      <c r="A345" s="845">
        <f t="shared" si="149"/>
        <v>46151</v>
      </c>
      <c r="B345" s="846" t="s">
        <v>1064</v>
      </c>
      <c r="C345" s="846" t="s">
        <v>4161</v>
      </c>
      <c r="D345" s="1254" t="s">
        <v>596</v>
      </c>
      <c r="E345" s="848" t="str">
        <f>IF(ISNA(VLOOKUP(C345,條件!$A$1:$G$1021,5,0)),"",(VLOOKUP(C345,條件!$A$1:$G$1021,5,0)))</f>
        <v>150/48/2SDr</v>
      </c>
      <c r="F345" s="849" t="str">
        <f>IF(ISNA(VLOOKUP(C345,條件!$A$1:$G$1021,6,0)),"",(VLOOKUP(C345,條件!$A$1:$G$1021,6,0)))</f>
        <v>FP82171R×2</v>
      </c>
      <c r="G345" s="1257">
        <f>IF(ISNA(VLOOKUP(C345,條件!$A$1:$G$1021,7,0)),"",(VLOOKUP(C345,條件!$A$1:$G$1021,7,0)))</f>
        <v>600</v>
      </c>
      <c r="H345" s="849" t="str">
        <f>IF(ISNA(VLOOKUP(C345,條件!$A$1:$K$1021,11,0)),"",(VLOOKUP(C345,條件!$A$1:$K$1021,11,0)))</f>
        <v>紅白直條</v>
      </c>
      <c r="I345" s="850">
        <f>IF(ISNA(VLOOKUP(C345,條件!$A$1:$L$1021,12,0)),"",(VLOOKUP(C345,條件!$A$1:$L$1021,12,0)))</f>
        <v>5.5</v>
      </c>
      <c r="J345" s="853">
        <v>75</v>
      </c>
      <c r="K345" s="851">
        <v>4</v>
      </c>
      <c r="L345" s="852">
        <v>7750</v>
      </c>
      <c r="M345" s="854"/>
      <c r="N345" s="853">
        <v>27</v>
      </c>
      <c r="O345" s="851">
        <v>4</v>
      </c>
      <c r="P345" s="852">
        <v>7910</v>
      </c>
      <c r="Q345" s="854"/>
      <c r="R345" s="853">
        <v>15</v>
      </c>
      <c r="S345" s="851">
        <v>6</v>
      </c>
      <c r="T345" s="852">
        <v>7830</v>
      </c>
      <c r="U345" s="854"/>
      <c r="V345" s="853">
        <v>48</v>
      </c>
      <c r="W345" s="851">
        <v>5</v>
      </c>
      <c r="X345" s="852">
        <v>7160</v>
      </c>
      <c r="Y345" s="854"/>
      <c r="Z345" s="855">
        <f>IF(ISNA(VLOOKUP(C345,條件!$A$1:$C$1021,3,0)),"",(VLOOKUP(C345,條件!$A$1:$C$1021,3,0)))</f>
        <v>5.0526315789473681</v>
      </c>
      <c r="AA345" s="855">
        <f t="shared" si="142"/>
        <v>55</v>
      </c>
      <c r="AB345" s="904">
        <f t="shared" si="143"/>
        <v>0.98192107371794868</v>
      </c>
      <c r="AC345" s="855">
        <f t="shared" si="144"/>
        <v>76.625</v>
      </c>
      <c r="AD345" s="855">
        <f t="shared" ref="AD345:AD383" si="150">IF(ISERROR(AA345/8),"",(AA345/8))</f>
        <v>6.875</v>
      </c>
      <c r="AE345" s="855">
        <f t="shared" si="145"/>
        <v>6.083333333333333</v>
      </c>
      <c r="AF345" s="856" t="str">
        <f t="shared" ref="AF345:AF383" si="151">LEFT(B345,1)</f>
        <v>J</v>
      </c>
      <c r="AG345" s="856">
        <v>1</v>
      </c>
      <c r="AH345" s="916" t="s">
        <v>3947</v>
      </c>
      <c r="AI345" s="926" t="s">
        <v>1059</v>
      </c>
      <c r="AJ345" s="917" t="s">
        <v>3728</v>
      </c>
      <c r="AK345" s="917" t="s">
        <v>3728</v>
      </c>
      <c r="AL345" s="860">
        <v>55</v>
      </c>
      <c r="AM345" s="991">
        <v>46146</v>
      </c>
      <c r="AN345" s="991">
        <v>46147</v>
      </c>
      <c r="AO345" s="991">
        <v>46148</v>
      </c>
      <c r="AP345" s="991"/>
      <c r="AQ345" s="991"/>
      <c r="AR345" s="862"/>
      <c r="AS345" s="849" t="str">
        <f t="shared" si="146"/>
        <v>雙</v>
      </c>
      <c r="AT345" s="849" t="str">
        <f t="shared" si="147"/>
        <v>全</v>
      </c>
      <c r="AU345" s="849" t="str">
        <f t="shared" si="148"/>
        <v>150</v>
      </c>
      <c r="AV345" s="849">
        <f t="shared" si="138"/>
        <v>4.7666880000000003</v>
      </c>
    </row>
    <row r="346" spans="1:48">
      <c r="A346" s="845">
        <f t="shared" si="149"/>
        <v>46151</v>
      </c>
      <c r="B346" s="846" t="s">
        <v>1083</v>
      </c>
      <c r="C346" s="846" t="s">
        <v>114</v>
      </c>
      <c r="D346" s="1254"/>
      <c r="E346" s="848" t="str">
        <f>IF(ISNA(VLOOKUP(C346,條件!$A$1:$G$1021,5,0)),"",(VLOOKUP(C346,條件!$A$1:$G$1021,5,0)))</f>
        <v/>
      </c>
      <c r="F346" s="849" t="str">
        <f>IF(ISNA(VLOOKUP(C346,條件!$A$1:$G$1021,6,0)),"",(VLOOKUP(C346,條件!$A$1:$G$1021,6,0)))</f>
        <v/>
      </c>
      <c r="G346" s="1257" t="str">
        <f>IF(ISNA(VLOOKUP(C346,條件!$A$1:$G$1021,7,0)),"",(VLOOKUP(C346,條件!$A$1:$G$1021,7,0)))</f>
        <v/>
      </c>
      <c r="H346" s="849" t="str">
        <f>IF(ISNA(VLOOKUP(C346,條件!$A$1:$K$1021,11,0)),"",(VLOOKUP(C346,條件!$A$1:$K$1021,11,0)))</f>
        <v/>
      </c>
      <c r="I346" s="850" t="str">
        <f>IF(ISNA(VLOOKUP(C346,條件!$A$1:$L$1021,12,0)),"",(VLOOKUP(C346,條件!$A$1:$L$1021,12,0)))</f>
        <v/>
      </c>
      <c r="J346" s="853"/>
      <c r="K346" s="851"/>
      <c r="L346" s="852" t="s">
        <v>114</v>
      </c>
      <c r="M346" s="854"/>
      <c r="N346" s="853"/>
      <c r="O346" s="851"/>
      <c r="P346" s="852" t="s">
        <v>114</v>
      </c>
      <c r="Q346" s="854"/>
      <c r="R346" s="853"/>
      <c r="S346" s="851"/>
      <c r="T346" s="852" t="s">
        <v>114</v>
      </c>
      <c r="U346" s="854"/>
      <c r="V346" s="853"/>
      <c r="W346" s="851"/>
      <c r="X346" s="852" t="s">
        <v>114</v>
      </c>
      <c r="Y346" s="854"/>
      <c r="Z346" s="855" t="str">
        <f>IF(ISNA(VLOOKUP(C346,條件!$A$1:$C$1021,3,0)),"",(VLOOKUP(C346,條件!$A$1:$C$1021,3,0)))</f>
        <v/>
      </c>
      <c r="AA346" s="855" t="str">
        <f t="shared" si="142"/>
        <v>停機</v>
      </c>
      <c r="AB346" s="904" t="str">
        <f t="shared" si="143"/>
        <v/>
      </c>
      <c r="AC346" s="855" t="str">
        <f t="shared" si="144"/>
        <v/>
      </c>
      <c r="AD346" s="855" t="str">
        <f t="shared" si="150"/>
        <v/>
      </c>
      <c r="AE346" s="855" t="str">
        <f t="shared" si="145"/>
        <v/>
      </c>
      <c r="AF346" s="856" t="str">
        <f t="shared" si="151"/>
        <v>J</v>
      </c>
      <c r="AG346" s="856">
        <v>1</v>
      </c>
      <c r="AH346" s="916" t="s">
        <v>920</v>
      </c>
      <c r="AI346" s="926" t="s">
        <v>920</v>
      </c>
      <c r="AJ346" s="917" t="s">
        <v>920</v>
      </c>
      <c r="AK346" s="917" t="s">
        <v>920</v>
      </c>
      <c r="AL346" s="860"/>
      <c r="AM346" s="991"/>
      <c r="AN346" s="991"/>
      <c r="AO346" s="991"/>
      <c r="AP346" s="991"/>
      <c r="AQ346" s="991"/>
      <c r="AR346" s="862"/>
      <c r="AS346" s="849" t="str">
        <f t="shared" si="146"/>
        <v>單</v>
      </c>
      <c r="AT346" s="849" t="str">
        <f t="shared" si="147"/>
        <v>全</v>
      </c>
      <c r="AU346" s="849" t="str">
        <f t="shared" si="148"/>
        <v/>
      </c>
      <c r="AV346" s="849" t="str">
        <f t="shared" si="138"/>
        <v/>
      </c>
    </row>
    <row r="347" spans="1:48">
      <c r="A347" s="845">
        <f t="shared" si="149"/>
        <v>46151</v>
      </c>
      <c r="B347" s="846" t="s">
        <v>1084</v>
      </c>
      <c r="C347" s="846" t="s">
        <v>3692</v>
      </c>
      <c r="D347" s="1254" t="s">
        <v>596</v>
      </c>
      <c r="E347" s="848" t="str">
        <f>IF(ISNA(VLOOKUP(C347,條件!$A$1:$G$1021,5,0)),"",(VLOOKUP(C347,條件!$A$1:$G$1021,5,0)))</f>
        <v>150/48/2SDr</v>
      </c>
      <c r="F347" s="849" t="str">
        <f>IF(ISNA(VLOOKUP(C347,條件!$A$1:$G$1021,6,0)),"",(VLOOKUP(C347,條件!$A$1:$G$1021,6,0)))</f>
        <v>FP82173R×2</v>
      </c>
      <c r="G347" s="1257">
        <f>IF(ISNA(VLOOKUP(C347,條件!$A$1:$G$1021,7,0)),"",(VLOOKUP(C347,條件!$A$1:$G$1021,7,0)))</f>
        <v>700</v>
      </c>
      <c r="H347" s="849" t="str">
        <f>IF(ISNA(VLOOKUP(C347,條件!$A$1:$K$1021,11,0)),"",(VLOOKUP(C347,條件!$A$1:$K$1021,11,0)))</f>
        <v>白紫條紋</v>
      </c>
      <c r="I347" s="850">
        <f>IF(ISNA(VLOOKUP(C347,條件!$A$1:$L$1021,12,0)),"",(VLOOKUP(C347,條件!$A$1:$L$1021,12,0)))</f>
        <v>5.5</v>
      </c>
      <c r="J347" s="853">
        <v>31</v>
      </c>
      <c r="K347" s="851">
        <v>0</v>
      </c>
      <c r="L347" s="852">
        <v>8980</v>
      </c>
      <c r="M347" s="854">
        <v>9350</v>
      </c>
      <c r="N347" s="853">
        <v>9</v>
      </c>
      <c r="O347" s="851">
        <v>0</v>
      </c>
      <c r="P347" s="852">
        <v>8890</v>
      </c>
      <c r="Q347" s="854">
        <v>9260</v>
      </c>
      <c r="R347" s="853">
        <v>12</v>
      </c>
      <c r="S347" s="851">
        <v>0</v>
      </c>
      <c r="T347" s="852">
        <v>7780</v>
      </c>
      <c r="U347" s="854">
        <v>8980</v>
      </c>
      <c r="V347" s="853">
        <v>37</v>
      </c>
      <c r="W347" s="851">
        <v>0</v>
      </c>
      <c r="X347" s="852">
        <v>8890</v>
      </c>
      <c r="Y347" s="854">
        <v>9540</v>
      </c>
      <c r="Z347" s="855">
        <f>IF(ISNA(VLOOKUP(C347,條件!$A$1:$C$1021,3,0)),"",(VLOOKUP(C347,條件!$A$1:$C$1021,3,0)))</f>
        <v>5.8775510204081636</v>
      </c>
      <c r="AA347" s="855">
        <f t="shared" si="142"/>
        <v>29.666666666666668</v>
      </c>
      <c r="AB347" s="904">
        <f t="shared" si="143"/>
        <v>1</v>
      </c>
      <c r="AC347" s="855">
        <f t="shared" si="144"/>
        <v>89.587500000000006</v>
      </c>
      <c r="AD347" s="855">
        <f t="shared" si="150"/>
        <v>3.7083333333333335</v>
      </c>
      <c r="AE347" s="855">
        <f t="shared" si="145"/>
        <v>3.7083333333333335</v>
      </c>
      <c r="AF347" s="856" t="str">
        <f t="shared" si="151"/>
        <v>T</v>
      </c>
      <c r="AG347" s="856">
        <v>1</v>
      </c>
      <c r="AH347" s="916" t="s">
        <v>3807</v>
      </c>
      <c r="AI347" s="926" t="s">
        <v>3716</v>
      </c>
      <c r="AJ347" s="917" t="s">
        <v>3984</v>
      </c>
      <c r="AK347" s="917" t="s">
        <v>3984</v>
      </c>
      <c r="AL347" s="860">
        <v>56</v>
      </c>
      <c r="AM347" s="991">
        <v>46146</v>
      </c>
      <c r="AN347" s="991">
        <v>46147</v>
      </c>
      <c r="AO347" s="991">
        <v>46148</v>
      </c>
      <c r="AP347" s="991"/>
      <c r="AQ347" s="991"/>
      <c r="AR347" s="862"/>
      <c r="AS347" s="849" t="str">
        <f t="shared" si="146"/>
        <v>雙</v>
      </c>
      <c r="AT347" s="849" t="str">
        <f t="shared" si="147"/>
        <v>全</v>
      </c>
      <c r="AU347" s="849" t="str">
        <f t="shared" si="148"/>
        <v>150</v>
      </c>
      <c r="AV347" s="849">
        <f t="shared" si="138"/>
        <v>6.5019023999999996</v>
      </c>
    </row>
    <row r="348" spans="1:48">
      <c r="A348" s="845">
        <f t="shared" si="149"/>
        <v>46151</v>
      </c>
      <c r="B348" s="846" t="s">
        <v>1085</v>
      </c>
      <c r="C348" s="846" t="s">
        <v>3461</v>
      </c>
      <c r="D348" s="1254" t="s">
        <v>3344</v>
      </c>
      <c r="E348" s="848" t="str">
        <f>IF(ISNA(VLOOKUP(C348,條件!$A$1:$G$1021,5,0)),"",(VLOOKUP(C348,條件!$A$1:$G$1021,5,0)))</f>
        <v>150/48/2SDr</v>
      </c>
      <c r="F348" s="849" t="str">
        <f>IF(ISNA(VLOOKUP(C348,條件!$A$1:$G$1021,6,0)),"",(VLOOKUP(C348,條件!$A$1:$G$1021,6,0)))</f>
        <v>FP82171R×2</v>
      </c>
      <c r="G348" s="1257">
        <f>IF(ISNA(VLOOKUP(C348,條件!$A$1:$G$1021,7,0)),"",(VLOOKUP(C348,條件!$A$1:$G$1021,7,0)))</f>
        <v>700</v>
      </c>
      <c r="H348" s="849" t="str">
        <f>IF(ISNA(VLOOKUP(C348,條件!$A$1:$K$1021,11,0)),"",(VLOOKUP(C348,條件!$A$1:$K$1021,11,0)))</f>
        <v>紅底黃星</v>
      </c>
      <c r="I348" s="850">
        <f>IF(ISNA(VLOOKUP(C348,條件!$A$1:$L$1021,12,0)),"",(VLOOKUP(C348,條件!$A$1:$L$1021,12,0)))</f>
        <v>5.5</v>
      </c>
      <c r="J348" s="853">
        <v>22</v>
      </c>
      <c r="K348" s="851">
        <v>0</v>
      </c>
      <c r="L348" s="852">
        <v>9540</v>
      </c>
      <c r="M348" s="854">
        <v>9440</v>
      </c>
      <c r="N348" s="853">
        <v>10</v>
      </c>
      <c r="O348" s="851">
        <v>0</v>
      </c>
      <c r="P348" s="852">
        <v>9810</v>
      </c>
      <c r="Q348" s="854">
        <v>9540</v>
      </c>
      <c r="R348" s="853">
        <v>13</v>
      </c>
      <c r="S348" s="851">
        <v>0</v>
      </c>
      <c r="T348" s="852">
        <v>9720</v>
      </c>
      <c r="U348" s="854">
        <v>7960</v>
      </c>
      <c r="V348" s="853">
        <v>42</v>
      </c>
      <c r="W348" s="851">
        <v>0</v>
      </c>
      <c r="X348" s="852">
        <v>9810</v>
      </c>
      <c r="Y348" s="854">
        <v>9440</v>
      </c>
      <c r="Z348" s="855">
        <f>IF(ISNA(VLOOKUP(C348,條件!$A$1:$C$1021,3,0)),"",(VLOOKUP(C348,條件!$A$1:$C$1021,3,0)))</f>
        <v>5.8536585365853657</v>
      </c>
      <c r="AA348" s="855">
        <f t="shared" si="142"/>
        <v>29</v>
      </c>
      <c r="AB348" s="904">
        <f t="shared" si="143"/>
        <v>1</v>
      </c>
      <c r="AC348" s="855">
        <f t="shared" si="144"/>
        <v>94.075000000000003</v>
      </c>
      <c r="AD348" s="855">
        <f t="shared" si="150"/>
        <v>3.625</v>
      </c>
      <c r="AE348" s="855">
        <f t="shared" si="145"/>
        <v>3.625</v>
      </c>
      <c r="AF348" s="856" t="str">
        <f t="shared" si="151"/>
        <v>T</v>
      </c>
      <c r="AG348" s="856">
        <v>1</v>
      </c>
      <c r="AH348" s="916" t="s">
        <v>3807</v>
      </c>
      <c r="AI348" s="926" t="s">
        <v>3716</v>
      </c>
      <c r="AJ348" s="917" t="s">
        <v>3984</v>
      </c>
      <c r="AK348" s="917" t="s">
        <v>3984</v>
      </c>
      <c r="AL348" s="860">
        <v>55</v>
      </c>
      <c r="AM348" s="991">
        <v>46145</v>
      </c>
      <c r="AN348" s="991">
        <v>46146</v>
      </c>
      <c r="AO348" s="991">
        <v>46147</v>
      </c>
      <c r="AP348" s="991">
        <v>46148</v>
      </c>
      <c r="AQ348" s="991"/>
      <c r="AR348" s="862"/>
      <c r="AS348" s="849" t="str">
        <f t="shared" si="146"/>
        <v>雙</v>
      </c>
      <c r="AT348" s="849" t="str">
        <f t="shared" si="147"/>
        <v>全</v>
      </c>
      <c r="AU348" s="849" t="str">
        <f t="shared" si="148"/>
        <v>150</v>
      </c>
      <c r="AV348" s="849">
        <f t="shared" si="138"/>
        <v>6.8275872</v>
      </c>
    </row>
    <row r="349" spans="1:48">
      <c r="A349" s="845">
        <f t="shared" si="149"/>
        <v>46151</v>
      </c>
      <c r="B349" s="846" t="s">
        <v>1086</v>
      </c>
      <c r="C349" s="846" t="s">
        <v>2232</v>
      </c>
      <c r="D349" s="1254"/>
      <c r="E349" s="848" t="str">
        <f>IF(ISNA(VLOOKUP(C349,條件!$A$1:$G$1021,5,0)),"",(VLOOKUP(C349,條件!$A$1:$G$1021,5,0)))</f>
        <v>150/48/2SDr</v>
      </c>
      <c r="F349" s="849" t="str">
        <f>IF(ISNA(VLOOKUP(C349,條件!$A$1:$G$1021,6,0)),"",(VLOOKUP(C349,條件!$A$1:$G$1021,6,0)))</f>
        <v>FP82169R×2</v>
      </c>
      <c r="G349" s="1257">
        <f>IF(ISNA(VLOOKUP(C349,條件!$A$1:$G$1021,7,0)),"",(VLOOKUP(C349,條件!$A$1:$G$1021,7,0)))</f>
        <v>670</v>
      </c>
      <c r="H349" s="849" t="str">
        <f>IF(ISNA(VLOOKUP(C349,條件!$A$1:$K$1021,11,0)),"",(VLOOKUP(C349,條件!$A$1:$K$1021,11,0)))</f>
        <v>黃底紅點</v>
      </c>
      <c r="I349" s="850">
        <f>IF(ISNA(VLOOKUP(C349,條件!$A$1:$L$1021,12,0)),"",(VLOOKUP(C349,條件!$A$1:$L$1021,12,0)))</f>
        <v>5</v>
      </c>
      <c r="J349" s="853">
        <v>18</v>
      </c>
      <c r="K349" s="851">
        <v>0</v>
      </c>
      <c r="L349" s="852">
        <v>9350</v>
      </c>
      <c r="M349" s="854"/>
      <c r="N349" s="853">
        <v>3</v>
      </c>
      <c r="O349" s="851">
        <v>0</v>
      </c>
      <c r="P349" s="852">
        <v>9440</v>
      </c>
      <c r="Q349" s="854"/>
      <c r="R349" s="853">
        <v>6</v>
      </c>
      <c r="S349" s="851">
        <v>0</v>
      </c>
      <c r="T349" s="852">
        <v>9440</v>
      </c>
      <c r="U349" s="854"/>
      <c r="V349" s="853">
        <v>22</v>
      </c>
      <c r="W349" s="851">
        <v>0</v>
      </c>
      <c r="X349" s="852">
        <v>9170</v>
      </c>
      <c r="Y349" s="854"/>
      <c r="Z349" s="855">
        <f>IF(ISNA(VLOOKUP(C349,條件!$A$1:$C$1021,3,0)),"",(VLOOKUP(C349,條件!$A$1:$C$1021,3,0)))</f>
        <v>6.2882096069868991</v>
      </c>
      <c r="AA349" s="855">
        <f t="shared" si="142"/>
        <v>32.666666666666664</v>
      </c>
      <c r="AB349" s="904">
        <f t="shared" si="143"/>
        <v>1</v>
      </c>
      <c r="AC349" s="855">
        <f t="shared" si="144"/>
        <v>93.5</v>
      </c>
      <c r="AD349" s="855">
        <f t="shared" si="150"/>
        <v>4.083333333333333</v>
      </c>
      <c r="AE349" s="855">
        <f t="shared" si="145"/>
        <v>4.083333333333333</v>
      </c>
      <c r="AF349" s="856" t="str">
        <f t="shared" si="151"/>
        <v>T</v>
      </c>
      <c r="AG349" s="856">
        <v>2</v>
      </c>
      <c r="AH349" s="916" t="s">
        <v>3807</v>
      </c>
      <c r="AI349" s="926" t="s">
        <v>3716</v>
      </c>
      <c r="AJ349" s="917" t="s">
        <v>3984</v>
      </c>
      <c r="AK349" s="917" t="s">
        <v>3984</v>
      </c>
      <c r="AL349" s="860">
        <v>48</v>
      </c>
      <c r="AM349" s="991">
        <v>46147</v>
      </c>
      <c r="AN349" s="991">
        <v>46148</v>
      </c>
      <c r="AO349" s="991"/>
      <c r="AP349" s="991"/>
      <c r="AQ349" s="991"/>
      <c r="AR349" s="862"/>
      <c r="AS349" s="849" t="str">
        <f t="shared" si="146"/>
        <v>雙</v>
      </c>
      <c r="AT349" s="849" t="str">
        <f t="shared" si="147"/>
        <v>半</v>
      </c>
      <c r="AU349" s="849" t="str">
        <f t="shared" si="148"/>
        <v>150</v>
      </c>
      <c r="AV349" s="849">
        <f t="shared" si="138"/>
        <v>3.2475168000000001</v>
      </c>
    </row>
    <row r="350" spans="1:48">
      <c r="A350" s="845">
        <f t="shared" si="149"/>
        <v>46151</v>
      </c>
      <c r="B350" s="846" t="s">
        <v>1086</v>
      </c>
      <c r="C350" s="846" t="s">
        <v>2235</v>
      </c>
      <c r="D350" s="1254"/>
      <c r="E350" s="848" t="str">
        <f>IF(ISNA(VLOOKUP(C350,條件!$A$1:$G$1021,5,0)),"",(VLOOKUP(C350,條件!$A$1:$G$1021,5,0)))</f>
        <v>150/48/2SDr</v>
      </c>
      <c r="F350" s="849" t="str">
        <f>IF(ISNA(VLOOKUP(C350,條件!$A$1:$G$1021,6,0)),"",(VLOOKUP(C350,條件!$A$1:$G$1021,6,0)))</f>
        <v>FP82169R×2</v>
      </c>
      <c r="G350" s="1257">
        <f>IF(ISNA(VLOOKUP(C350,條件!$A$1:$G$1021,7,0)),"",(VLOOKUP(C350,條件!$A$1:$G$1021,7,0)))</f>
        <v>670</v>
      </c>
      <c r="H350" s="849" t="str">
        <f>IF(ISNA(VLOOKUP(C350,條件!$A$1:$K$1021,11,0)),"",(VLOOKUP(C350,條件!$A$1:$K$1021,11,0)))</f>
        <v>紅底藍點</v>
      </c>
      <c r="I350" s="850">
        <f>IF(ISNA(VLOOKUP(C350,條件!$A$1:$L$1021,12,0)),"",(VLOOKUP(C350,條件!$A$1:$L$1021,12,0)))</f>
        <v>5</v>
      </c>
      <c r="J350" s="853">
        <v>23</v>
      </c>
      <c r="K350" s="851">
        <v>0</v>
      </c>
      <c r="L350" s="852">
        <v>9070</v>
      </c>
      <c r="M350" s="854"/>
      <c r="N350" s="853">
        <v>19</v>
      </c>
      <c r="O350" s="851">
        <v>0</v>
      </c>
      <c r="P350" s="852">
        <v>9440</v>
      </c>
      <c r="Q350" s="854"/>
      <c r="R350" s="853">
        <v>14</v>
      </c>
      <c r="S350" s="851">
        <v>0</v>
      </c>
      <c r="T350" s="852"/>
      <c r="U350" s="854">
        <v>9070</v>
      </c>
      <c r="V350" s="853">
        <v>40</v>
      </c>
      <c r="W350" s="851">
        <v>0</v>
      </c>
      <c r="X350" s="852"/>
      <c r="Y350" s="854">
        <v>9440</v>
      </c>
      <c r="Z350" s="855">
        <f>IF(ISNA(VLOOKUP(C350,條件!$A$1:$C$1021,3,0)),"",(VLOOKUP(C350,條件!$A$1:$C$1021,3,0)))</f>
        <v>6.1802575107296134</v>
      </c>
      <c r="AA350" s="855">
        <f t="shared" si="142"/>
        <v>64</v>
      </c>
      <c r="AB350" s="904">
        <f t="shared" si="143"/>
        <v>1</v>
      </c>
      <c r="AC350" s="855">
        <f t="shared" si="144"/>
        <v>92.55</v>
      </c>
      <c r="AD350" s="855">
        <f t="shared" si="150"/>
        <v>8</v>
      </c>
      <c r="AE350" s="855">
        <f t="shared" si="145"/>
        <v>8</v>
      </c>
      <c r="AF350" s="856" t="str">
        <f t="shared" si="151"/>
        <v>T</v>
      </c>
      <c r="AG350" s="856">
        <v>2</v>
      </c>
      <c r="AH350" s="916" t="s">
        <v>3807</v>
      </c>
      <c r="AI350" s="926" t="s">
        <v>3716</v>
      </c>
      <c r="AJ350" s="917" t="s">
        <v>3984</v>
      </c>
      <c r="AK350" s="917" t="s">
        <v>3984</v>
      </c>
      <c r="AL350" s="860">
        <v>48</v>
      </c>
      <c r="AM350" s="991">
        <v>46146</v>
      </c>
      <c r="AN350" s="991">
        <v>46147</v>
      </c>
      <c r="AO350" s="991">
        <v>46148</v>
      </c>
      <c r="AP350" s="991"/>
      <c r="AQ350" s="991"/>
      <c r="AR350" s="862"/>
      <c r="AS350" s="849" t="str">
        <f t="shared" si="146"/>
        <v>雙</v>
      </c>
      <c r="AT350" s="849" t="str">
        <f t="shared" si="147"/>
        <v>半</v>
      </c>
      <c r="AU350" s="849" t="str">
        <f t="shared" si="148"/>
        <v>150</v>
      </c>
      <c r="AV350" s="849">
        <f t="shared" si="138"/>
        <v>3.2145206400000004</v>
      </c>
    </row>
    <row r="351" spans="1:48">
      <c r="A351" s="845">
        <f t="shared" si="149"/>
        <v>46151</v>
      </c>
      <c r="B351" s="846" t="s">
        <v>1087</v>
      </c>
      <c r="C351" s="846" t="s">
        <v>114</v>
      </c>
      <c r="D351" s="1254"/>
      <c r="E351" s="848" t="str">
        <f>IF(ISNA(VLOOKUP(C351,條件!$A$1:$G$1021,5,0)),"",(VLOOKUP(C351,條件!$A$1:$G$1021,5,0)))</f>
        <v/>
      </c>
      <c r="F351" s="849" t="str">
        <f>IF(ISNA(VLOOKUP(C351,條件!$A$1:$G$1021,6,0)),"",(VLOOKUP(C351,條件!$A$1:$G$1021,6,0)))</f>
        <v/>
      </c>
      <c r="G351" s="1257" t="str">
        <f>IF(ISNA(VLOOKUP(C351,條件!$A$1:$G$1021,7,0)),"",(VLOOKUP(C351,條件!$A$1:$G$1021,7,0)))</f>
        <v/>
      </c>
      <c r="H351" s="849" t="str">
        <f>IF(ISNA(VLOOKUP(C351,條件!$A$1:$K$1021,11,0)),"",(VLOOKUP(C351,條件!$A$1:$K$1021,11,0)))</f>
        <v/>
      </c>
      <c r="I351" s="850" t="str">
        <f>IF(ISNA(VLOOKUP(C351,條件!$A$1:$L$1021,12,0)),"",(VLOOKUP(C351,條件!$A$1:$L$1021,12,0)))</f>
        <v/>
      </c>
      <c r="J351" s="853"/>
      <c r="K351" s="851"/>
      <c r="L351" s="852" t="s">
        <v>461</v>
      </c>
      <c r="M351" s="854"/>
      <c r="N351" s="853"/>
      <c r="O351" s="851"/>
      <c r="P351" s="852" t="s">
        <v>461</v>
      </c>
      <c r="Q351" s="854"/>
      <c r="R351" s="853"/>
      <c r="S351" s="851"/>
      <c r="T351" s="852" t="s">
        <v>461</v>
      </c>
      <c r="U351" s="854"/>
      <c r="V351" s="853"/>
      <c r="W351" s="851"/>
      <c r="X351" s="852" t="s">
        <v>461</v>
      </c>
      <c r="Y351" s="854"/>
      <c r="Z351" s="855" t="str">
        <f>IF(ISNA(VLOOKUP(C351,條件!$A$1:$C$1021,3,0)),"",(VLOOKUP(C351,條件!$A$1:$C$1021,3,0)))</f>
        <v/>
      </c>
      <c r="AA351" s="855" t="str">
        <f t="shared" si="142"/>
        <v>停機</v>
      </c>
      <c r="AB351" s="904" t="str">
        <f t="shared" si="143"/>
        <v/>
      </c>
      <c r="AC351" s="855" t="str">
        <f t="shared" si="144"/>
        <v/>
      </c>
      <c r="AD351" s="855" t="str">
        <f t="shared" si="150"/>
        <v/>
      </c>
      <c r="AE351" s="855" t="str">
        <f t="shared" si="145"/>
        <v/>
      </c>
      <c r="AF351" s="856" t="str">
        <f t="shared" si="151"/>
        <v>T</v>
      </c>
      <c r="AG351" s="856">
        <v>2</v>
      </c>
      <c r="AH351" s="916" t="s">
        <v>920</v>
      </c>
      <c r="AI351" s="926" t="s">
        <v>920</v>
      </c>
      <c r="AJ351" s="917" t="s">
        <v>3788</v>
      </c>
      <c r="AK351" s="917" t="s">
        <v>3788</v>
      </c>
      <c r="AL351" s="860"/>
      <c r="AM351" s="991"/>
      <c r="AN351" s="991"/>
      <c r="AO351" s="991"/>
      <c r="AP351" s="991"/>
      <c r="AQ351" s="991"/>
      <c r="AR351" s="862"/>
      <c r="AS351" s="849" t="str">
        <f t="shared" si="146"/>
        <v>單</v>
      </c>
      <c r="AT351" s="849" t="str">
        <f t="shared" si="147"/>
        <v>半</v>
      </c>
      <c r="AU351" s="849" t="str">
        <f t="shared" si="148"/>
        <v/>
      </c>
      <c r="AV351" s="849" t="str">
        <f t="shared" si="138"/>
        <v/>
      </c>
    </row>
    <row r="352" spans="1:48">
      <c r="A352" s="845">
        <f t="shared" si="149"/>
        <v>46151</v>
      </c>
      <c r="B352" s="846" t="s">
        <v>1607</v>
      </c>
      <c r="C352" s="846" t="s">
        <v>2797</v>
      </c>
      <c r="D352" s="1254" t="s">
        <v>596</v>
      </c>
      <c r="E352" s="848" t="str">
        <f>IF(ISNA(VLOOKUP(C352,條件!$A$1:$G$1021,5,0)),"",(VLOOKUP(C352,條件!$A$1:$G$1021,5,0)))</f>
        <v>225/72/2SDr</v>
      </c>
      <c r="F352" s="849" t="str">
        <f>IF(ISNA(VLOOKUP(C352,條件!$A$1:$G$1021,6,0)),"",(VLOOKUP(C352,條件!$A$1:$G$1021,6,0)))</f>
        <v>FP83024R×2</v>
      </c>
      <c r="G352" s="1257">
        <f>IF(ISNA(VLOOKUP(C352,條件!$A$1:$G$1021,7,0)),"",(VLOOKUP(C352,條件!$A$1:$G$1021,7,0)))</f>
        <v>550</v>
      </c>
      <c r="H352" s="849" t="str">
        <f>IF(ISNA(VLOOKUP(C352,條件!$A$1:$K$1021,11,0)),"",(VLOOKUP(C352,條件!$A$1:$K$1021,11,0)))</f>
        <v>灰色</v>
      </c>
      <c r="I352" s="850">
        <f>IF(ISNA(VLOOKUP(C352,條件!$A$1:$L$1021,12,0)),"",(VLOOKUP(C352,條件!$A$1:$L$1021,12,0)))</f>
        <v>5.5</v>
      </c>
      <c r="J352" s="853">
        <v>17</v>
      </c>
      <c r="K352" s="851">
        <v>4</v>
      </c>
      <c r="L352" s="852">
        <v>7410</v>
      </c>
      <c r="M352" s="854"/>
      <c r="N352" s="853">
        <v>3</v>
      </c>
      <c r="O352" s="851">
        <v>0</v>
      </c>
      <c r="P352" s="852">
        <v>7410</v>
      </c>
      <c r="Q352" s="854"/>
      <c r="R352" s="853">
        <v>4</v>
      </c>
      <c r="S352" s="851">
        <v>0</v>
      </c>
      <c r="T352" s="852">
        <v>7410</v>
      </c>
      <c r="U352" s="854"/>
      <c r="V352" s="853">
        <v>13</v>
      </c>
      <c r="W352" s="851">
        <v>0</v>
      </c>
      <c r="X352" s="852">
        <v>6940</v>
      </c>
      <c r="Y352" s="854"/>
      <c r="Z352" s="855">
        <f>IF(ISNA(VLOOKUP(C352,條件!$A$1:$C$1021,3,0)),"",(VLOOKUP(C352,條件!$A$1:$C$1021,3,0)))</f>
        <v>6.6055045871559637</v>
      </c>
      <c r="AA352" s="855">
        <f t="shared" si="142"/>
        <v>24.666666666666668</v>
      </c>
      <c r="AB352" s="904">
        <f t="shared" si="143"/>
        <v>0.99708867521367517</v>
      </c>
      <c r="AC352" s="855">
        <f t="shared" si="144"/>
        <v>72.924999999999997</v>
      </c>
      <c r="AD352" s="855">
        <f t="shared" si="150"/>
        <v>3.0833333333333335</v>
      </c>
      <c r="AE352" s="855">
        <f t="shared" si="145"/>
        <v>2.75</v>
      </c>
      <c r="AF352" s="856" t="str">
        <f t="shared" si="151"/>
        <v>T</v>
      </c>
      <c r="AG352" s="856">
        <v>2</v>
      </c>
      <c r="AH352" s="916" t="s">
        <v>3948</v>
      </c>
      <c r="AI352" s="926" t="s">
        <v>934</v>
      </c>
      <c r="AJ352" s="917" t="s">
        <v>3876</v>
      </c>
      <c r="AK352" s="917" t="s">
        <v>3876</v>
      </c>
      <c r="AL352" s="860">
        <v>53</v>
      </c>
      <c r="AM352" s="991">
        <v>46139</v>
      </c>
      <c r="AN352" s="991">
        <v>46140</v>
      </c>
      <c r="AO352" s="991"/>
      <c r="AP352" s="991"/>
      <c r="AQ352" s="991"/>
      <c r="AR352" s="862"/>
      <c r="AS352" s="849" t="str">
        <f t="shared" si="146"/>
        <v>雙</v>
      </c>
      <c r="AT352" s="849" t="str">
        <f t="shared" si="147"/>
        <v>半</v>
      </c>
      <c r="AU352" s="849" t="str">
        <f t="shared" si="148"/>
        <v>225</v>
      </c>
      <c r="AV352" s="849"/>
    </row>
    <row r="353" spans="1:48">
      <c r="A353" s="845">
        <f t="shared" si="149"/>
        <v>46151</v>
      </c>
      <c r="B353" s="846" t="s">
        <v>1607</v>
      </c>
      <c r="C353" s="846" t="s">
        <v>2798</v>
      </c>
      <c r="D353" s="1254" t="s">
        <v>596</v>
      </c>
      <c r="E353" s="848" t="str">
        <f>IF(ISNA(VLOOKUP(C353,條件!$A$1:$G$1021,5,0)),"",(VLOOKUP(C353,條件!$A$1:$G$1021,5,0)))</f>
        <v>150/48/2SDr</v>
      </c>
      <c r="F353" s="849" t="str">
        <f>IF(ISNA(VLOOKUP(C353,條件!$A$1:$G$1021,6,0)),"",(VLOOKUP(C353,條件!$A$1:$G$1021,6,0)))</f>
        <v>FP82170R×2</v>
      </c>
      <c r="G353" s="1257">
        <f>IF(ISNA(VLOOKUP(C353,條件!$A$1:$G$1021,7,0)),"",(VLOOKUP(C353,條件!$A$1:$G$1021,7,0)))</f>
        <v>700</v>
      </c>
      <c r="H353" s="849" t="str">
        <f>IF(ISNA(VLOOKUP(C353,條件!$A$1:$K$1021,11,0)),"",(VLOOKUP(C353,條件!$A$1:$K$1021,11,0)))</f>
        <v>粉紅</v>
      </c>
      <c r="I353" s="850">
        <f>IF(ISNA(VLOOKUP(C353,條件!$A$1:$L$1021,12,0)),"",(VLOOKUP(C353,條件!$A$1:$L$1021,12,0)))</f>
        <v>5.5</v>
      </c>
      <c r="J353" s="853"/>
      <c r="K353" s="851"/>
      <c r="L353" s="852" t="s">
        <v>116</v>
      </c>
      <c r="M353" s="854"/>
      <c r="N353" s="853"/>
      <c r="O353" s="851"/>
      <c r="P353" s="852"/>
      <c r="Q353" s="854" t="s">
        <v>116</v>
      </c>
      <c r="R353" s="853"/>
      <c r="S353" s="851"/>
      <c r="T353" s="852"/>
      <c r="U353" s="854" t="s">
        <v>116</v>
      </c>
      <c r="V353" s="853">
        <v>19</v>
      </c>
      <c r="W353" s="851"/>
      <c r="X353" s="852"/>
      <c r="Y353" s="854" t="s">
        <v>116</v>
      </c>
      <c r="Z353" s="855">
        <f>IF(ISNA(VLOOKUP(C353,條件!$A$1:$C$1021,3,0)),"",(VLOOKUP(C353,條件!$A$1:$C$1021,3,0)))</f>
        <v>5.8775510204081636</v>
      </c>
      <c r="AA353" s="855" t="str">
        <f t="shared" si="142"/>
        <v>了機</v>
      </c>
      <c r="AB353" s="904" t="str">
        <f t="shared" si="143"/>
        <v/>
      </c>
      <c r="AC353" s="855" t="str">
        <f t="shared" si="144"/>
        <v/>
      </c>
      <c r="AD353" s="855" t="str">
        <f t="shared" si="150"/>
        <v/>
      </c>
      <c r="AE353" s="855" t="str">
        <f t="shared" si="145"/>
        <v/>
      </c>
      <c r="AF353" s="856" t="str">
        <f t="shared" si="151"/>
        <v>T</v>
      </c>
      <c r="AG353" s="856">
        <v>2</v>
      </c>
      <c r="AH353" s="916" t="s">
        <v>3948</v>
      </c>
      <c r="AI353" s="926" t="s">
        <v>934</v>
      </c>
      <c r="AJ353" s="917" t="s">
        <v>3876</v>
      </c>
      <c r="AK353" s="917" t="s">
        <v>3876</v>
      </c>
      <c r="AL353" s="860">
        <v>56</v>
      </c>
      <c r="AM353" s="991">
        <v>46141</v>
      </c>
      <c r="AN353" s="991">
        <v>46143</v>
      </c>
      <c r="AO353" s="991">
        <v>46144</v>
      </c>
      <c r="AP353" s="991"/>
      <c r="AQ353" s="991"/>
      <c r="AR353" s="862"/>
      <c r="AS353" s="849" t="str">
        <f t="shared" si="146"/>
        <v>雙</v>
      </c>
      <c r="AT353" s="849" t="str">
        <f t="shared" si="147"/>
        <v>半</v>
      </c>
      <c r="AU353" s="849" t="str">
        <f t="shared" si="148"/>
        <v>150</v>
      </c>
      <c r="AV353" s="849" t="str">
        <f t="shared" ref="AV353:AV390" si="152">IF(ISERROR((IF(AF353="S",AG353*AU353*G353*AC353/18*0.03456/100/1000,
AU353*G353*AC353*
(IF(OR(AND(AS353="單",AT353="全",OR(AF353="A",AF353="M")),AND(AS353="單",AT353="全",OR(AF353="T",AF353="J"))),1,0)+
IF(OR(AND(AS353="雙",AT353="全",OR(AF353="A",AF353="M")),AND(AS353="雙",AT353="半",OR(AF353="T",AF353="J"))),1,0)+
IF(AND(AS353="雙",AT353="全",OR(AF353="T",AF353="J")),2,0)+
IF(AND(AS353="單",AT353="半",OR(AF353="A",AF353="M")),0.5,0)+
IF(OR(AND(AS353="雙",AT353="半",OR(AF353="A",AF353="M")),AND(AS353="單",AT353="半",OR(AF353="T",AF353="J"))),0.5,0)
)*0.03456/100/1000
))),"",((IF(AF353="S",AG353*AU353*G353*AC353/18*0.03456/100/1000,
AU353*G353*AC353*
(IF(OR(AND(AS353="單",AT353="全",OR(AF353="A",AF353="M")),AND(AS353="單",AT353="全",OR(AF353="T",AF353="J"))),1,0)+
IF(OR(AND(AS353="雙",AT353="全",OR(AF353="A",AF353="M")),AND(AS353="雙",AT353="半",OR(AF353="T",AF353="J"))),1,0)+
IF(AND(AS353="雙",AT353="全",OR(AF353="T",AF353="J")),2,0)+
IF(AND(AS353="單",AT353="半",OR(AF353="A",AF353="M")),0.5,0)+
IF(OR(AND(AS353="雙",AT353="半",OR(AF353="A",AF353="M")),AND(AS353="單",AT353="半",OR(AF353="T",AF353="J"))),0.5,0)
)*0.03456/100/1000
))))</f>
        <v/>
      </c>
    </row>
    <row r="354" spans="1:48">
      <c r="A354" s="845">
        <f t="shared" si="149"/>
        <v>46151</v>
      </c>
      <c r="B354" s="846" t="s">
        <v>1608</v>
      </c>
      <c r="C354" s="846" t="s">
        <v>3685</v>
      </c>
      <c r="D354" s="1254" t="s">
        <v>596</v>
      </c>
      <c r="E354" s="848" t="str">
        <f>IF(ISNA(VLOOKUP(C354,條件!$A$1:$G$1021,5,0)),"",(VLOOKUP(C354,條件!$A$1:$G$1021,5,0)))</f>
        <v>150/48/2SDr</v>
      </c>
      <c r="F354" s="849" t="str">
        <f>IF(ISNA(VLOOKUP(C354,條件!$A$1:$G$1021,6,0)),"",(VLOOKUP(C354,條件!$A$1:$G$1021,6,0)))</f>
        <v>FP82173R×2</v>
      </c>
      <c r="G354" s="1257">
        <f>IF(ISNA(VLOOKUP(C354,條件!$A$1:$G$1021,7,0)),"",(VLOOKUP(C354,條件!$A$1:$G$1021,7,0)))</f>
        <v>700</v>
      </c>
      <c r="H354" s="849" t="str">
        <f>IF(ISNA(VLOOKUP(C354,條件!$A$1:$K$1021,11,0)),"",(VLOOKUP(C354,條件!$A$1:$K$1021,11,0)))</f>
        <v>棕色</v>
      </c>
      <c r="I354" s="850">
        <f>IF(ISNA(VLOOKUP(C354,條件!$A$1:$L$1021,12,0)),"",(VLOOKUP(C354,條件!$A$1:$L$1021,12,0)))</f>
        <v>5.5</v>
      </c>
      <c r="J354" s="853">
        <v>13</v>
      </c>
      <c r="K354" s="851">
        <v>3</v>
      </c>
      <c r="L354" s="852">
        <v>10000</v>
      </c>
      <c r="M354" s="854">
        <v>9540</v>
      </c>
      <c r="N354" s="853">
        <v>7</v>
      </c>
      <c r="O354" s="851">
        <v>4</v>
      </c>
      <c r="P354" s="852">
        <v>10000</v>
      </c>
      <c r="Q354" s="854">
        <v>9540</v>
      </c>
      <c r="R354" s="853">
        <v>21</v>
      </c>
      <c r="S354" s="851">
        <v>1</v>
      </c>
      <c r="T354" s="852">
        <v>10000</v>
      </c>
      <c r="U354" s="854">
        <v>9440</v>
      </c>
      <c r="V354" s="853">
        <v>23</v>
      </c>
      <c r="W354" s="851">
        <v>4</v>
      </c>
      <c r="X354" s="852">
        <v>10000</v>
      </c>
      <c r="Y354" s="854">
        <v>9350</v>
      </c>
      <c r="Z354" s="855">
        <f>IF(ISNA(VLOOKUP(C354,條件!$A$1:$C$1021,3,0)),"",(VLOOKUP(C354,條件!$A$1:$C$1021,3,0)))</f>
        <v>5.8536585365853657</v>
      </c>
      <c r="AA354" s="855">
        <f t="shared" si="142"/>
        <v>21.333333333333332</v>
      </c>
      <c r="AB354" s="904">
        <f t="shared" si="143"/>
        <v>0.99014423076923075</v>
      </c>
      <c r="AC354" s="855">
        <f t="shared" si="144"/>
        <v>97.337500000000006</v>
      </c>
      <c r="AD354" s="855">
        <f t="shared" si="150"/>
        <v>2.6666666666666665</v>
      </c>
      <c r="AE354" s="855">
        <f t="shared" si="145"/>
        <v>2.1666666666666665</v>
      </c>
      <c r="AF354" s="856" t="str">
        <f t="shared" si="151"/>
        <v>T</v>
      </c>
      <c r="AG354" s="856">
        <v>1</v>
      </c>
      <c r="AH354" s="916" t="s">
        <v>3948</v>
      </c>
      <c r="AI354" s="926" t="s">
        <v>934</v>
      </c>
      <c r="AJ354" s="917" t="s">
        <v>3876</v>
      </c>
      <c r="AK354" s="917" t="s">
        <v>3876</v>
      </c>
      <c r="AL354" s="860">
        <v>56</v>
      </c>
      <c r="AM354" s="991">
        <v>46146</v>
      </c>
      <c r="AN354" s="991">
        <v>46147</v>
      </c>
      <c r="AO354" s="991">
        <v>46148</v>
      </c>
      <c r="AP354" s="991">
        <v>46149</v>
      </c>
      <c r="AQ354" s="991"/>
      <c r="AR354" s="862"/>
      <c r="AS354" s="849" t="str">
        <f t="shared" si="146"/>
        <v>雙</v>
      </c>
      <c r="AT354" s="849" t="str">
        <f t="shared" si="147"/>
        <v>全</v>
      </c>
      <c r="AU354" s="849" t="str">
        <f t="shared" si="148"/>
        <v>150</v>
      </c>
      <c r="AV354" s="849">
        <f t="shared" si="152"/>
        <v>7.0643663999999999</v>
      </c>
    </row>
    <row r="355" spans="1:48">
      <c r="A355" s="845">
        <f t="shared" si="149"/>
        <v>46151</v>
      </c>
      <c r="B355" s="846" t="s">
        <v>1986</v>
      </c>
      <c r="C355" s="887" t="s">
        <v>114</v>
      </c>
      <c r="D355" s="1254"/>
      <c r="E355" s="848" t="str">
        <f>IF(ISNA(VLOOKUP(C355,條件!$A$1:$G$1021,5,0)),"",(VLOOKUP(C355,條件!$A$1:$G$1021,5,0)))</f>
        <v/>
      </c>
      <c r="F355" s="849" t="str">
        <f>IF(ISNA(VLOOKUP(C355,條件!$A$1:$G$1021,6,0)),"",(VLOOKUP(C355,條件!$A$1:$G$1021,6,0)))</f>
        <v/>
      </c>
      <c r="G355" s="1257" t="str">
        <f>IF(ISNA(VLOOKUP(C355,條件!$A$1:$G$1021,7,0)),"",(VLOOKUP(C355,條件!$A$1:$G$1021,7,0)))</f>
        <v/>
      </c>
      <c r="H355" s="849" t="str">
        <f>IF(ISNA(VLOOKUP(C355,條件!$A$1:$K$1021,11,0)),"",(VLOOKUP(C355,條件!$A$1:$K$1021,11,0)))</f>
        <v/>
      </c>
      <c r="I355" s="850" t="str">
        <f>IF(ISNA(VLOOKUP(C355,條件!$A$1:$L$1021,12,0)),"",(VLOOKUP(C355,條件!$A$1:$L$1021,12,0)))</f>
        <v/>
      </c>
      <c r="J355" s="853"/>
      <c r="K355" s="851"/>
      <c r="L355" s="852" t="s">
        <v>114</v>
      </c>
      <c r="M355" s="854"/>
      <c r="N355" s="853"/>
      <c r="O355" s="851"/>
      <c r="P355" s="852" t="s">
        <v>114</v>
      </c>
      <c r="Q355" s="854"/>
      <c r="R355" s="853"/>
      <c r="S355" s="851"/>
      <c r="T355" s="852" t="s">
        <v>114</v>
      </c>
      <c r="U355" s="854"/>
      <c r="V355" s="853"/>
      <c r="W355" s="851"/>
      <c r="X355" s="852" t="s">
        <v>114</v>
      </c>
      <c r="Y355" s="854"/>
      <c r="Z355" s="885" t="str">
        <f>IF(ISNA(VLOOKUP(C355,條件!$A$1:$C$1021,3,0)),"",(VLOOKUP(C355,條件!$A$1:$C$1021,3,0)))</f>
        <v/>
      </c>
      <c r="AA355" s="885" t="str">
        <f t="shared" ref="AA355:AA356" si="153">IF(P355="了機","了機",IF(J355="","",IF(ISERROR(SUM(J355,N355,R355,V355)*12/AG355/3),"",(SUM(J355,N355,R355,V355)*12/AG355/3))))</f>
        <v/>
      </c>
      <c r="AB355" s="905" t="str">
        <f t="shared" ref="AB355:AB356" si="154">IF(K355="","",IF(ISERROR(1-((SUM(K355,O355,S355,W355)/((AG355*12)-(AG355*0.44)))/Z355)),"",(1-((SUM(K355,O355,S355,W355)/((AG355*12)-(AG355*0.44)))/Z355))))</f>
        <v/>
      </c>
      <c r="AC355" s="885"/>
      <c r="AD355" s="885" t="str">
        <f t="shared" si="150"/>
        <v/>
      </c>
      <c r="AE355" s="885" t="str">
        <f t="shared" ref="AE355:AE356" si="155">IF(P355="了機","",IF(J355="","",IF(ISERROR((SUM(J355,N355,R355,V355)-SUM(K355,O355,S355,W355))/24),"",((SUM(J355,N355,R355,V355)-SUM(K355,O355,S355,W355))/24))))</f>
        <v/>
      </c>
      <c r="AF355" s="886" t="str">
        <f t="shared" si="151"/>
        <v>S</v>
      </c>
      <c r="AG355" s="886">
        <v>12</v>
      </c>
      <c r="AH355" s="916" t="s">
        <v>920</v>
      </c>
      <c r="AI355" s="926" t="s">
        <v>920</v>
      </c>
      <c r="AJ355" s="917" t="s">
        <v>920</v>
      </c>
      <c r="AK355" s="917" t="s">
        <v>920</v>
      </c>
      <c r="AL355" s="860"/>
      <c r="AM355" s="991"/>
      <c r="AN355" s="991"/>
      <c r="AO355" s="991"/>
      <c r="AP355" s="991"/>
      <c r="AQ355" s="991"/>
      <c r="AR355" s="862"/>
      <c r="AS355" s="849" t="str">
        <f t="shared" si="146"/>
        <v>單</v>
      </c>
      <c r="AT355" s="849" t="str">
        <f t="shared" si="147"/>
        <v>12sec</v>
      </c>
      <c r="AU355" s="849" t="str">
        <f t="shared" si="148"/>
        <v/>
      </c>
      <c r="AV355" s="849" t="str">
        <f t="shared" si="152"/>
        <v/>
      </c>
    </row>
    <row r="356" spans="1:48">
      <c r="A356" s="845">
        <f t="shared" si="149"/>
        <v>46151</v>
      </c>
      <c r="B356" s="846" t="s">
        <v>1698</v>
      </c>
      <c r="C356" s="846" t="s">
        <v>1697</v>
      </c>
      <c r="D356" s="1254"/>
      <c r="E356" s="848" t="str">
        <f>IF(ISNA(VLOOKUP(C356,條件!$A$1:$G$1021,5,0)),"",(VLOOKUP(C356,條件!$A$1:$G$1021,5,0)))</f>
        <v/>
      </c>
      <c r="F356" s="849" t="str">
        <f>IF(ISNA(VLOOKUP(C356,條件!$A$1:$G$1021,6,0)),"",(VLOOKUP(C356,條件!$A$1:$G$1021,6,0)))</f>
        <v/>
      </c>
      <c r="G356" s="1257" t="str">
        <f>IF(ISNA(VLOOKUP(C356,條件!$A$1:$G$1021,7,0)),"",(VLOOKUP(C356,條件!$A$1:$G$1021,7,0)))</f>
        <v/>
      </c>
      <c r="H356" s="849" t="str">
        <f>IF(ISNA(VLOOKUP(C356,條件!$A$1:$K$1021,11,0)),"",(VLOOKUP(C356,條件!$A$1:$K$1021,11,0)))</f>
        <v/>
      </c>
      <c r="I356" s="850" t="str">
        <f>IF(ISNA(VLOOKUP(C356,條件!$A$1:$L$1021,12,0)),"",(VLOOKUP(C356,條件!$A$1:$L$1021,12,0)))</f>
        <v/>
      </c>
      <c r="J356" s="853"/>
      <c r="K356" s="851"/>
      <c r="L356" s="852" t="s">
        <v>1697</v>
      </c>
      <c r="M356" s="854"/>
      <c r="N356" s="853"/>
      <c r="O356" s="851"/>
      <c r="P356" s="852" t="s">
        <v>1697</v>
      </c>
      <c r="Q356" s="854"/>
      <c r="R356" s="853"/>
      <c r="S356" s="851"/>
      <c r="T356" s="852" t="s">
        <v>1697</v>
      </c>
      <c r="U356" s="854"/>
      <c r="V356" s="853"/>
      <c r="W356" s="851"/>
      <c r="X356" s="852" t="s">
        <v>1697</v>
      </c>
      <c r="Y356" s="854"/>
      <c r="Z356" s="885" t="str">
        <f>IF(ISNA(VLOOKUP(C356,條件!$A$1:$C$1021,3,0)),"",(VLOOKUP(C356,條件!$A$1:$C$1021,3,0)))</f>
        <v/>
      </c>
      <c r="AA356" s="885" t="str">
        <f t="shared" si="153"/>
        <v/>
      </c>
      <c r="AB356" s="905" t="str">
        <f t="shared" si="154"/>
        <v/>
      </c>
      <c r="AC356" s="885"/>
      <c r="AD356" s="885" t="str">
        <f t="shared" si="150"/>
        <v/>
      </c>
      <c r="AE356" s="885" t="str">
        <f t="shared" si="155"/>
        <v/>
      </c>
      <c r="AF356" s="886" t="str">
        <f t="shared" si="151"/>
        <v>S</v>
      </c>
      <c r="AG356" s="886">
        <v>5</v>
      </c>
      <c r="AH356" s="916" t="s">
        <v>3809</v>
      </c>
      <c r="AI356" s="926" t="s">
        <v>943</v>
      </c>
      <c r="AJ356" s="917" t="s">
        <v>3729</v>
      </c>
      <c r="AK356" s="917" t="s">
        <v>3729</v>
      </c>
      <c r="AL356" s="860"/>
      <c r="AM356" s="991"/>
      <c r="AN356" s="991"/>
      <c r="AO356" s="991"/>
      <c r="AP356" s="991"/>
      <c r="AQ356" s="991"/>
      <c r="AR356" s="862"/>
      <c r="AS356" s="849" t="str">
        <f t="shared" si="146"/>
        <v>單</v>
      </c>
      <c r="AT356" s="849" t="str">
        <f t="shared" si="147"/>
        <v>5sec</v>
      </c>
      <c r="AU356" s="849" t="str">
        <f t="shared" si="148"/>
        <v/>
      </c>
      <c r="AV356" s="849" t="str">
        <f t="shared" si="152"/>
        <v/>
      </c>
    </row>
    <row r="357" spans="1:48">
      <c r="A357" s="845">
        <f t="shared" si="149"/>
        <v>46151</v>
      </c>
      <c r="B357" s="846" t="s">
        <v>240</v>
      </c>
      <c r="C357" s="887" t="s">
        <v>2800</v>
      </c>
      <c r="D357" s="1254"/>
      <c r="E357" s="848" t="str">
        <f>IF(ISNA(VLOOKUP(C357,條件!$A$1:$G$1021,5,0)),"",(VLOOKUP(C357,條件!$A$1:$G$1021,5,0)))</f>
        <v/>
      </c>
      <c r="F357" s="849" t="str">
        <f>IF(ISNA(VLOOKUP(C357,條件!$A$1:$G$1021,6,0)),"",(VLOOKUP(C357,條件!$A$1:$G$1021,6,0)))</f>
        <v/>
      </c>
      <c r="G357" s="1257" t="str">
        <f>IF(ISNA(VLOOKUP(C357,條件!$A$1:$G$1021,7,0)),"",(VLOOKUP(C357,條件!$A$1:$G$1021,7,0)))</f>
        <v/>
      </c>
      <c r="H357" s="849" t="str">
        <f>IF(ISNA(VLOOKUP(C357,條件!$A$1:$K$1021,11,0)),"",(VLOOKUP(C357,條件!$A$1:$K$1021,11,0)))</f>
        <v/>
      </c>
      <c r="I357" s="850" t="str">
        <f>IF(ISNA(VLOOKUP(C357,條件!$A$1:$L$1021,12,0)),"",(VLOOKUP(C357,條件!$A$1:$L$1021,12,0)))</f>
        <v/>
      </c>
      <c r="J357" s="853"/>
      <c r="K357" s="851"/>
      <c r="L357" s="852" t="s">
        <v>114</v>
      </c>
      <c r="M357" s="854"/>
      <c r="N357" s="853"/>
      <c r="O357" s="851"/>
      <c r="P357" s="852" t="s">
        <v>114</v>
      </c>
      <c r="Q357" s="854"/>
      <c r="R357" s="853"/>
      <c r="S357" s="851"/>
      <c r="T357" s="852" t="s">
        <v>114</v>
      </c>
      <c r="U357" s="854"/>
      <c r="V357" s="853"/>
      <c r="W357" s="851"/>
      <c r="X357" s="852" t="s">
        <v>114</v>
      </c>
      <c r="Y357" s="854"/>
      <c r="Z357" s="855" t="str">
        <f>IF(ISNA(VLOOKUP(C357,條件!$A$1:$C$1021,3,0)),"",(VLOOKUP(C357,條件!$A$1:$C$1021,3,0)))</f>
        <v/>
      </c>
      <c r="AA357" s="855" t="str">
        <f t="shared" ref="AA357:AA393" si="156">IF(OR(L357="改紡", L357="檢修", L357="了機", L357="清車", L357="FINAL", L357="停機"), L357,
   IF(AND(C357&lt;&gt;"", J357&lt;&gt;""),
      IFERROR(SUM(J357, N357, R357, V357)/3 * AG357, ""),
   "")
)</f>
        <v>停機</v>
      </c>
      <c r="AB357" s="904" t="str">
        <f t="shared" ref="AB357:AB393" si="157">IF(K357="","",IF(ISERROR(1-(SUM(K357,O357,S357,W357)/208/Z357)),"",(1-(SUM(K357,O357,S357,W357)/208/Z357))))</f>
        <v/>
      </c>
      <c r="AC357" s="855" t="str">
        <f t="shared" ref="AC357:AC393" si="158">IF(OR(L357="檢修", L357="改紡", L357="了機"), "",
   IF(C357&lt;&gt;"",
      IFERROR(AVERAGE(L357:M357, P357:Q357, T357:U357, X357:Y357)/100, ""),
   "")
)</f>
        <v/>
      </c>
      <c r="AD357" s="855" t="str">
        <f t="shared" si="150"/>
        <v/>
      </c>
      <c r="AE357" s="855" t="str">
        <f t="shared" ref="AE357:AE393" si="159">IF(OR(L357="改紡", L357="檢修", L357="了機"), "",
   IF(AND(C357&lt;&gt;"", J357&lt;&gt;""),
      IFERROR((SUM(J357, N357, R357, V357) - SUM(K357, O357, S357, W357))/24 * AG357, ""),
   "")
)</f>
        <v/>
      </c>
      <c r="AF357" s="856" t="str">
        <f t="shared" si="151"/>
        <v>M</v>
      </c>
      <c r="AG357" s="856">
        <v>1</v>
      </c>
      <c r="AH357" s="916" t="s">
        <v>920</v>
      </c>
      <c r="AI357" s="926" t="s">
        <v>920</v>
      </c>
      <c r="AJ357" s="917" t="s">
        <v>920</v>
      </c>
      <c r="AK357" s="917" t="s">
        <v>920</v>
      </c>
      <c r="AL357" s="860"/>
      <c r="AM357" s="991"/>
      <c r="AN357" s="991"/>
      <c r="AO357" s="991"/>
      <c r="AP357" s="991"/>
      <c r="AQ357" s="991"/>
      <c r="AR357" s="862"/>
      <c r="AS357" s="849" t="str">
        <f t="shared" si="146"/>
        <v>單</v>
      </c>
      <c r="AT357" s="849" t="str">
        <f t="shared" si="147"/>
        <v>全</v>
      </c>
      <c r="AU357" s="849" t="str">
        <f t="shared" si="148"/>
        <v/>
      </c>
      <c r="AV357" s="849" t="str">
        <f t="shared" si="152"/>
        <v/>
      </c>
    </row>
    <row r="358" spans="1:48">
      <c r="A358" s="845">
        <f t="shared" si="149"/>
        <v>46151</v>
      </c>
      <c r="B358" s="846" t="s">
        <v>242</v>
      </c>
      <c r="C358" s="887" t="s">
        <v>2800</v>
      </c>
      <c r="D358" s="1254"/>
      <c r="E358" s="848" t="str">
        <f>IF(ISNA(VLOOKUP(C358,條件!$A$1:$G$1021,5,0)),"",(VLOOKUP(C358,條件!$A$1:$G$1021,5,0)))</f>
        <v/>
      </c>
      <c r="F358" s="849" t="str">
        <f>IF(ISNA(VLOOKUP(C358,條件!$A$1:$G$1021,6,0)),"",(VLOOKUP(C358,條件!$A$1:$G$1021,6,0)))</f>
        <v/>
      </c>
      <c r="G358" s="1257" t="str">
        <f>IF(ISNA(VLOOKUP(C358,條件!$A$1:$G$1021,7,0)),"",(VLOOKUP(C358,條件!$A$1:$G$1021,7,0)))</f>
        <v/>
      </c>
      <c r="H358" s="849" t="str">
        <f>IF(ISNA(VLOOKUP(C358,條件!$A$1:$K$1021,11,0)),"",(VLOOKUP(C358,條件!$A$1:$K$1021,11,0)))</f>
        <v/>
      </c>
      <c r="I358" s="850" t="str">
        <f>IF(ISNA(VLOOKUP(C358,條件!$A$1:$L$1021,12,0)),"",(VLOOKUP(C358,條件!$A$1:$L$1021,12,0)))</f>
        <v/>
      </c>
      <c r="J358" s="853"/>
      <c r="K358" s="851"/>
      <c r="L358" s="852" t="s">
        <v>114</v>
      </c>
      <c r="M358" s="854"/>
      <c r="N358" s="853"/>
      <c r="O358" s="851"/>
      <c r="P358" s="852" t="s">
        <v>114</v>
      </c>
      <c r="Q358" s="854"/>
      <c r="R358" s="853"/>
      <c r="S358" s="851"/>
      <c r="T358" s="852" t="s">
        <v>114</v>
      </c>
      <c r="U358" s="854"/>
      <c r="V358" s="853"/>
      <c r="W358" s="851"/>
      <c r="X358" s="852" t="s">
        <v>114</v>
      </c>
      <c r="Y358" s="854"/>
      <c r="Z358" s="855" t="str">
        <f>IF(ISNA(VLOOKUP(C358,條件!$A$1:$C$1021,3,0)),"",(VLOOKUP(C358,條件!$A$1:$C$1021,3,0)))</f>
        <v/>
      </c>
      <c r="AA358" s="855" t="str">
        <f t="shared" si="156"/>
        <v>停機</v>
      </c>
      <c r="AB358" s="904" t="str">
        <f t="shared" si="157"/>
        <v/>
      </c>
      <c r="AC358" s="855" t="str">
        <f t="shared" si="158"/>
        <v/>
      </c>
      <c r="AD358" s="855" t="str">
        <f t="shared" si="150"/>
        <v/>
      </c>
      <c r="AE358" s="855" t="str">
        <f t="shared" si="159"/>
        <v/>
      </c>
      <c r="AF358" s="856" t="str">
        <f t="shared" si="151"/>
        <v>M</v>
      </c>
      <c r="AG358" s="856">
        <v>1</v>
      </c>
      <c r="AH358" s="916" t="s">
        <v>920</v>
      </c>
      <c r="AI358" s="926" t="s">
        <v>920</v>
      </c>
      <c r="AJ358" s="917" t="s">
        <v>920</v>
      </c>
      <c r="AK358" s="917" t="s">
        <v>920</v>
      </c>
      <c r="AL358" s="860"/>
      <c r="AM358" s="991"/>
      <c r="AN358" s="991"/>
      <c r="AO358" s="991"/>
      <c r="AP358" s="991"/>
      <c r="AQ358" s="991"/>
      <c r="AR358" s="862"/>
      <c r="AS358" s="849" t="str">
        <f t="shared" si="146"/>
        <v>單</v>
      </c>
      <c r="AT358" s="849" t="str">
        <f t="shared" si="147"/>
        <v>全</v>
      </c>
      <c r="AU358" s="849" t="str">
        <f t="shared" si="148"/>
        <v/>
      </c>
      <c r="AV358" s="849" t="str">
        <f t="shared" si="152"/>
        <v/>
      </c>
    </row>
    <row r="359" spans="1:48">
      <c r="A359" s="845">
        <f t="shared" si="149"/>
        <v>46151</v>
      </c>
      <c r="B359" s="846" t="s">
        <v>1699</v>
      </c>
      <c r="C359" s="887" t="s">
        <v>2800</v>
      </c>
      <c r="D359" s="1254"/>
      <c r="E359" s="848" t="str">
        <f>IF(ISNA(VLOOKUP(C359,條件!$A$1:$G$1021,5,0)),"",(VLOOKUP(C359,條件!$A$1:$G$1021,5,0)))</f>
        <v/>
      </c>
      <c r="F359" s="849" t="str">
        <f>IF(ISNA(VLOOKUP(C359,條件!$A$1:$G$1021,6,0)),"",(VLOOKUP(C359,條件!$A$1:$G$1021,6,0)))</f>
        <v/>
      </c>
      <c r="G359" s="1257" t="str">
        <f>IF(ISNA(VLOOKUP(C359,條件!$A$1:$G$1021,7,0)),"",(VLOOKUP(C359,條件!$A$1:$G$1021,7,0)))</f>
        <v/>
      </c>
      <c r="H359" s="849" t="str">
        <f>IF(ISNA(VLOOKUP(C359,條件!$A$1:$K$1021,11,0)),"",(VLOOKUP(C359,條件!$A$1:$K$1021,11,0)))</f>
        <v/>
      </c>
      <c r="I359" s="850" t="str">
        <f>IF(ISNA(VLOOKUP(C359,條件!$A$1:$L$1021,12,0)),"",(VLOOKUP(C359,條件!$A$1:$L$1021,12,0)))</f>
        <v/>
      </c>
      <c r="J359" s="853"/>
      <c r="K359" s="851"/>
      <c r="L359" s="852" t="s">
        <v>114</v>
      </c>
      <c r="M359" s="854"/>
      <c r="N359" s="853"/>
      <c r="O359" s="851"/>
      <c r="P359" s="852" t="s">
        <v>114</v>
      </c>
      <c r="Q359" s="854"/>
      <c r="R359" s="853"/>
      <c r="S359" s="851"/>
      <c r="T359" s="852" t="s">
        <v>114</v>
      </c>
      <c r="U359" s="854"/>
      <c r="V359" s="853"/>
      <c r="W359" s="851"/>
      <c r="X359" s="852" t="s">
        <v>114</v>
      </c>
      <c r="Y359" s="854"/>
      <c r="Z359" s="855" t="str">
        <f>IF(ISNA(VLOOKUP(C359,條件!$A$1:$C$1021,3,0)),"",(VLOOKUP(C359,條件!$A$1:$C$1021,3,0)))</f>
        <v/>
      </c>
      <c r="AA359" s="855" t="str">
        <f t="shared" si="156"/>
        <v>停機</v>
      </c>
      <c r="AB359" s="904" t="str">
        <f t="shared" si="157"/>
        <v/>
      </c>
      <c r="AC359" s="855" t="str">
        <f t="shared" si="158"/>
        <v/>
      </c>
      <c r="AD359" s="855" t="str">
        <f t="shared" si="150"/>
        <v/>
      </c>
      <c r="AE359" s="855" t="str">
        <f t="shared" si="159"/>
        <v/>
      </c>
      <c r="AF359" s="856" t="str">
        <f t="shared" si="151"/>
        <v>M</v>
      </c>
      <c r="AG359" s="856">
        <v>1</v>
      </c>
      <c r="AH359" s="916" t="s">
        <v>920</v>
      </c>
      <c r="AI359" s="926" t="s">
        <v>920</v>
      </c>
      <c r="AJ359" s="917" t="s">
        <v>920</v>
      </c>
      <c r="AK359" s="917" t="s">
        <v>920</v>
      </c>
      <c r="AL359" s="860"/>
      <c r="AM359" s="991"/>
      <c r="AN359" s="991"/>
      <c r="AO359" s="991"/>
      <c r="AP359" s="991"/>
      <c r="AQ359" s="991"/>
      <c r="AR359" s="862"/>
      <c r="AS359" s="849" t="str">
        <f t="shared" si="146"/>
        <v>單</v>
      </c>
      <c r="AT359" s="849" t="str">
        <f t="shared" si="147"/>
        <v>全</v>
      </c>
      <c r="AU359" s="849" t="str">
        <f t="shared" si="148"/>
        <v/>
      </c>
      <c r="AV359" s="849" t="str">
        <f t="shared" si="152"/>
        <v/>
      </c>
    </row>
    <row r="360" spans="1:48">
      <c r="A360" s="845">
        <f t="shared" si="149"/>
        <v>46151</v>
      </c>
      <c r="B360" s="846" t="s">
        <v>1537</v>
      </c>
      <c r="C360" s="887" t="s">
        <v>2800</v>
      </c>
      <c r="D360" s="1254"/>
      <c r="E360" s="848" t="str">
        <f>IF(ISNA(VLOOKUP(C360,條件!$A$1:$G$1021,5,0)),"",(VLOOKUP(C360,條件!$A$1:$G$1021,5,0)))</f>
        <v/>
      </c>
      <c r="F360" s="849" t="str">
        <f>IF(ISNA(VLOOKUP(C360,條件!$A$1:$G$1021,6,0)),"",(VLOOKUP(C360,條件!$A$1:$G$1021,6,0)))</f>
        <v/>
      </c>
      <c r="G360" s="1257" t="str">
        <f>IF(ISNA(VLOOKUP(C360,條件!$A$1:$G$1021,7,0)),"",(VLOOKUP(C360,條件!$A$1:$G$1021,7,0)))</f>
        <v/>
      </c>
      <c r="H360" s="849" t="str">
        <f>IF(ISNA(VLOOKUP(C360,條件!$A$1:$K$1021,11,0)),"",(VLOOKUP(C360,條件!$A$1:$K$1021,11,0)))</f>
        <v/>
      </c>
      <c r="I360" s="850" t="str">
        <f>IF(ISNA(VLOOKUP(C360,條件!$A$1:$L$1021,12,0)),"",(VLOOKUP(C360,條件!$A$1:$L$1021,12,0)))</f>
        <v/>
      </c>
      <c r="J360" s="853"/>
      <c r="K360" s="851"/>
      <c r="L360" s="852" t="s">
        <v>114</v>
      </c>
      <c r="M360" s="854"/>
      <c r="N360" s="853"/>
      <c r="O360" s="851"/>
      <c r="P360" s="852" t="s">
        <v>114</v>
      </c>
      <c r="Q360" s="854"/>
      <c r="R360" s="853"/>
      <c r="S360" s="851"/>
      <c r="T360" s="852" t="s">
        <v>114</v>
      </c>
      <c r="U360" s="854"/>
      <c r="V360" s="853"/>
      <c r="W360" s="851"/>
      <c r="X360" s="852" t="s">
        <v>114</v>
      </c>
      <c r="Y360" s="854"/>
      <c r="Z360" s="855" t="str">
        <f>IF(ISNA(VLOOKUP(C360,條件!$A$1:$C$1021,3,0)),"",(VLOOKUP(C360,條件!$A$1:$C$1021,3,0)))</f>
        <v/>
      </c>
      <c r="AA360" s="855" t="str">
        <f t="shared" si="156"/>
        <v>停機</v>
      </c>
      <c r="AB360" s="904" t="str">
        <f t="shared" si="157"/>
        <v/>
      </c>
      <c r="AC360" s="855" t="str">
        <f t="shared" si="158"/>
        <v/>
      </c>
      <c r="AD360" s="855" t="str">
        <f t="shared" si="150"/>
        <v/>
      </c>
      <c r="AE360" s="855" t="str">
        <f t="shared" si="159"/>
        <v/>
      </c>
      <c r="AF360" s="856" t="str">
        <f t="shared" si="151"/>
        <v>M</v>
      </c>
      <c r="AG360" s="856">
        <v>1</v>
      </c>
      <c r="AH360" s="916" t="s">
        <v>1783</v>
      </c>
      <c r="AI360" s="926" t="s">
        <v>1783</v>
      </c>
      <c r="AJ360" s="917" t="s">
        <v>920</v>
      </c>
      <c r="AK360" s="917" t="s">
        <v>920</v>
      </c>
      <c r="AL360" s="860"/>
      <c r="AM360" s="991"/>
      <c r="AN360" s="991"/>
      <c r="AO360" s="991"/>
      <c r="AP360" s="991"/>
      <c r="AQ360" s="991"/>
      <c r="AR360" s="862"/>
      <c r="AS360" s="849" t="str">
        <f t="shared" si="146"/>
        <v>單</v>
      </c>
      <c r="AT360" s="849" t="str">
        <f t="shared" si="147"/>
        <v>全</v>
      </c>
      <c r="AU360" s="849" t="str">
        <f t="shared" si="148"/>
        <v/>
      </c>
      <c r="AV360" s="849" t="str">
        <f t="shared" si="152"/>
        <v/>
      </c>
    </row>
    <row r="361" spans="1:48">
      <c r="A361" s="845">
        <f t="shared" si="149"/>
        <v>46151</v>
      </c>
      <c r="B361" s="846" t="s">
        <v>1700</v>
      </c>
      <c r="C361" s="887" t="s">
        <v>2800</v>
      </c>
      <c r="D361" s="1254"/>
      <c r="E361" s="848" t="str">
        <f>IF(ISNA(VLOOKUP(C361,條件!$A$1:$G$1021,5,0)),"",(VLOOKUP(C361,條件!$A$1:$G$1021,5,0)))</f>
        <v/>
      </c>
      <c r="F361" s="849" t="str">
        <f>IF(ISNA(VLOOKUP(C361,條件!$A$1:$G$1021,6,0)),"",(VLOOKUP(C361,條件!$A$1:$G$1021,6,0)))</f>
        <v/>
      </c>
      <c r="G361" s="1257" t="str">
        <f>IF(ISNA(VLOOKUP(C361,條件!$A$1:$G$1021,7,0)),"",(VLOOKUP(C361,條件!$A$1:$G$1021,7,0)))</f>
        <v/>
      </c>
      <c r="H361" s="849" t="str">
        <f>IF(ISNA(VLOOKUP(C361,條件!$A$1:$K$1021,11,0)),"",(VLOOKUP(C361,條件!$A$1:$K$1021,11,0)))</f>
        <v/>
      </c>
      <c r="I361" s="850" t="str">
        <f>IF(ISNA(VLOOKUP(C361,條件!$A$1:$L$1021,12,0)),"",(VLOOKUP(C361,條件!$A$1:$L$1021,12,0)))</f>
        <v/>
      </c>
      <c r="J361" s="853"/>
      <c r="K361" s="851"/>
      <c r="L361" s="852" t="s">
        <v>114</v>
      </c>
      <c r="M361" s="854"/>
      <c r="N361" s="853"/>
      <c r="O361" s="851"/>
      <c r="P361" s="852" t="s">
        <v>114</v>
      </c>
      <c r="Q361" s="854"/>
      <c r="R361" s="853"/>
      <c r="S361" s="851"/>
      <c r="T361" s="852" t="s">
        <v>114</v>
      </c>
      <c r="U361" s="854"/>
      <c r="V361" s="853"/>
      <c r="W361" s="851"/>
      <c r="X361" s="852" t="s">
        <v>114</v>
      </c>
      <c r="Y361" s="854"/>
      <c r="Z361" s="855" t="str">
        <f>IF(ISNA(VLOOKUP(C361,條件!$A$1:$C$1021,3,0)),"",(VLOOKUP(C361,條件!$A$1:$C$1021,3,0)))</f>
        <v/>
      </c>
      <c r="AA361" s="855" t="str">
        <f t="shared" si="156"/>
        <v>停機</v>
      </c>
      <c r="AB361" s="904" t="str">
        <f t="shared" si="157"/>
        <v/>
      </c>
      <c r="AC361" s="855" t="str">
        <f t="shared" si="158"/>
        <v/>
      </c>
      <c r="AD361" s="855" t="str">
        <f t="shared" si="150"/>
        <v/>
      </c>
      <c r="AE361" s="855" t="str">
        <f t="shared" si="159"/>
        <v/>
      </c>
      <c r="AF361" s="856" t="str">
        <f t="shared" si="151"/>
        <v>M</v>
      </c>
      <c r="AG361" s="856">
        <v>1</v>
      </c>
      <c r="AH361" s="916" t="s">
        <v>920</v>
      </c>
      <c r="AI361" s="926" t="s">
        <v>920</v>
      </c>
      <c r="AJ361" s="917" t="s">
        <v>920</v>
      </c>
      <c r="AK361" s="917" t="s">
        <v>920</v>
      </c>
      <c r="AL361" s="860"/>
      <c r="AM361" s="991"/>
      <c r="AN361" s="991"/>
      <c r="AO361" s="991"/>
      <c r="AP361" s="991"/>
      <c r="AQ361" s="991"/>
      <c r="AR361" s="862"/>
      <c r="AS361" s="849" t="str">
        <f t="shared" si="146"/>
        <v>單</v>
      </c>
      <c r="AT361" s="849" t="str">
        <f t="shared" si="147"/>
        <v>全</v>
      </c>
      <c r="AU361" s="849" t="str">
        <f t="shared" si="148"/>
        <v/>
      </c>
      <c r="AV361" s="849" t="str">
        <f t="shared" si="152"/>
        <v/>
      </c>
    </row>
    <row r="362" spans="1:48">
      <c r="A362" s="845">
        <f t="shared" si="149"/>
        <v>46151</v>
      </c>
      <c r="B362" s="846" t="s">
        <v>1544</v>
      </c>
      <c r="C362" s="887" t="s">
        <v>2800</v>
      </c>
      <c r="D362" s="1254"/>
      <c r="E362" s="848" t="str">
        <f>IF(ISNA(VLOOKUP(C362,條件!$A$1:$G$1021,5,0)),"",(VLOOKUP(C362,條件!$A$1:$G$1021,5,0)))</f>
        <v/>
      </c>
      <c r="F362" s="849" t="str">
        <f>IF(ISNA(VLOOKUP(C362,條件!$A$1:$G$1021,6,0)),"",(VLOOKUP(C362,條件!$A$1:$G$1021,6,0)))</f>
        <v/>
      </c>
      <c r="G362" s="1257" t="str">
        <f>IF(ISNA(VLOOKUP(C362,條件!$A$1:$G$1021,7,0)),"",(VLOOKUP(C362,條件!$A$1:$G$1021,7,0)))</f>
        <v/>
      </c>
      <c r="H362" s="849" t="str">
        <f>IF(ISNA(VLOOKUP(C362,條件!$A$1:$K$1021,11,0)),"",(VLOOKUP(C362,條件!$A$1:$K$1021,11,0)))</f>
        <v/>
      </c>
      <c r="I362" s="850" t="str">
        <f>IF(ISNA(VLOOKUP(C362,條件!$A$1:$L$1021,12,0)),"",(VLOOKUP(C362,條件!$A$1:$L$1021,12,0)))</f>
        <v/>
      </c>
      <c r="J362" s="853"/>
      <c r="K362" s="851"/>
      <c r="L362" s="852" t="s">
        <v>114</v>
      </c>
      <c r="M362" s="854"/>
      <c r="N362" s="853"/>
      <c r="O362" s="851"/>
      <c r="P362" s="852" t="s">
        <v>114</v>
      </c>
      <c r="Q362" s="854"/>
      <c r="R362" s="853"/>
      <c r="S362" s="851"/>
      <c r="T362" s="852" t="s">
        <v>114</v>
      </c>
      <c r="U362" s="854"/>
      <c r="V362" s="853"/>
      <c r="W362" s="851"/>
      <c r="X362" s="852" t="s">
        <v>114</v>
      </c>
      <c r="Y362" s="854"/>
      <c r="Z362" s="855" t="str">
        <f>IF(ISNA(VLOOKUP(C362,條件!$A$1:$C$1021,3,0)),"",(VLOOKUP(C362,條件!$A$1:$C$1021,3,0)))</f>
        <v/>
      </c>
      <c r="AA362" s="855" t="str">
        <f t="shared" si="156"/>
        <v>停機</v>
      </c>
      <c r="AB362" s="904" t="str">
        <f t="shared" si="157"/>
        <v/>
      </c>
      <c r="AC362" s="855" t="str">
        <f t="shared" si="158"/>
        <v/>
      </c>
      <c r="AD362" s="855" t="str">
        <f t="shared" si="150"/>
        <v/>
      </c>
      <c r="AE362" s="855" t="str">
        <f t="shared" si="159"/>
        <v/>
      </c>
      <c r="AF362" s="856" t="str">
        <f t="shared" si="151"/>
        <v>M</v>
      </c>
      <c r="AG362" s="856">
        <v>1</v>
      </c>
      <c r="AH362" s="916" t="s">
        <v>920</v>
      </c>
      <c r="AI362" s="926" t="s">
        <v>920</v>
      </c>
      <c r="AJ362" s="917" t="s">
        <v>920</v>
      </c>
      <c r="AK362" s="917" t="s">
        <v>920</v>
      </c>
      <c r="AL362" s="860"/>
      <c r="AM362" s="991"/>
      <c r="AN362" s="991"/>
      <c r="AO362" s="991"/>
      <c r="AP362" s="991"/>
      <c r="AQ362" s="991"/>
      <c r="AR362" s="862"/>
      <c r="AS362" s="849" t="str">
        <f t="shared" si="146"/>
        <v>單</v>
      </c>
      <c r="AT362" s="849" t="str">
        <f t="shared" si="147"/>
        <v>全</v>
      </c>
      <c r="AU362" s="849" t="str">
        <f t="shared" si="148"/>
        <v/>
      </c>
      <c r="AV362" s="849" t="str">
        <f t="shared" si="152"/>
        <v/>
      </c>
    </row>
    <row r="363" spans="1:48">
      <c r="A363" s="845">
        <f t="shared" si="149"/>
        <v>46151</v>
      </c>
      <c r="B363" s="846" t="s">
        <v>1701</v>
      </c>
      <c r="C363" s="887" t="s">
        <v>2800</v>
      </c>
      <c r="D363" s="1254"/>
      <c r="E363" s="848" t="str">
        <f>IF(ISNA(VLOOKUP(C363,條件!$A$1:$G$1021,5,0)),"",(VLOOKUP(C363,條件!$A$1:$G$1021,5,0)))</f>
        <v/>
      </c>
      <c r="F363" s="849" t="str">
        <f>IF(ISNA(VLOOKUP(C363,條件!$A$1:$G$1021,6,0)),"",(VLOOKUP(C363,條件!$A$1:$G$1021,6,0)))</f>
        <v/>
      </c>
      <c r="G363" s="1257" t="str">
        <f>IF(ISNA(VLOOKUP(C363,條件!$A$1:$G$1021,7,0)),"",(VLOOKUP(C363,條件!$A$1:$G$1021,7,0)))</f>
        <v/>
      </c>
      <c r="H363" s="849" t="str">
        <f>IF(ISNA(VLOOKUP(C363,條件!$A$1:$K$1021,11,0)),"",(VLOOKUP(C363,條件!$A$1:$K$1021,11,0)))</f>
        <v/>
      </c>
      <c r="I363" s="850" t="str">
        <f>IF(ISNA(VLOOKUP(C363,條件!$A$1:$L$1021,12,0)),"",(VLOOKUP(C363,條件!$A$1:$L$1021,12,0)))</f>
        <v/>
      </c>
      <c r="J363" s="853"/>
      <c r="K363" s="851"/>
      <c r="L363" s="852" t="s">
        <v>114</v>
      </c>
      <c r="M363" s="854"/>
      <c r="N363" s="853"/>
      <c r="O363" s="851"/>
      <c r="P363" s="852" t="s">
        <v>114</v>
      </c>
      <c r="Q363" s="854"/>
      <c r="R363" s="853"/>
      <c r="S363" s="851"/>
      <c r="T363" s="852" t="s">
        <v>114</v>
      </c>
      <c r="U363" s="854"/>
      <c r="V363" s="853"/>
      <c r="W363" s="851"/>
      <c r="X363" s="852" t="s">
        <v>114</v>
      </c>
      <c r="Y363" s="854"/>
      <c r="Z363" s="855" t="str">
        <f>IF(ISNA(VLOOKUP(C363,條件!$A$1:$C$1021,3,0)),"",(VLOOKUP(C363,條件!$A$1:$C$1021,3,0)))</f>
        <v/>
      </c>
      <c r="AA363" s="855" t="str">
        <f t="shared" si="156"/>
        <v>停機</v>
      </c>
      <c r="AB363" s="904" t="str">
        <f t="shared" si="157"/>
        <v/>
      </c>
      <c r="AC363" s="855" t="str">
        <f t="shared" si="158"/>
        <v/>
      </c>
      <c r="AD363" s="855" t="str">
        <f t="shared" si="150"/>
        <v/>
      </c>
      <c r="AE363" s="855" t="str">
        <f t="shared" si="159"/>
        <v/>
      </c>
      <c r="AF363" s="856" t="str">
        <f t="shared" si="151"/>
        <v>M</v>
      </c>
      <c r="AG363" s="856">
        <v>1</v>
      </c>
      <c r="AH363" s="916" t="s">
        <v>920</v>
      </c>
      <c r="AI363" s="926" t="s">
        <v>920</v>
      </c>
      <c r="AJ363" s="917" t="s">
        <v>920</v>
      </c>
      <c r="AK363" s="917" t="s">
        <v>920</v>
      </c>
      <c r="AL363" s="860"/>
      <c r="AM363" s="991"/>
      <c r="AN363" s="991"/>
      <c r="AO363" s="991"/>
      <c r="AP363" s="991"/>
      <c r="AQ363" s="991"/>
      <c r="AR363" s="862"/>
      <c r="AS363" s="849" t="str">
        <f t="shared" si="146"/>
        <v>單</v>
      </c>
      <c r="AT363" s="849" t="str">
        <f t="shared" si="147"/>
        <v>全</v>
      </c>
      <c r="AU363" s="849" t="str">
        <f t="shared" si="148"/>
        <v/>
      </c>
      <c r="AV363" s="849" t="str">
        <f t="shared" si="152"/>
        <v/>
      </c>
    </row>
    <row r="364" spans="1:48" ht="17.25" thickBot="1">
      <c r="A364" s="866">
        <f t="shared" si="149"/>
        <v>46151</v>
      </c>
      <c r="B364" s="867" t="s">
        <v>1702</v>
      </c>
      <c r="C364" s="888" t="s">
        <v>2800</v>
      </c>
      <c r="D364" s="1255"/>
      <c r="E364" s="869" t="str">
        <f>IF(ISNA(VLOOKUP(C364,條件!$A$1:$G$1021,5,0)),"",(VLOOKUP(C364,條件!$A$1:$G$1021,5,0)))</f>
        <v/>
      </c>
      <c r="F364" s="870" t="str">
        <f>IF(ISNA(VLOOKUP(C364,條件!$A$1:$G$1021,6,0)),"",(VLOOKUP(C364,條件!$A$1:$G$1021,6,0)))</f>
        <v/>
      </c>
      <c r="G364" s="1258" t="str">
        <f>IF(ISNA(VLOOKUP(C364,條件!$A$1:$G$1021,7,0)),"",(VLOOKUP(C364,條件!$A$1:$G$1021,7,0)))</f>
        <v/>
      </c>
      <c r="H364" s="870" t="str">
        <f>IF(ISNA(VLOOKUP(C364,條件!$A$1:$K$1021,11,0)),"",(VLOOKUP(C364,條件!$A$1:$K$1021,11,0)))</f>
        <v/>
      </c>
      <c r="I364" s="871" t="str">
        <f>IF(ISNA(VLOOKUP(C364,條件!$A$1:$L$1021,12,0)),"",(VLOOKUP(C364,條件!$A$1:$L$1021,12,0)))</f>
        <v/>
      </c>
      <c r="J364" s="874"/>
      <c r="K364" s="872"/>
      <c r="L364" s="873" t="s">
        <v>114</v>
      </c>
      <c r="M364" s="875"/>
      <c r="N364" s="874"/>
      <c r="O364" s="872"/>
      <c r="P364" s="873" t="s">
        <v>114</v>
      </c>
      <c r="Q364" s="875"/>
      <c r="R364" s="874"/>
      <c r="S364" s="872"/>
      <c r="T364" s="873" t="s">
        <v>114</v>
      </c>
      <c r="U364" s="875"/>
      <c r="V364" s="874"/>
      <c r="W364" s="872"/>
      <c r="X364" s="873" t="s">
        <v>114</v>
      </c>
      <c r="Y364" s="875"/>
      <c r="Z364" s="876" t="str">
        <f>IF(ISNA(VLOOKUP(C364,條件!$A$1:$C$1021,3,0)),"",(VLOOKUP(C364,條件!$A$1:$C$1021,3,0)))</f>
        <v/>
      </c>
      <c r="AA364" s="876" t="str">
        <f t="shared" si="156"/>
        <v>停機</v>
      </c>
      <c r="AB364" s="906" t="str">
        <f t="shared" si="157"/>
        <v/>
      </c>
      <c r="AC364" s="876" t="str">
        <f t="shared" si="158"/>
        <v/>
      </c>
      <c r="AD364" s="876" t="str">
        <f t="shared" si="150"/>
        <v/>
      </c>
      <c r="AE364" s="876" t="str">
        <f t="shared" si="159"/>
        <v/>
      </c>
      <c r="AF364" s="877" t="str">
        <f t="shared" si="151"/>
        <v>M</v>
      </c>
      <c r="AG364" s="877">
        <v>1</v>
      </c>
      <c r="AH364" s="918" t="s">
        <v>920</v>
      </c>
      <c r="AI364" s="1028" t="s">
        <v>920</v>
      </c>
      <c r="AJ364" s="919" t="s">
        <v>920</v>
      </c>
      <c r="AK364" s="919" t="s">
        <v>920</v>
      </c>
      <c r="AL364" s="881"/>
      <c r="AM364" s="993"/>
      <c r="AN364" s="993"/>
      <c r="AO364" s="993"/>
      <c r="AP364" s="993"/>
      <c r="AQ364" s="993"/>
      <c r="AR364" s="883"/>
      <c r="AS364" s="870" t="str">
        <f t="shared" si="146"/>
        <v>單</v>
      </c>
      <c r="AT364" s="870" t="str">
        <f t="shared" si="147"/>
        <v>全</v>
      </c>
      <c r="AU364" s="870" t="str">
        <f t="shared" si="148"/>
        <v/>
      </c>
      <c r="AV364" s="870" t="str">
        <f t="shared" si="152"/>
        <v/>
      </c>
    </row>
    <row r="365" spans="1:48">
      <c r="A365" s="827">
        <v>46152</v>
      </c>
      <c r="B365" s="828" t="s">
        <v>1066</v>
      </c>
      <c r="C365" s="828" t="s">
        <v>114</v>
      </c>
      <c r="D365" s="1253"/>
      <c r="E365" s="830" t="str">
        <f>IF(ISNA(VLOOKUP(C365,條件!$A$1:$G$1021,5,0)),"",(VLOOKUP(C365,條件!$A$1:$G$1021,5,0)))</f>
        <v/>
      </c>
      <c r="F365" s="831" t="str">
        <f>IF(ISNA(VLOOKUP(C365,條件!$A$1:$G$1021,6,0)),"",(VLOOKUP(C365,條件!$A$1:$G$1021,6,0)))</f>
        <v/>
      </c>
      <c r="G365" s="1256" t="str">
        <f>IF(ISNA(VLOOKUP(C365,條件!$A$1:$G$1021,7,0)),"",(VLOOKUP(C365,條件!$A$1:$G$1021,7,0)))</f>
        <v/>
      </c>
      <c r="H365" s="831" t="str">
        <f>IF(ISNA(VLOOKUP(C365,條件!$A$1:$K$1021,11,0)),"",(VLOOKUP(C365,條件!$A$1:$K$1021,11,0)))</f>
        <v/>
      </c>
      <c r="I365" s="832" t="str">
        <f>IF(ISNA(VLOOKUP(C365,條件!$A$1:$L$1021,12,0)),"",(VLOOKUP(C365,條件!$A$1:$L$1021,12,0)))</f>
        <v/>
      </c>
      <c r="J365" s="835"/>
      <c r="K365" s="833"/>
      <c r="L365" s="852" t="s">
        <v>114</v>
      </c>
      <c r="M365" s="836"/>
      <c r="N365" s="835"/>
      <c r="O365" s="833"/>
      <c r="P365" s="852" t="s">
        <v>114</v>
      </c>
      <c r="Q365" s="836"/>
      <c r="R365" s="835"/>
      <c r="S365" s="833"/>
      <c r="T365" s="852" t="s">
        <v>114</v>
      </c>
      <c r="U365" s="836"/>
      <c r="V365" s="835"/>
      <c r="W365" s="833"/>
      <c r="X365" s="852" t="s">
        <v>114</v>
      </c>
      <c r="Y365" s="836"/>
      <c r="Z365" s="837" t="str">
        <f>IF(ISNA(VLOOKUP(C365,條件!$A$1:$C$1021,3,0)),"",(VLOOKUP(C365,條件!$A$1:$C$1021,3,0)))</f>
        <v/>
      </c>
      <c r="AA365" s="837" t="str">
        <f t="shared" si="156"/>
        <v>停機</v>
      </c>
      <c r="AB365" s="903" t="str">
        <f t="shared" si="157"/>
        <v/>
      </c>
      <c r="AC365" s="837" t="str">
        <f t="shared" si="158"/>
        <v/>
      </c>
      <c r="AD365" s="837" t="str">
        <f t="shared" si="150"/>
        <v/>
      </c>
      <c r="AE365" s="837" t="str">
        <f t="shared" si="159"/>
        <v/>
      </c>
      <c r="AF365" s="838" t="str">
        <f t="shared" si="151"/>
        <v>A</v>
      </c>
      <c r="AG365" s="838">
        <v>1</v>
      </c>
      <c r="AH365" s="920" t="s">
        <v>1783</v>
      </c>
      <c r="AI365" s="1027" t="s">
        <v>920</v>
      </c>
      <c r="AJ365" s="930" t="s">
        <v>1783</v>
      </c>
      <c r="AK365" s="930" t="s">
        <v>920</v>
      </c>
      <c r="AL365" s="842"/>
      <c r="AM365" s="990"/>
      <c r="AN365" s="990"/>
      <c r="AO365" s="990"/>
      <c r="AP365" s="990"/>
      <c r="AQ365" s="990"/>
      <c r="AR365" s="844"/>
      <c r="AS365" s="831" t="str">
        <f>IF(TEXT(RIGHT(F365,2),) = "×2","雙","單")</f>
        <v>單</v>
      </c>
      <c r="AT365" s="831" t="str">
        <f>IF(OR(AF365="J", AF365="T", AF365="M"), IF(AG365=1, "全", "半"),
   IF(AF365="A", IF(AG365=0.5, IF(AS365="雙", "全", ""),
                 IF(AG365=1, IF(AS365="雙", "半", "全"),
                    IF(AG365=2, "半", "")
                   )
                ),
   IF(AF365="S", TEXT(AG365 &amp; "sec", "text"), "")
))</f>
        <v>全</v>
      </c>
      <c r="AU365" s="831" t="str">
        <f>IF(MID(E365,3,1)="/",LEFT(E365,2),LEFT(E365,3))</f>
        <v/>
      </c>
      <c r="AV365" s="831" t="str">
        <f t="shared" si="152"/>
        <v/>
      </c>
    </row>
    <row r="366" spans="1:48">
      <c r="A366" s="845">
        <f>A365</f>
        <v>46152</v>
      </c>
      <c r="B366" s="846" t="s">
        <v>1067</v>
      </c>
      <c r="C366" s="846" t="s">
        <v>2784</v>
      </c>
      <c r="D366" s="1254"/>
      <c r="E366" s="848" t="str">
        <f>IF(ISNA(VLOOKUP(C366,條件!$A$1:$G$1021,5,0)),"",(VLOOKUP(C366,條件!$A$1:$G$1021,5,0)))</f>
        <v>75/36SDR</v>
      </c>
      <c r="F366" s="849" t="str">
        <f>IF(ISNA(VLOOKUP(C366,條件!$A$1:$G$1021,6,0)),"",(VLOOKUP(C366,條件!$A$1:$G$1021,6,0)))</f>
        <v>FP81386R</v>
      </c>
      <c r="G366" s="1257">
        <f>IF(ISNA(VLOOKUP(C366,條件!$A$1:$G$1021,7,0)),"",(VLOOKUP(C366,條件!$A$1:$G$1021,7,0)))</f>
        <v>780</v>
      </c>
      <c r="H366" s="849" t="str">
        <f>IF(ISNA(VLOOKUP(C366,條件!$A$1:$K$1021,11,0)),"",(VLOOKUP(C366,條件!$A$1:$K$1021,11,0)))</f>
        <v>綠底白點</v>
      </c>
      <c r="I366" s="850">
        <f>IF(ISNA(VLOOKUP(C366,條件!$A$1:$L$1021,12,0)),"",(VLOOKUP(C366,條件!$A$1:$L$1021,12,0)))</f>
        <v>5</v>
      </c>
      <c r="J366" s="853">
        <v>14</v>
      </c>
      <c r="K366" s="851">
        <v>0</v>
      </c>
      <c r="L366" s="852">
        <v>8916</v>
      </c>
      <c r="M366" s="854">
        <v>8348</v>
      </c>
      <c r="N366" s="853">
        <v>10</v>
      </c>
      <c r="O366" s="851">
        <v>0</v>
      </c>
      <c r="P366" s="852">
        <v>8918</v>
      </c>
      <c r="Q366" s="854">
        <v>8488</v>
      </c>
      <c r="R366" s="853">
        <v>7</v>
      </c>
      <c r="S366" s="851">
        <v>0</v>
      </c>
      <c r="T366" s="852">
        <v>8900</v>
      </c>
      <c r="U366" s="854">
        <v>8492</v>
      </c>
      <c r="V366" s="853">
        <v>18</v>
      </c>
      <c r="W366" s="851">
        <v>0</v>
      </c>
      <c r="X366" s="852">
        <v>8844</v>
      </c>
      <c r="Y366" s="854">
        <v>8292</v>
      </c>
      <c r="Z366" s="855">
        <f>IF(ISNA(VLOOKUP(C366,條件!$A$1:$C$1021,3,0)),"",(VLOOKUP(C366,條件!$A$1:$C$1021,3,0)))</f>
        <v>1.7777777777777777</v>
      </c>
      <c r="AA366" s="855">
        <f t="shared" si="156"/>
        <v>16.333333333333332</v>
      </c>
      <c r="AB366" s="904">
        <f t="shared" si="157"/>
        <v>1</v>
      </c>
      <c r="AC366" s="855">
        <f t="shared" si="158"/>
        <v>86.497500000000002</v>
      </c>
      <c r="AD366" s="855">
        <f t="shared" si="150"/>
        <v>2.0416666666666665</v>
      </c>
      <c r="AE366" s="855">
        <f t="shared" si="159"/>
        <v>2.0416666666666665</v>
      </c>
      <c r="AF366" s="856" t="str">
        <f t="shared" si="151"/>
        <v>A</v>
      </c>
      <c r="AG366" s="856">
        <v>1</v>
      </c>
      <c r="AH366" s="916" t="s">
        <v>4047</v>
      </c>
      <c r="AI366" s="926" t="s">
        <v>1568</v>
      </c>
      <c r="AJ366" s="917" t="s">
        <v>3102</v>
      </c>
      <c r="AK366" s="1079" t="s">
        <v>924</v>
      </c>
      <c r="AL366" s="927">
        <v>50</v>
      </c>
      <c r="AM366" s="991">
        <v>46146</v>
      </c>
      <c r="AN366" s="991">
        <v>46147</v>
      </c>
      <c r="AO366" s="991"/>
      <c r="AP366" s="991"/>
      <c r="AQ366" s="991"/>
      <c r="AR366" s="862"/>
      <c r="AS366" s="849" t="str">
        <f t="shared" ref="AS366:AS403" si="160">IF(TEXT(RIGHT(F366,2),) = "×2","雙","單")</f>
        <v>單</v>
      </c>
      <c r="AT366" s="849" t="str">
        <f t="shared" ref="AT366:AT403" si="161">IF(OR(AF366="J", AF366="T", AF366="M"), IF(AG366=1, "全", "半"),
   IF(AF366="A", IF(AG366=0.5, IF(AS366="雙", "全", ""),
                 IF(AG366=1, IF(AS366="雙", "半", "全"),
                    IF(AG366=2, "半", "")
                   )
                ),
   IF(AF366="S", TEXT(AG366 &amp; "sec", "text"), "")
))</f>
        <v>全</v>
      </c>
      <c r="AU366" s="849" t="str">
        <f t="shared" ref="AU366:AU403" si="162">IF(MID(E366,3,1)="/",LEFT(E366,2),LEFT(E366,3))</f>
        <v>75</v>
      </c>
      <c r="AV366" s="849">
        <f t="shared" si="152"/>
        <v>1.7487718560000001</v>
      </c>
    </row>
    <row r="367" spans="1:48">
      <c r="A367" s="845">
        <f>A366</f>
        <v>46152</v>
      </c>
      <c r="B367" s="846" t="s">
        <v>1062</v>
      </c>
      <c r="C367" s="846" t="s">
        <v>2786</v>
      </c>
      <c r="D367" s="1254" t="s">
        <v>596</v>
      </c>
      <c r="E367" s="848" t="str">
        <f>IF(ISNA(VLOOKUP(C367,條件!$A$1:$G$1021,5,0)),"",(VLOOKUP(C367,條件!$A$1:$G$1021,5,0)))</f>
        <v>75/24/2SDr</v>
      </c>
      <c r="F367" s="849" t="str">
        <f>IF(ISNA(VLOOKUP(C367,條件!$A$1:$G$1021,6,0)),"",(VLOOKUP(C367,條件!$A$1:$G$1021,6,0)))</f>
        <v>FP81391R×2</v>
      </c>
      <c r="G367" s="1257">
        <f>IF(ISNA(VLOOKUP(C367,條件!$A$1:$G$1021,7,0)),"",(VLOOKUP(C367,條件!$A$1:$G$1021,7,0)))</f>
        <v>700</v>
      </c>
      <c r="H367" s="849" t="str">
        <f>IF(ISNA(VLOOKUP(C367,條件!$A$1:$K$1021,11,0)),"",(VLOOKUP(C367,條件!$A$1:$K$1021,11,0)))</f>
        <v>紅底白點</v>
      </c>
      <c r="I367" s="850">
        <f>IF(ISNA(VLOOKUP(C367,條件!$A$1:$L$1021,12,0)),"",(VLOOKUP(C367,條件!$A$1:$L$1021,12,0)))</f>
        <v>5</v>
      </c>
      <c r="J367" s="853">
        <v>30</v>
      </c>
      <c r="K367" s="851">
        <v>0</v>
      </c>
      <c r="L367" s="852"/>
      <c r="M367" s="854">
        <v>8322</v>
      </c>
      <c r="N367" s="853">
        <v>6</v>
      </c>
      <c r="O367" s="851">
        <v>0</v>
      </c>
      <c r="P367" s="852" t="s">
        <v>461</v>
      </c>
      <c r="Q367" s="854">
        <v>9189</v>
      </c>
      <c r="R367" s="853">
        <v>8</v>
      </c>
      <c r="S367" s="851">
        <v>0</v>
      </c>
      <c r="T367" s="852" t="s">
        <v>461</v>
      </c>
      <c r="U367" s="854">
        <v>9219</v>
      </c>
      <c r="V367" s="853">
        <v>38</v>
      </c>
      <c r="W367" s="851">
        <v>0</v>
      </c>
      <c r="X367" s="852" t="s">
        <v>114</v>
      </c>
      <c r="Y367" s="854">
        <v>8944</v>
      </c>
      <c r="Z367" s="855">
        <f>IF(ISNA(VLOOKUP(C367,條件!$A$1:$C$1021,3,0)),"",(VLOOKUP(C367,條件!$A$1:$C$1021,3,0)))</f>
        <v>3.2653061224489797</v>
      </c>
      <c r="AA367" s="855">
        <f t="shared" si="156"/>
        <v>27.333333333333332</v>
      </c>
      <c r="AB367" s="904">
        <f t="shared" si="157"/>
        <v>1</v>
      </c>
      <c r="AC367" s="855">
        <f t="shared" si="158"/>
        <v>89.185000000000002</v>
      </c>
      <c r="AD367" s="855">
        <f t="shared" si="150"/>
        <v>3.4166666666666665</v>
      </c>
      <c r="AE367" s="855">
        <f t="shared" si="159"/>
        <v>3.4166666666666665</v>
      </c>
      <c r="AF367" s="856" t="str">
        <f t="shared" si="151"/>
        <v>A</v>
      </c>
      <c r="AG367" s="856">
        <v>1</v>
      </c>
      <c r="AH367" s="916" t="s">
        <v>4047</v>
      </c>
      <c r="AI367" s="926" t="s">
        <v>1568</v>
      </c>
      <c r="AJ367" s="917" t="s">
        <v>3102</v>
      </c>
      <c r="AK367" s="917" t="s">
        <v>924</v>
      </c>
      <c r="AL367" s="860">
        <v>53</v>
      </c>
      <c r="AM367" s="991">
        <v>46118</v>
      </c>
      <c r="AN367" s="991">
        <v>46120</v>
      </c>
      <c r="AO367" s="991">
        <v>46121</v>
      </c>
      <c r="AP367" s="991"/>
      <c r="AQ367" s="991"/>
      <c r="AR367" s="862"/>
      <c r="AS367" s="849" t="str">
        <f t="shared" si="160"/>
        <v>雙</v>
      </c>
      <c r="AT367" s="849" t="str">
        <f t="shared" si="161"/>
        <v>半</v>
      </c>
      <c r="AU367" s="849" t="str">
        <f t="shared" si="162"/>
        <v>75</v>
      </c>
      <c r="AV367" s="849">
        <f t="shared" si="152"/>
        <v>0.80908632000000003</v>
      </c>
    </row>
    <row r="368" spans="1:48">
      <c r="A368" s="845">
        <f t="shared" ref="A368:A403" si="163">A367</f>
        <v>46152</v>
      </c>
      <c r="B368" s="846" t="s">
        <v>1068</v>
      </c>
      <c r="C368" s="846" t="s">
        <v>3693</v>
      </c>
      <c r="D368" s="1254"/>
      <c r="E368" s="848" t="str">
        <f>IF(ISNA(VLOOKUP(C368,條件!$A$1:$G$1021,5,0)),"",(VLOOKUP(C368,條件!$A$1:$G$1021,5,0)))</f>
        <v>150/48BK42</v>
      </c>
      <c r="F368" s="849" t="str">
        <f>IF(ISNA(VLOOKUP(C368,條件!$A$1:$G$1021,6,0)),"",(VLOOKUP(C368,條件!$A$1:$G$1021,6,0)))</f>
        <v>FP02421</v>
      </c>
      <c r="G368" s="1257">
        <f>IF(ISNA(VLOOKUP(C368,條件!$A$1:$G$1021,7,0)),"",(VLOOKUP(C368,條件!$A$1:$G$1021,7,0)))</f>
        <v>600</v>
      </c>
      <c r="H368" s="849" t="str">
        <f>IF(ISNA(VLOOKUP(C368,條件!$A$1:$K$1021,11,0)),"",(VLOOKUP(C368,條件!$A$1:$K$1021,11,0)))</f>
        <v>白桔方塊</v>
      </c>
      <c r="I368" s="850">
        <f>IF(ISNA(VLOOKUP(C368,條件!$A$1:$L$1021,12,0)),"",(VLOOKUP(C368,條件!$A$1:$L$1021,12,0)))</f>
        <v>5</v>
      </c>
      <c r="J368" s="853">
        <v>10</v>
      </c>
      <c r="K368" s="851">
        <v>3</v>
      </c>
      <c r="L368" s="852">
        <v>9275</v>
      </c>
      <c r="M368" s="854" t="s">
        <v>114</v>
      </c>
      <c r="N368" s="853">
        <v>2</v>
      </c>
      <c r="O368" s="851">
        <v>0</v>
      </c>
      <c r="P368" s="852">
        <v>9596</v>
      </c>
      <c r="Q368" s="854" t="s">
        <v>114</v>
      </c>
      <c r="R368" s="853">
        <v>0</v>
      </c>
      <c r="S368" s="851">
        <v>0</v>
      </c>
      <c r="T368" s="852">
        <v>9603</v>
      </c>
      <c r="U368" s="854" t="s">
        <v>3761</v>
      </c>
      <c r="V368" s="853">
        <v>21</v>
      </c>
      <c r="W368" s="851">
        <v>0</v>
      </c>
      <c r="X368" s="852">
        <v>9221</v>
      </c>
      <c r="Y368" s="854" t="s">
        <v>3761</v>
      </c>
      <c r="Z368" s="855">
        <f>IF(ISNA(VLOOKUP(C368,條件!$A$1:$C$1021,3,0)),"",(VLOOKUP(C368,條件!$A$1:$C$1021,3,0)))</f>
        <v>2.8346456692913384</v>
      </c>
      <c r="AA368" s="855">
        <f t="shared" si="156"/>
        <v>22</v>
      </c>
      <c r="AB368" s="904">
        <f t="shared" si="157"/>
        <v>0.99491185897435896</v>
      </c>
      <c r="AC368" s="855">
        <f t="shared" si="158"/>
        <v>94.237499999999997</v>
      </c>
      <c r="AD368" s="855">
        <f t="shared" si="150"/>
        <v>2.75</v>
      </c>
      <c r="AE368" s="855">
        <f t="shared" si="159"/>
        <v>2.5</v>
      </c>
      <c r="AF368" s="856" t="str">
        <f t="shared" si="151"/>
        <v>A</v>
      </c>
      <c r="AG368" s="856">
        <v>2</v>
      </c>
      <c r="AH368" s="916" t="s">
        <v>4047</v>
      </c>
      <c r="AI368" s="926" t="s">
        <v>1568</v>
      </c>
      <c r="AJ368" s="917" t="s">
        <v>2948</v>
      </c>
      <c r="AK368" s="917" t="s">
        <v>1566</v>
      </c>
      <c r="AL368" s="860">
        <v>52</v>
      </c>
      <c r="AM368" s="991">
        <v>46149</v>
      </c>
      <c r="AN368" s="991">
        <v>46150</v>
      </c>
      <c r="AO368" s="991"/>
      <c r="AP368" s="991"/>
      <c r="AQ368" s="991"/>
      <c r="AR368" s="862"/>
      <c r="AS368" s="849" t="str">
        <f t="shared" si="160"/>
        <v>單</v>
      </c>
      <c r="AT368" s="849" t="str">
        <f t="shared" si="161"/>
        <v>半</v>
      </c>
      <c r="AU368" s="849" t="str">
        <f t="shared" si="162"/>
        <v>150</v>
      </c>
      <c r="AV368" s="849">
        <f t="shared" si="152"/>
        <v>1.4655815999999999</v>
      </c>
    </row>
    <row r="369" spans="1:48">
      <c r="A369" s="845">
        <f t="shared" si="163"/>
        <v>46152</v>
      </c>
      <c r="B369" s="846" t="s">
        <v>1069</v>
      </c>
      <c r="C369" s="846" t="s">
        <v>2787</v>
      </c>
      <c r="D369" s="1254"/>
      <c r="E369" s="848" t="str">
        <f>IF(ISNA(VLOOKUP(C369,條件!$A$1:$G$1021,5,0)),"",(VLOOKUP(C369,條件!$A$1:$G$1021,5,0)))</f>
        <v>75/36HC</v>
      </c>
      <c r="F369" s="849" t="str">
        <f>IF(ISNA(VLOOKUP(C369,條件!$A$1:$G$1021,6,0)),"",(VLOOKUP(C369,條件!$A$1:$G$1021,6,0)))</f>
        <v>FP81857R</v>
      </c>
      <c r="G369" s="1257">
        <f>IF(ISNA(VLOOKUP(C369,條件!$A$1:$G$1021,7,0)),"",(VLOOKUP(C369,條件!$A$1:$G$1021,7,0)))</f>
        <v>600</v>
      </c>
      <c r="H369" s="849" t="str">
        <f>IF(ISNA(VLOOKUP(C369,條件!$A$1:$K$1021,11,0)),"",(VLOOKUP(C369,條件!$A$1:$K$1021,11,0)))</f>
        <v>白底綠方塊</v>
      </c>
      <c r="I369" s="850">
        <f>IF(ISNA(VLOOKUP(C369,條件!$A$1:$L$1021,12,0)),"",(VLOOKUP(C369,條件!$A$1:$L$1021,12,0)))</f>
        <v>4</v>
      </c>
      <c r="J369" s="853">
        <v>13</v>
      </c>
      <c r="K369" s="851">
        <v>0</v>
      </c>
      <c r="L369" s="852">
        <v>8350</v>
      </c>
      <c r="M369" s="854">
        <v>8816</v>
      </c>
      <c r="N369" s="853">
        <v>13</v>
      </c>
      <c r="O369" s="851">
        <v>0</v>
      </c>
      <c r="P369" s="852">
        <v>8330</v>
      </c>
      <c r="Q369" s="854">
        <v>8960</v>
      </c>
      <c r="R369" s="853">
        <v>9</v>
      </c>
      <c r="S369" s="851">
        <v>0</v>
      </c>
      <c r="T369" s="852">
        <v>8384</v>
      </c>
      <c r="U369" s="854">
        <v>8946</v>
      </c>
      <c r="V369" s="853">
        <v>22</v>
      </c>
      <c r="W369" s="851">
        <v>0</v>
      </c>
      <c r="X369" s="852">
        <v>8419</v>
      </c>
      <c r="Y369" s="854">
        <v>8879</v>
      </c>
      <c r="Z369" s="855">
        <f>IF(ISNA(VLOOKUP(C369,條件!$A$1:$C$1021,3,0)),"",(VLOOKUP(C369,條件!$A$1:$C$1021,3,0)))</f>
        <v>1.7496962332928312</v>
      </c>
      <c r="AA369" s="855">
        <f t="shared" si="156"/>
        <v>19</v>
      </c>
      <c r="AB369" s="904">
        <f t="shared" si="157"/>
        <v>1</v>
      </c>
      <c r="AC369" s="855">
        <f t="shared" si="158"/>
        <v>86.355000000000004</v>
      </c>
      <c r="AD369" s="855">
        <f t="shared" si="150"/>
        <v>2.375</v>
      </c>
      <c r="AE369" s="855">
        <f t="shared" si="159"/>
        <v>2.375</v>
      </c>
      <c r="AF369" s="856" t="str">
        <f t="shared" si="151"/>
        <v>A</v>
      </c>
      <c r="AG369" s="856">
        <v>1</v>
      </c>
      <c r="AH369" s="916" t="s">
        <v>4048</v>
      </c>
      <c r="AI369" s="926" t="s">
        <v>3804</v>
      </c>
      <c r="AJ369" s="917" t="s">
        <v>2948</v>
      </c>
      <c r="AK369" s="917" t="s">
        <v>1566</v>
      </c>
      <c r="AL369" s="860">
        <v>54</v>
      </c>
      <c r="AM369" s="991">
        <v>45945</v>
      </c>
      <c r="AN369" s="991">
        <v>45946</v>
      </c>
      <c r="AO369" s="991">
        <v>45947</v>
      </c>
      <c r="AP369" s="991"/>
      <c r="AQ369" s="991"/>
      <c r="AR369" s="862"/>
      <c r="AS369" s="849" t="str">
        <f t="shared" si="160"/>
        <v>單</v>
      </c>
      <c r="AT369" s="849" t="str">
        <f t="shared" si="161"/>
        <v>全</v>
      </c>
      <c r="AU369" s="849" t="str">
        <f t="shared" si="162"/>
        <v>75</v>
      </c>
      <c r="AV369" s="849">
        <f t="shared" si="152"/>
        <v>1.3429929600000001</v>
      </c>
    </row>
    <row r="370" spans="1:48">
      <c r="A370" s="845">
        <f t="shared" si="163"/>
        <v>46152</v>
      </c>
      <c r="B370" s="846" t="s">
        <v>1070</v>
      </c>
      <c r="C370" s="846" t="s">
        <v>2788</v>
      </c>
      <c r="D370" s="1254" t="s">
        <v>596</v>
      </c>
      <c r="E370" s="848" t="str">
        <f>IF(ISNA(VLOOKUP(C370,條件!$A$1:$G$1021,5,0)),"",(VLOOKUP(C370,條件!$A$1:$G$1021,5,0)))</f>
        <v>75/24/2SDr</v>
      </c>
      <c r="F370" s="849" t="str">
        <f>IF(ISNA(VLOOKUP(C370,條件!$A$1:$G$1021,6,0)),"",(VLOOKUP(C370,條件!$A$1:$G$1021,6,0)))</f>
        <v>FP81382R×2</v>
      </c>
      <c r="G370" s="1257">
        <f>IF(ISNA(VLOOKUP(C370,條件!$A$1:$G$1021,7,0)),"",(VLOOKUP(C370,條件!$A$1:$G$1021,7,0)))</f>
        <v>700</v>
      </c>
      <c r="H370" s="849" t="str">
        <f>IF(ISNA(VLOOKUP(C370,條件!$A$1:$K$1021,11,0)),"",(VLOOKUP(C370,條件!$A$1:$K$1021,11,0)))</f>
        <v>藍色</v>
      </c>
      <c r="I370" s="850">
        <f>IF(ISNA(VLOOKUP(C370,條件!$A$1:$L$1021,12,0)),"",(VLOOKUP(C370,條件!$A$1:$L$1021,12,0)))</f>
        <v>5</v>
      </c>
      <c r="J370" s="853"/>
      <c r="K370" s="851"/>
      <c r="L370" s="852" t="s">
        <v>3733</v>
      </c>
      <c r="M370" s="854" t="s">
        <v>114</v>
      </c>
      <c r="N370" s="853"/>
      <c r="O370" s="851"/>
      <c r="P370" s="852" t="s">
        <v>116</v>
      </c>
      <c r="Q370" s="854" t="s">
        <v>114</v>
      </c>
      <c r="R370" s="853"/>
      <c r="S370" s="851"/>
      <c r="T370" s="852" t="s">
        <v>3333</v>
      </c>
      <c r="U370" s="854" t="s">
        <v>114</v>
      </c>
      <c r="V370" s="853"/>
      <c r="W370" s="851"/>
      <c r="X370" s="852" t="s">
        <v>114</v>
      </c>
      <c r="Y370" s="854"/>
      <c r="Z370" s="855">
        <f>IF(ISNA(VLOOKUP(C370,條件!$A$1:$C$1021,3,0)),"",(VLOOKUP(C370,條件!$A$1:$C$1021,3,0)))</f>
        <v>3.2505643340857788</v>
      </c>
      <c r="AA370" s="855" t="str">
        <f t="shared" si="156"/>
        <v>了機</v>
      </c>
      <c r="AB370" s="904" t="str">
        <f t="shared" si="157"/>
        <v/>
      </c>
      <c r="AC370" s="855" t="str">
        <f t="shared" si="158"/>
        <v/>
      </c>
      <c r="AD370" s="855" t="str">
        <f t="shared" si="150"/>
        <v/>
      </c>
      <c r="AE370" s="855" t="str">
        <f t="shared" si="159"/>
        <v/>
      </c>
      <c r="AF370" s="856" t="str">
        <f t="shared" si="151"/>
        <v>A</v>
      </c>
      <c r="AG370" s="856">
        <v>1</v>
      </c>
      <c r="AH370" s="916" t="s">
        <v>4048</v>
      </c>
      <c r="AI370" s="926" t="s">
        <v>3804</v>
      </c>
      <c r="AJ370" s="917" t="s">
        <v>2948</v>
      </c>
      <c r="AK370" s="917" t="s">
        <v>1566</v>
      </c>
      <c r="AL370" s="860"/>
      <c r="AM370" s="991"/>
      <c r="AN370" s="991"/>
      <c r="AO370" s="991"/>
      <c r="AP370" s="991"/>
      <c r="AQ370" s="991"/>
      <c r="AR370" s="862"/>
      <c r="AS370" s="849" t="str">
        <f t="shared" si="160"/>
        <v>雙</v>
      </c>
      <c r="AT370" s="849" t="str">
        <f t="shared" si="161"/>
        <v>半</v>
      </c>
      <c r="AU370" s="849" t="str">
        <f t="shared" si="162"/>
        <v>75</v>
      </c>
      <c r="AV370" s="849" t="str">
        <f t="shared" si="152"/>
        <v/>
      </c>
    </row>
    <row r="371" spans="1:48">
      <c r="A371" s="845">
        <f t="shared" si="163"/>
        <v>46152</v>
      </c>
      <c r="B371" s="846" t="s">
        <v>1071</v>
      </c>
      <c r="C371" s="846" t="s">
        <v>2773</v>
      </c>
      <c r="D371" s="1254" t="s">
        <v>589</v>
      </c>
      <c r="E371" s="848" t="str">
        <f>IF(ISNA(VLOOKUP(C371,條件!$A$1:$G$1021,5,0)),"",(VLOOKUP(C371,條件!$A$1:$G$1021,5,0)))</f>
        <v>50/72BSD3</v>
      </c>
      <c r="F371" s="849" t="str">
        <f>IF(ISNA(VLOOKUP(C371,條件!$A$1:$G$1021,6,0)),"",(VLOOKUP(C371,條件!$A$1:$G$1021,6,0)))</f>
        <v>FP80141</v>
      </c>
      <c r="G371" s="1257">
        <f>IF(ISNA(VLOOKUP(C371,條件!$A$1:$G$1021,7,0)),"",(VLOOKUP(C371,條件!$A$1:$G$1021,7,0)))</f>
        <v>630</v>
      </c>
      <c r="H371" s="849" t="str">
        <f>IF(ISNA(VLOOKUP(C371,條件!$A$1:$K$1021,11,0)),"",(VLOOKUP(C371,條件!$A$1:$K$1021,11,0)))</f>
        <v>洋綠色</v>
      </c>
      <c r="I371" s="850">
        <f>IF(ISNA(VLOOKUP(C371,條件!$A$1:$L$1021,12,0)),"",(VLOOKUP(C371,條件!$A$1:$L$1021,12,0)))</f>
        <v>2</v>
      </c>
      <c r="J371" s="853">
        <v>12</v>
      </c>
      <c r="K371" s="851">
        <v>0</v>
      </c>
      <c r="L371" s="852">
        <v>9743</v>
      </c>
      <c r="M371" s="854">
        <v>9425</v>
      </c>
      <c r="N371" s="853">
        <v>15</v>
      </c>
      <c r="O371" s="851">
        <v>0</v>
      </c>
      <c r="P371" s="852">
        <v>9638</v>
      </c>
      <c r="Q371" s="854">
        <v>9497</v>
      </c>
      <c r="R371" s="853">
        <v>13</v>
      </c>
      <c r="S371" s="851">
        <v>0</v>
      </c>
      <c r="T371" s="852">
        <v>9706</v>
      </c>
      <c r="U371" s="854">
        <v>9474</v>
      </c>
      <c r="V371" s="853">
        <v>17</v>
      </c>
      <c r="W371" s="851">
        <v>0</v>
      </c>
      <c r="X371" s="852">
        <v>9679</v>
      </c>
      <c r="Y371" s="854">
        <v>9575</v>
      </c>
      <c r="Z371" s="855">
        <f>IF(ISNA(VLOOKUP(C371,條件!$A$1:$C$1021,3,0)),"",(VLOOKUP(C371,條件!$A$1:$C$1021,3,0)))</f>
        <v>2.4615384615384617</v>
      </c>
      <c r="AA371" s="855">
        <f t="shared" si="156"/>
        <v>19</v>
      </c>
      <c r="AB371" s="904">
        <f t="shared" si="157"/>
        <v>1</v>
      </c>
      <c r="AC371" s="855">
        <f t="shared" si="158"/>
        <v>95.921250000000001</v>
      </c>
      <c r="AD371" s="855">
        <f t="shared" si="150"/>
        <v>2.375</v>
      </c>
      <c r="AE371" s="855">
        <f t="shared" si="159"/>
        <v>2.375</v>
      </c>
      <c r="AF371" s="856" t="str">
        <f t="shared" si="151"/>
        <v>A</v>
      </c>
      <c r="AG371" s="856">
        <v>1</v>
      </c>
      <c r="AH371" s="916" t="s">
        <v>4049</v>
      </c>
      <c r="AI371" s="926" t="s">
        <v>1059</v>
      </c>
      <c r="AJ371" s="917" t="s">
        <v>3102</v>
      </c>
      <c r="AK371" s="917" t="s">
        <v>924</v>
      </c>
      <c r="AL371" s="860">
        <v>57</v>
      </c>
      <c r="AM371" s="992">
        <v>46088</v>
      </c>
      <c r="AN371" s="991">
        <v>46089</v>
      </c>
      <c r="AO371" s="991"/>
      <c r="AP371" s="991"/>
      <c r="AQ371" s="991"/>
      <c r="AR371" s="862"/>
      <c r="AS371" s="849" t="str">
        <f t="shared" si="160"/>
        <v>單</v>
      </c>
      <c r="AT371" s="849" t="str">
        <f t="shared" si="161"/>
        <v>全</v>
      </c>
      <c r="AU371" s="849" t="str">
        <f t="shared" si="162"/>
        <v>50</v>
      </c>
      <c r="AV371" s="849">
        <f t="shared" si="152"/>
        <v>1.044237096</v>
      </c>
    </row>
    <row r="372" spans="1:48">
      <c r="A372" s="845">
        <f t="shared" si="163"/>
        <v>46152</v>
      </c>
      <c r="B372" s="846" t="s">
        <v>1072</v>
      </c>
      <c r="C372" s="846" t="s">
        <v>114</v>
      </c>
      <c r="D372" s="1254"/>
      <c r="E372" s="848" t="str">
        <f>IF(ISNA(VLOOKUP(C372,條件!$A$1:$G$1021,5,0)),"",(VLOOKUP(C372,條件!$A$1:$G$1021,5,0)))</f>
        <v/>
      </c>
      <c r="F372" s="849" t="str">
        <f>IF(ISNA(VLOOKUP(C372,條件!$A$1:$G$1021,6,0)),"",(VLOOKUP(C372,條件!$A$1:$G$1021,6,0)))</f>
        <v/>
      </c>
      <c r="G372" s="1257" t="str">
        <f>IF(ISNA(VLOOKUP(C372,條件!$A$1:$G$1021,7,0)),"",(VLOOKUP(C372,條件!$A$1:$G$1021,7,0)))</f>
        <v/>
      </c>
      <c r="H372" s="849" t="str">
        <f>IF(ISNA(VLOOKUP(C372,條件!$A$1:$K$1021,11,0)),"",(VLOOKUP(C372,條件!$A$1:$K$1021,11,0)))</f>
        <v/>
      </c>
      <c r="I372" s="850" t="str">
        <f>IF(ISNA(VLOOKUP(C372,條件!$A$1:$L$1021,12,0)),"",(VLOOKUP(C372,條件!$A$1:$L$1021,12,0)))</f>
        <v/>
      </c>
      <c r="J372" s="853"/>
      <c r="K372" s="851"/>
      <c r="L372" s="852" t="s">
        <v>114</v>
      </c>
      <c r="M372" s="854"/>
      <c r="N372" s="853"/>
      <c r="O372" s="851"/>
      <c r="P372" s="852" t="s">
        <v>114</v>
      </c>
      <c r="Q372" s="854"/>
      <c r="R372" s="853"/>
      <c r="S372" s="851"/>
      <c r="T372" s="852" t="s">
        <v>114</v>
      </c>
      <c r="U372" s="854"/>
      <c r="V372" s="853"/>
      <c r="W372" s="851"/>
      <c r="X372" s="852" t="s">
        <v>114</v>
      </c>
      <c r="Y372" s="854"/>
      <c r="Z372" s="855" t="str">
        <f>IF(ISNA(VLOOKUP(C372,條件!$A$1:$C$1021,3,0)),"",(VLOOKUP(C372,條件!$A$1:$C$1021,3,0)))</f>
        <v/>
      </c>
      <c r="AA372" s="855" t="str">
        <f t="shared" si="156"/>
        <v>停機</v>
      </c>
      <c r="AB372" s="904" t="str">
        <f t="shared" si="157"/>
        <v/>
      </c>
      <c r="AC372" s="855" t="str">
        <f t="shared" si="158"/>
        <v/>
      </c>
      <c r="AD372" s="855" t="str">
        <f t="shared" si="150"/>
        <v/>
      </c>
      <c r="AE372" s="855" t="str">
        <f t="shared" si="159"/>
        <v/>
      </c>
      <c r="AF372" s="856" t="str">
        <f t="shared" si="151"/>
        <v>A</v>
      </c>
      <c r="AG372" s="856">
        <v>1</v>
      </c>
      <c r="AH372" s="916" t="s">
        <v>920</v>
      </c>
      <c r="AI372" s="926" t="s">
        <v>920</v>
      </c>
      <c r="AJ372" s="917" t="s">
        <v>920</v>
      </c>
      <c r="AK372" s="917" t="s">
        <v>920</v>
      </c>
      <c r="AL372" s="860"/>
      <c r="AM372" s="991"/>
      <c r="AN372" s="991"/>
      <c r="AO372" s="991"/>
      <c r="AP372" s="991"/>
      <c r="AQ372" s="991"/>
      <c r="AR372" s="862"/>
      <c r="AS372" s="849" t="str">
        <f t="shared" si="160"/>
        <v>單</v>
      </c>
      <c r="AT372" s="849" t="str">
        <f t="shared" si="161"/>
        <v>全</v>
      </c>
      <c r="AU372" s="849" t="str">
        <f t="shared" si="162"/>
        <v/>
      </c>
      <c r="AV372" s="849" t="str">
        <f t="shared" si="152"/>
        <v/>
      </c>
    </row>
    <row r="373" spans="1:48">
      <c r="A373" s="845">
        <f t="shared" si="163"/>
        <v>46152</v>
      </c>
      <c r="B373" s="846" t="s">
        <v>1073</v>
      </c>
      <c r="C373" s="846" t="s">
        <v>3681</v>
      </c>
      <c r="D373" s="1254"/>
      <c r="E373" s="848" t="str">
        <f>IF(ISNA(VLOOKUP(C373,條件!$A$1:$G$1021,5,0)),"",(VLOOKUP(C373,條件!$A$1:$G$1021,5,0)))</f>
        <v>150/48CDR</v>
      </c>
      <c r="F373" s="849" t="str">
        <f>IF(ISNA(VLOOKUP(C373,條件!$A$1:$G$1021,6,0)),"",(VLOOKUP(C373,條件!$A$1:$G$1021,6,0)))</f>
        <v>FP82781</v>
      </c>
      <c r="G373" s="1257">
        <f>IF(ISNA(VLOOKUP(C373,條件!$A$1:$G$1021,7,0)),"",(VLOOKUP(C373,條件!$A$1:$G$1021,7,0)))</f>
        <v>600</v>
      </c>
      <c r="H373" s="849" t="str">
        <f>IF(ISNA(VLOOKUP(C373,條件!$A$1:$K$1021,11,0)),"",(VLOOKUP(C373,條件!$A$1:$K$1021,11,0)))</f>
        <v>綠藍雙色</v>
      </c>
      <c r="I373" s="850">
        <f>IF(ISNA(VLOOKUP(C373,條件!$A$1:$L$1021,12,0)),"",(VLOOKUP(C373,條件!$A$1:$L$1021,12,0)))</f>
        <v>5</v>
      </c>
      <c r="J373" s="853">
        <v>15</v>
      </c>
      <c r="K373" s="851">
        <v>6</v>
      </c>
      <c r="L373" s="852">
        <v>8273</v>
      </c>
      <c r="M373" s="854">
        <v>8126</v>
      </c>
      <c r="N373" s="853">
        <v>4</v>
      </c>
      <c r="O373" s="851">
        <v>1</v>
      </c>
      <c r="P373" s="852">
        <v>8391</v>
      </c>
      <c r="Q373" s="854">
        <v>8313</v>
      </c>
      <c r="R373" s="853">
        <v>10</v>
      </c>
      <c r="S373" s="851">
        <v>0</v>
      </c>
      <c r="T373" s="852">
        <v>8274</v>
      </c>
      <c r="U373" s="854">
        <v>8242</v>
      </c>
      <c r="V373" s="853">
        <v>11</v>
      </c>
      <c r="W373" s="851">
        <v>0</v>
      </c>
      <c r="X373" s="852">
        <v>8237</v>
      </c>
      <c r="Y373" s="854">
        <v>8101</v>
      </c>
      <c r="Z373" s="855">
        <f>IF(ISNA(VLOOKUP(C373,條件!$A$1:$C$1021,3,0)),"",(VLOOKUP(C373,條件!$A$1:$C$1021,3,0)))</f>
        <v>2.8685258964143427</v>
      </c>
      <c r="AA373" s="855">
        <f t="shared" si="156"/>
        <v>13.333333333333334</v>
      </c>
      <c r="AB373" s="904">
        <f t="shared" si="157"/>
        <v>0.98826789529914527</v>
      </c>
      <c r="AC373" s="855">
        <f t="shared" si="158"/>
        <v>82.446250000000006</v>
      </c>
      <c r="AD373" s="855">
        <f t="shared" si="150"/>
        <v>1.6666666666666667</v>
      </c>
      <c r="AE373" s="855">
        <f t="shared" si="159"/>
        <v>1.375</v>
      </c>
      <c r="AF373" s="856" t="str">
        <f t="shared" si="151"/>
        <v>A</v>
      </c>
      <c r="AG373" s="856">
        <v>1</v>
      </c>
      <c r="AH373" s="916" t="s">
        <v>4047</v>
      </c>
      <c r="AI373" s="926" t="s">
        <v>1568</v>
      </c>
      <c r="AJ373" s="917" t="s">
        <v>3102</v>
      </c>
      <c r="AK373" s="917" t="s">
        <v>924</v>
      </c>
      <c r="AL373" s="860">
        <v>54</v>
      </c>
      <c r="AM373" s="991">
        <v>46145</v>
      </c>
      <c r="AN373" s="991">
        <v>46148</v>
      </c>
      <c r="AO373" s="991">
        <v>46149</v>
      </c>
      <c r="AP373" s="991">
        <v>46150</v>
      </c>
      <c r="AQ373" s="991"/>
      <c r="AR373" s="862"/>
      <c r="AS373" s="849" t="str">
        <f t="shared" si="160"/>
        <v>單</v>
      </c>
      <c r="AT373" s="849" t="str">
        <f t="shared" si="161"/>
        <v>全</v>
      </c>
      <c r="AU373" s="849" t="str">
        <f t="shared" si="162"/>
        <v>150</v>
      </c>
      <c r="AV373" s="849">
        <f t="shared" si="152"/>
        <v>2.5644081600000006</v>
      </c>
    </row>
    <row r="374" spans="1:48">
      <c r="A374" s="845">
        <f t="shared" si="163"/>
        <v>46152</v>
      </c>
      <c r="B374" s="846" t="s">
        <v>1074</v>
      </c>
      <c r="C374" s="846" t="s">
        <v>114</v>
      </c>
      <c r="D374" s="1254"/>
      <c r="E374" s="848" t="str">
        <f>IF(ISNA(VLOOKUP(C374,條件!$A$1:$G$1021,5,0)),"",(VLOOKUP(C374,條件!$A$1:$G$1021,5,0)))</f>
        <v/>
      </c>
      <c r="F374" s="849" t="str">
        <f>IF(ISNA(VLOOKUP(C374,條件!$A$1:$G$1021,6,0)),"",(VLOOKUP(C374,條件!$A$1:$G$1021,6,0)))</f>
        <v/>
      </c>
      <c r="G374" s="1257" t="str">
        <f>IF(ISNA(VLOOKUP(C374,條件!$A$1:$G$1021,7,0)),"",(VLOOKUP(C374,條件!$A$1:$G$1021,7,0)))</f>
        <v/>
      </c>
      <c r="H374" s="849" t="str">
        <f>IF(ISNA(VLOOKUP(C374,條件!$A$1:$K$1021,11,0)),"",(VLOOKUP(C374,條件!$A$1:$K$1021,11,0)))</f>
        <v/>
      </c>
      <c r="I374" s="850" t="str">
        <f>IF(ISNA(VLOOKUP(C374,條件!$A$1:$L$1021,12,0)),"",(VLOOKUP(C374,條件!$A$1:$L$1021,12,0)))</f>
        <v/>
      </c>
      <c r="J374" s="853"/>
      <c r="K374" s="851"/>
      <c r="L374" s="852" t="s">
        <v>114</v>
      </c>
      <c r="M374" s="854"/>
      <c r="N374" s="853"/>
      <c r="O374" s="851"/>
      <c r="P374" s="852" t="s">
        <v>114</v>
      </c>
      <c r="Q374" s="854"/>
      <c r="R374" s="853"/>
      <c r="S374" s="851"/>
      <c r="T374" s="852" t="s">
        <v>114</v>
      </c>
      <c r="U374" s="854"/>
      <c r="V374" s="853"/>
      <c r="W374" s="851"/>
      <c r="X374" s="852" t="s">
        <v>114</v>
      </c>
      <c r="Y374" s="854"/>
      <c r="Z374" s="855" t="str">
        <f>IF(ISNA(VLOOKUP(C374,條件!$A$1:$C$1021,3,0)),"",(VLOOKUP(C374,條件!$A$1:$C$1021,3,0)))</f>
        <v/>
      </c>
      <c r="AA374" s="855" t="str">
        <f t="shared" si="156"/>
        <v>停機</v>
      </c>
      <c r="AB374" s="904" t="str">
        <f t="shared" si="157"/>
        <v/>
      </c>
      <c r="AC374" s="855" t="str">
        <f t="shared" si="158"/>
        <v/>
      </c>
      <c r="AD374" s="855" t="str">
        <f t="shared" si="150"/>
        <v/>
      </c>
      <c r="AE374" s="855" t="str">
        <f t="shared" si="159"/>
        <v/>
      </c>
      <c r="AF374" s="856" t="str">
        <f t="shared" si="151"/>
        <v>A</v>
      </c>
      <c r="AG374" s="856">
        <v>1</v>
      </c>
      <c r="AH374" s="916" t="s">
        <v>920</v>
      </c>
      <c r="AI374" s="926" t="s">
        <v>920</v>
      </c>
      <c r="AJ374" s="917" t="s">
        <v>920</v>
      </c>
      <c r="AK374" s="917" t="s">
        <v>920</v>
      </c>
      <c r="AL374" s="860"/>
      <c r="AM374" s="991"/>
      <c r="AN374" s="991"/>
      <c r="AO374" s="991"/>
      <c r="AP374" s="991"/>
      <c r="AQ374" s="991"/>
      <c r="AR374" s="862"/>
      <c r="AS374" s="849" t="str">
        <f t="shared" si="160"/>
        <v>單</v>
      </c>
      <c r="AT374" s="849" t="str">
        <f t="shared" si="161"/>
        <v>全</v>
      </c>
      <c r="AU374" s="849" t="str">
        <f t="shared" si="162"/>
        <v/>
      </c>
      <c r="AV374" s="849" t="str">
        <f t="shared" si="152"/>
        <v/>
      </c>
    </row>
    <row r="375" spans="1:48">
      <c r="A375" s="845">
        <f t="shared" si="163"/>
        <v>46152</v>
      </c>
      <c r="B375" s="846" t="s">
        <v>1075</v>
      </c>
      <c r="C375" s="846" t="s">
        <v>114</v>
      </c>
      <c r="D375" s="1254"/>
      <c r="E375" s="848" t="str">
        <f>IF(ISNA(VLOOKUP(C375,條件!$A$1:$G$1021,5,0)),"",(VLOOKUP(C375,條件!$A$1:$G$1021,5,0)))</f>
        <v/>
      </c>
      <c r="F375" s="849" t="str">
        <f>IF(ISNA(VLOOKUP(C375,條件!$A$1:$G$1021,6,0)),"",(VLOOKUP(C375,條件!$A$1:$G$1021,6,0)))</f>
        <v/>
      </c>
      <c r="G375" s="1257" t="str">
        <f>IF(ISNA(VLOOKUP(C375,條件!$A$1:$G$1021,7,0)),"",(VLOOKUP(C375,條件!$A$1:$G$1021,7,0)))</f>
        <v/>
      </c>
      <c r="H375" s="849" t="str">
        <f>IF(ISNA(VLOOKUP(C375,條件!$A$1:$K$1021,11,0)),"",(VLOOKUP(C375,條件!$A$1:$K$1021,11,0)))</f>
        <v/>
      </c>
      <c r="I375" s="850" t="str">
        <f>IF(ISNA(VLOOKUP(C375,條件!$A$1:$L$1021,12,0)),"",(VLOOKUP(C375,條件!$A$1:$L$1021,12,0)))</f>
        <v/>
      </c>
      <c r="J375" s="853"/>
      <c r="K375" s="851"/>
      <c r="L375" s="852" t="s">
        <v>114</v>
      </c>
      <c r="M375" s="854"/>
      <c r="N375" s="853"/>
      <c r="O375" s="851"/>
      <c r="P375" s="852" t="s">
        <v>114</v>
      </c>
      <c r="Q375" s="854"/>
      <c r="R375" s="853"/>
      <c r="S375" s="851"/>
      <c r="T375" s="852" t="s">
        <v>114</v>
      </c>
      <c r="U375" s="854"/>
      <c r="V375" s="853"/>
      <c r="W375" s="851"/>
      <c r="X375" s="852" t="s">
        <v>114</v>
      </c>
      <c r="Y375" s="854"/>
      <c r="Z375" s="855" t="str">
        <f>IF(ISNA(VLOOKUP(C375,條件!$A$1:$C$1021,3,0)),"",(VLOOKUP(C375,條件!$A$1:$C$1021,3,0)))</f>
        <v/>
      </c>
      <c r="AA375" s="855" t="str">
        <f t="shared" si="156"/>
        <v>停機</v>
      </c>
      <c r="AB375" s="904" t="str">
        <f t="shared" si="157"/>
        <v/>
      </c>
      <c r="AC375" s="855" t="str">
        <f t="shared" si="158"/>
        <v/>
      </c>
      <c r="AD375" s="855" t="str">
        <f t="shared" si="150"/>
        <v/>
      </c>
      <c r="AE375" s="855" t="str">
        <f t="shared" si="159"/>
        <v/>
      </c>
      <c r="AF375" s="856" t="str">
        <f t="shared" si="151"/>
        <v>A</v>
      </c>
      <c r="AG375" s="856">
        <v>1</v>
      </c>
      <c r="AH375" s="916" t="s">
        <v>920</v>
      </c>
      <c r="AI375" s="926" t="s">
        <v>920</v>
      </c>
      <c r="AJ375" s="917" t="s">
        <v>920</v>
      </c>
      <c r="AK375" s="917" t="s">
        <v>920</v>
      </c>
      <c r="AL375" s="860"/>
      <c r="AM375" s="992"/>
      <c r="AN375" s="991"/>
      <c r="AO375" s="991"/>
      <c r="AP375" s="991"/>
      <c r="AQ375" s="991"/>
      <c r="AR375" s="862"/>
      <c r="AS375" s="849" t="str">
        <f t="shared" si="160"/>
        <v>單</v>
      </c>
      <c r="AT375" s="849" t="str">
        <f t="shared" si="161"/>
        <v>全</v>
      </c>
      <c r="AU375" s="849" t="str">
        <f t="shared" si="162"/>
        <v/>
      </c>
      <c r="AV375" s="849" t="str">
        <f t="shared" si="152"/>
        <v/>
      </c>
    </row>
    <row r="376" spans="1:48">
      <c r="A376" s="845">
        <f t="shared" si="163"/>
        <v>46152</v>
      </c>
      <c r="B376" s="846" t="s">
        <v>1076</v>
      </c>
      <c r="C376" s="846" t="s">
        <v>2791</v>
      </c>
      <c r="D376" s="1254" t="s">
        <v>596</v>
      </c>
      <c r="E376" s="848" t="str">
        <f>IF(ISNA(VLOOKUP(C376,條件!$A$1:$G$1021,5,0)),"",(VLOOKUP(C376,條件!$A$1:$G$1021,5,0)))</f>
        <v>75/24/2SDr</v>
      </c>
      <c r="F376" s="849" t="str">
        <f>IF(ISNA(VLOOKUP(C376,條件!$A$1:$G$1021,6,0)),"",(VLOOKUP(C376,條件!$A$1:$G$1021,6,0)))</f>
        <v>FP81382R×2</v>
      </c>
      <c r="G376" s="1257">
        <f>IF(ISNA(VLOOKUP(C376,條件!$A$1:$G$1021,7,0)),"",(VLOOKUP(C376,條件!$A$1:$G$1021,7,0)))</f>
        <v>700</v>
      </c>
      <c r="H376" s="849" t="str">
        <f>IF(ISNA(VLOOKUP(C376,條件!$A$1:$K$1021,11,0)),"",(VLOOKUP(C376,條件!$A$1:$K$1021,11,0)))</f>
        <v>白底紫三角</v>
      </c>
      <c r="I376" s="850">
        <f>IF(ISNA(VLOOKUP(C376,條件!$A$1:$L$1021,12,0)),"",(VLOOKUP(C376,條件!$A$1:$L$1021,12,0)))</f>
        <v>5</v>
      </c>
      <c r="J376" s="853">
        <v>30</v>
      </c>
      <c r="K376" s="851">
        <v>0</v>
      </c>
      <c r="L376" s="852">
        <v>9428</v>
      </c>
      <c r="M376" s="854">
        <v>8922</v>
      </c>
      <c r="N376" s="853">
        <v>14</v>
      </c>
      <c r="O376" s="851">
        <v>0</v>
      </c>
      <c r="P376" s="852">
        <v>9111</v>
      </c>
      <c r="Q376" s="854">
        <v>9070</v>
      </c>
      <c r="R376" s="853">
        <v>24</v>
      </c>
      <c r="S376" s="851">
        <v>0</v>
      </c>
      <c r="T376" s="852">
        <v>8630</v>
      </c>
      <c r="U376" s="854">
        <v>9302</v>
      </c>
      <c r="V376" s="853">
        <v>70</v>
      </c>
      <c r="W376" s="851">
        <v>0</v>
      </c>
      <c r="X376" s="852">
        <v>9267</v>
      </c>
      <c r="Y376" s="854">
        <v>8909</v>
      </c>
      <c r="Z376" s="855">
        <f>IF(ISNA(VLOOKUP(C376,條件!$A$1:$C$1021,3,0)),"",(VLOOKUP(C376,條件!$A$1:$C$1021,3,0)))</f>
        <v>3.2653061224489797</v>
      </c>
      <c r="AA376" s="855">
        <f t="shared" si="156"/>
        <v>23</v>
      </c>
      <c r="AB376" s="904">
        <f t="shared" si="157"/>
        <v>1</v>
      </c>
      <c r="AC376" s="855">
        <f t="shared" si="158"/>
        <v>90.798749999999998</v>
      </c>
      <c r="AD376" s="855">
        <f t="shared" si="150"/>
        <v>2.875</v>
      </c>
      <c r="AE376" s="855">
        <f t="shared" si="159"/>
        <v>2.875</v>
      </c>
      <c r="AF376" s="856" t="str">
        <f t="shared" si="151"/>
        <v>A</v>
      </c>
      <c r="AG376" s="856">
        <v>0.5</v>
      </c>
      <c r="AH376" s="916" t="s">
        <v>4048</v>
      </c>
      <c r="AI376" s="926" t="s">
        <v>3804</v>
      </c>
      <c r="AJ376" s="917" t="s">
        <v>2948</v>
      </c>
      <c r="AK376" s="917" t="s">
        <v>1566</v>
      </c>
      <c r="AL376" s="860">
        <v>50</v>
      </c>
      <c r="AM376" s="991">
        <v>46108</v>
      </c>
      <c r="AN376" s="991">
        <v>46109</v>
      </c>
      <c r="AO376" s="991"/>
      <c r="AP376" s="991"/>
      <c r="AQ376" s="991"/>
      <c r="AR376" s="862"/>
      <c r="AS376" s="849" t="str">
        <f t="shared" si="160"/>
        <v>雙</v>
      </c>
      <c r="AT376" s="849" t="str">
        <f t="shared" si="161"/>
        <v>全</v>
      </c>
      <c r="AU376" s="849" t="str">
        <f t="shared" si="162"/>
        <v>75</v>
      </c>
      <c r="AV376" s="849">
        <f t="shared" si="152"/>
        <v>1.6474525200000001</v>
      </c>
    </row>
    <row r="377" spans="1:48">
      <c r="A377" s="845">
        <f t="shared" si="163"/>
        <v>46152</v>
      </c>
      <c r="B377" s="846" t="s">
        <v>1077</v>
      </c>
      <c r="C377" s="846" t="s">
        <v>2776</v>
      </c>
      <c r="D377" s="1254"/>
      <c r="E377" s="848" t="str">
        <f>IF(ISNA(VLOOKUP(C377,條件!$A$1:$G$1021,5,0)),"",(VLOOKUP(C377,條件!$A$1:$G$1021,5,0)))</f>
        <v>150/48SDR</v>
      </c>
      <c r="F377" s="849" t="str">
        <f>IF(ISNA(VLOOKUP(C377,條件!$A$1:$G$1021,6,0)),"",(VLOOKUP(C377,條件!$A$1:$G$1021,6,0)))</f>
        <v>FP82169R</v>
      </c>
      <c r="G377" s="1257">
        <f>IF(ISNA(VLOOKUP(C377,條件!$A$1:$G$1021,7,0)),"",(VLOOKUP(C377,條件!$A$1:$G$1021,7,0)))</f>
        <v>650</v>
      </c>
      <c r="H377" s="849" t="str">
        <f>IF(ISNA(VLOOKUP(C377,條件!$A$1:$K$1021,11,0)),"",(VLOOKUP(C377,條件!$A$1:$K$1021,11,0)))</f>
        <v>綠藍三角</v>
      </c>
      <c r="I377" s="850">
        <f>IF(ISNA(VLOOKUP(C377,條件!$A$1:$L$1021,12,0)),"",(VLOOKUP(C377,條件!$A$1:$L$1021,12,0)))</f>
        <v>5</v>
      </c>
      <c r="J377" s="853">
        <v>17</v>
      </c>
      <c r="K377" s="851">
        <v>0</v>
      </c>
      <c r="L377" s="852">
        <v>9112</v>
      </c>
      <c r="M377" s="854">
        <v>9130</v>
      </c>
      <c r="N377" s="853">
        <v>14</v>
      </c>
      <c r="O377" s="851">
        <v>4</v>
      </c>
      <c r="P377" s="852">
        <v>9428</v>
      </c>
      <c r="Q377" s="854">
        <v>9117</v>
      </c>
      <c r="R377" s="853">
        <v>9</v>
      </c>
      <c r="S377" s="851">
        <v>0</v>
      </c>
      <c r="T377" s="852">
        <v>9401</v>
      </c>
      <c r="U377" s="854">
        <v>9247</v>
      </c>
      <c r="V377" s="853">
        <v>11</v>
      </c>
      <c r="W377" s="851">
        <v>0</v>
      </c>
      <c r="X377" s="852">
        <v>9375</v>
      </c>
      <c r="Y377" s="854">
        <v>9295</v>
      </c>
      <c r="Z377" s="855">
        <f>IF(ISNA(VLOOKUP(C377,條件!$A$1:$C$1021,3,0)),"",(VLOOKUP(C377,條件!$A$1:$C$1021,3,0)))</f>
        <v>3.0573248407643314</v>
      </c>
      <c r="AA377" s="855">
        <f t="shared" si="156"/>
        <v>17</v>
      </c>
      <c r="AB377" s="904">
        <f t="shared" si="157"/>
        <v>0.99370993589743595</v>
      </c>
      <c r="AC377" s="855">
        <f t="shared" si="158"/>
        <v>92.631249999999994</v>
      </c>
      <c r="AD377" s="855">
        <f t="shared" si="150"/>
        <v>2.125</v>
      </c>
      <c r="AE377" s="855">
        <f t="shared" si="159"/>
        <v>1.9583333333333333</v>
      </c>
      <c r="AF377" s="856" t="str">
        <f t="shared" si="151"/>
        <v>A</v>
      </c>
      <c r="AG377" s="856">
        <v>1</v>
      </c>
      <c r="AH377" s="916" t="s">
        <v>4049</v>
      </c>
      <c r="AI377" s="926" t="s">
        <v>1059</v>
      </c>
      <c r="AJ377" s="917" t="s">
        <v>2945</v>
      </c>
      <c r="AK377" s="917" t="s">
        <v>950</v>
      </c>
      <c r="AL377" s="860">
        <v>48</v>
      </c>
      <c r="AM377" s="991">
        <v>46149</v>
      </c>
      <c r="AN377" s="991"/>
      <c r="AO377" s="991"/>
      <c r="AP377" s="991"/>
      <c r="AQ377" s="991"/>
      <c r="AR377" s="862"/>
      <c r="AS377" s="849" t="str">
        <f t="shared" si="160"/>
        <v>單</v>
      </c>
      <c r="AT377" s="849" t="str">
        <f t="shared" si="161"/>
        <v>全</v>
      </c>
      <c r="AU377" s="849" t="str">
        <f t="shared" si="162"/>
        <v>150</v>
      </c>
      <c r="AV377" s="849">
        <f t="shared" si="152"/>
        <v>3.1213025999999999</v>
      </c>
    </row>
    <row r="378" spans="1:48">
      <c r="A378" s="845">
        <f t="shared" si="163"/>
        <v>46152</v>
      </c>
      <c r="B378" s="846" t="s">
        <v>1078</v>
      </c>
      <c r="C378" s="846" t="s">
        <v>114</v>
      </c>
      <c r="D378" s="1254"/>
      <c r="E378" s="848" t="str">
        <f>IF(ISNA(VLOOKUP(C378,條件!$A$1:$G$1021,5,0)),"",(VLOOKUP(C378,條件!$A$1:$G$1021,5,0)))</f>
        <v/>
      </c>
      <c r="F378" s="849" t="str">
        <f>IF(ISNA(VLOOKUP(C378,條件!$A$1:$G$1021,6,0)),"",(VLOOKUP(C378,條件!$A$1:$G$1021,6,0)))</f>
        <v/>
      </c>
      <c r="G378" s="1257" t="str">
        <f>IF(ISNA(VLOOKUP(C378,條件!$A$1:$G$1021,7,0)),"",(VLOOKUP(C378,條件!$A$1:$G$1021,7,0)))</f>
        <v/>
      </c>
      <c r="H378" s="849" t="str">
        <f>IF(ISNA(VLOOKUP(C378,條件!$A$1:$K$1021,11,0)),"",(VLOOKUP(C378,條件!$A$1:$K$1021,11,0)))</f>
        <v/>
      </c>
      <c r="I378" s="850" t="str">
        <f>IF(ISNA(VLOOKUP(C378,條件!$A$1:$L$1021,12,0)),"",(VLOOKUP(C378,條件!$A$1:$L$1021,12,0)))</f>
        <v/>
      </c>
      <c r="J378" s="853"/>
      <c r="K378" s="851"/>
      <c r="L378" s="852" t="s">
        <v>114</v>
      </c>
      <c r="M378" s="854"/>
      <c r="N378" s="853"/>
      <c r="O378" s="851"/>
      <c r="P378" s="852" t="s">
        <v>114</v>
      </c>
      <c r="Q378" s="854"/>
      <c r="R378" s="853"/>
      <c r="S378" s="851"/>
      <c r="T378" s="852" t="s">
        <v>114</v>
      </c>
      <c r="U378" s="854"/>
      <c r="V378" s="853"/>
      <c r="W378" s="851"/>
      <c r="X378" s="852" t="s">
        <v>114</v>
      </c>
      <c r="Y378" s="854"/>
      <c r="Z378" s="855" t="str">
        <f>IF(ISNA(VLOOKUP(C378,條件!$A$1:$C$1021,3,0)),"",(VLOOKUP(C378,條件!$A$1:$C$1021,3,0)))</f>
        <v/>
      </c>
      <c r="AA378" s="855" t="str">
        <f t="shared" si="156"/>
        <v>停機</v>
      </c>
      <c r="AB378" s="904" t="str">
        <f t="shared" si="157"/>
        <v/>
      </c>
      <c r="AC378" s="855" t="str">
        <f t="shared" si="158"/>
        <v/>
      </c>
      <c r="AD378" s="855" t="str">
        <f t="shared" si="150"/>
        <v/>
      </c>
      <c r="AE378" s="855" t="str">
        <f t="shared" si="159"/>
        <v/>
      </c>
      <c r="AF378" s="856" t="str">
        <f t="shared" si="151"/>
        <v>A</v>
      </c>
      <c r="AG378" s="856">
        <v>1</v>
      </c>
      <c r="AH378" s="916" t="s">
        <v>920</v>
      </c>
      <c r="AI378" s="926" t="s">
        <v>920</v>
      </c>
      <c r="AJ378" s="917" t="s">
        <v>920</v>
      </c>
      <c r="AK378" s="917" t="s">
        <v>920</v>
      </c>
      <c r="AL378" s="860"/>
      <c r="AM378" s="991"/>
      <c r="AN378" s="991"/>
      <c r="AO378" s="991"/>
      <c r="AP378" s="991"/>
      <c r="AQ378" s="991"/>
      <c r="AR378" s="862"/>
      <c r="AS378" s="849" t="str">
        <f t="shared" si="160"/>
        <v>單</v>
      </c>
      <c r="AT378" s="849" t="str">
        <f t="shared" si="161"/>
        <v>全</v>
      </c>
      <c r="AU378" s="849" t="str">
        <f t="shared" si="162"/>
        <v/>
      </c>
      <c r="AV378" s="849" t="str">
        <f t="shared" si="152"/>
        <v/>
      </c>
    </row>
    <row r="379" spans="1:48">
      <c r="A379" s="845">
        <f t="shared" si="163"/>
        <v>46152</v>
      </c>
      <c r="B379" s="846" t="s">
        <v>1079</v>
      </c>
      <c r="C379" s="846" t="s">
        <v>2792</v>
      </c>
      <c r="D379" s="1254"/>
      <c r="E379" s="848" t="str">
        <f>IF(ISNA(VLOOKUP(C379,條件!$A$1:$G$1021,5,0)),"",(VLOOKUP(C379,條件!$A$1:$G$1021,5,0)))</f>
        <v>100/36SDr</v>
      </c>
      <c r="F379" s="849" t="str">
        <f>IF(ISNA(VLOOKUP(C379,條件!$A$1:$G$1021,6,0)),"",(VLOOKUP(C379,條件!$A$1:$G$1021,6,0)))</f>
        <v>FP81384R</v>
      </c>
      <c r="G379" s="1257">
        <f>IF(ISNA(VLOOKUP(C379,條件!$A$1:$G$1021,7,0)),"",(VLOOKUP(C379,條件!$A$1:$G$1021,7,0)))</f>
        <v>700</v>
      </c>
      <c r="H379" s="849" t="str">
        <f>IF(ISNA(VLOOKUP(C379,條件!$A$1:$K$1021,11,0)),"",(VLOOKUP(C379,條件!$A$1:$K$1021,11,0)))</f>
        <v>白底紅三角</v>
      </c>
      <c r="I379" s="850">
        <f>IF(ISNA(VLOOKUP(C379,條件!$A$1:$L$1021,12,0)),"",(VLOOKUP(C379,條件!$A$1:$L$1021,12,0)))</f>
        <v>5</v>
      </c>
      <c r="J379" s="853">
        <v>21</v>
      </c>
      <c r="K379" s="851">
        <v>2</v>
      </c>
      <c r="L379" s="852">
        <v>7496</v>
      </c>
      <c r="M379" s="854">
        <v>8127</v>
      </c>
      <c r="N379" s="853">
        <v>12</v>
      </c>
      <c r="O379" s="851">
        <v>1</v>
      </c>
      <c r="P379" s="852">
        <v>7662</v>
      </c>
      <c r="Q379" s="854">
        <v>8152</v>
      </c>
      <c r="R379" s="853">
        <v>7</v>
      </c>
      <c r="S379" s="851">
        <v>0</v>
      </c>
      <c r="T379" s="852">
        <v>7683</v>
      </c>
      <c r="U379" s="854">
        <v>8045</v>
      </c>
      <c r="V379" s="853">
        <v>21</v>
      </c>
      <c r="W379" s="851">
        <v>0</v>
      </c>
      <c r="X379" s="852">
        <v>7421</v>
      </c>
      <c r="Y379" s="854">
        <v>8037</v>
      </c>
      <c r="Z379" s="855">
        <f>IF(ISNA(VLOOKUP(C379,條件!$A$1:$C$1021,3,0)),"",(VLOOKUP(C379,條件!$A$1:$C$1021,3,0)))</f>
        <v>2.2187981510015407</v>
      </c>
      <c r="AA379" s="855">
        <f t="shared" si="156"/>
        <v>20.333333333333332</v>
      </c>
      <c r="AB379" s="904">
        <f t="shared" si="157"/>
        <v>0.99349959935897436</v>
      </c>
      <c r="AC379" s="855">
        <f t="shared" si="158"/>
        <v>78.278750000000002</v>
      </c>
      <c r="AD379" s="855">
        <f t="shared" si="150"/>
        <v>2.5416666666666665</v>
      </c>
      <c r="AE379" s="855">
        <f t="shared" si="159"/>
        <v>2.4166666666666665</v>
      </c>
      <c r="AF379" s="856" t="str">
        <f t="shared" si="151"/>
        <v>A</v>
      </c>
      <c r="AG379" s="856">
        <v>1</v>
      </c>
      <c r="AH379" s="916" t="s">
        <v>4047</v>
      </c>
      <c r="AI379" s="926" t="s">
        <v>1568</v>
      </c>
      <c r="AJ379" s="917" t="s">
        <v>3102</v>
      </c>
      <c r="AK379" s="917" t="s">
        <v>924</v>
      </c>
      <c r="AL379" s="860">
        <v>50</v>
      </c>
      <c r="AM379" s="991">
        <v>46136</v>
      </c>
      <c r="AN379" s="991">
        <v>46140</v>
      </c>
      <c r="AO379" s="991">
        <v>46141</v>
      </c>
      <c r="AP379" s="991"/>
      <c r="AQ379" s="991"/>
      <c r="AR379" s="862"/>
      <c r="AS379" s="849" t="str">
        <f t="shared" si="160"/>
        <v>單</v>
      </c>
      <c r="AT379" s="849" t="str">
        <f t="shared" si="161"/>
        <v>全</v>
      </c>
      <c r="AU379" s="849" t="str">
        <f t="shared" si="162"/>
        <v>100</v>
      </c>
      <c r="AV379" s="849">
        <f t="shared" si="152"/>
        <v>1.8937195199999999</v>
      </c>
    </row>
    <row r="380" spans="1:48">
      <c r="A380" s="845">
        <f t="shared" si="163"/>
        <v>46152</v>
      </c>
      <c r="B380" s="846" t="s">
        <v>1080</v>
      </c>
      <c r="C380" s="846" t="s">
        <v>114</v>
      </c>
      <c r="D380" s="1254"/>
      <c r="E380" s="848" t="str">
        <f>IF(ISNA(VLOOKUP(C380,條件!$A$1:$G$1021,5,0)),"",(VLOOKUP(C380,條件!$A$1:$G$1021,5,0)))</f>
        <v/>
      </c>
      <c r="F380" s="849" t="str">
        <f>IF(ISNA(VLOOKUP(C380,條件!$A$1:$G$1021,6,0)),"",(VLOOKUP(C380,條件!$A$1:$G$1021,6,0)))</f>
        <v/>
      </c>
      <c r="G380" s="1257" t="str">
        <f>IF(ISNA(VLOOKUP(C380,條件!$A$1:$G$1021,7,0)),"",(VLOOKUP(C380,條件!$A$1:$G$1021,7,0)))</f>
        <v/>
      </c>
      <c r="H380" s="849" t="str">
        <f>IF(ISNA(VLOOKUP(C380,條件!$A$1:$K$1021,11,0)),"",(VLOOKUP(C380,條件!$A$1:$K$1021,11,0)))</f>
        <v/>
      </c>
      <c r="I380" s="850" t="str">
        <f>IF(ISNA(VLOOKUP(C380,條件!$A$1:$L$1021,12,0)),"",(VLOOKUP(C380,條件!$A$1:$L$1021,12,0)))</f>
        <v/>
      </c>
      <c r="J380" s="853"/>
      <c r="K380" s="851"/>
      <c r="L380" s="852" t="s">
        <v>114</v>
      </c>
      <c r="M380" s="854"/>
      <c r="N380" s="853"/>
      <c r="O380" s="851"/>
      <c r="P380" s="852" t="s">
        <v>114</v>
      </c>
      <c r="Q380" s="854"/>
      <c r="R380" s="853"/>
      <c r="S380" s="851"/>
      <c r="T380" s="852" t="s">
        <v>114</v>
      </c>
      <c r="U380" s="854"/>
      <c r="V380" s="853"/>
      <c r="W380" s="851"/>
      <c r="X380" s="852" t="s">
        <v>114</v>
      </c>
      <c r="Y380" s="854"/>
      <c r="Z380" s="855" t="str">
        <f>IF(ISNA(VLOOKUP(C380,條件!$A$1:$C$1021,3,0)),"",(VLOOKUP(C380,條件!$A$1:$C$1021,3,0)))</f>
        <v/>
      </c>
      <c r="AA380" s="855" t="str">
        <f t="shared" si="156"/>
        <v>停機</v>
      </c>
      <c r="AB380" s="904" t="str">
        <f t="shared" si="157"/>
        <v/>
      </c>
      <c r="AC380" s="855" t="str">
        <f t="shared" si="158"/>
        <v/>
      </c>
      <c r="AD380" s="855" t="str">
        <f t="shared" si="150"/>
        <v/>
      </c>
      <c r="AE380" s="855" t="str">
        <f t="shared" si="159"/>
        <v/>
      </c>
      <c r="AF380" s="856" t="str">
        <f t="shared" si="151"/>
        <v>A</v>
      </c>
      <c r="AG380" s="856">
        <v>1</v>
      </c>
      <c r="AH380" s="916" t="s">
        <v>920</v>
      </c>
      <c r="AI380" s="926" t="s">
        <v>920</v>
      </c>
      <c r="AJ380" s="917" t="s">
        <v>920</v>
      </c>
      <c r="AK380" s="917" t="s">
        <v>920</v>
      </c>
      <c r="AL380" s="933"/>
      <c r="AM380" s="991"/>
      <c r="AN380" s="991"/>
      <c r="AO380" s="991"/>
      <c r="AP380" s="991"/>
      <c r="AQ380" s="991"/>
      <c r="AR380" s="862"/>
      <c r="AS380" s="849" t="str">
        <f t="shared" si="160"/>
        <v>單</v>
      </c>
      <c r="AT380" s="849" t="str">
        <f t="shared" si="161"/>
        <v>全</v>
      </c>
      <c r="AU380" s="849" t="str">
        <f t="shared" si="162"/>
        <v/>
      </c>
      <c r="AV380" s="849" t="str">
        <f t="shared" si="152"/>
        <v/>
      </c>
    </row>
    <row r="381" spans="1:48">
      <c r="A381" s="845">
        <f t="shared" si="163"/>
        <v>46152</v>
      </c>
      <c r="B381" s="846" t="s">
        <v>1081</v>
      </c>
      <c r="C381" s="846" t="s">
        <v>114</v>
      </c>
      <c r="D381" s="1254"/>
      <c r="E381" s="848" t="str">
        <f>IF(ISNA(VLOOKUP(C381,條件!$A$1:$G$1021,5,0)),"",(VLOOKUP(C381,條件!$A$1:$G$1021,5,0)))</f>
        <v/>
      </c>
      <c r="F381" s="849" t="str">
        <f>IF(ISNA(VLOOKUP(C381,條件!$A$1:$G$1021,6,0)),"",(VLOOKUP(C381,條件!$A$1:$G$1021,6,0)))</f>
        <v/>
      </c>
      <c r="G381" s="1257" t="str">
        <f>IF(ISNA(VLOOKUP(C381,條件!$A$1:$G$1021,7,0)),"",(VLOOKUP(C381,條件!$A$1:$G$1021,7,0)))</f>
        <v/>
      </c>
      <c r="H381" s="849" t="str">
        <f>IF(ISNA(VLOOKUP(C381,條件!$A$1:$K$1021,11,0)),"",(VLOOKUP(C381,條件!$A$1:$K$1021,11,0)))</f>
        <v/>
      </c>
      <c r="I381" s="850" t="str">
        <f>IF(ISNA(VLOOKUP(C381,條件!$A$1:$L$1021,12,0)),"",(VLOOKUP(C381,條件!$A$1:$L$1021,12,0)))</f>
        <v/>
      </c>
      <c r="J381" s="853"/>
      <c r="K381" s="851"/>
      <c r="L381" s="852" t="s">
        <v>114</v>
      </c>
      <c r="M381" s="854"/>
      <c r="N381" s="853"/>
      <c r="O381" s="851"/>
      <c r="P381" s="852" t="s">
        <v>114</v>
      </c>
      <c r="Q381" s="854"/>
      <c r="R381" s="853"/>
      <c r="S381" s="851"/>
      <c r="T381" s="852" t="s">
        <v>114</v>
      </c>
      <c r="U381" s="854"/>
      <c r="V381" s="853"/>
      <c r="W381" s="851"/>
      <c r="X381" s="852" t="s">
        <v>114</v>
      </c>
      <c r="Y381" s="854"/>
      <c r="Z381" s="855" t="str">
        <f>IF(ISNA(VLOOKUP(C381,條件!$A$1:$C$1021,3,0)),"",(VLOOKUP(C381,條件!$A$1:$C$1021,3,0)))</f>
        <v/>
      </c>
      <c r="AA381" s="855" t="str">
        <f t="shared" si="156"/>
        <v>停機</v>
      </c>
      <c r="AB381" s="904" t="str">
        <f t="shared" si="157"/>
        <v/>
      </c>
      <c r="AC381" s="855" t="str">
        <f t="shared" si="158"/>
        <v/>
      </c>
      <c r="AD381" s="855" t="str">
        <f t="shared" si="150"/>
        <v/>
      </c>
      <c r="AE381" s="855" t="str">
        <f t="shared" si="159"/>
        <v/>
      </c>
      <c r="AF381" s="856" t="str">
        <f t="shared" si="151"/>
        <v>A</v>
      </c>
      <c r="AG381" s="856">
        <v>1</v>
      </c>
      <c r="AH381" s="916" t="s">
        <v>920</v>
      </c>
      <c r="AI381" s="926" t="s">
        <v>920</v>
      </c>
      <c r="AJ381" s="917" t="s">
        <v>920</v>
      </c>
      <c r="AK381" s="917" t="s">
        <v>920</v>
      </c>
      <c r="AL381" s="932"/>
      <c r="AM381" s="991"/>
      <c r="AN381" s="991"/>
      <c r="AO381" s="991"/>
      <c r="AP381" s="991"/>
      <c r="AQ381" s="991"/>
      <c r="AR381" s="862"/>
      <c r="AS381" s="849" t="str">
        <f t="shared" si="160"/>
        <v>單</v>
      </c>
      <c r="AT381" s="849" t="str">
        <f t="shared" si="161"/>
        <v>全</v>
      </c>
      <c r="AU381" s="849" t="str">
        <f t="shared" si="162"/>
        <v/>
      </c>
      <c r="AV381" s="849" t="str">
        <f t="shared" si="152"/>
        <v/>
      </c>
    </row>
    <row r="382" spans="1:48">
      <c r="A382" s="845">
        <f t="shared" si="163"/>
        <v>46152</v>
      </c>
      <c r="B382" s="846" t="s">
        <v>1063</v>
      </c>
      <c r="C382" s="846" t="s">
        <v>2779</v>
      </c>
      <c r="D382" s="1254"/>
      <c r="E382" s="848" t="str">
        <f>IF(ISNA(VLOOKUP(C382,條件!$A$1:$G$1021,5,0)),"",(VLOOKUP(C382,條件!$A$1:$G$1021,5,0)))</f>
        <v>150/48/2GY5</v>
      </c>
      <c r="F382" s="849" t="str">
        <f>IF(ISNA(VLOOKUP(C382,條件!$A$1:$G$1021,6,0)),"",(VLOOKUP(C382,條件!$A$1:$G$1021,6,0)))</f>
        <v>FP02422×2</v>
      </c>
      <c r="G382" s="1257">
        <f>IF(ISNA(VLOOKUP(C382,條件!$A$1:$G$1021,7,0)),"",(VLOOKUP(C382,條件!$A$1:$G$1021,7,0)))</f>
        <v>600</v>
      </c>
      <c r="H382" s="849" t="str">
        <f>IF(ISNA(VLOOKUP(C382,條件!$A$1:$K$1021,11,0)),"",(VLOOKUP(C382,條件!$A$1:$K$1021,11,0)))</f>
        <v>白底紅星</v>
      </c>
      <c r="I382" s="850">
        <f>IF(ISNA(VLOOKUP(C382,條件!$A$1:$L$1021,12,0)),"",(VLOOKUP(C382,條件!$A$1:$L$1021,12,0)))</f>
        <v>4</v>
      </c>
      <c r="J382" s="853">
        <v>24</v>
      </c>
      <c r="K382" s="851">
        <v>0</v>
      </c>
      <c r="L382" s="852">
        <v>8378</v>
      </c>
      <c r="M382" s="854">
        <v>9027</v>
      </c>
      <c r="N382" s="853">
        <v>20</v>
      </c>
      <c r="O382" s="851">
        <v>0</v>
      </c>
      <c r="P382" s="852">
        <v>8581</v>
      </c>
      <c r="Q382" s="854">
        <v>9194</v>
      </c>
      <c r="R382" s="853">
        <v>14</v>
      </c>
      <c r="S382" s="851">
        <v>0</v>
      </c>
      <c r="T382" s="852">
        <v>8629</v>
      </c>
      <c r="U382" s="854">
        <v>9320</v>
      </c>
      <c r="V382" s="853">
        <v>16</v>
      </c>
      <c r="W382" s="851">
        <v>2</v>
      </c>
      <c r="X382" s="852">
        <v>8813</v>
      </c>
      <c r="Y382" s="854">
        <v>9554</v>
      </c>
      <c r="Z382" s="855">
        <f>IF(ISNA(VLOOKUP(C382,條件!$A$1:$C$1021,3,0)),"",(VLOOKUP(C382,條件!$A$1:$C$1021,3,0)))</f>
        <v>6.9230769230769234</v>
      </c>
      <c r="AA382" s="855">
        <f t="shared" si="156"/>
        <v>12.333333333333334</v>
      </c>
      <c r="AB382" s="904">
        <f t="shared" si="157"/>
        <v>0.99861111111111112</v>
      </c>
      <c r="AC382" s="855">
        <f t="shared" si="158"/>
        <v>89.37</v>
      </c>
      <c r="AD382" s="855">
        <f t="shared" si="150"/>
        <v>1.5416666666666667</v>
      </c>
      <c r="AE382" s="855">
        <f t="shared" si="159"/>
        <v>1.5</v>
      </c>
      <c r="AF382" s="856" t="str">
        <f t="shared" si="151"/>
        <v>A</v>
      </c>
      <c r="AG382" s="856">
        <v>0.5</v>
      </c>
      <c r="AH382" s="916" t="s">
        <v>4048</v>
      </c>
      <c r="AI382" s="926" t="s">
        <v>3804</v>
      </c>
      <c r="AJ382" s="917" t="s">
        <v>2948</v>
      </c>
      <c r="AK382" s="917" t="s">
        <v>1566</v>
      </c>
      <c r="AL382" s="860">
        <v>52</v>
      </c>
      <c r="AM382" s="991">
        <v>46145</v>
      </c>
      <c r="AN382" s="991">
        <v>46146</v>
      </c>
      <c r="AO382" s="991">
        <v>46149</v>
      </c>
      <c r="AP382" s="991">
        <v>46150</v>
      </c>
      <c r="AQ382" s="991"/>
      <c r="AR382" s="862"/>
      <c r="AS382" s="849" t="str">
        <f t="shared" si="160"/>
        <v>雙</v>
      </c>
      <c r="AT382" s="849" t="str">
        <f t="shared" si="161"/>
        <v>全</v>
      </c>
      <c r="AU382" s="849" t="str">
        <f t="shared" si="162"/>
        <v>150</v>
      </c>
      <c r="AV382" s="849">
        <f t="shared" si="152"/>
        <v>2.7797644799999999</v>
      </c>
    </row>
    <row r="383" spans="1:48">
      <c r="A383" s="845">
        <f t="shared" si="163"/>
        <v>46152</v>
      </c>
      <c r="B383" s="846" t="s">
        <v>1082</v>
      </c>
      <c r="C383" s="846" t="s">
        <v>114</v>
      </c>
      <c r="D383" s="1254"/>
      <c r="E383" s="848" t="str">
        <f>IF(ISNA(VLOOKUP(C383,條件!$A$1:$G$1021,5,0)),"",(VLOOKUP(C383,條件!$A$1:$G$1021,5,0)))</f>
        <v/>
      </c>
      <c r="F383" s="849" t="str">
        <f>IF(ISNA(VLOOKUP(C383,條件!$A$1:$G$1021,6,0)),"",(VLOOKUP(C383,條件!$A$1:$G$1021,6,0)))</f>
        <v/>
      </c>
      <c r="G383" s="1257" t="str">
        <f>IF(ISNA(VLOOKUP(C383,條件!$A$1:$G$1021,7,0)),"",(VLOOKUP(C383,條件!$A$1:$G$1021,7,0)))</f>
        <v/>
      </c>
      <c r="H383" s="849" t="str">
        <f>IF(ISNA(VLOOKUP(C383,條件!$A$1:$K$1021,11,0)),"",(VLOOKUP(C383,條件!$A$1:$K$1021,11,0)))</f>
        <v/>
      </c>
      <c r="I383" s="850" t="str">
        <f>IF(ISNA(VLOOKUP(C383,條件!$A$1:$L$1021,12,0)),"",(VLOOKUP(C383,條件!$A$1:$L$1021,12,0)))</f>
        <v/>
      </c>
      <c r="J383" s="853"/>
      <c r="K383" s="851"/>
      <c r="L383" s="852" t="s">
        <v>114</v>
      </c>
      <c r="M383" s="854"/>
      <c r="N383" s="853"/>
      <c r="O383" s="851"/>
      <c r="P383" s="852" t="s">
        <v>114</v>
      </c>
      <c r="Q383" s="854"/>
      <c r="R383" s="853"/>
      <c r="S383" s="851"/>
      <c r="T383" s="852" t="s">
        <v>114</v>
      </c>
      <c r="U383" s="854"/>
      <c r="V383" s="853"/>
      <c r="W383" s="851"/>
      <c r="X383" s="852" t="s">
        <v>114</v>
      </c>
      <c r="Y383" s="854"/>
      <c r="Z383" s="855" t="str">
        <f>IF(ISNA(VLOOKUP(C383,條件!$A$1:$C$1021,3,0)),"",(VLOOKUP(C383,條件!$A$1:$C$1021,3,0)))</f>
        <v/>
      </c>
      <c r="AA383" s="855" t="str">
        <f t="shared" si="156"/>
        <v>停機</v>
      </c>
      <c r="AB383" s="904" t="str">
        <f t="shared" si="157"/>
        <v/>
      </c>
      <c r="AC383" s="855" t="str">
        <f t="shared" si="158"/>
        <v/>
      </c>
      <c r="AD383" s="855" t="str">
        <f t="shared" si="150"/>
        <v/>
      </c>
      <c r="AE383" s="855" t="str">
        <f t="shared" si="159"/>
        <v/>
      </c>
      <c r="AF383" s="856" t="str">
        <f t="shared" si="151"/>
        <v>J</v>
      </c>
      <c r="AG383" s="856">
        <v>1</v>
      </c>
      <c r="AH383" s="916" t="s">
        <v>920</v>
      </c>
      <c r="AI383" s="926" t="s">
        <v>920</v>
      </c>
      <c r="AJ383" s="917" t="s">
        <v>920</v>
      </c>
      <c r="AK383" s="917" t="s">
        <v>920</v>
      </c>
      <c r="AL383" s="860"/>
      <c r="AM383" s="991"/>
      <c r="AN383" s="991"/>
      <c r="AO383" s="991"/>
      <c r="AP383" s="991"/>
      <c r="AQ383" s="991"/>
      <c r="AR383" s="862"/>
      <c r="AS383" s="849" t="str">
        <f t="shared" si="160"/>
        <v>單</v>
      </c>
      <c r="AT383" s="849" t="str">
        <f t="shared" si="161"/>
        <v>全</v>
      </c>
      <c r="AU383" s="849" t="str">
        <f t="shared" si="162"/>
        <v/>
      </c>
      <c r="AV383" s="849" t="str">
        <f t="shared" si="152"/>
        <v/>
      </c>
    </row>
    <row r="384" spans="1:48">
      <c r="A384" s="845">
        <f t="shared" si="163"/>
        <v>46152</v>
      </c>
      <c r="B384" s="846" t="s">
        <v>1064</v>
      </c>
      <c r="C384" s="846" t="s">
        <v>4161</v>
      </c>
      <c r="D384" s="1254" t="s">
        <v>596</v>
      </c>
      <c r="E384" s="848" t="str">
        <f>IF(ISNA(VLOOKUP(C384,條件!$A$1:$G$1021,5,0)),"",(VLOOKUP(C384,條件!$A$1:$G$1021,5,0)))</f>
        <v>150/48/2SDr</v>
      </c>
      <c r="F384" s="849" t="str">
        <f>IF(ISNA(VLOOKUP(C384,條件!$A$1:$G$1021,6,0)),"",(VLOOKUP(C384,條件!$A$1:$G$1021,6,0)))</f>
        <v>FP82171R×2</v>
      </c>
      <c r="G384" s="1257">
        <f>IF(ISNA(VLOOKUP(C384,條件!$A$1:$G$1021,7,0)),"",(VLOOKUP(C384,條件!$A$1:$G$1021,7,0)))</f>
        <v>600</v>
      </c>
      <c r="H384" s="849" t="str">
        <f>IF(ISNA(VLOOKUP(C384,條件!$A$1:$K$1021,11,0)),"",(VLOOKUP(C384,條件!$A$1:$K$1021,11,0)))</f>
        <v>紅白直條</v>
      </c>
      <c r="I384" s="850">
        <f>IF(ISNA(VLOOKUP(C384,條件!$A$1:$L$1021,12,0)),"",(VLOOKUP(C384,條件!$A$1:$L$1021,12,0)))</f>
        <v>5.5</v>
      </c>
      <c r="J384" s="853">
        <v>76</v>
      </c>
      <c r="K384" s="851">
        <v>10</v>
      </c>
      <c r="L384" s="852">
        <v>7830</v>
      </c>
      <c r="M384" s="854"/>
      <c r="N384" s="853">
        <v>21</v>
      </c>
      <c r="O384" s="851">
        <v>3</v>
      </c>
      <c r="P384" s="852">
        <v>8050</v>
      </c>
      <c r="Q384" s="854"/>
      <c r="R384" s="853">
        <v>19</v>
      </c>
      <c r="S384" s="851">
        <v>6</v>
      </c>
      <c r="T384" s="852">
        <v>7990</v>
      </c>
      <c r="U384" s="854"/>
      <c r="V384" s="853">
        <v>54</v>
      </c>
      <c r="W384" s="851">
        <v>4</v>
      </c>
      <c r="X384" s="852">
        <v>7720</v>
      </c>
      <c r="Y384" s="854"/>
      <c r="Z384" s="855">
        <f>IF(ISNA(VLOOKUP(C384,條件!$A$1:$C$1021,3,0)),"",(VLOOKUP(C384,條件!$A$1:$C$1021,3,0)))</f>
        <v>5.0526315789473681</v>
      </c>
      <c r="AA384" s="855">
        <f t="shared" si="156"/>
        <v>56.666666666666664</v>
      </c>
      <c r="AB384" s="904">
        <f t="shared" si="157"/>
        <v>0.97811498397435892</v>
      </c>
      <c r="AC384" s="855">
        <f t="shared" si="158"/>
        <v>78.974999999999994</v>
      </c>
      <c r="AD384" s="855">
        <f t="shared" ref="AD384:AD422" si="164">IF(ISERROR(AA384/8),"",(AA384/8))</f>
        <v>7.083333333333333</v>
      </c>
      <c r="AE384" s="855">
        <f t="shared" si="159"/>
        <v>6.125</v>
      </c>
      <c r="AF384" s="856" t="str">
        <f t="shared" ref="AF384:AF422" si="165">LEFT(B384,1)</f>
        <v>J</v>
      </c>
      <c r="AG384" s="856">
        <v>1</v>
      </c>
      <c r="AH384" s="916" t="s">
        <v>4049</v>
      </c>
      <c r="AI384" s="926" t="s">
        <v>1059</v>
      </c>
      <c r="AJ384" s="917" t="s">
        <v>2945</v>
      </c>
      <c r="AK384" s="917" t="s">
        <v>950</v>
      </c>
      <c r="AL384" s="860">
        <v>55</v>
      </c>
      <c r="AM384" s="991">
        <v>46148</v>
      </c>
      <c r="AN384" s="991">
        <v>46149</v>
      </c>
      <c r="AO384" s="991"/>
      <c r="AP384" s="991"/>
      <c r="AQ384" s="991"/>
      <c r="AR384" s="862"/>
      <c r="AS384" s="849" t="str">
        <f t="shared" si="160"/>
        <v>雙</v>
      </c>
      <c r="AT384" s="849" t="str">
        <f t="shared" si="161"/>
        <v>全</v>
      </c>
      <c r="AU384" s="849" t="str">
        <f t="shared" si="162"/>
        <v>150</v>
      </c>
      <c r="AV384" s="849">
        <f t="shared" si="152"/>
        <v>4.9128767999999994</v>
      </c>
    </row>
    <row r="385" spans="1:48">
      <c r="A385" s="845">
        <f t="shared" si="163"/>
        <v>46152</v>
      </c>
      <c r="B385" s="846" t="s">
        <v>1083</v>
      </c>
      <c r="C385" s="846" t="s">
        <v>114</v>
      </c>
      <c r="D385" s="1254"/>
      <c r="E385" s="848" t="str">
        <f>IF(ISNA(VLOOKUP(C385,條件!$A$1:$G$1021,5,0)),"",(VLOOKUP(C385,條件!$A$1:$G$1021,5,0)))</f>
        <v/>
      </c>
      <c r="F385" s="849" t="str">
        <f>IF(ISNA(VLOOKUP(C385,條件!$A$1:$G$1021,6,0)),"",(VLOOKUP(C385,條件!$A$1:$G$1021,6,0)))</f>
        <v/>
      </c>
      <c r="G385" s="1257" t="str">
        <f>IF(ISNA(VLOOKUP(C385,條件!$A$1:$G$1021,7,0)),"",(VLOOKUP(C385,條件!$A$1:$G$1021,7,0)))</f>
        <v/>
      </c>
      <c r="H385" s="849" t="str">
        <f>IF(ISNA(VLOOKUP(C385,條件!$A$1:$K$1021,11,0)),"",(VLOOKUP(C385,條件!$A$1:$K$1021,11,0)))</f>
        <v/>
      </c>
      <c r="I385" s="850" t="str">
        <f>IF(ISNA(VLOOKUP(C385,條件!$A$1:$L$1021,12,0)),"",(VLOOKUP(C385,條件!$A$1:$L$1021,12,0)))</f>
        <v/>
      </c>
      <c r="J385" s="853"/>
      <c r="K385" s="851"/>
      <c r="L385" s="852" t="s">
        <v>114</v>
      </c>
      <c r="M385" s="854"/>
      <c r="N385" s="853"/>
      <c r="O385" s="851"/>
      <c r="P385" s="852" t="s">
        <v>114</v>
      </c>
      <c r="Q385" s="854"/>
      <c r="R385" s="853"/>
      <c r="S385" s="851"/>
      <c r="T385" s="852" t="s">
        <v>114</v>
      </c>
      <c r="U385" s="854"/>
      <c r="V385" s="853"/>
      <c r="W385" s="851"/>
      <c r="X385" s="852" t="s">
        <v>114</v>
      </c>
      <c r="Y385" s="854"/>
      <c r="Z385" s="855" t="str">
        <f>IF(ISNA(VLOOKUP(C385,條件!$A$1:$C$1021,3,0)),"",(VLOOKUP(C385,條件!$A$1:$C$1021,3,0)))</f>
        <v/>
      </c>
      <c r="AA385" s="855" t="str">
        <f t="shared" si="156"/>
        <v>停機</v>
      </c>
      <c r="AB385" s="904" t="str">
        <f t="shared" si="157"/>
        <v/>
      </c>
      <c r="AC385" s="855" t="str">
        <f t="shared" si="158"/>
        <v/>
      </c>
      <c r="AD385" s="855" t="str">
        <f t="shared" si="164"/>
        <v/>
      </c>
      <c r="AE385" s="855" t="str">
        <f t="shared" si="159"/>
        <v/>
      </c>
      <c r="AF385" s="856" t="str">
        <f t="shared" si="165"/>
        <v>J</v>
      </c>
      <c r="AG385" s="856">
        <v>1</v>
      </c>
      <c r="AH385" s="916" t="s">
        <v>920</v>
      </c>
      <c r="AI385" s="926" t="s">
        <v>920</v>
      </c>
      <c r="AJ385" s="917" t="s">
        <v>920</v>
      </c>
      <c r="AK385" s="917" t="s">
        <v>920</v>
      </c>
      <c r="AL385" s="860"/>
      <c r="AM385" s="991"/>
      <c r="AN385" s="991"/>
      <c r="AO385" s="991"/>
      <c r="AP385" s="991"/>
      <c r="AQ385" s="991"/>
      <c r="AR385" s="862"/>
      <c r="AS385" s="849" t="str">
        <f t="shared" si="160"/>
        <v>單</v>
      </c>
      <c r="AT385" s="849" t="str">
        <f t="shared" si="161"/>
        <v>全</v>
      </c>
      <c r="AU385" s="849" t="str">
        <f t="shared" si="162"/>
        <v/>
      </c>
      <c r="AV385" s="849" t="str">
        <f t="shared" si="152"/>
        <v/>
      </c>
    </row>
    <row r="386" spans="1:48">
      <c r="A386" s="845">
        <f t="shared" si="163"/>
        <v>46152</v>
      </c>
      <c r="B386" s="846" t="s">
        <v>1084</v>
      </c>
      <c r="C386" s="846" t="s">
        <v>3692</v>
      </c>
      <c r="D386" s="1254" t="s">
        <v>596</v>
      </c>
      <c r="E386" s="848" t="str">
        <f>IF(ISNA(VLOOKUP(C386,條件!$A$1:$G$1021,5,0)),"",(VLOOKUP(C386,條件!$A$1:$G$1021,5,0)))</f>
        <v>150/48/2SDr</v>
      </c>
      <c r="F386" s="849" t="str">
        <f>IF(ISNA(VLOOKUP(C386,條件!$A$1:$G$1021,6,0)),"",(VLOOKUP(C386,條件!$A$1:$G$1021,6,0)))</f>
        <v>FP82173R×2</v>
      </c>
      <c r="G386" s="1257">
        <f>IF(ISNA(VLOOKUP(C386,條件!$A$1:$G$1021,7,0)),"",(VLOOKUP(C386,條件!$A$1:$G$1021,7,0)))</f>
        <v>700</v>
      </c>
      <c r="H386" s="849" t="str">
        <f>IF(ISNA(VLOOKUP(C386,條件!$A$1:$K$1021,11,0)),"",(VLOOKUP(C386,條件!$A$1:$K$1021,11,0)))</f>
        <v>白紫條紋</v>
      </c>
      <c r="I386" s="850">
        <f>IF(ISNA(VLOOKUP(C386,條件!$A$1:$L$1021,12,0)),"",(VLOOKUP(C386,條件!$A$1:$L$1021,12,0)))</f>
        <v>5.5</v>
      </c>
      <c r="J386" s="853">
        <v>38</v>
      </c>
      <c r="K386" s="851">
        <v>0</v>
      </c>
      <c r="L386" s="852">
        <v>8430</v>
      </c>
      <c r="M386" s="854">
        <v>9350</v>
      </c>
      <c r="N386" s="853">
        <v>22</v>
      </c>
      <c r="O386" s="851">
        <v>0</v>
      </c>
      <c r="P386" s="852">
        <v>8520</v>
      </c>
      <c r="Q386" s="854">
        <v>9170</v>
      </c>
      <c r="R386" s="853">
        <v>30</v>
      </c>
      <c r="S386" s="851">
        <v>0</v>
      </c>
      <c r="T386" s="852">
        <v>8800</v>
      </c>
      <c r="U386" s="854">
        <v>8980</v>
      </c>
      <c r="V386" s="853">
        <v>44</v>
      </c>
      <c r="W386" s="851">
        <v>0</v>
      </c>
      <c r="X386" s="852">
        <v>9260</v>
      </c>
      <c r="Y386" s="854">
        <v>9720</v>
      </c>
      <c r="Z386" s="855">
        <f>IF(ISNA(VLOOKUP(C386,條件!$A$1:$C$1021,3,0)),"",(VLOOKUP(C386,條件!$A$1:$C$1021,3,0)))</f>
        <v>5.8775510204081636</v>
      </c>
      <c r="AA386" s="855">
        <f t="shared" si="156"/>
        <v>44.666666666666664</v>
      </c>
      <c r="AB386" s="904">
        <f t="shared" si="157"/>
        <v>1</v>
      </c>
      <c r="AC386" s="855">
        <f t="shared" si="158"/>
        <v>90.287499999999994</v>
      </c>
      <c r="AD386" s="855">
        <f t="shared" si="164"/>
        <v>5.583333333333333</v>
      </c>
      <c r="AE386" s="855">
        <f t="shared" si="159"/>
        <v>5.583333333333333</v>
      </c>
      <c r="AF386" s="856" t="str">
        <f t="shared" si="165"/>
        <v>T</v>
      </c>
      <c r="AG386" s="856">
        <v>1</v>
      </c>
      <c r="AH386" s="916" t="s">
        <v>4050</v>
      </c>
      <c r="AI386" s="926" t="s">
        <v>3716</v>
      </c>
      <c r="AJ386" s="917" t="s">
        <v>3213</v>
      </c>
      <c r="AK386" s="917" t="s">
        <v>3212</v>
      </c>
      <c r="AL386" s="860">
        <v>56</v>
      </c>
      <c r="AM386" s="991">
        <v>46148</v>
      </c>
      <c r="AN386" s="991">
        <v>46149</v>
      </c>
      <c r="AO386" s="991">
        <v>46150</v>
      </c>
      <c r="AP386" s="991"/>
      <c r="AQ386" s="991"/>
      <c r="AR386" s="862"/>
      <c r="AS386" s="849" t="str">
        <f t="shared" si="160"/>
        <v>雙</v>
      </c>
      <c r="AT386" s="849" t="str">
        <f t="shared" si="161"/>
        <v>全</v>
      </c>
      <c r="AU386" s="849" t="str">
        <f t="shared" si="162"/>
        <v>150</v>
      </c>
      <c r="AV386" s="849">
        <f t="shared" si="152"/>
        <v>6.5527056000000004</v>
      </c>
    </row>
    <row r="387" spans="1:48">
      <c r="A387" s="845">
        <f t="shared" si="163"/>
        <v>46152</v>
      </c>
      <c r="B387" s="846" t="s">
        <v>1085</v>
      </c>
      <c r="C387" s="846" t="s">
        <v>3461</v>
      </c>
      <c r="D387" s="1254" t="s">
        <v>3344</v>
      </c>
      <c r="E387" s="848" t="str">
        <f>IF(ISNA(VLOOKUP(C387,條件!$A$1:$G$1021,5,0)),"",(VLOOKUP(C387,條件!$A$1:$G$1021,5,0)))</f>
        <v>150/48/2SDr</v>
      </c>
      <c r="F387" s="849" t="str">
        <f>IF(ISNA(VLOOKUP(C387,條件!$A$1:$G$1021,6,0)),"",(VLOOKUP(C387,條件!$A$1:$G$1021,6,0)))</f>
        <v>FP82171R×2</v>
      </c>
      <c r="G387" s="1257">
        <f>IF(ISNA(VLOOKUP(C387,條件!$A$1:$G$1021,7,0)),"",(VLOOKUP(C387,條件!$A$1:$G$1021,7,0)))</f>
        <v>700</v>
      </c>
      <c r="H387" s="849" t="str">
        <f>IF(ISNA(VLOOKUP(C387,條件!$A$1:$K$1021,11,0)),"",(VLOOKUP(C387,條件!$A$1:$K$1021,11,0)))</f>
        <v>紅底黃星</v>
      </c>
      <c r="I387" s="850">
        <f>IF(ISNA(VLOOKUP(C387,條件!$A$1:$L$1021,12,0)),"",(VLOOKUP(C387,條件!$A$1:$L$1021,12,0)))</f>
        <v>5.5</v>
      </c>
      <c r="J387" s="853">
        <v>25</v>
      </c>
      <c r="K387" s="851">
        <v>0</v>
      </c>
      <c r="L387" s="852">
        <v>9540</v>
      </c>
      <c r="M387" s="854">
        <v>9170</v>
      </c>
      <c r="N387" s="853">
        <v>9</v>
      </c>
      <c r="O387" s="851">
        <v>0</v>
      </c>
      <c r="P387" s="852">
        <v>9810</v>
      </c>
      <c r="Q387" s="854">
        <v>9070</v>
      </c>
      <c r="R387" s="853">
        <v>10</v>
      </c>
      <c r="S387" s="851">
        <v>0</v>
      </c>
      <c r="T387" s="852">
        <v>9170</v>
      </c>
      <c r="U387" s="854">
        <v>8060</v>
      </c>
      <c r="V387" s="853">
        <v>58</v>
      </c>
      <c r="W387" s="851">
        <v>0</v>
      </c>
      <c r="X387" s="852">
        <v>9630</v>
      </c>
      <c r="Y387" s="854">
        <v>9170</v>
      </c>
      <c r="Z387" s="855">
        <f>IF(ISNA(VLOOKUP(C387,條件!$A$1:$C$1021,3,0)),"",(VLOOKUP(C387,條件!$A$1:$C$1021,3,0)))</f>
        <v>5.8536585365853657</v>
      </c>
      <c r="AA387" s="855">
        <f t="shared" si="156"/>
        <v>34</v>
      </c>
      <c r="AB387" s="904">
        <f t="shared" si="157"/>
        <v>1</v>
      </c>
      <c r="AC387" s="855">
        <f t="shared" si="158"/>
        <v>92.025000000000006</v>
      </c>
      <c r="AD387" s="855">
        <f t="shared" si="164"/>
        <v>4.25</v>
      </c>
      <c r="AE387" s="855">
        <f t="shared" si="159"/>
        <v>4.25</v>
      </c>
      <c r="AF387" s="856" t="str">
        <f t="shared" si="165"/>
        <v>T</v>
      </c>
      <c r="AG387" s="856">
        <v>1</v>
      </c>
      <c r="AH387" s="916" t="s">
        <v>4050</v>
      </c>
      <c r="AI387" s="926" t="s">
        <v>3716</v>
      </c>
      <c r="AJ387" s="917" t="s">
        <v>3213</v>
      </c>
      <c r="AK387" s="917" t="s">
        <v>3212</v>
      </c>
      <c r="AL387" s="860">
        <v>55</v>
      </c>
      <c r="AM387" s="991">
        <v>46145</v>
      </c>
      <c r="AN387" s="991">
        <v>46148</v>
      </c>
      <c r="AO387" s="991">
        <v>46149</v>
      </c>
      <c r="AP387" s="991"/>
      <c r="AQ387" s="991"/>
      <c r="AR387" s="862"/>
      <c r="AS387" s="849" t="str">
        <f t="shared" si="160"/>
        <v>雙</v>
      </c>
      <c r="AT387" s="849" t="str">
        <f t="shared" si="161"/>
        <v>全</v>
      </c>
      <c r="AU387" s="849" t="str">
        <f t="shared" si="162"/>
        <v>150</v>
      </c>
      <c r="AV387" s="849">
        <f t="shared" si="152"/>
        <v>6.6788064</v>
      </c>
    </row>
    <row r="388" spans="1:48">
      <c r="A388" s="845">
        <f t="shared" si="163"/>
        <v>46152</v>
      </c>
      <c r="B388" s="846" t="s">
        <v>1086</v>
      </c>
      <c r="C388" s="846" t="s">
        <v>2232</v>
      </c>
      <c r="D388" s="1254"/>
      <c r="E388" s="848" t="str">
        <f>IF(ISNA(VLOOKUP(C388,條件!$A$1:$G$1021,5,0)),"",(VLOOKUP(C388,條件!$A$1:$G$1021,5,0)))</f>
        <v>150/48/2SDr</v>
      </c>
      <c r="F388" s="849" t="str">
        <f>IF(ISNA(VLOOKUP(C388,條件!$A$1:$G$1021,6,0)),"",(VLOOKUP(C388,條件!$A$1:$G$1021,6,0)))</f>
        <v>FP82169R×2</v>
      </c>
      <c r="G388" s="1257">
        <f>IF(ISNA(VLOOKUP(C388,條件!$A$1:$G$1021,7,0)),"",(VLOOKUP(C388,條件!$A$1:$G$1021,7,0)))</f>
        <v>670</v>
      </c>
      <c r="H388" s="849" t="str">
        <f>IF(ISNA(VLOOKUP(C388,條件!$A$1:$K$1021,11,0)),"",(VLOOKUP(C388,條件!$A$1:$K$1021,11,0)))</f>
        <v>黃底紅點</v>
      </c>
      <c r="I388" s="850">
        <f>IF(ISNA(VLOOKUP(C388,條件!$A$1:$L$1021,12,0)),"",(VLOOKUP(C388,條件!$A$1:$L$1021,12,0)))</f>
        <v>5</v>
      </c>
      <c r="J388" s="853">
        <v>25</v>
      </c>
      <c r="K388" s="851">
        <v>0</v>
      </c>
      <c r="L388" s="852">
        <v>9070</v>
      </c>
      <c r="M388" s="854"/>
      <c r="N388" s="853">
        <v>10</v>
      </c>
      <c r="O388" s="851">
        <v>0</v>
      </c>
      <c r="P388" s="852">
        <v>9260</v>
      </c>
      <c r="Q388" s="854"/>
      <c r="R388" s="853">
        <v>4</v>
      </c>
      <c r="S388" s="851">
        <v>0</v>
      </c>
      <c r="T388" s="852">
        <v>9260</v>
      </c>
      <c r="U388" s="854"/>
      <c r="V388" s="853">
        <v>48</v>
      </c>
      <c r="W388" s="851">
        <v>0</v>
      </c>
      <c r="X388" s="852">
        <v>9350</v>
      </c>
      <c r="Y388" s="854"/>
      <c r="Z388" s="855">
        <f>IF(ISNA(VLOOKUP(C388,條件!$A$1:$C$1021,3,0)),"",(VLOOKUP(C388,條件!$A$1:$C$1021,3,0)))</f>
        <v>6.2882096069868991</v>
      </c>
      <c r="AA388" s="855">
        <f t="shared" si="156"/>
        <v>58</v>
      </c>
      <c r="AB388" s="904">
        <f t="shared" si="157"/>
        <v>1</v>
      </c>
      <c r="AC388" s="855">
        <f t="shared" si="158"/>
        <v>92.35</v>
      </c>
      <c r="AD388" s="855">
        <f t="shared" si="164"/>
        <v>7.25</v>
      </c>
      <c r="AE388" s="855">
        <f t="shared" si="159"/>
        <v>7.25</v>
      </c>
      <c r="AF388" s="856" t="str">
        <f t="shared" si="165"/>
        <v>T</v>
      </c>
      <c r="AG388" s="856">
        <v>2</v>
      </c>
      <c r="AH388" s="916" t="s">
        <v>4050</v>
      </c>
      <c r="AI388" s="926" t="s">
        <v>3716</v>
      </c>
      <c r="AJ388" s="917" t="s">
        <v>3213</v>
      </c>
      <c r="AK388" s="917" t="s">
        <v>3212</v>
      </c>
      <c r="AL388" s="860">
        <v>48</v>
      </c>
      <c r="AM388" s="991">
        <v>46146</v>
      </c>
      <c r="AN388" s="991">
        <v>46149</v>
      </c>
      <c r="AO388" s="991">
        <v>46150</v>
      </c>
      <c r="AP388" s="991"/>
      <c r="AQ388" s="991"/>
      <c r="AR388" s="862"/>
      <c r="AS388" s="849" t="str">
        <f t="shared" si="160"/>
        <v>雙</v>
      </c>
      <c r="AT388" s="849" t="str">
        <f t="shared" si="161"/>
        <v>半</v>
      </c>
      <c r="AU388" s="849" t="str">
        <f t="shared" si="162"/>
        <v>150</v>
      </c>
      <c r="AV388" s="849">
        <f t="shared" si="152"/>
        <v>3.2075740799999997</v>
      </c>
    </row>
    <row r="389" spans="1:48">
      <c r="A389" s="845">
        <f t="shared" si="163"/>
        <v>46152</v>
      </c>
      <c r="B389" s="846" t="s">
        <v>1086</v>
      </c>
      <c r="C389" s="846" t="s">
        <v>2235</v>
      </c>
      <c r="D389" s="1254"/>
      <c r="E389" s="848" t="str">
        <f>IF(ISNA(VLOOKUP(C389,條件!$A$1:$G$1021,5,0)),"",(VLOOKUP(C389,條件!$A$1:$G$1021,5,0)))</f>
        <v>150/48/2SDr</v>
      </c>
      <c r="F389" s="849" t="str">
        <f>IF(ISNA(VLOOKUP(C389,條件!$A$1:$G$1021,6,0)),"",(VLOOKUP(C389,條件!$A$1:$G$1021,6,0)))</f>
        <v>FP82169R×2</v>
      </c>
      <c r="G389" s="1257">
        <f>IF(ISNA(VLOOKUP(C389,條件!$A$1:$G$1021,7,0)),"",(VLOOKUP(C389,條件!$A$1:$G$1021,7,0)))</f>
        <v>670</v>
      </c>
      <c r="H389" s="849" t="str">
        <f>IF(ISNA(VLOOKUP(C389,條件!$A$1:$K$1021,11,0)),"",(VLOOKUP(C389,條件!$A$1:$K$1021,11,0)))</f>
        <v>紅底藍點</v>
      </c>
      <c r="I389" s="850">
        <f>IF(ISNA(VLOOKUP(C389,條件!$A$1:$L$1021,12,0)),"",(VLOOKUP(C389,條件!$A$1:$L$1021,12,0)))</f>
        <v>5</v>
      </c>
      <c r="J389" s="853">
        <v>20</v>
      </c>
      <c r="K389" s="851">
        <v>0</v>
      </c>
      <c r="L389" s="852"/>
      <c r="M389" s="854">
        <v>8610</v>
      </c>
      <c r="N389" s="853">
        <v>18</v>
      </c>
      <c r="O389" s="851">
        <v>0</v>
      </c>
      <c r="P389" s="852"/>
      <c r="Q389" s="854">
        <v>8700</v>
      </c>
      <c r="R389" s="853">
        <v>19</v>
      </c>
      <c r="S389" s="851">
        <v>0</v>
      </c>
      <c r="T389" s="852"/>
      <c r="U389" s="854">
        <v>8610</v>
      </c>
      <c r="V389" s="853">
        <v>20</v>
      </c>
      <c r="W389" s="851">
        <v>1</v>
      </c>
      <c r="X389" s="852"/>
      <c r="Y389" s="854">
        <v>9350</v>
      </c>
      <c r="Z389" s="855">
        <f>IF(ISNA(VLOOKUP(C389,條件!$A$1:$C$1021,3,0)),"",(VLOOKUP(C389,條件!$A$1:$C$1021,3,0)))</f>
        <v>6.1802575107296134</v>
      </c>
      <c r="AA389" s="855">
        <f t="shared" si="156"/>
        <v>51.333333333333336</v>
      </c>
      <c r="AB389" s="904">
        <f t="shared" si="157"/>
        <v>0.99922208867521367</v>
      </c>
      <c r="AC389" s="855">
        <f t="shared" si="158"/>
        <v>88.174999999999997</v>
      </c>
      <c r="AD389" s="855">
        <f t="shared" si="164"/>
        <v>6.416666666666667</v>
      </c>
      <c r="AE389" s="855">
        <f t="shared" si="159"/>
        <v>6.333333333333333</v>
      </c>
      <c r="AF389" s="856" t="str">
        <f t="shared" si="165"/>
        <v>T</v>
      </c>
      <c r="AG389" s="856">
        <v>2</v>
      </c>
      <c r="AH389" s="916" t="s">
        <v>4050</v>
      </c>
      <c r="AI389" s="926" t="s">
        <v>3716</v>
      </c>
      <c r="AJ389" s="917" t="s">
        <v>733</v>
      </c>
      <c r="AK389" s="917" t="s">
        <v>922</v>
      </c>
      <c r="AL389" s="860">
        <v>48</v>
      </c>
      <c r="AM389" s="991">
        <v>46149</v>
      </c>
      <c r="AN389" s="991">
        <v>46150</v>
      </c>
      <c r="AO389" s="991"/>
      <c r="AP389" s="991"/>
      <c r="AQ389" s="991"/>
      <c r="AR389" s="862"/>
      <c r="AS389" s="849" t="str">
        <f t="shared" si="160"/>
        <v>雙</v>
      </c>
      <c r="AT389" s="849" t="str">
        <f t="shared" si="161"/>
        <v>半</v>
      </c>
      <c r="AU389" s="849" t="str">
        <f t="shared" si="162"/>
        <v>150</v>
      </c>
      <c r="AV389" s="849">
        <f t="shared" si="152"/>
        <v>3.0625646399999997</v>
      </c>
    </row>
    <row r="390" spans="1:48">
      <c r="A390" s="845">
        <f t="shared" si="163"/>
        <v>46152</v>
      </c>
      <c r="B390" s="846" t="s">
        <v>1087</v>
      </c>
      <c r="C390" s="846" t="s">
        <v>114</v>
      </c>
      <c r="D390" s="1254"/>
      <c r="E390" s="848" t="str">
        <f>IF(ISNA(VLOOKUP(C390,條件!$A$1:$G$1021,5,0)),"",(VLOOKUP(C390,條件!$A$1:$G$1021,5,0)))</f>
        <v/>
      </c>
      <c r="F390" s="849" t="str">
        <f>IF(ISNA(VLOOKUP(C390,條件!$A$1:$G$1021,6,0)),"",(VLOOKUP(C390,條件!$A$1:$G$1021,6,0)))</f>
        <v/>
      </c>
      <c r="G390" s="1257" t="str">
        <f>IF(ISNA(VLOOKUP(C390,條件!$A$1:$G$1021,7,0)),"",(VLOOKUP(C390,條件!$A$1:$G$1021,7,0)))</f>
        <v/>
      </c>
      <c r="H390" s="849" t="str">
        <f>IF(ISNA(VLOOKUP(C390,條件!$A$1:$K$1021,11,0)),"",(VLOOKUP(C390,條件!$A$1:$K$1021,11,0)))</f>
        <v/>
      </c>
      <c r="I390" s="850" t="str">
        <f>IF(ISNA(VLOOKUP(C390,條件!$A$1:$L$1021,12,0)),"",(VLOOKUP(C390,條件!$A$1:$L$1021,12,0)))</f>
        <v/>
      </c>
      <c r="J390" s="853"/>
      <c r="K390" s="851"/>
      <c r="L390" s="852" t="s">
        <v>461</v>
      </c>
      <c r="M390" s="854"/>
      <c r="N390" s="853"/>
      <c r="O390" s="851"/>
      <c r="P390" s="852" t="s">
        <v>461</v>
      </c>
      <c r="Q390" s="854"/>
      <c r="R390" s="853"/>
      <c r="S390" s="851"/>
      <c r="T390" s="852" t="s">
        <v>461</v>
      </c>
      <c r="U390" s="854"/>
      <c r="V390" s="853"/>
      <c r="W390" s="851"/>
      <c r="X390" s="852" t="s">
        <v>461</v>
      </c>
      <c r="Y390" s="854"/>
      <c r="Z390" s="855" t="str">
        <f>IF(ISNA(VLOOKUP(C390,條件!$A$1:$C$1021,3,0)),"",(VLOOKUP(C390,條件!$A$1:$C$1021,3,0)))</f>
        <v/>
      </c>
      <c r="AA390" s="855" t="str">
        <f t="shared" si="156"/>
        <v>停機</v>
      </c>
      <c r="AB390" s="904" t="str">
        <f t="shared" si="157"/>
        <v/>
      </c>
      <c r="AC390" s="855" t="str">
        <f t="shared" si="158"/>
        <v/>
      </c>
      <c r="AD390" s="855" t="str">
        <f t="shared" si="164"/>
        <v/>
      </c>
      <c r="AE390" s="855" t="str">
        <f t="shared" si="159"/>
        <v/>
      </c>
      <c r="AF390" s="856" t="str">
        <f t="shared" si="165"/>
        <v>T</v>
      </c>
      <c r="AG390" s="856">
        <v>2</v>
      </c>
      <c r="AH390" s="916" t="s">
        <v>920</v>
      </c>
      <c r="AI390" s="926" t="s">
        <v>920</v>
      </c>
      <c r="AJ390" s="917" t="s">
        <v>3788</v>
      </c>
      <c r="AK390" s="917" t="s">
        <v>920</v>
      </c>
      <c r="AL390" s="860"/>
      <c r="AM390" s="991"/>
      <c r="AN390" s="991"/>
      <c r="AO390" s="991"/>
      <c r="AP390" s="991"/>
      <c r="AQ390" s="991"/>
      <c r="AR390" s="862"/>
      <c r="AS390" s="849" t="str">
        <f t="shared" si="160"/>
        <v>單</v>
      </c>
      <c r="AT390" s="849" t="str">
        <f t="shared" si="161"/>
        <v>半</v>
      </c>
      <c r="AU390" s="849" t="str">
        <f t="shared" si="162"/>
        <v/>
      </c>
      <c r="AV390" s="849" t="str">
        <f t="shared" si="152"/>
        <v/>
      </c>
    </row>
    <row r="391" spans="1:48">
      <c r="A391" s="845">
        <f t="shared" si="163"/>
        <v>46152</v>
      </c>
      <c r="B391" s="846" t="s">
        <v>1607</v>
      </c>
      <c r="C391" s="846" t="s">
        <v>2797</v>
      </c>
      <c r="D391" s="1254" t="s">
        <v>596</v>
      </c>
      <c r="E391" s="848" t="str">
        <f>IF(ISNA(VLOOKUP(C391,條件!$A$1:$G$1021,5,0)),"",(VLOOKUP(C391,條件!$A$1:$G$1021,5,0)))</f>
        <v>225/72/2SDr</v>
      </c>
      <c r="F391" s="849" t="str">
        <f>IF(ISNA(VLOOKUP(C391,條件!$A$1:$G$1021,6,0)),"",(VLOOKUP(C391,條件!$A$1:$G$1021,6,0)))</f>
        <v>FP83024R×2</v>
      </c>
      <c r="G391" s="1257">
        <f>IF(ISNA(VLOOKUP(C391,條件!$A$1:$G$1021,7,0)),"",(VLOOKUP(C391,條件!$A$1:$G$1021,7,0)))</f>
        <v>550</v>
      </c>
      <c r="H391" s="849" t="str">
        <f>IF(ISNA(VLOOKUP(C391,條件!$A$1:$K$1021,11,0)),"",(VLOOKUP(C391,條件!$A$1:$K$1021,11,0)))</f>
        <v>灰色</v>
      </c>
      <c r="I391" s="850">
        <f>IF(ISNA(VLOOKUP(C391,條件!$A$1:$L$1021,12,0)),"",(VLOOKUP(C391,條件!$A$1:$L$1021,12,0)))</f>
        <v>5.5</v>
      </c>
      <c r="J391" s="853">
        <v>20</v>
      </c>
      <c r="K391" s="851">
        <v>0</v>
      </c>
      <c r="L391" s="852">
        <v>7410</v>
      </c>
      <c r="M391" s="854"/>
      <c r="N391" s="853">
        <v>8</v>
      </c>
      <c r="O391" s="851">
        <v>0</v>
      </c>
      <c r="P391" s="852">
        <v>7410</v>
      </c>
      <c r="Q391" s="854"/>
      <c r="R391" s="853">
        <v>11</v>
      </c>
      <c r="S391" s="851">
        <v>0</v>
      </c>
      <c r="T391" s="852">
        <v>7310</v>
      </c>
      <c r="U391" s="854"/>
      <c r="V391" s="853">
        <v>10</v>
      </c>
      <c r="W391" s="851">
        <v>2</v>
      </c>
      <c r="X391" s="852">
        <v>7410</v>
      </c>
      <c r="Y391" s="854"/>
      <c r="Z391" s="855">
        <f>IF(ISNA(VLOOKUP(C391,條件!$A$1:$C$1021,3,0)),"",(VLOOKUP(C391,條件!$A$1:$C$1021,3,0)))</f>
        <v>6.6055045871559637</v>
      </c>
      <c r="AA391" s="855">
        <f t="shared" si="156"/>
        <v>32.666666666666664</v>
      </c>
      <c r="AB391" s="904">
        <f t="shared" si="157"/>
        <v>0.99854433760683758</v>
      </c>
      <c r="AC391" s="855">
        <f t="shared" si="158"/>
        <v>73.849999999999994</v>
      </c>
      <c r="AD391" s="855">
        <f t="shared" si="164"/>
        <v>4.083333333333333</v>
      </c>
      <c r="AE391" s="855">
        <f t="shared" si="159"/>
        <v>3.9166666666666665</v>
      </c>
      <c r="AF391" s="856" t="str">
        <f t="shared" si="165"/>
        <v>T</v>
      </c>
      <c r="AG391" s="856">
        <v>2</v>
      </c>
      <c r="AH391" s="916" t="s">
        <v>4051</v>
      </c>
      <c r="AI391" s="926" t="s">
        <v>1567</v>
      </c>
      <c r="AJ391" s="917" t="s">
        <v>733</v>
      </c>
      <c r="AK391" s="917" t="s">
        <v>922</v>
      </c>
      <c r="AL391" s="860">
        <v>53</v>
      </c>
      <c r="AM391" s="991">
        <v>46139</v>
      </c>
      <c r="AN391" s="991">
        <v>46140</v>
      </c>
      <c r="AO391" s="991">
        <v>46142</v>
      </c>
      <c r="AP391" s="991"/>
      <c r="AQ391" s="991"/>
      <c r="AR391" s="862"/>
      <c r="AS391" s="849" t="str">
        <f t="shared" si="160"/>
        <v>雙</v>
      </c>
      <c r="AT391" s="849" t="str">
        <f t="shared" si="161"/>
        <v>半</v>
      </c>
      <c r="AU391" s="849" t="str">
        <f t="shared" si="162"/>
        <v>225</v>
      </c>
      <c r="AV391" s="849"/>
    </row>
    <row r="392" spans="1:48">
      <c r="A392" s="845">
        <f t="shared" si="163"/>
        <v>46152</v>
      </c>
      <c r="B392" s="846" t="s">
        <v>1607</v>
      </c>
      <c r="C392" s="846" t="s">
        <v>2798</v>
      </c>
      <c r="D392" s="1254" t="s">
        <v>596</v>
      </c>
      <c r="E392" s="848" t="str">
        <f>IF(ISNA(VLOOKUP(C392,條件!$A$1:$G$1021,5,0)),"",(VLOOKUP(C392,條件!$A$1:$G$1021,5,0)))</f>
        <v>150/48/2SDr</v>
      </c>
      <c r="F392" s="849" t="str">
        <f>IF(ISNA(VLOOKUP(C392,條件!$A$1:$G$1021,6,0)),"",(VLOOKUP(C392,條件!$A$1:$G$1021,6,0)))</f>
        <v>FP82170R×2</v>
      </c>
      <c r="G392" s="1257">
        <f>IF(ISNA(VLOOKUP(C392,條件!$A$1:$G$1021,7,0)),"",(VLOOKUP(C392,條件!$A$1:$G$1021,7,0)))</f>
        <v>700</v>
      </c>
      <c r="H392" s="849" t="str">
        <f>IF(ISNA(VLOOKUP(C392,條件!$A$1:$K$1021,11,0)),"",(VLOOKUP(C392,條件!$A$1:$K$1021,11,0)))</f>
        <v>粉紅</v>
      </c>
      <c r="I392" s="850">
        <f>IF(ISNA(VLOOKUP(C392,條件!$A$1:$L$1021,12,0)),"",(VLOOKUP(C392,條件!$A$1:$L$1021,12,0)))</f>
        <v>5.5</v>
      </c>
      <c r="J392" s="853"/>
      <c r="K392" s="851"/>
      <c r="L392" s="852" t="s">
        <v>116</v>
      </c>
      <c r="M392" s="854"/>
      <c r="N392" s="853"/>
      <c r="O392" s="851"/>
      <c r="P392" s="852"/>
      <c r="Q392" s="854" t="s">
        <v>116</v>
      </c>
      <c r="R392" s="853"/>
      <c r="S392" s="851"/>
      <c r="T392" s="852"/>
      <c r="U392" s="854" t="s">
        <v>116</v>
      </c>
      <c r="V392" s="853"/>
      <c r="W392" s="851"/>
      <c r="X392" s="852"/>
      <c r="Y392" s="854" t="s">
        <v>4034</v>
      </c>
      <c r="Z392" s="855">
        <f>IF(ISNA(VLOOKUP(C392,條件!$A$1:$C$1021,3,0)),"",(VLOOKUP(C392,條件!$A$1:$C$1021,3,0)))</f>
        <v>5.8775510204081636</v>
      </c>
      <c r="AA392" s="855" t="str">
        <f t="shared" si="156"/>
        <v>了機</v>
      </c>
      <c r="AB392" s="904" t="str">
        <f t="shared" si="157"/>
        <v/>
      </c>
      <c r="AC392" s="855" t="str">
        <f t="shared" si="158"/>
        <v/>
      </c>
      <c r="AD392" s="855" t="str">
        <f t="shared" si="164"/>
        <v/>
      </c>
      <c r="AE392" s="855" t="str">
        <f t="shared" si="159"/>
        <v/>
      </c>
      <c r="AF392" s="856" t="str">
        <f t="shared" si="165"/>
        <v>T</v>
      </c>
      <c r="AG392" s="856">
        <v>2</v>
      </c>
      <c r="AH392" s="916" t="s">
        <v>4051</v>
      </c>
      <c r="AI392" s="926" t="s">
        <v>1567</v>
      </c>
      <c r="AJ392" s="917" t="s">
        <v>733</v>
      </c>
      <c r="AK392" s="917" t="s">
        <v>922</v>
      </c>
      <c r="AL392" s="860"/>
      <c r="AM392" s="991"/>
      <c r="AN392" s="991"/>
      <c r="AO392" s="991"/>
      <c r="AP392" s="991"/>
      <c r="AQ392" s="991"/>
      <c r="AR392" s="862"/>
      <c r="AS392" s="849" t="str">
        <f t="shared" si="160"/>
        <v>雙</v>
      </c>
      <c r="AT392" s="849" t="str">
        <f t="shared" si="161"/>
        <v>半</v>
      </c>
      <c r="AU392" s="849" t="str">
        <f t="shared" si="162"/>
        <v>150</v>
      </c>
      <c r="AV392" s="849" t="str">
        <f t="shared" ref="AV392:AV429" si="166">IF(ISERROR((IF(AF392="S",AG392*AU392*G392*AC392/18*0.03456/100/1000,
AU392*G392*AC392*
(IF(OR(AND(AS392="單",AT392="全",OR(AF392="A",AF392="M")),AND(AS392="單",AT392="全",OR(AF392="T",AF392="J"))),1,0)+
IF(OR(AND(AS392="雙",AT392="全",OR(AF392="A",AF392="M")),AND(AS392="雙",AT392="半",OR(AF392="T",AF392="J"))),1,0)+
IF(AND(AS392="雙",AT392="全",OR(AF392="T",AF392="J")),2,0)+
IF(AND(AS392="單",AT392="半",OR(AF392="A",AF392="M")),0.5,0)+
IF(OR(AND(AS392="雙",AT392="半",OR(AF392="A",AF392="M")),AND(AS392="單",AT392="半",OR(AF392="T",AF392="J"))),0.5,0)
)*0.03456/100/1000
))),"",((IF(AF392="S",AG392*AU392*G392*AC392/18*0.03456/100/1000,
AU392*G392*AC392*
(IF(OR(AND(AS392="單",AT392="全",OR(AF392="A",AF392="M")),AND(AS392="單",AT392="全",OR(AF392="T",AF392="J"))),1,0)+
IF(OR(AND(AS392="雙",AT392="全",OR(AF392="A",AF392="M")),AND(AS392="雙",AT392="半",OR(AF392="T",AF392="J"))),1,0)+
IF(AND(AS392="雙",AT392="全",OR(AF392="T",AF392="J")),2,0)+
IF(AND(AS392="單",AT392="半",OR(AF392="A",AF392="M")),0.5,0)+
IF(OR(AND(AS392="雙",AT392="半",OR(AF392="A",AF392="M")),AND(AS392="單",AT392="半",OR(AF392="T",AF392="J"))),0.5,0)
)*0.03456/100/1000
))))</f>
        <v/>
      </c>
    </row>
    <row r="393" spans="1:48">
      <c r="A393" s="845">
        <f t="shared" si="163"/>
        <v>46152</v>
      </c>
      <c r="B393" s="846" t="s">
        <v>1608</v>
      </c>
      <c r="C393" s="846" t="s">
        <v>3685</v>
      </c>
      <c r="D393" s="1254" t="s">
        <v>596</v>
      </c>
      <c r="E393" s="848" t="str">
        <f>IF(ISNA(VLOOKUP(C393,條件!$A$1:$G$1021,5,0)),"",(VLOOKUP(C393,條件!$A$1:$G$1021,5,0)))</f>
        <v>150/48/2SDr</v>
      </c>
      <c r="F393" s="849" t="str">
        <f>IF(ISNA(VLOOKUP(C393,條件!$A$1:$G$1021,6,0)),"",(VLOOKUP(C393,條件!$A$1:$G$1021,6,0)))</f>
        <v>FP82173R×2</v>
      </c>
      <c r="G393" s="1257">
        <f>IF(ISNA(VLOOKUP(C393,條件!$A$1:$G$1021,7,0)),"",(VLOOKUP(C393,條件!$A$1:$G$1021,7,0)))</f>
        <v>700</v>
      </c>
      <c r="H393" s="849" t="str">
        <f>IF(ISNA(VLOOKUP(C393,條件!$A$1:$K$1021,11,0)),"",(VLOOKUP(C393,條件!$A$1:$K$1021,11,0)))</f>
        <v>棕色</v>
      </c>
      <c r="I393" s="850">
        <f>IF(ISNA(VLOOKUP(C393,條件!$A$1:$L$1021,12,0)),"",(VLOOKUP(C393,條件!$A$1:$L$1021,12,0)))</f>
        <v>5.5</v>
      </c>
      <c r="J393" s="853">
        <v>19</v>
      </c>
      <c r="K393" s="851">
        <v>0</v>
      </c>
      <c r="L393" s="852">
        <v>10000</v>
      </c>
      <c r="M393" s="854">
        <v>9540</v>
      </c>
      <c r="N393" s="853">
        <v>9</v>
      </c>
      <c r="O393" s="851">
        <v>0</v>
      </c>
      <c r="P393" s="852">
        <v>10000</v>
      </c>
      <c r="Q393" s="854">
        <v>9510</v>
      </c>
      <c r="R393" s="853">
        <v>26</v>
      </c>
      <c r="S393" s="851">
        <v>0</v>
      </c>
      <c r="T393" s="852">
        <v>8610</v>
      </c>
      <c r="U393" s="854">
        <v>9260</v>
      </c>
      <c r="V393" s="853">
        <v>32</v>
      </c>
      <c r="W393" s="851">
        <v>1</v>
      </c>
      <c r="X393" s="852">
        <v>10000</v>
      </c>
      <c r="Y393" s="854">
        <v>9540</v>
      </c>
      <c r="Z393" s="855">
        <f>IF(ISNA(VLOOKUP(C393,條件!$A$1:$C$1021,3,0)),"",(VLOOKUP(C393,條件!$A$1:$C$1021,3,0)))</f>
        <v>5.8536585365853657</v>
      </c>
      <c r="AA393" s="855">
        <f t="shared" si="156"/>
        <v>28.666666666666668</v>
      </c>
      <c r="AB393" s="904">
        <f t="shared" si="157"/>
        <v>0.99917868589743586</v>
      </c>
      <c r="AC393" s="855">
        <f t="shared" si="158"/>
        <v>95.575000000000003</v>
      </c>
      <c r="AD393" s="855">
        <f t="shared" si="164"/>
        <v>3.5833333333333335</v>
      </c>
      <c r="AE393" s="855">
        <f t="shared" si="159"/>
        <v>3.5416666666666665</v>
      </c>
      <c r="AF393" s="856" t="str">
        <f t="shared" si="165"/>
        <v>T</v>
      </c>
      <c r="AG393" s="856">
        <v>1</v>
      </c>
      <c r="AH393" s="916" t="s">
        <v>4051</v>
      </c>
      <c r="AI393" s="926" t="s">
        <v>1567</v>
      </c>
      <c r="AJ393" s="917" t="s">
        <v>733</v>
      </c>
      <c r="AK393" s="917" t="s">
        <v>922</v>
      </c>
      <c r="AL393" s="860">
        <v>56</v>
      </c>
      <c r="AM393" s="991">
        <v>46148</v>
      </c>
      <c r="AN393" s="991">
        <v>46149</v>
      </c>
      <c r="AO393" s="991"/>
      <c r="AP393" s="991"/>
      <c r="AQ393" s="991"/>
      <c r="AR393" s="862"/>
      <c r="AS393" s="849" t="str">
        <f t="shared" si="160"/>
        <v>雙</v>
      </c>
      <c r="AT393" s="849" t="str">
        <f t="shared" si="161"/>
        <v>全</v>
      </c>
      <c r="AU393" s="849" t="str">
        <f t="shared" si="162"/>
        <v>150</v>
      </c>
      <c r="AV393" s="849">
        <f t="shared" si="166"/>
        <v>6.9364511999999996</v>
      </c>
    </row>
    <row r="394" spans="1:48">
      <c r="A394" s="845">
        <f t="shared" si="163"/>
        <v>46152</v>
      </c>
      <c r="B394" s="846" t="s">
        <v>1986</v>
      </c>
      <c r="C394" s="887" t="s">
        <v>114</v>
      </c>
      <c r="D394" s="1254"/>
      <c r="E394" s="848" t="str">
        <f>IF(ISNA(VLOOKUP(C394,條件!$A$1:$G$1021,5,0)),"",(VLOOKUP(C394,條件!$A$1:$G$1021,5,0)))</f>
        <v/>
      </c>
      <c r="F394" s="849" t="str">
        <f>IF(ISNA(VLOOKUP(C394,條件!$A$1:$G$1021,6,0)),"",(VLOOKUP(C394,條件!$A$1:$G$1021,6,0)))</f>
        <v/>
      </c>
      <c r="G394" s="1257" t="str">
        <f>IF(ISNA(VLOOKUP(C394,條件!$A$1:$G$1021,7,0)),"",(VLOOKUP(C394,條件!$A$1:$G$1021,7,0)))</f>
        <v/>
      </c>
      <c r="H394" s="849" t="str">
        <f>IF(ISNA(VLOOKUP(C394,條件!$A$1:$K$1021,11,0)),"",(VLOOKUP(C394,條件!$A$1:$K$1021,11,0)))</f>
        <v/>
      </c>
      <c r="I394" s="850" t="str">
        <f>IF(ISNA(VLOOKUP(C394,條件!$A$1:$L$1021,12,0)),"",(VLOOKUP(C394,條件!$A$1:$L$1021,12,0)))</f>
        <v/>
      </c>
      <c r="J394" s="853"/>
      <c r="K394" s="851"/>
      <c r="L394" s="852" t="s">
        <v>114</v>
      </c>
      <c r="M394" s="854"/>
      <c r="N394" s="853"/>
      <c r="O394" s="851"/>
      <c r="P394" s="852" t="s">
        <v>114</v>
      </c>
      <c r="Q394" s="854"/>
      <c r="R394" s="853"/>
      <c r="S394" s="851"/>
      <c r="T394" s="852" t="s">
        <v>114</v>
      </c>
      <c r="U394" s="854"/>
      <c r="V394" s="853"/>
      <c r="W394" s="851"/>
      <c r="X394" s="852" t="s">
        <v>114</v>
      </c>
      <c r="Y394" s="854"/>
      <c r="Z394" s="885" t="str">
        <f>IF(ISNA(VLOOKUP(C394,條件!$A$1:$C$1021,3,0)),"",(VLOOKUP(C394,條件!$A$1:$C$1021,3,0)))</f>
        <v/>
      </c>
      <c r="AA394" s="885" t="str">
        <f t="shared" ref="AA394:AA395" si="167">IF(P394="了機","了機",IF(J394="","",IF(ISERROR(SUM(J394,N394,R394,V394)*12/AG394/3),"",(SUM(J394,N394,R394,V394)*12/AG394/3))))</f>
        <v/>
      </c>
      <c r="AB394" s="905" t="str">
        <f t="shared" ref="AB394:AB395" si="168">IF(K394="","",IF(ISERROR(1-((SUM(K394,O394,S394,W394)/((AG394*12)-(AG394*0.44)))/Z394)),"",(1-((SUM(K394,O394,S394,W394)/((AG394*12)-(AG394*0.44)))/Z394))))</f>
        <v/>
      </c>
      <c r="AC394" s="885"/>
      <c r="AD394" s="885" t="str">
        <f t="shared" si="164"/>
        <v/>
      </c>
      <c r="AE394" s="885" t="str">
        <f t="shared" ref="AE394:AE395" si="169">IF(P394="了機","",IF(J394="","",IF(ISERROR((SUM(J394,N394,R394,V394)-SUM(K394,O394,S394,W394))/24),"",((SUM(J394,N394,R394,V394)-SUM(K394,O394,S394,W394))/24))))</f>
        <v/>
      </c>
      <c r="AF394" s="886" t="str">
        <f t="shared" si="165"/>
        <v>S</v>
      </c>
      <c r="AG394" s="886">
        <v>12</v>
      </c>
      <c r="AH394" s="916" t="s">
        <v>920</v>
      </c>
      <c r="AI394" s="926" t="s">
        <v>920</v>
      </c>
      <c r="AJ394" s="917" t="s">
        <v>920</v>
      </c>
      <c r="AK394" s="917" t="s">
        <v>920</v>
      </c>
      <c r="AL394" s="860"/>
      <c r="AM394" s="991"/>
      <c r="AN394" s="991"/>
      <c r="AO394" s="991"/>
      <c r="AP394" s="991"/>
      <c r="AQ394" s="991"/>
      <c r="AR394" s="862"/>
      <c r="AS394" s="849" t="str">
        <f t="shared" si="160"/>
        <v>單</v>
      </c>
      <c r="AT394" s="849" t="str">
        <f t="shared" si="161"/>
        <v>12sec</v>
      </c>
      <c r="AU394" s="849" t="str">
        <f t="shared" si="162"/>
        <v/>
      </c>
      <c r="AV394" s="849" t="str">
        <f t="shared" si="166"/>
        <v/>
      </c>
    </row>
    <row r="395" spans="1:48">
      <c r="A395" s="845">
        <f t="shared" si="163"/>
        <v>46152</v>
      </c>
      <c r="B395" s="846" t="s">
        <v>1698</v>
      </c>
      <c r="C395" s="846" t="s">
        <v>1697</v>
      </c>
      <c r="D395" s="1254"/>
      <c r="E395" s="848" t="str">
        <f>IF(ISNA(VLOOKUP(C395,條件!$A$1:$G$1021,5,0)),"",(VLOOKUP(C395,條件!$A$1:$G$1021,5,0)))</f>
        <v/>
      </c>
      <c r="F395" s="849" t="str">
        <f>IF(ISNA(VLOOKUP(C395,條件!$A$1:$G$1021,6,0)),"",(VLOOKUP(C395,條件!$A$1:$G$1021,6,0)))</f>
        <v/>
      </c>
      <c r="G395" s="1257" t="str">
        <f>IF(ISNA(VLOOKUP(C395,條件!$A$1:$G$1021,7,0)),"",(VLOOKUP(C395,條件!$A$1:$G$1021,7,0)))</f>
        <v/>
      </c>
      <c r="H395" s="849" t="str">
        <f>IF(ISNA(VLOOKUP(C395,條件!$A$1:$K$1021,11,0)),"",(VLOOKUP(C395,條件!$A$1:$K$1021,11,0)))</f>
        <v/>
      </c>
      <c r="I395" s="850" t="str">
        <f>IF(ISNA(VLOOKUP(C395,條件!$A$1:$L$1021,12,0)),"",(VLOOKUP(C395,條件!$A$1:$L$1021,12,0)))</f>
        <v/>
      </c>
      <c r="J395" s="853"/>
      <c r="K395" s="851"/>
      <c r="L395" s="852" t="s">
        <v>1697</v>
      </c>
      <c r="M395" s="854"/>
      <c r="N395" s="853"/>
      <c r="O395" s="851"/>
      <c r="P395" s="852" t="s">
        <v>1697</v>
      </c>
      <c r="Q395" s="854"/>
      <c r="R395" s="853"/>
      <c r="S395" s="851"/>
      <c r="T395" s="852" t="s">
        <v>1697</v>
      </c>
      <c r="U395" s="854"/>
      <c r="V395" s="853"/>
      <c r="W395" s="851"/>
      <c r="X395" s="852" t="s">
        <v>1697</v>
      </c>
      <c r="Y395" s="854"/>
      <c r="Z395" s="885" t="str">
        <f>IF(ISNA(VLOOKUP(C395,條件!$A$1:$C$1021,3,0)),"",(VLOOKUP(C395,條件!$A$1:$C$1021,3,0)))</f>
        <v/>
      </c>
      <c r="AA395" s="885" t="str">
        <f t="shared" si="167"/>
        <v/>
      </c>
      <c r="AB395" s="905" t="str">
        <f t="shared" si="168"/>
        <v/>
      </c>
      <c r="AC395" s="885"/>
      <c r="AD395" s="885" t="str">
        <f t="shared" si="164"/>
        <v/>
      </c>
      <c r="AE395" s="885" t="str">
        <f t="shared" si="169"/>
        <v/>
      </c>
      <c r="AF395" s="886" t="str">
        <f t="shared" si="165"/>
        <v>S</v>
      </c>
      <c r="AG395" s="886">
        <v>5</v>
      </c>
      <c r="AH395" s="916" t="s">
        <v>4052</v>
      </c>
      <c r="AI395" s="926" t="s">
        <v>920</v>
      </c>
      <c r="AJ395" s="917" t="s">
        <v>2875</v>
      </c>
      <c r="AK395" s="917" t="s">
        <v>1107</v>
      </c>
      <c r="AL395" s="860"/>
      <c r="AM395" s="991"/>
      <c r="AN395" s="991"/>
      <c r="AO395" s="991"/>
      <c r="AP395" s="991"/>
      <c r="AQ395" s="991"/>
      <c r="AR395" s="862"/>
      <c r="AS395" s="849" t="str">
        <f t="shared" si="160"/>
        <v>單</v>
      </c>
      <c r="AT395" s="849" t="str">
        <f t="shared" si="161"/>
        <v>5sec</v>
      </c>
      <c r="AU395" s="849" t="str">
        <f t="shared" si="162"/>
        <v/>
      </c>
      <c r="AV395" s="849" t="str">
        <f t="shared" si="166"/>
        <v/>
      </c>
    </row>
    <row r="396" spans="1:48">
      <c r="A396" s="845">
        <f t="shared" si="163"/>
        <v>46152</v>
      </c>
      <c r="B396" s="846" t="s">
        <v>240</v>
      </c>
      <c r="C396" s="887" t="s">
        <v>2800</v>
      </c>
      <c r="D396" s="1254"/>
      <c r="E396" s="848" t="str">
        <f>IF(ISNA(VLOOKUP(C396,條件!$A$1:$G$1021,5,0)),"",(VLOOKUP(C396,條件!$A$1:$G$1021,5,0)))</f>
        <v/>
      </c>
      <c r="F396" s="849" t="str">
        <f>IF(ISNA(VLOOKUP(C396,條件!$A$1:$G$1021,6,0)),"",(VLOOKUP(C396,條件!$A$1:$G$1021,6,0)))</f>
        <v/>
      </c>
      <c r="G396" s="1257" t="str">
        <f>IF(ISNA(VLOOKUP(C396,條件!$A$1:$G$1021,7,0)),"",(VLOOKUP(C396,條件!$A$1:$G$1021,7,0)))</f>
        <v/>
      </c>
      <c r="H396" s="849" t="str">
        <f>IF(ISNA(VLOOKUP(C396,條件!$A$1:$K$1021,11,0)),"",(VLOOKUP(C396,條件!$A$1:$K$1021,11,0)))</f>
        <v/>
      </c>
      <c r="I396" s="850" t="str">
        <f>IF(ISNA(VLOOKUP(C396,條件!$A$1:$L$1021,12,0)),"",(VLOOKUP(C396,條件!$A$1:$L$1021,12,0)))</f>
        <v/>
      </c>
      <c r="J396" s="853"/>
      <c r="K396" s="851"/>
      <c r="L396" s="852" t="s">
        <v>114</v>
      </c>
      <c r="M396" s="854"/>
      <c r="N396" s="853"/>
      <c r="O396" s="851"/>
      <c r="P396" s="852" t="s">
        <v>114</v>
      </c>
      <c r="Q396" s="854"/>
      <c r="R396" s="853"/>
      <c r="S396" s="851"/>
      <c r="T396" s="852" t="s">
        <v>114</v>
      </c>
      <c r="U396" s="854"/>
      <c r="V396" s="853"/>
      <c r="W396" s="851"/>
      <c r="X396" s="852" t="s">
        <v>114</v>
      </c>
      <c r="Y396" s="854"/>
      <c r="Z396" s="855" t="str">
        <f>IF(ISNA(VLOOKUP(C396,條件!$A$1:$C$1021,3,0)),"",(VLOOKUP(C396,條件!$A$1:$C$1021,3,0)))</f>
        <v/>
      </c>
      <c r="AA396" s="855" t="str">
        <f t="shared" ref="AA396:AA432" si="170">IF(OR(L396="改紡", L396="檢修", L396="了機", L396="清車", L396="FINAL", L396="停機"), L396,
   IF(AND(C396&lt;&gt;"", J396&lt;&gt;""),
      IFERROR(SUM(J396, N396, R396, V396)/3 * AG396, ""),
   "")
)</f>
        <v>停機</v>
      </c>
      <c r="AB396" s="904" t="str">
        <f t="shared" ref="AB396:AB432" si="171">IF(K396="","",IF(ISERROR(1-(SUM(K396,O396,S396,W396)/208/Z396)),"",(1-(SUM(K396,O396,S396,W396)/208/Z396))))</f>
        <v/>
      </c>
      <c r="AC396" s="855" t="str">
        <f t="shared" ref="AC396:AC432" si="172">IF(OR(L396="檢修", L396="改紡", L396="了機"), "",
   IF(C396&lt;&gt;"",
      IFERROR(AVERAGE(L396:M396, P396:Q396, T396:U396, X396:Y396)/100, ""),
   "")
)</f>
        <v/>
      </c>
      <c r="AD396" s="855" t="str">
        <f t="shared" si="164"/>
        <v/>
      </c>
      <c r="AE396" s="855" t="str">
        <f t="shared" ref="AE396:AE432" si="173">IF(OR(L396="改紡", L396="檢修", L396="了機"), "",
   IF(AND(C396&lt;&gt;"", J396&lt;&gt;""),
      IFERROR((SUM(J396, N396, R396, V396) - SUM(K396, O396, S396, W396))/24 * AG396, ""),
   "")
)</f>
        <v/>
      </c>
      <c r="AF396" s="856" t="str">
        <f t="shared" si="165"/>
        <v>M</v>
      </c>
      <c r="AG396" s="856">
        <v>1</v>
      </c>
      <c r="AH396" s="916" t="s">
        <v>920</v>
      </c>
      <c r="AI396" s="926" t="s">
        <v>920</v>
      </c>
      <c r="AJ396" s="917" t="s">
        <v>920</v>
      </c>
      <c r="AK396" s="917" t="s">
        <v>920</v>
      </c>
      <c r="AL396" s="860"/>
      <c r="AM396" s="991"/>
      <c r="AN396" s="991"/>
      <c r="AO396" s="991"/>
      <c r="AP396" s="991"/>
      <c r="AQ396" s="991"/>
      <c r="AR396" s="862"/>
      <c r="AS396" s="849" t="str">
        <f t="shared" si="160"/>
        <v>單</v>
      </c>
      <c r="AT396" s="849" t="str">
        <f t="shared" si="161"/>
        <v>全</v>
      </c>
      <c r="AU396" s="849" t="str">
        <f t="shared" si="162"/>
        <v/>
      </c>
      <c r="AV396" s="849" t="str">
        <f t="shared" si="166"/>
        <v/>
      </c>
    </row>
    <row r="397" spans="1:48">
      <c r="A397" s="845">
        <f t="shared" si="163"/>
        <v>46152</v>
      </c>
      <c r="B397" s="846" t="s">
        <v>242</v>
      </c>
      <c r="C397" s="887" t="s">
        <v>2800</v>
      </c>
      <c r="D397" s="1254"/>
      <c r="E397" s="848" t="str">
        <f>IF(ISNA(VLOOKUP(C397,條件!$A$1:$G$1021,5,0)),"",(VLOOKUP(C397,條件!$A$1:$G$1021,5,0)))</f>
        <v/>
      </c>
      <c r="F397" s="849" t="str">
        <f>IF(ISNA(VLOOKUP(C397,條件!$A$1:$G$1021,6,0)),"",(VLOOKUP(C397,條件!$A$1:$G$1021,6,0)))</f>
        <v/>
      </c>
      <c r="G397" s="1257" t="str">
        <f>IF(ISNA(VLOOKUP(C397,條件!$A$1:$G$1021,7,0)),"",(VLOOKUP(C397,條件!$A$1:$G$1021,7,0)))</f>
        <v/>
      </c>
      <c r="H397" s="849" t="str">
        <f>IF(ISNA(VLOOKUP(C397,條件!$A$1:$K$1021,11,0)),"",(VLOOKUP(C397,條件!$A$1:$K$1021,11,0)))</f>
        <v/>
      </c>
      <c r="I397" s="850" t="str">
        <f>IF(ISNA(VLOOKUP(C397,條件!$A$1:$L$1021,12,0)),"",(VLOOKUP(C397,條件!$A$1:$L$1021,12,0)))</f>
        <v/>
      </c>
      <c r="J397" s="853"/>
      <c r="K397" s="851"/>
      <c r="L397" s="852" t="s">
        <v>114</v>
      </c>
      <c r="M397" s="854"/>
      <c r="N397" s="853"/>
      <c r="O397" s="851"/>
      <c r="P397" s="852" t="s">
        <v>114</v>
      </c>
      <c r="Q397" s="854"/>
      <c r="R397" s="853"/>
      <c r="S397" s="851"/>
      <c r="T397" s="852" t="s">
        <v>114</v>
      </c>
      <c r="U397" s="854"/>
      <c r="V397" s="853"/>
      <c r="W397" s="851"/>
      <c r="X397" s="852" t="s">
        <v>114</v>
      </c>
      <c r="Y397" s="854"/>
      <c r="Z397" s="855" t="str">
        <f>IF(ISNA(VLOOKUP(C397,條件!$A$1:$C$1021,3,0)),"",(VLOOKUP(C397,條件!$A$1:$C$1021,3,0)))</f>
        <v/>
      </c>
      <c r="AA397" s="855" t="str">
        <f t="shared" si="170"/>
        <v>停機</v>
      </c>
      <c r="AB397" s="904" t="str">
        <f t="shared" si="171"/>
        <v/>
      </c>
      <c r="AC397" s="855" t="str">
        <f t="shared" si="172"/>
        <v/>
      </c>
      <c r="AD397" s="855" t="str">
        <f t="shared" si="164"/>
        <v/>
      </c>
      <c r="AE397" s="855" t="str">
        <f t="shared" si="173"/>
        <v/>
      </c>
      <c r="AF397" s="856" t="str">
        <f t="shared" si="165"/>
        <v>M</v>
      </c>
      <c r="AG397" s="856">
        <v>1</v>
      </c>
      <c r="AH397" s="916" t="s">
        <v>920</v>
      </c>
      <c r="AI397" s="926" t="s">
        <v>920</v>
      </c>
      <c r="AJ397" s="917" t="s">
        <v>920</v>
      </c>
      <c r="AK397" s="917" t="s">
        <v>920</v>
      </c>
      <c r="AL397" s="860"/>
      <c r="AM397" s="991"/>
      <c r="AN397" s="991"/>
      <c r="AO397" s="991"/>
      <c r="AP397" s="991"/>
      <c r="AQ397" s="991"/>
      <c r="AR397" s="862"/>
      <c r="AS397" s="849" t="str">
        <f t="shared" si="160"/>
        <v>單</v>
      </c>
      <c r="AT397" s="849" t="str">
        <f t="shared" si="161"/>
        <v>全</v>
      </c>
      <c r="AU397" s="849" t="str">
        <f t="shared" si="162"/>
        <v/>
      </c>
      <c r="AV397" s="849" t="str">
        <f t="shared" si="166"/>
        <v/>
      </c>
    </row>
    <row r="398" spans="1:48">
      <c r="A398" s="845">
        <f t="shared" si="163"/>
        <v>46152</v>
      </c>
      <c r="B398" s="846" t="s">
        <v>1699</v>
      </c>
      <c r="C398" s="887" t="s">
        <v>2800</v>
      </c>
      <c r="D398" s="1254"/>
      <c r="E398" s="848" t="str">
        <f>IF(ISNA(VLOOKUP(C398,條件!$A$1:$G$1021,5,0)),"",(VLOOKUP(C398,條件!$A$1:$G$1021,5,0)))</f>
        <v/>
      </c>
      <c r="F398" s="849" t="str">
        <f>IF(ISNA(VLOOKUP(C398,條件!$A$1:$G$1021,6,0)),"",(VLOOKUP(C398,條件!$A$1:$G$1021,6,0)))</f>
        <v/>
      </c>
      <c r="G398" s="1257" t="str">
        <f>IF(ISNA(VLOOKUP(C398,條件!$A$1:$G$1021,7,0)),"",(VLOOKUP(C398,條件!$A$1:$G$1021,7,0)))</f>
        <v/>
      </c>
      <c r="H398" s="849" t="str">
        <f>IF(ISNA(VLOOKUP(C398,條件!$A$1:$K$1021,11,0)),"",(VLOOKUP(C398,條件!$A$1:$K$1021,11,0)))</f>
        <v/>
      </c>
      <c r="I398" s="850" t="str">
        <f>IF(ISNA(VLOOKUP(C398,條件!$A$1:$L$1021,12,0)),"",(VLOOKUP(C398,條件!$A$1:$L$1021,12,0)))</f>
        <v/>
      </c>
      <c r="J398" s="853"/>
      <c r="K398" s="851"/>
      <c r="L398" s="852" t="s">
        <v>114</v>
      </c>
      <c r="M398" s="854"/>
      <c r="N398" s="853"/>
      <c r="O398" s="851"/>
      <c r="P398" s="852" t="s">
        <v>114</v>
      </c>
      <c r="Q398" s="854"/>
      <c r="R398" s="853"/>
      <c r="S398" s="851"/>
      <c r="T398" s="852" t="s">
        <v>114</v>
      </c>
      <c r="U398" s="854"/>
      <c r="V398" s="853"/>
      <c r="W398" s="851"/>
      <c r="X398" s="852" t="s">
        <v>114</v>
      </c>
      <c r="Y398" s="854"/>
      <c r="Z398" s="855" t="str">
        <f>IF(ISNA(VLOOKUP(C398,條件!$A$1:$C$1021,3,0)),"",(VLOOKUP(C398,條件!$A$1:$C$1021,3,0)))</f>
        <v/>
      </c>
      <c r="AA398" s="855" t="str">
        <f t="shared" si="170"/>
        <v>停機</v>
      </c>
      <c r="AB398" s="904" t="str">
        <f t="shared" si="171"/>
        <v/>
      </c>
      <c r="AC398" s="855" t="str">
        <f t="shared" si="172"/>
        <v/>
      </c>
      <c r="AD398" s="855" t="str">
        <f t="shared" si="164"/>
        <v/>
      </c>
      <c r="AE398" s="855" t="str">
        <f t="shared" si="173"/>
        <v/>
      </c>
      <c r="AF398" s="856" t="str">
        <f t="shared" si="165"/>
        <v>M</v>
      </c>
      <c r="AG398" s="856">
        <v>1</v>
      </c>
      <c r="AH398" s="916" t="s">
        <v>920</v>
      </c>
      <c r="AI398" s="926" t="s">
        <v>920</v>
      </c>
      <c r="AJ398" s="917" t="s">
        <v>920</v>
      </c>
      <c r="AK398" s="917" t="s">
        <v>920</v>
      </c>
      <c r="AL398" s="860"/>
      <c r="AM398" s="991"/>
      <c r="AN398" s="991"/>
      <c r="AO398" s="991"/>
      <c r="AP398" s="991"/>
      <c r="AQ398" s="991"/>
      <c r="AR398" s="862"/>
      <c r="AS398" s="849" t="str">
        <f t="shared" si="160"/>
        <v>單</v>
      </c>
      <c r="AT398" s="849" t="str">
        <f t="shared" si="161"/>
        <v>全</v>
      </c>
      <c r="AU398" s="849" t="str">
        <f t="shared" si="162"/>
        <v/>
      </c>
      <c r="AV398" s="849" t="str">
        <f t="shared" si="166"/>
        <v/>
      </c>
    </row>
    <row r="399" spans="1:48">
      <c r="A399" s="845">
        <f t="shared" si="163"/>
        <v>46152</v>
      </c>
      <c r="B399" s="846" t="s">
        <v>1537</v>
      </c>
      <c r="C399" s="887" t="s">
        <v>2800</v>
      </c>
      <c r="D399" s="1254"/>
      <c r="E399" s="848" t="str">
        <f>IF(ISNA(VLOOKUP(C399,條件!$A$1:$G$1021,5,0)),"",(VLOOKUP(C399,條件!$A$1:$G$1021,5,0)))</f>
        <v/>
      </c>
      <c r="F399" s="849" t="str">
        <f>IF(ISNA(VLOOKUP(C399,條件!$A$1:$G$1021,6,0)),"",(VLOOKUP(C399,條件!$A$1:$G$1021,6,0)))</f>
        <v/>
      </c>
      <c r="G399" s="1257" t="str">
        <f>IF(ISNA(VLOOKUP(C399,條件!$A$1:$G$1021,7,0)),"",(VLOOKUP(C399,條件!$A$1:$G$1021,7,0)))</f>
        <v/>
      </c>
      <c r="H399" s="849" t="str">
        <f>IF(ISNA(VLOOKUP(C399,條件!$A$1:$K$1021,11,0)),"",(VLOOKUP(C399,條件!$A$1:$K$1021,11,0)))</f>
        <v/>
      </c>
      <c r="I399" s="850" t="str">
        <f>IF(ISNA(VLOOKUP(C399,條件!$A$1:$L$1021,12,0)),"",(VLOOKUP(C399,條件!$A$1:$L$1021,12,0)))</f>
        <v/>
      </c>
      <c r="J399" s="853"/>
      <c r="K399" s="851"/>
      <c r="L399" s="852" t="s">
        <v>114</v>
      </c>
      <c r="M399" s="854"/>
      <c r="N399" s="853"/>
      <c r="O399" s="851"/>
      <c r="P399" s="852" t="s">
        <v>114</v>
      </c>
      <c r="Q399" s="854"/>
      <c r="R399" s="853"/>
      <c r="S399" s="851"/>
      <c r="T399" s="852" t="s">
        <v>114</v>
      </c>
      <c r="U399" s="854"/>
      <c r="V399" s="853"/>
      <c r="W399" s="851"/>
      <c r="X399" s="852" t="s">
        <v>114</v>
      </c>
      <c r="Y399" s="854"/>
      <c r="Z399" s="855" t="str">
        <f>IF(ISNA(VLOOKUP(C399,條件!$A$1:$C$1021,3,0)),"",(VLOOKUP(C399,條件!$A$1:$C$1021,3,0)))</f>
        <v/>
      </c>
      <c r="AA399" s="855" t="str">
        <f t="shared" si="170"/>
        <v>停機</v>
      </c>
      <c r="AB399" s="904" t="str">
        <f t="shared" si="171"/>
        <v/>
      </c>
      <c r="AC399" s="855" t="str">
        <f t="shared" si="172"/>
        <v/>
      </c>
      <c r="AD399" s="855" t="str">
        <f t="shared" si="164"/>
        <v/>
      </c>
      <c r="AE399" s="855" t="str">
        <f t="shared" si="173"/>
        <v/>
      </c>
      <c r="AF399" s="856" t="str">
        <f t="shared" si="165"/>
        <v>M</v>
      </c>
      <c r="AG399" s="856">
        <v>1</v>
      </c>
      <c r="AH399" s="916" t="s">
        <v>1783</v>
      </c>
      <c r="AI399" s="926" t="s">
        <v>1783</v>
      </c>
      <c r="AJ399" s="917" t="s">
        <v>920</v>
      </c>
      <c r="AK399" s="917" t="s">
        <v>920</v>
      </c>
      <c r="AL399" s="860"/>
      <c r="AM399" s="991"/>
      <c r="AN399" s="991"/>
      <c r="AO399" s="991"/>
      <c r="AP399" s="991"/>
      <c r="AQ399" s="991"/>
      <c r="AR399" s="862"/>
      <c r="AS399" s="849" t="str">
        <f t="shared" si="160"/>
        <v>單</v>
      </c>
      <c r="AT399" s="849" t="str">
        <f t="shared" si="161"/>
        <v>全</v>
      </c>
      <c r="AU399" s="849" t="str">
        <f t="shared" si="162"/>
        <v/>
      </c>
      <c r="AV399" s="849" t="str">
        <f t="shared" si="166"/>
        <v/>
      </c>
    </row>
    <row r="400" spans="1:48">
      <c r="A400" s="845">
        <f t="shared" si="163"/>
        <v>46152</v>
      </c>
      <c r="B400" s="846" t="s">
        <v>1700</v>
      </c>
      <c r="C400" s="887" t="s">
        <v>2800</v>
      </c>
      <c r="D400" s="1254"/>
      <c r="E400" s="848" t="str">
        <f>IF(ISNA(VLOOKUP(C400,條件!$A$1:$G$1021,5,0)),"",(VLOOKUP(C400,條件!$A$1:$G$1021,5,0)))</f>
        <v/>
      </c>
      <c r="F400" s="849" t="str">
        <f>IF(ISNA(VLOOKUP(C400,條件!$A$1:$G$1021,6,0)),"",(VLOOKUP(C400,條件!$A$1:$G$1021,6,0)))</f>
        <v/>
      </c>
      <c r="G400" s="1257" t="str">
        <f>IF(ISNA(VLOOKUP(C400,條件!$A$1:$G$1021,7,0)),"",(VLOOKUP(C400,條件!$A$1:$G$1021,7,0)))</f>
        <v/>
      </c>
      <c r="H400" s="849" t="str">
        <f>IF(ISNA(VLOOKUP(C400,條件!$A$1:$K$1021,11,0)),"",(VLOOKUP(C400,條件!$A$1:$K$1021,11,0)))</f>
        <v/>
      </c>
      <c r="I400" s="850" t="str">
        <f>IF(ISNA(VLOOKUP(C400,條件!$A$1:$L$1021,12,0)),"",(VLOOKUP(C400,條件!$A$1:$L$1021,12,0)))</f>
        <v/>
      </c>
      <c r="J400" s="853"/>
      <c r="K400" s="851"/>
      <c r="L400" s="852" t="s">
        <v>114</v>
      </c>
      <c r="M400" s="854"/>
      <c r="N400" s="853"/>
      <c r="O400" s="851"/>
      <c r="P400" s="852" t="s">
        <v>114</v>
      </c>
      <c r="Q400" s="854"/>
      <c r="R400" s="853"/>
      <c r="S400" s="851"/>
      <c r="T400" s="852" t="s">
        <v>114</v>
      </c>
      <c r="U400" s="854"/>
      <c r="V400" s="853"/>
      <c r="W400" s="851"/>
      <c r="X400" s="852" t="s">
        <v>114</v>
      </c>
      <c r="Y400" s="854"/>
      <c r="Z400" s="855" t="str">
        <f>IF(ISNA(VLOOKUP(C400,條件!$A$1:$C$1021,3,0)),"",(VLOOKUP(C400,條件!$A$1:$C$1021,3,0)))</f>
        <v/>
      </c>
      <c r="AA400" s="855" t="str">
        <f t="shared" si="170"/>
        <v>停機</v>
      </c>
      <c r="AB400" s="904" t="str">
        <f t="shared" si="171"/>
        <v/>
      </c>
      <c r="AC400" s="855" t="str">
        <f t="shared" si="172"/>
        <v/>
      </c>
      <c r="AD400" s="855" t="str">
        <f t="shared" si="164"/>
        <v/>
      </c>
      <c r="AE400" s="855" t="str">
        <f t="shared" si="173"/>
        <v/>
      </c>
      <c r="AF400" s="856" t="str">
        <f t="shared" si="165"/>
        <v>M</v>
      </c>
      <c r="AG400" s="856">
        <v>1</v>
      </c>
      <c r="AH400" s="916" t="s">
        <v>920</v>
      </c>
      <c r="AI400" s="926" t="s">
        <v>920</v>
      </c>
      <c r="AJ400" s="917" t="s">
        <v>920</v>
      </c>
      <c r="AK400" s="917" t="s">
        <v>920</v>
      </c>
      <c r="AL400" s="860"/>
      <c r="AM400" s="991"/>
      <c r="AN400" s="991"/>
      <c r="AO400" s="991"/>
      <c r="AP400" s="991"/>
      <c r="AQ400" s="991"/>
      <c r="AR400" s="862"/>
      <c r="AS400" s="849" t="str">
        <f t="shared" si="160"/>
        <v>單</v>
      </c>
      <c r="AT400" s="849" t="str">
        <f t="shared" si="161"/>
        <v>全</v>
      </c>
      <c r="AU400" s="849" t="str">
        <f t="shared" si="162"/>
        <v/>
      </c>
      <c r="AV400" s="849" t="str">
        <f t="shared" si="166"/>
        <v/>
      </c>
    </row>
    <row r="401" spans="1:48">
      <c r="A401" s="845">
        <f t="shared" si="163"/>
        <v>46152</v>
      </c>
      <c r="B401" s="846" t="s">
        <v>1544</v>
      </c>
      <c r="C401" s="887" t="s">
        <v>2800</v>
      </c>
      <c r="D401" s="1254"/>
      <c r="E401" s="848" t="str">
        <f>IF(ISNA(VLOOKUP(C401,條件!$A$1:$G$1021,5,0)),"",(VLOOKUP(C401,條件!$A$1:$G$1021,5,0)))</f>
        <v/>
      </c>
      <c r="F401" s="849" t="str">
        <f>IF(ISNA(VLOOKUP(C401,條件!$A$1:$G$1021,6,0)),"",(VLOOKUP(C401,條件!$A$1:$G$1021,6,0)))</f>
        <v/>
      </c>
      <c r="G401" s="1257" t="str">
        <f>IF(ISNA(VLOOKUP(C401,條件!$A$1:$G$1021,7,0)),"",(VLOOKUP(C401,條件!$A$1:$G$1021,7,0)))</f>
        <v/>
      </c>
      <c r="H401" s="849" t="str">
        <f>IF(ISNA(VLOOKUP(C401,條件!$A$1:$K$1021,11,0)),"",(VLOOKUP(C401,條件!$A$1:$K$1021,11,0)))</f>
        <v/>
      </c>
      <c r="I401" s="850" t="str">
        <f>IF(ISNA(VLOOKUP(C401,條件!$A$1:$L$1021,12,0)),"",(VLOOKUP(C401,條件!$A$1:$L$1021,12,0)))</f>
        <v/>
      </c>
      <c r="J401" s="853"/>
      <c r="K401" s="851"/>
      <c r="L401" s="852" t="s">
        <v>114</v>
      </c>
      <c r="M401" s="854"/>
      <c r="N401" s="853"/>
      <c r="O401" s="851"/>
      <c r="P401" s="852" t="s">
        <v>114</v>
      </c>
      <c r="Q401" s="854"/>
      <c r="R401" s="853"/>
      <c r="S401" s="851"/>
      <c r="T401" s="852" t="s">
        <v>114</v>
      </c>
      <c r="U401" s="854"/>
      <c r="V401" s="853"/>
      <c r="W401" s="851"/>
      <c r="X401" s="852" t="s">
        <v>114</v>
      </c>
      <c r="Y401" s="854"/>
      <c r="Z401" s="855" t="str">
        <f>IF(ISNA(VLOOKUP(C401,條件!$A$1:$C$1021,3,0)),"",(VLOOKUP(C401,條件!$A$1:$C$1021,3,0)))</f>
        <v/>
      </c>
      <c r="AA401" s="855" t="str">
        <f t="shared" si="170"/>
        <v>停機</v>
      </c>
      <c r="AB401" s="904" t="str">
        <f t="shared" si="171"/>
        <v/>
      </c>
      <c r="AC401" s="855" t="str">
        <f t="shared" si="172"/>
        <v/>
      </c>
      <c r="AD401" s="855" t="str">
        <f t="shared" si="164"/>
        <v/>
      </c>
      <c r="AE401" s="855" t="str">
        <f t="shared" si="173"/>
        <v/>
      </c>
      <c r="AF401" s="856" t="str">
        <f t="shared" si="165"/>
        <v>M</v>
      </c>
      <c r="AG401" s="856">
        <v>1</v>
      </c>
      <c r="AH401" s="916" t="s">
        <v>920</v>
      </c>
      <c r="AI401" s="926" t="s">
        <v>920</v>
      </c>
      <c r="AJ401" s="917" t="s">
        <v>920</v>
      </c>
      <c r="AK401" s="917" t="s">
        <v>920</v>
      </c>
      <c r="AL401" s="860"/>
      <c r="AM401" s="991"/>
      <c r="AN401" s="991"/>
      <c r="AO401" s="991"/>
      <c r="AP401" s="991"/>
      <c r="AQ401" s="991"/>
      <c r="AR401" s="862"/>
      <c r="AS401" s="849" t="str">
        <f t="shared" si="160"/>
        <v>單</v>
      </c>
      <c r="AT401" s="849" t="str">
        <f t="shared" si="161"/>
        <v>全</v>
      </c>
      <c r="AU401" s="849" t="str">
        <f t="shared" si="162"/>
        <v/>
      </c>
      <c r="AV401" s="849" t="str">
        <f t="shared" si="166"/>
        <v/>
      </c>
    </row>
    <row r="402" spans="1:48">
      <c r="A402" s="845">
        <f t="shared" si="163"/>
        <v>46152</v>
      </c>
      <c r="B402" s="846" t="s">
        <v>1701</v>
      </c>
      <c r="C402" s="887" t="s">
        <v>2800</v>
      </c>
      <c r="D402" s="1254"/>
      <c r="E402" s="848" t="str">
        <f>IF(ISNA(VLOOKUP(C402,條件!$A$1:$G$1021,5,0)),"",(VLOOKUP(C402,條件!$A$1:$G$1021,5,0)))</f>
        <v/>
      </c>
      <c r="F402" s="849" t="str">
        <f>IF(ISNA(VLOOKUP(C402,條件!$A$1:$G$1021,6,0)),"",(VLOOKUP(C402,條件!$A$1:$G$1021,6,0)))</f>
        <v/>
      </c>
      <c r="G402" s="1257" t="str">
        <f>IF(ISNA(VLOOKUP(C402,條件!$A$1:$G$1021,7,0)),"",(VLOOKUP(C402,條件!$A$1:$G$1021,7,0)))</f>
        <v/>
      </c>
      <c r="H402" s="849" t="str">
        <f>IF(ISNA(VLOOKUP(C402,條件!$A$1:$K$1021,11,0)),"",(VLOOKUP(C402,條件!$A$1:$K$1021,11,0)))</f>
        <v/>
      </c>
      <c r="I402" s="850" t="str">
        <f>IF(ISNA(VLOOKUP(C402,條件!$A$1:$L$1021,12,0)),"",(VLOOKUP(C402,條件!$A$1:$L$1021,12,0)))</f>
        <v/>
      </c>
      <c r="J402" s="853"/>
      <c r="K402" s="851"/>
      <c r="L402" s="852" t="s">
        <v>114</v>
      </c>
      <c r="M402" s="854"/>
      <c r="N402" s="853"/>
      <c r="O402" s="851"/>
      <c r="P402" s="852" t="s">
        <v>114</v>
      </c>
      <c r="Q402" s="854"/>
      <c r="R402" s="853"/>
      <c r="S402" s="851"/>
      <c r="T402" s="852" t="s">
        <v>114</v>
      </c>
      <c r="U402" s="854"/>
      <c r="V402" s="853"/>
      <c r="W402" s="851"/>
      <c r="X402" s="852" t="s">
        <v>114</v>
      </c>
      <c r="Y402" s="854"/>
      <c r="Z402" s="855" t="str">
        <f>IF(ISNA(VLOOKUP(C402,條件!$A$1:$C$1021,3,0)),"",(VLOOKUP(C402,條件!$A$1:$C$1021,3,0)))</f>
        <v/>
      </c>
      <c r="AA402" s="855" t="str">
        <f t="shared" si="170"/>
        <v>停機</v>
      </c>
      <c r="AB402" s="904" t="str">
        <f t="shared" si="171"/>
        <v/>
      </c>
      <c r="AC402" s="855" t="str">
        <f t="shared" si="172"/>
        <v/>
      </c>
      <c r="AD402" s="855" t="str">
        <f t="shared" si="164"/>
        <v/>
      </c>
      <c r="AE402" s="855" t="str">
        <f t="shared" si="173"/>
        <v/>
      </c>
      <c r="AF402" s="856" t="str">
        <f t="shared" si="165"/>
        <v>M</v>
      </c>
      <c r="AG402" s="856">
        <v>1</v>
      </c>
      <c r="AH402" s="916" t="s">
        <v>920</v>
      </c>
      <c r="AI402" s="926" t="s">
        <v>920</v>
      </c>
      <c r="AJ402" s="917" t="s">
        <v>920</v>
      </c>
      <c r="AK402" s="917" t="s">
        <v>920</v>
      </c>
      <c r="AL402" s="860"/>
      <c r="AM402" s="991"/>
      <c r="AN402" s="991"/>
      <c r="AO402" s="991"/>
      <c r="AP402" s="991"/>
      <c r="AQ402" s="991"/>
      <c r="AR402" s="862"/>
      <c r="AS402" s="849" t="str">
        <f t="shared" si="160"/>
        <v>單</v>
      </c>
      <c r="AT402" s="849" t="str">
        <f t="shared" si="161"/>
        <v>全</v>
      </c>
      <c r="AU402" s="849" t="str">
        <f t="shared" si="162"/>
        <v/>
      </c>
      <c r="AV402" s="849" t="str">
        <f t="shared" si="166"/>
        <v/>
      </c>
    </row>
    <row r="403" spans="1:48" ht="17.25" thickBot="1">
      <c r="A403" s="866">
        <f t="shared" si="163"/>
        <v>46152</v>
      </c>
      <c r="B403" s="867" t="s">
        <v>1702</v>
      </c>
      <c r="C403" s="888" t="s">
        <v>2800</v>
      </c>
      <c r="D403" s="1255"/>
      <c r="E403" s="869" t="str">
        <f>IF(ISNA(VLOOKUP(C403,條件!$A$1:$G$1021,5,0)),"",(VLOOKUP(C403,條件!$A$1:$G$1021,5,0)))</f>
        <v/>
      </c>
      <c r="F403" s="870" t="str">
        <f>IF(ISNA(VLOOKUP(C403,條件!$A$1:$G$1021,6,0)),"",(VLOOKUP(C403,條件!$A$1:$G$1021,6,0)))</f>
        <v/>
      </c>
      <c r="G403" s="1258" t="str">
        <f>IF(ISNA(VLOOKUP(C403,條件!$A$1:$G$1021,7,0)),"",(VLOOKUP(C403,條件!$A$1:$G$1021,7,0)))</f>
        <v/>
      </c>
      <c r="H403" s="870" t="str">
        <f>IF(ISNA(VLOOKUP(C403,條件!$A$1:$K$1021,11,0)),"",(VLOOKUP(C403,條件!$A$1:$K$1021,11,0)))</f>
        <v/>
      </c>
      <c r="I403" s="871" t="str">
        <f>IF(ISNA(VLOOKUP(C403,條件!$A$1:$L$1021,12,0)),"",(VLOOKUP(C403,條件!$A$1:$L$1021,12,0)))</f>
        <v/>
      </c>
      <c r="J403" s="874"/>
      <c r="K403" s="872"/>
      <c r="L403" s="873" t="s">
        <v>114</v>
      </c>
      <c r="M403" s="875"/>
      <c r="N403" s="874"/>
      <c r="O403" s="872"/>
      <c r="P403" s="873" t="s">
        <v>114</v>
      </c>
      <c r="Q403" s="875"/>
      <c r="R403" s="874"/>
      <c r="S403" s="872"/>
      <c r="T403" s="873" t="s">
        <v>114</v>
      </c>
      <c r="U403" s="875"/>
      <c r="V403" s="874"/>
      <c r="W403" s="872"/>
      <c r="X403" s="873" t="s">
        <v>114</v>
      </c>
      <c r="Y403" s="875"/>
      <c r="Z403" s="876" t="str">
        <f>IF(ISNA(VLOOKUP(C403,條件!$A$1:$C$1021,3,0)),"",(VLOOKUP(C403,條件!$A$1:$C$1021,3,0)))</f>
        <v/>
      </c>
      <c r="AA403" s="876" t="str">
        <f t="shared" si="170"/>
        <v>停機</v>
      </c>
      <c r="AB403" s="906" t="str">
        <f t="shared" si="171"/>
        <v/>
      </c>
      <c r="AC403" s="876" t="str">
        <f t="shared" si="172"/>
        <v/>
      </c>
      <c r="AD403" s="876" t="str">
        <f t="shared" si="164"/>
        <v/>
      </c>
      <c r="AE403" s="876" t="str">
        <f t="shared" si="173"/>
        <v/>
      </c>
      <c r="AF403" s="877" t="str">
        <f t="shared" si="165"/>
        <v>M</v>
      </c>
      <c r="AG403" s="877">
        <v>1</v>
      </c>
      <c r="AH403" s="918" t="s">
        <v>920</v>
      </c>
      <c r="AI403" s="1028" t="s">
        <v>920</v>
      </c>
      <c r="AJ403" s="919" t="s">
        <v>920</v>
      </c>
      <c r="AK403" s="919" t="s">
        <v>920</v>
      </c>
      <c r="AL403" s="881"/>
      <c r="AM403" s="993"/>
      <c r="AN403" s="993"/>
      <c r="AO403" s="993"/>
      <c r="AP403" s="993"/>
      <c r="AQ403" s="993"/>
      <c r="AR403" s="883"/>
      <c r="AS403" s="870" t="str">
        <f t="shared" si="160"/>
        <v>單</v>
      </c>
      <c r="AT403" s="870" t="str">
        <f t="shared" si="161"/>
        <v>全</v>
      </c>
      <c r="AU403" s="870" t="str">
        <f t="shared" si="162"/>
        <v/>
      </c>
      <c r="AV403" s="870" t="str">
        <f t="shared" si="166"/>
        <v/>
      </c>
    </row>
    <row r="404" spans="1:48">
      <c r="A404" s="827">
        <v>46153</v>
      </c>
      <c r="B404" s="828" t="s">
        <v>1066</v>
      </c>
      <c r="C404" s="828" t="s">
        <v>114</v>
      </c>
      <c r="D404" s="1253"/>
      <c r="E404" s="830" t="str">
        <f>IF(ISNA(VLOOKUP(C404,條件!$A$1:$G$1021,5,0)),"",(VLOOKUP(C404,條件!$A$1:$G$1021,5,0)))</f>
        <v/>
      </c>
      <c r="F404" s="831" t="str">
        <f>IF(ISNA(VLOOKUP(C404,條件!$A$1:$G$1021,6,0)),"",(VLOOKUP(C404,條件!$A$1:$G$1021,6,0)))</f>
        <v/>
      </c>
      <c r="G404" s="1256" t="str">
        <f>IF(ISNA(VLOOKUP(C404,條件!$A$1:$G$1021,7,0)),"",(VLOOKUP(C404,條件!$A$1:$G$1021,7,0)))</f>
        <v/>
      </c>
      <c r="H404" s="831" t="str">
        <f>IF(ISNA(VLOOKUP(C404,條件!$A$1:$K$1021,11,0)),"",(VLOOKUP(C404,條件!$A$1:$K$1021,11,0)))</f>
        <v/>
      </c>
      <c r="I404" s="832" t="str">
        <f>IF(ISNA(VLOOKUP(C404,條件!$A$1:$L$1021,12,0)),"",(VLOOKUP(C404,條件!$A$1:$L$1021,12,0)))</f>
        <v/>
      </c>
      <c r="J404" s="835"/>
      <c r="K404" s="833"/>
      <c r="L404" s="852" t="s">
        <v>114</v>
      </c>
      <c r="M404" s="836"/>
      <c r="N404" s="835"/>
      <c r="O404" s="833"/>
      <c r="P404" s="852" t="s">
        <v>114</v>
      </c>
      <c r="Q404" s="836"/>
      <c r="R404" s="835"/>
      <c r="S404" s="833"/>
      <c r="T404" s="852" t="s">
        <v>114</v>
      </c>
      <c r="U404" s="836"/>
      <c r="V404" s="835"/>
      <c r="W404" s="833"/>
      <c r="X404" s="852" t="s">
        <v>114</v>
      </c>
      <c r="Y404" s="836"/>
      <c r="Z404" s="837" t="str">
        <f>IF(ISNA(VLOOKUP(C404,條件!$A$1:$C$1021,3,0)),"",(VLOOKUP(C404,條件!$A$1:$C$1021,3,0)))</f>
        <v/>
      </c>
      <c r="AA404" s="837" t="str">
        <f t="shared" si="170"/>
        <v>停機</v>
      </c>
      <c r="AB404" s="903" t="str">
        <f t="shared" si="171"/>
        <v/>
      </c>
      <c r="AC404" s="837" t="str">
        <f t="shared" si="172"/>
        <v/>
      </c>
      <c r="AD404" s="837" t="str">
        <f t="shared" si="164"/>
        <v/>
      </c>
      <c r="AE404" s="837" t="str">
        <f t="shared" si="173"/>
        <v/>
      </c>
      <c r="AF404" s="838" t="str">
        <f t="shared" si="165"/>
        <v>A</v>
      </c>
      <c r="AG404" s="838">
        <v>1</v>
      </c>
      <c r="AH404" s="1265" t="s">
        <v>1783</v>
      </c>
      <c r="AI404" s="1267" t="s">
        <v>1783</v>
      </c>
      <c r="AJ404" s="930" t="s">
        <v>1783</v>
      </c>
      <c r="AK404" s="930" t="s">
        <v>920</v>
      </c>
      <c r="AL404" s="842"/>
      <c r="AM404" s="990"/>
      <c r="AN404" s="990"/>
      <c r="AO404" s="990"/>
      <c r="AP404" s="990"/>
      <c r="AQ404" s="990"/>
      <c r="AR404" s="844"/>
      <c r="AS404" s="831" t="str">
        <f>IF(TEXT(RIGHT(F404,2),) = "×2","雙","單")</f>
        <v>單</v>
      </c>
      <c r="AT404" s="831" t="str">
        <f>IF(OR(AF404="J", AF404="T", AF404="M"), IF(AG404=1, "全", "半"),
   IF(AF404="A", IF(AG404=0.5, IF(AS404="雙", "全", ""),
                 IF(AG404=1, IF(AS404="雙", "半", "全"),
                    IF(AG404=2, "半", "")
                   )
                ),
   IF(AF404="S", TEXT(AG404 &amp; "sec", "text"), "")
))</f>
        <v>全</v>
      </c>
      <c r="AU404" s="831" t="str">
        <f>IF(MID(E404,3,1)="/",LEFT(E404,2),LEFT(E404,3))</f>
        <v/>
      </c>
      <c r="AV404" s="831" t="str">
        <f t="shared" si="166"/>
        <v/>
      </c>
    </row>
    <row r="405" spans="1:48">
      <c r="A405" s="845">
        <f>A404</f>
        <v>46153</v>
      </c>
      <c r="B405" s="846" t="s">
        <v>1067</v>
      </c>
      <c r="C405" s="846" t="s">
        <v>2784</v>
      </c>
      <c r="D405" s="1254"/>
      <c r="E405" s="848" t="str">
        <f>IF(ISNA(VLOOKUP(C405,條件!$A$1:$G$1021,5,0)),"",(VLOOKUP(C405,條件!$A$1:$G$1021,5,0)))</f>
        <v>75/36SDR</v>
      </c>
      <c r="F405" s="849" t="str">
        <f>IF(ISNA(VLOOKUP(C405,條件!$A$1:$G$1021,6,0)),"",(VLOOKUP(C405,條件!$A$1:$G$1021,6,0)))</f>
        <v>FP81386R</v>
      </c>
      <c r="G405" s="1257">
        <f>IF(ISNA(VLOOKUP(C405,條件!$A$1:$G$1021,7,0)),"",(VLOOKUP(C405,條件!$A$1:$G$1021,7,0)))</f>
        <v>780</v>
      </c>
      <c r="H405" s="849" t="str">
        <f>IF(ISNA(VLOOKUP(C405,條件!$A$1:$K$1021,11,0)),"",(VLOOKUP(C405,條件!$A$1:$K$1021,11,0)))</f>
        <v>綠底白點</v>
      </c>
      <c r="I405" s="850">
        <f>IF(ISNA(VLOOKUP(C405,條件!$A$1:$L$1021,12,0)),"",(VLOOKUP(C405,條件!$A$1:$L$1021,12,0)))</f>
        <v>5</v>
      </c>
      <c r="J405" s="853">
        <v>18</v>
      </c>
      <c r="K405" s="851">
        <v>1</v>
      </c>
      <c r="L405" s="852">
        <v>8861</v>
      </c>
      <c r="M405" s="854">
        <v>8235</v>
      </c>
      <c r="N405" s="853">
        <v>5</v>
      </c>
      <c r="O405" s="851">
        <v>0</v>
      </c>
      <c r="P405" s="852">
        <v>8802</v>
      </c>
      <c r="Q405" s="854">
        <v>8361</v>
      </c>
      <c r="R405" s="853">
        <v>5</v>
      </c>
      <c r="S405" s="851">
        <v>0</v>
      </c>
      <c r="T405" s="852">
        <v>8799</v>
      </c>
      <c r="U405" s="854">
        <v>8368</v>
      </c>
      <c r="V405" s="853">
        <v>18</v>
      </c>
      <c r="W405" s="851">
        <v>0</v>
      </c>
      <c r="X405" s="852">
        <v>8750</v>
      </c>
      <c r="Y405" s="854">
        <v>8326</v>
      </c>
      <c r="Z405" s="855">
        <f>IF(ISNA(VLOOKUP(C405,條件!$A$1:$C$1021,3,0)),"",(VLOOKUP(C405,條件!$A$1:$C$1021,3,0)))</f>
        <v>1.7777777777777777</v>
      </c>
      <c r="AA405" s="855">
        <f t="shared" si="170"/>
        <v>15.333333333333334</v>
      </c>
      <c r="AB405" s="904">
        <f t="shared" si="171"/>
        <v>0.99729567307692313</v>
      </c>
      <c r="AC405" s="855">
        <f t="shared" si="172"/>
        <v>85.627499999999998</v>
      </c>
      <c r="AD405" s="855">
        <f t="shared" si="164"/>
        <v>1.9166666666666667</v>
      </c>
      <c r="AE405" s="855">
        <f t="shared" si="173"/>
        <v>1.875</v>
      </c>
      <c r="AF405" s="856" t="str">
        <f t="shared" si="165"/>
        <v>A</v>
      </c>
      <c r="AG405" s="856">
        <v>1</v>
      </c>
      <c r="AH405" s="1041" t="s">
        <v>3211</v>
      </c>
      <c r="AI405" s="917" t="s">
        <v>3211</v>
      </c>
      <c r="AJ405" s="917" t="s">
        <v>2948</v>
      </c>
      <c r="AK405" s="1079" t="s">
        <v>1566</v>
      </c>
      <c r="AL405" s="927">
        <v>50</v>
      </c>
      <c r="AM405" s="991">
        <v>46144</v>
      </c>
      <c r="AN405" s="991">
        <v>46145</v>
      </c>
      <c r="AO405" s="991">
        <v>46148</v>
      </c>
      <c r="AP405" s="991">
        <v>46150</v>
      </c>
      <c r="AQ405" s="991"/>
      <c r="AR405" s="862"/>
      <c r="AS405" s="849" t="str">
        <f t="shared" ref="AS405:AS442" si="174">IF(TEXT(RIGHT(F405,2),) = "×2","雙","單")</f>
        <v>單</v>
      </c>
      <c r="AT405" s="849" t="str">
        <f t="shared" ref="AT405:AT442" si="175">IF(OR(AF405="J", AF405="T", AF405="M"), IF(AG405=1, "全", "半"),
   IF(AF405="A", IF(AG405=0.5, IF(AS405="雙", "全", ""),
                 IF(AG405=1, IF(AS405="雙", "半", "全"),
                    IF(AG405=2, "半", "")
                   )
                ),
   IF(AF405="S", TEXT(AG405 &amp; "sec", "text"), "")
))</f>
        <v>全</v>
      </c>
      <c r="AU405" s="849" t="str">
        <f t="shared" ref="AU405:AU442" si="176">IF(MID(E405,3,1)="/",LEFT(E405,2),LEFT(E405,3))</f>
        <v>75</v>
      </c>
      <c r="AV405" s="849">
        <f t="shared" si="166"/>
        <v>1.7311825439999999</v>
      </c>
    </row>
    <row r="406" spans="1:48">
      <c r="A406" s="845">
        <f>A405</f>
        <v>46153</v>
      </c>
      <c r="B406" s="846" t="s">
        <v>1062</v>
      </c>
      <c r="C406" s="846" t="s">
        <v>2786</v>
      </c>
      <c r="D406" s="1254" t="s">
        <v>596</v>
      </c>
      <c r="E406" s="848" t="str">
        <f>IF(ISNA(VLOOKUP(C406,條件!$A$1:$G$1021,5,0)),"",(VLOOKUP(C406,條件!$A$1:$G$1021,5,0)))</f>
        <v>75/24/2SDr</v>
      </c>
      <c r="F406" s="849" t="str">
        <f>IF(ISNA(VLOOKUP(C406,條件!$A$1:$G$1021,6,0)),"",(VLOOKUP(C406,條件!$A$1:$G$1021,6,0)))</f>
        <v>FP81391R×2</v>
      </c>
      <c r="G406" s="1257">
        <f>IF(ISNA(VLOOKUP(C406,條件!$A$1:$G$1021,7,0)),"",(VLOOKUP(C406,條件!$A$1:$G$1021,7,0)))</f>
        <v>700</v>
      </c>
      <c r="H406" s="849" t="str">
        <f>IF(ISNA(VLOOKUP(C406,條件!$A$1:$K$1021,11,0)),"",(VLOOKUP(C406,條件!$A$1:$K$1021,11,0)))</f>
        <v>紅底白點</v>
      </c>
      <c r="I406" s="850">
        <f>IF(ISNA(VLOOKUP(C406,條件!$A$1:$L$1021,12,0)),"",(VLOOKUP(C406,條件!$A$1:$L$1021,12,0)))</f>
        <v>5</v>
      </c>
      <c r="J406" s="853">
        <v>22</v>
      </c>
      <c r="K406" s="851">
        <v>0</v>
      </c>
      <c r="L406" s="852"/>
      <c r="M406" s="854">
        <v>8954</v>
      </c>
      <c r="N406" s="853">
        <v>10</v>
      </c>
      <c r="O406" s="851">
        <v>0</v>
      </c>
      <c r="P406" s="852" t="s">
        <v>461</v>
      </c>
      <c r="Q406" s="854">
        <v>9135</v>
      </c>
      <c r="R406" s="853">
        <v>12</v>
      </c>
      <c r="S406" s="851">
        <v>0</v>
      </c>
      <c r="T406" s="852" t="s">
        <v>461</v>
      </c>
      <c r="U406" s="854">
        <v>9052</v>
      </c>
      <c r="V406" s="853">
        <v>34</v>
      </c>
      <c r="W406" s="851">
        <v>0</v>
      </c>
      <c r="X406" s="852" t="s">
        <v>114</v>
      </c>
      <c r="Y406" s="854">
        <v>8730</v>
      </c>
      <c r="Z406" s="855">
        <f>IF(ISNA(VLOOKUP(C406,條件!$A$1:$C$1021,3,0)),"",(VLOOKUP(C406,條件!$A$1:$C$1021,3,0)))</f>
        <v>3.2653061224489797</v>
      </c>
      <c r="AA406" s="855">
        <f t="shared" si="170"/>
        <v>26</v>
      </c>
      <c r="AB406" s="904">
        <f t="shared" si="171"/>
        <v>1</v>
      </c>
      <c r="AC406" s="855">
        <f t="shared" si="172"/>
        <v>89.677499999999995</v>
      </c>
      <c r="AD406" s="855">
        <f t="shared" si="164"/>
        <v>3.25</v>
      </c>
      <c r="AE406" s="855">
        <f t="shared" si="173"/>
        <v>3.25</v>
      </c>
      <c r="AF406" s="856" t="str">
        <f t="shared" si="165"/>
        <v>A</v>
      </c>
      <c r="AG406" s="856">
        <v>1</v>
      </c>
      <c r="AH406" s="1041" t="s">
        <v>3211</v>
      </c>
      <c r="AI406" s="917" t="s">
        <v>3211</v>
      </c>
      <c r="AJ406" s="917" t="s">
        <v>4200</v>
      </c>
      <c r="AK406" s="917" t="s">
        <v>3057</v>
      </c>
      <c r="AL406" s="860"/>
      <c r="AM406" s="991"/>
      <c r="AN406" s="991"/>
      <c r="AO406" s="991"/>
      <c r="AP406" s="991"/>
      <c r="AQ406" s="991"/>
      <c r="AR406" s="862"/>
      <c r="AS406" s="849" t="str">
        <f t="shared" si="174"/>
        <v>雙</v>
      </c>
      <c r="AT406" s="849" t="str">
        <f t="shared" si="175"/>
        <v>半</v>
      </c>
      <c r="AU406" s="849" t="str">
        <f t="shared" si="176"/>
        <v>75</v>
      </c>
      <c r="AV406" s="849">
        <f t="shared" si="166"/>
        <v>0.81355427999999996</v>
      </c>
    </row>
    <row r="407" spans="1:48">
      <c r="A407" s="845">
        <f t="shared" ref="A407:A443" si="177">A406</f>
        <v>46153</v>
      </c>
      <c r="B407" s="846" t="s">
        <v>1068</v>
      </c>
      <c r="C407" s="846" t="s">
        <v>3693</v>
      </c>
      <c r="D407" s="1254"/>
      <c r="E407" s="848" t="str">
        <f>IF(ISNA(VLOOKUP(C407,條件!$A$1:$G$1021,5,0)),"",(VLOOKUP(C407,條件!$A$1:$G$1021,5,0)))</f>
        <v>150/48BK42</v>
      </c>
      <c r="F407" s="849" t="str">
        <f>IF(ISNA(VLOOKUP(C407,條件!$A$1:$G$1021,6,0)),"",(VLOOKUP(C407,條件!$A$1:$G$1021,6,0)))</f>
        <v>FP02421</v>
      </c>
      <c r="G407" s="1257">
        <f>IF(ISNA(VLOOKUP(C407,條件!$A$1:$G$1021,7,0)),"",(VLOOKUP(C407,條件!$A$1:$G$1021,7,0)))</f>
        <v>600</v>
      </c>
      <c r="H407" s="849" t="str">
        <f>IF(ISNA(VLOOKUP(C407,條件!$A$1:$K$1021,11,0)),"",(VLOOKUP(C407,條件!$A$1:$K$1021,11,0)))</f>
        <v>白桔方塊</v>
      </c>
      <c r="I407" s="850">
        <f>IF(ISNA(VLOOKUP(C407,條件!$A$1:$L$1021,12,0)),"",(VLOOKUP(C407,條件!$A$1:$L$1021,12,0)))</f>
        <v>5</v>
      </c>
      <c r="J407" s="853">
        <v>10</v>
      </c>
      <c r="K407" s="851">
        <v>1</v>
      </c>
      <c r="L407" s="852">
        <v>9237</v>
      </c>
      <c r="M407" s="854" t="s">
        <v>114</v>
      </c>
      <c r="N407" s="853">
        <v>18</v>
      </c>
      <c r="O407" s="851">
        <v>1</v>
      </c>
      <c r="P407" s="852">
        <v>9049</v>
      </c>
      <c r="Q407" s="854" t="s">
        <v>114</v>
      </c>
      <c r="R407" s="853">
        <v>3</v>
      </c>
      <c r="S407" s="851">
        <v>0</v>
      </c>
      <c r="T407" s="852">
        <v>9143</v>
      </c>
      <c r="U407" s="854" t="s">
        <v>461</v>
      </c>
      <c r="V407" s="853">
        <v>4</v>
      </c>
      <c r="W407" s="851">
        <v>0</v>
      </c>
      <c r="X407" s="852">
        <v>9186</v>
      </c>
      <c r="Y407" s="854" t="s">
        <v>461</v>
      </c>
      <c r="Z407" s="855">
        <f>IF(ISNA(VLOOKUP(C407,條件!$A$1:$C$1021,3,0)),"",(VLOOKUP(C407,條件!$A$1:$C$1021,3,0)))</f>
        <v>2.8346456692913384</v>
      </c>
      <c r="AA407" s="855">
        <f t="shared" si="170"/>
        <v>23.333333333333332</v>
      </c>
      <c r="AB407" s="904">
        <f t="shared" si="171"/>
        <v>0.99660790598290594</v>
      </c>
      <c r="AC407" s="855">
        <f t="shared" si="172"/>
        <v>91.537499999999994</v>
      </c>
      <c r="AD407" s="855">
        <f t="shared" si="164"/>
        <v>2.9166666666666665</v>
      </c>
      <c r="AE407" s="855">
        <f t="shared" si="173"/>
        <v>2.75</v>
      </c>
      <c r="AF407" s="856" t="str">
        <f t="shared" si="165"/>
        <v>A</v>
      </c>
      <c r="AG407" s="856">
        <v>2</v>
      </c>
      <c r="AH407" s="1041" t="s">
        <v>3211</v>
      </c>
      <c r="AI407" s="917" t="s">
        <v>3211</v>
      </c>
      <c r="AJ407" s="917" t="s">
        <v>4200</v>
      </c>
      <c r="AK407" s="917" t="s">
        <v>3057</v>
      </c>
      <c r="AL407" s="860">
        <v>58</v>
      </c>
      <c r="AM407" s="991">
        <v>46150</v>
      </c>
      <c r="AN407" s="991">
        <v>46151</v>
      </c>
      <c r="AO407" s="991"/>
      <c r="AP407" s="991"/>
      <c r="AQ407" s="991"/>
      <c r="AR407" s="862"/>
      <c r="AS407" s="849" t="str">
        <f t="shared" si="174"/>
        <v>單</v>
      </c>
      <c r="AT407" s="849" t="str">
        <f t="shared" si="175"/>
        <v>半</v>
      </c>
      <c r="AU407" s="849" t="str">
        <f t="shared" si="176"/>
        <v>150</v>
      </c>
      <c r="AV407" s="849">
        <f t="shared" si="166"/>
        <v>1.4235911999999999</v>
      </c>
    </row>
    <row r="408" spans="1:48">
      <c r="A408" s="845">
        <f t="shared" si="177"/>
        <v>46153</v>
      </c>
      <c r="B408" s="846" t="s">
        <v>1069</v>
      </c>
      <c r="C408" s="846" t="s">
        <v>2787</v>
      </c>
      <c r="D408" s="1254"/>
      <c r="E408" s="848" t="str">
        <f>IF(ISNA(VLOOKUP(C408,條件!$A$1:$G$1021,5,0)),"",(VLOOKUP(C408,條件!$A$1:$G$1021,5,0)))</f>
        <v>75/36HC</v>
      </c>
      <c r="F408" s="849" t="str">
        <f>IF(ISNA(VLOOKUP(C408,條件!$A$1:$G$1021,6,0)),"",(VLOOKUP(C408,條件!$A$1:$G$1021,6,0)))</f>
        <v>FP81857R</v>
      </c>
      <c r="G408" s="1257">
        <f>IF(ISNA(VLOOKUP(C408,條件!$A$1:$G$1021,7,0)),"",(VLOOKUP(C408,條件!$A$1:$G$1021,7,0)))</f>
        <v>600</v>
      </c>
      <c r="H408" s="849" t="str">
        <f>IF(ISNA(VLOOKUP(C408,條件!$A$1:$K$1021,11,0)),"",(VLOOKUP(C408,條件!$A$1:$K$1021,11,0)))</f>
        <v>白底綠方塊</v>
      </c>
      <c r="I408" s="850">
        <f>IF(ISNA(VLOOKUP(C408,條件!$A$1:$L$1021,12,0)),"",(VLOOKUP(C408,條件!$A$1:$L$1021,12,0)))</f>
        <v>4</v>
      </c>
      <c r="J408" s="853">
        <v>35</v>
      </c>
      <c r="K408" s="851">
        <v>0</v>
      </c>
      <c r="L408" s="852">
        <v>8106</v>
      </c>
      <c r="M408" s="854">
        <v>8760</v>
      </c>
      <c r="N408" s="853">
        <v>9</v>
      </c>
      <c r="O408" s="851">
        <v>0</v>
      </c>
      <c r="P408" s="852">
        <v>7548</v>
      </c>
      <c r="Q408" s="854">
        <v>8657</v>
      </c>
      <c r="R408" s="853">
        <v>24</v>
      </c>
      <c r="S408" s="851">
        <v>0</v>
      </c>
      <c r="T408" s="852">
        <v>7802</v>
      </c>
      <c r="U408" s="854">
        <v>8685</v>
      </c>
      <c r="V408" s="853">
        <v>24</v>
      </c>
      <c r="W408" s="851">
        <v>0</v>
      </c>
      <c r="X408" s="852">
        <v>8322</v>
      </c>
      <c r="Y408" s="854">
        <v>8700</v>
      </c>
      <c r="Z408" s="855">
        <f>IF(ISNA(VLOOKUP(C408,條件!$A$1:$C$1021,3,0)),"",(VLOOKUP(C408,條件!$A$1:$C$1021,3,0)))</f>
        <v>1.7496962332928312</v>
      </c>
      <c r="AA408" s="855">
        <f t="shared" si="170"/>
        <v>30.666666666666668</v>
      </c>
      <c r="AB408" s="904">
        <f t="shared" si="171"/>
        <v>1</v>
      </c>
      <c r="AC408" s="855">
        <f t="shared" si="172"/>
        <v>83.224999999999994</v>
      </c>
      <c r="AD408" s="855">
        <f t="shared" si="164"/>
        <v>3.8333333333333335</v>
      </c>
      <c r="AE408" s="855">
        <f t="shared" si="173"/>
        <v>3.8333333333333335</v>
      </c>
      <c r="AF408" s="856" t="str">
        <f t="shared" si="165"/>
        <v>A</v>
      </c>
      <c r="AG408" s="856">
        <v>1</v>
      </c>
      <c r="AH408" s="1041" t="s">
        <v>4048</v>
      </c>
      <c r="AI408" s="917" t="s">
        <v>4048</v>
      </c>
      <c r="AJ408" s="917" t="s">
        <v>4200</v>
      </c>
      <c r="AK408" s="917" t="s">
        <v>3057</v>
      </c>
      <c r="AL408" s="860">
        <v>54</v>
      </c>
      <c r="AM408" s="991">
        <v>45944</v>
      </c>
      <c r="AN408" s="991">
        <v>45945</v>
      </c>
      <c r="AO408" s="991">
        <v>45946</v>
      </c>
      <c r="AP408" s="991">
        <v>45948</v>
      </c>
      <c r="AQ408" s="991"/>
      <c r="AR408" s="862"/>
      <c r="AS408" s="849" t="str">
        <f t="shared" si="174"/>
        <v>單</v>
      </c>
      <c r="AT408" s="849" t="str">
        <f t="shared" si="175"/>
        <v>全</v>
      </c>
      <c r="AU408" s="849" t="str">
        <f t="shared" si="176"/>
        <v>75</v>
      </c>
      <c r="AV408" s="849">
        <f t="shared" si="166"/>
        <v>1.2943152</v>
      </c>
    </row>
    <row r="409" spans="1:48">
      <c r="A409" s="845">
        <f t="shared" si="177"/>
        <v>46153</v>
      </c>
      <c r="B409" s="846" t="s">
        <v>1070</v>
      </c>
      <c r="C409" s="846" t="s">
        <v>114</v>
      </c>
      <c r="D409" s="1254"/>
      <c r="E409" s="848" t="str">
        <f>IF(ISNA(VLOOKUP(C409,條件!$A$1:$G$1021,5,0)),"",(VLOOKUP(C409,條件!$A$1:$G$1021,5,0)))</f>
        <v/>
      </c>
      <c r="F409" s="849" t="str">
        <f>IF(ISNA(VLOOKUP(C409,條件!$A$1:$G$1021,6,0)),"",(VLOOKUP(C409,條件!$A$1:$G$1021,6,0)))</f>
        <v/>
      </c>
      <c r="G409" s="1257" t="str">
        <f>IF(ISNA(VLOOKUP(C409,條件!$A$1:$G$1021,7,0)),"",(VLOOKUP(C409,條件!$A$1:$G$1021,7,0)))</f>
        <v/>
      </c>
      <c r="H409" s="849" t="str">
        <f>IF(ISNA(VLOOKUP(C409,條件!$A$1:$K$1021,11,0)),"",(VLOOKUP(C409,條件!$A$1:$K$1021,11,0)))</f>
        <v/>
      </c>
      <c r="I409" s="850" t="str">
        <f>IF(ISNA(VLOOKUP(C409,條件!$A$1:$L$1021,12,0)),"",(VLOOKUP(C409,條件!$A$1:$L$1021,12,0)))</f>
        <v/>
      </c>
      <c r="J409" s="853"/>
      <c r="K409" s="851"/>
      <c r="L409" s="852" t="s">
        <v>4034</v>
      </c>
      <c r="M409" s="854"/>
      <c r="N409" s="853"/>
      <c r="O409" s="851"/>
      <c r="P409" s="852" t="s">
        <v>4034</v>
      </c>
      <c r="Q409" s="854"/>
      <c r="R409" s="853"/>
      <c r="S409" s="851"/>
      <c r="T409" s="852" t="s">
        <v>4034</v>
      </c>
      <c r="U409" s="854"/>
      <c r="V409" s="853"/>
      <c r="W409" s="851"/>
      <c r="X409" s="852" t="s">
        <v>114</v>
      </c>
      <c r="Y409" s="854"/>
      <c r="Z409" s="855" t="str">
        <f>IF(ISNA(VLOOKUP(C409,條件!$A$1:$C$1021,3,0)),"",(VLOOKUP(C409,條件!$A$1:$C$1021,3,0)))</f>
        <v/>
      </c>
      <c r="AA409" s="855" t="str">
        <f t="shared" si="170"/>
        <v>停機</v>
      </c>
      <c r="AB409" s="904" t="str">
        <f t="shared" si="171"/>
        <v/>
      </c>
      <c r="AC409" s="855" t="str">
        <f t="shared" si="172"/>
        <v/>
      </c>
      <c r="AD409" s="855" t="str">
        <f t="shared" si="164"/>
        <v/>
      </c>
      <c r="AE409" s="855" t="str">
        <f t="shared" si="173"/>
        <v/>
      </c>
      <c r="AF409" s="856" t="str">
        <f t="shared" si="165"/>
        <v>A</v>
      </c>
      <c r="AG409" s="856">
        <v>1</v>
      </c>
      <c r="AH409" s="1041" t="s">
        <v>4052</v>
      </c>
      <c r="AI409" s="917" t="s">
        <v>4052</v>
      </c>
      <c r="AJ409" s="917" t="s">
        <v>4052</v>
      </c>
      <c r="AK409" s="917" t="s">
        <v>920</v>
      </c>
      <c r="AL409" s="860"/>
      <c r="AM409" s="991"/>
      <c r="AN409" s="991"/>
      <c r="AO409" s="991"/>
      <c r="AP409" s="991"/>
      <c r="AQ409" s="991"/>
      <c r="AR409" s="862"/>
      <c r="AS409" s="849" t="str">
        <f t="shared" si="174"/>
        <v>單</v>
      </c>
      <c r="AT409" s="849" t="str">
        <f t="shared" si="175"/>
        <v>全</v>
      </c>
      <c r="AU409" s="849" t="str">
        <f t="shared" si="176"/>
        <v/>
      </c>
      <c r="AV409" s="849" t="str">
        <f t="shared" si="166"/>
        <v/>
      </c>
    </row>
    <row r="410" spans="1:48">
      <c r="A410" s="845">
        <f t="shared" si="177"/>
        <v>46153</v>
      </c>
      <c r="B410" s="846" t="s">
        <v>1071</v>
      </c>
      <c r="C410" s="846" t="s">
        <v>2773</v>
      </c>
      <c r="D410" s="1254" t="s">
        <v>589</v>
      </c>
      <c r="E410" s="848" t="str">
        <f>IF(ISNA(VLOOKUP(C410,條件!$A$1:$G$1021,5,0)),"",(VLOOKUP(C410,條件!$A$1:$G$1021,5,0)))</f>
        <v>50/72BSD3</v>
      </c>
      <c r="F410" s="849" t="str">
        <f>IF(ISNA(VLOOKUP(C410,條件!$A$1:$G$1021,6,0)),"",(VLOOKUP(C410,條件!$A$1:$G$1021,6,0)))</f>
        <v>FP80141</v>
      </c>
      <c r="G410" s="1257">
        <f>IF(ISNA(VLOOKUP(C410,條件!$A$1:$G$1021,7,0)),"",(VLOOKUP(C410,條件!$A$1:$G$1021,7,0)))</f>
        <v>630</v>
      </c>
      <c r="H410" s="849" t="str">
        <f>IF(ISNA(VLOOKUP(C410,條件!$A$1:$K$1021,11,0)),"",(VLOOKUP(C410,條件!$A$1:$K$1021,11,0)))</f>
        <v>洋綠色</v>
      </c>
      <c r="I410" s="850">
        <f>IF(ISNA(VLOOKUP(C410,條件!$A$1:$L$1021,12,0)),"",(VLOOKUP(C410,條件!$A$1:$L$1021,12,0)))</f>
        <v>2</v>
      </c>
      <c r="J410" s="853">
        <v>13</v>
      </c>
      <c r="K410" s="851">
        <v>1</v>
      </c>
      <c r="L410" s="852">
        <v>9611</v>
      </c>
      <c r="M410" s="854">
        <v>9588</v>
      </c>
      <c r="N410" s="853">
        <v>6</v>
      </c>
      <c r="O410" s="851">
        <v>0</v>
      </c>
      <c r="P410" s="852">
        <v>9627</v>
      </c>
      <c r="Q410" s="854">
        <v>9701</v>
      </c>
      <c r="R410" s="853">
        <v>15</v>
      </c>
      <c r="S410" s="851">
        <v>0</v>
      </c>
      <c r="T410" s="852">
        <v>9649</v>
      </c>
      <c r="U410" s="854">
        <v>9638</v>
      </c>
      <c r="V410" s="853">
        <v>26</v>
      </c>
      <c r="W410" s="851">
        <v>1</v>
      </c>
      <c r="X410" s="852">
        <v>9536</v>
      </c>
      <c r="Y410" s="854">
        <v>9626</v>
      </c>
      <c r="Z410" s="855">
        <f>IF(ISNA(VLOOKUP(C410,條件!$A$1:$C$1021,3,0)),"",(VLOOKUP(C410,條件!$A$1:$C$1021,3,0)))</f>
        <v>2.4615384615384617</v>
      </c>
      <c r="AA410" s="855">
        <f t="shared" si="170"/>
        <v>20</v>
      </c>
      <c r="AB410" s="904">
        <f t="shared" si="171"/>
        <v>0.99609375</v>
      </c>
      <c r="AC410" s="855">
        <f t="shared" si="172"/>
        <v>96.22</v>
      </c>
      <c r="AD410" s="855">
        <f t="shared" si="164"/>
        <v>2.5</v>
      </c>
      <c r="AE410" s="855">
        <f t="shared" si="173"/>
        <v>2.4166666666666665</v>
      </c>
      <c r="AF410" s="856" t="str">
        <f t="shared" si="165"/>
        <v>A</v>
      </c>
      <c r="AG410" s="856">
        <v>1</v>
      </c>
      <c r="AH410" s="1041" t="s">
        <v>3211</v>
      </c>
      <c r="AI410" s="917" t="s">
        <v>3211</v>
      </c>
      <c r="AJ410" s="917" t="s">
        <v>2948</v>
      </c>
      <c r="AK410" s="917" t="s">
        <v>1566</v>
      </c>
      <c r="AL410" s="860">
        <v>57</v>
      </c>
      <c r="AM410" s="992">
        <v>46087</v>
      </c>
      <c r="AN410" s="991">
        <v>46088</v>
      </c>
      <c r="AO410" s="991">
        <v>46089</v>
      </c>
      <c r="AP410" s="991">
        <v>46090</v>
      </c>
      <c r="AQ410" s="991"/>
      <c r="AR410" s="862"/>
      <c r="AS410" s="849" t="str">
        <f t="shared" si="174"/>
        <v>單</v>
      </c>
      <c r="AT410" s="849" t="str">
        <f t="shared" si="175"/>
        <v>全</v>
      </c>
      <c r="AU410" s="849" t="str">
        <f t="shared" si="176"/>
        <v>50</v>
      </c>
      <c r="AV410" s="849">
        <f t="shared" si="166"/>
        <v>1.0474894079999999</v>
      </c>
    </row>
    <row r="411" spans="1:48">
      <c r="A411" s="845">
        <f t="shared" si="177"/>
        <v>46153</v>
      </c>
      <c r="B411" s="846" t="s">
        <v>1072</v>
      </c>
      <c r="C411" s="846" t="s">
        <v>114</v>
      </c>
      <c r="D411" s="1254"/>
      <c r="E411" s="848" t="str">
        <f>IF(ISNA(VLOOKUP(C411,條件!$A$1:$G$1021,5,0)),"",(VLOOKUP(C411,條件!$A$1:$G$1021,5,0)))</f>
        <v/>
      </c>
      <c r="F411" s="849" t="str">
        <f>IF(ISNA(VLOOKUP(C411,條件!$A$1:$G$1021,6,0)),"",(VLOOKUP(C411,條件!$A$1:$G$1021,6,0)))</f>
        <v/>
      </c>
      <c r="G411" s="1257" t="str">
        <f>IF(ISNA(VLOOKUP(C411,條件!$A$1:$G$1021,7,0)),"",(VLOOKUP(C411,條件!$A$1:$G$1021,7,0)))</f>
        <v/>
      </c>
      <c r="H411" s="849" t="str">
        <f>IF(ISNA(VLOOKUP(C411,條件!$A$1:$K$1021,11,0)),"",(VLOOKUP(C411,條件!$A$1:$K$1021,11,0)))</f>
        <v/>
      </c>
      <c r="I411" s="850" t="str">
        <f>IF(ISNA(VLOOKUP(C411,條件!$A$1:$L$1021,12,0)),"",(VLOOKUP(C411,條件!$A$1:$L$1021,12,0)))</f>
        <v/>
      </c>
      <c r="J411" s="853"/>
      <c r="K411" s="851"/>
      <c r="L411" s="852" t="s">
        <v>114</v>
      </c>
      <c r="M411" s="854"/>
      <c r="N411" s="853"/>
      <c r="O411" s="851"/>
      <c r="P411" s="852" t="s">
        <v>114</v>
      </c>
      <c r="Q411" s="854"/>
      <c r="R411" s="853"/>
      <c r="S411" s="851"/>
      <c r="T411" s="852" t="s">
        <v>114</v>
      </c>
      <c r="U411" s="854"/>
      <c r="V411" s="853"/>
      <c r="W411" s="851"/>
      <c r="X411" s="852" t="s">
        <v>114</v>
      </c>
      <c r="Y411" s="854"/>
      <c r="Z411" s="855" t="str">
        <f>IF(ISNA(VLOOKUP(C411,條件!$A$1:$C$1021,3,0)),"",(VLOOKUP(C411,條件!$A$1:$C$1021,3,0)))</f>
        <v/>
      </c>
      <c r="AA411" s="855" t="str">
        <f t="shared" si="170"/>
        <v>停機</v>
      </c>
      <c r="AB411" s="904" t="str">
        <f t="shared" si="171"/>
        <v/>
      </c>
      <c r="AC411" s="855" t="str">
        <f t="shared" si="172"/>
        <v/>
      </c>
      <c r="AD411" s="855" t="str">
        <f t="shared" si="164"/>
        <v/>
      </c>
      <c r="AE411" s="855" t="str">
        <f t="shared" si="173"/>
        <v/>
      </c>
      <c r="AF411" s="856" t="str">
        <f t="shared" si="165"/>
        <v>A</v>
      </c>
      <c r="AG411" s="856">
        <v>1</v>
      </c>
      <c r="AH411" s="1041" t="s">
        <v>920</v>
      </c>
      <c r="AI411" s="917" t="s">
        <v>920</v>
      </c>
      <c r="AJ411" s="917" t="s">
        <v>920</v>
      </c>
      <c r="AK411" s="917" t="s">
        <v>920</v>
      </c>
      <c r="AL411" s="860"/>
      <c r="AM411" s="991"/>
      <c r="AN411" s="991"/>
      <c r="AO411" s="991"/>
      <c r="AP411" s="991"/>
      <c r="AQ411" s="991"/>
      <c r="AR411" s="862"/>
      <c r="AS411" s="849" t="str">
        <f t="shared" si="174"/>
        <v>單</v>
      </c>
      <c r="AT411" s="849" t="str">
        <f t="shared" si="175"/>
        <v>全</v>
      </c>
      <c r="AU411" s="849" t="str">
        <f t="shared" si="176"/>
        <v/>
      </c>
      <c r="AV411" s="849" t="str">
        <f t="shared" si="166"/>
        <v/>
      </c>
    </row>
    <row r="412" spans="1:48">
      <c r="A412" s="845">
        <f t="shared" si="177"/>
        <v>46153</v>
      </c>
      <c r="B412" s="846" t="s">
        <v>1073</v>
      </c>
      <c r="C412" s="846" t="s">
        <v>3671</v>
      </c>
      <c r="D412" s="1254"/>
      <c r="E412" s="848" t="str">
        <f>IF(ISNA(VLOOKUP(C412,條件!$A$1:$G$1021,5,0)),"",(VLOOKUP(C412,條件!$A$1:$G$1021,5,0)))</f>
        <v>150/48CDR</v>
      </c>
      <c r="F412" s="849" t="str">
        <f>IF(ISNA(VLOOKUP(C412,條件!$A$1:$G$1021,6,0)),"",(VLOOKUP(C412,條件!$A$1:$G$1021,6,0)))</f>
        <v>FP82781</v>
      </c>
      <c r="G412" s="1257">
        <f>IF(ISNA(VLOOKUP(C412,條件!$A$1:$G$1021,7,0)),"",(VLOOKUP(C412,條件!$A$1:$G$1021,7,0)))</f>
        <v>600</v>
      </c>
      <c r="H412" s="849" t="str">
        <f>IF(ISNA(VLOOKUP(C412,條件!$A$1:$K$1021,11,0)),"",(VLOOKUP(C412,條件!$A$1:$K$1021,11,0)))</f>
        <v>綠藍雙色</v>
      </c>
      <c r="I412" s="850">
        <f>IF(ISNA(VLOOKUP(C412,條件!$A$1:$L$1021,12,0)),"",(VLOOKUP(C412,條件!$A$1:$L$1021,12,0)))</f>
        <v>5</v>
      </c>
      <c r="J412" s="853">
        <v>13</v>
      </c>
      <c r="K412" s="851">
        <v>0</v>
      </c>
      <c r="L412" s="852">
        <v>8203</v>
      </c>
      <c r="M412" s="854">
        <v>8018</v>
      </c>
      <c r="N412" s="853">
        <v>6</v>
      </c>
      <c r="O412" s="851">
        <v>0</v>
      </c>
      <c r="P412" s="852">
        <v>8178</v>
      </c>
      <c r="Q412" s="854">
        <v>8087</v>
      </c>
      <c r="R412" s="853">
        <v>10</v>
      </c>
      <c r="S412" s="851">
        <v>0</v>
      </c>
      <c r="T412" s="852">
        <v>8128</v>
      </c>
      <c r="U412" s="854">
        <v>8038</v>
      </c>
      <c r="V412" s="853">
        <v>12</v>
      </c>
      <c r="W412" s="851">
        <v>0</v>
      </c>
      <c r="X412" s="852">
        <v>8100</v>
      </c>
      <c r="Y412" s="854">
        <v>7889</v>
      </c>
      <c r="Z412" s="855">
        <f>IF(ISNA(VLOOKUP(C412,條件!$A$1:$C$1021,3,0)),"",(VLOOKUP(C412,條件!$A$1:$C$1021,3,0)))</f>
        <v>2.8685258964143427</v>
      </c>
      <c r="AA412" s="855">
        <f t="shared" si="170"/>
        <v>13.666666666666666</v>
      </c>
      <c r="AB412" s="904">
        <f t="shared" si="171"/>
        <v>1</v>
      </c>
      <c r="AC412" s="855">
        <f t="shared" si="172"/>
        <v>80.801249999999996</v>
      </c>
      <c r="AD412" s="855">
        <f t="shared" si="164"/>
        <v>1.7083333333333333</v>
      </c>
      <c r="AE412" s="855">
        <f t="shared" si="173"/>
        <v>1.7083333333333333</v>
      </c>
      <c r="AF412" s="856" t="str">
        <f t="shared" si="165"/>
        <v>A</v>
      </c>
      <c r="AG412" s="856">
        <v>1</v>
      </c>
      <c r="AH412" s="1041" t="s">
        <v>3211</v>
      </c>
      <c r="AI412" s="917" t="s">
        <v>3211</v>
      </c>
      <c r="AJ412" s="917" t="s">
        <v>2948</v>
      </c>
      <c r="AK412" s="917" t="s">
        <v>1566</v>
      </c>
      <c r="AL412" s="860">
        <v>54</v>
      </c>
      <c r="AM412" s="991">
        <v>46149</v>
      </c>
      <c r="AN412" s="991">
        <v>46150</v>
      </c>
      <c r="AO412" s="991">
        <v>46151</v>
      </c>
      <c r="AP412" s="991">
        <v>46152</v>
      </c>
      <c r="AQ412" s="991"/>
      <c r="AR412" s="862"/>
      <c r="AS412" s="849" t="str">
        <f t="shared" si="174"/>
        <v>單</v>
      </c>
      <c r="AT412" s="849" t="str">
        <f t="shared" si="175"/>
        <v>全</v>
      </c>
      <c r="AU412" s="849" t="str">
        <f t="shared" si="176"/>
        <v>150</v>
      </c>
      <c r="AV412" s="849">
        <f t="shared" si="166"/>
        <v>2.5132420799999999</v>
      </c>
    </row>
    <row r="413" spans="1:48">
      <c r="A413" s="845">
        <f t="shared" si="177"/>
        <v>46153</v>
      </c>
      <c r="B413" s="846" t="s">
        <v>1074</v>
      </c>
      <c r="C413" s="846" t="s">
        <v>114</v>
      </c>
      <c r="D413" s="1254"/>
      <c r="E413" s="848" t="str">
        <f>IF(ISNA(VLOOKUP(C413,條件!$A$1:$G$1021,5,0)),"",(VLOOKUP(C413,條件!$A$1:$G$1021,5,0)))</f>
        <v/>
      </c>
      <c r="F413" s="849" t="str">
        <f>IF(ISNA(VLOOKUP(C413,條件!$A$1:$G$1021,6,0)),"",(VLOOKUP(C413,條件!$A$1:$G$1021,6,0)))</f>
        <v/>
      </c>
      <c r="G413" s="1257" t="str">
        <f>IF(ISNA(VLOOKUP(C413,條件!$A$1:$G$1021,7,0)),"",(VLOOKUP(C413,條件!$A$1:$G$1021,7,0)))</f>
        <v/>
      </c>
      <c r="H413" s="849" t="str">
        <f>IF(ISNA(VLOOKUP(C413,條件!$A$1:$K$1021,11,0)),"",(VLOOKUP(C413,條件!$A$1:$K$1021,11,0)))</f>
        <v/>
      </c>
      <c r="I413" s="850" t="str">
        <f>IF(ISNA(VLOOKUP(C413,條件!$A$1:$L$1021,12,0)),"",(VLOOKUP(C413,條件!$A$1:$L$1021,12,0)))</f>
        <v/>
      </c>
      <c r="J413" s="853"/>
      <c r="K413" s="851"/>
      <c r="L413" s="852" t="s">
        <v>114</v>
      </c>
      <c r="M413" s="854"/>
      <c r="N413" s="853"/>
      <c r="O413" s="851"/>
      <c r="P413" s="852" t="s">
        <v>114</v>
      </c>
      <c r="Q413" s="854"/>
      <c r="R413" s="853"/>
      <c r="S413" s="851"/>
      <c r="T413" s="852" t="s">
        <v>114</v>
      </c>
      <c r="U413" s="854"/>
      <c r="V413" s="853"/>
      <c r="W413" s="851"/>
      <c r="X413" s="852" t="s">
        <v>114</v>
      </c>
      <c r="Y413" s="854"/>
      <c r="Z413" s="855" t="str">
        <f>IF(ISNA(VLOOKUP(C413,條件!$A$1:$C$1021,3,0)),"",(VLOOKUP(C413,條件!$A$1:$C$1021,3,0)))</f>
        <v/>
      </c>
      <c r="AA413" s="855" t="str">
        <f t="shared" si="170"/>
        <v>停機</v>
      </c>
      <c r="AB413" s="904" t="str">
        <f t="shared" si="171"/>
        <v/>
      </c>
      <c r="AC413" s="855" t="str">
        <f t="shared" si="172"/>
        <v/>
      </c>
      <c r="AD413" s="855" t="str">
        <f t="shared" si="164"/>
        <v/>
      </c>
      <c r="AE413" s="855" t="str">
        <f t="shared" si="173"/>
        <v/>
      </c>
      <c r="AF413" s="856" t="str">
        <f t="shared" si="165"/>
        <v>A</v>
      </c>
      <c r="AG413" s="856">
        <v>1</v>
      </c>
      <c r="AH413" s="1041" t="s">
        <v>920</v>
      </c>
      <c r="AI413" s="917" t="s">
        <v>920</v>
      </c>
      <c r="AJ413" s="917" t="s">
        <v>920</v>
      </c>
      <c r="AK413" s="917" t="s">
        <v>920</v>
      </c>
      <c r="AL413" s="860"/>
      <c r="AM413" s="991"/>
      <c r="AN413" s="991"/>
      <c r="AO413" s="991"/>
      <c r="AP413" s="991"/>
      <c r="AQ413" s="991"/>
      <c r="AR413" s="862"/>
      <c r="AS413" s="849" t="str">
        <f t="shared" si="174"/>
        <v>單</v>
      </c>
      <c r="AT413" s="849" t="str">
        <f t="shared" si="175"/>
        <v>全</v>
      </c>
      <c r="AU413" s="849" t="str">
        <f t="shared" si="176"/>
        <v/>
      </c>
      <c r="AV413" s="849" t="str">
        <f t="shared" si="166"/>
        <v/>
      </c>
    </row>
    <row r="414" spans="1:48">
      <c r="A414" s="845">
        <f t="shared" si="177"/>
        <v>46153</v>
      </c>
      <c r="B414" s="846" t="s">
        <v>1075</v>
      </c>
      <c r="C414" s="846" t="s">
        <v>114</v>
      </c>
      <c r="D414" s="1254"/>
      <c r="E414" s="848" t="str">
        <f>IF(ISNA(VLOOKUP(C414,條件!$A$1:$G$1021,5,0)),"",(VLOOKUP(C414,條件!$A$1:$G$1021,5,0)))</f>
        <v/>
      </c>
      <c r="F414" s="849" t="str">
        <f>IF(ISNA(VLOOKUP(C414,條件!$A$1:$G$1021,6,0)),"",(VLOOKUP(C414,條件!$A$1:$G$1021,6,0)))</f>
        <v/>
      </c>
      <c r="G414" s="1257" t="str">
        <f>IF(ISNA(VLOOKUP(C414,條件!$A$1:$G$1021,7,0)),"",(VLOOKUP(C414,條件!$A$1:$G$1021,7,0)))</f>
        <v/>
      </c>
      <c r="H414" s="849" t="str">
        <f>IF(ISNA(VLOOKUP(C414,條件!$A$1:$K$1021,11,0)),"",(VLOOKUP(C414,條件!$A$1:$K$1021,11,0)))</f>
        <v/>
      </c>
      <c r="I414" s="850" t="str">
        <f>IF(ISNA(VLOOKUP(C414,條件!$A$1:$L$1021,12,0)),"",(VLOOKUP(C414,條件!$A$1:$L$1021,12,0)))</f>
        <v/>
      </c>
      <c r="J414" s="853"/>
      <c r="K414" s="851"/>
      <c r="L414" s="852" t="s">
        <v>114</v>
      </c>
      <c r="M414" s="854"/>
      <c r="N414" s="853"/>
      <c r="O414" s="851"/>
      <c r="P414" s="852" t="s">
        <v>114</v>
      </c>
      <c r="Q414" s="854"/>
      <c r="R414" s="853"/>
      <c r="S414" s="851"/>
      <c r="T414" s="852" t="s">
        <v>114</v>
      </c>
      <c r="U414" s="854"/>
      <c r="V414" s="853"/>
      <c r="W414" s="851"/>
      <c r="X414" s="852" t="s">
        <v>114</v>
      </c>
      <c r="Y414" s="854"/>
      <c r="Z414" s="855" t="str">
        <f>IF(ISNA(VLOOKUP(C414,條件!$A$1:$C$1021,3,0)),"",(VLOOKUP(C414,條件!$A$1:$C$1021,3,0)))</f>
        <v/>
      </c>
      <c r="AA414" s="855" t="str">
        <f t="shared" si="170"/>
        <v>停機</v>
      </c>
      <c r="AB414" s="904" t="str">
        <f t="shared" si="171"/>
        <v/>
      </c>
      <c r="AC414" s="855" t="str">
        <f t="shared" si="172"/>
        <v/>
      </c>
      <c r="AD414" s="855" t="str">
        <f t="shared" si="164"/>
        <v/>
      </c>
      <c r="AE414" s="855" t="str">
        <f t="shared" si="173"/>
        <v/>
      </c>
      <c r="AF414" s="856" t="str">
        <f t="shared" si="165"/>
        <v>A</v>
      </c>
      <c r="AG414" s="856">
        <v>1</v>
      </c>
      <c r="AH414" s="1041" t="s">
        <v>920</v>
      </c>
      <c r="AI414" s="917" t="s">
        <v>920</v>
      </c>
      <c r="AJ414" s="917" t="s">
        <v>920</v>
      </c>
      <c r="AK414" s="917" t="s">
        <v>920</v>
      </c>
      <c r="AL414" s="860"/>
      <c r="AM414" s="992"/>
      <c r="AN414" s="991"/>
      <c r="AO414" s="991"/>
      <c r="AP414" s="991"/>
      <c r="AQ414" s="991"/>
      <c r="AR414" s="862"/>
      <c r="AS414" s="849" t="str">
        <f t="shared" si="174"/>
        <v>單</v>
      </c>
      <c r="AT414" s="849" t="str">
        <f t="shared" si="175"/>
        <v>全</v>
      </c>
      <c r="AU414" s="849" t="str">
        <f t="shared" si="176"/>
        <v/>
      </c>
      <c r="AV414" s="849" t="str">
        <f t="shared" si="166"/>
        <v/>
      </c>
    </row>
    <row r="415" spans="1:48">
      <c r="A415" s="845">
        <f t="shared" si="177"/>
        <v>46153</v>
      </c>
      <c r="B415" s="846" t="s">
        <v>1076</v>
      </c>
      <c r="C415" s="846" t="s">
        <v>2791</v>
      </c>
      <c r="D415" s="1254" t="s">
        <v>596</v>
      </c>
      <c r="E415" s="848" t="str">
        <f>IF(ISNA(VLOOKUP(C415,條件!$A$1:$G$1021,5,0)),"",(VLOOKUP(C415,條件!$A$1:$G$1021,5,0)))</f>
        <v>75/24/2SDr</v>
      </c>
      <c r="F415" s="849" t="str">
        <f>IF(ISNA(VLOOKUP(C415,條件!$A$1:$G$1021,6,0)),"",(VLOOKUP(C415,條件!$A$1:$G$1021,6,0)))</f>
        <v>FP81382R×2</v>
      </c>
      <c r="G415" s="1257">
        <f>IF(ISNA(VLOOKUP(C415,條件!$A$1:$G$1021,7,0)),"",(VLOOKUP(C415,條件!$A$1:$G$1021,7,0)))</f>
        <v>700</v>
      </c>
      <c r="H415" s="849" t="str">
        <f>IF(ISNA(VLOOKUP(C415,條件!$A$1:$K$1021,11,0)),"",(VLOOKUP(C415,條件!$A$1:$K$1021,11,0)))</f>
        <v>白底紫三角</v>
      </c>
      <c r="I415" s="850">
        <f>IF(ISNA(VLOOKUP(C415,條件!$A$1:$L$1021,12,0)),"",(VLOOKUP(C415,條件!$A$1:$L$1021,12,0)))</f>
        <v>5</v>
      </c>
      <c r="J415" s="853">
        <v>32</v>
      </c>
      <c r="K415" s="851">
        <v>8</v>
      </c>
      <c r="L415" s="852">
        <v>9388</v>
      </c>
      <c r="M415" s="854">
        <v>8167</v>
      </c>
      <c r="N415" s="853">
        <v>18</v>
      </c>
      <c r="O415" s="851">
        <v>2</v>
      </c>
      <c r="P415" s="852">
        <v>9157</v>
      </c>
      <c r="Q415" s="854">
        <v>8222</v>
      </c>
      <c r="R415" s="853">
        <v>18</v>
      </c>
      <c r="S415" s="851">
        <v>0</v>
      </c>
      <c r="T415" s="852">
        <v>9015</v>
      </c>
      <c r="U415" s="854">
        <v>8236</v>
      </c>
      <c r="V415" s="853">
        <v>30</v>
      </c>
      <c r="W415" s="851">
        <v>0</v>
      </c>
      <c r="X415" s="852">
        <v>9176</v>
      </c>
      <c r="Y415" s="854">
        <v>8366</v>
      </c>
      <c r="Z415" s="855">
        <f>IF(ISNA(VLOOKUP(C415,條件!$A$1:$C$1021,3,0)),"",(VLOOKUP(C415,條件!$A$1:$C$1021,3,0)))</f>
        <v>3.2653061224489797</v>
      </c>
      <c r="AA415" s="855">
        <f t="shared" si="170"/>
        <v>16.333333333333332</v>
      </c>
      <c r="AB415" s="904">
        <f t="shared" si="171"/>
        <v>0.98527644230769229</v>
      </c>
      <c r="AC415" s="855">
        <f t="shared" si="172"/>
        <v>87.158749999999998</v>
      </c>
      <c r="AD415" s="855">
        <f t="shared" si="164"/>
        <v>2.0416666666666665</v>
      </c>
      <c r="AE415" s="855">
        <f t="shared" si="173"/>
        <v>1.8333333333333333</v>
      </c>
      <c r="AF415" s="856" t="str">
        <f t="shared" si="165"/>
        <v>A</v>
      </c>
      <c r="AG415" s="856">
        <v>0.5</v>
      </c>
      <c r="AH415" s="1041" t="s">
        <v>4048</v>
      </c>
      <c r="AI415" s="917" t="s">
        <v>4048</v>
      </c>
      <c r="AJ415" s="917" t="s">
        <v>4200</v>
      </c>
      <c r="AK415" s="917" t="s">
        <v>3057</v>
      </c>
      <c r="AL415" s="860">
        <v>50</v>
      </c>
      <c r="AM415" s="991">
        <v>46107</v>
      </c>
      <c r="AN415" s="991">
        <v>46108</v>
      </c>
      <c r="AO415" s="991">
        <v>46109</v>
      </c>
      <c r="AP415" s="991"/>
      <c r="AQ415" s="991"/>
      <c r="AR415" s="862"/>
      <c r="AS415" s="849" t="str">
        <f t="shared" si="174"/>
        <v>雙</v>
      </c>
      <c r="AT415" s="849" t="str">
        <f t="shared" si="175"/>
        <v>全</v>
      </c>
      <c r="AU415" s="849" t="str">
        <f t="shared" si="176"/>
        <v>75</v>
      </c>
      <c r="AV415" s="849">
        <f t="shared" si="166"/>
        <v>1.5814083600000002</v>
      </c>
    </row>
    <row r="416" spans="1:48">
      <c r="A416" s="845">
        <f t="shared" si="177"/>
        <v>46153</v>
      </c>
      <c r="B416" s="846" t="s">
        <v>1077</v>
      </c>
      <c r="C416" s="846" t="s">
        <v>2776</v>
      </c>
      <c r="D416" s="1254"/>
      <c r="E416" s="848" t="str">
        <f>IF(ISNA(VLOOKUP(C416,條件!$A$1:$G$1021,5,0)),"",(VLOOKUP(C416,條件!$A$1:$G$1021,5,0)))</f>
        <v>150/48SDR</v>
      </c>
      <c r="F416" s="849" t="str">
        <f>IF(ISNA(VLOOKUP(C416,條件!$A$1:$G$1021,6,0)),"",(VLOOKUP(C416,條件!$A$1:$G$1021,6,0)))</f>
        <v>FP82169R</v>
      </c>
      <c r="G416" s="1257">
        <f>IF(ISNA(VLOOKUP(C416,條件!$A$1:$G$1021,7,0)),"",(VLOOKUP(C416,條件!$A$1:$G$1021,7,0)))</f>
        <v>650</v>
      </c>
      <c r="H416" s="849" t="str">
        <f>IF(ISNA(VLOOKUP(C416,條件!$A$1:$K$1021,11,0)),"",(VLOOKUP(C416,條件!$A$1:$K$1021,11,0)))</f>
        <v>綠藍三角</v>
      </c>
      <c r="I416" s="850">
        <f>IF(ISNA(VLOOKUP(C416,條件!$A$1:$L$1021,12,0)),"",(VLOOKUP(C416,條件!$A$1:$L$1021,12,0)))</f>
        <v>5</v>
      </c>
      <c r="J416" s="853">
        <v>15</v>
      </c>
      <c r="K416" s="851">
        <v>0</v>
      </c>
      <c r="L416" s="852">
        <v>9259</v>
      </c>
      <c r="M416" s="854">
        <v>8922</v>
      </c>
      <c r="N416" s="853">
        <v>11</v>
      </c>
      <c r="O416" s="851">
        <v>0</v>
      </c>
      <c r="P416" s="852">
        <v>9325</v>
      </c>
      <c r="Q416" s="854">
        <v>8928</v>
      </c>
      <c r="R416" s="853">
        <v>6</v>
      </c>
      <c r="S416" s="851">
        <v>0</v>
      </c>
      <c r="T416" s="852">
        <v>9384</v>
      </c>
      <c r="U416" s="854">
        <v>8949</v>
      </c>
      <c r="V416" s="853">
        <v>18</v>
      </c>
      <c r="W416" s="851">
        <v>2</v>
      </c>
      <c r="X416" s="852">
        <v>9276</v>
      </c>
      <c r="Y416" s="854">
        <v>8905</v>
      </c>
      <c r="Z416" s="855">
        <f>IF(ISNA(VLOOKUP(C416,條件!$A$1:$C$1021,3,0)),"",(VLOOKUP(C416,條件!$A$1:$C$1021,3,0)))</f>
        <v>3.0573248407643314</v>
      </c>
      <c r="AA416" s="855">
        <f t="shared" si="170"/>
        <v>16.666666666666668</v>
      </c>
      <c r="AB416" s="904">
        <f t="shared" si="171"/>
        <v>0.99685496794871797</v>
      </c>
      <c r="AC416" s="855">
        <f t="shared" si="172"/>
        <v>91.185000000000002</v>
      </c>
      <c r="AD416" s="855">
        <f t="shared" si="164"/>
        <v>2.0833333333333335</v>
      </c>
      <c r="AE416" s="855">
        <f t="shared" si="173"/>
        <v>2</v>
      </c>
      <c r="AF416" s="856" t="str">
        <f t="shared" si="165"/>
        <v>A</v>
      </c>
      <c r="AG416" s="856">
        <v>1</v>
      </c>
      <c r="AH416" s="1041" t="s">
        <v>4049</v>
      </c>
      <c r="AI416" s="917" t="s">
        <v>4049</v>
      </c>
      <c r="AJ416" s="917" t="s">
        <v>2945</v>
      </c>
      <c r="AK416" s="917" t="s">
        <v>950</v>
      </c>
      <c r="AL416" s="860">
        <v>48</v>
      </c>
      <c r="AM416" s="991">
        <v>46149</v>
      </c>
      <c r="AN416" s="991">
        <v>46150</v>
      </c>
      <c r="AO416" s="991">
        <v>46151</v>
      </c>
      <c r="AP416" s="991"/>
      <c r="AQ416" s="991"/>
      <c r="AR416" s="862"/>
      <c r="AS416" s="849" t="str">
        <f t="shared" si="174"/>
        <v>單</v>
      </c>
      <c r="AT416" s="849" t="str">
        <f t="shared" si="175"/>
        <v>全</v>
      </c>
      <c r="AU416" s="849" t="str">
        <f t="shared" si="176"/>
        <v>150</v>
      </c>
      <c r="AV416" s="849">
        <f t="shared" si="166"/>
        <v>3.0725697600000004</v>
      </c>
    </row>
    <row r="417" spans="1:48">
      <c r="A417" s="845">
        <f t="shared" si="177"/>
        <v>46153</v>
      </c>
      <c r="B417" s="846" t="s">
        <v>1078</v>
      </c>
      <c r="C417" s="846" t="s">
        <v>114</v>
      </c>
      <c r="D417" s="1254"/>
      <c r="E417" s="848" t="str">
        <f>IF(ISNA(VLOOKUP(C417,條件!$A$1:$G$1021,5,0)),"",(VLOOKUP(C417,條件!$A$1:$G$1021,5,0)))</f>
        <v/>
      </c>
      <c r="F417" s="849" t="str">
        <f>IF(ISNA(VLOOKUP(C417,條件!$A$1:$G$1021,6,0)),"",(VLOOKUP(C417,條件!$A$1:$G$1021,6,0)))</f>
        <v/>
      </c>
      <c r="G417" s="1257" t="str">
        <f>IF(ISNA(VLOOKUP(C417,條件!$A$1:$G$1021,7,0)),"",(VLOOKUP(C417,條件!$A$1:$G$1021,7,0)))</f>
        <v/>
      </c>
      <c r="H417" s="849" t="str">
        <f>IF(ISNA(VLOOKUP(C417,條件!$A$1:$K$1021,11,0)),"",(VLOOKUP(C417,條件!$A$1:$K$1021,11,0)))</f>
        <v/>
      </c>
      <c r="I417" s="850" t="str">
        <f>IF(ISNA(VLOOKUP(C417,條件!$A$1:$L$1021,12,0)),"",(VLOOKUP(C417,條件!$A$1:$L$1021,12,0)))</f>
        <v/>
      </c>
      <c r="J417" s="853"/>
      <c r="K417" s="851"/>
      <c r="L417" s="852" t="s">
        <v>114</v>
      </c>
      <c r="M417" s="854"/>
      <c r="N417" s="853"/>
      <c r="O417" s="851"/>
      <c r="P417" s="852" t="s">
        <v>114</v>
      </c>
      <c r="Q417" s="854"/>
      <c r="R417" s="853"/>
      <c r="S417" s="851"/>
      <c r="T417" s="852" t="s">
        <v>114</v>
      </c>
      <c r="U417" s="854"/>
      <c r="V417" s="853"/>
      <c r="W417" s="851"/>
      <c r="X417" s="852" t="s">
        <v>114</v>
      </c>
      <c r="Y417" s="854"/>
      <c r="Z417" s="855" t="str">
        <f>IF(ISNA(VLOOKUP(C417,條件!$A$1:$C$1021,3,0)),"",(VLOOKUP(C417,條件!$A$1:$C$1021,3,0)))</f>
        <v/>
      </c>
      <c r="AA417" s="855" t="str">
        <f t="shared" si="170"/>
        <v>停機</v>
      </c>
      <c r="AB417" s="904" t="str">
        <f t="shared" si="171"/>
        <v/>
      </c>
      <c r="AC417" s="855" t="str">
        <f t="shared" si="172"/>
        <v/>
      </c>
      <c r="AD417" s="855" t="str">
        <f t="shared" si="164"/>
        <v/>
      </c>
      <c r="AE417" s="855" t="str">
        <f t="shared" si="173"/>
        <v/>
      </c>
      <c r="AF417" s="856" t="str">
        <f t="shared" si="165"/>
        <v>A</v>
      </c>
      <c r="AG417" s="856">
        <v>1</v>
      </c>
      <c r="AH417" s="1041" t="s">
        <v>920</v>
      </c>
      <c r="AI417" s="917" t="s">
        <v>920</v>
      </c>
      <c r="AJ417" s="917" t="s">
        <v>920</v>
      </c>
      <c r="AK417" s="917" t="s">
        <v>920</v>
      </c>
      <c r="AL417" s="860"/>
      <c r="AM417" s="991"/>
      <c r="AN417" s="991"/>
      <c r="AO417" s="991"/>
      <c r="AP417" s="991"/>
      <c r="AQ417" s="991"/>
      <c r="AR417" s="862"/>
      <c r="AS417" s="849" t="str">
        <f t="shared" si="174"/>
        <v>單</v>
      </c>
      <c r="AT417" s="849" t="str">
        <f t="shared" si="175"/>
        <v>全</v>
      </c>
      <c r="AU417" s="849" t="str">
        <f t="shared" si="176"/>
        <v/>
      </c>
      <c r="AV417" s="849" t="str">
        <f t="shared" si="166"/>
        <v/>
      </c>
    </row>
    <row r="418" spans="1:48">
      <c r="A418" s="845">
        <f t="shared" si="177"/>
        <v>46153</v>
      </c>
      <c r="B418" s="846" t="s">
        <v>1079</v>
      </c>
      <c r="C418" s="846" t="s">
        <v>2792</v>
      </c>
      <c r="D418" s="1254"/>
      <c r="E418" s="848" t="str">
        <f>IF(ISNA(VLOOKUP(C418,條件!$A$1:$G$1021,5,0)),"",(VLOOKUP(C418,條件!$A$1:$G$1021,5,0)))</f>
        <v>100/36SDr</v>
      </c>
      <c r="F418" s="849" t="str">
        <f>IF(ISNA(VLOOKUP(C418,條件!$A$1:$G$1021,6,0)),"",(VLOOKUP(C418,條件!$A$1:$G$1021,6,0)))</f>
        <v>FP81384R</v>
      </c>
      <c r="G418" s="1257">
        <f>IF(ISNA(VLOOKUP(C418,條件!$A$1:$G$1021,7,0)),"",(VLOOKUP(C418,條件!$A$1:$G$1021,7,0)))</f>
        <v>700</v>
      </c>
      <c r="H418" s="849" t="str">
        <f>IF(ISNA(VLOOKUP(C418,條件!$A$1:$K$1021,11,0)),"",(VLOOKUP(C418,條件!$A$1:$K$1021,11,0)))</f>
        <v>白底紅三角</v>
      </c>
      <c r="I418" s="850">
        <f>IF(ISNA(VLOOKUP(C418,條件!$A$1:$L$1021,12,0)),"",(VLOOKUP(C418,條件!$A$1:$L$1021,12,0)))</f>
        <v>5</v>
      </c>
      <c r="J418" s="853">
        <v>16</v>
      </c>
      <c r="K418" s="851">
        <v>0</v>
      </c>
      <c r="L418" s="852">
        <v>7661</v>
      </c>
      <c r="M418" s="854">
        <v>8061</v>
      </c>
      <c r="N418" s="853">
        <v>10</v>
      </c>
      <c r="O418" s="851">
        <v>0</v>
      </c>
      <c r="P418" s="852">
        <v>7120</v>
      </c>
      <c r="Q418" s="854">
        <v>7905</v>
      </c>
      <c r="R418" s="853">
        <v>21</v>
      </c>
      <c r="S418" s="851">
        <v>0</v>
      </c>
      <c r="T418" s="852">
        <v>7237</v>
      </c>
      <c r="U418" s="854">
        <v>8001</v>
      </c>
      <c r="V418" s="853">
        <v>19</v>
      </c>
      <c r="W418" s="851">
        <v>1</v>
      </c>
      <c r="X418" s="852">
        <v>7937</v>
      </c>
      <c r="Y418" s="854">
        <v>8105</v>
      </c>
      <c r="Z418" s="855">
        <f>IF(ISNA(VLOOKUP(C418,條件!$A$1:$C$1021,3,0)),"",(VLOOKUP(C418,條件!$A$1:$C$1021,3,0)))</f>
        <v>2.2187981510015407</v>
      </c>
      <c r="AA418" s="855">
        <f t="shared" si="170"/>
        <v>22</v>
      </c>
      <c r="AB418" s="904">
        <f t="shared" si="171"/>
        <v>0.99783319978632479</v>
      </c>
      <c r="AC418" s="855">
        <f t="shared" si="172"/>
        <v>77.533749999999998</v>
      </c>
      <c r="AD418" s="855">
        <f t="shared" si="164"/>
        <v>2.75</v>
      </c>
      <c r="AE418" s="855">
        <f t="shared" si="173"/>
        <v>2.7083333333333335</v>
      </c>
      <c r="AF418" s="856" t="str">
        <f t="shared" si="165"/>
        <v>A</v>
      </c>
      <c r="AG418" s="856">
        <v>1</v>
      </c>
      <c r="AH418" s="1041" t="s">
        <v>4048</v>
      </c>
      <c r="AI418" s="917" t="s">
        <v>4048</v>
      </c>
      <c r="AJ418" s="917" t="s">
        <v>2948</v>
      </c>
      <c r="AK418" s="917" t="s">
        <v>1566</v>
      </c>
      <c r="AL418" s="860">
        <v>50</v>
      </c>
      <c r="AM418" s="991">
        <v>46140</v>
      </c>
      <c r="AN418" s="991">
        <v>46141</v>
      </c>
      <c r="AO418" s="991">
        <v>46142</v>
      </c>
      <c r="AP418" s="991"/>
      <c r="AQ418" s="991"/>
      <c r="AR418" s="862"/>
      <c r="AS418" s="849" t="str">
        <f t="shared" si="174"/>
        <v>單</v>
      </c>
      <c r="AT418" s="849" t="str">
        <f t="shared" si="175"/>
        <v>全</v>
      </c>
      <c r="AU418" s="849" t="str">
        <f t="shared" si="176"/>
        <v>100</v>
      </c>
      <c r="AV418" s="849">
        <f t="shared" si="166"/>
        <v>1.87569648</v>
      </c>
    </row>
    <row r="419" spans="1:48">
      <c r="A419" s="845">
        <f t="shared" si="177"/>
        <v>46153</v>
      </c>
      <c r="B419" s="846" t="s">
        <v>1080</v>
      </c>
      <c r="C419" s="846" t="s">
        <v>114</v>
      </c>
      <c r="D419" s="1254"/>
      <c r="E419" s="848" t="str">
        <f>IF(ISNA(VLOOKUP(C419,條件!$A$1:$G$1021,5,0)),"",(VLOOKUP(C419,條件!$A$1:$G$1021,5,0)))</f>
        <v/>
      </c>
      <c r="F419" s="849" t="str">
        <f>IF(ISNA(VLOOKUP(C419,條件!$A$1:$G$1021,6,0)),"",(VLOOKUP(C419,條件!$A$1:$G$1021,6,0)))</f>
        <v/>
      </c>
      <c r="G419" s="1257" t="str">
        <f>IF(ISNA(VLOOKUP(C419,條件!$A$1:$G$1021,7,0)),"",(VLOOKUP(C419,條件!$A$1:$G$1021,7,0)))</f>
        <v/>
      </c>
      <c r="H419" s="849" t="str">
        <f>IF(ISNA(VLOOKUP(C419,條件!$A$1:$K$1021,11,0)),"",(VLOOKUP(C419,條件!$A$1:$K$1021,11,0)))</f>
        <v/>
      </c>
      <c r="I419" s="850" t="str">
        <f>IF(ISNA(VLOOKUP(C419,條件!$A$1:$L$1021,12,0)),"",(VLOOKUP(C419,條件!$A$1:$L$1021,12,0)))</f>
        <v/>
      </c>
      <c r="J419" s="853"/>
      <c r="K419" s="851"/>
      <c r="L419" s="852" t="s">
        <v>114</v>
      </c>
      <c r="M419" s="854"/>
      <c r="N419" s="853"/>
      <c r="O419" s="851"/>
      <c r="P419" s="852" t="s">
        <v>114</v>
      </c>
      <c r="Q419" s="854"/>
      <c r="R419" s="853"/>
      <c r="S419" s="851"/>
      <c r="T419" s="852" t="s">
        <v>114</v>
      </c>
      <c r="U419" s="854"/>
      <c r="V419" s="853"/>
      <c r="W419" s="851"/>
      <c r="X419" s="852" t="s">
        <v>114</v>
      </c>
      <c r="Y419" s="854"/>
      <c r="Z419" s="855" t="str">
        <f>IF(ISNA(VLOOKUP(C419,條件!$A$1:$C$1021,3,0)),"",(VLOOKUP(C419,條件!$A$1:$C$1021,3,0)))</f>
        <v/>
      </c>
      <c r="AA419" s="855" t="str">
        <f t="shared" si="170"/>
        <v>停機</v>
      </c>
      <c r="AB419" s="904" t="str">
        <f t="shared" si="171"/>
        <v/>
      </c>
      <c r="AC419" s="855" t="str">
        <f t="shared" si="172"/>
        <v/>
      </c>
      <c r="AD419" s="855" t="str">
        <f t="shared" si="164"/>
        <v/>
      </c>
      <c r="AE419" s="855" t="str">
        <f t="shared" si="173"/>
        <v/>
      </c>
      <c r="AF419" s="856" t="str">
        <f t="shared" si="165"/>
        <v>A</v>
      </c>
      <c r="AG419" s="856">
        <v>1</v>
      </c>
      <c r="AH419" s="1041" t="s">
        <v>920</v>
      </c>
      <c r="AI419" s="917" t="s">
        <v>920</v>
      </c>
      <c r="AJ419" s="917" t="s">
        <v>920</v>
      </c>
      <c r="AK419" s="917" t="s">
        <v>920</v>
      </c>
      <c r="AL419" s="933"/>
      <c r="AM419" s="991"/>
      <c r="AN419" s="991"/>
      <c r="AO419" s="991"/>
      <c r="AP419" s="991"/>
      <c r="AQ419" s="991"/>
      <c r="AR419" s="862"/>
      <c r="AS419" s="849" t="str">
        <f t="shared" si="174"/>
        <v>單</v>
      </c>
      <c r="AT419" s="849" t="str">
        <f t="shared" si="175"/>
        <v>全</v>
      </c>
      <c r="AU419" s="849" t="str">
        <f t="shared" si="176"/>
        <v/>
      </c>
      <c r="AV419" s="849" t="str">
        <f t="shared" si="166"/>
        <v/>
      </c>
    </row>
    <row r="420" spans="1:48">
      <c r="A420" s="845">
        <f t="shared" si="177"/>
        <v>46153</v>
      </c>
      <c r="B420" s="846" t="s">
        <v>1081</v>
      </c>
      <c r="C420" s="846" t="s">
        <v>114</v>
      </c>
      <c r="D420" s="1254"/>
      <c r="E420" s="848" t="str">
        <f>IF(ISNA(VLOOKUP(C420,條件!$A$1:$G$1021,5,0)),"",(VLOOKUP(C420,條件!$A$1:$G$1021,5,0)))</f>
        <v/>
      </c>
      <c r="F420" s="849" t="str">
        <f>IF(ISNA(VLOOKUP(C420,條件!$A$1:$G$1021,6,0)),"",(VLOOKUP(C420,條件!$A$1:$G$1021,6,0)))</f>
        <v/>
      </c>
      <c r="G420" s="1257" t="str">
        <f>IF(ISNA(VLOOKUP(C420,條件!$A$1:$G$1021,7,0)),"",(VLOOKUP(C420,條件!$A$1:$G$1021,7,0)))</f>
        <v/>
      </c>
      <c r="H420" s="849" t="str">
        <f>IF(ISNA(VLOOKUP(C420,條件!$A$1:$K$1021,11,0)),"",(VLOOKUP(C420,條件!$A$1:$K$1021,11,0)))</f>
        <v/>
      </c>
      <c r="I420" s="850" t="str">
        <f>IF(ISNA(VLOOKUP(C420,條件!$A$1:$L$1021,12,0)),"",(VLOOKUP(C420,條件!$A$1:$L$1021,12,0)))</f>
        <v/>
      </c>
      <c r="J420" s="853"/>
      <c r="K420" s="851"/>
      <c r="L420" s="852" t="s">
        <v>114</v>
      </c>
      <c r="M420" s="854"/>
      <c r="N420" s="853"/>
      <c r="O420" s="851"/>
      <c r="P420" s="852" t="s">
        <v>114</v>
      </c>
      <c r="Q420" s="854"/>
      <c r="R420" s="853"/>
      <c r="S420" s="851"/>
      <c r="T420" s="852" t="s">
        <v>114</v>
      </c>
      <c r="U420" s="854"/>
      <c r="V420" s="853"/>
      <c r="W420" s="851"/>
      <c r="X420" s="852" t="s">
        <v>114</v>
      </c>
      <c r="Y420" s="854"/>
      <c r="Z420" s="855" t="str">
        <f>IF(ISNA(VLOOKUP(C420,條件!$A$1:$C$1021,3,0)),"",(VLOOKUP(C420,條件!$A$1:$C$1021,3,0)))</f>
        <v/>
      </c>
      <c r="AA420" s="855" t="str">
        <f t="shared" si="170"/>
        <v>停機</v>
      </c>
      <c r="AB420" s="904" t="str">
        <f t="shared" si="171"/>
        <v/>
      </c>
      <c r="AC420" s="855" t="str">
        <f t="shared" si="172"/>
        <v/>
      </c>
      <c r="AD420" s="855" t="str">
        <f t="shared" si="164"/>
        <v/>
      </c>
      <c r="AE420" s="855" t="str">
        <f t="shared" si="173"/>
        <v/>
      </c>
      <c r="AF420" s="856" t="str">
        <f t="shared" si="165"/>
        <v>A</v>
      </c>
      <c r="AG420" s="856">
        <v>1</v>
      </c>
      <c r="AH420" s="1041" t="s">
        <v>920</v>
      </c>
      <c r="AI420" s="917" t="s">
        <v>920</v>
      </c>
      <c r="AJ420" s="917" t="s">
        <v>920</v>
      </c>
      <c r="AK420" s="917" t="s">
        <v>920</v>
      </c>
      <c r="AL420" s="932"/>
      <c r="AM420" s="991"/>
      <c r="AN420" s="991"/>
      <c r="AO420" s="991"/>
      <c r="AP420" s="991"/>
      <c r="AQ420" s="991"/>
      <c r="AR420" s="862"/>
      <c r="AS420" s="849" t="str">
        <f t="shared" si="174"/>
        <v>單</v>
      </c>
      <c r="AT420" s="849" t="str">
        <f t="shared" si="175"/>
        <v>全</v>
      </c>
      <c r="AU420" s="849" t="str">
        <f t="shared" si="176"/>
        <v/>
      </c>
      <c r="AV420" s="849" t="str">
        <f t="shared" si="166"/>
        <v/>
      </c>
    </row>
    <row r="421" spans="1:48">
      <c r="A421" s="845">
        <f t="shared" si="177"/>
        <v>46153</v>
      </c>
      <c r="B421" s="846" t="s">
        <v>1063</v>
      </c>
      <c r="C421" s="846" t="s">
        <v>2779</v>
      </c>
      <c r="D421" s="1254"/>
      <c r="E421" s="848" t="str">
        <f>IF(ISNA(VLOOKUP(C421,條件!$A$1:$G$1021,5,0)),"",(VLOOKUP(C421,條件!$A$1:$G$1021,5,0)))</f>
        <v>150/48/2GY5</v>
      </c>
      <c r="F421" s="849" t="str">
        <f>IF(ISNA(VLOOKUP(C421,條件!$A$1:$G$1021,6,0)),"",(VLOOKUP(C421,條件!$A$1:$G$1021,6,0)))</f>
        <v>FP02422×2</v>
      </c>
      <c r="G421" s="1257">
        <f>IF(ISNA(VLOOKUP(C421,條件!$A$1:$G$1021,7,0)),"",(VLOOKUP(C421,條件!$A$1:$G$1021,7,0)))</f>
        <v>600</v>
      </c>
      <c r="H421" s="849" t="str">
        <f>IF(ISNA(VLOOKUP(C421,條件!$A$1:$K$1021,11,0)),"",(VLOOKUP(C421,條件!$A$1:$K$1021,11,0)))</f>
        <v>白底紅星</v>
      </c>
      <c r="I421" s="850">
        <f>IF(ISNA(VLOOKUP(C421,條件!$A$1:$L$1021,12,0)),"",(VLOOKUP(C421,條件!$A$1:$L$1021,12,0)))</f>
        <v>4</v>
      </c>
      <c r="J421" s="853">
        <v>16</v>
      </c>
      <c r="K421" s="851">
        <v>0</v>
      </c>
      <c r="L421" s="852">
        <v>8842</v>
      </c>
      <c r="M421" s="854">
        <v>9192</v>
      </c>
      <c r="N421" s="853">
        <v>36</v>
      </c>
      <c r="O421" s="851">
        <v>0</v>
      </c>
      <c r="P421" s="852">
        <v>8802</v>
      </c>
      <c r="Q421" s="854">
        <v>9001</v>
      </c>
      <c r="R421" s="853">
        <v>22</v>
      </c>
      <c r="S421" s="851">
        <v>2</v>
      </c>
      <c r="T421" s="852">
        <v>8626</v>
      </c>
      <c r="U421" s="854">
        <v>9090</v>
      </c>
      <c r="V421" s="853">
        <v>14</v>
      </c>
      <c r="W421" s="851">
        <v>2</v>
      </c>
      <c r="X421" s="852">
        <v>8914</v>
      </c>
      <c r="Y421" s="854">
        <v>9630</v>
      </c>
      <c r="Z421" s="855">
        <f>IF(ISNA(VLOOKUP(C421,條件!$A$1:$C$1021,3,0)),"",(VLOOKUP(C421,條件!$A$1:$C$1021,3,0)))</f>
        <v>6.9230769230769234</v>
      </c>
      <c r="AA421" s="855">
        <f t="shared" si="170"/>
        <v>14.666666666666666</v>
      </c>
      <c r="AB421" s="904">
        <f t="shared" si="171"/>
        <v>0.99722222222222223</v>
      </c>
      <c r="AC421" s="855">
        <f t="shared" si="172"/>
        <v>90.121250000000003</v>
      </c>
      <c r="AD421" s="855">
        <f t="shared" si="164"/>
        <v>1.8333333333333333</v>
      </c>
      <c r="AE421" s="855">
        <f t="shared" si="173"/>
        <v>1.75</v>
      </c>
      <c r="AF421" s="856" t="str">
        <f t="shared" si="165"/>
        <v>A</v>
      </c>
      <c r="AG421" s="856">
        <v>0.5</v>
      </c>
      <c r="AH421" s="1041" t="s">
        <v>4048</v>
      </c>
      <c r="AI421" s="917" t="s">
        <v>4048</v>
      </c>
      <c r="AJ421" s="917" t="s">
        <v>4200</v>
      </c>
      <c r="AK421" s="917" t="s">
        <v>3057</v>
      </c>
      <c r="AL421" s="860">
        <v>52</v>
      </c>
      <c r="AM421" s="991">
        <v>46148</v>
      </c>
      <c r="AN421" s="991">
        <v>46150</v>
      </c>
      <c r="AO421" s="991">
        <v>46151</v>
      </c>
      <c r="AP421" s="991"/>
      <c r="AQ421" s="991"/>
      <c r="AR421" s="862"/>
      <c r="AS421" s="849" t="str">
        <f t="shared" si="174"/>
        <v>雙</v>
      </c>
      <c r="AT421" s="849" t="str">
        <f t="shared" si="175"/>
        <v>全</v>
      </c>
      <c r="AU421" s="849" t="str">
        <f t="shared" si="176"/>
        <v>150</v>
      </c>
      <c r="AV421" s="849">
        <f t="shared" si="166"/>
        <v>2.8031313600000001</v>
      </c>
    </row>
    <row r="422" spans="1:48">
      <c r="A422" s="845">
        <f t="shared" si="177"/>
        <v>46153</v>
      </c>
      <c r="B422" s="846" t="s">
        <v>1082</v>
      </c>
      <c r="C422" s="846" t="s">
        <v>114</v>
      </c>
      <c r="D422" s="1254"/>
      <c r="E422" s="848" t="str">
        <f>IF(ISNA(VLOOKUP(C422,條件!$A$1:$G$1021,5,0)),"",(VLOOKUP(C422,條件!$A$1:$G$1021,5,0)))</f>
        <v/>
      </c>
      <c r="F422" s="849" t="str">
        <f>IF(ISNA(VLOOKUP(C422,條件!$A$1:$G$1021,6,0)),"",(VLOOKUP(C422,條件!$A$1:$G$1021,6,0)))</f>
        <v/>
      </c>
      <c r="G422" s="1257" t="str">
        <f>IF(ISNA(VLOOKUP(C422,條件!$A$1:$G$1021,7,0)),"",(VLOOKUP(C422,條件!$A$1:$G$1021,7,0)))</f>
        <v/>
      </c>
      <c r="H422" s="849" t="str">
        <f>IF(ISNA(VLOOKUP(C422,條件!$A$1:$K$1021,11,0)),"",(VLOOKUP(C422,條件!$A$1:$K$1021,11,0)))</f>
        <v/>
      </c>
      <c r="I422" s="850" t="str">
        <f>IF(ISNA(VLOOKUP(C422,條件!$A$1:$L$1021,12,0)),"",(VLOOKUP(C422,條件!$A$1:$L$1021,12,0)))</f>
        <v/>
      </c>
      <c r="J422" s="853"/>
      <c r="K422" s="851"/>
      <c r="L422" s="852" t="s">
        <v>114</v>
      </c>
      <c r="M422" s="854"/>
      <c r="N422" s="853"/>
      <c r="O422" s="851"/>
      <c r="P422" s="852" t="s">
        <v>114</v>
      </c>
      <c r="Q422" s="854"/>
      <c r="R422" s="853"/>
      <c r="S422" s="851"/>
      <c r="T422" s="852" t="s">
        <v>114</v>
      </c>
      <c r="U422" s="854"/>
      <c r="V422" s="853"/>
      <c r="W422" s="851"/>
      <c r="X422" s="852" t="s">
        <v>114</v>
      </c>
      <c r="Y422" s="854"/>
      <c r="Z422" s="855" t="str">
        <f>IF(ISNA(VLOOKUP(C422,條件!$A$1:$C$1021,3,0)),"",(VLOOKUP(C422,條件!$A$1:$C$1021,3,0)))</f>
        <v/>
      </c>
      <c r="AA422" s="855" t="str">
        <f t="shared" si="170"/>
        <v>停機</v>
      </c>
      <c r="AB422" s="904" t="str">
        <f t="shared" si="171"/>
        <v/>
      </c>
      <c r="AC422" s="855" t="str">
        <f t="shared" si="172"/>
        <v/>
      </c>
      <c r="AD422" s="855" t="str">
        <f t="shared" si="164"/>
        <v/>
      </c>
      <c r="AE422" s="855" t="str">
        <f t="shared" si="173"/>
        <v/>
      </c>
      <c r="AF422" s="856" t="str">
        <f t="shared" si="165"/>
        <v>J</v>
      </c>
      <c r="AG422" s="856">
        <v>1</v>
      </c>
      <c r="AH422" s="1041" t="s">
        <v>920</v>
      </c>
      <c r="AI422" s="917" t="s">
        <v>920</v>
      </c>
      <c r="AJ422" s="917" t="s">
        <v>920</v>
      </c>
      <c r="AK422" s="917" t="s">
        <v>920</v>
      </c>
      <c r="AL422" s="860"/>
      <c r="AM422" s="991"/>
      <c r="AN422" s="991"/>
      <c r="AO422" s="991"/>
      <c r="AP422" s="991"/>
      <c r="AQ422" s="991"/>
      <c r="AR422" s="862"/>
      <c r="AS422" s="849" t="str">
        <f t="shared" si="174"/>
        <v>單</v>
      </c>
      <c r="AT422" s="849" t="str">
        <f t="shared" si="175"/>
        <v>全</v>
      </c>
      <c r="AU422" s="849" t="str">
        <f t="shared" si="176"/>
        <v/>
      </c>
      <c r="AV422" s="849" t="str">
        <f t="shared" si="166"/>
        <v/>
      </c>
    </row>
    <row r="423" spans="1:48">
      <c r="A423" s="845">
        <f t="shared" si="177"/>
        <v>46153</v>
      </c>
      <c r="B423" s="846" t="s">
        <v>1064</v>
      </c>
      <c r="C423" s="846" t="s">
        <v>4161</v>
      </c>
      <c r="D423" s="1254" t="s">
        <v>596</v>
      </c>
      <c r="E423" s="848" t="str">
        <f>IF(ISNA(VLOOKUP(C423,條件!$A$1:$G$1021,5,0)),"",(VLOOKUP(C423,條件!$A$1:$G$1021,5,0)))</f>
        <v>150/48/2SDr</v>
      </c>
      <c r="F423" s="849" t="str">
        <f>IF(ISNA(VLOOKUP(C423,條件!$A$1:$G$1021,6,0)),"",(VLOOKUP(C423,條件!$A$1:$G$1021,6,0)))</f>
        <v>FP82171R×2</v>
      </c>
      <c r="G423" s="1257">
        <f>IF(ISNA(VLOOKUP(C423,條件!$A$1:$G$1021,7,0)),"",(VLOOKUP(C423,條件!$A$1:$G$1021,7,0)))</f>
        <v>600</v>
      </c>
      <c r="H423" s="849" t="str">
        <f>IF(ISNA(VLOOKUP(C423,條件!$A$1:$K$1021,11,0)),"",(VLOOKUP(C423,條件!$A$1:$K$1021,11,0)))</f>
        <v>紅白直條</v>
      </c>
      <c r="I423" s="850">
        <f>IF(ISNA(VLOOKUP(C423,條件!$A$1:$L$1021,12,0)),"",(VLOOKUP(C423,條件!$A$1:$L$1021,12,0)))</f>
        <v>5.5</v>
      </c>
      <c r="J423" s="853">
        <v>35</v>
      </c>
      <c r="K423" s="851">
        <v>7</v>
      </c>
      <c r="L423" s="852">
        <v>7920</v>
      </c>
      <c r="M423" s="854"/>
      <c r="N423" s="853">
        <v>13</v>
      </c>
      <c r="O423" s="851">
        <v>5</v>
      </c>
      <c r="P423" s="852">
        <v>7890</v>
      </c>
      <c r="Q423" s="854"/>
      <c r="R423" s="853">
        <v>7</v>
      </c>
      <c r="S423" s="851">
        <v>3</v>
      </c>
      <c r="T423" s="852">
        <v>8100</v>
      </c>
      <c r="U423" s="854"/>
      <c r="V423" s="853">
        <v>13</v>
      </c>
      <c r="W423" s="851">
        <v>0</v>
      </c>
      <c r="X423" s="852">
        <v>7930</v>
      </c>
      <c r="Y423" s="854"/>
      <c r="Z423" s="855">
        <f>IF(ISNA(VLOOKUP(C423,條件!$A$1:$C$1021,3,0)),"",(VLOOKUP(C423,條件!$A$1:$C$1021,3,0)))</f>
        <v>5.0526315789473681</v>
      </c>
      <c r="AA423" s="855">
        <f t="shared" si="170"/>
        <v>22.666666666666668</v>
      </c>
      <c r="AB423" s="904">
        <f t="shared" si="171"/>
        <v>0.98572716346153844</v>
      </c>
      <c r="AC423" s="855">
        <f t="shared" si="172"/>
        <v>79.599999999999994</v>
      </c>
      <c r="AD423" s="855">
        <f t="shared" ref="AD423:AD442" si="178">IF(ISERROR(AA423/8),"",(AA423/8))</f>
        <v>2.8333333333333335</v>
      </c>
      <c r="AE423" s="855">
        <f t="shared" si="173"/>
        <v>2.2083333333333335</v>
      </c>
      <c r="AF423" s="856" t="str">
        <f t="shared" ref="AF423:AF442" si="179">LEFT(B423,1)</f>
        <v>J</v>
      </c>
      <c r="AG423" s="856">
        <v>1</v>
      </c>
      <c r="AH423" s="1041" t="s">
        <v>4049</v>
      </c>
      <c r="AI423" s="917" t="s">
        <v>4049</v>
      </c>
      <c r="AJ423" s="917" t="s">
        <v>2945</v>
      </c>
      <c r="AK423" s="917" t="s">
        <v>950</v>
      </c>
      <c r="AL423" s="860">
        <v>55</v>
      </c>
      <c r="AM423" s="991">
        <v>46144</v>
      </c>
      <c r="AN423" s="991">
        <v>46145</v>
      </c>
      <c r="AO423" s="991">
        <v>46146</v>
      </c>
      <c r="AP423" s="991">
        <v>46148</v>
      </c>
      <c r="AQ423" s="991">
        <v>46149</v>
      </c>
      <c r="AR423" s="862"/>
      <c r="AS423" s="849" t="str">
        <f t="shared" si="174"/>
        <v>雙</v>
      </c>
      <c r="AT423" s="849" t="str">
        <f t="shared" si="175"/>
        <v>全</v>
      </c>
      <c r="AU423" s="849" t="str">
        <f t="shared" si="176"/>
        <v>150</v>
      </c>
      <c r="AV423" s="849">
        <f t="shared" si="166"/>
        <v>4.9517567999999992</v>
      </c>
    </row>
    <row r="424" spans="1:48">
      <c r="A424" s="845">
        <f t="shared" si="177"/>
        <v>46153</v>
      </c>
      <c r="B424" s="846" t="s">
        <v>1083</v>
      </c>
      <c r="C424" s="846" t="s">
        <v>114</v>
      </c>
      <c r="D424" s="1254"/>
      <c r="E424" s="848" t="str">
        <f>IF(ISNA(VLOOKUP(C424,條件!$A$1:$G$1021,5,0)),"",(VLOOKUP(C424,條件!$A$1:$G$1021,5,0)))</f>
        <v/>
      </c>
      <c r="F424" s="849" t="str">
        <f>IF(ISNA(VLOOKUP(C424,條件!$A$1:$G$1021,6,0)),"",(VLOOKUP(C424,條件!$A$1:$G$1021,6,0)))</f>
        <v/>
      </c>
      <c r="G424" s="1257" t="str">
        <f>IF(ISNA(VLOOKUP(C424,條件!$A$1:$G$1021,7,0)),"",(VLOOKUP(C424,條件!$A$1:$G$1021,7,0)))</f>
        <v/>
      </c>
      <c r="H424" s="849" t="str">
        <f>IF(ISNA(VLOOKUP(C424,條件!$A$1:$K$1021,11,0)),"",(VLOOKUP(C424,條件!$A$1:$K$1021,11,0)))</f>
        <v/>
      </c>
      <c r="I424" s="850" t="str">
        <f>IF(ISNA(VLOOKUP(C424,條件!$A$1:$L$1021,12,0)),"",(VLOOKUP(C424,條件!$A$1:$L$1021,12,0)))</f>
        <v/>
      </c>
      <c r="J424" s="853"/>
      <c r="K424" s="851"/>
      <c r="L424" s="852" t="s">
        <v>114</v>
      </c>
      <c r="M424" s="854"/>
      <c r="N424" s="853"/>
      <c r="O424" s="851"/>
      <c r="P424" s="852" t="s">
        <v>114</v>
      </c>
      <c r="Q424" s="854"/>
      <c r="R424" s="853"/>
      <c r="S424" s="851"/>
      <c r="T424" s="852" t="s">
        <v>114</v>
      </c>
      <c r="U424" s="854"/>
      <c r="V424" s="853"/>
      <c r="W424" s="851"/>
      <c r="X424" s="852" t="s">
        <v>114</v>
      </c>
      <c r="Y424" s="854"/>
      <c r="Z424" s="855" t="str">
        <f>IF(ISNA(VLOOKUP(C424,條件!$A$1:$C$1021,3,0)),"",(VLOOKUP(C424,條件!$A$1:$C$1021,3,0)))</f>
        <v/>
      </c>
      <c r="AA424" s="855" t="str">
        <f t="shared" si="170"/>
        <v>停機</v>
      </c>
      <c r="AB424" s="904" t="str">
        <f t="shared" si="171"/>
        <v/>
      </c>
      <c r="AC424" s="855" t="str">
        <f t="shared" si="172"/>
        <v/>
      </c>
      <c r="AD424" s="855" t="str">
        <f t="shared" si="178"/>
        <v/>
      </c>
      <c r="AE424" s="855" t="str">
        <f t="shared" si="173"/>
        <v/>
      </c>
      <c r="AF424" s="856" t="str">
        <f t="shared" si="179"/>
        <v>J</v>
      </c>
      <c r="AG424" s="856">
        <v>1</v>
      </c>
      <c r="AH424" s="1041" t="s">
        <v>920</v>
      </c>
      <c r="AI424" s="917" t="s">
        <v>920</v>
      </c>
      <c r="AJ424" s="917" t="s">
        <v>920</v>
      </c>
      <c r="AK424" s="917" t="s">
        <v>920</v>
      </c>
      <c r="AL424" s="860"/>
      <c r="AM424" s="991"/>
      <c r="AN424" s="991"/>
      <c r="AO424" s="991"/>
      <c r="AP424" s="991"/>
      <c r="AQ424" s="991"/>
      <c r="AR424" s="862"/>
      <c r="AS424" s="849" t="str">
        <f t="shared" si="174"/>
        <v>單</v>
      </c>
      <c r="AT424" s="849" t="str">
        <f t="shared" si="175"/>
        <v>全</v>
      </c>
      <c r="AU424" s="849" t="str">
        <f t="shared" si="176"/>
        <v/>
      </c>
      <c r="AV424" s="849" t="str">
        <f t="shared" si="166"/>
        <v/>
      </c>
    </row>
    <row r="425" spans="1:48">
      <c r="A425" s="845">
        <f t="shared" si="177"/>
        <v>46153</v>
      </c>
      <c r="B425" s="846" t="s">
        <v>1084</v>
      </c>
      <c r="C425" s="846" t="s">
        <v>3687</v>
      </c>
      <c r="D425" s="1254" t="s">
        <v>596</v>
      </c>
      <c r="E425" s="848" t="str">
        <f>IF(ISNA(VLOOKUP(C425,條件!$A$1:$G$1021,5,0)),"",(VLOOKUP(C425,條件!$A$1:$G$1021,5,0)))</f>
        <v>150/48/2SDr</v>
      </c>
      <c r="F425" s="849" t="str">
        <f>IF(ISNA(VLOOKUP(C425,條件!$A$1:$G$1021,6,0)),"",(VLOOKUP(C425,條件!$A$1:$G$1021,6,0)))</f>
        <v>FP82173R×2</v>
      </c>
      <c r="G425" s="1257">
        <f>IF(ISNA(VLOOKUP(C425,條件!$A$1:$G$1021,7,0)),"",(VLOOKUP(C425,條件!$A$1:$G$1021,7,0)))</f>
        <v>700</v>
      </c>
      <c r="H425" s="849" t="str">
        <f>IF(ISNA(VLOOKUP(C425,條件!$A$1:$K$1021,11,0)),"",(VLOOKUP(C425,條件!$A$1:$K$1021,11,0)))</f>
        <v>白紫條紋</v>
      </c>
      <c r="I425" s="850">
        <f>IF(ISNA(VLOOKUP(C425,條件!$A$1:$L$1021,12,0)),"",(VLOOKUP(C425,條件!$A$1:$L$1021,12,0)))</f>
        <v>5.5</v>
      </c>
      <c r="J425" s="853">
        <v>21</v>
      </c>
      <c r="K425" s="851">
        <v>0</v>
      </c>
      <c r="L425" s="852">
        <v>8890</v>
      </c>
      <c r="M425" s="854">
        <v>8890</v>
      </c>
      <c r="N425" s="853">
        <v>15</v>
      </c>
      <c r="O425" s="851">
        <v>0</v>
      </c>
      <c r="P425" s="852">
        <v>8800</v>
      </c>
      <c r="Q425" s="854">
        <v>9070</v>
      </c>
      <c r="R425" s="853">
        <v>31</v>
      </c>
      <c r="S425" s="851">
        <v>3</v>
      </c>
      <c r="T425" s="852">
        <v>8430</v>
      </c>
      <c r="U425" s="854">
        <v>9620</v>
      </c>
      <c r="V425" s="853">
        <v>40</v>
      </c>
      <c r="W425" s="851">
        <v>1</v>
      </c>
      <c r="X425" s="852">
        <v>8980</v>
      </c>
      <c r="Y425" s="854">
        <v>9720</v>
      </c>
      <c r="Z425" s="855">
        <f>IF(ISNA(VLOOKUP(C425,條件!$A$1:$C$1021,3,0)),"",(VLOOKUP(C425,條件!$A$1:$C$1021,3,0)))</f>
        <v>5.8775510204081636</v>
      </c>
      <c r="AA425" s="855">
        <f t="shared" si="170"/>
        <v>35.666666666666664</v>
      </c>
      <c r="AB425" s="904">
        <f t="shared" si="171"/>
        <v>0.99672809829059827</v>
      </c>
      <c r="AC425" s="855">
        <f t="shared" si="172"/>
        <v>90.5</v>
      </c>
      <c r="AD425" s="855">
        <f t="shared" si="178"/>
        <v>4.458333333333333</v>
      </c>
      <c r="AE425" s="855">
        <f t="shared" si="173"/>
        <v>4.291666666666667</v>
      </c>
      <c r="AF425" s="856" t="str">
        <f t="shared" si="179"/>
        <v>T</v>
      </c>
      <c r="AG425" s="856">
        <v>1</v>
      </c>
      <c r="AH425" s="1041" t="s">
        <v>4051</v>
      </c>
      <c r="AI425" s="917" t="s">
        <v>4051</v>
      </c>
      <c r="AJ425" s="917" t="s">
        <v>2951</v>
      </c>
      <c r="AK425" s="917" t="s">
        <v>2950</v>
      </c>
      <c r="AL425" s="860">
        <v>56</v>
      </c>
      <c r="AM425" s="991">
        <v>46148</v>
      </c>
      <c r="AN425" s="991">
        <v>46149</v>
      </c>
      <c r="AO425" s="991">
        <v>46150</v>
      </c>
      <c r="AP425" s="991">
        <v>46151</v>
      </c>
      <c r="AQ425" s="991"/>
      <c r="AR425" s="862"/>
      <c r="AS425" s="849" t="str">
        <f t="shared" si="174"/>
        <v>雙</v>
      </c>
      <c r="AT425" s="849" t="str">
        <f t="shared" si="175"/>
        <v>全</v>
      </c>
      <c r="AU425" s="849" t="str">
        <f t="shared" si="176"/>
        <v>150</v>
      </c>
      <c r="AV425" s="849">
        <f t="shared" si="166"/>
        <v>6.5681280000000006</v>
      </c>
    </row>
    <row r="426" spans="1:48">
      <c r="A426" s="845">
        <f t="shared" si="177"/>
        <v>46153</v>
      </c>
      <c r="B426" s="846" t="s">
        <v>1085</v>
      </c>
      <c r="C426" s="846" t="s">
        <v>3461</v>
      </c>
      <c r="D426" s="1254" t="s">
        <v>3344</v>
      </c>
      <c r="E426" s="848" t="str">
        <f>IF(ISNA(VLOOKUP(C426,條件!$A$1:$G$1021,5,0)),"",(VLOOKUP(C426,條件!$A$1:$G$1021,5,0)))</f>
        <v>150/48/2SDr</v>
      </c>
      <c r="F426" s="849" t="str">
        <f>IF(ISNA(VLOOKUP(C426,條件!$A$1:$G$1021,6,0)),"",(VLOOKUP(C426,條件!$A$1:$G$1021,6,0)))</f>
        <v>FP82171R×2</v>
      </c>
      <c r="G426" s="1257">
        <f>IF(ISNA(VLOOKUP(C426,條件!$A$1:$G$1021,7,0)),"",(VLOOKUP(C426,條件!$A$1:$G$1021,7,0)))</f>
        <v>700</v>
      </c>
      <c r="H426" s="849" t="str">
        <f>IF(ISNA(VLOOKUP(C426,條件!$A$1:$K$1021,11,0)),"",(VLOOKUP(C426,條件!$A$1:$K$1021,11,0)))</f>
        <v>紅底黃星</v>
      </c>
      <c r="I426" s="850">
        <f>IF(ISNA(VLOOKUP(C426,條件!$A$1:$L$1021,12,0)),"",(VLOOKUP(C426,條件!$A$1:$L$1021,12,0)))</f>
        <v>5.5</v>
      </c>
      <c r="J426" s="853">
        <v>34</v>
      </c>
      <c r="K426" s="851">
        <v>0</v>
      </c>
      <c r="L426" s="852">
        <v>9350</v>
      </c>
      <c r="M426" s="854">
        <v>9070</v>
      </c>
      <c r="N426" s="853">
        <v>12</v>
      </c>
      <c r="O426" s="851">
        <v>0</v>
      </c>
      <c r="P426" s="852">
        <v>8980</v>
      </c>
      <c r="Q426" s="854">
        <v>9170</v>
      </c>
      <c r="R426" s="853">
        <v>26</v>
      </c>
      <c r="S426" s="851">
        <v>3</v>
      </c>
      <c r="T426" s="852">
        <v>9350</v>
      </c>
      <c r="U426" s="854">
        <v>9070</v>
      </c>
      <c r="V426" s="853">
        <v>48</v>
      </c>
      <c r="W426" s="851">
        <v>3</v>
      </c>
      <c r="X426" s="852">
        <v>9720</v>
      </c>
      <c r="Y426" s="854">
        <v>9350</v>
      </c>
      <c r="Z426" s="855">
        <f>IF(ISNA(VLOOKUP(C426,條件!$A$1:$C$1021,3,0)),"",(VLOOKUP(C426,條件!$A$1:$C$1021,3,0)))</f>
        <v>5.8536585365853657</v>
      </c>
      <c r="AA426" s="855">
        <f t="shared" si="170"/>
        <v>40</v>
      </c>
      <c r="AB426" s="904">
        <f t="shared" si="171"/>
        <v>0.99507211538461537</v>
      </c>
      <c r="AC426" s="855">
        <f t="shared" si="172"/>
        <v>92.575000000000003</v>
      </c>
      <c r="AD426" s="855">
        <f t="shared" si="178"/>
        <v>5</v>
      </c>
      <c r="AE426" s="855">
        <f t="shared" si="173"/>
        <v>4.75</v>
      </c>
      <c r="AF426" s="856" t="str">
        <f t="shared" si="179"/>
        <v>T</v>
      </c>
      <c r="AG426" s="856">
        <v>1</v>
      </c>
      <c r="AH426" s="1041" t="s">
        <v>4051</v>
      </c>
      <c r="AI426" s="917" t="s">
        <v>4051</v>
      </c>
      <c r="AJ426" s="917" t="s">
        <v>2951</v>
      </c>
      <c r="AK426" s="917" t="s">
        <v>2950</v>
      </c>
      <c r="AL426" s="860">
        <v>55</v>
      </c>
      <c r="AM426" s="991">
        <v>46148</v>
      </c>
      <c r="AN426" s="991">
        <v>46149</v>
      </c>
      <c r="AO426" s="991">
        <v>46150</v>
      </c>
      <c r="AP426" s="991"/>
      <c r="AQ426" s="991"/>
      <c r="AR426" s="862"/>
      <c r="AS426" s="849" t="str">
        <f t="shared" si="174"/>
        <v>雙</v>
      </c>
      <c r="AT426" s="849" t="str">
        <f t="shared" si="175"/>
        <v>全</v>
      </c>
      <c r="AU426" s="849" t="str">
        <f t="shared" si="176"/>
        <v>150</v>
      </c>
      <c r="AV426" s="849">
        <f t="shared" si="166"/>
        <v>6.7187232000000003</v>
      </c>
    </row>
    <row r="427" spans="1:48">
      <c r="A427" s="845">
        <f t="shared" si="177"/>
        <v>46153</v>
      </c>
      <c r="B427" s="846" t="s">
        <v>1086</v>
      </c>
      <c r="C427" s="846" t="s">
        <v>2232</v>
      </c>
      <c r="D427" s="1254"/>
      <c r="E427" s="848" t="str">
        <f>IF(ISNA(VLOOKUP(C427,條件!$A$1:$G$1021,5,0)),"",(VLOOKUP(C427,條件!$A$1:$G$1021,5,0)))</f>
        <v>150/48/2SDr</v>
      </c>
      <c r="F427" s="849" t="str">
        <f>IF(ISNA(VLOOKUP(C427,條件!$A$1:$G$1021,6,0)),"",(VLOOKUP(C427,條件!$A$1:$G$1021,6,0)))</f>
        <v>FP82169R×2</v>
      </c>
      <c r="G427" s="1257">
        <f>IF(ISNA(VLOOKUP(C427,條件!$A$1:$G$1021,7,0)),"",(VLOOKUP(C427,條件!$A$1:$G$1021,7,0)))</f>
        <v>670</v>
      </c>
      <c r="H427" s="849" t="str">
        <f>IF(ISNA(VLOOKUP(C427,條件!$A$1:$K$1021,11,0)),"",(VLOOKUP(C427,條件!$A$1:$K$1021,11,0)))</f>
        <v>黃底紅點</v>
      </c>
      <c r="I427" s="850">
        <f>IF(ISNA(VLOOKUP(C427,條件!$A$1:$L$1021,12,0)),"",(VLOOKUP(C427,條件!$A$1:$L$1021,12,0)))</f>
        <v>5</v>
      </c>
      <c r="J427" s="853">
        <v>27</v>
      </c>
      <c r="K427" s="851">
        <v>0</v>
      </c>
      <c r="L427" s="852">
        <v>9540</v>
      </c>
      <c r="M427" s="854"/>
      <c r="N427" s="853">
        <v>12</v>
      </c>
      <c r="O427" s="851">
        <v>0</v>
      </c>
      <c r="P427" s="852">
        <v>8700</v>
      </c>
      <c r="Q427" s="854"/>
      <c r="R427" s="853">
        <v>11</v>
      </c>
      <c r="S427" s="851">
        <v>0</v>
      </c>
      <c r="T427" s="852">
        <v>9350</v>
      </c>
      <c r="U427" s="854"/>
      <c r="V427" s="853">
        <v>12</v>
      </c>
      <c r="W427" s="851">
        <v>0</v>
      </c>
      <c r="X427" s="852">
        <v>9350</v>
      </c>
      <c r="Y427" s="854"/>
      <c r="Z427" s="855">
        <f>IF(ISNA(VLOOKUP(C427,條件!$A$1:$C$1021,3,0)),"",(VLOOKUP(C427,條件!$A$1:$C$1021,3,0)))</f>
        <v>6.2882096069868991</v>
      </c>
      <c r="AA427" s="855">
        <f t="shared" si="170"/>
        <v>41.333333333333336</v>
      </c>
      <c r="AB427" s="904">
        <f t="shared" si="171"/>
        <v>1</v>
      </c>
      <c r="AC427" s="855">
        <f t="shared" si="172"/>
        <v>92.35</v>
      </c>
      <c r="AD427" s="855">
        <f t="shared" si="178"/>
        <v>5.166666666666667</v>
      </c>
      <c r="AE427" s="855">
        <f t="shared" si="173"/>
        <v>5.166666666666667</v>
      </c>
      <c r="AF427" s="856" t="str">
        <f t="shared" si="179"/>
        <v>T</v>
      </c>
      <c r="AG427" s="856">
        <v>2</v>
      </c>
      <c r="AH427" s="1041" t="s">
        <v>4051</v>
      </c>
      <c r="AI427" s="917" t="s">
        <v>4051</v>
      </c>
      <c r="AJ427" s="917" t="s">
        <v>2951</v>
      </c>
      <c r="AK427" s="917" t="s">
        <v>3213</v>
      </c>
      <c r="AL427" s="860">
        <v>48</v>
      </c>
      <c r="AM427" s="991">
        <v>46149</v>
      </c>
      <c r="AN427" s="991">
        <v>46150</v>
      </c>
      <c r="AO427" s="991">
        <v>46151</v>
      </c>
      <c r="AP427" s="991">
        <v>46152</v>
      </c>
      <c r="AQ427" s="991"/>
      <c r="AR427" s="862"/>
      <c r="AS427" s="849" t="str">
        <f t="shared" si="174"/>
        <v>雙</v>
      </c>
      <c r="AT427" s="849" t="str">
        <f t="shared" si="175"/>
        <v>半</v>
      </c>
      <c r="AU427" s="849" t="str">
        <f t="shared" si="176"/>
        <v>150</v>
      </c>
      <c r="AV427" s="849">
        <f t="shared" si="166"/>
        <v>3.2075740799999997</v>
      </c>
    </row>
    <row r="428" spans="1:48">
      <c r="A428" s="845">
        <f t="shared" si="177"/>
        <v>46153</v>
      </c>
      <c r="B428" s="846" t="s">
        <v>1086</v>
      </c>
      <c r="C428" s="846" t="s">
        <v>2235</v>
      </c>
      <c r="D428" s="1254"/>
      <c r="E428" s="848" t="str">
        <f>IF(ISNA(VLOOKUP(C428,條件!$A$1:$G$1021,5,0)),"",(VLOOKUP(C428,條件!$A$1:$G$1021,5,0)))</f>
        <v>150/48/2SDr</v>
      </c>
      <c r="F428" s="849" t="str">
        <f>IF(ISNA(VLOOKUP(C428,條件!$A$1:$G$1021,6,0)),"",(VLOOKUP(C428,條件!$A$1:$G$1021,6,0)))</f>
        <v>FP82169R×2</v>
      </c>
      <c r="G428" s="1257">
        <f>IF(ISNA(VLOOKUP(C428,條件!$A$1:$G$1021,7,0)),"",(VLOOKUP(C428,條件!$A$1:$G$1021,7,0)))</f>
        <v>670</v>
      </c>
      <c r="H428" s="849" t="str">
        <f>IF(ISNA(VLOOKUP(C428,條件!$A$1:$K$1021,11,0)),"",(VLOOKUP(C428,條件!$A$1:$K$1021,11,0)))</f>
        <v>紅底藍點</v>
      </c>
      <c r="I428" s="850">
        <f>IF(ISNA(VLOOKUP(C428,條件!$A$1:$L$1021,12,0)),"",(VLOOKUP(C428,條件!$A$1:$L$1021,12,0)))</f>
        <v>5</v>
      </c>
      <c r="J428" s="853">
        <v>20</v>
      </c>
      <c r="K428" s="851">
        <v>0</v>
      </c>
      <c r="L428" s="852"/>
      <c r="M428" s="854">
        <v>8980</v>
      </c>
      <c r="N428" s="853">
        <v>10</v>
      </c>
      <c r="O428" s="851">
        <v>0</v>
      </c>
      <c r="P428" s="852"/>
      <c r="Q428" s="854">
        <v>9070</v>
      </c>
      <c r="R428" s="853">
        <v>10</v>
      </c>
      <c r="S428" s="851">
        <v>0</v>
      </c>
      <c r="T428" s="852"/>
      <c r="U428" s="854">
        <v>9260</v>
      </c>
      <c r="V428" s="853">
        <v>20</v>
      </c>
      <c r="W428" s="851">
        <v>0</v>
      </c>
      <c r="X428" s="852"/>
      <c r="Y428" s="854">
        <v>9540</v>
      </c>
      <c r="Z428" s="855">
        <f>IF(ISNA(VLOOKUP(C428,條件!$A$1:$C$1021,3,0)),"",(VLOOKUP(C428,條件!$A$1:$C$1021,3,0)))</f>
        <v>6.1802575107296134</v>
      </c>
      <c r="AA428" s="855">
        <f t="shared" si="170"/>
        <v>40</v>
      </c>
      <c r="AB428" s="904">
        <f t="shared" si="171"/>
        <v>1</v>
      </c>
      <c r="AC428" s="855">
        <f t="shared" si="172"/>
        <v>92.125</v>
      </c>
      <c r="AD428" s="855">
        <f t="shared" si="178"/>
        <v>5</v>
      </c>
      <c r="AE428" s="855">
        <f t="shared" si="173"/>
        <v>5</v>
      </c>
      <c r="AF428" s="856" t="str">
        <f t="shared" si="179"/>
        <v>T</v>
      </c>
      <c r="AG428" s="856">
        <v>2</v>
      </c>
      <c r="AH428" s="1041" t="s">
        <v>4051</v>
      </c>
      <c r="AI428" s="917" t="s">
        <v>4051</v>
      </c>
      <c r="AJ428" s="917" t="s">
        <v>3213</v>
      </c>
      <c r="AK428" s="917" t="s">
        <v>3213</v>
      </c>
      <c r="AL428" s="860">
        <v>48</v>
      </c>
      <c r="AM428" s="991">
        <v>46150</v>
      </c>
      <c r="AN428" s="991">
        <v>46151</v>
      </c>
      <c r="AO428" s="991"/>
      <c r="AP428" s="991"/>
      <c r="AQ428" s="991"/>
      <c r="AR428" s="862"/>
      <c r="AS428" s="849" t="str">
        <f t="shared" si="174"/>
        <v>雙</v>
      </c>
      <c r="AT428" s="849" t="str">
        <f t="shared" si="175"/>
        <v>半</v>
      </c>
      <c r="AU428" s="849" t="str">
        <f t="shared" si="176"/>
        <v>150</v>
      </c>
      <c r="AV428" s="849">
        <f t="shared" si="166"/>
        <v>3.1997591999999999</v>
      </c>
    </row>
    <row r="429" spans="1:48">
      <c r="A429" s="845">
        <f t="shared" si="177"/>
        <v>46153</v>
      </c>
      <c r="B429" s="846" t="s">
        <v>1087</v>
      </c>
      <c r="C429" s="846" t="s">
        <v>114</v>
      </c>
      <c r="D429" s="1254"/>
      <c r="E429" s="848" t="str">
        <f>IF(ISNA(VLOOKUP(C429,條件!$A$1:$G$1021,5,0)),"",(VLOOKUP(C429,條件!$A$1:$G$1021,5,0)))</f>
        <v/>
      </c>
      <c r="F429" s="849" t="str">
        <f>IF(ISNA(VLOOKUP(C429,條件!$A$1:$G$1021,6,0)),"",(VLOOKUP(C429,條件!$A$1:$G$1021,6,0)))</f>
        <v/>
      </c>
      <c r="G429" s="1257" t="str">
        <f>IF(ISNA(VLOOKUP(C429,條件!$A$1:$G$1021,7,0)),"",(VLOOKUP(C429,條件!$A$1:$G$1021,7,0)))</f>
        <v/>
      </c>
      <c r="H429" s="849" t="str">
        <f>IF(ISNA(VLOOKUP(C429,條件!$A$1:$K$1021,11,0)),"",(VLOOKUP(C429,條件!$A$1:$K$1021,11,0)))</f>
        <v/>
      </c>
      <c r="I429" s="850" t="str">
        <f>IF(ISNA(VLOOKUP(C429,條件!$A$1:$L$1021,12,0)),"",(VLOOKUP(C429,條件!$A$1:$L$1021,12,0)))</f>
        <v/>
      </c>
      <c r="J429" s="853"/>
      <c r="K429" s="851"/>
      <c r="L429" s="852" t="s">
        <v>461</v>
      </c>
      <c r="M429" s="854"/>
      <c r="N429" s="853"/>
      <c r="O429" s="851"/>
      <c r="P429" s="852" t="s">
        <v>461</v>
      </c>
      <c r="Q429" s="854"/>
      <c r="R429" s="853"/>
      <c r="S429" s="851"/>
      <c r="T429" s="852" t="s">
        <v>461</v>
      </c>
      <c r="U429" s="854"/>
      <c r="V429" s="853"/>
      <c r="W429" s="851"/>
      <c r="X429" s="852" t="s">
        <v>461</v>
      </c>
      <c r="Y429" s="854"/>
      <c r="Z429" s="855" t="str">
        <f>IF(ISNA(VLOOKUP(C429,條件!$A$1:$C$1021,3,0)),"",(VLOOKUP(C429,條件!$A$1:$C$1021,3,0)))</f>
        <v/>
      </c>
      <c r="AA429" s="855" t="str">
        <f t="shared" si="170"/>
        <v>停機</v>
      </c>
      <c r="AB429" s="904" t="str">
        <f t="shared" si="171"/>
        <v/>
      </c>
      <c r="AC429" s="855" t="str">
        <f t="shared" si="172"/>
        <v/>
      </c>
      <c r="AD429" s="855" t="str">
        <f t="shared" si="178"/>
        <v/>
      </c>
      <c r="AE429" s="855" t="str">
        <f t="shared" si="173"/>
        <v/>
      </c>
      <c r="AF429" s="856" t="str">
        <f t="shared" si="179"/>
        <v>T</v>
      </c>
      <c r="AG429" s="856">
        <v>2</v>
      </c>
      <c r="AH429" s="1041" t="s">
        <v>920</v>
      </c>
      <c r="AI429" s="917" t="s">
        <v>920</v>
      </c>
      <c r="AJ429" s="917" t="s">
        <v>1783</v>
      </c>
      <c r="AK429" s="917" t="s">
        <v>920</v>
      </c>
      <c r="AL429" s="860"/>
      <c r="AM429" s="991"/>
      <c r="AN429" s="991"/>
      <c r="AO429" s="991"/>
      <c r="AP429" s="991"/>
      <c r="AQ429" s="991"/>
      <c r="AR429" s="862"/>
      <c r="AS429" s="849" t="str">
        <f t="shared" si="174"/>
        <v>單</v>
      </c>
      <c r="AT429" s="849" t="str">
        <f t="shared" si="175"/>
        <v>半</v>
      </c>
      <c r="AU429" s="849" t="str">
        <f t="shared" si="176"/>
        <v/>
      </c>
      <c r="AV429" s="849" t="str">
        <f t="shared" si="166"/>
        <v/>
      </c>
    </row>
    <row r="430" spans="1:48">
      <c r="A430" s="845">
        <f t="shared" si="177"/>
        <v>46153</v>
      </c>
      <c r="B430" s="846" t="s">
        <v>1607</v>
      </c>
      <c r="C430" s="846" t="s">
        <v>2797</v>
      </c>
      <c r="D430" s="1254" t="s">
        <v>596</v>
      </c>
      <c r="E430" s="848" t="str">
        <f>IF(ISNA(VLOOKUP(C430,條件!$A$1:$G$1021,5,0)),"",(VLOOKUP(C430,條件!$A$1:$G$1021,5,0)))</f>
        <v>225/72/2SDr</v>
      </c>
      <c r="F430" s="849" t="str">
        <f>IF(ISNA(VLOOKUP(C430,條件!$A$1:$G$1021,6,0)),"",(VLOOKUP(C430,條件!$A$1:$G$1021,6,0)))</f>
        <v>FP83024R×2</v>
      </c>
      <c r="G430" s="1257">
        <f>IF(ISNA(VLOOKUP(C430,條件!$A$1:$G$1021,7,0)),"",(VLOOKUP(C430,條件!$A$1:$G$1021,7,0)))</f>
        <v>550</v>
      </c>
      <c r="H430" s="849" t="str">
        <f>IF(ISNA(VLOOKUP(C430,條件!$A$1:$K$1021,11,0)),"",(VLOOKUP(C430,條件!$A$1:$K$1021,11,0)))</f>
        <v>灰色</v>
      </c>
      <c r="I430" s="850">
        <f>IF(ISNA(VLOOKUP(C430,條件!$A$1:$L$1021,12,0)),"",(VLOOKUP(C430,條件!$A$1:$L$1021,12,0)))</f>
        <v>5.5</v>
      </c>
      <c r="J430" s="853">
        <v>23</v>
      </c>
      <c r="K430" s="851">
        <v>6</v>
      </c>
      <c r="L430" s="852">
        <v>7410</v>
      </c>
      <c r="M430" s="854"/>
      <c r="N430" s="853">
        <v>6</v>
      </c>
      <c r="O430" s="851">
        <v>1</v>
      </c>
      <c r="P430" s="852">
        <v>7410</v>
      </c>
      <c r="Q430" s="854"/>
      <c r="R430" s="853">
        <v>7</v>
      </c>
      <c r="S430" s="851">
        <v>0</v>
      </c>
      <c r="T430" s="852">
        <v>7310</v>
      </c>
      <c r="U430" s="854"/>
      <c r="V430" s="853">
        <v>5</v>
      </c>
      <c r="W430" s="851">
        <v>0</v>
      </c>
      <c r="X430" s="852">
        <v>7410</v>
      </c>
      <c r="Y430" s="854"/>
      <c r="Z430" s="855">
        <f>IF(ISNA(VLOOKUP(C430,條件!$A$1:$C$1021,3,0)),"",(VLOOKUP(C430,條件!$A$1:$C$1021,3,0)))</f>
        <v>6.6055045871559637</v>
      </c>
      <c r="AA430" s="855">
        <f t="shared" si="170"/>
        <v>27.333333333333332</v>
      </c>
      <c r="AB430" s="904">
        <f t="shared" si="171"/>
        <v>0.9949051816239316</v>
      </c>
      <c r="AC430" s="855">
        <f t="shared" si="172"/>
        <v>73.849999999999994</v>
      </c>
      <c r="AD430" s="855">
        <f t="shared" si="178"/>
        <v>3.4166666666666665</v>
      </c>
      <c r="AE430" s="855">
        <f t="shared" si="173"/>
        <v>2.8333333333333335</v>
      </c>
      <c r="AF430" s="856" t="str">
        <f t="shared" si="179"/>
        <v>T</v>
      </c>
      <c r="AG430" s="856">
        <v>2</v>
      </c>
      <c r="AH430" s="1041" t="s">
        <v>2877</v>
      </c>
      <c r="AI430" s="917" t="s">
        <v>2877</v>
      </c>
      <c r="AJ430" s="917" t="s">
        <v>3213</v>
      </c>
      <c r="AK430" s="917" t="s">
        <v>3213</v>
      </c>
      <c r="AL430" s="860">
        <v>53</v>
      </c>
      <c r="AM430" s="991">
        <v>46139</v>
      </c>
      <c r="AN430" s="991">
        <v>46140</v>
      </c>
      <c r="AO430" s="991">
        <v>46142</v>
      </c>
      <c r="AP430" s="991">
        <v>46143</v>
      </c>
      <c r="AQ430" s="991"/>
      <c r="AR430" s="862"/>
      <c r="AS430" s="849" t="str">
        <f t="shared" si="174"/>
        <v>雙</v>
      </c>
      <c r="AT430" s="849" t="str">
        <f t="shared" si="175"/>
        <v>半</v>
      </c>
      <c r="AU430" s="849" t="str">
        <f t="shared" si="176"/>
        <v>225</v>
      </c>
      <c r="AV430" s="849"/>
    </row>
    <row r="431" spans="1:48">
      <c r="A431" s="845">
        <f t="shared" si="177"/>
        <v>46153</v>
      </c>
      <c r="B431" s="846" t="s">
        <v>1607</v>
      </c>
      <c r="C431" s="846" t="s">
        <v>4194</v>
      </c>
      <c r="D431" s="1254" t="s">
        <v>596</v>
      </c>
      <c r="E431" s="848" t="str">
        <f>IF(ISNA(VLOOKUP(C431,條件!$A$1:$G$1021,5,0)),"",(VLOOKUP(C431,條件!$A$1:$G$1021,5,0)))</f>
        <v>150/48/2SDr</v>
      </c>
      <c r="F431" s="849" t="str">
        <f>IF(ISNA(VLOOKUP(C431,條件!$A$1:$G$1021,6,0)),"",(VLOOKUP(C431,條件!$A$1:$G$1021,6,0)))</f>
        <v>FP82173R×2</v>
      </c>
      <c r="G431" s="1257">
        <f>IF(ISNA(VLOOKUP(C431,條件!$A$1:$G$1021,7,0)),"",(VLOOKUP(C431,條件!$A$1:$G$1021,7,0)))</f>
        <v>700</v>
      </c>
      <c r="H431" s="849" t="str">
        <f>IF(ISNA(VLOOKUP(C431,條件!$A$1:$K$1021,11,0)),"",(VLOOKUP(C431,條件!$A$1:$K$1021,11,0)))</f>
        <v>黃紅雙色</v>
      </c>
      <c r="I431" s="850">
        <f>IF(ISNA(VLOOKUP(C431,條件!$A$1:$L$1021,12,0)),"",(VLOOKUP(C431,條件!$A$1:$L$1021,12,0)))</f>
        <v>5.5</v>
      </c>
      <c r="J431" s="853"/>
      <c r="K431" s="851"/>
      <c r="L431" s="852"/>
      <c r="M431" s="854" t="s">
        <v>4128</v>
      </c>
      <c r="N431" s="853"/>
      <c r="O431" s="851"/>
      <c r="P431" s="852"/>
      <c r="Q431" s="854" t="s">
        <v>4152</v>
      </c>
      <c r="R431" s="853">
        <v>10</v>
      </c>
      <c r="S431" s="851">
        <v>0</v>
      </c>
      <c r="T431" s="852"/>
      <c r="U431" s="854">
        <v>9810</v>
      </c>
      <c r="V431" s="853">
        <v>10</v>
      </c>
      <c r="W431" s="851">
        <v>0</v>
      </c>
      <c r="X431" s="852"/>
      <c r="Y431" s="854">
        <v>9350</v>
      </c>
      <c r="Z431" s="855">
        <f>IF(ISNA(VLOOKUP(C431,條件!$A$1:$C$1021,3,0)),"",(VLOOKUP(C431,條件!$A$1:$C$1021,3,0)))</f>
        <v>5.8536585365853657</v>
      </c>
      <c r="AA431" s="855" t="str">
        <f t="shared" si="170"/>
        <v/>
      </c>
      <c r="AB431" s="904" t="str">
        <f t="shared" si="171"/>
        <v/>
      </c>
      <c r="AC431" s="855">
        <f t="shared" si="172"/>
        <v>95.8</v>
      </c>
      <c r="AD431" s="855" t="str">
        <f t="shared" si="178"/>
        <v/>
      </c>
      <c r="AE431" s="855" t="str">
        <f t="shared" si="173"/>
        <v/>
      </c>
      <c r="AF431" s="856" t="str">
        <f t="shared" si="179"/>
        <v>T</v>
      </c>
      <c r="AG431" s="856">
        <v>2</v>
      </c>
      <c r="AH431" s="1041" t="s">
        <v>2877</v>
      </c>
      <c r="AI431" s="917" t="s">
        <v>2877</v>
      </c>
      <c r="AJ431" s="917" t="s">
        <v>3213</v>
      </c>
      <c r="AK431" s="917" t="s">
        <v>3213</v>
      </c>
      <c r="AL431" s="860"/>
      <c r="AM431" s="991"/>
      <c r="AN431" s="991"/>
      <c r="AO431" s="991"/>
      <c r="AP431" s="991"/>
      <c r="AQ431" s="991"/>
      <c r="AR431" s="862"/>
      <c r="AS431" s="849" t="str">
        <f t="shared" si="174"/>
        <v>雙</v>
      </c>
      <c r="AT431" s="849" t="str">
        <f t="shared" si="175"/>
        <v>半</v>
      </c>
      <c r="AU431" s="849" t="str">
        <f t="shared" si="176"/>
        <v>150</v>
      </c>
      <c r="AV431" s="849">
        <f t="shared" ref="AV431:AV442" si="180">IF(ISERROR((IF(AF431="S",AG431*AU431*G431*AC431/18*0.03456/100/1000,
AU431*G431*AC431*
(IF(OR(AND(AS431="單",AT431="全",OR(AF431="A",AF431="M")),AND(AS431="單",AT431="全",OR(AF431="T",AF431="J"))),1,0)+
IF(OR(AND(AS431="雙",AT431="全",OR(AF431="A",AF431="M")),AND(AS431="雙",AT431="半",OR(AF431="T",AF431="J"))),1,0)+
IF(AND(AS431="雙",AT431="全",OR(AF431="T",AF431="J")),2,0)+
IF(AND(AS431="單",AT431="半",OR(AF431="A",AF431="M")),0.5,0)+
IF(OR(AND(AS431="雙",AT431="半",OR(AF431="A",AF431="M")),AND(AS431="單",AT431="半",OR(AF431="T",AF431="J"))),0.5,0)
)*0.03456/100/1000
))),"",((IF(AF431="S",AG431*AU431*G431*AC431/18*0.03456/100/1000,
AU431*G431*AC431*
(IF(OR(AND(AS431="單",AT431="全",OR(AF431="A",AF431="M")),AND(AS431="單",AT431="全",OR(AF431="T",AF431="J"))),1,0)+
IF(OR(AND(AS431="雙",AT431="全",OR(AF431="A",AF431="M")),AND(AS431="雙",AT431="半",OR(AF431="T",AF431="J"))),1,0)+
IF(AND(AS431="雙",AT431="全",OR(AF431="T",AF431="J")),2,0)+
IF(AND(AS431="單",AT431="半",OR(AF431="A",AF431="M")),0.5,0)+
IF(OR(AND(AS431="雙",AT431="半",OR(AF431="A",AF431="M")),AND(AS431="單",AT431="半",OR(AF431="T",AF431="J"))),0.5,0)
)*0.03456/100/1000
))))</f>
        <v>3.4763903999999997</v>
      </c>
    </row>
    <row r="432" spans="1:48">
      <c r="A432" s="845">
        <f t="shared" si="177"/>
        <v>46153</v>
      </c>
      <c r="B432" s="846" t="s">
        <v>1608</v>
      </c>
      <c r="C432" s="846" t="s">
        <v>3685</v>
      </c>
      <c r="D432" s="1254" t="s">
        <v>596</v>
      </c>
      <c r="E432" s="848" t="str">
        <f>IF(ISNA(VLOOKUP(C432,條件!$A$1:$G$1021,5,0)),"",(VLOOKUP(C432,條件!$A$1:$G$1021,5,0)))</f>
        <v>150/48/2SDr</v>
      </c>
      <c r="F432" s="849" t="str">
        <f>IF(ISNA(VLOOKUP(C432,條件!$A$1:$G$1021,6,0)),"",(VLOOKUP(C432,條件!$A$1:$G$1021,6,0)))</f>
        <v>FP82173R×2</v>
      </c>
      <c r="G432" s="1257">
        <f>IF(ISNA(VLOOKUP(C432,條件!$A$1:$G$1021,7,0)),"",(VLOOKUP(C432,條件!$A$1:$G$1021,7,0)))</f>
        <v>700</v>
      </c>
      <c r="H432" s="849" t="str">
        <f>IF(ISNA(VLOOKUP(C432,條件!$A$1:$K$1021,11,0)),"",(VLOOKUP(C432,條件!$A$1:$K$1021,11,0)))</f>
        <v>棕色</v>
      </c>
      <c r="I432" s="850">
        <f>IF(ISNA(VLOOKUP(C432,條件!$A$1:$L$1021,12,0)),"",(VLOOKUP(C432,條件!$A$1:$L$1021,12,0)))</f>
        <v>5.5</v>
      </c>
      <c r="J432" s="853">
        <v>16</v>
      </c>
      <c r="K432" s="851">
        <v>7</v>
      </c>
      <c r="L432" s="852">
        <v>10000</v>
      </c>
      <c r="M432" s="854">
        <v>9540</v>
      </c>
      <c r="N432" s="853">
        <v>1</v>
      </c>
      <c r="O432" s="851">
        <v>0</v>
      </c>
      <c r="P432" s="852">
        <v>10000</v>
      </c>
      <c r="Q432" s="854">
        <v>9540</v>
      </c>
      <c r="R432" s="853">
        <v>21</v>
      </c>
      <c r="S432" s="851">
        <v>0</v>
      </c>
      <c r="T432" s="852">
        <v>9630</v>
      </c>
      <c r="U432" s="854">
        <v>8440</v>
      </c>
      <c r="V432" s="853"/>
      <c r="W432" s="851"/>
      <c r="X432" s="852" t="s">
        <v>4232</v>
      </c>
      <c r="Y432" s="854"/>
      <c r="Z432" s="855">
        <f>IF(ISNA(VLOOKUP(C432,條件!$A$1:$C$1021,3,0)),"",(VLOOKUP(C432,條件!$A$1:$C$1021,3,0)))</f>
        <v>5.8536585365853657</v>
      </c>
      <c r="AA432" s="855">
        <f t="shared" si="170"/>
        <v>12.666666666666666</v>
      </c>
      <c r="AB432" s="904">
        <f t="shared" si="171"/>
        <v>0.99425080128205123</v>
      </c>
      <c r="AC432" s="855">
        <f t="shared" si="172"/>
        <v>95.25</v>
      </c>
      <c r="AD432" s="855">
        <f t="shared" si="178"/>
        <v>1.5833333333333333</v>
      </c>
      <c r="AE432" s="855">
        <f t="shared" si="173"/>
        <v>1.2916666666666667</v>
      </c>
      <c r="AF432" s="856" t="str">
        <f t="shared" si="179"/>
        <v>T</v>
      </c>
      <c r="AG432" s="856">
        <v>1</v>
      </c>
      <c r="AH432" s="1041" t="s">
        <v>2877</v>
      </c>
      <c r="AI432" s="917" t="s">
        <v>2877</v>
      </c>
      <c r="AJ432" s="917" t="s">
        <v>3213</v>
      </c>
      <c r="AK432" s="917" t="s">
        <v>3213</v>
      </c>
      <c r="AL432" s="860">
        <v>56</v>
      </c>
      <c r="AM432" s="991">
        <v>46149</v>
      </c>
      <c r="AN432" s="991">
        <v>46150</v>
      </c>
      <c r="AO432" s="991"/>
      <c r="AP432" s="991"/>
      <c r="AQ432" s="991"/>
      <c r="AR432" s="862"/>
      <c r="AS432" s="849" t="str">
        <f t="shared" si="174"/>
        <v>雙</v>
      </c>
      <c r="AT432" s="849" t="str">
        <f t="shared" si="175"/>
        <v>全</v>
      </c>
      <c r="AU432" s="849" t="str">
        <f t="shared" si="176"/>
        <v>150</v>
      </c>
      <c r="AV432" s="849">
        <f t="shared" si="180"/>
        <v>6.9128640000000008</v>
      </c>
    </row>
    <row r="433" spans="1:48">
      <c r="A433" s="845">
        <f t="shared" si="177"/>
        <v>46153</v>
      </c>
      <c r="B433" s="846" t="s">
        <v>1986</v>
      </c>
      <c r="C433" s="846" t="s">
        <v>4196</v>
      </c>
      <c r="D433" s="1254"/>
      <c r="E433" s="848" t="str">
        <f>IF(ISNA(VLOOKUP(C433,條件!$A$1:$G$1021,5,0)),"",(VLOOKUP(C433,條件!$A$1:$G$1021,5,0)))</f>
        <v>50/72/2SDFFR</v>
      </c>
      <c r="F433" s="849" t="str">
        <f>IF(ISNA(VLOOKUP(C433,條件!$A$1:$G$1021,6,0)),"",(VLOOKUP(C433,條件!$A$1:$G$1021,6,0)))</f>
        <v>FP80099R×2</v>
      </c>
      <c r="G433" s="1257">
        <f>IF(ISNA(VLOOKUP(C433,條件!$A$1:$G$1021,7,0)),"",(VLOOKUP(C433,條件!$A$1:$G$1021,7,0)))</f>
        <v>500</v>
      </c>
      <c r="H433" s="849" t="str">
        <f>IF(ISNA(VLOOKUP(C433,條件!$A$1:$K$1021,11,0)),"",(VLOOKUP(C433,條件!$A$1:$K$1021,11,0)))</f>
        <v>白黑三角</v>
      </c>
      <c r="I433" s="850">
        <f>IF(ISNA(VLOOKUP(C433,條件!$A$1:$L$1021,12,0)),"",(VLOOKUP(C433,條件!$A$1:$L$1021,12,0)))</f>
        <v>4</v>
      </c>
      <c r="J433" s="853"/>
      <c r="K433" s="851"/>
      <c r="L433" s="852" t="s">
        <v>4128</v>
      </c>
      <c r="M433" s="854"/>
      <c r="N433" s="853"/>
      <c r="O433" s="851"/>
      <c r="P433" s="852" t="s">
        <v>4128</v>
      </c>
      <c r="Q433" s="854"/>
      <c r="R433" s="853"/>
      <c r="S433" s="851"/>
      <c r="T433" s="852" t="s">
        <v>4152</v>
      </c>
      <c r="U433" s="854"/>
      <c r="V433" s="853">
        <v>10</v>
      </c>
      <c r="W433" s="851">
        <v>0</v>
      </c>
      <c r="X433" s="852">
        <v>1735</v>
      </c>
      <c r="Y433" s="854"/>
      <c r="Z433" s="885">
        <f>IF(ISNA(VLOOKUP(C433,條件!$A$1:$C$1021,3,0)),"",(VLOOKUP(C433,條件!$A$1:$C$1021,3,0)))</f>
        <v>2.028169014084507</v>
      </c>
      <c r="AA433" s="885" t="str">
        <f t="shared" ref="AA433:AA434" si="181">IF(P433="了機","了機",IF(J433="","",IF(ISERROR(SUM(J433,N433,R433,V433)*12/AG433/3),"",(SUM(J433,N433,R433,V433)*12/AG433/3))))</f>
        <v/>
      </c>
      <c r="AB433" s="905" t="str">
        <f t="shared" ref="AB433:AB434" si="182">IF(K433="","",IF(ISERROR(1-((SUM(K433,O433,S433,W433)/((AG433*12)-(AG433*0.44)))/Z433)),"",(1-((SUM(K433,O433,S433,W433)/((AG433*12)-(AG433*0.44)))/Z433))))</f>
        <v/>
      </c>
      <c r="AC433" s="885"/>
      <c r="AD433" s="885" t="str">
        <f t="shared" si="178"/>
        <v/>
      </c>
      <c r="AE433" s="885" t="str">
        <f t="shared" ref="AE433:AE434" si="183">IF(P433="了機","",IF(J433="","",IF(ISERROR((SUM(J433,N433,R433,V433)-SUM(K433,O433,S433,W433))/24),"",((SUM(J433,N433,R433,V433)-SUM(K433,O433,S433,W433))/24))))</f>
        <v/>
      </c>
      <c r="AF433" s="886" t="str">
        <f t="shared" si="179"/>
        <v>S</v>
      </c>
      <c r="AG433" s="886">
        <v>3</v>
      </c>
      <c r="AH433" s="1041" t="s">
        <v>4049</v>
      </c>
      <c r="AI433" s="917" t="s">
        <v>4049</v>
      </c>
      <c r="AJ433" s="917" t="s">
        <v>3059</v>
      </c>
      <c r="AK433" s="917" t="s">
        <v>943</v>
      </c>
      <c r="AL433" s="860"/>
      <c r="AM433" s="991"/>
      <c r="AN433" s="991"/>
      <c r="AO433" s="991"/>
      <c r="AP433" s="991"/>
      <c r="AQ433" s="991"/>
      <c r="AR433" s="862"/>
      <c r="AS433" s="849" t="str">
        <f t="shared" si="174"/>
        <v>雙</v>
      </c>
      <c r="AT433" s="849" t="str">
        <f t="shared" si="175"/>
        <v>3sec</v>
      </c>
      <c r="AU433" s="849" t="str">
        <f t="shared" si="176"/>
        <v>50</v>
      </c>
      <c r="AV433" s="849">
        <f t="shared" si="180"/>
        <v>0</v>
      </c>
    </row>
    <row r="434" spans="1:48">
      <c r="A434" s="845">
        <f t="shared" si="177"/>
        <v>46153</v>
      </c>
      <c r="B434" s="846" t="s">
        <v>1986</v>
      </c>
      <c r="C434" s="846" t="s">
        <v>4198</v>
      </c>
      <c r="D434" s="1254"/>
      <c r="E434" s="848" t="str">
        <f>IF(ISNA(VLOOKUP(C434,條件!$A$1:$G$1021,5,0)),"",(VLOOKUP(C434,條件!$A$1:$G$1021,5,0)))</f>
        <v>75/72/2SDFFR</v>
      </c>
      <c r="F434" s="849" t="str">
        <f>IF(ISNA(VLOOKUP(C434,條件!$A$1:$G$1021,6,0)),"",(VLOOKUP(C434,條件!$A$1:$G$1021,6,0)))</f>
        <v>FP81209R×2</v>
      </c>
      <c r="G434" s="1257">
        <f>IF(ISNA(VLOOKUP(C434,條件!$A$1:$G$1021,7,0)),"",(VLOOKUP(C434,條件!$A$1:$G$1021,7,0)))</f>
        <v>600</v>
      </c>
      <c r="H434" s="849" t="str">
        <f>IF(ISNA(VLOOKUP(C434,條件!$A$1:$K$1021,11,0)),"",(VLOOKUP(C434,條件!$A$1:$K$1021,11,0)))</f>
        <v>白底紅十字</v>
      </c>
      <c r="I434" s="850">
        <f>IF(ISNA(VLOOKUP(C434,條件!$A$1:$L$1021,12,0)),"",(VLOOKUP(C434,條件!$A$1:$L$1021,12,0)))</f>
        <v>5</v>
      </c>
      <c r="J434" s="853"/>
      <c r="K434" s="851"/>
      <c r="L434" s="852" t="s">
        <v>4128</v>
      </c>
      <c r="M434" s="854"/>
      <c r="N434" s="853"/>
      <c r="O434" s="851"/>
      <c r="P434" s="852" t="s">
        <v>4128</v>
      </c>
      <c r="Q434" s="854"/>
      <c r="R434" s="853"/>
      <c r="S434" s="851"/>
      <c r="T434" s="852" t="s">
        <v>4152</v>
      </c>
      <c r="U434" s="854"/>
      <c r="V434" s="853">
        <v>12</v>
      </c>
      <c r="W434" s="851">
        <v>0</v>
      </c>
      <c r="X434" s="852">
        <v>1735</v>
      </c>
      <c r="Y434" s="854"/>
      <c r="Z434" s="885">
        <f>IF(ISNA(VLOOKUP(C434,條件!$A$1:$C$1021,3,0)),"",(VLOOKUP(C434,條件!$A$1:$C$1021,3,0)))</f>
        <v>2.8402366863905324</v>
      </c>
      <c r="AA434" s="885" t="str">
        <f t="shared" si="181"/>
        <v/>
      </c>
      <c r="AB434" s="905" t="str">
        <f t="shared" si="182"/>
        <v/>
      </c>
      <c r="AC434" s="885"/>
      <c r="AD434" s="885" t="str">
        <f t="shared" si="178"/>
        <v/>
      </c>
      <c r="AE434" s="885" t="str">
        <f t="shared" si="183"/>
        <v/>
      </c>
      <c r="AF434" s="886" t="str">
        <f t="shared" si="179"/>
        <v>S</v>
      </c>
      <c r="AG434" s="886">
        <v>3</v>
      </c>
      <c r="AH434" s="1041" t="s">
        <v>4049</v>
      </c>
      <c r="AI434" s="917" t="s">
        <v>4049</v>
      </c>
      <c r="AJ434" s="917" t="s">
        <v>3059</v>
      </c>
      <c r="AK434" s="917" t="s">
        <v>943</v>
      </c>
      <c r="AL434" s="860"/>
      <c r="AM434" s="991"/>
      <c r="AN434" s="991"/>
      <c r="AO434" s="991"/>
      <c r="AP434" s="991"/>
      <c r="AQ434" s="991"/>
      <c r="AR434" s="862"/>
      <c r="AS434" s="849" t="str">
        <f t="shared" si="174"/>
        <v>雙</v>
      </c>
      <c r="AT434" s="849" t="str">
        <f t="shared" si="175"/>
        <v>3sec</v>
      </c>
      <c r="AU434" s="849" t="str">
        <f t="shared" si="176"/>
        <v>75</v>
      </c>
      <c r="AV434" s="849">
        <f t="shared" si="180"/>
        <v>0</v>
      </c>
    </row>
    <row r="435" spans="1:48">
      <c r="A435" s="845">
        <f t="shared" si="177"/>
        <v>46153</v>
      </c>
      <c r="B435" s="846" t="s">
        <v>1698</v>
      </c>
      <c r="C435" s="846" t="s">
        <v>1697</v>
      </c>
      <c r="D435" s="1254"/>
      <c r="E435" s="848" t="str">
        <f>IF(ISNA(VLOOKUP(C435,條件!$A$1:$G$1021,5,0)),"",(VLOOKUP(C435,條件!$A$1:$G$1021,5,0)))</f>
        <v/>
      </c>
      <c r="F435" s="849" t="str">
        <f>IF(ISNA(VLOOKUP(C435,條件!$A$1:$G$1021,6,0)),"",(VLOOKUP(C435,條件!$A$1:$G$1021,6,0)))</f>
        <v/>
      </c>
      <c r="G435" s="1257" t="str">
        <f>IF(ISNA(VLOOKUP(C435,條件!$A$1:$G$1021,7,0)),"",(VLOOKUP(C435,條件!$A$1:$G$1021,7,0)))</f>
        <v/>
      </c>
      <c r="H435" s="849" t="str">
        <f>IF(ISNA(VLOOKUP(C435,條件!$A$1:$K$1021,11,0)),"",(VLOOKUP(C435,條件!$A$1:$K$1021,11,0)))</f>
        <v/>
      </c>
      <c r="I435" s="850" t="str">
        <f>IF(ISNA(VLOOKUP(C435,條件!$A$1:$L$1021,12,0)),"",(VLOOKUP(C435,條件!$A$1:$L$1021,12,0)))</f>
        <v/>
      </c>
      <c r="J435" s="853"/>
      <c r="K435" s="851"/>
      <c r="L435" s="852" t="s">
        <v>1697</v>
      </c>
      <c r="M435" s="854"/>
      <c r="N435" s="853"/>
      <c r="O435" s="851"/>
      <c r="P435" s="852" t="s">
        <v>1697</v>
      </c>
      <c r="Q435" s="854"/>
      <c r="R435" s="853"/>
      <c r="S435" s="851"/>
      <c r="T435" s="852" t="s">
        <v>1697</v>
      </c>
      <c r="U435" s="854"/>
      <c r="V435" s="853"/>
      <c r="W435" s="851"/>
      <c r="X435" s="852" t="s">
        <v>1697</v>
      </c>
      <c r="Y435" s="854"/>
      <c r="Z435" s="885" t="str">
        <f>IF(ISNA(VLOOKUP(C435,條件!$A$1:$C$1021,3,0)),"",(VLOOKUP(C435,條件!$A$1:$C$1021,3,0)))</f>
        <v/>
      </c>
      <c r="AA435" s="885" t="str">
        <f t="shared" ref="AA435:AA436" si="184">IF(P435="了機","了機",IF(J435="","",IF(ISERROR(SUM(J435,N435,R435,V435)*12/AG435/3),"",(SUM(J435,N435,R435,V435)*12/AG435/3))))</f>
        <v/>
      </c>
      <c r="AB435" s="905" t="str">
        <f t="shared" ref="AB435:AB436" si="185">IF(K435="","",IF(ISERROR(1-((SUM(K435,O435,S435,W435)/((AG435*12)-(AG435*0.44)))/Z435)),"",(1-((SUM(K435,O435,S435,W435)/((AG435*12)-(AG435*0.44)))/Z435))))</f>
        <v/>
      </c>
      <c r="AC435" s="885"/>
      <c r="AD435" s="885" t="str">
        <f t="shared" ref="AD435:AD474" si="186">IF(ISERROR(AA435/8),"",(AA435/8))</f>
        <v/>
      </c>
      <c r="AE435" s="885" t="str">
        <f t="shared" ref="AE435:AE436" si="187">IF(P435="了機","",IF(J435="","",IF(ISERROR((SUM(J435,N435,R435,V435)-SUM(K435,O435,S435,W435))/24),"",((SUM(J435,N435,R435,V435)-SUM(K435,O435,S435,W435))/24))))</f>
        <v/>
      </c>
      <c r="AF435" s="886" t="str">
        <f t="shared" ref="AF435:AF474" si="188">LEFT(B435,1)</f>
        <v>S</v>
      </c>
      <c r="AG435" s="886">
        <v>5</v>
      </c>
      <c r="AH435" s="1041" t="s">
        <v>4049</v>
      </c>
      <c r="AI435" s="917" t="s">
        <v>4049</v>
      </c>
      <c r="AJ435" s="917" t="s">
        <v>3059</v>
      </c>
      <c r="AK435" s="917" t="s">
        <v>943</v>
      </c>
      <c r="AL435" s="860"/>
      <c r="AM435" s="991"/>
      <c r="AN435" s="991"/>
      <c r="AO435" s="991"/>
      <c r="AP435" s="991"/>
      <c r="AQ435" s="991"/>
      <c r="AR435" s="862"/>
      <c r="AS435" s="849" t="str">
        <f t="shared" ref="AS435:AS443" si="189">IF(TEXT(RIGHT(F435,2),) = "×2","雙","單")</f>
        <v>單</v>
      </c>
      <c r="AT435" s="849" t="str">
        <f t="shared" ref="AT435:AT443" si="190">IF(OR(AF435="J", AF435="T", AF435="M"), IF(AG435=1, "全", "半"),
   IF(AF435="A", IF(AG435=0.5, IF(AS435="雙", "全", ""),
                 IF(AG435=1, IF(AS435="雙", "半", "全"),
                    IF(AG435=2, "半", "")
                   )
                ),
   IF(AF435="S", TEXT(AG435 &amp; "sec", "text"), "")
))</f>
        <v>5sec</v>
      </c>
      <c r="AU435" s="849" t="str">
        <f t="shared" ref="AU435:AU443" si="191">IF(MID(E435,3,1)="/",LEFT(E435,2),LEFT(E435,3))</f>
        <v/>
      </c>
      <c r="AV435" s="849" t="str">
        <f t="shared" ref="AV435:AV469" si="192">IF(ISERROR((IF(AF435="S",AG435*AU435*G435*AC435/18*0.03456/100/1000,
AU435*G435*AC435*
(IF(OR(AND(AS435="單",AT435="全",OR(AF435="A",AF435="M")),AND(AS435="單",AT435="全",OR(AF435="T",AF435="J"))),1,0)+
IF(OR(AND(AS435="雙",AT435="全",OR(AF435="A",AF435="M")),AND(AS435="雙",AT435="半",OR(AF435="T",AF435="J"))),1,0)+
IF(AND(AS435="雙",AT435="全",OR(AF435="T",AF435="J")),2,0)+
IF(AND(AS435="單",AT435="半",OR(AF435="A",AF435="M")),0.5,0)+
IF(OR(AND(AS435="雙",AT435="半",OR(AF435="A",AF435="M")),AND(AS435="單",AT435="半",OR(AF435="T",AF435="J"))),0.5,0)
)*0.03456/100/1000
))),"",((IF(AF435="S",AG435*AU435*G435*AC435/18*0.03456/100/1000,
AU435*G435*AC435*
(IF(OR(AND(AS435="單",AT435="全",OR(AF435="A",AF435="M")),AND(AS435="單",AT435="全",OR(AF435="T",AF435="J"))),1,0)+
IF(OR(AND(AS435="雙",AT435="全",OR(AF435="A",AF435="M")),AND(AS435="雙",AT435="半",OR(AF435="T",AF435="J"))),1,0)+
IF(AND(AS435="雙",AT435="全",OR(AF435="T",AF435="J")),2,0)+
IF(AND(AS435="單",AT435="半",OR(AF435="A",AF435="M")),0.5,0)+
IF(OR(AND(AS435="雙",AT435="半",OR(AF435="A",AF435="M")),AND(AS435="單",AT435="半",OR(AF435="T",AF435="J"))),0.5,0)
)*0.03456/100/1000
))))</f>
        <v/>
      </c>
    </row>
    <row r="436" spans="1:48">
      <c r="A436" s="845">
        <f t="shared" si="177"/>
        <v>46153</v>
      </c>
      <c r="B436" s="846" t="s">
        <v>240</v>
      </c>
      <c r="C436" s="887" t="s">
        <v>2800</v>
      </c>
      <c r="D436" s="1254"/>
      <c r="E436" s="848" t="str">
        <f>IF(ISNA(VLOOKUP(C436,條件!$A$1:$G$1021,5,0)),"",(VLOOKUP(C436,條件!$A$1:$G$1021,5,0)))</f>
        <v/>
      </c>
      <c r="F436" s="849" t="str">
        <f>IF(ISNA(VLOOKUP(C436,條件!$A$1:$G$1021,6,0)),"",(VLOOKUP(C436,條件!$A$1:$G$1021,6,0)))</f>
        <v/>
      </c>
      <c r="G436" s="1257" t="str">
        <f>IF(ISNA(VLOOKUP(C436,條件!$A$1:$G$1021,7,0)),"",(VLOOKUP(C436,條件!$A$1:$G$1021,7,0)))</f>
        <v/>
      </c>
      <c r="H436" s="849" t="str">
        <f>IF(ISNA(VLOOKUP(C436,條件!$A$1:$K$1021,11,0)),"",(VLOOKUP(C436,條件!$A$1:$K$1021,11,0)))</f>
        <v/>
      </c>
      <c r="I436" s="850" t="str">
        <f>IF(ISNA(VLOOKUP(C436,條件!$A$1:$L$1021,12,0)),"",(VLOOKUP(C436,條件!$A$1:$L$1021,12,0)))</f>
        <v/>
      </c>
      <c r="J436" s="853"/>
      <c r="K436" s="851"/>
      <c r="L436" s="852" t="s">
        <v>114</v>
      </c>
      <c r="M436" s="854"/>
      <c r="N436" s="853"/>
      <c r="O436" s="851"/>
      <c r="P436" s="852" t="s">
        <v>114</v>
      </c>
      <c r="Q436" s="854"/>
      <c r="R436" s="853"/>
      <c r="S436" s="851"/>
      <c r="T436" s="852" t="s">
        <v>114</v>
      </c>
      <c r="U436" s="854"/>
      <c r="V436" s="853"/>
      <c r="W436" s="851"/>
      <c r="X436" s="852" t="s">
        <v>114</v>
      </c>
      <c r="Y436" s="854"/>
      <c r="Z436" s="855" t="str">
        <f>IF(ISNA(VLOOKUP(C436,條件!$A$1:$C$1021,3,0)),"",(VLOOKUP(C436,條件!$A$1:$C$1021,3,0)))</f>
        <v/>
      </c>
      <c r="AA436" s="855" t="str">
        <f t="shared" ref="AA436:AA472" si="193">IF(OR(L436="改紡", L436="檢修", L436="了機", L436="清車", L436="FINAL", L436="停機"), L436,
   IF(AND(C436&lt;&gt;"", J436&lt;&gt;""),
      IFERROR(SUM(J436, N436, R436, V436)/3 * AG436, ""),
   "")
)</f>
        <v>停機</v>
      </c>
      <c r="AB436" s="904" t="str">
        <f t="shared" ref="AB436:AB472" si="194">IF(K436="","",IF(ISERROR(1-(SUM(K436,O436,S436,W436)/208/Z436)),"",(1-(SUM(K436,O436,S436,W436)/208/Z436))))</f>
        <v/>
      </c>
      <c r="AC436" s="855" t="str">
        <f t="shared" ref="AC436:AC472" si="195">IF(OR(L436="檢修", L436="改紡", L436="了機"), "",
   IF(C436&lt;&gt;"",
      IFERROR(AVERAGE(L436:M436, P436:Q436, T436:U436, X436:Y436)/100, ""),
   "")
)</f>
        <v/>
      </c>
      <c r="AD436" s="855" t="str">
        <f t="shared" si="186"/>
        <v/>
      </c>
      <c r="AE436" s="855" t="str">
        <f t="shared" ref="AE436:AE472" si="196">IF(OR(L436="改紡", L436="檢修", L436="了機"), "",
   IF(AND(C436&lt;&gt;"", J436&lt;&gt;""),
      IFERROR((SUM(J436, N436, R436, V436) - SUM(K436, O436, S436, W436))/24 * AG436, ""),
   "")
)</f>
        <v/>
      </c>
      <c r="AF436" s="856" t="str">
        <f t="shared" si="188"/>
        <v>M</v>
      </c>
      <c r="AG436" s="856">
        <v>1</v>
      </c>
      <c r="AH436" s="1041" t="s">
        <v>920</v>
      </c>
      <c r="AI436" s="917" t="s">
        <v>920</v>
      </c>
      <c r="AJ436" s="917" t="s">
        <v>920</v>
      </c>
      <c r="AK436" s="917" t="s">
        <v>920</v>
      </c>
      <c r="AL436" s="860"/>
      <c r="AM436" s="991"/>
      <c r="AN436" s="991"/>
      <c r="AO436" s="991"/>
      <c r="AP436" s="991"/>
      <c r="AQ436" s="991"/>
      <c r="AR436" s="862"/>
      <c r="AS436" s="849" t="str">
        <f t="shared" si="189"/>
        <v>單</v>
      </c>
      <c r="AT436" s="849" t="str">
        <f t="shared" si="190"/>
        <v>全</v>
      </c>
      <c r="AU436" s="849" t="str">
        <f t="shared" si="191"/>
        <v/>
      </c>
      <c r="AV436" s="849" t="str">
        <f t="shared" si="192"/>
        <v/>
      </c>
    </row>
    <row r="437" spans="1:48">
      <c r="A437" s="845">
        <f t="shared" si="177"/>
        <v>46153</v>
      </c>
      <c r="B437" s="846" t="s">
        <v>242</v>
      </c>
      <c r="C437" s="887" t="s">
        <v>2800</v>
      </c>
      <c r="D437" s="1254"/>
      <c r="E437" s="848" t="str">
        <f>IF(ISNA(VLOOKUP(C437,條件!$A$1:$G$1021,5,0)),"",(VLOOKUP(C437,條件!$A$1:$G$1021,5,0)))</f>
        <v/>
      </c>
      <c r="F437" s="849" t="str">
        <f>IF(ISNA(VLOOKUP(C437,條件!$A$1:$G$1021,6,0)),"",(VLOOKUP(C437,條件!$A$1:$G$1021,6,0)))</f>
        <v/>
      </c>
      <c r="G437" s="1257" t="str">
        <f>IF(ISNA(VLOOKUP(C437,條件!$A$1:$G$1021,7,0)),"",(VLOOKUP(C437,條件!$A$1:$G$1021,7,0)))</f>
        <v/>
      </c>
      <c r="H437" s="849" t="str">
        <f>IF(ISNA(VLOOKUP(C437,條件!$A$1:$K$1021,11,0)),"",(VLOOKUP(C437,條件!$A$1:$K$1021,11,0)))</f>
        <v/>
      </c>
      <c r="I437" s="850" t="str">
        <f>IF(ISNA(VLOOKUP(C437,條件!$A$1:$L$1021,12,0)),"",(VLOOKUP(C437,條件!$A$1:$L$1021,12,0)))</f>
        <v/>
      </c>
      <c r="J437" s="853"/>
      <c r="K437" s="851"/>
      <c r="L437" s="852" t="s">
        <v>114</v>
      </c>
      <c r="M437" s="854"/>
      <c r="N437" s="853"/>
      <c r="O437" s="851"/>
      <c r="P437" s="852" t="s">
        <v>114</v>
      </c>
      <c r="Q437" s="854"/>
      <c r="R437" s="853"/>
      <c r="S437" s="851"/>
      <c r="T437" s="852" t="s">
        <v>114</v>
      </c>
      <c r="U437" s="854"/>
      <c r="V437" s="853"/>
      <c r="W437" s="851"/>
      <c r="X437" s="852" t="s">
        <v>114</v>
      </c>
      <c r="Y437" s="854"/>
      <c r="Z437" s="855" t="str">
        <f>IF(ISNA(VLOOKUP(C437,條件!$A$1:$C$1021,3,0)),"",(VLOOKUP(C437,條件!$A$1:$C$1021,3,0)))</f>
        <v/>
      </c>
      <c r="AA437" s="855" t="str">
        <f t="shared" si="193"/>
        <v>停機</v>
      </c>
      <c r="AB437" s="904" t="str">
        <f t="shared" si="194"/>
        <v/>
      </c>
      <c r="AC437" s="855" t="str">
        <f t="shared" si="195"/>
        <v/>
      </c>
      <c r="AD437" s="855" t="str">
        <f t="shared" si="186"/>
        <v/>
      </c>
      <c r="AE437" s="855" t="str">
        <f t="shared" si="196"/>
        <v/>
      </c>
      <c r="AF437" s="856" t="str">
        <f t="shared" si="188"/>
        <v>M</v>
      </c>
      <c r="AG437" s="856">
        <v>1</v>
      </c>
      <c r="AH437" s="1041" t="s">
        <v>920</v>
      </c>
      <c r="AI437" s="917" t="s">
        <v>920</v>
      </c>
      <c r="AJ437" s="917" t="s">
        <v>920</v>
      </c>
      <c r="AK437" s="917" t="s">
        <v>920</v>
      </c>
      <c r="AL437" s="860"/>
      <c r="AM437" s="991"/>
      <c r="AN437" s="991"/>
      <c r="AO437" s="991"/>
      <c r="AP437" s="991"/>
      <c r="AQ437" s="991"/>
      <c r="AR437" s="862"/>
      <c r="AS437" s="849" t="str">
        <f t="shared" si="189"/>
        <v>單</v>
      </c>
      <c r="AT437" s="849" t="str">
        <f t="shared" si="190"/>
        <v>全</v>
      </c>
      <c r="AU437" s="849" t="str">
        <f t="shared" si="191"/>
        <v/>
      </c>
      <c r="AV437" s="849" t="str">
        <f t="shared" si="192"/>
        <v/>
      </c>
    </row>
    <row r="438" spans="1:48">
      <c r="A438" s="845">
        <f t="shared" si="177"/>
        <v>46153</v>
      </c>
      <c r="B438" s="846" t="s">
        <v>1699</v>
      </c>
      <c r="C438" s="887" t="s">
        <v>2800</v>
      </c>
      <c r="D438" s="1254"/>
      <c r="E438" s="848" t="str">
        <f>IF(ISNA(VLOOKUP(C438,條件!$A$1:$G$1021,5,0)),"",(VLOOKUP(C438,條件!$A$1:$G$1021,5,0)))</f>
        <v/>
      </c>
      <c r="F438" s="849" t="str">
        <f>IF(ISNA(VLOOKUP(C438,條件!$A$1:$G$1021,6,0)),"",(VLOOKUP(C438,條件!$A$1:$G$1021,6,0)))</f>
        <v/>
      </c>
      <c r="G438" s="1257" t="str">
        <f>IF(ISNA(VLOOKUP(C438,條件!$A$1:$G$1021,7,0)),"",(VLOOKUP(C438,條件!$A$1:$G$1021,7,0)))</f>
        <v/>
      </c>
      <c r="H438" s="849" t="str">
        <f>IF(ISNA(VLOOKUP(C438,條件!$A$1:$K$1021,11,0)),"",(VLOOKUP(C438,條件!$A$1:$K$1021,11,0)))</f>
        <v/>
      </c>
      <c r="I438" s="850" t="str">
        <f>IF(ISNA(VLOOKUP(C438,條件!$A$1:$L$1021,12,0)),"",(VLOOKUP(C438,條件!$A$1:$L$1021,12,0)))</f>
        <v/>
      </c>
      <c r="J438" s="853"/>
      <c r="K438" s="851"/>
      <c r="L438" s="852" t="s">
        <v>114</v>
      </c>
      <c r="M438" s="854"/>
      <c r="N438" s="853"/>
      <c r="O438" s="851"/>
      <c r="P438" s="852" t="s">
        <v>114</v>
      </c>
      <c r="Q438" s="854"/>
      <c r="R438" s="853"/>
      <c r="S438" s="851"/>
      <c r="T438" s="852" t="s">
        <v>114</v>
      </c>
      <c r="U438" s="854"/>
      <c r="V438" s="853"/>
      <c r="W438" s="851"/>
      <c r="X438" s="852" t="s">
        <v>114</v>
      </c>
      <c r="Y438" s="854"/>
      <c r="Z438" s="855" t="str">
        <f>IF(ISNA(VLOOKUP(C438,條件!$A$1:$C$1021,3,0)),"",(VLOOKUP(C438,條件!$A$1:$C$1021,3,0)))</f>
        <v/>
      </c>
      <c r="AA438" s="855" t="str">
        <f t="shared" si="193"/>
        <v>停機</v>
      </c>
      <c r="AB438" s="904" t="str">
        <f t="shared" si="194"/>
        <v/>
      </c>
      <c r="AC438" s="855" t="str">
        <f t="shared" si="195"/>
        <v/>
      </c>
      <c r="AD438" s="855" t="str">
        <f t="shared" si="186"/>
        <v/>
      </c>
      <c r="AE438" s="855" t="str">
        <f t="shared" si="196"/>
        <v/>
      </c>
      <c r="AF438" s="856" t="str">
        <f t="shared" si="188"/>
        <v>M</v>
      </c>
      <c r="AG438" s="856">
        <v>1</v>
      </c>
      <c r="AH438" s="1041" t="s">
        <v>920</v>
      </c>
      <c r="AI438" s="917" t="s">
        <v>920</v>
      </c>
      <c r="AJ438" s="917" t="s">
        <v>920</v>
      </c>
      <c r="AK438" s="917" t="s">
        <v>920</v>
      </c>
      <c r="AL438" s="860"/>
      <c r="AM438" s="991"/>
      <c r="AN438" s="991"/>
      <c r="AO438" s="991"/>
      <c r="AP438" s="991"/>
      <c r="AQ438" s="991"/>
      <c r="AR438" s="862"/>
      <c r="AS438" s="849" t="str">
        <f t="shared" si="189"/>
        <v>單</v>
      </c>
      <c r="AT438" s="849" t="str">
        <f t="shared" si="190"/>
        <v>全</v>
      </c>
      <c r="AU438" s="849" t="str">
        <f t="shared" si="191"/>
        <v/>
      </c>
      <c r="AV438" s="849" t="str">
        <f t="shared" si="192"/>
        <v/>
      </c>
    </row>
    <row r="439" spans="1:48">
      <c r="A439" s="845">
        <f t="shared" si="177"/>
        <v>46153</v>
      </c>
      <c r="B439" s="846" t="s">
        <v>1537</v>
      </c>
      <c r="C439" s="887" t="s">
        <v>2800</v>
      </c>
      <c r="D439" s="1254"/>
      <c r="E439" s="848" t="str">
        <f>IF(ISNA(VLOOKUP(C439,條件!$A$1:$G$1021,5,0)),"",(VLOOKUP(C439,條件!$A$1:$G$1021,5,0)))</f>
        <v/>
      </c>
      <c r="F439" s="849" t="str">
        <f>IF(ISNA(VLOOKUP(C439,條件!$A$1:$G$1021,6,0)),"",(VLOOKUP(C439,條件!$A$1:$G$1021,6,0)))</f>
        <v/>
      </c>
      <c r="G439" s="1257" t="str">
        <f>IF(ISNA(VLOOKUP(C439,條件!$A$1:$G$1021,7,0)),"",(VLOOKUP(C439,條件!$A$1:$G$1021,7,0)))</f>
        <v/>
      </c>
      <c r="H439" s="849" t="str">
        <f>IF(ISNA(VLOOKUP(C439,條件!$A$1:$K$1021,11,0)),"",(VLOOKUP(C439,條件!$A$1:$K$1021,11,0)))</f>
        <v/>
      </c>
      <c r="I439" s="850" t="str">
        <f>IF(ISNA(VLOOKUP(C439,條件!$A$1:$L$1021,12,0)),"",(VLOOKUP(C439,條件!$A$1:$L$1021,12,0)))</f>
        <v/>
      </c>
      <c r="J439" s="853"/>
      <c r="K439" s="851"/>
      <c r="L439" s="852" t="s">
        <v>114</v>
      </c>
      <c r="M439" s="854"/>
      <c r="N439" s="853"/>
      <c r="O439" s="851"/>
      <c r="P439" s="852" t="s">
        <v>114</v>
      </c>
      <c r="Q439" s="854"/>
      <c r="R439" s="853"/>
      <c r="S439" s="851"/>
      <c r="T439" s="852" t="s">
        <v>114</v>
      </c>
      <c r="U439" s="854"/>
      <c r="V439" s="853"/>
      <c r="W439" s="851"/>
      <c r="X439" s="852" t="s">
        <v>114</v>
      </c>
      <c r="Y439" s="854"/>
      <c r="Z439" s="855" t="str">
        <f>IF(ISNA(VLOOKUP(C439,條件!$A$1:$C$1021,3,0)),"",(VLOOKUP(C439,條件!$A$1:$C$1021,3,0)))</f>
        <v/>
      </c>
      <c r="AA439" s="855" t="str">
        <f t="shared" si="193"/>
        <v>停機</v>
      </c>
      <c r="AB439" s="904" t="str">
        <f t="shared" si="194"/>
        <v/>
      </c>
      <c r="AC439" s="855" t="str">
        <f t="shared" si="195"/>
        <v/>
      </c>
      <c r="AD439" s="855" t="str">
        <f t="shared" si="186"/>
        <v/>
      </c>
      <c r="AE439" s="855" t="str">
        <f t="shared" si="196"/>
        <v/>
      </c>
      <c r="AF439" s="856" t="str">
        <f t="shared" si="188"/>
        <v>M</v>
      </c>
      <c r="AG439" s="856">
        <v>1</v>
      </c>
      <c r="AH439" s="1041" t="s">
        <v>1783</v>
      </c>
      <c r="AI439" s="917" t="s">
        <v>1783</v>
      </c>
      <c r="AJ439" s="917" t="s">
        <v>920</v>
      </c>
      <c r="AK439" s="917" t="s">
        <v>920</v>
      </c>
      <c r="AL439" s="860"/>
      <c r="AM439" s="991"/>
      <c r="AN439" s="991"/>
      <c r="AO439" s="991"/>
      <c r="AP439" s="991"/>
      <c r="AQ439" s="991"/>
      <c r="AR439" s="862"/>
      <c r="AS439" s="849" t="str">
        <f t="shared" si="189"/>
        <v>單</v>
      </c>
      <c r="AT439" s="849" t="str">
        <f t="shared" si="190"/>
        <v>全</v>
      </c>
      <c r="AU439" s="849" t="str">
        <f t="shared" si="191"/>
        <v/>
      </c>
      <c r="AV439" s="849" t="str">
        <f t="shared" si="192"/>
        <v/>
      </c>
    </row>
    <row r="440" spans="1:48">
      <c r="A440" s="845">
        <f t="shared" si="177"/>
        <v>46153</v>
      </c>
      <c r="B440" s="846" t="s">
        <v>1700</v>
      </c>
      <c r="C440" s="887" t="s">
        <v>2800</v>
      </c>
      <c r="D440" s="1254"/>
      <c r="E440" s="848" t="str">
        <f>IF(ISNA(VLOOKUP(C440,條件!$A$1:$G$1021,5,0)),"",(VLOOKUP(C440,條件!$A$1:$G$1021,5,0)))</f>
        <v/>
      </c>
      <c r="F440" s="849" t="str">
        <f>IF(ISNA(VLOOKUP(C440,條件!$A$1:$G$1021,6,0)),"",(VLOOKUP(C440,條件!$A$1:$G$1021,6,0)))</f>
        <v/>
      </c>
      <c r="G440" s="1257" t="str">
        <f>IF(ISNA(VLOOKUP(C440,條件!$A$1:$G$1021,7,0)),"",(VLOOKUP(C440,條件!$A$1:$G$1021,7,0)))</f>
        <v/>
      </c>
      <c r="H440" s="849" t="str">
        <f>IF(ISNA(VLOOKUP(C440,條件!$A$1:$K$1021,11,0)),"",(VLOOKUP(C440,條件!$A$1:$K$1021,11,0)))</f>
        <v/>
      </c>
      <c r="I440" s="850" t="str">
        <f>IF(ISNA(VLOOKUP(C440,條件!$A$1:$L$1021,12,0)),"",(VLOOKUP(C440,條件!$A$1:$L$1021,12,0)))</f>
        <v/>
      </c>
      <c r="J440" s="853"/>
      <c r="K440" s="851"/>
      <c r="L440" s="852" t="s">
        <v>114</v>
      </c>
      <c r="M440" s="854"/>
      <c r="N440" s="853"/>
      <c r="O440" s="851"/>
      <c r="P440" s="852" t="s">
        <v>114</v>
      </c>
      <c r="Q440" s="854"/>
      <c r="R440" s="853"/>
      <c r="S440" s="851"/>
      <c r="T440" s="852" t="s">
        <v>114</v>
      </c>
      <c r="U440" s="854"/>
      <c r="V440" s="853"/>
      <c r="W440" s="851"/>
      <c r="X440" s="852" t="s">
        <v>114</v>
      </c>
      <c r="Y440" s="854"/>
      <c r="Z440" s="855" t="str">
        <f>IF(ISNA(VLOOKUP(C440,條件!$A$1:$C$1021,3,0)),"",(VLOOKUP(C440,條件!$A$1:$C$1021,3,0)))</f>
        <v/>
      </c>
      <c r="AA440" s="855" t="str">
        <f t="shared" si="193"/>
        <v>停機</v>
      </c>
      <c r="AB440" s="904" t="str">
        <f t="shared" si="194"/>
        <v/>
      </c>
      <c r="AC440" s="855" t="str">
        <f t="shared" si="195"/>
        <v/>
      </c>
      <c r="AD440" s="855" t="str">
        <f t="shared" si="186"/>
        <v/>
      </c>
      <c r="AE440" s="855" t="str">
        <f t="shared" si="196"/>
        <v/>
      </c>
      <c r="AF440" s="856" t="str">
        <f t="shared" si="188"/>
        <v>M</v>
      </c>
      <c r="AG440" s="856">
        <v>1</v>
      </c>
      <c r="AH440" s="1041" t="s">
        <v>920</v>
      </c>
      <c r="AI440" s="917" t="s">
        <v>920</v>
      </c>
      <c r="AJ440" s="917" t="s">
        <v>920</v>
      </c>
      <c r="AK440" s="917" t="s">
        <v>920</v>
      </c>
      <c r="AL440" s="860"/>
      <c r="AM440" s="991"/>
      <c r="AN440" s="991"/>
      <c r="AO440" s="991"/>
      <c r="AP440" s="991"/>
      <c r="AQ440" s="991"/>
      <c r="AR440" s="862"/>
      <c r="AS440" s="849" t="str">
        <f t="shared" si="189"/>
        <v>單</v>
      </c>
      <c r="AT440" s="849" t="str">
        <f t="shared" si="190"/>
        <v>全</v>
      </c>
      <c r="AU440" s="849" t="str">
        <f t="shared" si="191"/>
        <v/>
      </c>
      <c r="AV440" s="849" t="str">
        <f t="shared" si="192"/>
        <v/>
      </c>
    </row>
    <row r="441" spans="1:48">
      <c r="A441" s="845">
        <f t="shared" si="177"/>
        <v>46153</v>
      </c>
      <c r="B441" s="846" t="s">
        <v>1544</v>
      </c>
      <c r="C441" s="887" t="s">
        <v>2800</v>
      </c>
      <c r="D441" s="1254"/>
      <c r="E441" s="848" t="str">
        <f>IF(ISNA(VLOOKUP(C441,條件!$A$1:$G$1021,5,0)),"",(VLOOKUP(C441,條件!$A$1:$G$1021,5,0)))</f>
        <v/>
      </c>
      <c r="F441" s="849" t="str">
        <f>IF(ISNA(VLOOKUP(C441,條件!$A$1:$G$1021,6,0)),"",(VLOOKUP(C441,條件!$A$1:$G$1021,6,0)))</f>
        <v/>
      </c>
      <c r="G441" s="1257" t="str">
        <f>IF(ISNA(VLOOKUP(C441,條件!$A$1:$G$1021,7,0)),"",(VLOOKUP(C441,條件!$A$1:$G$1021,7,0)))</f>
        <v/>
      </c>
      <c r="H441" s="849" t="str">
        <f>IF(ISNA(VLOOKUP(C441,條件!$A$1:$K$1021,11,0)),"",(VLOOKUP(C441,條件!$A$1:$K$1021,11,0)))</f>
        <v/>
      </c>
      <c r="I441" s="850" t="str">
        <f>IF(ISNA(VLOOKUP(C441,條件!$A$1:$L$1021,12,0)),"",(VLOOKUP(C441,條件!$A$1:$L$1021,12,0)))</f>
        <v/>
      </c>
      <c r="J441" s="853"/>
      <c r="K441" s="851"/>
      <c r="L441" s="852" t="s">
        <v>114</v>
      </c>
      <c r="M441" s="854"/>
      <c r="N441" s="853"/>
      <c r="O441" s="851"/>
      <c r="P441" s="852" t="s">
        <v>114</v>
      </c>
      <c r="Q441" s="854"/>
      <c r="R441" s="853"/>
      <c r="S441" s="851"/>
      <c r="T441" s="852" t="s">
        <v>114</v>
      </c>
      <c r="U441" s="854"/>
      <c r="V441" s="853"/>
      <c r="W441" s="851"/>
      <c r="X441" s="852" t="s">
        <v>114</v>
      </c>
      <c r="Y441" s="854"/>
      <c r="Z441" s="855" t="str">
        <f>IF(ISNA(VLOOKUP(C441,條件!$A$1:$C$1021,3,0)),"",(VLOOKUP(C441,條件!$A$1:$C$1021,3,0)))</f>
        <v/>
      </c>
      <c r="AA441" s="855" t="str">
        <f t="shared" si="193"/>
        <v>停機</v>
      </c>
      <c r="AB441" s="904" t="str">
        <f t="shared" si="194"/>
        <v/>
      </c>
      <c r="AC441" s="855" t="str">
        <f t="shared" si="195"/>
        <v/>
      </c>
      <c r="AD441" s="855" t="str">
        <f t="shared" si="186"/>
        <v/>
      </c>
      <c r="AE441" s="855" t="str">
        <f t="shared" si="196"/>
        <v/>
      </c>
      <c r="AF441" s="856" t="str">
        <f t="shared" si="188"/>
        <v>M</v>
      </c>
      <c r="AG441" s="856">
        <v>1</v>
      </c>
      <c r="AH441" s="1041" t="s">
        <v>920</v>
      </c>
      <c r="AI441" s="917" t="s">
        <v>920</v>
      </c>
      <c r="AJ441" s="917" t="s">
        <v>920</v>
      </c>
      <c r="AK441" s="917" t="s">
        <v>920</v>
      </c>
      <c r="AL441" s="860"/>
      <c r="AM441" s="991"/>
      <c r="AN441" s="991"/>
      <c r="AO441" s="991"/>
      <c r="AP441" s="991"/>
      <c r="AQ441" s="991"/>
      <c r="AR441" s="862"/>
      <c r="AS441" s="849" t="str">
        <f t="shared" si="189"/>
        <v>單</v>
      </c>
      <c r="AT441" s="849" t="str">
        <f t="shared" si="190"/>
        <v>全</v>
      </c>
      <c r="AU441" s="849" t="str">
        <f t="shared" si="191"/>
        <v/>
      </c>
      <c r="AV441" s="849" t="str">
        <f t="shared" si="192"/>
        <v/>
      </c>
    </row>
    <row r="442" spans="1:48">
      <c r="A442" s="845">
        <f t="shared" si="177"/>
        <v>46153</v>
      </c>
      <c r="B442" s="846" t="s">
        <v>1701</v>
      </c>
      <c r="C442" s="887" t="s">
        <v>2800</v>
      </c>
      <c r="D442" s="1254"/>
      <c r="E442" s="848" t="str">
        <f>IF(ISNA(VLOOKUP(C442,條件!$A$1:$G$1021,5,0)),"",(VLOOKUP(C442,條件!$A$1:$G$1021,5,0)))</f>
        <v/>
      </c>
      <c r="F442" s="849" t="str">
        <f>IF(ISNA(VLOOKUP(C442,條件!$A$1:$G$1021,6,0)),"",(VLOOKUP(C442,條件!$A$1:$G$1021,6,0)))</f>
        <v/>
      </c>
      <c r="G442" s="1257" t="str">
        <f>IF(ISNA(VLOOKUP(C442,條件!$A$1:$G$1021,7,0)),"",(VLOOKUP(C442,條件!$A$1:$G$1021,7,0)))</f>
        <v/>
      </c>
      <c r="H442" s="849" t="str">
        <f>IF(ISNA(VLOOKUP(C442,條件!$A$1:$K$1021,11,0)),"",(VLOOKUP(C442,條件!$A$1:$K$1021,11,0)))</f>
        <v/>
      </c>
      <c r="I442" s="850" t="str">
        <f>IF(ISNA(VLOOKUP(C442,條件!$A$1:$L$1021,12,0)),"",(VLOOKUP(C442,條件!$A$1:$L$1021,12,0)))</f>
        <v/>
      </c>
      <c r="J442" s="853"/>
      <c r="K442" s="851"/>
      <c r="L442" s="852" t="s">
        <v>114</v>
      </c>
      <c r="M442" s="854"/>
      <c r="N442" s="853"/>
      <c r="O442" s="851"/>
      <c r="P442" s="852" t="s">
        <v>114</v>
      </c>
      <c r="Q442" s="854"/>
      <c r="R442" s="853"/>
      <c r="S442" s="851"/>
      <c r="T442" s="852" t="s">
        <v>114</v>
      </c>
      <c r="U442" s="854"/>
      <c r="V442" s="853"/>
      <c r="W442" s="851"/>
      <c r="X442" s="852" t="s">
        <v>114</v>
      </c>
      <c r="Y442" s="854"/>
      <c r="Z442" s="855" t="str">
        <f>IF(ISNA(VLOOKUP(C442,條件!$A$1:$C$1021,3,0)),"",(VLOOKUP(C442,條件!$A$1:$C$1021,3,0)))</f>
        <v/>
      </c>
      <c r="AA442" s="855" t="str">
        <f t="shared" si="193"/>
        <v>停機</v>
      </c>
      <c r="AB442" s="904" t="str">
        <f t="shared" si="194"/>
        <v/>
      </c>
      <c r="AC442" s="855" t="str">
        <f t="shared" si="195"/>
        <v/>
      </c>
      <c r="AD442" s="855" t="str">
        <f t="shared" si="186"/>
        <v/>
      </c>
      <c r="AE442" s="855" t="str">
        <f t="shared" si="196"/>
        <v/>
      </c>
      <c r="AF442" s="856" t="str">
        <f t="shared" si="188"/>
        <v>M</v>
      </c>
      <c r="AG442" s="856">
        <v>1</v>
      </c>
      <c r="AH442" s="1041" t="s">
        <v>920</v>
      </c>
      <c r="AI442" s="917" t="s">
        <v>920</v>
      </c>
      <c r="AJ442" s="917" t="s">
        <v>920</v>
      </c>
      <c r="AK442" s="917" t="s">
        <v>920</v>
      </c>
      <c r="AL442" s="860"/>
      <c r="AM442" s="991"/>
      <c r="AN442" s="991"/>
      <c r="AO442" s="991"/>
      <c r="AP442" s="991"/>
      <c r="AQ442" s="991"/>
      <c r="AR442" s="862"/>
      <c r="AS442" s="849" t="str">
        <f t="shared" si="189"/>
        <v>單</v>
      </c>
      <c r="AT442" s="849" t="str">
        <f t="shared" si="190"/>
        <v>全</v>
      </c>
      <c r="AU442" s="849" t="str">
        <f t="shared" si="191"/>
        <v/>
      </c>
      <c r="AV442" s="849" t="str">
        <f t="shared" si="192"/>
        <v/>
      </c>
    </row>
    <row r="443" spans="1:48" ht="17.25" thickBot="1">
      <c r="A443" s="866">
        <f t="shared" si="177"/>
        <v>46153</v>
      </c>
      <c r="B443" s="867" t="s">
        <v>1702</v>
      </c>
      <c r="C443" s="888" t="s">
        <v>2800</v>
      </c>
      <c r="D443" s="1255"/>
      <c r="E443" s="869" t="str">
        <f>IF(ISNA(VLOOKUP(C443,條件!$A$1:$G$1021,5,0)),"",(VLOOKUP(C443,條件!$A$1:$G$1021,5,0)))</f>
        <v/>
      </c>
      <c r="F443" s="870" t="str">
        <f>IF(ISNA(VLOOKUP(C443,條件!$A$1:$G$1021,6,0)),"",(VLOOKUP(C443,條件!$A$1:$G$1021,6,0)))</f>
        <v/>
      </c>
      <c r="G443" s="1258" t="str">
        <f>IF(ISNA(VLOOKUP(C443,條件!$A$1:$G$1021,7,0)),"",(VLOOKUP(C443,條件!$A$1:$G$1021,7,0)))</f>
        <v/>
      </c>
      <c r="H443" s="870" t="str">
        <f>IF(ISNA(VLOOKUP(C443,條件!$A$1:$K$1021,11,0)),"",(VLOOKUP(C443,條件!$A$1:$K$1021,11,0)))</f>
        <v/>
      </c>
      <c r="I443" s="871" t="str">
        <f>IF(ISNA(VLOOKUP(C443,條件!$A$1:$L$1021,12,0)),"",(VLOOKUP(C443,條件!$A$1:$L$1021,12,0)))</f>
        <v/>
      </c>
      <c r="J443" s="874"/>
      <c r="K443" s="872"/>
      <c r="L443" s="873" t="s">
        <v>114</v>
      </c>
      <c r="M443" s="875"/>
      <c r="N443" s="874"/>
      <c r="O443" s="872"/>
      <c r="P443" s="873" t="s">
        <v>114</v>
      </c>
      <c r="Q443" s="875"/>
      <c r="R443" s="874"/>
      <c r="S443" s="872"/>
      <c r="T443" s="873" t="s">
        <v>114</v>
      </c>
      <c r="U443" s="875"/>
      <c r="V443" s="874"/>
      <c r="W443" s="872"/>
      <c r="X443" s="873" t="s">
        <v>114</v>
      </c>
      <c r="Y443" s="875"/>
      <c r="Z443" s="876" t="str">
        <f>IF(ISNA(VLOOKUP(C443,條件!$A$1:$C$1021,3,0)),"",(VLOOKUP(C443,條件!$A$1:$C$1021,3,0)))</f>
        <v/>
      </c>
      <c r="AA443" s="876" t="str">
        <f t="shared" si="193"/>
        <v>停機</v>
      </c>
      <c r="AB443" s="906" t="str">
        <f t="shared" si="194"/>
        <v/>
      </c>
      <c r="AC443" s="876" t="str">
        <f t="shared" si="195"/>
        <v/>
      </c>
      <c r="AD443" s="876" t="str">
        <f t="shared" si="186"/>
        <v/>
      </c>
      <c r="AE443" s="876" t="str">
        <f t="shared" si="196"/>
        <v/>
      </c>
      <c r="AF443" s="877" t="str">
        <f t="shared" si="188"/>
        <v>M</v>
      </c>
      <c r="AG443" s="877">
        <v>1</v>
      </c>
      <c r="AH443" s="1266" t="s">
        <v>920</v>
      </c>
      <c r="AI443" s="919" t="s">
        <v>920</v>
      </c>
      <c r="AJ443" s="919" t="s">
        <v>920</v>
      </c>
      <c r="AK443" s="919" t="s">
        <v>920</v>
      </c>
      <c r="AL443" s="881"/>
      <c r="AM443" s="993"/>
      <c r="AN443" s="993"/>
      <c r="AO443" s="993"/>
      <c r="AP443" s="993"/>
      <c r="AQ443" s="993"/>
      <c r="AR443" s="883"/>
      <c r="AS443" s="870" t="str">
        <f t="shared" si="189"/>
        <v>單</v>
      </c>
      <c r="AT443" s="870" t="str">
        <f t="shared" si="190"/>
        <v>全</v>
      </c>
      <c r="AU443" s="870" t="str">
        <f t="shared" si="191"/>
        <v/>
      </c>
      <c r="AV443" s="870" t="str">
        <f t="shared" si="192"/>
        <v/>
      </c>
    </row>
    <row r="444" spans="1:48">
      <c r="A444" s="827">
        <v>46154</v>
      </c>
      <c r="B444" s="828" t="s">
        <v>1066</v>
      </c>
      <c r="C444" s="828" t="s">
        <v>114</v>
      </c>
      <c r="D444" s="1253"/>
      <c r="E444" s="830" t="str">
        <f>IF(ISNA(VLOOKUP(C444,條件!$A$1:$G$1021,5,0)),"",(VLOOKUP(C444,條件!$A$1:$G$1021,5,0)))</f>
        <v/>
      </c>
      <c r="F444" s="831" t="str">
        <f>IF(ISNA(VLOOKUP(C444,條件!$A$1:$G$1021,6,0)),"",(VLOOKUP(C444,條件!$A$1:$G$1021,6,0)))</f>
        <v/>
      </c>
      <c r="G444" s="1256" t="str">
        <f>IF(ISNA(VLOOKUP(C444,條件!$A$1:$G$1021,7,0)),"",(VLOOKUP(C444,條件!$A$1:$G$1021,7,0)))</f>
        <v/>
      </c>
      <c r="H444" s="831" t="str">
        <f>IF(ISNA(VLOOKUP(C444,條件!$A$1:$K$1021,11,0)),"",(VLOOKUP(C444,條件!$A$1:$K$1021,11,0)))</f>
        <v/>
      </c>
      <c r="I444" s="832" t="str">
        <f>IF(ISNA(VLOOKUP(C444,條件!$A$1:$L$1021,12,0)),"",(VLOOKUP(C444,條件!$A$1:$L$1021,12,0)))</f>
        <v/>
      </c>
      <c r="J444" s="835"/>
      <c r="K444" s="833"/>
      <c r="L444" s="852" t="s">
        <v>114</v>
      </c>
      <c r="M444" s="836"/>
      <c r="N444" s="835"/>
      <c r="O444" s="833"/>
      <c r="P444" s="852" t="s">
        <v>114</v>
      </c>
      <c r="Q444" s="836"/>
      <c r="R444" s="835"/>
      <c r="S444" s="833"/>
      <c r="T444" s="852" t="s">
        <v>114</v>
      </c>
      <c r="U444" s="836"/>
      <c r="V444" s="835"/>
      <c r="W444" s="833"/>
      <c r="X444" s="852" t="s">
        <v>114</v>
      </c>
      <c r="Y444" s="836"/>
      <c r="Z444" s="837" t="str">
        <f>IF(ISNA(VLOOKUP(C444,條件!$A$1:$C$1021,3,0)),"",(VLOOKUP(C444,條件!$A$1:$C$1021,3,0)))</f>
        <v/>
      </c>
      <c r="AA444" s="837" t="str">
        <f t="shared" si="193"/>
        <v>停機</v>
      </c>
      <c r="AB444" s="903" t="str">
        <f t="shared" si="194"/>
        <v/>
      </c>
      <c r="AC444" s="837" t="str">
        <f t="shared" si="195"/>
        <v/>
      </c>
      <c r="AD444" s="837" t="str">
        <f t="shared" si="186"/>
        <v/>
      </c>
      <c r="AE444" s="837" t="str">
        <f t="shared" si="196"/>
        <v/>
      </c>
      <c r="AF444" s="838" t="str">
        <f t="shared" si="188"/>
        <v>A</v>
      </c>
      <c r="AG444" s="838">
        <v>1</v>
      </c>
      <c r="AH444" s="1265" t="s">
        <v>920</v>
      </c>
      <c r="AI444" s="1267" t="s">
        <v>1783</v>
      </c>
      <c r="AJ444" s="930" t="s">
        <v>1783</v>
      </c>
      <c r="AK444" s="930" t="s">
        <v>920</v>
      </c>
      <c r="AL444" s="842"/>
      <c r="AM444" s="990"/>
      <c r="AN444" s="990"/>
      <c r="AO444" s="990"/>
      <c r="AP444" s="990"/>
      <c r="AQ444" s="990"/>
      <c r="AR444" s="844"/>
      <c r="AS444" s="831" t="str">
        <f>IF(TEXT(RIGHT(F444,2),) = "×2","雙","單")</f>
        <v>單</v>
      </c>
      <c r="AT444" s="831" t="str">
        <f>IF(OR(AF444="J", AF444="T", AF444="M"), IF(AG444=1, "全", "半"),
   IF(AF444="A", IF(AG444=0.5, IF(AS444="雙", "全", ""),
                 IF(AG444=1, IF(AS444="雙", "半", "全"),
                    IF(AG444=2, "半", "")
                   )
                ),
   IF(AF444="S", TEXT(AG444 &amp; "sec", "text"), "")
))</f>
        <v>全</v>
      </c>
      <c r="AU444" s="831" t="str">
        <f>IF(MID(E444,3,1)="/",LEFT(E444,2),LEFT(E444,3))</f>
        <v/>
      </c>
      <c r="AV444" s="831" t="str">
        <f t="shared" si="192"/>
        <v/>
      </c>
    </row>
    <row r="445" spans="1:48">
      <c r="A445" s="845">
        <f>A444</f>
        <v>46154</v>
      </c>
      <c r="B445" s="846" t="s">
        <v>1067</v>
      </c>
      <c r="C445" s="846" t="s">
        <v>2784</v>
      </c>
      <c r="D445" s="1254"/>
      <c r="E445" s="848" t="str">
        <f>IF(ISNA(VLOOKUP(C445,條件!$A$1:$G$1021,5,0)),"",(VLOOKUP(C445,條件!$A$1:$G$1021,5,0)))</f>
        <v>75/36SDR</v>
      </c>
      <c r="F445" s="849" t="str">
        <f>IF(ISNA(VLOOKUP(C445,條件!$A$1:$G$1021,6,0)),"",(VLOOKUP(C445,條件!$A$1:$G$1021,6,0)))</f>
        <v>FP81386R</v>
      </c>
      <c r="G445" s="1257">
        <f>IF(ISNA(VLOOKUP(C445,條件!$A$1:$G$1021,7,0)),"",(VLOOKUP(C445,條件!$A$1:$G$1021,7,0)))</f>
        <v>780</v>
      </c>
      <c r="H445" s="849" t="str">
        <f>IF(ISNA(VLOOKUP(C445,條件!$A$1:$K$1021,11,0)),"",(VLOOKUP(C445,條件!$A$1:$K$1021,11,0)))</f>
        <v>綠底白點</v>
      </c>
      <c r="I445" s="850">
        <f>IF(ISNA(VLOOKUP(C445,條件!$A$1:$L$1021,12,0)),"",(VLOOKUP(C445,條件!$A$1:$L$1021,12,0)))</f>
        <v>5</v>
      </c>
      <c r="J445" s="853">
        <v>13</v>
      </c>
      <c r="K445" s="851">
        <v>0</v>
      </c>
      <c r="L445" s="852">
        <v>8869</v>
      </c>
      <c r="M445" s="854">
        <v>8470</v>
      </c>
      <c r="N445" s="853">
        <v>16</v>
      </c>
      <c r="O445" s="851">
        <v>1</v>
      </c>
      <c r="P445" s="852">
        <v>8930</v>
      </c>
      <c r="Q445" s="854">
        <v>8468</v>
      </c>
      <c r="R445" s="853">
        <v>9</v>
      </c>
      <c r="S445" s="851">
        <v>0</v>
      </c>
      <c r="T445" s="852">
        <v>8897</v>
      </c>
      <c r="U445" s="854">
        <v>8456</v>
      </c>
      <c r="V445" s="853">
        <v>10</v>
      </c>
      <c r="W445" s="851">
        <v>1</v>
      </c>
      <c r="X445" s="852">
        <v>8853</v>
      </c>
      <c r="Y445" s="854">
        <v>8510</v>
      </c>
      <c r="Z445" s="855">
        <f>IF(ISNA(VLOOKUP(C445,條件!$A$1:$C$1021,3,0)),"",(VLOOKUP(C445,條件!$A$1:$C$1021,3,0)))</f>
        <v>1.7777777777777777</v>
      </c>
      <c r="AA445" s="855">
        <f t="shared" si="193"/>
        <v>16</v>
      </c>
      <c r="AB445" s="904">
        <f t="shared" si="194"/>
        <v>0.99459134615384615</v>
      </c>
      <c r="AC445" s="855">
        <f t="shared" si="195"/>
        <v>86.816249999999997</v>
      </c>
      <c r="AD445" s="855">
        <f t="shared" si="186"/>
        <v>2</v>
      </c>
      <c r="AE445" s="855">
        <f t="shared" si="196"/>
        <v>1.9166666666666667</v>
      </c>
      <c r="AF445" s="856" t="str">
        <f t="shared" si="188"/>
        <v>A</v>
      </c>
      <c r="AG445" s="856">
        <v>1</v>
      </c>
      <c r="AH445" s="1041" t="s">
        <v>1564</v>
      </c>
      <c r="AI445" s="917" t="s">
        <v>2874</v>
      </c>
      <c r="AJ445" s="917" t="s">
        <v>2948</v>
      </c>
      <c r="AK445" s="1079" t="s">
        <v>1566</v>
      </c>
      <c r="AL445" s="927">
        <v>50</v>
      </c>
      <c r="AM445" s="991">
        <v>46150</v>
      </c>
      <c r="AN445" s="991">
        <v>46151</v>
      </c>
      <c r="AO445" s="991"/>
      <c r="AP445" s="991"/>
      <c r="AQ445" s="991"/>
      <c r="AR445" s="862"/>
      <c r="AS445" s="849" t="str">
        <f t="shared" ref="AS445:AS483" si="197">IF(TEXT(RIGHT(F445,2),) = "×2","雙","單")</f>
        <v>單</v>
      </c>
      <c r="AT445" s="849" t="str">
        <f t="shared" ref="AT445:AT483" si="198">IF(OR(AF445="J", AF445="T", AF445="M"), IF(AG445=1, "全", "半"),
   IF(AF445="A", IF(AG445=0.5, IF(AS445="雙", "全", ""),
                 IF(AG445=1, IF(AS445="雙", "半", "全"),
                    IF(AG445=2, "半", "")
                   )
                ),
   IF(AF445="S", TEXT(AG445 &amp; "sec", "text"), "")
))</f>
        <v>全</v>
      </c>
      <c r="AU445" s="849" t="str">
        <f t="shared" ref="AU445:AU483" si="199">IF(MID(E445,3,1)="/",LEFT(E445,2),LEFT(E445,3))</f>
        <v>75</v>
      </c>
      <c r="AV445" s="849">
        <f t="shared" si="192"/>
        <v>1.755216216</v>
      </c>
    </row>
    <row r="446" spans="1:48">
      <c r="A446" s="845">
        <f>A445</f>
        <v>46154</v>
      </c>
      <c r="B446" s="846" t="s">
        <v>1062</v>
      </c>
      <c r="C446" s="846" t="s">
        <v>2786</v>
      </c>
      <c r="D446" s="1254" t="s">
        <v>596</v>
      </c>
      <c r="E446" s="848" t="str">
        <f>IF(ISNA(VLOOKUP(C446,條件!$A$1:$G$1021,5,0)),"",(VLOOKUP(C446,條件!$A$1:$G$1021,5,0)))</f>
        <v>75/24/2SDr</v>
      </c>
      <c r="F446" s="849" t="str">
        <f>IF(ISNA(VLOOKUP(C446,條件!$A$1:$G$1021,6,0)),"",(VLOOKUP(C446,條件!$A$1:$G$1021,6,0)))</f>
        <v>FP81391R×2</v>
      </c>
      <c r="G446" s="1257">
        <f>IF(ISNA(VLOOKUP(C446,條件!$A$1:$G$1021,7,0)),"",(VLOOKUP(C446,條件!$A$1:$G$1021,7,0)))</f>
        <v>700</v>
      </c>
      <c r="H446" s="849" t="str">
        <f>IF(ISNA(VLOOKUP(C446,條件!$A$1:$K$1021,11,0)),"",(VLOOKUP(C446,條件!$A$1:$K$1021,11,0)))</f>
        <v>紅底白點</v>
      </c>
      <c r="I446" s="850">
        <f>IF(ISNA(VLOOKUP(C446,條件!$A$1:$L$1021,12,0)),"",(VLOOKUP(C446,條件!$A$1:$L$1021,12,0)))</f>
        <v>5</v>
      </c>
      <c r="J446" s="853">
        <v>26</v>
      </c>
      <c r="K446" s="851">
        <v>2</v>
      </c>
      <c r="L446" s="852"/>
      <c r="M446" s="854">
        <v>8974</v>
      </c>
      <c r="N446" s="853">
        <v>16</v>
      </c>
      <c r="O446" s="851">
        <v>0</v>
      </c>
      <c r="P446" s="852" t="s">
        <v>114</v>
      </c>
      <c r="Q446" s="854">
        <v>8840</v>
      </c>
      <c r="R446" s="853">
        <v>12</v>
      </c>
      <c r="S446" s="851">
        <v>1</v>
      </c>
      <c r="T446" s="852" t="s">
        <v>114</v>
      </c>
      <c r="U446" s="854">
        <v>8963</v>
      </c>
      <c r="V446" s="853">
        <v>32</v>
      </c>
      <c r="W446" s="851">
        <v>0</v>
      </c>
      <c r="X446" s="852" t="s">
        <v>114</v>
      </c>
      <c r="Y446" s="854">
        <v>8611</v>
      </c>
      <c r="Z446" s="855">
        <f>IF(ISNA(VLOOKUP(C446,條件!$A$1:$C$1021,3,0)),"",(VLOOKUP(C446,條件!$A$1:$C$1021,3,0)))</f>
        <v>3.2653061224489797</v>
      </c>
      <c r="AA446" s="855">
        <f t="shared" si="193"/>
        <v>28.666666666666668</v>
      </c>
      <c r="AB446" s="904">
        <f t="shared" si="194"/>
        <v>0.99558293269230769</v>
      </c>
      <c r="AC446" s="855">
        <f t="shared" si="195"/>
        <v>88.47</v>
      </c>
      <c r="AD446" s="855">
        <f t="shared" si="186"/>
        <v>3.5833333333333335</v>
      </c>
      <c r="AE446" s="855">
        <f t="shared" si="196"/>
        <v>3.4583333333333335</v>
      </c>
      <c r="AF446" s="856" t="str">
        <f t="shared" si="188"/>
        <v>A</v>
      </c>
      <c r="AG446" s="856">
        <v>1</v>
      </c>
      <c r="AH446" s="1041" t="s">
        <v>1564</v>
      </c>
      <c r="AI446" s="917" t="s">
        <v>2874</v>
      </c>
      <c r="AJ446" s="917" t="s">
        <v>2948</v>
      </c>
      <c r="AK446" s="917" t="s">
        <v>1566</v>
      </c>
      <c r="AL446" s="860">
        <v>53</v>
      </c>
      <c r="AM446" s="991">
        <v>46121</v>
      </c>
      <c r="AN446" s="991">
        <v>46122</v>
      </c>
      <c r="AO446" s="991">
        <v>46123</v>
      </c>
      <c r="AP446" s="991"/>
      <c r="AQ446" s="991"/>
      <c r="AR446" s="862"/>
      <c r="AS446" s="849" t="str">
        <f t="shared" si="197"/>
        <v>雙</v>
      </c>
      <c r="AT446" s="849" t="str">
        <f t="shared" si="198"/>
        <v>半</v>
      </c>
      <c r="AU446" s="849" t="str">
        <f t="shared" si="199"/>
        <v>75</v>
      </c>
      <c r="AV446" s="849">
        <f t="shared" si="192"/>
        <v>0.80259983999999995</v>
      </c>
    </row>
    <row r="447" spans="1:48">
      <c r="A447" s="845">
        <f t="shared" ref="A447:A483" si="200">A446</f>
        <v>46154</v>
      </c>
      <c r="B447" s="846" t="s">
        <v>1068</v>
      </c>
      <c r="C447" s="846" t="s">
        <v>3693</v>
      </c>
      <c r="D447" s="1254"/>
      <c r="E447" s="848" t="str">
        <f>IF(ISNA(VLOOKUP(C447,條件!$A$1:$G$1021,5,0)),"",(VLOOKUP(C447,條件!$A$1:$G$1021,5,0)))</f>
        <v>150/48BK42</v>
      </c>
      <c r="F447" s="849" t="str">
        <f>IF(ISNA(VLOOKUP(C447,條件!$A$1:$G$1021,6,0)),"",(VLOOKUP(C447,條件!$A$1:$G$1021,6,0)))</f>
        <v>FP02421</v>
      </c>
      <c r="G447" s="1257">
        <f>IF(ISNA(VLOOKUP(C447,條件!$A$1:$G$1021,7,0)),"",(VLOOKUP(C447,條件!$A$1:$G$1021,7,0)))</f>
        <v>600</v>
      </c>
      <c r="H447" s="849" t="str">
        <f>IF(ISNA(VLOOKUP(C447,條件!$A$1:$K$1021,11,0)),"",(VLOOKUP(C447,條件!$A$1:$K$1021,11,0)))</f>
        <v>白桔方塊</v>
      </c>
      <c r="I447" s="850">
        <f>IF(ISNA(VLOOKUP(C447,條件!$A$1:$L$1021,12,0)),"",(VLOOKUP(C447,條件!$A$1:$L$1021,12,0)))</f>
        <v>5</v>
      </c>
      <c r="J447" s="853">
        <v>13</v>
      </c>
      <c r="K447" s="851">
        <v>3</v>
      </c>
      <c r="L447" s="852">
        <v>9326</v>
      </c>
      <c r="M447" s="854" t="s">
        <v>461</v>
      </c>
      <c r="N447" s="853">
        <v>3</v>
      </c>
      <c r="O447" s="851">
        <v>0</v>
      </c>
      <c r="P447" s="852">
        <v>9335</v>
      </c>
      <c r="Q447" s="854" t="s">
        <v>461</v>
      </c>
      <c r="R447" s="853">
        <v>4</v>
      </c>
      <c r="S447" s="851">
        <v>0</v>
      </c>
      <c r="T447" s="852">
        <v>9275</v>
      </c>
      <c r="U447" s="854" t="s">
        <v>461</v>
      </c>
      <c r="V447" s="853">
        <v>8</v>
      </c>
      <c r="W447" s="851">
        <v>1</v>
      </c>
      <c r="X447" s="852">
        <v>8981</v>
      </c>
      <c r="Y447" s="854" t="s">
        <v>461</v>
      </c>
      <c r="Z447" s="855">
        <f>IF(ISNA(VLOOKUP(C447,條件!$A$1:$C$1021,3,0)),"",(VLOOKUP(C447,條件!$A$1:$C$1021,3,0)))</f>
        <v>2.8346456692913384</v>
      </c>
      <c r="AA447" s="855">
        <f t="shared" si="193"/>
        <v>18.666666666666668</v>
      </c>
      <c r="AB447" s="904">
        <f t="shared" si="194"/>
        <v>0.99321581196581199</v>
      </c>
      <c r="AC447" s="855">
        <f t="shared" si="195"/>
        <v>92.292500000000004</v>
      </c>
      <c r="AD447" s="855">
        <f t="shared" si="186"/>
        <v>2.3333333333333335</v>
      </c>
      <c r="AE447" s="855">
        <f t="shared" si="196"/>
        <v>2</v>
      </c>
      <c r="AF447" s="856" t="str">
        <f t="shared" si="188"/>
        <v>A</v>
      </c>
      <c r="AG447" s="856">
        <v>2</v>
      </c>
      <c r="AH447" s="1041" t="s">
        <v>1564</v>
      </c>
      <c r="AI447" s="917" t="s">
        <v>2874</v>
      </c>
      <c r="AJ447" s="917" t="s">
        <v>2948</v>
      </c>
      <c r="AK447" s="917" t="s">
        <v>1566</v>
      </c>
      <c r="AL447" s="860">
        <v>52</v>
      </c>
      <c r="AM447" s="991">
        <v>46150</v>
      </c>
      <c r="AN447" s="991">
        <v>46151</v>
      </c>
      <c r="AO447" s="991"/>
      <c r="AP447" s="991"/>
      <c r="AQ447" s="991"/>
      <c r="AR447" s="862"/>
      <c r="AS447" s="849" t="str">
        <f t="shared" si="197"/>
        <v>單</v>
      </c>
      <c r="AT447" s="849" t="str">
        <f t="shared" si="198"/>
        <v>半</v>
      </c>
      <c r="AU447" s="849" t="str">
        <f t="shared" si="199"/>
        <v>150</v>
      </c>
      <c r="AV447" s="849">
        <f t="shared" si="192"/>
        <v>1.43533296</v>
      </c>
    </row>
    <row r="448" spans="1:48">
      <c r="A448" s="845">
        <f t="shared" si="200"/>
        <v>46154</v>
      </c>
      <c r="B448" s="846" t="s">
        <v>1069</v>
      </c>
      <c r="C448" s="846" t="s">
        <v>2787</v>
      </c>
      <c r="D448" s="1254"/>
      <c r="E448" s="848" t="str">
        <f>IF(ISNA(VLOOKUP(C448,條件!$A$1:$G$1021,5,0)),"",(VLOOKUP(C448,條件!$A$1:$G$1021,5,0)))</f>
        <v>75/36HC</v>
      </c>
      <c r="F448" s="849" t="str">
        <f>IF(ISNA(VLOOKUP(C448,條件!$A$1:$G$1021,6,0)),"",(VLOOKUP(C448,條件!$A$1:$G$1021,6,0)))</f>
        <v>FP81857R</v>
      </c>
      <c r="G448" s="1257">
        <f>IF(ISNA(VLOOKUP(C448,條件!$A$1:$G$1021,7,0)),"",(VLOOKUP(C448,條件!$A$1:$G$1021,7,0)))</f>
        <v>600</v>
      </c>
      <c r="H448" s="849" t="str">
        <f>IF(ISNA(VLOOKUP(C448,條件!$A$1:$K$1021,11,0)),"",(VLOOKUP(C448,條件!$A$1:$K$1021,11,0)))</f>
        <v>白底綠方塊</v>
      </c>
      <c r="I448" s="850">
        <f>IF(ISNA(VLOOKUP(C448,條件!$A$1:$L$1021,12,0)),"",(VLOOKUP(C448,條件!$A$1:$L$1021,12,0)))</f>
        <v>4</v>
      </c>
      <c r="J448" s="853">
        <v>26</v>
      </c>
      <c r="K448" s="851">
        <v>0</v>
      </c>
      <c r="L448" s="852">
        <v>8166</v>
      </c>
      <c r="M448" s="854">
        <v>8681</v>
      </c>
      <c r="N448" s="853">
        <v>18</v>
      </c>
      <c r="O448" s="851">
        <v>0</v>
      </c>
      <c r="P448" s="852">
        <v>8312</v>
      </c>
      <c r="Q448" s="854">
        <v>8739</v>
      </c>
      <c r="R448" s="853">
        <v>5</v>
      </c>
      <c r="S448" s="851">
        <v>0</v>
      </c>
      <c r="T448" s="852">
        <v>8315</v>
      </c>
      <c r="U448" s="854">
        <v>8796</v>
      </c>
      <c r="V448" s="853">
        <v>19</v>
      </c>
      <c r="W448" s="851">
        <v>1</v>
      </c>
      <c r="X448" s="852">
        <v>8295</v>
      </c>
      <c r="Y448" s="854">
        <v>8798</v>
      </c>
      <c r="Z448" s="855">
        <f>IF(ISNA(VLOOKUP(C448,條件!$A$1:$C$1021,3,0)),"",(VLOOKUP(C448,條件!$A$1:$C$1021,3,0)))</f>
        <v>1.7496962332928312</v>
      </c>
      <c r="AA448" s="855">
        <f t="shared" si="193"/>
        <v>22.666666666666668</v>
      </c>
      <c r="AB448" s="904">
        <f t="shared" si="194"/>
        <v>0.99725227029914532</v>
      </c>
      <c r="AC448" s="855">
        <f t="shared" si="195"/>
        <v>85.127499999999998</v>
      </c>
      <c r="AD448" s="855">
        <f t="shared" si="186"/>
        <v>2.8333333333333335</v>
      </c>
      <c r="AE448" s="855">
        <f t="shared" si="196"/>
        <v>2.7916666666666665</v>
      </c>
      <c r="AF448" s="856" t="str">
        <f t="shared" si="188"/>
        <v>A</v>
      </c>
      <c r="AG448" s="856">
        <v>1</v>
      </c>
      <c r="AH448" s="1041" t="s">
        <v>1568</v>
      </c>
      <c r="AI448" s="917" t="s">
        <v>4047</v>
      </c>
      <c r="AJ448" s="917" t="s">
        <v>4200</v>
      </c>
      <c r="AK448" s="917" t="s">
        <v>3057</v>
      </c>
      <c r="AL448" s="860">
        <v>54</v>
      </c>
      <c r="AM448" s="991">
        <v>45944</v>
      </c>
      <c r="AN448" s="991">
        <v>45945</v>
      </c>
      <c r="AO448" s="991">
        <v>45946</v>
      </c>
      <c r="AP448" s="991">
        <v>45947</v>
      </c>
      <c r="AQ448" s="991">
        <v>45949</v>
      </c>
      <c r="AR448" s="862"/>
      <c r="AS448" s="849" t="str">
        <f t="shared" si="197"/>
        <v>單</v>
      </c>
      <c r="AT448" s="849" t="str">
        <f t="shared" si="198"/>
        <v>全</v>
      </c>
      <c r="AU448" s="849" t="str">
        <f t="shared" si="199"/>
        <v>75</v>
      </c>
      <c r="AV448" s="849">
        <f t="shared" si="192"/>
        <v>1.3239028800000001</v>
      </c>
    </row>
    <row r="449" spans="1:48">
      <c r="A449" s="845">
        <f t="shared" si="200"/>
        <v>46154</v>
      </c>
      <c r="B449" s="846" t="s">
        <v>1070</v>
      </c>
      <c r="C449" s="846" t="s">
        <v>114</v>
      </c>
      <c r="D449" s="1254"/>
      <c r="E449" s="848" t="str">
        <f>IF(ISNA(VLOOKUP(C449,條件!$A$1:$G$1021,5,0)),"",(VLOOKUP(C449,條件!$A$1:$G$1021,5,0)))</f>
        <v/>
      </c>
      <c r="F449" s="849" t="str">
        <f>IF(ISNA(VLOOKUP(C449,條件!$A$1:$G$1021,6,0)),"",(VLOOKUP(C449,條件!$A$1:$G$1021,6,0)))</f>
        <v/>
      </c>
      <c r="G449" s="1257" t="str">
        <f>IF(ISNA(VLOOKUP(C449,條件!$A$1:$G$1021,7,0)),"",(VLOOKUP(C449,條件!$A$1:$G$1021,7,0)))</f>
        <v/>
      </c>
      <c r="H449" s="849" t="str">
        <f>IF(ISNA(VLOOKUP(C449,條件!$A$1:$K$1021,11,0)),"",(VLOOKUP(C449,條件!$A$1:$K$1021,11,0)))</f>
        <v/>
      </c>
      <c r="I449" s="850" t="str">
        <f>IF(ISNA(VLOOKUP(C449,條件!$A$1:$L$1021,12,0)),"",(VLOOKUP(C449,條件!$A$1:$L$1021,12,0)))</f>
        <v/>
      </c>
      <c r="J449" s="853"/>
      <c r="K449" s="851"/>
      <c r="L449" s="852" t="s">
        <v>114</v>
      </c>
      <c r="M449" s="854"/>
      <c r="N449" s="853"/>
      <c r="O449" s="851"/>
      <c r="P449" s="852" t="s">
        <v>114</v>
      </c>
      <c r="Q449" s="854"/>
      <c r="R449" s="853"/>
      <c r="S449" s="851"/>
      <c r="T449" s="852" t="s">
        <v>114</v>
      </c>
      <c r="U449" s="854"/>
      <c r="V449" s="853"/>
      <c r="W449" s="851"/>
      <c r="X449" s="852" t="s">
        <v>114</v>
      </c>
      <c r="Y449" s="854"/>
      <c r="Z449" s="855" t="str">
        <f>IF(ISNA(VLOOKUP(C449,條件!$A$1:$C$1021,3,0)),"",(VLOOKUP(C449,條件!$A$1:$C$1021,3,0)))</f>
        <v/>
      </c>
      <c r="AA449" s="855" t="str">
        <f t="shared" si="193"/>
        <v>停機</v>
      </c>
      <c r="AB449" s="904" t="str">
        <f t="shared" si="194"/>
        <v/>
      </c>
      <c r="AC449" s="855" t="str">
        <f t="shared" si="195"/>
        <v/>
      </c>
      <c r="AD449" s="855" t="str">
        <f t="shared" si="186"/>
        <v/>
      </c>
      <c r="AE449" s="855" t="str">
        <f t="shared" si="196"/>
        <v/>
      </c>
      <c r="AF449" s="856" t="str">
        <f t="shared" si="188"/>
        <v>A</v>
      </c>
      <c r="AG449" s="856">
        <v>1</v>
      </c>
      <c r="AH449" s="1041" t="s">
        <v>920</v>
      </c>
      <c r="AI449" s="917" t="s">
        <v>4052</v>
      </c>
      <c r="AJ449" s="917" t="s">
        <v>4052</v>
      </c>
      <c r="AK449" s="917" t="s">
        <v>920</v>
      </c>
      <c r="AL449" s="860"/>
      <c r="AM449" s="991"/>
      <c r="AN449" s="991"/>
      <c r="AO449" s="991"/>
      <c r="AP449" s="991"/>
      <c r="AQ449" s="991"/>
      <c r="AR449" s="862"/>
      <c r="AS449" s="849" t="str">
        <f t="shared" si="197"/>
        <v>單</v>
      </c>
      <c r="AT449" s="849" t="str">
        <f t="shared" si="198"/>
        <v>全</v>
      </c>
      <c r="AU449" s="849" t="str">
        <f t="shared" si="199"/>
        <v/>
      </c>
      <c r="AV449" s="849" t="str">
        <f t="shared" si="192"/>
        <v/>
      </c>
    </row>
    <row r="450" spans="1:48">
      <c r="A450" s="845">
        <f t="shared" si="200"/>
        <v>46154</v>
      </c>
      <c r="B450" s="846" t="s">
        <v>1071</v>
      </c>
      <c r="C450" s="846" t="s">
        <v>2773</v>
      </c>
      <c r="D450" s="1254" t="s">
        <v>589</v>
      </c>
      <c r="E450" s="848" t="str">
        <f>IF(ISNA(VLOOKUP(C450,條件!$A$1:$G$1021,5,0)),"",(VLOOKUP(C450,條件!$A$1:$G$1021,5,0)))</f>
        <v>50/72BSD3</v>
      </c>
      <c r="F450" s="849" t="str">
        <f>IF(ISNA(VLOOKUP(C450,條件!$A$1:$G$1021,6,0)),"",(VLOOKUP(C450,條件!$A$1:$G$1021,6,0)))</f>
        <v>FP80141</v>
      </c>
      <c r="G450" s="1257">
        <f>IF(ISNA(VLOOKUP(C450,條件!$A$1:$G$1021,7,0)),"",(VLOOKUP(C450,條件!$A$1:$G$1021,7,0)))</f>
        <v>630</v>
      </c>
      <c r="H450" s="849" t="str">
        <f>IF(ISNA(VLOOKUP(C450,條件!$A$1:$K$1021,11,0)),"",(VLOOKUP(C450,條件!$A$1:$K$1021,11,0)))</f>
        <v>洋綠色</v>
      </c>
      <c r="I450" s="850">
        <f>IF(ISNA(VLOOKUP(C450,條件!$A$1:$L$1021,12,0)),"",(VLOOKUP(C450,條件!$A$1:$L$1021,12,0)))</f>
        <v>2</v>
      </c>
      <c r="J450" s="853">
        <v>8</v>
      </c>
      <c r="K450" s="851">
        <v>1</v>
      </c>
      <c r="L450" s="852">
        <v>9669</v>
      </c>
      <c r="M450" s="854">
        <v>9692</v>
      </c>
      <c r="N450" s="853">
        <v>6</v>
      </c>
      <c r="O450" s="851">
        <v>2</v>
      </c>
      <c r="P450" s="852">
        <v>9773</v>
      </c>
      <c r="Q450" s="854">
        <v>9641</v>
      </c>
      <c r="R450" s="853">
        <v>6</v>
      </c>
      <c r="S450" s="851">
        <v>0</v>
      </c>
      <c r="T450" s="852">
        <v>9775</v>
      </c>
      <c r="U450" s="854">
        <v>9683</v>
      </c>
      <c r="V450" s="853">
        <v>18</v>
      </c>
      <c r="W450" s="851">
        <v>0</v>
      </c>
      <c r="X450" s="852">
        <v>9720</v>
      </c>
      <c r="Y450" s="854">
        <v>9556</v>
      </c>
      <c r="Z450" s="855">
        <f>IF(ISNA(VLOOKUP(C450,條件!$A$1:$C$1021,3,0)),"",(VLOOKUP(C450,條件!$A$1:$C$1021,3,0)))</f>
        <v>2.4615384615384617</v>
      </c>
      <c r="AA450" s="855">
        <f t="shared" si="193"/>
        <v>12.666666666666666</v>
      </c>
      <c r="AB450" s="904">
        <f t="shared" si="194"/>
        <v>0.994140625</v>
      </c>
      <c r="AC450" s="855">
        <f t="shared" si="195"/>
        <v>96.886250000000004</v>
      </c>
      <c r="AD450" s="855">
        <f t="shared" si="186"/>
        <v>1.5833333333333333</v>
      </c>
      <c r="AE450" s="855">
        <f t="shared" si="196"/>
        <v>1.4583333333333333</v>
      </c>
      <c r="AF450" s="856" t="str">
        <f t="shared" si="188"/>
        <v>A</v>
      </c>
      <c r="AG450" s="856">
        <v>1</v>
      </c>
      <c r="AH450" s="1041" t="s">
        <v>1564</v>
      </c>
      <c r="AI450" s="917" t="s">
        <v>2874</v>
      </c>
      <c r="AJ450" s="917" t="s">
        <v>2948</v>
      </c>
      <c r="AK450" s="917" t="s">
        <v>1566</v>
      </c>
      <c r="AL450" s="860">
        <v>57</v>
      </c>
      <c r="AM450" s="992">
        <v>46088</v>
      </c>
      <c r="AN450" s="991">
        <v>46089</v>
      </c>
      <c r="AO450" s="991">
        <v>46090</v>
      </c>
      <c r="AP450" s="991">
        <v>46091</v>
      </c>
      <c r="AQ450" s="991"/>
      <c r="AR450" s="862"/>
      <c r="AS450" s="849" t="str">
        <f t="shared" si="197"/>
        <v>單</v>
      </c>
      <c r="AT450" s="849" t="str">
        <f t="shared" si="198"/>
        <v>全</v>
      </c>
      <c r="AU450" s="849" t="str">
        <f t="shared" si="199"/>
        <v>50</v>
      </c>
      <c r="AV450" s="849">
        <f t="shared" si="192"/>
        <v>1.0547424719999998</v>
      </c>
    </row>
    <row r="451" spans="1:48">
      <c r="A451" s="845">
        <f t="shared" si="200"/>
        <v>46154</v>
      </c>
      <c r="B451" s="846" t="s">
        <v>1072</v>
      </c>
      <c r="C451" s="846" t="s">
        <v>114</v>
      </c>
      <c r="D451" s="1254"/>
      <c r="E451" s="848" t="str">
        <f>IF(ISNA(VLOOKUP(C451,條件!$A$1:$G$1021,5,0)),"",(VLOOKUP(C451,條件!$A$1:$G$1021,5,0)))</f>
        <v/>
      </c>
      <c r="F451" s="849" t="str">
        <f>IF(ISNA(VLOOKUP(C451,條件!$A$1:$G$1021,6,0)),"",(VLOOKUP(C451,條件!$A$1:$G$1021,6,0)))</f>
        <v/>
      </c>
      <c r="G451" s="1257" t="str">
        <f>IF(ISNA(VLOOKUP(C451,條件!$A$1:$G$1021,7,0)),"",(VLOOKUP(C451,條件!$A$1:$G$1021,7,0)))</f>
        <v/>
      </c>
      <c r="H451" s="849" t="str">
        <f>IF(ISNA(VLOOKUP(C451,條件!$A$1:$K$1021,11,0)),"",(VLOOKUP(C451,條件!$A$1:$K$1021,11,0)))</f>
        <v/>
      </c>
      <c r="I451" s="850" t="str">
        <f>IF(ISNA(VLOOKUP(C451,條件!$A$1:$L$1021,12,0)),"",(VLOOKUP(C451,條件!$A$1:$L$1021,12,0)))</f>
        <v/>
      </c>
      <c r="J451" s="853"/>
      <c r="K451" s="851"/>
      <c r="L451" s="852" t="s">
        <v>114</v>
      </c>
      <c r="M451" s="854"/>
      <c r="N451" s="853"/>
      <c r="O451" s="851"/>
      <c r="P451" s="852" t="s">
        <v>114</v>
      </c>
      <c r="Q451" s="854"/>
      <c r="R451" s="853"/>
      <c r="S451" s="851"/>
      <c r="T451" s="852" t="s">
        <v>114</v>
      </c>
      <c r="U451" s="854"/>
      <c r="V451" s="853"/>
      <c r="W451" s="851"/>
      <c r="X451" s="852" t="s">
        <v>114</v>
      </c>
      <c r="Y451" s="854"/>
      <c r="Z451" s="855" t="str">
        <f>IF(ISNA(VLOOKUP(C451,條件!$A$1:$C$1021,3,0)),"",(VLOOKUP(C451,條件!$A$1:$C$1021,3,0)))</f>
        <v/>
      </c>
      <c r="AA451" s="855" t="str">
        <f t="shared" si="193"/>
        <v>停機</v>
      </c>
      <c r="AB451" s="904" t="str">
        <f t="shared" si="194"/>
        <v/>
      </c>
      <c r="AC451" s="855" t="str">
        <f t="shared" si="195"/>
        <v/>
      </c>
      <c r="AD451" s="855" t="str">
        <f t="shared" si="186"/>
        <v/>
      </c>
      <c r="AE451" s="855" t="str">
        <f t="shared" si="196"/>
        <v/>
      </c>
      <c r="AF451" s="856" t="str">
        <f t="shared" si="188"/>
        <v>A</v>
      </c>
      <c r="AG451" s="856">
        <v>1</v>
      </c>
      <c r="AH451" s="1041" t="s">
        <v>920</v>
      </c>
      <c r="AI451" s="917" t="s">
        <v>920</v>
      </c>
      <c r="AJ451" s="917" t="s">
        <v>920</v>
      </c>
      <c r="AK451" s="917" t="s">
        <v>920</v>
      </c>
      <c r="AL451" s="860"/>
      <c r="AM451" s="991"/>
      <c r="AN451" s="991"/>
      <c r="AO451" s="991"/>
      <c r="AP451" s="991"/>
      <c r="AQ451" s="991"/>
      <c r="AR451" s="862"/>
      <c r="AS451" s="849" t="str">
        <f t="shared" si="197"/>
        <v>單</v>
      </c>
      <c r="AT451" s="849" t="str">
        <f t="shared" si="198"/>
        <v>全</v>
      </c>
      <c r="AU451" s="849" t="str">
        <f t="shared" si="199"/>
        <v/>
      </c>
      <c r="AV451" s="849" t="str">
        <f t="shared" si="192"/>
        <v/>
      </c>
    </row>
    <row r="452" spans="1:48">
      <c r="A452" s="845">
        <f t="shared" si="200"/>
        <v>46154</v>
      </c>
      <c r="B452" s="846" t="s">
        <v>1073</v>
      </c>
      <c r="C452" s="846" t="s">
        <v>3671</v>
      </c>
      <c r="D452" s="1254"/>
      <c r="E452" s="848" t="str">
        <f>IF(ISNA(VLOOKUP(C452,條件!$A$1:$G$1021,5,0)),"",(VLOOKUP(C452,條件!$A$1:$G$1021,5,0)))</f>
        <v>150/48CDR</v>
      </c>
      <c r="F452" s="849" t="str">
        <f>IF(ISNA(VLOOKUP(C452,條件!$A$1:$G$1021,6,0)),"",(VLOOKUP(C452,條件!$A$1:$G$1021,6,0)))</f>
        <v>FP82781</v>
      </c>
      <c r="G452" s="1257">
        <f>IF(ISNA(VLOOKUP(C452,條件!$A$1:$G$1021,7,0)),"",(VLOOKUP(C452,條件!$A$1:$G$1021,7,0)))</f>
        <v>600</v>
      </c>
      <c r="H452" s="849" t="str">
        <f>IF(ISNA(VLOOKUP(C452,條件!$A$1:$K$1021,11,0)),"",(VLOOKUP(C452,條件!$A$1:$K$1021,11,0)))</f>
        <v>綠藍雙色</v>
      </c>
      <c r="I452" s="850">
        <f>IF(ISNA(VLOOKUP(C452,條件!$A$1:$L$1021,12,0)),"",(VLOOKUP(C452,條件!$A$1:$L$1021,12,0)))</f>
        <v>5</v>
      </c>
      <c r="J452" s="853">
        <v>20</v>
      </c>
      <c r="K452" s="851">
        <v>3</v>
      </c>
      <c r="L452" s="852">
        <v>8354</v>
      </c>
      <c r="M452" s="854">
        <v>8000</v>
      </c>
      <c r="N452" s="853">
        <v>1</v>
      </c>
      <c r="O452" s="851">
        <v>0</v>
      </c>
      <c r="P452" s="852">
        <v>8519</v>
      </c>
      <c r="Q452" s="854">
        <v>8039</v>
      </c>
      <c r="R452" s="853">
        <v>2</v>
      </c>
      <c r="S452" s="851">
        <v>0</v>
      </c>
      <c r="T452" s="852">
        <v>8493</v>
      </c>
      <c r="U452" s="854">
        <v>8034</v>
      </c>
      <c r="V452" s="853">
        <v>17</v>
      </c>
      <c r="W452" s="851">
        <v>0</v>
      </c>
      <c r="X452" s="852">
        <v>8356</v>
      </c>
      <c r="Y452" s="854">
        <v>7976</v>
      </c>
      <c r="Z452" s="855">
        <f>IF(ISNA(VLOOKUP(C452,條件!$A$1:$C$1021,3,0)),"",(VLOOKUP(C452,條件!$A$1:$C$1021,3,0)))</f>
        <v>2.8685258964143427</v>
      </c>
      <c r="AA452" s="855">
        <f t="shared" si="193"/>
        <v>13.333333333333334</v>
      </c>
      <c r="AB452" s="904">
        <f t="shared" si="194"/>
        <v>0.99497195512820513</v>
      </c>
      <c r="AC452" s="855">
        <f t="shared" si="195"/>
        <v>82.213750000000005</v>
      </c>
      <c r="AD452" s="855">
        <f t="shared" si="186"/>
        <v>1.6666666666666667</v>
      </c>
      <c r="AE452" s="855">
        <f t="shared" si="196"/>
        <v>1.5416666666666667</v>
      </c>
      <c r="AF452" s="856" t="str">
        <f t="shared" si="188"/>
        <v>A</v>
      </c>
      <c r="AG452" s="856">
        <v>1</v>
      </c>
      <c r="AH452" s="1041" t="s">
        <v>1564</v>
      </c>
      <c r="AI452" s="917" t="s">
        <v>2874</v>
      </c>
      <c r="AJ452" s="917" t="s">
        <v>2948</v>
      </c>
      <c r="AK452" s="917" t="s">
        <v>1566</v>
      </c>
      <c r="AL452" s="860">
        <v>54</v>
      </c>
      <c r="AM452" s="991">
        <v>46151</v>
      </c>
      <c r="AN452" s="991">
        <v>46152</v>
      </c>
      <c r="AO452" s="991">
        <v>46153</v>
      </c>
      <c r="AP452" s="991"/>
      <c r="AQ452" s="991"/>
      <c r="AR452" s="862"/>
      <c r="AS452" s="849" t="str">
        <f t="shared" si="197"/>
        <v>單</v>
      </c>
      <c r="AT452" s="849" t="str">
        <f t="shared" si="198"/>
        <v>全</v>
      </c>
      <c r="AU452" s="849" t="str">
        <f t="shared" si="199"/>
        <v>150</v>
      </c>
      <c r="AV452" s="849">
        <f t="shared" si="192"/>
        <v>2.5571764799999999</v>
      </c>
    </row>
    <row r="453" spans="1:48">
      <c r="A453" s="845">
        <f t="shared" si="200"/>
        <v>46154</v>
      </c>
      <c r="B453" s="846" t="s">
        <v>1074</v>
      </c>
      <c r="C453" s="846" t="s">
        <v>114</v>
      </c>
      <c r="D453" s="1254"/>
      <c r="E453" s="848" t="str">
        <f>IF(ISNA(VLOOKUP(C453,條件!$A$1:$G$1021,5,0)),"",(VLOOKUP(C453,條件!$A$1:$G$1021,5,0)))</f>
        <v/>
      </c>
      <c r="F453" s="849" t="str">
        <f>IF(ISNA(VLOOKUP(C453,條件!$A$1:$G$1021,6,0)),"",(VLOOKUP(C453,條件!$A$1:$G$1021,6,0)))</f>
        <v/>
      </c>
      <c r="G453" s="1257" t="str">
        <f>IF(ISNA(VLOOKUP(C453,條件!$A$1:$G$1021,7,0)),"",(VLOOKUP(C453,條件!$A$1:$G$1021,7,0)))</f>
        <v/>
      </c>
      <c r="H453" s="849" t="str">
        <f>IF(ISNA(VLOOKUP(C453,條件!$A$1:$K$1021,11,0)),"",(VLOOKUP(C453,條件!$A$1:$K$1021,11,0)))</f>
        <v/>
      </c>
      <c r="I453" s="850" t="str">
        <f>IF(ISNA(VLOOKUP(C453,條件!$A$1:$L$1021,12,0)),"",(VLOOKUP(C453,條件!$A$1:$L$1021,12,0)))</f>
        <v/>
      </c>
      <c r="J453" s="853"/>
      <c r="K453" s="851"/>
      <c r="L453" s="852" t="s">
        <v>114</v>
      </c>
      <c r="M453" s="854"/>
      <c r="N453" s="853"/>
      <c r="O453" s="851"/>
      <c r="P453" s="852" t="s">
        <v>114</v>
      </c>
      <c r="Q453" s="854"/>
      <c r="R453" s="853"/>
      <c r="S453" s="851"/>
      <c r="T453" s="852" t="s">
        <v>114</v>
      </c>
      <c r="U453" s="854"/>
      <c r="V453" s="853"/>
      <c r="W453" s="851"/>
      <c r="X453" s="852" t="s">
        <v>114</v>
      </c>
      <c r="Y453" s="854"/>
      <c r="Z453" s="855" t="str">
        <f>IF(ISNA(VLOOKUP(C453,條件!$A$1:$C$1021,3,0)),"",(VLOOKUP(C453,條件!$A$1:$C$1021,3,0)))</f>
        <v/>
      </c>
      <c r="AA453" s="855" t="str">
        <f t="shared" si="193"/>
        <v>停機</v>
      </c>
      <c r="AB453" s="904" t="str">
        <f t="shared" si="194"/>
        <v/>
      </c>
      <c r="AC453" s="855" t="str">
        <f t="shared" si="195"/>
        <v/>
      </c>
      <c r="AD453" s="855" t="str">
        <f t="shared" si="186"/>
        <v/>
      </c>
      <c r="AE453" s="855" t="str">
        <f t="shared" si="196"/>
        <v/>
      </c>
      <c r="AF453" s="856" t="str">
        <f t="shared" si="188"/>
        <v>A</v>
      </c>
      <c r="AG453" s="856">
        <v>1</v>
      </c>
      <c r="AH453" s="1041" t="s">
        <v>920</v>
      </c>
      <c r="AI453" s="917" t="s">
        <v>920</v>
      </c>
      <c r="AJ453" s="917" t="s">
        <v>920</v>
      </c>
      <c r="AK453" s="917" t="s">
        <v>920</v>
      </c>
      <c r="AL453" s="860"/>
      <c r="AM453" s="991"/>
      <c r="AN453" s="991"/>
      <c r="AO453" s="991"/>
      <c r="AP453" s="991"/>
      <c r="AQ453" s="991"/>
      <c r="AR453" s="862"/>
      <c r="AS453" s="849" t="str">
        <f t="shared" si="197"/>
        <v>單</v>
      </c>
      <c r="AT453" s="849" t="str">
        <f t="shared" si="198"/>
        <v>全</v>
      </c>
      <c r="AU453" s="849" t="str">
        <f t="shared" si="199"/>
        <v/>
      </c>
      <c r="AV453" s="849" t="str">
        <f t="shared" si="192"/>
        <v/>
      </c>
    </row>
    <row r="454" spans="1:48">
      <c r="A454" s="845">
        <f t="shared" si="200"/>
        <v>46154</v>
      </c>
      <c r="B454" s="846" t="s">
        <v>1075</v>
      </c>
      <c r="C454" s="846" t="s">
        <v>114</v>
      </c>
      <c r="D454" s="1254"/>
      <c r="E454" s="848" t="str">
        <f>IF(ISNA(VLOOKUP(C454,條件!$A$1:$G$1021,5,0)),"",(VLOOKUP(C454,條件!$A$1:$G$1021,5,0)))</f>
        <v/>
      </c>
      <c r="F454" s="849" t="str">
        <f>IF(ISNA(VLOOKUP(C454,條件!$A$1:$G$1021,6,0)),"",(VLOOKUP(C454,條件!$A$1:$G$1021,6,0)))</f>
        <v/>
      </c>
      <c r="G454" s="1257" t="str">
        <f>IF(ISNA(VLOOKUP(C454,條件!$A$1:$G$1021,7,0)),"",(VLOOKUP(C454,條件!$A$1:$G$1021,7,0)))</f>
        <v/>
      </c>
      <c r="H454" s="849" t="str">
        <f>IF(ISNA(VLOOKUP(C454,條件!$A$1:$K$1021,11,0)),"",(VLOOKUP(C454,條件!$A$1:$K$1021,11,0)))</f>
        <v/>
      </c>
      <c r="I454" s="850" t="str">
        <f>IF(ISNA(VLOOKUP(C454,條件!$A$1:$L$1021,12,0)),"",(VLOOKUP(C454,條件!$A$1:$L$1021,12,0)))</f>
        <v/>
      </c>
      <c r="J454" s="853"/>
      <c r="K454" s="851"/>
      <c r="L454" s="852" t="s">
        <v>114</v>
      </c>
      <c r="M454" s="854"/>
      <c r="N454" s="853"/>
      <c r="O454" s="851"/>
      <c r="P454" s="852" t="s">
        <v>114</v>
      </c>
      <c r="Q454" s="854"/>
      <c r="R454" s="853"/>
      <c r="S454" s="851"/>
      <c r="T454" s="852" t="s">
        <v>114</v>
      </c>
      <c r="U454" s="854"/>
      <c r="V454" s="853"/>
      <c r="W454" s="851"/>
      <c r="X454" s="852" t="s">
        <v>114</v>
      </c>
      <c r="Y454" s="854"/>
      <c r="Z454" s="855" t="str">
        <f>IF(ISNA(VLOOKUP(C454,條件!$A$1:$C$1021,3,0)),"",(VLOOKUP(C454,條件!$A$1:$C$1021,3,0)))</f>
        <v/>
      </c>
      <c r="AA454" s="855" t="str">
        <f t="shared" si="193"/>
        <v>停機</v>
      </c>
      <c r="AB454" s="904" t="str">
        <f t="shared" si="194"/>
        <v/>
      </c>
      <c r="AC454" s="855" t="str">
        <f t="shared" si="195"/>
        <v/>
      </c>
      <c r="AD454" s="855" t="str">
        <f t="shared" si="186"/>
        <v/>
      </c>
      <c r="AE454" s="855" t="str">
        <f t="shared" si="196"/>
        <v/>
      </c>
      <c r="AF454" s="856" t="str">
        <f t="shared" si="188"/>
        <v>A</v>
      </c>
      <c r="AG454" s="856">
        <v>1</v>
      </c>
      <c r="AH454" s="1041" t="s">
        <v>920</v>
      </c>
      <c r="AI454" s="917" t="s">
        <v>920</v>
      </c>
      <c r="AJ454" s="917" t="s">
        <v>920</v>
      </c>
      <c r="AK454" s="917" t="s">
        <v>920</v>
      </c>
      <c r="AL454" s="860"/>
      <c r="AM454" s="992"/>
      <c r="AN454" s="991"/>
      <c r="AO454" s="991"/>
      <c r="AP454" s="991"/>
      <c r="AQ454" s="991"/>
      <c r="AR454" s="862"/>
      <c r="AS454" s="849" t="str">
        <f t="shared" si="197"/>
        <v>單</v>
      </c>
      <c r="AT454" s="849" t="str">
        <f t="shared" si="198"/>
        <v>全</v>
      </c>
      <c r="AU454" s="849" t="str">
        <f t="shared" si="199"/>
        <v/>
      </c>
      <c r="AV454" s="849" t="str">
        <f t="shared" si="192"/>
        <v/>
      </c>
    </row>
    <row r="455" spans="1:48">
      <c r="A455" s="845">
        <f t="shared" si="200"/>
        <v>46154</v>
      </c>
      <c r="B455" s="846" t="s">
        <v>1076</v>
      </c>
      <c r="C455" s="846" t="s">
        <v>2791</v>
      </c>
      <c r="D455" s="1254" t="s">
        <v>596</v>
      </c>
      <c r="E455" s="848" t="str">
        <f>IF(ISNA(VLOOKUP(C455,條件!$A$1:$G$1021,5,0)),"",(VLOOKUP(C455,條件!$A$1:$G$1021,5,0)))</f>
        <v>75/24/2SDr</v>
      </c>
      <c r="F455" s="849" t="str">
        <f>IF(ISNA(VLOOKUP(C455,條件!$A$1:$G$1021,6,0)),"",(VLOOKUP(C455,條件!$A$1:$G$1021,6,0)))</f>
        <v>FP81382R×2</v>
      </c>
      <c r="G455" s="1257">
        <f>IF(ISNA(VLOOKUP(C455,條件!$A$1:$G$1021,7,0)),"",(VLOOKUP(C455,條件!$A$1:$G$1021,7,0)))</f>
        <v>700</v>
      </c>
      <c r="H455" s="849" t="str">
        <f>IF(ISNA(VLOOKUP(C455,條件!$A$1:$K$1021,11,0)),"",(VLOOKUP(C455,條件!$A$1:$K$1021,11,0)))</f>
        <v>白底紫三角</v>
      </c>
      <c r="I455" s="850">
        <f>IF(ISNA(VLOOKUP(C455,條件!$A$1:$L$1021,12,0)),"",(VLOOKUP(C455,條件!$A$1:$L$1021,12,0)))</f>
        <v>5</v>
      </c>
      <c r="J455" s="853">
        <v>48</v>
      </c>
      <c r="K455" s="851">
        <v>0</v>
      </c>
      <c r="L455" s="852">
        <v>9027</v>
      </c>
      <c r="M455" s="854">
        <v>8307</v>
      </c>
      <c r="N455" s="853">
        <v>20</v>
      </c>
      <c r="O455" s="851">
        <v>0</v>
      </c>
      <c r="P455" s="852">
        <v>8951</v>
      </c>
      <c r="Q455" s="854">
        <v>8604</v>
      </c>
      <c r="R455" s="853">
        <v>10</v>
      </c>
      <c r="S455" s="851">
        <v>0</v>
      </c>
      <c r="T455" s="852">
        <v>9148</v>
      </c>
      <c r="U455" s="854">
        <v>8650</v>
      </c>
      <c r="V455" s="853">
        <v>46</v>
      </c>
      <c r="W455" s="851">
        <v>4</v>
      </c>
      <c r="X455" s="852">
        <v>8922</v>
      </c>
      <c r="Y455" s="854">
        <v>8547</v>
      </c>
      <c r="Z455" s="855">
        <f>IF(ISNA(VLOOKUP(C455,條件!$A$1:$C$1021,3,0)),"",(VLOOKUP(C455,條件!$A$1:$C$1021,3,0)))</f>
        <v>3.2653061224489797</v>
      </c>
      <c r="AA455" s="855">
        <f t="shared" si="193"/>
        <v>20.666666666666668</v>
      </c>
      <c r="AB455" s="904">
        <f t="shared" si="194"/>
        <v>0.99411057692307692</v>
      </c>
      <c r="AC455" s="855">
        <f t="shared" si="195"/>
        <v>87.694999999999993</v>
      </c>
      <c r="AD455" s="855">
        <f t="shared" si="186"/>
        <v>2.5833333333333335</v>
      </c>
      <c r="AE455" s="855">
        <f t="shared" si="196"/>
        <v>2.5</v>
      </c>
      <c r="AF455" s="856" t="str">
        <f t="shared" si="188"/>
        <v>A</v>
      </c>
      <c r="AG455" s="856">
        <v>0.5</v>
      </c>
      <c r="AH455" s="1041" t="s">
        <v>1568</v>
      </c>
      <c r="AI455" s="917" t="s">
        <v>4047</v>
      </c>
      <c r="AJ455" s="917" t="s">
        <v>4200</v>
      </c>
      <c r="AK455" s="917" t="s">
        <v>3057</v>
      </c>
      <c r="AL455" s="860">
        <v>50</v>
      </c>
      <c r="AM455" s="991">
        <v>46107</v>
      </c>
      <c r="AN455" s="991">
        <v>46108</v>
      </c>
      <c r="AO455" s="991">
        <v>46109</v>
      </c>
      <c r="AP455" s="991"/>
      <c r="AQ455" s="991"/>
      <c r="AR455" s="862"/>
      <c r="AS455" s="849" t="str">
        <f t="shared" si="197"/>
        <v>雙</v>
      </c>
      <c r="AT455" s="849" t="str">
        <f t="shared" si="198"/>
        <v>全</v>
      </c>
      <c r="AU455" s="849" t="str">
        <f t="shared" si="199"/>
        <v>75</v>
      </c>
      <c r="AV455" s="849">
        <f t="shared" si="192"/>
        <v>1.5911380799999999</v>
      </c>
    </row>
    <row r="456" spans="1:48">
      <c r="A456" s="845">
        <f t="shared" si="200"/>
        <v>46154</v>
      </c>
      <c r="B456" s="846" t="s">
        <v>1077</v>
      </c>
      <c r="C456" s="846" t="s">
        <v>2776</v>
      </c>
      <c r="D456" s="1254"/>
      <c r="E456" s="848" t="str">
        <f>IF(ISNA(VLOOKUP(C456,條件!$A$1:$G$1021,5,0)),"",(VLOOKUP(C456,條件!$A$1:$G$1021,5,0)))</f>
        <v>150/48SDR</v>
      </c>
      <c r="F456" s="849" t="str">
        <f>IF(ISNA(VLOOKUP(C456,條件!$A$1:$G$1021,6,0)),"",(VLOOKUP(C456,條件!$A$1:$G$1021,6,0)))</f>
        <v>FP82169R</v>
      </c>
      <c r="G456" s="1257">
        <f>IF(ISNA(VLOOKUP(C456,條件!$A$1:$G$1021,7,0)),"",(VLOOKUP(C456,條件!$A$1:$G$1021,7,0)))</f>
        <v>650</v>
      </c>
      <c r="H456" s="849" t="str">
        <f>IF(ISNA(VLOOKUP(C456,條件!$A$1:$K$1021,11,0)),"",(VLOOKUP(C456,條件!$A$1:$K$1021,11,0)))</f>
        <v>綠藍三角</v>
      </c>
      <c r="I456" s="850">
        <f>IF(ISNA(VLOOKUP(C456,條件!$A$1:$L$1021,12,0)),"",(VLOOKUP(C456,條件!$A$1:$L$1021,12,0)))</f>
        <v>5</v>
      </c>
      <c r="J456" s="853">
        <v>13</v>
      </c>
      <c r="K456" s="851">
        <v>0</v>
      </c>
      <c r="L456" s="852">
        <v>9360</v>
      </c>
      <c r="M456" s="854">
        <v>8679</v>
      </c>
      <c r="N456" s="853">
        <v>18</v>
      </c>
      <c r="O456" s="851">
        <v>3</v>
      </c>
      <c r="P456" s="852">
        <v>9193</v>
      </c>
      <c r="Q456" s="854">
        <v>8299</v>
      </c>
      <c r="R456" s="853">
        <v>8</v>
      </c>
      <c r="S456" s="851">
        <v>0</v>
      </c>
      <c r="T456" s="852">
        <v>9279</v>
      </c>
      <c r="U456" s="854">
        <v>8649</v>
      </c>
      <c r="V456" s="853">
        <v>10</v>
      </c>
      <c r="W456" s="851">
        <v>1</v>
      </c>
      <c r="X456" s="852">
        <v>9370</v>
      </c>
      <c r="Y456" s="854">
        <v>8946</v>
      </c>
      <c r="Z456" s="855">
        <f>IF(ISNA(VLOOKUP(C456,條件!$A$1:$C$1021,3,0)),"",(VLOOKUP(C456,條件!$A$1:$C$1021,3,0)))</f>
        <v>3.0573248407643314</v>
      </c>
      <c r="AA456" s="855">
        <f t="shared" si="193"/>
        <v>16.333333333333332</v>
      </c>
      <c r="AB456" s="904">
        <f t="shared" si="194"/>
        <v>0.99370993589743595</v>
      </c>
      <c r="AC456" s="855">
        <f t="shared" si="195"/>
        <v>89.71875</v>
      </c>
      <c r="AD456" s="855">
        <f t="shared" si="186"/>
        <v>2.0416666666666665</v>
      </c>
      <c r="AE456" s="855">
        <f t="shared" si="196"/>
        <v>1.875</v>
      </c>
      <c r="AF456" s="856" t="str">
        <f t="shared" si="188"/>
        <v>A</v>
      </c>
      <c r="AG456" s="856">
        <v>1</v>
      </c>
      <c r="AH456" s="1041" t="s">
        <v>932</v>
      </c>
      <c r="AI456" s="917" t="s">
        <v>17</v>
      </c>
      <c r="AJ456" s="917" t="s">
        <v>2945</v>
      </c>
      <c r="AK456" s="917" t="s">
        <v>950</v>
      </c>
      <c r="AL456" s="860">
        <v>48</v>
      </c>
      <c r="AM456" s="991">
        <v>46151</v>
      </c>
      <c r="AN456" s="991">
        <v>46152</v>
      </c>
      <c r="AO456" s="991"/>
      <c r="AP456" s="991"/>
      <c r="AQ456" s="991"/>
      <c r="AR456" s="862"/>
      <c r="AS456" s="849" t="str">
        <f t="shared" si="197"/>
        <v>單</v>
      </c>
      <c r="AT456" s="849" t="str">
        <f t="shared" si="198"/>
        <v>全</v>
      </c>
      <c r="AU456" s="849" t="str">
        <f t="shared" si="199"/>
        <v>150</v>
      </c>
      <c r="AV456" s="849">
        <f t="shared" si="192"/>
        <v>3.0231629999999998</v>
      </c>
    </row>
    <row r="457" spans="1:48">
      <c r="A457" s="845">
        <f t="shared" si="200"/>
        <v>46154</v>
      </c>
      <c r="B457" s="846" t="s">
        <v>1078</v>
      </c>
      <c r="C457" s="846" t="s">
        <v>114</v>
      </c>
      <c r="D457" s="1254"/>
      <c r="E457" s="848" t="str">
        <f>IF(ISNA(VLOOKUP(C457,條件!$A$1:$G$1021,5,0)),"",(VLOOKUP(C457,條件!$A$1:$G$1021,5,0)))</f>
        <v/>
      </c>
      <c r="F457" s="849" t="str">
        <f>IF(ISNA(VLOOKUP(C457,條件!$A$1:$G$1021,6,0)),"",(VLOOKUP(C457,條件!$A$1:$G$1021,6,0)))</f>
        <v/>
      </c>
      <c r="G457" s="1257" t="str">
        <f>IF(ISNA(VLOOKUP(C457,條件!$A$1:$G$1021,7,0)),"",(VLOOKUP(C457,條件!$A$1:$G$1021,7,0)))</f>
        <v/>
      </c>
      <c r="H457" s="849" t="str">
        <f>IF(ISNA(VLOOKUP(C457,條件!$A$1:$K$1021,11,0)),"",(VLOOKUP(C457,條件!$A$1:$K$1021,11,0)))</f>
        <v/>
      </c>
      <c r="I457" s="850" t="str">
        <f>IF(ISNA(VLOOKUP(C457,條件!$A$1:$L$1021,12,0)),"",(VLOOKUP(C457,條件!$A$1:$L$1021,12,0)))</f>
        <v/>
      </c>
      <c r="J457" s="853"/>
      <c r="K457" s="851"/>
      <c r="L457" s="852" t="s">
        <v>114</v>
      </c>
      <c r="M457" s="854"/>
      <c r="N457" s="853"/>
      <c r="O457" s="851"/>
      <c r="P457" s="852" t="s">
        <v>114</v>
      </c>
      <c r="Q457" s="854"/>
      <c r="R457" s="853"/>
      <c r="S457" s="851"/>
      <c r="T457" s="852" t="s">
        <v>114</v>
      </c>
      <c r="U457" s="854"/>
      <c r="V457" s="853"/>
      <c r="W457" s="851"/>
      <c r="X457" s="852" t="s">
        <v>114</v>
      </c>
      <c r="Y457" s="854"/>
      <c r="Z457" s="855" t="str">
        <f>IF(ISNA(VLOOKUP(C457,條件!$A$1:$C$1021,3,0)),"",(VLOOKUP(C457,條件!$A$1:$C$1021,3,0)))</f>
        <v/>
      </c>
      <c r="AA457" s="855" t="str">
        <f t="shared" si="193"/>
        <v>停機</v>
      </c>
      <c r="AB457" s="904" t="str">
        <f t="shared" si="194"/>
        <v/>
      </c>
      <c r="AC457" s="855" t="str">
        <f t="shared" si="195"/>
        <v/>
      </c>
      <c r="AD457" s="855" t="str">
        <f t="shared" si="186"/>
        <v/>
      </c>
      <c r="AE457" s="855" t="str">
        <f t="shared" si="196"/>
        <v/>
      </c>
      <c r="AF457" s="856" t="str">
        <f t="shared" si="188"/>
        <v>A</v>
      </c>
      <c r="AG457" s="856">
        <v>1</v>
      </c>
      <c r="AH457" s="1041" t="s">
        <v>920</v>
      </c>
      <c r="AI457" s="917" t="s">
        <v>920</v>
      </c>
      <c r="AJ457" s="917" t="s">
        <v>920</v>
      </c>
      <c r="AK457" s="917" t="s">
        <v>920</v>
      </c>
      <c r="AL457" s="860"/>
      <c r="AM457" s="991"/>
      <c r="AN457" s="991"/>
      <c r="AO457" s="991"/>
      <c r="AP457" s="991"/>
      <c r="AQ457" s="991"/>
      <c r="AR457" s="862"/>
      <c r="AS457" s="849" t="str">
        <f t="shared" si="197"/>
        <v>單</v>
      </c>
      <c r="AT457" s="849" t="str">
        <f t="shared" si="198"/>
        <v>全</v>
      </c>
      <c r="AU457" s="849" t="str">
        <f t="shared" si="199"/>
        <v/>
      </c>
      <c r="AV457" s="849" t="str">
        <f t="shared" si="192"/>
        <v/>
      </c>
    </row>
    <row r="458" spans="1:48">
      <c r="A458" s="845">
        <f t="shared" si="200"/>
        <v>46154</v>
      </c>
      <c r="B458" s="846" t="s">
        <v>1079</v>
      </c>
      <c r="C458" s="846" t="s">
        <v>2792</v>
      </c>
      <c r="D458" s="1254"/>
      <c r="E458" s="848" t="str">
        <f>IF(ISNA(VLOOKUP(C458,條件!$A$1:$G$1021,5,0)),"",(VLOOKUP(C458,條件!$A$1:$G$1021,5,0)))</f>
        <v>100/36SDr</v>
      </c>
      <c r="F458" s="849" t="str">
        <f>IF(ISNA(VLOOKUP(C458,條件!$A$1:$G$1021,6,0)),"",(VLOOKUP(C458,條件!$A$1:$G$1021,6,0)))</f>
        <v>FP81384R</v>
      </c>
      <c r="G458" s="1257">
        <f>IF(ISNA(VLOOKUP(C458,條件!$A$1:$G$1021,7,0)),"",(VLOOKUP(C458,條件!$A$1:$G$1021,7,0)))</f>
        <v>700</v>
      </c>
      <c r="H458" s="849" t="str">
        <f>IF(ISNA(VLOOKUP(C458,條件!$A$1:$K$1021,11,0)),"",(VLOOKUP(C458,條件!$A$1:$K$1021,11,0)))</f>
        <v>白底紅三角</v>
      </c>
      <c r="I458" s="850">
        <f>IF(ISNA(VLOOKUP(C458,條件!$A$1:$L$1021,12,0)),"",(VLOOKUP(C458,條件!$A$1:$L$1021,12,0)))</f>
        <v>5</v>
      </c>
      <c r="J458" s="853">
        <v>20</v>
      </c>
      <c r="K458" s="851">
        <v>0</v>
      </c>
      <c r="L458" s="852">
        <v>7433</v>
      </c>
      <c r="M458" s="854">
        <v>7947</v>
      </c>
      <c r="N458" s="853">
        <v>8</v>
      </c>
      <c r="O458" s="851">
        <v>0</v>
      </c>
      <c r="P458" s="852">
        <v>7374</v>
      </c>
      <c r="Q458" s="854">
        <v>8053</v>
      </c>
      <c r="R458" s="853">
        <v>7</v>
      </c>
      <c r="S458" s="851">
        <v>0</v>
      </c>
      <c r="T458" s="852">
        <v>7451</v>
      </c>
      <c r="U458" s="854">
        <v>8104</v>
      </c>
      <c r="V458" s="853">
        <v>17</v>
      </c>
      <c r="W458" s="851">
        <v>1</v>
      </c>
      <c r="X458" s="852">
        <v>7657</v>
      </c>
      <c r="Y458" s="854">
        <v>8028</v>
      </c>
      <c r="Z458" s="855">
        <f>IF(ISNA(VLOOKUP(C458,條件!$A$1:$C$1021,3,0)),"",(VLOOKUP(C458,條件!$A$1:$C$1021,3,0)))</f>
        <v>2.2187981510015407</v>
      </c>
      <c r="AA458" s="855">
        <f t="shared" si="193"/>
        <v>17.333333333333332</v>
      </c>
      <c r="AB458" s="904">
        <f t="shared" si="194"/>
        <v>0.99783319978632479</v>
      </c>
      <c r="AC458" s="855">
        <f t="shared" si="195"/>
        <v>77.558750000000003</v>
      </c>
      <c r="AD458" s="855">
        <f t="shared" si="186"/>
        <v>2.1666666666666665</v>
      </c>
      <c r="AE458" s="855">
        <f t="shared" si="196"/>
        <v>2.125</v>
      </c>
      <c r="AF458" s="856" t="str">
        <f t="shared" si="188"/>
        <v>A</v>
      </c>
      <c r="AG458" s="856">
        <v>1</v>
      </c>
      <c r="AH458" s="1041" t="s">
        <v>1568</v>
      </c>
      <c r="AI458" s="917" t="s">
        <v>4047</v>
      </c>
      <c r="AJ458" s="917" t="s">
        <v>4200</v>
      </c>
      <c r="AK458" s="917" t="s">
        <v>3057</v>
      </c>
      <c r="AL458" s="860">
        <v>50</v>
      </c>
      <c r="AM458" s="991">
        <v>46140</v>
      </c>
      <c r="AN458" s="991">
        <v>46141</v>
      </c>
      <c r="AO458" s="991">
        <v>46142</v>
      </c>
      <c r="AP458" s="991">
        <v>46143</v>
      </c>
      <c r="AQ458" s="991"/>
      <c r="AR458" s="862"/>
      <c r="AS458" s="849" t="str">
        <f t="shared" si="197"/>
        <v>單</v>
      </c>
      <c r="AT458" s="849" t="str">
        <f t="shared" si="198"/>
        <v>全</v>
      </c>
      <c r="AU458" s="849" t="str">
        <f t="shared" si="199"/>
        <v>100</v>
      </c>
      <c r="AV458" s="849">
        <f t="shared" si="192"/>
        <v>1.8763012799999998</v>
      </c>
    </row>
    <row r="459" spans="1:48">
      <c r="A459" s="845">
        <f t="shared" si="200"/>
        <v>46154</v>
      </c>
      <c r="B459" s="846" t="s">
        <v>1080</v>
      </c>
      <c r="C459" s="846" t="s">
        <v>114</v>
      </c>
      <c r="D459" s="1254"/>
      <c r="E459" s="848" t="str">
        <f>IF(ISNA(VLOOKUP(C459,條件!$A$1:$G$1021,5,0)),"",(VLOOKUP(C459,條件!$A$1:$G$1021,5,0)))</f>
        <v/>
      </c>
      <c r="F459" s="849" t="str">
        <f>IF(ISNA(VLOOKUP(C459,條件!$A$1:$G$1021,6,0)),"",(VLOOKUP(C459,條件!$A$1:$G$1021,6,0)))</f>
        <v/>
      </c>
      <c r="G459" s="1257" t="str">
        <f>IF(ISNA(VLOOKUP(C459,條件!$A$1:$G$1021,7,0)),"",(VLOOKUP(C459,條件!$A$1:$G$1021,7,0)))</f>
        <v/>
      </c>
      <c r="H459" s="849" t="str">
        <f>IF(ISNA(VLOOKUP(C459,條件!$A$1:$K$1021,11,0)),"",(VLOOKUP(C459,條件!$A$1:$K$1021,11,0)))</f>
        <v/>
      </c>
      <c r="I459" s="850" t="str">
        <f>IF(ISNA(VLOOKUP(C459,條件!$A$1:$L$1021,12,0)),"",(VLOOKUP(C459,條件!$A$1:$L$1021,12,0)))</f>
        <v/>
      </c>
      <c r="J459" s="853"/>
      <c r="K459" s="851"/>
      <c r="L459" s="852" t="s">
        <v>114</v>
      </c>
      <c r="M459" s="854"/>
      <c r="N459" s="853"/>
      <c r="O459" s="851"/>
      <c r="P459" s="852" t="s">
        <v>114</v>
      </c>
      <c r="Q459" s="854"/>
      <c r="R459" s="853"/>
      <c r="S459" s="851"/>
      <c r="T459" s="852" t="s">
        <v>114</v>
      </c>
      <c r="U459" s="854"/>
      <c r="V459" s="853"/>
      <c r="W459" s="851"/>
      <c r="X459" s="852" t="s">
        <v>114</v>
      </c>
      <c r="Y459" s="854"/>
      <c r="Z459" s="855" t="str">
        <f>IF(ISNA(VLOOKUP(C459,條件!$A$1:$C$1021,3,0)),"",(VLOOKUP(C459,條件!$A$1:$C$1021,3,0)))</f>
        <v/>
      </c>
      <c r="AA459" s="855" t="str">
        <f t="shared" si="193"/>
        <v>停機</v>
      </c>
      <c r="AB459" s="904" t="str">
        <f t="shared" si="194"/>
        <v/>
      </c>
      <c r="AC459" s="855" t="str">
        <f t="shared" si="195"/>
        <v/>
      </c>
      <c r="AD459" s="855" t="str">
        <f t="shared" si="186"/>
        <v/>
      </c>
      <c r="AE459" s="855" t="str">
        <f t="shared" si="196"/>
        <v/>
      </c>
      <c r="AF459" s="856" t="str">
        <f t="shared" si="188"/>
        <v>A</v>
      </c>
      <c r="AG459" s="856">
        <v>1</v>
      </c>
      <c r="AH459" s="1041" t="s">
        <v>920</v>
      </c>
      <c r="AI459" s="917" t="s">
        <v>920</v>
      </c>
      <c r="AJ459" s="917" t="s">
        <v>920</v>
      </c>
      <c r="AK459" s="917" t="s">
        <v>920</v>
      </c>
      <c r="AL459" s="933"/>
      <c r="AM459" s="991"/>
      <c r="AN459" s="991"/>
      <c r="AO459" s="991"/>
      <c r="AP459" s="991"/>
      <c r="AQ459" s="991"/>
      <c r="AR459" s="862"/>
      <c r="AS459" s="849" t="str">
        <f t="shared" si="197"/>
        <v>單</v>
      </c>
      <c r="AT459" s="849" t="str">
        <f t="shared" si="198"/>
        <v>全</v>
      </c>
      <c r="AU459" s="849" t="str">
        <f t="shared" si="199"/>
        <v/>
      </c>
      <c r="AV459" s="849" t="str">
        <f t="shared" si="192"/>
        <v/>
      </c>
    </row>
    <row r="460" spans="1:48">
      <c r="A460" s="845">
        <f t="shared" si="200"/>
        <v>46154</v>
      </c>
      <c r="B460" s="846" t="s">
        <v>1081</v>
      </c>
      <c r="C460" s="846" t="s">
        <v>114</v>
      </c>
      <c r="D460" s="1254"/>
      <c r="E460" s="848" t="str">
        <f>IF(ISNA(VLOOKUP(C460,條件!$A$1:$G$1021,5,0)),"",(VLOOKUP(C460,條件!$A$1:$G$1021,5,0)))</f>
        <v/>
      </c>
      <c r="F460" s="849" t="str">
        <f>IF(ISNA(VLOOKUP(C460,條件!$A$1:$G$1021,6,0)),"",(VLOOKUP(C460,條件!$A$1:$G$1021,6,0)))</f>
        <v/>
      </c>
      <c r="G460" s="1257" t="str">
        <f>IF(ISNA(VLOOKUP(C460,條件!$A$1:$G$1021,7,0)),"",(VLOOKUP(C460,條件!$A$1:$G$1021,7,0)))</f>
        <v/>
      </c>
      <c r="H460" s="849" t="str">
        <f>IF(ISNA(VLOOKUP(C460,條件!$A$1:$K$1021,11,0)),"",(VLOOKUP(C460,條件!$A$1:$K$1021,11,0)))</f>
        <v/>
      </c>
      <c r="I460" s="850" t="str">
        <f>IF(ISNA(VLOOKUP(C460,條件!$A$1:$L$1021,12,0)),"",(VLOOKUP(C460,條件!$A$1:$L$1021,12,0)))</f>
        <v/>
      </c>
      <c r="J460" s="853"/>
      <c r="K460" s="851"/>
      <c r="L460" s="852" t="s">
        <v>114</v>
      </c>
      <c r="M460" s="854"/>
      <c r="N460" s="853"/>
      <c r="O460" s="851"/>
      <c r="P460" s="852" t="s">
        <v>114</v>
      </c>
      <c r="Q460" s="854"/>
      <c r="R460" s="853"/>
      <c r="S460" s="851"/>
      <c r="T460" s="852" t="s">
        <v>114</v>
      </c>
      <c r="U460" s="854"/>
      <c r="V460" s="853"/>
      <c r="W460" s="851"/>
      <c r="X460" s="852" t="s">
        <v>114</v>
      </c>
      <c r="Y460" s="854"/>
      <c r="Z460" s="855" t="str">
        <f>IF(ISNA(VLOOKUP(C460,條件!$A$1:$C$1021,3,0)),"",(VLOOKUP(C460,條件!$A$1:$C$1021,3,0)))</f>
        <v/>
      </c>
      <c r="AA460" s="855" t="str">
        <f t="shared" si="193"/>
        <v>停機</v>
      </c>
      <c r="AB460" s="904" t="str">
        <f t="shared" si="194"/>
        <v/>
      </c>
      <c r="AC460" s="855" t="str">
        <f t="shared" si="195"/>
        <v/>
      </c>
      <c r="AD460" s="855" t="str">
        <f t="shared" si="186"/>
        <v/>
      </c>
      <c r="AE460" s="855" t="str">
        <f t="shared" si="196"/>
        <v/>
      </c>
      <c r="AF460" s="856" t="str">
        <f t="shared" si="188"/>
        <v>A</v>
      </c>
      <c r="AG460" s="856">
        <v>1</v>
      </c>
      <c r="AH460" s="1041" t="s">
        <v>920</v>
      </c>
      <c r="AI460" s="917" t="s">
        <v>920</v>
      </c>
      <c r="AJ460" s="917" t="s">
        <v>920</v>
      </c>
      <c r="AK460" s="917" t="s">
        <v>920</v>
      </c>
      <c r="AL460" s="932"/>
      <c r="AM460" s="991"/>
      <c r="AN460" s="991"/>
      <c r="AO460" s="991"/>
      <c r="AP460" s="991"/>
      <c r="AQ460" s="991"/>
      <c r="AR460" s="862"/>
      <c r="AS460" s="849" t="str">
        <f t="shared" si="197"/>
        <v>單</v>
      </c>
      <c r="AT460" s="849" t="str">
        <f t="shared" si="198"/>
        <v>全</v>
      </c>
      <c r="AU460" s="849" t="str">
        <f t="shared" si="199"/>
        <v/>
      </c>
      <c r="AV460" s="849" t="str">
        <f t="shared" si="192"/>
        <v/>
      </c>
    </row>
    <row r="461" spans="1:48">
      <c r="A461" s="845">
        <f t="shared" si="200"/>
        <v>46154</v>
      </c>
      <c r="B461" s="846" t="s">
        <v>1063</v>
      </c>
      <c r="C461" s="846" t="s">
        <v>2779</v>
      </c>
      <c r="D461" s="1254"/>
      <c r="E461" s="848" t="str">
        <f>IF(ISNA(VLOOKUP(C461,條件!$A$1:$G$1021,5,0)),"",(VLOOKUP(C461,條件!$A$1:$G$1021,5,0)))</f>
        <v>150/48/2GY5</v>
      </c>
      <c r="F461" s="849" t="str">
        <f>IF(ISNA(VLOOKUP(C461,條件!$A$1:$G$1021,6,0)),"",(VLOOKUP(C461,條件!$A$1:$G$1021,6,0)))</f>
        <v>FP02422×2</v>
      </c>
      <c r="G461" s="1257">
        <f>IF(ISNA(VLOOKUP(C461,條件!$A$1:$G$1021,7,0)),"",(VLOOKUP(C461,條件!$A$1:$G$1021,7,0)))</f>
        <v>600</v>
      </c>
      <c r="H461" s="849" t="str">
        <f>IF(ISNA(VLOOKUP(C461,條件!$A$1:$K$1021,11,0)),"",(VLOOKUP(C461,條件!$A$1:$K$1021,11,0)))</f>
        <v>白底紅星</v>
      </c>
      <c r="I461" s="850">
        <f>IF(ISNA(VLOOKUP(C461,條件!$A$1:$L$1021,12,0)),"",(VLOOKUP(C461,條件!$A$1:$L$1021,12,0)))</f>
        <v>4</v>
      </c>
      <c r="J461" s="853">
        <v>24</v>
      </c>
      <c r="K461" s="851">
        <v>0</v>
      </c>
      <c r="L461" s="852">
        <v>8938</v>
      </c>
      <c r="M461" s="854">
        <v>9559</v>
      </c>
      <c r="N461" s="853">
        <v>18</v>
      </c>
      <c r="O461" s="851">
        <v>0</v>
      </c>
      <c r="P461" s="852">
        <v>8772</v>
      </c>
      <c r="Q461" s="854">
        <v>9595</v>
      </c>
      <c r="R461" s="853">
        <v>10</v>
      </c>
      <c r="S461" s="851">
        <v>4</v>
      </c>
      <c r="T461" s="852">
        <v>8920</v>
      </c>
      <c r="U461" s="854">
        <v>9635</v>
      </c>
      <c r="V461" s="853">
        <v>14</v>
      </c>
      <c r="W461" s="851">
        <v>2</v>
      </c>
      <c r="X461" s="852">
        <v>9038</v>
      </c>
      <c r="Y461" s="854">
        <v>9638</v>
      </c>
      <c r="Z461" s="855">
        <f>IF(ISNA(VLOOKUP(C461,條件!$A$1:$C$1021,3,0)),"",(VLOOKUP(C461,條件!$A$1:$C$1021,3,0)))</f>
        <v>6.9230769230769234</v>
      </c>
      <c r="AA461" s="855">
        <f t="shared" si="193"/>
        <v>11</v>
      </c>
      <c r="AB461" s="904">
        <f t="shared" si="194"/>
        <v>0.99583333333333335</v>
      </c>
      <c r="AC461" s="855">
        <f t="shared" si="195"/>
        <v>92.618750000000006</v>
      </c>
      <c r="AD461" s="855">
        <f t="shared" si="186"/>
        <v>1.375</v>
      </c>
      <c r="AE461" s="855">
        <f t="shared" si="196"/>
        <v>1.25</v>
      </c>
      <c r="AF461" s="856" t="str">
        <f t="shared" si="188"/>
        <v>A</v>
      </c>
      <c r="AG461" s="856">
        <v>0.5</v>
      </c>
      <c r="AH461" s="1041" t="s">
        <v>1568</v>
      </c>
      <c r="AI461" s="917" t="s">
        <v>4047</v>
      </c>
      <c r="AJ461" s="917" t="s">
        <v>4200</v>
      </c>
      <c r="AK461" s="917" t="s">
        <v>3057</v>
      </c>
      <c r="AL461" s="860">
        <v>52</v>
      </c>
      <c r="AM461" s="991">
        <v>46148</v>
      </c>
      <c r="AN461" s="991">
        <v>46149</v>
      </c>
      <c r="AO461" s="991">
        <v>46151</v>
      </c>
      <c r="AP461" s="991">
        <v>46152</v>
      </c>
      <c r="AQ461" s="991"/>
      <c r="AR461" s="862"/>
      <c r="AS461" s="849" t="str">
        <f t="shared" si="197"/>
        <v>雙</v>
      </c>
      <c r="AT461" s="849" t="str">
        <f t="shared" si="198"/>
        <v>全</v>
      </c>
      <c r="AU461" s="849" t="str">
        <f t="shared" si="199"/>
        <v>150</v>
      </c>
      <c r="AV461" s="849">
        <f t="shared" si="192"/>
        <v>2.8808136000000002</v>
      </c>
    </row>
    <row r="462" spans="1:48">
      <c r="A462" s="845">
        <f t="shared" si="200"/>
        <v>46154</v>
      </c>
      <c r="B462" s="846" t="s">
        <v>1082</v>
      </c>
      <c r="C462" s="846" t="s">
        <v>114</v>
      </c>
      <c r="D462" s="1254"/>
      <c r="E462" s="848" t="str">
        <f>IF(ISNA(VLOOKUP(C462,條件!$A$1:$G$1021,5,0)),"",(VLOOKUP(C462,條件!$A$1:$G$1021,5,0)))</f>
        <v/>
      </c>
      <c r="F462" s="849" t="str">
        <f>IF(ISNA(VLOOKUP(C462,條件!$A$1:$G$1021,6,0)),"",(VLOOKUP(C462,條件!$A$1:$G$1021,6,0)))</f>
        <v/>
      </c>
      <c r="G462" s="1257" t="str">
        <f>IF(ISNA(VLOOKUP(C462,條件!$A$1:$G$1021,7,0)),"",(VLOOKUP(C462,條件!$A$1:$G$1021,7,0)))</f>
        <v/>
      </c>
      <c r="H462" s="849" t="str">
        <f>IF(ISNA(VLOOKUP(C462,條件!$A$1:$K$1021,11,0)),"",(VLOOKUP(C462,條件!$A$1:$K$1021,11,0)))</f>
        <v/>
      </c>
      <c r="I462" s="850" t="str">
        <f>IF(ISNA(VLOOKUP(C462,條件!$A$1:$L$1021,12,0)),"",(VLOOKUP(C462,條件!$A$1:$L$1021,12,0)))</f>
        <v/>
      </c>
      <c r="J462" s="853"/>
      <c r="K462" s="851"/>
      <c r="L462" s="852" t="s">
        <v>114</v>
      </c>
      <c r="M462" s="854"/>
      <c r="N462" s="853"/>
      <c r="O462" s="851"/>
      <c r="P462" s="852" t="s">
        <v>114</v>
      </c>
      <c r="Q462" s="854"/>
      <c r="R462" s="853"/>
      <c r="S462" s="851"/>
      <c r="T462" s="852" t="s">
        <v>114</v>
      </c>
      <c r="U462" s="854"/>
      <c r="V462" s="853"/>
      <c r="W462" s="851"/>
      <c r="X462" s="852" t="s">
        <v>114</v>
      </c>
      <c r="Y462" s="854"/>
      <c r="Z462" s="855" t="str">
        <f>IF(ISNA(VLOOKUP(C462,條件!$A$1:$C$1021,3,0)),"",(VLOOKUP(C462,條件!$A$1:$C$1021,3,0)))</f>
        <v/>
      </c>
      <c r="AA462" s="855" t="str">
        <f t="shared" si="193"/>
        <v>停機</v>
      </c>
      <c r="AB462" s="904" t="str">
        <f t="shared" si="194"/>
        <v/>
      </c>
      <c r="AC462" s="855" t="str">
        <f t="shared" si="195"/>
        <v/>
      </c>
      <c r="AD462" s="855" t="str">
        <f t="shared" si="186"/>
        <v/>
      </c>
      <c r="AE462" s="855" t="str">
        <f t="shared" si="196"/>
        <v/>
      </c>
      <c r="AF462" s="856" t="str">
        <f t="shared" si="188"/>
        <v>J</v>
      </c>
      <c r="AG462" s="856">
        <v>1</v>
      </c>
      <c r="AH462" s="1041" t="s">
        <v>920</v>
      </c>
      <c r="AI462" s="917" t="s">
        <v>920</v>
      </c>
      <c r="AJ462" s="917" t="s">
        <v>920</v>
      </c>
      <c r="AK462" s="917" t="s">
        <v>920</v>
      </c>
      <c r="AL462" s="860"/>
      <c r="AM462" s="991"/>
      <c r="AN462" s="991"/>
      <c r="AO462" s="991"/>
      <c r="AP462" s="991"/>
      <c r="AQ462" s="991"/>
      <c r="AR462" s="862"/>
      <c r="AS462" s="849" t="str">
        <f t="shared" si="197"/>
        <v>單</v>
      </c>
      <c r="AT462" s="849" t="str">
        <f t="shared" si="198"/>
        <v>全</v>
      </c>
      <c r="AU462" s="849" t="str">
        <f t="shared" si="199"/>
        <v/>
      </c>
      <c r="AV462" s="849" t="str">
        <f t="shared" si="192"/>
        <v/>
      </c>
    </row>
    <row r="463" spans="1:48">
      <c r="A463" s="845">
        <f t="shared" si="200"/>
        <v>46154</v>
      </c>
      <c r="B463" s="846" t="s">
        <v>1064</v>
      </c>
      <c r="C463" s="846" t="s">
        <v>4161</v>
      </c>
      <c r="D463" s="1254" t="s">
        <v>596</v>
      </c>
      <c r="E463" s="848" t="str">
        <f>IF(ISNA(VLOOKUP(C463,條件!$A$1:$G$1021,5,0)),"",(VLOOKUP(C463,條件!$A$1:$G$1021,5,0)))</f>
        <v>150/48/2SDr</v>
      </c>
      <c r="F463" s="849" t="str">
        <f>IF(ISNA(VLOOKUP(C463,條件!$A$1:$G$1021,6,0)),"",(VLOOKUP(C463,條件!$A$1:$G$1021,6,0)))</f>
        <v>FP82171R×2</v>
      </c>
      <c r="G463" s="1257">
        <f>IF(ISNA(VLOOKUP(C463,條件!$A$1:$G$1021,7,0)),"",(VLOOKUP(C463,條件!$A$1:$G$1021,7,0)))</f>
        <v>600</v>
      </c>
      <c r="H463" s="849" t="str">
        <f>IF(ISNA(VLOOKUP(C463,條件!$A$1:$K$1021,11,0)),"",(VLOOKUP(C463,條件!$A$1:$K$1021,11,0)))</f>
        <v>紅白直條</v>
      </c>
      <c r="I463" s="850">
        <f>IF(ISNA(VLOOKUP(C463,條件!$A$1:$L$1021,12,0)),"",(VLOOKUP(C463,條件!$A$1:$L$1021,12,0)))</f>
        <v>5.5</v>
      </c>
      <c r="J463" s="853">
        <v>39</v>
      </c>
      <c r="K463" s="851">
        <v>4</v>
      </c>
      <c r="L463" s="852">
        <v>6630</v>
      </c>
      <c r="M463" s="854"/>
      <c r="N463" s="853">
        <v>22</v>
      </c>
      <c r="O463" s="851">
        <v>5</v>
      </c>
      <c r="P463" s="852">
        <v>7740</v>
      </c>
      <c r="Q463" s="854"/>
      <c r="R463" s="853">
        <v>7</v>
      </c>
      <c r="S463" s="851">
        <v>3</v>
      </c>
      <c r="T463" s="852">
        <v>8040</v>
      </c>
      <c r="U463" s="854"/>
      <c r="V463" s="853">
        <v>15</v>
      </c>
      <c r="W463" s="851">
        <v>7</v>
      </c>
      <c r="X463" s="852">
        <v>7960</v>
      </c>
      <c r="Y463" s="854"/>
      <c r="Z463" s="855">
        <f>IF(ISNA(VLOOKUP(C463,條件!$A$1:$C$1021,3,0)),"",(VLOOKUP(C463,條件!$A$1:$C$1021,3,0)))</f>
        <v>5.0526315789473681</v>
      </c>
      <c r="AA463" s="855">
        <f t="shared" si="193"/>
        <v>27.666666666666668</v>
      </c>
      <c r="AB463" s="904">
        <f t="shared" si="194"/>
        <v>0.98192107371794868</v>
      </c>
      <c r="AC463" s="855">
        <f t="shared" si="195"/>
        <v>75.924999999999997</v>
      </c>
      <c r="AD463" s="855">
        <f t="shared" si="186"/>
        <v>3.4583333333333335</v>
      </c>
      <c r="AE463" s="855">
        <f t="shared" si="196"/>
        <v>2.6666666666666665</v>
      </c>
      <c r="AF463" s="856" t="str">
        <f t="shared" si="188"/>
        <v>J</v>
      </c>
      <c r="AG463" s="856">
        <v>1</v>
      </c>
      <c r="AH463" s="1041" t="s">
        <v>932</v>
      </c>
      <c r="AI463" s="917" t="s">
        <v>17</v>
      </c>
      <c r="AJ463" s="917" t="s">
        <v>2945</v>
      </c>
      <c r="AK463" s="917" t="s">
        <v>950</v>
      </c>
      <c r="AL463" s="860">
        <v>55</v>
      </c>
      <c r="AM463" s="991">
        <v>46149</v>
      </c>
      <c r="AN463" s="991">
        <v>46150</v>
      </c>
      <c r="AO463" s="991">
        <v>46151</v>
      </c>
      <c r="AP463" s="991"/>
      <c r="AQ463" s="991"/>
      <c r="AR463" s="862"/>
      <c r="AS463" s="849" t="str">
        <f t="shared" si="197"/>
        <v>雙</v>
      </c>
      <c r="AT463" s="849" t="str">
        <f t="shared" si="198"/>
        <v>全</v>
      </c>
      <c r="AU463" s="849" t="str">
        <f t="shared" si="199"/>
        <v>150</v>
      </c>
      <c r="AV463" s="849">
        <f t="shared" si="192"/>
        <v>4.7231423999999995</v>
      </c>
    </row>
    <row r="464" spans="1:48">
      <c r="A464" s="845">
        <f t="shared" si="200"/>
        <v>46154</v>
      </c>
      <c r="B464" s="846" t="s">
        <v>1083</v>
      </c>
      <c r="C464" s="846" t="s">
        <v>114</v>
      </c>
      <c r="D464" s="1254"/>
      <c r="E464" s="848" t="str">
        <f>IF(ISNA(VLOOKUP(C464,條件!$A$1:$G$1021,5,0)),"",(VLOOKUP(C464,條件!$A$1:$G$1021,5,0)))</f>
        <v/>
      </c>
      <c r="F464" s="849" t="str">
        <f>IF(ISNA(VLOOKUP(C464,條件!$A$1:$G$1021,6,0)),"",(VLOOKUP(C464,條件!$A$1:$G$1021,6,0)))</f>
        <v/>
      </c>
      <c r="G464" s="1257" t="str">
        <f>IF(ISNA(VLOOKUP(C464,條件!$A$1:$G$1021,7,0)),"",(VLOOKUP(C464,條件!$A$1:$G$1021,7,0)))</f>
        <v/>
      </c>
      <c r="H464" s="849" t="str">
        <f>IF(ISNA(VLOOKUP(C464,條件!$A$1:$K$1021,11,0)),"",(VLOOKUP(C464,條件!$A$1:$K$1021,11,0)))</f>
        <v/>
      </c>
      <c r="I464" s="850" t="str">
        <f>IF(ISNA(VLOOKUP(C464,條件!$A$1:$L$1021,12,0)),"",(VLOOKUP(C464,條件!$A$1:$L$1021,12,0)))</f>
        <v/>
      </c>
      <c r="J464" s="853"/>
      <c r="K464" s="851"/>
      <c r="L464" s="852" t="s">
        <v>114</v>
      </c>
      <c r="M464" s="854"/>
      <c r="N464" s="853"/>
      <c r="O464" s="851"/>
      <c r="P464" s="852" t="s">
        <v>114</v>
      </c>
      <c r="Q464" s="854"/>
      <c r="R464" s="853"/>
      <c r="S464" s="851"/>
      <c r="T464" s="852" t="s">
        <v>114</v>
      </c>
      <c r="U464" s="854"/>
      <c r="V464" s="853"/>
      <c r="W464" s="851"/>
      <c r="X464" s="852" t="s">
        <v>114</v>
      </c>
      <c r="Y464" s="854"/>
      <c r="Z464" s="855" t="str">
        <f>IF(ISNA(VLOOKUP(C464,條件!$A$1:$C$1021,3,0)),"",(VLOOKUP(C464,條件!$A$1:$C$1021,3,0)))</f>
        <v/>
      </c>
      <c r="AA464" s="855" t="str">
        <f t="shared" si="193"/>
        <v>停機</v>
      </c>
      <c r="AB464" s="904" t="str">
        <f t="shared" si="194"/>
        <v/>
      </c>
      <c r="AC464" s="855" t="str">
        <f t="shared" si="195"/>
        <v/>
      </c>
      <c r="AD464" s="855" t="str">
        <f t="shared" si="186"/>
        <v/>
      </c>
      <c r="AE464" s="855" t="str">
        <f t="shared" si="196"/>
        <v/>
      </c>
      <c r="AF464" s="856" t="str">
        <f t="shared" si="188"/>
        <v>J</v>
      </c>
      <c r="AG464" s="856">
        <v>1</v>
      </c>
      <c r="AH464" s="1041" t="s">
        <v>920</v>
      </c>
      <c r="AI464" s="917" t="s">
        <v>920</v>
      </c>
      <c r="AJ464" s="917" t="s">
        <v>920</v>
      </c>
      <c r="AK464" s="917" t="s">
        <v>920</v>
      </c>
      <c r="AL464" s="860"/>
      <c r="AM464" s="991"/>
      <c r="AN464" s="991"/>
      <c r="AO464" s="991"/>
      <c r="AP464" s="991"/>
      <c r="AQ464" s="991"/>
      <c r="AR464" s="862"/>
      <c r="AS464" s="849" t="str">
        <f t="shared" si="197"/>
        <v>單</v>
      </c>
      <c r="AT464" s="849" t="str">
        <f t="shared" si="198"/>
        <v>全</v>
      </c>
      <c r="AU464" s="849" t="str">
        <f t="shared" si="199"/>
        <v/>
      </c>
      <c r="AV464" s="849" t="str">
        <f t="shared" si="192"/>
        <v/>
      </c>
    </row>
    <row r="465" spans="1:48">
      <c r="A465" s="845">
        <f t="shared" si="200"/>
        <v>46154</v>
      </c>
      <c r="B465" s="846" t="s">
        <v>1084</v>
      </c>
      <c r="C465" s="846" t="s">
        <v>3687</v>
      </c>
      <c r="D465" s="1254" t="s">
        <v>596</v>
      </c>
      <c r="E465" s="848" t="str">
        <f>IF(ISNA(VLOOKUP(C465,條件!$A$1:$G$1021,5,0)),"",(VLOOKUP(C465,條件!$A$1:$G$1021,5,0)))</f>
        <v>150/48/2SDr</v>
      </c>
      <c r="F465" s="849" t="str">
        <f>IF(ISNA(VLOOKUP(C465,條件!$A$1:$G$1021,6,0)),"",(VLOOKUP(C465,條件!$A$1:$G$1021,6,0)))</f>
        <v>FP82173R×2</v>
      </c>
      <c r="G465" s="1257">
        <f>IF(ISNA(VLOOKUP(C465,條件!$A$1:$G$1021,7,0)),"",(VLOOKUP(C465,條件!$A$1:$G$1021,7,0)))</f>
        <v>700</v>
      </c>
      <c r="H465" s="849" t="str">
        <f>IF(ISNA(VLOOKUP(C465,條件!$A$1:$K$1021,11,0)),"",(VLOOKUP(C465,條件!$A$1:$K$1021,11,0)))</f>
        <v>白紫條紋</v>
      </c>
      <c r="I465" s="850">
        <f>IF(ISNA(VLOOKUP(C465,條件!$A$1:$L$1021,12,0)),"",(VLOOKUP(C465,條件!$A$1:$L$1021,12,0)))</f>
        <v>5.5</v>
      </c>
      <c r="J465" s="853">
        <v>38</v>
      </c>
      <c r="K465" s="851">
        <v>7</v>
      </c>
      <c r="L465" s="852">
        <v>8520</v>
      </c>
      <c r="M465" s="854">
        <v>9810</v>
      </c>
      <c r="N465" s="853">
        <v>17</v>
      </c>
      <c r="O465" s="851">
        <v>0</v>
      </c>
      <c r="P465" s="852">
        <v>8890</v>
      </c>
      <c r="Q465" s="854">
        <v>9070</v>
      </c>
      <c r="R465" s="853">
        <v>24</v>
      </c>
      <c r="S465" s="851">
        <v>0</v>
      </c>
      <c r="T465" s="852">
        <v>8800</v>
      </c>
      <c r="U465" s="854">
        <v>9440</v>
      </c>
      <c r="V465" s="853">
        <v>32</v>
      </c>
      <c r="W465" s="851">
        <v>0</v>
      </c>
      <c r="X465" s="852">
        <v>9070</v>
      </c>
      <c r="Y465" s="854">
        <v>9810</v>
      </c>
      <c r="Z465" s="855">
        <f>IF(ISNA(VLOOKUP(C465,條件!$A$1:$C$1021,3,0)),"",(VLOOKUP(C465,條件!$A$1:$C$1021,3,0)))</f>
        <v>5.8775510204081636</v>
      </c>
      <c r="AA465" s="855">
        <f t="shared" si="193"/>
        <v>37</v>
      </c>
      <c r="AB465" s="904">
        <f t="shared" si="194"/>
        <v>0.99427417200854706</v>
      </c>
      <c r="AC465" s="855">
        <f t="shared" si="195"/>
        <v>91.762500000000003</v>
      </c>
      <c r="AD465" s="855">
        <f t="shared" si="186"/>
        <v>4.625</v>
      </c>
      <c r="AE465" s="855">
        <f t="shared" si="196"/>
        <v>4.333333333333333</v>
      </c>
      <c r="AF465" s="856" t="str">
        <f t="shared" si="188"/>
        <v>T</v>
      </c>
      <c r="AG465" s="856">
        <v>1</v>
      </c>
      <c r="AH465" s="1041" t="s">
        <v>1572</v>
      </c>
      <c r="AI465" s="917" t="s">
        <v>2877</v>
      </c>
      <c r="AJ465" s="917" t="s">
        <v>3213</v>
      </c>
      <c r="AK465" s="917" t="s">
        <v>3212</v>
      </c>
      <c r="AL465" s="860">
        <v>56</v>
      </c>
      <c r="AM465" s="991">
        <v>46150</v>
      </c>
      <c r="AN465" s="991">
        <v>46151</v>
      </c>
      <c r="AO465" s="991"/>
      <c r="AP465" s="991"/>
      <c r="AQ465" s="991"/>
      <c r="AR465" s="862"/>
      <c r="AS465" s="849" t="str">
        <f t="shared" si="197"/>
        <v>雙</v>
      </c>
      <c r="AT465" s="849" t="str">
        <f t="shared" si="198"/>
        <v>全</v>
      </c>
      <c r="AU465" s="849" t="str">
        <f t="shared" si="199"/>
        <v>150</v>
      </c>
      <c r="AV465" s="849">
        <f t="shared" si="192"/>
        <v>6.6597552000000002</v>
      </c>
    </row>
    <row r="466" spans="1:48">
      <c r="A466" s="845">
        <f t="shared" si="200"/>
        <v>46154</v>
      </c>
      <c r="B466" s="846" t="s">
        <v>1085</v>
      </c>
      <c r="C466" s="846" t="s">
        <v>3461</v>
      </c>
      <c r="D466" s="1254" t="s">
        <v>3344</v>
      </c>
      <c r="E466" s="848" t="str">
        <f>IF(ISNA(VLOOKUP(C466,條件!$A$1:$G$1021,5,0)),"",(VLOOKUP(C466,條件!$A$1:$G$1021,5,0)))</f>
        <v>150/48/2SDr</v>
      </c>
      <c r="F466" s="849" t="str">
        <f>IF(ISNA(VLOOKUP(C466,條件!$A$1:$G$1021,6,0)),"",(VLOOKUP(C466,條件!$A$1:$G$1021,6,0)))</f>
        <v>FP82171R×2</v>
      </c>
      <c r="G466" s="1257">
        <f>IF(ISNA(VLOOKUP(C466,條件!$A$1:$G$1021,7,0)),"",(VLOOKUP(C466,條件!$A$1:$G$1021,7,0)))</f>
        <v>700</v>
      </c>
      <c r="H466" s="849" t="str">
        <f>IF(ISNA(VLOOKUP(C466,條件!$A$1:$K$1021,11,0)),"",(VLOOKUP(C466,條件!$A$1:$K$1021,11,0)))</f>
        <v>紅底黃星</v>
      </c>
      <c r="I466" s="850">
        <f>IF(ISNA(VLOOKUP(C466,條件!$A$1:$L$1021,12,0)),"",(VLOOKUP(C466,條件!$A$1:$L$1021,12,0)))</f>
        <v>5.5</v>
      </c>
      <c r="J466" s="853">
        <v>34</v>
      </c>
      <c r="K466" s="851">
        <v>8</v>
      </c>
      <c r="L466" s="852">
        <v>9630</v>
      </c>
      <c r="M466" s="854">
        <v>9350</v>
      </c>
      <c r="N466" s="853">
        <v>11</v>
      </c>
      <c r="O466" s="851">
        <v>0</v>
      </c>
      <c r="P466" s="852">
        <v>9551</v>
      </c>
      <c r="Q466" s="854">
        <v>8890</v>
      </c>
      <c r="R466" s="853">
        <v>20</v>
      </c>
      <c r="S466" s="851">
        <v>0</v>
      </c>
      <c r="T466" s="852">
        <v>8630</v>
      </c>
      <c r="U466" s="854">
        <v>8980</v>
      </c>
      <c r="V466" s="853">
        <v>38</v>
      </c>
      <c r="W466" s="851">
        <v>0</v>
      </c>
      <c r="X466" s="852">
        <v>9630</v>
      </c>
      <c r="Y466" s="854">
        <v>9540</v>
      </c>
      <c r="Z466" s="855">
        <f>IF(ISNA(VLOOKUP(C466,條件!$A$1:$C$1021,3,0)),"",(VLOOKUP(C466,條件!$A$1:$C$1021,3,0)))</f>
        <v>5.8536585365853657</v>
      </c>
      <c r="AA466" s="855">
        <f t="shared" si="193"/>
        <v>34.333333333333336</v>
      </c>
      <c r="AB466" s="904">
        <f t="shared" si="194"/>
        <v>0.9934294871794872</v>
      </c>
      <c r="AC466" s="855">
        <f t="shared" si="195"/>
        <v>92.751249999999999</v>
      </c>
      <c r="AD466" s="855">
        <f t="shared" si="186"/>
        <v>4.291666666666667</v>
      </c>
      <c r="AE466" s="855">
        <f t="shared" si="196"/>
        <v>3.9583333333333335</v>
      </c>
      <c r="AF466" s="856" t="str">
        <f t="shared" si="188"/>
        <v>T</v>
      </c>
      <c r="AG466" s="856">
        <v>1</v>
      </c>
      <c r="AH466" s="1041" t="s">
        <v>1572</v>
      </c>
      <c r="AI466" s="917" t="s">
        <v>2877</v>
      </c>
      <c r="AJ466" s="917" t="s">
        <v>3213</v>
      </c>
      <c r="AK466" s="917" t="s">
        <v>3212</v>
      </c>
      <c r="AL466" s="860">
        <v>55</v>
      </c>
      <c r="AM466" s="991">
        <v>46150</v>
      </c>
      <c r="AN466" s="991">
        <v>46151</v>
      </c>
      <c r="AO466" s="991">
        <v>46152</v>
      </c>
      <c r="AP466" s="991"/>
      <c r="AQ466" s="991"/>
      <c r="AR466" s="862"/>
      <c r="AS466" s="849" t="str">
        <f t="shared" si="197"/>
        <v>雙</v>
      </c>
      <c r="AT466" s="849" t="str">
        <f t="shared" si="198"/>
        <v>全</v>
      </c>
      <c r="AU466" s="849" t="str">
        <f t="shared" si="199"/>
        <v>150</v>
      </c>
      <c r="AV466" s="849">
        <f t="shared" si="192"/>
        <v>6.731514719999999</v>
      </c>
    </row>
    <row r="467" spans="1:48">
      <c r="A467" s="845">
        <f t="shared" si="200"/>
        <v>46154</v>
      </c>
      <c r="B467" s="846" t="s">
        <v>1086</v>
      </c>
      <c r="C467" s="846" t="s">
        <v>2232</v>
      </c>
      <c r="D467" s="1254"/>
      <c r="E467" s="848" t="str">
        <f>IF(ISNA(VLOOKUP(C467,條件!$A$1:$G$1021,5,0)),"",(VLOOKUP(C467,條件!$A$1:$G$1021,5,0)))</f>
        <v>150/48/2SDr</v>
      </c>
      <c r="F467" s="849" t="str">
        <f>IF(ISNA(VLOOKUP(C467,條件!$A$1:$G$1021,6,0)),"",(VLOOKUP(C467,條件!$A$1:$G$1021,6,0)))</f>
        <v>FP82169R×2</v>
      </c>
      <c r="G467" s="1257">
        <f>IF(ISNA(VLOOKUP(C467,條件!$A$1:$G$1021,7,0)),"",(VLOOKUP(C467,條件!$A$1:$G$1021,7,0)))</f>
        <v>670</v>
      </c>
      <c r="H467" s="849" t="str">
        <f>IF(ISNA(VLOOKUP(C467,條件!$A$1:$K$1021,11,0)),"",(VLOOKUP(C467,條件!$A$1:$K$1021,11,0)))</f>
        <v>黃底紅點</v>
      </c>
      <c r="I467" s="850">
        <f>IF(ISNA(VLOOKUP(C467,條件!$A$1:$L$1021,12,0)),"",(VLOOKUP(C467,條件!$A$1:$L$1021,12,0)))</f>
        <v>5</v>
      </c>
      <c r="J467" s="853">
        <v>34</v>
      </c>
      <c r="K467" s="851">
        <v>0</v>
      </c>
      <c r="L467" s="852">
        <v>9440</v>
      </c>
      <c r="M467" s="854"/>
      <c r="N467" s="853">
        <v>13</v>
      </c>
      <c r="O467" s="851">
        <v>0</v>
      </c>
      <c r="P467" s="852">
        <v>9170</v>
      </c>
      <c r="Q467" s="854"/>
      <c r="R467" s="853">
        <v>7</v>
      </c>
      <c r="S467" s="851">
        <v>0</v>
      </c>
      <c r="T467" s="852">
        <v>9440</v>
      </c>
      <c r="U467" s="854"/>
      <c r="V467" s="853">
        <v>25</v>
      </c>
      <c r="W467" s="851">
        <v>1</v>
      </c>
      <c r="X467" s="852">
        <v>9440</v>
      </c>
      <c r="Y467" s="854"/>
      <c r="Z467" s="855">
        <f>IF(ISNA(VLOOKUP(C467,條件!$A$1:$C$1021,3,0)),"",(VLOOKUP(C467,條件!$A$1:$C$1021,3,0)))</f>
        <v>6.2882096069868991</v>
      </c>
      <c r="AA467" s="855">
        <f t="shared" si="193"/>
        <v>52.666666666666664</v>
      </c>
      <c r="AB467" s="904">
        <f t="shared" si="194"/>
        <v>0.9992354433760684</v>
      </c>
      <c r="AC467" s="855">
        <f t="shared" si="195"/>
        <v>93.724999999999994</v>
      </c>
      <c r="AD467" s="855">
        <f t="shared" si="186"/>
        <v>6.583333333333333</v>
      </c>
      <c r="AE467" s="855">
        <f t="shared" si="196"/>
        <v>6.5</v>
      </c>
      <c r="AF467" s="856" t="str">
        <f t="shared" si="188"/>
        <v>T</v>
      </c>
      <c r="AG467" s="856">
        <v>2</v>
      </c>
      <c r="AH467" s="1041" t="s">
        <v>1572</v>
      </c>
      <c r="AI467" s="917" t="s">
        <v>2877</v>
      </c>
      <c r="AJ467" s="917" t="s">
        <v>2951</v>
      </c>
      <c r="AK467" s="917" t="s">
        <v>2950</v>
      </c>
      <c r="AL467" s="860">
        <v>48</v>
      </c>
      <c r="AM467" s="991">
        <v>46149</v>
      </c>
      <c r="AN467" s="991">
        <v>46150</v>
      </c>
      <c r="AO467" s="991">
        <v>46151</v>
      </c>
      <c r="AP467" s="991">
        <v>46152</v>
      </c>
      <c r="AQ467" s="991"/>
      <c r="AR467" s="862"/>
      <c r="AS467" s="849" t="str">
        <f t="shared" si="197"/>
        <v>雙</v>
      </c>
      <c r="AT467" s="849" t="str">
        <f t="shared" si="198"/>
        <v>半</v>
      </c>
      <c r="AU467" s="849" t="str">
        <f t="shared" si="199"/>
        <v>150</v>
      </c>
      <c r="AV467" s="849">
        <f t="shared" si="192"/>
        <v>3.2553316800000003</v>
      </c>
    </row>
    <row r="468" spans="1:48">
      <c r="A468" s="845">
        <f t="shared" si="200"/>
        <v>46154</v>
      </c>
      <c r="B468" s="846" t="s">
        <v>1086</v>
      </c>
      <c r="C468" s="846" t="s">
        <v>2235</v>
      </c>
      <c r="D468" s="1254"/>
      <c r="E468" s="848" t="str">
        <f>IF(ISNA(VLOOKUP(C468,條件!$A$1:$G$1021,5,0)),"",(VLOOKUP(C468,條件!$A$1:$G$1021,5,0)))</f>
        <v>150/48/2SDr</v>
      </c>
      <c r="F468" s="849" t="str">
        <f>IF(ISNA(VLOOKUP(C468,條件!$A$1:$G$1021,6,0)),"",(VLOOKUP(C468,條件!$A$1:$G$1021,6,0)))</f>
        <v>FP82169R×2</v>
      </c>
      <c r="G468" s="1257">
        <f>IF(ISNA(VLOOKUP(C468,條件!$A$1:$G$1021,7,0)),"",(VLOOKUP(C468,條件!$A$1:$G$1021,7,0)))</f>
        <v>670</v>
      </c>
      <c r="H468" s="849" t="str">
        <f>IF(ISNA(VLOOKUP(C468,條件!$A$1:$K$1021,11,0)),"",(VLOOKUP(C468,條件!$A$1:$K$1021,11,0)))</f>
        <v>紅底藍點</v>
      </c>
      <c r="I468" s="850">
        <f>IF(ISNA(VLOOKUP(C468,條件!$A$1:$L$1021,12,0)),"",(VLOOKUP(C468,條件!$A$1:$L$1021,12,0)))</f>
        <v>5</v>
      </c>
      <c r="J468" s="853">
        <v>38</v>
      </c>
      <c r="K468" s="851">
        <v>0</v>
      </c>
      <c r="L468" s="852"/>
      <c r="M468" s="854">
        <v>9810</v>
      </c>
      <c r="N468" s="853">
        <v>22</v>
      </c>
      <c r="O468" s="851">
        <v>11</v>
      </c>
      <c r="P468" s="852"/>
      <c r="Q468" s="854">
        <v>9071</v>
      </c>
      <c r="R468" s="853">
        <v>14</v>
      </c>
      <c r="S468" s="851">
        <v>2</v>
      </c>
      <c r="T468" s="852"/>
      <c r="U468" s="854">
        <v>9720</v>
      </c>
      <c r="V468" s="853">
        <v>22</v>
      </c>
      <c r="W468" s="851">
        <v>3</v>
      </c>
      <c r="X468" s="852"/>
      <c r="Y468" s="854">
        <v>9630</v>
      </c>
      <c r="Z468" s="855">
        <f>IF(ISNA(VLOOKUP(C468,條件!$A$1:$C$1021,3,0)),"",(VLOOKUP(C468,條件!$A$1:$C$1021,3,0)))</f>
        <v>6.1802575107296134</v>
      </c>
      <c r="AA468" s="855">
        <f t="shared" si="193"/>
        <v>64</v>
      </c>
      <c r="AB468" s="904">
        <f t="shared" si="194"/>
        <v>0.98755341880341885</v>
      </c>
      <c r="AC468" s="855">
        <f t="shared" si="195"/>
        <v>95.577500000000001</v>
      </c>
      <c r="AD468" s="855">
        <f t="shared" si="186"/>
        <v>8</v>
      </c>
      <c r="AE468" s="855">
        <f t="shared" si="196"/>
        <v>6.666666666666667</v>
      </c>
      <c r="AF468" s="856" t="str">
        <f t="shared" si="188"/>
        <v>T</v>
      </c>
      <c r="AG468" s="856">
        <v>2</v>
      </c>
      <c r="AH468" s="1041" t="s">
        <v>1572</v>
      </c>
      <c r="AI468" s="917" t="s">
        <v>2877</v>
      </c>
      <c r="AJ468" s="917" t="s">
        <v>2951</v>
      </c>
      <c r="AK468" s="917" t="s">
        <v>2950</v>
      </c>
      <c r="AL468" s="860">
        <v>48</v>
      </c>
      <c r="AM468" s="991">
        <v>46151</v>
      </c>
      <c r="AN468" s="991">
        <v>46152</v>
      </c>
      <c r="AO468" s="991"/>
      <c r="AP468" s="991"/>
      <c r="AQ468" s="991"/>
      <c r="AR468" s="862"/>
      <c r="AS468" s="849" t="str">
        <f t="shared" si="197"/>
        <v>雙</v>
      </c>
      <c r="AT468" s="849" t="str">
        <f t="shared" si="198"/>
        <v>半</v>
      </c>
      <c r="AU468" s="849" t="str">
        <f t="shared" si="199"/>
        <v>150</v>
      </c>
      <c r="AV468" s="849">
        <f t="shared" si="192"/>
        <v>3.3196741919999999</v>
      </c>
    </row>
    <row r="469" spans="1:48">
      <c r="A469" s="845">
        <f t="shared" si="200"/>
        <v>46154</v>
      </c>
      <c r="B469" s="846" t="s">
        <v>1087</v>
      </c>
      <c r="C469" s="846" t="s">
        <v>114</v>
      </c>
      <c r="D469" s="1254"/>
      <c r="E469" s="848" t="str">
        <f>IF(ISNA(VLOOKUP(C469,條件!$A$1:$G$1021,5,0)),"",(VLOOKUP(C469,條件!$A$1:$G$1021,5,0)))</f>
        <v/>
      </c>
      <c r="F469" s="849" t="str">
        <f>IF(ISNA(VLOOKUP(C469,條件!$A$1:$G$1021,6,0)),"",(VLOOKUP(C469,條件!$A$1:$G$1021,6,0)))</f>
        <v/>
      </c>
      <c r="G469" s="1257" t="str">
        <f>IF(ISNA(VLOOKUP(C469,條件!$A$1:$G$1021,7,0)),"",(VLOOKUP(C469,條件!$A$1:$G$1021,7,0)))</f>
        <v/>
      </c>
      <c r="H469" s="849" t="str">
        <f>IF(ISNA(VLOOKUP(C469,條件!$A$1:$K$1021,11,0)),"",(VLOOKUP(C469,條件!$A$1:$K$1021,11,0)))</f>
        <v/>
      </c>
      <c r="I469" s="850" t="str">
        <f>IF(ISNA(VLOOKUP(C469,條件!$A$1:$L$1021,12,0)),"",(VLOOKUP(C469,條件!$A$1:$L$1021,12,0)))</f>
        <v/>
      </c>
      <c r="J469" s="853"/>
      <c r="K469" s="851"/>
      <c r="L469" s="852" t="s">
        <v>461</v>
      </c>
      <c r="M469" s="854"/>
      <c r="N469" s="853"/>
      <c r="O469" s="851"/>
      <c r="P469" s="852" t="s">
        <v>461</v>
      </c>
      <c r="Q469" s="854"/>
      <c r="R469" s="853"/>
      <c r="S469" s="851"/>
      <c r="T469" s="852" t="s">
        <v>461</v>
      </c>
      <c r="U469" s="854"/>
      <c r="V469" s="853"/>
      <c r="W469" s="851"/>
      <c r="X469" s="852" t="s">
        <v>461</v>
      </c>
      <c r="Y469" s="854"/>
      <c r="Z469" s="855" t="str">
        <f>IF(ISNA(VLOOKUP(C469,條件!$A$1:$C$1021,3,0)),"",(VLOOKUP(C469,條件!$A$1:$C$1021,3,0)))</f>
        <v/>
      </c>
      <c r="AA469" s="855" t="str">
        <f t="shared" si="193"/>
        <v>停機</v>
      </c>
      <c r="AB469" s="904" t="str">
        <f t="shared" si="194"/>
        <v/>
      </c>
      <c r="AC469" s="855" t="str">
        <f t="shared" si="195"/>
        <v/>
      </c>
      <c r="AD469" s="855" t="str">
        <f t="shared" si="186"/>
        <v/>
      </c>
      <c r="AE469" s="855" t="str">
        <f t="shared" si="196"/>
        <v/>
      </c>
      <c r="AF469" s="856" t="str">
        <f t="shared" si="188"/>
        <v>T</v>
      </c>
      <c r="AG469" s="856">
        <v>2</v>
      </c>
      <c r="AH469" s="1041" t="s">
        <v>920</v>
      </c>
      <c r="AI469" s="917" t="s">
        <v>920</v>
      </c>
      <c r="AJ469" s="917" t="s">
        <v>1783</v>
      </c>
      <c r="AK469" s="917" t="s">
        <v>920</v>
      </c>
      <c r="AL469" s="860"/>
      <c r="AM469" s="991"/>
      <c r="AN469" s="991"/>
      <c r="AO469" s="991"/>
      <c r="AP469" s="991"/>
      <c r="AQ469" s="991"/>
      <c r="AR469" s="862"/>
      <c r="AS469" s="849" t="str">
        <f t="shared" si="197"/>
        <v>單</v>
      </c>
      <c r="AT469" s="849" t="str">
        <f t="shared" si="198"/>
        <v>半</v>
      </c>
      <c r="AU469" s="849" t="str">
        <f t="shared" si="199"/>
        <v/>
      </c>
      <c r="AV469" s="849" t="str">
        <f t="shared" si="192"/>
        <v/>
      </c>
    </row>
    <row r="470" spans="1:48">
      <c r="A470" s="845">
        <f t="shared" si="200"/>
        <v>46154</v>
      </c>
      <c r="B470" s="846" t="s">
        <v>1607</v>
      </c>
      <c r="C470" s="846" t="s">
        <v>2797</v>
      </c>
      <c r="D470" s="1254" t="s">
        <v>596</v>
      </c>
      <c r="E470" s="848" t="str">
        <f>IF(ISNA(VLOOKUP(C470,條件!$A$1:$G$1021,5,0)),"",(VLOOKUP(C470,條件!$A$1:$G$1021,5,0)))</f>
        <v>225/72/2SDr</v>
      </c>
      <c r="F470" s="849" t="str">
        <f>IF(ISNA(VLOOKUP(C470,條件!$A$1:$G$1021,6,0)),"",(VLOOKUP(C470,條件!$A$1:$G$1021,6,0)))</f>
        <v>FP83024R×2</v>
      </c>
      <c r="G470" s="1257">
        <f>IF(ISNA(VLOOKUP(C470,條件!$A$1:$G$1021,7,0)),"",(VLOOKUP(C470,條件!$A$1:$G$1021,7,0)))</f>
        <v>550</v>
      </c>
      <c r="H470" s="849" t="str">
        <f>IF(ISNA(VLOOKUP(C470,條件!$A$1:$K$1021,11,0)),"",(VLOOKUP(C470,條件!$A$1:$K$1021,11,0)))</f>
        <v>灰色</v>
      </c>
      <c r="I470" s="850">
        <f>IF(ISNA(VLOOKUP(C470,條件!$A$1:$L$1021,12,0)),"",(VLOOKUP(C470,條件!$A$1:$L$1021,12,0)))</f>
        <v>5.5</v>
      </c>
      <c r="J470" s="853">
        <v>14</v>
      </c>
      <c r="K470" s="851">
        <v>0</v>
      </c>
      <c r="L470" s="852">
        <v>7410</v>
      </c>
      <c r="M470" s="854"/>
      <c r="N470" s="853">
        <v>8</v>
      </c>
      <c r="O470" s="851">
        <v>0</v>
      </c>
      <c r="P470" s="852">
        <v>7410</v>
      </c>
      <c r="Q470" s="854"/>
      <c r="R470" s="853">
        <v>10</v>
      </c>
      <c r="S470" s="851">
        <v>2</v>
      </c>
      <c r="T470" s="852">
        <v>7410</v>
      </c>
      <c r="U470" s="854"/>
      <c r="V470" s="853">
        <v>12</v>
      </c>
      <c r="W470" s="851">
        <v>2</v>
      </c>
      <c r="X470" s="852">
        <v>7310</v>
      </c>
      <c r="Y470" s="854"/>
      <c r="Z470" s="855">
        <f>IF(ISNA(VLOOKUP(C470,條件!$A$1:$C$1021,3,0)),"",(VLOOKUP(C470,條件!$A$1:$C$1021,3,0)))</f>
        <v>6.6055045871559637</v>
      </c>
      <c r="AA470" s="855">
        <f t="shared" si="193"/>
        <v>29.333333333333332</v>
      </c>
      <c r="AB470" s="904">
        <f t="shared" si="194"/>
        <v>0.99708867521367517</v>
      </c>
      <c r="AC470" s="855">
        <f t="shared" si="195"/>
        <v>73.849999999999994</v>
      </c>
      <c r="AD470" s="855">
        <f t="shared" si="186"/>
        <v>3.6666666666666665</v>
      </c>
      <c r="AE470" s="855">
        <f t="shared" si="196"/>
        <v>3.3333333333333335</v>
      </c>
      <c r="AF470" s="856" t="str">
        <f t="shared" si="188"/>
        <v>T</v>
      </c>
      <c r="AG470" s="856">
        <v>2</v>
      </c>
      <c r="AH470" s="1041" t="s">
        <v>3716</v>
      </c>
      <c r="AI470" s="917" t="s">
        <v>3025</v>
      </c>
      <c r="AJ470" s="917" t="s">
        <v>2951</v>
      </c>
      <c r="AK470" s="917" t="s">
        <v>2950</v>
      </c>
      <c r="AL470" s="860">
        <v>53</v>
      </c>
      <c r="AM470" s="991">
        <v>46140</v>
      </c>
      <c r="AN470" s="991">
        <v>46142</v>
      </c>
      <c r="AO470" s="991">
        <v>46143</v>
      </c>
      <c r="AP470" s="991">
        <v>46144</v>
      </c>
      <c r="AQ470" s="991"/>
      <c r="AR470" s="862"/>
      <c r="AS470" s="849" t="str">
        <f t="shared" si="197"/>
        <v>雙</v>
      </c>
      <c r="AT470" s="849" t="str">
        <f t="shared" si="198"/>
        <v>半</v>
      </c>
      <c r="AU470" s="849" t="str">
        <f t="shared" si="199"/>
        <v>225</v>
      </c>
      <c r="AV470" s="849"/>
    </row>
    <row r="471" spans="1:48">
      <c r="A471" s="845">
        <f t="shared" si="200"/>
        <v>46154</v>
      </c>
      <c r="B471" s="846" t="s">
        <v>1607</v>
      </c>
      <c r="C471" s="846" t="s">
        <v>4194</v>
      </c>
      <c r="D471" s="1254" t="s">
        <v>596</v>
      </c>
      <c r="E471" s="848" t="str">
        <f>IF(ISNA(VLOOKUP(C471,條件!$A$1:$G$1021,5,0)),"",(VLOOKUP(C471,條件!$A$1:$G$1021,5,0)))</f>
        <v>150/48/2SDr</v>
      </c>
      <c r="F471" s="849" t="str">
        <f>IF(ISNA(VLOOKUP(C471,條件!$A$1:$G$1021,6,0)),"",(VLOOKUP(C471,條件!$A$1:$G$1021,6,0)))</f>
        <v>FP82173R×2</v>
      </c>
      <c r="G471" s="1257">
        <f>IF(ISNA(VLOOKUP(C471,條件!$A$1:$G$1021,7,0)),"",(VLOOKUP(C471,條件!$A$1:$G$1021,7,0)))</f>
        <v>700</v>
      </c>
      <c r="H471" s="849" t="str">
        <f>IF(ISNA(VLOOKUP(C471,條件!$A$1:$K$1021,11,0)),"",(VLOOKUP(C471,條件!$A$1:$K$1021,11,0)))</f>
        <v>黃紅雙色</v>
      </c>
      <c r="I471" s="850">
        <f>IF(ISNA(VLOOKUP(C471,條件!$A$1:$L$1021,12,0)),"",(VLOOKUP(C471,條件!$A$1:$L$1021,12,0)))</f>
        <v>5.5</v>
      </c>
      <c r="J471" s="853">
        <v>17</v>
      </c>
      <c r="K471" s="851">
        <v>0</v>
      </c>
      <c r="L471" s="852"/>
      <c r="M471" s="854">
        <v>10000</v>
      </c>
      <c r="N471" s="853">
        <v>17</v>
      </c>
      <c r="O471" s="851">
        <v>0</v>
      </c>
      <c r="P471" s="852"/>
      <c r="Q471" s="854">
        <v>10000</v>
      </c>
      <c r="R471" s="853">
        <v>3</v>
      </c>
      <c r="S471" s="851">
        <v>0</v>
      </c>
      <c r="T471" s="852"/>
      <c r="U471" s="854">
        <v>10000</v>
      </c>
      <c r="V471" s="853">
        <v>10</v>
      </c>
      <c r="W471" s="851">
        <v>1</v>
      </c>
      <c r="X471" s="852"/>
      <c r="Y471" s="854">
        <v>9910</v>
      </c>
      <c r="Z471" s="855">
        <f>IF(ISNA(VLOOKUP(C471,條件!$A$1:$C$1021,3,0)),"",(VLOOKUP(C471,條件!$A$1:$C$1021,3,0)))</f>
        <v>5.8536585365853657</v>
      </c>
      <c r="AA471" s="855">
        <f t="shared" si="193"/>
        <v>31.333333333333332</v>
      </c>
      <c r="AB471" s="904">
        <f t="shared" si="194"/>
        <v>0.99917868589743586</v>
      </c>
      <c r="AC471" s="855">
        <f t="shared" si="195"/>
        <v>99.775000000000006</v>
      </c>
      <c r="AD471" s="855">
        <f t="shared" si="186"/>
        <v>3.9166666666666665</v>
      </c>
      <c r="AE471" s="855">
        <f t="shared" si="196"/>
        <v>3.8333333333333335</v>
      </c>
      <c r="AF471" s="856" t="str">
        <f t="shared" si="188"/>
        <v>T</v>
      </c>
      <c r="AG471" s="856">
        <v>2</v>
      </c>
      <c r="AH471" s="1041" t="s">
        <v>3716</v>
      </c>
      <c r="AI471" s="917" t="s">
        <v>3025</v>
      </c>
      <c r="AJ471" s="917" t="s">
        <v>2951</v>
      </c>
      <c r="AK471" s="917" t="s">
        <v>2950</v>
      </c>
      <c r="AL471" s="860">
        <v>56</v>
      </c>
      <c r="AM471" s="991">
        <v>46150</v>
      </c>
      <c r="AN471" s="991">
        <v>46151</v>
      </c>
      <c r="AO471" s="991"/>
      <c r="AP471" s="991"/>
      <c r="AQ471" s="991"/>
      <c r="AR471" s="862"/>
      <c r="AS471" s="849" t="str">
        <f t="shared" si="197"/>
        <v>雙</v>
      </c>
      <c r="AT471" s="849" t="str">
        <f t="shared" si="198"/>
        <v>半</v>
      </c>
      <c r="AU471" s="849" t="str">
        <f t="shared" si="199"/>
        <v>150</v>
      </c>
      <c r="AV471" s="849">
        <f t="shared" ref="AV471:AV509" si="201">IF(ISERROR((IF(AF471="S",AG471*AU471*G471*AC471/18*0.03456/100/1000,
AU471*G471*AC471*
(IF(OR(AND(AS471="單",AT471="全",OR(AF471="A",AF471="M")),AND(AS471="單",AT471="全",OR(AF471="T",AF471="J"))),1,0)+
IF(OR(AND(AS471="雙",AT471="全",OR(AF471="A",AF471="M")),AND(AS471="雙",AT471="半",OR(AF471="T",AF471="J"))),1,0)+
IF(AND(AS471="雙",AT471="全",OR(AF471="T",AF471="J")),2,0)+
IF(AND(AS471="單",AT471="半",OR(AF471="A",AF471="M")),0.5,0)+
IF(OR(AND(AS471="雙",AT471="半",OR(AF471="A",AF471="M")),AND(AS471="單",AT471="半",OR(AF471="T",AF471="J"))),0.5,0)
)*0.03456/100/1000
))),"",((IF(AF471="S",AG471*AU471*G471*AC471/18*0.03456/100/1000,
AU471*G471*AC471*
(IF(OR(AND(AS471="單",AT471="全",OR(AF471="A",AF471="M")),AND(AS471="單",AT471="全",OR(AF471="T",AF471="J"))),1,0)+
IF(OR(AND(AS471="雙",AT471="全",OR(AF471="A",AF471="M")),AND(AS471="雙",AT471="半",OR(AF471="T",AF471="J"))),1,0)+
IF(AND(AS471="雙",AT471="全",OR(AF471="T",AF471="J")),2,0)+
IF(AND(AS471="單",AT471="半",OR(AF471="A",AF471="M")),0.5,0)+
IF(OR(AND(AS471="雙",AT471="半",OR(AF471="A",AF471="M")),AND(AS471="單",AT471="半",OR(AF471="T",AF471="J"))),0.5,0)
)*0.03456/100/1000
))))</f>
        <v>3.6206352000000002</v>
      </c>
    </row>
    <row r="472" spans="1:48">
      <c r="A472" s="845">
        <f t="shared" si="200"/>
        <v>46154</v>
      </c>
      <c r="B472" s="846" t="s">
        <v>1608</v>
      </c>
      <c r="C472" s="846" t="s">
        <v>3685</v>
      </c>
      <c r="D472" s="1254" t="s">
        <v>596</v>
      </c>
      <c r="E472" s="848" t="str">
        <f>IF(ISNA(VLOOKUP(C472,條件!$A$1:$G$1021,5,0)),"",(VLOOKUP(C472,條件!$A$1:$G$1021,5,0)))</f>
        <v>150/48/2SDr</v>
      </c>
      <c r="F472" s="849" t="str">
        <f>IF(ISNA(VLOOKUP(C472,條件!$A$1:$G$1021,6,0)),"",(VLOOKUP(C472,條件!$A$1:$G$1021,6,0)))</f>
        <v>FP82173R×2</v>
      </c>
      <c r="G472" s="1257">
        <f>IF(ISNA(VLOOKUP(C472,條件!$A$1:$G$1021,7,0)),"",(VLOOKUP(C472,條件!$A$1:$G$1021,7,0)))</f>
        <v>700</v>
      </c>
      <c r="H472" s="849" t="str">
        <f>IF(ISNA(VLOOKUP(C472,條件!$A$1:$K$1021,11,0)),"",(VLOOKUP(C472,條件!$A$1:$K$1021,11,0)))</f>
        <v>棕色</v>
      </c>
      <c r="I472" s="850">
        <f>IF(ISNA(VLOOKUP(C472,條件!$A$1:$L$1021,12,0)),"",(VLOOKUP(C472,條件!$A$1:$L$1021,12,0)))</f>
        <v>5.5</v>
      </c>
      <c r="J472" s="853"/>
      <c r="K472" s="851"/>
      <c r="L472" s="852" t="s">
        <v>4233</v>
      </c>
      <c r="M472" s="854"/>
      <c r="N472" s="853"/>
      <c r="O472" s="851"/>
      <c r="P472" s="852" t="s">
        <v>4233</v>
      </c>
      <c r="Q472" s="854"/>
      <c r="R472" s="853"/>
      <c r="S472" s="851"/>
      <c r="T472" s="852" t="s">
        <v>4233</v>
      </c>
      <c r="U472" s="854"/>
      <c r="V472" s="853"/>
      <c r="W472" s="851"/>
      <c r="X472" s="852" t="s">
        <v>4233</v>
      </c>
      <c r="Y472" s="854"/>
      <c r="Z472" s="855">
        <f>IF(ISNA(VLOOKUP(C472,條件!$A$1:$C$1021,3,0)),"",(VLOOKUP(C472,條件!$A$1:$C$1021,3,0)))</f>
        <v>5.8536585365853657</v>
      </c>
      <c r="AA472" s="855" t="str">
        <f t="shared" si="193"/>
        <v>清車</v>
      </c>
      <c r="AB472" s="904" t="str">
        <f t="shared" si="194"/>
        <v/>
      </c>
      <c r="AC472" s="855" t="str">
        <f t="shared" si="195"/>
        <v/>
      </c>
      <c r="AD472" s="855" t="str">
        <f t="shared" si="186"/>
        <v/>
      </c>
      <c r="AE472" s="855" t="str">
        <f t="shared" si="196"/>
        <v/>
      </c>
      <c r="AF472" s="856" t="str">
        <f t="shared" si="188"/>
        <v>T</v>
      </c>
      <c r="AG472" s="856">
        <v>1</v>
      </c>
      <c r="AH472" s="1041" t="s">
        <v>3716</v>
      </c>
      <c r="AI472" s="917" t="s">
        <v>3025</v>
      </c>
      <c r="AJ472" s="917" t="s">
        <v>2951</v>
      </c>
      <c r="AK472" s="917" t="s">
        <v>2950</v>
      </c>
      <c r="AL472" s="860">
        <v>56</v>
      </c>
      <c r="AM472" s="991">
        <v>46149</v>
      </c>
      <c r="AN472" s="991">
        <v>46150</v>
      </c>
      <c r="AO472" s="991">
        <v>46151</v>
      </c>
      <c r="AP472" s="991"/>
      <c r="AQ472" s="991"/>
      <c r="AR472" s="862"/>
      <c r="AS472" s="849" t="str">
        <f t="shared" si="197"/>
        <v>雙</v>
      </c>
      <c r="AT472" s="849" t="str">
        <f t="shared" si="198"/>
        <v>全</v>
      </c>
      <c r="AU472" s="849" t="str">
        <f t="shared" si="199"/>
        <v>150</v>
      </c>
      <c r="AV472" s="849" t="str">
        <f t="shared" si="201"/>
        <v/>
      </c>
    </row>
    <row r="473" spans="1:48">
      <c r="A473" s="845">
        <f t="shared" si="200"/>
        <v>46154</v>
      </c>
      <c r="B473" s="846" t="s">
        <v>1986</v>
      </c>
      <c r="C473" s="846" t="s">
        <v>4196</v>
      </c>
      <c r="D473" s="1254"/>
      <c r="E473" s="848" t="str">
        <f>IF(ISNA(VLOOKUP(C473,條件!$A$1:$G$1021,5,0)),"",(VLOOKUP(C473,條件!$A$1:$G$1021,5,0)))</f>
        <v>50/72/2SDFFR</v>
      </c>
      <c r="F473" s="849" t="str">
        <f>IF(ISNA(VLOOKUP(C473,條件!$A$1:$G$1021,6,0)),"",(VLOOKUP(C473,條件!$A$1:$G$1021,6,0)))</f>
        <v>FP80099R×2</v>
      </c>
      <c r="G473" s="1257">
        <f>IF(ISNA(VLOOKUP(C473,條件!$A$1:$G$1021,7,0)),"",(VLOOKUP(C473,條件!$A$1:$G$1021,7,0)))</f>
        <v>500</v>
      </c>
      <c r="H473" s="849" t="str">
        <f>IF(ISNA(VLOOKUP(C473,條件!$A$1:$K$1021,11,0)),"",(VLOOKUP(C473,條件!$A$1:$K$1021,11,0)))</f>
        <v>白黑三角</v>
      </c>
      <c r="I473" s="850">
        <f>IF(ISNA(VLOOKUP(C473,條件!$A$1:$L$1021,12,0)),"",(VLOOKUP(C473,條件!$A$1:$L$1021,12,0)))</f>
        <v>4</v>
      </c>
      <c r="J473" s="853">
        <v>4</v>
      </c>
      <c r="K473" s="851">
        <v>0</v>
      </c>
      <c r="L473" s="852">
        <v>1578</v>
      </c>
      <c r="M473" s="854"/>
      <c r="N473" s="853">
        <v>4</v>
      </c>
      <c r="O473" s="851">
        <v>0</v>
      </c>
      <c r="P473" s="852">
        <v>1910</v>
      </c>
      <c r="Q473" s="854"/>
      <c r="R473" s="853">
        <v>20</v>
      </c>
      <c r="S473" s="851">
        <v>0</v>
      </c>
      <c r="T473" s="852">
        <v>2093</v>
      </c>
      <c r="U473" s="854"/>
      <c r="V473" s="853">
        <v>10</v>
      </c>
      <c r="W473" s="851">
        <v>0</v>
      </c>
      <c r="X473" s="852">
        <v>2999</v>
      </c>
      <c r="Y473" s="854"/>
      <c r="Z473" s="885">
        <f>IF(ISNA(VLOOKUP(C473,條件!$A$1:$C$1021,3,0)),"",(VLOOKUP(C473,條件!$A$1:$C$1021,3,0)))</f>
        <v>2.028169014084507</v>
      </c>
      <c r="AA473" s="885">
        <f>IF(P473="了機","了機",IF(J473="","",IF(ISERROR(SUM(J473,N473,R473,V473)*12/AG473/3),"",(SUM(J473,N473,R473,V473)*12/AG473/3))))/2</f>
        <v>25.333333333333332</v>
      </c>
      <c r="AB473" s="905">
        <f t="shared" ref="AB473:AB475" si="202">IF(K473="","",IF(ISERROR(1-((SUM(K473,O473,S473,W473)/((AG473*12)-(AG473*0.44)))/Z473)),"",(1-((SUM(K473,O473,S473,W473)/((AG473*12)-(AG473*0.44)))/Z473))))</f>
        <v>1</v>
      </c>
      <c r="AC473" s="885"/>
      <c r="AD473" s="885">
        <f t="shared" si="186"/>
        <v>3.1666666666666665</v>
      </c>
      <c r="AE473" s="885">
        <f t="shared" ref="AE473:AE475" si="203">IF(P473="了機","",IF(J473="","",IF(ISERROR((SUM(J473,N473,R473,V473)-SUM(K473,O473,S473,W473))/24),"",((SUM(J473,N473,R473,V473)-SUM(K473,O473,S473,W473))/24))))</f>
        <v>1.5833333333333333</v>
      </c>
      <c r="AF473" s="886" t="str">
        <f t="shared" si="188"/>
        <v>S</v>
      </c>
      <c r="AG473" s="886">
        <v>3</v>
      </c>
      <c r="AH473" s="1041" t="s">
        <v>1107</v>
      </c>
      <c r="AI473" s="917" t="s">
        <v>2875</v>
      </c>
      <c r="AJ473" s="917" t="s">
        <v>3059</v>
      </c>
      <c r="AK473" s="917" t="s">
        <v>943</v>
      </c>
      <c r="AL473" s="860">
        <v>50</v>
      </c>
      <c r="AM473" s="991">
        <v>46041</v>
      </c>
      <c r="AN473" s="991">
        <v>46043</v>
      </c>
      <c r="AO473" s="991">
        <v>46044</v>
      </c>
      <c r="AP473" s="991"/>
      <c r="AQ473" s="991"/>
      <c r="AR473" s="862"/>
      <c r="AS473" s="849" t="str">
        <f t="shared" si="197"/>
        <v>雙</v>
      </c>
      <c r="AT473" s="849" t="str">
        <f t="shared" si="198"/>
        <v>3sec</v>
      </c>
      <c r="AU473" s="849" t="str">
        <f t="shared" si="199"/>
        <v>50</v>
      </c>
      <c r="AV473" s="849">
        <f t="shared" si="201"/>
        <v>0</v>
      </c>
    </row>
    <row r="474" spans="1:48">
      <c r="A474" s="845">
        <f t="shared" si="200"/>
        <v>46154</v>
      </c>
      <c r="B474" s="846" t="s">
        <v>1986</v>
      </c>
      <c r="C474" s="846" t="s">
        <v>4198</v>
      </c>
      <c r="D474" s="1254"/>
      <c r="E474" s="848" t="str">
        <f>IF(ISNA(VLOOKUP(C474,條件!$A$1:$G$1021,5,0)),"",(VLOOKUP(C474,條件!$A$1:$G$1021,5,0)))</f>
        <v>75/72/2SDFFR</v>
      </c>
      <c r="F474" s="849" t="str">
        <f>IF(ISNA(VLOOKUP(C474,條件!$A$1:$G$1021,6,0)),"",(VLOOKUP(C474,條件!$A$1:$G$1021,6,0)))</f>
        <v>FP81209R×2</v>
      </c>
      <c r="G474" s="1257">
        <f>IF(ISNA(VLOOKUP(C474,條件!$A$1:$G$1021,7,0)),"",(VLOOKUP(C474,條件!$A$1:$G$1021,7,0)))</f>
        <v>600</v>
      </c>
      <c r="H474" s="849" t="str">
        <f>IF(ISNA(VLOOKUP(C474,條件!$A$1:$K$1021,11,0)),"",(VLOOKUP(C474,條件!$A$1:$K$1021,11,0)))</f>
        <v>白底紅十字</v>
      </c>
      <c r="I474" s="850">
        <f>IF(ISNA(VLOOKUP(C474,條件!$A$1:$L$1021,12,0)),"",(VLOOKUP(C474,條件!$A$1:$L$1021,12,0)))</f>
        <v>5</v>
      </c>
      <c r="J474" s="853">
        <v>16</v>
      </c>
      <c r="K474" s="851">
        <v>0</v>
      </c>
      <c r="L474" s="852">
        <v>1578</v>
      </c>
      <c r="M474" s="854"/>
      <c r="N474" s="853">
        <v>8</v>
      </c>
      <c r="O474" s="851">
        <v>0</v>
      </c>
      <c r="P474" s="852">
        <v>1910</v>
      </c>
      <c r="Q474" s="854"/>
      <c r="R474" s="853">
        <v>16</v>
      </c>
      <c r="S474" s="851">
        <v>0</v>
      </c>
      <c r="T474" s="852">
        <v>2093</v>
      </c>
      <c r="U474" s="854"/>
      <c r="V474" s="853">
        <v>8</v>
      </c>
      <c r="W474" s="851">
        <v>2</v>
      </c>
      <c r="X474" s="852">
        <v>2999</v>
      </c>
      <c r="Y474" s="854"/>
      <c r="Z474" s="885">
        <f>IF(ISNA(VLOOKUP(C474,條件!$A$1:$C$1021,3,0)),"",(VLOOKUP(C474,條件!$A$1:$C$1021,3,0)))</f>
        <v>2.8402366863905324</v>
      </c>
      <c r="AA474" s="885">
        <f>IF(P474="了機","了機",IF(J474="","",IF(ISERROR(SUM(J474,N474,R474,V474)*12/AG474/3),"",(SUM(J474,N474,R474,V474)*12/AG474/3))))/2</f>
        <v>32</v>
      </c>
      <c r="AB474" s="905">
        <f t="shared" si="202"/>
        <v>0.97969530949634753</v>
      </c>
      <c r="AC474" s="885"/>
      <c r="AD474" s="885">
        <f t="shared" si="186"/>
        <v>4</v>
      </c>
      <c r="AE474" s="885">
        <f t="shared" si="203"/>
        <v>1.9166666666666667</v>
      </c>
      <c r="AF474" s="886" t="str">
        <f t="shared" si="188"/>
        <v>S</v>
      </c>
      <c r="AG474" s="886">
        <v>3</v>
      </c>
      <c r="AH474" s="1041" t="s">
        <v>1107</v>
      </c>
      <c r="AI474" s="917" t="s">
        <v>2875</v>
      </c>
      <c r="AJ474" s="917" t="s">
        <v>3059</v>
      </c>
      <c r="AK474" s="917" t="s">
        <v>943</v>
      </c>
      <c r="AL474" s="860">
        <v>50</v>
      </c>
      <c r="AM474" s="991">
        <v>46086</v>
      </c>
      <c r="AN474" s="991"/>
      <c r="AO474" s="991"/>
      <c r="AP474" s="991"/>
      <c r="AQ474" s="991"/>
      <c r="AR474" s="862"/>
      <c r="AS474" s="849" t="str">
        <f t="shared" si="197"/>
        <v>雙</v>
      </c>
      <c r="AT474" s="849" t="str">
        <f t="shared" si="198"/>
        <v>3sec</v>
      </c>
      <c r="AU474" s="849" t="str">
        <f t="shared" si="199"/>
        <v>75</v>
      </c>
      <c r="AV474" s="849">
        <f t="shared" si="201"/>
        <v>0</v>
      </c>
    </row>
    <row r="475" spans="1:48">
      <c r="A475" s="845">
        <f t="shared" si="200"/>
        <v>46154</v>
      </c>
      <c r="B475" s="846" t="s">
        <v>1698</v>
      </c>
      <c r="C475" s="846" t="s">
        <v>1697</v>
      </c>
      <c r="D475" s="1254"/>
      <c r="E475" s="848" t="str">
        <f>IF(ISNA(VLOOKUP(C475,條件!$A$1:$G$1021,5,0)),"",(VLOOKUP(C475,條件!$A$1:$G$1021,5,0)))</f>
        <v/>
      </c>
      <c r="F475" s="849" t="str">
        <f>IF(ISNA(VLOOKUP(C475,條件!$A$1:$G$1021,6,0)),"",(VLOOKUP(C475,條件!$A$1:$G$1021,6,0)))</f>
        <v/>
      </c>
      <c r="G475" s="1257" t="str">
        <f>IF(ISNA(VLOOKUP(C475,條件!$A$1:$G$1021,7,0)),"",(VLOOKUP(C475,條件!$A$1:$G$1021,7,0)))</f>
        <v/>
      </c>
      <c r="H475" s="849" t="str">
        <f>IF(ISNA(VLOOKUP(C475,條件!$A$1:$K$1021,11,0)),"",(VLOOKUP(C475,條件!$A$1:$K$1021,11,0)))</f>
        <v/>
      </c>
      <c r="I475" s="850" t="str">
        <f>IF(ISNA(VLOOKUP(C475,條件!$A$1:$L$1021,12,0)),"",(VLOOKUP(C475,條件!$A$1:$L$1021,12,0)))</f>
        <v/>
      </c>
      <c r="J475" s="853"/>
      <c r="K475" s="851"/>
      <c r="L475" s="852" t="s">
        <v>1697</v>
      </c>
      <c r="M475" s="854"/>
      <c r="N475" s="853"/>
      <c r="O475" s="851"/>
      <c r="P475" s="852" t="s">
        <v>1697</v>
      </c>
      <c r="Q475" s="854"/>
      <c r="R475" s="853"/>
      <c r="S475" s="851"/>
      <c r="T475" s="852" t="s">
        <v>1697</v>
      </c>
      <c r="U475" s="854"/>
      <c r="V475" s="853"/>
      <c r="W475" s="851"/>
      <c r="X475" s="852" t="s">
        <v>1697</v>
      </c>
      <c r="Y475" s="854"/>
      <c r="Z475" s="885" t="str">
        <f>IF(ISNA(VLOOKUP(C475,條件!$A$1:$C$1021,3,0)),"",(VLOOKUP(C475,條件!$A$1:$C$1021,3,0)))</f>
        <v/>
      </c>
      <c r="AA475" s="885" t="str">
        <f t="shared" ref="AA473:AA475" si="204">IF(P475="了機","了機",IF(J475="","",IF(ISERROR(SUM(J475,N475,R475,V475)*12/AG475/3),"",(SUM(J475,N475,R475,V475)*12/AG475/3))))</f>
        <v/>
      </c>
      <c r="AB475" s="905" t="str">
        <f t="shared" si="202"/>
        <v/>
      </c>
      <c r="AC475" s="885"/>
      <c r="AD475" s="885" t="str">
        <f t="shared" ref="AD475:AD514" si="205">IF(ISERROR(AA475/8),"",(AA475/8))</f>
        <v/>
      </c>
      <c r="AE475" s="885" t="str">
        <f t="shared" si="203"/>
        <v/>
      </c>
      <c r="AF475" s="886" t="str">
        <f t="shared" ref="AF475:AF514" si="206">LEFT(B475,1)</f>
        <v>S</v>
      </c>
      <c r="AG475" s="886">
        <v>5</v>
      </c>
      <c r="AH475" s="1041" t="s">
        <v>1107</v>
      </c>
      <c r="AI475" s="917" t="s">
        <v>4318</v>
      </c>
      <c r="AJ475" s="917" t="s">
        <v>3059</v>
      </c>
      <c r="AK475" s="917" t="s">
        <v>943</v>
      </c>
      <c r="AL475" s="860"/>
      <c r="AM475" s="991"/>
      <c r="AN475" s="991"/>
      <c r="AO475" s="991"/>
      <c r="AP475" s="991"/>
      <c r="AQ475" s="991"/>
      <c r="AR475" s="862"/>
      <c r="AS475" s="849" t="str">
        <f t="shared" si="197"/>
        <v>單</v>
      </c>
      <c r="AT475" s="849" t="str">
        <f t="shared" si="198"/>
        <v>5sec</v>
      </c>
      <c r="AU475" s="849" t="str">
        <f t="shared" si="199"/>
        <v/>
      </c>
      <c r="AV475" s="849" t="str">
        <f t="shared" si="201"/>
        <v/>
      </c>
    </row>
    <row r="476" spans="1:48">
      <c r="A476" s="845">
        <f t="shared" si="200"/>
        <v>46154</v>
      </c>
      <c r="B476" s="846" t="s">
        <v>240</v>
      </c>
      <c r="C476" s="887" t="s">
        <v>2800</v>
      </c>
      <c r="D476" s="1254"/>
      <c r="E476" s="848" t="str">
        <f>IF(ISNA(VLOOKUP(C476,條件!$A$1:$G$1021,5,0)),"",(VLOOKUP(C476,條件!$A$1:$G$1021,5,0)))</f>
        <v/>
      </c>
      <c r="F476" s="849" t="str">
        <f>IF(ISNA(VLOOKUP(C476,條件!$A$1:$G$1021,6,0)),"",(VLOOKUP(C476,條件!$A$1:$G$1021,6,0)))</f>
        <v/>
      </c>
      <c r="G476" s="1257" t="str">
        <f>IF(ISNA(VLOOKUP(C476,條件!$A$1:$G$1021,7,0)),"",(VLOOKUP(C476,條件!$A$1:$G$1021,7,0)))</f>
        <v/>
      </c>
      <c r="H476" s="849" t="str">
        <f>IF(ISNA(VLOOKUP(C476,條件!$A$1:$K$1021,11,0)),"",(VLOOKUP(C476,條件!$A$1:$K$1021,11,0)))</f>
        <v/>
      </c>
      <c r="I476" s="850" t="str">
        <f>IF(ISNA(VLOOKUP(C476,條件!$A$1:$L$1021,12,0)),"",(VLOOKUP(C476,條件!$A$1:$L$1021,12,0)))</f>
        <v/>
      </c>
      <c r="J476" s="853"/>
      <c r="K476" s="851"/>
      <c r="L476" s="852" t="s">
        <v>114</v>
      </c>
      <c r="M476" s="854"/>
      <c r="N476" s="853"/>
      <c r="O476" s="851"/>
      <c r="P476" s="852" t="s">
        <v>114</v>
      </c>
      <c r="Q476" s="854"/>
      <c r="R476" s="853"/>
      <c r="S476" s="851"/>
      <c r="T476" s="852" t="s">
        <v>114</v>
      </c>
      <c r="U476" s="854"/>
      <c r="V476" s="853"/>
      <c r="W476" s="851"/>
      <c r="X476" s="852" t="s">
        <v>114</v>
      </c>
      <c r="Y476" s="854"/>
      <c r="Z476" s="855" t="str">
        <f>IF(ISNA(VLOOKUP(C476,條件!$A$1:$C$1021,3,0)),"",(VLOOKUP(C476,條件!$A$1:$C$1021,3,0)))</f>
        <v/>
      </c>
      <c r="AA476" s="855" t="str">
        <f t="shared" ref="AA476:AA512" si="207">IF(OR(L476="改紡", L476="檢修", L476="了機", L476="清車", L476="FINAL", L476="停機"), L476,
   IF(AND(C476&lt;&gt;"", J476&lt;&gt;""),
      IFERROR(SUM(J476, N476, R476, V476)/3 * AG476, ""),
   "")
)</f>
        <v>停機</v>
      </c>
      <c r="AB476" s="904" t="str">
        <f t="shared" ref="AB476:AB512" si="208">IF(K476="","",IF(ISERROR(1-(SUM(K476,O476,S476,W476)/208/Z476)),"",(1-(SUM(K476,O476,S476,W476)/208/Z476))))</f>
        <v/>
      </c>
      <c r="AC476" s="855" t="str">
        <f t="shared" ref="AC476:AC512" si="209">IF(OR(L476="檢修", L476="改紡", L476="了機"), "",
   IF(C476&lt;&gt;"",
      IFERROR(AVERAGE(L476:M476, P476:Q476, T476:U476, X476:Y476)/100, ""),
   "")
)</f>
        <v/>
      </c>
      <c r="AD476" s="855" t="str">
        <f t="shared" si="205"/>
        <v/>
      </c>
      <c r="AE476" s="855" t="str">
        <f t="shared" ref="AE476:AE512" si="210">IF(OR(L476="改紡", L476="檢修", L476="了機"), "",
   IF(AND(C476&lt;&gt;"", J476&lt;&gt;""),
      IFERROR((SUM(J476, N476, R476, V476) - SUM(K476, O476, S476, W476))/24 * AG476, ""),
   "")
)</f>
        <v/>
      </c>
      <c r="AF476" s="856" t="str">
        <f t="shared" si="206"/>
        <v>M</v>
      </c>
      <c r="AG476" s="856">
        <v>1</v>
      </c>
      <c r="AH476" s="1041" t="s">
        <v>920</v>
      </c>
      <c r="AI476" s="917" t="s">
        <v>920</v>
      </c>
      <c r="AJ476" s="917" t="s">
        <v>920</v>
      </c>
      <c r="AK476" s="917" t="s">
        <v>920</v>
      </c>
      <c r="AL476" s="860"/>
      <c r="AM476" s="991"/>
      <c r="AN476" s="991"/>
      <c r="AO476" s="991"/>
      <c r="AP476" s="991"/>
      <c r="AQ476" s="991"/>
      <c r="AR476" s="862"/>
      <c r="AS476" s="849" t="str">
        <f t="shared" si="197"/>
        <v>單</v>
      </c>
      <c r="AT476" s="849" t="str">
        <f t="shared" si="198"/>
        <v>全</v>
      </c>
      <c r="AU476" s="849" t="str">
        <f t="shared" si="199"/>
        <v/>
      </c>
      <c r="AV476" s="849" t="str">
        <f t="shared" si="201"/>
        <v/>
      </c>
    </row>
    <row r="477" spans="1:48">
      <c r="A477" s="845">
        <f t="shared" si="200"/>
        <v>46154</v>
      </c>
      <c r="B477" s="846" t="s">
        <v>242</v>
      </c>
      <c r="C477" s="887" t="s">
        <v>2800</v>
      </c>
      <c r="D477" s="1254"/>
      <c r="E477" s="848" t="str">
        <f>IF(ISNA(VLOOKUP(C477,條件!$A$1:$G$1021,5,0)),"",(VLOOKUP(C477,條件!$A$1:$G$1021,5,0)))</f>
        <v/>
      </c>
      <c r="F477" s="849" t="str">
        <f>IF(ISNA(VLOOKUP(C477,條件!$A$1:$G$1021,6,0)),"",(VLOOKUP(C477,條件!$A$1:$G$1021,6,0)))</f>
        <v/>
      </c>
      <c r="G477" s="1257" t="str">
        <f>IF(ISNA(VLOOKUP(C477,條件!$A$1:$G$1021,7,0)),"",(VLOOKUP(C477,條件!$A$1:$G$1021,7,0)))</f>
        <v/>
      </c>
      <c r="H477" s="849" t="str">
        <f>IF(ISNA(VLOOKUP(C477,條件!$A$1:$K$1021,11,0)),"",(VLOOKUP(C477,條件!$A$1:$K$1021,11,0)))</f>
        <v/>
      </c>
      <c r="I477" s="850" t="str">
        <f>IF(ISNA(VLOOKUP(C477,條件!$A$1:$L$1021,12,0)),"",(VLOOKUP(C477,條件!$A$1:$L$1021,12,0)))</f>
        <v/>
      </c>
      <c r="J477" s="853"/>
      <c r="K477" s="851"/>
      <c r="L477" s="852" t="s">
        <v>114</v>
      </c>
      <c r="M477" s="854"/>
      <c r="N477" s="853"/>
      <c r="O477" s="851"/>
      <c r="P477" s="852" t="s">
        <v>114</v>
      </c>
      <c r="Q477" s="854"/>
      <c r="R477" s="853"/>
      <c r="S477" s="851"/>
      <c r="T477" s="852" t="s">
        <v>114</v>
      </c>
      <c r="U477" s="854"/>
      <c r="V477" s="853"/>
      <c r="W477" s="851"/>
      <c r="X477" s="852" t="s">
        <v>114</v>
      </c>
      <c r="Y477" s="854"/>
      <c r="Z477" s="855" t="str">
        <f>IF(ISNA(VLOOKUP(C477,條件!$A$1:$C$1021,3,0)),"",(VLOOKUP(C477,條件!$A$1:$C$1021,3,0)))</f>
        <v/>
      </c>
      <c r="AA477" s="855" t="str">
        <f t="shared" si="207"/>
        <v>停機</v>
      </c>
      <c r="AB477" s="904" t="str">
        <f t="shared" si="208"/>
        <v/>
      </c>
      <c r="AC477" s="855" t="str">
        <f t="shared" si="209"/>
        <v/>
      </c>
      <c r="AD477" s="855" t="str">
        <f t="shared" si="205"/>
        <v/>
      </c>
      <c r="AE477" s="855" t="str">
        <f t="shared" si="210"/>
        <v/>
      </c>
      <c r="AF477" s="856" t="str">
        <f t="shared" si="206"/>
        <v>M</v>
      </c>
      <c r="AG477" s="856">
        <v>1</v>
      </c>
      <c r="AH477" s="1041" t="s">
        <v>920</v>
      </c>
      <c r="AI477" s="917" t="s">
        <v>920</v>
      </c>
      <c r="AJ477" s="917" t="s">
        <v>920</v>
      </c>
      <c r="AK477" s="917" t="s">
        <v>920</v>
      </c>
      <c r="AL477" s="860"/>
      <c r="AM477" s="991"/>
      <c r="AN477" s="991"/>
      <c r="AO477" s="991"/>
      <c r="AP477" s="991"/>
      <c r="AQ477" s="991"/>
      <c r="AR477" s="862"/>
      <c r="AS477" s="849" t="str">
        <f t="shared" si="197"/>
        <v>單</v>
      </c>
      <c r="AT477" s="849" t="str">
        <f t="shared" si="198"/>
        <v>全</v>
      </c>
      <c r="AU477" s="849" t="str">
        <f t="shared" si="199"/>
        <v/>
      </c>
      <c r="AV477" s="849" t="str">
        <f t="shared" si="201"/>
        <v/>
      </c>
    </row>
    <row r="478" spans="1:48">
      <c r="A478" s="845">
        <f t="shared" si="200"/>
        <v>46154</v>
      </c>
      <c r="B478" s="846" t="s">
        <v>1699</v>
      </c>
      <c r="C478" s="887" t="s">
        <v>2800</v>
      </c>
      <c r="D478" s="1254"/>
      <c r="E478" s="848" t="str">
        <f>IF(ISNA(VLOOKUP(C478,條件!$A$1:$G$1021,5,0)),"",(VLOOKUP(C478,條件!$A$1:$G$1021,5,0)))</f>
        <v/>
      </c>
      <c r="F478" s="849" t="str">
        <f>IF(ISNA(VLOOKUP(C478,條件!$A$1:$G$1021,6,0)),"",(VLOOKUP(C478,條件!$A$1:$G$1021,6,0)))</f>
        <v/>
      </c>
      <c r="G478" s="1257" t="str">
        <f>IF(ISNA(VLOOKUP(C478,條件!$A$1:$G$1021,7,0)),"",(VLOOKUP(C478,條件!$A$1:$G$1021,7,0)))</f>
        <v/>
      </c>
      <c r="H478" s="849" t="str">
        <f>IF(ISNA(VLOOKUP(C478,條件!$A$1:$K$1021,11,0)),"",(VLOOKUP(C478,條件!$A$1:$K$1021,11,0)))</f>
        <v/>
      </c>
      <c r="I478" s="850" t="str">
        <f>IF(ISNA(VLOOKUP(C478,條件!$A$1:$L$1021,12,0)),"",(VLOOKUP(C478,條件!$A$1:$L$1021,12,0)))</f>
        <v/>
      </c>
      <c r="J478" s="853"/>
      <c r="K478" s="851"/>
      <c r="L478" s="852" t="s">
        <v>114</v>
      </c>
      <c r="M478" s="854"/>
      <c r="N478" s="853"/>
      <c r="O478" s="851"/>
      <c r="P478" s="852" t="s">
        <v>114</v>
      </c>
      <c r="Q478" s="854"/>
      <c r="R478" s="853"/>
      <c r="S478" s="851"/>
      <c r="T478" s="852" t="s">
        <v>114</v>
      </c>
      <c r="U478" s="854"/>
      <c r="V478" s="853"/>
      <c r="W478" s="851"/>
      <c r="X478" s="852" t="s">
        <v>114</v>
      </c>
      <c r="Y478" s="854"/>
      <c r="Z478" s="855" t="str">
        <f>IF(ISNA(VLOOKUP(C478,條件!$A$1:$C$1021,3,0)),"",(VLOOKUP(C478,條件!$A$1:$C$1021,3,0)))</f>
        <v/>
      </c>
      <c r="AA478" s="855" t="str">
        <f t="shared" si="207"/>
        <v>停機</v>
      </c>
      <c r="AB478" s="904" t="str">
        <f t="shared" si="208"/>
        <v/>
      </c>
      <c r="AC478" s="855" t="str">
        <f t="shared" si="209"/>
        <v/>
      </c>
      <c r="AD478" s="855" t="str">
        <f t="shared" si="205"/>
        <v/>
      </c>
      <c r="AE478" s="855" t="str">
        <f t="shared" si="210"/>
        <v/>
      </c>
      <c r="AF478" s="856" t="str">
        <f t="shared" si="206"/>
        <v>M</v>
      </c>
      <c r="AG478" s="856">
        <v>1</v>
      </c>
      <c r="AH478" s="1041" t="s">
        <v>920</v>
      </c>
      <c r="AI478" s="917" t="s">
        <v>920</v>
      </c>
      <c r="AJ478" s="917" t="s">
        <v>920</v>
      </c>
      <c r="AK478" s="917" t="s">
        <v>920</v>
      </c>
      <c r="AL478" s="860"/>
      <c r="AM478" s="991"/>
      <c r="AN478" s="991"/>
      <c r="AO478" s="991"/>
      <c r="AP478" s="991"/>
      <c r="AQ478" s="991"/>
      <c r="AR478" s="862"/>
      <c r="AS478" s="849" t="str">
        <f t="shared" si="197"/>
        <v>單</v>
      </c>
      <c r="AT478" s="849" t="str">
        <f t="shared" si="198"/>
        <v>全</v>
      </c>
      <c r="AU478" s="849" t="str">
        <f t="shared" si="199"/>
        <v/>
      </c>
      <c r="AV478" s="849" t="str">
        <f t="shared" si="201"/>
        <v/>
      </c>
    </row>
    <row r="479" spans="1:48">
      <c r="A479" s="845">
        <f t="shared" si="200"/>
        <v>46154</v>
      </c>
      <c r="B479" s="846" t="s">
        <v>1537</v>
      </c>
      <c r="C479" s="887" t="s">
        <v>2800</v>
      </c>
      <c r="D479" s="1254"/>
      <c r="E479" s="848" t="str">
        <f>IF(ISNA(VLOOKUP(C479,條件!$A$1:$G$1021,5,0)),"",(VLOOKUP(C479,條件!$A$1:$G$1021,5,0)))</f>
        <v/>
      </c>
      <c r="F479" s="849" t="str">
        <f>IF(ISNA(VLOOKUP(C479,條件!$A$1:$G$1021,6,0)),"",(VLOOKUP(C479,條件!$A$1:$G$1021,6,0)))</f>
        <v/>
      </c>
      <c r="G479" s="1257" t="str">
        <f>IF(ISNA(VLOOKUP(C479,條件!$A$1:$G$1021,7,0)),"",(VLOOKUP(C479,條件!$A$1:$G$1021,7,0)))</f>
        <v/>
      </c>
      <c r="H479" s="849" t="str">
        <f>IF(ISNA(VLOOKUP(C479,條件!$A$1:$K$1021,11,0)),"",(VLOOKUP(C479,條件!$A$1:$K$1021,11,0)))</f>
        <v/>
      </c>
      <c r="I479" s="850" t="str">
        <f>IF(ISNA(VLOOKUP(C479,條件!$A$1:$L$1021,12,0)),"",(VLOOKUP(C479,條件!$A$1:$L$1021,12,0)))</f>
        <v/>
      </c>
      <c r="J479" s="853"/>
      <c r="K479" s="851"/>
      <c r="L479" s="852" t="s">
        <v>114</v>
      </c>
      <c r="M479" s="854"/>
      <c r="N479" s="853"/>
      <c r="O479" s="851"/>
      <c r="P479" s="852" t="s">
        <v>114</v>
      </c>
      <c r="Q479" s="854"/>
      <c r="R479" s="853"/>
      <c r="S479" s="851"/>
      <c r="T479" s="852" t="s">
        <v>114</v>
      </c>
      <c r="U479" s="854"/>
      <c r="V479" s="853"/>
      <c r="W479" s="851"/>
      <c r="X479" s="852" t="s">
        <v>114</v>
      </c>
      <c r="Y479" s="854"/>
      <c r="Z479" s="855" t="str">
        <f>IF(ISNA(VLOOKUP(C479,條件!$A$1:$C$1021,3,0)),"",(VLOOKUP(C479,條件!$A$1:$C$1021,3,0)))</f>
        <v/>
      </c>
      <c r="AA479" s="855" t="str">
        <f t="shared" si="207"/>
        <v>停機</v>
      </c>
      <c r="AB479" s="904" t="str">
        <f t="shared" si="208"/>
        <v/>
      </c>
      <c r="AC479" s="855" t="str">
        <f t="shared" si="209"/>
        <v/>
      </c>
      <c r="AD479" s="855" t="str">
        <f t="shared" si="205"/>
        <v/>
      </c>
      <c r="AE479" s="855" t="str">
        <f t="shared" si="210"/>
        <v/>
      </c>
      <c r="AF479" s="856" t="str">
        <f t="shared" si="206"/>
        <v>M</v>
      </c>
      <c r="AG479" s="856">
        <v>1</v>
      </c>
      <c r="AH479" s="1041" t="s">
        <v>1783</v>
      </c>
      <c r="AI479" s="917" t="s">
        <v>1783</v>
      </c>
      <c r="AJ479" s="917" t="s">
        <v>920</v>
      </c>
      <c r="AK479" s="917" t="s">
        <v>920</v>
      </c>
      <c r="AL479" s="860"/>
      <c r="AM479" s="991"/>
      <c r="AN479" s="991"/>
      <c r="AO479" s="991"/>
      <c r="AP479" s="991"/>
      <c r="AQ479" s="991"/>
      <c r="AR479" s="862"/>
      <c r="AS479" s="849" t="str">
        <f t="shared" si="197"/>
        <v>單</v>
      </c>
      <c r="AT479" s="849" t="str">
        <f t="shared" si="198"/>
        <v>全</v>
      </c>
      <c r="AU479" s="849" t="str">
        <f t="shared" si="199"/>
        <v/>
      </c>
      <c r="AV479" s="849" t="str">
        <f t="shared" si="201"/>
        <v/>
      </c>
    </row>
    <row r="480" spans="1:48">
      <c r="A480" s="845">
        <f t="shared" si="200"/>
        <v>46154</v>
      </c>
      <c r="B480" s="846" t="s">
        <v>1700</v>
      </c>
      <c r="C480" s="887" t="s">
        <v>2800</v>
      </c>
      <c r="D480" s="1254"/>
      <c r="E480" s="848" t="str">
        <f>IF(ISNA(VLOOKUP(C480,條件!$A$1:$G$1021,5,0)),"",(VLOOKUP(C480,條件!$A$1:$G$1021,5,0)))</f>
        <v/>
      </c>
      <c r="F480" s="849" t="str">
        <f>IF(ISNA(VLOOKUP(C480,條件!$A$1:$G$1021,6,0)),"",(VLOOKUP(C480,條件!$A$1:$G$1021,6,0)))</f>
        <v/>
      </c>
      <c r="G480" s="1257" t="str">
        <f>IF(ISNA(VLOOKUP(C480,條件!$A$1:$G$1021,7,0)),"",(VLOOKUP(C480,條件!$A$1:$G$1021,7,0)))</f>
        <v/>
      </c>
      <c r="H480" s="849" t="str">
        <f>IF(ISNA(VLOOKUP(C480,條件!$A$1:$K$1021,11,0)),"",(VLOOKUP(C480,條件!$A$1:$K$1021,11,0)))</f>
        <v/>
      </c>
      <c r="I480" s="850" t="str">
        <f>IF(ISNA(VLOOKUP(C480,條件!$A$1:$L$1021,12,0)),"",(VLOOKUP(C480,條件!$A$1:$L$1021,12,0)))</f>
        <v/>
      </c>
      <c r="J480" s="853"/>
      <c r="K480" s="851"/>
      <c r="L480" s="852" t="s">
        <v>114</v>
      </c>
      <c r="M480" s="854"/>
      <c r="N480" s="853"/>
      <c r="O480" s="851"/>
      <c r="P480" s="852" t="s">
        <v>114</v>
      </c>
      <c r="Q480" s="854"/>
      <c r="R480" s="853"/>
      <c r="S480" s="851"/>
      <c r="T480" s="852" t="s">
        <v>114</v>
      </c>
      <c r="U480" s="854"/>
      <c r="V480" s="853"/>
      <c r="W480" s="851"/>
      <c r="X480" s="852" t="s">
        <v>114</v>
      </c>
      <c r="Y480" s="854"/>
      <c r="Z480" s="855" t="str">
        <f>IF(ISNA(VLOOKUP(C480,條件!$A$1:$C$1021,3,0)),"",(VLOOKUP(C480,條件!$A$1:$C$1021,3,0)))</f>
        <v/>
      </c>
      <c r="AA480" s="855" t="str">
        <f t="shared" si="207"/>
        <v>停機</v>
      </c>
      <c r="AB480" s="904" t="str">
        <f t="shared" si="208"/>
        <v/>
      </c>
      <c r="AC480" s="855" t="str">
        <f t="shared" si="209"/>
        <v/>
      </c>
      <c r="AD480" s="855" t="str">
        <f t="shared" si="205"/>
        <v/>
      </c>
      <c r="AE480" s="855" t="str">
        <f t="shared" si="210"/>
        <v/>
      </c>
      <c r="AF480" s="856" t="str">
        <f t="shared" si="206"/>
        <v>M</v>
      </c>
      <c r="AG480" s="856">
        <v>1</v>
      </c>
      <c r="AH480" s="1041" t="s">
        <v>920</v>
      </c>
      <c r="AI480" s="917" t="s">
        <v>920</v>
      </c>
      <c r="AJ480" s="917" t="s">
        <v>920</v>
      </c>
      <c r="AK480" s="917" t="s">
        <v>920</v>
      </c>
      <c r="AL480" s="860"/>
      <c r="AM480" s="991"/>
      <c r="AN480" s="991"/>
      <c r="AO480" s="991"/>
      <c r="AP480" s="991"/>
      <c r="AQ480" s="991"/>
      <c r="AR480" s="862"/>
      <c r="AS480" s="849" t="str">
        <f t="shared" si="197"/>
        <v>單</v>
      </c>
      <c r="AT480" s="849" t="str">
        <f t="shared" si="198"/>
        <v>全</v>
      </c>
      <c r="AU480" s="849" t="str">
        <f t="shared" si="199"/>
        <v/>
      </c>
      <c r="AV480" s="849" t="str">
        <f t="shared" si="201"/>
        <v/>
      </c>
    </row>
    <row r="481" spans="1:48">
      <c r="A481" s="845">
        <f t="shared" si="200"/>
        <v>46154</v>
      </c>
      <c r="B481" s="846" t="s">
        <v>1544</v>
      </c>
      <c r="C481" s="887" t="s">
        <v>2800</v>
      </c>
      <c r="D481" s="1254"/>
      <c r="E481" s="848" t="str">
        <f>IF(ISNA(VLOOKUP(C481,條件!$A$1:$G$1021,5,0)),"",(VLOOKUP(C481,條件!$A$1:$G$1021,5,0)))</f>
        <v/>
      </c>
      <c r="F481" s="849" t="str">
        <f>IF(ISNA(VLOOKUP(C481,條件!$A$1:$G$1021,6,0)),"",(VLOOKUP(C481,條件!$A$1:$G$1021,6,0)))</f>
        <v/>
      </c>
      <c r="G481" s="1257" t="str">
        <f>IF(ISNA(VLOOKUP(C481,條件!$A$1:$G$1021,7,0)),"",(VLOOKUP(C481,條件!$A$1:$G$1021,7,0)))</f>
        <v/>
      </c>
      <c r="H481" s="849" t="str">
        <f>IF(ISNA(VLOOKUP(C481,條件!$A$1:$K$1021,11,0)),"",(VLOOKUP(C481,條件!$A$1:$K$1021,11,0)))</f>
        <v/>
      </c>
      <c r="I481" s="850" t="str">
        <f>IF(ISNA(VLOOKUP(C481,條件!$A$1:$L$1021,12,0)),"",(VLOOKUP(C481,條件!$A$1:$L$1021,12,0)))</f>
        <v/>
      </c>
      <c r="J481" s="853"/>
      <c r="K481" s="851"/>
      <c r="L481" s="852" t="s">
        <v>114</v>
      </c>
      <c r="M481" s="854"/>
      <c r="N481" s="853"/>
      <c r="O481" s="851"/>
      <c r="P481" s="852" t="s">
        <v>114</v>
      </c>
      <c r="Q481" s="854"/>
      <c r="R481" s="853"/>
      <c r="S481" s="851"/>
      <c r="T481" s="852" t="s">
        <v>114</v>
      </c>
      <c r="U481" s="854"/>
      <c r="V481" s="853"/>
      <c r="W481" s="851"/>
      <c r="X481" s="852" t="s">
        <v>114</v>
      </c>
      <c r="Y481" s="854"/>
      <c r="Z481" s="855" t="str">
        <f>IF(ISNA(VLOOKUP(C481,條件!$A$1:$C$1021,3,0)),"",(VLOOKUP(C481,條件!$A$1:$C$1021,3,0)))</f>
        <v/>
      </c>
      <c r="AA481" s="855" t="str">
        <f t="shared" si="207"/>
        <v>停機</v>
      </c>
      <c r="AB481" s="904" t="str">
        <f t="shared" si="208"/>
        <v/>
      </c>
      <c r="AC481" s="855" t="str">
        <f t="shared" si="209"/>
        <v/>
      </c>
      <c r="AD481" s="855" t="str">
        <f t="shared" si="205"/>
        <v/>
      </c>
      <c r="AE481" s="855" t="str">
        <f t="shared" si="210"/>
        <v/>
      </c>
      <c r="AF481" s="856" t="str">
        <f t="shared" si="206"/>
        <v>M</v>
      </c>
      <c r="AG481" s="856">
        <v>1</v>
      </c>
      <c r="AH481" s="1041" t="s">
        <v>920</v>
      </c>
      <c r="AI481" s="917" t="s">
        <v>920</v>
      </c>
      <c r="AJ481" s="917" t="s">
        <v>920</v>
      </c>
      <c r="AK481" s="917" t="s">
        <v>920</v>
      </c>
      <c r="AL481" s="860"/>
      <c r="AM481" s="991"/>
      <c r="AN481" s="991"/>
      <c r="AO481" s="991"/>
      <c r="AP481" s="991"/>
      <c r="AQ481" s="991"/>
      <c r="AR481" s="862"/>
      <c r="AS481" s="849" t="str">
        <f t="shared" si="197"/>
        <v>單</v>
      </c>
      <c r="AT481" s="849" t="str">
        <f t="shared" si="198"/>
        <v>全</v>
      </c>
      <c r="AU481" s="849" t="str">
        <f t="shared" si="199"/>
        <v/>
      </c>
      <c r="AV481" s="849" t="str">
        <f t="shared" si="201"/>
        <v/>
      </c>
    </row>
    <row r="482" spans="1:48">
      <c r="A482" s="845">
        <f t="shared" si="200"/>
        <v>46154</v>
      </c>
      <c r="B482" s="846" t="s">
        <v>1701</v>
      </c>
      <c r="C482" s="887" t="s">
        <v>2800</v>
      </c>
      <c r="D482" s="1254"/>
      <c r="E482" s="848" t="str">
        <f>IF(ISNA(VLOOKUP(C482,條件!$A$1:$G$1021,5,0)),"",(VLOOKUP(C482,條件!$A$1:$G$1021,5,0)))</f>
        <v/>
      </c>
      <c r="F482" s="849" t="str">
        <f>IF(ISNA(VLOOKUP(C482,條件!$A$1:$G$1021,6,0)),"",(VLOOKUP(C482,條件!$A$1:$G$1021,6,0)))</f>
        <v/>
      </c>
      <c r="G482" s="1257" t="str">
        <f>IF(ISNA(VLOOKUP(C482,條件!$A$1:$G$1021,7,0)),"",(VLOOKUP(C482,條件!$A$1:$G$1021,7,0)))</f>
        <v/>
      </c>
      <c r="H482" s="849" t="str">
        <f>IF(ISNA(VLOOKUP(C482,條件!$A$1:$K$1021,11,0)),"",(VLOOKUP(C482,條件!$A$1:$K$1021,11,0)))</f>
        <v/>
      </c>
      <c r="I482" s="850" t="str">
        <f>IF(ISNA(VLOOKUP(C482,條件!$A$1:$L$1021,12,0)),"",(VLOOKUP(C482,條件!$A$1:$L$1021,12,0)))</f>
        <v/>
      </c>
      <c r="J482" s="853"/>
      <c r="K482" s="851"/>
      <c r="L482" s="852" t="s">
        <v>114</v>
      </c>
      <c r="M482" s="854"/>
      <c r="N482" s="853"/>
      <c r="O482" s="851"/>
      <c r="P482" s="852" t="s">
        <v>114</v>
      </c>
      <c r="Q482" s="854"/>
      <c r="R482" s="853"/>
      <c r="S482" s="851"/>
      <c r="T482" s="852" t="s">
        <v>114</v>
      </c>
      <c r="U482" s="854"/>
      <c r="V482" s="853"/>
      <c r="W482" s="851"/>
      <c r="X482" s="852" t="s">
        <v>114</v>
      </c>
      <c r="Y482" s="854"/>
      <c r="Z482" s="855" t="str">
        <f>IF(ISNA(VLOOKUP(C482,條件!$A$1:$C$1021,3,0)),"",(VLOOKUP(C482,條件!$A$1:$C$1021,3,0)))</f>
        <v/>
      </c>
      <c r="AA482" s="855" t="str">
        <f t="shared" si="207"/>
        <v>停機</v>
      </c>
      <c r="AB482" s="904" t="str">
        <f t="shared" si="208"/>
        <v/>
      </c>
      <c r="AC482" s="855" t="str">
        <f t="shared" si="209"/>
        <v/>
      </c>
      <c r="AD482" s="855" t="str">
        <f t="shared" si="205"/>
        <v/>
      </c>
      <c r="AE482" s="855" t="str">
        <f t="shared" si="210"/>
        <v/>
      </c>
      <c r="AF482" s="856" t="str">
        <f t="shared" si="206"/>
        <v>M</v>
      </c>
      <c r="AG482" s="856">
        <v>1</v>
      </c>
      <c r="AH482" s="1041" t="s">
        <v>920</v>
      </c>
      <c r="AI482" s="917" t="s">
        <v>920</v>
      </c>
      <c r="AJ482" s="917" t="s">
        <v>920</v>
      </c>
      <c r="AK482" s="917" t="s">
        <v>920</v>
      </c>
      <c r="AL482" s="860"/>
      <c r="AM482" s="991"/>
      <c r="AN482" s="991"/>
      <c r="AO482" s="991"/>
      <c r="AP482" s="991"/>
      <c r="AQ482" s="991"/>
      <c r="AR482" s="862"/>
      <c r="AS482" s="849" t="str">
        <f t="shared" si="197"/>
        <v>單</v>
      </c>
      <c r="AT482" s="849" t="str">
        <f t="shared" si="198"/>
        <v>全</v>
      </c>
      <c r="AU482" s="849" t="str">
        <f t="shared" si="199"/>
        <v/>
      </c>
      <c r="AV482" s="849" t="str">
        <f t="shared" si="201"/>
        <v/>
      </c>
    </row>
    <row r="483" spans="1:48" ht="17.25" thickBot="1">
      <c r="A483" s="866">
        <f t="shared" si="200"/>
        <v>46154</v>
      </c>
      <c r="B483" s="867" t="s">
        <v>1702</v>
      </c>
      <c r="C483" s="888" t="s">
        <v>2800</v>
      </c>
      <c r="D483" s="1255"/>
      <c r="E483" s="869" t="str">
        <f>IF(ISNA(VLOOKUP(C483,條件!$A$1:$G$1021,5,0)),"",(VLOOKUP(C483,條件!$A$1:$G$1021,5,0)))</f>
        <v/>
      </c>
      <c r="F483" s="870" t="str">
        <f>IF(ISNA(VLOOKUP(C483,條件!$A$1:$G$1021,6,0)),"",(VLOOKUP(C483,條件!$A$1:$G$1021,6,0)))</f>
        <v/>
      </c>
      <c r="G483" s="1258" t="str">
        <f>IF(ISNA(VLOOKUP(C483,條件!$A$1:$G$1021,7,0)),"",(VLOOKUP(C483,條件!$A$1:$G$1021,7,0)))</f>
        <v/>
      </c>
      <c r="H483" s="870" t="str">
        <f>IF(ISNA(VLOOKUP(C483,條件!$A$1:$K$1021,11,0)),"",(VLOOKUP(C483,條件!$A$1:$K$1021,11,0)))</f>
        <v/>
      </c>
      <c r="I483" s="871" t="str">
        <f>IF(ISNA(VLOOKUP(C483,條件!$A$1:$L$1021,12,0)),"",(VLOOKUP(C483,條件!$A$1:$L$1021,12,0)))</f>
        <v/>
      </c>
      <c r="J483" s="874"/>
      <c r="K483" s="872"/>
      <c r="L483" s="873" t="s">
        <v>114</v>
      </c>
      <c r="M483" s="875"/>
      <c r="N483" s="874"/>
      <c r="O483" s="872"/>
      <c r="P483" s="873" t="s">
        <v>114</v>
      </c>
      <c r="Q483" s="875"/>
      <c r="R483" s="874"/>
      <c r="S483" s="872"/>
      <c r="T483" s="873" t="s">
        <v>114</v>
      </c>
      <c r="U483" s="875"/>
      <c r="V483" s="874"/>
      <c r="W483" s="872"/>
      <c r="X483" s="873" t="s">
        <v>114</v>
      </c>
      <c r="Y483" s="875"/>
      <c r="Z483" s="876" t="str">
        <f>IF(ISNA(VLOOKUP(C483,條件!$A$1:$C$1021,3,0)),"",(VLOOKUP(C483,條件!$A$1:$C$1021,3,0)))</f>
        <v/>
      </c>
      <c r="AA483" s="876" t="str">
        <f t="shared" si="207"/>
        <v>停機</v>
      </c>
      <c r="AB483" s="906" t="str">
        <f t="shared" si="208"/>
        <v/>
      </c>
      <c r="AC483" s="876" t="str">
        <f t="shared" si="209"/>
        <v/>
      </c>
      <c r="AD483" s="876" t="str">
        <f t="shared" si="205"/>
        <v/>
      </c>
      <c r="AE483" s="876" t="str">
        <f t="shared" si="210"/>
        <v/>
      </c>
      <c r="AF483" s="877" t="str">
        <f t="shared" si="206"/>
        <v>M</v>
      </c>
      <c r="AG483" s="877">
        <v>1</v>
      </c>
      <c r="AH483" s="1266" t="s">
        <v>920</v>
      </c>
      <c r="AI483" s="919" t="s">
        <v>920</v>
      </c>
      <c r="AJ483" s="919" t="s">
        <v>920</v>
      </c>
      <c r="AK483" s="919" t="s">
        <v>920</v>
      </c>
      <c r="AL483" s="881"/>
      <c r="AM483" s="993"/>
      <c r="AN483" s="993"/>
      <c r="AO483" s="993"/>
      <c r="AP483" s="993"/>
      <c r="AQ483" s="993"/>
      <c r="AR483" s="883"/>
      <c r="AS483" s="870" t="str">
        <f t="shared" si="197"/>
        <v>單</v>
      </c>
      <c r="AT483" s="870" t="str">
        <f t="shared" si="198"/>
        <v>全</v>
      </c>
      <c r="AU483" s="870" t="str">
        <f t="shared" si="199"/>
        <v/>
      </c>
      <c r="AV483" s="870" t="str">
        <f t="shared" si="201"/>
        <v/>
      </c>
    </row>
    <row r="484" spans="1:48">
      <c r="A484" s="827">
        <v>46155</v>
      </c>
      <c r="B484" s="828" t="s">
        <v>1066</v>
      </c>
      <c r="C484" s="828" t="s">
        <v>114</v>
      </c>
      <c r="D484" s="1253"/>
      <c r="E484" s="830" t="str">
        <f>IF(ISNA(VLOOKUP(C484,條件!$A$1:$G$1021,5,0)),"",(VLOOKUP(C484,條件!$A$1:$G$1021,5,0)))</f>
        <v/>
      </c>
      <c r="F484" s="831" t="str">
        <f>IF(ISNA(VLOOKUP(C484,條件!$A$1:$G$1021,6,0)),"",(VLOOKUP(C484,條件!$A$1:$G$1021,6,0)))</f>
        <v/>
      </c>
      <c r="G484" s="1256" t="str">
        <f>IF(ISNA(VLOOKUP(C484,條件!$A$1:$G$1021,7,0)),"",(VLOOKUP(C484,條件!$A$1:$G$1021,7,0)))</f>
        <v/>
      </c>
      <c r="H484" s="831" t="str">
        <f>IF(ISNA(VLOOKUP(C484,條件!$A$1:$K$1021,11,0)),"",(VLOOKUP(C484,條件!$A$1:$K$1021,11,0)))</f>
        <v/>
      </c>
      <c r="I484" s="832" t="str">
        <f>IF(ISNA(VLOOKUP(C484,條件!$A$1:$L$1021,12,0)),"",(VLOOKUP(C484,條件!$A$1:$L$1021,12,0)))</f>
        <v/>
      </c>
      <c r="J484" s="835"/>
      <c r="K484" s="833"/>
      <c r="L484" s="852" t="s">
        <v>114</v>
      </c>
      <c r="M484" s="836"/>
      <c r="N484" s="835"/>
      <c r="O484" s="833"/>
      <c r="P484" s="852" t="s">
        <v>114</v>
      </c>
      <c r="Q484" s="836"/>
      <c r="R484" s="835"/>
      <c r="S484" s="833"/>
      <c r="T484" s="852" t="s">
        <v>114</v>
      </c>
      <c r="U484" s="836"/>
      <c r="V484" s="835"/>
      <c r="W484" s="833"/>
      <c r="X484" s="852" t="s">
        <v>114</v>
      </c>
      <c r="Y484" s="836"/>
      <c r="Z484" s="837" t="str">
        <f>IF(ISNA(VLOOKUP(C484,條件!$A$1:$C$1021,3,0)),"",(VLOOKUP(C484,條件!$A$1:$C$1021,3,0)))</f>
        <v/>
      </c>
      <c r="AA484" s="837" t="str">
        <f t="shared" si="207"/>
        <v>停機</v>
      </c>
      <c r="AB484" s="903" t="str">
        <f t="shared" si="208"/>
        <v/>
      </c>
      <c r="AC484" s="837" t="str">
        <f t="shared" si="209"/>
        <v/>
      </c>
      <c r="AD484" s="837" t="str">
        <f t="shared" si="205"/>
        <v/>
      </c>
      <c r="AE484" s="837" t="str">
        <f t="shared" si="210"/>
        <v/>
      </c>
      <c r="AF484" s="838" t="str">
        <f t="shared" si="206"/>
        <v>A</v>
      </c>
      <c r="AG484" s="838">
        <v>1</v>
      </c>
      <c r="AH484" s="1265" t="s">
        <v>920</v>
      </c>
      <c r="AI484" s="1267" t="s">
        <v>1783</v>
      </c>
      <c r="AJ484" s="930" t="s">
        <v>1783</v>
      </c>
      <c r="AK484" s="930" t="s">
        <v>920</v>
      </c>
      <c r="AL484" s="842"/>
      <c r="AM484" s="990"/>
      <c r="AN484" s="990"/>
      <c r="AO484" s="990"/>
      <c r="AP484" s="990"/>
      <c r="AQ484" s="990"/>
      <c r="AR484" s="844"/>
      <c r="AS484" s="831" t="str">
        <f>IF(TEXT(RIGHT(F484,2),) = "×2","雙","單")</f>
        <v>單</v>
      </c>
      <c r="AT484" s="831" t="str">
        <f>IF(OR(AF484="J", AF484="T", AF484="M"), IF(AG484=1, "全", "半"),
   IF(AF484="A", IF(AG484=0.5, IF(AS484="雙", "全", ""),
                 IF(AG484=1, IF(AS484="雙", "半", "全"),
                    IF(AG484=2, "半", "")
                   )
                ),
   IF(AF484="S", TEXT(AG484 &amp; "sec", "text"), "")
))</f>
        <v>全</v>
      </c>
      <c r="AU484" s="831" t="str">
        <f>IF(MID(E484,3,1)="/",LEFT(E484,2),LEFT(E484,3))</f>
        <v/>
      </c>
      <c r="AV484" s="831" t="str">
        <f t="shared" si="201"/>
        <v/>
      </c>
    </row>
    <row r="485" spans="1:48">
      <c r="A485" s="845">
        <f>A484</f>
        <v>46155</v>
      </c>
      <c r="B485" s="846" t="s">
        <v>1067</v>
      </c>
      <c r="C485" s="846" t="s">
        <v>2784</v>
      </c>
      <c r="D485" s="1254"/>
      <c r="E485" s="848" t="str">
        <f>IF(ISNA(VLOOKUP(C485,條件!$A$1:$G$1021,5,0)),"",(VLOOKUP(C485,條件!$A$1:$G$1021,5,0)))</f>
        <v>75/36SDR</v>
      </c>
      <c r="F485" s="849" t="str">
        <f>IF(ISNA(VLOOKUP(C485,條件!$A$1:$G$1021,6,0)),"",(VLOOKUP(C485,條件!$A$1:$G$1021,6,0)))</f>
        <v>FP81386R</v>
      </c>
      <c r="G485" s="1257">
        <f>IF(ISNA(VLOOKUP(C485,條件!$A$1:$G$1021,7,0)),"",(VLOOKUP(C485,條件!$A$1:$G$1021,7,0)))</f>
        <v>780</v>
      </c>
      <c r="H485" s="849" t="str">
        <f>IF(ISNA(VLOOKUP(C485,條件!$A$1:$K$1021,11,0)),"",(VLOOKUP(C485,條件!$A$1:$K$1021,11,0)))</f>
        <v>綠底白點</v>
      </c>
      <c r="I485" s="850">
        <f>IF(ISNA(VLOOKUP(C485,條件!$A$1:$L$1021,12,0)),"",(VLOOKUP(C485,條件!$A$1:$L$1021,12,0)))</f>
        <v>5</v>
      </c>
      <c r="J485" s="853">
        <v>14</v>
      </c>
      <c r="K485" s="851">
        <v>0</v>
      </c>
      <c r="L485" s="852">
        <v>8825</v>
      </c>
      <c r="M485" s="854">
        <v>8353</v>
      </c>
      <c r="N485" s="853">
        <v>5</v>
      </c>
      <c r="O485" s="851">
        <v>0</v>
      </c>
      <c r="P485" s="852">
        <v>8851</v>
      </c>
      <c r="Q485" s="854">
        <v>8320</v>
      </c>
      <c r="R485" s="853">
        <v>10</v>
      </c>
      <c r="S485" s="851">
        <v>0</v>
      </c>
      <c r="T485" s="852">
        <v>8819</v>
      </c>
      <c r="U485" s="854">
        <v>8217</v>
      </c>
      <c r="V485" s="853">
        <v>16</v>
      </c>
      <c r="W485" s="851">
        <v>0</v>
      </c>
      <c r="X485" s="852">
        <v>8696</v>
      </c>
      <c r="Y485" s="854">
        <v>8249</v>
      </c>
      <c r="Z485" s="855">
        <f>IF(ISNA(VLOOKUP(C485,條件!$A$1:$C$1021,3,0)),"",(VLOOKUP(C485,條件!$A$1:$C$1021,3,0)))</f>
        <v>1.7777777777777777</v>
      </c>
      <c r="AA485" s="855">
        <f t="shared" si="207"/>
        <v>15</v>
      </c>
      <c r="AB485" s="904">
        <f t="shared" si="208"/>
        <v>1</v>
      </c>
      <c r="AC485" s="855">
        <f t="shared" si="209"/>
        <v>85.412499999999994</v>
      </c>
      <c r="AD485" s="855">
        <f t="shared" si="205"/>
        <v>1.875</v>
      </c>
      <c r="AE485" s="855">
        <f t="shared" si="210"/>
        <v>1.875</v>
      </c>
      <c r="AF485" s="856" t="str">
        <f t="shared" si="206"/>
        <v>A</v>
      </c>
      <c r="AG485" s="856">
        <v>1</v>
      </c>
      <c r="AH485" s="1041" t="s">
        <v>4048</v>
      </c>
      <c r="AI485" s="917" t="s">
        <v>3211</v>
      </c>
      <c r="AJ485" s="917" t="s">
        <v>3102</v>
      </c>
      <c r="AK485" s="1079" t="s">
        <v>924</v>
      </c>
      <c r="AL485" s="927">
        <v>50</v>
      </c>
      <c r="AM485" s="991">
        <v>46150</v>
      </c>
      <c r="AN485" s="991">
        <v>46151</v>
      </c>
      <c r="AO485" s="991"/>
      <c r="AP485" s="991"/>
      <c r="AQ485" s="991"/>
      <c r="AR485" s="862"/>
      <c r="AS485" s="849" t="str">
        <f t="shared" ref="AS485:AS523" si="211">IF(TEXT(RIGHT(F485,2),) = "×2","雙","單")</f>
        <v>單</v>
      </c>
      <c r="AT485" s="849" t="str">
        <f t="shared" ref="AT485:AT523" si="212">IF(OR(AF485="J", AF485="T", AF485="M"), IF(AG485=1, "全", "半"),
   IF(AF485="A", IF(AG485=0.5, IF(AS485="雙", "全", ""),
                 IF(AG485=1, IF(AS485="雙", "半", "全"),
                    IF(AG485=2, "半", "")
                   )
                ),
   IF(AF485="S", TEXT(AG485 &amp; "sec", "text"), "")
))</f>
        <v>全</v>
      </c>
      <c r="AU485" s="849" t="str">
        <f t="shared" ref="AU485:AU523" si="213">IF(MID(E485,3,1)="/",LEFT(E485,2),LEFT(E485,3))</f>
        <v>75</v>
      </c>
      <c r="AV485" s="849">
        <f t="shared" si="201"/>
        <v>1.7268357599999999</v>
      </c>
    </row>
    <row r="486" spans="1:48">
      <c r="A486" s="845">
        <f>A485</f>
        <v>46155</v>
      </c>
      <c r="B486" s="846" t="s">
        <v>1062</v>
      </c>
      <c r="C486" s="846" t="s">
        <v>2786</v>
      </c>
      <c r="D486" s="1254" t="s">
        <v>596</v>
      </c>
      <c r="E486" s="848" t="str">
        <f>IF(ISNA(VLOOKUP(C486,條件!$A$1:$G$1021,5,0)),"",(VLOOKUP(C486,條件!$A$1:$G$1021,5,0)))</f>
        <v>75/24/2SDr</v>
      </c>
      <c r="F486" s="849" t="str">
        <f>IF(ISNA(VLOOKUP(C486,條件!$A$1:$G$1021,6,0)),"",(VLOOKUP(C486,條件!$A$1:$G$1021,6,0)))</f>
        <v>FP81391R×2</v>
      </c>
      <c r="G486" s="1257">
        <f>IF(ISNA(VLOOKUP(C486,條件!$A$1:$G$1021,7,0)),"",(VLOOKUP(C486,條件!$A$1:$G$1021,7,0)))</f>
        <v>700</v>
      </c>
      <c r="H486" s="849" t="str">
        <f>IF(ISNA(VLOOKUP(C486,條件!$A$1:$K$1021,11,0)),"",(VLOOKUP(C486,條件!$A$1:$K$1021,11,0)))</f>
        <v>紅底白點</v>
      </c>
      <c r="I486" s="850">
        <f>IF(ISNA(VLOOKUP(C486,條件!$A$1:$L$1021,12,0)),"",(VLOOKUP(C486,條件!$A$1:$L$1021,12,0)))</f>
        <v>5</v>
      </c>
      <c r="J486" s="853">
        <v>24</v>
      </c>
      <c r="K486" s="851">
        <v>0</v>
      </c>
      <c r="L486" s="852"/>
      <c r="M486" s="854">
        <v>8603</v>
      </c>
      <c r="N486" s="853">
        <v>24</v>
      </c>
      <c r="O486" s="851">
        <v>0</v>
      </c>
      <c r="P486" s="852" t="s">
        <v>114</v>
      </c>
      <c r="Q486" s="854">
        <v>8441</v>
      </c>
      <c r="R486" s="853">
        <v>10</v>
      </c>
      <c r="S486" s="851">
        <v>0</v>
      </c>
      <c r="T486" s="852" t="s">
        <v>114</v>
      </c>
      <c r="U486" s="854">
        <v>8442</v>
      </c>
      <c r="V486" s="853">
        <v>24</v>
      </c>
      <c r="W486" s="851">
        <v>0</v>
      </c>
      <c r="X486" s="852" t="s">
        <v>114</v>
      </c>
      <c r="Y486" s="854">
        <v>7959</v>
      </c>
      <c r="Z486" s="855">
        <f>IF(ISNA(VLOOKUP(C486,條件!$A$1:$C$1021,3,0)),"",(VLOOKUP(C486,條件!$A$1:$C$1021,3,0)))</f>
        <v>3.2653061224489797</v>
      </c>
      <c r="AA486" s="855">
        <f t="shared" si="207"/>
        <v>27.333333333333332</v>
      </c>
      <c r="AB486" s="904">
        <f t="shared" si="208"/>
        <v>1</v>
      </c>
      <c r="AC486" s="855">
        <f t="shared" si="209"/>
        <v>83.612499999999997</v>
      </c>
      <c r="AD486" s="855">
        <f t="shared" si="205"/>
        <v>3.4166666666666665</v>
      </c>
      <c r="AE486" s="855">
        <f t="shared" si="210"/>
        <v>3.4166666666666665</v>
      </c>
      <c r="AF486" s="856" t="str">
        <f t="shared" si="206"/>
        <v>A</v>
      </c>
      <c r="AG486" s="856">
        <v>1</v>
      </c>
      <c r="AH486" s="1041" t="s">
        <v>4048</v>
      </c>
      <c r="AI486" s="917" t="s">
        <v>3211</v>
      </c>
      <c r="AJ486" s="917" t="s">
        <v>3102</v>
      </c>
      <c r="AK486" s="917" t="s">
        <v>924</v>
      </c>
      <c r="AL486" s="860">
        <v>53</v>
      </c>
      <c r="AM486" s="991">
        <v>46118</v>
      </c>
      <c r="AN486" s="991">
        <v>46119</v>
      </c>
      <c r="AO486" s="991">
        <v>46120</v>
      </c>
      <c r="AP486" s="991"/>
      <c r="AQ486" s="991"/>
      <c r="AR486" s="862"/>
      <c r="AS486" s="849" t="str">
        <f t="shared" si="211"/>
        <v>雙</v>
      </c>
      <c r="AT486" s="849" t="str">
        <f t="shared" si="212"/>
        <v>半</v>
      </c>
      <c r="AU486" s="849" t="str">
        <f t="shared" si="213"/>
        <v>75</v>
      </c>
      <c r="AV486" s="849">
        <f t="shared" si="201"/>
        <v>0.7585326</v>
      </c>
    </row>
    <row r="487" spans="1:48">
      <c r="A487" s="845">
        <f t="shared" ref="A487:A523" si="214">A486</f>
        <v>46155</v>
      </c>
      <c r="B487" s="846" t="s">
        <v>1068</v>
      </c>
      <c r="C487" s="846" t="s">
        <v>3693</v>
      </c>
      <c r="D487" s="1254"/>
      <c r="E487" s="848" t="str">
        <f>IF(ISNA(VLOOKUP(C487,條件!$A$1:$G$1021,5,0)),"",(VLOOKUP(C487,條件!$A$1:$G$1021,5,0)))</f>
        <v>150/48BK42</v>
      </c>
      <c r="F487" s="849" t="str">
        <f>IF(ISNA(VLOOKUP(C487,條件!$A$1:$G$1021,6,0)),"",(VLOOKUP(C487,條件!$A$1:$G$1021,6,0)))</f>
        <v>FP02421</v>
      </c>
      <c r="G487" s="1257">
        <f>IF(ISNA(VLOOKUP(C487,條件!$A$1:$G$1021,7,0)),"",(VLOOKUP(C487,條件!$A$1:$G$1021,7,0)))</f>
        <v>600</v>
      </c>
      <c r="H487" s="849" t="str">
        <f>IF(ISNA(VLOOKUP(C487,條件!$A$1:$K$1021,11,0)),"",(VLOOKUP(C487,條件!$A$1:$K$1021,11,0)))</f>
        <v>白桔方塊</v>
      </c>
      <c r="I487" s="850">
        <f>IF(ISNA(VLOOKUP(C487,條件!$A$1:$L$1021,12,0)),"",(VLOOKUP(C487,條件!$A$1:$L$1021,12,0)))</f>
        <v>5</v>
      </c>
      <c r="J487" s="853">
        <v>10</v>
      </c>
      <c r="K487" s="851">
        <v>0</v>
      </c>
      <c r="L487" s="852">
        <v>8777</v>
      </c>
      <c r="M487" s="854" t="s">
        <v>461</v>
      </c>
      <c r="N487" s="853">
        <v>10</v>
      </c>
      <c r="O487" s="851">
        <v>0</v>
      </c>
      <c r="P487" s="852">
        <v>8818</v>
      </c>
      <c r="Q487" s="854" t="s">
        <v>461</v>
      </c>
      <c r="R487" s="853">
        <v>1</v>
      </c>
      <c r="S487" s="851">
        <v>0</v>
      </c>
      <c r="T487" s="852">
        <v>9047</v>
      </c>
      <c r="U487" s="854" t="s">
        <v>461</v>
      </c>
      <c r="V487" s="853">
        <v>6</v>
      </c>
      <c r="W487" s="851">
        <v>0</v>
      </c>
      <c r="X487" s="852">
        <v>9010</v>
      </c>
      <c r="Y487" s="854" t="s">
        <v>461</v>
      </c>
      <c r="Z487" s="855">
        <f>IF(ISNA(VLOOKUP(C487,條件!$A$1:$C$1021,3,0)),"",(VLOOKUP(C487,條件!$A$1:$C$1021,3,0)))</f>
        <v>2.8346456692913384</v>
      </c>
      <c r="AA487" s="855">
        <f t="shared" si="207"/>
        <v>18</v>
      </c>
      <c r="AB487" s="904">
        <f t="shared" si="208"/>
        <v>1</v>
      </c>
      <c r="AC487" s="855">
        <f t="shared" si="209"/>
        <v>89.13</v>
      </c>
      <c r="AD487" s="855">
        <f t="shared" si="205"/>
        <v>2.25</v>
      </c>
      <c r="AE487" s="855">
        <f t="shared" si="210"/>
        <v>2.25</v>
      </c>
      <c r="AF487" s="856" t="str">
        <f t="shared" si="206"/>
        <v>A</v>
      </c>
      <c r="AG487" s="856">
        <v>2</v>
      </c>
      <c r="AH487" s="1041" t="s">
        <v>4048</v>
      </c>
      <c r="AI487" s="917" t="s">
        <v>3211</v>
      </c>
      <c r="AJ487" s="917" t="s">
        <v>3102</v>
      </c>
      <c r="AK487" s="917" t="s">
        <v>924</v>
      </c>
      <c r="AL487" s="860">
        <v>52</v>
      </c>
      <c r="AM487" s="991">
        <v>46151</v>
      </c>
      <c r="AN487" s="991">
        <v>46152</v>
      </c>
      <c r="AO487" s="991"/>
      <c r="AP487" s="991"/>
      <c r="AQ487" s="991"/>
      <c r="AR487" s="862"/>
      <c r="AS487" s="849" t="str">
        <f t="shared" si="211"/>
        <v>單</v>
      </c>
      <c r="AT487" s="849" t="str">
        <f t="shared" si="212"/>
        <v>半</v>
      </c>
      <c r="AU487" s="849" t="str">
        <f t="shared" si="213"/>
        <v>150</v>
      </c>
      <c r="AV487" s="849">
        <f t="shared" si="201"/>
        <v>1.3861497600000001</v>
      </c>
    </row>
    <row r="488" spans="1:48">
      <c r="A488" s="845">
        <f t="shared" si="214"/>
        <v>46155</v>
      </c>
      <c r="B488" s="846" t="s">
        <v>1069</v>
      </c>
      <c r="C488" s="846" t="s">
        <v>2787</v>
      </c>
      <c r="D488" s="1254"/>
      <c r="E488" s="848" t="str">
        <f>IF(ISNA(VLOOKUP(C488,條件!$A$1:$G$1021,5,0)),"",(VLOOKUP(C488,條件!$A$1:$G$1021,5,0)))</f>
        <v>75/36HC</v>
      </c>
      <c r="F488" s="849" t="str">
        <f>IF(ISNA(VLOOKUP(C488,條件!$A$1:$G$1021,6,0)),"",(VLOOKUP(C488,條件!$A$1:$G$1021,6,0)))</f>
        <v>FP81857R</v>
      </c>
      <c r="G488" s="1257">
        <f>IF(ISNA(VLOOKUP(C488,條件!$A$1:$G$1021,7,0)),"",(VLOOKUP(C488,條件!$A$1:$G$1021,7,0)))</f>
        <v>600</v>
      </c>
      <c r="H488" s="849" t="str">
        <f>IF(ISNA(VLOOKUP(C488,條件!$A$1:$K$1021,11,0)),"",(VLOOKUP(C488,條件!$A$1:$K$1021,11,0)))</f>
        <v>白底綠方塊</v>
      </c>
      <c r="I488" s="850">
        <f>IF(ISNA(VLOOKUP(C488,條件!$A$1:$L$1021,12,0)),"",(VLOOKUP(C488,條件!$A$1:$L$1021,12,0)))</f>
        <v>4</v>
      </c>
      <c r="J488" s="853">
        <v>19</v>
      </c>
      <c r="K488" s="851">
        <v>0</v>
      </c>
      <c r="L488" s="852">
        <v>8174</v>
      </c>
      <c r="M488" s="854">
        <v>8841</v>
      </c>
      <c r="N488" s="853">
        <v>16</v>
      </c>
      <c r="O488" s="851">
        <v>0</v>
      </c>
      <c r="P488" s="852">
        <v>8342</v>
      </c>
      <c r="Q488" s="854">
        <v>8731</v>
      </c>
      <c r="R488" s="853">
        <v>12</v>
      </c>
      <c r="S488" s="851">
        <v>2</v>
      </c>
      <c r="T488" s="852">
        <v>8343</v>
      </c>
      <c r="U488" s="854">
        <v>8742</v>
      </c>
      <c r="V488" s="853">
        <v>21</v>
      </c>
      <c r="W488" s="851">
        <v>1</v>
      </c>
      <c r="X488" s="852">
        <v>8435</v>
      </c>
      <c r="Y488" s="854">
        <v>8591</v>
      </c>
      <c r="Z488" s="855">
        <f>IF(ISNA(VLOOKUP(C488,條件!$A$1:$C$1021,3,0)),"",(VLOOKUP(C488,條件!$A$1:$C$1021,3,0)))</f>
        <v>1.7496962332928312</v>
      </c>
      <c r="AA488" s="855">
        <f t="shared" si="207"/>
        <v>22.666666666666668</v>
      </c>
      <c r="AB488" s="904">
        <f t="shared" si="208"/>
        <v>0.99175681089743595</v>
      </c>
      <c r="AC488" s="855">
        <f t="shared" si="209"/>
        <v>85.248750000000001</v>
      </c>
      <c r="AD488" s="855">
        <f t="shared" si="205"/>
        <v>2.8333333333333335</v>
      </c>
      <c r="AE488" s="855">
        <f t="shared" si="210"/>
        <v>2.7083333333333335</v>
      </c>
      <c r="AF488" s="856" t="str">
        <f t="shared" si="206"/>
        <v>A</v>
      </c>
      <c r="AG488" s="856">
        <v>1</v>
      </c>
      <c r="AH488" s="1041" t="s">
        <v>1568</v>
      </c>
      <c r="AI488" s="917" t="s">
        <v>4047</v>
      </c>
      <c r="AJ488" s="917" t="s">
        <v>4200</v>
      </c>
      <c r="AK488" s="917" t="s">
        <v>3057</v>
      </c>
      <c r="AL488" s="860">
        <v>54</v>
      </c>
      <c r="AM488" s="991">
        <v>45942</v>
      </c>
      <c r="AN488" s="991">
        <v>46004</v>
      </c>
      <c r="AO488" s="991">
        <v>45944</v>
      </c>
      <c r="AP488" s="991"/>
      <c r="AQ488" s="991"/>
      <c r="AR488" s="862"/>
      <c r="AS488" s="849" t="str">
        <f t="shared" si="211"/>
        <v>單</v>
      </c>
      <c r="AT488" s="849" t="str">
        <f t="shared" si="212"/>
        <v>全</v>
      </c>
      <c r="AU488" s="849" t="str">
        <f t="shared" si="213"/>
        <v>75</v>
      </c>
      <c r="AV488" s="849">
        <f t="shared" si="201"/>
        <v>1.3257885599999999</v>
      </c>
    </row>
    <row r="489" spans="1:48">
      <c r="A489" s="845">
        <f t="shared" si="214"/>
        <v>46155</v>
      </c>
      <c r="B489" s="846" t="s">
        <v>1070</v>
      </c>
      <c r="C489" s="846" t="s">
        <v>114</v>
      </c>
      <c r="D489" s="1254"/>
      <c r="E489" s="848" t="str">
        <f>IF(ISNA(VLOOKUP(C489,條件!$A$1:$G$1021,5,0)),"",(VLOOKUP(C489,條件!$A$1:$G$1021,5,0)))</f>
        <v/>
      </c>
      <c r="F489" s="849" t="str">
        <f>IF(ISNA(VLOOKUP(C489,條件!$A$1:$G$1021,6,0)),"",(VLOOKUP(C489,條件!$A$1:$G$1021,6,0)))</f>
        <v/>
      </c>
      <c r="G489" s="1257" t="str">
        <f>IF(ISNA(VLOOKUP(C489,條件!$A$1:$G$1021,7,0)),"",(VLOOKUP(C489,條件!$A$1:$G$1021,7,0)))</f>
        <v/>
      </c>
      <c r="H489" s="849" t="str">
        <f>IF(ISNA(VLOOKUP(C489,條件!$A$1:$K$1021,11,0)),"",(VLOOKUP(C489,條件!$A$1:$K$1021,11,0)))</f>
        <v/>
      </c>
      <c r="I489" s="850" t="str">
        <f>IF(ISNA(VLOOKUP(C489,條件!$A$1:$L$1021,12,0)),"",(VLOOKUP(C489,條件!$A$1:$L$1021,12,0)))</f>
        <v/>
      </c>
      <c r="J489" s="853"/>
      <c r="K489" s="851"/>
      <c r="L489" s="852" t="s">
        <v>114</v>
      </c>
      <c r="M489" s="854"/>
      <c r="N489" s="853"/>
      <c r="O489" s="851"/>
      <c r="P489" s="852" t="s">
        <v>114</v>
      </c>
      <c r="Q489" s="854"/>
      <c r="R489" s="853"/>
      <c r="S489" s="851"/>
      <c r="T489" s="852" t="s">
        <v>114</v>
      </c>
      <c r="U489" s="854"/>
      <c r="V489" s="853"/>
      <c r="W489" s="851"/>
      <c r="X489" s="852" t="s">
        <v>114</v>
      </c>
      <c r="Y489" s="854"/>
      <c r="Z489" s="855" t="str">
        <f>IF(ISNA(VLOOKUP(C489,條件!$A$1:$C$1021,3,0)),"",(VLOOKUP(C489,條件!$A$1:$C$1021,3,0)))</f>
        <v/>
      </c>
      <c r="AA489" s="855" t="str">
        <f t="shared" si="207"/>
        <v>停機</v>
      </c>
      <c r="AB489" s="904" t="str">
        <f t="shared" si="208"/>
        <v/>
      </c>
      <c r="AC489" s="855" t="str">
        <f t="shared" si="209"/>
        <v/>
      </c>
      <c r="AD489" s="855" t="str">
        <f t="shared" si="205"/>
        <v/>
      </c>
      <c r="AE489" s="855" t="str">
        <f t="shared" si="210"/>
        <v/>
      </c>
      <c r="AF489" s="856" t="str">
        <f t="shared" si="206"/>
        <v>A</v>
      </c>
      <c r="AG489" s="856">
        <v>1</v>
      </c>
      <c r="AH489" s="1041" t="s">
        <v>920</v>
      </c>
      <c r="AI489" s="917" t="s">
        <v>4052</v>
      </c>
      <c r="AJ489" s="917" t="s">
        <v>4052</v>
      </c>
      <c r="AK489" s="917" t="s">
        <v>920</v>
      </c>
      <c r="AL489" s="860"/>
      <c r="AM489" s="991"/>
      <c r="AN489" s="991"/>
      <c r="AO489" s="991"/>
      <c r="AP489" s="991"/>
      <c r="AQ489" s="991"/>
      <c r="AR489" s="862"/>
      <c r="AS489" s="849" t="str">
        <f t="shared" si="211"/>
        <v>單</v>
      </c>
      <c r="AT489" s="849" t="str">
        <f t="shared" si="212"/>
        <v>全</v>
      </c>
      <c r="AU489" s="849" t="str">
        <f t="shared" si="213"/>
        <v/>
      </c>
      <c r="AV489" s="849" t="str">
        <f t="shared" si="201"/>
        <v/>
      </c>
    </row>
    <row r="490" spans="1:48">
      <c r="A490" s="845">
        <f t="shared" si="214"/>
        <v>46155</v>
      </c>
      <c r="B490" s="846" t="s">
        <v>1071</v>
      </c>
      <c r="C490" s="846" t="s">
        <v>2773</v>
      </c>
      <c r="D490" s="1254" t="s">
        <v>589</v>
      </c>
      <c r="E490" s="848" t="str">
        <f>IF(ISNA(VLOOKUP(C490,條件!$A$1:$G$1021,5,0)),"",(VLOOKUP(C490,條件!$A$1:$G$1021,5,0)))</f>
        <v>50/72BSD3</v>
      </c>
      <c r="F490" s="849" t="str">
        <f>IF(ISNA(VLOOKUP(C490,條件!$A$1:$G$1021,6,0)),"",(VLOOKUP(C490,條件!$A$1:$G$1021,6,0)))</f>
        <v>FP80141</v>
      </c>
      <c r="G490" s="1257">
        <f>IF(ISNA(VLOOKUP(C490,條件!$A$1:$G$1021,7,0)),"",(VLOOKUP(C490,條件!$A$1:$G$1021,7,0)))</f>
        <v>630</v>
      </c>
      <c r="H490" s="849" t="str">
        <f>IF(ISNA(VLOOKUP(C490,條件!$A$1:$K$1021,11,0)),"",(VLOOKUP(C490,條件!$A$1:$K$1021,11,0)))</f>
        <v>洋綠色</v>
      </c>
      <c r="I490" s="850">
        <f>IF(ISNA(VLOOKUP(C490,條件!$A$1:$L$1021,12,0)),"",(VLOOKUP(C490,條件!$A$1:$L$1021,12,0)))</f>
        <v>2</v>
      </c>
      <c r="J490" s="853">
        <v>14</v>
      </c>
      <c r="K490" s="851">
        <v>0</v>
      </c>
      <c r="L490" s="852">
        <v>9787</v>
      </c>
      <c r="M490" s="854">
        <v>9548</v>
      </c>
      <c r="N490" s="853">
        <v>13</v>
      </c>
      <c r="O490" s="851">
        <v>0</v>
      </c>
      <c r="P490" s="852">
        <v>9242</v>
      </c>
      <c r="Q490" s="854">
        <v>9666</v>
      </c>
      <c r="R490" s="853">
        <v>6</v>
      </c>
      <c r="S490" s="851">
        <v>0</v>
      </c>
      <c r="T490" s="852">
        <v>9678</v>
      </c>
      <c r="U490" s="854">
        <v>9610</v>
      </c>
      <c r="V490" s="853">
        <v>14</v>
      </c>
      <c r="W490" s="851">
        <v>0</v>
      </c>
      <c r="X490" s="852">
        <v>9673</v>
      </c>
      <c r="Y490" s="854">
        <v>9661</v>
      </c>
      <c r="Z490" s="855">
        <f>IF(ISNA(VLOOKUP(C490,條件!$A$1:$C$1021,3,0)),"",(VLOOKUP(C490,條件!$A$1:$C$1021,3,0)))</f>
        <v>2.4615384615384617</v>
      </c>
      <c r="AA490" s="855">
        <f t="shared" si="207"/>
        <v>15.666666666666666</v>
      </c>
      <c r="AB490" s="904">
        <f t="shared" si="208"/>
        <v>1</v>
      </c>
      <c r="AC490" s="855">
        <f t="shared" si="209"/>
        <v>96.081249999999997</v>
      </c>
      <c r="AD490" s="855">
        <f t="shared" si="205"/>
        <v>1.9583333333333333</v>
      </c>
      <c r="AE490" s="855">
        <f t="shared" si="210"/>
        <v>1.9583333333333333</v>
      </c>
      <c r="AF490" s="856" t="str">
        <f t="shared" si="206"/>
        <v>A</v>
      </c>
      <c r="AG490" s="856">
        <v>1</v>
      </c>
      <c r="AH490" s="1041" t="s">
        <v>4048</v>
      </c>
      <c r="AI490" s="917" t="s">
        <v>3211</v>
      </c>
      <c r="AJ490" s="917" t="s">
        <v>3102</v>
      </c>
      <c r="AK490" s="917" t="s">
        <v>924</v>
      </c>
      <c r="AL490" s="860">
        <v>57</v>
      </c>
      <c r="AM490" s="992">
        <v>46089</v>
      </c>
      <c r="AN490" s="991">
        <v>46090</v>
      </c>
      <c r="AO490" s="991"/>
      <c r="AP490" s="991"/>
      <c r="AQ490" s="991"/>
      <c r="AR490" s="862"/>
      <c r="AS490" s="849" t="str">
        <f t="shared" si="211"/>
        <v>單</v>
      </c>
      <c r="AT490" s="849" t="str">
        <f t="shared" si="212"/>
        <v>全</v>
      </c>
      <c r="AU490" s="849" t="str">
        <f t="shared" si="213"/>
        <v>50</v>
      </c>
      <c r="AV490" s="849">
        <f t="shared" si="201"/>
        <v>1.04597892</v>
      </c>
    </row>
    <row r="491" spans="1:48">
      <c r="A491" s="845">
        <f t="shared" si="214"/>
        <v>46155</v>
      </c>
      <c r="B491" s="846" t="s">
        <v>1072</v>
      </c>
      <c r="C491" s="846" t="s">
        <v>114</v>
      </c>
      <c r="D491" s="1254"/>
      <c r="E491" s="848" t="str">
        <f>IF(ISNA(VLOOKUP(C491,條件!$A$1:$G$1021,5,0)),"",(VLOOKUP(C491,條件!$A$1:$G$1021,5,0)))</f>
        <v/>
      </c>
      <c r="F491" s="849" t="str">
        <f>IF(ISNA(VLOOKUP(C491,條件!$A$1:$G$1021,6,0)),"",(VLOOKUP(C491,條件!$A$1:$G$1021,6,0)))</f>
        <v/>
      </c>
      <c r="G491" s="1257" t="str">
        <f>IF(ISNA(VLOOKUP(C491,條件!$A$1:$G$1021,7,0)),"",(VLOOKUP(C491,條件!$A$1:$G$1021,7,0)))</f>
        <v/>
      </c>
      <c r="H491" s="849" t="str">
        <f>IF(ISNA(VLOOKUP(C491,條件!$A$1:$K$1021,11,0)),"",(VLOOKUP(C491,條件!$A$1:$K$1021,11,0)))</f>
        <v/>
      </c>
      <c r="I491" s="850" t="str">
        <f>IF(ISNA(VLOOKUP(C491,條件!$A$1:$L$1021,12,0)),"",(VLOOKUP(C491,條件!$A$1:$L$1021,12,0)))</f>
        <v/>
      </c>
      <c r="J491" s="853"/>
      <c r="K491" s="851"/>
      <c r="L491" s="852" t="s">
        <v>114</v>
      </c>
      <c r="M491" s="854"/>
      <c r="N491" s="853"/>
      <c r="O491" s="851"/>
      <c r="P491" s="852" t="s">
        <v>114</v>
      </c>
      <c r="Q491" s="854"/>
      <c r="R491" s="853"/>
      <c r="S491" s="851"/>
      <c r="T491" s="852" t="s">
        <v>114</v>
      </c>
      <c r="U491" s="854"/>
      <c r="V491" s="853"/>
      <c r="W491" s="851"/>
      <c r="X491" s="852" t="s">
        <v>114</v>
      </c>
      <c r="Y491" s="854"/>
      <c r="Z491" s="855" t="str">
        <f>IF(ISNA(VLOOKUP(C491,條件!$A$1:$C$1021,3,0)),"",(VLOOKUP(C491,條件!$A$1:$C$1021,3,0)))</f>
        <v/>
      </c>
      <c r="AA491" s="855" t="str">
        <f t="shared" si="207"/>
        <v>停機</v>
      </c>
      <c r="AB491" s="904" t="str">
        <f t="shared" si="208"/>
        <v/>
      </c>
      <c r="AC491" s="855" t="str">
        <f t="shared" si="209"/>
        <v/>
      </c>
      <c r="AD491" s="855" t="str">
        <f t="shared" si="205"/>
        <v/>
      </c>
      <c r="AE491" s="855" t="str">
        <f t="shared" si="210"/>
        <v/>
      </c>
      <c r="AF491" s="856" t="str">
        <f t="shared" si="206"/>
        <v>A</v>
      </c>
      <c r="AG491" s="856">
        <v>1</v>
      </c>
      <c r="AH491" s="1041" t="s">
        <v>920</v>
      </c>
      <c r="AI491" s="917" t="s">
        <v>920</v>
      </c>
      <c r="AJ491" s="917" t="s">
        <v>920</v>
      </c>
      <c r="AK491" s="917" t="s">
        <v>920</v>
      </c>
      <c r="AL491" s="860"/>
      <c r="AM491" s="991"/>
      <c r="AN491" s="991"/>
      <c r="AO491" s="991"/>
      <c r="AP491" s="991"/>
      <c r="AQ491" s="991"/>
      <c r="AR491" s="862"/>
      <c r="AS491" s="849" t="str">
        <f t="shared" si="211"/>
        <v>單</v>
      </c>
      <c r="AT491" s="849" t="str">
        <f t="shared" si="212"/>
        <v>全</v>
      </c>
      <c r="AU491" s="849" t="str">
        <f t="shared" si="213"/>
        <v/>
      </c>
      <c r="AV491" s="849" t="str">
        <f t="shared" si="201"/>
        <v/>
      </c>
    </row>
    <row r="492" spans="1:48">
      <c r="A492" s="845">
        <f t="shared" si="214"/>
        <v>46155</v>
      </c>
      <c r="B492" s="846" t="s">
        <v>1073</v>
      </c>
      <c r="C492" s="846" t="s">
        <v>3671</v>
      </c>
      <c r="D492" s="1254"/>
      <c r="E492" s="848" t="str">
        <f>IF(ISNA(VLOOKUP(C492,條件!$A$1:$G$1021,5,0)),"",(VLOOKUP(C492,條件!$A$1:$G$1021,5,0)))</f>
        <v>150/48CDR</v>
      </c>
      <c r="F492" s="849" t="str">
        <f>IF(ISNA(VLOOKUP(C492,條件!$A$1:$G$1021,6,0)),"",(VLOOKUP(C492,條件!$A$1:$G$1021,6,0)))</f>
        <v>FP82781</v>
      </c>
      <c r="G492" s="1257">
        <f>IF(ISNA(VLOOKUP(C492,條件!$A$1:$G$1021,7,0)),"",(VLOOKUP(C492,條件!$A$1:$G$1021,7,0)))</f>
        <v>600</v>
      </c>
      <c r="H492" s="849" t="str">
        <f>IF(ISNA(VLOOKUP(C492,條件!$A$1:$K$1021,11,0)),"",(VLOOKUP(C492,條件!$A$1:$K$1021,11,0)))</f>
        <v>綠藍雙色</v>
      </c>
      <c r="I492" s="850">
        <f>IF(ISNA(VLOOKUP(C492,條件!$A$1:$L$1021,12,0)),"",(VLOOKUP(C492,條件!$A$1:$L$1021,12,0)))</f>
        <v>5</v>
      </c>
      <c r="J492" s="853">
        <v>16</v>
      </c>
      <c r="K492" s="851">
        <v>0</v>
      </c>
      <c r="L492" s="852">
        <v>8304</v>
      </c>
      <c r="M492" s="854">
        <v>8053</v>
      </c>
      <c r="N492" s="853">
        <v>3</v>
      </c>
      <c r="O492" s="851">
        <v>0</v>
      </c>
      <c r="P492" s="852">
        <v>8595</v>
      </c>
      <c r="Q492" s="854">
        <v>8216</v>
      </c>
      <c r="R492" s="853">
        <v>2</v>
      </c>
      <c r="S492" s="851">
        <v>0</v>
      </c>
      <c r="T492" s="852">
        <v>8604</v>
      </c>
      <c r="U492" s="854">
        <v>8203</v>
      </c>
      <c r="V492" s="853">
        <v>12</v>
      </c>
      <c r="W492" s="851">
        <v>0</v>
      </c>
      <c r="X492" s="852">
        <v>8261</v>
      </c>
      <c r="Y492" s="854">
        <v>8149</v>
      </c>
      <c r="Z492" s="855">
        <f>IF(ISNA(VLOOKUP(C492,條件!$A$1:$C$1021,3,0)),"",(VLOOKUP(C492,條件!$A$1:$C$1021,3,0)))</f>
        <v>2.8685258964143427</v>
      </c>
      <c r="AA492" s="855">
        <f t="shared" si="207"/>
        <v>11</v>
      </c>
      <c r="AB492" s="904">
        <f t="shared" si="208"/>
        <v>1</v>
      </c>
      <c r="AC492" s="855">
        <f t="shared" si="209"/>
        <v>82.981250000000003</v>
      </c>
      <c r="AD492" s="855">
        <f t="shared" si="205"/>
        <v>1.375</v>
      </c>
      <c r="AE492" s="855">
        <f t="shared" si="210"/>
        <v>1.375</v>
      </c>
      <c r="AF492" s="856" t="str">
        <f t="shared" si="206"/>
        <v>A</v>
      </c>
      <c r="AG492" s="856">
        <v>1</v>
      </c>
      <c r="AH492" s="1041" t="s">
        <v>4048</v>
      </c>
      <c r="AI492" s="917" t="s">
        <v>3211</v>
      </c>
      <c r="AJ492" s="917" t="s">
        <v>3102</v>
      </c>
      <c r="AK492" s="917" t="s">
        <v>924</v>
      </c>
      <c r="AL492" s="860">
        <v>54</v>
      </c>
      <c r="AM492" s="991">
        <v>46152</v>
      </c>
      <c r="AN492" s="991">
        <v>46153</v>
      </c>
      <c r="AO492" s="991">
        <v>46154</v>
      </c>
      <c r="AP492" s="991"/>
      <c r="AQ492" s="991"/>
      <c r="AR492" s="862"/>
      <c r="AS492" s="849" t="str">
        <f t="shared" si="211"/>
        <v>單</v>
      </c>
      <c r="AT492" s="849" t="str">
        <f t="shared" si="212"/>
        <v>全</v>
      </c>
      <c r="AU492" s="849" t="str">
        <f t="shared" si="213"/>
        <v>150</v>
      </c>
      <c r="AV492" s="849">
        <f t="shared" si="201"/>
        <v>2.5810488</v>
      </c>
    </row>
    <row r="493" spans="1:48">
      <c r="A493" s="845">
        <f t="shared" si="214"/>
        <v>46155</v>
      </c>
      <c r="B493" s="846" t="s">
        <v>1074</v>
      </c>
      <c r="C493" s="846" t="s">
        <v>114</v>
      </c>
      <c r="D493" s="1254"/>
      <c r="E493" s="848" t="str">
        <f>IF(ISNA(VLOOKUP(C493,條件!$A$1:$G$1021,5,0)),"",(VLOOKUP(C493,條件!$A$1:$G$1021,5,0)))</f>
        <v/>
      </c>
      <c r="F493" s="849" t="str">
        <f>IF(ISNA(VLOOKUP(C493,條件!$A$1:$G$1021,6,0)),"",(VLOOKUP(C493,條件!$A$1:$G$1021,6,0)))</f>
        <v/>
      </c>
      <c r="G493" s="1257" t="str">
        <f>IF(ISNA(VLOOKUP(C493,條件!$A$1:$G$1021,7,0)),"",(VLOOKUP(C493,條件!$A$1:$G$1021,7,0)))</f>
        <v/>
      </c>
      <c r="H493" s="849" t="str">
        <f>IF(ISNA(VLOOKUP(C493,條件!$A$1:$K$1021,11,0)),"",(VLOOKUP(C493,條件!$A$1:$K$1021,11,0)))</f>
        <v/>
      </c>
      <c r="I493" s="850" t="str">
        <f>IF(ISNA(VLOOKUP(C493,條件!$A$1:$L$1021,12,0)),"",(VLOOKUP(C493,條件!$A$1:$L$1021,12,0)))</f>
        <v/>
      </c>
      <c r="J493" s="853"/>
      <c r="K493" s="851"/>
      <c r="L493" s="852" t="s">
        <v>114</v>
      </c>
      <c r="M493" s="854"/>
      <c r="N493" s="853"/>
      <c r="O493" s="851"/>
      <c r="P493" s="852" t="s">
        <v>114</v>
      </c>
      <c r="Q493" s="854"/>
      <c r="R493" s="853"/>
      <c r="S493" s="851"/>
      <c r="T493" s="852" t="s">
        <v>114</v>
      </c>
      <c r="U493" s="854"/>
      <c r="V493" s="853"/>
      <c r="W493" s="851"/>
      <c r="X493" s="852" t="s">
        <v>114</v>
      </c>
      <c r="Y493" s="854"/>
      <c r="Z493" s="855" t="str">
        <f>IF(ISNA(VLOOKUP(C493,條件!$A$1:$C$1021,3,0)),"",(VLOOKUP(C493,條件!$A$1:$C$1021,3,0)))</f>
        <v/>
      </c>
      <c r="AA493" s="855" t="str">
        <f t="shared" si="207"/>
        <v>停機</v>
      </c>
      <c r="AB493" s="904" t="str">
        <f t="shared" si="208"/>
        <v/>
      </c>
      <c r="AC493" s="855" t="str">
        <f t="shared" si="209"/>
        <v/>
      </c>
      <c r="AD493" s="855" t="str">
        <f t="shared" si="205"/>
        <v/>
      </c>
      <c r="AE493" s="855" t="str">
        <f t="shared" si="210"/>
        <v/>
      </c>
      <c r="AF493" s="856" t="str">
        <f t="shared" si="206"/>
        <v>A</v>
      </c>
      <c r="AG493" s="856">
        <v>1</v>
      </c>
      <c r="AH493" s="1041" t="s">
        <v>920</v>
      </c>
      <c r="AI493" s="917" t="s">
        <v>920</v>
      </c>
      <c r="AJ493" s="917" t="s">
        <v>920</v>
      </c>
      <c r="AK493" s="917" t="s">
        <v>920</v>
      </c>
      <c r="AL493" s="860"/>
      <c r="AM493" s="991"/>
      <c r="AN493" s="991"/>
      <c r="AO493" s="991"/>
      <c r="AP493" s="991"/>
      <c r="AQ493" s="991"/>
      <c r="AR493" s="862"/>
      <c r="AS493" s="849" t="str">
        <f t="shared" si="211"/>
        <v>單</v>
      </c>
      <c r="AT493" s="849" t="str">
        <f t="shared" si="212"/>
        <v>全</v>
      </c>
      <c r="AU493" s="849" t="str">
        <f t="shared" si="213"/>
        <v/>
      </c>
      <c r="AV493" s="849" t="str">
        <f t="shared" si="201"/>
        <v/>
      </c>
    </row>
    <row r="494" spans="1:48">
      <c r="A494" s="845">
        <f t="shared" si="214"/>
        <v>46155</v>
      </c>
      <c r="B494" s="846" t="s">
        <v>1075</v>
      </c>
      <c r="C494" s="846" t="s">
        <v>114</v>
      </c>
      <c r="D494" s="1254"/>
      <c r="E494" s="848" t="str">
        <f>IF(ISNA(VLOOKUP(C494,條件!$A$1:$G$1021,5,0)),"",(VLOOKUP(C494,條件!$A$1:$G$1021,5,0)))</f>
        <v/>
      </c>
      <c r="F494" s="849" t="str">
        <f>IF(ISNA(VLOOKUP(C494,條件!$A$1:$G$1021,6,0)),"",(VLOOKUP(C494,條件!$A$1:$G$1021,6,0)))</f>
        <v/>
      </c>
      <c r="G494" s="1257" t="str">
        <f>IF(ISNA(VLOOKUP(C494,條件!$A$1:$G$1021,7,0)),"",(VLOOKUP(C494,條件!$A$1:$G$1021,7,0)))</f>
        <v/>
      </c>
      <c r="H494" s="849" t="str">
        <f>IF(ISNA(VLOOKUP(C494,條件!$A$1:$K$1021,11,0)),"",(VLOOKUP(C494,條件!$A$1:$K$1021,11,0)))</f>
        <v/>
      </c>
      <c r="I494" s="850" t="str">
        <f>IF(ISNA(VLOOKUP(C494,條件!$A$1:$L$1021,12,0)),"",(VLOOKUP(C494,條件!$A$1:$L$1021,12,0)))</f>
        <v/>
      </c>
      <c r="J494" s="853"/>
      <c r="K494" s="851"/>
      <c r="L494" s="852" t="s">
        <v>114</v>
      </c>
      <c r="M494" s="854"/>
      <c r="N494" s="853"/>
      <c r="O494" s="851"/>
      <c r="P494" s="852" t="s">
        <v>114</v>
      </c>
      <c r="Q494" s="854"/>
      <c r="R494" s="853"/>
      <c r="S494" s="851"/>
      <c r="T494" s="852" t="s">
        <v>114</v>
      </c>
      <c r="U494" s="854"/>
      <c r="V494" s="853"/>
      <c r="W494" s="851"/>
      <c r="X494" s="852" t="s">
        <v>114</v>
      </c>
      <c r="Y494" s="854"/>
      <c r="Z494" s="855" t="str">
        <f>IF(ISNA(VLOOKUP(C494,條件!$A$1:$C$1021,3,0)),"",(VLOOKUP(C494,條件!$A$1:$C$1021,3,0)))</f>
        <v/>
      </c>
      <c r="AA494" s="855" t="str">
        <f t="shared" si="207"/>
        <v>停機</v>
      </c>
      <c r="AB494" s="904" t="str">
        <f t="shared" si="208"/>
        <v/>
      </c>
      <c r="AC494" s="855" t="str">
        <f t="shared" si="209"/>
        <v/>
      </c>
      <c r="AD494" s="855" t="str">
        <f t="shared" si="205"/>
        <v/>
      </c>
      <c r="AE494" s="855" t="str">
        <f t="shared" si="210"/>
        <v/>
      </c>
      <c r="AF494" s="856" t="str">
        <f t="shared" si="206"/>
        <v>A</v>
      </c>
      <c r="AG494" s="856">
        <v>1</v>
      </c>
      <c r="AH494" s="1041" t="s">
        <v>920</v>
      </c>
      <c r="AI494" s="917" t="s">
        <v>920</v>
      </c>
      <c r="AJ494" s="917" t="s">
        <v>920</v>
      </c>
      <c r="AK494" s="917" t="s">
        <v>920</v>
      </c>
      <c r="AL494" s="860"/>
      <c r="AM494" s="992"/>
      <c r="AN494" s="991"/>
      <c r="AO494" s="991"/>
      <c r="AP494" s="991"/>
      <c r="AQ494" s="991"/>
      <c r="AR494" s="862"/>
      <c r="AS494" s="849" t="str">
        <f t="shared" si="211"/>
        <v>單</v>
      </c>
      <c r="AT494" s="849" t="str">
        <f t="shared" si="212"/>
        <v>全</v>
      </c>
      <c r="AU494" s="849" t="str">
        <f t="shared" si="213"/>
        <v/>
      </c>
      <c r="AV494" s="849" t="str">
        <f t="shared" si="201"/>
        <v/>
      </c>
    </row>
    <row r="495" spans="1:48">
      <c r="A495" s="845">
        <f t="shared" si="214"/>
        <v>46155</v>
      </c>
      <c r="B495" s="846" t="s">
        <v>1076</v>
      </c>
      <c r="C495" s="846" t="s">
        <v>2791</v>
      </c>
      <c r="D495" s="1254" t="s">
        <v>596</v>
      </c>
      <c r="E495" s="848" t="str">
        <f>IF(ISNA(VLOOKUP(C495,條件!$A$1:$G$1021,5,0)),"",(VLOOKUP(C495,條件!$A$1:$G$1021,5,0)))</f>
        <v>75/24/2SDr</v>
      </c>
      <c r="F495" s="849" t="str">
        <f>IF(ISNA(VLOOKUP(C495,條件!$A$1:$G$1021,6,0)),"",(VLOOKUP(C495,條件!$A$1:$G$1021,6,0)))</f>
        <v>FP81382R×2</v>
      </c>
      <c r="G495" s="1257">
        <f>IF(ISNA(VLOOKUP(C495,條件!$A$1:$G$1021,7,0)),"",(VLOOKUP(C495,條件!$A$1:$G$1021,7,0)))</f>
        <v>700</v>
      </c>
      <c r="H495" s="849" t="str">
        <f>IF(ISNA(VLOOKUP(C495,條件!$A$1:$K$1021,11,0)),"",(VLOOKUP(C495,條件!$A$1:$K$1021,11,0)))</f>
        <v>白底紫三角</v>
      </c>
      <c r="I495" s="850">
        <f>IF(ISNA(VLOOKUP(C495,條件!$A$1:$L$1021,12,0)),"",(VLOOKUP(C495,條件!$A$1:$L$1021,12,0)))</f>
        <v>5</v>
      </c>
      <c r="J495" s="853">
        <v>30</v>
      </c>
      <c r="K495" s="851">
        <v>0</v>
      </c>
      <c r="L495" s="852">
        <v>9142</v>
      </c>
      <c r="M495" s="854">
        <v>8448</v>
      </c>
      <c r="N495" s="853">
        <v>18</v>
      </c>
      <c r="O495" s="851">
        <v>0</v>
      </c>
      <c r="P495" s="852">
        <v>9315</v>
      </c>
      <c r="Q495" s="854">
        <v>8754</v>
      </c>
      <c r="R495" s="853">
        <v>20</v>
      </c>
      <c r="S495" s="851">
        <v>0</v>
      </c>
      <c r="T495" s="852">
        <v>9305</v>
      </c>
      <c r="U495" s="854">
        <v>8709</v>
      </c>
      <c r="V495" s="853">
        <v>18</v>
      </c>
      <c r="W495" s="851">
        <v>0</v>
      </c>
      <c r="X495" s="852">
        <v>9431</v>
      </c>
      <c r="Y495" s="854">
        <v>8629</v>
      </c>
      <c r="Z495" s="855">
        <f>IF(ISNA(VLOOKUP(C495,條件!$A$1:$C$1021,3,0)),"",(VLOOKUP(C495,條件!$A$1:$C$1021,3,0)))</f>
        <v>3.2653061224489797</v>
      </c>
      <c r="AA495" s="855">
        <f t="shared" si="207"/>
        <v>14.333333333333334</v>
      </c>
      <c r="AB495" s="904">
        <f t="shared" si="208"/>
        <v>1</v>
      </c>
      <c r="AC495" s="855">
        <f t="shared" si="209"/>
        <v>89.666250000000005</v>
      </c>
      <c r="AD495" s="855">
        <f t="shared" si="205"/>
        <v>1.7916666666666667</v>
      </c>
      <c r="AE495" s="855">
        <f t="shared" si="210"/>
        <v>1.7916666666666667</v>
      </c>
      <c r="AF495" s="856" t="str">
        <f t="shared" si="206"/>
        <v>A</v>
      </c>
      <c r="AG495" s="856">
        <v>0.5</v>
      </c>
      <c r="AH495" s="1041" t="s">
        <v>1568</v>
      </c>
      <c r="AI495" s="917" t="s">
        <v>4047</v>
      </c>
      <c r="AJ495" s="917" t="s">
        <v>4200</v>
      </c>
      <c r="AK495" s="917" t="s">
        <v>3057</v>
      </c>
      <c r="AL495" s="860">
        <v>50</v>
      </c>
      <c r="AM495" s="991">
        <v>46104</v>
      </c>
      <c r="AN495" s="991">
        <v>46105</v>
      </c>
      <c r="AO495" s="991">
        <v>46109</v>
      </c>
      <c r="AP495" s="991">
        <v>46110</v>
      </c>
      <c r="AQ495" s="991"/>
      <c r="AR495" s="862"/>
      <c r="AS495" s="849" t="str">
        <f t="shared" si="211"/>
        <v>雙</v>
      </c>
      <c r="AT495" s="849" t="str">
        <f t="shared" si="212"/>
        <v>全</v>
      </c>
      <c r="AU495" s="849" t="str">
        <f t="shared" si="213"/>
        <v>75</v>
      </c>
      <c r="AV495" s="849">
        <f t="shared" si="201"/>
        <v>1.6269044399999999</v>
      </c>
    </row>
    <row r="496" spans="1:48">
      <c r="A496" s="845">
        <f t="shared" si="214"/>
        <v>46155</v>
      </c>
      <c r="B496" s="846" t="s">
        <v>1077</v>
      </c>
      <c r="C496" s="846" t="s">
        <v>2776</v>
      </c>
      <c r="D496" s="1254"/>
      <c r="E496" s="848" t="str">
        <f>IF(ISNA(VLOOKUP(C496,條件!$A$1:$G$1021,5,0)),"",(VLOOKUP(C496,條件!$A$1:$G$1021,5,0)))</f>
        <v>150/48SDR</v>
      </c>
      <c r="F496" s="849" t="str">
        <f>IF(ISNA(VLOOKUP(C496,條件!$A$1:$G$1021,6,0)),"",(VLOOKUP(C496,條件!$A$1:$G$1021,6,0)))</f>
        <v>FP82169R</v>
      </c>
      <c r="G496" s="1257">
        <f>IF(ISNA(VLOOKUP(C496,條件!$A$1:$G$1021,7,0)),"",(VLOOKUP(C496,條件!$A$1:$G$1021,7,0)))</f>
        <v>650</v>
      </c>
      <c r="H496" s="849" t="str">
        <f>IF(ISNA(VLOOKUP(C496,條件!$A$1:$K$1021,11,0)),"",(VLOOKUP(C496,條件!$A$1:$K$1021,11,0)))</f>
        <v>綠藍三角</v>
      </c>
      <c r="I496" s="850">
        <f>IF(ISNA(VLOOKUP(C496,條件!$A$1:$L$1021,12,0)),"",(VLOOKUP(C496,條件!$A$1:$L$1021,12,0)))</f>
        <v>5</v>
      </c>
      <c r="J496" s="853">
        <v>24</v>
      </c>
      <c r="K496" s="851">
        <v>3</v>
      </c>
      <c r="L496" s="852">
        <v>9212</v>
      </c>
      <c r="M496" s="854">
        <v>8801</v>
      </c>
      <c r="N496" s="853">
        <v>10</v>
      </c>
      <c r="O496" s="851">
        <v>2</v>
      </c>
      <c r="P496" s="852">
        <v>9260</v>
      </c>
      <c r="Q496" s="854">
        <v>8860</v>
      </c>
      <c r="R496" s="853">
        <v>9</v>
      </c>
      <c r="S496" s="851">
        <v>1</v>
      </c>
      <c r="T496" s="852">
        <v>8889</v>
      </c>
      <c r="U496" s="854">
        <v>8889</v>
      </c>
      <c r="V496" s="853">
        <v>17</v>
      </c>
      <c r="W496" s="851">
        <v>2</v>
      </c>
      <c r="X496" s="852">
        <v>8973</v>
      </c>
      <c r="Y496" s="854">
        <v>8840</v>
      </c>
      <c r="Z496" s="855">
        <f>IF(ISNA(VLOOKUP(C496,條件!$A$1:$C$1021,3,0)),"",(VLOOKUP(C496,條件!$A$1:$C$1021,3,0)))</f>
        <v>3.0573248407643314</v>
      </c>
      <c r="AA496" s="855">
        <f t="shared" si="207"/>
        <v>20</v>
      </c>
      <c r="AB496" s="904">
        <f t="shared" si="208"/>
        <v>0.98741987179487178</v>
      </c>
      <c r="AC496" s="855">
        <f t="shared" si="209"/>
        <v>89.655000000000001</v>
      </c>
      <c r="AD496" s="855">
        <f t="shared" si="205"/>
        <v>2.5</v>
      </c>
      <c r="AE496" s="855">
        <f t="shared" si="210"/>
        <v>2.1666666666666665</v>
      </c>
      <c r="AF496" s="856" t="str">
        <f t="shared" si="206"/>
        <v>A</v>
      </c>
      <c r="AG496" s="856">
        <v>1</v>
      </c>
      <c r="AH496" s="1041" t="s">
        <v>932</v>
      </c>
      <c r="AI496" s="917" t="s">
        <v>17</v>
      </c>
      <c r="AJ496" s="917" t="s">
        <v>2945</v>
      </c>
      <c r="AK496" s="917" t="s">
        <v>950</v>
      </c>
      <c r="AL496" s="860">
        <v>48</v>
      </c>
      <c r="AM496" s="991">
        <v>46151</v>
      </c>
      <c r="AN496" s="991">
        <v>46152</v>
      </c>
      <c r="AO496" s="991"/>
      <c r="AP496" s="991"/>
      <c r="AQ496" s="991"/>
      <c r="AR496" s="862"/>
      <c r="AS496" s="849" t="str">
        <f t="shared" si="211"/>
        <v>單</v>
      </c>
      <c r="AT496" s="849" t="str">
        <f t="shared" si="212"/>
        <v>全</v>
      </c>
      <c r="AU496" s="849" t="str">
        <f t="shared" si="213"/>
        <v>150</v>
      </c>
      <c r="AV496" s="849">
        <f t="shared" si="201"/>
        <v>3.0210148800000001</v>
      </c>
    </row>
    <row r="497" spans="1:48">
      <c r="A497" s="845">
        <f t="shared" si="214"/>
        <v>46155</v>
      </c>
      <c r="B497" s="846" t="s">
        <v>1078</v>
      </c>
      <c r="C497" s="846" t="s">
        <v>114</v>
      </c>
      <c r="D497" s="1254"/>
      <c r="E497" s="848" t="str">
        <f>IF(ISNA(VLOOKUP(C497,條件!$A$1:$G$1021,5,0)),"",(VLOOKUP(C497,條件!$A$1:$G$1021,5,0)))</f>
        <v/>
      </c>
      <c r="F497" s="849" t="str">
        <f>IF(ISNA(VLOOKUP(C497,條件!$A$1:$G$1021,6,0)),"",(VLOOKUP(C497,條件!$A$1:$G$1021,6,0)))</f>
        <v/>
      </c>
      <c r="G497" s="1257" t="str">
        <f>IF(ISNA(VLOOKUP(C497,條件!$A$1:$G$1021,7,0)),"",(VLOOKUP(C497,條件!$A$1:$G$1021,7,0)))</f>
        <v/>
      </c>
      <c r="H497" s="849" t="str">
        <f>IF(ISNA(VLOOKUP(C497,條件!$A$1:$K$1021,11,0)),"",(VLOOKUP(C497,條件!$A$1:$K$1021,11,0)))</f>
        <v/>
      </c>
      <c r="I497" s="850" t="str">
        <f>IF(ISNA(VLOOKUP(C497,條件!$A$1:$L$1021,12,0)),"",(VLOOKUP(C497,條件!$A$1:$L$1021,12,0)))</f>
        <v/>
      </c>
      <c r="J497" s="853"/>
      <c r="K497" s="851"/>
      <c r="L497" s="852" t="s">
        <v>114</v>
      </c>
      <c r="M497" s="854"/>
      <c r="N497" s="853"/>
      <c r="O497" s="851"/>
      <c r="P497" s="852" t="s">
        <v>114</v>
      </c>
      <c r="Q497" s="854"/>
      <c r="R497" s="853"/>
      <c r="S497" s="851"/>
      <c r="T497" s="852" t="s">
        <v>114</v>
      </c>
      <c r="U497" s="854"/>
      <c r="V497" s="853"/>
      <c r="W497" s="851"/>
      <c r="X497" s="852" t="s">
        <v>114</v>
      </c>
      <c r="Y497" s="854"/>
      <c r="Z497" s="855" t="str">
        <f>IF(ISNA(VLOOKUP(C497,條件!$A$1:$C$1021,3,0)),"",(VLOOKUP(C497,條件!$A$1:$C$1021,3,0)))</f>
        <v/>
      </c>
      <c r="AA497" s="855" t="str">
        <f t="shared" si="207"/>
        <v>停機</v>
      </c>
      <c r="AB497" s="904" t="str">
        <f t="shared" si="208"/>
        <v/>
      </c>
      <c r="AC497" s="855" t="str">
        <f t="shared" si="209"/>
        <v/>
      </c>
      <c r="AD497" s="855" t="str">
        <f t="shared" si="205"/>
        <v/>
      </c>
      <c r="AE497" s="855" t="str">
        <f t="shared" si="210"/>
        <v/>
      </c>
      <c r="AF497" s="856" t="str">
        <f t="shared" si="206"/>
        <v>A</v>
      </c>
      <c r="AG497" s="856">
        <v>1</v>
      </c>
      <c r="AH497" s="1041" t="s">
        <v>920</v>
      </c>
      <c r="AI497" s="917" t="s">
        <v>920</v>
      </c>
      <c r="AJ497" s="917" t="s">
        <v>920</v>
      </c>
      <c r="AK497" s="917" t="s">
        <v>920</v>
      </c>
      <c r="AL497" s="860"/>
      <c r="AM497" s="991"/>
      <c r="AN497" s="991"/>
      <c r="AO497" s="991"/>
      <c r="AP497" s="991"/>
      <c r="AQ497" s="991"/>
      <c r="AR497" s="862"/>
      <c r="AS497" s="849" t="str">
        <f t="shared" si="211"/>
        <v>單</v>
      </c>
      <c r="AT497" s="849" t="str">
        <f t="shared" si="212"/>
        <v>全</v>
      </c>
      <c r="AU497" s="849" t="str">
        <f t="shared" si="213"/>
        <v/>
      </c>
      <c r="AV497" s="849" t="str">
        <f t="shared" si="201"/>
        <v/>
      </c>
    </row>
    <row r="498" spans="1:48">
      <c r="A498" s="845">
        <f t="shared" si="214"/>
        <v>46155</v>
      </c>
      <c r="B498" s="846" t="s">
        <v>1079</v>
      </c>
      <c r="C498" s="846" t="s">
        <v>2792</v>
      </c>
      <c r="D498" s="1254"/>
      <c r="E498" s="848" t="str">
        <f>IF(ISNA(VLOOKUP(C498,條件!$A$1:$G$1021,5,0)),"",(VLOOKUP(C498,條件!$A$1:$G$1021,5,0)))</f>
        <v>100/36SDr</v>
      </c>
      <c r="F498" s="849" t="str">
        <f>IF(ISNA(VLOOKUP(C498,條件!$A$1:$G$1021,6,0)),"",(VLOOKUP(C498,條件!$A$1:$G$1021,6,0)))</f>
        <v>FP81384R</v>
      </c>
      <c r="G498" s="1257">
        <f>IF(ISNA(VLOOKUP(C498,條件!$A$1:$G$1021,7,0)),"",(VLOOKUP(C498,條件!$A$1:$G$1021,7,0)))</f>
        <v>700</v>
      </c>
      <c r="H498" s="849" t="str">
        <f>IF(ISNA(VLOOKUP(C498,條件!$A$1:$K$1021,11,0)),"",(VLOOKUP(C498,條件!$A$1:$K$1021,11,0)))</f>
        <v>白底紅三角</v>
      </c>
      <c r="I498" s="850">
        <f>IF(ISNA(VLOOKUP(C498,條件!$A$1:$L$1021,12,0)),"",(VLOOKUP(C498,條件!$A$1:$L$1021,12,0)))</f>
        <v>5</v>
      </c>
      <c r="J498" s="853">
        <v>19</v>
      </c>
      <c r="K498" s="851">
        <v>0</v>
      </c>
      <c r="L498" s="852">
        <v>7609</v>
      </c>
      <c r="M498" s="854">
        <v>7965</v>
      </c>
      <c r="N498" s="853">
        <v>7</v>
      </c>
      <c r="O498" s="851">
        <v>0</v>
      </c>
      <c r="P498" s="852">
        <v>7769</v>
      </c>
      <c r="Q498" s="854">
        <v>8010</v>
      </c>
      <c r="R498" s="853">
        <v>10</v>
      </c>
      <c r="S498" s="851">
        <v>2</v>
      </c>
      <c r="T498" s="852">
        <v>7741</v>
      </c>
      <c r="U498" s="854">
        <v>8050</v>
      </c>
      <c r="V498" s="853">
        <v>16</v>
      </c>
      <c r="W498" s="851">
        <v>1</v>
      </c>
      <c r="X498" s="852">
        <v>7854</v>
      </c>
      <c r="Y498" s="854">
        <v>8092</v>
      </c>
      <c r="Z498" s="855">
        <f>IF(ISNA(VLOOKUP(C498,條件!$A$1:$C$1021,3,0)),"",(VLOOKUP(C498,條件!$A$1:$C$1021,3,0)))</f>
        <v>2.2187981510015407</v>
      </c>
      <c r="AA498" s="855">
        <f t="shared" si="207"/>
        <v>17.333333333333332</v>
      </c>
      <c r="AB498" s="904">
        <f t="shared" si="208"/>
        <v>0.99349959935897436</v>
      </c>
      <c r="AC498" s="855">
        <f t="shared" si="209"/>
        <v>78.862499999999997</v>
      </c>
      <c r="AD498" s="855">
        <f t="shared" si="205"/>
        <v>2.1666666666666665</v>
      </c>
      <c r="AE498" s="855">
        <f t="shared" si="210"/>
        <v>2.0416666666666665</v>
      </c>
      <c r="AF498" s="856" t="str">
        <f t="shared" si="206"/>
        <v>A</v>
      </c>
      <c r="AG498" s="856">
        <v>1</v>
      </c>
      <c r="AH498" s="1041" t="s">
        <v>1568</v>
      </c>
      <c r="AI498" s="917" t="s">
        <v>4047</v>
      </c>
      <c r="AJ498" s="917" t="s">
        <v>4200</v>
      </c>
      <c r="AK498" s="917" t="s">
        <v>3057</v>
      </c>
      <c r="AL498" s="860">
        <v>50</v>
      </c>
      <c r="AM498" s="991">
        <v>46140</v>
      </c>
      <c r="AN498" s="991">
        <v>46141</v>
      </c>
      <c r="AO498" s="991">
        <v>46142</v>
      </c>
      <c r="AP498" s="991">
        <v>46143</v>
      </c>
      <c r="AQ498" s="991">
        <v>46144</v>
      </c>
      <c r="AR498" s="862"/>
      <c r="AS498" s="849" t="str">
        <f t="shared" si="211"/>
        <v>單</v>
      </c>
      <c r="AT498" s="849" t="str">
        <f t="shared" si="212"/>
        <v>全</v>
      </c>
      <c r="AU498" s="849" t="str">
        <f t="shared" si="213"/>
        <v>100</v>
      </c>
      <c r="AV498" s="849">
        <f t="shared" si="201"/>
        <v>1.9078416</v>
      </c>
    </row>
    <row r="499" spans="1:48">
      <c r="A499" s="845">
        <f t="shared" si="214"/>
        <v>46155</v>
      </c>
      <c r="B499" s="846" t="s">
        <v>1080</v>
      </c>
      <c r="C499" s="846" t="s">
        <v>114</v>
      </c>
      <c r="D499" s="1254"/>
      <c r="E499" s="848" t="str">
        <f>IF(ISNA(VLOOKUP(C499,條件!$A$1:$G$1021,5,0)),"",(VLOOKUP(C499,條件!$A$1:$G$1021,5,0)))</f>
        <v/>
      </c>
      <c r="F499" s="849" t="str">
        <f>IF(ISNA(VLOOKUP(C499,條件!$A$1:$G$1021,6,0)),"",(VLOOKUP(C499,條件!$A$1:$G$1021,6,0)))</f>
        <v/>
      </c>
      <c r="G499" s="1257" t="str">
        <f>IF(ISNA(VLOOKUP(C499,條件!$A$1:$G$1021,7,0)),"",(VLOOKUP(C499,條件!$A$1:$G$1021,7,0)))</f>
        <v/>
      </c>
      <c r="H499" s="849" t="str">
        <f>IF(ISNA(VLOOKUP(C499,條件!$A$1:$K$1021,11,0)),"",(VLOOKUP(C499,條件!$A$1:$K$1021,11,0)))</f>
        <v/>
      </c>
      <c r="I499" s="850" t="str">
        <f>IF(ISNA(VLOOKUP(C499,條件!$A$1:$L$1021,12,0)),"",(VLOOKUP(C499,條件!$A$1:$L$1021,12,0)))</f>
        <v/>
      </c>
      <c r="J499" s="853"/>
      <c r="K499" s="851"/>
      <c r="L499" s="852" t="s">
        <v>114</v>
      </c>
      <c r="M499" s="854"/>
      <c r="N499" s="853"/>
      <c r="O499" s="851"/>
      <c r="P499" s="852" t="s">
        <v>114</v>
      </c>
      <c r="Q499" s="854"/>
      <c r="R499" s="853"/>
      <c r="S499" s="851"/>
      <c r="T499" s="852" t="s">
        <v>114</v>
      </c>
      <c r="U499" s="854"/>
      <c r="V499" s="853"/>
      <c r="W499" s="851"/>
      <c r="X499" s="852" t="s">
        <v>114</v>
      </c>
      <c r="Y499" s="854"/>
      <c r="Z499" s="855" t="str">
        <f>IF(ISNA(VLOOKUP(C499,條件!$A$1:$C$1021,3,0)),"",(VLOOKUP(C499,條件!$A$1:$C$1021,3,0)))</f>
        <v/>
      </c>
      <c r="AA499" s="855" t="str">
        <f t="shared" si="207"/>
        <v>停機</v>
      </c>
      <c r="AB499" s="904" t="str">
        <f t="shared" si="208"/>
        <v/>
      </c>
      <c r="AC499" s="855" t="str">
        <f t="shared" si="209"/>
        <v/>
      </c>
      <c r="AD499" s="855" t="str">
        <f t="shared" si="205"/>
        <v/>
      </c>
      <c r="AE499" s="855" t="str">
        <f t="shared" si="210"/>
        <v/>
      </c>
      <c r="AF499" s="856" t="str">
        <f t="shared" si="206"/>
        <v>A</v>
      </c>
      <c r="AG499" s="856">
        <v>1</v>
      </c>
      <c r="AH499" s="1041" t="s">
        <v>920</v>
      </c>
      <c r="AI499" s="917" t="s">
        <v>920</v>
      </c>
      <c r="AJ499" s="917" t="s">
        <v>920</v>
      </c>
      <c r="AK499" s="917" t="s">
        <v>920</v>
      </c>
      <c r="AL499" s="933"/>
      <c r="AM499" s="991"/>
      <c r="AN499" s="991"/>
      <c r="AO499" s="991"/>
      <c r="AP499" s="991"/>
      <c r="AQ499" s="991"/>
      <c r="AR499" s="862"/>
      <c r="AS499" s="849" t="str">
        <f t="shared" si="211"/>
        <v>單</v>
      </c>
      <c r="AT499" s="849" t="str">
        <f t="shared" si="212"/>
        <v>全</v>
      </c>
      <c r="AU499" s="849" t="str">
        <f t="shared" si="213"/>
        <v/>
      </c>
      <c r="AV499" s="849" t="str">
        <f t="shared" si="201"/>
        <v/>
      </c>
    </row>
    <row r="500" spans="1:48">
      <c r="A500" s="845">
        <f t="shared" si="214"/>
        <v>46155</v>
      </c>
      <c r="B500" s="846" t="s">
        <v>1081</v>
      </c>
      <c r="C500" s="846" t="s">
        <v>114</v>
      </c>
      <c r="D500" s="1254"/>
      <c r="E500" s="848" t="str">
        <f>IF(ISNA(VLOOKUP(C500,條件!$A$1:$G$1021,5,0)),"",(VLOOKUP(C500,條件!$A$1:$G$1021,5,0)))</f>
        <v/>
      </c>
      <c r="F500" s="849" t="str">
        <f>IF(ISNA(VLOOKUP(C500,條件!$A$1:$G$1021,6,0)),"",(VLOOKUP(C500,條件!$A$1:$G$1021,6,0)))</f>
        <v/>
      </c>
      <c r="G500" s="1257" t="str">
        <f>IF(ISNA(VLOOKUP(C500,條件!$A$1:$G$1021,7,0)),"",(VLOOKUP(C500,條件!$A$1:$G$1021,7,0)))</f>
        <v/>
      </c>
      <c r="H500" s="849" t="str">
        <f>IF(ISNA(VLOOKUP(C500,條件!$A$1:$K$1021,11,0)),"",(VLOOKUP(C500,條件!$A$1:$K$1021,11,0)))</f>
        <v/>
      </c>
      <c r="I500" s="850" t="str">
        <f>IF(ISNA(VLOOKUP(C500,條件!$A$1:$L$1021,12,0)),"",(VLOOKUP(C500,條件!$A$1:$L$1021,12,0)))</f>
        <v/>
      </c>
      <c r="J500" s="853"/>
      <c r="K500" s="851"/>
      <c r="L500" s="852" t="s">
        <v>114</v>
      </c>
      <c r="M500" s="854"/>
      <c r="N500" s="853"/>
      <c r="O500" s="851"/>
      <c r="P500" s="852" t="s">
        <v>114</v>
      </c>
      <c r="Q500" s="854"/>
      <c r="R500" s="853"/>
      <c r="S500" s="851"/>
      <c r="T500" s="852" t="s">
        <v>114</v>
      </c>
      <c r="U500" s="854"/>
      <c r="V500" s="853"/>
      <c r="W500" s="851"/>
      <c r="X500" s="852" t="s">
        <v>114</v>
      </c>
      <c r="Y500" s="854"/>
      <c r="Z500" s="855" t="str">
        <f>IF(ISNA(VLOOKUP(C500,條件!$A$1:$C$1021,3,0)),"",(VLOOKUP(C500,條件!$A$1:$C$1021,3,0)))</f>
        <v/>
      </c>
      <c r="AA500" s="855" t="str">
        <f t="shared" si="207"/>
        <v>停機</v>
      </c>
      <c r="AB500" s="904" t="str">
        <f t="shared" si="208"/>
        <v/>
      </c>
      <c r="AC500" s="855" t="str">
        <f t="shared" si="209"/>
        <v/>
      </c>
      <c r="AD500" s="855" t="str">
        <f t="shared" si="205"/>
        <v/>
      </c>
      <c r="AE500" s="855" t="str">
        <f t="shared" si="210"/>
        <v/>
      </c>
      <c r="AF500" s="856" t="str">
        <f t="shared" si="206"/>
        <v>A</v>
      </c>
      <c r="AG500" s="856">
        <v>1</v>
      </c>
      <c r="AH500" s="1041" t="s">
        <v>920</v>
      </c>
      <c r="AI500" s="917" t="s">
        <v>920</v>
      </c>
      <c r="AJ500" s="917" t="s">
        <v>920</v>
      </c>
      <c r="AK500" s="917" t="s">
        <v>920</v>
      </c>
      <c r="AL500" s="932"/>
      <c r="AM500" s="991"/>
      <c r="AN500" s="991"/>
      <c r="AO500" s="991"/>
      <c r="AP500" s="991"/>
      <c r="AQ500" s="991"/>
      <c r="AR500" s="862"/>
      <c r="AS500" s="849" t="str">
        <f t="shared" si="211"/>
        <v>單</v>
      </c>
      <c r="AT500" s="849" t="str">
        <f t="shared" si="212"/>
        <v>全</v>
      </c>
      <c r="AU500" s="849" t="str">
        <f t="shared" si="213"/>
        <v/>
      </c>
      <c r="AV500" s="849" t="str">
        <f t="shared" si="201"/>
        <v/>
      </c>
    </row>
    <row r="501" spans="1:48">
      <c r="A501" s="845">
        <f t="shared" si="214"/>
        <v>46155</v>
      </c>
      <c r="B501" s="846" t="s">
        <v>1063</v>
      </c>
      <c r="C501" s="846" t="s">
        <v>2779</v>
      </c>
      <c r="D501" s="1254"/>
      <c r="E501" s="848" t="str">
        <f>IF(ISNA(VLOOKUP(C501,條件!$A$1:$G$1021,5,0)),"",(VLOOKUP(C501,條件!$A$1:$G$1021,5,0)))</f>
        <v>150/48/2GY5</v>
      </c>
      <c r="F501" s="849" t="str">
        <f>IF(ISNA(VLOOKUP(C501,條件!$A$1:$G$1021,6,0)),"",(VLOOKUP(C501,條件!$A$1:$G$1021,6,0)))</f>
        <v>FP02422×2</v>
      </c>
      <c r="G501" s="1257">
        <f>IF(ISNA(VLOOKUP(C501,條件!$A$1:$G$1021,7,0)),"",(VLOOKUP(C501,條件!$A$1:$G$1021,7,0)))</f>
        <v>600</v>
      </c>
      <c r="H501" s="849" t="str">
        <f>IF(ISNA(VLOOKUP(C501,條件!$A$1:$K$1021,11,0)),"",(VLOOKUP(C501,條件!$A$1:$K$1021,11,0)))</f>
        <v>白底紅星</v>
      </c>
      <c r="I501" s="850">
        <f>IF(ISNA(VLOOKUP(C501,條件!$A$1:$L$1021,12,0)),"",(VLOOKUP(C501,條件!$A$1:$L$1021,12,0)))</f>
        <v>4</v>
      </c>
      <c r="J501" s="853">
        <v>18</v>
      </c>
      <c r="K501" s="851">
        <v>0</v>
      </c>
      <c r="L501" s="852">
        <v>9009</v>
      </c>
      <c r="M501" s="854">
        <v>9709</v>
      </c>
      <c r="N501" s="853">
        <v>18</v>
      </c>
      <c r="O501" s="851">
        <v>0</v>
      </c>
      <c r="P501" s="852">
        <v>9352</v>
      </c>
      <c r="Q501" s="854">
        <v>9818</v>
      </c>
      <c r="R501" s="853">
        <v>10</v>
      </c>
      <c r="S501" s="851">
        <v>2</v>
      </c>
      <c r="T501" s="852">
        <v>9370</v>
      </c>
      <c r="U501" s="854">
        <v>9794</v>
      </c>
      <c r="V501" s="853">
        <v>18</v>
      </c>
      <c r="W501" s="851">
        <v>4</v>
      </c>
      <c r="X501" s="852">
        <v>9389</v>
      </c>
      <c r="Y501" s="854">
        <v>9756</v>
      </c>
      <c r="Z501" s="855">
        <f>IF(ISNA(VLOOKUP(C501,條件!$A$1:$C$1021,3,0)),"",(VLOOKUP(C501,條件!$A$1:$C$1021,3,0)))</f>
        <v>6.9230769230769234</v>
      </c>
      <c r="AA501" s="855">
        <f t="shared" si="207"/>
        <v>10.666666666666666</v>
      </c>
      <c r="AB501" s="904">
        <f t="shared" si="208"/>
        <v>0.99583333333333335</v>
      </c>
      <c r="AC501" s="855">
        <f t="shared" si="209"/>
        <v>95.246250000000003</v>
      </c>
      <c r="AD501" s="855">
        <f t="shared" si="205"/>
        <v>1.3333333333333333</v>
      </c>
      <c r="AE501" s="855">
        <f t="shared" si="210"/>
        <v>1.2083333333333333</v>
      </c>
      <c r="AF501" s="856" t="str">
        <f t="shared" si="206"/>
        <v>A</v>
      </c>
      <c r="AG501" s="856">
        <v>0.5</v>
      </c>
      <c r="AH501" s="1041" t="s">
        <v>1568</v>
      </c>
      <c r="AI501" s="917" t="s">
        <v>4047</v>
      </c>
      <c r="AJ501" s="917" t="s">
        <v>4200</v>
      </c>
      <c r="AK501" s="917" t="s">
        <v>3057</v>
      </c>
      <c r="AL501" s="860">
        <v>52</v>
      </c>
      <c r="AM501" s="991">
        <v>46150</v>
      </c>
      <c r="AN501" s="991">
        <v>46151</v>
      </c>
      <c r="AO501" s="991"/>
      <c r="AP501" s="991"/>
      <c r="AQ501" s="991"/>
      <c r="AR501" s="862"/>
      <c r="AS501" s="849" t="str">
        <f t="shared" si="211"/>
        <v>雙</v>
      </c>
      <c r="AT501" s="849" t="str">
        <f t="shared" si="212"/>
        <v>全</v>
      </c>
      <c r="AU501" s="849" t="str">
        <f t="shared" si="213"/>
        <v>150</v>
      </c>
      <c r="AV501" s="849">
        <f t="shared" si="201"/>
        <v>2.9625393599999996</v>
      </c>
    </row>
    <row r="502" spans="1:48">
      <c r="A502" s="845">
        <f t="shared" si="214"/>
        <v>46155</v>
      </c>
      <c r="B502" s="846" t="s">
        <v>1082</v>
      </c>
      <c r="C502" s="846" t="s">
        <v>114</v>
      </c>
      <c r="D502" s="1254"/>
      <c r="E502" s="848" t="str">
        <f>IF(ISNA(VLOOKUP(C502,條件!$A$1:$G$1021,5,0)),"",(VLOOKUP(C502,條件!$A$1:$G$1021,5,0)))</f>
        <v/>
      </c>
      <c r="F502" s="849" t="str">
        <f>IF(ISNA(VLOOKUP(C502,條件!$A$1:$G$1021,6,0)),"",(VLOOKUP(C502,條件!$A$1:$G$1021,6,0)))</f>
        <v/>
      </c>
      <c r="G502" s="1257" t="str">
        <f>IF(ISNA(VLOOKUP(C502,條件!$A$1:$G$1021,7,0)),"",(VLOOKUP(C502,條件!$A$1:$G$1021,7,0)))</f>
        <v/>
      </c>
      <c r="H502" s="849" t="str">
        <f>IF(ISNA(VLOOKUP(C502,條件!$A$1:$K$1021,11,0)),"",(VLOOKUP(C502,條件!$A$1:$K$1021,11,0)))</f>
        <v/>
      </c>
      <c r="I502" s="850" t="str">
        <f>IF(ISNA(VLOOKUP(C502,條件!$A$1:$L$1021,12,0)),"",(VLOOKUP(C502,條件!$A$1:$L$1021,12,0)))</f>
        <v/>
      </c>
      <c r="J502" s="853"/>
      <c r="K502" s="851"/>
      <c r="L502" s="852" t="s">
        <v>114</v>
      </c>
      <c r="M502" s="854"/>
      <c r="N502" s="853"/>
      <c r="O502" s="851"/>
      <c r="P502" s="852" t="s">
        <v>114</v>
      </c>
      <c r="Q502" s="854"/>
      <c r="R502" s="853"/>
      <c r="S502" s="851"/>
      <c r="T502" s="852" t="s">
        <v>114</v>
      </c>
      <c r="U502" s="854"/>
      <c r="V502" s="853"/>
      <c r="W502" s="851"/>
      <c r="X502" s="852" t="s">
        <v>114</v>
      </c>
      <c r="Y502" s="854"/>
      <c r="Z502" s="855" t="str">
        <f>IF(ISNA(VLOOKUP(C502,條件!$A$1:$C$1021,3,0)),"",(VLOOKUP(C502,條件!$A$1:$C$1021,3,0)))</f>
        <v/>
      </c>
      <c r="AA502" s="855" t="str">
        <f t="shared" si="207"/>
        <v>停機</v>
      </c>
      <c r="AB502" s="904" t="str">
        <f t="shared" si="208"/>
        <v/>
      </c>
      <c r="AC502" s="855" t="str">
        <f t="shared" si="209"/>
        <v/>
      </c>
      <c r="AD502" s="855" t="str">
        <f t="shared" si="205"/>
        <v/>
      </c>
      <c r="AE502" s="855" t="str">
        <f t="shared" si="210"/>
        <v/>
      </c>
      <c r="AF502" s="856" t="str">
        <f t="shared" si="206"/>
        <v>J</v>
      </c>
      <c r="AG502" s="856">
        <v>1</v>
      </c>
      <c r="AH502" s="1041" t="s">
        <v>920</v>
      </c>
      <c r="AI502" s="917" t="s">
        <v>920</v>
      </c>
      <c r="AJ502" s="917" t="s">
        <v>920</v>
      </c>
      <c r="AK502" s="917" t="s">
        <v>920</v>
      </c>
      <c r="AL502" s="860"/>
      <c r="AM502" s="991"/>
      <c r="AN502" s="991"/>
      <c r="AO502" s="991"/>
      <c r="AP502" s="991"/>
      <c r="AQ502" s="991"/>
      <c r="AR502" s="862"/>
      <c r="AS502" s="849" t="str">
        <f t="shared" si="211"/>
        <v>單</v>
      </c>
      <c r="AT502" s="849" t="str">
        <f t="shared" si="212"/>
        <v>全</v>
      </c>
      <c r="AU502" s="849" t="str">
        <f t="shared" si="213"/>
        <v/>
      </c>
      <c r="AV502" s="849" t="str">
        <f t="shared" si="201"/>
        <v/>
      </c>
    </row>
    <row r="503" spans="1:48">
      <c r="A503" s="845">
        <f t="shared" si="214"/>
        <v>46155</v>
      </c>
      <c r="B503" s="846" t="s">
        <v>1064</v>
      </c>
      <c r="C503" s="846" t="s">
        <v>4161</v>
      </c>
      <c r="D503" s="1254" t="s">
        <v>596</v>
      </c>
      <c r="E503" s="848" t="str">
        <f>IF(ISNA(VLOOKUP(C503,條件!$A$1:$G$1021,5,0)),"",(VLOOKUP(C503,條件!$A$1:$G$1021,5,0)))</f>
        <v>150/48/2SDr</v>
      </c>
      <c r="F503" s="849" t="str">
        <f>IF(ISNA(VLOOKUP(C503,條件!$A$1:$G$1021,6,0)),"",(VLOOKUP(C503,條件!$A$1:$G$1021,6,0)))</f>
        <v>FP82171R×2</v>
      </c>
      <c r="G503" s="1257">
        <f>IF(ISNA(VLOOKUP(C503,條件!$A$1:$G$1021,7,0)),"",(VLOOKUP(C503,條件!$A$1:$G$1021,7,0)))</f>
        <v>600</v>
      </c>
      <c r="H503" s="849" t="str">
        <f>IF(ISNA(VLOOKUP(C503,條件!$A$1:$K$1021,11,0)),"",(VLOOKUP(C503,條件!$A$1:$K$1021,11,0)))</f>
        <v>紅白直條</v>
      </c>
      <c r="I503" s="850">
        <f>IF(ISNA(VLOOKUP(C503,條件!$A$1:$L$1021,12,0)),"",(VLOOKUP(C503,條件!$A$1:$L$1021,12,0)))</f>
        <v>5.5</v>
      </c>
      <c r="J503" s="853">
        <v>22</v>
      </c>
      <c r="K503" s="851">
        <v>8</v>
      </c>
      <c r="L503" s="852">
        <v>7520</v>
      </c>
      <c r="M503" s="854"/>
      <c r="N503" s="853">
        <v>34</v>
      </c>
      <c r="O503" s="851">
        <v>6</v>
      </c>
      <c r="P503" s="852">
        <v>7340</v>
      </c>
      <c r="Q503" s="854"/>
      <c r="R503" s="853">
        <v>35</v>
      </c>
      <c r="S503" s="851">
        <v>14</v>
      </c>
      <c r="T503" s="852">
        <v>7080</v>
      </c>
      <c r="U503" s="854"/>
      <c r="V503" s="853">
        <v>21</v>
      </c>
      <c r="W503" s="851">
        <v>5</v>
      </c>
      <c r="X503" s="852">
        <v>7530</v>
      </c>
      <c r="Y503" s="854"/>
      <c r="Z503" s="855">
        <f>IF(ISNA(VLOOKUP(C503,條件!$A$1:$C$1021,3,0)),"",(VLOOKUP(C503,條件!$A$1:$C$1021,3,0)))</f>
        <v>5.0526315789473681</v>
      </c>
      <c r="AA503" s="855">
        <f t="shared" si="207"/>
        <v>37.333333333333336</v>
      </c>
      <c r="AB503" s="904">
        <f t="shared" si="208"/>
        <v>0.96859975961538458</v>
      </c>
      <c r="AC503" s="855">
        <f t="shared" si="209"/>
        <v>73.674999999999997</v>
      </c>
      <c r="AD503" s="855">
        <f t="shared" si="205"/>
        <v>4.666666666666667</v>
      </c>
      <c r="AE503" s="855">
        <f t="shared" si="210"/>
        <v>3.2916666666666665</v>
      </c>
      <c r="AF503" s="856" t="str">
        <f t="shared" si="206"/>
        <v>J</v>
      </c>
      <c r="AG503" s="856">
        <v>1</v>
      </c>
      <c r="AH503" s="1041" t="s">
        <v>932</v>
      </c>
      <c r="AI503" s="917" t="s">
        <v>17</v>
      </c>
      <c r="AJ503" s="917" t="s">
        <v>2945</v>
      </c>
      <c r="AK503" s="917" t="s">
        <v>950</v>
      </c>
      <c r="AL503" s="860">
        <v>55</v>
      </c>
      <c r="AM503" s="991">
        <v>46150</v>
      </c>
      <c r="AN503" s="991">
        <v>46151</v>
      </c>
      <c r="AO503" s="991">
        <v>46152</v>
      </c>
      <c r="AP503" s="991"/>
      <c r="AQ503" s="991"/>
      <c r="AR503" s="862"/>
      <c r="AS503" s="849" t="str">
        <f t="shared" si="211"/>
        <v>雙</v>
      </c>
      <c r="AT503" s="849" t="str">
        <f t="shared" si="212"/>
        <v>全</v>
      </c>
      <c r="AU503" s="849" t="str">
        <f t="shared" si="213"/>
        <v>150</v>
      </c>
      <c r="AV503" s="849">
        <f t="shared" si="201"/>
        <v>4.5831743999999999</v>
      </c>
    </row>
    <row r="504" spans="1:48">
      <c r="A504" s="845">
        <f t="shared" si="214"/>
        <v>46155</v>
      </c>
      <c r="B504" s="846" t="s">
        <v>1083</v>
      </c>
      <c r="C504" s="846" t="s">
        <v>114</v>
      </c>
      <c r="D504" s="1254"/>
      <c r="E504" s="848" t="str">
        <f>IF(ISNA(VLOOKUP(C504,條件!$A$1:$G$1021,5,0)),"",(VLOOKUP(C504,條件!$A$1:$G$1021,5,0)))</f>
        <v/>
      </c>
      <c r="F504" s="849" t="str">
        <f>IF(ISNA(VLOOKUP(C504,條件!$A$1:$G$1021,6,0)),"",(VLOOKUP(C504,條件!$A$1:$G$1021,6,0)))</f>
        <v/>
      </c>
      <c r="G504" s="1257" t="str">
        <f>IF(ISNA(VLOOKUP(C504,條件!$A$1:$G$1021,7,0)),"",(VLOOKUP(C504,條件!$A$1:$G$1021,7,0)))</f>
        <v/>
      </c>
      <c r="H504" s="849" t="str">
        <f>IF(ISNA(VLOOKUP(C504,條件!$A$1:$K$1021,11,0)),"",(VLOOKUP(C504,條件!$A$1:$K$1021,11,0)))</f>
        <v/>
      </c>
      <c r="I504" s="850" t="str">
        <f>IF(ISNA(VLOOKUP(C504,條件!$A$1:$L$1021,12,0)),"",(VLOOKUP(C504,條件!$A$1:$L$1021,12,0)))</f>
        <v/>
      </c>
      <c r="J504" s="853"/>
      <c r="K504" s="851"/>
      <c r="L504" s="852" t="s">
        <v>114</v>
      </c>
      <c r="M504" s="854"/>
      <c r="N504" s="853"/>
      <c r="O504" s="851"/>
      <c r="P504" s="852" t="s">
        <v>114</v>
      </c>
      <c r="Q504" s="854"/>
      <c r="R504" s="853"/>
      <c r="S504" s="851"/>
      <c r="T504" s="852" t="s">
        <v>114</v>
      </c>
      <c r="U504" s="854"/>
      <c r="V504" s="853"/>
      <c r="W504" s="851"/>
      <c r="X504" s="852" t="s">
        <v>114</v>
      </c>
      <c r="Y504" s="854"/>
      <c r="Z504" s="855" t="str">
        <f>IF(ISNA(VLOOKUP(C504,條件!$A$1:$C$1021,3,0)),"",(VLOOKUP(C504,條件!$A$1:$C$1021,3,0)))</f>
        <v/>
      </c>
      <c r="AA504" s="855" t="str">
        <f t="shared" si="207"/>
        <v>停機</v>
      </c>
      <c r="AB504" s="904" t="str">
        <f t="shared" si="208"/>
        <v/>
      </c>
      <c r="AC504" s="855" t="str">
        <f t="shared" si="209"/>
        <v/>
      </c>
      <c r="AD504" s="855" t="str">
        <f t="shared" si="205"/>
        <v/>
      </c>
      <c r="AE504" s="855" t="str">
        <f t="shared" si="210"/>
        <v/>
      </c>
      <c r="AF504" s="856" t="str">
        <f t="shared" si="206"/>
        <v>J</v>
      </c>
      <c r="AG504" s="856">
        <v>1</v>
      </c>
      <c r="AH504" s="1041" t="s">
        <v>920</v>
      </c>
      <c r="AI504" s="917" t="s">
        <v>920</v>
      </c>
      <c r="AJ504" s="917" t="s">
        <v>920</v>
      </c>
      <c r="AK504" s="917" t="s">
        <v>920</v>
      </c>
      <c r="AL504" s="860"/>
      <c r="AM504" s="991"/>
      <c r="AN504" s="991"/>
      <c r="AO504" s="991"/>
      <c r="AP504" s="991"/>
      <c r="AQ504" s="991"/>
      <c r="AR504" s="862"/>
      <c r="AS504" s="849" t="str">
        <f t="shared" si="211"/>
        <v>單</v>
      </c>
      <c r="AT504" s="849" t="str">
        <f t="shared" si="212"/>
        <v>全</v>
      </c>
      <c r="AU504" s="849" t="str">
        <f t="shared" si="213"/>
        <v/>
      </c>
      <c r="AV504" s="849" t="str">
        <f t="shared" si="201"/>
        <v/>
      </c>
    </row>
    <row r="505" spans="1:48">
      <c r="A505" s="845">
        <f t="shared" si="214"/>
        <v>46155</v>
      </c>
      <c r="B505" s="846" t="s">
        <v>1084</v>
      </c>
      <c r="C505" s="846" t="s">
        <v>3687</v>
      </c>
      <c r="D505" s="1254" t="s">
        <v>596</v>
      </c>
      <c r="E505" s="848" t="str">
        <f>IF(ISNA(VLOOKUP(C505,條件!$A$1:$G$1021,5,0)),"",(VLOOKUP(C505,條件!$A$1:$G$1021,5,0)))</f>
        <v>150/48/2SDr</v>
      </c>
      <c r="F505" s="849" t="str">
        <f>IF(ISNA(VLOOKUP(C505,條件!$A$1:$G$1021,6,0)),"",(VLOOKUP(C505,條件!$A$1:$G$1021,6,0)))</f>
        <v>FP82173R×2</v>
      </c>
      <c r="G505" s="1257">
        <f>IF(ISNA(VLOOKUP(C505,條件!$A$1:$G$1021,7,0)),"",(VLOOKUP(C505,條件!$A$1:$G$1021,7,0)))</f>
        <v>700</v>
      </c>
      <c r="H505" s="849" t="str">
        <f>IF(ISNA(VLOOKUP(C505,條件!$A$1:$K$1021,11,0)),"",(VLOOKUP(C505,條件!$A$1:$K$1021,11,0)))</f>
        <v>白紫條紋</v>
      </c>
      <c r="I505" s="850">
        <f>IF(ISNA(VLOOKUP(C505,條件!$A$1:$L$1021,12,0)),"",(VLOOKUP(C505,條件!$A$1:$L$1021,12,0)))</f>
        <v>5.5</v>
      </c>
      <c r="J505" s="853">
        <v>15</v>
      </c>
      <c r="K505" s="851">
        <v>3</v>
      </c>
      <c r="L505" s="852">
        <v>8700</v>
      </c>
      <c r="M505" s="854">
        <v>9090</v>
      </c>
      <c r="N505" s="853">
        <v>14</v>
      </c>
      <c r="O505" s="851">
        <v>2</v>
      </c>
      <c r="P505" s="852">
        <v>8529</v>
      </c>
      <c r="Q505" s="854">
        <v>9260</v>
      </c>
      <c r="R505" s="853">
        <v>14</v>
      </c>
      <c r="S505" s="851">
        <v>0</v>
      </c>
      <c r="T505" s="852">
        <v>7780</v>
      </c>
      <c r="U505" s="854">
        <v>9170</v>
      </c>
      <c r="V505" s="853">
        <v>46</v>
      </c>
      <c r="W505" s="851">
        <v>0</v>
      </c>
      <c r="X505" s="852">
        <v>8890</v>
      </c>
      <c r="Y505" s="854">
        <v>9350</v>
      </c>
      <c r="Z505" s="855">
        <f>IF(ISNA(VLOOKUP(C505,條件!$A$1:$C$1021,3,0)),"",(VLOOKUP(C505,條件!$A$1:$C$1021,3,0)))</f>
        <v>5.8775510204081636</v>
      </c>
      <c r="AA505" s="855">
        <f t="shared" si="207"/>
        <v>29.666666666666668</v>
      </c>
      <c r="AB505" s="904">
        <f t="shared" si="208"/>
        <v>0.99591012286324787</v>
      </c>
      <c r="AC505" s="855">
        <f t="shared" si="209"/>
        <v>88.461250000000007</v>
      </c>
      <c r="AD505" s="855">
        <f t="shared" si="205"/>
        <v>3.7083333333333335</v>
      </c>
      <c r="AE505" s="855">
        <f t="shared" si="210"/>
        <v>3.5</v>
      </c>
      <c r="AF505" s="856" t="str">
        <f t="shared" si="206"/>
        <v>T</v>
      </c>
      <c r="AG505" s="856">
        <v>1</v>
      </c>
      <c r="AH505" s="1041" t="s">
        <v>1572</v>
      </c>
      <c r="AI505" s="917" t="s">
        <v>2877</v>
      </c>
      <c r="AJ505" s="917" t="s">
        <v>3213</v>
      </c>
      <c r="AK505" s="917" t="s">
        <v>3212</v>
      </c>
      <c r="AL505" s="860">
        <v>56</v>
      </c>
      <c r="AM505" s="991">
        <v>46149</v>
      </c>
      <c r="AN505" s="991">
        <v>46151</v>
      </c>
      <c r="AO505" s="991">
        <v>46152</v>
      </c>
      <c r="AP505" s="991"/>
      <c r="AQ505" s="991"/>
      <c r="AR505" s="862"/>
      <c r="AS505" s="849" t="str">
        <f t="shared" si="211"/>
        <v>雙</v>
      </c>
      <c r="AT505" s="849" t="str">
        <f t="shared" si="212"/>
        <v>全</v>
      </c>
      <c r="AU505" s="849" t="str">
        <f t="shared" si="213"/>
        <v>150</v>
      </c>
      <c r="AV505" s="849">
        <f t="shared" si="201"/>
        <v>6.4201636800000008</v>
      </c>
    </row>
    <row r="506" spans="1:48">
      <c r="A506" s="845">
        <f t="shared" si="214"/>
        <v>46155</v>
      </c>
      <c r="B506" s="846" t="s">
        <v>1085</v>
      </c>
      <c r="C506" s="846" t="s">
        <v>3461</v>
      </c>
      <c r="D506" s="1254" t="s">
        <v>3344</v>
      </c>
      <c r="E506" s="848" t="str">
        <f>IF(ISNA(VLOOKUP(C506,條件!$A$1:$G$1021,5,0)),"",(VLOOKUP(C506,條件!$A$1:$G$1021,5,0)))</f>
        <v>150/48/2SDr</v>
      </c>
      <c r="F506" s="849" t="str">
        <f>IF(ISNA(VLOOKUP(C506,條件!$A$1:$G$1021,6,0)),"",(VLOOKUP(C506,條件!$A$1:$G$1021,6,0)))</f>
        <v>FP82171R×2</v>
      </c>
      <c r="G506" s="1257">
        <f>IF(ISNA(VLOOKUP(C506,條件!$A$1:$G$1021,7,0)),"",(VLOOKUP(C506,條件!$A$1:$G$1021,7,0)))</f>
        <v>700</v>
      </c>
      <c r="H506" s="849" t="str">
        <f>IF(ISNA(VLOOKUP(C506,條件!$A$1:$K$1021,11,0)),"",(VLOOKUP(C506,條件!$A$1:$K$1021,11,0)))</f>
        <v>紅底黃星</v>
      </c>
      <c r="I506" s="850">
        <f>IF(ISNA(VLOOKUP(C506,條件!$A$1:$L$1021,12,0)),"",(VLOOKUP(C506,條件!$A$1:$L$1021,12,0)))</f>
        <v>5.5</v>
      </c>
      <c r="J506" s="853">
        <v>40</v>
      </c>
      <c r="K506" s="851">
        <v>2</v>
      </c>
      <c r="L506" s="852">
        <v>9540</v>
      </c>
      <c r="M506" s="854">
        <v>9170</v>
      </c>
      <c r="N506" s="853">
        <v>17</v>
      </c>
      <c r="O506" s="851">
        <v>0</v>
      </c>
      <c r="P506" s="852">
        <v>9260</v>
      </c>
      <c r="Q506" s="854">
        <v>9170</v>
      </c>
      <c r="R506" s="853">
        <v>7</v>
      </c>
      <c r="S506" s="851">
        <v>0</v>
      </c>
      <c r="T506" s="852">
        <v>8330</v>
      </c>
      <c r="U506" s="854">
        <v>9260</v>
      </c>
      <c r="V506" s="853">
        <v>36</v>
      </c>
      <c r="W506" s="851">
        <v>0</v>
      </c>
      <c r="X506" s="852">
        <v>9540</v>
      </c>
      <c r="Y506" s="854">
        <v>9260</v>
      </c>
      <c r="Z506" s="855">
        <f>IF(ISNA(VLOOKUP(C506,條件!$A$1:$C$1021,3,0)),"",(VLOOKUP(C506,條件!$A$1:$C$1021,3,0)))</f>
        <v>5.8536585365853657</v>
      </c>
      <c r="AA506" s="855">
        <f t="shared" si="207"/>
        <v>33.333333333333336</v>
      </c>
      <c r="AB506" s="904">
        <f t="shared" si="208"/>
        <v>0.99835737179487183</v>
      </c>
      <c r="AC506" s="855">
        <f t="shared" si="209"/>
        <v>91.912499999999994</v>
      </c>
      <c r="AD506" s="855">
        <f t="shared" si="205"/>
        <v>4.166666666666667</v>
      </c>
      <c r="AE506" s="855">
        <f t="shared" si="210"/>
        <v>4.083333333333333</v>
      </c>
      <c r="AF506" s="856" t="str">
        <f t="shared" si="206"/>
        <v>T</v>
      </c>
      <c r="AG506" s="856">
        <v>1</v>
      </c>
      <c r="AH506" s="1041" t="s">
        <v>1572</v>
      </c>
      <c r="AI506" s="917" t="s">
        <v>2877</v>
      </c>
      <c r="AJ506" s="917" t="s">
        <v>3213</v>
      </c>
      <c r="AK506" s="917" t="s">
        <v>3212</v>
      </c>
      <c r="AL506" s="860">
        <v>55</v>
      </c>
      <c r="AM506" s="991">
        <v>46150</v>
      </c>
      <c r="AN506" s="991">
        <v>46151</v>
      </c>
      <c r="AO506" s="991">
        <v>46152</v>
      </c>
      <c r="AP506" s="991"/>
      <c r="AQ506" s="991"/>
      <c r="AR506" s="862"/>
      <c r="AS506" s="849" t="str">
        <f t="shared" si="211"/>
        <v>雙</v>
      </c>
      <c r="AT506" s="849" t="str">
        <f t="shared" si="212"/>
        <v>全</v>
      </c>
      <c r="AU506" s="849" t="str">
        <f t="shared" si="213"/>
        <v>150</v>
      </c>
      <c r="AV506" s="849">
        <f t="shared" si="201"/>
        <v>6.6706415999999997</v>
      </c>
    </row>
    <row r="507" spans="1:48">
      <c r="A507" s="845">
        <f t="shared" si="214"/>
        <v>46155</v>
      </c>
      <c r="B507" s="846" t="s">
        <v>1086</v>
      </c>
      <c r="C507" s="846" t="s">
        <v>2232</v>
      </c>
      <c r="D507" s="1254"/>
      <c r="E507" s="848" t="str">
        <f>IF(ISNA(VLOOKUP(C507,條件!$A$1:$G$1021,5,0)),"",(VLOOKUP(C507,條件!$A$1:$G$1021,5,0)))</f>
        <v>150/48/2SDr</v>
      </c>
      <c r="F507" s="849" t="str">
        <f>IF(ISNA(VLOOKUP(C507,條件!$A$1:$G$1021,6,0)),"",(VLOOKUP(C507,條件!$A$1:$G$1021,6,0)))</f>
        <v>FP82169R×2</v>
      </c>
      <c r="G507" s="1257">
        <f>IF(ISNA(VLOOKUP(C507,條件!$A$1:$G$1021,7,0)),"",(VLOOKUP(C507,條件!$A$1:$G$1021,7,0)))</f>
        <v>670</v>
      </c>
      <c r="H507" s="849" t="str">
        <f>IF(ISNA(VLOOKUP(C507,條件!$A$1:$K$1021,11,0)),"",(VLOOKUP(C507,條件!$A$1:$K$1021,11,0)))</f>
        <v>黃底紅點</v>
      </c>
      <c r="I507" s="850">
        <f>IF(ISNA(VLOOKUP(C507,條件!$A$1:$L$1021,12,0)),"",(VLOOKUP(C507,條件!$A$1:$L$1021,12,0)))</f>
        <v>5</v>
      </c>
      <c r="J507" s="853">
        <v>39</v>
      </c>
      <c r="K507" s="851">
        <v>0</v>
      </c>
      <c r="L507" s="852">
        <v>9260</v>
      </c>
      <c r="M507" s="854"/>
      <c r="N507" s="853">
        <v>4</v>
      </c>
      <c r="O507" s="851">
        <v>0</v>
      </c>
      <c r="P507" s="852">
        <v>8730</v>
      </c>
      <c r="Q507" s="854"/>
      <c r="R507" s="853">
        <v>15</v>
      </c>
      <c r="S507" s="851">
        <v>0</v>
      </c>
      <c r="T507" s="852">
        <v>9170</v>
      </c>
      <c r="U507" s="854"/>
      <c r="V507" s="853">
        <v>35</v>
      </c>
      <c r="W507" s="851">
        <v>1</v>
      </c>
      <c r="X507" s="852">
        <v>9810</v>
      </c>
      <c r="Y507" s="854"/>
      <c r="Z507" s="855">
        <f>IF(ISNA(VLOOKUP(C507,條件!$A$1:$C$1021,3,0)),"",(VLOOKUP(C507,條件!$A$1:$C$1021,3,0)))</f>
        <v>6.2882096069868991</v>
      </c>
      <c r="AA507" s="855">
        <f t="shared" si="207"/>
        <v>62</v>
      </c>
      <c r="AB507" s="904">
        <f t="shared" si="208"/>
        <v>0.9992354433760684</v>
      </c>
      <c r="AC507" s="855">
        <f t="shared" si="209"/>
        <v>92.424999999999997</v>
      </c>
      <c r="AD507" s="855">
        <f t="shared" si="205"/>
        <v>7.75</v>
      </c>
      <c r="AE507" s="855">
        <f t="shared" si="210"/>
        <v>7.666666666666667</v>
      </c>
      <c r="AF507" s="856" t="str">
        <f t="shared" si="206"/>
        <v>T</v>
      </c>
      <c r="AG507" s="856">
        <v>2</v>
      </c>
      <c r="AH507" s="1041" t="s">
        <v>1572</v>
      </c>
      <c r="AI507" s="917" t="s">
        <v>2877</v>
      </c>
      <c r="AJ507" s="917" t="s">
        <v>3213</v>
      </c>
      <c r="AK507" s="917" t="s">
        <v>3212</v>
      </c>
      <c r="AL507" s="860">
        <v>48</v>
      </c>
      <c r="AM507" s="991">
        <v>46151</v>
      </c>
      <c r="AN507" s="991">
        <v>46152</v>
      </c>
      <c r="AO507" s="991"/>
      <c r="AP507" s="991"/>
      <c r="AQ507" s="991"/>
      <c r="AR507" s="862"/>
      <c r="AS507" s="849" t="str">
        <f t="shared" si="211"/>
        <v>雙</v>
      </c>
      <c r="AT507" s="849" t="str">
        <f t="shared" si="212"/>
        <v>半</v>
      </c>
      <c r="AU507" s="849" t="str">
        <f t="shared" si="213"/>
        <v>150</v>
      </c>
      <c r="AV507" s="849">
        <f t="shared" si="201"/>
        <v>3.2101790399999999</v>
      </c>
    </row>
    <row r="508" spans="1:48">
      <c r="A508" s="845">
        <f t="shared" si="214"/>
        <v>46155</v>
      </c>
      <c r="B508" s="846" t="s">
        <v>1086</v>
      </c>
      <c r="C508" s="846" t="s">
        <v>2235</v>
      </c>
      <c r="D508" s="1254"/>
      <c r="E508" s="848" t="str">
        <f>IF(ISNA(VLOOKUP(C508,條件!$A$1:$G$1021,5,0)),"",(VLOOKUP(C508,條件!$A$1:$G$1021,5,0)))</f>
        <v>150/48/2SDr</v>
      </c>
      <c r="F508" s="849" t="str">
        <f>IF(ISNA(VLOOKUP(C508,條件!$A$1:$G$1021,6,0)),"",(VLOOKUP(C508,條件!$A$1:$G$1021,6,0)))</f>
        <v>FP82169R×2</v>
      </c>
      <c r="G508" s="1257">
        <f>IF(ISNA(VLOOKUP(C508,條件!$A$1:$G$1021,7,0)),"",(VLOOKUP(C508,條件!$A$1:$G$1021,7,0)))</f>
        <v>670</v>
      </c>
      <c r="H508" s="849" t="str">
        <f>IF(ISNA(VLOOKUP(C508,條件!$A$1:$K$1021,11,0)),"",(VLOOKUP(C508,條件!$A$1:$K$1021,11,0)))</f>
        <v>紅底藍點</v>
      </c>
      <c r="I508" s="850">
        <f>IF(ISNA(VLOOKUP(C508,條件!$A$1:$L$1021,12,0)),"",(VLOOKUP(C508,條件!$A$1:$L$1021,12,0)))</f>
        <v>5</v>
      </c>
      <c r="J508" s="853">
        <v>30</v>
      </c>
      <c r="K508" s="851">
        <v>0</v>
      </c>
      <c r="L508" s="852"/>
      <c r="M508" s="854">
        <v>9079</v>
      </c>
      <c r="N508" s="853">
        <v>11</v>
      </c>
      <c r="O508" s="851">
        <v>0</v>
      </c>
      <c r="P508" s="852"/>
      <c r="Q508" s="854">
        <v>9170</v>
      </c>
      <c r="R508" s="853">
        <v>15</v>
      </c>
      <c r="S508" s="851">
        <v>0</v>
      </c>
      <c r="T508" s="852">
        <v>9070</v>
      </c>
      <c r="U508" s="854"/>
      <c r="V508" s="853">
        <v>9</v>
      </c>
      <c r="W508" s="851">
        <v>0</v>
      </c>
      <c r="X508" s="852">
        <v>9170</v>
      </c>
      <c r="Y508" s="854"/>
      <c r="Z508" s="855">
        <f>IF(ISNA(VLOOKUP(C508,條件!$A$1:$C$1021,3,0)),"",(VLOOKUP(C508,條件!$A$1:$C$1021,3,0)))</f>
        <v>6.1802575107296134</v>
      </c>
      <c r="AA508" s="855">
        <f t="shared" si="207"/>
        <v>43.333333333333336</v>
      </c>
      <c r="AB508" s="904">
        <f t="shared" si="208"/>
        <v>1</v>
      </c>
      <c r="AC508" s="855">
        <f t="shared" si="209"/>
        <v>91.222499999999997</v>
      </c>
      <c r="AD508" s="855">
        <f t="shared" si="205"/>
        <v>5.416666666666667</v>
      </c>
      <c r="AE508" s="855">
        <f t="shared" si="210"/>
        <v>5.416666666666667</v>
      </c>
      <c r="AF508" s="856" t="str">
        <f t="shared" si="206"/>
        <v>T</v>
      </c>
      <c r="AG508" s="856">
        <v>2</v>
      </c>
      <c r="AH508" s="1041" t="s">
        <v>1572</v>
      </c>
      <c r="AI508" s="917" t="s">
        <v>2877</v>
      </c>
      <c r="AJ508" s="917" t="s">
        <v>2951</v>
      </c>
      <c r="AK508" s="917" t="s">
        <v>4396</v>
      </c>
      <c r="AL508" s="860">
        <v>48</v>
      </c>
      <c r="AM508" s="991">
        <v>46151</v>
      </c>
      <c r="AN508" s="991">
        <v>46152</v>
      </c>
      <c r="AO508" s="991"/>
      <c r="AP508" s="991"/>
      <c r="AQ508" s="991"/>
      <c r="AR508" s="862"/>
      <c r="AS508" s="849" t="str">
        <f t="shared" si="211"/>
        <v>雙</v>
      </c>
      <c r="AT508" s="849" t="str">
        <f t="shared" si="212"/>
        <v>半</v>
      </c>
      <c r="AU508" s="849" t="str">
        <f t="shared" si="213"/>
        <v>150</v>
      </c>
      <c r="AV508" s="849">
        <f t="shared" si="201"/>
        <v>3.1684128480000004</v>
      </c>
    </row>
    <row r="509" spans="1:48">
      <c r="A509" s="845">
        <f t="shared" si="214"/>
        <v>46155</v>
      </c>
      <c r="B509" s="846" t="s">
        <v>1087</v>
      </c>
      <c r="C509" s="846" t="s">
        <v>114</v>
      </c>
      <c r="D509" s="1254"/>
      <c r="E509" s="848" t="str">
        <f>IF(ISNA(VLOOKUP(C509,條件!$A$1:$G$1021,5,0)),"",(VLOOKUP(C509,條件!$A$1:$G$1021,5,0)))</f>
        <v/>
      </c>
      <c r="F509" s="849" t="str">
        <f>IF(ISNA(VLOOKUP(C509,條件!$A$1:$G$1021,6,0)),"",(VLOOKUP(C509,條件!$A$1:$G$1021,6,0)))</f>
        <v/>
      </c>
      <c r="G509" s="1257" t="str">
        <f>IF(ISNA(VLOOKUP(C509,條件!$A$1:$G$1021,7,0)),"",(VLOOKUP(C509,條件!$A$1:$G$1021,7,0)))</f>
        <v/>
      </c>
      <c r="H509" s="849" t="str">
        <f>IF(ISNA(VLOOKUP(C509,條件!$A$1:$K$1021,11,0)),"",(VLOOKUP(C509,條件!$A$1:$K$1021,11,0)))</f>
        <v/>
      </c>
      <c r="I509" s="850" t="str">
        <f>IF(ISNA(VLOOKUP(C509,條件!$A$1:$L$1021,12,0)),"",(VLOOKUP(C509,條件!$A$1:$L$1021,12,0)))</f>
        <v/>
      </c>
      <c r="J509" s="853"/>
      <c r="K509" s="851"/>
      <c r="L509" s="852" t="s">
        <v>461</v>
      </c>
      <c r="M509" s="854"/>
      <c r="N509" s="853"/>
      <c r="O509" s="851"/>
      <c r="P509" s="852" t="s">
        <v>461</v>
      </c>
      <c r="Q509" s="854"/>
      <c r="R509" s="853"/>
      <c r="S509" s="851"/>
      <c r="T509" s="852" t="s">
        <v>461</v>
      </c>
      <c r="U509" s="854"/>
      <c r="V509" s="853"/>
      <c r="W509" s="851"/>
      <c r="X509" s="852" t="s">
        <v>461</v>
      </c>
      <c r="Y509" s="854"/>
      <c r="Z509" s="855" t="str">
        <f>IF(ISNA(VLOOKUP(C509,條件!$A$1:$C$1021,3,0)),"",(VLOOKUP(C509,條件!$A$1:$C$1021,3,0)))</f>
        <v/>
      </c>
      <c r="AA509" s="855" t="str">
        <f t="shared" si="207"/>
        <v>停機</v>
      </c>
      <c r="AB509" s="904" t="str">
        <f t="shared" si="208"/>
        <v/>
      </c>
      <c r="AC509" s="855" t="str">
        <f t="shared" si="209"/>
        <v/>
      </c>
      <c r="AD509" s="855" t="str">
        <f t="shared" si="205"/>
        <v/>
      </c>
      <c r="AE509" s="855" t="str">
        <f t="shared" si="210"/>
        <v/>
      </c>
      <c r="AF509" s="856" t="str">
        <f t="shared" si="206"/>
        <v>T</v>
      </c>
      <c r="AG509" s="856">
        <v>2</v>
      </c>
      <c r="AH509" s="1041" t="s">
        <v>920</v>
      </c>
      <c r="AI509" s="917" t="s">
        <v>920</v>
      </c>
      <c r="AJ509" s="917" t="s">
        <v>1783</v>
      </c>
      <c r="AK509" s="917" t="s">
        <v>920</v>
      </c>
      <c r="AL509" s="860"/>
      <c r="AM509" s="991"/>
      <c r="AN509" s="991"/>
      <c r="AO509" s="991"/>
      <c r="AP509" s="991"/>
      <c r="AQ509" s="991"/>
      <c r="AR509" s="862"/>
      <c r="AS509" s="849" t="str">
        <f t="shared" si="211"/>
        <v>單</v>
      </c>
      <c r="AT509" s="849" t="str">
        <f t="shared" si="212"/>
        <v>半</v>
      </c>
      <c r="AU509" s="849" t="str">
        <f t="shared" si="213"/>
        <v/>
      </c>
      <c r="AV509" s="849" t="str">
        <f t="shared" si="201"/>
        <v/>
      </c>
    </row>
    <row r="510" spans="1:48">
      <c r="A510" s="845">
        <f t="shared" si="214"/>
        <v>46155</v>
      </c>
      <c r="B510" s="846" t="s">
        <v>1607</v>
      </c>
      <c r="C510" s="846" t="s">
        <v>2797</v>
      </c>
      <c r="D510" s="1254" t="s">
        <v>596</v>
      </c>
      <c r="E510" s="848" t="str">
        <f>IF(ISNA(VLOOKUP(C510,條件!$A$1:$G$1021,5,0)),"",(VLOOKUP(C510,條件!$A$1:$G$1021,5,0)))</f>
        <v>225/72/2SDr</v>
      </c>
      <c r="F510" s="849" t="str">
        <f>IF(ISNA(VLOOKUP(C510,條件!$A$1:$G$1021,6,0)),"",(VLOOKUP(C510,條件!$A$1:$G$1021,6,0)))</f>
        <v>FP83024R×2</v>
      </c>
      <c r="G510" s="1257">
        <f>IF(ISNA(VLOOKUP(C510,條件!$A$1:$G$1021,7,0)),"",(VLOOKUP(C510,條件!$A$1:$G$1021,7,0)))</f>
        <v>550</v>
      </c>
      <c r="H510" s="849" t="str">
        <f>IF(ISNA(VLOOKUP(C510,條件!$A$1:$K$1021,11,0)),"",(VLOOKUP(C510,條件!$A$1:$K$1021,11,0)))</f>
        <v>灰色</v>
      </c>
      <c r="I510" s="850">
        <f>IF(ISNA(VLOOKUP(C510,條件!$A$1:$L$1021,12,0)),"",(VLOOKUP(C510,條件!$A$1:$L$1021,12,0)))</f>
        <v>5.5</v>
      </c>
      <c r="J510" s="853">
        <v>9</v>
      </c>
      <c r="K510" s="851">
        <v>0</v>
      </c>
      <c r="L510" s="852">
        <v>4350</v>
      </c>
      <c r="M510" s="854"/>
      <c r="N510" s="853"/>
      <c r="O510" s="851"/>
      <c r="P510" s="852" t="s">
        <v>4403</v>
      </c>
      <c r="Q510" s="854"/>
      <c r="R510" s="853"/>
      <c r="S510" s="851"/>
      <c r="T510" s="852" t="s">
        <v>4403</v>
      </c>
      <c r="U510" s="854"/>
      <c r="V510" s="853"/>
      <c r="W510" s="851"/>
      <c r="X510" s="852" t="s">
        <v>4403</v>
      </c>
      <c r="Y510" s="854"/>
      <c r="Z510" s="855">
        <f>IF(ISNA(VLOOKUP(C510,條件!$A$1:$C$1021,3,0)),"",(VLOOKUP(C510,條件!$A$1:$C$1021,3,0)))</f>
        <v>6.6055045871559637</v>
      </c>
      <c r="AA510" s="855">
        <f t="shared" si="207"/>
        <v>6</v>
      </c>
      <c r="AB510" s="904">
        <f t="shared" si="208"/>
        <v>1</v>
      </c>
      <c r="AC510" s="855">
        <f t="shared" si="209"/>
        <v>43.5</v>
      </c>
      <c r="AD510" s="855">
        <f t="shared" si="205"/>
        <v>0.75</v>
      </c>
      <c r="AE510" s="855">
        <f t="shared" si="210"/>
        <v>0.75</v>
      </c>
      <c r="AF510" s="856" t="str">
        <f t="shared" si="206"/>
        <v>T</v>
      </c>
      <c r="AG510" s="856">
        <v>2</v>
      </c>
      <c r="AH510" s="1041" t="s">
        <v>4354</v>
      </c>
      <c r="AI510" s="917" t="s">
        <v>2878</v>
      </c>
      <c r="AJ510" s="917" t="s">
        <v>2951</v>
      </c>
      <c r="AK510" s="917" t="s">
        <v>2950</v>
      </c>
      <c r="AL510" s="860">
        <v>53</v>
      </c>
      <c r="AM510" s="991">
        <v>46143</v>
      </c>
      <c r="AN510" s="991"/>
      <c r="AO510" s="991"/>
      <c r="AP510" s="991"/>
      <c r="AQ510" s="991"/>
      <c r="AR510" s="862"/>
      <c r="AS510" s="849" t="str">
        <f t="shared" si="211"/>
        <v>雙</v>
      </c>
      <c r="AT510" s="849" t="str">
        <f t="shared" si="212"/>
        <v>半</v>
      </c>
      <c r="AU510" s="849" t="str">
        <f t="shared" si="213"/>
        <v>225</v>
      </c>
      <c r="AV510" s="849"/>
    </row>
    <row r="511" spans="1:48">
      <c r="A511" s="845">
        <f t="shared" si="214"/>
        <v>46155</v>
      </c>
      <c r="B511" s="846" t="s">
        <v>1607</v>
      </c>
      <c r="C511" s="846" t="s">
        <v>4194</v>
      </c>
      <c r="D511" s="1254" t="s">
        <v>596</v>
      </c>
      <c r="E511" s="848" t="str">
        <f>IF(ISNA(VLOOKUP(C511,條件!$A$1:$G$1021,5,0)),"",(VLOOKUP(C511,條件!$A$1:$G$1021,5,0)))</f>
        <v>150/48/2SDr</v>
      </c>
      <c r="F511" s="849" t="str">
        <f>IF(ISNA(VLOOKUP(C511,條件!$A$1:$G$1021,6,0)),"",(VLOOKUP(C511,條件!$A$1:$G$1021,6,0)))</f>
        <v>FP82173R×2</v>
      </c>
      <c r="G511" s="1257">
        <f>IF(ISNA(VLOOKUP(C511,條件!$A$1:$G$1021,7,0)),"",(VLOOKUP(C511,條件!$A$1:$G$1021,7,0)))</f>
        <v>700</v>
      </c>
      <c r="H511" s="849" t="str">
        <f>IF(ISNA(VLOOKUP(C511,條件!$A$1:$K$1021,11,0)),"",(VLOOKUP(C511,條件!$A$1:$K$1021,11,0)))</f>
        <v>黃紅雙色</v>
      </c>
      <c r="I511" s="850">
        <f>IF(ISNA(VLOOKUP(C511,條件!$A$1:$L$1021,12,0)),"",(VLOOKUP(C511,條件!$A$1:$L$1021,12,0)))</f>
        <v>5.5</v>
      </c>
      <c r="J511" s="853">
        <v>6</v>
      </c>
      <c r="K511" s="851">
        <v>0</v>
      </c>
      <c r="L511" s="852"/>
      <c r="M511" s="854">
        <v>10000</v>
      </c>
      <c r="N511" s="853">
        <v>17</v>
      </c>
      <c r="O511" s="851">
        <v>0</v>
      </c>
      <c r="P511" s="852"/>
      <c r="Q511" s="854">
        <v>9910</v>
      </c>
      <c r="R511" s="853">
        <v>0</v>
      </c>
      <c r="S511" s="851">
        <v>0</v>
      </c>
      <c r="T511" s="852">
        <v>9630</v>
      </c>
      <c r="U511" s="854"/>
      <c r="V511" s="853">
        <v>3</v>
      </c>
      <c r="W511" s="851">
        <v>0</v>
      </c>
      <c r="X511" s="852">
        <v>9810</v>
      </c>
      <c r="Y511" s="854"/>
      <c r="Z511" s="855">
        <f>IF(ISNA(VLOOKUP(C511,條件!$A$1:$C$1021,3,0)),"",(VLOOKUP(C511,條件!$A$1:$C$1021,3,0)))</f>
        <v>5.8536585365853657</v>
      </c>
      <c r="AA511" s="855">
        <f t="shared" si="207"/>
        <v>17.333333333333332</v>
      </c>
      <c r="AB511" s="904">
        <f t="shared" si="208"/>
        <v>1</v>
      </c>
      <c r="AC511" s="855">
        <f t="shared" si="209"/>
        <v>98.375</v>
      </c>
      <c r="AD511" s="855">
        <f t="shared" si="205"/>
        <v>2.1666666666666665</v>
      </c>
      <c r="AE511" s="855">
        <f t="shared" si="210"/>
        <v>2.1666666666666665</v>
      </c>
      <c r="AF511" s="856" t="str">
        <f t="shared" si="206"/>
        <v>T</v>
      </c>
      <c r="AG511" s="856">
        <v>2</v>
      </c>
      <c r="AH511" s="1041" t="s">
        <v>4354</v>
      </c>
      <c r="AI511" s="917" t="s">
        <v>2878</v>
      </c>
      <c r="AJ511" s="917" t="s">
        <v>2951</v>
      </c>
      <c r="AK511" s="917" t="s">
        <v>2950</v>
      </c>
      <c r="AL511" s="860">
        <v>56</v>
      </c>
      <c r="AM511" s="991">
        <v>46151</v>
      </c>
      <c r="AN511" s="991">
        <v>46152</v>
      </c>
      <c r="AO511" s="991"/>
      <c r="AP511" s="991"/>
      <c r="AQ511" s="991"/>
      <c r="AR511" s="862"/>
      <c r="AS511" s="849" t="str">
        <f t="shared" si="211"/>
        <v>雙</v>
      </c>
      <c r="AT511" s="849" t="str">
        <f t="shared" si="212"/>
        <v>半</v>
      </c>
      <c r="AU511" s="849" t="str">
        <f t="shared" si="213"/>
        <v>150</v>
      </c>
      <c r="AV511" s="849">
        <f t="shared" ref="AV511:AV549" si="215">IF(ISERROR((IF(AF511="S",AG511*AU511*G511*AC511/18*0.03456/100/1000,
AU511*G511*AC511*
(IF(OR(AND(AS511="單",AT511="全",OR(AF511="A",AF511="M")),AND(AS511="單",AT511="全",OR(AF511="T",AF511="J"))),1,0)+
IF(OR(AND(AS511="雙",AT511="全",OR(AF511="A",AF511="M")),AND(AS511="雙",AT511="半",OR(AF511="T",AF511="J"))),1,0)+
IF(AND(AS511="雙",AT511="全",OR(AF511="T",AF511="J")),2,0)+
IF(AND(AS511="單",AT511="半",OR(AF511="A",AF511="M")),0.5,0)+
IF(OR(AND(AS511="雙",AT511="半",OR(AF511="A",AF511="M")),AND(AS511="單",AT511="半",OR(AF511="T",AF511="J"))),0.5,0)
)*0.03456/100/1000
))),"",((IF(AF511="S",AG511*AU511*G511*AC511/18*0.03456/100/1000,
AU511*G511*AC511*
(IF(OR(AND(AS511="單",AT511="全",OR(AF511="A",AF511="M")),AND(AS511="單",AT511="全",OR(AF511="T",AF511="J"))),1,0)+
IF(OR(AND(AS511="雙",AT511="全",OR(AF511="A",AF511="M")),AND(AS511="雙",AT511="半",OR(AF511="T",AF511="J"))),1,0)+
IF(AND(AS511="雙",AT511="全",OR(AF511="T",AF511="J")),2,0)+
IF(AND(AS511="單",AT511="半",OR(AF511="A",AF511="M")),0.5,0)+
IF(OR(AND(AS511="雙",AT511="半",OR(AF511="A",AF511="M")),AND(AS511="單",AT511="半",OR(AF511="T",AF511="J"))),0.5,0)
)*0.03456/100/1000
))))</f>
        <v>3.5698320000000003</v>
      </c>
    </row>
    <row r="512" spans="1:48">
      <c r="A512" s="845">
        <f t="shared" si="214"/>
        <v>46155</v>
      </c>
      <c r="B512" s="846" t="s">
        <v>1608</v>
      </c>
      <c r="C512" s="846" t="s">
        <v>3685</v>
      </c>
      <c r="D512" s="1254" t="s">
        <v>596</v>
      </c>
      <c r="E512" s="848" t="str">
        <f>IF(ISNA(VLOOKUP(C512,條件!$A$1:$G$1021,5,0)),"",(VLOOKUP(C512,條件!$A$1:$G$1021,5,0)))</f>
        <v>150/48/2SDr</v>
      </c>
      <c r="F512" s="849" t="str">
        <f>IF(ISNA(VLOOKUP(C512,條件!$A$1:$G$1021,6,0)),"",(VLOOKUP(C512,條件!$A$1:$G$1021,6,0)))</f>
        <v>FP82173R×2</v>
      </c>
      <c r="G512" s="1257">
        <f>IF(ISNA(VLOOKUP(C512,條件!$A$1:$G$1021,7,0)),"",(VLOOKUP(C512,條件!$A$1:$G$1021,7,0)))</f>
        <v>700</v>
      </c>
      <c r="H512" s="849" t="str">
        <f>IF(ISNA(VLOOKUP(C512,條件!$A$1:$K$1021,11,0)),"",(VLOOKUP(C512,條件!$A$1:$K$1021,11,0)))</f>
        <v>棕色</v>
      </c>
      <c r="I512" s="850">
        <f>IF(ISNA(VLOOKUP(C512,條件!$A$1:$L$1021,12,0)),"",(VLOOKUP(C512,條件!$A$1:$L$1021,12,0)))</f>
        <v>5.5</v>
      </c>
      <c r="J512" s="853"/>
      <c r="K512" s="851"/>
      <c r="L512" s="852" t="s">
        <v>4233</v>
      </c>
      <c r="M512" s="854"/>
      <c r="N512" s="853"/>
      <c r="O512" s="851"/>
      <c r="P512" s="852" t="s">
        <v>4233</v>
      </c>
      <c r="Q512" s="854"/>
      <c r="R512" s="853">
        <v>0</v>
      </c>
      <c r="S512" s="851">
        <v>0</v>
      </c>
      <c r="T512" s="852">
        <v>9910</v>
      </c>
      <c r="U512" s="854">
        <v>9350</v>
      </c>
      <c r="V512" s="853">
        <v>19</v>
      </c>
      <c r="W512" s="851">
        <v>1</v>
      </c>
      <c r="X512" s="852">
        <v>9910</v>
      </c>
      <c r="Y512" s="854">
        <v>9260</v>
      </c>
      <c r="Z512" s="855">
        <f>IF(ISNA(VLOOKUP(C512,條件!$A$1:$C$1021,3,0)),"",(VLOOKUP(C512,條件!$A$1:$C$1021,3,0)))</f>
        <v>5.8536585365853657</v>
      </c>
      <c r="AA512" s="855" t="str">
        <f t="shared" si="207"/>
        <v>清車</v>
      </c>
      <c r="AB512" s="904" t="str">
        <f t="shared" si="208"/>
        <v/>
      </c>
      <c r="AC512" s="855">
        <f t="shared" si="209"/>
        <v>96.075000000000003</v>
      </c>
      <c r="AD512" s="855" t="str">
        <f t="shared" si="205"/>
        <v/>
      </c>
      <c r="AE512" s="855" t="str">
        <f t="shared" si="210"/>
        <v/>
      </c>
      <c r="AF512" s="856" t="str">
        <f t="shared" si="206"/>
        <v>T</v>
      </c>
      <c r="AG512" s="856">
        <v>1</v>
      </c>
      <c r="AH512" s="1041" t="s">
        <v>4354</v>
      </c>
      <c r="AI512" s="917" t="s">
        <v>2878</v>
      </c>
      <c r="AJ512" s="917" t="s">
        <v>2951</v>
      </c>
      <c r="AK512" s="917" t="s">
        <v>2950</v>
      </c>
      <c r="AL512" s="860">
        <v>56</v>
      </c>
      <c r="AM512" s="991">
        <v>46150</v>
      </c>
      <c r="AN512" s="991">
        <v>46151</v>
      </c>
      <c r="AO512" s="991">
        <v>46152</v>
      </c>
      <c r="AP512" s="991"/>
      <c r="AQ512" s="991"/>
      <c r="AR512" s="862"/>
      <c r="AS512" s="849" t="str">
        <f t="shared" si="211"/>
        <v>雙</v>
      </c>
      <c r="AT512" s="849" t="str">
        <f t="shared" si="212"/>
        <v>全</v>
      </c>
      <c r="AU512" s="849" t="str">
        <f t="shared" si="213"/>
        <v>150</v>
      </c>
      <c r="AV512" s="849">
        <f t="shared" si="215"/>
        <v>6.9727392000000004</v>
      </c>
    </row>
    <row r="513" spans="1:48">
      <c r="A513" s="845">
        <f t="shared" si="214"/>
        <v>46155</v>
      </c>
      <c r="B513" s="846" t="s">
        <v>1986</v>
      </c>
      <c r="C513" s="846" t="s">
        <v>4196</v>
      </c>
      <c r="D513" s="1254"/>
      <c r="E513" s="848" t="str">
        <f>IF(ISNA(VLOOKUP(C513,條件!$A$1:$G$1021,5,0)),"",(VLOOKUP(C513,條件!$A$1:$G$1021,5,0)))</f>
        <v>50/72/2SDFFR</v>
      </c>
      <c r="F513" s="849" t="str">
        <f>IF(ISNA(VLOOKUP(C513,條件!$A$1:$G$1021,6,0)),"",(VLOOKUP(C513,條件!$A$1:$G$1021,6,0)))</f>
        <v>FP80099R×2</v>
      </c>
      <c r="G513" s="1257">
        <f>IF(ISNA(VLOOKUP(C513,條件!$A$1:$G$1021,7,0)),"",(VLOOKUP(C513,條件!$A$1:$G$1021,7,0)))</f>
        <v>500</v>
      </c>
      <c r="H513" s="849" t="str">
        <f>IF(ISNA(VLOOKUP(C513,條件!$A$1:$K$1021,11,0)),"",(VLOOKUP(C513,條件!$A$1:$K$1021,11,0)))</f>
        <v>白黑三角</v>
      </c>
      <c r="I513" s="850">
        <f>IF(ISNA(VLOOKUP(C513,條件!$A$1:$L$1021,12,0)),"",(VLOOKUP(C513,條件!$A$1:$L$1021,12,0)))</f>
        <v>4</v>
      </c>
      <c r="J513" s="853">
        <v>22</v>
      </c>
      <c r="K513" s="851">
        <v>0</v>
      </c>
      <c r="L513" s="852">
        <v>2781</v>
      </c>
      <c r="M513" s="854"/>
      <c r="N513" s="853">
        <v>8</v>
      </c>
      <c r="O513" s="851">
        <v>0</v>
      </c>
      <c r="P513" s="852">
        <v>3268</v>
      </c>
      <c r="Q513" s="854"/>
      <c r="R513" s="853">
        <v>16</v>
      </c>
      <c r="S513" s="851">
        <v>0</v>
      </c>
      <c r="T513" s="852">
        <v>3023</v>
      </c>
      <c r="U513" s="854"/>
      <c r="V513" s="853">
        <v>8</v>
      </c>
      <c r="W513" s="851">
        <v>0</v>
      </c>
      <c r="X513" s="852">
        <v>2740</v>
      </c>
      <c r="Y513" s="854"/>
      <c r="Z513" s="885">
        <f>IF(ISNA(VLOOKUP(C513,條件!$A$1:$C$1021,3,0)),"",(VLOOKUP(C513,條件!$A$1:$C$1021,3,0)))</f>
        <v>2.028169014084507</v>
      </c>
      <c r="AA513" s="885">
        <f>IF(P513="了機","了機",IF(J513="","",IF(ISERROR(SUM(J513,N513,R513,V513)*12/AG513/3),"",(SUM(J513,N513,R513,V513)*12/AG513/3))))/2</f>
        <v>36</v>
      </c>
      <c r="AB513" s="905">
        <f t="shared" ref="AB513:AB515" si="216">IF(K513="","",IF(ISERROR(1-((SUM(K513,O513,S513,W513)/((AG513*12)-(AG513*0.44)))/Z513)),"",(1-((SUM(K513,O513,S513,W513)/((AG513*12)-(AG513*0.44)))/Z513))))</f>
        <v>1</v>
      </c>
      <c r="AC513" s="885"/>
      <c r="AD513" s="885">
        <f t="shared" si="205"/>
        <v>4.5</v>
      </c>
      <c r="AE513" s="885">
        <f t="shared" ref="AE513:AE515" si="217">IF(P513="了機","",IF(J513="","",IF(ISERROR((SUM(J513,N513,R513,V513)-SUM(K513,O513,S513,W513))/24),"",((SUM(J513,N513,R513,V513)-SUM(K513,O513,S513,W513))/24))))</f>
        <v>2.25</v>
      </c>
      <c r="AF513" s="886" t="str">
        <f t="shared" si="206"/>
        <v>S</v>
      </c>
      <c r="AG513" s="886">
        <v>3</v>
      </c>
      <c r="AH513" s="1041" t="s">
        <v>1107</v>
      </c>
      <c r="AI513" s="917" t="s">
        <v>2875</v>
      </c>
      <c r="AJ513" s="917" t="s">
        <v>3059</v>
      </c>
      <c r="AK513" s="917" t="s">
        <v>943</v>
      </c>
      <c r="AL513" s="860">
        <v>50</v>
      </c>
      <c r="AM513" s="991">
        <v>46041</v>
      </c>
      <c r="AN513" s="991">
        <v>46043</v>
      </c>
      <c r="AO513" s="991"/>
      <c r="AP513" s="991"/>
      <c r="AQ513" s="991"/>
      <c r="AR513" s="862"/>
      <c r="AS513" s="849" t="str">
        <f t="shared" si="211"/>
        <v>雙</v>
      </c>
      <c r="AT513" s="849" t="str">
        <f t="shared" si="212"/>
        <v>3sec</v>
      </c>
      <c r="AU513" s="849" t="str">
        <f t="shared" si="213"/>
        <v>50</v>
      </c>
      <c r="AV513" s="849">
        <f t="shared" si="215"/>
        <v>0</v>
      </c>
    </row>
    <row r="514" spans="1:48">
      <c r="A514" s="845">
        <f t="shared" si="214"/>
        <v>46155</v>
      </c>
      <c r="B514" s="846" t="s">
        <v>1986</v>
      </c>
      <c r="C514" s="846" t="s">
        <v>4198</v>
      </c>
      <c r="D514" s="1254"/>
      <c r="E514" s="848" t="str">
        <f>IF(ISNA(VLOOKUP(C514,條件!$A$1:$G$1021,5,0)),"",(VLOOKUP(C514,條件!$A$1:$G$1021,5,0)))</f>
        <v>75/72/2SDFFR</v>
      </c>
      <c r="F514" s="849" t="str">
        <f>IF(ISNA(VLOOKUP(C514,條件!$A$1:$G$1021,6,0)),"",(VLOOKUP(C514,條件!$A$1:$G$1021,6,0)))</f>
        <v>FP81209R×2</v>
      </c>
      <c r="G514" s="1257">
        <f>IF(ISNA(VLOOKUP(C514,條件!$A$1:$G$1021,7,0)),"",(VLOOKUP(C514,條件!$A$1:$G$1021,7,0)))</f>
        <v>600</v>
      </c>
      <c r="H514" s="849" t="str">
        <f>IF(ISNA(VLOOKUP(C514,條件!$A$1:$K$1021,11,0)),"",(VLOOKUP(C514,條件!$A$1:$K$1021,11,0)))</f>
        <v>白底紅十字</v>
      </c>
      <c r="I514" s="850">
        <f>IF(ISNA(VLOOKUP(C514,條件!$A$1:$L$1021,12,0)),"",(VLOOKUP(C514,條件!$A$1:$L$1021,12,0)))</f>
        <v>5</v>
      </c>
      <c r="J514" s="853">
        <v>14</v>
      </c>
      <c r="K514" s="851">
        <v>0</v>
      </c>
      <c r="L514" s="852">
        <v>2781</v>
      </c>
      <c r="M514" s="854"/>
      <c r="N514" s="853">
        <v>4</v>
      </c>
      <c r="O514" s="851">
        <v>0</v>
      </c>
      <c r="P514" s="852">
        <v>3268</v>
      </c>
      <c r="Q514" s="854"/>
      <c r="R514" s="853">
        <v>4</v>
      </c>
      <c r="S514" s="851">
        <v>0</v>
      </c>
      <c r="T514" s="852">
        <v>3033</v>
      </c>
      <c r="U514" s="854"/>
      <c r="V514" s="853">
        <v>28</v>
      </c>
      <c r="W514" s="851">
        <v>0</v>
      </c>
      <c r="X514" s="852">
        <v>2740</v>
      </c>
      <c r="Y514" s="854"/>
      <c r="Z514" s="885">
        <f>IF(ISNA(VLOOKUP(C514,條件!$A$1:$C$1021,3,0)),"",(VLOOKUP(C514,條件!$A$1:$C$1021,3,0)))</f>
        <v>2.8402366863905324</v>
      </c>
      <c r="AA514" s="885">
        <f>IF(P514="了機","了機",IF(J514="","",IF(ISERROR(SUM(J514,N514,R514,V514)*12/AG514/3),"",(SUM(J514,N514,R514,V514)*12/AG514/3))))/2</f>
        <v>33.333333333333336</v>
      </c>
      <c r="AB514" s="905">
        <f t="shared" si="216"/>
        <v>1</v>
      </c>
      <c r="AC514" s="885"/>
      <c r="AD514" s="885">
        <f t="shared" si="205"/>
        <v>4.166666666666667</v>
      </c>
      <c r="AE514" s="885">
        <f t="shared" si="217"/>
        <v>2.0833333333333335</v>
      </c>
      <c r="AF514" s="886" t="str">
        <f t="shared" si="206"/>
        <v>S</v>
      </c>
      <c r="AG514" s="886">
        <v>3</v>
      </c>
      <c r="AH514" s="1041" t="s">
        <v>1107</v>
      </c>
      <c r="AI514" s="917" t="s">
        <v>2875</v>
      </c>
      <c r="AJ514" s="917" t="s">
        <v>3059</v>
      </c>
      <c r="AK514" s="917" t="s">
        <v>943</v>
      </c>
      <c r="AL514" s="860">
        <v>50</v>
      </c>
      <c r="AM514" s="991">
        <v>46087</v>
      </c>
      <c r="AN514" s="991">
        <v>46089</v>
      </c>
      <c r="AO514" s="991"/>
      <c r="AP514" s="991"/>
      <c r="AQ514" s="991"/>
      <c r="AR514" s="862"/>
      <c r="AS514" s="849" t="str">
        <f t="shared" si="211"/>
        <v>雙</v>
      </c>
      <c r="AT514" s="849" t="str">
        <f t="shared" si="212"/>
        <v>3sec</v>
      </c>
      <c r="AU514" s="849" t="str">
        <f t="shared" si="213"/>
        <v>75</v>
      </c>
      <c r="AV514" s="849">
        <f t="shared" si="215"/>
        <v>0</v>
      </c>
    </row>
    <row r="515" spans="1:48">
      <c r="A515" s="845">
        <f t="shared" si="214"/>
        <v>46155</v>
      </c>
      <c r="B515" s="846" t="s">
        <v>1698</v>
      </c>
      <c r="C515" s="846" t="s">
        <v>1697</v>
      </c>
      <c r="D515" s="1254"/>
      <c r="E515" s="848" t="str">
        <f>IF(ISNA(VLOOKUP(C515,條件!$A$1:$G$1021,5,0)),"",(VLOOKUP(C515,條件!$A$1:$G$1021,5,0)))</f>
        <v/>
      </c>
      <c r="F515" s="849" t="str">
        <f>IF(ISNA(VLOOKUP(C515,條件!$A$1:$G$1021,6,0)),"",(VLOOKUP(C515,條件!$A$1:$G$1021,6,0)))</f>
        <v/>
      </c>
      <c r="G515" s="1257" t="str">
        <f>IF(ISNA(VLOOKUP(C515,條件!$A$1:$G$1021,7,0)),"",(VLOOKUP(C515,條件!$A$1:$G$1021,7,0)))</f>
        <v/>
      </c>
      <c r="H515" s="849" t="str">
        <f>IF(ISNA(VLOOKUP(C515,條件!$A$1:$K$1021,11,0)),"",(VLOOKUP(C515,條件!$A$1:$K$1021,11,0)))</f>
        <v/>
      </c>
      <c r="I515" s="850" t="str">
        <f>IF(ISNA(VLOOKUP(C515,條件!$A$1:$L$1021,12,0)),"",(VLOOKUP(C515,條件!$A$1:$L$1021,12,0)))</f>
        <v/>
      </c>
      <c r="J515" s="853"/>
      <c r="K515" s="851"/>
      <c r="L515" s="852" t="s">
        <v>1697</v>
      </c>
      <c r="M515" s="854"/>
      <c r="N515" s="853"/>
      <c r="O515" s="851"/>
      <c r="P515" s="852" t="s">
        <v>1697</v>
      </c>
      <c r="Q515" s="854"/>
      <c r="R515" s="853"/>
      <c r="S515" s="851"/>
      <c r="T515" s="852" t="s">
        <v>1697</v>
      </c>
      <c r="U515" s="854"/>
      <c r="V515" s="853"/>
      <c r="W515" s="851"/>
      <c r="X515" s="852" t="s">
        <v>1697</v>
      </c>
      <c r="Y515" s="854"/>
      <c r="Z515" s="885" t="str">
        <f>IF(ISNA(VLOOKUP(C515,條件!$A$1:$C$1021,3,0)),"",(VLOOKUP(C515,條件!$A$1:$C$1021,3,0)))</f>
        <v/>
      </c>
      <c r="AA515" s="885" t="str">
        <f t="shared" ref="AA515:AA517" si="218">IF(P515="了機","了機",IF(J515="","",IF(ISERROR(SUM(J515,N515,R515,V515)*12/AG515/3),"",(SUM(J515,N515,R515,V515)*12/AG515/3))))</f>
        <v/>
      </c>
      <c r="AB515" s="905" t="str">
        <f t="shared" si="216"/>
        <v/>
      </c>
      <c r="AC515" s="885"/>
      <c r="AD515" s="885" t="str">
        <f t="shared" ref="AD515:AD554" si="219">IF(ISERROR(AA515/8),"",(AA515/8))</f>
        <v/>
      </c>
      <c r="AE515" s="885" t="str">
        <f t="shared" si="217"/>
        <v/>
      </c>
      <c r="AF515" s="886" t="str">
        <f t="shared" ref="AF515:AF554" si="220">LEFT(B515,1)</f>
        <v>S</v>
      </c>
      <c r="AG515" s="886">
        <v>5</v>
      </c>
      <c r="AH515" s="1041" t="s">
        <v>1107</v>
      </c>
      <c r="AI515" s="917" t="s">
        <v>2875</v>
      </c>
      <c r="AJ515" s="917" t="s">
        <v>3059</v>
      </c>
      <c r="AK515" s="917" t="s">
        <v>943</v>
      </c>
      <c r="AL515" s="860"/>
      <c r="AM515" s="991"/>
      <c r="AN515" s="991"/>
      <c r="AO515" s="991"/>
      <c r="AP515" s="991"/>
      <c r="AQ515" s="991"/>
      <c r="AR515" s="862"/>
      <c r="AS515" s="849" t="str">
        <f t="shared" si="211"/>
        <v>單</v>
      </c>
      <c r="AT515" s="849" t="str">
        <f t="shared" si="212"/>
        <v>5sec</v>
      </c>
      <c r="AU515" s="849" t="str">
        <f t="shared" si="213"/>
        <v/>
      </c>
      <c r="AV515" s="849" t="str">
        <f t="shared" si="215"/>
        <v/>
      </c>
    </row>
    <row r="516" spans="1:48">
      <c r="A516" s="845">
        <f t="shared" si="214"/>
        <v>46155</v>
      </c>
      <c r="B516" s="846" t="s">
        <v>240</v>
      </c>
      <c r="C516" s="887" t="s">
        <v>2800</v>
      </c>
      <c r="D516" s="1254"/>
      <c r="E516" s="848" t="str">
        <f>IF(ISNA(VLOOKUP(C516,條件!$A$1:$G$1021,5,0)),"",(VLOOKUP(C516,條件!$A$1:$G$1021,5,0)))</f>
        <v/>
      </c>
      <c r="F516" s="849" t="str">
        <f>IF(ISNA(VLOOKUP(C516,條件!$A$1:$G$1021,6,0)),"",(VLOOKUP(C516,條件!$A$1:$G$1021,6,0)))</f>
        <v/>
      </c>
      <c r="G516" s="1257" t="str">
        <f>IF(ISNA(VLOOKUP(C516,條件!$A$1:$G$1021,7,0)),"",(VLOOKUP(C516,條件!$A$1:$G$1021,7,0)))</f>
        <v/>
      </c>
      <c r="H516" s="849" t="str">
        <f>IF(ISNA(VLOOKUP(C516,條件!$A$1:$K$1021,11,0)),"",(VLOOKUP(C516,條件!$A$1:$K$1021,11,0)))</f>
        <v/>
      </c>
      <c r="I516" s="850" t="str">
        <f>IF(ISNA(VLOOKUP(C516,條件!$A$1:$L$1021,12,0)),"",(VLOOKUP(C516,條件!$A$1:$L$1021,12,0)))</f>
        <v/>
      </c>
      <c r="J516" s="853"/>
      <c r="K516" s="851"/>
      <c r="L516" s="852" t="s">
        <v>114</v>
      </c>
      <c r="M516" s="854"/>
      <c r="N516" s="853"/>
      <c r="O516" s="851"/>
      <c r="P516" s="852" t="s">
        <v>114</v>
      </c>
      <c r="Q516" s="854"/>
      <c r="R516" s="853"/>
      <c r="S516" s="851"/>
      <c r="T516" s="852" t="s">
        <v>114</v>
      </c>
      <c r="U516" s="854"/>
      <c r="V516" s="853"/>
      <c r="W516" s="851"/>
      <c r="X516" s="852" t="s">
        <v>114</v>
      </c>
      <c r="Y516" s="854"/>
      <c r="Z516" s="855" t="str">
        <f>IF(ISNA(VLOOKUP(C516,條件!$A$1:$C$1021,3,0)),"",(VLOOKUP(C516,條件!$A$1:$C$1021,3,0)))</f>
        <v/>
      </c>
      <c r="AA516" s="855" t="str">
        <f t="shared" ref="AA516:AA552" si="221">IF(OR(L516="改紡", L516="檢修", L516="了機", L516="清車", L516="FINAL", L516="停機"), L516,
   IF(AND(C516&lt;&gt;"", J516&lt;&gt;""),
      IFERROR(SUM(J516, N516, R516, V516)/3 * AG516, ""),
   "")
)</f>
        <v>停機</v>
      </c>
      <c r="AB516" s="904" t="str">
        <f t="shared" ref="AB516:AB552" si="222">IF(K516="","",IF(ISERROR(1-(SUM(K516,O516,S516,W516)/208/Z516)),"",(1-(SUM(K516,O516,S516,W516)/208/Z516))))</f>
        <v/>
      </c>
      <c r="AC516" s="855" t="str">
        <f t="shared" ref="AC516:AC552" si="223">IF(OR(L516="檢修", L516="改紡", L516="了機"), "",
   IF(C516&lt;&gt;"",
      IFERROR(AVERAGE(L516:M516, P516:Q516, T516:U516, X516:Y516)/100, ""),
   "")
)</f>
        <v/>
      </c>
      <c r="AD516" s="855" t="str">
        <f t="shared" si="219"/>
        <v/>
      </c>
      <c r="AE516" s="855" t="str">
        <f t="shared" ref="AE516:AE552" si="224">IF(OR(L516="改紡", L516="檢修", L516="了機"), "",
   IF(AND(C516&lt;&gt;"", J516&lt;&gt;""),
      IFERROR((SUM(J516, N516, R516, V516) - SUM(K516, O516, S516, W516))/24 * AG516, ""),
   "")
)</f>
        <v/>
      </c>
      <c r="AF516" s="856" t="str">
        <f t="shared" si="220"/>
        <v>M</v>
      </c>
      <c r="AG516" s="856">
        <v>1</v>
      </c>
      <c r="AH516" s="1041" t="s">
        <v>920</v>
      </c>
      <c r="AI516" s="917" t="s">
        <v>920</v>
      </c>
      <c r="AJ516" s="917" t="s">
        <v>920</v>
      </c>
      <c r="AK516" s="917" t="s">
        <v>920</v>
      </c>
      <c r="AL516" s="860"/>
      <c r="AM516" s="991"/>
      <c r="AN516" s="991"/>
      <c r="AO516" s="991"/>
      <c r="AP516" s="991"/>
      <c r="AQ516" s="991"/>
      <c r="AR516" s="862"/>
      <c r="AS516" s="849" t="str">
        <f t="shared" si="211"/>
        <v>單</v>
      </c>
      <c r="AT516" s="849" t="str">
        <f t="shared" si="212"/>
        <v>全</v>
      </c>
      <c r="AU516" s="849" t="str">
        <f t="shared" si="213"/>
        <v/>
      </c>
      <c r="AV516" s="849" t="str">
        <f t="shared" si="215"/>
        <v/>
      </c>
    </row>
    <row r="517" spans="1:48">
      <c r="A517" s="845">
        <f t="shared" si="214"/>
        <v>46155</v>
      </c>
      <c r="B517" s="846" t="s">
        <v>242</v>
      </c>
      <c r="C517" s="887" t="s">
        <v>2800</v>
      </c>
      <c r="D517" s="1254"/>
      <c r="E517" s="848" t="str">
        <f>IF(ISNA(VLOOKUP(C517,條件!$A$1:$G$1021,5,0)),"",(VLOOKUP(C517,條件!$A$1:$G$1021,5,0)))</f>
        <v/>
      </c>
      <c r="F517" s="849" t="str">
        <f>IF(ISNA(VLOOKUP(C517,條件!$A$1:$G$1021,6,0)),"",(VLOOKUP(C517,條件!$A$1:$G$1021,6,0)))</f>
        <v/>
      </c>
      <c r="G517" s="1257" t="str">
        <f>IF(ISNA(VLOOKUP(C517,條件!$A$1:$G$1021,7,0)),"",(VLOOKUP(C517,條件!$A$1:$G$1021,7,0)))</f>
        <v/>
      </c>
      <c r="H517" s="849" t="str">
        <f>IF(ISNA(VLOOKUP(C517,條件!$A$1:$K$1021,11,0)),"",(VLOOKUP(C517,條件!$A$1:$K$1021,11,0)))</f>
        <v/>
      </c>
      <c r="I517" s="850" t="str">
        <f>IF(ISNA(VLOOKUP(C517,條件!$A$1:$L$1021,12,0)),"",(VLOOKUP(C517,條件!$A$1:$L$1021,12,0)))</f>
        <v/>
      </c>
      <c r="J517" s="853"/>
      <c r="K517" s="851"/>
      <c r="L517" s="852" t="s">
        <v>114</v>
      </c>
      <c r="M517" s="854"/>
      <c r="N517" s="853"/>
      <c r="O517" s="851"/>
      <c r="P517" s="852" t="s">
        <v>114</v>
      </c>
      <c r="Q517" s="854"/>
      <c r="R517" s="853"/>
      <c r="S517" s="851"/>
      <c r="T517" s="852" t="s">
        <v>114</v>
      </c>
      <c r="U517" s="854"/>
      <c r="V517" s="853"/>
      <c r="W517" s="851"/>
      <c r="X517" s="852" t="s">
        <v>114</v>
      </c>
      <c r="Y517" s="854"/>
      <c r="Z517" s="855" t="str">
        <f>IF(ISNA(VLOOKUP(C517,條件!$A$1:$C$1021,3,0)),"",(VLOOKUP(C517,條件!$A$1:$C$1021,3,0)))</f>
        <v/>
      </c>
      <c r="AA517" s="855" t="str">
        <f t="shared" si="221"/>
        <v>停機</v>
      </c>
      <c r="AB517" s="904" t="str">
        <f t="shared" si="222"/>
        <v/>
      </c>
      <c r="AC517" s="855" t="str">
        <f t="shared" si="223"/>
        <v/>
      </c>
      <c r="AD517" s="855" t="str">
        <f t="shared" si="219"/>
        <v/>
      </c>
      <c r="AE517" s="855" t="str">
        <f t="shared" si="224"/>
        <v/>
      </c>
      <c r="AF517" s="856" t="str">
        <f t="shared" si="220"/>
        <v>M</v>
      </c>
      <c r="AG517" s="856">
        <v>1</v>
      </c>
      <c r="AH517" s="1041" t="s">
        <v>920</v>
      </c>
      <c r="AI517" s="917" t="s">
        <v>920</v>
      </c>
      <c r="AJ517" s="917" t="s">
        <v>920</v>
      </c>
      <c r="AK517" s="917" t="s">
        <v>920</v>
      </c>
      <c r="AL517" s="860"/>
      <c r="AM517" s="991"/>
      <c r="AN517" s="991"/>
      <c r="AO517" s="991"/>
      <c r="AP517" s="991"/>
      <c r="AQ517" s="991"/>
      <c r="AR517" s="862"/>
      <c r="AS517" s="849" t="str">
        <f t="shared" si="211"/>
        <v>單</v>
      </c>
      <c r="AT517" s="849" t="str">
        <f t="shared" si="212"/>
        <v>全</v>
      </c>
      <c r="AU517" s="849" t="str">
        <f t="shared" si="213"/>
        <v/>
      </c>
      <c r="AV517" s="849" t="str">
        <f t="shared" si="215"/>
        <v/>
      </c>
    </row>
    <row r="518" spans="1:48">
      <c r="A518" s="845">
        <f t="shared" si="214"/>
        <v>46155</v>
      </c>
      <c r="B518" s="846" t="s">
        <v>1699</v>
      </c>
      <c r="C518" s="887" t="s">
        <v>2800</v>
      </c>
      <c r="D518" s="1254"/>
      <c r="E518" s="848" t="str">
        <f>IF(ISNA(VLOOKUP(C518,條件!$A$1:$G$1021,5,0)),"",(VLOOKUP(C518,條件!$A$1:$G$1021,5,0)))</f>
        <v/>
      </c>
      <c r="F518" s="849" t="str">
        <f>IF(ISNA(VLOOKUP(C518,條件!$A$1:$G$1021,6,0)),"",(VLOOKUP(C518,條件!$A$1:$G$1021,6,0)))</f>
        <v/>
      </c>
      <c r="G518" s="1257" t="str">
        <f>IF(ISNA(VLOOKUP(C518,條件!$A$1:$G$1021,7,0)),"",(VLOOKUP(C518,條件!$A$1:$G$1021,7,0)))</f>
        <v/>
      </c>
      <c r="H518" s="849" t="str">
        <f>IF(ISNA(VLOOKUP(C518,條件!$A$1:$K$1021,11,0)),"",(VLOOKUP(C518,條件!$A$1:$K$1021,11,0)))</f>
        <v/>
      </c>
      <c r="I518" s="850" t="str">
        <f>IF(ISNA(VLOOKUP(C518,條件!$A$1:$L$1021,12,0)),"",(VLOOKUP(C518,條件!$A$1:$L$1021,12,0)))</f>
        <v/>
      </c>
      <c r="J518" s="853"/>
      <c r="K518" s="851"/>
      <c r="L518" s="852" t="s">
        <v>114</v>
      </c>
      <c r="M518" s="854"/>
      <c r="N518" s="853"/>
      <c r="O518" s="851"/>
      <c r="P518" s="852" t="s">
        <v>114</v>
      </c>
      <c r="Q518" s="854"/>
      <c r="R518" s="853"/>
      <c r="S518" s="851"/>
      <c r="T518" s="852" t="s">
        <v>114</v>
      </c>
      <c r="U518" s="854"/>
      <c r="V518" s="853"/>
      <c r="W518" s="851"/>
      <c r="X518" s="852" t="s">
        <v>114</v>
      </c>
      <c r="Y518" s="854"/>
      <c r="Z518" s="855" t="str">
        <f>IF(ISNA(VLOOKUP(C518,條件!$A$1:$C$1021,3,0)),"",(VLOOKUP(C518,條件!$A$1:$C$1021,3,0)))</f>
        <v/>
      </c>
      <c r="AA518" s="855" t="str">
        <f t="shared" si="221"/>
        <v>停機</v>
      </c>
      <c r="AB518" s="904" t="str">
        <f t="shared" si="222"/>
        <v/>
      </c>
      <c r="AC518" s="855" t="str">
        <f t="shared" si="223"/>
        <v/>
      </c>
      <c r="AD518" s="855" t="str">
        <f t="shared" si="219"/>
        <v/>
      </c>
      <c r="AE518" s="855" t="str">
        <f t="shared" si="224"/>
        <v/>
      </c>
      <c r="AF518" s="856" t="str">
        <f t="shared" si="220"/>
        <v>M</v>
      </c>
      <c r="AG518" s="856">
        <v>1</v>
      </c>
      <c r="AH518" s="1041" t="s">
        <v>920</v>
      </c>
      <c r="AI518" s="917" t="s">
        <v>920</v>
      </c>
      <c r="AJ518" s="917" t="s">
        <v>920</v>
      </c>
      <c r="AK518" s="917" t="s">
        <v>920</v>
      </c>
      <c r="AL518" s="860"/>
      <c r="AM518" s="991"/>
      <c r="AN518" s="991"/>
      <c r="AO518" s="991"/>
      <c r="AP518" s="991"/>
      <c r="AQ518" s="991"/>
      <c r="AR518" s="862"/>
      <c r="AS518" s="849" t="str">
        <f t="shared" si="211"/>
        <v>單</v>
      </c>
      <c r="AT518" s="849" t="str">
        <f t="shared" si="212"/>
        <v>全</v>
      </c>
      <c r="AU518" s="849" t="str">
        <f t="shared" si="213"/>
        <v/>
      </c>
      <c r="AV518" s="849" t="str">
        <f t="shared" si="215"/>
        <v/>
      </c>
    </row>
    <row r="519" spans="1:48">
      <c r="A519" s="845">
        <f t="shared" si="214"/>
        <v>46155</v>
      </c>
      <c r="B519" s="846" t="s">
        <v>1537</v>
      </c>
      <c r="C519" s="887" t="s">
        <v>2800</v>
      </c>
      <c r="D519" s="1254"/>
      <c r="E519" s="848" t="str">
        <f>IF(ISNA(VLOOKUP(C519,條件!$A$1:$G$1021,5,0)),"",(VLOOKUP(C519,條件!$A$1:$G$1021,5,0)))</f>
        <v/>
      </c>
      <c r="F519" s="849" t="str">
        <f>IF(ISNA(VLOOKUP(C519,條件!$A$1:$G$1021,6,0)),"",(VLOOKUP(C519,條件!$A$1:$G$1021,6,0)))</f>
        <v/>
      </c>
      <c r="G519" s="1257" t="str">
        <f>IF(ISNA(VLOOKUP(C519,條件!$A$1:$G$1021,7,0)),"",(VLOOKUP(C519,條件!$A$1:$G$1021,7,0)))</f>
        <v/>
      </c>
      <c r="H519" s="849" t="str">
        <f>IF(ISNA(VLOOKUP(C519,條件!$A$1:$K$1021,11,0)),"",(VLOOKUP(C519,條件!$A$1:$K$1021,11,0)))</f>
        <v/>
      </c>
      <c r="I519" s="850" t="str">
        <f>IF(ISNA(VLOOKUP(C519,條件!$A$1:$L$1021,12,0)),"",(VLOOKUP(C519,條件!$A$1:$L$1021,12,0)))</f>
        <v/>
      </c>
      <c r="J519" s="853"/>
      <c r="K519" s="851"/>
      <c r="L519" s="852" t="s">
        <v>114</v>
      </c>
      <c r="M519" s="854"/>
      <c r="N519" s="853"/>
      <c r="O519" s="851"/>
      <c r="P519" s="852" t="s">
        <v>114</v>
      </c>
      <c r="Q519" s="854"/>
      <c r="R519" s="853"/>
      <c r="S519" s="851"/>
      <c r="T519" s="852" t="s">
        <v>114</v>
      </c>
      <c r="U519" s="854"/>
      <c r="V519" s="853"/>
      <c r="W519" s="851"/>
      <c r="X519" s="852" t="s">
        <v>114</v>
      </c>
      <c r="Y519" s="854"/>
      <c r="Z519" s="855" t="str">
        <f>IF(ISNA(VLOOKUP(C519,條件!$A$1:$C$1021,3,0)),"",(VLOOKUP(C519,條件!$A$1:$C$1021,3,0)))</f>
        <v/>
      </c>
      <c r="AA519" s="855" t="str">
        <f t="shared" si="221"/>
        <v>停機</v>
      </c>
      <c r="AB519" s="904" t="str">
        <f t="shared" si="222"/>
        <v/>
      </c>
      <c r="AC519" s="855" t="str">
        <f t="shared" si="223"/>
        <v/>
      </c>
      <c r="AD519" s="855" t="str">
        <f t="shared" si="219"/>
        <v/>
      </c>
      <c r="AE519" s="855" t="str">
        <f t="shared" si="224"/>
        <v/>
      </c>
      <c r="AF519" s="856" t="str">
        <f t="shared" si="220"/>
        <v>M</v>
      </c>
      <c r="AG519" s="856">
        <v>1</v>
      </c>
      <c r="AH519" s="1041" t="s">
        <v>1783</v>
      </c>
      <c r="AI519" s="917" t="s">
        <v>1783</v>
      </c>
      <c r="AJ519" s="917" t="s">
        <v>920</v>
      </c>
      <c r="AK519" s="917" t="s">
        <v>920</v>
      </c>
      <c r="AL519" s="860"/>
      <c r="AM519" s="991"/>
      <c r="AN519" s="991"/>
      <c r="AO519" s="991"/>
      <c r="AP519" s="991"/>
      <c r="AQ519" s="991"/>
      <c r="AR519" s="862"/>
      <c r="AS519" s="849" t="str">
        <f t="shared" si="211"/>
        <v>單</v>
      </c>
      <c r="AT519" s="849" t="str">
        <f t="shared" si="212"/>
        <v>全</v>
      </c>
      <c r="AU519" s="849" t="str">
        <f t="shared" si="213"/>
        <v/>
      </c>
      <c r="AV519" s="849" t="str">
        <f t="shared" si="215"/>
        <v/>
      </c>
    </row>
    <row r="520" spans="1:48">
      <c r="A520" s="845">
        <f t="shared" si="214"/>
        <v>46155</v>
      </c>
      <c r="B520" s="846" t="s">
        <v>1700</v>
      </c>
      <c r="C520" s="887" t="s">
        <v>2800</v>
      </c>
      <c r="D520" s="1254"/>
      <c r="E520" s="848" t="str">
        <f>IF(ISNA(VLOOKUP(C520,條件!$A$1:$G$1021,5,0)),"",(VLOOKUP(C520,條件!$A$1:$G$1021,5,0)))</f>
        <v/>
      </c>
      <c r="F520" s="849" t="str">
        <f>IF(ISNA(VLOOKUP(C520,條件!$A$1:$G$1021,6,0)),"",(VLOOKUP(C520,條件!$A$1:$G$1021,6,0)))</f>
        <v/>
      </c>
      <c r="G520" s="1257" t="str">
        <f>IF(ISNA(VLOOKUP(C520,條件!$A$1:$G$1021,7,0)),"",(VLOOKUP(C520,條件!$A$1:$G$1021,7,0)))</f>
        <v/>
      </c>
      <c r="H520" s="849" t="str">
        <f>IF(ISNA(VLOOKUP(C520,條件!$A$1:$K$1021,11,0)),"",(VLOOKUP(C520,條件!$A$1:$K$1021,11,0)))</f>
        <v/>
      </c>
      <c r="I520" s="850" t="str">
        <f>IF(ISNA(VLOOKUP(C520,條件!$A$1:$L$1021,12,0)),"",(VLOOKUP(C520,條件!$A$1:$L$1021,12,0)))</f>
        <v/>
      </c>
      <c r="J520" s="853"/>
      <c r="K520" s="851"/>
      <c r="L520" s="852" t="s">
        <v>114</v>
      </c>
      <c r="M520" s="854"/>
      <c r="N520" s="853"/>
      <c r="O520" s="851"/>
      <c r="P520" s="852" t="s">
        <v>114</v>
      </c>
      <c r="Q520" s="854"/>
      <c r="R520" s="853"/>
      <c r="S520" s="851"/>
      <c r="T520" s="852" t="s">
        <v>114</v>
      </c>
      <c r="U520" s="854"/>
      <c r="V520" s="853"/>
      <c r="W520" s="851"/>
      <c r="X520" s="852" t="s">
        <v>114</v>
      </c>
      <c r="Y520" s="854"/>
      <c r="Z520" s="855" t="str">
        <f>IF(ISNA(VLOOKUP(C520,條件!$A$1:$C$1021,3,0)),"",(VLOOKUP(C520,條件!$A$1:$C$1021,3,0)))</f>
        <v/>
      </c>
      <c r="AA520" s="855" t="str">
        <f t="shared" si="221"/>
        <v>停機</v>
      </c>
      <c r="AB520" s="904" t="str">
        <f t="shared" si="222"/>
        <v/>
      </c>
      <c r="AC520" s="855" t="str">
        <f t="shared" si="223"/>
        <v/>
      </c>
      <c r="AD520" s="855" t="str">
        <f t="shared" si="219"/>
        <v/>
      </c>
      <c r="AE520" s="855" t="str">
        <f t="shared" si="224"/>
        <v/>
      </c>
      <c r="AF520" s="856" t="str">
        <f t="shared" si="220"/>
        <v>M</v>
      </c>
      <c r="AG520" s="856">
        <v>1</v>
      </c>
      <c r="AH520" s="1041" t="s">
        <v>920</v>
      </c>
      <c r="AI520" s="917" t="s">
        <v>920</v>
      </c>
      <c r="AJ520" s="917" t="s">
        <v>920</v>
      </c>
      <c r="AK520" s="917" t="s">
        <v>920</v>
      </c>
      <c r="AL520" s="860"/>
      <c r="AM520" s="991"/>
      <c r="AN520" s="991"/>
      <c r="AO520" s="991"/>
      <c r="AP520" s="991"/>
      <c r="AQ520" s="991"/>
      <c r="AR520" s="862"/>
      <c r="AS520" s="849" t="str">
        <f t="shared" si="211"/>
        <v>單</v>
      </c>
      <c r="AT520" s="849" t="str">
        <f t="shared" si="212"/>
        <v>全</v>
      </c>
      <c r="AU520" s="849" t="str">
        <f t="shared" si="213"/>
        <v/>
      </c>
      <c r="AV520" s="849" t="str">
        <f t="shared" si="215"/>
        <v/>
      </c>
    </row>
    <row r="521" spans="1:48">
      <c r="A521" s="845">
        <f t="shared" si="214"/>
        <v>46155</v>
      </c>
      <c r="B521" s="846" t="s">
        <v>1544</v>
      </c>
      <c r="C521" s="887" t="s">
        <v>2800</v>
      </c>
      <c r="D521" s="1254"/>
      <c r="E521" s="848" t="str">
        <f>IF(ISNA(VLOOKUP(C521,條件!$A$1:$G$1021,5,0)),"",(VLOOKUP(C521,條件!$A$1:$G$1021,5,0)))</f>
        <v/>
      </c>
      <c r="F521" s="849" t="str">
        <f>IF(ISNA(VLOOKUP(C521,條件!$A$1:$G$1021,6,0)),"",(VLOOKUP(C521,條件!$A$1:$G$1021,6,0)))</f>
        <v/>
      </c>
      <c r="G521" s="1257" t="str">
        <f>IF(ISNA(VLOOKUP(C521,條件!$A$1:$G$1021,7,0)),"",(VLOOKUP(C521,條件!$A$1:$G$1021,7,0)))</f>
        <v/>
      </c>
      <c r="H521" s="849" t="str">
        <f>IF(ISNA(VLOOKUP(C521,條件!$A$1:$K$1021,11,0)),"",(VLOOKUP(C521,條件!$A$1:$K$1021,11,0)))</f>
        <v/>
      </c>
      <c r="I521" s="850" t="str">
        <f>IF(ISNA(VLOOKUP(C521,條件!$A$1:$L$1021,12,0)),"",(VLOOKUP(C521,條件!$A$1:$L$1021,12,0)))</f>
        <v/>
      </c>
      <c r="J521" s="853"/>
      <c r="K521" s="851"/>
      <c r="L521" s="852" t="s">
        <v>114</v>
      </c>
      <c r="M521" s="854"/>
      <c r="N521" s="853"/>
      <c r="O521" s="851"/>
      <c r="P521" s="852" t="s">
        <v>114</v>
      </c>
      <c r="Q521" s="854"/>
      <c r="R521" s="853"/>
      <c r="S521" s="851"/>
      <c r="T521" s="852" t="s">
        <v>114</v>
      </c>
      <c r="U521" s="854"/>
      <c r="V521" s="853"/>
      <c r="W521" s="851"/>
      <c r="X521" s="852" t="s">
        <v>114</v>
      </c>
      <c r="Y521" s="854"/>
      <c r="Z521" s="855" t="str">
        <f>IF(ISNA(VLOOKUP(C521,條件!$A$1:$C$1021,3,0)),"",(VLOOKUP(C521,條件!$A$1:$C$1021,3,0)))</f>
        <v/>
      </c>
      <c r="AA521" s="855" t="str">
        <f t="shared" si="221"/>
        <v>停機</v>
      </c>
      <c r="AB521" s="904" t="str">
        <f t="shared" si="222"/>
        <v/>
      </c>
      <c r="AC521" s="855" t="str">
        <f t="shared" si="223"/>
        <v/>
      </c>
      <c r="AD521" s="855" t="str">
        <f t="shared" si="219"/>
        <v/>
      </c>
      <c r="AE521" s="855" t="str">
        <f t="shared" si="224"/>
        <v/>
      </c>
      <c r="AF521" s="856" t="str">
        <f t="shared" si="220"/>
        <v>M</v>
      </c>
      <c r="AG521" s="856">
        <v>1</v>
      </c>
      <c r="AH521" s="1041" t="s">
        <v>920</v>
      </c>
      <c r="AI521" s="917" t="s">
        <v>920</v>
      </c>
      <c r="AJ521" s="917" t="s">
        <v>920</v>
      </c>
      <c r="AK521" s="917" t="s">
        <v>920</v>
      </c>
      <c r="AL521" s="860"/>
      <c r="AM521" s="991"/>
      <c r="AN521" s="991"/>
      <c r="AO521" s="991"/>
      <c r="AP521" s="991"/>
      <c r="AQ521" s="991"/>
      <c r="AR521" s="862"/>
      <c r="AS521" s="849" t="str">
        <f t="shared" si="211"/>
        <v>單</v>
      </c>
      <c r="AT521" s="849" t="str">
        <f t="shared" si="212"/>
        <v>全</v>
      </c>
      <c r="AU521" s="849" t="str">
        <f t="shared" si="213"/>
        <v/>
      </c>
      <c r="AV521" s="849" t="str">
        <f t="shared" si="215"/>
        <v/>
      </c>
    </row>
    <row r="522" spans="1:48">
      <c r="A522" s="845">
        <f t="shared" si="214"/>
        <v>46155</v>
      </c>
      <c r="B522" s="846" t="s">
        <v>1701</v>
      </c>
      <c r="C522" s="887" t="s">
        <v>2800</v>
      </c>
      <c r="D522" s="1254"/>
      <c r="E522" s="848" t="str">
        <f>IF(ISNA(VLOOKUP(C522,條件!$A$1:$G$1021,5,0)),"",(VLOOKUP(C522,條件!$A$1:$G$1021,5,0)))</f>
        <v/>
      </c>
      <c r="F522" s="849" t="str">
        <f>IF(ISNA(VLOOKUP(C522,條件!$A$1:$G$1021,6,0)),"",(VLOOKUP(C522,條件!$A$1:$G$1021,6,0)))</f>
        <v/>
      </c>
      <c r="G522" s="1257" t="str">
        <f>IF(ISNA(VLOOKUP(C522,條件!$A$1:$G$1021,7,0)),"",(VLOOKUP(C522,條件!$A$1:$G$1021,7,0)))</f>
        <v/>
      </c>
      <c r="H522" s="849" t="str">
        <f>IF(ISNA(VLOOKUP(C522,條件!$A$1:$K$1021,11,0)),"",(VLOOKUP(C522,條件!$A$1:$K$1021,11,0)))</f>
        <v/>
      </c>
      <c r="I522" s="850" t="str">
        <f>IF(ISNA(VLOOKUP(C522,條件!$A$1:$L$1021,12,0)),"",(VLOOKUP(C522,條件!$A$1:$L$1021,12,0)))</f>
        <v/>
      </c>
      <c r="J522" s="853"/>
      <c r="K522" s="851"/>
      <c r="L522" s="852" t="s">
        <v>114</v>
      </c>
      <c r="M522" s="854"/>
      <c r="N522" s="853"/>
      <c r="O522" s="851"/>
      <c r="P522" s="852" t="s">
        <v>114</v>
      </c>
      <c r="Q522" s="854"/>
      <c r="R522" s="853"/>
      <c r="S522" s="851"/>
      <c r="T522" s="852" t="s">
        <v>114</v>
      </c>
      <c r="U522" s="854"/>
      <c r="V522" s="853"/>
      <c r="W522" s="851"/>
      <c r="X522" s="852" t="s">
        <v>114</v>
      </c>
      <c r="Y522" s="854"/>
      <c r="Z522" s="855" t="str">
        <f>IF(ISNA(VLOOKUP(C522,條件!$A$1:$C$1021,3,0)),"",(VLOOKUP(C522,條件!$A$1:$C$1021,3,0)))</f>
        <v/>
      </c>
      <c r="AA522" s="855" t="str">
        <f t="shared" si="221"/>
        <v>停機</v>
      </c>
      <c r="AB522" s="904" t="str">
        <f t="shared" si="222"/>
        <v/>
      </c>
      <c r="AC522" s="855" t="str">
        <f t="shared" si="223"/>
        <v/>
      </c>
      <c r="AD522" s="855" t="str">
        <f t="shared" si="219"/>
        <v/>
      </c>
      <c r="AE522" s="855" t="str">
        <f t="shared" si="224"/>
        <v/>
      </c>
      <c r="AF522" s="856" t="str">
        <f t="shared" si="220"/>
        <v>M</v>
      </c>
      <c r="AG522" s="856">
        <v>1</v>
      </c>
      <c r="AH522" s="1041" t="s">
        <v>920</v>
      </c>
      <c r="AI522" s="917" t="s">
        <v>920</v>
      </c>
      <c r="AJ522" s="917" t="s">
        <v>920</v>
      </c>
      <c r="AK522" s="917" t="s">
        <v>920</v>
      </c>
      <c r="AL522" s="860"/>
      <c r="AM522" s="991"/>
      <c r="AN522" s="991"/>
      <c r="AO522" s="991"/>
      <c r="AP522" s="991"/>
      <c r="AQ522" s="991"/>
      <c r="AR522" s="862"/>
      <c r="AS522" s="849" t="str">
        <f t="shared" si="211"/>
        <v>單</v>
      </c>
      <c r="AT522" s="849" t="str">
        <f t="shared" si="212"/>
        <v>全</v>
      </c>
      <c r="AU522" s="849" t="str">
        <f t="shared" si="213"/>
        <v/>
      </c>
      <c r="AV522" s="849" t="str">
        <f t="shared" si="215"/>
        <v/>
      </c>
    </row>
    <row r="523" spans="1:48" ht="17.25" thickBot="1">
      <c r="A523" s="866">
        <f t="shared" si="214"/>
        <v>46155</v>
      </c>
      <c r="B523" s="867" t="s">
        <v>1702</v>
      </c>
      <c r="C523" s="888" t="s">
        <v>2800</v>
      </c>
      <c r="D523" s="1255"/>
      <c r="E523" s="869" t="str">
        <f>IF(ISNA(VLOOKUP(C523,條件!$A$1:$G$1021,5,0)),"",(VLOOKUP(C523,條件!$A$1:$G$1021,5,0)))</f>
        <v/>
      </c>
      <c r="F523" s="870" t="str">
        <f>IF(ISNA(VLOOKUP(C523,條件!$A$1:$G$1021,6,0)),"",(VLOOKUP(C523,條件!$A$1:$G$1021,6,0)))</f>
        <v/>
      </c>
      <c r="G523" s="1258" t="str">
        <f>IF(ISNA(VLOOKUP(C523,條件!$A$1:$G$1021,7,0)),"",(VLOOKUP(C523,條件!$A$1:$G$1021,7,0)))</f>
        <v/>
      </c>
      <c r="H523" s="870" t="str">
        <f>IF(ISNA(VLOOKUP(C523,條件!$A$1:$K$1021,11,0)),"",(VLOOKUP(C523,條件!$A$1:$K$1021,11,0)))</f>
        <v/>
      </c>
      <c r="I523" s="871" t="str">
        <f>IF(ISNA(VLOOKUP(C523,條件!$A$1:$L$1021,12,0)),"",(VLOOKUP(C523,條件!$A$1:$L$1021,12,0)))</f>
        <v/>
      </c>
      <c r="J523" s="874"/>
      <c r="K523" s="872"/>
      <c r="L523" s="873" t="s">
        <v>114</v>
      </c>
      <c r="M523" s="875"/>
      <c r="N523" s="874"/>
      <c r="O523" s="872"/>
      <c r="P523" s="873" t="s">
        <v>114</v>
      </c>
      <c r="Q523" s="875"/>
      <c r="R523" s="874"/>
      <c r="S523" s="872"/>
      <c r="T523" s="873" t="s">
        <v>114</v>
      </c>
      <c r="U523" s="875"/>
      <c r="V523" s="874"/>
      <c r="W523" s="872"/>
      <c r="X523" s="873" t="s">
        <v>114</v>
      </c>
      <c r="Y523" s="875"/>
      <c r="Z523" s="876" t="str">
        <f>IF(ISNA(VLOOKUP(C523,條件!$A$1:$C$1021,3,0)),"",(VLOOKUP(C523,條件!$A$1:$C$1021,3,0)))</f>
        <v/>
      </c>
      <c r="AA523" s="876" t="str">
        <f t="shared" si="221"/>
        <v>停機</v>
      </c>
      <c r="AB523" s="906" t="str">
        <f t="shared" si="222"/>
        <v/>
      </c>
      <c r="AC523" s="876" t="str">
        <f t="shared" si="223"/>
        <v/>
      </c>
      <c r="AD523" s="876" t="str">
        <f t="shared" si="219"/>
        <v/>
      </c>
      <c r="AE523" s="876" t="str">
        <f t="shared" si="224"/>
        <v/>
      </c>
      <c r="AF523" s="877" t="str">
        <f t="shared" si="220"/>
        <v>M</v>
      </c>
      <c r="AG523" s="877">
        <v>1</v>
      </c>
      <c r="AH523" s="1266" t="s">
        <v>920</v>
      </c>
      <c r="AI523" s="919" t="s">
        <v>920</v>
      </c>
      <c r="AJ523" s="919" t="s">
        <v>920</v>
      </c>
      <c r="AK523" s="919" t="s">
        <v>920</v>
      </c>
      <c r="AL523" s="881"/>
      <c r="AM523" s="993"/>
      <c r="AN523" s="993"/>
      <c r="AO523" s="993"/>
      <c r="AP523" s="993"/>
      <c r="AQ523" s="993"/>
      <c r="AR523" s="883"/>
      <c r="AS523" s="870" t="str">
        <f t="shared" si="211"/>
        <v>單</v>
      </c>
      <c r="AT523" s="870" t="str">
        <f t="shared" si="212"/>
        <v>全</v>
      </c>
      <c r="AU523" s="870" t="str">
        <f t="shared" si="213"/>
        <v/>
      </c>
      <c r="AV523" s="870" t="str">
        <f t="shared" si="215"/>
        <v/>
      </c>
    </row>
    <row r="524" spans="1:48">
      <c r="A524" s="827">
        <v>46156</v>
      </c>
      <c r="B524" s="828" t="s">
        <v>1066</v>
      </c>
      <c r="C524" s="828" t="s">
        <v>114</v>
      </c>
      <c r="D524" s="1253"/>
      <c r="E524" s="830" t="str">
        <f>IF(ISNA(VLOOKUP(C524,條件!$A$1:$G$1021,5,0)),"",(VLOOKUP(C524,條件!$A$1:$G$1021,5,0)))</f>
        <v/>
      </c>
      <c r="F524" s="831" t="str">
        <f>IF(ISNA(VLOOKUP(C524,條件!$A$1:$G$1021,6,0)),"",(VLOOKUP(C524,條件!$A$1:$G$1021,6,0)))</f>
        <v/>
      </c>
      <c r="G524" s="1256" t="str">
        <f>IF(ISNA(VLOOKUP(C524,條件!$A$1:$G$1021,7,0)),"",(VLOOKUP(C524,條件!$A$1:$G$1021,7,0)))</f>
        <v/>
      </c>
      <c r="H524" s="831" t="str">
        <f>IF(ISNA(VLOOKUP(C524,條件!$A$1:$K$1021,11,0)),"",(VLOOKUP(C524,條件!$A$1:$K$1021,11,0)))</f>
        <v/>
      </c>
      <c r="I524" s="832" t="str">
        <f>IF(ISNA(VLOOKUP(C524,條件!$A$1:$L$1021,12,0)),"",(VLOOKUP(C524,條件!$A$1:$L$1021,12,0)))</f>
        <v/>
      </c>
      <c r="J524" s="835"/>
      <c r="K524" s="833"/>
      <c r="L524" s="852" t="s">
        <v>114</v>
      </c>
      <c r="M524" s="836"/>
      <c r="N524" s="835"/>
      <c r="O524" s="833"/>
      <c r="P524" s="852" t="s">
        <v>114</v>
      </c>
      <c r="Q524" s="836"/>
      <c r="R524" s="835"/>
      <c r="S524" s="833"/>
      <c r="T524" s="852" t="s">
        <v>114</v>
      </c>
      <c r="U524" s="836"/>
      <c r="V524" s="835"/>
      <c r="W524" s="833"/>
      <c r="X524" s="852" t="s">
        <v>114</v>
      </c>
      <c r="Y524" s="836"/>
      <c r="Z524" s="837" t="str">
        <f>IF(ISNA(VLOOKUP(C524,條件!$A$1:$C$1021,3,0)),"",(VLOOKUP(C524,條件!$A$1:$C$1021,3,0)))</f>
        <v/>
      </c>
      <c r="AA524" s="837" t="str">
        <f t="shared" si="221"/>
        <v>停機</v>
      </c>
      <c r="AB524" s="903" t="str">
        <f t="shared" si="222"/>
        <v/>
      </c>
      <c r="AC524" s="837" t="str">
        <f t="shared" si="223"/>
        <v/>
      </c>
      <c r="AD524" s="837" t="str">
        <f t="shared" si="219"/>
        <v/>
      </c>
      <c r="AE524" s="837" t="str">
        <f t="shared" si="224"/>
        <v/>
      </c>
      <c r="AF524" s="838" t="str">
        <f t="shared" si="220"/>
        <v>A</v>
      </c>
      <c r="AG524" s="838">
        <v>1</v>
      </c>
      <c r="AH524" s="1265" t="s">
        <v>920</v>
      </c>
      <c r="AI524" s="1267" t="s">
        <v>920</v>
      </c>
      <c r="AJ524" s="930" t="s">
        <v>1783</v>
      </c>
      <c r="AK524" s="930" t="s">
        <v>920</v>
      </c>
      <c r="AL524" s="842"/>
      <c r="AM524" s="990"/>
      <c r="AN524" s="990"/>
      <c r="AO524" s="990"/>
      <c r="AP524" s="990"/>
      <c r="AQ524" s="990"/>
      <c r="AR524" s="844"/>
      <c r="AS524" s="831" t="str">
        <f>IF(TEXT(RIGHT(F524,2),) = "×2","雙","單")</f>
        <v>單</v>
      </c>
      <c r="AT524" s="831" t="str">
        <f>IF(OR(AF524="J", AF524="T", AF524="M"), IF(AG524=1, "全", "半"),
   IF(AF524="A", IF(AG524=0.5, IF(AS524="雙", "全", ""),
                 IF(AG524=1, IF(AS524="雙", "半", "全"),
                    IF(AG524=2, "半", "")
                   )
                ),
   IF(AF524="S", TEXT(AG524 &amp; "sec", "text"), "")
))</f>
        <v>全</v>
      </c>
      <c r="AU524" s="831" t="str">
        <f>IF(MID(E524,3,1)="/",LEFT(E524,2),LEFT(E524,3))</f>
        <v/>
      </c>
      <c r="AV524" s="831" t="str">
        <f t="shared" si="215"/>
        <v/>
      </c>
    </row>
    <row r="525" spans="1:48">
      <c r="A525" s="845">
        <f>A524</f>
        <v>46156</v>
      </c>
      <c r="B525" s="846" t="s">
        <v>1067</v>
      </c>
      <c r="C525" s="846" t="s">
        <v>2784</v>
      </c>
      <c r="D525" s="1254"/>
      <c r="E525" s="848" t="str">
        <f>IF(ISNA(VLOOKUP(C525,條件!$A$1:$G$1021,5,0)),"",(VLOOKUP(C525,條件!$A$1:$G$1021,5,0)))</f>
        <v>75/36SDR</v>
      </c>
      <c r="F525" s="849" t="str">
        <f>IF(ISNA(VLOOKUP(C525,條件!$A$1:$G$1021,6,0)),"",(VLOOKUP(C525,條件!$A$1:$G$1021,6,0)))</f>
        <v>FP81386R</v>
      </c>
      <c r="G525" s="1257">
        <f>IF(ISNA(VLOOKUP(C525,條件!$A$1:$G$1021,7,0)),"",(VLOOKUP(C525,條件!$A$1:$G$1021,7,0)))</f>
        <v>780</v>
      </c>
      <c r="H525" s="849" t="str">
        <f>IF(ISNA(VLOOKUP(C525,條件!$A$1:$K$1021,11,0)),"",(VLOOKUP(C525,條件!$A$1:$K$1021,11,0)))</f>
        <v>綠底白點</v>
      </c>
      <c r="I525" s="850">
        <f>IF(ISNA(VLOOKUP(C525,條件!$A$1:$L$1021,12,0)),"",(VLOOKUP(C525,條件!$A$1:$L$1021,12,0)))</f>
        <v>5</v>
      </c>
      <c r="J525" s="853">
        <v>16</v>
      </c>
      <c r="K525" s="851">
        <v>0</v>
      </c>
      <c r="L525" s="852">
        <v>8550</v>
      </c>
      <c r="M525" s="854">
        <v>8406</v>
      </c>
      <c r="N525" s="853">
        <v>10</v>
      </c>
      <c r="O525" s="851">
        <v>0</v>
      </c>
      <c r="P525" s="852">
        <v>8664</v>
      </c>
      <c r="Q525" s="854">
        <v>8342</v>
      </c>
      <c r="R525" s="853">
        <v>11</v>
      </c>
      <c r="S525" s="851">
        <v>0</v>
      </c>
      <c r="T525" s="852">
        <v>9695</v>
      </c>
      <c r="U525" s="854">
        <v>8783</v>
      </c>
      <c r="V525" s="853"/>
      <c r="W525" s="851"/>
      <c r="X525" s="852"/>
      <c r="Y525" s="854"/>
      <c r="Z525" s="855">
        <f>IF(ISNA(VLOOKUP(C525,條件!$A$1:$C$1021,3,0)),"",(VLOOKUP(C525,條件!$A$1:$C$1021,3,0)))</f>
        <v>1.7777777777777777</v>
      </c>
      <c r="AA525" s="855">
        <f t="shared" si="221"/>
        <v>12.333333333333334</v>
      </c>
      <c r="AB525" s="904">
        <f t="shared" si="222"/>
        <v>1</v>
      </c>
      <c r="AC525" s="855">
        <f t="shared" si="223"/>
        <v>87.4</v>
      </c>
      <c r="AD525" s="855">
        <f t="shared" si="219"/>
        <v>1.5416666666666667</v>
      </c>
      <c r="AE525" s="855">
        <f t="shared" si="224"/>
        <v>1.5416666666666667</v>
      </c>
      <c r="AF525" s="856" t="str">
        <f t="shared" si="220"/>
        <v>A</v>
      </c>
      <c r="AG525" s="856">
        <v>1</v>
      </c>
      <c r="AH525" s="1041" t="s">
        <v>4048</v>
      </c>
      <c r="AI525" s="917" t="s">
        <v>3804</v>
      </c>
      <c r="AJ525" s="917" t="s">
        <v>4477</v>
      </c>
      <c r="AK525" s="1079" t="s">
        <v>1569</v>
      </c>
      <c r="AL525" s="927">
        <v>50</v>
      </c>
      <c r="AM525" s="991">
        <v>46150</v>
      </c>
      <c r="AN525" s="991">
        <v>46151</v>
      </c>
      <c r="AO525" s="991"/>
      <c r="AP525" s="991"/>
      <c r="AQ525" s="991"/>
      <c r="AR525" s="862"/>
      <c r="AS525" s="849" t="str">
        <f t="shared" ref="AS525:AS563" si="225">IF(TEXT(RIGHT(F525,2),) = "×2","雙","單")</f>
        <v>單</v>
      </c>
      <c r="AT525" s="849" t="str">
        <f t="shared" ref="AT525:AT563" si="226">IF(OR(AF525="J", AF525="T", AF525="M"), IF(AG525=1, "全", "半"),
   IF(AF525="A", IF(AG525=0.5, IF(AS525="雙", "全", ""),
                 IF(AG525=1, IF(AS525="雙", "半", "全"),
                    IF(AG525=2, "半", "")
                   )
                ),
   IF(AF525="S", TEXT(AG525 &amp; "sec", "text"), "")
))</f>
        <v>全</v>
      </c>
      <c r="AU525" s="849" t="str">
        <f t="shared" ref="AU525:AU563" si="227">IF(MID(E525,3,1)="/",LEFT(E525,2),LEFT(E525,3))</f>
        <v>75</v>
      </c>
      <c r="AV525" s="849">
        <f t="shared" si="215"/>
        <v>1.7670182399999999</v>
      </c>
    </row>
    <row r="526" spans="1:48">
      <c r="A526" s="845">
        <f>A525</f>
        <v>46156</v>
      </c>
      <c r="B526" s="846" t="s">
        <v>1062</v>
      </c>
      <c r="C526" s="846" t="s">
        <v>2786</v>
      </c>
      <c r="D526" s="1254" t="s">
        <v>596</v>
      </c>
      <c r="E526" s="848" t="str">
        <f>IF(ISNA(VLOOKUP(C526,條件!$A$1:$G$1021,5,0)),"",(VLOOKUP(C526,條件!$A$1:$G$1021,5,0)))</f>
        <v>75/24/2SDr</v>
      </c>
      <c r="F526" s="849" t="str">
        <f>IF(ISNA(VLOOKUP(C526,條件!$A$1:$G$1021,6,0)),"",(VLOOKUP(C526,條件!$A$1:$G$1021,6,0)))</f>
        <v>FP81391R×2</v>
      </c>
      <c r="G526" s="1257">
        <f>IF(ISNA(VLOOKUP(C526,條件!$A$1:$G$1021,7,0)),"",(VLOOKUP(C526,條件!$A$1:$G$1021,7,0)))</f>
        <v>700</v>
      </c>
      <c r="H526" s="849" t="str">
        <f>IF(ISNA(VLOOKUP(C526,條件!$A$1:$K$1021,11,0)),"",(VLOOKUP(C526,條件!$A$1:$K$1021,11,0)))</f>
        <v>紅底白點</v>
      </c>
      <c r="I526" s="850">
        <f>IF(ISNA(VLOOKUP(C526,條件!$A$1:$L$1021,12,0)),"",(VLOOKUP(C526,條件!$A$1:$L$1021,12,0)))</f>
        <v>5</v>
      </c>
      <c r="J526" s="853">
        <v>26</v>
      </c>
      <c r="K526" s="851">
        <v>0</v>
      </c>
      <c r="L526" s="852" t="s">
        <v>114</v>
      </c>
      <c r="M526" s="854">
        <v>8453</v>
      </c>
      <c r="N526" s="853">
        <v>20</v>
      </c>
      <c r="O526" s="851">
        <v>0</v>
      </c>
      <c r="P526" s="852" t="s">
        <v>114</v>
      </c>
      <c r="Q526" s="854">
        <v>8357</v>
      </c>
      <c r="R526" s="853">
        <v>10</v>
      </c>
      <c r="S526" s="851">
        <v>0</v>
      </c>
      <c r="T526" s="852" t="s">
        <v>114</v>
      </c>
      <c r="U526" s="854">
        <v>8331</v>
      </c>
      <c r="V526" s="853"/>
      <c r="W526" s="851"/>
      <c r="X526" s="852" t="s">
        <v>114</v>
      </c>
      <c r="Y526" s="854"/>
      <c r="Z526" s="855">
        <f>IF(ISNA(VLOOKUP(C526,條件!$A$1:$C$1021,3,0)),"",(VLOOKUP(C526,條件!$A$1:$C$1021,3,0)))</f>
        <v>3.2653061224489797</v>
      </c>
      <c r="AA526" s="855" t="str">
        <f t="shared" si="221"/>
        <v>停機</v>
      </c>
      <c r="AB526" s="904">
        <f t="shared" si="222"/>
        <v>1</v>
      </c>
      <c r="AC526" s="855">
        <f t="shared" si="223"/>
        <v>83.803333333333342</v>
      </c>
      <c r="AD526" s="855" t="str">
        <f t="shared" si="219"/>
        <v/>
      </c>
      <c r="AE526" s="855">
        <f t="shared" si="224"/>
        <v>2.3333333333333335</v>
      </c>
      <c r="AF526" s="856" t="str">
        <f t="shared" si="220"/>
        <v>A</v>
      </c>
      <c r="AG526" s="856">
        <v>1</v>
      </c>
      <c r="AH526" s="1041" t="s">
        <v>4048</v>
      </c>
      <c r="AI526" s="917" t="s">
        <v>3804</v>
      </c>
      <c r="AJ526" s="917" t="s">
        <v>4477</v>
      </c>
      <c r="AK526" s="917" t="s">
        <v>1569</v>
      </c>
      <c r="AL526" s="860">
        <v>53</v>
      </c>
      <c r="AM526" s="991">
        <v>46118</v>
      </c>
      <c r="AN526" s="991">
        <v>46119</v>
      </c>
      <c r="AO526" s="991">
        <v>46120</v>
      </c>
      <c r="AP526" s="991"/>
      <c r="AQ526" s="991"/>
      <c r="AR526" s="862"/>
      <c r="AS526" s="849" t="str">
        <f t="shared" si="225"/>
        <v>雙</v>
      </c>
      <c r="AT526" s="849" t="str">
        <f t="shared" si="226"/>
        <v>半</v>
      </c>
      <c r="AU526" s="849" t="str">
        <f t="shared" si="227"/>
        <v>75</v>
      </c>
      <c r="AV526" s="849">
        <f t="shared" si="215"/>
        <v>0.76026384000000002</v>
      </c>
    </row>
    <row r="527" spans="1:48">
      <c r="A527" s="845">
        <f t="shared" ref="A527:A563" si="228">A526</f>
        <v>46156</v>
      </c>
      <c r="B527" s="846" t="s">
        <v>1068</v>
      </c>
      <c r="C527" s="846" t="s">
        <v>3693</v>
      </c>
      <c r="D527" s="1254"/>
      <c r="E527" s="848" t="str">
        <f>IF(ISNA(VLOOKUP(C527,條件!$A$1:$G$1021,5,0)),"",(VLOOKUP(C527,條件!$A$1:$G$1021,5,0)))</f>
        <v>150/48BK42</v>
      </c>
      <c r="F527" s="849" t="str">
        <f>IF(ISNA(VLOOKUP(C527,條件!$A$1:$G$1021,6,0)),"",(VLOOKUP(C527,條件!$A$1:$G$1021,6,0)))</f>
        <v>FP02421</v>
      </c>
      <c r="G527" s="1257">
        <f>IF(ISNA(VLOOKUP(C527,條件!$A$1:$G$1021,7,0)),"",(VLOOKUP(C527,條件!$A$1:$G$1021,7,0)))</f>
        <v>600</v>
      </c>
      <c r="H527" s="849" t="str">
        <f>IF(ISNA(VLOOKUP(C527,條件!$A$1:$K$1021,11,0)),"",(VLOOKUP(C527,條件!$A$1:$K$1021,11,0)))</f>
        <v>白桔方塊</v>
      </c>
      <c r="I527" s="850">
        <f>IF(ISNA(VLOOKUP(C527,條件!$A$1:$L$1021,12,0)),"",(VLOOKUP(C527,條件!$A$1:$L$1021,12,0)))</f>
        <v>5</v>
      </c>
      <c r="J527" s="853">
        <v>14</v>
      </c>
      <c r="K527" s="851">
        <v>0</v>
      </c>
      <c r="L527" s="852">
        <v>9271</v>
      </c>
      <c r="M527" s="854" t="s">
        <v>461</v>
      </c>
      <c r="N527" s="853">
        <v>5</v>
      </c>
      <c r="O527" s="851">
        <v>0</v>
      </c>
      <c r="P527" s="852">
        <v>9347</v>
      </c>
      <c r="Q527" s="854" t="s">
        <v>461</v>
      </c>
      <c r="R527" s="853">
        <v>4</v>
      </c>
      <c r="S527" s="851">
        <v>0</v>
      </c>
      <c r="T527" s="852">
        <v>9301</v>
      </c>
      <c r="U527" s="854" t="s">
        <v>461</v>
      </c>
      <c r="V527" s="853"/>
      <c r="W527" s="851"/>
      <c r="X527" s="852"/>
      <c r="Y527" s="854" t="s">
        <v>461</v>
      </c>
      <c r="Z527" s="855">
        <f>IF(ISNA(VLOOKUP(C527,條件!$A$1:$C$1021,3,0)),"",(VLOOKUP(C527,條件!$A$1:$C$1021,3,0)))</f>
        <v>2.8346456692913384</v>
      </c>
      <c r="AA527" s="855">
        <f t="shared" si="221"/>
        <v>15.333333333333334</v>
      </c>
      <c r="AB527" s="904">
        <f t="shared" si="222"/>
        <v>1</v>
      </c>
      <c r="AC527" s="855">
        <f t="shared" si="223"/>
        <v>93.063333333333333</v>
      </c>
      <c r="AD527" s="855">
        <f t="shared" si="219"/>
        <v>1.9166666666666667</v>
      </c>
      <c r="AE527" s="855">
        <f t="shared" si="224"/>
        <v>1.9166666666666667</v>
      </c>
      <c r="AF527" s="856" t="str">
        <f t="shared" si="220"/>
        <v>A</v>
      </c>
      <c r="AG527" s="856">
        <v>2</v>
      </c>
      <c r="AH527" s="1041" t="s">
        <v>4448</v>
      </c>
      <c r="AI527" s="917" t="s">
        <v>1564</v>
      </c>
      <c r="AJ527" s="917" t="s">
        <v>2948</v>
      </c>
      <c r="AK527" s="917" t="s">
        <v>1566</v>
      </c>
      <c r="AL527" s="860">
        <v>52</v>
      </c>
      <c r="AM527" s="991">
        <v>46151</v>
      </c>
      <c r="AN527" s="991">
        <v>46152</v>
      </c>
      <c r="AO527" s="991"/>
      <c r="AP527" s="991"/>
      <c r="AQ527" s="991"/>
      <c r="AR527" s="862"/>
      <c r="AS527" s="849" t="str">
        <f t="shared" si="225"/>
        <v>單</v>
      </c>
      <c r="AT527" s="849" t="str">
        <f t="shared" si="226"/>
        <v>半</v>
      </c>
      <c r="AU527" s="849" t="str">
        <f t="shared" si="227"/>
        <v>150</v>
      </c>
      <c r="AV527" s="849">
        <f t="shared" si="215"/>
        <v>1.4473209600000001</v>
      </c>
    </row>
    <row r="528" spans="1:48">
      <c r="A528" s="845">
        <f t="shared" si="228"/>
        <v>46156</v>
      </c>
      <c r="B528" s="846" t="s">
        <v>1069</v>
      </c>
      <c r="C528" s="846" t="s">
        <v>2787</v>
      </c>
      <c r="D528" s="1254"/>
      <c r="E528" s="848" t="str">
        <f>IF(ISNA(VLOOKUP(C528,條件!$A$1:$G$1021,5,0)),"",(VLOOKUP(C528,條件!$A$1:$G$1021,5,0)))</f>
        <v>75/36HC</v>
      </c>
      <c r="F528" s="849" t="str">
        <f>IF(ISNA(VLOOKUP(C528,條件!$A$1:$G$1021,6,0)),"",(VLOOKUP(C528,條件!$A$1:$G$1021,6,0)))</f>
        <v>FP81857R</v>
      </c>
      <c r="G528" s="1257">
        <f>IF(ISNA(VLOOKUP(C528,條件!$A$1:$G$1021,7,0)),"",(VLOOKUP(C528,條件!$A$1:$G$1021,7,0)))</f>
        <v>600</v>
      </c>
      <c r="H528" s="849" t="str">
        <f>IF(ISNA(VLOOKUP(C528,條件!$A$1:$K$1021,11,0)),"",(VLOOKUP(C528,條件!$A$1:$K$1021,11,0)))</f>
        <v>白底綠方塊</v>
      </c>
      <c r="I528" s="850">
        <f>IF(ISNA(VLOOKUP(C528,條件!$A$1:$L$1021,12,0)),"",(VLOOKUP(C528,條件!$A$1:$L$1021,12,0)))</f>
        <v>4</v>
      </c>
      <c r="J528" s="853">
        <v>35</v>
      </c>
      <c r="K528" s="851">
        <v>0</v>
      </c>
      <c r="L528" s="852">
        <v>8315</v>
      </c>
      <c r="M528" s="854">
        <v>8670</v>
      </c>
      <c r="N528" s="853">
        <v>7</v>
      </c>
      <c r="O528" s="851">
        <v>0</v>
      </c>
      <c r="P528" s="852">
        <v>8373</v>
      </c>
      <c r="Q528" s="854">
        <v>8879</v>
      </c>
      <c r="R528" s="853">
        <v>7</v>
      </c>
      <c r="S528" s="851">
        <v>0</v>
      </c>
      <c r="T528" s="852">
        <v>8396</v>
      </c>
      <c r="U528" s="854">
        <v>8848</v>
      </c>
      <c r="V528" s="853"/>
      <c r="W528" s="851"/>
      <c r="X528" s="852"/>
      <c r="Y528" s="854"/>
      <c r="Z528" s="855">
        <f>IF(ISNA(VLOOKUP(C528,條件!$A$1:$C$1021,3,0)),"",(VLOOKUP(C528,條件!$A$1:$C$1021,3,0)))</f>
        <v>1.7496962332928312</v>
      </c>
      <c r="AA528" s="855">
        <f t="shared" si="221"/>
        <v>16.333333333333332</v>
      </c>
      <c r="AB528" s="904">
        <f t="shared" si="222"/>
        <v>1</v>
      </c>
      <c r="AC528" s="855">
        <f t="shared" si="223"/>
        <v>85.801666666666662</v>
      </c>
      <c r="AD528" s="855">
        <f t="shared" si="219"/>
        <v>2.0416666666666665</v>
      </c>
      <c r="AE528" s="855">
        <f t="shared" si="224"/>
        <v>2.0416666666666665</v>
      </c>
      <c r="AF528" s="856" t="str">
        <f t="shared" si="220"/>
        <v>A</v>
      </c>
      <c r="AG528" s="856">
        <v>1</v>
      </c>
      <c r="AH528" s="1041" t="s">
        <v>4448</v>
      </c>
      <c r="AI528" s="917" t="s">
        <v>1564</v>
      </c>
      <c r="AJ528" s="917" t="s">
        <v>2948</v>
      </c>
      <c r="AK528" s="917" t="s">
        <v>1566</v>
      </c>
      <c r="AL528" s="860">
        <v>54</v>
      </c>
      <c r="AM528" s="991">
        <v>45942</v>
      </c>
      <c r="AN528" s="991">
        <v>46004</v>
      </c>
      <c r="AO528" s="991">
        <v>45944</v>
      </c>
      <c r="AP528" s="991"/>
      <c r="AQ528" s="991"/>
      <c r="AR528" s="862"/>
      <c r="AS528" s="849" t="str">
        <f t="shared" si="225"/>
        <v>單</v>
      </c>
      <c r="AT528" s="849" t="str">
        <f t="shared" si="226"/>
        <v>全</v>
      </c>
      <c r="AU528" s="849" t="str">
        <f t="shared" si="227"/>
        <v>75</v>
      </c>
      <c r="AV528" s="849">
        <f t="shared" si="215"/>
        <v>1.3343875199999999</v>
      </c>
    </row>
    <row r="529" spans="1:48">
      <c r="A529" s="845">
        <f t="shared" si="228"/>
        <v>46156</v>
      </c>
      <c r="B529" s="846" t="s">
        <v>1070</v>
      </c>
      <c r="C529" s="846" t="s">
        <v>114</v>
      </c>
      <c r="D529" s="1254"/>
      <c r="E529" s="848" t="str">
        <f>IF(ISNA(VLOOKUP(C529,條件!$A$1:$G$1021,5,0)),"",(VLOOKUP(C529,條件!$A$1:$G$1021,5,0)))</f>
        <v/>
      </c>
      <c r="F529" s="849" t="str">
        <f>IF(ISNA(VLOOKUP(C529,條件!$A$1:$G$1021,6,0)),"",(VLOOKUP(C529,條件!$A$1:$G$1021,6,0)))</f>
        <v/>
      </c>
      <c r="G529" s="1257" t="str">
        <f>IF(ISNA(VLOOKUP(C529,條件!$A$1:$G$1021,7,0)),"",(VLOOKUP(C529,條件!$A$1:$G$1021,7,0)))</f>
        <v/>
      </c>
      <c r="H529" s="849" t="str">
        <f>IF(ISNA(VLOOKUP(C529,條件!$A$1:$K$1021,11,0)),"",(VLOOKUP(C529,條件!$A$1:$K$1021,11,0)))</f>
        <v/>
      </c>
      <c r="I529" s="850" t="str">
        <f>IF(ISNA(VLOOKUP(C529,條件!$A$1:$L$1021,12,0)),"",(VLOOKUP(C529,條件!$A$1:$L$1021,12,0)))</f>
        <v/>
      </c>
      <c r="J529" s="853"/>
      <c r="K529" s="851"/>
      <c r="L529" s="852" t="s">
        <v>114</v>
      </c>
      <c r="M529" s="854"/>
      <c r="N529" s="853"/>
      <c r="O529" s="851"/>
      <c r="P529" s="852" t="s">
        <v>114</v>
      </c>
      <c r="Q529" s="854"/>
      <c r="R529" s="853"/>
      <c r="S529" s="851"/>
      <c r="T529" s="852" t="s">
        <v>114</v>
      </c>
      <c r="U529" s="854"/>
      <c r="V529" s="853"/>
      <c r="W529" s="851"/>
      <c r="X529" s="852" t="s">
        <v>114</v>
      </c>
      <c r="Y529" s="854"/>
      <c r="Z529" s="855" t="str">
        <f>IF(ISNA(VLOOKUP(C529,條件!$A$1:$C$1021,3,0)),"",(VLOOKUP(C529,條件!$A$1:$C$1021,3,0)))</f>
        <v/>
      </c>
      <c r="AA529" s="855" t="str">
        <f t="shared" si="221"/>
        <v>停機</v>
      </c>
      <c r="AB529" s="904" t="str">
        <f t="shared" si="222"/>
        <v/>
      </c>
      <c r="AC529" s="855" t="str">
        <f t="shared" si="223"/>
        <v/>
      </c>
      <c r="AD529" s="855" t="str">
        <f t="shared" si="219"/>
        <v/>
      </c>
      <c r="AE529" s="855" t="str">
        <f t="shared" si="224"/>
        <v/>
      </c>
      <c r="AF529" s="856" t="str">
        <f t="shared" si="220"/>
        <v>A</v>
      </c>
      <c r="AG529" s="856">
        <v>1</v>
      </c>
      <c r="AH529" s="1041" t="s">
        <v>920</v>
      </c>
      <c r="AI529" s="917" t="s">
        <v>920</v>
      </c>
      <c r="AJ529" s="917" t="s">
        <v>4052</v>
      </c>
      <c r="AK529" s="917" t="s">
        <v>920</v>
      </c>
      <c r="AL529" s="860"/>
      <c r="AM529" s="991"/>
      <c r="AN529" s="991"/>
      <c r="AO529" s="991"/>
      <c r="AP529" s="991"/>
      <c r="AQ529" s="991"/>
      <c r="AR529" s="862"/>
      <c r="AS529" s="849" t="str">
        <f t="shared" si="225"/>
        <v>單</v>
      </c>
      <c r="AT529" s="849" t="str">
        <f t="shared" si="226"/>
        <v>全</v>
      </c>
      <c r="AU529" s="849" t="str">
        <f t="shared" si="227"/>
        <v/>
      </c>
      <c r="AV529" s="849" t="str">
        <f t="shared" si="215"/>
        <v/>
      </c>
    </row>
    <row r="530" spans="1:48">
      <c r="A530" s="845">
        <f t="shared" si="228"/>
        <v>46156</v>
      </c>
      <c r="B530" s="846" t="s">
        <v>1071</v>
      </c>
      <c r="C530" s="846" t="s">
        <v>2773</v>
      </c>
      <c r="D530" s="1254" t="s">
        <v>589</v>
      </c>
      <c r="E530" s="848" t="str">
        <f>IF(ISNA(VLOOKUP(C530,條件!$A$1:$G$1021,5,0)),"",(VLOOKUP(C530,條件!$A$1:$G$1021,5,0)))</f>
        <v>50/72BSD3</v>
      </c>
      <c r="F530" s="849" t="str">
        <f>IF(ISNA(VLOOKUP(C530,條件!$A$1:$G$1021,6,0)),"",(VLOOKUP(C530,條件!$A$1:$G$1021,6,0)))</f>
        <v>FP80141</v>
      </c>
      <c r="G530" s="1257">
        <f>IF(ISNA(VLOOKUP(C530,條件!$A$1:$G$1021,7,0)),"",(VLOOKUP(C530,條件!$A$1:$G$1021,7,0)))</f>
        <v>630</v>
      </c>
      <c r="H530" s="849" t="str">
        <f>IF(ISNA(VLOOKUP(C530,條件!$A$1:$K$1021,11,0)),"",(VLOOKUP(C530,條件!$A$1:$K$1021,11,0)))</f>
        <v>洋綠色</v>
      </c>
      <c r="I530" s="850">
        <f>IF(ISNA(VLOOKUP(C530,條件!$A$1:$L$1021,12,0)),"",(VLOOKUP(C530,條件!$A$1:$L$1021,12,0)))</f>
        <v>2</v>
      </c>
      <c r="J530" s="853">
        <v>17</v>
      </c>
      <c r="K530" s="851">
        <v>1</v>
      </c>
      <c r="L530" s="852">
        <v>9640</v>
      </c>
      <c r="M530" s="854">
        <v>9511</v>
      </c>
      <c r="N530" s="853">
        <v>15</v>
      </c>
      <c r="O530" s="851">
        <v>0</v>
      </c>
      <c r="P530" s="852">
        <v>9545</v>
      </c>
      <c r="Q530" s="854">
        <v>9028</v>
      </c>
      <c r="R530" s="853">
        <v>15</v>
      </c>
      <c r="S530" s="851">
        <v>0</v>
      </c>
      <c r="T530" s="852">
        <v>9621</v>
      </c>
      <c r="U530" s="854">
        <v>9321</v>
      </c>
      <c r="V530" s="853"/>
      <c r="W530" s="851"/>
      <c r="X530" s="852"/>
      <c r="Y530" s="854"/>
      <c r="Z530" s="855">
        <f>IF(ISNA(VLOOKUP(C530,條件!$A$1:$C$1021,3,0)),"",(VLOOKUP(C530,條件!$A$1:$C$1021,3,0)))</f>
        <v>2.4615384615384617</v>
      </c>
      <c r="AA530" s="855">
        <f t="shared" si="221"/>
        <v>15.666666666666666</v>
      </c>
      <c r="AB530" s="904">
        <f t="shared" si="222"/>
        <v>0.998046875</v>
      </c>
      <c r="AC530" s="855">
        <f t="shared" si="223"/>
        <v>94.443333333333342</v>
      </c>
      <c r="AD530" s="855">
        <f t="shared" si="219"/>
        <v>1.9583333333333333</v>
      </c>
      <c r="AE530" s="855">
        <f t="shared" si="224"/>
        <v>1.9166666666666667</v>
      </c>
      <c r="AF530" s="856" t="str">
        <f t="shared" si="220"/>
        <v>A</v>
      </c>
      <c r="AG530" s="856">
        <v>1</v>
      </c>
      <c r="AH530" s="1041" t="s">
        <v>4048</v>
      </c>
      <c r="AI530" s="917" t="s">
        <v>3804</v>
      </c>
      <c r="AJ530" s="917" t="s">
        <v>4477</v>
      </c>
      <c r="AK530" s="917" t="s">
        <v>1569</v>
      </c>
      <c r="AL530" s="860">
        <v>57</v>
      </c>
      <c r="AM530" s="992">
        <v>46089</v>
      </c>
      <c r="AN530" s="991">
        <v>46090</v>
      </c>
      <c r="AO530" s="991"/>
      <c r="AP530" s="991"/>
      <c r="AQ530" s="991"/>
      <c r="AR530" s="862"/>
      <c r="AS530" s="849" t="str">
        <f t="shared" si="225"/>
        <v>單</v>
      </c>
      <c r="AT530" s="849" t="str">
        <f t="shared" si="226"/>
        <v>全</v>
      </c>
      <c r="AU530" s="849" t="str">
        <f t="shared" si="227"/>
        <v>50</v>
      </c>
      <c r="AV530" s="849">
        <f t="shared" si="215"/>
        <v>1.0281479040000001</v>
      </c>
    </row>
    <row r="531" spans="1:48">
      <c r="A531" s="845">
        <f t="shared" si="228"/>
        <v>46156</v>
      </c>
      <c r="B531" s="846" t="s">
        <v>1072</v>
      </c>
      <c r="C531" s="846" t="s">
        <v>114</v>
      </c>
      <c r="D531" s="1254"/>
      <c r="E531" s="848" t="str">
        <f>IF(ISNA(VLOOKUP(C531,條件!$A$1:$G$1021,5,0)),"",(VLOOKUP(C531,條件!$A$1:$G$1021,5,0)))</f>
        <v/>
      </c>
      <c r="F531" s="849" t="str">
        <f>IF(ISNA(VLOOKUP(C531,條件!$A$1:$G$1021,6,0)),"",(VLOOKUP(C531,條件!$A$1:$G$1021,6,0)))</f>
        <v/>
      </c>
      <c r="G531" s="1257" t="str">
        <f>IF(ISNA(VLOOKUP(C531,條件!$A$1:$G$1021,7,0)),"",(VLOOKUP(C531,條件!$A$1:$G$1021,7,0)))</f>
        <v/>
      </c>
      <c r="H531" s="849" t="str">
        <f>IF(ISNA(VLOOKUP(C531,條件!$A$1:$K$1021,11,0)),"",(VLOOKUP(C531,條件!$A$1:$K$1021,11,0)))</f>
        <v/>
      </c>
      <c r="I531" s="850" t="str">
        <f>IF(ISNA(VLOOKUP(C531,條件!$A$1:$L$1021,12,0)),"",(VLOOKUP(C531,條件!$A$1:$L$1021,12,0)))</f>
        <v/>
      </c>
      <c r="J531" s="853"/>
      <c r="K531" s="851"/>
      <c r="L531" s="852" t="s">
        <v>114</v>
      </c>
      <c r="M531" s="854"/>
      <c r="N531" s="853"/>
      <c r="O531" s="851"/>
      <c r="P531" s="852" t="s">
        <v>114</v>
      </c>
      <c r="Q531" s="854"/>
      <c r="R531" s="853"/>
      <c r="S531" s="851"/>
      <c r="T531" s="852" t="s">
        <v>114</v>
      </c>
      <c r="U531" s="854"/>
      <c r="V531" s="853"/>
      <c r="W531" s="851"/>
      <c r="X531" s="852" t="s">
        <v>114</v>
      </c>
      <c r="Y531" s="854"/>
      <c r="Z531" s="855" t="str">
        <f>IF(ISNA(VLOOKUP(C531,條件!$A$1:$C$1021,3,0)),"",(VLOOKUP(C531,條件!$A$1:$C$1021,3,0)))</f>
        <v/>
      </c>
      <c r="AA531" s="855" t="str">
        <f t="shared" si="221"/>
        <v>停機</v>
      </c>
      <c r="AB531" s="904" t="str">
        <f t="shared" si="222"/>
        <v/>
      </c>
      <c r="AC531" s="855" t="str">
        <f t="shared" si="223"/>
        <v/>
      </c>
      <c r="AD531" s="855" t="str">
        <f t="shared" si="219"/>
        <v/>
      </c>
      <c r="AE531" s="855" t="str">
        <f t="shared" si="224"/>
        <v/>
      </c>
      <c r="AF531" s="856" t="str">
        <f t="shared" si="220"/>
        <v>A</v>
      </c>
      <c r="AG531" s="856">
        <v>1</v>
      </c>
      <c r="AH531" s="1041" t="s">
        <v>920</v>
      </c>
      <c r="AI531" s="917" t="s">
        <v>920</v>
      </c>
      <c r="AJ531" s="917" t="s">
        <v>920</v>
      </c>
      <c r="AK531" s="917" t="s">
        <v>920</v>
      </c>
      <c r="AL531" s="860"/>
      <c r="AM531" s="991"/>
      <c r="AN531" s="991"/>
      <c r="AO531" s="991"/>
      <c r="AP531" s="991"/>
      <c r="AQ531" s="991"/>
      <c r="AR531" s="862"/>
      <c r="AS531" s="849" t="str">
        <f t="shared" si="225"/>
        <v>單</v>
      </c>
      <c r="AT531" s="849" t="str">
        <f t="shared" si="226"/>
        <v>全</v>
      </c>
      <c r="AU531" s="849" t="str">
        <f t="shared" si="227"/>
        <v/>
      </c>
      <c r="AV531" s="849" t="str">
        <f t="shared" si="215"/>
        <v/>
      </c>
    </row>
    <row r="532" spans="1:48">
      <c r="A532" s="845">
        <f t="shared" si="228"/>
        <v>46156</v>
      </c>
      <c r="B532" s="846" t="s">
        <v>1073</v>
      </c>
      <c r="C532" s="846" t="s">
        <v>3671</v>
      </c>
      <c r="D532" s="1254"/>
      <c r="E532" s="848" t="str">
        <f>IF(ISNA(VLOOKUP(C532,條件!$A$1:$G$1021,5,0)),"",(VLOOKUP(C532,條件!$A$1:$G$1021,5,0)))</f>
        <v>150/48CDR</v>
      </c>
      <c r="F532" s="849" t="str">
        <f>IF(ISNA(VLOOKUP(C532,條件!$A$1:$G$1021,6,0)),"",(VLOOKUP(C532,條件!$A$1:$G$1021,6,0)))</f>
        <v>FP82781</v>
      </c>
      <c r="G532" s="1257">
        <f>IF(ISNA(VLOOKUP(C532,條件!$A$1:$G$1021,7,0)),"",(VLOOKUP(C532,條件!$A$1:$G$1021,7,0)))</f>
        <v>600</v>
      </c>
      <c r="H532" s="849" t="str">
        <f>IF(ISNA(VLOOKUP(C532,條件!$A$1:$K$1021,11,0)),"",(VLOOKUP(C532,條件!$A$1:$K$1021,11,0)))</f>
        <v>綠藍雙色</v>
      </c>
      <c r="I532" s="850">
        <f>IF(ISNA(VLOOKUP(C532,條件!$A$1:$L$1021,12,0)),"",(VLOOKUP(C532,條件!$A$1:$L$1021,12,0)))</f>
        <v>5</v>
      </c>
      <c r="J532" s="853">
        <v>8</v>
      </c>
      <c r="K532" s="851">
        <v>0</v>
      </c>
      <c r="L532" s="852">
        <v>8527</v>
      </c>
      <c r="M532" s="854">
        <v>8160</v>
      </c>
      <c r="N532" s="853">
        <v>3</v>
      </c>
      <c r="O532" s="851">
        <v>0</v>
      </c>
      <c r="P532" s="852">
        <v>8546</v>
      </c>
      <c r="Q532" s="854">
        <v>8172</v>
      </c>
      <c r="R532" s="853">
        <v>2</v>
      </c>
      <c r="S532" s="851">
        <v>0</v>
      </c>
      <c r="T532" s="852">
        <v>8582</v>
      </c>
      <c r="U532" s="854">
        <v>8194</v>
      </c>
      <c r="V532" s="853"/>
      <c r="W532" s="851"/>
      <c r="X532" s="852"/>
      <c r="Y532" s="854"/>
      <c r="Z532" s="855">
        <f>IF(ISNA(VLOOKUP(C532,條件!$A$1:$C$1021,3,0)),"",(VLOOKUP(C532,條件!$A$1:$C$1021,3,0)))</f>
        <v>2.8685258964143427</v>
      </c>
      <c r="AA532" s="855">
        <f t="shared" si="221"/>
        <v>4.333333333333333</v>
      </c>
      <c r="AB532" s="904">
        <f t="shared" si="222"/>
        <v>1</v>
      </c>
      <c r="AC532" s="855">
        <f t="shared" si="223"/>
        <v>83.635000000000005</v>
      </c>
      <c r="AD532" s="855">
        <f t="shared" si="219"/>
        <v>0.54166666666666663</v>
      </c>
      <c r="AE532" s="855">
        <f t="shared" si="224"/>
        <v>0.54166666666666663</v>
      </c>
      <c r="AF532" s="856" t="str">
        <f t="shared" si="220"/>
        <v>A</v>
      </c>
      <c r="AG532" s="856">
        <v>1</v>
      </c>
      <c r="AH532" s="1041" t="s">
        <v>4048</v>
      </c>
      <c r="AI532" s="917" t="s">
        <v>3804</v>
      </c>
      <c r="AJ532" s="917" t="s">
        <v>4477</v>
      </c>
      <c r="AK532" s="917" t="s">
        <v>1569</v>
      </c>
      <c r="AL532" s="860">
        <v>54</v>
      </c>
      <c r="AM532" s="991">
        <v>46152</v>
      </c>
      <c r="AN532" s="991">
        <v>46153</v>
      </c>
      <c r="AO532" s="991">
        <v>46154</v>
      </c>
      <c r="AP532" s="991"/>
      <c r="AQ532" s="991"/>
      <c r="AR532" s="862"/>
      <c r="AS532" s="849" t="str">
        <f t="shared" si="225"/>
        <v>單</v>
      </c>
      <c r="AT532" s="849" t="str">
        <f t="shared" si="226"/>
        <v>全</v>
      </c>
      <c r="AU532" s="849" t="str">
        <f t="shared" si="227"/>
        <v>150</v>
      </c>
      <c r="AV532" s="849">
        <f t="shared" si="215"/>
        <v>2.60138304</v>
      </c>
    </row>
    <row r="533" spans="1:48">
      <c r="A533" s="845">
        <f t="shared" si="228"/>
        <v>46156</v>
      </c>
      <c r="B533" s="846" t="s">
        <v>1074</v>
      </c>
      <c r="C533" s="846" t="s">
        <v>114</v>
      </c>
      <c r="D533" s="1254"/>
      <c r="E533" s="848" t="str">
        <f>IF(ISNA(VLOOKUP(C533,條件!$A$1:$G$1021,5,0)),"",(VLOOKUP(C533,條件!$A$1:$G$1021,5,0)))</f>
        <v/>
      </c>
      <c r="F533" s="849" t="str">
        <f>IF(ISNA(VLOOKUP(C533,條件!$A$1:$G$1021,6,0)),"",(VLOOKUP(C533,條件!$A$1:$G$1021,6,0)))</f>
        <v/>
      </c>
      <c r="G533" s="1257" t="str">
        <f>IF(ISNA(VLOOKUP(C533,條件!$A$1:$G$1021,7,0)),"",(VLOOKUP(C533,條件!$A$1:$G$1021,7,0)))</f>
        <v/>
      </c>
      <c r="H533" s="849" t="str">
        <f>IF(ISNA(VLOOKUP(C533,條件!$A$1:$K$1021,11,0)),"",(VLOOKUP(C533,條件!$A$1:$K$1021,11,0)))</f>
        <v/>
      </c>
      <c r="I533" s="850" t="str">
        <f>IF(ISNA(VLOOKUP(C533,條件!$A$1:$L$1021,12,0)),"",(VLOOKUP(C533,條件!$A$1:$L$1021,12,0)))</f>
        <v/>
      </c>
      <c r="J533" s="853"/>
      <c r="K533" s="851"/>
      <c r="L533" s="852" t="s">
        <v>114</v>
      </c>
      <c r="M533" s="854"/>
      <c r="N533" s="853"/>
      <c r="O533" s="851"/>
      <c r="P533" s="852" t="s">
        <v>114</v>
      </c>
      <c r="Q533" s="854"/>
      <c r="R533" s="853"/>
      <c r="S533" s="851"/>
      <c r="T533" s="852" t="s">
        <v>114</v>
      </c>
      <c r="U533" s="854"/>
      <c r="V533" s="853"/>
      <c r="W533" s="851"/>
      <c r="X533" s="852" t="s">
        <v>114</v>
      </c>
      <c r="Y533" s="854"/>
      <c r="Z533" s="855" t="str">
        <f>IF(ISNA(VLOOKUP(C533,條件!$A$1:$C$1021,3,0)),"",(VLOOKUP(C533,條件!$A$1:$C$1021,3,0)))</f>
        <v/>
      </c>
      <c r="AA533" s="855" t="str">
        <f t="shared" si="221"/>
        <v>停機</v>
      </c>
      <c r="AB533" s="904" t="str">
        <f t="shared" si="222"/>
        <v/>
      </c>
      <c r="AC533" s="855" t="str">
        <f t="shared" si="223"/>
        <v/>
      </c>
      <c r="AD533" s="855" t="str">
        <f t="shared" si="219"/>
        <v/>
      </c>
      <c r="AE533" s="855" t="str">
        <f t="shared" si="224"/>
        <v/>
      </c>
      <c r="AF533" s="856" t="str">
        <f t="shared" si="220"/>
        <v>A</v>
      </c>
      <c r="AG533" s="856">
        <v>1</v>
      </c>
      <c r="AH533" s="1041" t="s">
        <v>920</v>
      </c>
      <c r="AI533" s="917" t="s">
        <v>920</v>
      </c>
      <c r="AJ533" s="917" t="s">
        <v>920</v>
      </c>
      <c r="AK533" s="917" t="s">
        <v>920</v>
      </c>
      <c r="AL533" s="860"/>
      <c r="AM533" s="991"/>
      <c r="AN533" s="991"/>
      <c r="AO533" s="991"/>
      <c r="AP533" s="991"/>
      <c r="AQ533" s="991"/>
      <c r="AR533" s="862"/>
      <c r="AS533" s="849" t="str">
        <f t="shared" si="225"/>
        <v>單</v>
      </c>
      <c r="AT533" s="849" t="str">
        <f t="shared" si="226"/>
        <v>全</v>
      </c>
      <c r="AU533" s="849" t="str">
        <f t="shared" si="227"/>
        <v/>
      </c>
      <c r="AV533" s="849" t="str">
        <f t="shared" si="215"/>
        <v/>
      </c>
    </row>
    <row r="534" spans="1:48">
      <c r="A534" s="845">
        <f t="shared" si="228"/>
        <v>46156</v>
      </c>
      <c r="B534" s="846" t="s">
        <v>1075</v>
      </c>
      <c r="C534" s="846" t="s">
        <v>114</v>
      </c>
      <c r="D534" s="1254"/>
      <c r="E534" s="848" t="str">
        <f>IF(ISNA(VLOOKUP(C534,條件!$A$1:$G$1021,5,0)),"",(VLOOKUP(C534,條件!$A$1:$G$1021,5,0)))</f>
        <v/>
      </c>
      <c r="F534" s="849" t="str">
        <f>IF(ISNA(VLOOKUP(C534,條件!$A$1:$G$1021,6,0)),"",(VLOOKUP(C534,條件!$A$1:$G$1021,6,0)))</f>
        <v/>
      </c>
      <c r="G534" s="1257" t="str">
        <f>IF(ISNA(VLOOKUP(C534,條件!$A$1:$G$1021,7,0)),"",(VLOOKUP(C534,條件!$A$1:$G$1021,7,0)))</f>
        <v/>
      </c>
      <c r="H534" s="849" t="str">
        <f>IF(ISNA(VLOOKUP(C534,條件!$A$1:$K$1021,11,0)),"",(VLOOKUP(C534,條件!$A$1:$K$1021,11,0)))</f>
        <v/>
      </c>
      <c r="I534" s="850" t="str">
        <f>IF(ISNA(VLOOKUP(C534,條件!$A$1:$L$1021,12,0)),"",(VLOOKUP(C534,條件!$A$1:$L$1021,12,0)))</f>
        <v/>
      </c>
      <c r="J534" s="853"/>
      <c r="K534" s="851"/>
      <c r="L534" s="852" t="s">
        <v>114</v>
      </c>
      <c r="M534" s="854"/>
      <c r="N534" s="853"/>
      <c r="O534" s="851"/>
      <c r="P534" s="852" t="s">
        <v>114</v>
      </c>
      <c r="Q534" s="854"/>
      <c r="R534" s="853"/>
      <c r="S534" s="851"/>
      <c r="T534" s="852" t="s">
        <v>114</v>
      </c>
      <c r="U534" s="854"/>
      <c r="V534" s="853"/>
      <c r="W534" s="851"/>
      <c r="X534" s="852" t="s">
        <v>114</v>
      </c>
      <c r="Y534" s="854"/>
      <c r="Z534" s="855" t="str">
        <f>IF(ISNA(VLOOKUP(C534,條件!$A$1:$C$1021,3,0)),"",(VLOOKUP(C534,條件!$A$1:$C$1021,3,0)))</f>
        <v/>
      </c>
      <c r="AA534" s="855" t="str">
        <f t="shared" si="221"/>
        <v>停機</v>
      </c>
      <c r="AB534" s="904" t="str">
        <f t="shared" si="222"/>
        <v/>
      </c>
      <c r="AC534" s="855" t="str">
        <f t="shared" si="223"/>
        <v/>
      </c>
      <c r="AD534" s="855" t="str">
        <f t="shared" si="219"/>
        <v/>
      </c>
      <c r="AE534" s="855" t="str">
        <f t="shared" si="224"/>
        <v/>
      </c>
      <c r="AF534" s="856" t="str">
        <f t="shared" si="220"/>
        <v>A</v>
      </c>
      <c r="AG534" s="856">
        <v>1</v>
      </c>
      <c r="AH534" s="1041" t="s">
        <v>920</v>
      </c>
      <c r="AI534" s="917" t="s">
        <v>920</v>
      </c>
      <c r="AJ534" s="917" t="s">
        <v>920</v>
      </c>
      <c r="AK534" s="917" t="s">
        <v>920</v>
      </c>
      <c r="AL534" s="860"/>
      <c r="AM534" s="992"/>
      <c r="AN534" s="991"/>
      <c r="AO534" s="991"/>
      <c r="AP534" s="991"/>
      <c r="AQ534" s="991"/>
      <c r="AR534" s="862"/>
      <c r="AS534" s="849" t="str">
        <f t="shared" si="225"/>
        <v>單</v>
      </c>
      <c r="AT534" s="849" t="str">
        <f t="shared" si="226"/>
        <v>全</v>
      </c>
      <c r="AU534" s="849" t="str">
        <f t="shared" si="227"/>
        <v/>
      </c>
      <c r="AV534" s="849" t="str">
        <f t="shared" si="215"/>
        <v/>
      </c>
    </row>
    <row r="535" spans="1:48">
      <c r="A535" s="845">
        <f t="shared" si="228"/>
        <v>46156</v>
      </c>
      <c r="B535" s="846" t="s">
        <v>1076</v>
      </c>
      <c r="C535" s="846" t="s">
        <v>2791</v>
      </c>
      <c r="D535" s="1254" t="s">
        <v>596</v>
      </c>
      <c r="E535" s="848" t="str">
        <f>IF(ISNA(VLOOKUP(C535,條件!$A$1:$G$1021,5,0)),"",(VLOOKUP(C535,條件!$A$1:$G$1021,5,0)))</f>
        <v>75/24/2SDr</v>
      </c>
      <c r="F535" s="849" t="str">
        <f>IF(ISNA(VLOOKUP(C535,條件!$A$1:$G$1021,6,0)),"",(VLOOKUP(C535,條件!$A$1:$G$1021,6,0)))</f>
        <v>FP81382R×2</v>
      </c>
      <c r="G535" s="1257">
        <f>IF(ISNA(VLOOKUP(C535,條件!$A$1:$G$1021,7,0)),"",(VLOOKUP(C535,條件!$A$1:$G$1021,7,0)))</f>
        <v>700</v>
      </c>
      <c r="H535" s="849" t="str">
        <f>IF(ISNA(VLOOKUP(C535,條件!$A$1:$K$1021,11,0)),"",(VLOOKUP(C535,條件!$A$1:$K$1021,11,0)))</f>
        <v>白底紫三角</v>
      </c>
      <c r="I535" s="850">
        <f>IF(ISNA(VLOOKUP(C535,條件!$A$1:$L$1021,12,0)),"",(VLOOKUP(C535,條件!$A$1:$L$1021,12,0)))</f>
        <v>5</v>
      </c>
      <c r="J535" s="853">
        <v>30</v>
      </c>
      <c r="K535" s="851">
        <v>6</v>
      </c>
      <c r="L535" s="852">
        <v>9439</v>
      </c>
      <c r="M535" s="854">
        <v>8338</v>
      </c>
      <c r="N535" s="853">
        <v>18</v>
      </c>
      <c r="O535" s="851">
        <v>0</v>
      </c>
      <c r="P535" s="852">
        <v>9334</v>
      </c>
      <c r="Q535" s="854">
        <v>8384</v>
      </c>
      <c r="R535" s="853">
        <v>22</v>
      </c>
      <c r="S535" s="851">
        <v>1</v>
      </c>
      <c r="T535" s="852">
        <v>9343</v>
      </c>
      <c r="U535" s="854">
        <v>8368</v>
      </c>
      <c r="V535" s="853"/>
      <c r="W535" s="851"/>
      <c r="X535" s="852"/>
      <c r="Y535" s="854"/>
      <c r="Z535" s="855">
        <f>IF(ISNA(VLOOKUP(C535,條件!$A$1:$C$1021,3,0)),"",(VLOOKUP(C535,條件!$A$1:$C$1021,3,0)))</f>
        <v>3.2653061224489797</v>
      </c>
      <c r="AA535" s="855">
        <f t="shared" si="221"/>
        <v>11.666666666666666</v>
      </c>
      <c r="AB535" s="904">
        <f t="shared" si="222"/>
        <v>0.9896935096153846</v>
      </c>
      <c r="AC535" s="855">
        <f t="shared" si="223"/>
        <v>88.676666666666662</v>
      </c>
      <c r="AD535" s="855">
        <f t="shared" si="219"/>
        <v>1.4583333333333333</v>
      </c>
      <c r="AE535" s="855">
        <f t="shared" si="224"/>
        <v>1.3125</v>
      </c>
      <c r="AF535" s="856" t="str">
        <f t="shared" si="220"/>
        <v>A</v>
      </c>
      <c r="AG535" s="856">
        <v>0.5</v>
      </c>
      <c r="AH535" s="1041" t="s">
        <v>4448</v>
      </c>
      <c r="AI535" s="917" t="s">
        <v>1564</v>
      </c>
      <c r="AJ535" s="917" t="s">
        <v>2948</v>
      </c>
      <c r="AK535" s="917" t="s">
        <v>1566</v>
      </c>
      <c r="AL535" s="860">
        <v>50</v>
      </c>
      <c r="AM535" s="991">
        <v>46104</v>
      </c>
      <c r="AN535" s="991">
        <v>46105</v>
      </c>
      <c r="AO535" s="991">
        <v>46109</v>
      </c>
      <c r="AP535" s="991">
        <v>46110</v>
      </c>
      <c r="AQ535" s="991"/>
      <c r="AR535" s="862"/>
      <c r="AS535" s="849" t="str">
        <f t="shared" si="225"/>
        <v>雙</v>
      </c>
      <c r="AT535" s="849" t="str">
        <f t="shared" si="226"/>
        <v>全</v>
      </c>
      <c r="AU535" s="849" t="str">
        <f t="shared" si="227"/>
        <v>75</v>
      </c>
      <c r="AV535" s="849">
        <f t="shared" si="215"/>
        <v>1.60894944</v>
      </c>
    </row>
    <row r="536" spans="1:48">
      <c r="A536" s="845">
        <f t="shared" si="228"/>
        <v>46156</v>
      </c>
      <c r="B536" s="846" t="s">
        <v>1077</v>
      </c>
      <c r="C536" s="846" t="s">
        <v>2776</v>
      </c>
      <c r="D536" s="1254"/>
      <c r="E536" s="848" t="str">
        <f>IF(ISNA(VLOOKUP(C536,條件!$A$1:$G$1021,5,0)),"",(VLOOKUP(C536,條件!$A$1:$G$1021,5,0)))</f>
        <v>150/48SDR</v>
      </c>
      <c r="F536" s="849" t="str">
        <f>IF(ISNA(VLOOKUP(C536,條件!$A$1:$G$1021,6,0)),"",(VLOOKUP(C536,條件!$A$1:$G$1021,6,0)))</f>
        <v>FP82169R</v>
      </c>
      <c r="G536" s="1257">
        <f>IF(ISNA(VLOOKUP(C536,條件!$A$1:$G$1021,7,0)),"",(VLOOKUP(C536,條件!$A$1:$G$1021,7,0)))</f>
        <v>650</v>
      </c>
      <c r="H536" s="849" t="str">
        <f>IF(ISNA(VLOOKUP(C536,條件!$A$1:$K$1021,11,0)),"",(VLOOKUP(C536,條件!$A$1:$K$1021,11,0)))</f>
        <v>綠藍三角</v>
      </c>
      <c r="I536" s="850">
        <f>IF(ISNA(VLOOKUP(C536,條件!$A$1:$L$1021,12,0)),"",(VLOOKUP(C536,條件!$A$1:$L$1021,12,0)))</f>
        <v>5</v>
      </c>
      <c r="J536" s="853">
        <v>22</v>
      </c>
      <c r="K536" s="851">
        <v>1</v>
      </c>
      <c r="L536" s="852">
        <v>9088</v>
      </c>
      <c r="M536" s="854">
        <v>8960</v>
      </c>
      <c r="N536" s="853">
        <v>10</v>
      </c>
      <c r="O536" s="851">
        <v>0</v>
      </c>
      <c r="P536" s="852">
        <v>8921</v>
      </c>
      <c r="Q536" s="854">
        <v>8430</v>
      </c>
      <c r="R536" s="853"/>
      <c r="S536" s="851"/>
      <c r="T536" s="852" t="s">
        <v>4476</v>
      </c>
      <c r="U536" s="854"/>
      <c r="V536" s="853"/>
      <c r="W536" s="851"/>
      <c r="X536" s="852" t="s">
        <v>114</v>
      </c>
      <c r="Y536" s="854"/>
      <c r="Z536" s="855">
        <f>IF(ISNA(VLOOKUP(C536,條件!$A$1:$C$1021,3,0)),"",(VLOOKUP(C536,條件!$A$1:$C$1021,3,0)))</f>
        <v>3.0573248407643314</v>
      </c>
      <c r="AA536" s="855">
        <f t="shared" si="221"/>
        <v>10.666666666666666</v>
      </c>
      <c r="AB536" s="904">
        <f t="shared" si="222"/>
        <v>0.99842748397435899</v>
      </c>
      <c r="AC536" s="855">
        <f t="shared" si="223"/>
        <v>88.497500000000002</v>
      </c>
      <c r="AD536" s="855">
        <f t="shared" si="219"/>
        <v>1.3333333333333333</v>
      </c>
      <c r="AE536" s="855">
        <f t="shared" si="224"/>
        <v>1.2916666666666667</v>
      </c>
      <c r="AF536" s="856" t="str">
        <f t="shared" si="220"/>
        <v>A</v>
      </c>
      <c r="AG536" s="856">
        <v>1</v>
      </c>
      <c r="AH536" s="1041" t="s">
        <v>932</v>
      </c>
      <c r="AI536" s="917" t="s">
        <v>932</v>
      </c>
      <c r="AJ536" s="917" t="s">
        <v>4477</v>
      </c>
      <c r="AK536" s="917" t="s">
        <v>1569</v>
      </c>
      <c r="AL536" s="860">
        <v>48</v>
      </c>
      <c r="AM536" s="991">
        <v>46151</v>
      </c>
      <c r="AN536" s="991">
        <v>46152</v>
      </c>
      <c r="AO536" s="991"/>
      <c r="AP536" s="991"/>
      <c r="AQ536" s="991"/>
      <c r="AR536" s="862"/>
      <c r="AS536" s="849" t="str">
        <f t="shared" si="225"/>
        <v>單</v>
      </c>
      <c r="AT536" s="849" t="str">
        <f t="shared" si="226"/>
        <v>全</v>
      </c>
      <c r="AU536" s="849" t="str">
        <f t="shared" si="227"/>
        <v>150</v>
      </c>
      <c r="AV536" s="849">
        <f t="shared" si="215"/>
        <v>2.9820117599999998</v>
      </c>
    </row>
    <row r="537" spans="1:48">
      <c r="A537" s="845">
        <f t="shared" si="228"/>
        <v>46156</v>
      </c>
      <c r="B537" s="846" t="s">
        <v>1078</v>
      </c>
      <c r="C537" s="846" t="s">
        <v>114</v>
      </c>
      <c r="D537" s="1254"/>
      <c r="E537" s="848" t="str">
        <f>IF(ISNA(VLOOKUP(C537,條件!$A$1:$G$1021,5,0)),"",(VLOOKUP(C537,條件!$A$1:$G$1021,5,0)))</f>
        <v/>
      </c>
      <c r="F537" s="849" t="str">
        <f>IF(ISNA(VLOOKUP(C537,條件!$A$1:$G$1021,6,0)),"",(VLOOKUP(C537,條件!$A$1:$G$1021,6,0)))</f>
        <v/>
      </c>
      <c r="G537" s="1257" t="str">
        <f>IF(ISNA(VLOOKUP(C537,條件!$A$1:$G$1021,7,0)),"",(VLOOKUP(C537,條件!$A$1:$G$1021,7,0)))</f>
        <v/>
      </c>
      <c r="H537" s="849" t="str">
        <f>IF(ISNA(VLOOKUP(C537,條件!$A$1:$K$1021,11,0)),"",(VLOOKUP(C537,條件!$A$1:$K$1021,11,0)))</f>
        <v/>
      </c>
      <c r="I537" s="850" t="str">
        <f>IF(ISNA(VLOOKUP(C537,條件!$A$1:$L$1021,12,0)),"",(VLOOKUP(C537,條件!$A$1:$L$1021,12,0)))</f>
        <v/>
      </c>
      <c r="J537" s="853"/>
      <c r="K537" s="851"/>
      <c r="L537" s="852" t="s">
        <v>114</v>
      </c>
      <c r="M537" s="854"/>
      <c r="N537" s="853"/>
      <c r="O537" s="851"/>
      <c r="P537" s="852" t="s">
        <v>114</v>
      </c>
      <c r="Q537" s="854"/>
      <c r="R537" s="853"/>
      <c r="S537" s="851"/>
      <c r="T537" s="852" t="s">
        <v>114</v>
      </c>
      <c r="U537" s="854"/>
      <c r="V537" s="853"/>
      <c r="W537" s="851"/>
      <c r="X537" s="852" t="s">
        <v>114</v>
      </c>
      <c r="Y537" s="854"/>
      <c r="Z537" s="855" t="str">
        <f>IF(ISNA(VLOOKUP(C537,條件!$A$1:$C$1021,3,0)),"",(VLOOKUP(C537,條件!$A$1:$C$1021,3,0)))</f>
        <v/>
      </c>
      <c r="AA537" s="855" t="str">
        <f t="shared" si="221"/>
        <v>停機</v>
      </c>
      <c r="AB537" s="904" t="str">
        <f t="shared" si="222"/>
        <v/>
      </c>
      <c r="AC537" s="855" t="str">
        <f t="shared" si="223"/>
        <v/>
      </c>
      <c r="AD537" s="855" t="str">
        <f t="shared" si="219"/>
        <v/>
      </c>
      <c r="AE537" s="855" t="str">
        <f t="shared" si="224"/>
        <v/>
      </c>
      <c r="AF537" s="856" t="str">
        <f t="shared" si="220"/>
        <v>A</v>
      </c>
      <c r="AG537" s="856">
        <v>1</v>
      </c>
      <c r="AH537" s="1041" t="s">
        <v>920</v>
      </c>
      <c r="AI537" s="917" t="s">
        <v>920</v>
      </c>
      <c r="AJ537" s="917" t="s">
        <v>920</v>
      </c>
      <c r="AK537" s="917" t="s">
        <v>920</v>
      </c>
      <c r="AL537" s="860"/>
      <c r="AM537" s="991"/>
      <c r="AN537" s="991"/>
      <c r="AO537" s="991"/>
      <c r="AP537" s="991"/>
      <c r="AQ537" s="991"/>
      <c r="AR537" s="862"/>
      <c r="AS537" s="849" t="str">
        <f t="shared" si="225"/>
        <v>單</v>
      </c>
      <c r="AT537" s="849" t="str">
        <f t="shared" si="226"/>
        <v>全</v>
      </c>
      <c r="AU537" s="849" t="str">
        <f t="shared" si="227"/>
        <v/>
      </c>
      <c r="AV537" s="849" t="str">
        <f t="shared" si="215"/>
        <v/>
      </c>
    </row>
    <row r="538" spans="1:48">
      <c r="A538" s="845">
        <f t="shared" si="228"/>
        <v>46156</v>
      </c>
      <c r="B538" s="846" t="s">
        <v>1079</v>
      </c>
      <c r="C538" s="846" t="s">
        <v>2792</v>
      </c>
      <c r="D538" s="1254"/>
      <c r="E538" s="848" t="str">
        <f>IF(ISNA(VLOOKUP(C538,條件!$A$1:$G$1021,5,0)),"",(VLOOKUP(C538,條件!$A$1:$G$1021,5,0)))</f>
        <v>100/36SDr</v>
      </c>
      <c r="F538" s="849" t="str">
        <f>IF(ISNA(VLOOKUP(C538,條件!$A$1:$G$1021,6,0)),"",(VLOOKUP(C538,條件!$A$1:$G$1021,6,0)))</f>
        <v>FP81384R</v>
      </c>
      <c r="G538" s="1257">
        <f>IF(ISNA(VLOOKUP(C538,條件!$A$1:$G$1021,7,0)),"",(VLOOKUP(C538,條件!$A$1:$G$1021,7,0)))</f>
        <v>700</v>
      </c>
      <c r="H538" s="849" t="str">
        <f>IF(ISNA(VLOOKUP(C538,條件!$A$1:$K$1021,11,0)),"",(VLOOKUP(C538,條件!$A$1:$K$1021,11,0)))</f>
        <v>白底紅三角</v>
      </c>
      <c r="I538" s="850">
        <f>IF(ISNA(VLOOKUP(C538,條件!$A$1:$L$1021,12,0)),"",(VLOOKUP(C538,條件!$A$1:$L$1021,12,0)))</f>
        <v>5</v>
      </c>
      <c r="J538" s="853">
        <v>16</v>
      </c>
      <c r="K538" s="851">
        <v>0</v>
      </c>
      <c r="L538" s="852">
        <v>7346</v>
      </c>
      <c r="M538" s="854">
        <v>7873</v>
      </c>
      <c r="N538" s="853">
        <v>14</v>
      </c>
      <c r="O538" s="851">
        <v>0</v>
      </c>
      <c r="P538" s="852">
        <v>7120</v>
      </c>
      <c r="Q538" s="854">
        <v>7841</v>
      </c>
      <c r="R538" s="853">
        <v>13</v>
      </c>
      <c r="S538" s="851">
        <v>0</v>
      </c>
      <c r="T538" s="852">
        <v>7233</v>
      </c>
      <c r="U538" s="854">
        <v>7753</v>
      </c>
      <c r="V538" s="853"/>
      <c r="W538" s="851"/>
      <c r="X538" s="852"/>
      <c r="Y538" s="854"/>
      <c r="Z538" s="855">
        <f>IF(ISNA(VLOOKUP(C538,條件!$A$1:$C$1021,3,0)),"",(VLOOKUP(C538,條件!$A$1:$C$1021,3,0)))</f>
        <v>2.2187981510015407</v>
      </c>
      <c r="AA538" s="855">
        <f t="shared" si="221"/>
        <v>14.333333333333334</v>
      </c>
      <c r="AB538" s="904">
        <f t="shared" si="222"/>
        <v>1</v>
      </c>
      <c r="AC538" s="855">
        <f t="shared" si="223"/>
        <v>75.276666666666671</v>
      </c>
      <c r="AD538" s="855">
        <f t="shared" si="219"/>
        <v>1.7916666666666667</v>
      </c>
      <c r="AE538" s="855">
        <f t="shared" si="224"/>
        <v>1.7916666666666667</v>
      </c>
      <c r="AF538" s="856" t="str">
        <f t="shared" si="220"/>
        <v>A</v>
      </c>
      <c r="AG538" s="856">
        <v>1</v>
      </c>
      <c r="AH538" s="1041" t="s">
        <v>4318</v>
      </c>
      <c r="AI538" s="917" t="s">
        <v>1107</v>
      </c>
      <c r="AJ538" s="917" t="s">
        <v>2948</v>
      </c>
      <c r="AK538" s="917" t="s">
        <v>1566</v>
      </c>
      <c r="AL538" s="860">
        <v>50</v>
      </c>
      <c r="AM538" s="991">
        <v>46140</v>
      </c>
      <c r="AN538" s="991">
        <v>46141</v>
      </c>
      <c r="AO538" s="991">
        <v>46142</v>
      </c>
      <c r="AP538" s="991">
        <v>46143</v>
      </c>
      <c r="AQ538" s="991">
        <v>46144</v>
      </c>
      <c r="AR538" s="862"/>
      <c r="AS538" s="849" t="str">
        <f t="shared" si="225"/>
        <v>單</v>
      </c>
      <c r="AT538" s="849" t="str">
        <f t="shared" si="226"/>
        <v>全</v>
      </c>
      <c r="AU538" s="849" t="str">
        <f t="shared" si="227"/>
        <v>100</v>
      </c>
      <c r="AV538" s="849">
        <f t="shared" si="215"/>
        <v>1.82109312</v>
      </c>
    </row>
    <row r="539" spans="1:48">
      <c r="A539" s="845">
        <f t="shared" si="228"/>
        <v>46156</v>
      </c>
      <c r="B539" s="846" t="s">
        <v>1080</v>
      </c>
      <c r="C539" s="846" t="s">
        <v>114</v>
      </c>
      <c r="D539" s="1254"/>
      <c r="E539" s="848" t="str">
        <f>IF(ISNA(VLOOKUP(C539,條件!$A$1:$G$1021,5,0)),"",(VLOOKUP(C539,條件!$A$1:$G$1021,5,0)))</f>
        <v/>
      </c>
      <c r="F539" s="849" t="str">
        <f>IF(ISNA(VLOOKUP(C539,條件!$A$1:$G$1021,6,0)),"",(VLOOKUP(C539,條件!$A$1:$G$1021,6,0)))</f>
        <v/>
      </c>
      <c r="G539" s="1257" t="str">
        <f>IF(ISNA(VLOOKUP(C539,條件!$A$1:$G$1021,7,0)),"",(VLOOKUP(C539,條件!$A$1:$G$1021,7,0)))</f>
        <v/>
      </c>
      <c r="H539" s="849" t="str">
        <f>IF(ISNA(VLOOKUP(C539,條件!$A$1:$K$1021,11,0)),"",(VLOOKUP(C539,條件!$A$1:$K$1021,11,0)))</f>
        <v/>
      </c>
      <c r="I539" s="850" t="str">
        <f>IF(ISNA(VLOOKUP(C539,條件!$A$1:$L$1021,12,0)),"",(VLOOKUP(C539,條件!$A$1:$L$1021,12,0)))</f>
        <v/>
      </c>
      <c r="J539" s="853"/>
      <c r="K539" s="851"/>
      <c r="L539" s="852" t="s">
        <v>114</v>
      </c>
      <c r="M539" s="854"/>
      <c r="N539" s="853"/>
      <c r="O539" s="851"/>
      <c r="P539" s="852" t="s">
        <v>114</v>
      </c>
      <c r="Q539" s="854"/>
      <c r="R539" s="853"/>
      <c r="S539" s="851"/>
      <c r="T539" s="852" t="s">
        <v>114</v>
      </c>
      <c r="U539" s="854"/>
      <c r="V539" s="853"/>
      <c r="W539" s="851"/>
      <c r="X539" s="852" t="s">
        <v>114</v>
      </c>
      <c r="Y539" s="854"/>
      <c r="Z539" s="855" t="str">
        <f>IF(ISNA(VLOOKUP(C539,條件!$A$1:$C$1021,3,0)),"",(VLOOKUP(C539,條件!$A$1:$C$1021,3,0)))</f>
        <v/>
      </c>
      <c r="AA539" s="855" t="str">
        <f t="shared" si="221"/>
        <v>停機</v>
      </c>
      <c r="AB539" s="904" t="str">
        <f t="shared" si="222"/>
        <v/>
      </c>
      <c r="AC539" s="855" t="str">
        <f t="shared" si="223"/>
        <v/>
      </c>
      <c r="AD539" s="855" t="str">
        <f t="shared" si="219"/>
        <v/>
      </c>
      <c r="AE539" s="855" t="str">
        <f t="shared" si="224"/>
        <v/>
      </c>
      <c r="AF539" s="856" t="str">
        <f t="shared" si="220"/>
        <v>A</v>
      </c>
      <c r="AG539" s="856">
        <v>1</v>
      </c>
      <c r="AH539" s="1041" t="s">
        <v>920</v>
      </c>
      <c r="AI539" s="917" t="s">
        <v>920</v>
      </c>
      <c r="AJ539" s="917" t="s">
        <v>920</v>
      </c>
      <c r="AK539" s="917" t="s">
        <v>920</v>
      </c>
      <c r="AL539" s="933"/>
      <c r="AM539" s="991"/>
      <c r="AN539" s="991"/>
      <c r="AO539" s="991"/>
      <c r="AP539" s="991"/>
      <c r="AQ539" s="991"/>
      <c r="AR539" s="862"/>
      <c r="AS539" s="849" t="str">
        <f t="shared" si="225"/>
        <v>單</v>
      </c>
      <c r="AT539" s="849" t="str">
        <f t="shared" si="226"/>
        <v>全</v>
      </c>
      <c r="AU539" s="849" t="str">
        <f t="shared" si="227"/>
        <v/>
      </c>
      <c r="AV539" s="849" t="str">
        <f t="shared" si="215"/>
        <v/>
      </c>
    </row>
    <row r="540" spans="1:48">
      <c r="A540" s="845">
        <f t="shared" si="228"/>
        <v>46156</v>
      </c>
      <c r="B540" s="846" t="s">
        <v>1081</v>
      </c>
      <c r="C540" s="846" t="s">
        <v>114</v>
      </c>
      <c r="D540" s="1254"/>
      <c r="E540" s="848" t="str">
        <f>IF(ISNA(VLOOKUP(C540,條件!$A$1:$G$1021,5,0)),"",(VLOOKUP(C540,條件!$A$1:$G$1021,5,0)))</f>
        <v/>
      </c>
      <c r="F540" s="849" t="str">
        <f>IF(ISNA(VLOOKUP(C540,條件!$A$1:$G$1021,6,0)),"",(VLOOKUP(C540,條件!$A$1:$G$1021,6,0)))</f>
        <v/>
      </c>
      <c r="G540" s="1257" t="str">
        <f>IF(ISNA(VLOOKUP(C540,條件!$A$1:$G$1021,7,0)),"",(VLOOKUP(C540,條件!$A$1:$G$1021,7,0)))</f>
        <v/>
      </c>
      <c r="H540" s="849" t="str">
        <f>IF(ISNA(VLOOKUP(C540,條件!$A$1:$K$1021,11,0)),"",(VLOOKUP(C540,條件!$A$1:$K$1021,11,0)))</f>
        <v/>
      </c>
      <c r="I540" s="850" t="str">
        <f>IF(ISNA(VLOOKUP(C540,條件!$A$1:$L$1021,12,0)),"",(VLOOKUP(C540,條件!$A$1:$L$1021,12,0)))</f>
        <v/>
      </c>
      <c r="J540" s="853"/>
      <c r="K540" s="851"/>
      <c r="L540" s="852" t="s">
        <v>114</v>
      </c>
      <c r="M540" s="854"/>
      <c r="N540" s="853"/>
      <c r="O540" s="851"/>
      <c r="P540" s="852" t="s">
        <v>114</v>
      </c>
      <c r="Q540" s="854"/>
      <c r="R540" s="853"/>
      <c r="S540" s="851"/>
      <c r="T540" s="852" t="s">
        <v>114</v>
      </c>
      <c r="U540" s="854"/>
      <c r="V540" s="853"/>
      <c r="W540" s="851"/>
      <c r="X540" s="852" t="s">
        <v>114</v>
      </c>
      <c r="Y540" s="854"/>
      <c r="Z540" s="855" t="str">
        <f>IF(ISNA(VLOOKUP(C540,條件!$A$1:$C$1021,3,0)),"",(VLOOKUP(C540,條件!$A$1:$C$1021,3,0)))</f>
        <v/>
      </c>
      <c r="AA540" s="855" t="str">
        <f t="shared" si="221"/>
        <v>停機</v>
      </c>
      <c r="AB540" s="904" t="str">
        <f t="shared" si="222"/>
        <v/>
      </c>
      <c r="AC540" s="855" t="str">
        <f t="shared" si="223"/>
        <v/>
      </c>
      <c r="AD540" s="855" t="str">
        <f t="shared" si="219"/>
        <v/>
      </c>
      <c r="AE540" s="855" t="str">
        <f t="shared" si="224"/>
        <v/>
      </c>
      <c r="AF540" s="856" t="str">
        <f t="shared" si="220"/>
        <v>A</v>
      </c>
      <c r="AG540" s="856">
        <v>1</v>
      </c>
      <c r="AH540" s="1041" t="s">
        <v>920</v>
      </c>
      <c r="AI540" s="917" t="s">
        <v>920</v>
      </c>
      <c r="AJ540" s="917" t="s">
        <v>920</v>
      </c>
      <c r="AK540" s="917" t="s">
        <v>920</v>
      </c>
      <c r="AL540" s="932"/>
      <c r="AM540" s="991"/>
      <c r="AN540" s="991"/>
      <c r="AO540" s="991"/>
      <c r="AP540" s="991"/>
      <c r="AQ540" s="991"/>
      <c r="AR540" s="862"/>
      <c r="AS540" s="849" t="str">
        <f t="shared" si="225"/>
        <v>單</v>
      </c>
      <c r="AT540" s="849" t="str">
        <f t="shared" si="226"/>
        <v>全</v>
      </c>
      <c r="AU540" s="849" t="str">
        <f t="shared" si="227"/>
        <v/>
      </c>
      <c r="AV540" s="849" t="str">
        <f t="shared" si="215"/>
        <v/>
      </c>
    </row>
    <row r="541" spans="1:48">
      <c r="A541" s="845">
        <f t="shared" si="228"/>
        <v>46156</v>
      </c>
      <c r="B541" s="846" t="s">
        <v>1063</v>
      </c>
      <c r="C541" s="846" t="s">
        <v>2779</v>
      </c>
      <c r="D541" s="1254"/>
      <c r="E541" s="848" t="str">
        <f>IF(ISNA(VLOOKUP(C541,條件!$A$1:$G$1021,5,0)),"",(VLOOKUP(C541,條件!$A$1:$G$1021,5,0)))</f>
        <v>150/48/2GY5</v>
      </c>
      <c r="F541" s="849" t="str">
        <f>IF(ISNA(VLOOKUP(C541,條件!$A$1:$G$1021,6,0)),"",(VLOOKUP(C541,條件!$A$1:$G$1021,6,0)))</f>
        <v>FP02422×2</v>
      </c>
      <c r="G541" s="1257">
        <f>IF(ISNA(VLOOKUP(C541,條件!$A$1:$G$1021,7,0)),"",(VLOOKUP(C541,條件!$A$1:$G$1021,7,0)))</f>
        <v>600</v>
      </c>
      <c r="H541" s="849" t="str">
        <f>IF(ISNA(VLOOKUP(C541,條件!$A$1:$K$1021,11,0)),"",(VLOOKUP(C541,條件!$A$1:$K$1021,11,0)))</f>
        <v>白底紅星</v>
      </c>
      <c r="I541" s="850">
        <f>IF(ISNA(VLOOKUP(C541,條件!$A$1:$L$1021,12,0)),"",(VLOOKUP(C541,條件!$A$1:$L$1021,12,0)))</f>
        <v>4</v>
      </c>
      <c r="J541" s="853">
        <v>14</v>
      </c>
      <c r="K541" s="851">
        <v>0</v>
      </c>
      <c r="L541" s="852">
        <v>9292</v>
      </c>
      <c r="M541" s="854">
        <v>9795</v>
      </c>
      <c r="N541" s="853">
        <v>4</v>
      </c>
      <c r="O541" s="851">
        <v>0</v>
      </c>
      <c r="P541" s="852">
        <v>9438</v>
      </c>
      <c r="Q541" s="854">
        <v>9765</v>
      </c>
      <c r="R541" s="853">
        <v>6</v>
      </c>
      <c r="S541" s="851">
        <v>0</v>
      </c>
      <c r="T541" s="852">
        <v>9440</v>
      </c>
      <c r="U541" s="854">
        <v>9766</v>
      </c>
      <c r="V541" s="853"/>
      <c r="W541" s="851"/>
      <c r="X541" s="852"/>
      <c r="Y541" s="854"/>
      <c r="Z541" s="855">
        <f>IF(ISNA(VLOOKUP(C541,條件!$A$1:$C$1021,3,0)),"",(VLOOKUP(C541,條件!$A$1:$C$1021,3,0)))</f>
        <v>6.9230769230769234</v>
      </c>
      <c r="AA541" s="855">
        <f t="shared" si="221"/>
        <v>4</v>
      </c>
      <c r="AB541" s="904">
        <f t="shared" si="222"/>
        <v>1</v>
      </c>
      <c r="AC541" s="855">
        <f t="shared" si="223"/>
        <v>95.826666666666654</v>
      </c>
      <c r="AD541" s="855">
        <f t="shared" si="219"/>
        <v>0.5</v>
      </c>
      <c r="AE541" s="855">
        <f t="shared" si="224"/>
        <v>0.5</v>
      </c>
      <c r="AF541" s="856" t="str">
        <f t="shared" si="220"/>
        <v>A</v>
      </c>
      <c r="AG541" s="856">
        <v>0.5</v>
      </c>
      <c r="AH541" s="1041" t="s">
        <v>4448</v>
      </c>
      <c r="AI541" s="917" t="s">
        <v>1564</v>
      </c>
      <c r="AJ541" s="917" t="s">
        <v>2948</v>
      </c>
      <c r="AK541" s="917" t="s">
        <v>1566</v>
      </c>
      <c r="AL541" s="860">
        <v>52</v>
      </c>
      <c r="AM541" s="991">
        <v>46150</v>
      </c>
      <c r="AN541" s="991">
        <v>46151</v>
      </c>
      <c r="AO541" s="991"/>
      <c r="AP541" s="991"/>
      <c r="AQ541" s="991"/>
      <c r="AR541" s="862"/>
      <c r="AS541" s="849" t="str">
        <f t="shared" si="225"/>
        <v>雙</v>
      </c>
      <c r="AT541" s="849" t="str">
        <f t="shared" si="226"/>
        <v>全</v>
      </c>
      <c r="AU541" s="849" t="str">
        <f t="shared" si="227"/>
        <v>150</v>
      </c>
      <c r="AV541" s="849">
        <f t="shared" si="215"/>
        <v>2.9805926399999998</v>
      </c>
    </row>
    <row r="542" spans="1:48">
      <c r="A542" s="845">
        <f t="shared" si="228"/>
        <v>46156</v>
      </c>
      <c r="B542" s="846" t="s">
        <v>1082</v>
      </c>
      <c r="C542" s="846" t="s">
        <v>114</v>
      </c>
      <c r="D542" s="1254"/>
      <c r="E542" s="848" t="str">
        <f>IF(ISNA(VLOOKUP(C542,條件!$A$1:$G$1021,5,0)),"",(VLOOKUP(C542,條件!$A$1:$G$1021,5,0)))</f>
        <v/>
      </c>
      <c r="F542" s="849" t="str">
        <f>IF(ISNA(VLOOKUP(C542,條件!$A$1:$G$1021,6,0)),"",(VLOOKUP(C542,條件!$A$1:$G$1021,6,0)))</f>
        <v/>
      </c>
      <c r="G542" s="1257" t="str">
        <f>IF(ISNA(VLOOKUP(C542,條件!$A$1:$G$1021,7,0)),"",(VLOOKUP(C542,條件!$A$1:$G$1021,7,0)))</f>
        <v/>
      </c>
      <c r="H542" s="849" t="str">
        <f>IF(ISNA(VLOOKUP(C542,條件!$A$1:$K$1021,11,0)),"",(VLOOKUP(C542,條件!$A$1:$K$1021,11,0)))</f>
        <v/>
      </c>
      <c r="I542" s="850" t="str">
        <f>IF(ISNA(VLOOKUP(C542,條件!$A$1:$L$1021,12,0)),"",(VLOOKUP(C542,條件!$A$1:$L$1021,12,0)))</f>
        <v/>
      </c>
      <c r="J542" s="853"/>
      <c r="K542" s="851"/>
      <c r="L542" s="852" t="s">
        <v>114</v>
      </c>
      <c r="M542" s="854"/>
      <c r="N542" s="853"/>
      <c r="O542" s="851"/>
      <c r="P542" s="852" t="s">
        <v>114</v>
      </c>
      <c r="Q542" s="854"/>
      <c r="R542" s="853"/>
      <c r="S542" s="851"/>
      <c r="T542" s="852" t="s">
        <v>114</v>
      </c>
      <c r="U542" s="854"/>
      <c r="V542" s="853"/>
      <c r="W542" s="851"/>
      <c r="X542" s="852" t="s">
        <v>114</v>
      </c>
      <c r="Y542" s="854"/>
      <c r="Z542" s="855" t="str">
        <f>IF(ISNA(VLOOKUP(C542,條件!$A$1:$C$1021,3,0)),"",(VLOOKUP(C542,條件!$A$1:$C$1021,3,0)))</f>
        <v/>
      </c>
      <c r="AA542" s="855" t="str">
        <f t="shared" si="221"/>
        <v>停機</v>
      </c>
      <c r="AB542" s="904" t="str">
        <f t="shared" si="222"/>
        <v/>
      </c>
      <c r="AC542" s="855" t="str">
        <f t="shared" si="223"/>
        <v/>
      </c>
      <c r="AD542" s="855" t="str">
        <f t="shared" si="219"/>
        <v/>
      </c>
      <c r="AE542" s="855" t="str">
        <f t="shared" si="224"/>
        <v/>
      </c>
      <c r="AF542" s="856" t="str">
        <f t="shared" si="220"/>
        <v>J</v>
      </c>
      <c r="AG542" s="856">
        <v>1</v>
      </c>
      <c r="AH542" s="1041" t="s">
        <v>920</v>
      </c>
      <c r="AI542" s="917" t="s">
        <v>920</v>
      </c>
      <c r="AJ542" s="917" t="s">
        <v>920</v>
      </c>
      <c r="AK542" s="917" t="s">
        <v>920</v>
      </c>
      <c r="AL542" s="860"/>
      <c r="AM542" s="991"/>
      <c r="AN542" s="991"/>
      <c r="AO542" s="991"/>
      <c r="AP542" s="991"/>
      <c r="AQ542" s="991"/>
      <c r="AR542" s="862"/>
      <c r="AS542" s="849" t="str">
        <f t="shared" si="225"/>
        <v>單</v>
      </c>
      <c r="AT542" s="849" t="str">
        <f t="shared" si="226"/>
        <v>全</v>
      </c>
      <c r="AU542" s="849" t="str">
        <f t="shared" si="227"/>
        <v/>
      </c>
      <c r="AV542" s="849" t="str">
        <f t="shared" si="215"/>
        <v/>
      </c>
    </row>
    <row r="543" spans="1:48">
      <c r="A543" s="845">
        <f t="shared" si="228"/>
        <v>46156</v>
      </c>
      <c r="B543" s="846" t="s">
        <v>1064</v>
      </c>
      <c r="C543" s="846" t="s">
        <v>4161</v>
      </c>
      <c r="D543" s="1254" t="s">
        <v>596</v>
      </c>
      <c r="E543" s="848" t="str">
        <f>IF(ISNA(VLOOKUP(C543,條件!$A$1:$G$1021,5,0)),"",(VLOOKUP(C543,條件!$A$1:$G$1021,5,0)))</f>
        <v>150/48/2SDr</v>
      </c>
      <c r="F543" s="849" t="str">
        <f>IF(ISNA(VLOOKUP(C543,條件!$A$1:$G$1021,6,0)),"",(VLOOKUP(C543,條件!$A$1:$G$1021,6,0)))</f>
        <v>FP82171R×2</v>
      </c>
      <c r="G543" s="1257">
        <f>IF(ISNA(VLOOKUP(C543,條件!$A$1:$G$1021,7,0)),"",(VLOOKUP(C543,條件!$A$1:$G$1021,7,0)))</f>
        <v>600</v>
      </c>
      <c r="H543" s="849" t="str">
        <f>IF(ISNA(VLOOKUP(C543,條件!$A$1:$K$1021,11,0)),"",(VLOOKUP(C543,條件!$A$1:$K$1021,11,0)))</f>
        <v>紅白直條</v>
      </c>
      <c r="I543" s="850">
        <f>IF(ISNA(VLOOKUP(C543,條件!$A$1:$L$1021,12,0)),"",(VLOOKUP(C543,條件!$A$1:$L$1021,12,0)))</f>
        <v>5.5</v>
      </c>
      <c r="J543" s="853">
        <v>13</v>
      </c>
      <c r="K543" s="851">
        <v>1</v>
      </c>
      <c r="L543" s="852">
        <v>7230</v>
      </c>
      <c r="M543" s="854"/>
      <c r="N543" s="853">
        <v>21</v>
      </c>
      <c r="O543" s="851">
        <v>2</v>
      </c>
      <c r="P543" s="852">
        <v>7250</v>
      </c>
      <c r="Q543" s="854"/>
      <c r="R543" s="853">
        <v>23</v>
      </c>
      <c r="S543" s="851">
        <v>3</v>
      </c>
      <c r="T543" s="852">
        <v>7300</v>
      </c>
      <c r="U543" s="854"/>
      <c r="V543" s="853"/>
      <c r="W543" s="851"/>
      <c r="X543" s="852"/>
      <c r="Y543" s="854"/>
      <c r="Z543" s="855">
        <f>IF(ISNA(VLOOKUP(C543,條件!$A$1:$C$1021,3,0)),"",(VLOOKUP(C543,條件!$A$1:$C$1021,3,0)))</f>
        <v>5.0526315789473681</v>
      </c>
      <c r="AA543" s="855">
        <f t="shared" si="221"/>
        <v>19</v>
      </c>
      <c r="AB543" s="904">
        <f t="shared" si="222"/>
        <v>0.99429086538461542</v>
      </c>
      <c r="AC543" s="855">
        <f t="shared" si="223"/>
        <v>72.599999999999994</v>
      </c>
      <c r="AD543" s="855">
        <f t="shared" si="219"/>
        <v>2.375</v>
      </c>
      <c r="AE543" s="855">
        <f t="shared" si="224"/>
        <v>2.125</v>
      </c>
      <c r="AF543" s="856" t="str">
        <f t="shared" si="220"/>
        <v>J</v>
      </c>
      <c r="AG543" s="856">
        <v>1</v>
      </c>
      <c r="AH543" s="1041" t="s">
        <v>932</v>
      </c>
      <c r="AI543" s="917" t="s">
        <v>932</v>
      </c>
      <c r="AJ543" s="917" t="s">
        <v>4049</v>
      </c>
      <c r="AK543" s="917" t="s">
        <v>1059</v>
      </c>
      <c r="AL543" s="860">
        <v>55</v>
      </c>
      <c r="AM543" s="991">
        <v>46150</v>
      </c>
      <c r="AN543" s="991">
        <v>46151</v>
      </c>
      <c r="AO543" s="991">
        <v>46152</v>
      </c>
      <c r="AP543" s="991"/>
      <c r="AQ543" s="991"/>
      <c r="AR543" s="862"/>
      <c r="AS543" s="849" t="str">
        <f t="shared" si="225"/>
        <v>雙</v>
      </c>
      <c r="AT543" s="849" t="str">
        <f t="shared" si="226"/>
        <v>全</v>
      </c>
      <c r="AU543" s="849" t="str">
        <f t="shared" si="227"/>
        <v>150</v>
      </c>
      <c r="AV543" s="849">
        <f t="shared" si="215"/>
        <v>4.5163007999999998</v>
      </c>
    </row>
    <row r="544" spans="1:48">
      <c r="A544" s="845">
        <f t="shared" si="228"/>
        <v>46156</v>
      </c>
      <c r="B544" s="846" t="s">
        <v>1083</v>
      </c>
      <c r="C544" s="846" t="s">
        <v>114</v>
      </c>
      <c r="D544" s="1254"/>
      <c r="E544" s="848" t="str">
        <f>IF(ISNA(VLOOKUP(C544,條件!$A$1:$G$1021,5,0)),"",(VLOOKUP(C544,條件!$A$1:$G$1021,5,0)))</f>
        <v/>
      </c>
      <c r="F544" s="849" t="str">
        <f>IF(ISNA(VLOOKUP(C544,條件!$A$1:$G$1021,6,0)),"",(VLOOKUP(C544,條件!$A$1:$G$1021,6,0)))</f>
        <v/>
      </c>
      <c r="G544" s="1257" t="str">
        <f>IF(ISNA(VLOOKUP(C544,條件!$A$1:$G$1021,7,0)),"",(VLOOKUP(C544,條件!$A$1:$G$1021,7,0)))</f>
        <v/>
      </c>
      <c r="H544" s="849" t="str">
        <f>IF(ISNA(VLOOKUP(C544,條件!$A$1:$K$1021,11,0)),"",(VLOOKUP(C544,條件!$A$1:$K$1021,11,0)))</f>
        <v/>
      </c>
      <c r="I544" s="850" t="str">
        <f>IF(ISNA(VLOOKUP(C544,條件!$A$1:$L$1021,12,0)),"",(VLOOKUP(C544,條件!$A$1:$L$1021,12,0)))</f>
        <v/>
      </c>
      <c r="J544" s="853"/>
      <c r="K544" s="851"/>
      <c r="L544" s="852" t="s">
        <v>114</v>
      </c>
      <c r="M544" s="854"/>
      <c r="N544" s="853"/>
      <c r="O544" s="851"/>
      <c r="P544" s="852" t="s">
        <v>114</v>
      </c>
      <c r="Q544" s="854"/>
      <c r="R544" s="853"/>
      <c r="S544" s="851"/>
      <c r="T544" s="852" t="s">
        <v>114</v>
      </c>
      <c r="U544" s="854"/>
      <c r="V544" s="853"/>
      <c r="W544" s="851"/>
      <c r="X544" s="852" t="s">
        <v>114</v>
      </c>
      <c r="Y544" s="854"/>
      <c r="Z544" s="855" t="str">
        <f>IF(ISNA(VLOOKUP(C544,條件!$A$1:$C$1021,3,0)),"",(VLOOKUP(C544,條件!$A$1:$C$1021,3,0)))</f>
        <v/>
      </c>
      <c r="AA544" s="855" t="str">
        <f t="shared" si="221"/>
        <v>停機</v>
      </c>
      <c r="AB544" s="904" t="str">
        <f t="shared" si="222"/>
        <v/>
      </c>
      <c r="AC544" s="855" t="str">
        <f t="shared" si="223"/>
        <v/>
      </c>
      <c r="AD544" s="855" t="str">
        <f t="shared" si="219"/>
        <v/>
      </c>
      <c r="AE544" s="855" t="str">
        <f t="shared" si="224"/>
        <v/>
      </c>
      <c r="AF544" s="856" t="str">
        <f t="shared" si="220"/>
        <v>J</v>
      </c>
      <c r="AG544" s="856">
        <v>1</v>
      </c>
      <c r="AH544" s="1041" t="s">
        <v>920</v>
      </c>
      <c r="AI544" s="917" t="s">
        <v>920</v>
      </c>
      <c r="AJ544" s="917" t="s">
        <v>920</v>
      </c>
      <c r="AK544" s="917" t="s">
        <v>920</v>
      </c>
      <c r="AL544" s="860"/>
      <c r="AM544" s="991"/>
      <c r="AN544" s="991"/>
      <c r="AO544" s="991"/>
      <c r="AP544" s="991"/>
      <c r="AQ544" s="991"/>
      <c r="AR544" s="862"/>
      <c r="AS544" s="849" t="str">
        <f t="shared" si="225"/>
        <v>單</v>
      </c>
      <c r="AT544" s="849" t="str">
        <f t="shared" si="226"/>
        <v>全</v>
      </c>
      <c r="AU544" s="849" t="str">
        <f t="shared" si="227"/>
        <v/>
      </c>
      <c r="AV544" s="849" t="str">
        <f t="shared" si="215"/>
        <v/>
      </c>
    </row>
    <row r="545" spans="1:48">
      <c r="A545" s="845">
        <f t="shared" si="228"/>
        <v>46156</v>
      </c>
      <c r="B545" s="846" t="s">
        <v>1084</v>
      </c>
      <c r="C545" s="846" t="s">
        <v>3687</v>
      </c>
      <c r="D545" s="1254" t="s">
        <v>596</v>
      </c>
      <c r="E545" s="848" t="str">
        <f>IF(ISNA(VLOOKUP(C545,條件!$A$1:$G$1021,5,0)),"",(VLOOKUP(C545,條件!$A$1:$G$1021,5,0)))</f>
        <v>150/48/2SDr</v>
      </c>
      <c r="F545" s="849" t="str">
        <f>IF(ISNA(VLOOKUP(C545,條件!$A$1:$G$1021,6,0)),"",(VLOOKUP(C545,條件!$A$1:$G$1021,6,0)))</f>
        <v>FP82173R×2</v>
      </c>
      <c r="G545" s="1257">
        <f>IF(ISNA(VLOOKUP(C545,條件!$A$1:$G$1021,7,0)),"",(VLOOKUP(C545,條件!$A$1:$G$1021,7,0)))</f>
        <v>700</v>
      </c>
      <c r="H545" s="849" t="str">
        <f>IF(ISNA(VLOOKUP(C545,條件!$A$1:$K$1021,11,0)),"",(VLOOKUP(C545,條件!$A$1:$K$1021,11,0)))</f>
        <v>白紫條紋</v>
      </c>
      <c r="I545" s="850">
        <f>IF(ISNA(VLOOKUP(C545,條件!$A$1:$L$1021,12,0)),"",(VLOOKUP(C545,條件!$A$1:$L$1021,12,0)))</f>
        <v>5.5</v>
      </c>
      <c r="J545" s="853">
        <v>47</v>
      </c>
      <c r="K545" s="851">
        <v>0</v>
      </c>
      <c r="L545" s="852">
        <v>8470</v>
      </c>
      <c r="M545" s="854">
        <v>9070</v>
      </c>
      <c r="N545" s="853">
        <v>7</v>
      </c>
      <c r="O545" s="851">
        <v>0</v>
      </c>
      <c r="P545" s="852">
        <v>7780</v>
      </c>
      <c r="Q545" s="854">
        <v>8520</v>
      </c>
      <c r="R545" s="853">
        <v>29</v>
      </c>
      <c r="S545" s="851">
        <v>2</v>
      </c>
      <c r="T545" s="852">
        <v>7960</v>
      </c>
      <c r="U545" s="854">
        <v>9260</v>
      </c>
      <c r="V545" s="853"/>
      <c r="W545" s="851"/>
      <c r="X545" s="852"/>
      <c r="Y545" s="854"/>
      <c r="Z545" s="855">
        <f>IF(ISNA(VLOOKUP(C545,條件!$A$1:$C$1021,3,0)),"",(VLOOKUP(C545,條件!$A$1:$C$1021,3,0)))</f>
        <v>5.8775510204081636</v>
      </c>
      <c r="AA545" s="855">
        <f t="shared" si="221"/>
        <v>27.666666666666668</v>
      </c>
      <c r="AB545" s="904">
        <f t="shared" si="222"/>
        <v>0.99836404914529919</v>
      </c>
      <c r="AC545" s="855">
        <f t="shared" si="223"/>
        <v>85.1</v>
      </c>
      <c r="AD545" s="855">
        <f t="shared" si="219"/>
        <v>3.4583333333333335</v>
      </c>
      <c r="AE545" s="855">
        <f t="shared" si="224"/>
        <v>3.375</v>
      </c>
      <c r="AF545" s="856" t="str">
        <f t="shared" si="220"/>
        <v>T</v>
      </c>
      <c r="AG545" s="856">
        <v>1</v>
      </c>
      <c r="AH545" s="1041" t="s">
        <v>1572</v>
      </c>
      <c r="AI545" s="917" t="s">
        <v>1572</v>
      </c>
      <c r="AJ545" s="917" t="s">
        <v>4396</v>
      </c>
      <c r="AK545" s="917" t="s">
        <v>2950</v>
      </c>
      <c r="AL545" s="860">
        <v>56</v>
      </c>
      <c r="AM545" s="991">
        <v>46149</v>
      </c>
      <c r="AN545" s="991">
        <v>46151</v>
      </c>
      <c r="AO545" s="991">
        <v>46152</v>
      </c>
      <c r="AP545" s="991"/>
      <c r="AQ545" s="991"/>
      <c r="AR545" s="862"/>
      <c r="AS545" s="849" t="str">
        <f t="shared" si="225"/>
        <v>雙</v>
      </c>
      <c r="AT545" s="849" t="str">
        <f t="shared" si="226"/>
        <v>全</v>
      </c>
      <c r="AU545" s="849" t="str">
        <f t="shared" si="227"/>
        <v>150</v>
      </c>
      <c r="AV545" s="849">
        <f t="shared" si="215"/>
        <v>6.1762176000000002</v>
      </c>
    </row>
    <row r="546" spans="1:48">
      <c r="A546" s="845">
        <f t="shared" si="228"/>
        <v>46156</v>
      </c>
      <c r="B546" s="846" t="s">
        <v>1085</v>
      </c>
      <c r="C546" s="846" t="s">
        <v>3461</v>
      </c>
      <c r="D546" s="1254" t="s">
        <v>3344</v>
      </c>
      <c r="E546" s="848" t="str">
        <f>IF(ISNA(VLOOKUP(C546,條件!$A$1:$G$1021,5,0)),"",(VLOOKUP(C546,條件!$A$1:$G$1021,5,0)))</f>
        <v>150/48/2SDr</v>
      </c>
      <c r="F546" s="849" t="str">
        <f>IF(ISNA(VLOOKUP(C546,條件!$A$1:$G$1021,6,0)),"",(VLOOKUP(C546,條件!$A$1:$G$1021,6,0)))</f>
        <v>FP82171R×2</v>
      </c>
      <c r="G546" s="1257">
        <f>IF(ISNA(VLOOKUP(C546,條件!$A$1:$G$1021,7,0)),"",(VLOOKUP(C546,條件!$A$1:$G$1021,7,0)))</f>
        <v>700</v>
      </c>
      <c r="H546" s="849" t="str">
        <f>IF(ISNA(VLOOKUP(C546,條件!$A$1:$K$1021,11,0)),"",(VLOOKUP(C546,條件!$A$1:$K$1021,11,0)))</f>
        <v>紅底黃星</v>
      </c>
      <c r="I546" s="850">
        <f>IF(ISNA(VLOOKUP(C546,條件!$A$1:$L$1021,12,0)),"",(VLOOKUP(C546,條件!$A$1:$L$1021,12,0)))</f>
        <v>5.5</v>
      </c>
      <c r="J546" s="853">
        <v>16</v>
      </c>
      <c r="K546" s="851">
        <v>0</v>
      </c>
      <c r="L546" s="852">
        <v>9070</v>
      </c>
      <c r="M546" s="854">
        <v>8700</v>
      </c>
      <c r="N546" s="853">
        <v>13</v>
      </c>
      <c r="O546" s="851">
        <v>0</v>
      </c>
      <c r="P546" s="852">
        <v>9070</v>
      </c>
      <c r="Q546" s="854">
        <v>9070</v>
      </c>
      <c r="R546" s="853">
        <v>26</v>
      </c>
      <c r="S546" s="851">
        <v>0</v>
      </c>
      <c r="T546" s="852">
        <v>9630</v>
      </c>
      <c r="U546" s="854">
        <v>8890</v>
      </c>
      <c r="V546" s="853"/>
      <c r="W546" s="851"/>
      <c r="X546" s="852"/>
      <c r="Y546" s="854"/>
      <c r="Z546" s="855">
        <f>IF(ISNA(VLOOKUP(C546,條件!$A$1:$C$1021,3,0)),"",(VLOOKUP(C546,條件!$A$1:$C$1021,3,0)))</f>
        <v>5.8536585365853657</v>
      </c>
      <c r="AA546" s="855">
        <f t="shared" si="221"/>
        <v>18.333333333333332</v>
      </c>
      <c r="AB546" s="904">
        <f t="shared" si="222"/>
        <v>1</v>
      </c>
      <c r="AC546" s="855">
        <f t="shared" si="223"/>
        <v>90.716666666666654</v>
      </c>
      <c r="AD546" s="855">
        <f t="shared" si="219"/>
        <v>2.2916666666666665</v>
      </c>
      <c r="AE546" s="855">
        <f t="shared" si="224"/>
        <v>2.2916666666666665</v>
      </c>
      <c r="AF546" s="856" t="str">
        <f t="shared" si="220"/>
        <v>T</v>
      </c>
      <c r="AG546" s="856">
        <v>1</v>
      </c>
      <c r="AH546" s="1041" t="s">
        <v>1572</v>
      </c>
      <c r="AI546" s="917" t="s">
        <v>1572</v>
      </c>
      <c r="AJ546" s="917" t="s">
        <v>4396</v>
      </c>
      <c r="AK546" s="917" t="s">
        <v>2950</v>
      </c>
      <c r="AL546" s="860">
        <v>55</v>
      </c>
      <c r="AM546" s="991">
        <v>46150</v>
      </c>
      <c r="AN546" s="991">
        <v>46151</v>
      </c>
      <c r="AO546" s="991">
        <v>46152</v>
      </c>
      <c r="AP546" s="991"/>
      <c r="AQ546" s="991"/>
      <c r="AR546" s="862"/>
      <c r="AS546" s="849" t="str">
        <f t="shared" si="225"/>
        <v>雙</v>
      </c>
      <c r="AT546" s="849" t="str">
        <f t="shared" si="226"/>
        <v>全</v>
      </c>
      <c r="AU546" s="849" t="str">
        <f t="shared" si="227"/>
        <v>150</v>
      </c>
      <c r="AV546" s="849">
        <f t="shared" si="215"/>
        <v>6.583852799999999</v>
      </c>
    </row>
    <row r="547" spans="1:48">
      <c r="A547" s="845">
        <f t="shared" si="228"/>
        <v>46156</v>
      </c>
      <c r="B547" s="846" t="s">
        <v>1086</v>
      </c>
      <c r="C547" s="846" t="s">
        <v>2232</v>
      </c>
      <c r="D547" s="1254"/>
      <c r="E547" s="848" t="str">
        <f>IF(ISNA(VLOOKUP(C547,條件!$A$1:$G$1021,5,0)),"",(VLOOKUP(C547,條件!$A$1:$G$1021,5,0)))</f>
        <v>150/48/2SDr</v>
      </c>
      <c r="F547" s="849" t="str">
        <f>IF(ISNA(VLOOKUP(C547,條件!$A$1:$G$1021,6,0)),"",(VLOOKUP(C547,條件!$A$1:$G$1021,6,0)))</f>
        <v>FP82169R×2</v>
      </c>
      <c r="G547" s="1257">
        <f>IF(ISNA(VLOOKUP(C547,條件!$A$1:$G$1021,7,0)),"",(VLOOKUP(C547,條件!$A$1:$G$1021,7,0)))</f>
        <v>670</v>
      </c>
      <c r="H547" s="849" t="str">
        <f>IF(ISNA(VLOOKUP(C547,條件!$A$1:$K$1021,11,0)),"",(VLOOKUP(C547,條件!$A$1:$K$1021,11,0)))</f>
        <v>黃底紅點</v>
      </c>
      <c r="I547" s="850">
        <f>IF(ISNA(VLOOKUP(C547,條件!$A$1:$L$1021,12,0)),"",(VLOOKUP(C547,條件!$A$1:$L$1021,12,0)))</f>
        <v>5</v>
      </c>
      <c r="J547" s="853">
        <v>20</v>
      </c>
      <c r="K547" s="851">
        <v>0</v>
      </c>
      <c r="L547" s="852">
        <v>8700</v>
      </c>
      <c r="M547" s="854"/>
      <c r="N547" s="853">
        <v>13</v>
      </c>
      <c r="O547" s="851">
        <v>0</v>
      </c>
      <c r="P547" s="852">
        <v>8980</v>
      </c>
      <c r="Q547" s="854"/>
      <c r="R547" s="853">
        <v>15</v>
      </c>
      <c r="S547" s="851">
        <v>0</v>
      </c>
      <c r="T547" s="852">
        <v>9170</v>
      </c>
      <c r="U547" s="854"/>
      <c r="V547" s="853"/>
      <c r="W547" s="851"/>
      <c r="X547" s="852"/>
      <c r="Y547" s="854"/>
      <c r="Z547" s="855">
        <f>IF(ISNA(VLOOKUP(C547,條件!$A$1:$C$1021,3,0)),"",(VLOOKUP(C547,條件!$A$1:$C$1021,3,0)))</f>
        <v>6.2882096069868991</v>
      </c>
      <c r="AA547" s="855">
        <f t="shared" si="221"/>
        <v>32</v>
      </c>
      <c r="AB547" s="904">
        <f t="shared" si="222"/>
        <v>1</v>
      </c>
      <c r="AC547" s="855">
        <f t="shared" si="223"/>
        <v>89.5</v>
      </c>
      <c r="AD547" s="855">
        <f t="shared" si="219"/>
        <v>4</v>
      </c>
      <c r="AE547" s="855">
        <f t="shared" si="224"/>
        <v>4</v>
      </c>
      <c r="AF547" s="856" t="str">
        <f t="shared" si="220"/>
        <v>T</v>
      </c>
      <c r="AG547" s="856">
        <v>2</v>
      </c>
      <c r="AH547" s="1041" t="s">
        <v>1572</v>
      </c>
      <c r="AI547" s="917" t="s">
        <v>1572</v>
      </c>
      <c r="AJ547" s="917" t="s">
        <v>4396</v>
      </c>
      <c r="AK547" s="917" t="s">
        <v>2950</v>
      </c>
      <c r="AL547" s="860">
        <v>48</v>
      </c>
      <c r="AM547" s="991">
        <v>46151</v>
      </c>
      <c r="AN547" s="991">
        <v>46152</v>
      </c>
      <c r="AO547" s="991"/>
      <c r="AP547" s="991"/>
      <c r="AQ547" s="991"/>
      <c r="AR547" s="862"/>
      <c r="AS547" s="849" t="str">
        <f t="shared" si="225"/>
        <v>雙</v>
      </c>
      <c r="AT547" s="849" t="str">
        <f t="shared" si="226"/>
        <v>半</v>
      </c>
      <c r="AU547" s="849" t="str">
        <f t="shared" si="227"/>
        <v>150</v>
      </c>
      <c r="AV547" s="849">
        <f t="shared" si="215"/>
        <v>3.1085856000000001</v>
      </c>
    </row>
    <row r="548" spans="1:48">
      <c r="A548" s="845">
        <f t="shared" si="228"/>
        <v>46156</v>
      </c>
      <c r="B548" s="846" t="s">
        <v>1086</v>
      </c>
      <c r="C548" s="846" t="s">
        <v>2235</v>
      </c>
      <c r="D548" s="1254"/>
      <c r="E548" s="848" t="str">
        <f>IF(ISNA(VLOOKUP(C548,條件!$A$1:$G$1021,5,0)),"",(VLOOKUP(C548,條件!$A$1:$G$1021,5,0)))</f>
        <v>150/48/2SDr</v>
      </c>
      <c r="F548" s="849" t="str">
        <f>IF(ISNA(VLOOKUP(C548,條件!$A$1:$G$1021,6,0)),"",(VLOOKUP(C548,條件!$A$1:$G$1021,6,0)))</f>
        <v>FP82169R×2</v>
      </c>
      <c r="G548" s="1257">
        <f>IF(ISNA(VLOOKUP(C548,條件!$A$1:$G$1021,7,0)),"",(VLOOKUP(C548,條件!$A$1:$G$1021,7,0)))</f>
        <v>670</v>
      </c>
      <c r="H548" s="849" t="str">
        <f>IF(ISNA(VLOOKUP(C548,條件!$A$1:$K$1021,11,0)),"",(VLOOKUP(C548,條件!$A$1:$K$1021,11,0)))</f>
        <v>紅底藍點</v>
      </c>
      <c r="I548" s="850">
        <f>IF(ISNA(VLOOKUP(C548,條件!$A$1:$L$1021,12,0)),"",(VLOOKUP(C548,條件!$A$1:$L$1021,12,0)))</f>
        <v>5</v>
      </c>
      <c r="J548" s="853">
        <v>23</v>
      </c>
      <c r="K548" s="851">
        <v>0</v>
      </c>
      <c r="L548" s="852"/>
      <c r="M548" s="854">
        <v>8520</v>
      </c>
      <c r="N548" s="853">
        <v>12</v>
      </c>
      <c r="O548" s="851">
        <v>0</v>
      </c>
      <c r="P548" s="852"/>
      <c r="Q548" s="854">
        <v>8700</v>
      </c>
      <c r="R548" s="853">
        <v>24</v>
      </c>
      <c r="S548" s="851">
        <v>0</v>
      </c>
      <c r="T548" s="852">
        <v>9540</v>
      </c>
      <c r="U548" s="854"/>
      <c r="V548" s="853"/>
      <c r="W548" s="851"/>
      <c r="X548" s="852"/>
      <c r="Y548" s="854"/>
      <c r="Z548" s="855">
        <f>IF(ISNA(VLOOKUP(C548,條件!$A$1:$C$1021,3,0)),"",(VLOOKUP(C548,條件!$A$1:$C$1021,3,0)))</f>
        <v>6.1802575107296134</v>
      </c>
      <c r="AA548" s="855">
        <f t="shared" si="221"/>
        <v>39.333333333333336</v>
      </c>
      <c r="AB548" s="904">
        <f t="shared" si="222"/>
        <v>1</v>
      </c>
      <c r="AC548" s="855">
        <f t="shared" si="223"/>
        <v>89.2</v>
      </c>
      <c r="AD548" s="855">
        <f t="shared" si="219"/>
        <v>4.916666666666667</v>
      </c>
      <c r="AE548" s="855">
        <f t="shared" si="224"/>
        <v>4.916666666666667</v>
      </c>
      <c r="AF548" s="856" t="str">
        <f t="shared" si="220"/>
        <v>T</v>
      </c>
      <c r="AG548" s="856">
        <v>2</v>
      </c>
      <c r="AH548" s="1041" t="s">
        <v>1572</v>
      </c>
      <c r="AI548" s="917" t="s">
        <v>1572</v>
      </c>
      <c r="AJ548" s="917" t="s">
        <v>4239</v>
      </c>
      <c r="AK548" s="917" t="s">
        <v>922</v>
      </c>
      <c r="AL548" s="860">
        <v>48</v>
      </c>
      <c r="AM548" s="991">
        <v>46151</v>
      </c>
      <c r="AN548" s="991">
        <v>46152</v>
      </c>
      <c r="AO548" s="991"/>
      <c r="AP548" s="991"/>
      <c r="AQ548" s="991"/>
      <c r="AR548" s="862"/>
      <c r="AS548" s="849" t="str">
        <f t="shared" si="225"/>
        <v>雙</v>
      </c>
      <c r="AT548" s="849" t="str">
        <f t="shared" si="226"/>
        <v>半</v>
      </c>
      <c r="AU548" s="849" t="str">
        <f t="shared" si="227"/>
        <v>150</v>
      </c>
      <c r="AV548" s="849">
        <f t="shared" si="215"/>
        <v>3.0981657599999997</v>
      </c>
    </row>
    <row r="549" spans="1:48">
      <c r="A549" s="845">
        <f t="shared" si="228"/>
        <v>46156</v>
      </c>
      <c r="B549" s="846" t="s">
        <v>1087</v>
      </c>
      <c r="C549" s="846" t="s">
        <v>114</v>
      </c>
      <c r="D549" s="1254"/>
      <c r="E549" s="848" t="str">
        <f>IF(ISNA(VLOOKUP(C549,條件!$A$1:$G$1021,5,0)),"",(VLOOKUP(C549,條件!$A$1:$G$1021,5,0)))</f>
        <v/>
      </c>
      <c r="F549" s="849" t="str">
        <f>IF(ISNA(VLOOKUP(C549,條件!$A$1:$G$1021,6,0)),"",(VLOOKUP(C549,條件!$A$1:$G$1021,6,0)))</f>
        <v/>
      </c>
      <c r="G549" s="1257" t="str">
        <f>IF(ISNA(VLOOKUP(C549,條件!$A$1:$G$1021,7,0)),"",(VLOOKUP(C549,條件!$A$1:$G$1021,7,0)))</f>
        <v/>
      </c>
      <c r="H549" s="849" t="str">
        <f>IF(ISNA(VLOOKUP(C549,條件!$A$1:$K$1021,11,0)),"",(VLOOKUP(C549,條件!$A$1:$K$1021,11,0)))</f>
        <v/>
      </c>
      <c r="I549" s="850" t="str">
        <f>IF(ISNA(VLOOKUP(C549,條件!$A$1:$L$1021,12,0)),"",(VLOOKUP(C549,條件!$A$1:$L$1021,12,0)))</f>
        <v/>
      </c>
      <c r="J549" s="853"/>
      <c r="K549" s="851"/>
      <c r="L549" s="852" t="s">
        <v>461</v>
      </c>
      <c r="M549" s="854"/>
      <c r="N549" s="853"/>
      <c r="O549" s="851"/>
      <c r="P549" s="852" t="s">
        <v>461</v>
      </c>
      <c r="Q549" s="854"/>
      <c r="R549" s="853"/>
      <c r="S549" s="851"/>
      <c r="T549" s="852" t="s">
        <v>461</v>
      </c>
      <c r="U549" s="854"/>
      <c r="V549" s="853"/>
      <c r="W549" s="851"/>
      <c r="X549" s="852" t="s">
        <v>461</v>
      </c>
      <c r="Y549" s="854"/>
      <c r="Z549" s="855" t="str">
        <f>IF(ISNA(VLOOKUP(C549,條件!$A$1:$C$1021,3,0)),"",(VLOOKUP(C549,條件!$A$1:$C$1021,3,0)))</f>
        <v/>
      </c>
      <c r="AA549" s="855" t="str">
        <f t="shared" si="221"/>
        <v>停機</v>
      </c>
      <c r="AB549" s="904" t="str">
        <f t="shared" si="222"/>
        <v/>
      </c>
      <c r="AC549" s="855" t="str">
        <f t="shared" si="223"/>
        <v/>
      </c>
      <c r="AD549" s="855" t="str">
        <f t="shared" si="219"/>
        <v/>
      </c>
      <c r="AE549" s="855" t="str">
        <f t="shared" si="224"/>
        <v/>
      </c>
      <c r="AF549" s="856" t="str">
        <f t="shared" si="220"/>
        <v>T</v>
      </c>
      <c r="AG549" s="856">
        <v>2</v>
      </c>
      <c r="AH549" s="1041" t="s">
        <v>920</v>
      </c>
      <c r="AI549" s="917" t="s">
        <v>920</v>
      </c>
      <c r="AJ549" s="917" t="s">
        <v>1783</v>
      </c>
      <c r="AK549" s="917" t="s">
        <v>920</v>
      </c>
      <c r="AL549" s="860"/>
      <c r="AM549" s="991"/>
      <c r="AN549" s="991"/>
      <c r="AO549" s="991"/>
      <c r="AP549" s="991"/>
      <c r="AQ549" s="991"/>
      <c r="AR549" s="862"/>
      <c r="AS549" s="849" t="str">
        <f t="shared" si="225"/>
        <v>單</v>
      </c>
      <c r="AT549" s="849" t="str">
        <f t="shared" si="226"/>
        <v>半</v>
      </c>
      <c r="AU549" s="849" t="str">
        <f t="shared" si="227"/>
        <v/>
      </c>
      <c r="AV549" s="849" t="str">
        <f t="shared" si="215"/>
        <v/>
      </c>
    </row>
    <row r="550" spans="1:48">
      <c r="A550" s="845">
        <f t="shared" si="228"/>
        <v>46156</v>
      </c>
      <c r="B550" s="846" t="s">
        <v>1607</v>
      </c>
      <c r="C550" s="846" t="s">
        <v>2797</v>
      </c>
      <c r="D550" s="1254" t="s">
        <v>596</v>
      </c>
      <c r="E550" s="848" t="str">
        <f>IF(ISNA(VLOOKUP(C550,條件!$A$1:$G$1021,5,0)),"",(VLOOKUP(C550,條件!$A$1:$G$1021,5,0)))</f>
        <v>225/72/2SDr</v>
      </c>
      <c r="F550" s="849" t="str">
        <f>IF(ISNA(VLOOKUP(C550,條件!$A$1:$G$1021,6,0)),"",(VLOOKUP(C550,條件!$A$1:$G$1021,6,0)))</f>
        <v>FP83024R×2</v>
      </c>
      <c r="G550" s="1257">
        <f>IF(ISNA(VLOOKUP(C550,條件!$A$1:$G$1021,7,0)),"",(VLOOKUP(C550,條件!$A$1:$G$1021,7,0)))</f>
        <v>550</v>
      </c>
      <c r="H550" s="849" t="str">
        <f>IF(ISNA(VLOOKUP(C550,條件!$A$1:$K$1021,11,0)),"",(VLOOKUP(C550,條件!$A$1:$K$1021,11,0)))</f>
        <v>灰色</v>
      </c>
      <c r="I550" s="850">
        <f>IF(ISNA(VLOOKUP(C550,條件!$A$1:$L$1021,12,0)),"",(VLOOKUP(C550,條件!$A$1:$L$1021,12,0)))</f>
        <v>5.5</v>
      </c>
      <c r="J550" s="853"/>
      <c r="K550" s="851"/>
      <c r="L550" s="852" t="s">
        <v>4403</v>
      </c>
      <c r="M550" s="854"/>
      <c r="N550" s="853"/>
      <c r="O550" s="851"/>
      <c r="P550" s="852" t="s">
        <v>4403</v>
      </c>
      <c r="Q550" s="854"/>
      <c r="R550" s="853"/>
      <c r="S550" s="851"/>
      <c r="T550" s="852" t="s">
        <v>4403</v>
      </c>
      <c r="U550" s="854"/>
      <c r="V550" s="853"/>
      <c r="W550" s="851"/>
      <c r="X550" s="852" t="s">
        <v>4034</v>
      </c>
      <c r="Y550" s="854"/>
      <c r="Z550" s="855">
        <f>IF(ISNA(VLOOKUP(C550,條件!$A$1:$C$1021,3,0)),"",(VLOOKUP(C550,條件!$A$1:$C$1021,3,0)))</f>
        <v>6.6055045871559637</v>
      </c>
      <c r="AA550" s="855" t="str">
        <f t="shared" si="221"/>
        <v>了機</v>
      </c>
      <c r="AB550" s="904" t="str">
        <f t="shared" si="222"/>
        <v/>
      </c>
      <c r="AC550" s="855" t="str">
        <f t="shared" si="223"/>
        <v/>
      </c>
      <c r="AD550" s="855" t="str">
        <f t="shared" si="219"/>
        <v/>
      </c>
      <c r="AE550" s="855" t="str">
        <f t="shared" si="224"/>
        <v/>
      </c>
      <c r="AF550" s="856" t="str">
        <f t="shared" si="220"/>
        <v>T</v>
      </c>
      <c r="AG550" s="856">
        <v>2</v>
      </c>
      <c r="AH550" s="1041" t="s">
        <v>4354</v>
      </c>
      <c r="AI550" s="917" t="s">
        <v>925</v>
      </c>
      <c r="AJ550" s="917" t="s">
        <v>4239</v>
      </c>
      <c r="AK550" s="917" t="s">
        <v>922</v>
      </c>
      <c r="AL550" s="860">
        <v>53</v>
      </c>
      <c r="AM550" s="991">
        <v>46143</v>
      </c>
      <c r="AN550" s="991"/>
      <c r="AO550" s="991"/>
      <c r="AP550" s="991"/>
      <c r="AQ550" s="991"/>
      <c r="AR550" s="862"/>
      <c r="AS550" s="849" t="str">
        <f t="shared" si="225"/>
        <v>雙</v>
      </c>
      <c r="AT550" s="849" t="str">
        <f t="shared" si="226"/>
        <v>半</v>
      </c>
      <c r="AU550" s="849" t="str">
        <f t="shared" si="227"/>
        <v>225</v>
      </c>
      <c r="AV550" s="849"/>
    </row>
    <row r="551" spans="1:48">
      <c r="A551" s="845">
        <f t="shared" si="228"/>
        <v>46156</v>
      </c>
      <c r="B551" s="846" t="s">
        <v>1607</v>
      </c>
      <c r="C551" s="846" t="s">
        <v>4194</v>
      </c>
      <c r="D551" s="1254" t="s">
        <v>596</v>
      </c>
      <c r="E551" s="848" t="str">
        <f>IF(ISNA(VLOOKUP(C551,條件!$A$1:$G$1021,5,0)),"",(VLOOKUP(C551,條件!$A$1:$G$1021,5,0)))</f>
        <v>150/48/2SDr</v>
      </c>
      <c r="F551" s="849" t="str">
        <f>IF(ISNA(VLOOKUP(C551,條件!$A$1:$G$1021,6,0)),"",(VLOOKUP(C551,條件!$A$1:$G$1021,6,0)))</f>
        <v>FP82173R×2</v>
      </c>
      <c r="G551" s="1257">
        <f>IF(ISNA(VLOOKUP(C551,條件!$A$1:$G$1021,7,0)),"",(VLOOKUP(C551,條件!$A$1:$G$1021,7,0)))</f>
        <v>700</v>
      </c>
      <c r="H551" s="849" t="str">
        <f>IF(ISNA(VLOOKUP(C551,條件!$A$1:$K$1021,11,0)),"",(VLOOKUP(C551,條件!$A$1:$K$1021,11,0)))</f>
        <v>黃紅雙色</v>
      </c>
      <c r="I551" s="850">
        <f>IF(ISNA(VLOOKUP(C551,條件!$A$1:$L$1021,12,0)),"",(VLOOKUP(C551,條件!$A$1:$L$1021,12,0)))</f>
        <v>5.5</v>
      </c>
      <c r="J551" s="853">
        <v>5</v>
      </c>
      <c r="K551" s="851">
        <v>0</v>
      </c>
      <c r="L551" s="852"/>
      <c r="M551" s="854">
        <v>10000</v>
      </c>
      <c r="N551" s="853">
        <v>18</v>
      </c>
      <c r="O551" s="851">
        <v>0</v>
      </c>
      <c r="P551" s="852"/>
      <c r="Q551" s="854">
        <v>10000</v>
      </c>
      <c r="R551" s="853">
        <v>3</v>
      </c>
      <c r="S551" s="851">
        <v>0</v>
      </c>
      <c r="T551" s="852">
        <v>10000</v>
      </c>
      <c r="U551" s="854"/>
      <c r="V551" s="853"/>
      <c r="W551" s="851"/>
      <c r="X551" s="852"/>
      <c r="Y551" s="854"/>
      <c r="Z551" s="855">
        <f>IF(ISNA(VLOOKUP(C551,條件!$A$1:$C$1021,3,0)),"",(VLOOKUP(C551,條件!$A$1:$C$1021,3,0)))</f>
        <v>5.8536585365853657</v>
      </c>
      <c r="AA551" s="855">
        <f t="shared" si="221"/>
        <v>17.333333333333332</v>
      </c>
      <c r="AB551" s="904">
        <f t="shared" si="222"/>
        <v>1</v>
      </c>
      <c r="AC551" s="855">
        <f t="shared" si="223"/>
        <v>100</v>
      </c>
      <c r="AD551" s="855">
        <f t="shared" si="219"/>
        <v>2.1666666666666665</v>
      </c>
      <c r="AE551" s="855">
        <f t="shared" si="224"/>
        <v>2.1666666666666665</v>
      </c>
      <c r="AF551" s="856" t="str">
        <f t="shared" si="220"/>
        <v>T</v>
      </c>
      <c r="AG551" s="856">
        <v>2</v>
      </c>
      <c r="AH551" s="1041" t="s">
        <v>4354</v>
      </c>
      <c r="AI551" s="917" t="s">
        <v>925</v>
      </c>
      <c r="AJ551" s="917" t="s">
        <v>4239</v>
      </c>
      <c r="AK551" s="917" t="s">
        <v>922</v>
      </c>
      <c r="AL551" s="860">
        <v>56</v>
      </c>
      <c r="AM551" s="991">
        <v>46151</v>
      </c>
      <c r="AN551" s="991">
        <v>46152</v>
      </c>
      <c r="AO551" s="991"/>
      <c r="AP551" s="991"/>
      <c r="AQ551" s="991"/>
      <c r="AR551" s="862"/>
      <c r="AS551" s="849" t="str">
        <f t="shared" si="225"/>
        <v>雙</v>
      </c>
      <c r="AT551" s="849" t="str">
        <f t="shared" si="226"/>
        <v>半</v>
      </c>
      <c r="AU551" s="849" t="str">
        <f t="shared" si="227"/>
        <v>150</v>
      </c>
      <c r="AV551" s="849">
        <f t="shared" ref="AV551:AV563" si="229">IF(ISERROR((IF(AF551="S",AG551*AU551*G551*AC551/18*0.03456/100/1000,
AU551*G551*AC551*
(IF(OR(AND(AS551="單",AT551="全",OR(AF551="A",AF551="M")),AND(AS551="單",AT551="全",OR(AF551="T",AF551="J"))),1,0)+
IF(OR(AND(AS551="雙",AT551="全",OR(AF551="A",AF551="M")),AND(AS551="雙",AT551="半",OR(AF551="T",AF551="J"))),1,0)+
IF(AND(AS551="雙",AT551="全",OR(AF551="T",AF551="J")),2,0)+
IF(AND(AS551="單",AT551="半",OR(AF551="A",AF551="M")),0.5,0)+
IF(OR(AND(AS551="雙",AT551="半",OR(AF551="A",AF551="M")),AND(AS551="單",AT551="半",OR(AF551="T",AF551="J"))),0.5,0)
)*0.03456/100/1000
))),"",((IF(AF551="S",AG551*AU551*G551*AC551/18*0.03456/100/1000,
AU551*G551*AC551*
(IF(OR(AND(AS551="單",AT551="全",OR(AF551="A",AF551="M")),AND(AS551="單",AT551="全",OR(AF551="T",AF551="J"))),1,0)+
IF(OR(AND(AS551="雙",AT551="全",OR(AF551="A",AF551="M")),AND(AS551="雙",AT551="半",OR(AF551="T",AF551="J"))),1,0)+
IF(AND(AS551="雙",AT551="全",OR(AF551="T",AF551="J")),2,0)+
IF(AND(AS551="單",AT551="半",OR(AF551="A",AF551="M")),0.5,0)+
IF(OR(AND(AS551="雙",AT551="半",OR(AF551="A",AF551="M")),AND(AS551="單",AT551="半",OR(AF551="T",AF551="J"))),0.5,0)
)*0.03456/100/1000
))))</f>
        <v>3.6288</v>
      </c>
    </row>
    <row r="552" spans="1:48">
      <c r="A552" s="845">
        <f t="shared" si="228"/>
        <v>46156</v>
      </c>
      <c r="B552" s="846" t="s">
        <v>1608</v>
      </c>
      <c r="C552" s="846" t="s">
        <v>3685</v>
      </c>
      <c r="D552" s="1254" t="s">
        <v>596</v>
      </c>
      <c r="E552" s="848" t="str">
        <f>IF(ISNA(VLOOKUP(C552,條件!$A$1:$G$1021,5,0)),"",(VLOOKUP(C552,條件!$A$1:$G$1021,5,0)))</f>
        <v>150/48/2SDr</v>
      </c>
      <c r="F552" s="849" t="str">
        <f>IF(ISNA(VLOOKUP(C552,條件!$A$1:$G$1021,6,0)),"",(VLOOKUP(C552,條件!$A$1:$G$1021,6,0)))</f>
        <v>FP82173R×2</v>
      </c>
      <c r="G552" s="1257">
        <f>IF(ISNA(VLOOKUP(C552,條件!$A$1:$G$1021,7,0)),"",(VLOOKUP(C552,條件!$A$1:$G$1021,7,0)))</f>
        <v>700</v>
      </c>
      <c r="H552" s="849" t="str">
        <f>IF(ISNA(VLOOKUP(C552,條件!$A$1:$K$1021,11,0)),"",(VLOOKUP(C552,條件!$A$1:$K$1021,11,0)))</f>
        <v>棕色</v>
      </c>
      <c r="I552" s="850">
        <f>IF(ISNA(VLOOKUP(C552,條件!$A$1:$L$1021,12,0)),"",(VLOOKUP(C552,條件!$A$1:$L$1021,12,0)))</f>
        <v>5.5</v>
      </c>
      <c r="J552" s="853">
        <v>31</v>
      </c>
      <c r="K552" s="851">
        <v>8</v>
      </c>
      <c r="L552" s="852">
        <v>10000</v>
      </c>
      <c r="M552" s="854">
        <v>9630</v>
      </c>
      <c r="N552" s="853">
        <v>19</v>
      </c>
      <c r="O552" s="851">
        <v>0</v>
      </c>
      <c r="P552" s="852">
        <v>10000</v>
      </c>
      <c r="Q552" s="854">
        <v>9630</v>
      </c>
      <c r="R552" s="853">
        <v>15</v>
      </c>
      <c r="S552" s="851">
        <v>0</v>
      </c>
      <c r="T552" s="852">
        <v>9720</v>
      </c>
      <c r="U552" s="854">
        <v>8610</v>
      </c>
      <c r="V552" s="853"/>
      <c r="W552" s="851"/>
      <c r="X552" s="852"/>
      <c r="Y552" s="854"/>
      <c r="Z552" s="855">
        <f>IF(ISNA(VLOOKUP(C552,條件!$A$1:$C$1021,3,0)),"",(VLOOKUP(C552,條件!$A$1:$C$1021,3,0)))</f>
        <v>5.8536585365853657</v>
      </c>
      <c r="AA552" s="855">
        <f t="shared" si="221"/>
        <v>21.666666666666668</v>
      </c>
      <c r="AB552" s="904">
        <f t="shared" si="222"/>
        <v>0.9934294871794872</v>
      </c>
      <c r="AC552" s="855">
        <f t="shared" si="223"/>
        <v>95.983333333333334</v>
      </c>
      <c r="AD552" s="855">
        <f t="shared" si="219"/>
        <v>2.7083333333333335</v>
      </c>
      <c r="AE552" s="855">
        <f t="shared" si="224"/>
        <v>2.375</v>
      </c>
      <c r="AF552" s="856" t="str">
        <f t="shared" si="220"/>
        <v>T</v>
      </c>
      <c r="AG552" s="856">
        <v>1</v>
      </c>
      <c r="AH552" s="1041" t="s">
        <v>4354</v>
      </c>
      <c r="AI552" s="917" t="s">
        <v>925</v>
      </c>
      <c r="AJ552" s="917" t="s">
        <v>4239</v>
      </c>
      <c r="AK552" s="917" t="s">
        <v>922</v>
      </c>
      <c r="AL552" s="860">
        <v>56</v>
      </c>
      <c r="AM552" s="991">
        <v>46150</v>
      </c>
      <c r="AN552" s="991">
        <v>46151</v>
      </c>
      <c r="AO552" s="991">
        <v>46152</v>
      </c>
      <c r="AP552" s="991"/>
      <c r="AQ552" s="991"/>
      <c r="AR552" s="862"/>
      <c r="AS552" s="849" t="str">
        <f t="shared" si="225"/>
        <v>雙</v>
      </c>
      <c r="AT552" s="849" t="str">
        <f t="shared" si="226"/>
        <v>全</v>
      </c>
      <c r="AU552" s="849" t="str">
        <f t="shared" si="227"/>
        <v>150</v>
      </c>
      <c r="AV552" s="849">
        <f t="shared" si="229"/>
        <v>6.9660864</v>
      </c>
    </row>
    <row r="553" spans="1:48">
      <c r="A553" s="845">
        <f t="shared" si="228"/>
        <v>46156</v>
      </c>
      <c r="B553" s="846" t="s">
        <v>1986</v>
      </c>
      <c r="C553" s="846" t="s">
        <v>4196</v>
      </c>
      <c r="D553" s="1254"/>
      <c r="E553" s="848" t="str">
        <f>IF(ISNA(VLOOKUP(C553,條件!$A$1:$G$1021,5,0)),"",(VLOOKUP(C553,條件!$A$1:$G$1021,5,0)))</f>
        <v>50/72/2SDFFR</v>
      </c>
      <c r="F553" s="849" t="str">
        <f>IF(ISNA(VLOOKUP(C553,條件!$A$1:$G$1021,6,0)),"",(VLOOKUP(C553,條件!$A$1:$G$1021,6,0)))</f>
        <v>FP80099R×2</v>
      </c>
      <c r="G553" s="1257">
        <f>IF(ISNA(VLOOKUP(C553,條件!$A$1:$G$1021,7,0)),"",(VLOOKUP(C553,條件!$A$1:$G$1021,7,0)))</f>
        <v>500</v>
      </c>
      <c r="H553" s="849" t="str">
        <f>IF(ISNA(VLOOKUP(C553,條件!$A$1:$K$1021,11,0)),"",(VLOOKUP(C553,條件!$A$1:$K$1021,11,0)))</f>
        <v>白黑三角</v>
      </c>
      <c r="I553" s="850">
        <f>IF(ISNA(VLOOKUP(C553,條件!$A$1:$L$1021,12,0)),"",(VLOOKUP(C553,條件!$A$1:$L$1021,12,0)))</f>
        <v>4</v>
      </c>
      <c r="J553" s="853">
        <v>24</v>
      </c>
      <c r="K553" s="851">
        <v>0</v>
      </c>
      <c r="L553" s="852">
        <v>2617</v>
      </c>
      <c r="M553" s="854"/>
      <c r="N553" s="853">
        <v>10</v>
      </c>
      <c r="O553" s="851">
        <v>0</v>
      </c>
      <c r="P553" s="852">
        <v>2640</v>
      </c>
      <c r="Q553" s="854"/>
      <c r="R553" s="853">
        <v>4</v>
      </c>
      <c r="S553" s="851">
        <v>0</v>
      </c>
      <c r="T553" s="852">
        <v>2801</v>
      </c>
      <c r="U553" s="854"/>
      <c r="V553" s="853"/>
      <c r="W553" s="851"/>
      <c r="X553" s="852"/>
      <c r="Y553" s="854"/>
      <c r="Z553" s="885">
        <f>IF(ISNA(VLOOKUP(C553,條件!$A$1:$C$1021,3,0)),"",(VLOOKUP(C553,條件!$A$1:$C$1021,3,0)))</f>
        <v>2.028169014084507</v>
      </c>
      <c r="AA553" s="885">
        <f>IF(P553="了機","了機",IF(J553="","",IF(ISERROR(SUM(J553,N553,R553,V553)*12/AG553/3),"",(SUM(J553,N553,R553,V553)*12/AG553/3))))/2</f>
        <v>25.333333333333332</v>
      </c>
      <c r="AB553" s="905">
        <f t="shared" ref="AB553:AB555" si="230">IF(K553="","",IF(ISERROR(1-((SUM(K553,O553,S553,W553)/((AG553*12)-(AG553*0.44)))/Z553)),"",(1-((SUM(K553,O553,S553,W553)/((AG553*12)-(AG553*0.44)))/Z553))))</f>
        <v>1</v>
      </c>
      <c r="AC553" s="885"/>
      <c r="AD553" s="885">
        <f t="shared" si="219"/>
        <v>3.1666666666666665</v>
      </c>
      <c r="AE553" s="885">
        <f t="shared" ref="AE553:AE555" si="231">IF(P553="了機","",IF(J553="","",IF(ISERROR((SUM(J553,N553,R553,V553)-SUM(K553,O553,S553,W553))/24),"",((SUM(J553,N553,R553,V553)-SUM(K553,O553,S553,W553))/24))))</f>
        <v>1.5833333333333333</v>
      </c>
      <c r="AF553" s="886" t="str">
        <f t="shared" si="220"/>
        <v>S</v>
      </c>
      <c r="AG553" s="886">
        <v>3</v>
      </c>
      <c r="AH553" s="1041" t="s">
        <v>1107</v>
      </c>
      <c r="AI553" s="917" t="s">
        <v>1107</v>
      </c>
      <c r="AJ553" s="917" t="s">
        <v>3059</v>
      </c>
      <c r="AK553" s="917" t="s">
        <v>943</v>
      </c>
      <c r="AL553" s="860">
        <v>50</v>
      </c>
      <c r="AM553" s="991">
        <v>46041</v>
      </c>
      <c r="AN553" s="991">
        <v>46043</v>
      </c>
      <c r="AO553" s="991"/>
      <c r="AP553" s="991"/>
      <c r="AQ553" s="991"/>
      <c r="AR553" s="862"/>
      <c r="AS553" s="849" t="str">
        <f t="shared" si="225"/>
        <v>雙</v>
      </c>
      <c r="AT553" s="849" t="str">
        <f t="shared" si="226"/>
        <v>3sec</v>
      </c>
      <c r="AU553" s="849" t="str">
        <f t="shared" si="227"/>
        <v>50</v>
      </c>
      <c r="AV553" s="849">
        <f t="shared" si="229"/>
        <v>0</v>
      </c>
    </row>
    <row r="554" spans="1:48">
      <c r="A554" s="845">
        <f t="shared" si="228"/>
        <v>46156</v>
      </c>
      <c r="B554" s="846" t="s">
        <v>1986</v>
      </c>
      <c r="C554" s="846" t="s">
        <v>4198</v>
      </c>
      <c r="D554" s="1254"/>
      <c r="E554" s="848" t="str">
        <f>IF(ISNA(VLOOKUP(C554,條件!$A$1:$G$1021,5,0)),"",(VLOOKUP(C554,條件!$A$1:$G$1021,5,0)))</f>
        <v>75/72/2SDFFR</v>
      </c>
      <c r="F554" s="849" t="str">
        <f>IF(ISNA(VLOOKUP(C554,條件!$A$1:$G$1021,6,0)),"",(VLOOKUP(C554,條件!$A$1:$G$1021,6,0)))</f>
        <v>FP81209R×2</v>
      </c>
      <c r="G554" s="1257">
        <f>IF(ISNA(VLOOKUP(C554,條件!$A$1:$G$1021,7,0)),"",(VLOOKUP(C554,條件!$A$1:$G$1021,7,0)))</f>
        <v>600</v>
      </c>
      <c r="H554" s="849" t="str">
        <f>IF(ISNA(VLOOKUP(C554,條件!$A$1:$K$1021,11,0)),"",(VLOOKUP(C554,條件!$A$1:$K$1021,11,0)))</f>
        <v>白底紅十字</v>
      </c>
      <c r="I554" s="850">
        <f>IF(ISNA(VLOOKUP(C554,條件!$A$1:$L$1021,12,0)),"",(VLOOKUP(C554,條件!$A$1:$L$1021,12,0)))</f>
        <v>5</v>
      </c>
      <c r="J554" s="853">
        <v>8</v>
      </c>
      <c r="K554" s="851">
        <v>0</v>
      </c>
      <c r="L554" s="852">
        <v>2617</v>
      </c>
      <c r="M554" s="854"/>
      <c r="N554" s="853">
        <v>4</v>
      </c>
      <c r="O554" s="851">
        <v>0</v>
      </c>
      <c r="P554" s="852">
        <v>2640</v>
      </c>
      <c r="Q554" s="854"/>
      <c r="R554" s="853">
        <v>2</v>
      </c>
      <c r="S554" s="851">
        <v>0</v>
      </c>
      <c r="T554" s="852">
        <v>2801</v>
      </c>
      <c r="U554" s="854"/>
      <c r="V554" s="853"/>
      <c r="W554" s="851"/>
      <c r="X554" s="852"/>
      <c r="Y554" s="854"/>
      <c r="Z554" s="885">
        <f>IF(ISNA(VLOOKUP(C554,條件!$A$1:$C$1021,3,0)),"",(VLOOKUP(C554,條件!$A$1:$C$1021,3,0)))</f>
        <v>2.8402366863905324</v>
      </c>
      <c r="AA554" s="885">
        <f>IF(P554="了機","了機",IF(J554="","",IF(ISERROR(SUM(J554,N554,R554,V554)*12/AG554/3),"",(SUM(J554,N554,R554,V554)*12/AG554/3))))/2</f>
        <v>9.3333333333333339</v>
      </c>
      <c r="AB554" s="905">
        <f t="shared" si="230"/>
        <v>1</v>
      </c>
      <c r="AC554" s="885"/>
      <c r="AD554" s="885">
        <f t="shared" si="219"/>
        <v>1.1666666666666667</v>
      </c>
      <c r="AE554" s="885">
        <f t="shared" si="231"/>
        <v>0.58333333333333337</v>
      </c>
      <c r="AF554" s="886" t="str">
        <f t="shared" si="220"/>
        <v>S</v>
      </c>
      <c r="AG554" s="886">
        <v>3</v>
      </c>
      <c r="AH554" s="1041" t="s">
        <v>1107</v>
      </c>
      <c r="AI554" s="917" t="s">
        <v>1107</v>
      </c>
      <c r="AJ554" s="917" t="s">
        <v>3059</v>
      </c>
      <c r="AK554" s="917" t="s">
        <v>943</v>
      </c>
      <c r="AL554" s="860">
        <v>50</v>
      </c>
      <c r="AM554" s="991">
        <v>46087</v>
      </c>
      <c r="AN554" s="991">
        <v>46089</v>
      </c>
      <c r="AO554" s="991"/>
      <c r="AP554" s="991"/>
      <c r="AQ554" s="991"/>
      <c r="AR554" s="862"/>
      <c r="AS554" s="849" t="str">
        <f t="shared" si="225"/>
        <v>雙</v>
      </c>
      <c r="AT554" s="849" t="str">
        <f t="shared" si="226"/>
        <v>3sec</v>
      </c>
      <c r="AU554" s="849" t="str">
        <f t="shared" si="227"/>
        <v>75</v>
      </c>
      <c r="AV554" s="849">
        <f t="shared" si="229"/>
        <v>0</v>
      </c>
    </row>
    <row r="555" spans="1:48">
      <c r="A555" s="845">
        <f t="shared" si="228"/>
        <v>46156</v>
      </c>
      <c r="B555" s="846" t="s">
        <v>1698</v>
      </c>
      <c r="C555" s="846" t="s">
        <v>1697</v>
      </c>
      <c r="D555" s="1254"/>
      <c r="E555" s="848" t="str">
        <f>IF(ISNA(VLOOKUP(C555,條件!$A$1:$G$1021,5,0)),"",(VLOOKUP(C555,條件!$A$1:$G$1021,5,0)))</f>
        <v/>
      </c>
      <c r="F555" s="849" t="str">
        <f>IF(ISNA(VLOOKUP(C555,條件!$A$1:$G$1021,6,0)),"",(VLOOKUP(C555,條件!$A$1:$G$1021,6,0)))</f>
        <v/>
      </c>
      <c r="G555" s="1257" t="str">
        <f>IF(ISNA(VLOOKUP(C555,條件!$A$1:$G$1021,7,0)),"",(VLOOKUP(C555,條件!$A$1:$G$1021,7,0)))</f>
        <v/>
      </c>
      <c r="H555" s="849" t="str">
        <f>IF(ISNA(VLOOKUP(C555,條件!$A$1:$K$1021,11,0)),"",(VLOOKUP(C555,條件!$A$1:$K$1021,11,0)))</f>
        <v/>
      </c>
      <c r="I555" s="850" t="str">
        <f>IF(ISNA(VLOOKUP(C555,條件!$A$1:$L$1021,12,0)),"",(VLOOKUP(C555,條件!$A$1:$L$1021,12,0)))</f>
        <v/>
      </c>
      <c r="J555" s="853"/>
      <c r="K555" s="851"/>
      <c r="L555" s="852" t="s">
        <v>1697</v>
      </c>
      <c r="M555" s="854"/>
      <c r="N555" s="853"/>
      <c r="O555" s="851"/>
      <c r="P555" s="852" t="s">
        <v>1697</v>
      </c>
      <c r="Q555" s="854"/>
      <c r="R555" s="853"/>
      <c r="S555" s="851"/>
      <c r="T555" s="852" t="s">
        <v>1697</v>
      </c>
      <c r="U555" s="854"/>
      <c r="V555" s="853"/>
      <c r="W555" s="851"/>
      <c r="X555" s="852" t="s">
        <v>1697</v>
      </c>
      <c r="Y555" s="854"/>
      <c r="Z555" s="885" t="str">
        <f>IF(ISNA(VLOOKUP(C555,條件!$A$1:$C$1021,3,0)),"",(VLOOKUP(C555,條件!$A$1:$C$1021,3,0)))</f>
        <v/>
      </c>
      <c r="AA555" s="885" t="str">
        <f t="shared" ref="AA555:AA557" si="232">IF(P555="了機","了機",IF(J555="","",IF(ISERROR(SUM(J555,N555,R555,V555)*12/AG555/3),"",(SUM(J555,N555,R555,V555)*12/AG555/3))))</f>
        <v/>
      </c>
      <c r="AB555" s="905" t="str">
        <f t="shared" si="230"/>
        <v/>
      </c>
      <c r="AC555" s="885"/>
      <c r="AD555" s="885" t="str">
        <f t="shared" ref="AD555:AD563" si="233">IF(ISERROR(AA555/8),"",(AA555/8))</f>
        <v/>
      </c>
      <c r="AE555" s="885" t="str">
        <f t="shared" si="231"/>
        <v/>
      </c>
      <c r="AF555" s="886" t="str">
        <f t="shared" ref="AF555:AF563" si="234">LEFT(B555,1)</f>
        <v>S</v>
      </c>
      <c r="AG555" s="886">
        <v>5</v>
      </c>
      <c r="AH555" s="1041" t="s">
        <v>1107</v>
      </c>
      <c r="AI555" s="917" t="s">
        <v>1107</v>
      </c>
      <c r="AJ555" s="917" t="s">
        <v>3059</v>
      </c>
      <c r="AK555" s="917" t="s">
        <v>943</v>
      </c>
      <c r="AL555" s="860"/>
      <c r="AM555" s="991"/>
      <c r="AN555" s="991"/>
      <c r="AO555" s="991"/>
      <c r="AP555" s="991"/>
      <c r="AQ555" s="991"/>
      <c r="AR555" s="862"/>
      <c r="AS555" s="849" t="str">
        <f t="shared" si="225"/>
        <v>單</v>
      </c>
      <c r="AT555" s="849" t="str">
        <f t="shared" si="226"/>
        <v>5sec</v>
      </c>
      <c r="AU555" s="849" t="str">
        <f t="shared" si="227"/>
        <v/>
      </c>
      <c r="AV555" s="849" t="str">
        <f t="shared" si="229"/>
        <v/>
      </c>
    </row>
    <row r="556" spans="1:48">
      <c r="A556" s="845">
        <f t="shared" si="228"/>
        <v>46156</v>
      </c>
      <c r="B556" s="846" t="s">
        <v>240</v>
      </c>
      <c r="C556" s="887" t="s">
        <v>2800</v>
      </c>
      <c r="D556" s="1254"/>
      <c r="E556" s="848" t="str">
        <f>IF(ISNA(VLOOKUP(C556,條件!$A$1:$G$1021,5,0)),"",(VLOOKUP(C556,條件!$A$1:$G$1021,5,0)))</f>
        <v/>
      </c>
      <c r="F556" s="849" t="str">
        <f>IF(ISNA(VLOOKUP(C556,條件!$A$1:$G$1021,6,0)),"",(VLOOKUP(C556,條件!$A$1:$G$1021,6,0)))</f>
        <v/>
      </c>
      <c r="G556" s="1257" t="str">
        <f>IF(ISNA(VLOOKUP(C556,條件!$A$1:$G$1021,7,0)),"",(VLOOKUP(C556,條件!$A$1:$G$1021,7,0)))</f>
        <v/>
      </c>
      <c r="H556" s="849" t="str">
        <f>IF(ISNA(VLOOKUP(C556,條件!$A$1:$K$1021,11,0)),"",(VLOOKUP(C556,條件!$A$1:$K$1021,11,0)))</f>
        <v/>
      </c>
      <c r="I556" s="850" t="str">
        <f>IF(ISNA(VLOOKUP(C556,條件!$A$1:$L$1021,12,0)),"",(VLOOKUP(C556,條件!$A$1:$L$1021,12,0)))</f>
        <v/>
      </c>
      <c r="J556" s="853"/>
      <c r="K556" s="851"/>
      <c r="L556" s="852" t="s">
        <v>114</v>
      </c>
      <c r="M556" s="854"/>
      <c r="N556" s="853"/>
      <c r="O556" s="851"/>
      <c r="P556" s="852" t="s">
        <v>114</v>
      </c>
      <c r="Q556" s="854"/>
      <c r="R556" s="853"/>
      <c r="S556" s="851"/>
      <c r="T556" s="852" t="s">
        <v>114</v>
      </c>
      <c r="U556" s="854"/>
      <c r="V556" s="853"/>
      <c r="W556" s="851"/>
      <c r="X556" s="852" t="s">
        <v>114</v>
      </c>
      <c r="Y556" s="854"/>
      <c r="Z556" s="855" t="str">
        <f>IF(ISNA(VLOOKUP(C556,條件!$A$1:$C$1021,3,0)),"",(VLOOKUP(C556,條件!$A$1:$C$1021,3,0)))</f>
        <v/>
      </c>
      <c r="AA556" s="855" t="str">
        <f t="shared" ref="AA556:AA563" si="235">IF(OR(L556="改紡", L556="檢修", L556="了機", L556="清車", L556="FINAL", L556="停機"), L556,
   IF(AND(C556&lt;&gt;"", J556&lt;&gt;""),
      IFERROR(SUM(J556, N556, R556, V556)/3 * AG556, ""),
   "")
)</f>
        <v>停機</v>
      </c>
      <c r="AB556" s="904" t="str">
        <f t="shared" ref="AB556:AB563" si="236">IF(K556="","",IF(ISERROR(1-(SUM(K556,O556,S556,W556)/208/Z556)),"",(1-(SUM(K556,O556,S556,W556)/208/Z556))))</f>
        <v/>
      </c>
      <c r="AC556" s="855" t="str">
        <f t="shared" ref="AC556:AC563" si="237">IF(OR(L556="檢修", L556="改紡", L556="了機"), "",
   IF(C556&lt;&gt;"",
      IFERROR(AVERAGE(L556:M556, P556:Q556, T556:U556, X556:Y556)/100, ""),
   "")
)</f>
        <v/>
      </c>
      <c r="AD556" s="855" t="str">
        <f t="shared" si="233"/>
        <v/>
      </c>
      <c r="AE556" s="855" t="str">
        <f t="shared" ref="AE556:AE563" si="238">IF(OR(L556="改紡", L556="檢修", L556="了機"), "",
   IF(AND(C556&lt;&gt;"", J556&lt;&gt;""),
      IFERROR((SUM(J556, N556, R556, V556) - SUM(K556, O556, S556, W556))/24 * AG556, ""),
   "")
)</f>
        <v/>
      </c>
      <c r="AF556" s="856" t="str">
        <f t="shared" si="234"/>
        <v>M</v>
      </c>
      <c r="AG556" s="856">
        <v>1</v>
      </c>
      <c r="AH556" s="1041" t="s">
        <v>920</v>
      </c>
      <c r="AI556" s="917" t="s">
        <v>920</v>
      </c>
      <c r="AJ556" s="917" t="s">
        <v>920</v>
      </c>
      <c r="AK556" s="917" t="s">
        <v>920</v>
      </c>
      <c r="AL556" s="860"/>
      <c r="AM556" s="991"/>
      <c r="AN556" s="991"/>
      <c r="AO556" s="991"/>
      <c r="AP556" s="991"/>
      <c r="AQ556" s="991"/>
      <c r="AR556" s="862"/>
      <c r="AS556" s="849" t="str">
        <f t="shared" si="225"/>
        <v>單</v>
      </c>
      <c r="AT556" s="849" t="str">
        <f t="shared" si="226"/>
        <v>全</v>
      </c>
      <c r="AU556" s="849" t="str">
        <f t="shared" si="227"/>
        <v/>
      </c>
      <c r="AV556" s="849" t="str">
        <f t="shared" si="229"/>
        <v/>
      </c>
    </row>
    <row r="557" spans="1:48">
      <c r="A557" s="845">
        <f t="shared" si="228"/>
        <v>46156</v>
      </c>
      <c r="B557" s="846" t="s">
        <v>242</v>
      </c>
      <c r="C557" s="887" t="s">
        <v>2800</v>
      </c>
      <c r="D557" s="1254"/>
      <c r="E557" s="848" t="str">
        <f>IF(ISNA(VLOOKUP(C557,條件!$A$1:$G$1021,5,0)),"",(VLOOKUP(C557,條件!$A$1:$G$1021,5,0)))</f>
        <v/>
      </c>
      <c r="F557" s="849" t="str">
        <f>IF(ISNA(VLOOKUP(C557,條件!$A$1:$G$1021,6,0)),"",(VLOOKUP(C557,條件!$A$1:$G$1021,6,0)))</f>
        <v/>
      </c>
      <c r="G557" s="1257" t="str">
        <f>IF(ISNA(VLOOKUP(C557,條件!$A$1:$G$1021,7,0)),"",(VLOOKUP(C557,條件!$A$1:$G$1021,7,0)))</f>
        <v/>
      </c>
      <c r="H557" s="849" t="str">
        <f>IF(ISNA(VLOOKUP(C557,條件!$A$1:$K$1021,11,0)),"",(VLOOKUP(C557,條件!$A$1:$K$1021,11,0)))</f>
        <v/>
      </c>
      <c r="I557" s="850" t="str">
        <f>IF(ISNA(VLOOKUP(C557,條件!$A$1:$L$1021,12,0)),"",(VLOOKUP(C557,條件!$A$1:$L$1021,12,0)))</f>
        <v/>
      </c>
      <c r="J557" s="853"/>
      <c r="K557" s="851"/>
      <c r="L557" s="852" t="s">
        <v>114</v>
      </c>
      <c r="M557" s="854"/>
      <c r="N557" s="853"/>
      <c r="O557" s="851"/>
      <c r="P557" s="852" t="s">
        <v>114</v>
      </c>
      <c r="Q557" s="854"/>
      <c r="R557" s="853"/>
      <c r="S557" s="851"/>
      <c r="T557" s="852" t="s">
        <v>114</v>
      </c>
      <c r="U557" s="854"/>
      <c r="V557" s="853"/>
      <c r="W557" s="851"/>
      <c r="X557" s="852" t="s">
        <v>114</v>
      </c>
      <c r="Y557" s="854"/>
      <c r="Z557" s="855" t="str">
        <f>IF(ISNA(VLOOKUP(C557,條件!$A$1:$C$1021,3,0)),"",(VLOOKUP(C557,條件!$A$1:$C$1021,3,0)))</f>
        <v/>
      </c>
      <c r="AA557" s="855" t="str">
        <f t="shared" si="235"/>
        <v>停機</v>
      </c>
      <c r="AB557" s="904" t="str">
        <f t="shared" si="236"/>
        <v/>
      </c>
      <c r="AC557" s="855" t="str">
        <f t="shared" si="237"/>
        <v/>
      </c>
      <c r="AD557" s="855" t="str">
        <f t="shared" si="233"/>
        <v/>
      </c>
      <c r="AE557" s="855" t="str">
        <f t="shared" si="238"/>
        <v/>
      </c>
      <c r="AF557" s="856" t="str">
        <f t="shared" si="234"/>
        <v>M</v>
      </c>
      <c r="AG557" s="856">
        <v>1</v>
      </c>
      <c r="AH557" s="1041" t="s">
        <v>920</v>
      </c>
      <c r="AI557" s="917" t="s">
        <v>920</v>
      </c>
      <c r="AJ557" s="917" t="s">
        <v>920</v>
      </c>
      <c r="AK557" s="917" t="s">
        <v>920</v>
      </c>
      <c r="AL557" s="860"/>
      <c r="AM557" s="991"/>
      <c r="AN557" s="991"/>
      <c r="AO557" s="991"/>
      <c r="AP557" s="991"/>
      <c r="AQ557" s="991"/>
      <c r="AR557" s="862"/>
      <c r="AS557" s="849" t="str">
        <f t="shared" si="225"/>
        <v>單</v>
      </c>
      <c r="AT557" s="849" t="str">
        <f t="shared" si="226"/>
        <v>全</v>
      </c>
      <c r="AU557" s="849" t="str">
        <f t="shared" si="227"/>
        <v/>
      </c>
      <c r="AV557" s="849" t="str">
        <f t="shared" si="229"/>
        <v/>
      </c>
    </row>
    <row r="558" spans="1:48">
      <c r="A558" s="845">
        <f t="shared" si="228"/>
        <v>46156</v>
      </c>
      <c r="B558" s="846" t="s">
        <v>1699</v>
      </c>
      <c r="C558" s="887" t="s">
        <v>2800</v>
      </c>
      <c r="D558" s="1254"/>
      <c r="E558" s="848" t="str">
        <f>IF(ISNA(VLOOKUP(C558,條件!$A$1:$G$1021,5,0)),"",(VLOOKUP(C558,條件!$A$1:$G$1021,5,0)))</f>
        <v/>
      </c>
      <c r="F558" s="849" t="str">
        <f>IF(ISNA(VLOOKUP(C558,條件!$A$1:$G$1021,6,0)),"",(VLOOKUP(C558,條件!$A$1:$G$1021,6,0)))</f>
        <v/>
      </c>
      <c r="G558" s="1257" t="str">
        <f>IF(ISNA(VLOOKUP(C558,條件!$A$1:$G$1021,7,0)),"",(VLOOKUP(C558,條件!$A$1:$G$1021,7,0)))</f>
        <v/>
      </c>
      <c r="H558" s="849" t="str">
        <f>IF(ISNA(VLOOKUP(C558,條件!$A$1:$K$1021,11,0)),"",(VLOOKUP(C558,條件!$A$1:$K$1021,11,0)))</f>
        <v/>
      </c>
      <c r="I558" s="850" t="str">
        <f>IF(ISNA(VLOOKUP(C558,條件!$A$1:$L$1021,12,0)),"",(VLOOKUP(C558,條件!$A$1:$L$1021,12,0)))</f>
        <v/>
      </c>
      <c r="J558" s="853"/>
      <c r="K558" s="851"/>
      <c r="L558" s="852" t="s">
        <v>114</v>
      </c>
      <c r="M558" s="854"/>
      <c r="N558" s="853"/>
      <c r="O558" s="851"/>
      <c r="P558" s="852" t="s">
        <v>114</v>
      </c>
      <c r="Q558" s="854"/>
      <c r="R558" s="853"/>
      <c r="S558" s="851"/>
      <c r="T558" s="852" t="s">
        <v>114</v>
      </c>
      <c r="U558" s="854"/>
      <c r="V558" s="853"/>
      <c r="W558" s="851"/>
      <c r="X558" s="852" t="s">
        <v>114</v>
      </c>
      <c r="Y558" s="854"/>
      <c r="Z558" s="855" t="str">
        <f>IF(ISNA(VLOOKUP(C558,條件!$A$1:$C$1021,3,0)),"",(VLOOKUP(C558,條件!$A$1:$C$1021,3,0)))</f>
        <v/>
      </c>
      <c r="AA558" s="855" t="str">
        <f t="shared" si="235"/>
        <v>停機</v>
      </c>
      <c r="AB558" s="904" t="str">
        <f t="shared" si="236"/>
        <v/>
      </c>
      <c r="AC558" s="855" t="str">
        <f t="shared" si="237"/>
        <v/>
      </c>
      <c r="AD558" s="855" t="str">
        <f t="shared" si="233"/>
        <v/>
      </c>
      <c r="AE558" s="855" t="str">
        <f t="shared" si="238"/>
        <v/>
      </c>
      <c r="AF558" s="856" t="str">
        <f t="shared" si="234"/>
        <v>M</v>
      </c>
      <c r="AG558" s="856">
        <v>1</v>
      </c>
      <c r="AH558" s="1041" t="s">
        <v>920</v>
      </c>
      <c r="AI558" s="917" t="s">
        <v>920</v>
      </c>
      <c r="AJ558" s="917" t="s">
        <v>920</v>
      </c>
      <c r="AK558" s="917" t="s">
        <v>920</v>
      </c>
      <c r="AL558" s="860"/>
      <c r="AM558" s="991"/>
      <c r="AN558" s="991"/>
      <c r="AO558" s="991"/>
      <c r="AP558" s="991"/>
      <c r="AQ558" s="991"/>
      <c r="AR558" s="862"/>
      <c r="AS558" s="849" t="str">
        <f t="shared" si="225"/>
        <v>單</v>
      </c>
      <c r="AT558" s="849" t="str">
        <f t="shared" si="226"/>
        <v>全</v>
      </c>
      <c r="AU558" s="849" t="str">
        <f t="shared" si="227"/>
        <v/>
      </c>
      <c r="AV558" s="849" t="str">
        <f t="shared" si="229"/>
        <v/>
      </c>
    </row>
    <row r="559" spans="1:48">
      <c r="A559" s="845">
        <f t="shared" si="228"/>
        <v>46156</v>
      </c>
      <c r="B559" s="846" t="s">
        <v>1537</v>
      </c>
      <c r="C559" s="887" t="s">
        <v>2800</v>
      </c>
      <c r="D559" s="1254"/>
      <c r="E559" s="848" t="str">
        <f>IF(ISNA(VLOOKUP(C559,條件!$A$1:$G$1021,5,0)),"",(VLOOKUP(C559,條件!$A$1:$G$1021,5,0)))</f>
        <v/>
      </c>
      <c r="F559" s="849" t="str">
        <f>IF(ISNA(VLOOKUP(C559,條件!$A$1:$G$1021,6,0)),"",(VLOOKUP(C559,條件!$A$1:$G$1021,6,0)))</f>
        <v/>
      </c>
      <c r="G559" s="1257" t="str">
        <f>IF(ISNA(VLOOKUP(C559,條件!$A$1:$G$1021,7,0)),"",(VLOOKUP(C559,條件!$A$1:$G$1021,7,0)))</f>
        <v/>
      </c>
      <c r="H559" s="849" t="str">
        <f>IF(ISNA(VLOOKUP(C559,條件!$A$1:$K$1021,11,0)),"",(VLOOKUP(C559,條件!$A$1:$K$1021,11,0)))</f>
        <v/>
      </c>
      <c r="I559" s="850" t="str">
        <f>IF(ISNA(VLOOKUP(C559,條件!$A$1:$L$1021,12,0)),"",(VLOOKUP(C559,條件!$A$1:$L$1021,12,0)))</f>
        <v/>
      </c>
      <c r="J559" s="853"/>
      <c r="K559" s="851"/>
      <c r="L559" s="852" t="s">
        <v>114</v>
      </c>
      <c r="M559" s="854"/>
      <c r="N559" s="853"/>
      <c r="O559" s="851"/>
      <c r="P559" s="852" t="s">
        <v>114</v>
      </c>
      <c r="Q559" s="854"/>
      <c r="R559" s="853"/>
      <c r="S559" s="851"/>
      <c r="T559" s="852" t="s">
        <v>114</v>
      </c>
      <c r="U559" s="854"/>
      <c r="V559" s="853"/>
      <c r="W559" s="851"/>
      <c r="X559" s="852" t="s">
        <v>114</v>
      </c>
      <c r="Y559" s="854"/>
      <c r="Z559" s="855" t="str">
        <f>IF(ISNA(VLOOKUP(C559,條件!$A$1:$C$1021,3,0)),"",(VLOOKUP(C559,條件!$A$1:$C$1021,3,0)))</f>
        <v/>
      </c>
      <c r="AA559" s="855" t="str">
        <f t="shared" si="235"/>
        <v>停機</v>
      </c>
      <c r="AB559" s="904" t="str">
        <f t="shared" si="236"/>
        <v/>
      </c>
      <c r="AC559" s="855" t="str">
        <f t="shared" si="237"/>
        <v/>
      </c>
      <c r="AD559" s="855" t="str">
        <f t="shared" si="233"/>
        <v/>
      </c>
      <c r="AE559" s="855" t="str">
        <f t="shared" si="238"/>
        <v/>
      </c>
      <c r="AF559" s="856" t="str">
        <f t="shared" si="234"/>
        <v>M</v>
      </c>
      <c r="AG559" s="856">
        <v>1</v>
      </c>
      <c r="AH559" s="1041" t="s">
        <v>1783</v>
      </c>
      <c r="AI559" s="917" t="s">
        <v>1783</v>
      </c>
      <c r="AJ559" s="917" t="s">
        <v>920</v>
      </c>
      <c r="AK559" s="917" t="s">
        <v>920</v>
      </c>
      <c r="AL559" s="860"/>
      <c r="AM559" s="991"/>
      <c r="AN559" s="991"/>
      <c r="AO559" s="991"/>
      <c r="AP559" s="991"/>
      <c r="AQ559" s="991"/>
      <c r="AR559" s="862"/>
      <c r="AS559" s="849" t="str">
        <f t="shared" si="225"/>
        <v>單</v>
      </c>
      <c r="AT559" s="849" t="str">
        <f t="shared" si="226"/>
        <v>全</v>
      </c>
      <c r="AU559" s="849" t="str">
        <f t="shared" si="227"/>
        <v/>
      </c>
      <c r="AV559" s="849" t="str">
        <f t="shared" si="229"/>
        <v/>
      </c>
    </row>
    <row r="560" spans="1:48">
      <c r="A560" s="845">
        <f t="shared" si="228"/>
        <v>46156</v>
      </c>
      <c r="B560" s="846" t="s">
        <v>1700</v>
      </c>
      <c r="C560" s="887" t="s">
        <v>2800</v>
      </c>
      <c r="D560" s="1254"/>
      <c r="E560" s="848" t="str">
        <f>IF(ISNA(VLOOKUP(C560,條件!$A$1:$G$1021,5,0)),"",(VLOOKUP(C560,條件!$A$1:$G$1021,5,0)))</f>
        <v/>
      </c>
      <c r="F560" s="849" t="str">
        <f>IF(ISNA(VLOOKUP(C560,條件!$A$1:$G$1021,6,0)),"",(VLOOKUP(C560,條件!$A$1:$G$1021,6,0)))</f>
        <v/>
      </c>
      <c r="G560" s="1257" t="str">
        <f>IF(ISNA(VLOOKUP(C560,條件!$A$1:$G$1021,7,0)),"",(VLOOKUP(C560,條件!$A$1:$G$1021,7,0)))</f>
        <v/>
      </c>
      <c r="H560" s="849" t="str">
        <f>IF(ISNA(VLOOKUP(C560,條件!$A$1:$K$1021,11,0)),"",(VLOOKUP(C560,條件!$A$1:$K$1021,11,0)))</f>
        <v/>
      </c>
      <c r="I560" s="850" t="str">
        <f>IF(ISNA(VLOOKUP(C560,條件!$A$1:$L$1021,12,0)),"",(VLOOKUP(C560,條件!$A$1:$L$1021,12,0)))</f>
        <v/>
      </c>
      <c r="J560" s="853"/>
      <c r="K560" s="851"/>
      <c r="L560" s="852" t="s">
        <v>114</v>
      </c>
      <c r="M560" s="854"/>
      <c r="N560" s="853"/>
      <c r="O560" s="851"/>
      <c r="P560" s="852" t="s">
        <v>114</v>
      </c>
      <c r="Q560" s="854"/>
      <c r="R560" s="853"/>
      <c r="S560" s="851"/>
      <c r="T560" s="852" t="s">
        <v>114</v>
      </c>
      <c r="U560" s="854"/>
      <c r="V560" s="853"/>
      <c r="W560" s="851"/>
      <c r="X560" s="852" t="s">
        <v>114</v>
      </c>
      <c r="Y560" s="854"/>
      <c r="Z560" s="855" t="str">
        <f>IF(ISNA(VLOOKUP(C560,條件!$A$1:$C$1021,3,0)),"",(VLOOKUP(C560,條件!$A$1:$C$1021,3,0)))</f>
        <v/>
      </c>
      <c r="AA560" s="855" t="str">
        <f t="shared" si="235"/>
        <v>停機</v>
      </c>
      <c r="AB560" s="904" t="str">
        <f t="shared" si="236"/>
        <v/>
      </c>
      <c r="AC560" s="855" t="str">
        <f t="shared" si="237"/>
        <v/>
      </c>
      <c r="AD560" s="855" t="str">
        <f t="shared" si="233"/>
        <v/>
      </c>
      <c r="AE560" s="855" t="str">
        <f t="shared" si="238"/>
        <v/>
      </c>
      <c r="AF560" s="856" t="str">
        <f t="shared" si="234"/>
        <v>M</v>
      </c>
      <c r="AG560" s="856">
        <v>1</v>
      </c>
      <c r="AH560" s="1041" t="s">
        <v>920</v>
      </c>
      <c r="AI560" s="917" t="s">
        <v>920</v>
      </c>
      <c r="AJ560" s="917" t="s">
        <v>920</v>
      </c>
      <c r="AK560" s="917" t="s">
        <v>920</v>
      </c>
      <c r="AL560" s="860"/>
      <c r="AM560" s="991"/>
      <c r="AN560" s="991"/>
      <c r="AO560" s="991"/>
      <c r="AP560" s="991"/>
      <c r="AQ560" s="991"/>
      <c r="AR560" s="862"/>
      <c r="AS560" s="849" t="str">
        <f t="shared" si="225"/>
        <v>單</v>
      </c>
      <c r="AT560" s="849" t="str">
        <f t="shared" si="226"/>
        <v>全</v>
      </c>
      <c r="AU560" s="849" t="str">
        <f t="shared" si="227"/>
        <v/>
      </c>
      <c r="AV560" s="849" t="str">
        <f t="shared" si="229"/>
        <v/>
      </c>
    </row>
    <row r="561" spans="1:48">
      <c r="A561" s="845">
        <f t="shared" si="228"/>
        <v>46156</v>
      </c>
      <c r="B561" s="846" t="s">
        <v>1544</v>
      </c>
      <c r="C561" s="887" t="s">
        <v>2800</v>
      </c>
      <c r="D561" s="1254"/>
      <c r="E561" s="848" t="str">
        <f>IF(ISNA(VLOOKUP(C561,條件!$A$1:$G$1021,5,0)),"",(VLOOKUP(C561,條件!$A$1:$G$1021,5,0)))</f>
        <v/>
      </c>
      <c r="F561" s="849" t="str">
        <f>IF(ISNA(VLOOKUP(C561,條件!$A$1:$G$1021,6,0)),"",(VLOOKUP(C561,條件!$A$1:$G$1021,6,0)))</f>
        <v/>
      </c>
      <c r="G561" s="1257" t="str">
        <f>IF(ISNA(VLOOKUP(C561,條件!$A$1:$G$1021,7,0)),"",(VLOOKUP(C561,條件!$A$1:$G$1021,7,0)))</f>
        <v/>
      </c>
      <c r="H561" s="849" t="str">
        <f>IF(ISNA(VLOOKUP(C561,條件!$A$1:$K$1021,11,0)),"",(VLOOKUP(C561,條件!$A$1:$K$1021,11,0)))</f>
        <v/>
      </c>
      <c r="I561" s="850" t="str">
        <f>IF(ISNA(VLOOKUP(C561,條件!$A$1:$L$1021,12,0)),"",(VLOOKUP(C561,條件!$A$1:$L$1021,12,0)))</f>
        <v/>
      </c>
      <c r="J561" s="853"/>
      <c r="K561" s="851"/>
      <c r="L561" s="852" t="s">
        <v>114</v>
      </c>
      <c r="M561" s="854"/>
      <c r="N561" s="853"/>
      <c r="O561" s="851"/>
      <c r="P561" s="852" t="s">
        <v>114</v>
      </c>
      <c r="Q561" s="854"/>
      <c r="R561" s="853"/>
      <c r="S561" s="851"/>
      <c r="T561" s="852" t="s">
        <v>114</v>
      </c>
      <c r="U561" s="854"/>
      <c r="V561" s="853"/>
      <c r="W561" s="851"/>
      <c r="X561" s="852" t="s">
        <v>114</v>
      </c>
      <c r="Y561" s="854"/>
      <c r="Z561" s="855" t="str">
        <f>IF(ISNA(VLOOKUP(C561,條件!$A$1:$C$1021,3,0)),"",(VLOOKUP(C561,條件!$A$1:$C$1021,3,0)))</f>
        <v/>
      </c>
      <c r="AA561" s="855" t="str">
        <f t="shared" si="235"/>
        <v>停機</v>
      </c>
      <c r="AB561" s="904" t="str">
        <f t="shared" si="236"/>
        <v/>
      </c>
      <c r="AC561" s="855" t="str">
        <f t="shared" si="237"/>
        <v/>
      </c>
      <c r="AD561" s="855" t="str">
        <f t="shared" si="233"/>
        <v/>
      </c>
      <c r="AE561" s="855" t="str">
        <f t="shared" si="238"/>
        <v/>
      </c>
      <c r="AF561" s="856" t="str">
        <f t="shared" si="234"/>
        <v>M</v>
      </c>
      <c r="AG561" s="856">
        <v>1</v>
      </c>
      <c r="AH561" s="1041" t="s">
        <v>920</v>
      </c>
      <c r="AI561" s="917" t="s">
        <v>920</v>
      </c>
      <c r="AJ561" s="917" t="s">
        <v>920</v>
      </c>
      <c r="AK561" s="917" t="s">
        <v>920</v>
      </c>
      <c r="AL561" s="860"/>
      <c r="AM561" s="991"/>
      <c r="AN561" s="991"/>
      <c r="AO561" s="991"/>
      <c r="AP561" s="991"/>
      <c r="AQ561" s="991"/>
      <c r="AR561" s="862"/>
      <c r="AS561" s="849" t="str">
        <f t="shared" si="225"/>
        <v>單</v>
      </c>
      <c r="AT561" s="849" t="str">
        <f t="shared" si="226"/>
        <v>全</v>
      </c>
      <c r="AU561" s="849" t="str">
        <f t="shared" si="227"/>
        <v/>
      </c>
      <c r="AV561" s="849" t="str">
        <f t="shared" si="229"/>
        <v/>
      </c>
    </row>
    <row r="562" spans="1:48">
      <c r="A562" s="845">
        <f t="shared" si="228"/>
        <v>46156</v>
      </c>
      <c r="B562" s="846" t="s">
        <v>1701</v>
      </c>
      <c r="C562" s="887" t="s">
        <v>2800</v>
      </c>
      <c r="D562" s="1254"/>
      <c r="E562" s="848" t="str">
        <f>IF(ISNA(VLOOKUP(C562,條件!$A$1:$G$1021,5,0)),"",(VLOOKUP(C562,條件!$A$1:$G$1021,5,0)))</f>
        <v/>
      </c>
      <c r="F562" s="849" t="str">
        <f>IF(ISNA(VLOOKUP(C562,條件!$A$1:$G$1021,6,0)),"",(VLOOKUP(C562,條件!$A$1:$G$1021,6,0)))</f>
        <v/>
      </c>
      <c r="G562" s="1257" t="str">
        <f>IF(ISNA(VLOOKUP(C562,條件!$A$1:$G$1021,7,0)),"",(VLOOKUP(C562,條件!$A$1:$G$1021,7,0)))</f>
        <v/>
      </c>
      <c r="H562" s="849" t="str">
        <f>IF(ISNA(VLOOKUP(C562,條件!$A$1:$K$1021,11,0)),"",(VLOOKUP(C562,條件!$A$1:$K$1021,11,0)))</f>
        <v/>
      </c>
      <c r="I562" s="850" t="str">
        <f>IF(ISNA(VLOOKUP(C562,條件!$A$1:$L$1021,12,0)),"",(VLOOKUP(C562,條件!$A$1:$L$1021,12,0)))</f>
        <v/>
      </c>
      <c r="J562" s="853"/>
      <c r="K562" s="851"/>
      <c r="L562" s="852" t="s">
        <v>114</v>
      </c>
      <c r="M562" s="854"/>
      <c r="N562" s="853"/>
      <c r="O562" s="851"/>
      <c r="P562" s="852" t="s">
        <v>114</v>
      </c>
      <c r="Q562" s="854"/>
      <c r="R562" s="853"/>
      <c r="S562" s="851"/>
      <c r="T562" s="852" t="s">
        <v>114</v>
      </c>
      <c r="U562" s="854"/>
      <c r="V562" s="853"/>
      <c r="W562" s="851"/>
      <c r="X562" s="852" t="s">
        <v>114</v>
      </c>
      <c r="Y562" s="854"/>
      <c r="Z562" s="855" t="str">
        <f>IF(ISNA(VLOOKUP(C562,條件!$A$1:$C$1021,3,0)),"",(VLOOKUP(C562,條件!$A$1:$C$1021,3,0)))</f>
        <v/>
      </c>
      <c r="AA562" s="855" t="str">
        <f t="shared" si="235"/>
        <v>停機</v>
      </c>
      <c r="AB562" s="904" t="str">
        <f t="shared" si="236"/>
        <v/>
      </c>
      <c r="AC562" s="855" t="str">
        <f t="shared" si="237"/>
        <v/>
      </c>
      <c r="AD562" s="855" t="str">
        <f t="shared" si="233"/>
        <v/>
      </c>
      <c r="AE562" s="855" t="str">
        <f t="shared" si="238"/>
        <v/>
      </c>
      <c r="AF562" s="856" t="str">
        <f t="shared" si="234"/>
        <v>M</v>
      </c>
      <c r="AG562" s="856">
        <v>1</v>
      </c>
      <c r="AH562" s="1041" t="s">
        <v>920</v>
      </c>
      <c r="AI562" s="917" t="s">
        <v>920</v>
      </c>
      <c r="AJ562" s="917" t="s">
        <v>920</v>
      </c>
      <c r="AK562" s="917" t="s">
        <v>920</v>
      </c>
      <c r="AL562" s="860"/>
      <c r="AM562" s="991"/>
      <c r="AN562" s="991"/>
      <c r="AO562" s="991"/>
      <c r="AP562" s="991"/>
      <c r="AQ562" s="991"/>
      <c r="AR562" s="862"/>
      <c r="AS562" s="849" t="str">
        <f t="shared" si="225"/>
        <v>單</v>
      </c>
      <c r="AT562" s="849" t="str">
        <f t="shared" si="226"/>
        <v>全</v>
      </c>
      <c r="AU562" s="849" t="str">
        <f t="shared" si="227"/>
        <v/>
      </c>
      <c r="AV562" s="849" t="str">
        <f t="shared" si="229"/>
        <v/>
      </c>
    </row>
    <row r="563" spans="1:48" ht="17.25" thickBot="1">
      <c r="A563" s="866">
        <f t="shared" si="228"/>
        <v>46156</v>
      </c>
      <c r="B563" s="867" t="s">
        <v>1702</v>
      </c>
      <c r="C563" s="888" t="s">
        <v>2800</v>
      </c>
      <c r="D563" s="1255"/>
      <c r="E563" s="869" t="str">
        <f>IF(ISNA(VLOOKUP(C563,條件!$A$1:$G$1021,5,0)),"",(VLOOKUP(C563,條件!$A$1:$G$1021,5,0)))</f>
        <v/>
      </c>
      <c r="F563" s="870" t="str">
        <f>IF(ISNA(VLOOKUP(C563,條件!$A$1:$G$1021,6,0)),"",(VLOOKUP(C563,條件!$A$1:$G$1021,6,0)))</f>
        <v/>
      </c>
      <c r="G563" s="1258" t="str">
        <f>IF(ISNA(VLOOKUP(C563,條件!$A$1:$G$1021,7,0)),"",(VLOOKUP(C563,條件!$A$1:$G$1021,7,0)))</f>
        <v/>
      </c>
      <c r="H563" s="870" t="str">
        <f>IF(ISNA(VLOOKUP(C563,條件!$A$1:$K$1021,11,0)),"",(VLOOKUP(C563,條件!$A$1:$K$1021,11,0)))</f>
        <v/>
      </c>
      <c r="I563" s="871" t="str">
        <f>IF(ISNA(VLOOKUP(C563,條件!$A$1:$L$1021,12,0)),"",(VLOOKUP(C563,條件!$A$1:$L$1021,12,0)))</f>
        <v/>
      </c>
      <c r="J563" s="874"/>
      <c r="K563" s="872"/>
      <c r="L563" s="873" t="s">
        <v>114</v>
      </c>
      <c r="M563" s="875"/>
      <c r="N563" s="874"/>
      <c r="O563" s="872"/>
      <c r="P563" s="873" t="s">
        <v>114</v>
      </c>
      <c r="Q563" s="875"/>
      <c r="R563" s="874"/>
      <c r="S563" s="872"/>
      <c r="T563" s="873" t="s">
        <v>114</v>
      </c>
      <c r="U563" s="875"/>
      <c r="V563" s="874"/>
      <c r="W563" s="872"/>
      <c r="X563" s="873" t="s">
        <v>114</v>
      </c>
      <c r="Y563" s="875"/>
      <c r="Z563" s="876" t="str">
        <f>IF(ISNA(VLOOKUP(C563,條件!$A$1:$C$1021,3,0)),"",(VLOOKUP(C563,條件!$A$1:$C$1021,3,0)))</f>
        <v/>
      </c>
      <c r="AA563" s="876" t="str">
        <f t="shared" si="235"/>
        <v>停機</v>
      </c>
      <c r="AB563" s="906" t="str">
        <f t="shared" si="236"/>
        <v/>
      </c>
      <c r="AC563" s="876" t="str">
        <f t="shared" si="237"/>
        <v/>
      </c>
      <c r="AD563" s="876" t="str">
        <f t="shared" si="233"/>
        <v/>
      </c>
      <c r="AE563" s="876" t="str">
        <f t="shared" si="238"/>
        <v/>
      </c>
      <c r="AF563" s="877" t="str">
        <f t="shared" si="234"/>
        <v>M</v>
      </c>
      <c r="AG563" s="877">
        <v>1</v>
      </c>
      <c r="AH563" s="1266" t="s">
        <v>920</v>
      </c>
      <c r="AI563" s="919" t="s">
        <v>920</v>
      </c>
      <c r="AJ563" s="919" t="s">
        <v>920</v>
      </c>
      <c r="AK563" s="919" t="s">
        <v>920</v>
      </c>
      <c r="AL563" s="881"/>
      <c r="AM563" s="993"/>
      <c r="AN563" s="993"/>
      <c r="AO563" s="993"/>
      <c r="AP563" s="993"/>
      <c r="AQ563" s="993"/>
      <c r="AR563" s="883"/>
      <c r="AS563" s="870" t="str">
        <f t="shared" si="225"/>
        <v>單</v>
      </c>
      <c r="AT563" s="870" t="str">
        <f t="shared" si="226"/>
        <v>全</v>
      </c>
      <c r="AU563" s="870" t="str">
        <f t="shared" si="227"/>
        <v/>
      </c>
      <c r="AV563" s="870" t="str">
        <f t="shared" si="229"/>
        <v/>
      </c>
    </row>
    <row r="1154" spans="39:40">
      <c r="AM1154" s="1023">
        <v>46127</v>
      </c>
      <c r="AN1154" s="1023">
        <v>46131</v>
      </c>
    </row>
    <row r="1160" spans="39:40">
      <c r="AN1160" s="1023">
        <v>46103</v>
      </c>
    </row>
    <row r="1172" spans="38:38">
      <c r="AL1172" s="172">
        <v>48</v>
      </c>
    </row>
  </sheetData>
  <phoneticPr fontId="5" type="noConversion"/>
  <conditionalFormatting sqref="F1:F10 F15:F42 F443 F166:F173 F326:F332 F564:F1048576">
    <cfRule type="containsText" dxfId="2192" priority="1411" operator="containsText" text="×2">
      <formula>NOT(ISERROR(SEARCH("×2",F1)))</formula>
    </cfRule>
  </conditionalFormatting>
  <conditionalFormatting sqref="Y34:Y42 X34 U34:U42 T34 Q34:Q42 P34 L15:M42 L1:L10 M2:M10 P2:Q10 Y15:Y31 Q15:Q31 P15:P22 P33:Q33 X33:Y33 T33:U33 T2:U10 X2:Y10 X25:X32 T15:U22 X15:X23 L443 X166:Y173 L166:M173 P166:Q173 T166:U173 P326:Q332 T326:U332 L326:M328 X326:Y330 L564:L1048576">
    <cfRule type="containsText" dxfId="2191" priority="1410" operator="containsText" text="了機">
      <formula>NOT(ISERROR(SEARCH("了機",L1)))</formula>
    </cfRule>
  </conditionalFormatting>
  <conditionalFormatting sqref="Y34:Y42 X34 U34:U42 T34 Q34:Q42 P34 L2:M10 P2:Q10 Y15:Y31 Q15:Q31 P15:P22 P33:Q33 X33:Y33 T33:U33 L15:M42 T2:U10 X2:Y10 X25:X32 T15:U22 X15:X23 X166:Y173 L166:M173 P166:Q173 T166:U173 P326:Q332 T326:U332 L326:M328 X326:Y330">
    <cfRule type="containsText" dxfId="2190" priority="1408" operator="containsText" text="清車">
      <formula>NOT(ISERROR(SEARCH("清車",L2)))</formula>
    </cfRule>
    <cfRule type="containsText" dxfId="2189" priority="1409" operator="containsText" text="改紡">
      <formula>NOT(ISERROR(SEARCH("改紡",L2)))</formula>
    </cfRule>
  </conditionalFormatting>
  <conditionalFormatting sqref="P30:P31 P24:P26 P28">
    <cfRule type="containsText" dxfId="2188" priority="1404" operator="containsText" text="了機">
      <formula>NOT(ISERROR(SEARCH("了機",P24)))</formula>
    </cfRule>
  </conditionalFormatting>
  <conditionalFormatting sqref="P30:P31 P24:P26 P28">
    <cfRule type="containsText" dxfId="2187" priority="1402" operator="containsText" text="清車">
      <formula>NOT(ISERROR(SEARCH("清車",P24)))</formula>
    </cfRule>
    <cfRule type="containsText" dxfId="2186" priority="1403" operator="containsText" text="改紡">
      <formula>NOT(ISERROR(SEARCH("改紡",P24)))</formula>
    </cfRule>
  </conditionalFormatting>
  <conditionalFormatting sqref="T30:T31 T25:T28">
    <cfRule type="containsText" dxfId="2185" priority="1398" operator="containsText" text="了機">
      <formula>NOT(ISERROR(SEARCH("了機",T25)))</formula>
    </cfRule>
  </conditionalFormatting>
  <conditionalFormatting sqref="T30:T31 T25:T28">
    <cfRule type="containsText" dxfId="2184" priority="1396" operator="containsText" text="清車">
      <formula>NOT(ISERROR(SEARCH("清車",T25)))</formula>
    </cfRule>
    <cfRule type="containsText" dxfId="2183" priority="1397" operator="containsText" text="改紡">
      <formula>NOT(ISERROR(SEARCH("改紡",T25)))</formula>
    </cfRule>
  </conditionalFormatting>
  <conditionalFormatting sqref="U24:U31">
    <cfRule type="containsText" dxfId="2182" priority="1395" operator="containsText" text="了機">
      <formula>NOT(ISERROR(SEARCH("了機",U24)))</formula>
    </cfRule>
  </conditionalFormatting>
  <conditionalFormatting sqref="U24:U31">
    <cfRule type="containsText" dxfId="2181" priority="1393" operator="containsText" text="清車">
      <formula>NOT(ISERROR(SEARCH("清車",U24)))</formula>
    </cfRule>
    <cfRule type="containsText" dxfId="2180" priority="1394" operator="containsText" text="改紡">
      <formula>NOT(ISERROR(SEARCH("改紡",U24)))</formula>
    </cfRule>
  </conditionalFormatting>
  <conditionalFormatting sqref="Q32">
    <cfRule type="containsText" dxfId="2179" priority="1386" operator="containsText" text="了機">
      <formula>NOT(ISERROR(SEARCH("了機",Q32)))</formula>
    </cfRule>
  </conditionalFormatting>
  <conditionalFormatting sqref="Q32">
    <cfRule type="containsText" dxfId="2178" priority="1384" operator="containsText" text="清車">
      <formula>NOT(ISERROR(SEARCH("清車",Q32)))</formula>
    </cfRule>
    <cfRule type="containsText" dxfId="2177" priority="1385" operator="containsText" text="改紡">
      <formula>NOT(ISERROR(SEARCH("改紡",Q32)))</formula>
    </cfRule>
  </conditionalFormatting>
  <conditionalFormatting sqref="U32">
    <cfRule type="containsText" dxfId="2176" priority="1383" operator="containsText" text="了機">
      <formula>NOT(ISERROR(SEARCH("了機",U32)))</formula>
    </cfRule>
  </conditionalFormatting>
  <conditionalFormatting sqref="U32">
    <cfRule type="containsText" dxfId="2175" priority="1381" operator="containsText" text="清車">
      <formula>NOT(ISERROR(SEARCH("清車",U32)))</formula>
    </cfRule>
    <cfRule type="containsText" dxfId="2174" priority="1382" operator="containsText" text="改紡">
      <formula>NOT(ISERROR(SEARCH("改紡",U32)))</formula>
    </cfRule>
  </conditionalFormatting>
  <conditionalFormatting sqref="Y32">
    <cfRule type="containsText" dxfId="2173" priority="1380" operator="containsText" text="了機">
      <formula>NOT(ISERROR(SEARCH("了機",Y32)))</formula>
    </cfRule>
  </conditionalFormatting>
  <conditionalFormatting sqref="Y32">
    <cfRule type="containsText" dxfId="2172" priority="1378" operator="containsText" text="清車">
      <formula>NOT(ISERROR(SEARCH("清車",Y32)))</formula>
    </cfRule>
    <cfRule type="containsText" dxfId="2171" priority="1379" operator="containsText" text="改紡">
      <formula>NOT(ISERROR(SEARCH("改紡",Y32)))</formula>
    </cfRule>
  </conditionalFormatting>
  <conditionalFormatting sqref="P32">
    <cfRule type="containsText" dxfId="2170" priority="1377" operator="containsText" text="了機">
      <formula>NOT(ISERROR(SEARCH("了機",P32)))</formula>
    </cfRule>
  </conditionalFormatting>
  <conditionalFormatting sqref="P32">
    <cfRule type="containsText" dxfId="2169" priority="1375" operator="containsText" text="清車">
      <formula>NOT(ISERROR(SEARCH("清車",P32)))</formula>
    </cfRule>
    <cfRule type="containsText" dxfId="2168" priority="1376" operator="containsText" text="改紡">
      <formula>NOT(ISERROR(SEARCH("改紡",P32)))</formula>
    </cfRule>
  </conditionalFormatting>
  <conditionalFormatting sqref="T32">
    <cfRule type="containsText" dxfId="2167" priority="1374" operator="containsText" text="了機">
      <formula>NOT(ISERROR(SEARCH("了機",T32)))</formula>
    </cfRule>
  </conditionalFormatting>
  <conditionalFormatting sqref="T32">
    <cfRule type="containsText" dxfId="2166" priority="1372" operator="containsText" text="清車">
      <formula>NOT(ISERROR(SEARCH("清車",T32)))</formula>
    </cfRule>
    <cfRule type="containsText" dxfId="2165" priority="1373" operator="containsText" text="改紡">
      <formula>NOT(ISERROR(SEARCH("改紡",T32)))</formula>
    </cfRule>
  </conditionalFormatting>
  <conditionalFormatting sqref="P29">
    <cfRule type="containsText" dxfId="2164" priority="1371" operator="containsText" text="了機">
      <formula>NOT(ISERROR(SEARCH("了機",P29)))</formula>
    </cfRule>
  </conditionalFormatting>
  <conditionalFormatting sqref="P29">
    <cfRule type="containsText" dxfId="2163" priority="1369" operator="containsText" text="清車">
      <formula>NOT(ISERROR(SEARCH("清車",P29)))</formula>
    </cfRule>
    <cfRule type="containsText" dxfId="2162" priority="1370" operator="containsText" text="改紡">
      <formula>NOT(ISERROR(SEARCH("改紡",P29)))</formula>
    </cfRule>
  </conditionalFormatting>
  <conditionalFormatting sqref="T29">
    <cfRule type="containsText" dxfId="2161" priority="1368" operator="containsText" text="了機">
      <formula>NOT(ISERROR(SEARCH("了機",T29)))</formula>
    </cfRule>
  </conditionalFormatting>
  <conditionalFormatting sqref="T29">
    <cfRule type="containsText" dxfId="2160" priority="1366" operator="containsText" text="清車">
      <formula>NOT(ISERROR(SEARCH("清車",T29)))</formula>
    </cfRule>
    <cfRule type="containsText" dxfId="2159" priority="1367" operator="containsText" text="改紡">
      <formula>NOT(ISERROR(SEARCH("改紡",T29)))</formula>
    </cfRule>
  </conditionalFormatting>
  <conditionalFormatting sqref="P23">
    <cfRule type="containsText" dxfId="2158" priority="1365" operator="containsText" text="了機">
      <formula>NOT(ISERROR(SEARCH("了機",P23)))</formula>
    </cfRule>
  </conditionalFormatting>
  <conditionalFormatting sqref="P23">
    <cfRule type="containsText" dxfId="2157" priority="1363" operator="containsText" text="清車">
      <formula>NOT(ISERROR(SEARCH("清車",P23)))</formula>
    </cfRule>
    <cfRule type="containsText" dxfId="2156" priority="1364" operator="containsText" text="改紡">
      <formula>NOT(ISERROR(SEARCH("改紡",P23)))</formula>
    </cfRule>
  </conditionalFormatting>
  <conditionalFormatting sqref="P35:P42">
    <cfRule type="containsText" dxfId="2155" priority="1362" operator="containsText" text="了機">
      <formula>NOT(ISERROR(SEARCH("了機",P35)))</formula>
    </cfRule>
  </conditionalFormatting>
  <conditionalFormatting sqref="P35:P42">
    <cfRule type="containsText" dxfId="2154" priority="1360" operator="containsText" text="清車">
      <formula>NOT(ISERROR(SEARCH("清車",P35)))</formula>
    </cfRule>
    <cfRule type="containsText" dxfId="2153" priority="1361" operator="containsText" text="改紡">
      <formula>NOT(ISERROR(SEARCH("改紡",P35)))</formula>
    </cfRule>
  </conditionalFormatting>
  <conditionalFormatting sqref="T35:T42">
    <cfRule type="containsText" dxfId="2152" priority="1359" operator="containsText" text="了機">
      <formula>NOT(ISERROR(SEARCH("了機",T35)))</formula>
    </cfRule>
  </conditionalFormatting>
  <conditionalFormatting sqref="T35:T42">
    <cfRule type="containsText" dxfId="2151" priority="1357" operator="containsText" text="清車">
      <formula>NOT(ISERROR(SEARCH("清車",T35)))</formula>
    </cfRule>
    <cfRule type="containsText" dxfId="2150" priority="1358" operator="containsText" text="改紡">
      <formula>NOT(ISERROR(SEARCH("改紡",T35)))</formula>
    </cfRule>
  </conditionalFormatting>
  <conditionalFormatting sqref="X35:X42">
    <cfRule type="containsText" dxfId="2149" priority="1356" operator="containsText" text="了機">
      <formula>NOT(ISERROR(SEARCH("了機",X35)))</formula>
    </cfRule>
  </conditionalFormatting>
  <conditionalFormatting sqref="X35:X42">
    <cfRule type="containsText" dxfId="2148" priority="1354" operator="containsText" text="清車">
      <formula>NOT(ISERROR(SEARCH("清車",X35)))</formula>
    </cfRule>
    <cfRule type="containsText" dxfId="2147" priority="1355" operator="containsText" text="改紡">
      <formula>NOT(ISERROR(SEARCH("改紡",X35)))</formula>
    </cfRule>
  </conditionalFormatting>
  <conditionalFormatting sqref="U23">
    <cfRule type="containsText" dxfId="2146" priority="1353" operator="containsText" text="了機">
      <formula>NOT(ISERROR(SEARCH("了機",U23)))</formula>
    </cfRule>
  </conditionalFormatting>
  <conditionalFormatting sqref="U23">
    <cfRule type="containsText" dxfId="2145" priority="1351" operator="containsText" text="清車">
      <formula>NOT(ISERROR(SEARCH("清車",U23)))</formula>
    </cfRule>
    <cfRule type="containsText" dxfId="2144" priority="1352" operator="containsText" text="改紡">
      <formula>NOT(ISERROR(SEARCH("改紡",U23)))</formula>
    </cfRule>
  </conditionalFormatting>
  <conditionalFormatting sqref="T23">
    <cfRule type="containsText" dxfId="2143" priority="1350" operator="containsText" text="了機">
      <formula>NOT(ISERROR(SEARCH("了機",T23)))</formula>
    </cfRule>
  </conditionalFormatting>
  <conditionalFormatting sqref="T23">
    <cfRule type="containsText" dxfId="2142" priority="1348" operator="containsText" text="清車">
      <formula>NOT(ISERROR(SEARCH("清車",T23)))</formula>
    </cfRule>
    <cfRule type="containsText" dxfId="2141" priority="1349" operator="containsText" text="改紡">
      <formula>NOT(ISERROR(SEARCH("改紡",T23)))</formula>
    </cfRule>
  </conditionalFormatting>
  <conditionalFormatting sqref="P27">
    <cfRule type="containsText" dxfId="2140" priority="1344" operator="containsText" text="了機">
      <formula>NOT(ISERROR(SEARCH("了機",P27)))</formula>
    </cfRule>
  </conditionalFormatting>
  <conditionalFormatting sqref="P27">
    <cfRule type="containsText" dxfId="2139" priority="1342" operator="containsText" text="清車">
      <formula>NOT(ISERROR(SEARCH("清車",P27)))</formula>
    </cfRule>
    <cfRule type="containsText" dxfId="2138" priority="1343" operator="containsText" text="改紡">
      <formula>NOT(ISERROR(SEARCH("改紡",P27)))</formula>
    </cfRule>
  </conditionalFormatting>
  <conditionalFormatting sqref="F11:F14">
    <cfRule type="containsText" dxfId="2137" priority="1267" operator="containsText" text="×2">
      <formula>NOT(ISERROR(SEARCH("×2",F11)))</formula>
    </cfRule>
  </conditionalFormatting>
  <conditionalFormatting sqref="L11:M14 P11:Q14 T11:U14 X11:Y14">
    <cfRule type="containsText" dxfId="2136" priority="1266" operator="containsText" text="了機">
      <formula>NOT(ISERROR(SEARCH("了機",L11)))</formula>
    </cfRule>
  </conditionalFormatting>
  <conditionalFormatting sqref="L11:M14 P11:Q14 T11:U14 X11:Y14">
    <cfRule type="containsText" dxfId="2135" priority="1264" operator="containsText" text="清車">
      <formula>NOT(ISERROR(SEARCH("清車",L11)))</formula>
    </cfRule>
    <cfRule type="containsText" dxfId="2134" priority="1265" operator="containsText" text="改紡">
      <formula>NOT(ISERROR(SEARCH("改紡",L11)))</formula>
    </cfRule>
  </conditionalFormatting>
  <conditionalFormatting sqref="T24">
    <cfRule type="containsText" dxfId="2133" priority="1263" operator="containsText" text="了機">
      <formula>NOT(ISERROR(SEARCH("了機",T24)))</formula>
    </cfRule>
  </conditionalFormatting>
  <conditionalFormatting sqref="T24">
    <cfRule type="containsText" dxfId="2132" priority="1261" operator="containsText" text="清車">
      <formula>NOT(ISERROR(SEARCH("清車",T24)))</formula>
    </cfRule>
    <cfRule type="containsText" dxfId="2131" priority="1262" operator="containsText" text="改紡">
      <formula>NOT(ISERROR(SEARCH("改紡",T24)))</formula>
    </cfRule>
  </conditionalFormatting>
  <conditionalFormatting sqref="X24">
    <cfRule type="containsText" dxfId="2130" priority="1260" operator="containsText" text="了機">
      <formula>NOT(ISERROR(SEARCH("了機",X24)))</formula>
    </cfRule>
  </conditionalFormatting>
  <conditionalFormatting sqref="X24">
    <cfRule type="containsText" dxfId="2129" priority="1258" operator="containsText" text="清車">
      <formula>NOT(ISERROR(SEARCH("清車",X24)))</formula>
    </cfRule>
    <cfRule type="containsText" dxfId="2128" priority="1259" operator="containsText" text="改紡">
      <formula>NOT(ISERROR(SEARCH("改紡",X24)))</formula>
    </cfRule>
  </conditionalFormatting>
  <conditionalFormatting sqref="F43:F51 F56:F83">
    <cfRule type="containsText" dxfId="2127" priority="1257" operator="containsText" text="×2">
      <formula>NOT(ISERROR(SEARCH("×2",F43)))</formula>
    </cfRule>
  </conditionalFormatting>
  <conditionalFormatting sqref="Y75:Y83 X75 U75:U83 T75 Q75:Q83 P75 L56:M83 L43:M51 P43:Q51 Y56:Y72 Q56:Q72 P56:P63 P74:Q74 X74:Y74 T74:U74 X66:X73 T56:U63 X56:X64 T43:U51 X43:Y51">
    <cfRule type="containsText" dxfId="2126" priority="1256" operator="containsText" text="了機">
      <formula>NOT(ISERROR(SEARCH("了機",L43)))</formula>
    </cfRule>
  </conditionalFormatting>
  <conditionalFormatting sqref="Y75:Y83 X75 U75:U83 T75 Q75:Q83 P75 L43:M51 P43:Q51 Y56:Y72 Q56:Q72 P56:P63 P74:Q74 X74:Y74 T74:U74 L56:M83 X66:X73 T56:U63 X56:X64 T43:U51 X43:Y51">
    <cfRule type="containsText" dxfId="2125" priority="1254" operator="containsText" text="清車">
      <formula>NOT(ISERROR(SEARCH("清車",L43)))</formula>
    </cfRule>
    <cfRule type="containsText" dxfId="2124" priority="1255" operator="containsText" text="改紡">
      <formula>NOT(ISERROR(SEARCH("改紡",L43)))</formula>
    </cfRule>
  </conditionalFormatting>
  <conditionalFormatting sqref="P71:P72 P65:P67 P69">
    <cfRule type="containsText" dxfId="2123" priority="1253" operator="containsText" text="了機">
      <formula>NOT(ISERROR(SEARCH("了機",P65)))</formula>
    </cfRule>
  </conditionalFormatting>
  <conditionalFormatting sqref="P71:P72 P65:P67 P69">
    <cfRule type="containsText" dxfId="2122" priority="1251" operator="containsText" text="清車">
      <formula>NOT(ISERROR(SEARCH("清車",P65)))</formula>
    </cfRule>
    <cfRule type="containsText" dxfId="2121" priority="1252" operator="containsText" text="改紡">
      <formula>NOT(ISERROR(SEARCH("改紡",P65)))</formula>
    </cfRule>
  </conditionalFormatting>
  <conditionalFormatting sqref="T71:T72 T66:T69">
    <cfRule type="containsText" dxfId="2120" priority="1250" operator="containsText" text="了機">
      <formula>NOT(ISERROR(SEARCH("了機",T66)))</formula>
    </cfRule>
  </conditionalFormatting>
  <conditionalFormatting sqref="T71:T72 T66:T69">
    <cfRule type="containsText" dxfId="2119" priority="1248" operator="containsText" text="清車">
      <formula>NOT(ISERROR(SEARCH("清車",T66)))</formula>
    </cfRule>
    <cfRule type="containsText" dxfId="2118" priority="1249" operator="containsText" text="改紡">
      <formula>NOT(ISERROR(SEARCH("改紡",T66)))</formula>
    </cfRule>
  </conditionalFormatting>
  <conditionalFormatting sqref="U65:U72">
    <cfRule type="containsText" dxfId="2117" priority="1247" operator="containsText" text="了機">
      <formula>NOT(ISERROR(SEARCH("了機",U65)))</formula>
    </cfRule>
  </conditionalFormatting>
  <conditionalFormatting sqref="U65:U72">
    <cfRule type="containsText" dxfId="2116" priority="1245" operator="containsText" text="清車">
      <formula>NOT(ISERROR(SEARCH("清車",U65)))</formula>
    </cfRule>
    <cfRule type="containsText" dxfId="2115" priority="1246" operator="containsText" text="改紡">
      <formula>NOT(ISERROR(SEARCH("改紡",U65)))</formula>
    </cfRule>
  </conditionalFormatting>
  <conditionalFormatting sqref="Q73">
    <cfRule type="containsText" dxfId="2114" priority="1244" operator="containsText" text="了機">
      <formula>NOT(ISERROR(SEARCH("了機",Q73)))</formula>
    </cfRule>
  </conditionalFormatting>
  <conditionalFormatting sqref="Q73">
    <cfRule type="containsText" dxfId="2113" priority="1242" operator="containsText" text="清車">
      <formula>NOT(ISERROR(SEARCH("清車",Q73)))</formula>
    </cfRule>
    <cfRule type="containsText" dxfId="2112" priority="1243" operator="containsText" text="改紡">
      <formula>NOT(ISERROR(SEARCH("改紡",Q73)))</formula>
    </cfRule>
  </conditionalFormatting>
  <conditionalFormatting sqref="U73">
    <cfRule type="containsText" dxfId="2111" priority="1241" operator="containsText" text="了機">
      <formula>NOT(ISERROR(SEARCH("了機",U73)))</formula>
    </cfRule>
  </conditionalFormatting>
  <conditionalFormatting sqref="U73">
    <cfRule type="containsText" dxfId="2110" priority="1239" operator="containsText" text="清車">
      <formula>NOT(ISERROR(SEARCH("清車",U73)))</formula>
    </cfRule>
    <cfRule type="containsText" dxfId="2109" priority="1240" operator="containsText" text="改紡">
      <formula>NOT(ISERROR(SEARCH("改紡",U73)))</formula>
    </cfRule>
  </conditionalFormatting>
  <conditionalFormatting sqref="Y73">
    <cfRule type="containsText" dxfId="2108" priority="1238" operator="containsText" text="了機">
      <formula>NOT(ISERROR(SEARCH("了機",Y73)))</formula>
    </cfRule>
  </conditionalFormatting>
  <conditionalFormatting sqref="Y73">
    <cfRule type="containsText" dxfId="2107" priority="1236" operator="containsText" text="清車">
      <formula>NOT(ISERROR(SEARCH("清車",Y73)))</formula>
    </cfRule>
    <cfRule type="containsText" dxfId="2106" priority="1237" operator="containsText" text="改紡">
      <formula>NOT(ISERROR(SEARCH("改紡",Y73)))</formula>
    </cfRule>
  </conditionalFormatting>
  <conditionalFormatting sqref="P73">
    <cfRule type="containsText" dxfId="2105" priority="1235" operator="containsText" text="了機">
      <formula>NOT(ISERROR(SEARCH("了機",P73)))</formula>
    </cfRule>
  </conditionalFormatting>
  <conditionalFormatting sqref="P73">
    <cfRule type="containsText" dxfId="2104" priority="1233" operator="containsText" text="清車">
      <formula>NOT(ISERROR(SEARCH("清車",P73)))</formula>
    </cfRule>
    <cfRule type="containsText" dxfId="2103" priority="1234" operator="containsText" text="改紡">
      <formula>NOT(ISERROR(SEARCH("改紡",P73)))</formula>
    </cfRule>
  </conditionalFormatting>
  <conditionalFormatting sqref="T73">
    <cfRule type="containsText" dxfId="2102" priority="1232" operator="containsText" text="了機">
      <formula>NOT(ISERROR(SEARCH("了機",T73)))</formula>
    </cfRule>
  </conditionalFormatting>
  <conditionalFormatting sqref="T73">
    <cfRule type="containsText" dxfId="2101" priority="1230" operator="containsText" text="清車">
      <formula>NOT(ISERROR(SEARCH("清車",T73)))</formula>
    </cfRule>
    <cfRule type="containsText" dxfId="2100" priority="1231" operator="containsText" text="改紡">
      <formula>NOT(ISERROR(SEARCH("改紡",T73)))</formula>
    </cfRule>
  </conditionalFormatting>
  <conditionalFormatting sqref="P70">
    <cfRule type="containsText" dxfId="2099" priority="1229" operator="containsText" text="了機">
      <formula>NOT(ISERROR(SEARCH("了機",P70)))</formula>
    </cfRule>
  </conditionalFormatting>
  <conditionalFormatting sqref="P70">
    <cfRule type="containsText" dxfId="2098" priority="1227" operator="containsText" text="清車">
      <formula>NOT(ISERROR(SEARCH("清車",P70)))</formula>
    </cfRule>
    <cfRule type="containsText" dxfId="2097" priority="1228" operator="containsText" text="改紡">
      <formula>NOT(ISERROR(SEARCH("改紡",P70)))</formula>
    </cfRule>
  </conditionalFormatting>
  <conditionalFormatting sqref="T70">
    <cfRule type="containsText" dxfId="2096" priority="1226" operator="containsText" text="了機">
      <formula>NOT(ISERROR(SEARCH("了機",T70)))</formula>
    </cfRule>
  </conditionalFormatting>
  <conditionalFormatting sqref="T70">
    <cfRule type="containsText" dxfId="2095" priority="1224" operator="containsText" text="清車">
      <formula>NOT(ISERROR(SEARCH("清車",T70)))</formula>
    </cfRule>
    <cfRule type="containsText" dxfId="2094" priority="1225" operator="containsText" text="改紡">
      <formula>NOT(ISERROR(SEARCH("改紡",T70)))</formula>
    </cfRule>
  </conditionalFormatting>
  <conditionalFormatting sqref="P64">
    <cfRule type="containsText" dxfId="2093" priority="1223" operator="containsText" text="了機">
      <formula>NOT(ISERROR(SEARCH("了機",P64)))</formula>
    </cfRule>
  </conditionalFormatting>
  <conditionalFormatting sqref="P64">
    <cfRule type="containsText" dxfId="2092" priority="1221" operator="containsText" text="清車">
      <formula>NOT(ISERROR(SEARCH("清車",P64)))</formula>
    </cfRule>
    <cfRule type="containsText" dxfId="2091" priority="1222" operator="containsText" text="改紡">
      <formula>NOT(ISERROR(SEARCH("改紡",P64)))</formula>
    </cfRule>
  </conditionalFormatting>
  <conditionalFormatting sqref="P76:P83">
    <cfRule type="containsText" dxfId="2090" priority="1220" operator="containsText" text="了機">
      <formula>NOT(ISERROR(SEARCH("了機",P76)))</formula>
    </cfRule>
  </conditionalFormatting>
  <conditionalFormatting sqref="P76:P83">
    <cfRule type="containsText" dxfId="2089" priority="1218" operator="containsText" text="清車">
      <formula>NOT(ISERROR(SEARCH("清車",P76)))</formula>
    </cfRule>
    <cfRule type="containsText" dxfId="2088" priority="1219" operator="containsText" text="改紡">
      <formula>NOT(ISERROR(SEARCH("改紡",P76)))</formula>
    </cfRule>
  </conditionalFormatting>
  <conditionalFormatting sqref="T76:T83">
    <cfRule type="containsText" dxfId="2087" priority="1217" operator="containsText" text="了機">
      <formula>NOT(ISERROR(SEARCH("了機",T76)))</formula>
    </cfRule>
  </conditionalFormatting>
  <conditionalFormatting sqref="T76:T83">
    <cfRule type="containsText" dxfId="2086" priority="1215" operator="containsText" text="清車">
      <formula>NOT(ISERROR(SEARCH("清車",T76)))</formula>
    </cfRule>
    <cfRule type="containsText" dxfId="2085" priority="1216" operator="containsText" text="改紡">
      <formula>NOT(ISERROR(SEARCH("改紡",T76)))</formula>
    </cfRule>
  </conditionalFormatting>
  <conditionalFormatting sqref="X76:X83">
    <cfRule type="containsText" dxfId="2084" priority="1214" operator="containsText" text="了機">
      <formula>NOT(ISERROR(SEARCH("了機",X76)))</formula>
    </cfRule>
  </conditionalFormatting>
  <conditionalFormatting sqref="X76:X83">
    <cfRule type="containsText" dxfId="2083" priority="1212" operator="containsText" text="清車">
      <formula>NOT(ISERROR(SEARCH("清車",X76)))</formula>
    </cfRule>
    <cfRule type="containsText" dxfId="2082" priority="1213" operator="containsText" text="改紡">
      <formula>NOT(ISERROR(SEARCH("改紡",X76)))</formula>
    </cfRule>
  </conditionalFormatting>
  <conditionalFormatting sqref="U64">
    <cfRule type="containsText" dxfId="2081" priority="1211" operator="containsText" text="了機">
      <formula>NOT(ISERROR(SEARCH("了機",U64)))</formula>
    </cfRule>
  </conditionalFormatting>
  <conditionalFormatting sqref="U64">
    <cfRule type="containsText" dxfId="2080" priority="1209" operator="containsText" text="清車">
      <formula>NOT(ISERROR(SEARCH("清車",U64)))</formula>
    </cfRule>
    <cfRule type="containsText" dxfId="2079" priority="1210" operator="containsText" text="改紡">
      <formula>NOT(ISERROR(SEARCH("改紡",U64)))</formula>
    </cfRule>
  </conditionalFormatting>
  <conditionalFormatting sqref="T64">
    <cfRule type="containsText" dxfId="2078" priority="1208" operator="containsText" text="了機">
      <formula>NOT(ISERROR(SEARCH("了機",T64)))</formula>
    </cfRule>
  </conditionalFormatting>
  <conditionalFormatting sqref="T64">
    <cfRule type="containsText" dxfId="2077" priority="1206" operator="containsText" text="清車">
      <formula>NOT(ISERROR(SEARCH("清車",T64)))</formula>
    </cfRule>
    <cfRule type="containsText" dxfId="2076" priority="1207" operator="containsText" text="改紡">
      <formula>NOT(ISERROR(SEARCH("改紡",T64)))</formula>
    </cfRule>
  </conditionalFormatting>
  <conditionalFormatting sqref="P68">
    <cfRule type="containsText" dxfId="2075" priority="1205" operator="containsText" text="了機">
      <formula>NOT(ISERROR(SEARCH("了機",P68)))</formula>
    </cfRule>
  </conditionalFormatting>
  <conditionalFormatting sqref="P68">
    <cfRule type="containsText" dxfId="2074" priority="1203" operator="containsText" text="清車">
      <formula>NOT(ISERROR(SEARCH("清車",P68)))</formula>
    </cfRule>
    <cfRule type="containsText" dxfId="2073" priority="1204" operator="containsText" text="改紡">
      <formula>NOT(ISERROR(SEARCH("改紡",P68)))</formula>
    </cfRule>
  </conditionalFormatting>
  <conditionalFormatting sqref="F52:F55">
    <cfRule type="containsText" dxfId="2072" priority="1202" operator="containsText" text="×2">
      <formula>NOT(ISERROR(SEARCH("×2",F52)))</formula>
    </cfRule>
  </conditionalFormatting>
  <conditionalFormatting sqref="L52:M55 P52:Q55 T52:U55 X52:Y55">
    <cfRule type="containsText" dxfId="2071" priority="1201" operator="containsText" text="了機">
      <formula>NOT(ISERROR(SEARCH("了機",L52)))</formula>
    </cfRule>
  </conditionalFormatting>
  <conditionalFormatting sqref="L52:M55 P52:Q55 T52:U55 X52:Y55">
    <cfRule type="containsText" dxfId="2070" priority="1199" operator="containsText" text="清車">
      <formula>NOT(ISERROR(SEARCH("清車",L52)))</formula>
    </cfRule>
    <cfRule type="containsText" dxfId="2069" priority="1200" operator="containsText" text="改紡">
      <formula>NOT(ISERROR(SEARCH("改紡",L52)))</formula>
    </cfRule>
  </conditionalFormatting>
  <conditionalFormatting sqref="T65">
    <cfRule type="containsText" dxfId="2068" priority="1198" operator="containsText" text="了機">
      <formula>NOT(ISERROR(SEARCH("了機",T65)))</formula>
    </cfRule>
  </conditionalFormatting>
  <conditionalFormatting sqref="T65">
    <cfRule type="containsText" dxfId="2067" priority="1196" operator="containsText" text="清車">
      <formula>NOT(ISERROR(SEARCH("清車",T65)))</formula>
    </cfRule>
    <cfRule type="containsText" dxfId="2066" priority="1197" operator="containsText" text="改紡">
      <formula>NOT(ISERROR(SEARCH("改紡",T65)))</formula>
    </cfRule>
  </conditionalFormatting>
  <conditionalFormatting sqref="X65">
    <cfRule type="containsText" dxfId="2065" priority="1195" operator="containsText" text="了機">
      <formula>NOT(ISERROR(SEARCH("了機",X65)))</formula>
    </cfRule>
  </conditionalFormatting>
  <conditionalFormatting sqref="X65">
    <cfRule type="containsText" dxfId="2064" priority="1193" operator="containsText" text="清車">
      <formula>NOT(ISERROR(SEARCH("清車",X65)))</formula>
    </cfRule>
    <cfRule type="containsText" dxfId="2063" priority="1194" operator="containsText" text="改紡">
      <formula>NOT(ISERROR(SEARCH("改紡",X65)))</formula>
    </cfRule>
  </conditionalFormatting>
  <conditionalFormatting sqref="F84:F92 F97:F124">
    <cfRule type="containsText" dxfId="2062" priority="1192" operator="containsText" text="×2">
      <formula>NOT(ISERROR(SEARCH("×2",F84)))</formula>
    </cfRule>
  </conditionalFormatting>
  <conditionalFormatting sqref="Y116:Y124 X116 U116:U124 T116 Q116:Q124 P116 L97:M124 L84:M92 P84:Q92 Y97:Y113 Q97:Q113 P97:P104 P115:Q115 X115:Y115 T115:U115 X107 T97:U104 X97:X105 T84:U92 X84:Y92 X109:X114">
    <cfRule type="containsText" dxfId="2061" priority="1191" operator="containsText" text="了機">
      <formula>NOT(ISERROR(SEARCH("了機",L84)))</formula>
    </cfRule>
  </conditionalFormatting>
  <conditionalFormatting sqref="Y116:Y124 X116 U116:U124 T116 Q116:Q124 P116 L84:M92 P84:Q92 Y97:Y113 Q97:Q113 P97:P104 P115:Q115 X115:Y115 T115:U115 L97:M124 X107 T97:U104 X97:X105 T84:U92 X84:Y92 X109:X114">
    <cfRule type="containsText" dxfId="2060" priority="1189" operator="containsText" text="清車">
      <formula>NOT(ISERROR(SEARCH("清車",L84)))</formula>
    </cfRule>
    <cfRule type="containsText" dxfId="2059" priority="1190" operator="containsText" text="改紡">
      <formula>NOT(ISERROR(SEARCH("改紡",L84)))</formula>
    </cfRule>
  </conditionalFormatting>
  <conditionalFormatting sqref="P112:P113 P106:P108 P110">
    <cfRule type="containsText" dxfId="2058" priority="1188" operator="containsText" text="了機">
      <formula>NOT(ISERROR(SEARCH("了機",P106)))</formula>
    </cfRule>
  </conditionalFormatting>
  <conditionalFormatting sqref="P112:P113 P106:P108 P110">
    <cfRule type="containsText" dxfId="2057" priority="1186" operator="containsText" text="清車">
      <formula>NOT(ISERROR(SEARCH("清車",P106)))</formula>
    </cfRule>
    <cfRule type="containsText" dxfId="2056" priority="1187" operator="containsText" text="改紡">
      <formula>NOT(ISERROR(SEARCH("改紡",P106)))</formula>
    </cfRule>
  </conditionalFormatting>
  <conditionalFormatting sqref="T112:T113 T107:T110">
    <cfRule type="containsText" dxfId="2055" priority="1185" operator="containsText" text="了機">
      <formula>NOT(ISERROR(SEARCH("了機",T107)))</formula>
    </cfRule>
  </conditionalFormatting>
  <conditionalFormatting sqref="T112:T113 T107:T110">
    <cfRule type="containsText" dxfId="2054" priority="1183" operator="containsText" text="清車">
      <formula>NOT(ISERROR(SEARCH("清車",T107)))</formula>
    </cfRule>
    <cfRule type="containsText" dxfId="2053" priority="1184" operator="containsText" text="改紡">
      <formula>NOT(ISERROR(SEARCH("改紡",T107)))</formula>
    </cfRule>
  </conditionalFormatting>
  <conditionalFormatting sqref="U106:U113">
    <cfRule type="containsText" dxfId="2052" priority="1182" operator="containsText" text="了機">
      <formula>NOT(ISERROR(SEARCH("了機",U106)))</formula>
    </cfRule>
  </conditionalFormatting>
  <conditionalFormatting sqref="U106:U113">
    <cfRule type="containsText" dxfId="2051" priority="1180" operator="containsText" text="清車">
      <formula>NOT(ISERROR(SEARCH("清車",U106)))</formula>
    </cfRule>
    <cfRule type="containsText" dxfId="2050" priority="1181" operator="containsText" text="改紡">
      <formula>NOT(ISERROR(SEARCH("改紡",U106)))</formula>
    </cfRule>
  </conditionalFormatting>
  <conditionalFormatting sqref="Q114">
    <cfRule type="containsText" dxfId="2049" priority="1179" operator="containsText" text="了機">
      <formula>NOT(ISERROR(SEARCH("了機",Q114)))</formula>
    </cfRule>
  </conditionalFormatting>
  <conditionalFormatting sqref="Q114">
    <cfRule type="containsText" dxfId="2048" priority="1177" operator="containsText" text="清車">
      <formula>NOT(ISERROR(SEARCH("清車",Q114)))</formula>
    </cfRule>
    <cfRule type="containsText" dxfId="2047" priority="1178" operator="containsText" text="改紡">
      <formula>NOT(ISERROR(SEARCH("改紡",Q114)))</formula>
    </cfRule>
  </conditionalFormatting>
  <conditionalFormatting sqref="U114">
    <cfRule type="containsText" dxfId="2046" priority="1176" operator="containsText" text="了機">
      <formula>NOT(ISERROR(SEARCH("了機",U114)))</formula>
    </cfRule>
  </conditionalFormatting>
  <conditionalFormatting sqref="U114">
    <cfRule type="containsText" dxfId="2045" priority="1174" operator="containsText" text="清車">
      <formula>NOT(ISERROR(SEARCH("清車",U114)))</formula>
    </cfRule>
    <cfRule type="containsText" dxfId="2044" priority="1175" operator="containsText" text="改紡">
      <formula>NOT(ISERROR(SEARCH("改紡",U114)))</formula>
    </cfRule>
  </conditionalFormatting>
  <conditionalFormatting sqref="Y114">
    <cfRule type="containsText" dxfId="2043" priority="1173" operator="containsText" text="了機">
      <formula>NOT(ISERROR(SEARCH("了機",Y114)))</formula>
    </cfRule>
  </conditionalFormatting>
  <conditionalFormatting sqref="Y114">
    <cfRule type="containsText" dxfId="2042" priority="1171" operator="containsText" text="清車">
      <formula>NOT(ISERROR(SEARCH("清車",Y114)))</formula>
    </cfRule>
    <cfRule type="containsText" dxfId="2041" priority="1172" operator="containsText" text="改紡">
      <formula>NOT(ISERROR(SEARCH("改紡",Y114)))</formula>
    </cfRule>
  </conditionalFormatting>
  <conditionalFormatting sqref="P114">
    <cfRule type="containsText" dxfId="2040" priority="1170" operator="containsText" text="了機">
      <formula>NOT(ISERROR(SEARCH("了機",P114)))</formula>
    </cfRule>
  </conditionalFormatting>
  <conditionalFormatting sqref="P114">
    <cfRule type="containsText" dxfId="2039" priority="1168" operator="containsText" text="清車">
      <formula>NOT(ISERROR(SEARCH("清車",P114)))</formula>
    </cfRule>
    <cfRule type="containsText" dxfId="2038" priority="1169" operator="containsText" text="改紡">
      <formula>NOT(ISERROR(SEARCH("改紡",P114)))</formula>
    </cfRule>
  </conditionalFormatting>
  <conditionalFormatting sqref="T114">
    <cfRule type="containsText" dxfId="2037" priority="1167" operator="containsText" text="了機">
      <formula>NOT(ISERROR(SEARCH("了機",T114)))</formula>
    </cfRule>
  </conditionalFormatting>
  <conditionalFormatting sqref="T114">
    <cfRule type="containsText" dxfId="2036" priority="1165" operator="containsText" text="清車">
      <formula>NOT(ISERROR(SEARCH("清車",T114)))</formula>
    </cfRule>
    <cfRule type="containsText" dxfId="2035" priority="1166" operator="containsText" text="改紡">
      <formula>NOT(ISERROR(SEARCH("改紡",T114)))</formula>
    </cfRule>
  </conditionalFormatting>
  <conditionalFormatting sqref="P111">
    <cfRule type="containsText" dxfId="2034" priority="1164" operator="containsText" text="了機">
      <formula>NOT(ISERROR(SEARCH("了機",P111)))</formula>
    </cfRule>
  </conditionalFormatting>
  <conditionalFormatting sqref="P111">
    <cfRule type="containsText" dxfId="2033" priority="1162" operator="containsText" text="清車">
      <formula>NOT(ISERROR(SEARCH("清車",P111)))</formula>
    </cfRule>
    <cfRule type="containsText" dxfId="2032" priority="1163" operator="containsText" text="改紡">
      <formula>NOT(ISERROR(SEARCH("改紡",P111)))</formula>
    </cfRule>
  </conditionalFormatting>
  <conditionalFormatting sqref="T111">
    <cfRule type="containsText" dxfId="2031" priority="1161" operator="containsText" text="了機">
      <formula>NOT(ISERROR(SEARCH("了機",T111)))</formula>
    </cfRule>
  </conditionalFormatting>
  <conditionalFormatting sqref="T111">
    <cfRule type="containsText" dxfId="2030" priority="1159" operator="containsText" text="清車">
      <formula>NOT(ISERROR(SEARCH("清車",T111)))</formula>
    </cfRule>
    <cfRule type="containsText" dxfId="2029" priority="1160" operator="containsText" text="改紡">
      <formula>NOT(ISERROR(SEARCH("改紡",T111)))</formula>
    </cfRule>
  </conditionalFormatting>
  <conditionalFormatting sqref="P105">
    <cfRule type="containsText" dxfId="2028" priority="1158" operator="containsText" text="了機">
      <formula>NOT(ISERROR(SEARCH("了機",P105)))</formula>
    </cfRule>
  </conditionalFormatting>
  <conditionalFormatting sqref="P105">
    <cfRule type="containsText" dxfId="2027" priority="1156" operator="containsText" text="清車">
      <formula>NOT(ISERROR(SEARCH("清車",P105)))</formula>
    </cfRule>
    <cfRule type="containsText" dxfId="2026" priority="1157" operator="containsText" text="改紡">
      <formula>NOT(ISERROR(SEARCH("改紡",P105)))</formula>
    </cfRule>
  </conditionalFormatting>
  <conditionalFormatting sqref="P117:P124">
    <cfRule type="containsText" dxfId="2025" priority="1155" operator="containsText" text="了機">
      <formula>NOT(ISERROR(SEARCH("了機",P117)))</formula>
    </cfRule>
  </conditionalFormatting>
  <conditionalFormatting sqref="P117:P124">
    <cfRule type="containsText" dxfId="2024" priority="1153" operator="containsText" text="清車">
      <formula>NOT(ISERROR(SEARCH("清車",P117)))</formula>
    </cfRule>
    <cfRule type="containsText" dxfId="2023" priority="1154" operator="containsText" text="改紡">
      <formula>NOT(ISERROR(SEARCH("改紡",P117)))</formula>
    </cfRule>
  </conditionalFormatting>
  <conditionalFormatting sqref="T117:T124">
    <cfRule type="containsText" dxfId="2022" priority="1152" operator="containsText" text="了機">
      <formula>NOT(ISERROR(SEARCH("了機",T117)))</formula>
    </cfRule>
  </conditionalFormatting>
  <conditionalFormatting sqref="T117:T124">
    <cfRule type="containsText" dxfId="2021" priority="1150" operator="containsText" text="清車">
      <formula>NOT(ISERROR(SEARCH("清車",T117)))</formula>
    </cfRule>
    <cfRule type="containsText" dxfId="2020" priority="1151" operator="containsText" text="改紡">
      <formula>NOT(ISERROR(SEARCH("改紡",T117)))</formula>
    </cfRule>
  </conditionalFormatting>
  <conditionalFormatting sqref="X117:X124">
    <cfRule type="containsText" dxfId="2019" priority="1149" operator="containsText" text="了機">
      <formula>NOT(ISERROR(SEARCH("了機",X117)))</formula>
    </cfRule>
  </conditionalFormatting>
  <conditionalFormatting sqref="X117:X124">
    <cfRule type="containsText" dxfId="2018" priority="1147" operator="containsText" text="清車">
      <formula>NOT(ISERROR(SEARCH("清車",X117)))</formula>
    </cfRule>
    <cfRule type="containsText" dxfId="2017" priority="1148" operator="containsText" text="改紡">
      <formula>NOT(ISERROR(SEARCH("改紡",X117)))</formula>
    </cfRule>
  </conditionalFormatting>
  <conditionalFormatting sqref="U105">
    <cfRule type="containsText" dxfId="2016" priority="1146" operator="containsText" text="了機">
      <formula>NOT(ISERROR(SEARCH("了機",U105)))</formula>
    </cfRule>
  </conditionalFormatting>
  <conditionalFormatting sqref="U105">
    <cfRule type="containsText" dxfId="2015" priority="1144" operator="containsText" text="清車">
      <formula>NOT(ISERROR(SEARCH("清車",U105)))</formula>
    </cfRule>
    <cfRule type="containsText" dxfId="2014" priority="1145" operator="containsText" text="改紡">
      <formula>NOT(ISERROR(SEARCH("改紡",U105)))</formula>
    </cfRule>
  </conditionalFormatting>
  <conditionalFormatting sqref="T105">
    <cfRule type="containsText" dxfId="2013" priority="1143" operator="containsText" text="了機">
      <formula>NOT(ISERROR(SEARCH("了機",T105)))</formula>
    </cfRule>
  </conditionalFormatting>
  <conditionalFormatting sqref="T105">
    <cfRule type="containsText" dxfId="2012" priority="1141" operator="containsText" text="清車">
      <formula>NOT(ISERROR(SEARCH("清車",T105)))</formula>
    </cfRule>
    <cfRule type="containsText" dxfId="2011" priority="1142" operator="containsText" text="改紡">
      <formula>NOT(ISERROR(SEARCH("改紡",T105)))</formula>
    </cfRule>
  </conditionalFormatting>
  <conditionalFormatting sqref="P109">
    <cfRule type="containsText" dxfId="2010" priority="1140" operator="containsText" text="了機">
      <formula>NOT(ISERROR(SEARCH("了機",P109)))</formula>
    </cfRule>
  </conditionalFormatting>
  <conditionalFormatting sqref="P109">
    <cfRule type="containsText" dxfId="2009" priority="1138" operator="containsText" text="清車">
      <formula>NOT(ISERROR(SEARCH("清車",P109)))</formula>
    </cfRule>
    <cfRule type="containsText" dxfId="2008" priority="1139" operator="containsText" text="改紡">
      <formula>NOT(ISERROR(SEARCH("改紡",P109)))</formula>
    </cfRule>
  </conditionalFormatting>
  <conditionalFormatting sqref="F93:F96">
    <cfRule type="containsText" dxfId="2007" priority="1137" operator="containsText" text="×2">
      <formula>NOT(ISERROR(SEARCH("×2",F93)))</formula>
    </cfRule>
  </conditionalFormatting>
  <conditionalFormatting sqref="L93:M96 P93:Q96 T93:U96 X93:Y96">
    <cfRule type="containsText" dxfId="2006" priority="1136" operator="containsText" text="了機">
      <formula>NOT(ISERROR(SEARCH("了機",L93)))</formula>
    </cfRule>
  </conditionalFormatting>
  <conditionalFormatting sqref="L93:M96 P93:Q96 T93:U96 X93:Y96">
    <cfRule type="containsText" dxfId="2005" priority="1134" operator="containsText" text="清車">
      <formula>NOT(ISERROR(SEARCH("清車",L93)))</formula>
    </cfRule>
    <cfRule type="containsText" dxfId="2004" priority="1135" operator="containsText" text="改紡">
      <formula>NOT(ISERROR(SEARCH("改紡",L93)))</formula>
    </cfRule>
  </conditionalFormatting>
  <conditionalFormatting sqref="T106">
    <cfRule type="containsText" dxfId="2003" priority="1133" operator="containsText" text="了機">
      <formula>NOT(ISERROR(SEARCH("了機",T106)))</formula>
    </cfRule>
  </conditionalFormatting>
  <conditionalFormatting sqref="T106">
    <cfRule type="containsText" dxfId="2002" priority="1131" operator="containsText" text="清車">
      <formula>NOT(ISERROR(SEARCH("清車",T106)))</formula>
    </cfRule>
    <cfRule type="containsText" dxfId="2001" priority="1132" operator="containsText" text="改紡">
      <formula>NOT(ISERROR(SEARCH("改紡",T106)))</formula>
    </cfRule>
  </conditionalFormatting>
  <conditionalFormatting sqref="X106">
    <cfRule type="containsText" dxfId="2000" priority="1130" operator="containsText" text="了機">
      <formula>NOT(ISERROR(SEARCH("了機",X106)))</formula>
    </cfRule>
  </conditionalFormatting>
  <conditionalFormatting sqref="X106">
    <cfRule type="containsText" dxfId="1999" priority="1128" operator="containsText" text="清車">
      <formula>NOT(ISERROR(SEARCH("清車",X106)))</formula>
    </cfRule>
    <cfRule type="containsText" dxfId="1998" priority="1129" operator="containsText" text="改紡">
      <formula>NOT(ISERROR(SEARCH("改紡",X106)))</formula>
    </cfRule>
  </conditionalFormatting>
  <conditionalFormatting sqref="F125:F133 F138:F165">
    <cfRule type="containsText" dxfId="1997" priority="1127" operator="containsText" text="×2">
      <formula>NOT(ISERROR(SEARCH("×2",F125)))</formula>
    </cfRule>
  </conditionalFormatting>
  <conditionalFormatting sqref="Y157:Y165 X157 U157:U165 T157 Q157:Q165 P157 L138:M165 L125:M133 P125:Q133 Y138:Y154 Q138:Q154 P138:P145 P156:Q156 X156:Y156 T156:U156 T138:U145 X138:X146 T125:U133 X125:Y133 X148:X155">
    <cfRule type="containsText" dxfId="1996" priority="1126" operator="containsText" text="了機">
      <formula>NOT(ISERROR(SEARCH("了機",L125)))</formula>
    </cfRule>
  </conditionalFormatting>
  <conditionalFormatting sqref="Y157:Y165 X157 U157:U165 T157 Q157:Q165 P157 L125:M133 P125:Q133 Y138:Y154 Q138:Q154 P138:P145 P156:Q156 X156:Y156 T156:U156 L138:M165 T138:U145 X138:X146 T125:U133 X125:Y133 X148:X155">
    <cfRule type="containsText" dxfId="1995" priority="1124" operator="containsText" text="清車">
      <formula>NOT(ISERROR(SEARCH("清車",L125)))</formula>
    </cfRule>
    <cfRule type="containsText" dxfId="1994" priority="1125" operator="containsText" text="改紡">
      <formula>NOT(ISERROR(SEARCH("改紡",L125)))</formula>
    </cfRule>
  </conditionalFormatting>
  <conditionalFormatting sqref="P153:P154 P147:P148 P151">
    <cfRule type="containsText" dxfId="1993" priority="1123" operator="containsText" text="了機">
      <formula>NOT(ISERROR(SEARCH("了機",P147)))</formula>
    </cfRule>
  </conditionalFormatting>
  <conditionalFormatting sqref="P153:P154 P147:P148 P151">
    <cfRule type="containsText" dxfId="1992" priority="1121" operator="containsText" text="清車">
      <formula>NOT(ISERROR(SEARCH("清車",P147)))</formula>
    </cfRule>
    <cfRule type="containsText" dxfId="1991" priority="1122" operator="containsText" text="改紡">
      <formula>NOT(ISERROR(SEARCH("改紡",P147)))</formula>
    </cfRule>
  </conditionalFormatting>
  <conditionalFormatting sqref="T153:T154 T148 T150:T151">
    <cfRule type="containsText" dxfId="1990" priority="1120" operator="containsText" text="了機">
      <formula>NOT(ISERROR(SEARCH("了機",T148)))</formula>
    </cfRule>
  </conditionalFormatting>
  <conditionalFormatting sqref="T153:T154 T148 T150:T151">
    <cfRule type="containsText" dxfId="1989" priority="1118" operator="containsText" text="清車">
      <formula>NOT(ISERROR(SEARCH("清車",T148)))</formula>
    </cfRule>
    <cfRule type="containsText" dxfId="1988" priority="1119" operator="containsText" text="改紡">
      <formula>NOT(ISERROR(SEARCH("改紡",T148)))</formula>
    </cfRule>
  </conditionalFormatting>
  <conditionalFormatting sqref="U147:U154">
    <cfRule type="containsText" dxfId="1987" priority="1117" operator="containsText" text="了機">
      <formula>NOT(ISERROR(SEARCH("了機",U147)))</formula>
    </cfRule>
  </conditionalFormatting>
  <conditionalFormatting sqref="U147:U154">
    <cfRule type="containsText" dxfId="1986" priority="1115" operator="containsText" text="清車">
      <formula>NOT(ISERROR(SEARCH("清車",U147)))</formula>
    </cfRule>
    <cfRule type="containsText" dxfId="1985" priority="1116" operator="containsText" text="改紡">
      <formula>NOT(ISERROR(SEARCH("改紡",U147)))</formula>
    </cfRule>
  </conditionalFormatting>
  <conditionalFormatting sqref="Q155">
    <cfRule type="containsText" dxfId="1984" priority="1114" operator="containsText" text="了機">
      <formula>NOT(ISERROR(SEARCH("了機",Q155)))</formula>
    </cfRule>
  </conditionalFormatting>
  <conditionalFormatting sqref="Q155">
    <cfRule type="containsText" dxfId="1983" priority="1112" operator="containsText" text="清車">
      <formula>NOT(ISERROR(SEARCH("清車",Q155)))</formula>
    </cfRule>
    <cfRule type="containsText" dxfId="1982" priority="1113" operator="containsText" text="改紡">
      <formula>NOT(ISERROR(SEARCH("改紡",Q155)))</formula>
    </cfRule>
  </conditionalFormatting>
  <conditionalFormatting sqref="U155">
    <cfRule type="containsText" dxfId="1981" priority="1111" operator="containsText" text="了機">
      <formula>NOT(ISERROR(SEARCH("了機",U155)))</formula>
    </cfRule>
  </conditionalFormatting>
  <conditionalFormatting sqref="U155">
    <cfRule type="containsText" dxfId="1980" priority="1109" operator="containsText" text="清車">
      <formula>NOT(ISERROR(SEARCH("清車",U155)))</formula>
    </cfRule>
    <cfRule type="containsText" dxfId="1979" priority="1110" operator="containsText" text="改紡">
      <formula>NOT(ISERROR(SEARCH("改紡",U155)))</formula>
    </cfRule>
  </conditionalFormatting>
  <conditionalFormatting sqref="Y155">
    <cfRule type="containsText" dxfId="1978" priority="1108" operator="containsText" text="了機">
      <formula>NOT(ISERROR(SEARCH("了機",Y155)))</formula>
    </cfRule>
  </conditionalFormatting>
  <conditionalFormatting sqref="Y155">
    <cfRule type="containsText" dxfId="1977" priority="1106" operator="containsText" text="清車">
      <formula>NOT(ISERROR(SEARCH("清車",Y155)))</formula>
    </cfRule>
    <cfRule type="containsText" dxfId="1976" priority="1107" operator="containsText" text="改紡">
      <formula>NOT(ISERROR(SEARCH("改紡",Y155)))</formula>
    </cfRule>
  </conditionalFormatting>
  <conditionalFormatting sqref="P155">
    <cfRule type="containsText" dxfId="1975" priority="1105" operator="containsText" text="了機">
      <formula>NOT(ISERROR(SEARCH("了機",P155)))</formula>
    </cfRule>
  </conditionalFormatting>
  <conditionalFormatting sqref="P155">
    <cfRule type="containsText" dxfId="1974" priority="1103" operator="containsText" text="清車">
      <formula>NOT(ISERROR(SEARCH("清車",P155)))</formula>
    </cfRule>
    <cfRule type="containsText" dxfId="1973" priority="1104" operator="containsText" text="改紡">
      <formula>NOT(ISERROR(SEARCH("改紡",P155)))</formula>
    </cfRule>
  </conditionalFormatting>
  <conditionalFormatting sqref="T155">
    <cfRule type="containsText" dxfId="1972" priority="1102" operator="containsText" text="了機">
      <formula>NOT(ISERROR(SEARCH("了機",T155)))</formula>
    </cfRule>
  </conditionalFormatting>
  <conditionalFormatting sqref="T155">
    <cfRule type="containsText" dxfId="1971" priority="1100" operator="containsText" text="清車">
      <formula>NOT(ISERROR(SEARCH("清車",T155)))</formula>
    </cfRule>
    <cfRule type="containsText" dxfId="1970" priority="1101" operator="containsText" text="改紡">
      <formula>NOT(ISERROR(SEARCH("改紡",T155)))</formula>
    </cfRule>
  </conditionalFormatting>
  <conditionalFormatting sqref="P152">
    <cfRule type="containsText" dxfId="1969" priority="1099" operator="containsText" text="了機">
      <formula>NOT(ISERROR(SEARCH("了機",P152)))</formula>
    </cfRule>
  </conditionalFormatting>
  <conditionalFormatting sqref="P152">
    <cfRule type="containsText" dxfId="1968" priority="1097" operator="containsText" text="清車">
      <formula>NOT(ISERROR(SEARCH("清車",P152)))</formula>
    </cfRule>
    <cfRule type="containsText" dxfId="1967" priority="1098" operator="containsText" text="改紡">
      <formula>NOT(ISERROR(SEARCH("改紡",P152)))</formula>
    </cfRule>
  </conditionalFormatting>
  <conditionalFormatting sqref="T152">
    <cfRule type="containsText" dxfId="1966" priority="1096" operator="containsText" text="了機">
      <formula>NOT(ISERROR(SEARCH("了機",T152)))</formula>
    </cfRule>
  </conditionalFormatting>
  <conditionalFormatting sqref="T152">
    <cfRule type="containsText" dxfId="1965" priority="1094" operator="containsText" text="清車">
      <formula>NOT(ISERROR(SEARCH("清車",T152)))</formula>
    </cfRule>
    <cfRule type="containsText" dxfId="1964" priority="1095" operator="containsText" text="改紡">
      <formula>NOT(ISERROR(SEARCH("改紡",T152)))</formula>
    </cfRule>
  </conditionalFormatting>
  <conditionalFormatting sqref="P146">
    <cfRule type="containsText" dxfId="1963" priority="1093" operator="containsText" text="了機">
      <formula>NOT(ISERROR(SEARCH("了機",P146)))</formula>
    </cfRule>
  </conditionalFormatting>
  <conditionalFormatting sqref="P146">
    <cfRule type="containsText" dxfId="1962" priority="1091" operator="containsText" text="清車">
      <formula>NOT(ISERROR(SEARCH("清車",P146)))</formula>
    </cfRule>
    <cfRule type="containsText" dxfId="1961" priority="1092" operator="containsText" text="改紡">
      <formula>NOT(ISERROR(SEARCH("改紡",P146)))</formula>
    </cfRule>
  </conditionalFormatting>
  <conditionalFormatting sqref="P158:P165">
    <cfRule type="containsText" dxfId="1960" priority="1090" operator="containsText" text="了機">
      <formula>NOT(ISERROR(SEARCH("了機",P158)))</formula>
    </cfRule>
  </conditionalFormatting>
  <conditionalFormatting sqref="P158:P165">
    <cfRule type="containsText" dxfId="1959" priority="1088" operator="containsText" text="清車">
      <formula>NOT(ISERROR(SEARCH("清車",P158)))</formula>
    </cfRule>
    <cfRule type="containsText" dxfId="1958" priority="1089" operator="containsText" text="改紡">
      <formula>NOT(ISERROR(SEARCH("改紡",P158)))</formula>
    </cfRule>
  </conditionalFormatting>
  <conditionalFormatting sqref="T158:T165">
    <cfRule type="containsText" dxfId="1957" priority="1087" operator="containsText" text="了機">
      <formula>NOT(ISERROR(SEARCH("了機",T158)))</formula>
    </cfRule>
  </conditionalFormatting>
  <conditionalFormatting sqref="T158:T165">
    <cfRule type="containsText" dxfId="1956" priority="1085" operator="containsText" text="清車">
      <formula>NOT(ISERROR(SEARCH("清車",T158)))</formula>
    </cfRule>
    <cfRule type="containsText" dxfId="1955" priority="1086" operator="containsText" text="改紡">
      <formula>NOT(ISERROR(SEARCH("改紡",T158)))</formula>
    </cfRule>
  </conditionalFormatting>
  <conditionalFormatting sqref="X158:X165">
    <cfRule type="containsText" dxfId="1954" priority="1084" operator="containsText" text="了機">
      <formula>NOT(ISERROR(SEARCH("了機",X158)))</formula>
    </cfRule>
  </conditionalFormatting>
  <conditionalFormatting sqref="X158:X165">
    <cfRule type="containsText" dxfId="1953" priority="1082" operator="containsText" text="清車">
      <formula>NOT(ISERROR(SEARCH("清車",X158)))</formula>
    </cfRule>
    <cfRule type="containsText" dxfId="1952" priority="1083" operator="containsText" text="改紡">
      <formula>NOT(ISERROR(SEARCH("改紡",X158)))</formula>
    </cfRule>
  </conditionalFormatting>
  <conditionalFormatting sqref="U146">
    <cfRule type="containsText" dxfId="1951" priority="1081" operator="containsText" text="了機">
      <formula>NOT(ISERROR(SEARCH("了機",U146)))</formula>
    </cfRule>
  </conditionalFormatting>
  <conditionalFormatting sqref="U146">
    <cfRule type="containsText" dxfId="1950" priority="1079" operator="containsText" text="清車">
      <formula>NOT(ISERROR(SEARCH("清車",U146)))</formula>
    </cfRule>
    <cfRule type="containsText" dxfId="1949" priority="1080" operator="containsText" text="改紡">
      <formula>NOT(ISERROR(SEARCH("改紡",U146)))</formula>
    </cfRule>
  </conditionalFormatting>
  <conditionalFormatting sqref="T146">
    <cfRule type="containsText" dxfId="1948" priority="1078" operator="containsText" text="了機">
      <formula>NOT(ISERROR(SEARCH("了機",T146)))</formula>
    </cfRule>
  </conditionalFormatting>
  <conditionalFormatting sqref="T146">
    <cfRule type="containsText" dxfId="1947" priority="1076" operator="containsText" text="清車">
      <formula>NOT(ISERROR(SEARCH("清車",T146)))</formula>
    </cfRule>
    <cfRule type="containsText" dxfId="1946" priority="1077" operator="containsText" text="改紡">
      <formula>NOT(ISERROR(SEARCH("改紡",T146)))</formula>
    </cfRule>
  </conditionalFormatting>
  <conditionalFormatting sqref="P150">
    <cfRule type="containsText" dxfId="1945" priority="1075" operator="containsText" text="了機">
      <formula>NOT(ISERROR(SEARCH("了機",P150)))</formula>
    </cfRule>
  </conditionalFormatting>
  <conditionalFormatting sqref="P150">
    <cfRule type="containsText" dxfId="1944" priority="1073" operator="containsText" text="清車">
      <formula>NOT(ISERROR(SEARCH("清車",P150)))</formula>
    </cfRule>
    <cfRule type="containsText" dxfId="1943" priority="1074" operator="containsText" text="改紡">
      <formula>NOT(ISERROR(SEARCH("改紡",P150)))</formula>
    </cfRule>
  </conditionalFormatting>
  <conditionalFormatting sqref="F134:F137">
    <cfRule type="containsText" dxfId="1942" priority="1072" operator="containsText" text="×2">
      <formula>NOT(ISERROR(SEARCH("×2",F134)))</formula>
    </cfRule>
  </conditionalFormatting>
  <conditionalFormatting sqref="L134:M137 P134:Q137 T134:U137 X134:Y137">
    <cfRule type="containsText" dxfId="1941" priority="1071" operator="containsText" text="了機">
      <formula>NOT(ISERROR(SEARCH("了機",L134)))</formula>
    </cfRule>
  </conditionalFormatting>
  <conditionalFormatting sqref="L134:M137 P134:Q137 T134:U137 X134:Y137">
    <cfRule type="containsText" dxfId="1940" priority="1069" operator="containsText" text="清車">
      <formula>NOT(ISERROR(SEARCH("清車",L134)))</formula>
    </cfRule>
    <cfRule type="containsText" dxfId="1939" priority="1070" operator="containsText" text="改紡">
      <formula>NOT(ISERROR(SEARCH("改紡",L134)))</formula>
    </cfRule>
  </conditionalFormatting>
  <conditionalFormatting sqref="T147">
    <cfRule type="containsText" dxfId="1938" priority="1068" operator="containsText" text="了機">
      <formula>NOT(ISERROR(SEARCH("了機",T147)))</formula>
    </cfRule>
  </conditionalFormatting>
  <conditionalFormatting sqref="T147">
    <cfRule type="containsText" dxfId="1937" priority="1066" operator="containsText" text="清車">
      <formula>NOT(ISERROR(SEARCH("清車",T147)))</formula>
    </cfRule>
    <cfRule type="containsText" dxfId="1936" priority="1067" operator="containsText" text="改紡">
      <formula>NOT(ISERROR(SEARCH("改紡",T147)))</formula>
    </cfRule>
  </conditionalFormatting>
  <conditionalFormatting sqref="X147">
    <cfRule type="containsText" dxfId="1935" priority="1065" operator="containsText" text="了機">
      <formula>NOT(ISERROR(SEARCH("了機",X147)))</formula>
    </cfRule>
  </conditionalFormatting>
  <conditionalFormatting sqref="X147">
    <cfRule type="containsText" dxfId="1934" priority="1063" operator="containsText" text="清車">
      <formula>NOT(ISERROR(SEARCH("清車",X147)))</formula>
    </cfRule>
    <cfRule type="containsText" dxfId="1933" priority="1064" operator="containsText" text="改紡">
      <formula>NOT(ISERROR(SEARCH("改紡",X147)))</formula>
    </cfRule>
  </conditionalFormatting>
  <conditionalFormatting sqref="P149">
    <cfRule type="containsText" dxfId="1932" priority="1062" operator="containsText" text="了機">
      <formula>NOT(ISERROR(SEARCH("了機",P149)))</formula>
    </cfRule>
  </conditionalFormatting>
  <conditionalFormatting sqref="P149">
    <cfRule type="containsText" dxfId="1931" priority="1060" operator="containsText" text="清車">
      <formula>NOT(ISERROR(SEARCH("清車",P149)))</formula>
    </cfRule>
    <cfRule type="containsText" dxfId="1930" priority="1061" operator="containsText" text="改紡">
      <formula>NOT(ISERROR(SEARCH("改紡",P149)))</formula>
    </cfRule>
  </conditionalFormatting>
  <conditionalFormatting sqref="T149">
    <cfRule type="containsText" dxfId="1929" priority="1059" operator="containsText" text="了機">
      <formula>NOT(ISERROR(SEARCH("了機",T149)))</formula>
    </cfRule>
  </conditionalFormatting>
  <conditionalFormatting sqref="T149">
    <cfRule type="containsText" dxfId="1928" priority="1057" operator="containsText" text="清車">
      <formula>NOT(ISERROR(SEARCH("清車",T149)))</formula>
    </cfRule>
    <cfRule type="containsText" dxfId="1927" priority="1058" operator="containsText" text="改紡">
      <formula>NOT(ISERROR(SEARCH("改紡",T149)))</formula>
    </cfRule>
  </conditionalFormatting>
  <conditionalFormatting sqref="X108">
    <cfRule type="containsText" dxfId="1926" priority="1056" operator="containsText" text="了機">
      <formula>NOT(ISERROR(SEARCH("了機",X108)))</formula>
    </cfRule>
  </conditionalFormatting>
  <conditionalFormatting sqref="X108">
    <cfRule type="containsText" dxfId="1925" priority="1054" operator="containsText" text="清車">
      <formula>NOT(ISERROR(SEARCH("清車",X108)))</formula>
    </cfRule>
    <cfRule type="containsText" dxfId="1924" priority="1055" operator="containsText" text="改紡">
      <formula>NOT(ISERROR(SEARCH("改紡",X108)))</formula>
    </cfRule>
  </conditionalFormatting>
  <conditionalFormatting sqref="F178:F205">
    <cfRule type="containsText" dxfId="1923" priority="1053" operator="containsText" text="×2">
      <formula>NOT(ISERROR(SEARCH("×2",F178)))</formula>
    </cfRule>
  </conditionalFormatting>
  <conditionalFormatting sqref="Y197:Y205 X197 U197:U205 T197 Q197:Q205 P197 P178:P185 P196:Q196 X196:Y196 T196:U196 T178:U185 X178:X186 Q178:Q194 Y178:Y194 X188:X195 L178:M205">
    <cfRule type="containsText" dxfId="1922" priority="1052" operator="containsText" text="了機">
      <formula>NOT(ISERROR(SEARCH("了機",L178)))</formula>
    </cfRule>
  </conditionalFormatting>
  <conditionalFormatting sqref="Y197:Y205 X197 U197:U205 T197 Q197:Q205 P197 P178:P185 P196:Q196 X196:Y196 T196:U196 T178:U185 X178:X186 Q178:Q194 Y178:Y194 X188:X195 L178:M205">
    <cfRule type="containsText" dxfId="1921" priority="1050" operator="containsText" text="清車">
      <formula>NOT(ISERROR(SEARCH("清車",L178)))</formula>
    </cfRule>
    <cfRule type="containsText" dxfId="1920" priority="1051" operator="containsText" text="改紡">
      <formula>NOT(ISERROR(SEARCH("改紡",L178)))</formula>
    </cfRule>
  </conditionalFormatting>
  <conditionalFormatting sqref="P193:P194 P187 P191">
    <cfRule type="containsText" dxfId="1919" priority="1049" operator="containsText" text="了機">
      <formula>NOT(ISERROR(SEARCH("了機",P187)))</formula>
    </cfRule>
  </conditionalFormatting>
  <conditionalFormatting sqref="P193:P194 P187 P191">
    <cfRule type="containsText" dxfId="1918" priority="1047" operator="containsText" text="清車">
      <formula>NOT(ISERROR(SEARCH("清車",P187)))</formula>
    </cfRule>
    <cfRule type="containsText" dxfId="1917" priority="1048" operator="containsText" text="改紡">
      <formula>NOT(ISERROR(SEARCH("改紡",P187)))</formula>
    </cfRule>
  </conditionalFormatting>
  <conditionalFormatting sqref="T193:T194 T190:T191">
    <cfRule type="containsText" dxfId="1916" priority="1046" operator="containsText" text="了機">
      <formula>NOT(ISERROR(SEARCH("了機",T190)))</formula>
    </cfRule>
  </conditionalFormatting>
  <conditionalFormatting sqref="T193:T194 T190:T191">
    <cfRule type="containsText" dxfId="1915" priority="1044" operator="containsText" text="清車">
      <formula>NOT(ISERROR(SEARCH("清車",T190)))</formula>
    </cfRule>
    <cfRule type="containsText" dxfId="1914" priority="1045" operator="containsText" text="改紡">
      <formula>NOT(ISERROR(SEARCH("改紡",T190)))</formula>
    </cfRule>
  </conditionalFormatting>
  <conditionalFormatting sqref="U187:U191 U193:U194">
    <cfRule type="containsText" dxfId="1913" priority="1043" operator="containsText" text="了機">
      <formula>NOT(ISERROR(SEARCH("了機",U187)))</formula>
    </cfRule>
  </conditionalFormatting>
  <conditionalFormatting sqref="U187:U191 U193:U194">
    <cfRule type="containsText" dxfId="1912" priority="1041" operator="containsText" text="清車">
      <formula>NOT(ISERROR(SEARCH("清車",U187)))</formula>
    </cfRule>
    <cfRule type="containsText" dxfId="1911" priority="1042" operator="containsText" text="改紡">
      <formula>NOT(ISERROR(SEARCH("改紡",U187)))</formula>
    </cfRule>
  </conditionalFormatting>
  <conditionalFormatting sqref="Q195">
    <cfRule type="containsText" dxfId="1910" priority="1040" operator="containsText" text="了機">
      <formula>NOT(ISERROR(SEARCH("了機",Q195)))</formula>
    </cfRule>
  </conditionalFormatting>
  <conditionalFormatting sqref="Q195">
    <cfRule type="containsText" dxfId="1909" priority="1038" operator="containsText" text="清車">
      <formula>NOT(ISERROR(SEARCH("清車",Q195)))</formula>
    </cfRule>
    <cfRule type="containsText" dxfId="1908" priority="1039" operator="containsText" text="改紡">
      <formula>NOT(ISERROR(SEARCH("改紡",Q195)))</formula>
    </cfRule>
  </conditionalFormatting>
  <conditionalFormatting sqref="U195">
    <cfRule type="containsText" dxfId="1907" priority="1037" operator="containsText" text="了機">
      <formula>NOT(ISERROR(SEARCH("了機",U195)))</formula>
    </cfRule>
  </conditionalFormatting>
  <conditionalFormatting sqref="U195">
    <cfRule type="containsText" dxfId="1906" priority="1035" operator="containsText" text="清車">
      <formula>NOT(ISERROR(SEARCH("清車",U195)))</formula>
    </cfRule>
    <cfRule type="containsText" dxfId="1905" priority="1036" operator="containsText" text="改紡">
      <formula>NOT(ISERROR(SEARCH("改紡",U195)))</formula>
    </cfRule>
  </conditionalFormatting>
  <conditionalFormatting sqref="Y195">
    <cfRule type="containsText" dxfId="1904" priority="1034" operator="containsText" text="了機">
      <formula>NOT(ISERROR(SEARCH("了機",Y195)))</formula>
    </cfRule>
  </conditionalFormatting>
  <conditionalFormatting sqref="Y195">
    <cfRule type="containsText" dxfId="1903" priority="1032" operator="containsText" text="清車">
      <formula>NOT(ISERROR(SEARCH("清車",Y195)))</formula>
    </cfRule>
    <cfRule type="containsText" dxfId="1902" priority="1033" operator="containsText" text="改紡">
      <formula>NOT(ISERROR(SEARCH("改紡",Y195)))</formula>
    </cfRule>
  </conditionalFormatting>
  <conditionalFormatting sqref="P192">
    <cfRule type="containsText" dxfId="1901" priority="1025" operator="containsText" text="了機">
      <formula>NOT(ISERROR(SEARCH("了機",P192)))</formula>
    </cfRule>
  </conditionalFormatting>
  <conditionalFormatting sqref="P192">
    <cfRule type="containsText" dxfId="1900" priority="1023" operator="containsText" text="清車">
      <formula>NOT(ISERROR(SEARCH("清車",P192)))</formula>
    </cfRule>
    <cfRule type="containsText" dxfId="1899" priority="1024" operator="containsText" text="改紡">
      <formula>NOT(ISERROR(SEARCH("改紡",P192)))</formula>
    </cfRule>
  </conditionalFormatting>
  <conditionalFormatting sqref="T192">
    <cfRule type="containsText" dxfId="1898" priority="1022" operator="containsText" text="了機">
      <formula>NOT(ISERROR(SEARCH("了機",T192)))</formula>
    </cfRule>
  </conditionalFormatting>
  <conditionalFormatting sqref="T192">
    <cfRule type="containsText" dxfId="1897" priority="1020" operator="containsText" text="清車">
      <formula>NOT(ISERROR(SEARCH("清車",T192)))</formula>
    </cfRule>
    <cfRule type="containsText" dxfId="1896" priority="1021" operator="containsText" text="改紡">
      <formula>NOT(ISERROR(SEARCH("改紡",T192)))</formula>
    </cfRule>
  </conditionalFormatting>
  <conditionalFormatting sqref="P198:P205">
    <cfRule type="containsText" dxfId="1895" priority="1016" operator="containsText" text="了機">
      <formula>NOT(ISERROR(SEARCH("了機",P198)))</formula>
    </cfRule>
  </conditionalFormatting>
  <conditionalFormatting sqref="P198:P205">
    <cfRule type="containsText" dxfId="1894" priority="1014" operator="containsText" text="清車">
      <formula>NOT(ISERROR(SEARCH("清車",P198)))</formula>
    </cfRule>
    <cfRule type="containsText" dxfId="1893" priority="1015" operator="containsText" text="改紡">
      <formula>NOT(ISERROR(SEARCH("改紡",P198)))</formula>
    </cfRule>
  </conditionalFormatting>
  <conditionalFormatting sqref="T198:T205">
    <cfRule type="containsText" dxfId="1892" priority="1013" operator="containsText" text="了機">
      <formula>NOT(ISERROR(SEARCH("了機",T198)))</formula>
    </cfRule>
  </conditionalFormatting>
  <conditionalFormatting sqref="T198:T205">
    <cfRule type="containsText" dxfId="1891" priority="1011" operator="containsText" text="清車">
      <formula>NOT(ISERROR(SEARCH("清車",T198)))</formula>
    </cfRule>
    <cfRule type="containsText" dxfId="1890" priority="1012" operator="containsText" text="改紡">
      <formula>NOT(ISERROR(SEARCH("改紡",T198)))</formula>
    </cfRule>
  </conditionalFormatting>
  <conditionalFormatting sqref="X198:X205">
    <cfRule type="containsText" dxfId="1889" priority="1010" operator="containsText" text="了機">
      <formula>NOT(ISERROR(SEARCH("了機",X198)))</formula>
    </cfRule>
  </conditionalFormatting>
  <conditionalFormatting sqref="X198:X205">
    <cfRule type="containsText" dxfId="1888" priority="1008" operator="containsText" text="清車">
      <formula>NOT(ISERROR(SEARCH("清車",X198)))</formula>
    </cfRule>
    <cfRule type="containsText" dxfId="1887" priority="1009" operator="containsText" text="改紡">
      <formula>NOT(ISERROR(SEARCH("改紡",X198)))</formula>
    </cfRule>
  </conditionalFormatting>
  <conditionalFormatting sqref="U186">
    <cfRule type="containsText" dxfId="1886" priority="1007" operator="containsText" text="了機">
      <formula>NOT(ISERROR(SEARCH("了機",U186)))</formula>
    </cfRule>
  </conditionalFormatting>
  <conditionalFormatting sqref="U186">
    <cfRule type="containsText" dxfId="1885" priority="1005" operator="containsText" text="清車">
      <formula>NOT(ISERROR(SEARCH("清車",U186)))</formula>
    </cfRule>
    <cfRule type="containsText" dxfId="1884" priority="1006" operator="containsText" text="改紡">
      <formula>NOT(ISERROR(SEARCH("改紡",U186)))</formula>
    </cfRule>
  </conditionalFormatting>
  <conditionalFormatting sqref="P190">
    <cfRule type="containsText" dxfId="1883" priority="1001" operator="containsText" text="了機">
      <formula>NOT(ISERROR(SEARCH("了機",P190)))</formula>
    </cfRule>
  </conditionalFormatting>
  <conditionalFormatting sqref="P190">
    <cfRule type="containsText" dxfId="1882" priority="999" operator="containsText" text="清車">
      <formula>NOT(ISERROR(SEARCH("清車",P190)))</formula>
    </cfRule>
    <cfRule type="containsText" dxfId="1881" priority="1000" operator="containsText" text="改紡">
      <formula>NOT(ISERROR(SEARCH("改紡",P190)))</formula>
    </cfRule>
  </conditionalFormatting>
  <conditionalFormatting sqref="F174:F177">
    <cfRule type="containsText" dxfId="1880" priority="998" operator="containsText" text="×2">
      <formula>NOT(ISERROR(SEARCH("×2",F174)))</formula>
    </cfRule>
  </conditionalFormatting>
  <conditionalFormatting sqref="L174:M177 P174:Q177 T174:U177 X174:Y177">
    <cfRule type="containsText" dxfId="1879" priority="997" operator="containsText" text="了機">
      <formula>NOT(ISERROR(SEARCH("了機",L174)))</formula>
    </cfRule>
  </conditionalFormatting>
  <conditionalFormatting sqref="L174:M177 P174:Q177 T174:U177 X174:Y177">
    <cfRule type="containsText" dxfId="1878" priority="995" operator="containsText" text="清車">
      <formula>NOT(ISERROR(SEARCH("清車",L174)))</formula>
    </cfRule>
    <cfRule type="containsText" dxfId="1877" priority="996" operator="containsText" text="改紡">
      <formula>NOT(ISERROR(SEARCH("改紡",L174)))</formula>
    </cfRule>
  </conditionalFormatting>
  <conditionalFormatting sqref="T187">
    <cfRule type="containsText" dxfId="1876" priority="994" operator="containsText" text="了機">
      <formula>NOT(ISERROR(SEARCH("了機",T187)))</formula>
    </cfRule>
  </conditionalFormatting>
  <conditionalFormatting sqref="T187">
    <cfRule type="containsText" dxfId="1875" priority="992" operator="containsText" text="清車">
      <formula>NOT(ISERROR(SEARCH("清車",T187)))</formula>
    </cfRule>
    <cfRule type="containsText" dxfId="1874" priority="993" operator="containsText" text="改紡">
      <formula>NOT(ISERROR(SEARCH("改紡",T187)))</formula>
    </cfRule>
  </conditionalFormatting>
  <conditionalFormatting sqref="X187">
    <cfRule type="containsText" dxfId="1873" priority="991" operator="containsText" text="了機">
      <formula>NOT(ISERROR(SEARCH("了機",X187)))</formula>
    </cfRule>
  </conditionalFormatting>
  <conditionalFormatting sqref="X187">
    <cfRule type="containsText" dxfId="1872" priority="989" operator="containsText" text="清車">
      <formula>NOT(ISERROR(SEARCH("清車",X187)))</formula>
    </cfRule>
    <cfRule type="containsText" dxfId="1871" priority="990" operator="containsText" text="改紡">
      <formula>NOT(ISERROR(SEARCH("改紡",X187)))</formula>
    </cfRule>
  </conditionalFormatting>
  <conditionalFormatting sqref="T186">
    <cfRule type="containsText" dxfId="1870" priority="970" operator="containsText" text="了機">
      <formula>NOT(ISERROR(SEARCH("了機",T186)))</formula>
    </cfRule>
  </conditionalFormatting>
  <conditionalFormatting sqref="T186">
    <cfRule type="containsText" dxfId="1869" priority="968" operator="containsText" text="清車">
      <formula>NOT(ISERROR(SEARCH("清車",T186)))</formula>
    </cfRule>
    <cfRule type="containsText" dxfId="1868" priority="969" operator="containsText" text="改紡">
      <formula>NOT(ISERROR(SEARCH("改紡",T186)))</formula>
    </cfRule>
  </conditionalFormatting>
  <conditionalFormatting sqref="T189">
    <cfRule type="containsText" dxfId="1867" priority="985" operator="containsText" text="了機">
      <formula>NOT(ISERROR(SEARCH("了機",T189)))</formula>
    </cfRule>
  </conditionalFormatting>
  <conditionalFormatting sqref="T189">
    <cfRule type="containsText" dxfId="1866" priority="983" operator="containsText" text="清車">
      <formula>NOT(ISERROR(SEARCH("清車",T189)))</formula>
    </cfRule>
    <cfRule type="containsText" dxfId="1865" priority="984" operator="containsText" text="改紡">
      <formula>NOT(ISERROR(SEARCH("改紡",T189)))</formula>
    </cfRule>
  </conditionalFormatting>
  <conditionalFormatting sqref="P188">
    <cfRule type="containsText" dxfId="1864" priority="982" operator="containsText" text="了機">
      <formula>NOT(ISERROR(SEARCH("了機",P188)))</formula>
    </cfRule>
  </conditionalFormatting>
  <conditionalFormatting sqref="P188">
    <cfRule type="containsText" dxfId="1863" priority="980" operator="containsText" text="清車">
      <formula>NOT(ISERROR(SEARCH("清車",P188)))</formula>
    </cfRule>
    <cfRule type="containsText" dxfId="1862" priority="981" operator="containsText" text="改紡">
      <formula>NOT(ISERROR(SEARCH("改紡",P188)))</formula>
    </cfRule>
  </conditionalFormatting>
  <conditionalFormatting sqref="T188">
    <cfRule type="containsText" dxfId="1861" priority="979" operator="containsText" text="了機">
      <formula>NOT(ISERROR(SEARCH("了機",T188)))</formula>
    </cfRule>
  </conditionalFormatting>
  <conditionalFormatting sqref="T188">
    <cfRule type="containsText" dxfId="1860" priority="977" operator="containsText" text="清車">
      <formula>NOT(ISERROR(SEARCH("清車",T188)))</formula>
    </cfRule>
    <cfRule type="containsText" dxfId="1859" priority="978" operator="containsText" text="改紡">
      <formula>NOT(ISERROR(SEARCH("改紡",T188)))</formula>
    </cfRule>
  </conditionalFormatting>
  <conditionalFormatting sqref="P189">
    <cfRule type="containsText" dxfId="1858" priority="976" operator="containsText" text="了機">
      <formula>NOT(ISERROR(SEARCH("了機",P189)))</formula>
    </cfRule>
  </conditionalFormatting>
  <conditionalFormatting sqref="P189">
    <cfRule type="containsText" dxfId="1857" priority="974" operator="containsText" text="清車">
      <formula>NOT(ISERROR(SEARCH("清車",P189)))</formula>
    </cfRule>
    <cfRule type="containsText" dxfId="1856" priority="975" operator="containsText" text="改紡">
      <formula>NOT(ISERROR(SEARCH("改紡",P189)))</formula>
    </cfRule>
  </conditionalFormatting>
  <conditionalFormatting sqref="P186">
    <cfRule type="containsText" dxfId="1855" priority="973" operator="containsText" text="了機">
      <formula>NOT(ISERROR(SEARCH("了機",P186)))</formula>
    </cfRule>
  </conditionalFormatting>
  <conditionalFormatting sqref="P186">
    <cfRule type="containsText" dxfId="1854" priority="971" operator="containsText" text="清車">
      <formula>NOT(ISERROR(SEARCH("清車",P186)))</formula>
    </cfRule>
    <cfRule type="containsText" dxfId="1853" priority="972" operator="containsText" text="改紡">
      <formula>NOT(ISERROR(SEARCH("改紡",P186)))</formula>
    </cfRule>
  </conditionalFormatting>
  <conditionalFormatting sqref="U192">
    <cfRule type="containsText" dxfId="1852" priority="967" operator="containsText" text="了機">
      <formula>NOT(ISERROR(SEARCH("了機",U192)))</formula>
    </cfRule>
  </conditionalFormatting>
  <conditionalFormatting sqref="U192">
    <cfRule type="containsText" dxfId="1851" priority="965" operator="containsText" text="清車">
      <formula>NOT(ISERROR(SEARCH("清車",U192)))</formula>
    </cfRule>
    <cfRule type="containsText" dxfId="1850" priority="966" operator="containsText" text="改紡">
      <formula>NOT(ISERROR(SEARCH("改紡",U192)))</formula>
    </cfRule>
  </conditionalFormatting>
  <conditionalFormatting sqref="P195">
    <cfRule type="containsText" dxfId="1849" priority="964" operator="containsText" text="了機">
      <formula>NOT(ISERROR(SEARCH("了機",P195)))</formula>
    </cfRule>
  </conditionalFormatting>
  <conditionalFormatting sqref="P195">
    <cfRule type="containsText" dxfId="1848" priority="962" operator="containsText" text="清車">
      <formula>NOT(ISERROR(SEARCH("清車",P195)))</formula>
    </cfRule>
    <cfRule type="containsText" dxfId="1847" priority="963" operator="containsText" text="改紡">
      <formula>NOT(ISERROR(SEARCH("改紡",P195)))</formula>
    </cfRule>
  </conditionalFormatting>
  <conditionalFormatting sqref="T195">
    <cfRule type="containsText" dxfId="1846" priority="961" operator="containsText" text="了機">
      <formula>NOT(ISERROR(SEARCH("了機",T195)))</formula>
    </cfRule>
  </conditionalFormatting>
  <conditionalFormatting sqref="T195">
    <cfRule type="containsText" dxfId="1845" priority="959" operator="containsText" text="清車">
      <formula>NOT(ISERROR(SEARCH("清車",T195)))</formula>
    </cfRule>
    <cfRule type="containsText" dxfId="1844" priority="960" operator="containsText" text="改紡">
      <formula>NOT(ISERROR(SEARCH("改紡",T195)))</formula>
    </cfRule>
  </conditionalFormatting>
  <conditionalFormatting sqref="F206:F213">
    <cfRule type="containsText" dxfId="1843" priority="958" operator="containsText" text="×2">
      <formula>NOT(ISERROR(SEARCH("×2",F206)))</formula>
    </cfRule>
  </conditionalFormatting>
  <conditionalFormatting sqref="P206:Q213 L206:M213 T206:U213 X206:Y213">
    <cfRule type="containsText" dxfId="1842" priority="957" operator="containsText" text="了機">
      <formula>NOT(ISERROR(SEARCH("了機",L206)))</formula>
    </cfRule>
  </conditionalFormatting>
  <conditionalFormatting sqref="P206:Q213 L206:M213 T206:U213 X206:Y213">
    <cfRule type="containsText" dxfId="1841" priority="955" operator="containsText" text="清車">
      <formula>NOT(ISERROR(SEARCH("清車",L206)))</formula>
    </cfRule>
    <cfRule type="containsText" dxfId="1840" priority="956" operator="containsText" text="改紡">
      <formula>NOT(ISERROR(SEARCH("改紡",L206)))</formula>
    </cfRule>
  </conditionalFormatting>
  <conditionalFormatting sqref="F218:F245">
    <cfRule type="containsText" dxfId="1839" priority="954" operator="containsText" text="×2">
      <formula>NOT(ISERROR(SEARCH("×2",F218)))</formula>
    </cfRule>
  </conditionalFormatting>
  <conditionalFormatting sqref="Y237:Y245 X237 U237:U245 T237 Q237:Q245 P237 P218:P225 P236:Q236 X236:Y236 T236:U236 T218:U225 X218:X226 Q218:Q234 Y218:Y234 X228:X235 L218:M245">
    <cfRule type="containsText" dxfId="1838" priority="953" operator="containsText" text="了機">
      <formula>NOT(ISERROR(SEARCH("了機",L218)))</formula>
    </cfRule>
  </conditionalFormatting>
  <conditionalFormatting sqref="Y237:Y245 X237 U237:U245 T237 Q237:Q245 P237 P218:P225 P236:Q236 X236:Y236 T236:U236 T218:U225 X218:X226 Q218:Q234 Y218:Y234 X228:X235 L218:M245">
    <cfRule type="containsText" dxfId="1837" priority="951" operator="containsText" text="清車">
      <formula>NOT(ISERROR(SEARCH("清車",L218)))</formula>
    </cfRule>
    <cfRule type="containsText" dxfId="1836" priority="952" operator="containsText" text="改紡">
      <formula>NOT(ISERROR(SEARCH("改紡",L218)))</formula>
    </cfRule>
  </conditionalFormatting>
  <conditionalFormatting sqref="P233:P234 P227 P231">
    <cfRule type="containsText" dxfId="1835" priority="950" operator="containsText" text="了機">
      <formula>NOT(ISERROR(SEARCH("了機",P227)))</formula>
    </cfRule>
  </conditionalFormatting>
  <conditionalFormatting sqref="P233:P234 P227 P231">
    <cfRule type="containsText" dxfId="1834" priority="948" operator="containsText" text="清車">
      <formula>NOT(ISERROR(SEARCH("清車",P227)))</formula>
    </cfRule>
    <cfRule type="containsText" dxfId="1833" priority="949" operator="containsText" text="改紡">
      <formula>NOT(ISERROR(SEARCH("改紡",P227)))</formula>
    </cfRule>
  </conditionalFormatting>
  <conditionalFormatting sqref="T233:T234 T230:T231">
    <cfRule type="containsText" dxfId="1832" priority="947" operator="containsText" text="了機">
      <formula>NOT(ISERROR(SEARCH("了機",T230)))</formula>
    </cfRule>
  </conditionalFormatting>
  <conditionalFormatting sqref="T233:T234 T230:T231">
    <cfRule type="containsText" dxfId="1831" priority="945" operator="containsText" text="清車">
      <formula>NOT(ISERROR(SEARCH("清車",T230)))</formula>
    </cfRule>
    <cfRule type="containsText" dxfId="1830" priority="946" operator="containsText" text="改紡">
      <formula>NOT(ISERROR(SEARCH("改紡",T230)))</formula>
    </cfRule>
  </conditionalFormatting>
  <conditionalFormatting sqref="U227:U231 U233:U234">
    <cfRule type="containsText" dxfId="1829" priority="944" operator="containsText" text="了機">
      <formula>NOT(ISERROR(SEARCH("了機",U227)))</formula>
    </cfRule>
  </conditionalFormatting>
  <conditionalFormatting sqref="U227:U231 U233:U234">
    <cfRule type="containsText" dxfId="1828" priority="942" operator="containsText" text="清車">
      <formula>NOT(ISERROR(SEARCH("清車",U227)))</formula>
    </cfRule>
    <cfRule type="containsText" dxfId="1827" priority="943" operator="containsText" text="改紡">
      <formula>NOT(ISERROR(SEARCH("改紡",U227)))</formula>
    </cfRule>
  </conditionalFormatting>
  <conditionalFormatting sqref="Q235">
    <cfRule type="containsText" dxfId="1826" priority="941" operator="containsText" text="了機">
      <formula>NOT(ISERROR(SEARCH("了機",Q235)))</formula>
    </cfRule>
  </conditionalFormatting>
  <conditionalFormatting sqref="Q235">
    <cfRule type="containsText" dxfId="1825" priority="939" operator="containsText" text="清車">
      <formula>NOT(ISERROR(SEARCH("清車",Q235)))</formula>
    </cfRule>
    <cfRule type="containsText" dxfId="1824" priority="940" operator="containsText" text="改紡">
      <formula>NOT(ISERROR(SEARCH("改紡",Q235)))</formula>
    </cfRule>
  </conditionalFormatting>
  <conditionalFormatting sqref="U235">
    <cfRule type="containsText" dxfId="1823" priority="938" operator="containsText" text="了機">
      <formula>NOT(ISERROR(SEARCH("了機",U235)))</formula>
    </cfRule>
  </conditionalFormatting>
  <conditionalFormatting sqref="U235">
    <cfRule type="containsText" dxfId="1822" priority="936" operator="containsText" text="清車">
      <formula>NOT(ISERROR(SEARCH("清車",U235)))</formula>
    </cfRule>
    <cfRule type="containsText" dxfId="1821" priority="937" operator="containsText" text="改紡">
      <formula>NOT(ISERROR(SEARCH("改紡",U235)))</formula>
    </cfRule>
  </conditionalFormatting>
  <conditionalFormatting sqref="Y235">
    <cfRule type="containsText" dxfId="1820" priority="935" operator="containsText" text="了機">
      <formula>NOT(ISERROR(SEARCH("了機",Y235)))</formula>
    </cfRule>
  </conditionalFormatting>
  <conditionalFormatting sqref="Y235">
    <cfRule type="containsText" dxfId="1819" priority="933" operator="containsText" text="清車">
      <formula>NOT(ISERROR(SEARCH("清車",Y235)))</formula>
    </cfRule>
    <cfRule type="containsText" dxfId="1818" priority="934" operator="containsText" text="改紡">
      <formula>NOT(ISERROR(SEARCH("改紡",Y235)))</formula>
    </cfRule>
  </conditionalFormatting>
  <conditionalFormatting sqref="P232">
    <cfRule type="containsText" dxfId="1817" priority="932" operator="containsText" text="了機">
      <formula>NOT(ISERROR(SEARCH("了機",P232)))</formula>
    </cfRule>
  </conditionalFormatting>
  <conditionalFormatting sqref="P232">
    <cfRule type="containsText" dxfId="1816" priority="930" operator="containsText" text="清車">
      <formula>NOT(ISERROR(SEARCH("清車",P232)))</formula>
    </cfRule>
    <cfRule type="containsText" dxfId="1815" priority="931" operator="containsText" text="改紡">
      <formula>NOT(ISERROR(SEARCH("改紡",P232)))</formula>
    </cfRule>
  </conditionalFormatting>
  <conditionalFormatting sqref="T232">
    <cfRule type="containsText" dxfId="1814" priority="929" operator="containsText" text="了機">
      <formula>NOT(ISERROR(SEARCH("了機",T232)))</formula>
    </cfRule>
  </conditionalFormatting>
  <conditionalFormatting sqref="T232">
    <cfRule type="containsText" dxfId="1813" priority="927" operator="containsText" text="清車">
      <formula>NOT(ISERROR(SEARCH("清車",T232)))</formula>
    </cfRule>
    <cfRule type="containsText" dxfId="1812" priority="928" operator="containsText" text="改紡">
      <formula>NOT(ISERROR(SEARCH("改紡",T232)))</formula>
    </cfRule>
  </conditionalFormatting>
  <conditionalFormatting sqref="P238:P245">
    <cfRule type="containsText" dxfId="1811" priority="926" operator="containsText" text="了機">
      <formula>NOT(ISERROR(SEARCH("了機",P238)))</formula>
    </cfRule>
  </conditionalFormatting>
  <conditionalFormatting sqref="P238:P245">
    <cfRule type="containsText" dxfId="1810" priority="924" operator="containsText" text="清車">
      <formula>NOT(ISERROR(SEARCH("清車",P238)))</formula>
    </cfRule>
    <cfRule type="containsText" dxfId="1809" priority="925" operator="containsText" text="改紡">
      <formula>NOT(ISERROR(SEARCH("改紡",P238)))</formula>
    </cfRule>
  </conditionalFormatting>
  <conditionalFormatting sqref="T238:T245">
    <cfRule type="containsText" dxfId="1808" priority="923" operator="containsText" text="了機">
      <formula>NOT(ISERROR(SEARCH("了機",T238)))</formula>
    </cfRule>
  </conditionalFormatting>
  <conditionalFormatting sqref="T238:T245">
    <cfRule type="containsText" dxfId="1807" priority="921" operator="containsText" text="清車">
      <formula>NOT(ISERROR(SEARCH("清車",T238)))</formula>
    </cfRule>
    <cfRule type="containsText" dxfId="1806" priority="922" operator="containsText" text="改紡">
      <formula>NOT(ISERROR(SEARCH("改紡",T238)))</formula>
    </cfRule>
  </conditionalFormatting>
  <conditionalFormatting sqref="X238:X245">
    <cfRule type="containsText" dxfId="1805" priority="920" operator="containsText" text="了機">
      <formula>NOT(ISERROR(SEARCH("了機",X238)))</formula>
    </cfRule>
  </conditionalFormatting>
  <conditionalFormatting sqref="X238:X245">
    <cfRule type="containsText" dxfId="1804" priority="918" operator="containsText" text="清車">
      <formula>NOT(ISERROR(SEARCH("清車",X238)))</formula>
    </cfRule>
    <cfRule type="containsText" dxfId="1803" priority="919" operator="containsText" text="改紡">
      <formula>NOT(ISERROR(SEARCH("改紡",X238)))</formula>
    </cfRule>
  </conditionalFormatting>
  <conditionalFormatting sqref="U226">
    <cfRule type="containsText" dxfId="1802" priority="917" operator="containsText" text="了機">
      <formula>NOT(ISERROR(SEARCH("了機",U226)))</formula>
    </cfRule>
  </conditionalFormatting>
  <conditionalFormatting sqref="U226">
    <cfRule type="containsText" dxfId="1801" priority="915" operator="containsText" text="清車">
      <formula>NOT(ISERROR(SEARCH("清車",U226)))</formula>
    </cfRule>
    <cfRule type="containsText" dxfId="1800" priority="916" operator="containsText" text="改紡">
      <formula>NOT(ISERROR(SEARCH("改紡",U226)))</formula>
    </cfRule>
  </conditionalFormatting>
  <conditionalFormatting sqref="P230">
    <cfRule type="containsText" dxfId="1799" priority="914" operator="containsText" text="了機">
      <formula>NOT(ISERROR(SEARCH("了機",P230)))</formula>
    </cfRule>
  </conditionalFormatting>
  <conditionalFormatting sqref="P230">
    <cfRule type="containsText" dxfId="1798" priority="912" operator="containsText" text="清車">
      <formula>NOT(ISERROR(SEARCH("清車",P230)))</formula>
    </cfRule>
    <cfRule type="containsText" dxfId="1797" priority="913" operator="containsText" text="改紡">
      <formula>NOT(ISERROR(SEARCH("改紡",P230)))</formula>
    </cfRule>
  </conditionalFormatting>
  <conditionalFormatting sqref="F214:F217">
    <cfRule type="containsText" dxfId="1796" priority="911" operator="containsText" text="×2">
      <formula>NOT(ISERROR(SEARCH("×2",F214)))</formula>
    </cfRule>
  </conditionalFormatting>
  <conditionalFormatting sqref="L214:M217 P214:Q217 T214:U217 X214:Y217">
    <cfRule type="containsText" dxfId="1795" priority="910" operator="containsText" text="了機">
      <formula>NOT(ISERROR(SEARCH("了機",L214)))</formula>
    </cfRule>
  </conditionalFormatting>
  <conditionalFormatting sqref="L214:M217 P214:Q217 T214:U217 X214:Y217">
    <cfRule type="containsText" dxfId="1794" priority="908" operator="containsText" text="清車">
      <formula>NOT(ISERROR(SEARCH("清車",L214)))</formula>
    </cfRule>
    <cfRule type="containsText" dxfId="1793" priority="909" operator="containsText" text="改紡">
      <formula>NOT(ISERROR(SEARCH("改紡",L214)))</formula>
    </cfRule>
  </conditionalFormatting>
  <conditionalFormatting sqref="T227">
    <cfRule type="containsText" dxfId="1792" priority="907" operator="containsText" text="了機">
      <formula>NOT(ISERROR(SEARCH("了機",T227)))</formula>
    </cfRule>
  </conditionalFormatting>
  <conditionalFormatting sqref="T227">
    <cfRule type="containsText" dxfId="1791" priority="905" operator="containsText" text="清車">
      <formula>NOT(ISERROR(SEARCH("清車",T227)))</formula>
    </cfRule>
    <cfRule type="containsText" dxfId="1790" priority="906" operator="containsText" text="改紡">
      <formula>NOT(ISERROR(SEARCH("改紡",T227)))</formula>
    </cfRule>
  </conditionalFormatting>
  <conditionalFormatting sqref="X227">
    <cfRule type="containsText" dxfId="1789" priority="904" operator="containsText" text="了機">
      <formula>NOT(ISERROR(SEARCH("了機",X227)))</formula>
    </cfRule>
  </conditionalFormatting>
  <conditionalFormatting sqref="X227">
    <cfRule type="containsText" dxfId="1788" priority="902" operator="containsText" text="清車">
      <formula>NOT(ISERROR(SEARCH("清車",X227)))</formula>
    </cfRule>
    <cfRule type="containsText" dxfId="1787" priority="903" operator="containsText" text="改紡">
      <formula>NOT(ISERROR(SEARCH("改紡",X227)))</formula>
    </cfRule>
  </conditionalFormatting>
  <conditionalFormatting sqref="T226">
    <cfRule type="containsText" dxfId="1786" priority="886" operator="containsText" text="了機">
      <formula>NOT(ISERROR(SEARCH("了機",T226)))</formula>
    </cfRule>
  </conditionalFormatting>
  <conditionalFormatting sqref="T226">
    <cfRule type="containsText" dxfId="1785" priority="884" operator="containsText" text="清車">
      <formula>NOT(ISERROR(SEARCH("清車",T226)))</formula>
    </cfRule>
    <cfRule type="containsText" dxfId="1784" priority="885" operator="containsText" text="改紡">
      <formula>NOT(ISERROR(SEARCH("改紡",T226)))</formula>
    </cfRule>
  </conditionalFormatting>
  <conditionalFormatting sqref="T229">
    <cfRule type="containsText" dxfId="1783" priority="901" operator="containsText" text="了機">
      <formula>NOT(ISERROR(SEARCH("了機",T229)))</formula>
    </cfRule>
  </conditionalFormatting>
  <conditionalFormatting sqref="T229">
    <cfRule type="containsText" dxfId="1782" priority="899" operator="containsText" text="清車">
      <formula>NOT(ISERROR(SEARCH("清車",T229)))</formula>
    </cfRule>
    <cfRule type="containsText" dxfId="1781" priority="900" operator="containsText" text="改紡">
      <formula>NOT(ISERROR(SEARCH("改紡",T229)))</formula>
    </cfRule>
  </conditionalFormatting>
  <conditionalFormatting sqref="P228">
    <cfRule type="containsText" dxfId="1780" priority="898" operator="containsText" text="了機">
      <formula>NOT(ISERROR(SEARCH("了機",P228)))</formula>
    </cfRule>
  </conditionalFormatting>
  <conditionalFormatting sqref="P228">
    <cfRule type="containsText" dxfId="1779" priority="896" operator="containsText" text="清車">
      <formula>NOT(ISERROR(SEARCH("清車",P228)))</formula>
    </cfRule>
    <cfRule type="containsText" dxfId="1778" priority="897" operator="containsText" text="改紡">
      <formula>NOT(ISERROR(SEARCH("改紡",P228)))</formula>
    </cfRule>
  </conditionalFormatting>
  <conditionalFormatting sqref="T228">
    <cfRule type="containsText" dxfId="1777" priority="895" operator="containsText" text="了機">
      <formula>NOT(ISERROR(SEARCH("了機",T228)))</formula>
    </cfRule>
  </conditionalFormatting>
  <conditionalFormatting sqref="T228">
    <cfRule type="containsText" dxfId="1776" priority="893" operator="containsText" text="清車">
      <formula>NOT(ISERROR(SEARCH("清車",T228)))</formula>
    </cfRule>
    <cfRule type="containsText" dxfId="1775" priority="894" operator="containsText" text="改紡">
      <formula>NOT(ISERROR(SEARCH("改紡",T228)))</formula>
    </cfRule>
  </conditionalFormatting>
  <conditionalFormatting sqref="P229">
    <cfRule type="containsText" dxfId="1774" priority="892" operator="containsText" text="了機">
      <formula>NOT(ISERROR(SEARCH("了機",P229)))</formula>
    </cfRule>
  </conditionalFormatting>
  <conditionalFormatting sqref="P229">
    <cfRule type="containsText" dxfId="1773" priority="890" operator="containsText" text="清車">
      <formula>NOT(ISERROR(SEARCH("清車",P229)))</formula>
    </cfRule>
    <cfRule type="containsText" dxfId="1772" priority="891" operator="containsText" text="改紡">
      <formula>NOT(ISERROR(SEARCH("改紡",P229)))</formula>
    </cfRule>
  </conditionalFormatting>
  <conditionalFormatting sqref="P226">
    <cfRule type="containsText" dxfId="1771" priority="889" operator="containsText" text="了機">
      <formula>NOT(ISERROR(SEARCH("了機",P226)))</formula>
    </cfRule>
  </conditionalFormatting>
  <conditionalFormatting sqref="P226">
    <cfRule type="containsText" dxfId="1770" priority="887" operator="containsText" text="清車">
      <formula>NOT(ISERROR(SEARCH("清車",P226)))</formula>
    </cfRule>
    <cfRule type="containsText" dxfId="1769" priority="888" operator="containsText" text="改紡">
      <formula>NOT(ISERROR(SEARCH("改紡",P226)))</formula>
    </cfRule>
  </conditionalFormatting>
  <conditionalFormatting sqref="U232">
    <cfRule type="containsText" dxfId="1768" priority="883" operator="containsText" text="了機">
      <formula>NOT(ISERROR(SEARCH("了機",U232)))</formula>
    </cfRule>
  </conditionalFormatting>
  <conditionalFormatting sqref="U232">
    <cfRule type="containsText" dxfId="1767" priority="881" operator="containsText" text="清車">
      <formula>NOT(ISERROR(SEARCH("清車",U232)))</formula>
    </cfRule>
    <cfRule type="containsText" dxfId="1766" priority="882" operator="containsText" text="改紡">
      <formula>NOT(ISERROR(SEARCH("改紡",U232)))</formula>
    </cfRule>
  </conditionalFormatting>
  <conditionalFormatting sqref="P235">
    <cfRule type="containsText" dxfId="1765" priority="880" operator="containsText" text="了機">
      <formula>NOT(ISERROR(SEARCH("了機",P235)))</formula>
    </cfRule>
  </conditionalFormatting>
  <conditionalFormatting sqref="P235">
    <cfRule type="containsText" dxfId="1764" priority="878" operator="containsText" text="清車">
      <formula>NOT(ISERROR(SEARCH("清車",P235)))</formula>
    </cfRule>
    <cfRule type="containsText" dxfId="1763" priority="879" operator="containsText" text="改紡">
      <formula>NOT(ISERROR(SEARCH("改紡",P235)))</formula>
    </cfRule>
  </conditionalFormatting>
  <conditionalFormatting sqref="T235">
    <cfRule type="containsText" dxfId="1762" priority="877" operator="containsText" text="了機">
      <formula>NOT(ISERROR(SEARCH("了機",T235)))</formula>
    </cfRule>
  </conditionalFormatting>
  <conditionalFormatting sqref="T235">
    <cfRule type="containsText" dxfId="1761" priority="875" operator="containsText" text="清車">
      <formula>NOT(ISERROR(SEARCH("清車",T235)))</formula>
    </cfRule>
    <cfRule type="containsText" dxfId="1760" priority="876" operator="containsText" text="改紡">
      <formula>NOT(ISERROR(SEARCH("改紡",T235)))</formula>
    </cfRule>
  </conditionalFormatting>
  <conditionalFormatting sqref="F246:F253">
    <cfRule type="containsText" dxfId="1759" priority="874" operator="containsText" text="×2">
      <formula>NOT(ISERROR(SEARCH("×2",F246)))</formula>
    </cfRule>
  </conditionalFormatting>
  <conditionalFormatting sqref="F258:F285">
    <cfRule type="containsText" dxfId="1758" priority="870" operator="containsText" text="×2">
      <formula>NOT(ISERROR(SEARCH("×2",F258)))</formula>
    </cfRule>
  </conditionalFormatting>
  <conditionalFormatting sqref="F254:F257">
    <cfRule type="containsText" dxfId="1757" priority="827" operator="containsText" text="×2">
      <formula>NOT(ISERROR(SEARCH("×2",F254)))</formula>
    </cfRule>
  </conditionalFormatting>
  <conditionalFormatting sqref="M275">
    <cfRule type="containsText" dxfId="1756" priority="784" operator="containsText" text="了機">
      <formula>NOT(ISERROR(SEARCH("了機",M275)))</formula>
    </cfRule>
  </conditionalFormatting>
  <conditionalFormatting sqref="M275">
    <cfRule type="containsText" dxfId="1755" priority="782" operator="containsText" text="清車">
      <formula>NOT(ISERROR(SEARCH("清車",M275)))</formula>
    </cfRule>
    <cfRule type="containsText" dxfId="1754" priority="783" operator="containsText" text="改紡">
      <formula>NOT(ISERROR(SEARCH("改紡",M275)))</formula>
    </cfRule>
  </conditionalFormatting>
  <conditionalFormatting sqref="P278:P285">
    <cfRule type="containsText" dxfId="1753" priority="763" operator="containsText" text="了機">
      <formula>NOT(ISERROR(SEARCH("了機",P278)))</formula>
    </cfRule>
  </conditionalFormatting>
  <conditionalFormatting sqref="P278:P285">
    <cfRule type="containsText" dxfId="1752" priority="761" operator="containsText" text="清車">
      <formula>NOT(ISERROR(SEARCH("清車",P278)))</formula>
    </cfRule>
    <cfRule type="containsText" dxfId="1751" priority="762" operator="containsText" text="改紡">
      <formula>NOT(ISERROR(SEARCH("改紡",P278)))</formula>
    </cfRule>
  </conditionalFormatting>
  <conditionalFormatting sqref="L254:M257">
    <cfRule type="containsText" dxfId="1750" priority="778" operator="containsText" text="了機">
      <formula>NOT(ISERROR(SEARCH("了機",L254)))</formula>
    </cfRule>
  </conditionalFormatting>
  <conditionalFormatting sqref="L254:M257">
    <cfRule type="containsText" dxfId="1749" priority="776" operator="containsText" text="清車">
      <formula>NOT(ISERROR(SEARCH("清車",L254)))</formula>
    </cfRule>
    <cfRule type="containsText" dxfId="1748" priority="777" operator="containsText" text="改紡">
      <formula>NOT(ISERROR(SEARCH("改紡",L254)))</formula>
    </cfRule>
  </conditionalFormatting>
  <conditionalFormatting sqref="P267">
    <cfRule type="containsText" dxfId="1747" priority="757" operator="containsText" text="了機">
      <formula>NOT(ISERROR(SEARCH("了機",P267)))</formula>
    </cfRule>
  </conditionalFormatting>
  <conditionalFormatting sqref="P267">
    <cfRule type="containsText" dxfId="1746" priority="755" operator="containsText" text="清車">
      <formula>NOT(ISERROR(SEARCH("清車",P267)))</formula>
    </cfRule>
    <cfRule type="containsText" dxfId="1745" priority="756" operator="containsText" text="改紡">
      <formula>NOT(ISERROR(SEARCH("改紡",P267)))</formula>
    </cfRule>
  </conditionalFormatting>
  <conditionalFormatting sqref="P246:Q253">
    <cfRule type="containsText" dxfId="1744" priority="772" operator="containsText" text="了機">
      <formula>NOT(ISERROR(SEARCH("了機",P246)))</formula>
    </cfRule>
  </conditionalFormatting>
  <conditionalFormatting sqref="P246:Q253">
    <cfRule type="containsText" dxfId="1743" priority="770" operator="containsText" text="清車">
      <formula>NOT(ISERROR(SEARCH("清車",P246)))</formula>
    </cfRule>
    <cfRule type="containsText" dxfId="1742" priority="771" operator="containsText" text="改紡">
      <formula>NOT(ISERROR(SEARCH("改紡",P246)))</formula>
    </cfRule>
  </conditionalFormatting>
  <conditionalFormatting sqref="U277:U285 T277 T276:U276 U258:U274 T268:T275 T258:T266">
    <cfRule type="containsText" dxfId="1741" priority="751" operator="containsText" text="了機">
      <formula>NOT(ISERROR(SEARCH("了機",T258)))</formula>
    </cfRule>
  </conditionalFormatting>
  <conditionalFormatting sqref="U277:U285 T277 T276:U276 U258:U274 T268:T275 T258:T266">
    <cfRule type="containsText" dxfId="1740" priority="749" operator="containsText" text="清車">
      <formula>NOT(ISERROR(SEARCH("清車",T258)))</formula>
    </cfRule>
    <cfRule type="containsText" dxfId="1739" priority="750" operator="containsText" text="改紡">
      <formula>NOT(ISERROR(SEARCH("改紡",T258)))</formula>
    </cfRule>
  </conditionalFormatting>
  <conditionalFormatting sqref="U275">
    <cfRule type="containsText" dxfId="1738" priority="748" operator="containsText" text="了機">
      <formula>NOT(ISERROR(SEARCH("了機",U275)))</formula>
    </cfRule>
  </conditionalFormatting>
  <conditionalFormatting sqref="U275">
    <cfRule type="containsText" dxfId="1737" priority="746" operator="containsText" text="清車">
      <formula>NOT(ISERROR(SEARCH("清車",U275)))</formula>
    </cfRule>
    <cfRule type="containsText" dxfId="1736" priority="747" operator="containsText" text="改紡">
      <formula>NOT(ISERROR(SEARCH("改紡",U275)))</formula>
    </cfRule>
  </conditionalFormatting>
  <conditionalFormatting sqref="P254:Q257">
    <cfRule type="containsText" dxfId="1735" priority="760" operator="containsText" text="了機">
      <formula>NOT(ISERROR(SEARCH("了機",P254)))</formula>
    </cfRule>
  </conditionalFormatting>
  <conditionalFormatting sqref="P254:Q257">
    <cfRule type="containsText" dxfId="1734" priority="758" operator="containsText" text="清車">
      <formula>NOT(ISERROR(SEARCH("清車",P254)))</formula>
    </cfRule>
    <cfRule type="containsText" dxfId="1733" priority="759" operator="containsText" text="改紡">
      <formula>NOT(ISERROR(SEARCH("改紡",P254)))</formula>
    </cfRule>
  </conditionalFormatting>
  <conditionalFormatting sqref="T267">
    <cfRule type="containsText" dxfId="1732" priority="739" operator="containsText" text="了機">
      <formula>NOT(ISERROR(SEARCH("了機",T267)))</formula>
    </cfRule>
  </conditionalFormatting>
  <conditionalFormatting sqref="T267">
    <cfRule type="containsText" dxfId="1731" priority="737" operator="containsText" text="清車">
      <formula>NOT(ISERROR(SEARCH("清車",T267)))</formula>
    </cfRule>
    <cfRule type="containsText" dxfId="1730" priority="738" operator="containsText" text="改紡">
      <formula>NOT(ISERROR(SEARCH("改紡",T267)))</formula>
    </cfRule>
  </conditionalFormatting>
  <conditionalFormatting sqref="T246:U253">
    <cfRule type="containsText" dxfId="1729" priority="754" operator="containsText" text="了機">
      <formula>NOT(ISERROR(SEARCH("了機",T246)))</formula>
    </cfRule>
  </conditionalFormatting>
  <conditionalFormatting sqref="T246:U253">
    <cfRule type="containsText" dxfId="1728" priority="752" operator="containsText" text="清車">
      <formula>NOT(ISERROR(SEARCH("清車",T246)))</formula>
    </cfRule>
    <cfRule type="containsText" dxfId="1727" priority="753" operator="containsText" text="改紡">
      <formula>NOT(ISERROR(SEARCH("改紡",T246)))</formula>
    </cfRule>
  </conditionalFormatting>
  <conditionalFormatting sqref="L246:M249 L251:M251 M250 L253:M253 M252">
    <cfRule type="containsText" dxfId="1726" priority="790" operator="containsText" text="了機">
      <formula>NOT(ISERROR(SEARCH("了機",L246)))</formula>
    </cfRule>
  </conditionalFormatting>
  <conditionalFormatting sqref="L246:M249 L251:M251 M250 L253:M253 M252">
    <cfRule type="containsText" dxfId="1725" priority="788" operator="containsText" text="清車">
      <formula>NOT(ISERROR(SEARCH("清車",L246)))</formula>
    </cfRule>
    <cfRule type="containsText" dxfId="1724" priority="789" operator="containsText" text="改紡">
      <formula>NOT(ISERROR(SEARCH("改紡",L246)))</formula>
    </cfRule>
  </conditionalFormatting>
  <conditionalFormatting sqref="M277:M285 L277 L276:M276 L258:L266 M258:M274 L268:L275">
    <cfRule type="containsText" dxfId="1723" priority="787" operator="containsText" text="了機">
      <formula>NOT(ISERROR(SEARCH("了機",L258)))</formula>
    </cfRule>
  </conditionalFormatting>
  <conditionalFormatting sqref="M277:M285 L277 L276:M276 L258:L266 M258:M274 L268:L275">
    <cfRule type="containsText" dxfId="1722" priority="785" operator="containsText" text="清車">
      <formula>NOT(ISERROR(SEARCH("清車",L258)))</formula>
    </cfRule>
    <cfRule type="containsText" dxfId="1721" priority="786" operator="containsText" text="改紡">
      <formula>NOT(ISERROR(SEARCH("改紡",L258)))</formula>
    </cfRule>
  </conditionalFormatting>
  <conditionalFormatting sqref="L278:L285">
    <cfRule type="containsText" dxfId="1720" priority="781" operator="containsText" text="了機">
      <formula>NOT(ISERROR(SEARCH("了機",L278)))</formula>
    </cfRule>
  </conditionalFormatting>
  <conditionalFormatting sqref="L278:L285">
    <cfRule type="containsText" dxfId="1719" priority="779" operator="containsText" text="清車">
      <formula>NOT(ISERROR(SEARCH("清車",L278)))</formula>
    </cfRule>
    <cfRule type="containsText" dxfId="1718" priority="780" operator="containsText" text="改紡">
      <formula>NOT(ISERROR(SEARCH("改紡",L278)))</formula>
    </cfRule>
  </conditionalFormatting>
  <conditionalFormatting sqref="L267">
    <cfRule type="containsText" dxfId="1717" priority="775" operator="containsText" text="了機">
      <formula>NOT(ISERROR(SEARCH("了機",L267)))</formula>
    </cfRule>
  </conditionalFormatting>
  <conditionalFormatting sqref="L267">
    <cfRule type="containsText" dxfId="1716" priority="773" operator="containsText" text="清車">
      <formula>NOT(ISERROR(SEARCH("清車",L267)))</formula>
    </cfRule>
    <cfRule type="containsText" dxfId="1715" priority="774" operator="containsText" text="改紡">
      <formula>NOT(ISERROR(SEARCH("改紡",L267)))</formula>
    </cfRule>
  </conditionalFormatting>
  <conditionalFormatting sqref="Q277:Q285 P277 P276:Q276 P258:P266 Q258:Q274 P268:P275">
    <cfRule type="containsText" dxfId="1714" priority="769" operator="containsText" text="了機">
      <formula>NOT(ISERROR(SEARCH("了機",P258)))</formula>
    </cfRule>
  </conditionalFormatting>
  <conditionalFormatting sqref="Q277:Q285 P277 P276:Q276 P258:P266 Q258:Q274 P268:P275">
    <cfRule type="containsText" dxfId="1713" priority="767" operator="containsText" text="清車">
      <formula>NOT(ISERROR(SEARCH("清車",P258)))</formula>
    </cfRule>
    <cfRule type="containsText" dxfId="1712" priority="768" operator="containsText" text="改紡">
      <formula>NOT(ISERROR(SEARCH("改紡",P258)))</formula>
    </cfRule>
  </conditionalFormatting>
  <conditionalFormatting sqref="Q275">
    <cfRule type="containsText" dxfId="1711" priority="766" operator="containsText" text="了機">
      <formula>NOT(ISERROR(SEARCH("了機",Q275)))</formula>
    </cfRule>
  </conditionalFormatting>
  <conditionalFormatting sqref="Q275">
    <cfRule type="containsText" dxfId="1710" priority="764" operator="containsText" text="清車">
      <formula>NOT(ISERROR(SEARCH("清車",Q275)))</formula>
    </cfRule>
    <cfRule type="containsText" dxfId="1709" priority="765" operator="containsText" text="改紡">
      <formula>NOT(ISERROR(SEARCH("改紡",Q275)))</formula>
    </cfRule>
  </conditionalFormatting>
  <conditionalFormatting sqref="T278:T285">
    <cfRule type="containsText" dxfId="1708" priority="745" operator="containsText" text="了機">
      <formula>NOT(ISERROR(SEARCH("了機",T278)))</formula>
    </cfRule>
  </conditionalFormatting>
  <conditionalFormatting sqref="T278:T285">
    <cfRule type="containsText" dxfId="1707" priority="743" operator="containsText" text="清車">
      <formula>NOT(ISERROR(SEARCH("清車",T278)))</formula>
    </cfRule>
    <cfRule type="containsText" dxfId="1706" priority="744" operator="containsText" text="改紡">
      <formula>NOT(ISERROR(SEARCH("改紡",T278)))</formula>
    </cfRule>
  </conditionalFormatting>
  <conditionalFormatting sqref="T254:U257">
    <cfRule type="containsText" dxfId="1705" priority="742" operator="containsText" text="了機">
      <formula>NOT(ISERROR(SEARCH("了機",T254)))</formula>
    </cfRule>
  </conditionalFormatting>
  <conditionalFormatting sqref="T254:U257">
    <cfRule type="containsText" dxfId="1704" priority="740" operator="containsText" text="清車">
      <formula>NOT(ISERROR(SEARCH("清車",T254)))</formula>
    </cfRule>
    <cfRule type="containsText" dxfId="1703" priority="741" operator="containsText" text="改紡">
      <formula>NOT(ISERROR(SEARCH("改紡",T254)))</formula>
    </cfRule>
  </conditionalFormatting>
  <conditionalFormatting sqref="X246:Y251 X253:Y253 Y252">
    <cfRule type="containsText" dxfId="1702" priority="736" operator="containsText" text="了機">
      <formula>NOT(ISERROR(SEARCH("了機",X246)))</formula>
    </cfRule>
  </conditionalFormatting>
  <conditionalFormatting sqref="X246:Y251 X253:Y253 Y252">
    <cfRule type="containsText" dxfId="1701" priority="734" operator="containsText" text="清車">
      <formula>NOT(ISERROR(SEARCH("清車",X246)))</formula>
    </cfRule>
    <cfRule type="containsText" dxfId="1700" priority="735" operator="containsText" text="改紡">
      <formula>NOT(ISERROR(SEARCH("改紡",X246)))</formula>
    </cfRule>
  </conditionalFormatting>
  <conditionalFormatting sqref="Y277:Y285 X277 X276:Y276 Y258:Y274 X268:X275 X258:X266">
    <cfRule type="containsText" dxfId="1699" priority="733" operator="containsText" text="了機">
      <formula>NOT(ISERROR(SEARCH("了機",X258)))</formula>
    </cfRule>
  </conditionalFormatting>
  <conditionalFormatting sqref="Y277:Y285 X277 X276:Y276 Y258:Y274 X268:X275 X258:X266">
    <cfRule type="containsText" dxfId="1698" priority="731" operator="containsText" text="清車">
      <formula>NOT(ISERROR(SEARCH("清車",X258)))</formula>
    </cfRule>
    <cfRule type="containsText" dxfId="1697" priority="732" operator="containsText" text="改紡">
      <formula>NOT(ISERROR(SEARCH("改紡",X258)))</formula>
    </cfRule>
  </conditionalFormatting>
  <conditionalFormatting sqref="Y275">
    <cfRule type="containsText" dxfId="1696" priority="730" operator="containsText" text="了機">
      <formula>NOT(ISERROR(SEARCH("了機",Y275)))</formula>
    </cfRule>
  </conditionalFormatting>
  <conditionalFormatting sqref="Y275">
    <cfRule type="containsText" dxfId="1695" priority="728" operator="containsText" text="清車">
      <formula>NOT(ISERROR(SEARCH("清車",Y275)))</formula>
    </cfRule>
    <cfRule type="containsText" dxfId="1694" priority="729" operator="containsText" text="改紡">
      <formula>NOT(ISERROR(SEARCH("改紡",Y275)))</formula>
    </cfRule>
  </conditionalFormatting>
  <conditionalFormatting sqref="X278:X285">
    <cfRule type="containsText" dxfId="1693" priority="727" operator="containsText" text="了機">
      <formula>NOT(ISERROR(SEARCH("了機",X278)))</formula>
    </cfRule>
  </conditionalFormatting>
  <conditionalFormatting sqref="X278:X285">
    <cfRule type="containsText" dxfId="1692" priority="725" operator="containsText" text="清車">
      <formula>NOT(ISERROR(SEARCH("清車",X278)))</formula>
    </cfRule>
    <cfRule type="containsText" dxfId="1691" priority="726" operator="containsText" text="改紡">
      <formula>NOT(ISERROR(SEARCH("改紡",X278)))</formula>
    </cfRule>
  </conditionalFormatting>
  <conditionalFormatting sqref="X254:Y257">
    <cfRule type="containsText" dxfId="1690" priority="724" operator="containsText" text="了機">
      <formula>NOT(ISERROR(SEARCH("了機",X254)))</formula>
    </cfRule>
  </conditionalFormatting>
  <conditionalFormatting sqref="X254:Y257">
    <cfRule type="containsText" dxfId="1689" priority="722" operator="containsText" text="清車">
      <formula>NOT(ISERROR(SEARCH("清車",X254)))</formula>
    </cfRule>
    <cfRule type="containsText" dxfId="1688" priority="723" operator="containsText" text="改紡">
      <formula>NOT(ISERROR(SEARCH("改紡",X254)))</formula>
    </cfRule>
  </conditionalFormatting>
  <conditionalFormatting sqref="X267">
    <cfRule type="containsText" dxfId="1687" priority="721" operator="containsText" text="了機">
      <formula>NOT(ISERROR(SEARCH("了機",X267)))</formula>
    </cfRule>
  </conditionalFormatting>
  <conditionalFormatting sqref="X267">
    <cfRule type="containsText" dxfId="1686" priority="719" operator="containsText" text="清車">
      <formula>NOT(ISERROR(SEARCH("清車",X267)))</formula>
    </cfRule>
    <cfRule type="containsText" dxfId="1685" priority="720" operator="containsText" text="改紡">
      <formula>NOT(ISERROR(SEARCH("改紡",X267)))</formula>
    </cfRule>
  </conditionalFormatting>
  <conditionalFormatting sqref="L250">
    <cfRule type="containsText" dxfId="1684" priority="718" operator="containsText" text="了機">
      <formula>NOT(ISERROR(SEARCH("了機",L250)))</formula>
    </cfRule>
  </conditionalFormatting>
  <conditionalFormatting sqref="L250">
    <cfRule type="containsText" dxfId="1683" priority="716" operator="containsText" text="清車">
      <formula>NOT(ISERROR(SEARCH("清車",L250)))</formula>
    </cfRule>
    <cfRule type="containsText" dxfId="1682" priority="717" operator="containsText" text="改紡">
      <formula>NOT(ISERROR(SEARCH("改紡",L250)))</formula>
    </cfRule>
  </conditionalFormatting>
  <conditionalFormatting sqref="X252">
    <cfRule type="containsText" dxfId="1681" priority="715" operator="containsText" text="了機">
      <formula>NOT(ISERROR(SEARCH("了機",X252)))</formula>
    </cfRule>
  </conditionalFormatting>
  <conditionalFormatting sqref="X252">
    <cfRule type="containsText" dxfId="1680" priority="713" operator="containsText" text="清車">
      <formula>NOT(ISERROR(SEARCH("清車",X252)))</formula>
    </cfRule>
    <cfRule type="containsText" dxfId="1679" priority="714" operator="containsText" text="改紡">
      <formula>NOT(ISERROR(SEARCH("改紡",X252)))</formula>
    </cfRule>
  </conditionalFormatting>
  <conditionalFormatting sqref="F286:F293">
    <cfRule type="containsText" dxfId="1678" priority="712" operator="containsText" text="×2">
      <formula>NOT(ISERROR(SEARCH("×2",F286)))</formula>
    </cfRule>
  </conditionalFormatting>
  <conditionalFormatting sqref="F298:F325">
    <cfRule type="containsText" dxfId="1677" priority="711" operator="containsText" text="×2">
      <formula>NOT(ISERROR(SEARCH("×2",F298)))</formula>
    </cfRule>
  </conditionalFormatting>
  <conditionalFormatting sqref="F294:F297">
    <cfRule type="containsText" dxfId="1676" priority="710" operator="containsText" text="×2">
      <formula>NOT(ISERROR(SEARCH("×2",F294)))</formula>
    </cfRule>
  </conditionalFormatting>
  <conditionalFormatting sqref="M315">
    <cfRule type="containsText" dxfId="1675" priority="703" operator="containsText" text="了機">
      <formula>NOT(ISERROR(SEARCH("了機",M315)))</formula>
    </cfRule>
  </conditionalFormatting>
  <conditionalFormatting sqref="M315">
    <cfRule type="containsText" dxfId="1674" priority="701" operator="containsText" text="清車">
      <formula>NOT(ISERROR(SEARCH("清車",M315)))</formula>
    </cfRule>
    <cfRule type="containsText" dxfId="1673" priority="702" operator="containsText" text="改紡">
      <formula>NOT(ISERROR(SEARCH("改紡",M315)))</formula>
    </cfRule>
  </conditionalFormatting>
  <conditionalFormatting sqref="P318:P325">
    <cfRule type="containsText" dxfId="1672" priority="682" operator="containsText" text="了機">
      <formula>NOT(ISERROR(SEARCH("了機",P318)))</formula>
    </cfRule>
  </conditionalFormatting>
  <conditionalFormatting sqref="P318:P325">
    <cfRule type="containsText" dxfId="1671" priority="680" operator="containsText" text="清車">
      <formula>NOT(ISERROR(SEARCH("清車",P318)))</formula>
    </cfRule>
    <cfRule type="containsText" dxfId="1670" priority="681" operator="containsText" text="改紡">
      <formula>NOT(ISERROR(SEARCH("改紡",P318)))</formula>
    </cfRule>
  </conditionalFormatting>
  <conditionalFormatting sqref="L294:M297">
    <cfRule type="containsText" dxfId="1669" priority="697" operator="containsText" text="了機">
      <formula>NOT(ISERROR(SEARCH("了機",L294)))</formula>
    </cfRule>
  </conditionalFormatting>
  <conditionalFormatting sqref="L294:M297">
    <cfRule type="containsText" dxfId="1668" priority="695" operator="containsText" text="清車">
      <formula>NOT(ISERROR(SEARCH("清車",L294)))</formula>
    </cfRule>
    <cfRule type="containsText" dxfId="1667" priority="696" operator="containsText" text="改紡">
      <formula>NOT(ISERROR(SEARCH("改紡",L294)))</formula>
    </cfRule>
  </conditionalFormatting>
  <conditionalFormatting sqref="P307">
    <cfRule type="containsText" dxfId="1666" priority="676" operator="containsText" text="了機">
      <formula>NOT(ISERROR(SEARCH("了機",P307)))</formula>
    </cfRule>
  </conditionalFormatting>
  <conditionalFormatting sqref="P307">
    <cfRule type="containsText" dxfId="1665" priority="674" operator="containsText" text="清車">
      <formula>NOT(ISERROR(SEARCH("清車",P307)))</formula>
    </cfRule>
    <cfRule type="containsText" dxfId="1664" priority="675" operator="containsText" text="改紡">
      <formula>NOT(ISERROR(SEARCH("改紡",P307)))</formula>
    </cfRule>
  </conditionalFormatting>
  <conditionalFormatting sqref="P286:Q293">
    <cfRule type="containsText" dxfId="1663" priority="691" operator="containsText" text="了機">
      <formula>NOT(ISERROR(SEARCH("了機",P286)))</formula>
    </cfRule>
  </conditionalFormatting>
  <conditionalFormatting sqref="P286:Q293">
    <cfRule type="containsText" dxfId="1662" priority="689" operator="containsText" text="清車">
      <formula>NOT(ISERROR(SEARCH("清車",P286)))</formula>
    </cfRule>
    <cfRule type="containsText" dxfId="1661" priority="690" operator="containsText" text="改紡">
      <formula>NOT(ISERROR(SEARCH("改紡",P286)))</formula>
    </cfRule>
  </conditionalFormatting>
  <conditionalFormatting sqref="U317:U325 T317 T316:U316 U298:U314 T308:T315 T298:T306">
    <cfRule type="containsText" dxfId="1660" priority="670" operator="containsText" text="了機">
      <formula>NOT(ISERROR(SEARCH("了機",T298)))</formula>
    </cfRule>
  </conditionalFormatting>
  <conditionalFormatting sqref="U317:U325 T317 T316:U316 U298:U314 T308:T315 T298:T306">
    <cfRule type="containsText" dxfId="1659" priority="668" operator="containsText" text="清車">
      <formula>NOT(ISERROR(SEARCH("清車",T298)))</formula>
    </cfRule>
    <cfRule type="containsText" dxfId="1658" priority="669" operator="containsText" text="改紡">
      <formula>NOT(ISERROR(SEARCH("改紡",T298)))</formula>
    </cfRule>
  </conditionalFormatting>
  <conditionalFormatting sqref="U315">
    <cfRule type="containsText" dxfId="1657" priority="667" operator="containsText" text="了機">
      <formula>NOT(ISERROR(SEARCH("了機",U315)))</formula>
    </cfRule>
  </conditionalFormatting>
  <conditionalFormatting sqref="U315">
    <cfRule type="containsText" dxfId="1656" priority="665" operator="containsText" text="清車">
      <formula>NOT(ISERROR(SEARCH("清車",U315)))</formula>
    </cfRule>
    <cfRule type="containsText" dxfId="1655" priority="666" operator="containsText" text="改紡">
      <formula>NOT(ISERROR(SEARCH("改紡",U315)))</formula>
    </cfRule>
  </conditionalFormatting>
  <conditionalFormatting sqref="P294:Q297">
    <cfRule type="containsText" dxfId="1654" priority="679" operator="containsText" text="了機">
      <formula>NOT(ISERROR(SEARCH("了機",P294)))</formula>
    </cfRule>
  </conditionalFormatting>
  <conditionalFormatting sqref="P294:Q297">
    <cfRule type="containsText" dxfId="1653" priority="677" operator="containsText" text="清車">
      <formula>NOT(ISERROR(SEARCH("清車",P294)))</formula>
    </cfRule>
    <cfRule type="containsText" dxfId="1652" priority="678" operator="containsText" text="改紡">
      <formula>NOT(ISERROR(SEARCH("改紡",P294)))</formula>
    </cfRule>
  </conditionalFormatting>
  <conditionalFormatting sqref="T307">
    <cfRule type="containsText" dxfId="1651" priority="658" operator="containsText" text="了機">
      <formula>NOT(ISERROR(SEARCH("了機",T307)))</formula>
    </cfRule>
  </conditionalFormatting>
  <conditionalFormatting sqref="T307">
    <cfRule type="containsText" dxfId="1650" priority="656" operator="containsText" text="清車">
      <formula>NOT(ISERROR(SEARCH("清車",T307)))</formula>
    </cfRule>
    <cfRule type="containsText" dxfId="1649" priority="657" operator="containsText" text="改紡">
      <formula>NOT(ISERROR(SEARCH("改紡",T307)))</formula>
    </cfRule>
  </conditionalFormatting>
  <conditionalFormatting sqref="T286:U293">
    <cfRule type="containsText" dxfId="1648" priority="673" operator="containsText" text="了機">
      <formula>NOT(ISERROR(SEARCH("了機",T286)))</formula>
    </cfRule>
  </conditionalFormatting>
  <conditionalFormatting sqref="T286:U293">
    <cfRule type="containsText" dxfId="1647" priority="671" operator="containsText" text="清車">
      <formula>NOT(ISERROR(SEARCH("清車",T286)))</formula>
    </cfRule>
    <cfRule type="containsText" dxfId="1646" priority="672" operator="containsText" text="改紡">
      <formula>NOT(ISERROR(SEARCH("改紡",T286)))</formula>
    </cfRule>
  </conditionalFormatting>
  <conditionalFormatting sqref="L286:M289 L291:M291 M290 L293:M293 M292">
    <cfRule type="containsText" dxfId="1645" priority="709" operator="containsText" text="了機">
      <formula>NOT(ISERROR(SEARCH("了機",L286)))</formula>
    </cfRule>
  </conditionalFormatting>
  <conditionalFormatting sqref="L286:M289 L291:M291 M290 L293:M293 M292">
    <cfRule type="containsText" dxfId="1644" priority="707" operator="containsText" text="清車">
      <formula>NOT(ISERROR(SEARCH("清車",L286)))</formula>
    </cfRule>
    <cfRule type="containsText" dxfId="1643" priority="708" operator="containsText" text="改紡">
      <formula>NOT(ISERROR(SEARCH("改紡",L286)))</formula>
    </cfRule>
  </conditionalFormatting>
  <conditionalFormatting sqref="M317:M325 L317 L316:M316 L298:L306 M298:M314 L308:L315">
    <cfRule type="containsText" dxfId="1642" priority="706" operator="containsText" text="了機">
      <formula>NOT(ISERROR(SEARCH("了機",L298)))</formula>
    </cfRule>
  </conditionalFormatting>
  <conditionalFormatting sqref="M317:M325 L317 L316:M316 L298:L306 M298:M314 L308:L315">
    <cfRule type="containsText" dxfId="1641" priority="704" operator="containsText" text="清車">
      <formula>NOT(ISERROR(SEARCH("清車",L298)))</formula>
    </cfRule>
    <cfRule type="containsText" dxfId="1640" priority="705" operator="containsText" text="改紡">
      <formula>NOT(ISERROR(SEARCH("改紡",L298)))</formula>
    </cfRule>
  </conditionalFormatting>
  <conditionalFormatting sqref="L318:L325">
    <cfRule type="containsText" dxfId="1639" priority="700" operator="containsText" text="了機">
      <formula>NOT(ISERROR(SEARCH("了機",L318)))</formula>
    </cfRule>
  </conditionalFormatting>
  <conditionalFormatting sqref="L318:L325">
    <cfRule type="containsText" dxfId="1638" priority="698" operator="containsText" text="清車">
      <formula>NOT(ISERROR(SEARCH("清車",L318)))</formula>
    </cfRule>
    <cfRule type="containsText" dxfId="1637" priority="699" operator="containsText" text="改紡">
      <formula>NOT(ISERROR(SEARCH("改紡",L318)))</formula>
    </cfRule>
  </conditionalFormatting>
  <conditionalFormatting sqref="L307">
    <cfRule type="containsText" dxfId="1636" priority="694" operator="containsText" text="了機">
      <formula>NOT(ISERROR(SEARCH("了機",L307)))</formula>
    </cfRule>
  </conditionalFormatting>
  <conditionalFormatting sqref="L307">
    <cfRule type="containsText" dxfId="1635" priority="692" operator="containsText" text="清車">
      <formula>NOT(ISERROR(SEARCH("清車",L307)))</formula>
    </cfRule>
    <cfRule type="containsText" dxfId="1634" priority="693" operator="containsText" text="改紡">
      <formula>NOT(ISERROR(SEARCH("改紡",L307)))</formula>
    </cfRule>
  </conditionalFormatting>
  <conditionalFormatting sqref="Q317:Q325 P317 P316:Q316 P298:P305 Q298:Q314 P308:P315">
    <cfRule type="containsText" dxfId="1633" priority="688" operator="containsText" text="了機">
      <formula>NOT(ISERROR(SEARCH("了機",P298)))</formula>
    </cfRule>
  </conditionalFormatting>
  <conditionalFormatting sqref="Q317:Q325 P317 P316:Q316 P298:P305 Q298:Q314 P308:P315">
    <cfRule type="containsText" dxfId="1632" priority="686" operator="containsText" text="清車">
      <formula>NOT(ISERROR(SEARCH("清車",P298)))</formula>
    </cfRule>
    <cfRule type="containsText" dxfId="1631" priority="687" operator="containsText" text="改紡">
      <formula>NOT(ISERROR(SEARCH("改紡",P298)))</formula>
    </cfRule>
  </conditionalFormatting>
  <conditionalFormatting sqref="Q315">
    <cfRule type="containsText" dxfId="1630" priority="685" operator="containsText" text="了機">
      <formula>NOT(ISERROR(SEARCH("了機",Q315)))</formula>
    </cfRule>
  </conditionalFormatting>
  <conditionalFormatting sqref="Q315">
    <cfRule type="containsText" dxfId="1629" priority="683" operator="containsText" text="清車">
      <formula>NOT(ISERROR(SEARCH("清車",Q315)))</formula>
    </cfRule>
    <cfRule type="containsText" dxfId="1628" priority="684" operator="containsText" text="改紡">
      <formula>NOT(ISERROR(SEARCH("改紡",Q315)))</formula>
    </cfRule>
  </conditionalFormatting>
  <conditionalFormatting sqref="T318:T325">
    <cfRule type="containsText" dxfId="1627" priority="664" operator="containsText" text="了機">
      <formula>NOT(ISERROR(SEARCH("了機",T318)))</formula>
    </cfRule>
  </conditionalFormatting>
  <conditionalFormatting sqref="T318:T325">
    <cfRule type="containsText" dxfId="1626" priority="662" operator="containsText" text="清車">
      <formula>NOT(ISERROR(SEARCH("清車",T318)))</formula>
    </cfRule>
    <cfRule type="containsText" dxfId="1625" priority="663" operator="containsText" text="改紡">
      <formula>NOT(ISERROR(SEARCH("改紡",T318)))</formula>
    </cfRule>
  </conditionalFormatting>
  <conditionalFormatting sqref="T294:U297">
    <cfRule type="containsText" dxfId="1624" priority="661" operator="containsText" text="了機">
      <formula>NOT(ISERROR(SEARCH("了機",T294)))</formula>
    </cfRule>
  </conditionalFormatting>
  <conditionalFormatting sqref="T294:U297">
    <cfRule type="containsText" dxfId="1623" priority="659" operator="containsText" text="清車">
      <formula>NOT(ISERROR(SEARCH("清車",T294)))</formula>
    </cfRule>
    <cfRule type="containsText" dxfId="1622" priority="660" operator="containsText" text="改紡">
      <formula>NOT(ISERROR(SEARCH("改紡",T294)))</formula>
    </cfRule>
  </conditionalFormatting>
  <conditionalFormatting sqref="X293:Y293 Y292 X286:Y291">
    <cfRule type="containsText" dxfId="1621" priority="655" operator="containsText" text="了機">
      <formula>NOT(ISERROR(SEARCH("了機",X286)))</formula>
    </cfRule>
  </conditionalFormatting>
  <conditionalFormatting sqref="X293:Y293 Y292 X286:Y291">
    <cfRule type="containsText" dxfId="1620" priority="653" operator="containsText" text="清車">
      <formula>NOT(ISERROR(SEARCH("清車",X286)))</formula>
    </cfRule>
    <cfRule type="containsText" dxfId="1619" priority="654" operator="containsText" text="改紡">
      <formula>NOT(ISERROR(SEARCH("改紡",X286)))</formula>
    </cfRule>
  </conditionalFormatting>
  <conditionalFormatting sqref="Y317:Y325 X317 X316:Y316 Y298:Y314 X308:X315 X298:X306">
    <cfRule type="containsText" dxfId="1618" priority="652" operator="containsText" text="了機">
      <formula>NOT(ISERROR(SEARCH("了機",X298)))</formula>
    </cfRule>
  </conditionalFormatting>
  <conditionalFormatting sqref="Y317:Y325 X317 X316:Y316 Y298:Y314 X308:X315 X298:X306">
    <cfRule type="containsText" dxfId="1617" priority="650" operator="containsText" text="清車">
      <formula>NOT(ISERROR(SEARCH("清車",X298)))</formula>
    </cfRule>
    <cfRule type="containsText" dxfId="1616" priority="651" operator="containsText" text="改紡">
      <formula>NOT(ISERROR(SEARCH("改紡",X298)))</formula>
    </cfRule>
  </conditionalFormatting>
  <conditionalFormatting sqref="Y315">
    <cfRule type="containsText" dxfId="1615" priority="649" operator="containsText" text="了機">
      <formula>NOT(ISERROR(SEARCH("了機",Y315)))</formula>
    </cfRule>
  </conditionalFormatting>
  <conditionalFormatting sqref="Y315">
    <cfRule type="containsText" dxfId="1614" priority="647" operator="containsText" text="清車">
      <formula>NOT(ISERROR(SEARCH("清車",Y315)))</formula>
    </cfRule>
    <cfRule type="containsText" dxfId="1613" priority="648" operator="containsText" text="改紡">
      <formula>NOT(ISERROR(SEARCH("改紡",Y315)))</formula>
    </cfRule>
  </conditionalFormatting>
  <conditionalFormatting sqref="X318:X325">
    <cfRule type="containsText" dxfId="1612" priority="646" operator="containsText" text="了機">
      <formula>NOT(ISERROR(SEARCH("了機",X318)))</formula>
    </cfRule>
  </conditionalFormatting>
  <conditionalFormatting sqref="X318:X325">
    <cfRule type="containsText" dxfId="1611" priority="644" operator="containsText" text="清車">
      <formula>NOT(ISERROR(SEARCH("清車",X318)))</formula>
    </cfRule>
    <cfRule type="containsText" dxfId="1610" priority="645" operator="containsText" text="改紡">
      <formula>NOT(ISERROR(SEARCH("改紡",X318)))</formula>
    </cfRule>
  </conditionalFormatting>
  <conditionalFormatting sqref="X294:Y297">
    <cfRule type="containsText" dxfId="1609" priority="643" operator="containsText" text="了機">
      <formula>NOT(ISERROR(SEARCH("了機",X294)))</formula>
    </cfRule>
  </conditionalFormatting>
  <conditionalFormatting sqref="X294:Y297">
    <cfRule type="containsText" dxfId="1608" priority="641" operator="containsText" text="清車">
      <formula>NOT(ISERROR(SEARCH("清車",X294)))</formula>
    </cfRule>
    <cfRule type="containsText" dxfId="1607" priority="642" operator="containsText" text="改紡">
      <formula>NOT(ISERROR(SEARCH("改紡",X294)))</formula>
    </cfRule>
  </conditionalFormatting>
  <conditionalFormatting sqref="X307">
    <cfRule type="containsText" dxfId="1606" priority="640" operator="containsText" text="了機">
      <formula>NOT(ISERROR(SEARCH("了機",X307)))</formula>
    </cfRule>
  </conditionalFormatting>
  <conditionalFormatting sqref="X307">
    <cfRule type="containsText" dxfId="1605" priority="638" operator="containsText" text="清車">
      <formula>NOT(ISERROR(SEARCH("清車",X307)))</formula>
    </cfRule>
    <cfRule type="containsText" dxfId="1604" priority="639" operator="containsText" text="改紡">
      <formula>NOT(ISERROR(SEARCH("改紡",X307)))</formula>
    </cfRule>
  </conditionalFormatting>
  <conditionalFormatting sqref="L290">
    <cfRule type="containsText" dxfId="1603" priority="637" operator="containsText" text="了機">
      <formula>NOT(ISERROR(SEARCH("了機",L290)))</formula>
    </cfRule>
  </conditionalFormatting>
  <conditionalFormatting sqref="L290">
    <cfRule type="containsText" dxfId="1602" priority="635" operator="containsText" text="清車">
      <formula>NOT(ISERROR(SEARCH("清車",L290)))</formula>
    </cfRule>
    <cfRule type="containsText" dxfId="1601" priority="636" operator="containsText" text="改紡">
      <formula>NOT(ISERROR(SEARCH("改紡",L290)))</formula>
    </cfRule>
  </conditionalFormatting>
  <conditionalFormatting sqref="X292">
    <cfRule type="containsText" dxfId="1600" priority="634" operator="containsText" text="了機">
      <formula>NOT(ISERROR(SEARCH("了機",X292)))</formula>
    </cfRule>
  </conditionalFormatting>
  <conditionalFormatting sqref="X292">
    <cfRule type="containsText" dxfId="1599" priority="632" operator="containsText" text="清車">
      <formula>NOT(ISERROR(SEARCH("清車",X292)))</formula>
    </cfRule>
    <cfRule type="containsText" dxfId="1598" priority="633" operator="containsText" text="改紡">
      <formula>NOT(ISERROR(SEARCH("改紡",X292)))</formula>
    </cfRule>
  </conditionalFormatting>
  <conditionalFormatting sqref="L292">
    <cfRule type="containsText" dxfId="1597" priority="631" operator="containsText" text="了機">
      <formula>NOT(ISERROR(SEARCH("了機",L292)))</formula>
    </cfRule>
  </conditionalFormatting>
  <conditionalFormatting sqref="L292">
    <cfRule type="containsText" dxfId="1596" priority="629" operator="containsText" text="清車">
      <formula>NOT(ISERROR(SEARCH("清車",L292)))</formula>
    </cfRule>
    <cfRule type="containsText" dxfId="1595" priority="630" operator="containsText" text="改紡">
      <formula>NOT(ISERROR(SEARCH("改紡",L292)))</formula>
    </cfRule>
  </conditionalFormatting>
  <conditionalFormatting sqref="P306">
    <cfRule type="containsText" dxfId="1594" priority="628" operator="containsText" text="了機">
      <formula>NOT(ISERROR(SEARCH("了機",P306)))</formula>
    </cfRule>
  </conditionalFormatting>
  <conditionalFormatting sqref="P306">
    <cfRule type="containsText" dxfId="1593" priority="626" operator="containsText" text="清車">
      <formula>NOT(ISERROR(SEARCH("清車",P306)))</formula>
    </cfRule>
    <cfRule type="containsText" dxfId="1592" priority="627" operator="containsText" text="改紡">
      <formula>NOT(ISERROR(SEARCH("改紡",P306)))</formula>
    </cfRule>
  </conditionalFormatting>
  <conditionalFormatting sqref="F337:F364">
    <cfRule type="containsText" dxfId="1591" priority="624" operator="containsText" text="×2">
      <formula>NOT(ISERROR(SEARCH("×2",F337)))</formula>
    </cfRule>
  </conditionalFormatting>
  <conditionalFormatting sqref="F333:F336">
    <cfRule type="containsText" dxfId="1590" priority="623" operator="containsText" text="×2">
      <formula>NOT(ISERROR(SEARCH("×2",F333)))</formula>
    </cfRule>
  </conditionalFormatting>
  <conditionalFormatting sqref="M354">
    <cfRule type="containsText" dxfId="1589" priority="616" operator="containsText" text="了機">
      <formula>NOT(ISERROR(SEARCH("了機",M354)))</formula>
    </cfRule>
  </conditionalFormatting>
  <conditionalFormatting sqref="M354">
    <cfRule type="containsText" dxfId="1588" priority="614" operator="containsText" text="清車">
      <formula>NOT(ISERROR(SEARCH("清車",M354)))</formula>
    </cfRule>
    <cfRule type="containsText" dxfId="1587" priority="615" operator="containsText" text="改紡">
      <formula>NOT(ISERROR(SEARCH("改紡",M354)))</formula>
    </cfRule>
  </conditionalFormatting>
  <conditionalFormatting sqref="P357:P364">
    <cfRule type="containsText" dxfId="1586" priority="595" operator="containsText" text="了機">
      <formula>NOT(ISERROR(SEARCH("了機",P357)))</formula>
    </cfRule>
  </conditionalFormatting>
  <conditionalFormatting sqref="P357:P364">
    <cfRule type="containsText" dxfId="1585" priority="593" operator="containsText" text="清車">
      <formula>NOT(ISERROR(SEARCH("清車",P357)))</formula>
    </cfRule>
    <cfRule type="containsText" dxfId="1584" priority="594" operator="containsText" text="改紡">
      <formula>NOT(ISERROR(SEARCH("改紡",P357)))</formula>
    </cfRule>
  </conditionalFormatting>
  <conditionalFormatting sqref="L333:M336">
    <cfRule type="containsText" dxfId="1583" priority="610" operator="containsText" text="了機">
      <formula>NOT(ISERROR(SEARCH("了機",L333)))</formula>
    </cfRule>
  </conditionalFormatting>
  <conditionalFormatting sqref="L333:M336">
    <cfRule type="containsText" dxfId="1582" priority="608" operator="containsText" text="清車">
      <formula>NOT(ISERROR(SEARCH("清車",L333)))</formula>
    </cfRule>
    <cfRule type="containsText" dxfId="1581" priority="609" operator="containsText" text="改紡">
      <formula>NOT(ISERROR(SEARCH("改紡",L333)))</formula>
    </cfRule>
  </conditionalFormatting>
  <conditionalFormatting sqref="P346">
    <cfRule type="containsText" dxfId="1580" priority="589" operator="containsText" text="了機">
      <formula>NOT(ISERROR(SEARCH("了機",P346)))</formula>
    </cfRule>
  </conditionalFormatting>
  <conditionalFormatting sqref="P346">
    <cfRule type="containsText" dxfId="1579" priority="587" operator="containsText" text="清車">
      <formula>NOT(ISERROR(SEARCH("清車",P346)))</formula>
    </cfRule>
    <cfRule type="containsText" dxfId="1578" priority="588" operator="containsText" text="改紡">
      <formula>NOT(ISERROR(SEARCH("改紡",P346)))</formula>
    </cfRule>
  </conditionalFormatting>
  <conditionalFormatting sqref="U356:U364 T356 T355:U355 U337:U353 T347:T354 T337:T345">
    <cfRule type="containsText" dxfId="1577" priority="583" operator="containsText" text="了機">
      <formula>NOT(ISERROR(SEARCH("了機",T337)))</formula>
    </cfRule>
  </conditionalFormatting>
  <conditionalFormatting sqref="U356:U364 T356 T355:U355 U337:U353 T347:T354 T337:T345">
    <cfRule type="containsText" dxfId="1576" priority="581" operator="containsText" text="清車">
      <formula>NOT(ISERROR(SEARCH("清車",T337)))</formula>
    </cfRule>
    <cfRule type="containsText" dxfId="1575" priority="582" operator="containsText" text="改紡">
      <formula>NOT(ISERROR(SEARCH("改紡",T337)))</formula>
    </cfRule>
  </conditionalFormatting>
  <conditionalFormatting sqref="U354">
    <cfRule type="containsText" dxfId="1574" priority="580" operator="containsText" text="了機">
      <formula>NOT(ISERROR(SEARCH("了機",U354)))</formula>
    </cfRule>
  </conditionalFormatting>
  <conditionalFormatting sqref="U354">
    <cfRule type="containsText" dxfId="1573" priority="578" operator="containsText" text="清車">
      <formula>NOT(ISERROR(SEARCH("清車",U354)))</formula>
    </cfRule>
    <cfRule type="containsText" dxfId="1572" priority="579" operator="containsText" text="改紡">
      <formula>NOT(ISERROR(SEARCH("改紡",U354)))</formula>
    </cfRule>
  </conditionalFormatting>
  <conditionalFormatting sqref="P333:Q336">
    <cfRule type="containsText" dxfId="1571" priority="592" operator="containsText" text="了機">
      <formula>NOT(ISERROR(SEARCH("了機",P333)))</formula>
    </cfRule>
  </conditionalFormatting>
  <conditionalFormatting sqref="P333:Q336">
    <cfRule type="containsText" dxfId="1570" priority="590" operator="containsText" text="清車">
      <formula>NOT(ISERROR(SEARCH("清車",P333)))</formula>
    </cfRule>
    <cfRule type="containsText" dxfId="1569" priority="591" operator="containsText" text="改紡">
      <formula>NOT(ISERROR(SEARCH("改紡",P333)))</formula>
    </cfRule>
  </conditionalFormatting>
  <conditionalFormatting sqref="T346">
    <cfRule type="containsText" dxfId="1568" priority="571" operator="containsText" text="了機">
      <formula>NOT(ISERROR(SEARCH("了機",T346)))</formula>
    </cfRule>
  </conditionalFormatting>
  <conditionalFormatting sqref="T346">
    <cfRule type="containsText" dxfId="1567" priority="569" operator="containsText" text="清車">
      <formula>NOT(ISERROR(SEARCH("清車",T346)))</formula>
    </cfRule>
    <cfRule type="containsText" dxfId="1566" priority="570" operator="containsText" text="改紡">
      <formula>NOT(ISERROR(SEARCH("改紡",T346)))</formula>
    </cfRule>
  </conditionalFormatting>
  <conditionalFormatting sqref="L330:M330 M329 L332:M332 M331">
    <cfRule type="containsText" dxfId="1565" priority="622" operator="containsText" text="了機">
      <formula>NOT(ISERROR(SEARCH("了機",L329)))</formula>
    </cfRule>
  </conditionalFormatting>
  <conditionalFormatting sqref="L330:M330 M329 L332:M332 M331">
    <cfRule type="containsText" dxfId="1564" priority="620" operator="containsText" text="清車">
      <formula>NOT(ISERROR(SEARCH("清車",L329)))</formula>
    </cfRule>
    <cfRule type="containsText" dxfId="1563" priority="621" operator="containsText" text="改紡">
      <formula>NOT(ISERROR(SEARCH("改紡",L329)))</formula>
    </cfRule>
  </conditionalFormatting>
  <conditionalFormatting sqref="M356:M364 L356 L355:M355 L337:L345 M337:M353 L347:L354">
    <cfRule type="containsText" dxfId="1562" priority="619" operator="containsText" text="了機">
      <formula>NOT(ISERROR(SEARCH("了機",L337)))</formula>
    </cfRule>
  </conditionalFormatting>
  <conditionalFormatting sqref="M356:M364 L356 L355:M355 L337:L345 M337:M353 L347:L354">
    <cfRule type="containsText" dxfId="1561" priority="617" operator="containsText" text="清車">
      <formula>NOT(ISERROR(SEARCH("清車",L337)))</formula>
    </cfRule>
    <cfRule type="containsText" dxfId="1560" priority="618" operator="containsText" text="改紡">
      <formula>NOT(ISERROR(SEARCH("改紡",L337)))</formula>
    </cfRule>
  </conditionalFormatting>
  <conditionalFormatting sqref="L357:L364">
    <cfRule type="containsText" dxfId="1559" priority="613" operator="containsText" text="了機">
      <formula>NOT(ISERROR(SEARCH("了機",L357)))</formula>
    </cfRule>
  </conditionalFormatting>
  <conditionalFormatting sqref="L357:L364">
    <cfRule type="containsText" dxfId="1558" priority="611" operator="containsText" text="清車">
      <formula>NOT(ISERROR(SEARCH("清車",L357)))</formula>
    </cfRule>
    <cfRule type="containsText" dxfId="1557" priority="612" operator="containsText" text="改紡">
      <formula>NOT(ISERROR(SEARCH("改紡",L357)))</formula>
    </cfRule>
  </conditionalFormatting>
  <conditionalFormatting sqref="L346">
    <cfRule type="containsText" dxfId="1556" priority="607" operator="containsText" text="了機">
      <formula>NOT(ISERROR(SEARCH("了機",L346)))</formula>
    </cfRule>
  </conditionalFormatting>
  <conditionalFormatting sqref="L346">
    <cfRule type="containsText" dxfId="1555" priority="605" operator="containsText" text="清車">
      <formula>NOT(ISERROR(SEARCH("清車",L346)))</formula>
    </cfRule>
    <cfRule type="containsText" dxfId="1554" priority="606" operator="containsText" text="改紡">
      <formula>NOT(ISERROR(SEARCH("改紡",L346)))</formula>
    </cfRule>
  </conditionalFormatting>
  <conditionalFormatting sqref="Q356:Q364 P356 P355:Q355 P337:P344 Q337:Q353 P347:P354">
    <cfRule type="containsText" dxfId="1553" priority="601" operator="containsText" text="了機">
      <formula>NOT(ISERROR(SEARCH("了機",P337)))</formula>
    </cfRule>
  </conditionalFormatting>
  <conditionalFormatting sqref="Q356:Q364 P356 P355:Q355 P337:P344 Q337:Q353 P347:P354">
    <cfRule type="containsText" dxfId="1552" priority="599" operator="containsText" text="清車">
      <formula>NOT(ISERROR(SEARCH("清車",P337)))</formula>
    </cfRule>
    <cfRule type="containsText" dxfId="1551" priority="600" operator="containsText" text="改紡">
      <formula>NOT(ISERROR(SEARCH("改紡",P337)))</formula>
    </cfRule>
  </conditionalFormatting>
  <conditionalFormatting sqref="Q354">
    <cfRule type="containsText" dxfId="1550" priority="598" operator="containsText" text="了機">
      <formula>NOT(ISERROR(SEARCH("了機",Q354)))</formula>
    </cfRule>
  </conditionalFormatting>
  <conditionalFormatting sqref="Q354">
    <cfRule type="containsText" dxfId="1549" priority="596" operator="containsText" text="清車">
      <formula>NOT(ISERROR(SEARCH("清車",Q354)))</formula>
    </cfRule>
    <cfRule type="containsText" dxfId="1548" priority="597" operator="containsText" text="改紡">
      <formula>NOT(ISERROR(SEARCH("改紡",Q354)))</formula>
    </cfRule>
  </conditionalFormatting>
  <conditionalFormatting sqref="T357:T364">
    <cfRule type="containsText" dxfId="1547" priority="577" operator="containsText" text="了機">
      <formula>NOT(ISERROR(SEARCH("了機",T357)))</formula>
    </cfRule>
  </conditionalFormatting>
  <conditionalFormatting sqref="T357:T364">
    <cfRule type="containsText" dxfId="1546" priority="575" operator="containsText" text="清車">
      <formula>NOT(ISERROR(SEARCH("清車",T357)))</formula>
    </cfRule>
    <cfRule type="containsText" dxfId="1545" priority="576" operator="containsText" text="改紡">
      <formula>NOT(ISERROR(SEARCH("改紡",T357)))</formula>
    </cfRule>
  </conditionalFormatting>
  <conditionalFormatting sqref="T333:U336">
    <cfRule type="containsText" dxfId="1544" priority="574" operator="containsText" text="了機">
      <formula>NOT(ISERROR(SEARCH("了機",T333)))</formula>
    </cfRule>
  </conditionalFormatting>
  <conditionalFormatting sqref="T333:U336">
    <cfRule type="containsText" dxfId="1543" priority="572" operator="containsText" text="清車">
      <formula>NOT(ISERROR(SEARCH("清車",T333)))</formula>
    </cfRule>
    <cfRule type="containsText" dxfId="1542" priority="573" operator="containsText" text="改紡">
      <formula>NOT(ISERROR(SEARCH("改紡",T333)))</formula>
    </cfRule>
  </conditionalFormatting>
  <conditionalFormatting sqref="X332:Y332 Y331">
    <cfRule type="containsText" dxfId="1541" priority="568" operator="containsText" text="了機">
      <formula>NOT(ISERROR(SEARCH("了機",X331)))</formula>
    </cfRule>
  </conditionalFormatting>
  <conditionalFormatting sqref="X332:Y332 Y331">
    <cfRule type="containsText" dxfId="1540" priority="566" operator="containsText" text="清車">
      <formula>NOT(ISERROR(SEARCH("清車",X331)))</formula>
    </cfRule>
    <cfRule type="containsText" dxfId="1539" priority="567" operator="containsText" text="改紡">
      <formula>NOT(ISERROR(SEARCH("改紡",X331)))</formula>
    </cfRule>
  </conditionalFormatting>
  <conditionalFormatting sqref="Y356:Y364 X356 X355:Y355 Y337:Y353 X347:X354 X337:X345">
    <cfRule type="containsText" dxfId="1538" priority="565" operator="containsText" text="了機">
      <formula>NOT(ISERROR(SEARCH("了機",X337)))</formula>
    </cfRule>
  </conditionalFormatting>
  <conditionalFormatting sqref="Y356:Y364 X356 X355:Y355 Y337:Y353 X347:X354 X337:X345">
    <cfRule type="containsText" dxfId="1537" priority="563" operator="containsText" text="清車">
      <formula>NOT(ISERROR(SEARCH("清車",X337)))</formula>
    </cfRule>
    <cfRule type="containsText" dxfId="1536" priority="564" operator="containsText" text="改紡">
      <formula>NOT(ISERROR(SEARCH("改紡",X337)))</formula>
    </cfRule>
  </conditionalFormatting>
  <conditionalFormatting sqref="Y354">
    <cfRule type="containsText" dxfId="1535" priority="562" operator="containsText" text="了機">
      <formula>NOT(ISERROR(SEARCH("了機",Y354)))</formula>
    </cfRule>
  </conditionalFormatting>
  <conditionalFormatting sqref="Y354">
    <cfRule type="containsText" dxfId="1534" priority="560" operator="containsText" text="清車">
      <formula>NOT(ISERROR(SEARCH("清車",Y354)))</formula>
    </cfRule>
    <cfRule type="containsText" dxfId="1533" priority="561" operator="containsText" text="改紡">
      <formula>NOT(ISERROR(SEARCH("改紡",Y354)))</formula>
    </cfRule>
  </conditionalFormatting>
  <conditionalFormatting sqref="X357:X364">
    <cfRule type="containsText" dxfId="1532" priority="559" operator="containsText" text="了機">
      <formula>NOT(ISERROR(SEARCH("了機",X357)))</formula>
    </cfRule>
  </conditionalFormatting>
  <conditionalFormatting sqref="X357:X364">
    <cfRule type="containsText" dxfId="1531" priority="557" operator="containsText" text="清車">
      <formula>NOT(ISERROR(SEARCH("清車",X357)))</formula>
    </cfRule>
    <cfRule type="containsText" dxfId="1530" priority="558" operator="containsText" text="改紡">
      <formula>NOT(ISERROR(SEARCH("改紡",X357)))</formula>
    </cfRule>
  </conditionalFormatting>
  <conditionalFormatting sqref="X333:Y336">
    <cfRule type="containsText" dxfId="1529" priority="556" operator="containsText" text="了機">
      <formula>NOT(ISERROR(SEARCH("了機",X333)))</formula>
    </cfRule>
  </conditionalFormatting>
  <conditionalFormatting sqref="X333:Y336">
    <cfRule type="containsText" dxfId="1528" priority="554" operator="containsText" text="清車">
      <formula>NOT(ISERROR(SEARCH("清車",X333)))</formula>
    </cfRule>
    <cfRule type="containsText" dxfId="1527" priority="555" operator="containsText" text="改紡">
      <formula>NOT(ISERROR(SEARCH("改紡",X333)))</formula>
    </cfRule>
  </conditionalFormatting>
  <conditionalFormatting sqref="X346">
    <cfRule type="containsText" dxfId="1526" priority="553" operator="containsText" text="了機">
      <formula>NOT(ISERROR(SEARCH("了機",X346)))</formula>
    </cfRule>
  </conditionalFormatting>
  <conditionalFormatting sqref="X346">
    <cfRule type="containsText" dxfId="1525" priority="551" operator="containsText" text="清車">
      <formula>NOT(ISERROR(SEARCH("清車",X346)))</formula>
    </cfRule>
    <cfRule type="containsText" dxfId="1524" priority="552" operator="containsText" text="改紡">
      <formula>NOT(ISERROR(SEARCH("改紡",X346)))</formula>
    </cfRule>
  </conditionalFormatting>
  <conditionalFormatting sqref="L329">
    <cfRule type="containsText" dxfId="1523" priority="550" operator="containsText" text="了機">
      <formula>NOT(ISERROR(SEARCH("了機",L329)))</formula>
    </cfRule>
  </conditionalFormatting>
  <conditionalFormatting sqref="L329">
    <cfRule type="containsText" dxfId="1522" priority="548" operator="containsText" text="清車">
      <formula>NOT(ISERROR(SEARCH("清車",L329)))</formula>
    </cfRule>
    <cfRule type="containsText" dxfId="1521" priority="549" operator="containsText" text="改紡">
      <formula>NOT(ISERROR(SEARCH("改紡",L329)))</formula>
    </cfRule>
  </conditionalFormatting>
  <conditionalFormatting sqref="X331">
    <cfRule type="containsText" dxfId="1520" priority="547" operator="containsText" text="了機">
      <formula>NOT(ISERROR(SEARCH("了機",X331)))</formula>
    </cfRule>
  </conditionalFormatting>
  <conditionalFormatting sqref="X331">
    <cfRule type="containsText" dxfId="1519" priority="545" operator="containsText" text="清車">
      <formula>NOT(ISERROR(SEARCH("清車",X331)))</formula>
    </cfRule>
    <cfRule type="containsText" dxfId="1518" priority="546" operator="containsText" text="改紡">
      <formula>NOT(ISERROR(SEARCH("改紡",X331)))</formula>
    </cfRule>
  </conditionalFormatting>
  <conditionalFormatting sqref="L331">
    <cfRule type="containsText" dxfId="1517" priority="544" operator="containsText" text="了機">
      <formula>NOT(ISERROR(SEARCH("了機",L331)))</formula>
    </cfRule>
  </conditionalFormatting>
  <conditionalFormatting sqref="L331">
    <cfRule type="containsText" dxfId="1516" priority="542" operator="containsText" text="清車">
      <formula>NOT(ISERROR(SEARCH("清車",L331)))</formula>
    </cfRule>
    <cfRule type="containsText" dxfId="1515" priority="543" operator="containsText" text="改紡">
      <formula>NOT(ISERROR(SEARCH("改紡",L331)))</formula>
    </cfRule>
  </conditionalFormatting>
  <conditionalFormatting sqref="P345">
    <cfRule type="containsText" dxfId="1514" priority="541" operator="containsText" text="了機">
      <formula>NOT(ISERROR(SEARCH("了機",P345)))</formula>
    </cfRule>
  </conditionalFormatting>
  <conditionalFormatting sqref="P345">
    <cfRule type="containsText" dxfId="1513" priority="539" operator="containsText" text="清車">
      <formula>NOT(ISERROR(SEARCH("清車",P345)))</formula>
    </cfRule>
    <cfRule type="containsText" dxfId="1512" priority="540" operator="containsText" text="改紡">
      <formula>NOT(ISERROR(SEARCH("改紡",P345)))</formula>
    </cfRule>
  </conditionalFormatting>
  <conditionalFormatting sqref="F365:F371">
    <cfRule type="containsText" dxfId="1511" priority="538" operator="containsText" text="×2">
      <formula>NOT(ISERROR(SEARCH("×2",F365)))</formula>
    </cfRule>
  </conditionalFormatting>
  <conditionalFormatting sqref="P365:Q371 T365:U371 L365:M367 X365:Y369">
    <cfRule type="containsText" dxfId="1510" priority="537" operator="containsText" text="了機">
      <formula>NOT(ISERROR(SEARCH("了機",L365)))</formula>
    </cfRule>
  </conditionalFormatting>
  <conditionalFormatting sqref="P365:Q371 T365:U371 L365:M367 X365:Y369">
    <cfRule type="containsText" dxfId="1509" priority="535" operator="containsText" text="清車">
      <formula>NOT(ISERROR(SEARCH("清車",L365)))</formula>
    </cfRule>
    <cfRule type="containsText" dxfId="1508" priority="536" operator="containsText" text="改紡">
      <formula>NOT(ISERROR(SEARCH("改紡",L365)))</formula>
    </cfRule>
  </conditionalFormatting>
  <conditionalFormatting sqref="F376:F403">
    <cfRule type="containsText" dxfId="1507" priority="534" operator="containsText" text="×2">
      <formula>NOT(ISERROR(SEARCH("×2",F376)))</formula>
    </cfRule>
  </conditionalFormatting>
  <conditionalFormatting sqref="F372:F375">
    <cfRule type="containsText" dxfId="1506" priority="533" operator="containsText" text="×2">
      <formula>NOT(ISERROR(SEARCH("×2",F372)))</formula>
    </cfRule>
  </conditionalFormatting>
  <conditionalFormatting sqref="M393">
    <cfRule type="containsText" dxfId="1505" priority="526" operator="containsText" text="了機">
      <formula>NOT(ISERROR(SEARCH("了機",M393)))</formula>
    </cfRule>
  </conditionalFormatting>
  <conditionalFormatting sqref="M393">
    <cfRule type="containsText" dxfId="1504" priority="524" operator="containsText" text="清車">
      <formula>NOT(ISERROR(SEARCH("清車",M393)))</formula>
    </cfRule>
    <cfRule type="containsText" dxfId="1503" priority="525" operator="containsText" text="改紡">
      <formula>NOT(ISERROR(SEARCH("改紡",M393)))</formula>
    </cfRule>
  </conditionalFormatting>
  <conditionalFormatting sqref="P396:P403">
    <cfRule type="containsText" dxfId="1502" priority="508" operator="containsText" text="了機">
      <formula>NOT(ISERROR(SEARCH("了機",P396)))</formula>
    </cfRule>
  </conditionalFormatting>
  <conditionalFormatting sqref="P396:P403">
    <cfRule type="containsText" dxfId="1501" priority="506" operator="containsText" text="清車">
      <formula>NOT(ISERROR(SEARCH("清車",P396)))</formula>
    </cfRule>
    <cfRule type="containsText" dxfId="1500" priority="507" operator="containsText" text="改紡">
      <formula>NOT(ISERROR(SEARCH("改紡",P396)))</formula>
    </cfRule>
  </conditionalFormatting>
  <conditionalFormatting sqref="L372:M375">
    <cfRule type="containsText" dxfId="1499" priority="520" operator="containsText" text="了機">
      <formula>NOT(ISERROR(SEARCH("了機",L372)))</formula>
    </cfRule>
  </conditionalFormatting>
  <conditionalFormatting sqref="L372:M375">
    <cfRule type="containsText" dxfId="1498" priority="518" operator="containsText" text="清車">
      <formula>NOT(ISERROR(SEARCH("清車",L372)))</formula>
    </cfRule>
    <cfRule type="containsText" dxfId="1497" priority="519" operator="containsText" text="改紡">
      <formula>NOT(ISERROR(SEARCH("改紡",L372)))</formula>
    </cfRule>
  </conditionalFormatting>
  <conditionalFormatting sqref="P385">
    <cfRule type="containsText" dxfId="1496" priority="502" operator="containsText" text="了機">
      <formula>NOT(ISERROR(SEARCH("了機",P385)))</formula>
    </cfRule>
  </conditionalFormatting>
  <conditionalFormatting sqref="P385">
    <cfRule type="containsText" dxfId="1495" priority="500" operator="containsText" text="清車">
      <formula>NOT(ISERROR(SEARCH("清車",P385)))</formula>
    </cfRule>
    <cfRule type="containsText" dxfId="1494" priority="501" operator="containsText" text="改紡">
      <formula>NOT(ISERROR(SEARCH("改紡",P385)))</formula>
    </cfRule>
  </conditionalFormatting>
  <conditionalFormatting sqref="U395:U403 T395 T394:U394 U376:U392 T386:T393 T376:T384">
    <cfRule type="containsText" dxfId="1493" priority="499" operator="containsText" text="了機">
      <formula>NOT(ISERROR(SEARCH("了機",T376)))</formula>
    </cfRule>
  </conditionalFormatting>
  <conditionalFormatting sqref="U395:U403 T395 T394:U394 U376:U392 T386:T393 T376:T384">
    <cfRule type="containsText" dxfId="1492" priority="497" operator="containsText" text="清車">
      <formula>NOT(ISERROR(SEARCH("清車",T376)))</formula>
    </cfRule>
    <cfRule type="containsText" dxfId="1491" priority="498" operator="containsText" text="改紡">
      <formula>NOT(ISERROR(SEARCH("改紡",T376)))</formula>
    </cfRule>
  </conditionalFormatting>
  <conditionalFormatting sqref="U393">
    <cfRule type="containsText" dxfId="1490" priority="496" operator="containsText" text="了機">
      <formula>NOT(ISERROR(SEARCH("了機",U393)))</formula>
    </cfRule>
  </conditionalFormatting>
  <conditionalFormatting sqref="U393">
    <cfRule type="containsText" dxfId="1489" priority="494" operator="containsText" text="清車">
      <formula>NOT(ISERROR(SEARCH("清車",U393)))</formula>
    </cfRule>
    <cfRule type="containsText" dxfId="1488" priority="495" operator="containsText" text="改紡">
      <formula>NOT(ISERROR(SEARCH("改紡",U393)))</formula>
    </cfRule>
  </conditionalFormatting>
  <conditionalFormatting sqref="P372:Q375">
    <cfRule type="containsText" dxfId="1487" priority="505" operator="containsText" text="了機">
      <formula>NOT(ISERROR(SEARCH("了機",P372)))</formula>
    </cfRule>
  </conditionalFormatting>
  <conditionalFormatting sqref="P372:Q375">
    <cfRule type="containsText" dxfId="1486" priority="503" operator="containsText" text="清車">
      <formula>NOT(ISERROR(SEARCH("清車",P372)))</formula>
    </cfRule>
    <cfRule type="containsText" dxfId="1485" priority="504" operator="containsText" text="改紡">
      <formula>NOT(ISERROR(SEARCH("改紡",P372)))</formula>
    </cfRule>
  </conditionalFormatting>
  <conditionalFormatting sqref="T385">
    <cfRule type="containsText" dxfId="1484" priority="487" operator="containsText" text="了機">
      <formula>NOT(ISERROR(SEARCH("了機",T385)))</formula>
    </cfRule>
  </conditionalFormatting>
  <conditionalFormatting sqref="T385">
    <cfRule type="containsText" dxfId="1483" priority="485" operator="containsText" text="清車">
      <formula>NOT(ISERROR(SEARCH("清車",T385)))</formula>
    </cfRule>
    <cfRule type="containsText" dxfId="1482" priority="486" operator="containsText" text="改紡">
      <formula>NOT(ISERROR(SEARCH("改紡",T385)))</formula>
    </cfRule>
  </conditionalFormatting>
  <conditionalFormatting sqref="L369:M369 M368 L371:M371 M370">
    <cfRule type="containsText" dxfId="1481" priority="532" operator="containsText" text="了機">
      <formula>NOT(ISERROR(SEARCH("了機",L368)))</formula>
    </cfRule>
  </conditionalFormatting>
  <conditionalFormatting sqref="L369:M369 M368 L371:M371 M370">
    <cfRule type="containsText" dxfId="1480" priority="530" operator="containsText" text="清車">
      <formula>NOT(ISERROR(SEARCH("清車",L368)))</formula>
    </cfRule>
    <cfRule type="containsText" dxfId="1479" priority="531" operator="containsText" text="改紡">
      <formula>NOT(ISERROR(SEARCH("改紡",L368)))</formula>
    </cfRule>
  </conditionalFormatting>
  <conditionalFormatting sqref="M395:M403 L395 L394:M394 L376:L384 M376:M392 L386:L393">
    <cfRule type="containsText" dxfId="1478" priority="529" operator="containsText" text="了機">
      <formula>NOT(ISERROR(SEARCH("了機",L376)))</formula>
    </cfRule>
  </conditionalFormatting>
  <conditionalFormatting sqref="M395:M403 L395 L394:M394 L376:L384 M376:M392 L386:L393">
    <cfRule type="containsText" dxfId="1477" priority="527" operator="containsText" text="清車">
      <formula>NOT(ISERROR(SEARCH("清車",L376)))</formula>
    </cfRule>
    <cfRule type="containsText" dxfId="1476" priority="528" operator="containsText" text="改紡">
      <formula>NOT(ISERROR(SEARCH("改紡",L376)))</formula>
    </cfRule>
  </conditionalFormatting>
  <conditionalFormatting sqref="L396:L403">
    <cfRule type="containsText" dxfId="1475" priority="523" operator="containsText" text="了機">
      <formula>NOT(ISERROR(SEARCH("了機",L396)))</formula>
    </cfRule>
  </conditionalFormatting>
  <conditionalFormatting sqref="L396:L403">
    <cfRule type="containsText" dxfId="1474" priority="521" operator="containsText" text="清車">
      <formula>NOT(ISERROR(SEARCH("清車",L396)))</formula>
    </cfRule>
    <cfRule type="containsText" dxfId="1473" priority="522" operator="containsText" text="改紡">
      <formula>NOT(ISERROR(SEARCH("改紡",L396)))</formula>
    </cfRule>
  </conditionalFormatting>
  <conditionalFormatting sqref="L385">
    <cfRule type="containsText" dxfId="1472" priority="517" operator="containsText" text="了機">
      <formula>NOT(ISERROR(SEARCH("了機",L385)))</formula>
    </cfRule>
  </conditionalFormatting>
  <conditionalFormatting sqref="L385">
    <cfRule type="containsText" dxfId="1471" priority="515" operator="containsText" text="清車">
      <formula>NOT(ISERROR(SEARCH("清車",L385)))</formula>
    </cfRule>
    <cfRule type="containsText" dxfId="1470" priority="516" operator="containsText" text="改紡">
      <formula>NOT(ISERROR(SEARCH("改紡",L385)))</formula>
    </cfRule>
  </conditionalFormatting>
  <conditionalFormatting sqref="Q395:Q403 P395 P394:Q394 P376:P383 Q376:Q392 P386:P393">
    <cfRule type="containsText" dxfId="1469" priority="514" operator="containsText" text="了機">
      <formula>NOT(ISERROR(SEARCH("了機",P376)))</formula>
    </cfRule>
  </conditionalFormatting>
  <conditionalFormatting sqref="Q395:Q403 P395 P394:Q394 P376:P383 Q376:Q392 P386:P393">
    <cfRule type="containsText" dxfId="1468" priority="512" operator="containsText" text="清車">
      <formula>NOT(ISERROR(SEARCH("清車",P376)))</formula>
    </cfRule>
    <cfRule type="containsText" dxfId="1467" priority="513" operator="containsText" text="改紡">
      <formula>NOT(ISERROR(SEARCH("改紡",P376)))</formula>
    </cfRule>
  </conditionalFormatting>
  <conditionalFormatting sqref="Q393">
    <cfRule type="containsText" dxfId="1466" priority="511" operator="containsText" text="了機">
      <formula>NOT(ISERROR(SEARCH("了機",Q393)))</formula>
    </cfRule>
  </conditionalFormatting>
  <conditionalFormatting sqref="Q393">
    <cfRule type="containsText" dxfId="1465" priority="509" operator="containsText" text="清車">
      <formula>NOT(ISERROR(SEARCH("清車",Q393)))</formula>
    </cfRule>
    <cfRule type="containsText" dxfId="1464" priority="510" operator="containsText" text="改紡">
      <formula>NOT(ISERROR(SEARCH("改紡",Q393)))</formula>
    </cfRule>
  </conditionalFormatting>
  <conditionalFormatting sqref="T396:T403">
    <cfRule type="containsText" dxfId="1463" priority="493" operator="containsText" text="了機">
      <formula>NOT(ISERROR(SEARCH("了機",T396)))</formula>
    </cfRule>
  </conditionalFormatting>
  <conditionalFormatting sqref="T396:T403">
    <cfRule type="containsText" dxfId="1462" priority="491" operator="containsText" text="清車">
      <formula>NOT(ISERROR(SEARCH("清車",T396)))</formula>
    </cfRule>
    <cfRule type="containsText" dxfId="1461" priority="492" operator="containsText" text="改紡">
      <formula>NOT(ISERROR(SEARCH("改紡",T396)))</formula>
    </cfRule>
  </conditionalFormatting>
  <conditionalFormatting sqref="T372:U375">
    <cfRule type="containsText" dxfId="1460" priority="490" operator="containsText" text="了機">
      <formula>NOT(ISERROR(SEARCH("了機",T372)))</formula>
    </cfRule>
  </conditionalFormatting>
  <conditionalFormatting sqref="T372:U375">
    <cfRule type="containsText" dxfId="1459" priority="488" operator="containsText" text="清車">
      <formula>NOT(ISERROR(SEARCH("清車",T372)))</formula>
    </cfRule>
    <cfRule type="containsText" dxfId="1458" priority="489" operator="containsText" text="改紡">
      <formula>NOT(ISERROR(SEARCH("改紡",T372)))</formula>
    </cfRule>
  </conditionalFormatting>
  <conditionalFormatting sqref="X371:Y371 Y370">
    <cfRule type="containsText" dxfId="1457" priority="484" operator="containsText" text="了機">
      <formula>NOT(ISERROR(SEARCH("了機",X370)))</formula>
    </cfRule>
  </conditionalFormatting>
  <conditionalFormatting sqref="X371:Y371 Y370">
    <cfRule type="containsText" dxfId="1456" priority="482" operator="containsText" text="清車">
      <formula>NOT(ISERROR(SEARCH("清車",X370)))</formula>
    </cfRule>
    <cfRule type="containsText" dxfId="1455" priority="483" operator="containsText" text="改紡">
      <formula>NOT(ISERROR(SEARCH("改紡",X370)))</formula>
    </cfRule>
  </conditionalFormatting>
  <conditionalFormatting sqref="Y395:Y403 X395 X394:Y394 Y376:Y392 X386:X393 X376:X384">
    <cfRule type="containsText" dxfId="1454" priority="481" operator="containsText" text="了機">
      <formula>NOT(ISERROR(SEARCH("了機",X376)))</formula>
    </cfRule>
  </conditionalFormatting>
  <conditionalFormatting sqref="Y395:Y403 X395 X394:Y394 Y376:Y392 X386:X393 X376:X384">
    <cfRule type="containsText" dxfId="1453" priority="479" operator="containsText" text="清車">
      <formula>NOT(ISERROR(SEARCH("清車",X376)))</formula>
    </cfRule>
    <cfRule type="containsText" dxfId="1452" priority="480" operator="containsText" text="改紡">
      <formula>NOT(ISERROR(SEARCH("改紡",X376)))</formula>
    </cfRule>
  </conditionalFormatting>
  <conditionalFormatting sqref="Y393">
    <cfRule type="containsText" dxfId="1451" priority="478" operator="containsText" text="了機">
      <formula>NOT(ISERROR(SEARCH("了機",Y393)))</formula>
    </cfRule>
  </conditionalFormatting>
  <conditionalFormatting sqref="Y393">
    <cfRule type="containsText" dxfId="1450" priority="476" operator="containsText" text="清車">
      <formula>NOT(ISERROR(SEARCH("清車",Y393)))</formula>
    </cfRule>
    <cfRule type="containsText" dxfId="1449" priority="477" operator="containsText" text="改紡">
      <formula>NOT(ISERROR(SEARCH("改紡",Y393)))</formula>
    </cfRule>
  </conditionalFormatting>
  <conditionalFormatting sqref="X396:X403">
    <cfRule type="containsText" dxfId="1448" priority="475" operator="containsText" text="了機">
      <formula>NOT(ISERROR(SEARCH("了機",X396)))</formula>
    </cfRule>
  </conditionalFormatting>
  <conditionalFormatting sqref="X396:X403">
    <cfRule type="containsText" dxfId="1447" priority="473" operator="containsText" text="清車">
      <formula>NOT(ISERROR(SEARCH("清車",X396)))</formula>
    </cfRule>
    <cfRule type="containsText" dxfId="1446" priority="474" operator="containsText" text="改紡">
      <formula>NOT(ISERROR(SEARCH("改紡",X396)))</formula>
    </cfRule>
  </conditionalFormatting>
  <conditionalFormatting sqref="X372:Y375">
    <cfRule type="containsText" dxfId="1445" priority="472" operator="containsText" text="了機">
      <formula>NOT(ISERROR(SEARCH("了機",X372)))</formula>
    </cfRule>
  </conditionalFormatting>
  <conditionalFormatting sqref="X372:Y375">
    <cfRule type="containsText" dxfId="1444" priority="470" operator="containsText" text="清車">
      <formula>NOT(ISERROR(SEARCH("清車",X372)))</formula>
    </cfRule>
    <cfRule type="containsText" dxfId="1443" priority="471" operator="containsText" text="改紡">
      <formula>NOT(ISERROR(SEARCH("改紡",X372)))</formula>
    </cfRule>
  </conditionalFormatting>
  <conditionalFormatting sqref="X385">
    <cfRule type="containsText" dxfId="1442" priority="469" operator="containsText" text="了機">
      <formula>NOT(ISERROR(SEARCH("了機",X385)))</formula>
    </cfRule>
  </conditionalFormatting>
  <conditionalFormatting sqref="X385">
    <cfRule type="containsText" dxfId="1441" priority="467" operator="containsText" text="清車">
      <formula>NOT(ISERROR(SEARCH("清車",X385)))</formula>
    </cfRule>
    <cfRule type="containsText" dxfId="1440" priority="468" operator="containsText" text="改紡">
      <formula>NOT(ISERROR(SEARCH("改紡",X385)))</formula>
    </cfRule>
  </conditionalFormatting>
  <conditionalFormatting sqref="L368">
    <cfRule type="containsText" dxfId="1439" priority="466" operator="containsText" text="了機">
      <formula>NOT(ISERROR(SEARCH("了機",L368)))</formula>
    </cfRule>
  </conditionalFormatting>
  <conditionalFormatting sqref="L368">
    <cfRule type="containsText" dxfId="1438" priority="464" operator="containsText" text="清車">
      <formula>NOT(ISERROR(SEARCH("清車",L368)))</formula>
    </cfRule>
    <cfRule type="containsText" dxfId="1437" priority="465" operator="containsText" text="改紡">
      <formula>NOT(ISERROR(SEARCH("改紡",L368)))</formula>
    </cfRule>
  </conditionalFormatting>
  <conditionalFormatting sqref="X370">
    <cfRule type="containsText" dxfId="1436" priority="463" operator="containsText" text="了機">
      <formula>NOT(ISERROR(SEARCH("了機",X370)))</formula>
    </cfRule>
  </conditionalFormatting>
  <conditionalFormatting sqref="X370">
    <cfRule type="containsText" dxfId="1435" priority="461" operator="containsText" text="清車">
      <formula>NOT(ISERROR(SEARCH("清車",X370)))</formula>
    </cfRule>
    <cfRule type="containsText" dxfId="1434" priority="462" operator="containsText" text="改紡">
      <formula>NOT(ISERROR(SEARCH("改紡",X370)))</formula>
    </cfRule>
  </conditionalFormatting>
  <conditionalFormatting sqref="L370">
    <cfRule type="containsText" dxfId="1433" priority="460" operator="containsText" text="了機">
      <formula>NOT(ISERROR(SEARCH("了機",L370)))</formula>
    </cfRule>
  </conditionalFormatting>
  <conditionalFormatting sqref="L370">
    <cfRule type="containsText" dxfId="1432" priority="458" operator="containsText" text="清車">
      <formula>NOT(ISERROR(SEARCH("清車",L370)))</formula>
    </cfRule>
    <cfRule type="containsText" dxfId="1431" priority="459" operator="containsText" text="改紡">
      <formula>NOT(ISERROR(SEARCH("改紡",L370)))</formula>
    </cfRule>
  </conditionalFormatting>
  <conditionalFormatting sqref="P384">
    <cfRule type="containsText" dxfId="1430" priority="457" operator="containsText" text="了機">
      <formula>NOT(ISERROR(SEARCH("了機",P384)))</formula>
    </cfRule>
  </conditionalFormatting>
  <conditionalFormatting sqref="P384">
    <cfRule type="containsText" dxfId="1429" priority="455" operator="containsText" text="清車">
      <formula>NOT(ISERROR(SEARCH("清車",P384)))</formula>
    </cfRule>
    <cfRule type="containsText" dxfId="1428" priority="456" operator="containsText" text="改紡">
      <formula>NOT(ISERROR(SEARCH("改紡",P384)))</formula>
    </cfRule>
  </conditionalFormatting>
  <conditionalFormatting sqref="F404:F410">
    <cfRule type="containsText" dxfId="1427" priority="454" operator="containsText" text="×2">
      <formula>NOT(ISERROR(SEARCH("×2",F404)))</formula>
    </cfRule>
  </conditionalFormatting>
  <conditionalFormatting sqref="P404:Q410 T404:U410 L404:M406 X404:Y408">
    <cfRule type="containsText" dxfId="1426" priority="453" operator="containsText" text="了機">
      <formula>NOT(ISERROR(SEARCH("了機",L404)))</formula>
    </cfRule>
  </conditionalFormatting>
  <conditionalFormatting sqref="P404:Q410 T404:U410 L404:M406 X404:Y408">
    <cfRule type="containsText" dxfId="1425" priority="451" operator="containsText" text="清車">
      <formula>NOT(ISERROR(SEARCH("清車",L404)))</formula>
    </cfRule>
    <cfRule type="containsText" dxfId="1424" priority="452" operator="containsText" text="改紡">
      <formula>NOT(ISERROR(SEARCH("改紡",L404)))</formula>
    </cfRule>
  </conditionalFormatting>
  <conditionalFormatting sqref="F415:F443">
    <cfRule type="containsText" dxfId="1423" priority="450" operator="containsText" text="×2">
      <formula>NOT(ISERROR(SEARCH("×2",F415)))</formula>
    </cfRule>
  </conditionalFormatting>
  <conditionalFormatting sqref="F411:F414">
    <cfRule type="containsText" dxfId="1422" priority="449" operator="containsText" text="×2">
      <formula>NOT(ISERROR(SEARCH("×2",F411)))</formula>
    </cfRule>
  </conditionalFormatting>
  <conditionalFormatting sqref="M432">
    <cfRule type="containsText" dxfId="1421" priority="442" operator="containsText" text="了機">
      <formula>NOT(ISERROR(SEARCH("了機",M432)))</formula>
    </cfRule>
  </conditionalFormatting>
  <conditionalFormatting sqref="M432">
    <cfRule type="containsText" dxfId="1420" priority="440" operator="containsText" text="清車">
      <formula>NOT(ISERROR(SEARCH("清車",M432)))</formula>
    </cfRule>
    <cfRule type="containsText" dxfId="1419" priority="441" operator="containsText" text="改紡">
      <formula>NOT(ISERROR(SEARCH("改紡",M432)))</formula>
    </cfRule>
  </conditionalFormatting>
  <conditionalFormatting sqref="P435:P443">
    <cfRule type="containsText" dxfId="1418" priority="424" operator="containsText" text="了機">
      <formula>NOT(ISERROR(SEARCH("了機",P435)))</formula>
    </cfRule>
  </conditionalFormatting>
  <conditionalFormatting sqref="P435:P443">
    <cfRule type="containsText" dxfId="1417" priority="422" operator="containsText" text="清車">
      <formula>NOT(ISERROR(SEARCH("清車",P435)))</formula>
    </cfRule>
    <cfRule type="containsText" dxfId="1416" priority="423" operator="containsText" text="改紡">
      <formula>NOT(ISERROR(SEARCH("改紡",P435)))</formula>
    </cfRule>
  </conditionalFormatting>
  <conditionalFormatting sqref="L411:M414">
    <cfRule type="containsText" dxfId="1415" priority="436" operator="containsText" text="了機">
      <formula>NOT(ISERROR(SEARCH("了機",L411)))</formula>
    </cfRule>
  </conditionalFormatting>
  <conditionalFormatting sqref="L411:M414">
    <cfRule type="containsText" dxfId="1414" priority="434" operator="containsText" text="清車">
      <formula>NOT(ISERROR(SEARCH("清車",L411)))</formula>
    </cfRule>
    <cfRule type="containsText" dxfId="1413" priority="435" operator="containsText" text="改紡">
      <formula>NOT(ISERROR(SEARCH("改紡",L411)))</formula>
    </cfRule>
  </conditionalFormatting>
  <conditionalFormatting sqref="P424">
    <cfRule type="containsText" dxfId="1412" priority="418" operator="containsText" text="了機">
      <formula>NOT(ISERROR(SEARCH("了機",P424)))</formula>
    </cfRule>
  </conditionalFormatting>
  <conditionalFormatting sqref="P424">
    <cfRule type="containsText" dxfId="1411" priority="416" operator="containsText" text="清車">
      <formula>NOT(ISERROR(SEARCH("清車",P424)))</formula>
    </cfRule>
    <cfRule type="containsText" dxfId="1410" priority="417" operator="containsText" text="改紡">
      <formula>NOT(ISERROR(SEARCH("改紡",P424)))</formula>
    </cfRule>
  </conditionalFormatting>
  <conditionalFormatting sqref="T433:U433 T425:T432 T415:U417 U434:U443 T434:T435 T420:T423 U419:U431">
    <cfRule type="containsText" dxfId="1409" priority="415" operator="containsText" text="了機">
      <formula>NOT(ISERROR(SEARCH("了機",T415)))</formula>
    </cfRule>
  </conditionalFormatting>
  <conditionalFormatting sqref="T433:U433 T425:T432 T415:U417 U434:U443 T434:T435 T420:T423 U419:U431">
    <cfRule type="containsText" dxfId="1408" priority="413" operator="containsText" text="清車">
      <formula>NOT(ISERROR(SEARCH("清車",T415)))</formula>
    </cfRule>
    <cfRule type="containsText" dxfId="1407" priority="414" operator="containsText" text="改紡">
      <formula>NOT(ISERROR(SEARCH("改紡",T415)))</formula>
    </cfRule>
  </conditionalFormatting>
  <conditionalFormatting sqref="U432">
    <cfRule type="containsText" dxfId="1406" priority="412" operator="containsText" text="了機">
      <formula>NOT(ISERROR(SEARCH("了機",U432)))</formula>
    </cfRule>
  </conditionalFormatting>
  <conditionalFormatting sqref="U432">
    <cfRule type="containsText" dxfId="1405" priority="410" operator="containsText" text="清車">
      <formula>NOT(ISERROR(SEARCH("清車",U432)))</formula>
    </cfRule>
    <cfRule type="containsText" dxfId="1404" priority="411" operator="containsText" text="改紡">
      <formula>NOT(ISERROR(SEARCH("改紡",U432)))</formula>
    </cfRule>
  </conditionalFormatting>
  <conditionalFormatting sqref="P411:Q414">
    <cfRule type="containsText" dxfId="1403" priority="421" operator="containsText" text="了機">
      <formula>NOT(ISERROR(SEARCH("了機",P411)))</formula>
    </cfRule>
  </conditionalFormatting>
  <conditionalFormatting sqref="P411:Q414">
    <cfRule type="containsText" dxfId="1402" priority="419" operator="containsText" text="清車">
      <formula>NOT(ISERROR(SEARCH("清車",P411)))</formula>
    </cfRule>
    <cfRule type="containsText" dxfId="1401" priority="420" operator="containsText" text="改紡">
      <formula>NOT(ISERROR(SEARCH("改紡",P411)))</formula>
    </cfRule>
  </conditionalFormatting>
  <conditionalFormatting sqref="T424">
    <cfRule type="containsText" dxfId="1400" priority="403" operator="containsText" text="了機">
      <formula>NOT(ISERROR(SEARCH("了機",T424)))</formula>
    </cfRule>
  </conditionalFormatting>
  <conditionalFormatting sqref="T424">
    <cfRule type="containsText" dxfId="1399" priority="401" operator="containsText" text="清車">
      <formula>NOT(ISERROR(SEARCH("清車",T424)))</formula>
    </cfRule>
    <cfRule type="containsText" dxfId="1398" priority="402" operator="containsText" text="改紡">
      <formula>NOT(ISERROR(SEARCH("改紡",T424)))</formula>
    </cfRule>
  </conditionalFormatting>
  <conditionalFormatting sqref="L408:M408 M407 L410:M410 M409">
    <cfRule type="containsText" dxfId="1397" priority="448" operator="containsText" text="了機">
      <formula>NOT(ISERROR(SEARCH("了機",L407)))</formula>
    </cfRule>
  </conditionalFormatting>
  <conditionalFormatting sqref="L408:M408 M407 L410:M410 M409">
    <cfRule type="containsText" dxfId="1396" priority="446" operator="containsText" text="清車">
      <formula>NOT(ISERROR(SEARCH("清車",L407)))</formula>
    </cfRule>
    <cfRule type="containsText" dxfId="1395" priority="447" operator="containsText" text="改紡">
      <formula>NOT(ISERROR(SEARCH("改紡",L407)))</formula>
    </cfRule>
  </conditionalFormatting>
  <conditionalFormatting sqref="L433:M433 L415:L423 M415:M431 L425:L432 M434:M443 L434:L435">
    <cfRule type="containsText" dxfId="1394" priority="445" operator="containsText" text="了機">
      <formula>NOT(ISERROR(SEARCH("了機",L415)))</formula>
    </cfRule>
  </conditionalFormatting>
  <conditionalFormatting sqref="L433:M433 L415:L423 M415:M431 L425:L432 M434:M443 L434:L435">
    <cfRule type="containsText" dxfId="1393" priority="443" operator="containsText" text="清車">
      <formula>NOT(ISERROR(SEARCH("清車",L415)))</formula>
    </cfRule>
    <cfRule type="containsText" dxfId="1392" priority="444" operator="containsText" text="改紡">
      <formula>NOT(ISERROR(SEARCH("改紡",L415)))</formula>
    </cfRule>
  </conditionalFormatting>
  <conditionalFormatting sqref="L435:L443">
    <cfRule type="containsText" dxfId="1391" priority="439" operator="containsText" text="了機">
      <formula>NOT(ISERROR(SEARCH("了機",L435)))</formula>
    </cfRule>
  </conditionalFormatting>
  <conditionalFormatting sqref="L435:L443">
    <cfRule type="containsText" dxfId="1390" priority="437" operator="containsText" text="清車">
      <formula>NOT(ISERROR(SEARCH("清車",L435)))</formula>
    </cfRule>
    <cfRule type="containsText" dxfId="1389" priority="438" operator="containsText" text="改紡">
      <formula>NOT(ISERROR(SEARCH("改紡",L435)))</formula>
    </cfRule>
  </conditionalFormatting>
  <conditionalFormatting sqref="L424">
    <cfRule type="containsText" dxfId="1388" priority="433" operator="containsText" text="了機">
      <formula>NOT(ISERROR(SEARCH("了機",L424)))</formula>
    </cfRule>
  </conditionalFormatting>
  <conditionalFormatting sqref="L424">
    <cfRule type="containsText" dxfId="1387" priority="431" operator="containsText" text="清車">
      <formula>NOT(ISERROR(SEARCH("清車",L424)))</formula>
    </cfRule>
    <cfRule type="containsText" dxfId="1386" priority="432" operator="containsText" text="改紡">
      <formula>NOT(ISERROR(SEARCH("改紡",L424)))</formula>
    </cfRule>
  </conditionalFormatting>
  <conditionalFormatting sqref="P433:Q433 P415:P422 Q415:Q431 P425:P432 Q434:Q443 P434:P435">
    <cfRule type="containsText" dxfId="1385" priority="430" operator="containsText" text="了機">
      <formula>NOT(ISERROR(SEARCH("了機",P415)))</formula>
    </cfRule>
  </conditionalFormatting>
  <conditionalFormatting sqref="P433:Q433 P415:P422 Q415:Q431 P425:P432 Q434:Q443 P434:P435">
    <cfRule type="containsText" dxfId="1384" priority="428" operator="containsText" text="清車">
      <formula>NOT(ISERROR(SEARCH("清車",P415)))</formula>
    </cfRule>
    <cfRule type="containsText" dxfId="1383" priority="429" operator="containsText" text="改紡">
      <formula>NOT(ISERROR(SEARCH("改紡",P415)))</formula>
    </cfRule>
  </conditionalFormatting>
  <conditionalFormatting sqref="Q432">
    <cfRule type="containsText" dxfId="1382" priority="427" operator="containsText" text="了機">
      <formula>NOT(ISERROR(SEARCH("了機",Q432)))</formula>
    </cfRule>
  </conditionalFormatting>
  <conditionalFormatting sqref="Q432">
    <cfRule type="containsText" dxfId="1381" priority="425" operator="containsText" text="清車">
      <formula>NOT(ISERROR(SEARCH("清車",Q432)))</formula>
    </cfRule>
    <cfRule type="containsText" dxfId="1380" priority="426" operator="containsText" text="改紡">
      <formula>NOT(ISERROR(SEARCH("改紡",Q432)))</formula>
    </cfRule>
  </conditionalFormatting>
  <conditionalFormatting sqref="T435:T443">
    <cfRule type="containsText" dxfId="1379" priority="409" operator="containsText" text="了機">
      <formula>NOT(ISERROR(SEARCH("了機",T435)))</formula>
    </cfRule>
  </conditionalFormatting>
  <conditionalFormatting sqref="T435:T443">
    <cfRule type="containsText" dxfId="1378" priority="407" operator="containsText" text="清車">
      <formula>NOT(ISERROR(SEARCH("清車",T435)))</formula>
    </cfRule>
    <cfRule type="containsText" dxfId="1377" priority="408" operator="containsText" text="改紡">
      <formula>NOT(ISERROR(SEARCH("改紡",T435)))</formula>
    </cfRule>
  </conditionalFormatting>
  <conditionalFormatting sqref="T411:U414">
    <cfRule type="containsText" dxfId="1376" priority="406" operator="containsText" text="了機">
      <formula>NOT(ISERROR(SEARCH("了機",T411)))</formula>
    </cfRule>
  </conditionalFormatting>
  <conditionalFormatting sqref="T411:U414">
    <cfRule type="containsText" dxfId="1375" priority="404" operator="containsText" text="清車">
      <formula>NOT(ISERROR(SEARCH("清車",T411)))</formula>
    </cfRule>
    <cfRule type="containsText" dxfId="1374" priority="405" operator="containsText" text="改紡">
      <formula>NOT(ISERROR(SEARCH("改紡",T411)))</formula>
    </cfRule>
  </conditionalFormatting>
  <conditionalFormatting sqref="X410:Y410 Y409">
    <cfRule type="containsText" dxfId="1373" priority="400" operator="containsText" text="了機">
      <formula>NOT(ISERROR(SEARCH("了機",X409)))</formula>
    </cfRule>
  </conditionalFormatting>
  <conditionalFormatting sqref="X410:Y410 Y409">
    <cfRule type="containsText" dxfId="1372" priority="398" operator="containsText" text="清車">
      <formula>NOT(ISERROR(SEARCH("清車",X409)))</formula>
    </cfRule>
    <cfRule type="containsText" dxfId="1371" priority="399" operator="containsText" text="改紡">
      <formula>NOT(ISERROR(SEARCH("改紡",X409)))</formula>
    </cfRule>
  </conditionalFormatting>
  <conditionalFormatting sqref="X433:Y433 Y415:Y431 X425:X432 X415:X423 Y434:Y443 X434:X435">
    <cfRule type="containsText" dxfId="1370" priority="397" operator="containsText" text="了機">
      <formula>NOT(ISERROR(SEARCH("了機",X415)))</formula>
    </cfRule>
  </conditionalFormatting>
  <conditionalFormatting sqref="X433:Y433 Y415:Y431 X425:X432 X415:X423 Y434:Y443 X434:X435">
    <cfRule type="containsText" dxfId="1369" priority="395" operator="containsText" text="清車">
      <formula>NOT(ISERROR(SEARCH("清車",X415)))</formula>
    </cfRule>
    <cfRule type="containsText" dxfId="1368" priority="396" operator="containsText" text="改紡">
      <formula>NOT(ISERROR(SEARCH("改紡",X415)))</formula>
    </cfRule>
  </conditionalFormatting>
  <conditionalFormatting sqref="Y432">
    <cfRule type="containsText" dxfId="1367" priority="394" operator="containsText" text="了機">
      <formula>NOT(ISERROR(SEARCH("了機",Y432)))</formula>
    </cfRule>
  </conditionalFormatting>
  <conditionalFormatting sqref="Y432">
    <cfRule type="containsText" dxfId="1366" priority="392" operator="containsText" text="清車">
      <formula>NOT(ISERROR(SEARCH("清車",Y432)))</formula>
    </cfRule>
    <cfRule type="containsText" dxfId="1365" priority="393" operator="containsText" text="改紡">
      <formula>NOT(ISERROR(SEARCH("改紡",Y432)))</formula>
    </cfRule>
  </conditionalFormatting>
  <conditionalFormatting sqref="X435:X443">
    <cfRule type="containsText" dxfId="1364" priority="391" operator="containsText" text="了機">
      <formula>NOT(ISERROR(SEARCH("了機",X435)))</formula>
    </cfRule>
  </conditionalFormatting>
  <conditionalFormatting sqref="X435:X443">
    <cfRule type="containsText" dxfId="1363" priority="389" operator="containsText" text="清車">
      <formula>NOT(ISERROR(SEARCH("清車",X435)))</formula>
    </cfRule>
    <cfRule type="containsText" dxfId="1362" priority="390" operator="containsText" text="改紡">
      <formula>NOT(ISERROR(SEARCH("改紡",X435)))</formula>
    </cfRule>
  </conditionalFormatting>
  <conditionalFormatting sqref="X411:Y414">
    <cfRule type="containsText" dxfId="1361" priority="388" operator="containsText" text="了機">
      <formula>NOT(ISERROR(SEARCH("了機",X411)))</formula>
    </cfRule>
  </conditionalFormatting>
  <conditionalFormatting sqref="X411:Y414">
    <cfRule type="containsText" dxfId="1360" priority="386" operator="containsText" text="清車">
      <formula>NOT(ISERROR(SEARCH("清車",X411)))</formula>
    </cfRule>
    <cfRule type="containsText" dxfId="1359" priority="387" operator="containsText" text="改紡">
      <formula>NOT(ISERROR(SEARCH("改紡",X411)))</formula>
    </cfRule>
  </conditionalFormatting>
  <conditionalFormatting sqref="X424">
    <cfRule type="containsText" dxfId="1358" priority="385" operator="containsText" text="了機">
      <formula>NOT(ISERROR(SEARCH("了機",X424)))</formula>
    </cfRule>
  </conditionalFormatting>
  <conditionalFormatting sqref="X424">
    <cfRule type="containsText" dxfId="1357" priority="383" operator="containsText" text="清車">
      <formula>NOT(ISERROR(SEARCH("清車",X424)))</formula>
    </cfRule>
    <cfRule type="containsText" dxfId="1356" priority="384" operator="containsText" text="改紡">
      <formula>NOT(ISERROR(SEARCH("改紡",X424)))</formula>
    </cfRule>
  </conditionalFormatting>
  <conditionalFormatting sqref="L407">
    <cfRule type="containsText" dxfId="1355" priority="382" operator="containsText" text="了機">
      <formula>NOT(ISERROR(SEARCH("了機",L407)))</formula>
    </cfRule>
  </conditionalFormatting>
  <conditionalFormatting sqref="L407">
    <cfRule type="containsText" dxfId="1354" priority="380" operator="containsText" text="清車">
      <formula>NOT(ISERROR(SEARCH("清車",L407)))</formula>
    </cfRule>
    <cfRule type="containsText" dxfId="1353" priority="381" operator="containsText" text="改紡">
      <formula>NOT(ISERROR(SEARCH("改紡",L407)))</formula>
    </cfRule>
  </conditionalFormatting>
  <conditionalFormatting sqref="X409">
    <cfRule type="containsText" dxfId="1352" priority="379" operator="containsText" text="了機">
      <formula>NOT(ISERROR(SEARCH("了機",X409)))</formula>
    </cfRule>
  </conditionalFormatting>
  <conditionalFormatting sqref="X409">
    <cfRule type="containsText" dxfId="1351" priority="377" operator="containsText" text="清車">
      <formula>NOT(ISERROR(SEARCH("清車",X409)))</formula>
    </cfRule>
    <cfRule type="containsText" dxfId="1350" priority="378" operator="containsText" text="改紡">
      <formula>NOT(ISERROR(SEARCH("改紡",X409)))</formula>
    </cfRule>
  </conditionalFormatting>
  <conditionalFormatting sqref="L409">
    <cfRule type="containsText" dxfId="1349" priority="376" operator="containsText" text="了機">
      <formula>NOT(ISERROR(SEARCH("了機",L409)))</formula>
    </cfRule>
  </conditionalFormatting>
  <conditionalFormatting sqref="L409">
    <cfRule type="containsText" dxfId="1348" priority="374" operator="containsText" text="清車">
      <formula>NOT(ISERROR(SEARCH("清車",L409)))</formula>
    </cfRule>
    <cfRule type="containsText" dxfId="1347" priority="375" operator="containsText" text="改紡">
      <formula>NOT(ISERROR(SEARCH("改紡",L409)))</formula>
    </cfRule>
  </conditionalFormatting>
  <conditionalFormatting sqref="P423">
    <cfRule type="containsText" dxfId="1346" priority="373" operator="containsText" text="了機">
      <formula>NOT(ISERROR(SEARCH("了機",P423)))</formula>
    </cfRule>
  </conditionalFormatting>
  <conditionalFormatting sqref="P423">
    <cfRule type="containsText" dxfId="1345" priority="371" operator="containsText" text="清車">
      <formula>NOT(ISERROR(SEARCH("清車",P423)))</formula>
    </cfRule>
    <cfRule type="containsText" dxfId="1344" priority="372" operator="containsText" text="改紡">
      <formula>NOT(ISERROR(SEARCH("改紡",P423)))</formula>
    </cfRule>
  </conditionalFormatting>
  <conditionalFormatting sqref="L252">
    <cfRule type="containsText" dxfId="1343" priority="370" operator="containsText" text="了機">
      <formula>NOT(ISERROR(SEARCH("了機",L252)))</formula>
    </cfRule>
  </conditionalFormatting>
  <conditionalFormatting sqref="L252">
    <cfRule type="containsText" dxfId="1342" priority="368" operator="containsText" text="清車">
      <formula>NOT(ISERROR(SEARCH("清車",L252)))</formula>
    </cfRule>
    <cfRule type="containsText" dxfId="1341" priority="369" operator="containsText" text="改紡">
      <formula>NOT(ISERROR(SEARCH("改紡",L252)))</formula>
    </cfRule>
  </conditionalFormatting>
  <conditionalFormatting sqref="F483">
    <cfRule type="containsText" dxfId="1340" priority="367" operator="containsText" text="×2">
      <formula>NOT(ISERROR(SEARCH("×2",F483)))</formula>
    </cfRule>
  </conditionalFormatting>
  <conditionalFormatting sqref="F444:F450">
    <cfRule type="containsText" dxfId="1339" priority="365" operator="containsText" text="×2">
      <formula>NOT(ISERROR(SEARCH("×2",F444)))</formula>
    </cfRule>
  </conditionalFormatting>
  <conditionalFormatting sqref="X444:Y448">
    <cfRule type="containsText" dxfId="1338" priority="364" operator="containsText" text="了機">
      <formula>NOT(ISERROR(SEARCH("了機",X444)))</formula>
    </cfRule>
  </conditionalFormatting>
  <conditionalFormatting sqref="X444:Y448">
    <cfRule type="containsText" dxfId="1337" priority="362" operator="containsText" text="清車">
      <formula>NOT(ISERROR(SEARCH("清車",X444)))</formula>
    </cfRule>
    <cfRule type="containsText" dxfId="1336" priority="363" operator="containsText" text="改紡">
      <formula>NOT(ISERROR(SEARCH("改紡",X444)))</formula>
    </cfRule>
  </conditionalFormatting>
  <conditionalFormatting sqref="F455:F483">
    <cfRule type="containsText" dxfId="1335" priority="361" operator="containsText" text="×2">
      <formula>NOT(ISERROR(SEARCH("×2",F455)))</formula>
    </cfRule>
  </conditionalFormatting>
  <conditionalFormatting sqref="F451:F454">
    <cfRule type="containsText" dxfId="1334" priority="360" operator="containsText" text="×2">
      <formula>NOT(ISERROR(SEARCH("×2",F451)))</formula>
    </cfRule>
  </conditionalFormatting>
  <conditionalFormatting sqref="L444:M448">
    <cfRule type="containsText" dxfId="1333" priority="281" operator="containsText" text="了機">
      <formula>NOT(ISERROR(SEARCH("了機",L444)))</formula>
    </cfRule>
  </conditionalFormatting>
  <conditionalFormatting sqref="L444:M448">
    <cfRule type="containsText" dxfId="1332" priority="279" operator="containsText" text="清車">
      <formula>NOT(ISERROR(SEARCH("清車",L444)))</formula>
    </cfRule>
    <cfRule type="containsText" dxfId="1331" priority="280" operator="containsText" text="改紡">
      <formula>NOT(ISERROR(SEARCH("改紡",L444)))</formula>
    </cfRule>
  </conditionalFormatting>
  <conditionalFormatting sqref="L473:M473 M455:M471 L465:L472 L455:L463 M474:M483 L474:L475">
    <cfRule type="containsText" dxfId="1330" priority="275" operator="containsText" text="了機">
      <formula>NOT(ISERROR(SEARCH("了機",L455)))</formula>
    </cfRule>
  </conditionalFormatting>
  <conditionalFormatting sqref="L473:M473 M455:M471 L465:L472 L455:L463 M474:M483 L474:L475">
    <cfRule type="containsText" dxfId="1329" priority="273" operator="containsText" text="清車">
      <formula>NOT(ISERROR(SEARCH("清車",L455)))</formula>
    </cfRule>
    <cfRule type="containsText" dxfId="1328" priority="274" operator="containsText" text="改紡">
      <formula>NOT(ISERROR(SEARCH("改紡",L455)))</formula>
    </cfRule>
  </conditionalFormatting>
  <conditionalFormatting sqref="X475:X483">
    <cfRule type="containsText" dxfId="1327" priority="302" operator="containsText" text="了機">
      <formula>NOT(ISERROR(SEARCH("了機",X475)))</formula>
    </cfRule>
  </conditionalFormatting>
  <conditionalFormatting sqref="X475:X483">
    <cfRule type="containsText" dxfId="1326" priority="300" operator="containsText" text="清車">
      <formula>NOT(ISERROR(SEARCH("清車",X475)))</formula>
    </cfRule>
    <cfRule type="containsText" dxfId="1325" priority="301" operator="containsText" text="改紡">
      <formula>NOT(ISERROR(SEARCH("改紡",X475)))</formula>
    </cfRule>
  </conditionalFormatting>
  <conditionalFormatting sqref="X451:Y454">
    <cfRule type="containsText" dxfId="1324" priority="299" operator="containsText" text="了機">
      <formula>NOT(ISERROR(SEARCH("了機",X451)))</formula>
    </cfRule>
  </conditionalFormatting>
  <conditionalFormatting sqref="X451:Y454">
    <cfRule type="containsText" dxfId="1323" priority="297" operator="containsText" text="清車">
      <formula>NOT(ISERROR(SEARCH("清車",X451)))</formula>
    </cfRule>
    <cfRule type="containsText" dxfId="1322" priority="298" operator="containsText" text="改紡">
      <formula>NOT(ISERROR(SEARCH("改紡",X451)))</formula>
    </cfRule>
  </conditionalFormatting>
  <conditionalFormatting sqref="L450:M450 M449">
    <cfRule type="containsText" dxfId="1321" priority="278" operator="containsText" text="了機">
      <formula>NOT(ISERROR(SEARCH("了機",L449)))</formula>
    </cfRule>
  </conditionalFormatting>
  <conditionalFormatting sqref="L450:M450 M449">
    <cfRule type="containsText" dxfId="1320" priority="276" operator="containsText" text="清車">
      <formula>NOT(ISERROR(SEARCH("清車",L449)))</formula>
    </cfRule>
    <cfRule type="containsText" dxfId="1319" priority="277" operator="containsText" text="改紡">
      <formula>NOT(ISERROR(SEARCH("改紡",L449)))</formula>
    </cfRule>
  </conditionalFormatting>
  <conditionalFormatting sqref="X449">
    <cfRule type="containsText" dxfId="1318" priority="290" operator="containsText" text="了機">
      <formula>NOT(ISERROR(SEARCH("了機",X449)))</formula>
    </cfRule>
  </conditionalFormatting>
  <conditionalFormatting sqref="X449">
    <cfRule type="containsText" dxfId="1317" priority="288" operator="containsText" text="清車">
      <formula>NOT(ISERROR(SEARCH("清車",X449)))</formula>
    </cfRule>
    <cfRule type="containsText" dxfId="1316" priority="289" operator="containsText" text="改紡">
      <formula>NOT(ISERROR(SEARCH("改紡",X449)))</formula>
    </cfRule>
  </conditionalFormatting>
  <conditionalFormatting sqref="M472">
    <cfRule type="containsText" dxfId="1315" priority="272" operator="containsText" text="了機">
      <formula>NOT(ISERROR(SEARCH("了機",M472)))</formula>
    </cfRule>
  </conditionalFormatting>
  <conditionalFormatting sqref="M472">
    <cfRule type="containsText" dxfId="1314" priority="270" operator="containsText" text="清車">
      <formula>NOT(ISERROR(SEARCH("清車",M472)))</formula>
    </cfRule>
    <cfRule type="containsText" dxfId="1313" priority="271" operator="containsText" text="改紡">
      <formula>NOT(ISERROR(SEARCH("改紡",M472)))</formula>
    </cfRule>
  </conditionalFormatting>
  <conditionalFormatting sqref="X464">
    <cfRule type="containsText" dxfId="1312" priority="296" operator="containsText" text="了機">
      <formula>NOT(ISERROR(SEARCH("了機",X464)))</formula>
    </cfRule>
  </conditionalFormatting>
  <conditionalFormatting sqref="X464">
    <cfRule type="containsText" dxfId="1311" priority="294" operator="containsText" text="清車">
      <formula>NOT(ISERROR(SEARCH("清車",X464)))</formula>
    </cfRule>
    <cfRule type="containsText" dxfId="1310" priority="295" operator="containsText" text="改紡">
      <formula>NOT(ISERROR(SEARCH("改紡",X464)))</formula>
    </cfRule>
  </conditionalFormatting>
  <conditionalFormatting sqref="X450:Y450 Y449">
    <cfRule type="containsText" dxfId="1309" priority="311" operator="containsText" text="了機">
      <formula>NOT(ISERROR(SEARCH("了機",X449)))</formula>
    </cfRule>
  </conditionalFormatting>
  <conditionalFormatting sqref="X450:Y450 Y449">
    <cfRule type="containsText" dxfId="1308" priority="309" operator="containsText" text="清車">
      <formula>NOT(ISERROR(SEARCH("清車",X449)))</formula>
    </cfRule>
    <cfRule type="containsText" dxfId="1307" priority="310" operator="containsText" text="改紡">
      <formula>NOT(ISERROR(SEARCH("改紡",X449)))</formula>
    </cfRule>
  </conditionalFormatting>
  <conditionalFormatting sqref="X473:Y473 Y455:Y471 X465:X472 X455:X463 Y474:Y483 X474:X475">
    <cfRule type="containsText" dxfId="1306" priority="308" operator="containsText" text="了機">
      <formula>NOT(ISERROR(SEARCH("了機",X455)))</formula>
    </cfRule>
  </conditionalFormatting>
  <conditionalFormatting sqref="X473:Y473 Y455:Y471 X465:X472 X455:X463 Y474:Y483 X474:X475">
    <cfRule type="containsText" dxfId="1305" priority="306" operator="containsText" text="清車">
      <formula>NOT(ISERROR(SEARCH("清車",X455)))</formula>
    </cfRule>
    <cfRule type="containsText" dxfId="1304" priority="307" operator="containsText" text="改紡">
      <formula>NOT(ISERROR(SEARCH("改紡",X455)))</formula>
    </cfRule>
  </conditionalFormatting>
  <conditionalFormatting sqref="Y472">
    <cfRule type="containsText" dxfId="1303" priority="305" operator="containsText" text="了機">
      <formula>NOT(ISERROR(SEARCH("了機",Y472)))</formula>
    </cfRule>
  </conditionalFormatting>
  <conditionalFormatting sqref="Y472">
    <cfRule type="containsText" dxfId="1302" priority="303" operator="containsText" text="清車">
      <formula>NOT(ISERROR(SEARCH("清車",Y472)))</formula>
    </cfRule>
    <cfRule type="containsText" dxfId="1301" priority="304" operator="containsText" text="改紡">
      <formula>NOT(ISERROR(SEARCH("改紡",Y472)))</formula>
    </cfRule>
  </conditionalFormatting>
  <conditionalFormatting sqref="T475:T483">
    <cfRule type="containsText" dxfId="1300" priority="221" operator="containsText" text="了機">
      <formula>NOT(ISERROR(SEARCH("了機",T475)))</formula>
    </cfRule>
  </conditionalFormatting>
  <conditionalFormatting sqref="T475:T483">
    <cfRule type="containsText" dxfId="1299" priority="219" operator="containsText" text="清車">
      <formula>NOT(ISERROR(SEARCH("清車",T475)))</formula>
    </cfRule>
    <cfRule type="containsText" dxfId="1298" priority="220" operator="containsText" text="改紡">
      <formula>NOT(ISERROR(SEARCH("改紡",T475)))</formula>
    </cfRule>
  </conditionalFormatting>
  <conditionalFormatting sqref="T464">
    <cfRule type="containsText" dxfId="1297" priority="215" operator="containsText" text="了機">
      <formula>NOT(ISERROR(SEARCH("了機",T464)))</formula>
    </cfRule>
  </conditionalFormatting>
  <conditionalFormatting sqref="T464">
    <cfRule type="containsText" dxfId="1296" priority="213" operator="containsText" text="清車">
      <formula>NOT(ISERROR(SEARCH("清車",T464)))</formula>
    </cfRule>
    <cfRule type="containsText" dxfId="1295" priority="214" operator="containsText" text="改紡">
      <formula>NOT(ISERROR(SEARCH("改紡",T464)))</formula>
    </cfRule>
  </conditionalFormatting>
  <conditionalFormatting sqref="P449">
    <cfRule type="containsText" dxfId="1294" priority="236" operator="containsText" text="了機">
      <formula>NOT(ISERROR(SEARCH("了機",P449)))</formula>
    </cfRule>
  </conditionalFormatting>
  <conditionalFormatting sqref="P449">
    <cfRule type="containsText" dxfId="1293" priority="234" operator="containsText" text="清車">
      <formula>NOT(ISERROR(SEARCH("清車",P449)))</formula>
    </cfRule>
    <cfRule type="containsText" dxfId="1292" priority="235" operator="containsText" text="改紡">
      <formula>NOT(ISERROR(SEARCH("改紡",P449)))</formula>
    </cfRule>
  </conditionalFormatting>
  <conditionalFormatting sqref="L475:L483">
    <cfRule type="containsText" dxfId="1291" priority="269" operator="containsText" text="了機">
      <formula>NOT(ISERROR(SEARCH("了機",L475)))</formula>
    </cfRule>
  </conditionalFormatting>
  <conditionalFormatting sqref="L475:L483">
    <cfRule type="containsText" dxfId="1290" priority="267" operator="containsText" text="清車">
      <formula>NOT(ISERROR(SEARCH("清車",L475)))</formula>
    </cfRule>
    <cfRule type="containsText" dxfId="1289" priority="268" operator="containsText" text="改紡">
      <formula>NOT(ISERROR(SEARCH("改紡",L475)))</formula>
    </cfRule>
  </conditionalFormatting>
  <conditionalFormatting sqref="L451:M454">
    <cfRule type="containsText" dxfId="1288" priority="266" operator="containsText" text="了機">
      <formula>NOT(ISERROR(SEARCH("了機",L451)))</formula>
    </cfRule>
  </conditionalFormatting>
  <conditionalFormatting sqref="L451:M454">
    <cfRule type="containsText" dxfId="1287" priority="264" operator="containsText" text="清車">
      <formula>NOT(ISERROR(SEARCH("清車",L451)))</formula>
    </cfRule>
    <cfRule type="containsText" dxfId="1286" priority="265" operator="containsText" text="改紡">
      <formula>NOT(ISERROR(SEARCH("改紡",L451)))</formula>
    </cfRule>
  </conditionalFormatting>
  <conditionalFormatting sqref="L464">
    <cfRule type="containsText" dxfId="1285" priority="263" operator="containsText" text="了機">
      <formula>NOT(ISERROR(SEARCH("了機",L464)))</formula>
    </cfRule>
  </conditionalFormatting>
  <conditionalFormatting sqref="L464">
    <cfRule type="containsText" dxfId="1284" priority="261" operator="containsText" text="清車">
      <formula>NOT(ISERROR(SEARCH("清車",L464)))</formula>
    </cfRule>
    <cfRule type="containsText" dxfId="1283" priority="262" operator="containsText" text="改紡">
      <formula>NOT(ISERROR(SEARCH("改紡",L464)))</formula>
    </cfRule>
  </conditionalFormatting>
  <conditionalFormatting sqref="L449">
    <cfRule type="containsText" dxfId="1282" priority="260" operator="containsText" text="了機">
      <formula>NOT(ISERROR(SEARCH("了機",L449)))</formula>
    </cfRule>
  </conditionalFormatting>
  <conditionalFormatting sqref="L449">
    <cfRule type="containsText" dxfId="1281" priority="258" operator="containsText" text="清車">
      <formula>NOT(ISERROR(SEARCH("清車",L449)))</formula>
    </cfRule>
    <cfRule type="containsText" dxfId="1280" priority="259" operator="containsText" text="改紡">
      <formula>NOT(ISERROR(SEARCH("改紡",L449)))</formula>
    </cfRule>
  </conditionalFormatting>
  <conditionalFormatting sqref="P444:Q448">
    <cfRule type="containsText" dxfId="1279" priority="257" operator="containsText" text="了機">
      <formula>NOT(ISERROR(SEARCH("了機",P444)))</formula>
    </cfRule>
  </conditionalFormatting>
  <conditionalFormatting sqref="P444:Q448">
    <cfRule type="containsText" dxfId="1278" priority="255" operator="containsText" text="清車">
      <formula>NOT(ISERROR(SEARCH("清車",P444)))</formula>
    </cfRule>
    <cfRule type="containsText" dxfId="1277" priority="256" operator="containsText" text="改紡">
      <formula>NOT(ISERROR(SEARCH("改紡",P444)))</formula>
    </cfRule>
  </conditionalFormatting>
  <conditionalFormatting sqref="P450:Q450 Q449">
    <cfRule type="containsText" dxfId="1276" priority="254" operator="containsText" text="了機">
      <formula>NOT(ISERROR(SEARCH("了機",P449)))</formula>
    </cfRule>
  </conditionalFormatting>
  <conditionalFormatting sqref="P450:Q450 Q449">
    <cfRule type="containsText" dxfId="1275" priority="252" operator="containsText" text="清車">
      <formula>NOT(ISERROR(SEARCH("清車",P449)))</formula>
    </cfRule>
    <cfRule type="containsText" dxfId="1274" priority="253" operator="containsText" text="改紡">
      <formula>NOT(ISERROR(SEARCH("改紡",P449)))</formula>
    </cfRule>
  </conditionalFormatting>
  <conditionalFormatting sqref="P473:Q473 Q455:Q471 P465:P472 P455:P463 Q474:Q483 P474:P475">
    <cfRule type="containsText" dxfId="1273" priority="251" operator="containsText" text="了機">
      <formula>NOT(ISERROR(SEARCH("了機",P455)))</formula>
    </cfRule>
  </conditionalFormatting>
  <conditionalFormatting sqref="P473:Q473 Q455:Q471 P465:P472 P455:P463 Q474:Q483 P474:P475">
    <cfRule type="containsText" dxfId="1272" priority="249" operator="containsText" text="清車">
      <formula>NOT(ISERROR(SEARCH("清車",P455)))</formula>
    </cfRule>
    <cfRule type="containsText" dxfId="1271" priority="250" operator="containsText" text="改紡">
      <formula>NOT(ISERROR(SEARCH("改紡",P455)))</formula>
    </cfRule>
  </conditionalFormatting>
  <conditionalFormatting sqref="Q472">
    <cfRule type="containsText" dxfId="1270" priority="248" operator="containsText" text="了機">
      <formula>NOT(ISERROR(SEARCH("了機",Q472)))</formula>
    </cfRule>
  </conditionalFormatting>
  <conditionalFormatting sqref="Q472">
    <cfRule type="containsText" dxfId="1269" priority="246" operator="containsText" text="清車">
      <formula>NOT(ISERROR(SEARCH("清車",Q472)))</formula>
    </cfRule>
    <cfRule type="containsText" dxfId="1268" priority="247" operator="containsText" text="改紡">
      <formula>NOT(ISERROR(SEARCH("改紡",Q472)))</formula>
    </cfRule>
  </conditionalFormatting>
  <conditionalFormatting sqref="P475:P483">
    <cfRule type="containsText" dxfId="1267" priority="245" operator="containsText" text="了機">
      <formula>NOT(ISERROR(SEARCH("了機",P475)))</formula>
    </cfRule>
  </conditionalFormatting>
  <conditionalFormatting sqref="P475:P483">
    <cfRule type="containsText" dxfId="1266" priority="243" operator="containsText" text="清車">
      <formula>NOT(ISERROR(SEARCH("清車",P475)))</formula>
    </cfRule>
    <cfRule type="containsText" dxfId="1265" priority="244" operator="containsText" text="改紡">
      <formula>NOT(ISERROR(SEARCH("改紡",P475)))</formula>
    </cfRule>
  </conditionalFormatting>
  <conditionalFormatting sqref="P451:Q454">
    <cfRule type="containsText" dxfId="1264" priority="242" operator="containsText" text="了機">
      <formula>NOT(ISERROR(SEARCH("了機",P451)))</formula>
    </cfRule>
  </conditionalFormatting>
  <conditionalFormatting sqref="P451:Q454">
    <cfRule type="containsText" dxfId="1263" priority="240" operator="containsText" text="清車">
      <formula>NOT(ISERROR(SEARCH("清車",P451)))</formula>
    </cfRule>
    <cfRule type="containsText" dxfId="1262" priority="241" operator="containsText" text="改紡">
      <formula>NOT(ISERROR(SEARCH("改紡",P451)))</formula>
    </cfRule>
  </conditionalFormatting>
  <conditionalFormatting sqref="P464">
    <cfRule type="containsText" dxfId="1261" priority="239" operator="containsText" text="了機">
      <formula>NOT(ISERROR(SEARCH("了機",P464)))</formula>
    </cfRule>
  </conditionalFormatting>
  <conditionalFormatting sqref="P464">
    <cfRule type="containsText" dxfId="1260" priority="237" operator="containsText" text="清車">
      <formula>NOT(ISERROR(SEARCH("清車",P464)))</formula>
    </cfRule>
    <cfRule type="containsText" dxfId="1259" priority="238" operator="containsText" text="改紡">
      <formula>NOT(ISERROR(SEARCH("改紡",P464)))</formula>
    </cfRule>
  </conditionalFormatting>
  <conditionalFormatting sqref="T450:U450 U449">
    <cfRule type="containsText" dxfId="1258" priority="230" operator="containsText" text="了機">
      <formula>NOT(ISERROR(SEARCH("了機",T449)))</formula>
    </cfRule>
  </conditionalFormatting>
  <conditionalFormatting sqref="T450:U450 U449">
    <cfRule type="containsText" dxfId="1257" priority="228" operator="containsText" text="清車">
      <formula>NOT(ISERROR(SEARCH("清車",T449)))</formula>
    </cfRule>
    <cfRule type="containsText" dxfId="1256" priority="229" operator="containsText" text="改紡">
      <formula>NOT(ISERROR(SEARCH("改紡",T449)))</formula>
    </cfRule>
  </conditionalFormatting>
  <conditionalFormatting sqref="T444:U448">
    <cfRule type="containsText" dxfId="1255" priority="233" operator="containsText" text="了機">
      <formula>NOT(ISERROR(SEARCH("了機",T444)))</formula>
    </cfRule>
  </conditionalFormatting>
  <conditionalFormatting sqref="T444:U448">
    <cfRule type="containsText" dxfId="1254" priority="231" operator="containsText" text="清車">
      <formula>NOT(ISERROR(SEARCH("清車",T444)))</formula>
    </cfRule>
    <cfRule type="containsText" dxfId="1253" priority="232" operator="containsText" text="改紡">
      <formula>NOT(ISERROR(SEARCH("改紡",T444)))</formula>
    </cfRule>
  </conditionalFormatting>
  <conditionalFormatting sqref="T473:U473 U455:U471 T465:T472 T455:T463 U474:U483 T474:T475">
    <cfRule type="containsText" dxfId="1252" priority="227" operator="containsText" text="了機">
      <formula>NOT(ISERROR(SEARCH("了機",T455)))</formula>
    </cfRule>
  </conditionalFormatting>
  <conditionalFormatting sqref="T473:U473 U455:U471 T465:T472 T455:T463 U474:U483 T474:T475">
    <cfRule type="containsText" dxfId="1251" priority="225" operator="containsText" text="清車">
      <formula>NOT(ISERROR(SEARCH("清車",T455)))</formula>
    </cfRule>
    <cfRule type="containsText" dxfId="1250" priority="226" operator="containsText" text="改紡">
      <formula>NOT(ISERROR(SEARCH("改紡",T455)))</formula>
    </cfRule>
  </conditionalFormatting>
  <conditionalFormatting sqref="U472">
    <cfRule type="containsText" dxfId="1249" priority="224" operator="containsText" text="了機">
      <formula>NOT(ISERROR(SEARCH("了機",U472)))</formula>
    </cfRule>
  </conditionalFormatting>
  <conditionalFormatting sqref="U472">
    <cfRule type="containsText" dxfId="1248" priority="222" operator="containsText" text="清車">
      <formula>NOT(ISERROR(SEARCH("清車",U472)))</formula>
    </cfRule>
    <cfRule type="containsText" dxfId="1247" priority="223" operator="containsText" text="改紡">
      <formula>NOT(ISERROR(SEARCH("改紡",U472)))</formula>
    </cfRule>
  </conditionalFormatting>
  <conditionalFormatting sqref="T451:U454">
    <cfRule type="containsText" dxfId="1246" priority="218" operator="containsText" text="了機">
      <formula>NOT(ISERROR(SEARCH("了機",T451)))</formula>
    </cfRule>
  </conditionalFormatting>
  <conditionalFormatting sqref="T451:U454">
    <cfRule type="containsText" dxfId="1245" priority="216" operator="containsText" text="清車">
      <formula>NOT(ISERROR(SEARCH("清車",T451)))</formula>
    </cfRule>
    <cfRule type="containsText" dxfId="1244" priority="217" operator="containsText" text="改紡">
      <formula>NOT(ISERROR(SEARCH("改紡",T451)))</formula>
    </cfRule>
  </conditionalFormatting>
  <conditionalFormatting sqref="T418:U418">
    <cfRule type="containsText" dxfId="1243" priority="209" operator="containsText" text="了機">
      <formula>NOT(ISERROR(SEARCH("了機",T418)))</formula>
    </cfRule>
  </conditionalFormatting>
  <conditionalFormatting sqref="T418:U418">
    <cfRule type="containsText" dxfId="1242" priority="207" operator="containsText" text="清車">
      <formula>NOT(ISERROR(SEARCH("清車",T418)))</formula>
    </cfRule>
    <cfRule type="containsText" dxfId="1241" priority="208" operator="containsText" text="改紡">
      <formula>NOT(ISERROR(SEARCH("改紡",T418)))</formula>
    </cfRule>
  </conditionalFormatting>
  <conditionalFormatting sqref="T449">
    <cfRule type="containsText" dxfId="1240" priority="212" operator="containsText" text="了機">
      <formula>NOT(ISERROR(SEARCH("了機",T449)))</formula>
    </cfRule>
  </conditionalFormatting>
  <conditionalFormatting sqref="T449">
    <cfRule type="containsText" dxfId="1239" priority="210" operator="containsText" text="清車">
      <formula>NOT(ISERROR(SEARCH("清車",T449)))</formula>
    </cfRule>
    <cfRule type="containsText" dxfId="1238" priority="211" operator="containsText" text="改紡">
      <formula>NOT(ISERROR(SEARCH("改紡",T449)))</formula>
    </cfRule>
  </conditionalFormatting>
  <conditionalFormatting sqref="T419">
    <cfRule type="containsText" dxfId="1237" priority="206" operator="containsText" text="了機">
      <formula>NOT(ISERROR(SEARCH("了機",T419)))</formula>
    </cfRule>
  </conditionalFormatting>
  <conditionalFormatting sqref="T419">
    <cfRule type="containsText" dxfId="1236" priority="204" operator="containsText" text="清車">
      <formula>NOT(ISERROR(SEARCH("清車",T419)))</formula>
    </cfRule>
    <cfRule type="containsText" dxfId="1235" priority="205" operator="containsText" text="改紡">
      <formula>NOT(ISERROR(SEARCH("改紡",T419)))</formula>
    </cfRule>
  </conditionalFormatting>
  <conditionalFormatting sqref="F523">
    <cfRule type="containsText" dxfId="1234" priority="203" operator="containsText" text="×2">
      <formula>NOT(ISERROR(SEARCH("×2",F523)))</formula>
    </cfRule>
  </conditionalFormatting>
  <conditionalFormatting sqref="F484:F490">
    <cfRule type="containsText" dxfId="1233" priority="202" operator="containsText" text="×2">
      <formula>NOT(ISERROR(SEARCH("×2",F484)))</formula>
    </cfRule>
  </conditionalFormatting>
  <conditionalFormatting sqref="X484:Y488">
    <cfRule type="containsText" dxfId="1232" priority="201" operator="containsText" text="了機">
      <formula>NOT(ISERROR(SEARCH("了機",X484)))</formula>
    </cfRule>
  </conditionalFormatting>
  <conditionalFormatting sqref="X484:Y488">
    <cfRule type="containsText" dxfId="1231" priority="199" operator="containsText" text="清車">
      <formula>NOT(ISERROR(SEARCH("清車",X484)))</formula>
    </cfRule>
    <cfRule type="containsText" dxfId="1230" priority="200" operator="containsText" text="改紡">
      <formula>NOT(ISERROR(SEARCH("改紡",X484)))</formula>
    </cfRule>
  </conditionalFormatting>
  <conditionalFormatting sqref="F495:F523">
    <cfRule type="containsText" dxfId="1229" priority="198" operator="containsText" text="×2">
      <formula>NOT(ISERROR(SEARCH("×2",F495)))</formula>
    </cfRule>
  </conditionalFormatting>
  <conditionalFormatting sqref="F491:F494">
    <cfRule type="containsText" dxfId="1228" priority="197" operator="containsText" text="×2">
      <formula>NOT(ISERROR(SEARCH("×2",F491)))</formula>
    </cfRule>
  </conditionalFormatting>
  <conditionalFormatting sqref="L484:M488">
    <cfRule type="containsText" dxfId="1227" priority="175" operator="containsText" text="了機">
      <formula>NOT(ISERROR(SEARCH("了機",L484)))</formula>
    </cfRule>
  </conditionalFormatting>
  <conditionalFormatting sqref="L484:M488">
    <cfRule type="containsText" dxfId="1226" priority="173" operator="containsText" text="清車">
      <formula>NOT(ISERROR(SEARCH("清車",L484)))</formula>
    </cfRule>
    <cfRule type="containsText" dxfId="1225" priority="174" operator="containsText" text="改紡">
      <formula>NOT(ISERROR(SEARCH("改紡",L484)))</formula>
    </cfRule>
  </conditionalFormatting>
  <conditionalFormatting sqref="L513:M513 M495:M511 L505:L512 L495:L503 M514:M523 L514:L515">
    <cfRule type="containsText" dxfId="1224" priority="169" operator="containsText" text="了機">
      <formula>NOT(ISERROR(SEARCH("了機",L495)))</formula>
    </cfRule>
  </conditionalFormatting>
  <conditionalFormatting sqref="L513:M513 M495:M511 L505:L512 L495:L503 M514:M523 L514:L515">
    <cfRule type="containsText" dxfId="1223" priority="167" operator="containsText" text="清車">
      <formula>NOT(ISERROR(SEARCH("清車",L495)))</formula>
    </cfRule>
    <cfRule type="containsText" dxfId="1222" priority="168" operator="containsText" text="改紡">
      <formula>NOT(ISERROR(SEARCH("改紡",L495)))</formula>
    </cfRule>
  </conditionalFormatting>
  <conditionalFormatting sqref="X515:X523">
    <cfRule type="containsText" dxfId="1221" priority="187" operator="containsText" text="了機">
      <formula>NOT(ISERROR(SEARCH("了機",X515)))</formula>
    </cfRule>
  </conditionalFormatting>
  <conditionalFormatting sqref="X515:X523">
    <cfRule type="containsText" dxfId="1220" priority="185" operator="containsText" text="清車">
      <formula>NOT(ISERROR(SEARCH("清車",X515)))</formula>
    </cfRule>
    <cfRule type="containsText" dxfId="1219" priority="186" operator="containsText" text="改紡">
      <formula>NOT(ISERROR(SEARCH("改紡",X515)))</formula>
    </cfRule>
  </conditionalFormatting>
  <conditionalFormatting sqref="X491:Y494">
    <cfRule type="containsText" dxfId="1218" priority="184" operator="containsText" text="了機">
      <formula>NOT(ISERROR(SEARCH("了機",X491)))</formula>
    </cfRule>
  </conditionalFormatting>
  <conditionalFormatting sqref="X491:Y494">
    <cfRule type="containsText" dxfId="1217" priority="182" operator="containsText" text="清車">
      <formula>NOT(ISERROR(SEARCH("清車",X491)))</formula>
    </cfRule>
    <cfRule type="containsText" dxfId="1216" priority="183" operator="containsText" text="改紡">
      <formula>NOT(ISERROR(SEARCH("改紡",X491)))</formula>
    </cfRule>
  </conditionalFormatting>
  <conditionalFormatting sqref="L490:M490 M489">
    <cfRule type="containsText" dxfId="1215" priority="172" operator="containsText" text="了機">
      <formula>NOT(ISERROR(SEARCH("了機",L489)))</formula>
    </cfRule>
  </conditionalFormatting>
  <conditionalFormatting sqref="L490:M490 M489">
    <cfRule type="containsText" dxfId="1214" priority="170" operator="containsText" text="清車">
      <formula>NOT(ISERROR(SEARCH("清車",L489)))</formula>
    </cfRule>
    <cfRule type="containsText" dxfId="1213" priority="171" operator="containsText" text="改紡">
      <formula>NOT(ISERROR(SEARCH("改紡",L489)))</formula>
    </cfRule>
  </conditionalFormatting>
  <conditionalFormatting sqref="X489">
    <cfRule type="containsText" dxfId="1212" priority="178" operator="containsText" text="了機">
      <formula>NOT(ISERROR(SEARCH("了機",X489)))</formula>
    </cfRule>
  </conditionalFormatting>
  <conditionalFormatting sqref="X489">
    <cfRule type="containsText" dxfId="1211" priority="176" operator="containsText" text="清車">
      <formula>NOT(ISERROR(SEARCH("清車",X489)))</formula>
    </cfRule>
    <cfRule type="containsText" dxfId="1210" priority="177" operator="containsText" text="改紡">
      <formula>NOT(ISERROR(SEARCH("改紡",X489)))</formula>
    </cfRule>
  </conditionalFormatting>
  <conditionalFormatting sqref="M512">
    <cfRule type="containsText" dxfId="1209" priority="166" operator="containsText" text="了機">
      <formula>NOT(ISERROR(SEARCH("了機",M512)))</formula>
    </cfRule>
  </conditionalFormatting>
  <conditionalFormatting sqref="M512">
    <cfRule type="containsText" dxfId="1208" priority="164" operator="containsText" text="清車">
      <formula>NOT(ISERROR(SEARCH("清車",M512)))</formula>
    </cfRule>
    <cfRule type="containsText" dxfId="1207" priority="165" operator="containsText" text="改紡">
      <formula>NOT(ISERROR(SEARCH("改紡",M512)))</formula>
    </cfRule>
  </conditionalFormatting>
  <conditionalFormatting sqref="X504">
    <cfRule type="containsText" dxfId="1206" priority="181" operator="containsText" text="了機">
      <formula>NOT(ISERROR(SEARCH("了機",X504)))</formula>
    </cfRule>
  </conditionalFormatting>
  <conditionalFormatting sqref="X504">
    <cfRule type="containsText" dxfId="1205" priority="179" operator="containsText" text="清車">
      <formula>NOT(ISERROR(SEARCH("清車",X504)))</formula>
    </cfRule>
    <cfRule type="containsText" dxfId="1204" priority="180" operator="containsText" text="改紡">
      <formula>NOT(ISERROR(SEARCH("改紡",X504)))</formula>
    </cfRule>
  </conditionalFormatting>
  <conditionalFormatting sqref="X490:Y490 Y489">
    <cfRule type="containsText" dxfId="1203" priority="196" operator="containsText" text="了機">
      <formula>NOT(ISERROR(SEARCH("了機",X489)))</formula>
    </cfRule>
  </conditionalFormatting>
  <conditionalFormatting sqref="X490:Y490 Y489">
    <cfRule type="containsText" dxfId="1202" priority="194" operator="containsText" text="清車">
      <formula>NOT(ISERROR(SEARCH("清車",X489)))</formula>
    </cfRule>
    <cfRule type="containsText" dxfId="1201" priority="195" operator="containsText" text="改紡">
      <formula>NOT(ISERROR(SEARCH("改紡",X489)))</formula>
    </cfRule>
  </conditionalFormatting>
  <conditionalFormatting sqref="X513:Y513 Y495:Y511 X505:X512 X495:X503 Y514:Y523 X514:X515">
    <cfRule type="containsText" dxfId="1200" priority="193" operator="containsText" text="了機">
      <formula>NOT(ISERROR(SEARCH("了機",X495)))</formula>
    </cfRule>
  </conditionalFormatting>
  <conditionalFormatting sqref="X513:Y513 Y495:Y511 X505:X512 X495:X503 Y514:Y523 X514:X515">
    <cfRule type="containsText" dxfId="1199" priority="191" operator="containsText" text="清車">
      <formula>NOT(ISERROR(SEARCH("清車",X495)))</formula>
    </cfRule>
    <cfRule type="containsText" dxfId="1198" priority="192" operator="containsText" text="改紡">
      <formula>NOT(ISERROR(SEARCH("改紡",X495)))</formula>
    </cfRule>
  </conditionalFormatting>
  <conditionalFormatting sqref="Y512">
    <cfRule type="containsText" dxfId="1197" priority="190" operator="containsText" text="了機">
      <formula>NOT(ISERROR(SEARCH("了機",Y512)))</formula>
    </cfRule>
  </conditionalFormatting>
  <conditionalFormatting sqref="Y512">
    <cfRule type="containsText" dxfId="1196" priority="188" operator="containsText" text="清車">
      <formula>NOT(ISERROR(SEARCH("清車",Y512)))</formula>
    </cfRule>
    <cfRule type="containsText" dxfId="1195" priority="189" operator="containsText" text="改紡">
      <formula>NOT(ISERROR(SEARCH("改紡",Y512)))</formula>
    </cfRule>
  </conditionalFormatting>
  <conditionalFormatting sqref="T515:T523">
    <cfRule type="containsText" dxfId="1194" priority="115" operator="containsText" text="了機">
      <formula>NOT(ISERROR(SEARCH("了機",T515)))</formula>
    </cfRule>
  </conditionalFormatting>
  <conditionalFormatting sqref="T515:T523">
    <cfRule type="containsText" dxfId="1193" priority="113" operator="containsText" text="清車">
      <formula>NOT(ISERROR(SEARCH("清車",T515)))</formula>
    </cfRule>
    <cfRule type="containsText" dxfId="1192" priority="114" operator="containsText" text="改紡">
      <formula>NOT(ISERROR(SEARCH("改紡",T515)))</formula>
    </cfRule>
  </conditionalFormatting>
  <conditionalFormatting sqref="T504">
    <cfRule type="containsText" dxfId="1191" priority="109" operator="containsText" text="了機">
      <formula>NOT(ISERROR(SEARCH("了機",T504)))</formula>
    </cfRule>
  </conditionalFormatting>
  <conditionalFormatting sqref="T504">
    <cfRule type="containsText" dxfId="1190" priority="107" operator="containsText" text="清車">
      <formula>NOT(ISERROR(SEARCH("清車",T504)))</formula>
    </cfRule>
    <cfRule type="containsText" dxfId="1189" priority="108" operator="containsText" text="改紡">
      <formula>NOT(ISERROR(SEARCH("改紡",T504)))</formula>
    </cfRule>
  </conditionalFormatting>
  <conditionalFormatting sqref="P489">
    <cfRule type="containsText" dxfId="1188" priority="130" operator="containsText" text="了機">
      <formula>NOT(ISERROR(SEARCH("了機",P489)))</formula>
    </cfRule>
  </conditionalFormatting>
  <conditionalFormatting sqref="P489">
    <cfRule type="containsText" dxfId="1187" priority="128" operator="containsText" text="清車">
      <formula>NOT(ISERROR(SEARCH("清車",P489)))</formula>
    </cfRule>
    <cfRule type="containsText" dxfId="1186" priority="129" operator="containsText" text="改紡">
      <formula>NOT(ISERROR(SEARCH("改紡",P489)))</formula>
    </cfRule>
  </conditionalFormatting>
  <conditionalFormatting sqref="L515:L523">
    <cfRule type="containsText" dxfId="1185" priority="163" operator="containsText" text="了機">
      <formula>NOT(ISERROR(SEARCH("了機",L515)))</formula>
    </cfRule>
  </conditionalFormatting>
  <conditionalFormatting sqref="L515:L523">
    <cfRule type="containsText" dxfId="1184" priority="161" operator="containsText" text="清車">
      <formula>NOT(ISERROR(SEARCH("清車",L515)))</formula>
    </cfRule>
    <cfRule type="containsText" dxfId="1183" priority="162" operator="containsText" text="改紡">
      <formula>NOT(ISERROR(SEARCH("改紡",L515)))</formula>
    </cfRule>
  </conditionalFormatting>
  <conditionalFormatting sqref="L491:M494">
    <cfRule type="containsText" dxfId="1182" priority="160" operator="containsText" text="了機">
      <formula>NOT(ISERROR(SEARCH("了機",L491)))</formula>
    </cfRule>
  </conditionalFormatting>
  <conditionalFormatting sqref="L491:M494">
    <cfRule type="containsText" dxfId="1181" priority="158" operator="containsText" text="清車">
      <formula>NOT(ISERROR(SEARCH("清車",L491)))</formula>
    </cfRule>
    <cfRule type="containsText" dxfId="1180" priority="159" operator="containsText" text="改紡">
      <formula>NOT(ISERROR(SEARCH("改紡",L491)))</formula>
    </cfRule>
  </conditionalFormatting>
  <conditionalFormatting sqref="L504">
    <cfRule type="containsText" dxfId="1179" priority="157" operator="containsText" text="了機">
      <formula>NOT(ISERROR(SEARCH("了機",L504)))</formula>
    </cfRule>
  </conditionalFormatting>
  <conditionalFormatting sqref="L504">
    <cfRule type="containsText" dxfId="1178" priority="155" operator="containsText" text="清車">
      <formula>NOT(ISERROR(SEARCH("清車",L504)))</formula>
    </cfRule>
    <cfRule type="containsText" dxfId="1177" priority="156" operator="containsText" text="改紡">
      <formula>NOT(ISERROR(SEARCH("改紡",L504)))</formula>
    </cfRule>
  </conditionalFormatting>
  <conditionalFormatting sqref="L489">
    <cfRule type="containsText" dxfId="1176" priority="154" operator="containsText" text="了機">
      <formula>NOT(ISERROR(SEARCH("了機",L489)))</formula>
    </cfRule>
  </conditionalFormatting>
  <conditionalFormatting sqref="L489">
    <cfRule type="containsText" dxfId="1175" priority="152" operator="containsText" text="清車">
      <formula>NOT(ISERROR(SEARCH("清車",L489)))</formula>
    </cfRule>
    <cfRule type="containsText" dxfId="1174" priority="153" operator="containsText" text="改紡">
      <formula>NOT(ISERROR(SEARCH("改紡",L489)))</formula>
    </cfRule>
  </conditionalFormatting>
  <conditionalFormatting sqref="P484:Q488">
    <cfRule type="containsText" dxfId="1173" priority="151" operator="containsText" text="了機">
      <formula>NOT(ISERROR(SEARCH("了機",P484)))</formula>
    </cfRule>
  </conditionalFormatting>
  <conditionalFormatting sqref="P484:Q488">
    <cfRule type="containsText" dxfId="1172" priority="149" operator="containsText" text="清車">
      <formula>NOT(ISERROR(SEARCH("清車",P484)))</formula>
    </cfRule>
    <cfRule type="containsText" dxfId="1171" priority="150" operator="containsText" text="改紡">
      <formula>NOT(ISERROR(SEARCH("改紡",P484)))</formula>
    </cfRule>
  </conditionalFormatting>
  <conditionalFormatting sqref="P490:Q490 Q489">
    <cfRule type="containsText" dxfId="1170" priority="148" operator="containsText" text="了機">
      <formula>NOT(ISERROR(SEARCH("了機",P489)))</formula>
    </cfRule>
  </conditionalFormatting>
  <conditionalFormatting sqref="P490:Q490 Q489">
    <cfRule type="containsText" dxfId="1169" priority="146" operator="containsText" text="清車">
      <formula>NOT(ISERROR(SEARCH("清車",P489)))</formula>
    </cfRule>
    <cfRule type="containsText" dxfId="1168" priority="147" operator="containsText" text="改紡">
      <formula>NOT(ISERROR(SEARCH("改紡",P489)))</formula>
    </cfRule>
  </conditionalFormatting>
  <conditionalFormatting sqref="P513:Q513 Q495:Q511 P505:P512 P495:P503 Q514:Q523 P514:P515">
    <cfRule type="containsText" dxfId="1167" priority="145" operator="containsText" text="了機">
      <formula>NOT(ISERROR(SEARCH("了機",P495)))</formula>
    </cfRule>
  </conditionalFormatting>
  <conditionalFormatting sqref="P513:Q513 Q495:Q511 P505:P512 P495:P503 Q514:Q523 P514:P515">
    <cfRule type="containsText" dxfId="1166" priority="143" operator="containsText" text="清車">
      <formula>NOT(ISERROR(SEARCH("清車",P495)))</formula>
    </cfRule>
    <cfRule type="containsText" dxfId="1165" priority="144" operator="containsText" text="改紡">
      <formula>NOT(ISERROR(SEARCH("改紡",P495)))</formula>
    </cfRule>
  </conditionalFormatting>
  <conditionalFormatting sqref="Q512">
    <cfRule type="containsText" dxfId="1164" priority="142" operator="containsText" text="了機">
      <formula>NOT(ISERROR(SEARCH("了機",Q512)))</formula>
    </cfRule>
  </conditionalFormatting>
  <conditionalFormatting sqref="Q512">
    <cfRule type="containsText" dxfId="1163" priority="140" operator="containsText" text="清車">
      <formula>NOT(ISERROR(SEARCH("清車",Q512)))</formula>
    </cfRule>
    <cfRule type="containsText" dxfId="1162" priority="141" operator="containsText" text="改紡">
      <formula>NOT(ISERROR(SEARCH("改紡",Q512)))</formula>
    </cfRule>
  </conditionalFormatting>
  <conditionalFormatting sqref="P515:P523">
    <cfRule type="containsText" dxfId="1161" priority="139" operator="containsText" text="了機">
      <formula>NOT(ISERROR(SEARCH("了機",P515)))</formula>
    </cfRule>
  </conditionalFormatting>
  <conditionalFormatting sqref="P515:P523">
    <cfRule type="containsText" dxfId="1160" priority="137" operator="containsText" text="清車">
      <formula>NOT(ISERROR(SEARCH("清車",P515)))</formula>
    </cfRule>
    <cfRule type="containsText" dxfId="1159" priority="138" operator="containsText" text="改紡">
      <formula>NOT(ISERROR(SEARCH("改紡",P515)))</formula>
    </cfRule>
  </conditionalFormatting>
  <conditionalFormatting sqref="P491:Q494">
    <cfRule type="containsText" dxfId="1158" priority="136" operator="containsText" text="了機">
      <formula>NOT(ISERROR(SEARCH("了機",P491)))</formula>
    </cfRule>
  </conditionalFormatting>
  <conditionalFormatting sqref="P491:Q494">
    <cfRule type="containsText" dxfId="1157" priority="134" operator="containsText" text="清車">
      <formula>NOT(ISERROR(SEARCH("清車",P491)))</formula>
    </cfRule>
    <cfRule type="containsText" dxfId="1156" priority="135" operator="containsText" text="改紡">
      <formula>NOT(ISERROR(SEARCH("改紡",P491)))</formula>
    </cfRule>
  </conditionalFormatting>
  <conditionalFormatting sqref="P504">
    <cfRule type="containsText" dxfId="1155" priority="133" operator="containsText" text="了機">
      <formula>NOT(ISERROR(SEARCH("了機",P504)))</formula>
    </cfRule>
  </conditionalFormatting>
  <conditionalFormatting sqref="P504">
    <cfRule type="containsText" dxfId="1154" priority="131" operator="containsText" text="清車">
      <formula>NOT(ISERROR(SEARCH("清車",P504)))</formula>
    </cfRule>
    <cfRule type="containsText" dxfId="1153" priority="132" operator="containsText" text="改紡">
      <formula>NOT(ISERROR(SEARCH("改紡",P504)))</formula>
    </cfRule>
  </conditionalFormatting>
  <conditionalFormatting sqref="T490:U490 U489">
    <cfRule type="containsText" dxfId="1152" priority="124" operator="containsText" text="了機">
      <formula>NOT(ISERROR(SEARCH("了機",T489)))</formula>
    </cfRule>
  </conditionalFormatting>
  <conditionalFormatting sqref="T490:U490 U489">
    <cfRule type="containsText" dxfId="1151" priority="122" operator="containsText" text="清車">
      <formula>NOT(ISERROR(SEARCH("清車",T489)))</formula>
    </cfRule>
    <cfRule type="containsText" dxfId="1150" priority="123" operator="containsText" text="改紡">
      <formula>NOT(ISERROR(SEARCH("改紡",T489)))</formula>
    </cfRule>
  </conditionalFormatting>
  <conditionalFormatting sqref="T484:U488">
    <cfRule type="containsText" dxfId="1149" priority="127" operator="containsText" text="了機">
      <formula>NOT(ISERROR(SEARCH("了機",T484)))</formula>
    </cfRule>
  </conditionalFormatting>
  <conditionalFormatting sqref="T484:U488">
    <cfRule type="containsText" dxfId="1148" priority="125" operator="containsText" text="清車">
      <formula>NOT(ISERROR(SEARCH("清車",T484)))</formula>
    </cfRule>
    <cfRule type="containsText" dxfId="1147" priority="126" operator="containsText" text="改紡">
      <formula>NOT(ISERROR(SEARCH("改紡",T484)))</formula>
    </cfRule>
  </conditionalFormatting>
  <conditionalFormatting sqref="T513:U513 U495:U511 T505:T512 T495:T503 U514:U523 T514:T515">
    <cfRule type="containsText" dxfId="1146" priority="121" operator="containsText" text="了機">
      <formula>NOT(ISERROR(SEARCH("了機",T495)))</formula>
    </cfRule>
  </conditionalFormatting>
  <conditionalFormatting sqref="T513:U513 U495:U511 T505:T512 T495:T503 U514:U523 T514:T515">
    <cfRule type="containsText" dxfId="1145" priority="119" operator="containsText" text="清車">
      <formula>NOT(ISERROR(SEARCH("清車",T495)))</formula>
    </cfRule>
    <cfRule type="containsText" dxfId="1144" priority="120" operator="containsText" text="改紡">
      <formula>NOT(ISERROR(SEARCH("改紡",T495)))</formula>
    </cfRule>
  </conditionalFormatting>
  <conditionalFormatting sqref="U512">
    <cfRule type="containsText" dxfId="1143" priority="118" operator="containsText" text="了機">
      <formula>NOT(ISERROR(SEARCH("了機",U512)))</formula>
    </cfRule>
  </conditionalFormatting>
  <conditionalFormatting sqref="U512">
    <cfRule type="containsText" dxfId="1142" priority="116" operator="containsText" text="清車">
      <formula>NOT(ISERROR(SEARCH("清車",U512)))</formula>
    </cfRule>
    <cfRule type="containsText" dxfId="1141" priority="117" operator="containsText" text="改紡">
      <formula>NOT(ISERROR(SEARCH("改紡",U512)))</formula>
    </cfRule>
  </conditionalFormatting>
  <conditionalFormatting sqref="T491:U494">
    <cfRule type="containsText" dxfId="1140" priority="112" operator="containsText" text="了機">
      <formula>NOT(ISERROR(SEARCH("了機",T491)))</formula>
    </cfRule>
  </conditionalFormatting>
  <conditionalFormatting sqref="T491:U494">
    <cfRule type="containsText" dxfId="1139" priority="110" operator="containsText" text="清車">
      <formula>NOT(ISERROR(SEARCH("清車",T491)))</formula>
    </cfRule>
    <cfRule type="containsText" dxfId="1138" priority="111" operator="containsText" text="改紡">
      <formula>NOT(ISERROR(SEARCH("改紡",T491)))</formula>
    </cfRule>
  </conditionalFormatting>
  <conditionalFormatting sqref="T489">
    <cfRule type="containsText" dxfId="1137" priority="106" operator="containsText" text="了機">
      <formula>NOT(ISERROR(SEARCH("了機",T489)))</formula>
    </cfRule>
  </conditionalFormatting>
  <conditionalFormatting sqref="T489">
    <cfRule type="containsText" dxfId="1136" priority="104" operator="containsText" text="清車">
      <formula>NOT(ISERROR(SEARCH("清車",T489)))</formula>
    </cfRule>
    <cfRule type="containsText" dxfId="1135" priority="105" operator="containsText" text="改紡">
      <formula>NOT(ISERROR(SEARCH("改紡",T489)))</formula>
    </cfRule>
  </conditionalFormatting>
  <conditionalFormatting sqref="F563">
    <cfRule type="containsText" dxfId="1134" priority="103" operator="containsText" text="×2">
      <formula>NOT(ISERROR(SEARCH("×2",F563)))</formula>
    </cfRule>
  </conditionalFormatting>
  <conditionalFormatting sqref="F524:F530">
    <cfRule type="containsText" dxfId="1133" priority="102" operator="containsText" text="×2">
      <formula>NOT(ISERROR(SEARCH("×2",F524)))</formula>
    </cfRule>
  </conditionalFormatting>
  <conditionalFormatting sqref="X524:Y528">
    <cfRule type="containsText" dxfId="1132" priority="101" operator="containsText" text="了機">
      <formula>NOT(ISERROR(SEARCH("了機",X524)))</formula>
    </cfRule>
  </conditionalFormatting>
  <conditionalFormatting sqref="X524:Y528">
    <cfRule type="containsText" dxfId="1131" priority="99" operator="containsText" text="清車">
      <formula>NOT(ISERROR(SEARCH("清車",X524)))</formula>
    </cfRule>
    <cfRule type="containsText" dxfId="1130" priority="100" operator="containsText" text="改紡">
      <formula>NOT(ISERROR(SEARCH("改紡",X524)))</formula>
    </cfRule>
  </conditionalFormatting>
  <conditionalFormatting sqref="F535:F563">
    <cfRule type="containsText" dxfId="1129" priority="98" operator="containsText" text="×2">
      <formula>NOT(ISERROR(SEARCH("×2",F535)))</formula>
    </cfRule>
  </conditionalFormatting>
  <conditionalFormatting sqref="F531:F534">
    <cfRule type="containsText" dxfId="1128" priority="97" operator="containsText" text="×2">
      <formula>NOT(ISERROR(SEARCH("×2",F531)))</formula>
    </cfRule>
  </conditionalFormatting>
  <conditionalFormatting sqref="L524:M528">
    <cfRule type="containsText" dxfId="1127" priority="75" operator="containsText" text="了機">
      <formula>NOT(ISERROR(SEARCH("了機",L524)))</formula>
    </cfRule>
  </conditionalFormatting>
  <conditionalFormatting sqref="L524:M528">
    <cfRule type="containsText" dxfId="1126" priority="73" operator="containsText" text="清車">
      <formula>NOT(ISERROR(SEARCH("清車",L524)))</formula>
    </cfRule>
    <cfRule type="containsText" dxfId="1125" priority="74" operator="containsText" text="改紡">
      <formula>NOT(ISERROR(SEARCH("改紡",L524)))</formula>
    </cfRule>
  </conditionalFormatting>
  <conditionalFormatting sqref="L553:M553 M535:M551 L545:L549 L535:L543 M554:M563 L554:L555 L551:L552">
    <cfRule type="containsText" dxfId="1124" priority="69" operator="containsText" text="了機">
      <formula>NOT(ISERROR(SEARCH("了機",L535)))</formula>
    </cfRule>
  </conditionalFormatting>
  <conditionalFormatting sqref="L553:M553 M535:M551 L545:L549 L535:L543 M554:M563 L554:L555 L551:L552">
    <cfRule type="containsText" dxfId="1123" priority="67" operator="containsText" text="清車">
      <formula>NOT(ISERROR(SEARCH("清車",L535)))</formula>
    </cfRule>
    <cfRule type="containsText" dxfId="1122" priority="68" operator="containsText" text="改紡">
      <formula>NOT(ISERROR(SEARCH("改紡",L535)))</formula>
    </cfRule>
  </conditionalFormatting>
  <conditionalFormatting sqref="X555:X563">
    <cfRule type="containsText" dxfId="1121" priority="87" operator="containsText" text="了機">
      <formula>NOT(ISERROR(SEARCH("了機",X555)))</formula>
    </cfRule>
  </conditionalFormatting>
  <conditionalFormatting sqref="X555:X563">
    <cfRule type="containsText" dxfId="1120" priority="85" operator="containsText" text="清車">
      <formula>NOT(ISERROR(SEARCH("清車",X555)))</formula>
    </cfRule>
    <cfRule type="containsText" dxfId="1119" priority="86" operator="containsText" text="改紡">
      <formula>NOT(ISERROR(SEARCH("改紡",X555)))</formula>
    </cfRule>
  </conditionalFormatting>
  <conditionalFormatting sqref="X531:Y534">
    <cfRule type="containsText" dxfId="1118" priority="84" operator="containsText" text="了機">
      <formula>NOT(ISERROR(SEARCH("了機",X531)))</formula>
    </cfRule>
  </conditionalFormatting>
  <conditionalFormatting sqref="X531:Y534">
    <cfRule type="containsText" dxfId="1117" priority="82" operator="containsText" text="清車">
      <formula>NOT(ISERROR(SEARCH("清車",X531)))</formula>
    </cfRule>
    <cfRule type="containsText" dxfId="1116" priority="83" operator="containsText" text="改紡">
      <formula>NOT(ISERROR(SEARCH("改紡",X531)))</formula>
    </cfRule>
  </conditionalFormatting>
  <conditionalFormatting sqref="L530:M530 M529">
    <cfRule type="containsText" dxfId="1115" priority="72" operator="containsText" text="了機">
      <formula>NOT(ISERROR(SEARCH("了機",L529)))</formula>
    </cfRule>
  </conditionalFormatting>
  <conditionalFormatting sqref="L530:M530 M529">
    <cfRule type="containsText" dxfId="1114" priority="70" operator="containsText" text="清車">
      <formula>NOT(ISERROR(SEARCH("清車",L529)))</formula>
    </cfRule>
    <cfRule type="containsText" dxfId="1113" priority="71" operator="containsText" text="改紡">
      <formula>NOT(ISERROR(SEARCH("改紡",L529)))</formula>
    </cfRule>
  </conditionalFormatting>
  <conditionalFormatting sqref="X529">
    <cfRule type="containsText" dxfId="1112" priority="78" operator="containsText" text="了機">
      <formula>NOT(ISERROR(SEARCH("了機",X529)))</formula>
    </cfRule>
  </conditionalFormatting>
  <conditionalFormatting sqref="X529">
    <cfRule type="containsText" dxfId="1111" priority="76" operator="containsText" text="清車">
      <formula>NOT(ISERROR(SEARCH("清車",X529)))</formula>
    </cfRule>
    <cfRule type="containsText" dxfId="1110" priority="77" operator="containsText" text="改紡">
      <formula>NOT(ISERROR(SEARCH("改紡",X529)))</formula>
    </cfRule>
  </conditionalFormatting>
  <conditionalFormatting sqref="M552">
    <cfRule type="containsText" dxfId="1109" priority="66" operator="containsText" text="了機">
      <formula>NOT(ISERROR(SEARCH("了機",M552)))</formula>
    </cfRule>
  </conditionalFormatting>
  <conditionalFormatting sqref="M552">
    <cfRule type="containsText" dxfId="1108" priority="64" operator="containsText" text="清車">
      <formula>NOT(ISERROR(SEARCH("清車",M552)))</formula>
    </cfRule>
    <cfRule type="containsText" dxfId="1107" priority="65" operator="containsText" text="改紡">
      <formula>NOT(ISERROR(SEARCH("改紡",M552)))</formula>
    </cfRule>
  </conditionalFormatting>
  <conditionalFormatting sqref="X544">
    <cfRule type="containsText" dxfId="1106" priority="81" operator="containsText" text="了機">
      <formula>NOT(ISERROR(SEARCH("了機",X544)))</formula>
    </cfRule>
  </conditionalFormatting>
  <conditionalFormatting sqref="X544">
    <cfRule type="containsText" dxfId="1105" priority="79" operator="containsText" text="清車">
      <formula>NOT(ISERROR(SEARCH("清車",X544)))</formula>
    </cfRule>
    <cfRule type="containsText" dxfId="1104" priority="80" operator="containsText" text="改紡">
      <formula>NOT(ISERROR(SEARCH("改紡",X544)))</formula>
    </cfRule>
  </conditionalFormatting>
  <conditionalFormatting sqref="X530:Y530 Y529">
    <cfRule type="containsText" dxfId="1103" priority="96" operator="containsText" text="了機">
      <formula>NOT(ISERROR(SEARCH("了機",X529)))</formula>
    </cfRule>
  </conditionalFormatting>
  <conditionalFormatting sqref="X530:Y530 Y529">
    <cfRule type="containsText" dxfId="1102" priority="94" operator="containsText" text="清車">
      <formula>NOT(ISERROR(SEARCH("清車",X529)))</formula>
    </cfRule>
    <cfRule type="containsText" dxfId="1101" priority="95" operator="containsText" text="改紡">
      <formula>NOT(ISERROR(SEARCH("改紡",X529)))</formula>
    </cfRule>
  </conditionalFormatting>
  <conditionalFormatting sqref="X553:Y553 Y535:Y551 X545:X552 Y554:Y563 X554:X555 X535:X543">
    <cfRule type="containsText" dxfId="1100" priority="93" operator="containsText" text="了機">
      <formula>NOT(ISERROR(SEARCH("了機",X535)))</formula>
    </cfRule>
  </conditionalFormatting>
  <conditionalFormatting sqref="X553:Y553 Y535:Y551 X545:X552 Y554:Y563 X554:X555 X535:X543">
    <cfRule type="containsText" dxfId="1099" priority="91" operator="containsText" text="清車">
      <formula>NOT(ISERROR(SEARCH("清車",X535)))</formula>
    </cfRule>
    <cfRule type="containsText" dxfId="1098" priority="92" operator="containsText" text="改紡">
      <formula>NOT(ISERROR(SEARCH("改紡",X535)))</formula>
    </cfRule>
  </conditionalFormatting>
  <conditionalFormatting sqref="Y552">
    <cfRule type="containsText" dxfId="1097" priority="90" operator="containsText" text="了機">
      <formula>NOT(ISERROR(SEARCH("了機",Y552)))</formula>
    </cfRule>
  </conditionalFormatting>
  <conditionalFormatting sqref="Y552">
    <cfRule type="containsText" dxfId="1096" priority="88" operator="containsText" text="清車">
      <formula>NOT(ISERROR(SEARCH("清車",Y552)))</formula>
    </cfRule>
    <cfRule type="containsText" dxfId="1095" priority="89" operator="containsText" text="改紡">
      <formula>NOT(ISERROR(SEARCH("改紡",Y552)))</formula>
    </cfRule>
  </conditionalFormatting>
  <conditionalFormatting sqref="T555:T563">
    <cfRule type="containsText" dxfId="1094" priority="15" operator="containsText" text="了機">
      <formula>NOT(ISERROR(SEARCH("了機",T555)))</formula>
    </cfRule>
  </conditionalFormatting>
  <conditionalFormatting sqref="T555:T563">
    <cfRule type="containsText" dxfId="1093" priority="13" operator="containsText" text="清車">
      <formula>NOT(ISERROR(SEARCH("清車",T555)))</formula>
    </cfRule>
    <cfRule type="containsText" dxfId="1092" priority="14" operator="containsText" text="改紡">
      <formula>NOT(ISERROR(SEARCH("改紡",T555)))</formula>
    </cfRule>
  </conditionalFormatting>
  <conditionalFormatting sqref="T544">
    <cfRule type="containsText" dxfId="1091" priority="9" operator="containsText" text="了機">
      <formula>NOT(ISERROR(SEARCH("了機",T544)))</formula>
    </cfRule>
  </conditionalFormatting>
  <conditionalFormatting sqref="T544">
    <cfRule type="containsText" dxfId="1090" priority="7" operator="containsText" text="清車">
      <formula>NOT(ISERROR(SEARCH("清車",T544)))</formula>
    </cfRule>
    <cfRule type="containsText" dxfId="1089" priority="8" operator="containsText" text="改紡">
      <formula>NOT(ISERROR(SEARCH("改紡",T544)))</formula>
    </cfRule>
  </conditionalFormatting>
  <conditionalFormatting sqref="P529">
    <cfRule type="containsText" dxfId="1088" priority="30" operator="containsText" text="了機">
      <formula>NOT(ISERROR(SEARCH("了機",P529)))</formula>
    </cfRule>
  </conditionalFormatting>
  <conditionalFormatting sqref="P529">
    <cfRule type="containsText" dxfId="1087" priority="28" operator="containsText" text="清車">
      <formula>NOT(ISERROR(SEARCH("清車",P529)))</formula>
    </cfRule>
    <cfRule type="containsText" dxfId="1086" priority="29" operator="containsText" text="改紡">
      <formula>NOT(ISERROR(SEARCH("改紡",P529)))</formula>
    </cfRule>
  </conditionalFormatting>
  <conditionalFormatting sqref="L555:L563">
    <cfRule type="containsText" dxfId="1085" priority="63" operator="containsText" text="了機">
      <formula>NOT(ISERROR(SEARCH("了機",L555)))</formula>
    </cfRule>
  </conditionalFormatting>
  <conditionalFormatting sqref="L555:L563">
    <cfRule type="containsText" dxfId="1084" priority="61" operator="containsText" text="清車">
      <formula>NOT(ISERROR(SEARCH("清車",L555)))</formula>
    </cfRule>
    <cfRule type="containsText" dxfId="1083" priority="62" operator="containsText" text="改紡">
      <formula>NOT(ISERROR(SEARCH("改紡",L555)))</formula>
    </cfRule>
  </conditionalFormatting>
  <conditionalFormatting sqref="L531:M534">
    <cfRule type="containsText" dxfId="1082" priority="60" operator="containsText" text="了機">
      <formula>NOT(ISERROR(SEARCH("了機",L531)))</formula>
    </cfRule>
  </conditionalFormatting>
  <conditionalFormatting sqref="L531:M534">
    <cfRule type="containsText" dxfId="1081" priority="58" operator="containsText" text="清車">
      <formula>NOT(ISERROR(SEARCH("清車",L531)))</formula>
    </cfRule>
    <cfRule type="containsText" dxfId="1080" priority="59" operator="containsText" text="改紡">
      <formula>NOT(ISERROR(SEARCH("改紡",L531)))</formula>
    </cfRule>
  </conditionalFormatting>
  <conditionalFormatting sqref="L544">
    <cfRule type="containsText" dxfId="1079" priority="57" operator="containsText" text="了機">
      <formula>NOT(ISERROR(SEARCH("了機",L544)))</formula>
    </cfRule>
  </conditionalFormatting>
  <conditionalFormatting sqref="L544">
    <cfRule type="containsText" dxfId="1078" priority="55" operator="containsText" text="清車">
      <formula>NOT(ISERROR(SEARCH("清車",L544)))</formula>
    </cfRule>
    <cfRule type="containsText" dxfId="1077" priority="56" operator="containsText" text="改紡">
      <formula>NOT(ISERROR(SEARCH("改紡",L544)))</formula>
    </cfRule>
  </conditionalFormatting>
  <conditionalFormatting sqref="L529">
    <cfRule type="containsText" dxfId="1076" priority="54" operator="containsText" text="了機">
      <formula>NOT(ISERROR(SEARCH("了機",L529)))</formula>
    </cfRule>
  </conditionalFormatting>
  <conditionalFormatting sqref="L529">
    <cfRule type="containsText" dxfId="1075" priority="52" operator="containsText" text="清車">
      <formula>NOT(ISERROR(SEARCH("清車",L529)))</formula>
    </cfRule>
    <cfRule type="containsText" dxfId="1074" priority="53" operator="containsText" text="改紡">
      <formula>NOT(ISERROR(SEARCH("改紡",L529)))</formula>
    </cfRule>
  </conditionalFormatting>
  <conditionalFormatting sqref="P524:Q528">
    <cfRule type="containsText" dxfId="1073" priority="51" operator="containsText" text="了機">
      <formula>NOT(ISERROR(SEARCH("了機",P524)))</formula>
    </cfRule>
  </conditionalFormatting>
  <conditionalFormatting sqref="P524:Q528">
    <cfRule type="containsText" dxfId="1072" priority="49" operator="containsText" text="清車">
      <formula>NOT(ISERROR(SEARCH("清車",P524)))</formula>
    </cfRule>
    <cfRule type="containsText" dxfId="1071" priority="50" operator="containsText" text="改紡">
      <formula>NOT(ISERROR(SEARCH("改紡",P524)))</formula>
    </cfRule>
  </conditionalFormatting>
  <conditionalFormatting sqref="P530:Q530 Q529">
    <cfRule type="containsText" dxfId="1070" priority="48" operator="containsText" text="了機">
      <formula>NOT(ISERROR(SEARCH("了機",P529)))</formula>
    </cfRule>
  </conditionalFormatting>
  <conditionalFormatting sqref="P530:Q530 Q529">
    <cfRule type="containsText" dxfId="1069" priority="46" operator="containsText" text="清車">
      <formula>NOT(ISERROR(SEARCH("清車",P529)))</formula>
    </cfRule>
    <cfRule type="containsText" dxfId="1068" priority="47" operator="containsText" text="改紡">
      <formula>NOT(ISERROR(SEARCH("改紡",P529)))</formula>
    </cfRule>
  </conditionalFormatting>
  <conditionalFormatting sqref="P553:Q553 Q535:Q551 P545:P552 P535:P543 Q554:Q563 P554:P555">
    <cfRule type="containsText" dxfId="1067" priority="45" operator="containsText" text="了機">
      <formula>NOT(ISERROR(SEARCH("了機",P535)))</formula>
    </cfRule>
  </conditionalFormatting>
  <conditionalFormatting sqref="P553:Q553 Q535:Q551 P545:P552 P535:P543 Q554:Q563 P554:P555">
    <cfRule type="containsText" dxfId="1066" priority="43" operator="containsText" text="清車">
      <formula>NOT(ISERROR(SEARCH("清車",P535)))</formula>
    </cfRule>
    <cfRule type="containsText" dxfId="1065" priority="44" operator="containsText" text="改紡">
      <formula>NOT(ISERROR(SEARCH("改紡",P535)))</formula>
    </cfRule>
  </conditionalFormatting>
  <conditionalFormatting sqref="Q552">
    <cfRule type="containsText" dxfId="1064" priority="42" operator="containsText" text="了機">
      <formula>NOT(ISERROR(SEARCH("了機",Q552)))</formula>
    </cfRule>
  </conditionalFormatting>
  <conditionalFormatting sqref="Q552">
    <cfRule type="containsText" dxfId="1063" priority="40" operator="containsText" text="清車">
      <formula>NOT(ISERROR(SEARCH("清車",Q552)))</formula>
    </cfRule>
    <cfRule type="containsText" dxfId="1062" priority="41" operator="containsText" text="改紡">
      <formula>NOT(ISERROR(SEARCH("改紡",Q552)))</formula>
    </cfRule>
  </conditionalFormatting>
  <conditionalFormatting sqref="P555:P563">
    <cfRule type="containsText" dxfId="1061" priority="39" operator="containsText" text="了機">
      <formula>NOT(ISERROR(SEARCH("了機",P555)))</formula>
    </cfRule>
  </conditionalFormatting>
  <conditionalFormatting sqref="P555:P563">
    <cfRule type="containsText" dxfId="1060" priority="37" operator="containsText" text="清車">
      <formula>NOT(ISERROR(SEARCH("清車",P555)))</formula>
    </cfRule>
    <cfRule type="containsText" dxfId="1059" priority="38" operator="containsText" text="改紡">
      <formula>NOT(ISERROR(SEARCH("改紡",P555)))</formula>
    </cfRule>
  </conditionalFormatting>
  <conditionalFormatting sqref="P531:Q534">
    <cfRule type="containsText" dxfId="1058" priority="36" operator="containsText" text="了機">
      <formula>NOT(ISERROR(SEARCH("了機",P531)))</formula>
    </cfRule>
  </conditionalFormatting>
  <conditionalFormatting sqref="P531:Q534">
    <cfRule type="containsText" dxfId="1057" priority="34" operator="containsText" text="清車">
      <formula>NOT(ISERROR(SEARCH("清車",P531)))</formula>
    </cfRule>
    <cfRule type="containsText" dxfId="1056" priority="35" operator="containsText" text="改紡">
      <formula>NOT(ISERROR(SEARCH("改紡",P531)))</formula>
    </cfRule>
  </conditionalFormatting>
  <conditionalFormatting sqref="P544">
    <cfRule type="containsText" dxfId="1055" priority="33" operator="containsText" text="了機">
      <formula>NOT(ISERROR(SEARCH("了機",P544)))</formula>
    </cfRule>
  </conditionalFormatting>
  <conditionalFormatting sqref="P544">
    <cfRule type="containsText" dxfId="1054" priority="31" operator="containsText" text="清車">
      <formula>NOT(ISERROR(SEARCH("清車",P544)))</formula>
    </cfRule>
    <cfRule type="containsText" dxfId="1053" priority="32" operator="containsText" text="改紡">
      <formula>NOT(ISERROR(SEARCH("改紡",P544)))</formula>
    </cfRule>
  </conditionalFormatting>
  <conditionalFormatting sqref="T530:U530 U529">
    <cfRule type="containsText" dxfId="1052" priority="24" operator="containsText" text="了機">
      <formula>NOT(ISERROR(SEARCH("了機",T529)))</formula>
    </cfRule>
  </conditionalFormatting>
  <conditionalFormatting sqref="T530:U530 U529">
    <cfRule type="containsText" dxfId="1051" priority="22" operator="containsText" text="清車">
      <formula>NOT(ISERROR(SEARCH("清車",T529)))</formula>
    </cfRule>
    <cfRule type="containsText" dxfId="1050" priority="23" operator="containsText" text="改紡">
      <formula>NOT(ISERROR(SEARCH("改紡",T529)))</formula>
    </cfRule>
  </conditionalFormatting>
  <conditionalFormatting sqref="T524:U528">
    <cfRule type="containsText" dxfId="1049" priority="27" operator="containsText" text="了機">
      <formula>NOT(ISERROR(SEARCH("了機",T524)))</formula>
    </cfRule>
  </conditionalFormatting>
  <conditionalFormatting sqref="T524:U528">
    <cfRule type="containsText" dxfId="1048" priority="25" operator="containsText" text="清車">
      <formula>NOT(ISERROR(SEARCH("清車",T524)))</formula>
    </cfRule>
    <cfRule type="containsText" dxfId="1047" priority="26" operator="containsText" text="改紡">
      <formula>NOT(ISERROR(SEARCH("改紡",T524)))</formula>
    </cfRule>
  </conditionalFormatting>
  <conditionalFormatting sqref="T553:U553 U535:U551 T545:T552 T535:T543 U554:U563 T554:T555">
    <cfRule type="containsText" dxfId="1046" priority="21" operator="containsText" text="了機">
      <formula>NOT(ISERROR(SEARCH("了機",T535)))</formula>
    </cfRule>
  </conditionalFormatting>
  <conditionalFormatting sqref="T553:U553 U535:U551 T545:T552 T535:T543 U554:U563 T554:T555">
    <cfRule type="containsText" dxfId="1045" priority="19" operator="containsText" text="清車">
      <formula>NOT(ISERROR(SEARCH("清車",T535)))</formula>
    </cfRule>
    <cfRule type="containsText" dxfId="1044" priority="20" operator="containsText" text="改紡">
      <formula>NOT(ISERROR(SEARCH("改紡",T535)))</formula>
    </cfRule>
  </conditionalFormatting>
  <conditionalFormatting sqref="U552">
    <cfRule type="containsText" dxfId="1043" priority="18" operator="containsText" text="了機">
      <formula>NOT(ISERROR(SEARCH("了機",U552)))</formula>
    </cfRule>
  </conditionalFormatting>
  <conditionalFormatting sqref="U552">
    <cfRule type="containsText" dxfId="1042" priority="16" operator="containsText" text="清車">
      <formula>NOT(ISERROR(SEARCH("清車",U552)))</formula>
    </cfRule>
    <cfRule type="containsText" dxfId="1041" priority="17" operator="containsText" text="改紡">
      <formula>NOT(ISERROR(SEARCH("改紡",U552)))</formula>
    </cfRule>
  </conditionalFormatting>
  <conditionalFormatting sqref="T531:U534">
    <cfRule type="containsText" dxfId="1040" priority="12" operator="containsText" text="了機">
      <formula>NOT(ISERROR(SEARCH("了機",T531)))</formula>
    </cfRule>
  </conditionalFormatting>
  <conditionalFormatting sqref="T531:U534">
    <cfRule type="containsText" dxfId="1039" priority="10" operator="containsText" text="清車">
      <formula>NOT(ISERROR(SEARCH("清車",T531)))</formula>
    </cfRule>
    <cfRule type="containsText" dxfId="1038" priority="11" operator="containsText" text="改紡">
      <formula>NOT(ISERROR(SEARCH("改紡",T531)))</formula>
    </cfRule>
  </conditionalFormatting>
  <conditionalFormatting sqref="T529">
    <cfRule type="containsText" dxfId="1037" priority="6" operator="containsText" text="了機">
      <formula>NOT(ISERROR(SEARCH("了機",T529)))</formula>
    </cfRule>
  </conditionalFormatting>
  <conditionalFormatting sqref="T529">
    <cfRule type="containsText" dxfId="1036" priority="4" operator="containsText" text="清車">
      <formula>NOT(ISERROR(SEARCH("清車",T529)))</formula>
    </cfRule>
    <cfRule type="containsText" dxfId="1035" priority="5" operator="containsText" text="改紡">
      <formula>NOT(ISERROR(SEARCH("改紡",T529)))</formula>
    </cfRule>
  </conditionalFormatting>
  <conditionalFormatting sqref="L550">
    <cfRule type="containsText" dxfId="1034" priority="3" operator="containsText" text="了機">
      <formula>NOT(ISERROR(SEARCH("了機",L550)))</formula>
    </cfRule>
  </conditionalFormatting>
  <conditionalFormatting sqref="L550">
    <cfRule type="containsText" dxfId="1033" priority="1" operator="containsText" text="清車">
      <formula>NOT(ISERROR(SEARCH("清車",L550)))</formula>
    </cfRule>
    <cfRule type="containsText" dxfId="1032" priority="2" operator="containsText" text="改紡">
      <formula>NOT(ISERROR(SEARCH("改紡",L550)))</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3" manualBreakCount="13">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O23" sqref="O23"/>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5.125" style="159" customWidth="1"/>
    <col min="14" max="16384" width="9" style="159"/>
  </cols>
  <sheetData>
    <row r="1" spans="1:14" ht="21.75" customHeight="1">
      <c r="A1" s="276" t="s">
        <v>92</v>
      </c>
      <c r="B1" s="276" t="s">
        <v>253</v>
      </c>
      <c r="C1" s="276" t="s">
        <v>254</v>
      </c>
      <c r="D1" s="276" t="s">
        <v>94</v>
      </c>
      <c r="E1" s="276" t="s">
        <v>255</v>
      </c>
      <c r="F1" s="276" t="s">
        <v>256</v>
      </c>
      <c r="G1" s="276" t="s">
        <v>257</v>
      </c>
      <c r="H1" s="276" t="s">
        <v>258</v>
      </c>
      <c r="I1" s="276" t="s">
        <v>259</v>
      </c>
      <c r="J1" s="277" t="s">
        <v>260</v>
      </c>
      <c r="K1" s="277" t="s">
        <v>261</v>
      </c>
      <c r="L1" s="276" t="s">
        <v>262</v>
      </c>
      <c r="M1" s="276" t="s">
        <v>745</v>
      </c>
    </row>
    <row r="2" spans="1:14" ht="21.75" customHeight="1">
      <c r="A2" s="623">
        <v>1</v>
      </c>
      <c r="B2" s="622">
        <v>46139</v>
      </c>
      <c r="C2" s="623" t="s">
        <v>1087</v>
      </c>
      <c r="D2" s="624" t="s">
        <v>2822</v>
      </c>
      <c r="E2" s="625"/>
      <c r="F2" s="281" t="str">
        <f>IF(ISNA(VLOOKUP(D2,條件!$A$1:$L$65585,5,0)),"",(VLOOKUP(D2,條件!$A$1:$L$65585,5,0)))</f>
        <v>75/72/2SDR</v>
      </c>
      <c r="G2" s="278" t="str">
        <f>IF(ISNA(VLOOKUP(D2,條件!$A$1:$L$65585,11,0)),"",(VLOOKUP(D2,條件!$A$1:$L$65585,11,0)))</f>
        <v>黃綠條紋</v>
      </c>
      <c r="H2" s="626" t="s">
        <v>20</v>
      </c>
      <c r="I2" s="723">
        <v>46145</v>
      </c>
      <c r="J2" s="724" t="s">
        <v>3325</v>
      </c>
      <c r="K2" s="725">
        <v>46146</v>
      </c>
      <c r="L2" s="623"/>
      <c r="M2" s="623"/>
    </row>
    <row r="3" spans="1:14" ht="21.75" customHeight="1">
      <c r="A3" s="623">
        <v>2</v>
      </c>
      <c r="B3" s="622">
        <v>46141</v>
      </c>
      <c r="C3" s="623" t="s">
        <v>2010</v>
      </c>
      <c r="D3" s="624" t="s">
        <v>2823</v>
      </c>
      <c r="E3" s="625"/>
      <c r="F3" s="281" t="str">
        <f>IF(ISNA(VLOOKUP(D3,條件!$A$1:$L$65585,5,0)),"",(VLOOKUP(D3,條件!$A$1:$L$65585,5,0)))</f>
        <v>150/48/2SDR</v>
      </c>
      <c r="G3" s="278" t="str">
        <f>IF(ISNA(VLOOKUP(D3,條件!$A$1:$L$65585,11,0)),"",(VLOOKUP(D3,條件!$A$1:$L$65585,11,0)))</f>
        <v>紫黃條紋</v>
      </c>
      <c r="H3" s="626" t="s">
        <v>1517</v>
      </c>
      <c r="I3" s="723">
        <v>46143</v>
      </c>
      <c r="J3" s="724" t="s">
        <v>3070</v>
      </c>
      <c r="K3" s="725">
        <v>46144</v>
      </c>
      <c r="L3" s="623"/>
      <c r="M3" s="623"/>
    </row>
    <row r="4" spans="1:14" ht="21.75" customHeight="1">
      <c r="A4" s="623">
        <v>3</v>
      </c>
      <c r="B4" s="622">
        <v>46142</v>
      </c>
      <c r="C4" s="623" t="s">
        <v>2824</v>
      </c>
      <c r="D4" s="624" t="s">
        <v>2825</v>
      </c>
      <c r="E4" s="625"/>
      <c r="F4" s="281" t="str">
        <f>IF(ISNA(VLOOKUP(D4,條件!$A$1:$L$65585,5,0)),"",(VLOOKUP(D4,條件!$A$1:$L$65585,5,0)))</f>
        <v>75/72HC</v>
      </c>
      <c r="G4" s="278" t="str">
        <f>IF(ISNA(VLOOKUP(D4,條件!$A$1:$L$65585,11,0)),"",(VLOOKUP(D4,條件!$A$1:$L$65585,11,0)))</f>
        <v>白底藍方塊</v>
      </c>
      <c r="H4" s="626" t="s">
        <v>1517</v>
      </c>
      <c r="I4" s="723">
        <v>46143</v>
      </c>
      <c r="J4" s="724" t="s">
        <v>3070</v>
      </c>
      <c r="K4" s="725">
        <v>46144</v>
      </c>
      <c r="L4" s="623"/>
      <c r="M4" s="623"/>
    </row>
    <row r="5" spans="1:14" ht="21.75" customHeight="1">
      <c r="A5" s="623">
        <v>4</v>
      </c>
      <c r="B5" s="622">
        <v>46142</v>
      </c>
      <c r="C5" s="623" t="s">
        <v>2050</v>
      </c>
      <c r="D5" s="624" t="s">
        <v>2826</v>
      </c>
      <c r="E5" s="625"/>
      <c r="F5" s="281" t="str">
        <f>IF(ISNA(VLOOKUP(D5,條件!$A$1:$L$65585,5,0)),"",(VLOOKUP(D5,條件!$A$1:$L$65585,5,0)))</f>
        <v>150/48/2SDR</v>
      </c>
      <c r="G5" s="278" t="str">
        <f>IF(ISNA(VLOOKUP(D5,條件!$A$1:$L$65585,11,0)),"",(VLOOKUP(D5,條件!$A$1:$L$65585,11,0)))</f>
        <v>白底橘方塊</v>
      </c>
      <c r="H5" s="626" t="s">
        <v>1517</v>
      </c>
      <c r="I5" s="723">
        <v>46143</v>
      </c>
      <c r="J5" s="724" t="s">
        <v>3070</v>
      </c>
      <c r="K5" s="725">
        <v>46144</v>
      </c>
      <c r="L5" s="623"/>
      <c r="M5" s="623"/>
    </row>
    <row r="6" spans="1:14" ht="21.75" customHeight="1">
      <c r="A6" s="623">
        <v>5</v>
      </c>
      <c r="B6" s="622">
        <v>46143</v>
      </c>
      <c r="C6" s="623" t="s">
        <v>2898</v>
      </c>
      <c r="D6" s="624" t="s">
        <v>2899</v>
      </c>
      <c r="E6" s="625"/>
      <c r="F6" s="281" t="str">
        <f>IF(ISNA(VLOOKUP(D6,條件!$A$1:$L$65585,5,0)),"",(VLOOKUP(D6,條件!$A$1:$L$65585,5,0)))</f>
        <v>150/48SDR</v>
      </c>
      <c r="G6" s="278" t="str">
        <f>IF(ISNA(VLOOKUP(D6,條件!$A$1:$L$65585,11,0)),"",(VLOOKUP(D6,條件!$A$1:$L$65585,11,0)))</f>
        <v>白底黑方塊</v>
      </c>
      <c r="H6" s="626" t="s">
        <v>20</v>
      </c>
      <c r="I6" s="723">
        <v>46146</v>
      </c>
      <c r="J6" s="724" t="s">
        <v>3070</v>
      </c>
      <c r="K6" s="725">
        <v>46147</v>
      </c>
      <c r="L6" s="623"/>
      <c r="M6" s="623"/>
    </row>
    <row r="7" spans="1:14" ht="21.75" customHeight="1">
      <c r="A7" s="623">
        <v>6</v>
      </c>
      <c r="B7" s="622">
        <v>46146</v>
      </c>
      <c r="C7" s="623" t="s">
        <v>1750</v>
      </c>
      <c r="D7" s="624" t="s">
        <v>2679</v>
      </c>
      <c r="E7" s="625" t="s">
        <v>3344</v>
      </c>
      <c r="F7" s="281" t="str">
        <f>IF(ISNA(VLOOKUP(D7,條件!$A$1:$L$65585,5,0)),"",(VLOOKUP(D7,條件!$A$1:$L$65585,5,0)))</f>
        <v>75/24/2SDR2</v>
      </c>
      <c r="G7" s="278" t="str">
        <f>IF(ISNA(VLOOKUP(D7,條件!$A$1:$L$65585,11,0)),"",(VLOOKUP(D7,條件!$A$1:$L$65585,11,0)))</f>
        <v>橘黑三角</v>
      </c>
      <c r="H7" s="626" t="s">
        <v>20</v>
      </c>
      <c r="I7" s="723">
        <v>46149</v>
      </c>
      <c r="J7" s="724" t="s">
        <v>3325</v>
      </c>
      <c r="K7" s="725">
        <v>46150</v>
      </c>
      <c r="L7" s="623"/>
      <c r="M7" s="623"/>
    </row>
    <row r="8" spans="1:14" ht="21.75" customHeight="1">
      <c r="A8" s="623">
        <v>7</v>
      </c>
      <c r="B8" s="622">
        <v>46147</v>
      </c>
      <c r="C8" s="623" t="s">
        <v>1706</v>
      </c>
      <c r="D8" s="624" t="s">
        <v>2216</v>
      </c>
      <c r="E8" s="625" t="s">
        <v>3344</v>
      </c>
      <c r="F8" s="281" t="str">
        <f>IF(ISNA(VLOOKUP(D8,條件!$A$1:$L$65585,5,0)),"",(VLOOKUP(D8,條件!$A$1:$L$65585,5,0)))</f>
        <v>150/48/2SDr</v>
      </c>
      <c r="G8" s="278" t="str">
        <f>IF(ISNA(VLOOKUP(D8,條件!$A$1:$L$65585,11,0)),"",(VLOOKUP(D8,條件!$A$1:$L$65585,11,0)))</f>
        <v>紫底白點</v>
      </c>
      <c r="H8" s="626" t="s">
        <v>1020</v>
      </c>
      <c r="I8" s="723">
        <v>46149</v>
      </c>
      <c r="J8" s="724" t="s">
        <v>3325</v>
      </c>
      <c r="K8" s="725">
        <v>46150</v>
      </c>
      <c r="L8" s="623"/>
      <c r="M8" s="623"/>
    </row>
    <row r="9" spans="1:14" ht="21.75" customHeight="1">
      <c r="A9" s="623">
        <v>8</v>
      </c>
      <c r="B9" s="622">
        <v>46147</v>
      </c>
      <c r="C9" s="623" t="s">
        <v>832</v>
      </c>
      <c r="D9" s="624" t="s">
        <v>2732</v>
      </c>
      <c r="E9" s="625" t="s">
        <v>2805</v>
      </c>
      <c r="F9" s="281" t="str">
        <f>IF(ISNA(VLOOKUP(D9,條件!$A$1:$L$65585,5,0)),"",(VLOOKUP(D9,條件!$A$1:$L$65585,5,0)))</f>
        <v>100/72PFR</v>
      </c>
      <c r="G9" s="278" t="s">
        <v>1727</v>
      </c>
      <c r="H9" s="626" t="s">
        <v>1020</v>
      </c>
      <c r="I9" s="723">
        <v>46149</v>
      </c>
      <c r="J9" s="724" t="s">
        <v>3325</v>
      </c>
      <c r="K9" s="725">
        <v>46150</v>
      </c>
      <c r="L9" s="623"/>
      <c r="M9" s="623" t="s">
        <v>3386</v>
      </c>
    </row>
    <row r="10" spans="1:14" ht="21.75" customHeight="1">
      <c r="A10" s="623">
        <v>9</v>
      </c>
      <c r="B10" s="622">
        <v>46148</v>
      </c>
      <c r="C10" s="623" t="s">
        <v>1707</v>
      </c>
      <c r="D10" s="624" t="s">
        <v>2212</v>
      </c>
      <c r="E10" s="625" t="s">
        <v>3344</v>
      </c>
      <c r="F10" s="281" t="str">
        <f>IF(ISNA(VLOOKUP(D10,條件!$A$1:$L$65585,5,0)),"",(VLOOKUP(D10,條件!$A$1:$L$65585,5,0)))</f>
        <v>150/48/2SDr</v>
      </c>
      <c r="G10" s="278" t="str">
        <f>IF(ISNA(VLOOKUP(D10,條件!$A$1:$L$65585,11,0)),"",(VLOOKUP(D10,條件!$A$1:$L$65585,11,0)))</f>
        <v>紫色</v>
      </c>
      <c r="H10" s="626" t="s">
        <v>1517</v>
      </c>
      <c r="I10" s="723">
        <v>46149</v>
      </c>
      <c r="J10" s="724" t="s">
        <v>3325</v>
      </c>
      <c r="K10" s="725">
        <v>46150</v>
      </c>
      <c r="L10" s="623"/>
      <c r="M10" s="623"/>
    </row>
    <row r="11" spans="1:14" ht="21.75" customHeight="1">
      <c r="A11" s="623">
        <v>10</v>
      </c>
      <c r="B11" s="622">
        <v>46148</v>
      </c>
      <c r="C11" s="623" t="s">
        <v>3045</v>
      </c>
      <c r="D11" s="624" t="s">
        <v>2669</v>
      </c>
      <c r="E11" s="625" t="s">
        <v>3344</v>
      </c>
      <c r="F11" s="281" t="str">
        <f>IF(ISNA(VLOOKUP(D11,條件!$A$1:$L$65585,5,0)),"",(VLOOKUP(D11,條件!$A$1:$L$65585,5,0)))</f>
        <v>75/24/2SDR2</v>
      </c>
      <c r="G11" s="278" t="str">
        <f>IF(ISNA(VLOOKUP(D11,條件!$A$1:$L$65585,11,0)),"",(VLOOKUP(D11,條件!$A$1:$L$65585,11,0)))</f>
        <v>白綠條紋</v>
      </c>
      <c r="H11" s="626" t="s">
        <v>12</v>
      </c>
      <c r="I11" s="723">
        <v>46149</v>
      </c>
      <c r="J11" s="724" t="s">
        <v>3325</v>
      </c>
      <c r="K11" s="725">
        <v>46150</v>
      </c>
      <c r="L11" s="623"/>
      <c r="M11" s="623"/>
    </row>
    <row r="12" spans="1:14" ht="21.75" customHeight="1">
      <c r="A12" s="623">
        <v>11</v>
      </c>
      <c r="B12" s="622">
        <v>46149</v>
      </c>
      <c r="C12" s="623" t="s">
        <v>2002</v>
      </c>
      <c r="D12" s="624" t="s">
        <v>2215</v>
      </c>
      <c r="E12" s="625" t="s">
        <v>3344</v>
      </c>
      <c r="F12" s="281" t="str">
        <f>IF(ISNA(VLOOKUP(D12,條件!$A$1:$L$65585,5,0)),"",(VLOOKUP(D12,條件!$A$1:$L$65585,5,0)))</f>
        <v>150/48/2SDr</v>
      </c>
      <c r="G12" s="278" t="str">
        <f>IF(ISNA(VLOOKUP(D12,條件!$A$1:$L$65585,11,0)),"",(VLOOKUP(D12,條件!$A$1:$L$65585,11,0)))</f>
        <v>黃黑條紋</v>
      </c>
      <c r="H12" s="626" t="s">
        <v>12</v>
      </c>
      <c r="I12" s="723">
        <v>46151</v>
      </c>
      <c r="J12" s="724" t="s">
        <v>3325</v>
      </c>
      <c r="K12" s="725">
        <v>46153</v>
      </c>
      <c r="L12" s="623"/>
      <c r="M12" s="623"/>
    </row>
    <row r="13" spans="1:14" ht="21.75" customHeight="1">
      <c r="A13" s="623">
        <v>12</v>
      </c>
      <c r="B13" s="622">
        <v>46149</v>
      </c>
      <c r="C13" s="623" t="s">
        <v>2627</v>
      </c>
      <c r="D13" s="624" t="s">
        <v>2752</v>
      </c>
      <c r="E13" s="625"/>
      <c r="F13" s="281" t="str">
        <f>IF(ISNA(VLOOKUP(D13,條件!$A$1:$L$65585,5,0)),"",(VLOOKUP(D13,條件!$A$1:$L$65585,5,0)))</f>
        <v>150/48HC</v>
      </c>
      <c r="G13" s="278" t="str">
        <f>IF(ISNA(VLOOKUP(D13,條件!$A$1:$L$65585,11,0)),"",(VLOOKUP(D13,條件!$A$1:$L$65585,11,0)))</f>
        <v>黃底白點</v>
      </c>
      <c r="H13" s="626" t="s">
        <v>1611</v>
      </c>
      <c r="I13" s="723">
        <v>46151</v>
      </c>
      <c r="J13" s="724" t="s">
        <v>3325</v>
      </c>
      <c r="K13" s="725">
        <v>46153</v>
      </c>
      <c r="L13" s="623"/>
      <c r="M13" s="623"/>
    </row>
    <row r="14" spans="1:14" ht="21.75" customHeight="1">
      <c r="A14" s="623">
        <v>13</v>
      </c>
      <c r="B14" s="622">
        <v>46150</v>
      </c>
      <c r="C14" s="623" t="s">
        <v>1797</v>
      </c>
      <c r="D14" s="624" t="s">
        <v>2224</v>
      </c>
      <c r="E14" s="625" t="s">
        <v>3344</v>
      </c>
      <c r="F14" s="281" t="str">
        <f>IF(ISNA(VLOOKUP(D14,條件!$A$1:$L$65585,5,0)),"",(VLOOKUP(D14,條件!$A$1:$L$65585,5,0)))</f>
        <v>150/48/2SDr</v>
      </c>
      <c r="G14" s="278" t="str">
        <f>IF(ISNA(VLOOKUP(D14,條件!$A$1:$L$65585,11,0)),"",(VLOOKUP(D14,條件!$A$1:$L$65585,11,0)))</f>
        <v>白紅愛心</v>
      </c>
      <c r="H14" s="626" t="s">
        <v>1517</v>
      </c>
      <c r="I14" s="723">
        <v>46151</v>
      </c>
      <c r="J14" s="724" t="s">
        <v>3325</v>
      </c>
      <c r="K14" s="725">
        <v>46153</v>
      </c>
      <c r="L14" s="623"/>
      <c r="M14" s="623"/>
    </row>
    <row r="15" spans="1:14" ht="21.75" customHeight="1">
      <c r="A15" s="623">
        <v>14</v>
      </c>
      <c r="B15" s="622">
        <v>46150</v>
      </c>
      <c r="C15" s="623" t="s">
        <v>1721</v>
      </c>
      <c r="D15" s="624" t="s">
        <v>2230</v>
      </c>
      <c r="E15" s="625"/>
      <c r="F15" s="281" t="str">
        <f>IF(ISNA(VLOOKUP(D15,條件!$A$1:$L$65585,5,0)),"",(VLOOKUP(D15,條件!$A$1:$L$65585,5,0)))</f>
        <v>150/48/2SR6</v>
      </c>
      <c r="G15" s="278" t="str">
        <f>IF(ISNA(VLOOKUP(D15,條件!$A$1:$L$65585,11,0)),"",(VLOOKUP(D15,條件!$A$1:$L$65585,11,0)))</f>
        <v>黃底黑點</v>
      </c>
      <c r="H15" s="626" t="s">
        <v>12</v>
      </c>
      <c r="I15" s="723">
        <v>46151</v>
      </c>
      <c r="J15" s="724" t="s">
        <v>3325</v>
      </c>
      <c r="K15" s="725">
        <v>46153</v>
      </c>
      <c r="L15" s="623"/>
      <c r="M15" s="623"/>
    </row>
    <row r="16" spans="1:14" ht="21.75" customHeight="1">
      <c r="A16" s="623">
        <v>15</v>
      </c>
      <c r="B16" s="622">
        <v>46151</v>
      </c>
      <c r="C16" s="623" t="s">
        <v>4143</v>
      </c>
      <c r="D16" s="624" t="s">
        <v>3872</v>
      </c>
      <c r="E16" s="625"/>
      <c r="F16" s="281" t="s">
        <v>3873</v>
      </c>
      <c r="G16" s="278" t="s">
        <v>3874</v>
      </c>
      <c r="H16" s="626" t="s">
        <v>1517</v>
      </c>
      <c r="I16" s="723"/>
      <c r="J16" s="724"/>
      <c r="K16" s="725"/>
      <c r="L16" s="623" t="s">
        <v>268</v>
      </c>
      <c r="M16" s="623"/>
      <c r="N16" s="159" t="s">
        <v>4339</v>
      </c>
    </row>
    <row r="17" spans="1:14" ht="21.75" customHeight="1">
      <c r="A17" s="623">
        <v>16</v>
      </c>
      <c r="B17" s="622">
        <v>46153</v>
      </c>
      <c r="C17" s="623" t="s">
        <v>4131</v>
      </c>
      <c r="D17" s="624" t="s">
        <v>4132</v>
      </c>
      <c r="E17" s="625" t="s">
        <v>4133</v>
      </c>
      <c r="F17" s="281" t="str">
        <f>IF(ISNA(VLOOKUP(D17,條件!$A$1:$L$65585,5,0)),"",(VLOOKUP(D17,條件!$A$1:$L$65585,5,0)))</f>
        <v>75/24/2SDr</v>
      </c>
      <c r="G17" s="278" t="str">
        <f>IF(ISNA(VLOOKUP(D17,條件!$A$1:$L$65585,11,0)),"",(VLOOKUP(D17,條件!$A$1:$L$65585,11,0)))</f>
        <v>藍色</v>
      </c>
      <c r="H17" s="626" t="s">
        <v>20</v>
      </c>
      <c r="I17" s="723"/>
      <c r="J17" s="724"/>
      <c r="K17" s="725"/>
      <c r="L17" s="623"/>
      <c r="M17" s="623"/>
      <c r="N17" s="159" t="s">
        <v>4339</v>
      </c>
    </row>
    <row r="18" spans="1:14" ht="21.75" customHeight="1">
      <c r="A18" s="623">
        <v>17</v>
      </c>
      <c r="B18" s="622">
        <v>46153</v>
      </c>
      <c r="C18" s="623" t="s">
        <v>4037</v>
      </c>
      <c r="D18" s="624" t="s">
        <v>4134</v>
      </c>
      <c r="E18" s="625" t="s">
        <v>4133</v>
      </c>
      <c r="F18" s="281" t="str">
        <f>IF(ISNA(VLOOKUP(D18,條件!$A$1:$L$65585,5,0)),"",(VLOOKUP(D18,條件!$A$1:$L$65585,5,0)))</f>
        <v>150/48/2SDr</v>
      </c>
      <c r="G18" s="278" t="str">
        <f>IF(ISNA(VLOOKUP(D18,條件!$A$1:$L$65585,11,0)),"",(VLOOKUP(D18,條件!$A$1:$L$65585,11,0)))</f>
        <v>粉紅</v>
      </c>
      <c r="H18" s="626" t="s">
        <v>20</v>
      </c>
      <c r="I18" s="723"/>
      <c r="J18" s="724"/>
      <c r="K18" s="725"/>
      <c r="L18" s="623"/>
      <c r="M18" s="623"/>
      <c r="N18" s="159" t="s">
        <v>4339</v>
      </c>
    </row>
    <row r="19" spans="1:14" ht="21.75" customHeight="1">
      <c r="A19" s="623">
        <v>18</v>
      </c>
      <c r="B19" s="622">
        <v>46153</v>
      </c>
      <c r="C19" s="623" t="s">
        <v>4143</v>
      </c>
      <c r="D19" s="624" t="s">
        <v>4191</v>
      </c>
      <c r="E19" s="625"/>
      <c r="F19" s="281" t="s">
        <v>3873</v>
      </c>
      <c r="G19" s="278" t="s">
        <v>4192</v>
      </c>
      <c r="H19" s="626" t="s">
        <v>1611</v>
      </c>
      <c r="I19" s="723"/>
      <c r="J19" s="724"/>
      <c r="K19" s="725"/>
      <c r="L19" s="623" t="s">
        <v>268</v>
      </c>
      <c r="M19" s="623"/>
      <c r="N19" s="159" t="s">
        <v>4520</v>
      </c>
    </row>
    <row r="20" spans="1:14" ht="21.75" customHeight="1">
      <c r="A20" s="623">
        <v>19</v>
      </c>
      <c r="B20" s="622">
        <v>46154</v>
      </c>
      <c r="C20" s="623" t="s">
        <v>4240</v>
      </c>
      <c r="D20" s="624" t="s">
        <v>4241</v>
      </c>
      <c r="E20" s="625" t="s">
        <v>4242</v>
      </c>
      <c r="F20" s="281" t="str">
        <f>IF(ISNA(VLOOKUP(D20,條件!$A$1:$L$65585,5,0)),"",(VLOOKUP(D20,條件!$A$1:$L$65585,5,0)))</f>
        <v>100/72PFR</v>
      </c>
      <c r="G20" s="278" t="s">
        <v>4243</v>
      </c>
      <c r="H20" s="626" t="s">
        <v>20</v>
      </c>
      <c r="I20" s="723"/>
      <c r="J20" s="724"/>
      <c r="K20" s="725"/>
      <c r="L20" s="623" t="s">
        <v>4348</v>
      </c>
      <c r="M20" s="623" t="s">
        <v>4244</v>
      </c>
      <c r="N20" s="159" t="s">
        <v>4231</v>
      </c>
    </row>
    <row r="21" spans="1:14" ht="21.75" customHeight="1">
      <c r="A21" s="623">
        <v>20</v>
      </c>
      <c r="B21" s="622">
        <v>46155</v>
      </c>
      <c r="C21" s="623" t="s">
        <v>4240</v>
      </c>
      <c r="D21" s="624" t="s">
        <v>4347</v>
      </c>
      <c r="E21" s="625" t="s">
        <v>4242</v>
      </c>
      <c r="F21" s="281" t="str">
        <f>IF(ISNA(VLOOKUP(D21,條件!$A$1:$L$65585,5,0)),"",(VLOOKUP(D21,條件!$A$1:$L$65585,5,0)))</f>
        <v>100/72PFR</v>
      </c>
      <c r="G21" s="278" t="str">
        <f>IF(ISNA(VLOOKUP(D21,條件!$A$1:$L$65585,11,0)),"",(VLOOKUP(D21,條件!$A$1:$L$65585,11,0)))</f>
        <v>白底黑方塊</v>
      </c>
      <c r="H21" s="626" t="s">
        <v>20</v>
      </c>
      <c r="I21" s="723"/>
      <c r="J21" s="724"/>
      <c r="K21" s="725"/>
      <c r="L21" s="623" t="s">
        <v>4348</v>
      </c>
      <c r="M21" s="623" t="s">
        <v>4349</v>
      </c>
      <c r="N21" s="159" t="s">
        <v>4231</v>
      </c>
    </row>
    <row r="22" spans="1:14" ht="21.75" customHeight="1">
      <c r="A22" s="623">
        <v>21</v>
      </c>
      <c r="B22" s="622">
        <v>46157</v>
      </c>
      <c r="C22" s="623" t="s">
        <v>4404</v>
      </c>
      <c r="D22" s="624" t="s">
        <v>4516</v>
      </c>
      <c r="E22" s="625" t="s">
        <v>4133</v>
      </c>
      <c r="F22" s="722" t="s">
        <v>4517</v>
      </c>
      <c r="G22" s="623" t="s">
        <v>4518</v>
      </c>
      <c r="H22" s="626" t="s">
        <v>1517</v>
      </c>
      <c r="I22" s="723"/>
      <c r="J22" s="724"/>
      <c r="K22" s="725"/>
      <c r="L22" s="623"/>
      <c r="M22" s="623"/>
    </row>
    <row r="23" spans="1:14" ht="21.75" customHeight="1">
      <c r="A23" s="623">
        <v>22</v>
      </c>
      <c r="B23" s="622">
        <v>46143</v>
      </c>
      <c r="C23" s="623" t="s">
        <v>1066</v>
      </c>
      <c r="D23" s="624" t="s">
        <v>2783</v>
      </c>
      <c r="E23" s="625" t="s">
        <v>4314</v>
      </c>
      <c r="F23" s="722" t="s">
        <v>2275</v>
      </c>
      <c r="G23" s="623" t="s">
        <v>203</v>
      </c>
      <c r="H23" s="626" t="s">
        <v>1517</v>
      </c>
      <c r="I23" s="723"/>
      <c r="J23" s="724"/>
      <c r="K23" s="725"/>
      <c r="L23" s="623"/>
      <c r="M23" s="623" t="s">
        <v>4531</v>
      </c>
    </row>
    <row r="24" spans="1:14" ht="21.75" customHeight="1">
      <c r="A24" s="623">
        <v>23</v>
      </c>
      <c r="B24" s="622"/>
      <c r="C24" s="623"/>
      <c r="D24" s="624"/>
      <c r="E24" s="625"/>
      <c r="F24" s="722"/>
      <c r="G24" s="623"/>
      <c r="H24" s="626"/>
      <c r="I24" s="723"/>
      <c r="J24" s="724"/>
      <c r="K24" s="725"/>
      <c r="L24" s="623"/>
      <c r="M24" s="623"/>
    </row>
    <row r="25" spans="1:14" ht="21.75" customHeight="1">
      <c r="A25" s="623">
        <v>24</v>
      </c>
      <c r="B25" s="622"/>
      <c r="C25" s="623"/>
      <c r="D25" s="624"/>
      <c r="E25" s="625"/>
      <c r="F25" s="722"/>
      <c r="G25" s="623"/>
      <c r="H25" s="626"/>
      <c r="I25" s="723"/>
      <c r="J25" s="724"/>
      <c r="K25" s="725"/>
      <c r="L25" s="623"/>
      <c r="M25" s="623"/>
    </row>
    <row r="26" spans="1:14" ht="21.75" customHeight="1">
      <c r="A26" s="623">
        <v>25</v>
      </c>
      <c r="B26" s="622"/>
      <c r="C26" s="623"/>
      <c r="D26" s="624"/>
      <c r="E26" s="625"/>
      <c r="F26" s="722"/>
      <c r="G26" s="623"/>
      <c r="H26" s="626"/>
      <c r="I26" s="723"/>
      <c r="J26" s="724"/>
      <c r="K26" s="725"/>
      <c r="L26" s="623"/>
      <c r="M26" s="623"/>
    </row>
    <row r="27" spans="1:14" ht="21.75" customHeight="1">
      <c r="A27" s="623">
        <v>26</v>
      </c>
      <c r="B27" s="622"/>
      <c r="C27" s="623"/>
      <c r="D27" s="624"/>
      <c r="E27" s="625"/>
      <c r="F27" s="722"/>
      <c r="G27" s="623"/>
      <c r="H27" s="626"/>
      <c r="I27" s="723"/>
      <c r="J27" s="724"/>
      <c r="K27" s="725"/>
      <c r="L27" s="623"/>
      <c r="M27" s="623"/>
    </row>
    <row r="28" spans="1:14" ht="21.75" customHeight="1">
      <c r="A28" s="623">
        <v>27</v>
      </c>
      <c r="B28" s="622"/>
      <c r="C28" s="623"/>
      <c r="D28" s="624"/>
      <c r="E28" s="625"/>
      <c r="F28" s="722"/>
      <c r="G28" s="623"/>
      <c r="H28" s="626"/>
      <c r="I28" s="723"/>
      <c r="J28" s="724"/>
      <c r="K28" s="725"/>
      <c r="L28" s="623"/>
      <c r="M28" s="623"/>
    </row>
    <row r="29" spans="1:14" ht="21.75" customHeight="1">
      <c r="A29" s="623">
        <v>28</v>
      </c>
      <c r="B29" s="622"/>
      <c r="C29" s="623"/>
      <c r="D29" s="624"/>
      <c r="E29" s="625"/>
      <c r="F29" s="722"/>
      <c r="G29" s="623"/>
      <c r="H29" s="626"/>
      <c r="I29" s="723"/>
      <c r="J29" s="724"/>
      <c r="K29" s="725"/>
      <c r="L29" s="627"/>
      <c r="M29" s="623"/>
    </row>
    <row r="30" spans="1:14" ht="21.75" customHeight="1">
      <c r="A30" s="623">
        <v>29</v>
      </c>
      <c r="B30" s="622"/>
      <c r="C30" s="623"/>
      <c r="D30" s="624"/>
      <c r="E30" s="625"/>
      <c r="F30" s="722"/>
      <c r="G30" s="623"/>
      <c r="H30" s="626"/>
      <c r="I30" s="723"/>
      <c r="J30" s="724"/>
      <c r="K30" s="725"/>
      <c r="L30" s="623"/>
      <c r="M30" s="623"/>
    </row>
    <row r="31" spans="1:14" ht="21.75" customHeight="1">
      <c r="A31" s="623">
        <v>30</v>
      </c>
      <c r="B31" s="622"/>
      <c r="C31" s="623"/>
      <c r="D31" s="624"/>
      <c r="E31" s="625"/>
      <c r="F31" s="722" t="s">
        <v>1555</v>
      </c>
      <c r="G31" s="623" t="s">
        <v>1555</v>
      </c>
      <c r="H31" s="626"/>
      <c r="I31" s="723"/>
      <c r="J31" s="724"/>
      <c r="K31" s="725"/>
      <c r="L31" s="623"/>
      <c r="M31" s="623"/>
    </row>
    <row r="32" spans="1:14" ht="21.75" customHeight="1">
      <c r="A32" s="623">
        <v>31</v>
      </c>
      <c r="B32" s="622"/>
      <c r="C32" s="623"/>
      <c r="D32" s="624"/>
      <c r="E32" s="625"/>
      <c r="F32" s="722" t="s">
        <v>1555</v>
      </c>
      <c r="G32" s="623" t="s">
        <v>1555</v>
      </c>
      <c r="H32" s="626"/>
      <c r="I32" s="723"/>
      <c r="J32" s="724"/>
      <c r="K32" s="725"/>
      <c r="L32" s="623"/>
      <c r="M32" s="623"/>
    </row>
    <row r="33" spans="1:13" ht="21.75" customHeight="1">
      <c r="A33" s="623">
        <v>32</v>
      </c>
      <c r="B33" s="279"/>
      <c r="C33" s="278"/>
      <c r="D33" s="601"/>
      <c r="E33" s="280"/>
      <c r="F33" s="281" t="str">
        <f>IF(ISNA(VLOOKUP(D33,條件!$A$1:$L$65585,5,0)),"",(VLOOKUP(D33,條件!$A$1:$L$65585,5,0)))</f>
        <v/>
      </c>
      <c r="G33" s="278"/>
      <c r="H33" s="282"/>
      <c r="I33" s="283"/>
      <c r="J33" s="284"/>
      <c r="K33" s="285"/>
      <c r="L33" s="278"/>
      <c r="M33" s="278"/>
    </row>
    <row r="34" spans="1:13" ht="21.75" customHeight="1">
      <c r="A34" s="623">
        <v>33</v>
      </c>
      <c r="B34" s="279"/>
      <c r="C34" s="278"/>
      <c r="D34" s="601"/>
      <c r="E34" s="280"/>
      <c r="F34" s="281" t="str">
        <f>IF(ISNA(VLOOKUP(D34,條件!$A$1:$L$65585,5,0)),"",(VLOOKUP(D34,條件!$A$1:$L$65585,5,0)))</f>
        <v/>
      </c>
      <c r="G34" s="278"/>
      <c r="H34" s="282"/>
      <c r="I34" s="283"/>
      <c r="J34" s="284"/>
      <c r="K34" s="285"/>
      <c r="L34" s="278"/>
      <c r="M34" s="278"/>
    </row>
    <row r="35" spans="1:13" ht="21.75" customHeight="1">
      <c r="A35" s="623">
        <v>34</v>
      </c>
      <c r="B35" s="279"/>
      <c r="C35" s="278"/>
      <c r="D35" s="601"/>
      <c r="E35" s="280"/>
      <c r="F35" s="281" t="str">
        <f>IF(ISNA(VLOOKUP(D35,條件!$A$1:$L$65585,5,0)),"",(VLOOKUP(D35,條件!$A$1:$L$65585,5,0)))</f>
        <v/>
      </c>
      <c r="G35" s="278"/>
      <c r="H35" s="282"/>
      <c r="I35" s="283"/>
      <c r="J35" s="284"/>
      <c r="K35" s="285"/>
      <c r="L35" s="278"/>
      <c r="M35" s="278"/>
    </row>
    <row r="36" spans="1:13" ht="21.75" customHeight="1">
      <c r="A36" s="623">
        <v>35</v>
      </c>
      <c r="B36" s="279"/>
      <c r="C36" s="278"/>
      <c r="D36" s="601"/>
      <c r="E36" s="280"/>
      <c r="F36" s="281" t="str">
        <f>IF(ISNA(VLOOKUP(D36,條件!$A$1:$L$65585,5,0)),"",(VLOOKUP(D36,條件!$A$1:$L$65585,5,0)))</f>
        <v/>
      </c>
      <c r="G36" s="278"/>
      <c r="H36" s="282"/>
      <c r="I36" s="283"/>
      <c r="J36" s="284"/>
      <c r="K36" s="285"/>
      <c r="L36" s="278"/>
      <c r="M36" s="278"/>
    </row>
    <row r="37" spans="1:13" ht="21.75" customHeight="1">
      <c r="A37" s="623">
        <v>36</v>
      </c>
      <c r="B37" s="279"/>
      <c r="C37" s="278"/>
      <c r="D37" s="601"/>
      <c r="E37" s="280"/>
      <c r="F37" s="281" t="str">
        <f>IF(ISNA(VLOOKUP(D37,條件!$A$1:$L$65585,5,0)),"",(VLOOKUP(D37,條件!$A$1:$L$65585,5,0)))</f>
        <v/>
      </c>
      <c r="G37" s="278"/>
      <c r="H37" s="282"/>
      <c r="I37" s="283"/>
      <c r="J37" s="284"/>
      <c r="K37" s="285"/>
      <c r="L37" s="278"/>
      <c r="M37" s="278"/>
    </row>
    <row r="38" spans="1:13" ht="21.75" customHeight="1">
      <c r="A38" s="623">
        <v>37</v>
      </c>
      <c r="B38" s="279"/>
      <c r="C38" s="278"/>
      <c r="D38" s="601"/>
      <c r="E38" s="280"/>
      <c r="F38" s="281" t="str">
        <f>IF(ISNA(VLOOKUP(D38,條件!$A$1:$L$65585,5,0)),"",(VLOOKUP(D38,條件!$A$1:$L$65585,5,0)))</f>
        <v/>
      </c>
      <c r="G38" s="278"/>
      <c r="H38" s="282"/>
      <c r="I38" s="283"/>
      <c r="J38" s="284"/>
      <c r="K38" s="285"/>
      <c r="L38" s="278"/>
      <c r="M38" s="278"/>
    </row>
    <row r="39" spans="1:13" ht="21.75" customHeight="1">
      <c r="A39" s="623">
        <v>38</v>
      </c>
      <c r="B39" s="279"/>
      <c r="C39" s="278"/>
      <c r="D39" s="601"/>
      <c r="E39" s="280"/>
      <c r="F39" s="281" t="str">
        <f>IF(ISNA(VLOOKUP(D39,條件!$A$1:$L$65585,5,0)),"",(VLOOKUP(D39,條件!$A$1:$L$65585,5,0)))</f>
        <v/>
      </c>
      <c r="G39" s="278"/>
      <c r="H39" s="282"/>
      <c r="I39" s="283"/>
      <c r="J39" s="284"/>
      <c r="K39" s="285"/>
      <c r="L39" s="278"/>
      <c r="M39" s="278"/>
    </row>
    <row r="40" spans="1:13" ht="21.75" customHeight="1">
      <c r="A40" s="623">
        <v>39</v>
      </c>
      <c r="B40" s="279"/>
      <c r="C40" s="278"/>
      <c r="D40" s="601"/>
      <c r="E40" s="280"/>
      <c r="F40" s="281" t="str">
        <f>IF(ISNA(VLOOKUP(D40,條件!$A$1:$L$65585,5,0)),"",(VLOOKUP(D40,條件!$A$1:$L$65585,5,0)))</f>
        <v/>
      </c>
      <c r="G40" s="278"/>
      <c r="H40" s="282"/>
      <c r="I40" s="283"/>
      <c r="J40" s="284"/>
      <c r="K40" s="285"/>
      <c r="L40" s="278"/>
      <c r="M40" s="278"/>
    </row>
    <row r="41" spans="1:13" ht="21.75" customHeight="1">
      <c r="A41" s="623">
        <v>40</v>
      </c>
      <c r="B41" s="279"/>
      <c r="C41" s="278"/>
      <c r="D41" s="601"/>
      <c r="E41" s="280"/>
      <c r="F41" s="281" t="str">
        <f>IF(ISNA(VLOOKUP(D41,條件!$A$1:$L$65585,5,0)),"",(VLOOKUP(D41,條件!$A$1:$L$65585,5,0)))</f>
        <v/>
      </c>
      <c r="G41" s="278"/>
      <c r="H41" s="282"/>
      <c r="I41" s="283"/>
      <c r="J41" s="284"/>
      <c r="K41" s="285"/>
      <c r="L41" s="278"/>
      <c r="M41" s="278"/>
    </row>
    <row r="42" spans="1:13" ht="21.75" customHeight="1">
      <c r="A42" s="623">
        <v>41</v>
      </c>
      <c r="B42" s="279"/>
      <c r="C42" s="278"/>
      <c r="D42" s="601"/>
      <c r="E42" s="280"/>
      <c r="F42" s="281" t="str">
        <f>IF(ISNA(VLOOKUP(D42,條件!$A$1:$L$65585,5,0)),"",(VLOOKUP(D42,條件!$A$1:$L$65585,5,0)))</f>
        <v/>
      </c>
      <c r="G42" s="278"/>
      <c r="H42" s="282"/>
      <c r="I42" s="283"/>
      <c r="J42" s="284"/>
      <c r="K42" s="285"/>
      <c r="L42" s="278"/>
      <c r="M42" s="278"/>
    </row>
    <row r="43" spans="1:13" ht="21.75" customHeight="1">
      <c r="A43" s="623">
        <v>42</v>
      </c>
      <c r="B43" s="279"/>
      <c r="C43" s="278"/>
      <c r="D43" s="601"/>
      <c r="E43" s="280"/>
      <c r="F43" s="281" t="str">
        <f>IF(ISNA(VLOOKUP(D43,條件!$A$1:$L$65585,5,0)),"",(VLOOKUP(D43,條件!$A$1:$L$65585,5,0)))</f>
        <v/>
      </c>
      <c r="G43" s="278"/>
      <c r="H43" s="282"/>
      <c r="I43" s="283"/>
      <c r="J43" s="284"/>
      <c r="K43" s="285"/>
      <c r="L43" s="278"/>
      <c r="M43" s="278"/>
    </row>
    <row r="44" spans="1:13" ht="21.75" customHeight="1">
      <c r="A44" s="623">
        <v>43</v>
      </c>
      <c r="B44" s="279"/>
      <c r="C44" s="278"/>
      <c r="D44" s="601"/>
      <c r="E44" s="280"/>
      <c r="F44" s="281" t="str">
        <f>IF(ISNA(VLOOKUP(D44,條件!$A$1:$L$65585,5,0)),"",(VLOOKUP(D44,條件!$A$1:$L$65585,5,0)))</f>
        <v/>
      </c>
      <c r="G44" s="278"/>
      <c r="H44" s="282"/>
      <c r="I44" s="283"/>
      <c r="J44" s="284"/>
      <c r="K44" s="285"/>
      <c r="L44" s="278"/>
      <c r="M44" s="278"/>
    </row>
    <row r="45" spans="1:13" ht="21.75" customHeight="1">
      <c r="A45" s="623">
        <v>44</v>
      </c>
      <c r="B45" s="279"/>
      <c r="C45" s="278"/>
      <c r="D45" s="601"/>
      <c r="E45" s="280"/>
      <c r="F45" s="281" t="str">
        <f>IF(ISNA(VLOOKUP(D45,條件!$A$1:$L$65585,5,0)),"",(VLOOKUP(D45,條件!$A$1:$L$65585,5,0)))</f>
        <v/>
      </c>
      <c r="G45" s="278"/>
      <c r="H45" s="282"/>
      <c r="I45" s="283"/>
      <c r="J45" s="284"/>
      <c r="K45" s="285"/>
      <c r="L45" s="278"/>
      <c r="M45" s="278"/>
    </row>
    <row r="46" spans="1:13" ht="21.75" customHeight="1">
      <c r="A46" s="623">
        <v>45</v>
      </c>
      <c r="B46" s="279"/>
      <c r="C46" s="278"/>
      <c r="D46" s="601"/>
      <c r="E46" s="280"/>
      <c r="F46" s="281" t="str">
        <f>IF(ISNA(VLOOKUP(D46,條件!$A$1:$L$65585,5,0)),"",(VLOOKUP(D46,條件!$A$1:$L$65585,5,0)))</f>
        <v/>
      </c>
      <c r="G46" s="278"/>
      <c r="H46" s="282"/>
      <c r="I46" s="283"/>
      <c r="J46" s="284"/>
      <c r="K46" s="285"/>
      <c r="L46" s="278"/>
      <c r="M46" s="278"/>
    </row>
    <row r="47" spans="1:13" ht="21.75" customHeight="1">
      <c r="A47" s="623">
        <v>46</v>
      </c>
      <c r="B47" s="279"/>
      <c r="C47" s="278"/>
      <c r="D47" s="601"/>
      <c r="E47" s="280"/>
      <c r="F47" s="281" t="str">
        <f>IF(ISNA(VLOOKUP(D47,條件!$A$1:$L$65585,5,0)),"",(VLOOKUP(D47,條件!$A$1:$L$65585,5,0)))</f>
        <v/>
      </c>
      <c r="G47" s="278"/>
      <c r="H47" s="282"/>
      <c r="I47" s="283"/>
      <c r="J47" s="284"/>
      <c r="K47" s="285"/>
      <c r="L47" s="278"/>
      <c r="M47" s="278"/>
    </row>
    <row r="48" spans="1:13" ht="21.75" customHeight="1">
      <c r="A48" s="623">
        <v>47</v>
      </c>
      <c r="B48" s="279"/>
      <c r="C48" s="278"/>
      <c r="D48" s="601"/>
      <c r="E48" s="280"/>
      <c r="F48" s="281" t="str">
        <f>IF(ISNA(VLOOKUP(D48,條件!$A$1:$L$65585,5,0)),"",(VLOOKUP(D48,條件!$A$1:$L$65585,5,0)))</f>
        <v/>
      </c>
      <c r="G48" s="278"/>
      <c r="H48" s="282"/>
      <c r="I48" s="283"/>
      <c r="J48" s="284"/>
      <c r="K48" s="285"/>
      <c r="L48" s="278"/>
      <c r="M48" s="278"/>
    </row>
    <row r="49" spans="1:13" ht="21.75" customHeight="1">
      <c r="A49" s="623">
        <v>48</v>
      </c>
      <c r="B49" s="279"/>
      <c r="C49" s="278"/>
      <c r="D49" s="601"/>
      <c r="E49" s="280"/>
      <c r="F49" s="281" t="str">
        <f>IF(ISNA(VLOOKUP(D49,條件!$A$1:$L$65585,5,0)),"",(VLOOKUP(D49,條件!$A$1:$L$65585,5,0)))</f>
        <v/>
      </c>
      <c r="G49" s="278"/>
      <c r="H49" s="282"/>
      <c r="I49" s="283"/>
      <c r="J49" s="284"/>
      <c r="K49" s="285"/>
      <c r="L49" s="278"/>
      <c r="M49" s="278"/>
    </row>
    <row r="50" spans="1:13" ht="21.75" customHeight="1">
      <c r="A50" s="623">
        <v>49</v>
      </c>
      <c r="B50" s="279"/>
      <c r="C50" s="278"/>
      <c r="D50" s="601"/>
      <c r="E50" s="280"/>
      <c r="F50" s="281" t="str">
        <f>IF(ISNA(VLOOKUP(D50,條件!$A$1:$L$65585,5,0)),"",(VLOOKUP(D50,條件!$A$1:$L$65585,5,0)))</f>
        <v/>
      </c>
      <c r="G50" s="278"/>
      <c r="H50" s="282"/>
      <c r="I50" s="283"/>
      <c r="J50" s="284"/>
      <c r="K50" s="285"/>
      <c r="L50" s="278"/>
      <c r="M50" s="278"/>
    </row>
    <row r="51" spans="1:13" ht="21.75" customHeight="1">
      <c r="A51" s="623">
        <v>50</v>
      </c>
      <c r="B51" s="279"/>
      <c r="C51" s="278"/>
      <c r="D51" s="601"/>
      <c r="E51" s="280"/>
      <c r="F51" s="281" t="str">
        <f>IF(ISNA(VLOOKUP(D51,條件!$A$1:$L$65585,5,0)),"",(VLOOKUP(D51,條件!$A$1:$L$65585,5,0)))</f>
        <v/>
      </c>
      <c r="G51" s="278"/>
      <c r="H51" s="282"/>
      <c r="I51" s="283"/>
      <c r="J51" s="284"/>
      <c r="K51" s="285"/>
      <c r="L51" s="278"/>
      <c r="M51" s="278"/>
    </row>
    <row r="52" spans="1:13" ht="21.75" customHeight="1">
      <c r="A52" s="623">
        <v>51</v>
      </c>
      <c r="B52" s="279"/>
      <c r="C52" s="278"/>
      <c r="D52" s="601"/>
      <c r="E52" s="280"/>
      <c r="F52" s="281" t="str">
        <f>IF(ISNA(VLOOKUP(D52,條件!$A$1:$L$65585,5,0)),"",(VLOOKUP(D52,條件!$A$1:$L$65585,5,0)))</f>
        <v/>
      </c>
      <c r="G52" s="278"/>
      <c r="H52" s="282"/>
      <c r="I52" s="283"/>
      <c r="J52" s="284"/>
      <c r="K52" s="285"/>
      <c r="L52" s="278"/>
      <c r="M52" s="278"/>
    </row>
    <row r="53" spans="1:13" ht="21.75" customHeight="1">
      <c r="A53" s="623">
        <v>52</v>
      </c>
      <c r="B53" s="279"/>
      <c r="C53" s="278"/>
      <c r="D53" s="601"/>
      <c r="E53" s="280"/>
      <c r="F53" s="281" t="str">
        <f>IF(ISNA(VLOOKUP(D53,條件!$A$1:$L$65585,5,0)),"",(VLOOKUP(D53,條件!$A$1:$L$65585,5,0)))</f>
        <v/>
      </c>
      <c r="G53" s="278"/>
      <c r="H53" s="282"/>
      <c r="I53" s="283"/>
      <c r="J53" s="284"/>
      <c r="K53" s="285"/>
      <c r="L53" s="278"/>
      <c r="M53" s="278"/>
    </row>
    <row r="54" spans="1:13" ht="21.75" customHeight="1">
      <c r="A54" s="623">
        <v>53</v>
      </c>
      <c r="B54" s="279"/>
      <c r="C54" s="278"/>
      <c r="D54" s="601"/>
      <c r="E54" s="280"/>
      <c r="F54" s="281" t="str">
        <f>IF(ISNA(VLOOKUP(D54,條件!$A$1:$L$65585,5,0)),"",(VLOOKUP(D54,條件!$A$1:$L$65585,5,0)))</f>
        <v/>
      </c>
      <c r="G54" s="278"/>
      <c r="H54" s="282"/>
      <c r="I54" s="283"/>
      <c r="J54" s="284"/>
      <c r="K54" s="285"/>
      <c r="L54" s="278"/>
      <c r="M54" s="278"/>
    </row>
    <row r="55" spans="1:13" ht="21.75" customHeight="1">
      <c r="A55" s="623">
        <v>54</v>
      </c>
      <c r="B55" s="279"/>
      <c r="C55" s="278"/>
      <c r="D55" s="601"/>
      <c r="E55" s="280"/>
      <c r="F55" s="281" t="str">
        <f>IF(ISNA(VLOOKUP(D55,條件!$A$1:$L$65585,5,0)),"",(VLOOKUP(D55,條件!$A$1:$L$65585,5,0)))</f>
        <v/>
      </c>
      <c r="G55" s="278"/>
      <c r="H55" s="282"/>
      <c r="I55" s="283"/>
      <c r="J55" s="284"/>
      <c r="K55" s="285"/>
      <c r="L55" s="278"/>
      <c r="M55" s="278"/>
    </row>
    <row r="56" spans="1:13" ht="21.75" customHeight="1">
      <c r="A56" s="623">
        <v>55</v>
      </c>
      <c r="B56" s="279"/>
      <c r="C56" s="278"/>
      <c r="D56" s="601"/>
      <c r="E56" s="280"/>
      <c r="F56" s="281" t="str">
        <f>IF(ISNA(VLOOKUP(D56,條件!$A$1:$L$65585,5,0)),"",(VLOOKUP(D56,條件!$A$1:$L$65585,5,0)))</f>
        <v/>
      </c>
      <c r="G56" s="278"/>
      <c r="H56" s="282"/>
      <c r="I56" s="283"/>
      <c r="J56" s="284"/>
      <c r="K56" s="285"/>
      <c r="L56" s="278"/>
      <c r="M56" s="278"/>
    </row>
    <row r="57" spans="1:13" ht="21.75" customHeight="1">
      <c r="A57" s="623">
        <v>56</v>
      </c>
      <c r="B57" s="279"/>
      <c r="C57" s="278"/>
      <c r="D57" s="601"/>
      <c r="E57" s="280"/>
      <c r="F57" s="281" t="str">
        <f>IF(ISNA(VLOOKUP(D57,條件!$A$1:$L$65585,5,0)),"",(VLOOKUP(D57,條件!$A$1:$L$65585,5,0)))</f>
        <v/>
      </c>
      <c r="G57" s="278"/>
      <c r="H57" s="282"/>
      <c r="I57" s="283"/>
      <c r="J57" s="284"/>
      <c r="K57" s="285"/>
      <c r="L57" s="278"/>
      <c r="M57" s="278"/>
    </row>
    <row r="58" spans="1:13" ht="21.75" customHeight="1">
      <c r="A58" s="623">
        <v>57</v>
      </c>
      <c r="B58" s="279"/>
      <c r="C58" s="278"/>
      <c r="D58" s="601"/>
      <c r="E58" s="280"/>
      <c r="F58" s="281" t="str">
        <f>IF(ISNA(VLOOKUP(D58,條件!$A$1:$L$65585,5,0)),"",(VLOOKUP(D58,條件!$A$1:$L$65585,5,0)))</f>
        <v/>
      </c>
      <c r="G58" s="278"/>
      <c r="H58" s="282"/>
      <c r="I58" s="283"/>
      <c r="J58" s="284"/>
      <c r="K58" s="285"/>
      <c r="L58" s="278"/>
      <c r="M58" s="278"/>
    </row>
    <row r="59" spans="1:13" ht="21.75" customHeight="1">
      <c r="A59" s="623">
        <v>58</v>
      </c>
      <c r="B59" s="279"/>
      <c r="C59" s="278"/>
      <c r="D59" s="601"/>
      <c r="E59" s="280"/>
      <c r="F59" s="281" t="str">
        <f>IF(ISNA(VLOOKUP(D59,條件!$A$1:$L$65585,5,0)),"",(VLOOKUP(D59,條件!$A$1:$L$65585,5,0)))</f>
        <v/>
      </c>
      <c r="G59" s="278"/>
      <c r="H59" s="282"/>
      <c r="I59" s="283"/>
      <c r="J59" s="284"/>
      <c r="K59" s="285"/>
      <c r="L59" s="278"/>
      <c r="M59" s="278"/>
    </row>
    <row r="60" spans="1:13" ht="21.75" customHeight="1">
      <c r="A60" s="623">
        <v>59</v>
      </c>
      <c r="B60" s="279"/>
      <c r="C60" s="278"/>
      <c r="D60" s="601"/>
      <c r="E60" s="280"/>
      <c r="F60" s="281" t="str">
        <f>IF(ISNA(VLOOKUP(D60,條件!$A$1:$L$65585,5,0)),"",(VLOOKUP(D60,條件!$A$1:$L$65585,5,0)))</f>
        <v/>
      </c>
      <c r="G60" s="278"/>
      <c r="H60" s="282"/>
      <c r="I60" s="283"/>
      <c r="J60" s="284"/>
      <c r="K60" s="285"/>
      <c r="L60" s="278"/>
      <c r="M60" s="278"/>
    </row>
    <row r="61" spans="1:13" ht="21.75" customHeight="1">
      <c r="A61" s="623">
        <v>60</v>
      </c>
      <c r="B61" s="279"/>
      <c r="C61" s="278"/>
      <c r="D61" s="601"/>
      <c r="E61" s="280"/>
      <c r="F61" s="281" t="str">
        <f>IF(ISNA(VLOOKUP(D61,條件!$A$1:$L$65585,5,0)),"",(VLOOKUP(D61,條件!$A$1:$L$65585,5,0)))</f>
        <v/>
      </c>
      <c r="G61" s="278"/>
      <c r="H61" s="282"/>
      <c r="I61" s="283"/>
      <c r="J61" s="284"/>
      <c r="K61" s="285"/>
      <c r="L61" s="278"/>
      <c r="M61" s="278"/>
    </row>
    <row r="62" spans="1:13" ht="21.75" customHeight="1">
      <c r="A62" s="623">
        <v>61</v>
      </c>
      <c r="B62" s="279"/>
      <c r="C62" s="278"/>
      <c r="D62" s="601"/>
      <c r="E62" s="280"/>
      <c r="F62" s="281" t="str">
        <f>IF(ISNA(VLOOKUP(D62,條件!$A$1:$L$65585,5,0)),"",(VLOOKUP(D62,條件!$A$1:$L$65585,5,0)))</f>
        <v/>
      </c>
      <c r="G62" s="278"/>
      <c r="H62" s="282"/>
      <c r="I62" s="283"/>
      <c r="J62" s="284"/>
      <c r="K62" s="285"/>
      <c r="L62" s="278"/>
      <c r="M62" s="278"/>
    </row>
    <row r="63" spans="1:13" ht="21.75" customHeight="1">
      <c r="A63" s="623">
        <v>62</v>
      </c>
      <c r="B63" s="279"/>
      <c r="C63" s="278"/>
      <c r="D63" s="601"/>
      <c r="E63" s="280"/>
      <c r="F63" s="281" t="str">
        <f>IF(ISNA(VLOOKUP(D63,條件!$A$1:$L$65585,5,0)),"",(VLOOKUP(D63,條件!$A$1:$L$65585,5,0)))</f>
        <v/>
      </c>
      <c r="G63" s="278"/>
      <c r="H63" s="282"/>
      <c r="I63" s="283"/>
      <c r="J63" s="284"/>
      <c r="K63" s="285"/>
      <c r="L63" s="278"/>
      <c r="M63" s="278"/>
    </row>
    <row r="64" spans="1:13" ht="21.75" customHeight="1">
      <c r="A64" s="623">
        <v>63</v>
      </c>
      <c r="B64" s="279"/>
      <c r="C64" s="278"/>
      <c r="D64" s="601"/>
      <c r="E64" s="280"/>
      <c r="F64" s="281" t="str">
        <f>IF(ISNA(VLOOKUP(D64,條件!$A$1:$L$65585,5,0)),"",(VLOOKUP(D64,條件!$A$1:$L$65585,5,0)))</f>
        <v/>
      </c>
      <c r="G64" s="278"/>
      <c r="H64" s="282"/>
      <c r="I64" s="283"/>
      <c r="J64" s="284"/>
      <c r="K64" s="285"/>
      <c r="L64" s="278"/>
      <c r="M64" s="278"/>
    </row>
    <row r="65" spans="1:13" ht="21.75" customHeight="1">
      <c r="A65" s="623">
        <v>64</v>
      </c>
      <c r="B65" s="279"/>
      <c r="C65" s="278"/>
      <c r="D65" s="601"/>
      <c r="E65" s="280"/>
      <c r="F65" s="281" t="str">
        <f>IF(ISNA(VLOOKUP(D65,條件!$A$1:$L$65585,5,0)),"",(VLOOKUP(D65,條件!$A$1:$L$65585,5,0)))</f>
        <v/>
      </c>
      <c r="G65" s="278" t="str">
        <f>IF(ISNA(VLOOKUP(D65,條件!$A$1:$L$65585,11,0)),"",(VLOOKUP(D65,條件!$A$1:$L$65585,11,0)))</f>
        <v/>
      </c>
      <c r="H65" s="282"/>
      <c r="I65" s="283"/>
      <c r="J65" s="284"/>
      <c r="K65" s="285"/>
      <c r="L65" s="278"/>
      <c r="M65" s="278"/>
    </row>
    <row r="66" spans="1:13" ht="21.75" customHeight="1">
      <c r="A66" s="623">
        <v>65</v>
      </c>
      <c r="B66" s="279"/>
      <c r="C66" s="278"/>
      <c r="D66" s="601"/>
      <c r="E66" s="280"/>
      <c r="F66" s="281" t="str">
        <f>IF(ISNA(VLOOKUP(D66,條件!$A$1:$L$65585,5,0)),"",(VLOOKUP(D66,條件!$A$1:$L$65585,5,0)))</f>
        <v/>
      </c>
      <c r="G66" s="278" t="str">
        <f>IF(ISNA(VLOOKUP(D66,條件!$A$1:$L$65585,11,0)),"",(VLOOKUP(D66,條件!$A$1:$L$65585,11,0)))</f>
        <v/>
      </c>
      <c r="H66" s="282"/>
      <c r="I66" s="283"/>
      <c r="J66" s="284"/>
      <c r="K66" s="285"/>
      <c r="L66" s="278"/>
      <c r="M66" s="278"/>
    </row>
    <row r="67" spans="1:13" ht="21.75" customHeight="1">
      <c r="A67" s="623">
        <v>66</v>
      </c>
      <c r="B67" s="279"/>
      <c r="C67" s="278"/>
      <c r="D67" s="601"/>
      <c r="E67" s="280"/>
      <c r="F67" s="281" t="str">
        <f>IF(ISNA(VLOOKUP(D67,條件!$A$1:$L$65585,5,0)),"",(VLOOKUP(D67,條件!$A$1:$L$65585,5,0)))</f>
        <v/>
      </c>
      <c r="G67" s="278" t="str">
        <f>IF(ISNA(VLOOKUP(D67,條件!$A$1:$L$65585,11,0)),"",(VLOOKUP(D67,條件!$A$1:$L$65585,11,0)))</f>
        <v/>
      </c>
      <c r="H67" s="282"/>
      <c r="I67" s="283"/>
      <c r="J67" s="284"/>
      <c r="K67" s="285"/>
      <c r="L67" s="278"/>
      <c r="M67" s="278"/>
    </row>
    <row r="68" spans="1:13" ht="21.75" customHeight="1">
      <c r="A68" s="623">
        <v>67</v>
      </c>
      <c r="B68" s="279"/>
      <c r="C68" s="278"/>
      <c r="D68" s="601"/>
      <c r="E68" s="280"/>
      <c r="F68" s="281" t="str">
        <f>IF(ISNA(VLOOKUP(D68,條件!$A$1:$L$65585,5,0)),"",(VLOOKUP(D68,條件!$A$1:$L$65585,5,0)))</f>
        <v/>
      </c>
      <c r="G68" s="278" t="str">
        <f>IF(ISNA(VLOOKUP(D68,條件!$A$1:$L$65585,11,0)),"",(VLOOKUP(D68,條件!$A$1:$L$65585,11,0)))</f>
        <v/>
      </c>
      <c r="H68" s="282"/>
      <c r="I68" s="283"/>
      <c r="J68" s="284"/>
      <c r="K68" s="285"/>
      <c r="L68" s="278"/>
      <c r="M68" s="278"/>
    </row>
    <row r="69" spans="1:13" ht="21.75" customHeight="1">
      <c r="A69" s="623">
        <v>68</v>
      </c>
      <c r="B69" s="279"/>
      <c r="C69" s="278"/>
      <c r="D69" s="601"/>
      <c r="E69" s="280"/>
      <c r="F69" s="281" t="str">
        <f>IF(ISNA(VLOOKUP(D69,條件!$A$1:$L$65585,5,0)),"",(VLOOKUP(D69,條件!$A$1:$L$65585,5,0)))</f>
        <v/>
      </c>
      <c r="G69" s="278" t="str">
        <f>IF(ISNA(VLOOKUP(D69,條件!$A$1:$L$65585,11,0)),"",(VLOOKUP(D69,條件!$A$1:$L$65585,11,0)))</f>
        <v/>
      </c>
      <c r="H69" s="282"/>
      <c r="I69" s="283"/>
      <c r="J69" s="284"/>
      <c r="K69" s="285"/>
      <c r="L69" s="278"/>
      <c r="M69" s="278"/>
    </row>
    <row r="70" spans="1:13" ht="21.75" customHeight="1">
      <c r="A70" s="623">
        <v>69</v>
      </c>
      <c r="B70" s="279"/>
      <c r="C70" s="278"/>
      <c r="D70" s="601"/>
      <c r="E70" s="280"/>
      <c r="F70" s="281" t="str">
        <f>IF(ISNA(VLOOKUP(D70,條件!$A$1:$L$65585,5,0)),"",(VLOOKUP(D70,條件!$A$1:$L$65585,5,0)))</f>
        <v/>
      </c>
      <c r="G70" s="278" t="str">
        <f>IF(ISNA(VLOOKUP(D70,條件!$A$1:$L$65585,11,0)),"",(VLOOKUP(D70,條件!$A$1:$L$65585,11,0)))</f>
        <v/>
      </c>
      <c r="H70" s="282"/>
      <c r="I70" s="283"/>
      <c r="J70" s="284"/>
      <c r="K70" s="285"/>
      <c r="L70" s="278"/>
      <c r="M70" s="278"/>
    </row>
    <row r="71" spans="1:13" ht="21.75" customHeight="1">
      <c r="A71" s="623">
        <v>70</v>
      </c>
      <c r="B71" s="279"/>
      <c r="C71" s="278"/>
      <c r="D71" s="601"/>
      <c r="E71" s="280"/>
      <c r="F71" s="281" t="str">
        <f>IF(ISNA(VLOOKUP(D71,條件!$A$1:$L$65585,5,0)),"",(VLOOKUP(D71,條件!$A$1:$L$65585,5,0)))</f>
        <v/>
      </c>
      <c r="G71" s="278" t="str">
        <f>IF(ISNA(VLOOKUP(D71,條件!$A$1:$L$65585,11,0)),"",(VLOOKUP(D71,條件!$A$1:$L$65585,11,0)))</f>
        <v/>
      </c>
      <c r="H71" s="282"/>
      <c r="I71" s="283"/>
      <c r="J71" s="284"/>
      <c r="K71" s="285"/>
      <c r="L71" s="278"/>
      <c r="M71" s="278"/>
    </row>
    <row r="72" spans="1:13" ht="21.75" customHeight="1">
      <c r="A72" s="623">
        <v>71</v>
      </c>
      <c r="B72" s="279"/>
      <c r="C72" s="278"/>
      <c r="D72" s="601"/>
      <c r="E72" s="280"/>
      <c r="F72" s="281" t="str">
        <f>IF(ISNA(VLOOKUP(D72,條件!$A$1:$L$65585,5,0)),"",(VLOOKUP(D72,條件!$A$1:$L$65585,5,0)))</f>
        <v/>
      </c>
      <c r="G72" s="278" t="str">
        <f>IF(ISNA(VLOOKUP(D72,條件!$A$1:$L$65585,11,0)),"",(VLOOKUP(D72,條件!$A$1:$L$65585,11,0)))</f>
        <v/>
      </c>
      <c r="H72" s="282"/>
      <c r="I72" s="283"/>
      <c r="J72" s="284"/>
      <c r="K72" s="285"/>
      <c r="L72" s="278"/>
      <c r="M72" s="278"/>
    </row>
    <row r="73" spans="1:13" ht="21.75" customHeight="1">
      <c r="A73" s="623">
        <v>72</v>
      </c>
      <c r="B73" s="279"/>
      <c r="C73" s="278"/>
      <c r="D73" s="601"/>
      <c r="E73" s="280"/>
      <c r="F73" s="281" t="str">
        <f>IF(ISNA(VLOOKUP(D73,條件!$A$1:$L$65585,5,0)),"",(VLOOKUP(D73,條件!$A$1:$L$65585,5,0)))</f>
        <v/>
      </c>
      <c r="G73" s="278" t="str">
        <f>IF(ISNA(VLOOKUP(D73,條件!$A$1:$L$65585,11,0)),"",(VLOOKUP(D73,條件!$A$1:$L$65585,11,0)))</f>
        <v/>
      </c>
      <c r="H73" s="282"/>
      <c r="I73" s="283"/>
      <c r="J73" s="284"/>
      <c r="K73" s="285"/>
      <c r="L73" s="278"/>
      <c r="M73" s="278"/>
    </row>
    <row r="74" spans="1:13" ht="21.75" customHeight="1">
      <c r="A74" s="623">
        <v>73</v>
      </c>
      <c r="B74" s="279"/>
      <c r="C74" s="278"/>
      <c r="D74" s="601"/>
      <c r="E74" s="280"/>
      <c r="F74" s="281" t="str">
        <f>IF(ISNA(VLOOKUP(D74,條件!$A$1:$L$65585,5,0)),"",(VLOOKUP(D74,條件!$A$1:$L$65585,5,0)))</f>
        <v/>
      </c>
      <c r="G74" s="278" t="str">
        <f>IF(ISNA(VLOOKUP(D74,條件!$A$1:$L$65585,11,0)),"",(VLOOKUP(D74,條件!$A$1:$L$65585,11,0)))</f>
        <v/>
      </c>
      <c r="H74" s="282"/>
      <c r="I74" s="283"/>
      <c r="J74" s="284"/>
      <c r="K74" s="285"/>
      <c r="L74" s="278"/>
      <c r="M74" s="278"/>
    </row>
    <row r="75" spans="1:13" ht="21.75" customHeight="1">
      <c r="A75" s="623">
        <v>74</v>
      </c>
      <c r="B75" s="279"/>
      <c r="C75" s="278"/>
      <c r="D75" s="601"/>
      <c r="E75" s="280"/>
      <c r="F75" s="281" t="str">
        <f>IF(ISNA(VLOOKUP(D75,條件!$A$1:$L$65585,5,0)),"",(VLOOKUP(D75,條件!$A$1:$L$65585,5,0)))</f>
        <v/>
      </c>
      <c r="G75" s="278" t="str">
        <f>IF(ISNA(VLOOKUP(D75,條件!$A$1:$L$65585,11,0)),"",(VLOOKUP(D75,條件!$A$1:$L$65585,11,0)))</f>
        <v/>
      </c>
      <c r="H75" s="282"/>
      <c r="I75" s="283"/>
      <c r="J75" s="284"/>
      <c r="K75" s="285"/>
      <c r="L75" s="278"/>
      <c r="M75" s="278"/>
    </row>
    <row r="76" spans="1:13" ht="21.75" customHeight="1">
      <c r="A76" s="623">
        <v>75</v>
      </c>
      <c r="B76" s="279"/>
      <c r="C76" s="278"/>
      <c r="D76" s="601"/>
      <c r="E76" s="280"/>
      <c r="F76" s="281" t="str">
        <f>IF(ISNA(VLOOKUP(D76,條件!$A$1:$L$65585,5,0)),"",(VLOOKUP(D76,條件!$A$1:$L$65585,5,0)))</f>
        <v/>
      </c>
      <c r="G76" s="278" t="str">
        <f>IF(ISNA(VLOOKUP(D76,條件!$A$1:$L$65585,11,0)),"",(VLOOKUP(D76,條件!$A$1:$L$65585,11,0)))</f>
        <v/>
      </c>
      <c r="H76" s="282"/>
      <c r="I76" s="283"/>
      <c r="J76" s="284"/>
      <c r="K76" s="285"/>
      <c r="L76" s="278"/>
      <c r="M76" s="278"/>
    </row>
    <row r="77" spans="1:13" ht="21.75" customHeight="1">
      <c r="A77" s="623">
        <v>76</v>
      </c>
      <c r="B77" s="279"/>
      <c r="C77" s="278"/>
      <c r="D77" s="601"/>
      <c r="E77" s="280"/>
      <c r="F77" s="281" t="str">
        <f>IF(ISNA(VLOOKUP(D77,條件!$A$1:$L$65585,5,0)),"",(VLOOKUP(D77,條件!$A$1:$L$65585,5,0)))</f>
        <v/>
      </c>
      <c r="G77" s="278" t="str">
        <f>IF(ISNA(VLOOKUP(D77,條件!$A$1:$L$65585,11,0)),"",(VLOOKUP(D77,條件!$A$1:$L$65585,11,0)))</f>
        <v/>
      </c>
      <c r="H77" s="282"/>
      <c r="I77" s="283"/>
      <c r="J77" s="284"/>
      <c r="K77" s="285"/>
      <c r="L77" s="278"/>
      <c r="M77" s="278"/>
    </row>
    <row r="78" spans="1:13" ht="21.75" customHeight="1">
      <c r="A78" s="623">
        <v>77</v>
      </c>
      <c r="B78" s="279"/>
      <c r="C78" s="278"/>
      <c r="D78" s="601"/>
      <c r="E78" s="280"/>
      <c r="F78" s="281" t="str">
        <f>IF(ISNA(VLOOKUP(D78,條件!$A$1:$L$65585,5,0)),"",(VLOOKUP(D78,條件!$A$1:$L$65585,5,0)))</f>
        <v/>
      </c>
      <c r="G78" s="278" t="str">
        <f>IF(ISNA(VLOOKUP(D78,條件!$A$1:$L$65585,11,0)),"",(VLOOKUP(D78,條件!$A$1:$L$65585,11,0)))</f>
        <v/>
      </c>
      <c r="H78" s="282"/>
      <c r="I78" s="283"/>
      <c r="J78" s="284"/>
      <c r="K78" s="285"/>
      <c r="L78" s="278"/>
      <c r="M78" s="278"/>
    </row>
    <row r="79" spans="1:13" ht="21.75" customHeight="1">
      <c r="A79" s="623">
        <v>78</v>
      </c>
      <c r="B79" s="279"/>
      <c r="C79" s="278"/>
      <c r="D79" s="601"/>
      <c r="E79" s="280"/>
      <c r="F79" s="281" t="str">
        <f>IF(ISNA(VLOOKUP(D79,條件!$A$1:$L$65585,5,0)),"",(VLOOKUP(D79,條件!$A$1:$L$65585,5,0)))</f>
        <v/>
      </c>
      <c r="G79" s="278" t="str">
        <f>IF(ISNA(VLOOKUP(D79,條件!$A$1:$L$65585,11,0)),"",(VLOOKUP(D79,條件!$A$1:$L$65585,11,0)))</f>
        <v/>
      </c>
      <c r="H79" s="282"/>
      <c r="I79" s="283"/>
      <c r="J79" s="284"/>
      <c r="K79" s="285"/>
      <c r="L79" s="278"/>
      <c r="M79" s="278"/>
    </row>
    <row r="80" spans="1:13" ht="21.75" customHeight="1">
      <c r="A80" s="623">
        <v>79</v>
      </c>
      <c r="B80" s="279"/>
      <c r="C80" s="278"/>
      <c r="D80" s="601"/>
      <c r="E80" s="280"/>
      <c r="F80" s="281" t="str">
        <f>IF(ISNA(VLOOKUP(D80,條件!$A$1:$L$65585,5,0)),"",(VLOOKUP(D80,條件!$A$1:$L$65585,5,0)))</f>
        <v/>
      </c>
      <c r="G80" s="278" t="str">
        <f>IF(ISNA(VLOOKUP(D80,條件!$A$1:$L$65585,11,0)),"",(VLOOKUP(D80,條件!$A$1:$L$65585,11,0)))</f>
        <v/>
      </c>
      <c r="H80" s="282"/>
      <c r="I80" s="283"/>
      <c r="J80" s="284"/>
      <c r="K80" s="285"/>
      <c r="L80" s="278"/>
      <c r="M80" s="278"/>
    </row>
    <row r="81" spans="1:13" ht="21.75" customHeight="1">
      <c r="A81" s="623">
        <v>80</v>
      </c>
      <c r="B81" s="279"/>
      <c r="C81" s="278"/>
      <c r="D81" s="601"/>
      <c r="E81" s="280"/>
      <c r="F81" s="281" t="str">
        <f>IF(ISNA(VLOOKUP(D81,條件!$A$1:$L$65585,5,0)),"",(VLOOKUP(D81,條件!$A$1:$L$65585,5,0)))</f>
        <v/>
      </c>
      <c r="G81" s="278" t="str">
        <f>IF(ISNA(VLOOKUP(D81,條件!$A$1:$L$65585,11,0)),"",(VLOOKUP(D81,條件!$A$1:$L$65585,11,0)))</f>
        <v/>
      </c>
      <c r="H81" s="282"/>
      <c r="I81" s="283"/>
      <c r="J81" s="284"/>
      <c r="K81" s="285"/>
      <c r="L81" s="278"/>
      <c r="M81" s="278"/>
    </row>
    <row r="82" spans="1:13" ht="21.75" customHeight="1">
      <c r="A82" s="623">
        <v>81</v>
      </c>
      <c r="B82" s="279"/>
      <c r="C82" s="278"/>
      <c r="D82" s="601"/>
      <c r="E82" s="280"/>
      <c r="F82" s="281" t="str">
        <f>IF(ISNA(VLOOKUP(D82,條件!$A$1:$L$65585,5,0)),"",(VLOOKUP(D82,條件!$A$1:$L$65585,5,0)))</f>
        <v/>
      </c>
      <c r="G82" s="278" t="str">
        <f>IF(ISNA(VLOOKUP(D82,條件!$A$1:$L$65585,11,0)),"",(VLOOKUP(D82,條件!$A$1:$L$65585,11,0)))</f>
        <v/>
      </c>
      <c r="H82" s="282"/>
      <c r="I82" s="283"/>
      <c r="J82" s="284"/>
      <c r="K82" s="285"/>
      <c r="L82" s="278"/>
      <c r="M82" s="278"/>
    </row>
    <row r="83" spans="1:13" ht="21.75" customHeight="1">
      <c r="A83" s="623">
        <v>82</v>
      </c>
      <c r="B83" s="279"/>
      <c r="C83" s="278"/>
      <c r="D83" s="601"/>
      <c r="E83" s="280"/>
      <c r="F83" s="281" t="str">
        <f>IF(ISNA(VLOOKUP(D83,條件!$A$1:$L$65585,5,0)),"",(VLOOKUP(D83,條件!$A$1:$L$65585,5,0)))</f>
        <v/>
      </c>
      <c r="G83" s="278" t="str">
        <f>IF(ISNA(VLOOKUP(D83,條件!$A$1:$L$65585,11,0)),"",(VLOOKUP(D83,條件!$A$1:$L$65585,11,0)))</f>
        <v/>
      </c>
      <c r="H83" s="282"/>
      <c r="I83" s="283"/>
      <c r="J83" s="284"/>
      <c r="K83" s="285"/>
      <c r="L83" s="278"/>
      <c r="M83" s="278"/>
    </row>
    <row r="84" spans="1:13" ht="21.75" customHeight="1">
      <c r="A84" s="623">
        <v>83</v>
      </c>
      <c r="B84" s="279"/>
      <c r="C84" s="278"/>
      <c r="D84" s="601"/>
      <c r="E84" s="280"/>
      <c r="F84" s="281" t="str">
        <f>IF(ISNA(VLOOKUP(D84,條件!$A$1:$L$65585,5,0)),"",(VLOOKUP(D84,條件!$A$1:$L$65585,5,0)))</f>
        <v/>
      </c>
      <c r="G84" s="278" t="str">
        <f>IF(ISNA(VLOOKUP(D84,條件!$A$1:$L$65585,11,0)),"",(VLOOKUP(D84,條件!$A$1:$L$65585,11,0)))</f>
        <v/>
      </c>
      <c r="H84" s="282"/>
      <c r="I84" s="283"/>
      <c r="J84" s="284"/>
      <c r="K84" s="285"/>
      <c r="L84" s="278"/>
      <c r="M84" s="278"/>
    </row>
    <row r="85" spans="1:13" ht="21.75" customHeight="1">
      <c r="A85" s="623">
        <v>84</v>
      </c>
      <c r="B85" s="279"/>
      <c r="C85" s="278"/>
      <c r="D85" s="601"/>
      <c r="E85" s="280"/>
      <c r="F85" s="281" t="str">
        <f>IF(ISNA(VLOOKUP(D85,條件!$A$1:$L$65585,5,0)),"",(VLOOKUP(D85,條件!$A$1:$L$65585,5,0)))</f>
        <v/>
      </c>
      <c r="G85" s="278" t="str">
        <f>IF(ISNA(VLOOKUP(D85,條件!$A$1:$L$65585,11,0)),"",(VLOOKUP(D85,條件!$A$1:$L$65585,11,0)))</f>
        <v/>
      </c>
      <c r="H85" s="282"/>
      <c r="I85" s="283"/>
      <c r="J85" s="284"/>
      <c r="K85" s="285"/>
      <c r="L85" s="278"/>
      <c r="M85" s="278"/>
    </row>
    <row r="86" spans="1:13" ht="21.75" customHeight="1">
      <c r="A86" s="623">
        <v>85</v>
      </c>
      <c r="B86" s="279"/>
      <c r="C86" s="278"/>
      <c r="D86" s="601"/>
      <c r="E86" s="280"/>
      <c r="F86" s="281" t="str">
        <f>IF(ISNA(VLOOKUP(D86,條件!$A$1:$L$65585,5,0)),"",(VLOOKUP(D86,條件!$A$1:$L$65585,5,0)))</f>
        <v/>
      </c>
      <c r="G86" s="278" t="str">
        <f>IF(ISNA(VLOOKUP(D86,條件!$A$1:$L$65585,11,0)),"",(VLOOKUP(D86,條件!$A$1:$L$65585,11,0)))</f>
        <v/>
      </c>
      <c r="H86" s="282"/>
      <c r="I86" s="283"/>
      <c r="J86" s="284"/>
      <c r="K86" s="285"/>
      <c r="L86" s="278"/>
      <c r="M86" s="278"/>
    </row>
    <row r="87" spans="1:13" ht="21.75" customHeight="1">
      <c r="A87" s="623">
        <v>86</v>
      </c>
      <c r="B87" s="279"/>
      <c r="C87" s="278"/>
      <c r="D87" s="601"/>
      <c r="E87" s="280"/>
      <c r="F87" s="281" t="str">
        <f>IF(ISNA(VLOOKUP(D87,條件!$A$1:$L$65585,5,0)),"",(VLOOKUP(D87,條件!$A$1:$L$65585,5,0)))</f>
        <v/>
      </c>
      <c r="G87" s="278" t="str">
        <f>IF(ISNA(VLOOKUP(D87,條件!$A$1:$L$65585,11,0)),"",(VLOOKUP(D87,條件!$A$1:$L$65585,11,0)))</f>
        <v/>
      </c>
      <c r="H87" s="282"/>
      <c r="I87" s="283"/>
      <c r="J87" s="284"/>
      <c r="K87" s="285"/>
      <c r="L87" s="278"/>
      <c r="M87" s="278"/>
    </row>
    <row r="88" spans="1:13" ht="21.75" customHeight="1">
      <c r="A88" s="623">
        <v>87</v>
      </c>
      <c r="B88" s="279"/>
      <c r="C88" s="278"/>
      <c r="D88" s="601"/>
      <c r="E88" s="280"/>
      <c r="F88" s="281" t="str">
        <f>IF(ISNA(VLOOKUP(D88,條件!$A$1:$L$65585,5,0)),"",(VLOOKUP(D88,條件!$A$1:$L$65585,5,0)))</f>
        <v/>
      </c>
      <c r="G88" s="278" t="str">
        <f>IF(ISNA(VLOOKUP(D88,條件!$A$1:$L$65585,11,0)),"",(VLOOKUP(D88,條件!$A$1:$L$65585,11,0)))</f>
        <v/>
      </c>
      <c r="H88" s="282"/>
      <c r="I88" s="283"/>
      <c r="J88" s="284"/>
      <c r="K88" s="285"/>
      <c r="L88" s="278"/>
      <c r="M88" s="278"/>
    </row>
    <row r="89" spans="1:13" ht="21.75" customHeight="1">
      <c r="A89" s="623">
        <v>88</v>
      </c>
      <c r="B89" s="279"/>
      <c r="C89" s="278"/>
      <c r="D89" s="601"/>
      <c r="E89" s="280"/>
      <c r="F89" s="281" t="str">
        <f>IF(ISNA(VLOOKUP(D89,條件!$A$1:$L$65585,5,0)),"",(VLOOKUP(D89,條件!$A$1:$L$65585,5,0)))</f>
        <v/>
      </c>
      <c r="G89" s="278" t="str">
        <f>IF(ISNA(VLOOKUP(D89,條件!$A$1:$L$65585,11,0)),"",(VLOOKUP(D89,條件!$A$1:$L$65585,11,0)))</f>
        <v/>
      </c>
      <c r="H89" s="282"/>
      <c r="I89" s="283"/>
      <c r="J89" s="284"/>
      <c r="K89" s="285"/>
      <c r="L89" s="278"/>
      <c r="M89" s="278"/>
    </row>
    <row r="90" spans="1:13" ht="21.75" customHeight="1">
      <c r="A90" s="623">
        <v>89</v>
      </c>
      <c r="B90" s="279"/>
      <c r="C90" s="278"/>
      <c r="D90" s="601"/>
      <c r="E90" s="280"/>
      <c r="F90" s="281" t="str">
        <f>IF(ISNA(VLOOKUP(D90,條件!$A$1:$L$65585,5,0)),"",(VLOOKUP(D90,條件!$A$1:$L$65585,5,0)))</f>
        <v/>
      </c>
      <c r="G90" s="278" t="str">
        <f>IF(ISNA(VLOOKUP(D90,條件!$A$1:$L$65585,11,0)),"",(VLOOKUP(D90,條件!$A$1:$L$65585,11,0)))</f>
        <v/>
      </c>
      <c r="H90" s="282"/>
      <c r="I90" s="283"/>
      <c r="J90" s="284"/>
      <c r="K90" s="285"/>
      <c r="L90" s="278"/>
      <c r="M90" s="278"/>
    </row>
    <row r="91" spans="1:13" ht="21.75" customHeight="1">
      <c r="A91" s="623">
        <v>90</v>
      </c>
      <c r="B91" s="279"/>
      <c r="C91" s="278"/>
      <c r="D91" s="601"/>
      <c r="E91" s="280"/>
      <c r="F91" s="281" t="str">
        <f>IF(ISNA(VLOOKUP(D91,條件!$A$1:$L$65585,5,0)),"",(VLOOKUP(D91,條件!$A$1:$L$65585,5,0)))</f>
        <v/>
      </c>
      <c r="G91" s="278" t="str">
        <f>IF(ISNA(VLOOKUP(D91,條件!$A$1:$L$65585,11,0)),"",(VLOOKUP(D91,條件!$A$1:$L$65585,11,0)))</f>
        <v/>
      </c>
      <c r="H91" s="282"/>
      <c r="I91" s="283"/>
      <c r="J91" s="284"/>
      <c r="K91" s="285"/>
      <c r="L91" s="278"/>
      <c r="M91" s="278"/>
    </row>
    <row r="92" spans="1:13" ht="21.75" customHeight="1">
      <c r="A92" s="623">
        <v>91</v>
      </c>
      <c r="B92" s="279"/>
      <c r="C92" s="278"/>
      <c r="D92" s="601"/>
      <c r="E92" s="280"/>
      <c r="F92" s="281" t="str">
        <f>IF(ISNA(VLOOKUP(D92,條件!$A$1:$L$65585,5,0)),"",(VLOOKUP(D92,條件!$A$1:$L$65585,5,0)))</f>
        <v/>
      </c>
      <c r="G92" s="278" t="str">
        <f>IF(ISNA(VLOOKUP(D92,條件!$A$1:$L$65585,11,0)),"",(VLOOKUP(D92,條件!$A$1:$L$65585,11,0)))</f>
        <v/>
      </c>
      <c r="H92" s="282"/>
      <c r="I92" s="283"/>
      <c r="J92" s="284"/>
      <c r="K92" s="285"/>
      <c r="L92" s="278"/>
      <c r="M92" s="278"/>
    </row>
    <row r="93" spans="1:13" ht="21.75" customHeight="1">
      <c r="A93" s="623">
        <v>92</v>
      </c>
      <c r="B93" s="279"/>
      <c r="C93" s="278"/>
      <c r="D93" s="601"/>
      <c r="E93" s="280"/>
      <c r="F93" s="281" t="str">
        <f>IF(ISNA(VLOOKUP(D93,條件!$A$1:$L$65585,5,0)),"",(VLOOKUP(D93,條件!$A$1:$L$65585,5,0)))</f>
        <v/>
      </c>
      <c r="G93" s="278" t="str">
        <f>IF(ISNA(VLOOKUP(D93,條件!$A$1:$L$65585,11,0)),"",(VLOOKUP(D93,條件!$A$1:$L$65585,11,0)))</f>
        <v/>
      </c>
      <c r="H93" s="282"/>
      <c r="I93" s="283"/>
      <c r="J93" s="284"/>
      <c r="K93" s="285"/>
      <c r="L93" s="278"/>
      <c r="M93" s="278"/>
    </row>
    <row r="94" spans="1:13" ht="21.75" customHeight="1">
      <c r="A94" s="623">
        <v>93</v>
      </c>
      <c r="B94" s="279"/>
      <c r="C94" s="278"/>
      <c r="D94" s="601"/>
      <c r="E94" s="280"/>
      <c r="F94" s="281" t="str">
        <f>IF(ISNA(VLOOKUP(D94,條件!$A$1:$L$65585,5,0)),"",(VLOOKUP(D94,條件!$A$1:$L$65585,5,0)))</f>
        <v/>
      </c>
      <c r="G94" s="278" t="str">
        <f>IF(ISNA(VLOOKUP(D94,條件!$A$1:$L$65585,11,0)),"",(VLOOKUP(D94,條件!$A$1:$L$65585,11,0)))</f>
        <v/>
      </c>
      <c r="H94" s="282"/>
      <c r="I94" s="283"/>
      <c r="J94" s="284"/>
      <c r="K94" s="285"/>
      <c r="L94" s="278"/>
      <c r="M94" s="278"/>
    </row>
    <row r="95" spans="1:13" ht="21.75" customHeight="1">
      <c r="A95" s="623">
        <v>94</v>
      </c>
      <c r="B95" s="279"/>
      <c r="C95" s="278"/>
      <c r="D95" s="601"/>
      <c r="E95" s="280"/>
      <c r="F95" s="281" t="str">
        <f>IF(ISNA(VLOOKUP(D95,條件!$A$1:$L$65585,5,0)),"",(VLOOKUP(D95,條件!$A$1:$L$65585,5,0)))</f>
        <v/>
      </c>
      <c r="G95" s="278" t="str">
        <f>IF(ISNA(VLOOKUP(D95,條件!$A$1:$L$65585,11,0)),"",(VLOOKUP(D95,條件!$A$1:$L$65585,11,0)))</f>
        <v/>
      </c>
      <c r="H95" s="282"/>
      <c r="I95" s="283"/>
      <c r="J95" s="284"/>
      <c r="K95" s="285"/>
      <c r="L95" s="278"/>
      <c r="M95" s="278"/>
    </row>
    <row r="96" spans="1:13" ht="21.75" customHeight="1">
      <c r="A96" s="623">
        <v>95</v>
      </c>
      <c r="B96" s="279"/>
      <c r="C96" s="278"/>
      <c r="D96" s="601"/>
      <c r="E96" s="280"/>
      <c r="F96" s="281" t="str">
        <f>IF(ISNA(VLOOKUP(D96,條件!$A$1:$L$65585,5,0)),"",(VLOOKUP(D96,條件!$A$1:$L$65585,5,0)))</f>
        <v/>
      </c>
      <c r="G96" s="278" t="str">
        <f>IF(ISNA(VLOOKUP(D96,條件!$A$1:$L$65585,11,0)),"",(VLOOKUP(D96,條件!$A$1:$L$65585,11,0)))</f>
        <v/>
      </c>
      <c r="H96" s="282"/>
      <c r="I96" s="283"/>
      <c r="J96" s="284"/>
      <c r="K96" s="285"/>
      <c r="L96" s="278"/>
      <c r="M96" s="278"/>
    </row>
    <row r="97" spans="1:13" ht="21.75" customHeight="1">
      <c r="A97" s="623">
        <v>96</v>
      </c>
      <c r="B97" s="279"/>
      <c r="C97" s="278"/>
      <c r="D97" s="601"/>
      <c r="E97" s="280"/>
      <c r="F97" s="281" t="str">
        <f>IF(ISNA(VLOOKUP(D97,條件!$A$1:$L$65585,5,0)),"",(VLOOKUP(D97,條件!$A$1:$L$65585,5,0)))</f>
        <v/>
      </c>
      <c r="G97" s="278" t="str">
        <f>IF(ISNA(VLOOKUP(D97,條件!$A$1:$L$65585,11,0)),"",(VLOOKUP(D97,條件!$A$1:$L$65585,11,0)))</f>
        <v/>
      </c>
      <c r="H97" s="282"/>
      <c r="I97" s="283"/>
      <c r="J97" s="284"/>
      <c r="K97" s="285"/>
      <c r="L97" s="278"/>
      <c r="M97" s="278"/>
    </row>
    <row r="98" spans="1:13" ht="21.75" customHeight="1">
      <c r="A98" s="623">
        <v>97</v>
      </c>
      <c r="B98" s="279"/>
      <c r="C98" s="278"/>
      <c r="D98" s="601"/>
      <c r="E98" s="280"/>
      <c r="F98" s="281" t="str">
        <f>IF(ISNA(VLOOKUP(D98,條件!$A$1:$L$65585,5,0)),"",(VLOOKUP(D98,條件!$A$1:$L$65585,5,0)))</f>
        <v/>
      </c>
      <c r="G98" s="278" t="str">
        <f>IF(ISNA(VLOOKUP(D98,條件!$A$1:$L$65585,11,0)),"",(VLOOKUP(D98,條件!$A$1:$L$65585,11,0)))</f>
        <v/>
      </c>
      <c r="H98" s="282"/>
      <c r="I98" s="283"/>
      <c r="J98" s="284"/>
      <c r="K98" s="285"/>
      <c r="L98" s="278"/>
      <c r="M98" s="278"/>
    </row>
    <row r="99" spans="1:13" ht="21.75" customHeight="1">
      <c r="A99" s="623">
        <v>98</v>
      </c>
      <c r="B99" s="279"/>
      <c r="C99" s="278"/>
      <c r="D99" s="601"/>
      <c r="E99" s="280"/>
      <c r="F99" s="281" t="str">
        <f>IF(ISNA(VLOOKUP(D99,條件!$A$1:$L$65585,5,0)),"",(VLOOKUP(D99,條件!$A$1:$L$65585,5,0)))</f>
        <v/>
      </c>
      <c r="G99" s="278" t="str">
        <f>IF(ISNA(VLOOKUP(D99,條件!$A$1:$L$65585,11,0)),"",(VLOOKUP(D99,條件!$A$1:$L$65585,11,0)))</f>
        <v/>
      </c>
      <c r="H99" s="282"/>
      <c r="I99" s="283"/>
      <c r="J99" s="284"/>
      <c r="K99" s="285"/>
      <c r="L99" s="278"/>
      <c r="M99" s="278"/>
    </row>
    <row r="100" spans="1:13" ht="21.75" customHeight="1">
      <c r="A100" s="623">
        <v>99</v>
      </c>
      <c r="B100" s="279"/>
      <c r="C100" s="278"/>
      <c r="D100" s="601"/>
      <c r="E100" s="280"/>
      <c r="F100" s="281" t="str">
        <f>IF(ISNA(VLOOKUP(D100,條件!$A$1:$L$65585,5,0)),"",(VLOOKUP(D100,條件!$A$1:$L$65585,5,0)))</f>
        <v/>
      </c>
      <c r="G100" s="278" t="str">
        <f>IF(ISNA(VLOOKUP(D100,條件!$A$1:$L$65585,11,0)),"",(VLOOKUP(D100,條件!$A$1:$L$65585,11,0)))</f>
        <v/>
      </c>
      <c r="H100" s="282"/>
      <c r="I100" s="283"/>
      <c r="J100" s="284"/>
      <c r="K100" s="285"/>
      <c r="L100" s="278"/>
      <c r="M100" s="278"/>
    </row>
    <row r="101" spans="1:13" ht="21.75" customHeight="1">
      <c r="A101" s="623">
        <v>100</v>
      </c>
      <c r="B101" s="279"/>
      <c r="C101" s="278"/>
      <c r="D101" s="601"/>
      <c r="E101" s="280"/>
      <c r="F101" s="281" t="str">
        <f>IF(ISNA(VLOOKUP(D101,條件!$A$1:$L$65585,5,0)),"",(VLOOKUP(D101,條件!$A$1:$L$65585,5,0)))</f>
        <v/>
      </c>
      <c r="G101" s="278" t="str">
        <f>IF(ISNA(VLOOKUP(D101,條件!$A$1:$L$65585,11,0)),"",(VLOOKUP(D101,條件!$A$1:$L$65585,11,0)))</f>
        <v/>
      </c>
      <c r="H101" s="282"/>
      <c r="I101" s="283"/>
      <c r="J101" s="284"/>
      <c r="K101" s="285"/>
      <c r="L101" s="278"/>
      <c r="M101" s="278"/>
    </row>
    <row r="102" spans="1:13" ht="21.75" customHeight="1">
      <c r="A102" s="623">
        <v>101</v>
      </c>
      <c r="B102" s="279"/>
      <c r="C102" s="278"/>
      <c r="D102" s="601"/>
      <c r="E102" s="280"/>
      <c r="F102" s="281" t="str">
        <f>IF(ISNA(VLOOKUP(D102,條件!$A$1:$L$65585,5,0)),"",(VLOOKUP(D102,條件!$A$1:$L$65585,5,0)))</f>
        <v/>
      </c>
      <c r="G102" s="278" t="str">
        <f>IF(ISNA(VLOOKUP(D102,條件!$A$1:$L$65585,11,0)),"",(VLOOKUP(D102,條件!$A$1:$L$65585,11,0)))</f>
        <v/>
      </c>
      <c r="H102" s="282"/>
      <c r="I102" s="283"/>
      <c r="J102" s="284"/>
      <c r="K102" s="285"/>
      <c r="L102" s="278"/>
      <c r="M102" s="278"/>
    </row>
    <row r="103" spans="1:13" ht="21.75" customHeight="1">
      <c r="A103" s="623">
        <v>102</v>
      </c>
      <c r="B103" s="279"/>
      <c r="C103" s="278"/>
      <c r="D103" s="601"/>
      <c r="E103" s="280"/>
      <c r="F103" s="281" t="str">
        <f>IF(ISNA(VLOOKUP(D103,條件!$A$1:$L$65585,5,0)),"",(VLOOKUP(D103,條件!$A$1:$L$65585,5,0)))</f>
        <v/>
      </c>
      <c r="G103" s="278" t="str">
        <f>IF(ISNA(VLOOKUP(D103,條件!$A$1:$L$65585,11,0)),"",(VLOOKUP(D103,條件!$A$1:$L$65585,11,0)))</f>
        <v/>
      </c>
      <c r="H103" s="282"/>
      <c r="I103" s="283"/>
      <c r="J103" s="284"/>
      <c r="K103" s="285"/>
      <c r="L103" s="278"/>
      <c r="M103" s="278"/>
    </row>
    <row r="104" spans="1:13" ht="21.75" customHeight="1">
      <c r="A104" s="623">
        <v>103</v>
      </c>
      <c r="B104" s="279"/>
      <c r="C104" s="278"/>
      <c r="D104" s="601"/>
      <c r="E104" s="280"/>
      <c r="F104" s="281" t="str">
        <f>IF(ISNA(VLOOKUP(D104,條件!$A$1:$L$65585,5,0)),"",(VLOOKUP(D104,條件!$A$1:$L$65585,5,0)))</f>
        <v/>
      </c>
      <c r="G104" s="278" t="str">
        <f>IF(ISNA(VLOOKUP(D104,條件!$A$1:$L$65585,11,0)),"",(VLOOKUP(D104,條件!$A$1:$L$65585,11,0)))</f>
        <v/>
      </c>
      <c r="H104" s="282"/>
      <c r="I104" s="283"/>
      <c r="J104" s="284"/>
      <c r="K104" s="285"/>
      <c r="L104" s="278"/>
      <c r="M104" s="278"/>
    </row>
    <row r="105" spans="1:13" ht="21.75" customHeight="1">
      <c r="A105" s="623">
        <v>104</v>
      </c>
      <c r="B105" s="279"/>
      <c r="C105" s="278"/>
      <c r="D105" s="601"/>
      <c r="E105" s="280"/>
      <c r="F105" s="281" t="str">
        <f>IF(ISNA(VLOOKUP(D105,條件!$A$1:$L$65585,5,0)),"",(VLOOKUP(D105,條件!$A$1:$L$65585,5,0)))</f>
        <v/>
      </c>
      <c r="G105" s="278" t="str">
        <f>IF(ISNA(VLOOKUP(D105,條件!$A$1:$L$65585,11,0)),"",(VLOOKUP(D105,條件!$A$1:$L$65585,11,0)))</f>
        <v/>
      </c>
      <c r="H105" s="282"/>
      <c r="I105" s="283"/>
      <c r="J105" s="284"/>
      <c r="K105" s="285"/>
      <c r="L105" s="278"/>
      <c r="M105" s="278"/>
    </row>
    <row r="106" spans="1:13" ht="21.75" customHeight="1">
      <c r="A106" s="623">
        <v>105</v>
      </c>
      <c r="B106" s="279"/>
      <c r="C106" s="278"/>
      <c r="D106" s="601"/>
      <c r="E106" s="280"/>
      <c r="F106" s="281" t="str">
        <f>IF(ISNA(VLOOKUP(D106,條件!$A$1:$L$65585,5,0)),"",(VLOOKUP(D106,條件!$A$1:$L$65585,5,0)))</f>
        <v/>
      </c>
      <c r="G106" s="278" t="str">
        <f>IF(ISNA(VLOOKUP(D106,條件!$A$1:$L$65585,11,0)),"",(VLOOKUP(D106,條件!$A$1:$L$65585,11,0)))</f>
        <v/>
      </c>
      <c r="H106" s="282"/>
      <c r="I106" s="283"/>
      <c r="J106" s="284"/>
      <c r="K106" s="285"/>
      <c r="L106" s="278"/>
      <c r="M106" s="278"/>
    </row>
    <row r="107" spans="1:13" ht="21.75" customHeight="1">
      <c r="A107" s="623">
        <v>106</v>
      </c>
      <c r="B107" s="279"/>
      <c r="C107" s="278"/>
      <c r="D107" s="601"/>
      <c r="E107" s="280"/>
      <c r="F107" s="281" t="str">
        <f>IF(ISNA(VLOOKUP(D107,條件!$A$1:$L$65585,5,0)),"",(VLOOKUP(D107,條件!$A$1:$L$65585,5,0)))</f>
        <v/>
      </c>
      <c r="G107" s="278" t="str">
        <f>IF(ISNA(VLOOKUP(D107,條件!$A$1:$L$65585,11,0)),"",(VLOOKUP(D107,條件!$A$1:$L$65585,11,0)))</f>
        <v/>
      </c>
      <c r="H107" s="282"/>
      <c r="I107" s="283"/>
      <c r="J107" s="284"/>
      <c r="K107" s="285"/>
      <c r="L107" s="278"/>
      <c r="M107" s="278"/>
    </row>
    <row r="108" spans="1:13" ht="21.75" customHeight="1">
      <c r="A108" s="623">
        <v>107</v>
      </c>
      <c r="B108" s="279"/>
      <c r="C108" s="278"/>
      <c r="D108" s="601"/>
      <c r="E108" s="280"/>
      <c r="F108" s="281" t="str">
        <f>IF(ISNA(VLOOKUP(D108,條件!$A$1:$L$65585,5,0)),"",(VLOOKUP(D108,條件!$A$1:$L$65585,5,0)))</f>
        <v/>
      </c>
      <c r="G108" s="278" t="str">
        <f>IF(ISNA(VLOOKUP(D108,條件!$A$1:$L$65585,11,0)),"",(VLOOKUP(D108,條件!$A$1:$L$65585,11,0)))</f>
        <v/>
      </c>
      <c r="H108" s="282"/>
      <c r="I108" s="283"/>
      <c r="J108" s="284"/>
      <c r="K108" s="285"/>
      <c r="L108" s="278"/>
      <c r="M108" s="278"/>
    </row>
    <row r="109" spans="1:13" ht="21.75" customHeight="1">
      <c r="A109" s="623">
        <v>108</v>
      </c>
      <c r="B109" s="279"/>
      <c r="C109" s="278"/>
      <c r="D109" s="601"/>
      <c r="E109" s="280"/>
      <c r="F109" s="281" t="str">
        <f>IF(ISNA(VLOOKUP(D109,條件!$A$1:$L$65585,5,0)),"",(VLOOKUP(D109,條件!$A$1:$L$65585,5,0)))</f>
        <v/>
      </c>
      <c r="G109" s="278" t="str">
        <f>IF(ISNA(VLOOKUP(D109,條件!$A$1:$L$65585,11,0)),"",(VLOOKUP(D109,條件!$A$1:$L$65585,11,0)))</f>
        <v/>
      </c>
      <c r="H109" s="282"/>
      <c r="I109" s="283"/>
      <c r="J109" s="284"/>
      <c r="K109" s="285"/>
      <c r="L109" s="278"/>
      <c r="M109" s="278"/>
    </row>
    <row r="110" spans="1:13" ht="21.75" customHeight="1">
      <c r="A110" s="623">
        <v>109</v>
      </c>
      <c r="B110" s="279"/>
      <c r="C110" s="278"/>
      <c r="D110" s="601"/>
      <c r="E110" s="280"/>
      <c r="F110" s="281" t="str">
        <f>IF(ISNA(VLOOKUP(D110,條件!$A$1:$L$65585,5,0)),"",(VLOOKUP(D110,條件!$A$1:$L$65585,5,0)))</f>
        <v/>
      </c>
      <c r="G110" s="278" t="str">
        <f>IF(ISNA(VLOOKUP(D110,條件!$A$1:$L$65585,11,0)),"",(VLOOKUP(D110,條件!$A$1:$L$65585,11,0)))</f>
        <v/>
      </c>
      <c r="H110" s="282"/>
      <c r="I110" s="283"/>
      <c r="J110" s="284"/>
      <c r="K110" s="285"/>
      <c r="L110" s="278"/>
      <c r="M110" s="278"/>
    </row>
    <row r="111" spans="1:13" ht="21.75" customHeight="1">
      <c r="A111" s="623">
        <v>110</v>
      </c>
      <c r="B111" s="279"/>
      <c r="C111" s="278"/>
      <c r="D111" s="601"/>
      <c r="E111" s="280"/>
      <c r="F111" s="281" t="str">
        <f>IF(ISNA(VLOOKUP(D111,條件!$A$1:$L$65585,5,0)),"",(VLOOKUP(D111,條件!$A$1:$L$65585,5,0)))</f>
        <v/>
      </c>
      <c r="G111" s="278" t="str">
        <f>IF(ISNA(VLOOKUP(D111,條件!$A$1:$L$65585,11,0)),"",(VLOOKUP(D111,條件!$A$1:$L$65585,11,0)))</f>
        <v/>
      </c>
      <c r="H111" s="282"/>
      <c r="I111" s="283"/>
      <c r="J111" s="284"/>
      <c r="K111" s="285"/>
      <c r="L111" s="278"/>
      <c r="M111" s="278"/>
    </row>
    <row r="112" spans="1:13" ht="21.75" customHeight="1">
      <c r="A112" s="623">
        <v>111</v>
      </c>
      <c r="B112" s="279"/>
      <c r="C112" s="278"/>
      <c r="D112" s="601"/>
      <c r="E112" s="280"/>
      <c r="F112" s="281" t="str">
        <f>IF(ISNA(VLOOKUP(D112,條件!$A$1:$L$65585,5,0)),"",(VLOOKUP(D112,條件!$A$1:$L$65585,5,0)))</f>
        <v/>
      </c>
      <c r="G112" s="278" t="str">
        <f>IF(ISNA(VLOOKUP(D112,條件!$A$1:$L$65585,11,0)),"",(VLOOKUP(D112,條件!$A$1:$L$65585,11,0)))</f>
        <v/>
      </c>
      <c r="H112" s="282"/>
      <c r="I112" s="283"/>
      <c r="J112" s="284"/>
      <c r="K112" s="285"/>
      <c r="L112" s="278"/>
      <c r="M112" s="278"/>
    </row>
    <row r="113" spans="1:13" ht="21.75" customHeight="1">
      <c r="A113" s="623">
        <v>112</v>
      </c>
      <c r="B113" s="279"/>
      <c r="C113" s="278"/>
      <c r="D113" s="601"/>
      <c r="E113" s="280"/>
      <c r="F113" s="281" t="str">
        <f>IF(ISNA(VLOOKUP(D113,條件!$A$1:$L$65585,5,0)),"",(VLOOKUP(D113,條件!$A$1:$L$65585,5,0)))</f>
        <v/>
      </c>
      <c r="G113" s="278" t="str">
        <f>IF(ISNA(VLOOKUP(D113,條件!$A$1:$L$65585,11,0)),"",(VLOOKUP(D113,條件!$A$1:$L$65585,11,0)))</f>
        <v/>
      </c>
      <c r="H113" s="282"/>
      <c r="I113" s="283"/>
      <c r="J113" s="284"/>
      <c r="K113" s="285"/>
      <c r="L113" s="278"/>
      <c r="M113" s="278"/>
    </row>
    <row r="114" spans="1:13" ht="21.75" customHeight="1">
      <c r="A114" s="623">
        <v>113</v>
      </c>
      <c r="B114" s="279"/>
      <c r="C114" s="278"/>
      <c r="D114" s="601"/>
      <c r="E114" s="280"/>
      <c r="F114" s="281" t="str">
        <f>IF(ISNA(VLOOKUP(D114,條件!$A$1:$L$65585,5,0)),"",(VLOOKUP(D114,條件!$A$1:$L$65585,5,0)))</f>
        <v/>
      </c>
      <c r="G114" s="278" t="str">
        <f>IF(ISNA(VLOOKUP(D114,條件!$A$1:$L$65585,11,0)),"",(VLOOKUP(D114,條件!$A$1:$L$65585,11,0)))</f>
        <v/>
      </c>
      <c r="H114" s="282"/>
      <c r="I114" s="283"/>
      <c r="J114" s="284"/>
      <c r="K114" s="285"/>
      <c r="L114" s="278"/>
      <c r="M114" s="278"/>
    </row>
    <row r="115" spans="1:13" ht="21.75" customHeight="1">
      <c r="A115" s="623">
        <v>114</v>
      </c>
      <c r="B115" s="279"/>
      <c r="C115" s="278"/>
      <c r="D115" s="601"/>
      <c r="E115" s="280"/>
      <c r="F115" s="281" t="str">
        <f>IF(ISNA(VLOOKUP(D115,條件!$A$1:$L$65585,5,0)),"",(VLOOKUP(D115,條件!$A$1:$L$65585,5,0)))</f>
        <v/>
      </c>
      <c r="G115" s="278" t="str">
        <f>IF(ISNA(VLOOKUP(D115,條件!$A$1:$L$65585,11,0)),"",(VLOOKUP(D115,條件!$A$1:$L$65585,11,0)))</f>
        <v/>
      </c>
      <c r="H115" s="282"/>
      <c r="I115" s="283"/>
      <c r="J115" s="284"/>
      <c r="K115" s="285"/>
      <c r="L115" s="278"/>
      <c r="M115" s="278"/>
    </row>
  </sheetData>
  <phoneticPr fontId="5" type="noConversion"/>
  <conditionalFormatting sqref="D21:D22 D2:D18 D24:D91">
    <cfRule type="cellIs" dxfId="1031" priority="4474" stopIfTrue="1" operator="equal">
      <formula>"FINAL"</formula>
    </cfRule>
    <cfRule type="cellIs" dxfId="1030" priority="4475" stopIfTrue="1" operator="equal">
      <formula>"清車"</formula>
    </cfRule>
    <cfRule type="cellIs" dxfId="1029" priority="4476" stopIfTrue="1" operator="equal">
      <formula>"改紡"</formula>
    </cfRule>
  </conditionalFormatting>
  <conditionalFormatting sqref="D91:D96">
    <cfRule type="cellIs" dxfId="1028" priority="4471" stopIfTrue="1" operator="equal">
      <formula>"FINAL"</formula>
    </cfRule>
    <cfRule type="cellIs" dxfId="1027" priority="4472" stopIfTrue="1" operator="equal">
      <formula>"清車"</formula>
    </cfRule>
    <cfRule type="cellIs" dxfId="1026" priority="4473" stopIfTrue="1" operator="equal">
      <formula>"改紡"</formula>
    </cfRule>
  </conditionalFormatting>
  <conditionalFormatting sqref="D95:D98">
    <cfRule type="cellIs" dxfId="1025" priority="4468" stopIfTrue="1" operator="equal">
      <formula>"FINAL"</formula>
    </cfRule>
    <cfRule type="cellIs" dxfId="1024" priority="4469" stopIfTrue="1" operator="equal">
      <formula>"清車"</formula>
    </cfRule>
    <cfRule type="cellIs" dxfId="1023" priority="4470" stopIfTrue="1" operator="equal">
      <formula>"改紡"</formula>
    </cfRule>
  </conditionalFormatting>
  <conditionalFormatting sqref="D97:D115">
    <cfRule type="cellIs" dxfId="1022" priority="4465" stopIfTrue="1" operator="equal">
      <formula>"FINAL"</formula>
    </cfRule>
    <cfRule type="cellIs" dxfId="1021" priority="4466" stopIfTrue="1" operator="equal">
      <formula>"清車"</formula>
    </cfRule>
    <cfRule type="cellIs" dxfId="1020" priority="4467" stopIfTrue="1" operator="equal">
      <formula>"改紡"</formula>
    </cfRule>
  </conditionalFormatting>
  <conditionalFormatting sqref="D95">
    <cfRule type="cellIs" dxfId="1019" priority="4462" stopIfTrue="1" operator="equal">
      <formula>"FINAL"</formula>
    </cfRule>
    <cfRule type="cellIs" dxfId="1018" priority="4463" stopIfTrue="1" operator="equal">
      <formula>"清車"</formula>
    </cfRule>
    <cfRule type="cellIs" dxfId="1017" priority="4464" stopIfTrue="1" operator="equal">
      <formula>"改紡"</formula>
    </cfRule>
  </conditionalFormatting>
  <conditionalFormatting sqref="D91">
    <cfRule type="cellIs" dxfId="1016" priority="4459" stopIfTrue="1" operator="equal">
      <formula>"FINAL"</formula>
    </cfRule>
    <cfRule type="cellIs" dxfId="1015" priority="4460" stopIfTrue="1" operator="equal">
      <formula>"清車"</formula>
    </cfRule>
    <cfRule type="cellIs" dxfId="1014" priority="4461" stopIfTrue="1" operator="equal">
      <formula>"改紡"</formula>
    </cfRule>
  </conditionalFormatting>
  <conditionalFormatting sqref="D101">
    <cfRule type="cellIs" dxfId="1013" priority="4456" stopIfTrue="1" operator="equal">
      <formula>"FINAL"</formula>
    </cfRule>
    <cfRule type="cellIs" dxfId="1012" priority="4457" stopIfTrue="1" operator="equal">
      <formula>"清車"</formula>
    </cfRule>
    <cfRule type="cellIs" dxfId="1011" priority="4458" stopIfTrue="1" operator="equal">
      <formula>"改紡"</formula>
    </cfRule>
  </conditionalFormatting>
  <conditionalFormatting sqref="D101">
    <cfRule type="cellIs" dxfId="1010" priority="4453" stopIfTrue="1" operator="equal">
      <formula>"FINAL"</formula>
    </cfRule>
    <cfRule type="cellIs" dxfId="1009" priority="4454" stopIfTrue="1" operator="equal">
      <formula>"清車"</formula>
    </cfRule>
    <cfRule type="cellIs" dxfId="1008" priority="4455" stopIfTrue="1" operator="equal">
      <formula>"改紡"</formula>
    </cfRule>
  </conditionalFormatting>
  <conditionalFormatting sqref="D109">
    <cfRule type="cellIs" dxfId="1007" priority="4450" stopIfTrue="1" operator="equal">
      <formula>"FINAL"</formula>
    </cfRule>
    <cfRule type="cellIs" dxfId="1006" priority="4451" stopIfTrue="1" operator="equal">
      <formula>"清車"</formula>
    </cfRule>
    <cfRule type="cellIs" dxfId="1005" priority="4452" stopIfTrue="1" operator="equal">
      <formula>"改紡"</formula>
    </cfRule>
  </conditionalFormatting>
  <conditionalFormatting sqref="D109">
    <cfRule type="cellIs" dxfId="1004" priority="4447" stopIfTrue="1" operator="equal">
      <formula>"FINAL"</formula>
    </cfRule>
    <cfRule type="cellIs" dxfId="1003" priority="4448" stopIfTrue="1" operator="equal">
      <formula>"清車"</formula>
    </cfRule>
    <cfRule type="cellIs" dxfId="1002" priority="4449" stopIfTrue="1" operator="equal">
      <formula>"改紡"</formula>
    </cfRule>
  </conditionalFormatting>
  <conditionalFormatting sqref="D102">
    <cfRule type="cellIs" dxfId="1001" priority="4444" stopIfTrue="1" operator="equal">
      <formula>"FINAL"</formula>
    </cfRule>
    <cfRule type="cellIs" dxfId="1000" priority="4445" stopIfTrue="1" operator="equal">
      <formula>"清車"</formula>
    </cfRule>
    <cfRule type="cellIs" dxfId="999" priority="4446" stopIfTrue="1" operator="equal">
      <formula>"改紡"</formula>
    </cfRule>
  </conditionalFormatting>
  <conditionalFormatting sqref="D94">
    <cfRule type="cellIs" dxfId="998" priority="4441" stopIfTrue="1" operator="equal">
      <formula>"FINAL"</formula>
    </cfRule>
    <cfRule type="cellIs" dxfId="997" priority="4442" stopIfTrue="1" operator="equal">
      <formula>"清車"</formula>
    </cfRule>
    <cfRule type="cellIs" dxfId="996" priority="4443" stopIfTrue="1" operator="equal">
      <formula>"改紡"</formula>
    </cfRule>
  </conditionalFormatting>
  <conditionalFormatting sqref="D90">
    <cfRule type="cellIs" dxfId="995" priority="4438" stopIfTrue="1" operator="equal">
      <formula>"FINAL"</formula>
    </cfRule>
    <cfRule type="cellIs" dxfId="994" priority="4439" stopIfTrue="1" operator="equal">
      <formula>"清車"</formula>
    </cfRule>
    <cfRule type="cellIs" dxfId="993" priority="4440" stopIfTrue="1" operator="equal">
      <formula>"改紡"</formula>
    </cfRule>
  </conditionalFormatting>
  <conditionalFormatting sqref="D100">
    <cfRule type="cellIs" dxfId="992" priority="4435" stopIfTrue="1" operator="equal">
      <formula>"FINAL"</formula>
    </cfRule>
    <cfRule type="cellIs" dxfId="991" priority="4436" stopIfTrue="1" operator="equal">
      <formula>"清車"</formula>
    </cfRule>
    <cfRule type="cellIs" dxfId="990" priority="4437" stopIfTrue="1" operator="equal">
      <formula>"改紡"</formula>
    </cfRule>
  </conditionalFormatting>
  <conditionalFormatting sqref="D100">
    <cfRule type="cellIs" dxfId="989" priority="4432" stopIfTrue="1" operator="equal">
      <formula>"FINAL"</formula>
    </cfRule>
    <cfRule type="cellIs" dxfId="988" priority="4433" stopIfTrue="1" operator="equal">
      <formula>"清車"</formula>
    </cfRule>
    <cfRule type="cellIs" dxfId="987" priority="4434" stopIfTrue="1" operator="equal">
      <formula>"改紡"</formula>
    </cfRule>
  </conditionalFormatting>
  <conditionalFormatting sqref="D101">
    <cfRule type="cellIs" dxfId="986" priority="4429" stopIfTrue="1" operator="equal">
      <formula>"FINAL"</formula>
    </cfRule>
    <cfRule type="cellIs" dxfId="985" priority="4430" stopIfTrue="1" operator="equal">
      <formula>"清車"</formula>
    </cfRule>
    <cfRule type="cellIs" dxfId="984" priority="4431" stopIfTrue="1" operator="equal">
      <formula>"改紡"</formula>
    </cfRule>
  </conditionalFormatting>
  <conditionalFormatting sqref="D102">
    <cfRule type="cellIs" dxfId="983" priority="4426" stopIfTrue="1" operator="equal">
      <formula>"FINAL"</formula>
    </cfRule>
    <cfRule type="cellIs" dxfId="982" priority="4427" stopIfTrue="1" operator="equal">
      <formula>"清車"</formula>
    </cfRule>
    <cfRule type="cellIs" dxfId="981" priority="4428" stopIfTrue="1" operator="equal">
      <formula>"改紡"</formula>
    </cfRule>
  </conditionalFormatting>
  <conditionalFormatting sqref="D94">
    <cfRule type="cellIs" dxfId="980" priority="4423" stopIfTrue="1" operator="equal">
      <formula>"FINAL"</formula>
    </cfRule>
    <cfRule type="cellIs" dxfId="979" priority="4424" stopIfTrue="1" operator="equal">
      <formula>"清車"</formula>
    </cfRule>
    <cfRule type="cellIs" dxfId="978" priority="4425" stopIfTrue="1" operator="equal">
      <formula>"改紡"</formula>
    </cfRule>
  </conditionalFormatting>
  <conditionalFormatting sqref="D93">
    <cfRule type="cellIs" dxfId="977" priority="4420" stopIfTrue="1" operator="equal">
      <formula>"FINAL"</formula>
    </cfRule>
    <cfRule type="cellIs" dxfId="976" priority="4421" stopIfTrue="1" operator="equal">
      <formula>"清車"</formula>
    </cfRule>
    <cfRule type="cellIs" dxfId="975" priority="4422" stopIfTrue="1" operator="equal">
      <formula>"改紡"</formula>
    </cfRule>
  </conditionalFormatting>
  <conditionalFormatting sqref="D102">
    <cfRule type="cellIs" dxfId="974" priority="4417" stopIfTrue="1" operator="equal">
      <formula>"FINAL"</formula>
    </cfRule>
    <cfRule type="cellIs" dxfId="973" priority="4418" stopIfTrue="1" operator="equal">
      <formula>"清車"</formula>
    </cfRule>
    <cfRule type="cellIs" dxfId="972" priority="4419" stopIfTrue="1" operator="equal">
      <formula>"改紡"</formula>
    </cfRule>
  </conditionalFormatting>
  <conditionalFormatting sqref="D102">
    <cfRule type="cellIs" dxfId="971" priority="4414" stopIfTrue="1" operator="equal">
      <formula>"FINAL"</formula>
    </cfRule>
    <cfRule type="cellIs" dxfId="970" priority="4415" stopIfTrue="1" operator="equal">
      <formula>"清車"</formula>
    </cfRule>
    <cfRule type="cellIs" dxfId="969" priority="4416" stopIfTrue="1" operator="equal">
      <formula>"改紡"</formula>
    </cfRule>
  </conditionalFormatting>
  <conditionalFormatting sqref="D103">
    <cfRule type="cellIs" dxfId="968" priority="4411" stopIfTrue="1" operator="equal">
      <formula>"FINAL"</formula>
    </cfRule>
    <cfRule type="cellIs" dxfId="967" priority="4412" stopIfTrue="1" operator="equal">
      <formula>"清車"</formula>
    </cfRule>
    <cfRule type="cellIs" dxfId="966" priority="4413" stopIfTrue="1" operator="equal">
      <formula>"改紡"</formula>
    </cfRule>
  </conditionalFormatting>
  <conditionalFormatting sqref="D102">
    <cfRule type="cellIs" dxfId="965" priority="4408" stopIfTrue="1" operator="equal">
      <formula>"FINAL"</formula>
    </cfRule>
    <cfRule type="cellIs" dxfId="964" priority="4409" stopIfTrue="1" operator="equal">
      <formula>"清車"</formula>
    </cfRule>
    <cfRule type="cellIs" dxfId="963" priority="4410" stopIfTrue="1" operator="equal">
      <formula>"改紡"</formula>
    </cfRule>
  </conditionalFormatting>
  <conditionalFormatting sqref="D103">
    <cfRule type="cellIs" dxfId="962" priority="4405" stopIfTrue="1" operator="equal">
      <formula>"FINAL"</formula>
    </cfRule>
    <cfRule type="cellIs" dxfId="961" priority="4406" stopIfTrue="1" operator="equal">
      <formula>"清車"</formula>
    </cfRule>
    <cfRule type="cellIs" dxfId="960" priority="4407" stopIfTrue="1" operator="equal">
      <formula>"改紡"</formula>
    </cfRule>
  </conditionalFormatting>
  <conditionalFormatting sqref="D101">
    <cfRule type="cellIs" dxfId="959" priority="4402" stopIfTrue="1" operator="equal">
      <formula>"FINAL"</formula>
    </cfRule>
    <cfRule type="cellIs" dxfId="958" priority="4403" stopIfTrue="1" operator="equal">
      <formula>"清車"</formula>
    </cfRule>
    <cfRule type="cellIs" dxfId="957" priority="4404" stopIfTrue="1" operator="equal">
      <formula>"改紡"</formula>
    </cfRule>
  </conditionalFormatting>
  <conditionalFormatting sqref="D101">
    <cfRule type="cellIs" dxfId="956" priority="4399" stopIfTrue="1" operator="equal">
      <formula>"FINAL"</formula>
    </cfRule>
    <cfRule type="cellIs" dxfId="955" priority="4400" stopIfTrue="1" operator="equal">
      <formula>"清車"</formula>
    </cfRule>
    <cfRule type="cellIs" dxfId="954" priority="4401" stopIfTrue="1" operator="equal">
      <formula>"改紡"</formula>
    </cfRule>
  </conditionalFormatting>
  <conditionalFormatting sqref="D101">
    <cfRule type="cellIs" dxfId="953" priority="4396" stopIfTrue="1" operator="equal">
      <formula>"FINAL"</formula>
    </cfRule>
    <cfRule type="cellIs" dxfId="952" priority="4397" stopIfTrue="1" operator="equal">
      <formula>"清車"</formula>
    </cfRule>
    <cfRule type="cellIs" dxfId="951" priority="4398" stopIfTrue="1" operator="equal">
      <formula>"改紡"</formula>
    </cfRule>
  </conditionalFormatting>
  <conditionalFormatting sqref="D101">
    <cfRule type="cellIs" dxfId="950" priority="4393" stopIfTrue="1" operator="equal">
      <formula>"FINAL"</formula>
    </cfRule>
    <cfRule type="cellIs" dxfId="949" priority="4394" stopIfTrue="1" operator="equal">
      <formula>"清車"</formula>
    </cfRule>
    <cfRule type="cellIs" dxfId="948" priority="4395" stopIfTrue="1" operator="equal">
      <formula>"改紡"</formula>
    </cfRule>
  </conditionalFormatting>
  <conditionalFormatting sqref="D102">
    <cfRule type="cellIs" dxfId="947" priority="4390" stopIfTrue="1" operator="equal">
      <formula>"FINAL"</formula>
    </cfRule>
    <cfRule type="cellIs" dxfId="946" priority="4391" stopIfTrue="1" operator="equal">
      <formula>"清車"</formula>
    </cfRule>
    <cfRule type="cellIs" dxfId="945" priority="4392" stopIfTrue="1" operator="equal">
      <formula>"改紡"</formula>
    </cfRule>
  </conditionalFormatting>
  <conditionalFormatting sqref="D101">
    <cfRule type="cellIs" dxfId="944" priority="4387" stopIfTrue="1" operator="equal">
      <formula>"FINAL"</formula>
    </cfRule>
    <cfRule type="cellIs" dxfId="943" priority="4388" stopIfTrue="1" operator="equal">
      <formula>"清車"</formula>
    </cfRule>
    <cfRule type="cellIs" dxfId="942" priority="4389" stopIfTrue="1" operator="equal">
      <formula>"改紡"</formula>
    </cfRule>
  </conditionalFormatting>
  <conditionalFormatting sqref="D102">
    <cfRule type="cellIs" dxfId="941" priority="4384" stopIfTrue="1" operator="equal">
      <formula>"FINAL"</formula>
    </cfRule>
    <cfRule type="cellIs" dxfId="940" priority="4385" stopIfTrue="1" operator="equal">
      <formula>"清車"</formula>
    </cfRule>
    <cfRule type="cellIs" dxfId="939" priority="4386" stopIfTrue="1" operator="equal">
      <formula>"改紡"</formula>
    </cfRule>
  </conditionalFormatting>
  <conditionalFormatting sqref="D102">
    <cfRule type="cellIs" dxfId="938" priority="4381" stopIfTrue="1" operator="equal">
      <formula>"FINAL"</formula>
    </cfRule>
    <cfRule type="cellIs" dxfId="937" priority="4382" stopIfTrue="1" operator="equal">
      <formula>"清車"</formula>
    </cfRule>
    <cfRule type="cellIs" dxfId="936" priority="4383" stopIfTrue="1" operator="equal">
      <formula>"改紡"</formula>
    </cfRule>
  </conditionalFormatting>
  <conditionalFormatting sqref="D102">
    <cfRule type="cellIs" dxfId="935" priority="4378" stopIfTrue="1" operator="equal">
      <formula>"FINAL"</formula>
    </cfRule>
    <cfRule type="cellIs" dxfId="934" priority="4379" stopIfTrue="1" operator="equal">
      <formula>"清車"</formula>
    </cfRule>
    <cfRule type="cellIs" dxfId="933" priority="4380" stopIfTrue="1" operator="equal">
      <formula>"改紡"</formula>
    </cfRule>
  </conditionalFormatting>
  <conditionalFormatting sqref="D103">
    <cfRule type="cellIs" dxfId="932" priority="4375" stopIfTrue="1" operator="equal">
      <formula>"FINAL"</formula>
    </cfRule>
    <cfRule type="cellIs" dxfId="931" priority="4376" stopIfTrue="1" operator="equal">
      <formula>"清車"</formula>
    </cfRule>
    <cfRule type="cellIs" dxfId="930" priority="4377" stopIfTrue="1" operator="equal">
      <formula>"改紡"</formula>
    </cfRule>
  </conditionalFormatting>
  <conditionalFormatting sqref="D101">
    <cfRule type="cellIs" dxfId="929" priority="4372" stopIfTrue="1" operator="equal">
      <formula>"FINAL"</formula>
    </cfRule>
    <cfRule type="cellIs" dxfId="928" priority="4373" stopIfTrue="1" operator="equal">
      <formula>"清車"</formula>
    </cfRule>
    <cfRule type="cellIs" dxfId="927" priority="4374" stopIfTrue="1" operator="equal">
      <formula>"改紡"</formula>
    </cfRule>
  </conditionalFormatting>
  <conditionalFormatting sqref="D101">
    <cfRule type="cellIs" dxfId="926" priority="4369" stopIfTrue="1" operator="equal">
      <formula>"FINAL"</formula>
    </cfRule>
    <cfRule type="cellIs" dxfId="925" priority="4370" stopIfTrue="1" operator="equal">
      <formula>"清車"</formula>
    </cfRule>
    <cfRule type="cellIs" dxfId="924" priority="4371" stopIfTrue="1" operator="equal">
      <formula>"改紡"</formula>
    </cfRule>
  </conditionalFormatting>
  <conditionalFormatting sqref="D102">
    <cfRule type="cellIs" dxfId="923" priority="4366" stopIfTrue="1" operator="equal">
      <formula>"FINAL"</formula>
    </cfRule>
    <cfRule type="cellIs" dxfId="922" priority="4367" stopIfTrue="1" operator="equal">
      <formula>"清車"</formula>
    </cfRule>
    <cfRule type="cellIs" dxfId="921" priority="4368" stopIfTrue="1" operator="equal">
      <formula>"改紡"</formula>
    </cfRule>
  </conditionalFormatting>
  <conditionalFormatting sqref="D103">
    <cfRule type="cellIs" dxfId="920" priority="4363" stopIfTrue="1" operator="equal">
      <formula>"FINAL"</formula>
    </cfRule>
    <cfRule type="cellIs" dxfId="919" priority="4364" stopIfTrue="1" operator="equal">
      <formula>"清車"</formula>
    </cfRule>
    <cfRule type="cellIs" dxfId="918" priority="4365" stopIfTrue="1" operator="equal">
      <formula>"改紡"</formula>
    </cfRule>
  </conditionalFormatting>
  <conditionalFormatting sqref="D103">
    <cfRule type="cellIs" dxfId="917" priority="4360" stopIfTrue="1" operator="equal">
      <formula>"FINAL"</formula>
    </cfRule>
    <cfRule type="cellIs" dxfId="916" priority="4361" stopIfTrue="1" operator="equal">
      <formula>"清車"</formula>
    </cfRule>
    <cfRule type="cellIs" dxfId="915" priority="4362" stopIfTrue="1" operator="equal">
      <formula>"改紡"</formula>
    </cfRule>
  </conditionalFormatting>
  <conditionalFormatting sqref="D103">
    <cfRule type="cellIs" dxfId="914" priority="4357" stopIfTrue="1" operator="equal">
      <formula>"FINAL"</formula>
    </cfRule>
    <cfRule type="cellIs" dxfId="913" priority="4358" stopIfTrue="1" operator="equal">
      <formula>"清車"</formula>
    </cfRule>
    <cfRule type="cellIs" dxfId="912" priority="4359" stopIfTrue="1" operator="equal">
      <formula>"改紡"</formula>
    </cfRule>
  </conditionalFormatting>
  <conditionalFormatting sqref="D103">
    <cfRule type="cellIs" dxfId="911" priority="4354" stopIfTrue="1" operator="equal">
      <formula>"FINAL"</formula>
    </cfRule>
    <cfRule type="cellIs" dxfId="910" priority="4355" stopIfTrue="1" operator="equal">
      <formula>"清車"</formula>
    </cfRule>
    <cfRule type="cellIs" dxfId="909" priority="4356" stopIfTrue="1" operator="equal">
      <formula>"改紡"</formula>
    </cfRule>
  </conditionalFormatting>
  <conditionalFormatting sqref="D102">
    <cfRule type="cellIs" dxfId="908" priority="4351" stopIfTrue="1" operator="equal">
      <formula>"FINAL"</formula>
    </cfRule>
    <cfRule type="cellIs" dxfId="907" priority="4352" stopIfTrue="1" operator="equal">
      <formula>"清車"</formula>
    </cfRule>
    <cfRule type="cellIs" dxfId="906" priority="4353" stopIfTrue="1" operator="equal">
      <formula>"改紡"</formula>
    </cfRule>
  </conditionalFormatting>
  <conditionalFormatting sqref="D102">
    <cfRule type="cellIs" dxfId="905" priority="4348" stopIfTrue="1" operator="equal">
      <formula>"FINAL"</formula>
    </cfRule>
    <cfRule type="cellIs" dxfId="904" priority="4349" stopIfTrue="1" operator="equal">
      <formula>"清車"</formula>
    </cfRule>
    <cfRule type="cellIs" dxfId="903" priority="4350" stopIfTrue="1" operator="equal">
      <formula>"改紡"</formula>
    </cfRule>
  </conditionalFormatting>
  <conditionalFormatting sqref="D102">
    <cfRule type="cellIs" dxfId="902" priority="4345" stopIfTrue="1" operator="equal">
      <formula>"FINAL"</formula>
    </cfRule>
    <cfRule type="cellIs" dxfId="901" priority="4346" stopIfTrue="1" operator="equal">
      <formula>"清車"</formula>
    </cfRule>
    <cfRule type="cellIs" dxfId="900" priority="4347" stopIfTrue="1" operator="equal">
      <formula>"改紡"</formula>
    </cfRule>
  </conditionalFormatting>
  <conditionalFormatting sqref="D102">
    <cfRule type="cellIs" dxfId="899" priority="4342" stopIfTrue="1" operator="equal">
      <formula>"FINAL"</formula>
    </cfRule>
    <cfRule type="cellIs" dxfId="898" priority="4343" stopIfTrue="1" operator="equal">
      <formula>"清車"</formula>
    </cfRule>
    <cfRule type="cellIs" dxfId="897" priority="4344" stopIfTrue="1" operator="equal">
      <formula>"改紡"</formula>
    </cfRule>
  </conditionalFormatting>
  <conditionalFormatting sqref="D103">
    <cfRule type="cellIs" dxfId="896" priority="4339" stopIfTrue="1" operator="equal">
      <formula>"FINAL"</formula>
    </cfRule>
    <cfRule type="cellIs" dxfId="895" priority="4340" stopIfTrue="1" operator="equal">
      <formula>"清車"</formula>
    </cfRule>
    <cfRule type="cellIs" dxfId="894" priority="4341" stopIfTrue="1" operator="equal">
      <formula>"改紡"</formula>
    </cfRule>
  </conditionalFormatting>
  <conditionalFormatting sqref="D102">
    <cfRule type="cellIs" dxfId="893" priority="4336" stopIfTrue="1" operator="equal">
      <formula>"FINAL"</formula>
    </cfRule>
    <cfRule type="cellIs" dxfId="892" priority="4337" stopIfTrue="1" operator="equal">
      <formula>"清車"</formula>
    </cfRule>
    <cfRule type="cellIs" dxfId="891" priority="4338" stopIfTrue="1" operator="equal">
      <formula>"改紡"</formula>
    </cfRule>
  </conditionalFormatting>
  <conditionalFormatting sqref="D103">
    <cfRule type="cellIs" dxfId="890" priority="4333" stopIfTrue="1" operator="equal">
      <formula>"FINAL"</formula>
    </cfRule>
    <cfRule type="cellIs" dxfId="889" priority="4334" stopIfTrue="1" operator="equal">
      <formula>"清車"</formula>
    </cfRule>
    <cfRule type="cellIs" dxfId="888" priority="4335" stopIfTrue="1" operator="equal">
      <formula>"改紡"</formula>
    </cfRule>
  </conditionalFormatting>
  <conditionalFormatting sqref="D112">
    <cfRule type="cellIs" dxfId="887" priority="4330" stopIfTrue="1" operator="equal">
      <formula>"FINAL"</formula>
    </cfRule>
    <cfRule type="cellIs" dxfId="886" priority="4331" stopIfTrue="1" operator="equal">
      <formula>"清車"</formula>
    </cfRule>
    <cfRule type="cellIs" dxfId="885" priority="4332" stopIfTrue="1" operator="equal">
      <formula>"改紡"</formula>
    </cfRule>
  </conditionalFormatting>
  <conditionalFormatting sqref="D112">
    <cfRule type="cellIs" dxfId="884" priority="4327" stopIfTrue="1" operator="equal">
      <formula>"FINAL"</formula>
    </cfRule>
    <cfRule type="cellIs" dxfId="883" priority="4328" stopIfTrue="1" operator="equal">
      <formula>"清車"</formula>
    </cfRule>
    <cfRule type="cellIs" dxfId="882" priority="4329" stopIfTrue="1" operator="equal">
      <formula>"改紡"</formula>
    </cfRule>
  </conditionalFormatting>
  <conditionalFormatting sqref="D114">
    <cfRule type="cellIs" dxfId="881" priority="4324" stopIfTrue="1" operator="equal">
      <formula>"FINAL"</formula>
    </cfRule>
    <cfRule type="cellIs" dxfId="880" priority="4325" stopIfTrue="1" operator="equal">
      <formula>"清車"</formula>
    </cfRule>
    <cfRule type="cellIs" dxfId="879" priority="4326" stopIfTrue="1" operator="equal">
      <formula>"改紡"</formula>
    </cfRule>
  </conditionalFormatting>
  <conditionalFormatting sqref="D114">
    <cfRule type="cellIs" dxfId="878" priority="4321" stopIfTrue="1" operator="equal">
      <formula>"FINAL"</formula>
    </cfRule>
    <cfRule type="cellIs" dxfId="877" priority="4322" stopIfTrue="1" operator="equal">
      <formula>"清車"</formula>
    </cfRule>
    <cfRule type="cellIs" dxfId="876" priority="4323" stopIfTrue="1" operator="equal">
      <formula>"改紡"</formula>
    </cfRule>
  </conditionalFormatting>
  <conditionalFormatting sqref="D24:D25">
    <cfRule type="cellIs" dxfId="875" priority="4309" stopIfTrue="1" operator="equal">
      <formula>"FINAL"</formula>
    </cfRule>
    <cfRule type="cellIs" dxfId="874" priority="4310" stopIfTrue="1" operator="equal">
      <formula>"清車"</formula>
    </cfRule>
    <cfRule type="cellIs" dxfId="873" priority="4311" stopIfTrue="1" operator="equal">
      <formula>"改紡"</formula>
    </cfRule>
  </conditionalFormatting>
  <conditionalFormatting sqref="D24:D25">
    <cfRule type="cellIs" dxfId="872" priority="4261" stopIfTrue="1" operator="equal">
      <formula>"FINAL"</formula>
    </cfRule>
    <cfRule type="cellIs" dxfId="871" priority="4262" stopIfTrue="1" operator="equal">
      <formula>"清車"</formula>
    </cfRule>
    <cfRule type="cellIs" dxfId="870" priority="4263" stopIfTrue="1" operator="equal">
      <formula>"改紡"</formula>
    </cfRule>
  </conditionalFormatting>
  <conditionalFormatting sqref="D25">
    <cfRule type="cellIs" dxfId="869" priority="4258" stopIfTrue="1" operator="equal">
      <formula>"FINAL"</formula>
    </cfRule>
    <cfRule type="cellIs" dxfId="868" priority="4259" stopIfTrue="1" operator="equal">
      <formula>"清車"</formula>
    </cfRule>
    <cfRule type="cellIs" dxfId="867" priority="4260" stopIfTrue="1" operator="equal">
      <formula>"改紡"</formula>
    </cfRule>
  </conditionalFormatting>
  <conditionalFormatting sqref="D25">
    <cfRule type="cellIs" dxfId="866" priority="4255" stopIfTrue="1" operator="equal">
      <formula>"FINAL"</formula>
    </cfRule>
    <cfRule type="cellIs" dxfId="865" priority="4256" stopIfTrue="1" operator="equal">
      <formula>"清車"</formula>
    </cfRule>
    <cfRule type="cellIs" dxfId="864" priority="4257" stopIfTrue="1" operator="equal">
      <formula>"改紡"</formula>
    </cfRule>
  </conditionalFormatting>
  <conditionalFormatting sqref="D24">
    <cfRule type="cellIs" dxfId="863" priority="4252" stopIfTrue="1" operator="equal">
      <formula>"FINAL"</formula>
    </cfRule>
    <cfRule type="cellIs" dxfId="862" priority="4253" stopIfTrue="1" operator="equal">
      <formula>"清車"</formula>
    </cfRule>
    <cfRule type="cellIs" dxfId="861" priority="4254" stopIfTrue="1" operator="equal">
      <formula>"改紡"</formula>
    </cfRule>
  </conditionalFormatting>
  <conditionalFormatting sqref="D31:D32">
    <cfRule type="cellIs" dxfId="860" priority="4189" stopIfTrue="1" operator="equal">
      <formula>"FINAL"</formula>
    </cfRule>
    <cfRule type="cellIs" dxfId="859" priority="4190" stopIfTrue="1" operator="equal">
      <formula>"清車"</formula>
    </cfRule>
    <cfRule type="cellIs" dxfId="858" priority="4191" stopIfTrue="1" operator="equal">
      <formula>"改紡"</formula>
    </cfRule>
  </conditionalFormatting>
  <conditionalFormatting sqref="D31:D32">
    <cfRule type="cellIs" dxfId="857" priority="4186" stopIfTrue="1" operator="equal">
      <formula>"FINAL"</formula>
    </cfRule>
    <cfRule type="cellIs" dxfId="856" priority="4187" stopIfTrue="1" operator="equal">
      <formula>"清車"</formula>
    </cfRule>
    <cfRule type="cellIs" dxfId="855" priority="4188" stopIfTrue="1" operator="equal">
      <formula>"改紡"</formula>
    </cfRule>
  </conditionalFormatting>
  <conditionalFormatting sqref="D31:D32">
    <cfRule type="cellIs" dxfId="854" priority="4183" stopIfTrue="1" operator="equal">
      <formula>"FINAL"</formula>
    </cfRule>
    <cfRule type="cellIs" dxfId="853" priority="4184" stopIfTrue="1" operator="equal">
      <formula>"清車"</formula>
    </cfRule>
    <cfRule type="cellIs" dxfId="852" priority="4185" stopIfTrue="1" operator="equal">
      <formula>"改紡"</formula>
    </cfRule>
  </conditionalFormatting>
  <conditionalFormatting sqref="D32">
    <cfRule type="cellIs" dxfId="851" priority="4180" stopIfTrue="1" operator="equal">
      <formula>"FINAL"</formula>
    </cfRule>
    <cfRule type="cellIs" dxfId="850" priority="4181" stopIfTrue="1" operator="equal">
      <formula>"清車"</formula>
    </cfRule>
    <cfRule type="cellIs" dxfId="849" priority="4182" stopIfTrue="1" operator="equal">
      <formula>"改紡"</formula>
    </cfRule>
  </conditionalFormatting>
  <conditionalFormatting sqref="D32">
    <cfRule type="cellIs" dxfId="848" priority="4177" stopIfTrue="1" operator="equal">
      <formula>"FINAL"</formula>
    </cfRule>
    <cfRule type="cellIs" dxfId="847" priority="4178" stopIfTrue="1" operator="equal">
      <formula>"清車"</formula>
    </cfRule>
    <cfRule type="cellIs" dxfId="846" priority="4179" stopIfTrue="1" operator="equal">
      <formula>"改紡"</formula>
    </cfRule>
  </conditionalFormatting>
  <conditionalFormatting sqref="D31">
    <cfRule type="cellIs" dxfId="845" priority="4174" stopIfTrue="1" operator="equal">
      <formula>"FINAL"</formula>
    </cfRule>
    <cfRule type="cellIs" dxfId="844" priority="4175" stopIfTrue="1" operator="equal">
      <formula>"清車"</formula>
    </cfRule>
    <cfRule type="cellIs" dxfId="843" priority="4176" stopIfTrue="1" operator="equal">
      <formula>"改紡"</formula>
    </cfRule>
  </conditionalFormatting>
  <conditionalFormatting sqref="D35:D36">
    <cfRule type="cellIs" dxfId="842" priority="4084" stopIfTrue="1" operator="equal">
      <formula>"FINAL"</formula>
    </cfRule>
    <cfRule type="cellIs" dxfId="841" priority="4085" stopIfTrue="1" operator="equal">
      <formula>"清車"</formula>
    </cfRule>
    <cfRule type="cellIs" dxfId="840" priority="4086" stopIfTrue="1" operator="equal">
      <formula>"改紡"</formula>
    </cfRule>
  </conditionalFormatting>
  <conditionalFormatting sqref="D35:D36">
    <cfRule type="cellIs" dxfId="839" priority="4081" stopIfTrue="1" operator="equal">
      <formula>"FINAL"</formula>
    </cfRule>
    <cfRule type="cellIs" dxfId="838" priority="4082" stopIfTrue="1" operator="equal">
      <formula>"清車"</formula>
    </cfRule>
    <cfRule type="cellIs" dxfId="837" priority="4083" stopIfTrue="1" operator="equal">
      <formula>"改紡"</formula>
    </cfRule>
  </conditionalFormatting>
  <conditionalFormatting sqref="D35:D36">
    <cfRule type="cellIs" dxfId="836" priority="4078" stopIfTrue="1" operator="equal">
      <formula>"FINAL"</formula>
    </cfRule>
    <cfRule type="cellIs" dxfId="835" priority="4079" stopIfTrue="1" operator="equal">
      <formula>"清車"</formula>
    </cfRule>
    <cfRule type="cellIs" dxfId="834" priority="4080" stopIfTrue="1" operator="equal">
      <formula>"改紡"</formula>
    </cfRule>
  </conditionalFormatting>
  <conditionalFormatting sqref="D36">
    <cfRule type="cellIs" dxfId="833" priority="4075" stopIfTrue="1" operator="equal">
      <formula>"FINAL"</formula>
    </cfRule>
    <cfRule type="cellIs" dxfId="832" priority="4076" stopIfTrue="1" operator="equal">
      <formula>"清車"</formula>
    </cfRule>
    <cfRule type="cellIs" dxfId="831" priority="4077" stopIfTrue="1" operator="equal">
      <formula>"改紡"</formula>
    </cfRule>
  </conditionalFormatting>
  <conditionalFormatting sqref="D36">
    <cfRule type="cellIs" dxfId="830" priority="4072" stopIfTrue="1" operator="equal">
      <formula>"FINAL"</formula>
    </cfRule>
    <cfRule type="cellIs" dxfId="829" priority="4073" stopIfTrue="1" operator="equal">
      <formula>"清車"</formula>
    </cfRule>
    <cfRule type="cellIs" dxfId="828" priority="4074" stopIfTrue="1" operator="equal">
      <formula>"改紡"</formula>
    </cfRule>
  </conditionalFormatting>
  <conditionalFormatting sqref="D35">
    <cfRule type="cellIs" dxfId="827" priority="4069" stopIfTrue="1" operator="equal">
      <formula>"FINAL"</formula>
    </cfRule>
    <cfRule type="cellIs" dxfId="826" priority="4070" stopIfTrue="1" operator="equal">
      <formula>"清車"</formula>
    </cfRule>
    <cfRule type="cellIs" dxfId="825" priority="4071" stopIfTrue="1" operator="equal">
      <formula>"改紡"</formula>
    </cfRule>
  </conditionalFormatting>
  <conditionalFormatting sqref="D40:D41">
    <cfRule type="cellIs" dxfId="824" priority="4066" stopIfTrue="1" operator="equal">
      <formula>"FINAL"</formula>
    </cfRule>
    <cfRule type="cellIs" dxfId="823" priority="4067" stopIfTrue="1" operator="equal">
      <formula>"清車"</formula>
    </cfRule>
    <cfRule type="cellIs" dxfId="822" priority="4068" stopIfTrue="1" operator="equal">
      <formula>"改紡"</formula>
    </cfRule>
  </conditionalFormatting>
  <conditionalFormatting sqref="D40:D41">
    <cfRule type="cellIs" dxfId="821" priority="4063" stopIfTrue="1" operator="equal">
      <formula>"FINAL"</formula>
    </cfRule>
    <cfRule type="cellIs" dxfId="820" priority="4064" stopIfTrue="1" operator="equal">
      <formula>"清車"</formula>
    </cfRule>
    <cfRule type="cellIs" dxfId="819" priority="4065" stopIfTrue="1" operator="equal">
      <formula>"改紡"</formula>
    </cfRule>
  </conditionalFormatting>
  <conditionalFormatting sqref="D40:D41">
    <cfRule type="cellIs" dxfId="818" priority="4060" stopIfTrue="1" operator="equal">
      <formula>"FINAL"</formula>
    </cfRule>
    <cfRule type="cellIs" dxfId="817" priority="4061" stopIfTrue="1" operator="equal">
      <formula>"清車"</formula>
    </cfRule>
    <cfRule type="cellIs" dxfId="816" priority="4062" stopIfTrue="1" operator="equal">
      <formula>"改紡"</formula>
    </cfRule>
  </conditionalFormatting>
  <conditionalFormatting sqref="D41">
    <cfRule type="cellIs" dxfId="815" priority="4057" stopIfTrue="1" operator="equal">
      <formula>"FINAL"</formula>
    </cfRule>
    <cfRule type="cellIs" dxfId="814" priority="4058" stopIfTrue="1" operator="equal">
      <formula>"清車"</formula>
    </cfRule>
    <cfRule type="cellIs" dxfId="813" priority="4059" stopIfTrue="1" operator="equal">
      <formula>"改紡"</formula>
    </cfRule>
  </conditionalFormatting>
  <conditionalFormatting sqref="D41">
    <cfRule type="cellIs" dxfId="812" priority="4054" stopIfTrue="1" operator="equal">
      <formula>"FINAL"</formula>
    </cfRule>
    <cfRule type="cellIs" dxfId="811" priority="4055" stopIfTrue="1" operator="equal">
      <formula>"清車"</formula>
    </cfRule>
    <cfRule type="cellIs" dxfId="810" priority="4056" stopIfTrue="1" operator="equal">
      <formula>"改紡"</formula>
    </cfRule>
  </conditionalFormatting>
  <conditionalFormatting sqref="D40">
    <cfRule type="cellIs" dxfId="809" priority="4051" stopIfTrue="1" operator="equal">
      <formula>"FINAL"</formula>
    </cfRule>
    <cfRule type="cellIs" dxfId="808" priority="4052" stopIfTrue="1" operator="equal">
      <formula>"清車"</formula>
    </cfRule>
    <cfRule type="cellIs" dxfId="807" priority="4053" stopIfTrue="1" operator="equal">
      <formula>"改紡"</formula>
    </cfRule>
  </conditionalFormatting>
  <conditionalFormatting sqref="D24">
    <cfRule type="cellIs" dxfId="806" priority="3541" stopIfTrue="1" operator="equal">
      <formula>"FINAL"</formula>
    </cfRule>
    <cfRule type="cellIs" dxfId="805" priority="3542" stopIfTrue="1" operator="equal">
      <formula>"清車"</formula>
    </cfRule>
    <cfRule type="cellIs" dxfId="804" priority="3543" stopIfTrue="1" operator="equal">
      <formula>"改紡"</formula>
    </cfRule>
  </conditionalFormatting>
  <conditionalFormatting sqref="D24">
    <cfRule type="cellIs" dxfId="803" priority="3529" stopIfTrue="1" operator="equal">
      <formula>"FINAL"</formula>
    </cfRule>
    <cfRule type="cellIs" dxfId="802" priority="3530" stopIfTrue="1" operator="equal">
      <formula>"清車"</formula>
    </cfRule>
    <cfRule type="cellIs" dxfId="801" priority="3531" stopIfTrue="1" operator="equal">
      <formula>"改紡"</formula>
    </cfRule>
  </conditionalFormatting>
  <conditionalFormatting sqref="D24">
    <cfRule type="cellIs" dxfId="800" priority="3523" stopIfTrue="1" operator="equal">
      <formula>"FINAL"</formula>
    </cfRule>
    <cfRule type="cellIs" dxfId="799" priority="3524" stopIfTrue="1" operator="equal">
      <formula>"清車"</formula>
    </cfRule>
    <cfRule type="cellIs" dxfId="798" priority="3525" stopIfTrue="1" operator="equal">
      <formula>"改紡"</formula>
    </cfRule>
  </conditionalFormatting>
  <conditionalFormatting sqref="D24">
    <cfRule type="cellIs" dxfId="797" priority="3520" stopIfTrue="1" operator="equal">
      <formula>"FINAL"</formula>
    </cfRule>
    <cfRule type="cellIs" dxfId="796" priority="3521" stopIfTrue="1" operator="equal">
      <formula>"清車"</formula>
    </cfRule>
    <cfRule type="cellIs" dxfId="795" priority="3522" stopIfTrue="1" operator="equal">
      <formula>"改紡"</formula>
    </cfRule>
  </conditionalFormatting>
  <conditionalFormatting sqref="D24">
    <cfRule type="cellIs" dxfId="794" priority="3511" stopIfTrue="1" operator="equal">
      <formula>"FINAL"</formula>
    </cfRule>
    <cfRule type="cellIs" dxfId="793" priority="3512" stopIfTrue="1" operator="equal">
      <formula>"清車"</formula>
    </cfRule>
    <cfRule type="cellIs" dxfId="792" priority="3513" stopIfTrue="1" operator="equal">
      <formula>"改紡"</formula>
    </cfRule>
  </conditionalFormatting>
  <conditionalFormatting sqref="D24">
    <cfRule type="cellIs" dxfId="791" priority="3499" stopIfTrue="1" operator="equal">
      <formula>"FINAL"</formula>
    </cfRule>
    <cfRule type="cellIs" dxfId="790" priority="3500" stopIfTrue="1" operator="equal">
      <formula>"清車"</formula>
    </cfRule>
    <cfRule type="cellIs" dxfId="789" priority="3501" stopIfTrue="1" operator="equal">
      <formula>"改紡"</formula>
    </cfRule>
  </conditionalFormatting>
  <conditionalFormatting sqref="D24">
    <cfRule type="cellIs" dxfId="788" priority="3490" stopIfTrue="1" operator="equal">
      <formula>"FINAL"</formula>
    </cfRule>
    <cfRule type="cellIs" dxfId="787" priority="3491" stopIfTrue="1" operator="equal">
      <formula>"清車"</formula>
    </cfRule>
    <cfRule type="cellIs" dxfId="786" priority="3492" stopIfTrue="1" operator="equal">
      <formula>"改紡"</formula>
    </cfRule>
  </conditionalFormatting>
  <conditionalFormatting sqref="D24">
    <cfRule type="cellIs" dxfId="785" priority="3484" stopIfTrue="1" operator="equal">
      <formula>"FINAL"</formula>
    </cfRule>
    <cfRule type="cellIs" dxfId="784" priority="3485" stopIfTrue="1" operator="equal">
      <formula>"清車"</formula>
    </cfRule>
    <cfRule type="cellIs" dxfId="783" priority="3486" stopIfTrue="1" operator="equal">
      <formula>"改紡"</formula>
    </cfRule>
  </conditionalFormatting>
  <conditionalFormatting sqref="D24">
    <cfRule type="cellIs" dxfId="782" priority="3478" stopIfTrue="1" operator="equal">
      <formula>"FINAL"</formula>
    </cfRule>
    <cfRule type="cellIs" dxfId="781" priority="3479" stopIfTrue="1" operator="equal">
      <formula>"清車"</formula>
    </cfRule>
    <cfRule type="cellIs" dxfId="780" priority="3480" stopIfTrue="1" operator="equal">
      <formula>"改紡"</formula>
    </cfRule>
  </conditionalFormatting>
  <conditionalFormatting sqref="D24">
    <cfRule type="cellIs" dxfId="779" priority="3475" stopIfTrue="1" operator="equal">
      <formula>"FINAL"</formula>
    </cfRule>
    <cfRule type="cellIs" dxfId="778" priority="3476" stopIfTrue="1" operator="equal">
      <formula>"清車"</formula>
    </cfRule>
    <cfRule type="cellIs" dxfId="777" priority="3477" stopIfTrue="1" operator="equal">
      <formula>"改紡"</formula>
    </cfRule>
  </conditionalFormatting>
  <conditionalFormatting sqref="D24">
    <cfRule type="cellIs" dxfId="776" priority="3466" stopIfTrue="1" operator="equal">
      <formula>"FINAL"</formula>
    </cfRule>
    <cfRule type="cellIs" dxfId="775" priority="3467" stopIfTrue="1" operator="equal">
      <formula>"清車"</formula>
    </cfRule>
    <cfRule type="cellIs" dxfId="774" priority="3468" stopIfTrue="1" operator="equal">
      <formula>"改紡"</formula>
    </cfRule>
  </conditionalFormatting>
  <conditionalFormatting sqref="D24">
    <cfRule type="cellIs" dxfId="773" priority="3463" stopIfTrue="1" operator="equal">
      <formula>"FINAL"</formula>
    </cfRule>
    <cfRule type="cellIs" dxfId="772" priority="3464" stopIfTrue="1" operator="equal">
      <formula>"清車"</formula>
    </cfRule>
    <cfRule type="cellIs" dxfId="771" priority="3465" stopIfTrue="1" operator="equal">
      <formula>"改紡"</formula>
    </cfRule>
  </conditionalFormatting>
  <conditionalFormatting sqref="D24">
    <cfRule type="cellIs" dxfId="770" priority="3460" stopIfTrue="1" operator="equal">
      <formula>"FINAL"</formula>
    </cfRule>
    <cfRule type="cellIs" dxfId="769" priority="3461" stopIfTrue="1" operator="equal">
      <formula>"清車"</formula>
    </cfRule>
    <cfRule type="cellIs" dxfId="768" priority="3462" stopIfTrue="1" operator="equal">
      <formula>"改紡"</formula>
    </cfRule>
  </conditionalFormatting>
  <conditionalFormatting sqref="D24">
    <cfRule type="cellIs" dxfId="767" priority="3439" stopIfTrue="1" operator="equal">
      <formula>"FINAL"</formula>
    </cfRule>
    <cfRule type="cellIs" dxfId="766" priority="3440" stopIfTrue="1" operator="equal">
      <formula>"清車"</formula>
    </cfRule>
    <cfRule type="cellIs" dxfId="765" priority="3441" stopIfTrue="1" operator="equal">
      <formula>"改紡"</formula>
    </cfRule>
  </conditionalFormatting>
  <conditionalFormatting sqref="D24">
    <cfRule type="cellIs" dxfId="764" priority="3433" stopIfTrue="1" operator="equal">
      <formula>"FINAL"</formula>
    </cfRule>
    <cfRule type="cellIs" dxfId="763" priority="3434" stopIfTrue="1" operator="equal">
      <formula>"清車"</formula>
    </cfRule>
    <cfRule type="cellIs" dxfId="762" priority="3435" stopIfTrue="1" operator="equal">
      <formula>"改紡"</formula>
    </cfRule>
  </conditionalFormatting>
  <conditionalFormatting sqref="D24">
    <cfRule type="cellIs" dxfId="761" priority="3430" stopIfTrue="1" operator="equal">
      <formula>"FINAL"</formula>
    </cfRule>
    <cfRule type="cellIs" dxfId="760" priority="3431" stopIfTrue="1" operator="equal">
      <formula>"清車"</formula>
    </cfRule>
    <cfRule type="cellIs" dxfId="759" priority="3432" stopIfTrue="1" operator="equal">
      <formula>"改紡"</formula>
    </cfRule>
  </conditionalFormatting>
  <conditionalFormatting sqref="D24">
    <cfRule type="cellIs" dxfId="758" priority="3418" stopIfTrue="1" operator="equal">
      <formula>"FINAL"</formula>
    </cfRule>
    <cfRule type="cellIs" dxfId="757" priority="3419" stopIfTrue="1" operator="equal">
      <formula>"清車"</formula>
    </cfRule>
    <cfRule type="cellIs" dxfId="756" priority="3420" stopIfTrue="1" operator="equal">
      <formula>"改紡"</formula>
    </cfRule>
  </conditionalFormatting>
  <conditionalFormatting sqref="D24">
    <cfRule type="cellIs" dxfId="755" priority="3412" stopIfTrue="1" operator="equal">
      <formula>"FINAL"</formula>
    </cfRule>
    <cfRule type="cellIs" dxfId="754" priority="3413" stopIfTrue="1" operator="equal">
      <formula>"清車"</formula>
    </cfRule>
    <cfRule type="cellIs" dxfId="753" priority="3414" stopIfTrue="1" operator="equal">
      <formula>"改紡"</formula>
    </cfRule>
  </conditionalFormatting>
  <conditionalFormatting sqref="D24">
    <cfRule type="cellIs" dxfId="752" priority="3409" stopIfTrue="1" operator="equal">
      <formula>"FINAL"</formula>
    </cfRule>
    <cfRule type="cellIs" dxfId="751" priority="3410" stopIfTrue="1" operator="equal">
      <formula>"清車"</formula>
    </cfRule>
    <cfRule type="cellIs" dxfId="750" priority="3411" stopIfTrue="1" operator="equal">
      <formula>"改紡"</formula>
    </cfRule>
  </conditionalFormatting>
  <conditionalFormatting sqref="D24">
    <cfRule type="cellIs" dxfId="749" priority="3262" stopIfTrue="1" operator="equal">
      <formula>"FINAL"</formula>
    </cfRule>
    <cfRule type="cellIs" dxfId="748" priority="3263" stopIfTrue="1" operator="equal">
      <formula>"清車"</formula>
    </cfRule>
    <cfRule type="cellIs" dxfId="747" priority="3264" stopIfTrue="1" operator="equal">
      <formula>"改紡"</formula>
    </cfRule>
  </conditionalFormatting>
  <conditionalFormatting sqref="D24">
    <cfRule type="cellIs" dxfId="746" priority="3259" stopIfTrue="1" operator="equal">
      <formula>"FINAL"</formula>
    </cfRule>
    <cfRule type="cellIs" dxfId="745" priority="3260" stopIfTrue="1" operator="equal">
      <formula>"清車"</formula>
    </cfRule>
    <cfRule type="cellIs" dxfId="744" priority="3261" stopIfTrue="1" operator="equal">
      <formula>"改紡"</formula>
    </cfRule>
  </conditionalFormatting>
  <conditionalFormatting sqref="D24">
    <cfRule type="cellIs" dxfId="743" priority="3256" stopIfTrue="1" operator="equal">
      <formula>"FINAL"</formula>
    </cfRule>
    <cfRule type="cellIs" dxfId="742" priority="3257" stopIfTrue="1" operator="equal">
      <formula>"清車"</formula>
    </cfRule>
    <cfRule type="cellIs" dxfId="741" priority="3258" stopIfTrue="1" operator="equal">
      <formula>"改紡"</formula>
    </cfRule>
  </conditionalFormatting>
  <conditionalFormatting sqref="D24">
    <cfRule type="cellIs" dxfId="740" priority="3253" stopIfTrue="1" operator="equal">
      <formula>"FINAL"</formula>
    </cfRule>
    <cfRule type="cellIs" dxfId="739" priority="3254" stopIfTrue="1" operator="equal">
      <formula>"清車"</formula>
    </cfRule>
    <cfRule type="cellIs" dxfId="738" priority="3255" stopIfTrue="1" operator="equal">
      <formula>"改紡"</formula>
    </cfRule>
  </conditionalFormatting>
  <conditionalFormatting sqref="D24">
    <cfRule type="cellIs" dxfId="737" priority="3250" stopIfTrue="1" operator="equal">
      <formula>"FINAL"</formula>
    </cfRule>
    <cfRule type="cellIs" dxfId="736" priority="3251" stopIfTrue="1" operator="equal">
      <formula>"清車"</formula>
    </cfRule>
    <cfRule type="cellIs" dxfId="735" priority="3252" stopIfTrue="1" operator="equal">
      <formula>"改紡"</formula>
    </cfRule>
  </conditionalFormatting>
  <conditionalFormatting sqref="D24">
    <cfRule type="cellIs" dxfId="734" priority="3247" stopIfTrue="1" operator="equal">
      <formula>"FINAL"</formula>
    </cfRule>
    <cfRule type="cellIs" dxfId="733" priority="3248" stopIfTrue="1" operator="equal">
      <formula>"清車"</formula>
    </cfRule>
    <cfRule type="cellIs" dxfId="732" priority="3249" stopIfTrue="1" operator="equal">
      <formula>"改紡"</formula>
    </cfRule>
  </conditionalFormatting>
  <conditionalFormatting sqref="D24">
    <cfRule type="cellIs" dxfId="731" priority="3244" stopIfTrue="1" operator="equal">
      <formula>"FINAL"</formula>
    </cfRule>
    <cfRule type="cellIs" dxfId="730" priority="3245" stopIfTrue="1" operator="equal">
      <formula>"清車"</formula>
    </cfRule>
    <cfRule type="cellIs" dxfId="729" priority="3246" stopIfTrue="1" operator="equal">
      <formula>"改紡"</formula>
    </cfRule>
  </conditionalFormatting>
  <conditionalFormatting sqref="D26">
    <cfRule type="cellIs" dxfId="728" priority="3241" stopIfTrue="1" operator="equal">
      <formula>"FINAL"</formula>
    </cfRule>
    <cfRule type="cellIs" dxfId="727" priority="3242" stopIfTrue="1" operator="equal">
      <formula>"清車"</formula>
    </cfRule>
    <cfRule type="cellIs" dxfId="726" priority="3243" stopIfTrue="1" operator="equal">
      <formula>"改紡"</formula>
    </cfRule>
  </conditionalFormatting>
  <conditionalFormatting sqref="D26">
    <cfRule type="cellIs" dxfId="725" priority="3238" stopIfTrue="1" operator="equal">
      <formula>"FINAL"</formula>
    </cfRule>
    <cfRule type="cellIs" dxfId="724" priority="3239" stopIfTrue="1" operator="equal">
      <formula>"清車"</formula>
    </cfRule>
    <cfRule type="cellIs" dxfId="723" priority="3240" stopIfTrue="1" operator="equal">
      <formula>"改紡"</formula>
    </cfRule>
  </conditionalFormatting>
  <conditionalFormatting sqref="D26">
    <cfRule type="cellIs" dxfId="722" priority="3235" stopIfTrue="1" operator="equal">
      <formula>"FINAL"</formula>
    </cfRule>
    <cfRule type="cellIs" dxfId="721" priority="3236" stopIfTrue="1" operator="equal">
      <formula>"清車"</formula>
    </cfRule>
    <cfRule type="cellIs" dxfId="720" priority="3237" stopIfTrue="1" operator="equal">
      <formula>"改紡"</formula>
    </cfRule>
  </conditionalFormatting>
  <conditionalFormatting sqref="D26">
    <cfRule type="cellIs" dxfId="719" priority="3232" stopIfTrue="1" operator="equal">
      <formula>"FINAL"</formula>
    </cfRule>
    <cfRule type="cellIs" dxfId="718" priority="3233" stopIfTrue="1" operator="equal">
      <formula>"清車"</formula>
    </cfRule>
    <cfRule type="cellIs" dxfId="717" priority="3234" stopIfTrue="1" operator="equal">
      <formula>"改紡"</formula>
    </cfRule>
  </conditionalFormatting>
  <conditionalFormatting sqref="D26">
    <cfRule type="cellIs" dxfId="716" priority="3229" stopIfTrue="1" operator="equal">
      <formula>"FINAL"</formula>
    </cfRule>
    <cfRule type="cellIs" dxfId="715" priority="3230" stopIfTrue="1" operator="equal">
      <formula>"清車"</formula>
    </cfRule>
    <cfRule type="cellIs" dxfId="714" priority="3231" stopIfTrue="1" operator="equal">
      <formula>"改紡"</formula>
    </cfRule>
  </conditionalFormatting>
  <conditionalFormatting sqref="D26">
    <cfRule type="cellIs" dxfId="713" priority="3226" stopIfTrue="1" operator="equal">
      <formula>"FINAL"</formula>
    </cfRule>
    <cfRule type="cellIs" dxfId="712" priority="3227" stopIfTrue="1" operator="equal">
      <formula>"清車"</formula>
    </cfRule>
    <cfRule type="cellIs" dxfId="711" priority="3228" stopIfTrue="1" operator="equal">
      <formula>"改紡"</formula>
    </cfRule>
  </conditionalFormatting>
  <conditionalFormatting sqref="D26">
    <cfRule type="cellIs" dxfId="710" priority="3223" stopIfTrue="1" operator="equal">
      <formula>"FINAL"</formula>
    </cfRule>
    <cfRule type="cellIs" dxfId="709" priority="3224" stopIfTrue="1" operator="equal">
      <formula>"清車"</formula>
    </cfRule>
    <cfRule type="cellIs" dxfId="708" priority="3225" stopIfTrue="1" operator="equal">
      <formula>"改紡"</formula>
    </cfRule>
  </conditionalFormatting>
  <conditionalFormatting sqref="D26">
    <cfRule type="cellIs" dxfId="707" priority="3220" stopIfTrue="1" operator="equal">
      <formula>"FINAL"</formula>
    </cfRule>
    <cfRule type="cellIs" dxfId="706" priority="3221" stopIfTrue="1" operator="equal">
      <formula>"清車"</formula>
    </cfRule>
    <cfRule type="cellIs" dxfId="705" priority="3222" stopIfTrue="1" operator="equal">
      <formula>"改紡"</formula>
    </cfRule>
  </conditionalFormatting>
  <conditionalFormatting sqref="D26">
    <cfRule type="cellIs" dxfId="704" priority="3217" stopIfTrue="1" operator="equal">
      <formula>"FINAL"</formula>
    </cfRule>
    <cfRule type="cellIs" dxfId="703" priority="3218" stopIfTrue="1" operator="equal">
      <formula>"清車"</formula>
    </cfRule>
    <cfRule type="cellIs" dxfId="702" priority="3219" stopIfTrue="1" operator="equal">
      <formula>"改紡"</formula>
    </cfRule>
  </conditionalFormatting>
  <conditionalFormatting sqref="D26">
    <cfRule type="cellIs" dxfId="701" priority="3214" stopIfTrue="1" operator="equal">
      <formula>"FINAL"</formula>
    </cfRule>
    <cfRule type="cellIs" dxfId="700" priority="3215" stopIfTrue="1" operator="equal">
      <formula>"清車"</formula>
    </cfRule>
    <cfRule type="cellIs" dxfId="699" priority="3216" stopIfTrue="1" operator="equal">
      <formula>"改紡"</formula>
    </cfRule>
  </conditionalFormatting>
  <conditionalFormatting sqref="D26">
    <cfRule type="cellIs" dxfId="698" priority="3211" stopIfTrue="1" operator="equal">
      <formula>"FINAL"</formula>
    </cfRule>
    <cfRule type="cellIs" dxfId="697" priority="3212" stopIfTrue="1" operator="equal">
      <formula>"清車"</formula>
    </cfRule>
    <cfRule type="cellIs" dxfId="696" priority="3213" stopIfTrue="1" operator="equal">
      <formula>"改紡"</formula>
    </cfRule>
  </conditionalFormatting>
  <conditionalFormatting sqref="D26">
    <cfRule type="cellIs" dxfId="695" priority="3208" stopIfTrue="1" operator="equal">
      <formula>"FINAL"</formula>
    </cfRule>
    <cfRule type="cellIs" dxfId="694" priority="3209" stopIfTrue="1" operator="equal">
      <formula>"清車"</formula>
    </cfRule>
    <cfRule type="cellIs" dxfId="693" priority="3210" stopIfTrue="1" operator="equal">
      <formula>"改紡"</formula>
    </cfRule>
  </conditionalFormatting>
  <conditionalFormatting sqref="D26">
    <cfRule type="cellIs" dxfId="692" priority="3205" stopIfTrue="1" operator="equal">
      <formula>"FINAL"</formula>
    </cfRule>
    <cfRule type="cellIs" dxfId="691" priority="3206" stopIfTrue="1" operator="equal">
      <formula>"清車"</formula>
    </cfRule>
    <cfRule type="cellIs" dxfId="690" priority="3207" stopIfTrue="1" operator="equal">
      <formula>"改紡"</formula>
    </cfRule>
  </conditionalFormatting>
  <conditionalFormatting sqref="D26">
    <cfRule type="cellIs" dxfId="689" priority="3202" stopIfTrue="1" operator="equal">
      <formula>"FINAL"</formula>
    </cfRule>
    <cfRule type="cellIs" dxfId="688" priority="3203" stopIfTrue="1" operator="equal">
      <formula>"清車"</formula>
    </cfRule>
    <cfRule type="cellIs" dxfId="687" priority="3204" stopIfTrue="1" operator="equal">
      <formula>"改紡"</formula>
    </cfRule>
  </conditionalFormatting>
  <conditionalFormatting sqref="D26">
    <cfRule type="cellIs" dxfId="686" priority="3199" stopIfTrue="1" operator="equal">
      <formula>"FINAL"</formula>
    </cfRule>
    <cfRule type="cellIs" dxfId="685" priority="3200" stopIfTrue="1" operator="equal">
      <formula>"清車"</formula>
    </cfRule>
    <cfRule type="cellIs" dxfId="684" priority="3201" stopIfTrue="1" operator="equal">
      <formula>"改紡"</formula>
    </cfRule>
  </conditionalFormatting>
  <conditionalFormatting sqref="D26">
    <cfRule type="cellIs" dxfId="683" priority="3196" stopIfTrue="1" operator="equal">
      <formula>"FINAL"</formula>
    </cfRule>
    <cfRule type="cellIs" dxfId="682" priority="3197" stopIfTrue="1" operator="equal">
      <formula>"清車"</formula>
    </cfRule>
    <cfRule type="cellIs" dxfId="681" priority="3198" stopIfTrue="1" operator="equal">
      <formula>"改紡"</formula>
    </cfRule>
  </conditionalFormatting>
  <conditionalFormatting sqref="D26">
    <cfRule type="cellIs" dxfId="680" priority="3193" stopIfTrue="1" operator="equal">
      <formula>"FINAL"</formula>
    </cfRule>
    <cfRule type="cellIs" dxfId="679" priority="3194" stopIfTrue="1" operator="equal">
      <formula>"清車"</formula>
    </cfRule>
    <cfRule type="cellIs" dxfId="678" priority="3195" stopIfTrue="1" operator="equal">
      <formula>"改紡"</formula>
    </cfRule>
  </conditionalFormatting>
  <conditionalFormatting sqref="D26">
    <cfRule type="cellIs" dxfId="677" priority="3190" stopIfTrue="1" operator="equal">
      <formula>"FINAL"</formula>
    </cfRule>
    <cfRule type="cellIs" dxfId="676" priority="3191" stopIfTrue="1" operator="equal">
      <formula>"清車"</formula>
    </cfRule>
    <cfRule type="cellIs" dxfId="675" priority="3192" stopIfTrue="1" operator="equal">
      <formula>"改紡"</formula>
    </cfRule>
  </conditionalFormatting>
  <conditionalFormatting sqref="D26">
    <cfRule type="cellIs" dxfId="674" priority="3187" stopIfTrue="1" operator="equal">
      <formula>"FINAL"</formula>
    </cfRule>
    <cfRule type="cellIs" dxfId="673" priority="3188" stopIfTrue="1" operator="equal">
      <formula>"清車"</formula>
    </cfRule>
    <cfRule type="cellIs" dxfId="672" priority="3189" stopIfTrue="1" operator="equal">
      <formula>"改紡"</formula>
    </cfRule>
  </conditionalFormatting>
  <conditionalFormatting sqref="D26">
    <cfRule type="cellIs" dxfId="671" priority="3184" stopIfTrue="1" operator="equal">
      <formula>"FINAL"</formula>
    </cfRule>
    <cfRule type="cellIs" dxfId="670" priority="3185" stopIfTrue="1" operator="equal">
      <formula>"清車"</formula>
    </cfRule>
    <cfRule type="cellIs" dxfId="669" priority="3186" stopIfTrue="1" operator="equal">
      <formula>"改紡"</formula>
    </cfRule>
  </conditionalFormatting>
  <conditionalFormatting sqref="D26">
    <cfRule type="cellIs" dxfId="668" priority="3181" stopIfTrue="1" operator="equal">
      <formula>"FINAL"</formula>
    </cfRule>
    <cfRule type="cellIs" dxfId="667" priority="3182" stopIfTrue="1" operator="equal">
      <formula>"清車"</formula>
    </cfRule>
    <cfRule type="cellIs" dxfId="666" priority="3183" stopIfTrue="1" operator="equal">
      <formula>"改紡"</formula>
    </cfRule>
  </conditionalFormatting>
  <conditionalFormatting sqref="D26">
    <cfRule type="cellIs" dxfId="665" priority="3178" stopIfTrue="1" operator="equal">
      <formula>"FINAL"</formula>
    </cfRule>
    <cfRule type="cellIs" dxfId="664" priority="3179" stopIfTrue="1" operator="equal">
      <formula>"清車"</formula>
    </cfRule>
    <cfRule type="cellIs" dxfId="663" priority="3180" stopIfTrue="1" operator="equal">
      <formula>"改紡"</formula>
    </cfRule>
  </conditionalFormatting>
  <conditionalFormatting sqref="D26">
    <cfRule type="cellIs" dxfId="662" priority="3175" stopIfTrue="1" operator="equal">
      <formula>"FINAL"</formula>
    </cfRule>
    <cfRule type="cellIs" dxfId="661" priority="3176" stopIfTrue="1" operator="equal">
      <formula>"清車"</formula>
    </cfRule>
    <cfRule type="cellIs" dxfId="660" priority="3177" stopIfTrue="1" operator="equal">
      <formula>"改紡"</formula>
    </cfRule>
  </conditionalFormatting>
  <conditionalFormatting sqref="D26">
    <cfRule type="cellIs" dxfId="659" priority="3172" stopIfTrue="1" operator="equal">
      <formula>"FINAL"</formula>
    </cfRule>
    <cfRule type="cellIs" dxfId="658" priority="3173" stopIfTrue="1" operator="equal">
      <formula>"清車"</formula>
    </cfRule>
    <cfRule type="cellIs" dxfId="657" priority="3174" stopIfTrue="1" operator="equal">
      <formula>"改紡"</formula>
    </cfRule>
  </conditionalFormatting>
  <conditionalFormatting sqref="D26">
    <cfRule type="cellIs" dxfId="656" priority="3169" stopIfTrue="1" operator="equal">
      <formula>"FINAL"</formula>
    </cfRule>
    <cfRule type="cellIs" dxfId="655" priority="3170" stopIfTrue="1" operator="equal">
      <formula>"清車"</formula>
    </cfRule>
    <cfRule type="cellIs" dxfId="654" priority="3171" stopIfTrue="1" operator="equal">
      <formula>"改紡"</formula>
    </cfRule>
  </conditionalFormatting>
  <conditionalFormatting sqref="D26">
    <cfRule type="cellIs" dxfId="653" priority="3166" stopIfTrue="1" operator="equal">
      <formula>"FINAL"</formula>
    </cfRule>
    <cfRule type="cellIs" dxfId="652" priority="3167" stopIfTrue="1" operator="equal">
      <formula>"清車"</formula>
    </cfRule>
    <cfRule type="cellIs" dxfId="651" priority="3168" stopIfTrue="1" operator="equal">
      <formula>"改紡"</formula>
    </cfRule>
  </conditionalFormatting>
  <conditionalFormatting sqref="D26">
    <cfRule type="cellIs" dxfId="650" priority="3163" stopIfTrue="1" operator="equal">
      <formula>"FINAL"</formula>
    </cfRule>
    <cfRule type="cellIs" dxfId="649" priority="3164" stopIfTrue="1" operator="equal">
      <formula>"清車"</formula>
    </cfRule>
    <cfRule type="cellIs" dxfId="648" priority="3165" stopIfTrue="1" operator="equal">
      <formula>"改紡"</formula>
    </cfRule>
  </conditionalFormatting>
  <conditionalFormatting sqref="D26">
    <cfRule type="cellIs" dxfId="647" priority="3160" stopIfTrue="1" operator="equal">
      <formula>"FINAL"</formula>
    </cfRule>
    <cfRule type="cellIs" dxfId="646" priority="3161" stopIfTrue="1" operator="equal">
      <formula>"清車"</formula>
    </cfRule>
    <cfRule type="cellIs" dxfId="645" priority="3162" stopIfTrue="1" operator="equal">
      <formula>"改紡"</formula>
    </cfRule>
  </conditionalFormatting>
  <conditionalFormatting sqref="D26">
    <cfRule type="cellIs" dxfId="644" priority="3157" stopIfTrue="1" operator="equal">
      <formula>"FINAL"</formula>
    </cfRule>
    <cfRule type="cellIs" dxfId="643" priority="3158" stopIfTrue="1" operator="equal">
      <formula>"清車"</formula>
    </cfRule>
    <cfRule type="cellIs" dxfId="642" priority="3159" stopIfTrue="1" operator="equal">
      <formula>"改紡"</formula>
    </cfRule>
  </conditionalFormatting>
  <conditionalFormatting sqref="D26">
    <cfRule type="cellIs" dxfId="641" priority="3154" stopIfTrue="1" operator="equal">
      <formula>"FINAL"</formula>
    </cfRule>
    <cfRule type="cellIs" dxfId="640" priority="3155" stopIfTrue="1" operator="equal">
      <formula>"清車"</formula>
    </cfRule>
    <cfRule type="cellIs" dxfId="639" priority="3156" stopIfTrue="1" operator="equal">
      <formula>"改紡"</formula>
    </cfRule>
  </conditionalFormatting>
  <conditionalFormatting sqref="D26">
    <cfRule type="cellIs" dxfId="638" priority="3151" stopIfTrue="1" operator="equal">
      <formula>"FINAL"</formula>
    </cfRule>
    <cfRule type="cellIs" dxfId="637" priority="3152" stopIfTrue="1" operator="equal">
      <formula>"清車"</formula>
    </cfRule>
    <cfRule type="cellIs" dxfId="636" priority="3153" stopIfTrue="1" operator="equal">
      <formula>"改紡"</formula>
    </cfRule>
  </conditionalFormatting>
  <conditionalFormatting sqref="D26">
    <cfRule type="cellIs" dxfId="635" priority="3148" stopIfTrue="1" operator="equal">
      <formula>"FINAL"</formula>
    </cfRule>
    <cfRule type="cellIs" dxfId="634" priority="3149" stopIfTrue="1" operator="equal">
      <formula>"清車"</formula>
    </cfRule>
    <cfRule type="cellIs" dxfId="633" priority="3150" stopIfTrue="1" operator="equal">
      <formula>"改紡"</formula>
    </cfRule>
  </conditionalFormatting>
  <conditionalFormatting sqref="D26">
    <cfRule type="cellIs" dxfId="632" priority="3145" stopIfTrue="1" operator="equal">
      <formula>"FINAL"</formula>
    </cfRule>
    <cfRule type="cellIs" dxfId="631" priority="3146" stopIfTrue="1" operator="equal">
      <formula>"清車"</formula>
    </cfRule>
    <cfRule type="cellIs" dxfId="630" priority="3147" stopIfTrue="1" operator="equal">
      <formula>"改紡"</formula>
    </cfRule>
  </conditionalFormatting>
  <conditionalFormatting sqref="D26">
    <cfRule type="cellIs" dxfId="629" priority="3142" stopIfTrue="1" operator="equal">
      <formula>"FINAL"</formula>
    </cfRule>
    <cfRule type="cellIs" dxfId="628" priority="3143" stopIfTrue="1" operator="equal">
      <formula>"清車"</formula>
    </cfRule>
    <cfRule type="cellIs" dxfId="627" priority="3144" stopIfTrue="1" operator="equal">
      <formula>"改紡"</formula>
    </cfRule>
  </conditionalFormatting>
  <conditionalFormatting sqref="D27">
    <cfRule type="cellIs" dxfId="626" priority="3118" stopIfTrue="1" operator="equal">
      <formula>"FINAL"</formula>
    </cfRule>
    <cfRule type="cellIs" dxfId="625" priority="3119" stopIfTrue="1" operator="equal">
      <formula>"清車"</formula>
    </cfRule>
    <cfRule type="cellIs" dxfId="624" priority="3120" stopIfTrue="1" operator="equal">
      <formula>"改紡"</formula>
    </cfRule>
  </conditionalFormatting>
  <conditionalFormatting sqref="D27">
    <cfRule type="cellIs" dxfId="623" priority="3115" stopIfTrue="1" operator="equal">
      <formula>"FINAL"</formula>
    </cfRule>
    <cfRule type="cellIs" dxfId="622" priority="3116" stopIfTrue="1" operator="equal">
      <formula>"清車"</formula>
    </cfRule>
    <cfRule type="cellIs" dxfId="621" priority="3117" stopIfTrue="1" operator="equal">
      <formula>"改紡"</formula>
    </cfRule>
  </conditionalFormatting>
  <conditionalFormatting sqref="D27">
    <cfRule type="cellIs" dxfId="620" priority="3112" stopIfTrue="1" operator="equal">
      <formula>"FINAL"</formula>
    </cfRule>
    <cfRule type="cellIs" dxfId="619" priority="3113" stopIfTrue="1" operator="equal">
      <formula>"清車"</formula>
    </cfRule>
    <cfRule type="cellIs" dxfId="618" priority="3114" stopIfTrue="1" operator="equal">
      <formula>"改紡"</formula>
    </cfRule>
  </conditionalFormatting>
  <conditionalFormatting sqref="D27">
    <cfRule type="cellIs" dxfId="617" priority="3109" stopIfTrue="1" operator="equal">
      <formula>"FINAL"</formula>
    </cfRule>
    <cfRule type="cellIs" dxfId="616" priority="3110" stopIfTrue="1" operator="equal">
      <formula>"清車"</formula>
    </cfRule>
    <cfRule type="cellIs" dxfId="615" priority="3111" stopIfTrue="1" operator="equal">
      <formula>"改紡"</formula>
    </cfRule>
  </conditionalFormatting>
  <conditionalFormatting sqref="D27">
    <cfRule type="cellIs" dxfId="614" priority="3106" stopIfTrue="1" operator="equal">
      <formula>"FINAL"</formula>
    </cfRule>
    <cfRule type="cellIs" dxfId="613" priority="3107" stopIfTrue="1" operator="equal">
      <formula>"清車"</formula>
    </cfRule>
    <cfRule type="cellIs" dxfId="612" priority="3108" stopIfTrue="1" operator="equal">
      <formula>"改紡"</formula>
    </cfRule>
  </conditionalFormatting>
  <conditionalFormatting sqref="D27">
    <cfRule type="cellIs" dxfId="611" priority="3103" stopIfTrue="1" operator="equal">
      <formula>"FINAL"</formula>
    </cfRule>
    <cfRule type="cellIs" dxfId="610" priority="3104" stopIfTrue="1" operator="equal">
      <formula>"清車"</formula>
    </cfRule>
    <cfRule type="cellIs" dxfId="609" priority="3105" stopIfTrue="1" operator="equal">
      <formula>"改紡"</formula>
    </cfRule>
  </conditionalFormatting>
  <conditionalFormatting sqref="D27">
    <cfRule type="cellIs" dxfId="608" priority="3100" stopIfTrue="1" operator="equal">
      <formula>"FINAL"</formula>
    </cfRule>
    <cfRule type="cellIs" dxfId="607" priority="3101" stopIfTrue="1" operator="equal">
      <formula>"清車"</formula>
    </cfRule>
    <cfRule type="cellIs" dxfId="606" priority="3102" stopIfTrue="1" operator="equal">
      <formula>"改紡"</formula>
    </cfRule>
  </conditionalFormatting>
  <conditionalFormatting sqref="D27">
    <cfRule type="cellIs" dxfId="605" priority="3097" stopIfTrue="1" operator="equal">
      <formula>"FINAL"</formula>
    </cfRule>
    <cfRule type="cellIs" dxfId="604" priority="3098" stopIfTrue="1" operator="equal">
      <formula>"清車"</formula>
    </cfRule>
    <cfRule type="cellIs" dxfId="603" priority="3099" stopIfTrue="1" operator="equal">
      <formula>"改紡"</formula>
    </cfRule>
  </conditionalFormatting>
  <conditionalFormatting sqref="D27">
    <cfRule type="cellIs" dxfId="602" priority="3094" stopIfTrue="1" operator="equal">
      <formula>"FINAL"</formula>
    </cfRule>
    <cfRule type="cellIs" dxfId="601" priority="3095" stopIfTrue="1" operator="equal">
      <formula>"清車"</formula>
    </cfRule>
    <cfRule type="cellIs" dxfId="600" priority="3096" stopIfTrue="1" operator="equal">
      <formula>"改紡"</formula>
    </cfRule>
  </conditionalFormatting>
  <conditionalFormatting sqref="D24">
    <cfRule type="cellIs" dxfId="599" priority="2131" stopIfTrue="1" operator="equal">
      <formula>"FINAL"</formula>
    </cfRule>
    <cfRule type="cellIs" dxfId="598" priority="2132" stopIfTrue="1" operator="equal">
      <formula>"清車"</formula>
    </cfRule>
    <cfRule type="cellIs" dxfId="597" priority="2133" stopIfTrue="1" operator="equal">
      <formula>"改紡"</formula>
    </cfRule>
  </conditionalFormatting>
  <conditionalFormatting sqref="D24">
    <cfRule type="cellIs" dxfId="596" priority="2128" stopIfTrue="1" operator="equal">
      <formula>"FINAL"</formula>
    </cfRule>
    <cfRule type="cellIs" dxfId="595" priority="2129" stopIfTrue="1" operator="equal">
      <formula>"清車"</formula>
    </cfRule>
    <cfRule type="cellIs" dxfId="594" priority="2130" stopIfTrue="1" operator="equal">
      <formula>"改紡"</formula>
    </cfRule>
  </conditionalFormatting>
  <conditionalFormatting sqref="D24">
    <cfRule type="cellIs" dxfId="593" priority="2125" stopIfTrue="1" operator="equal">
      <formula>"FINAL"</formula>
    </cfRule>
    <cfRule type="cellIs" dxfId="592" priority="2126" stopIfTrue="1" operator="equal">
      <formula>"清車"</formula>
    </cfRule>
    <cfRule type="cellIs" dxfId="591" priority="2127" stopIfTrue="1" operator="equal">
      <formula>"改紡"</formula>
    </cfRule>
  </conditionalFormatting>
  <conditionalFormatting sqref="D24">
    <cfRule type="cellIs" dxfId="590" priority="2122" stopIfTrue="1" operator="equal">
      <formula>"FINAL"</formula>
    </cfRule>
    <cfRule type="cellIs" dxfId="589" priority="2123" stopIfTrue="1" operator="equal">
      <formula>"清車"</formula>
    </cfRule>
    <cfRule type="cellIs" dxfId="588" priority="2124" stopIfTrue="1" operator="equal">
      <formula>"改紡"</formula>
    </cfRule>
  </conditionalFormatting>
  <conditionalFormatting sqref="D24">
    <cfRule type="cellIs" dxfId="587" priority="2119" stopIfTrue="1" operator="equal">
      <formula>"FINAL"</formula>
    </cfRule>
    <cfRule type="cellIs" dxfId="586" priority="2120" stopIfTrue="1" operator="equal">
      <formula>"清車"</formula>
    </cfRule>
    <cfRule type="cellIs" dxfId="585" priority="2121" stopIfTrue="1" operator="equal">
      <formula>"改紡"</formula>
    </cfRule>
  </conditionalFormatting>
  <conditionalFormatting sqref="D24">
    <cfRule type="cellIs" dxfId="584" priority="2116" stopIfTrue="1" operator="equal">
      <formula>"FINAL"</formula>
    </cfRule>
    <cfRule type="cellIs" dxfId="583" priority="2117" stopIfTrue="1" operator="equal">
      <formula>"清車"</formula>
    </cfRule>
    <cfRule type="cellIs" dxfId="582" priority="2118" stopIfTrue="1" operator="equal">
      <formula>"改紡"</formula>
    </cfRule>
  </conditionalFormatting>
  <conditionalFormatting sqref="D24">
    <cfRule type="cellIs" dxfId="581" priority="2113" stopIfTrue="1" operator="equal">
      <formula>"FINAL"</formula>
    </cfRule>
    <cfRule type="cellIs" dxfId="580" priority="2114" stopIfTrue="1" operator="equal">
      <formula>"清車"</formula>
    </cfRule>
    <cfRule type="cellIs" dxfId="579" priority="2115" stopIfTrue="1" operator="equal">
      <formula>"改紡"</formula>
    </cfRule>
  </conditionalFormatting>
  <conditionalFormatting sqref="D24">
    <cfRule type="cellIs" dxfId="578" priority="2110" stopIfTrue="1" operator="equal">
      <formula>"FINAL"</formula>
    </cfRule>
    <cfRule type="cellIs" dxfId="577" priority="2111" stopIfTrue="1" operator="equal">
      <formula>"清車"</formula>
    </cfRule>
    <cfRule type="cellIs" dxfId="576" priority="2112" stopIfTrue="1" operator="equal">
      <formula>"改紡"</formula>
    </cfRule>
  </conditionalFormatting>
  <conditionalFormatting sqref="D24">
    <cfRule type="cellIs" dxfId="575" priority="2107" stopIfTrue="1" operator="equal">
      <formula>"FINAL"</formula>
    </cfRule>
    <cfRule type="cellIs" dxfId="574" priority="2108" stopIfTrue="1" operator="equal">
      <formula>"清車"</formula>
    </cfRule>
    <cfRule type="cellIs" dxfId="573" priority="2109" stopIfTrue="1" operator="equal">
      <formula>"改紡"</formula>
    </cfRule>
  </conditionalFormatting>
  <conditionalFormatting sqref="D24">
    <cfRule type="cellIs" dxfId="572" priority="2104" stopIfTrue="1" operator="equal">
      <formula>"FINAL"</formula>
    </cfRule>
    <cfRule type="cellIs" dxfId="571" priority="2105" stopIfTrue="1" operator="equal">
      <formula>"清車"</formula>
    </cfRule>
    <cfRule type="cellIs" dxfId="570" priority="2106" stopIfTrue="1" operator="equal">
      <formula>"改紡"</formula>
    </cfRule>
  </conditionalFormatting>
  <conditionalFormatting sqref="D24">
    <cfRule type="cellIs" dxfId="569" priority="2101" stopIfTrue="1" operator="equal">
      <formula>"FINAL"</formula>
    </cfRule>
    <cfRule type="cellIs" dxfId="568" priority="2102" stopIfTrue="1" operator="equal">
      <formula>"清車"</formula>
    </cfRule>
    <cfRule type="cellIs" dxfId="567" priority="2103" stopIfTrue="1" operator="equal">
      <formula>"改紡"</formula>
    </cfRule>
  </conditionalFormatting>
  <conditionalFormatting sqref="D24">
    <cfRule type="cellIs" dxfId="566" priority="2098" stopIfTrue="1" operator="equal">
      <formula>"FINAL"</formula>
    </cfRule>
    <cfRule type="cellIs" dxfId="565" priority="2099" stopIfTrue="1" operator="equal">
      <formula>"清車"</formula>
    </cfRule>
    <cfRule type="cellIs" dxfId="564" priority="2100" stopIfTrue="1" operator="equal">
      <formula>"改紡"</formula>
    </cfRule>
  </conditionalFormatting>
  <conditionalFormatting sqref="D24">
    <cfRule type="cellIs" dxfId="563" priority="2095" stopIfTrue="1" operator="equal">
      <formula>"FINAL"</formula>
    </cfRule>
    <cfRule type="cellIs" dxfId="562" priority="2096" stopIfTrue="1" operator="equal">
      <formula>"清車"</formula>
    </cfRule>
    <cfRule type="cellIs" dxfId="561" priority="2097" stopIfTrue="1" operator="equal">
      <formula>"改紡"</formula>
    </cfRule>
  </conditionalFormatting>
  <conditionalFormatting sqref="D24">
    <cfRule type="cellIs" dxfId="560" priority="2092" stopIfTrue="1" operator="equal">
      <formula>"FINAL"</formula>
    </cfRule>
    <cfRule type="cellIs" dxfId="559" priority="2093" stopIfTrue="1" operator="equal">
      <formula>"清車"</formula>
    </cfRule>
    <cfRule type="cellIs" dxfId="558" priority="2094" stopIfTrue="1" operator="equal">
      <formula>"改紡"</formula>
    </cfRule>
  </conditionalFormatting>
  <conditionalFormatting sqref="D24">
    <cfRule type="cellIs" dxfId="557" priority="2089" stopIfTrue="1" operator="equal">
      <formula>"FINAL"</formula>
    </cfRule>
    <cfRule type="cellIs" dxfId="556" priority="2090" stopIfTrue="1" operator="equal">
      <formula>"清車"</formula>
    </cfRule>
    <cfRule type="cellIs" dxfId="555" priority="2091" stopIfTrue="1" operator="equal">
      <formula>"改紡"</formula>
    </cfRule>
  </conditionalFormatting>
  <conditionalFormatting sqref="D24">
    <cfRule type="cellIs" dxfId="554" priority="2086" stopIfTrue="1" operator="equal">
      <formula>"FINAL"</formula>
    </cfRule>
    <cfRule type="cellIs" dxfId="553" priority="2087" stopIfTrue="1" operator="equal">
      <formula>"清車"</formula>
    </cfRule>
    <cfRule type="cellIs" dxfId="552" priority="2088" stopIfTrue="1" operator="equal">
      <formula>"改紡"</formula>
    </cfRule>
  </conditionalFormatting>
  <conditionalFormatting sqref="D24">
    <cfRule type="cellIs" dxfId="551" priority="2083" stopIfTrue="1" operator="equal">
      <formula>"FINAL"</formula>
    </cfRule>
    <cfRule type="cellIs" dxfId="550" priority="2084" stopIfTrue="1" operator="equal">
      <formula>"清車"</formula>
    </cfRule>
    <cfRule type="cellIs" dxfId="549" priority="2085" stopIfTrue="1" operator="equal">
      <formula>"改紡"</formula>
    </cfRule>
  </conditionalFormatting>
  <conditionalFormatting sqref="D24">
    <cfRule type="cellIs" dxfId="548" priority="2080" stopIfTrue="1" operator="equal">
      <formula>"FINAL"</formula>
    </cfRule>
    <cfRule type="cellIs" dxfId="547" priority="2081" stopIfTrue="1" operator="equal">
      <formula>"清車"</formula>
    </cfRule>
    <cfRule type="cellIs" dxfId="546" priority="2082" stopIfTrue="1" operator="equal">
      <formula>"改紡"</formula>
    </cfRule>
  </conditionalFormatting>
  <conditionalFormatting sqref="D29">
    <cfRule type="cellIs" dxfId="545" priority="670" stopIfTrue="1" operator="equal">
      <formula>"FINAL"</formula>
    </cfRule>
    <cfRule type="cellIs" dxfId="544" priority="671" stopIfTrue="1" operator="equal">
      <formula>"清車"</formula>
    </cfRule>
    <cfRule type="cellIs" dxfId="543" priority="672" stopIfTrue="1" operator="equal">
      <formula>"改紡"</formula>
    </cfRule>
  </conditionalFormatting>
  <conditionalFormatting sqref="D29">
    <cfRule type="cellIs" dxfId="542" priority="667" stopIfTrue="1" operator="equal">
      <formula>"FINAL"</formula>
    </cfRule>
    <cfRule type="cellIs" dxfId="541" priority="668" stopIfTrue="1" operator="equal">
      <formula>"清車"</formula>
    </cfRule>
    <cfRule type="cellIs" dxfId="540" priority="669" stopIfTrue="1" operator="equal">
      <formula>"改紡"</formula>
    </cfRule>
  </conditionalFormatting>
  <conditionalFormatting sqref="D29">
    <cfRule type="cellIs" dxfId="539" priority="664" stopIfTrue="1" operator="equal">
      <formula>"FINAL"</formula>
    </cfRule>
    <cfRule type="cellIs" dxfId="538" priority="665" stopIfTrue="1" operator="equal">
      <formula>"清車"</formula>
    </cfRule>
    <cfRule type="cellIs" dxfId="537" priority="666" stopIfTrue="1" operator="equal">
      <formula>"改紡"</formula>
    </cfRule>
  </conditionalFormatting>
  <conditionalFormatting sqref="D29">
    <cfRule type="cellIs" dxfId="536" priority="661" stopIfTrue="1" operator="equal">
      <formula>"FINAL"</formula>
    </cfRule>
    <cfRule type="cellIs" dxfId="535" priority="662" stopIfTrue="1" operator="equal">
      <formula>"清車"</formula>
    </cfRule>
    <cfRule type="cellIs" dxfId="534" priority="663" stopIfTrue="1" operator="equal">
      <formula>"改紡"</formula>
    </cfRule>
  </conditionalFormatting>
  <conditionalFormatting sqref="D29">
    <cfRule type="cellIs" dxfId="533" priority="658" stopIfTrue="1" operator="equal">
      <formula>"FINAL"</formula>
    </cfRule>
    <cfRule type="cellIs" dxfId="532" priority="659" stopIfTrue="1" operator="equal">
      <formula>"清車"</formula>
    </cfRule>
    <cfRule type="cellIs" dxfId="531" priority="660" stopIfTrue="1" operator="equal">
      <formula>"改紡"</formula>
    </cfRule>
  </conditionalFormatting>
  <conditionalFormatting sqref="D29">
    <cfRule type="cellIs" dxfId="530" priority="655" stopIfTrue="1" operator="equal">
      <formula>"FINAL"</formula>
    </cfRule>
    <cfRule type="cellIs" dxfId="529" priority="656" stopIfTrue="1" operator="equal">
      <formula>"清車"</formula>
    </cfRule>
    <cfRule type="cellIs" dxfId="528" priority="657" stopIfTrue="1" operator="equal">
      <formula>"改紡"</formula>
    </cfRule>
  </conditionalFormatting>
  <conditionalFormatting sqref="D29">
    <cfRule type="cellIs" dxfId="527" priority="652" stopIfTrue="1" operator="equal">
      <formula>"FINAL"</formula>
    </cfRule>
    <cfRule type="cellIs" dxfId="526" priority="653" stopIfTrue="1" operator="equal">
      <formula>"清車"</formula>
    </cfRule>
    <cfRule type="cellIs" dxfId="525" priority="654" stopIfTrue="1" operator="equal">
      <formula>"改紡"</formula>
    </cfRule>
  </conditionalFormatting>
  <conditionalFormatting sqref="D29">
    <cfRule type="cellIs" dxfId="524" priority="649" stopIfTrue="1" operator="equal">
      <formula>"FINAL"</formula>
    </cfRule>
    <cfRule type="cellIs" dxfId="523" priority="650" stopIfTrue="1" operator="equal">
      <formula>"清車"</formula>
    </cfRule>
    <cfRule type="cellIs" dxfId="522" priority="651" stopIfTrue="1" operator="equal">
      <formula>"改紡"</formula>
    </cfRule>
  </conditionalFormatting>
  <conditionalFormatting sqref="D29">
    <cfRule type="cellIs" dxfId="521" priority="646" stopIfTrue="1" operator="equal">
      <formula>"FINAL"</formula>
    </cfRule>
    <cfRule type="cellIs" dxfId="520" priority="647" stopIfTrue="1" operator="equal">
      <formula>"清車"</formula>
    </cfRule>
    <cfRule type="cellIs" dxfId="519" priority="648" stopIfTrue="1" operator="equal">
      <formula>"改紡"</formula>
    </cfRule>
  </conditionalFormatting>
  <conditionalFormatting sqref="D29">
    <cfRule type="cellIs" dxfId="518" priority="643" stopIfTrue="1" operator="equal">
      <formula>"FINAL"</formula>
    </cfRule>
    <cfRule type="cellIs" dxfId="517" priority="644" stopIfTrue="1" operator="equal">
      <formula>"清車"</formula>
    </cfRule>
    <cfRule type="cellIs" dxfId="516" priority="645" stopIfTrue="1" operator="equal">
      <formula>"改紡"</formula>
    </cfRule>
  </conditionalFormatting>
  <conditionalFormatting sqref="D29">
    <cfRule type="cellIs" dxfId="515" priority="640" stopIfTrue="1" operator="equal">
      <formula>"FINAL"</formula>
    </cfRule>
    <cfRule type="cellIs" dxfId="514" priority="641" stopIfTrue="1" operator="equal">
      <formula>"清車"</formula>
    </cfRule>
    <cfRule type="cellIs" dxfId="513" priority="642" stopIfTrue="1" operator="equal">
      <formula>"改紡"</formula>
    </cfRule>
  </conditionalFormatting>
  <conditionalFormatting sqref="D29">
    <cfRule type="cellIs" dxfId="512" priority="637" stopIfTrue="1" operator="equal">
      <formula>"FINAL"</formula>
    </cfRule>
    <cfRule type="cellIs" dxfId="511" priority="638" stopIfTrue="1" operator="equal">
      <formula>"清車"</formula>
    </cfRule>
    <cfRule type="cellIs" dxfId="510" priority="639" stopIfTrue="1" operator="equal">
      <formula>"改紡"</formula>
    </cfRule>
  </conditionalFormatting>
  <conditionalFormatting sqref="D29">
    <cfRule type="cellIs" dxfId="509" priority="634" stopIfTrue="1" operator="equal">
      <formula>"FINAL"</formula>
    </cfRule>
    <cfRule type="cellIs" dxfId="508" priority="635" stopIfTrue="1" operator="equal">
      <formula>"清車"</formula>
    </cfRule>
    <cfRule type="cellIs" dxfId="507" priority="636" stopIfTrue="1" operator="equal">
      <formula>"改紡"</formula>
    </cfRule>
  </conditionalFormatting>
  <conditionalFormatting sqref="D29">
    <cfRule type="cellIs" dxfId="506" priority="631" stopIfTrue="1" operator="equal">
      <formula>"FINAL"</formula>
    </cfRule>
    <cfRule type="cellIs" dxfId="505" priority="632" stopIfTrue="1" operator="equal">
      <formula>"清車"</formula>
    </cfRule>
    <cfRule type="cellIs" dxfId="504" priority="633" stopIfTrue="1" operator="equal">
      <formula>"改紡"</formula>
    </cfRule>
  </conditionalFormatting>
  <conditionalFormatting sqref="D29">
    <cfRule type="cellIs" dxfId="503" priority="628" stopIfTrue="1" operator="equal">
      <formula>"FINAL"</formula>
    </cfRule>
    <cfRule type="cellIs" dxfId="502" priority="629" stopIfTrue="1" operator="equal">
      <formula>"清車"</formula>
    </cfRule>
    <cfRule type="cellIs" dxfId="501" priority="630" stopIfTrue="1" operator="equal">
      <formula>"改紡"</formula>
    </cfRule>
  </conditionalFormatting>
  <conditionalFormatting sqref="D29">
    <cfRule type="cellIs" dxfId="500" priority="625" stopIfTrue="1" operator="equal">
      <formula>"FINAL"</formula>
    </cfRule>
    <cfRule type="cellIs" dxfId="499" priority="626" stopIfTrue="1" operator="equal">
      <formula>"清車"</formula>
    </cfRule>
    <cfRule type="cellIs" dxfId="498" priority="627" stopIfTrue="1" operator="equal">
      <formula>"改紡"</formula>
    </cfRule>
  </conditionalFormatting>
  <conditionalFormatting sqref="D29">
    <cfRule type="cellIs" dxfId="497" priority="622" stopIfTrue="1" operator="equal">
      <formula>"FINAL"</formula>
    </cfRule>
    <cfRule type="cellIs" dxfId="496" priority="623" stopIfTrue="1" operator="equal">
      <formula>"清車"</formula>
    </cfRule>
    <cfRule type="cellIs" dxfId="495" priority="624" stopIfTrue="1" operator="equal">
      <formula>"改紡"</formula>
    </cfRule>
  </conditionalFormatting>
  <conditionalFormatting sqref="D29">
    <cfRule type="cellIs" dxfId="494" priority="619" stopIfTrue="1" operator="equal">
      <formula>"FINAL"</formula>
    </cfRule>
    <cfRule type="cellIs" dxfId="493" priority="620" stopIfTrue="1" operator="equal">
      <formula>"清車"</formula>
    </cfRule>
    <cfRule type="cellIs" dxfId="492" priority="621" stopIfTrue="1" operator="equal">
      <formula>"改紡"</formula>
    </cfRule>
  </conditionalFormatting>
  <conditionalFormatting sqref="D29">
    <cfRule type="cellIs" dxfId="491" priority="616" stopIfTrue="1" operator="equal">
      <formula>"FINAL"</formula>
    </cfRule>
    <cfRule type="cellIs" dxfId="490" priority="617" stopIfTrue="1" operator="equal">
      <formula>"清車"</formula>
    </cfRule>
    <cfRule type="cellIs" dxfId="489" priority="618" stopIfTrue="1" operator="equal">
      <formula>"改紡"</formula>
    </cfRule>
  </conditionalFormatting>
  <conditionalFormatting sqref="D29">
    <cfRule type="cellIs" dxfId="488" priority="613" stopIfTrue="1" operator="equal">
      <formula>"FINAL"</formula>
    </cfRule>
    <cfRule type="cellIs" dxfId="487" priority="614" stopIfTrue="1" operator="equal">
      <formula>"清車"</formula>
    </cfRule>
    <cfRule type="cellIs" dxfId="486" priority="615" stopIfTrue="1" operator="equal">
      <formula>"改紡"</formula>
    </cfRule>
  </conditionalFormatting>
  <conditionalFormatting sqref="D29">
    <cfRule type="cellIs" dxfId="485" priority="610" stopIfTrue="1" operator="equal">
      <formula>"FINAL"</formula>
    </cfRule>
    <cfRule type="cellIs" dxfId="484" priority="611" stopIfTrue="1" operator="equal">
      <formula>"清車"</formula>
    </cfRule>
    <cfRule type="cellIs" dxfId="483" priority="612" stopIfTrue="1" operator="equal">
      <formula>"改紡"</formula>
    </cfRule>
  </conditionalFormatting>
  <conditionalFormatting sqref="D29">
    <cfRule type="cellIs" dxfId="482" priority="607" stopIfTrue="1" operator="equal">
      <formula>"FINAL"</formula>
    </cfRule>
    <cfRule type="cellIs" dxfId="481" priority="608" stopIfTrue="1" operator="equal">
      <formula>"清車"</formula>
    </cfRule>
    <cfRule type="cellIs" dxfId="480" priority="609" stopIfTrue="1" operator="equal">
      <formula>"改紡"</formula>
    </cfRule>
  </conditionalFormatting>
  <conditionalFormatting sqref="D29">
    <cfRule type="cellIs" dxfId="479" priority="604" stopIfTrue="1" operator="equal">
      <formula>"FINAL"</formula>
    </cfRule>
    <cfRule type="cellIs" dxfId="478" priority="605" stopIfTrue="1" operator="equal">
      <formula>"清車"</formula>
    </cfRule>
    <cfRule type="cellIs" dxfId="477" priority="606" stopIfTrue="1" operator="equal">
      <formula>"改紡"</formula>
    </cfRule>
  </conditionalFormatting>
  <conditionalFormatting sqref="D29">
    <cfRule type="cellIs" dxfId="476" priority="601" stopIfTrue="1" operator="equal">
      <formula>"FINAL"</formula>
    </cfRule>
    <cfRule type="cellIs" dxfId="475" priority="602" stopIfTrue="1" operator="equal">
      <formula>"清車"</formula>
    </cfRule>
    <cfRule type="cellIs" dxfId="474" priority="603" stopIfTrue="1" operator="equal">
      <formula>"改紡"</formula>
    </cfRule>
  </conditionalFormatting>
  <conditionalFormatting sqref="D29">
    <cfRule type="cellIs" dxfId="473" priority="598" stopIfTrue="1" operator="equal">
      <formula>"FINAL"</formula>
    </cfRule>
    <cfRule type="cellIs" dxfId="472" priority="599" stopIfTrue="1" operator="equal">
      <formula>"清車"</formula>
    </cfRule>
    <cfRule type="cellIs" dxfId="471" priority="600" stopIfTrue="1" operator="equal">
      <formula>"改紡"</formula>
    </cfRule>
  </conditionalFormatting>
  <conditionalFormatting sqref="D29">
    <cfRule type="cellIs" dxfId="470" priority="595" stopIfTrue="1" operator="equal">
      <formula>"FINAL"</formula>
    </cfRule>
    <cfRule type="cellIs" dxfId="469" priority="596" stopIfTrue="1" operator="equal">
      <formula>"清車"</formula>
    </cfRule>
    <cfRule type="cellIs" dxfId="468" priority="597" stopIfTrue="1" operator="equal">
      <formula>"改紡"</formula>
    </cfRule>
  </conditionalFormatting>
  <conditionalFormatting sqref="D29">
    <cfRule type="cellIs" dxfId="467" priority="592" stopIfTrue="1" operator="equal">
      <formula>"FINAL"</formula>
    </cfRule>
    <cfRule type="cellIs" dxfId="466" priority="593" stopIfTrue="1" operator="equal">
      <formula>"清車"</formula>
    </cfRule>
    <cfRule type="cellIs" dxfId="465" priority="594" stopIfTrue="1" operator="equal">
      <formula>"改紡"</formula>
    </cfRule>
  </conditionalFormatting>
  <conditionalFormatting sqref="D29">
    <cfRule type="cellIs" dxfId="464" priority="589" stopIfTrue="1" operator="equal">
      <formula>"FINAL"</formula>
    </cfRule>
    <cfRule type="cellIs" dxfId="463" priority="590" stopIfTrue="1" operator="equal">
      <formula>"清車"</formula>
    </cfRule>
    <cfRule type="cellIs" dxfId="462" priority="591" stopIfTrue="1" operator="equal">
      <formula>"改紡"</formula>
    </cfRule>
  </conditionalFormatting>
  <conditionalFormatting sqref="D29">
    <cfRule type="cellIs" dxfId="461" priority="586" stopIfTrue="1" operator="equal">
      <formula>"FINAL"</formula>
    </cfRule>
    <cfRule type="cellIs" dxfId="460" priority="587" stopIfTrue="1" operator="equal">
      <formula>"清車"</formula>
    </cfRule>
    <cfRule type="cellIs" dxfId="459" priority="588" stopIfTrue="1" operator="equal">
      <formula>"改紡"</formula>
    </cfRule>
  </conditionalFormatting>
  <conditionalFormatting sqref="D29">
    <cfRule type="cellIs" dxfId="458" priority="583" stopIfTrue="1" operator="equal">
      <formula>"FINAL"</formula>
    </cfRule>
    <cfRule type="cellIs" dxfId="457" priority="584" stopIfTrue="1" operator="equal">
      <formula>"清車"</formula>
    </cfRule>
    <cfRule type="cellIs" dxfId="456" priority="585" stopIfTrue="1" operator="equal">
      <formula>"改紡"</formula>
    </cfRule>
  </conditionalFormatting>
  <conditionalFormatting sqref="D29">
    <cfRule type="cellIs" dxfId="455" priority="580" stopIfTrue="1" operator="equal">
      <formula>"FINAL"</formula>
    </cfRule>
    <cfRule type="cellIs" dxfId="454" priority="581" stopIfTrue="1" operator="equal">
      <formula>"清車"</formula>
    </cfRule>
    <cfRule type="cellIs" dxfId="453" priority="582" stopIfTrue="1" operator="equal">
      <formula>"改紡"</formula>
    </cfRule>
  </conditionalFormatting>
  <conditionalFormatting sqref="D29">
    <cfRule type="cellIs" dxfId="452" priority="577" stopIfTrue="1" operator="equal">
      <formula>"FINAL"</formula>
    </cfRule>
    <cfRule type="cellIs" dxfId="451" priority="578" stopIfTrue="1" operator="equal">
      <formula>"清車"</formula>
    </cfRule>
    <cfRule type="cellIs" dxfId="450" priority="579" stopIfTrue="1" operator="equal">
      <formula>"改紡"</formula>
    </cfRule>
  </conditionalFormatting>
  <conditionalFormatting sqref="D29">
    <cfRule type="cellIs" dxfId="449" priority="574" stopIfTrue="1" operator="equal">
      <formula>"FINAL"</formula>
    </cfRule>
    <cfRule type="cellIs" dxfId="448" priority="575" stopIfTrue="1" operator="equal">
      <formula>"清車"</formula>
    </cfRule>
    <cfRule type="cellIs" dxfId="447" priority="576" stopIfTrue="1" operator="equal">
      <formula>"改紡"</formula>
    </cfRule>
  </conditionalFormatting>
  <conditionalFormatting sqref="D29">
    <cfRule type="cellIs" dxfId="446" priority="571" stopIfTrue="1" operator="equal">
      <formula>"FINAL"</formula>
    </cfRule>
    <cfRule type="cellIs" dxfId="445" priority="572" stopIfTrue="1" operator="equal">
      <formula>"清車"</formula>
    </cfRule>
    <cfRule type="cellIs" dxfId="444" priority="573" stopIfTrue="1" operator="equal">
      <formula>"改紡"</formula>
    </cfRule>
  </conditionalFormatting>
  <conditionalFormatting sqref="D29">
    <cfRule type="cellIs" dxfId="443" priority="568" stopIfTrue="1" operator="equal">
      <formula>"FINAL"</formula>
    </cfRule>
    <cfRule type="cellIs" dxfId="442" priority="569" stopIfTrue="1" operator="equal">
      <formula>"清車"</formula>
    </cfRule>
    <cfRule type="cellIs" dxfId="441" priority="570" stopIfTrue="1" operator="equal">
      <formula>"改紡"</formula>
    </cfRule>
  </conditionalFormatting>
  <conditionalFormatting sqref="D29">
    <cfRule type="cellIs" dxfId="440" priority="565" stopIfTrue="1" operator="equal">
      <formula>"FINAL"</formula>
    </cfRule>
    <cfRule type="cellIs" dxfId="439" priority="566" stopIfTrue="1" operator="equal">
      <formula>"清車"</formula>
    </cfRule>
    <cfRule type="cellIs" dxfId="438" priority="567" stopIfTrue="1" operator="equal">
      <formula>"改紡"</formula>
    </cfRule>
  </conditionalFormatting>
  <conditionalFormatting sqref="D29">
    <cfRule type="cellIs" dxfId="437" priority="562" stopIfTrue="1" operator="equal">
      <formula>"FINAL"</formula>
    </cfRule>
    <cfRule type="cellIs" dxfId="436" priority="563" stopIfTrue="1" operator="equal">
      <formula>"清車"</formula>
    </cfRule>
    <cfRule type="cellIs" dxfId="435" priority="564" stopIfTrue="1" operator="equal">
      <formula>"改紡"</formula>
    </cfRule>
  </conditionalFormatting>
  <conditionalFormatting sqref="D29">
    <cfRule type="cellIs" dxfId="434" priority="559" stopIfTrue="1" operator="equal">
      <formula>"FINAL"</formula>
    </cfRule>
    <cfRule type="cellIs" dxfId="433" priority="560" stopIfTrue="1" operator="equal">
      <formula>"清車"</formula>
    </cfRule>
    <cfRule type="cellIs" dxfId="432" priority="561" stopIfTrue="1" operator="equal">
      <formula>"改紡"</formula>
    </cfRule>
  </conditionalFormatting>
  <conditionalFormatting sqref="D29">
    <cfRule type="cellIs" dxfId="431" priority="556" stopIfTrue="1" operator="equal">
      <formula>"FINAL"</formula>
    </cfRule>
    <cfRule type="cellIs" dxfId="430" priority="557" stopIfTrue="1" operator="equal">
      <formula>"清車"</formula>
    </cfRule>
    <cfRule type="cellIs" dxfId="429" priority="558" stopIfTrue="1" operator="equal">
      <formula>"改紡"</formula>
    </cfRule>
  </conditionalFormatting>
  <conditionalFormatting sqref="D29">
    <cfRule type="cellIs" dxfId="428" priority="553" stopIfTrue="1" operator="equal">
      <formula>"FINAL"</formula>
    </cfRule>
    <cfRule type="cellIs" dxfId="427" priority="554" stopIfTrue="1" operator="equal">
      <formula>"清車"</formula>
    </cfRule>
    <cfRule type="cellIs" dxfId="426" priority="555" stopIfTrue="1" operator="equal">
      <formula>"改紡"</formula>
    </cfRule>
  </conditionalFormatting>
  <conditionalFormatting sqref="D29">
    <cfRule type="cellIs" dxfId="425" priority="550" stopIfTrue="1" operator="equal">
      <formula>"FINAL"</formula>
    </cfRule>
    <cfRule type="cellIs" dxfId="424" priority="551" stopIfTrue="1" operator="equal">
      <formula>"清車"</formula>
    </cfRule>
    <cfRule type="cellIs" dxfId="423" priority="552" stopIfTrue="1" operator="equal">
      <formula>"改紡"</formula>
    </cfRule>
  </conditionalFormatting>
  <conditionalFormatting sqref="D29">
    <cfRule type="cellIs" dxfId="422" priority="547" stopIfTrue="1" operator="equal">
      <formula>"FINAL"</formula>
    </cfRule>
    <cfRule type="cellIs" dxfId="421" priority="548" stopIfTrue="1" operator="equal">
      <formula>"清車"</formula>
    </cfRule>
    <cfRule type="cellIs" dxfId="420" priority="549" stopIfTrue="1" operator="equal">
      <formula>"改紡"</formula>
    </cfRule>
  </conditionalFormatting>
  <conditionalFormatting sqref="D29">
    <cfRule type="cellIs" dxfId="419" priority="544" stopIfTrue="1" operator="equal">
      <formula>"FINAL"</formula>
    </cfRule>
    <cfRule type="cellIs" dxfId="418" priority="545" stopIfTrue="1" operator="equal">
      <formula>"清車"</formula>
    </cfRule>
    <cfRule type="cellIs" dxfId="417" priority="546" stopIfTrue="1" operator="equal">
      <formula>"改紡"</formula>
    </cfRule>
  </conditionalFormatting>
  <conditionalFormatting sqref="D29">
    <cfRule type="cellIs" dxfId="416" priority="541" stopIfTrue="1" operator="equal">
      <formula>"FINAL"</formula>
    </cfRule>
    <cfRule type="cellIs" dxfId="415" priority="542" stopIfTrue="1" operator="equal">
      <formula>"清車"</formula>
    </cfRule>
    <cfRule type="cellIs" dxfId="414" priority="543" stopIfTrue="1" operator="equal">
      <formula>"改紡"</formula>
    </cfRule>
  </conditionalFormatting>
  <conditionalFormatting sqref="D29">
    <cfRule type="cellIs" dxfId="413" priority="538" stopIfTrue="1" operator="equal">
      <formula>"FINAL"</formula>
    </cfRule>
    <cfRule type="cellIs" dxfId="412" priority="539" stopIfTrue="1" operator="equal">
      <formula>"清車"</formula>
    </cfRule>
    <cfRule type="cellIs" dxfId="411" priority="540" stopIfTrue="1" operator="equal">
      <formula>"改紡"</formula>
    </cfRule>
  </conditionalFormatting>
  <conditionalFormatting sqref="D29">
    <cfRule type="cellIs" dxfId="410" priority="535" stopIfTrue="1" operator="equal">
      <formula>"FINAL"</formula>
    </cfRule>
    <cfRule type="cellIs" dxfId="409" priority="536" stopIfTrue="1" operator="equal">
      <formula>"清車"</formula>
    </cfRule>
    <cfRule type="cellIs" dxfId="408" priority="537" stopIfTrue="1" operator="equal">
      <formula>"改紡"</formula>
    </cfRule>
  </conditionalFormatting>
  <conditionalFormatting sqref="D29">
    <cfRule type="cellIs" dxfId="407" priority="532" stopIfTrue="1" operator="equal">
      <formula>"FINAL"</formula>
    </cfRule>
    <cfRule type="cellIs" dxfId="406" priority="533" stopIfTrue="1" operator="equal">
      <formula>"清車"</formula>
    </cfRule>
    <cfRule type="cellIs" dxfId="405" priority="534" stopIfTrue="1" operator="equal">
      <formula>"改紡"</formula>
    </cfRule>
  </conditionalFormatting>
  <conditionalFormatting sqref="D29">
    <cfRule type="cellIs" dxfId="404" priority="529" stopIfTrue="1" operator="equal">
      <formula>"FINAL"</formula>
    </cfRule>
    <cfRule type="cellIs" dxfId="403" priority="530" stopIfTrue="1" operator="equal">
      <formula>"清車"</formula>
    </cfRule>
    <cfRule type="cellIs" dxfId="402" priority="531" stopIfTrue="1" operator="equal">
      <formula>"改紡"</formula>
    </cfRule>
  </conditionalFormatting>
  <conditionalFormatting sqref="D29">
    <cfRule type="cellIs" dxfId="401" priority="526" stopIfTrue="1" operator="equal">
      <formula>"FINAL"</formula>
    </cfRule>
    <cfRule type="cellIs" dxfId="400" priority="527" stopIfTrue="1" operator="equal">
      <formula>"清車"</formula>
    </cfRule>
    <cfRule type="cellIs" dxfId="399" priority="528" stopIfTrue="1" operator="equal">
      <formula>"改紡"</formula>
    </cfRule>
  </conditionalFormatting>
  <conditionalFormatting sqref="D24">
    <cfRule type="cellIs" dxfId="398" priority="523" stopIfTrue="1" operator="equal">
      <formula>"FINAL"</formula>
    </cfRule>
    <cfRule type="cellIs" dxfId="397" priority="524" stopIfTrue="1" operator="equal">
      <formula>"清車"</formula>
    </cfRule>
    <cfRule type="cellIs" dxfId="396" priority="525" stopIfTrue="1" operator="equal">
      <formula>"改紡"</formula>
    </cfRule>
  </conditionalFormatting>
  <conditionalFormatting sqref="D24">
    <cfRule type="cellIs" dxfId="395" priority="520" stopIfTrue="1" operator="equal">
      <formula>"FINAL"</formula>
    </cfRule>
    <cfRule type="cellIs" dxfId="394" priority="521" stopIfTrue="1" operator="equal">
      <formula>"清車"</formula>
    </cfRule>
    <cfRule type="cellIs" dxfId="393" priority="522" stopIfTrue="1" operator="equal">
      <formula>"改紡"</formula>
    </cfRule>
  </conditionalFormatting>
  <conditionalFormatting sqref="D24">
    <cfRule type="cellIs" dxfId="392" priority="517" stopIfTrue="1" operator="equal">
      <formula>"FINAL"</formula>
    </cfRule>
    <cfRule type="cellIs" dxfId="391" priority="518" stopIfTrue="1" operator="equal">
      <formula>"清車"</formula>
    </cfRule>
    <cfRule type="cellIs" dxfId="390" priority="519" stopIfTrue="1" operator="equal">
      <formula>"改紡"</formula>
    </cfRule>
  </conditionalFormatting>
  <conditionalFormatting sqref="D24">
    <cfRule type="cellIs" dxfId="389" priority="514" stopIfTrue="1" operator="equal">
      <formula>"FINAL"</formula>
    </cfRule>
    <cfRule type="cellIs" dxfId="388" priority="515" stopIfTrue="1" operator="equal">
      <formula>"清車"</formula>
    </cfRule>
    <cfRule type="cellIs" dxfId="387" priority="516" stopIfTrue="1" operator="equal">
      <formula>"改紡"</formula>
    </cfRule>
  </conditionalFormatting>
  <conditionalFormatting sqref="D24">
    <cfRule type="cellIs" dxfId="386" priority="511" stopIfTrue="1" operator="equal">
      <formula>"FINAL"</formula>
    </cfRule>
    <cfRule type="cellIs" dxfId="385" priority="512" stopIfTrue="1" operator="equal">
      <formula>"清車"</formula>
    </cfRule>
    <cfRule type="cellIs" dxfId="384" priority="513" stopIfTrue="1" operator="equal">
      <formula>"改紡"</formula>
    </cfRule>
  </conditionalFormatting>
  <conditionalFormatting sqref="D29">
    <cfRule type="cellIs" dxfId="383" priority="166" stopIfTrue="1" operator="equal">
      <formula>"FINAL"</formula>
    </cfRule>
    <cfRule type="cellIs" dxfId="382" priority="167" stopIfTrue="1" operator="equal">
      <formula>"清車"</formula>
    </cfRule>
    <cfRule type="cellIs" dxfId="381" priority="168" stopIfTrue="1" operator="equal">
      <formula>"改紡"</formula>
    </cfRule>
  </conditionalFormatting>
  <conditionalFormatting sqref="D29">
    <cfRule type="cellIs" dxfId="380" priority="163" stopIfTrue="1" operator="equal">
      <formula>"FINAL"</formula>
    </cfRule>
    <cfRule type="cellIs" dxfId="379" priority="164" stopIfTrue="1" operator="equal">
      <formula>"清車"</formula>
    </cfRule>
    <cfRule type="cellIs" dxfId="378" priority="165" stopIfTrue="1" operator="equal">
      <formula>"改紡"</formula>
    </cfRule>
  </conditionalFormatting>
  <conditionalFormatting sqref="D29">
    <cfRule type="cellIs" dxfId="377" priority="160" stopIfTrue="1" operator="equal">
      <formula>"FINAL"</formula>
    </cfRule>
    <cfRule type="cellIs" dxfId="376" priority="161" stopIfTrue="1" operator="equal">
      <formula>"清車"</formula>
    </cfRule>
    <cfRule type="cellIs" dxfId="375" priority="162" stopIfTrue="1" operator="equal">
      <formula>"改紡"</formula>
    </cfRule>
  </conditionalFormatting>
  <conditionalFormatting sqref="D29">
    <cfRule type="cellIs" dxfId="374" priority="157" stopIfTrue="1" operator="equal">
      <formula>"FINAL"</formula>
    </cfRule>
    <cfRule type="cellIs" dxfId="373" priority="158" stopIfTrue="1" operator="equal">
      <formula>"清車"</formula>
    </cfRule>
    <cfRule type="cellIs" dxfId="372" priority="159" stopIfTrue="1" operator="equal">
      <formula>"改紡"</formula>
    </cfRule>
  </conditionalFormatting>
  <conditionalFormatting sqref="D29">
    <cfRule type="cellIs" dxfId="371" priority="154" stopIfTrue="1" operator="equal">
      <formula>"FINAL"</formula>
    </cfRule>
    <cfRule type="cellIs" dxfId="370" priority="155" stopIfTrue="1" operator="equal">
      <formula>"清車"</formula>
    </cfRule>
    <cfRule type="cellIs" dxfId="369" priority="156" stopIfTrue="1" operator="equal">
      <formula>"改紡"</formula>
    </cfRule>
  </conditionalFormatting>
  <conditionalFormatting sqref="D28">
    <cfRule type="cellIs" dxfId="368" priority="151" stopIfTrue="1" operator="equal">
      <formula>"FINAL"</formula>
    </cfRule>
    <cfRule type="cellIs" dxfId="367" priority="152" stopIfTrue="1" operator="equal">
      <formula>"清車"</formula>
    </cfRule>
    <cfRule type="cellIs" dxfId="366" priority="153" stopIfTrue="1" operator="equal">
      <formula>"改紡"</formula>
    </cfRule>
  </conditionalFormatting>
  <conditionalFormatting sqref="D28">
    <cfRule type="cellIs" dxfId="365" priority="148" stopIfTrue="1" operator="equal">
      <formula>"FINAL"</formula>
    </cfRule>
    <cfRule type="cellIs" dxfId="364" priority="149" stopIfTrue="1" operator="equal">
      <formula>"清車"</formula>
    </cfRule>
    <cfRule type="cellIs" dxfId="363" priority="150" stopIfTrue="1" operator="equal">
      <formula>"改紡"</formula>
    </cfRule>
  </conditionalFormatting>
  <conditionalFormatting sqref="D28">
    <cfRule type="cellIs" dxfId="362" priority="145" stopIfTrue="1" operator="equal">
      <formula>"FINAL"</formula>
    </cfRule>
    <cfRule type="cellIs" dxfId="361" priority="146" stopIfTrue="1" operator="equal">
      <formula>"清車"</formula>
    </cfRule>
    <cfRule type="cellIs" dxfId="360" priority="147" stopIfTrue="1" operator="equal">
      <formula>"改紡"</formula>
    </cfRule>
  </conditionalFormatting>
  <conditionalFormatting sqref="D28">
    <cfRule type="cellIs" dxfId="359" priority="142" stopIfTrue="1" operator="equal">
      <formula>"FINAL"</formula>
    </cfRule>
    <cfRule type="cellIs" dxfId="358" priority="143" stopIfTrue="1" operator="equal">
      <formula>"清車"</formula>
    </cfRule>
    <cfRule type="cellIs" dxfId="357" priority="144" stopIfTrue="1" operator="equal">
      <formula>"改紡"</formula>
    </cfRule>
  </conditionalFormatting>
  <conditionalFormatting sqref="D28">
    <cfRule type="cellIs" dxfId="356" priority="139" stopIfTrue="1" operator="equal">
      <formula>"FINAL"</formula>
    </cfRule>
    <cfRule type="cellIs" dxfId="355" priority="140" stopIfTrue="1" operator="equal">
      <formula>"清車"</formula>
    </cfRule>
    <cfRule type="cellIs" dxfId="354" priority="141" stopIfTrue="1" operator="equal">
      <formula>"改紡"</formula>
    </cfRule>
  </conditionalFormatting>
  <conditionalFormatting sqref="D28">
    <cfRule type="cellIs" dxfId="353" priority="136" stopIfTrue="1" operator="equal">
      <formula>"FINAL"</formula>
    </cfRule>
    <cfRule type="cellIs" dxfId="352" priority="137" stopIfTrue="1" operator="equal">
      <formula>"清車"</formula>
    </cfRule>
    <cfRule type="cellIs" dxfId="351" priority="138" stopIfTrue="1" operator="equal">
      <formula>"改紡"</formula>
    </cfRule>
  </conditionalFormatting>
  <conditionalFormatting sqref="D28">
    <cfRule type="cellIs" dxfId="350" priority="133" stopIfTrue="1" operator="equal">
      <formula>"FINAL"</formula>
    </cfRule>
    <cfRule type="cellIs" dxfId="349" priority="134" stopIfTrue="1" operator="equal">
      <formula>"清車"</formula>
    </cfRule>
    <cfRule type="cellIs" dxfId="348" priority="135" stopIfTrue="1" operator="equal">
      <formula>"改紡"</formula>
    </cfRule>
  </conditionalFormatting>
  <conditionalFormatting sqref="D28">
    <cfRule type="cellIs" dxfId="347" priority="130" stopIfTrue="1" operator="equal">
      <formula>"FINAL"</formula>
    </cfRule>
    <cfRule type="cellIs" dxfId="346" priority="131" stopIfTrue="1" operator="equal">
      <formula>"清車"</formula>
    </cfRule>
    <cfRule type="cellIs" dxfId="345" priority="132" stopIfTrue="1" operator="equal">
      <formula>"改紡"</formula>
    </cfRule>
  </conditionalFormatting>
  <conditionalFormatting sqref="D28">
    <cfRule type="cellIs" dxfId="344" priority="127" stopIfTrue="1" operator="equal">
      <formula>"FINAL"</formula>
    </cfRule>
    <cfRule type="cellIs" dxfId="343" priority="128" stopIfTrue="1" operator="equal">
      <formula>"清車"</formula>
    </cfRule>
    <cfRule type="cellIs" dxfId="342" priority="129" stopIfTrue="1" operator="equal">
      <formula>"改紡"</formula>
    </cfRule>
  </conditionalFormatting>
  <conditionalFormatting sqref="D31:D32">
    <cfRule type="cellIs" dxfId="341" priority="121" stopIfTrue="1" operator="equal">
      <formula>"FINAL"</formula>
    </cfRule>
    <cfRule type="cellIs" dxfId="340" priority="122" stopIfTrue="1" operator="equal">
      <formula>"清車"</formula>
    </cfRule>
    <cfRule type="cellIs" dxfId="339" priority="123" stopIfTrue="1" operator="equal">
      <formula>"改紡"</formula>
    </cfRule>
  </conditionalFormatting>
  <conditionalFormatting sqref="D29">
    <cfRule type="cellIs" dxfId="338" priority="118" stopIfTrue="1" operator="equal">
      <formula>"FINAL"</formula>
    </cfRule>
    <cfRule type="cellIs" dxfId="337" priority="119" stopIfTrue="1" operator="equal">
      <formula>"清車"</formula>
    </cfRule>
    <cfRule type="cellIs" dxfId="336" priority="120" stopIfTrue="1" operator="equal">
      <formula>"改紡"</formula>
    </cfRule>
  </conditionalFormatting>
  <conditionalFormatting sqref="D29">
    <cfRule type="cellIs" dxfId="335" priority="115" stopIfTrue="1" operator="equal">
      <formula>"FINAL"</formula>
    </cfRule>
    <cfRule type="cellIs" dxfId="334" priority="116" stopIfTrue="1" operator="equal">
      <formula>"清車"</formula>
    </cfRule>
    <cfRule type="cellIs" dxfId="333" priority="117" stopIfTrue="1" operator="equal">
      <formula>"改紡"</formula>
    </cfRule>
  </conditionalFormatting>
  <conditionalFormatting sqref="D20">
    <cfRule type="cellIs" dxfId="332" priority="112" stopIfTrue="1" operator="equal">
      <formula>"FINAL"</formula>
    </cfRule>
    <cfRule type="cellIs" dxfId="331" priority="113" stopIfTrue="1" operator="equal">
      <formula>"清車"</formula>
    </cfRule>
    <cfRule type="cellIs" dxfId="330" priority="114" stopIfTrue="1" operator="equal">
      <formula>"改紡"</formula>
    </cfRule>
  </conditionalFormatting>
  <conditionalFormatting sqref="D23">
    <cfRule type="cellIs" dxfId="329" priority="4" stopIfTrue="1" operator="equal">
      <formula>"FINAL"</formula>
    </cfRule>
    <cfRule type="cellIs" dxfId="328" priority="5" stopIfTrue="1" operator="equal">
      <formula>"清車"</formula>
    </cfRule>
    <cfRule type="cellIs" dxfId="327" priority="6" stopIfTrue="1" operator="equal">
      <formula>"改紡"</formula>
    </cfRule>
  </conditionalFormatting>
  <conditionalFormatting sqref="D19">
    <cfRule type="cellIs" dxfId="326" priority="106" stopIfTrue="1" operator="equal">
      <formula>"FINAL"</formula>
    </cfRule>
    <cfRule type="cellIs" dxfId="325" priority="107" stopIfTrue="1" operator="equal">
      <formula>"清車"</formula>
    </cfRule>
    <cfRule type="cellIs" dxfId="324" priority="108" stopIfTrue="1" operator="equal">
      <formula>"改紡"</formula>
    </cfRule>
  </conditionalFormatting>
  <conditionalFormatting sqref="D23">
    <cfRule type="cellIs" dxfId="323" priority="103" stopIfTrue="1" operator="equal">
      <formula>"FINAL"</formula>
    </cfRule>
    <cfRule type="cellIs" dxfId="322" priority="104" stopIfTrue="1" operator="equal">
      <formula>"清車"</formula>
    </cfRule>
    <cfRule type="cellIs" dxfId="321" priority="105" stopIfTrue="1" operator="equal">
      <formula>"改紡"</formula>
    </cfRule>
  </conditionalFormatting>
  <conditionalFormatting sqref="D23">
    <cfRule type="cellIs" dxfId="320" priority="100" stopIfTrue="1" operator="equal">
      <formula>"FINAL"</formula>
    </cfRule>
    <cfRule type="cellIs" dxfId="319" priority="101" stopIfTrue="1" operator="equal">
      <formula>"清車"</formula>
    </cfRule>
    <cfRule type="cellIs" dxfId="318" priority="102" stopIfTrue="1" operator="equal">
      <formula>"改紡"</formula>
    </cfRule>
  </conditionalFormatting>
  <conditionalFormatting sqref="D23">
    <cfRule type="cellIs" dxfId="317" priority="97" stopIfTrue="1" operator="equal">
      <formula>"FINAL"</formula>
    </cfRule>
    <cfRule type="cellIs" dxfId="316" priority="98" stopIfTrue="1" operator="equal">
      <formula>"清車"</formula>
    </cfRule>
    <cfRule type="cellIs" dxfId="315" priority="99" stopIfTrue="1" operator="equal">
      <formula>"改紡"</formula>
    </cfRule>
  </conditionalFormatting>
  <conditionalFormatting sqref="D23">
    <cfRule type="cellIs" dxfId="314" priority="94" stopIfTrue="1" operator="equal">
      <formula>"FINAL"</formula>
    </cfRule>
    <cfRule type="cellIs" dxfId="313" priority="95" stopIfTrue="1" operator="equal">
      <formula>"清車"</formula>
    </cfRule>
    <cfRule type="cellIs" dxfId="312" priority="96" stopIfTrue="1" operator="equal">
      <formula>"改紡"</formula>
    </cfRule>
  </conditionalFormatting>
  <conditionalFormatting sqref="D23">
    <cfRule type="cellIs" dxfId="311" priority="91" stopIfTrue="1" operator="equal">
      <formula>"FINAL"</formula>
    </cfRule>
    <cfRule type="cellIs" dxfId="310" priority="92" stopIfTrue="1" operator="equal">
      <formula>"清車"</formula>
    </cfRule>
    <cfRule type="cellIs" dxfId="309" priority="93" stopIfTrue="1" operator="equal">
      <formula>"改紡"</formula>
    </cfRule>
  </conditionalFormatting>
  <conditionalFormatting sqref="D23">
    <cfRule type="cellIs" dxfId="308" priority="88" stopIfTrue="1" operator="equal">
      <formula>"FINAL"</formula>
    </cfRule>
    <cfRule type="cellIs" dxfId="307" priority="89" stopIfTrue="1" operator="equal">
      <formula>"清車"</formula>
    </cfRule>
    <cfRule type="cellIs" dxfId="306" priority="90" stopIfTrue="1" operator="equal">
      <formula>"改紡"</formula>
    </cfRule>
  </conditionalFormatting>
  <conditionalFormatting sqref="D23">
    <cfRule type="cellIs" dxfId="305" priority="85" stopIfTrue="1" operator="equal">
      <formula>"FINAL"</formula>
    </cfRule>
    <cfRule type="cellIs" dxfId="304" priority="86" stopIfTrue="1" operator="equal">
      <formula>"清車"</formula>
    </cfRule>
    <cfRule type="cellIs" dxfId="303" priority="87" stopIfTrue="1" operator="equal">
      <formula>"改紡"</formula>
    </cfRule>
  </conditionalFormatting>
  <conditionalFormatting sqref="D23">
    <cfRule type="cellIs" dxfId="302" priority="82" stopIfTrue="1" operator="equal">
      <formula>"FINAL"</formula>
    </cfRule>
    <cfRule type="cellIs" dxfId="301" priority="83" stopIfTrue="1" operator="equal">
      <formula>"清車"</formula>
    </cfRule>
    <cfRule type="cellIs" dxfId="300" priority="84" stopIfTrue="1" operator="equal">
      <formula>"改紡"</formula>
    </cfRule>
  </conditionalFormatting>
  <conditionalFormatting sqref="D23">
    <cfRule type="cellIs" dxfId="299" priority="79" stopIfTrue="1" operator="equal">
      <formula>"FINAL"</formula>
    </cfRule>
    <cfRule type="cellIs" dxfId="298" priority="80" stopIfTrue="1" operator="equal">
      <formula>"清車"</formula>
    </cfRule>
    <cfRule type="cellIs" dxfId="297" priority="81" stopIfTrue="1" operator="equal">
      <formula>"改紡"</formula>
    </cfRule>
  </conditionalFormatting>
  <conditionalFormatting sqref="D23">
    <cfRule type="cellIs" dxfId="296" priority="76" stopIfTrue="1" operator="equal">
      <formula>"FINAL"</formula>
    </cfRule>
    <cfRule type="cellIs" dxfId="295" priority="77" stopIfTrue="1" operator="equal">
      <formula>"清車"</formula>
    </cfRule>
    <cfRule type="cellIs" dxfId="294" priority="78" stopIfTrue="1" operator="equal">
      <formula>"改紡"</formula>
    </cfRule>
  </conditionalFormatting>
  <conditionalFormatting sqref="D23">
    <cfRule type="cellIs" dxfId="293" priority="73" stopIfTrue="1" operator="equal">
      <formula>"FINAL"</formula>
    </cfRule>
    <cfRule type="cellIs" dxfId="292" priority="74" stopIfTrue="1" operator="equal">
      <formula>"清車"</formula>
    </cfRule>
    <cfRule type="cellIs" dxfId="291" priority="75" stopIfTrue="1" operator="equal">
      <formula>"改紡"</formula>
    </cfRule>
  </conditionalFormatting>
  <conditionalFormatting sqref="D23">
    <cfRule type="cellIs" dxfId="290" priority="70" stopIfTrue="1" operator="equal">
      <formula>"FINAL"</formula>
    </cfRule>
    <cfRule type="cellIs" dxfId="289" priority="71" stopIfTrue="1" operator="equal">
      <formula>"清車"</formula>
    </cfRule>
    <cfRule type="cellIs" dxfId="288" priority="72" stopIfTrue="1" operator="equal">
      <formula>"改紡"</formula>
    </cfRule>
  </conditionalFormatting>
  <conditionalFormatting sqref="D23">
    <cfRule type="cellIs" dxfId="287" priority="67" stopIfTrue="1" operator="equal">
      <formula>"FINAL"</formula>
    </cfRule>
    <cfRule type="cellIs" dxfId="286" priority="68" stopIfTrue="1" operator="equal">
      <formula>"清車"</formula>
    </cfRule>
    <cfRule type="cellIs" dxfId="285" priority="69" stopIfTrue="1" operator="equal">
      <formula>"改紡"</formula>
    </cfRule>
  </conditionalFormatting>
  <conditionalFormatting sqref="D23">
    <cfRule type="cellIs" dxfId="284" priority="64" stopIfTrue="1" operator="equal">
      <formula>"FINAL"</formula>
    </cfRule>
    <cfRule type="cellIs" dxfId="283" priority="65" stopIfTrue="1" operator="equal">
      <formula>"清車"</formula>
    </cfRule>
    <cfRule type="cellIs" dxfId="282" priority="66" stopIfTrue="1" operator="equal">
      <formula>"改紡"</formula>
    </cfRule>
  </conditionalFormatting>
  <conditionalFormatting sqref="D23">
    <cfRule type="cellIs" dxfId="281" priority="61" stopIfTrue="1" operator="equal">
      <formula>"FINAL"</formula>
    </cfRule>
    <cfRule type="cellIs" dxfId="280" priority="62" stopIfTrue="1" operator="equal">
      <formula>"清車"</formula>
    </cfRule>
    <cfRule type="cellIs" dxfId="279" priority="63" stopIfTrue="1" operator="equal">
      <formula>"改紡"</formula>
    </cfRule>
  </conditionalFormatting>
  <conditionalFormatting sqref="D23">
    <cfRule type="cellIs" dxfId="278" priority="58" stopIfTrue="1" operator="equal">
      <formula>"FINAL"</formula>
    </cfRule>
    <cfRule type="cellIs" dxfId="277" priority="59" stopIfTrue="1" operator="equal">
      <formula>"清車"</formula>
    </cfRule>
    <cfRule type="cellIs" dxfId="276" priority="60" stopIfTrue="1" operator="equal">
      <formula>"改紡"</formula>
    </cfRule>
  </conditionalFormatting>
  <conditionalFormatting sqref="D23">
    <cfRule type="cellIs" dxfId="275" priority="55" stopIfTrue="1" operator="equal">
      <formula>"FINAL"</formula>
    </cfRule>
    <cfRule type="cellIs" dxfId="274" priority="56" stopIfTrue="1" operator="equal">
      <formula>"清車"</formula>
    </cfRule>
    <cfRule type="cellIs" dxfId="273" priority="57" stopIfTrue="1" operator="equal">
      <formula>"改紡"</formula>
    </cfRule>
  </conditionalFormatting>
  <conditionalFormatting sqref="D23">
    <cfRule type="cellIs" dxfId="272" priority="52" stopIfTrue="1" operator="equal">
      <formula>"FINAL"</formula>
    </cfRule>
    <cfRule type="cellIs" dxfId="271" priority="53" stopIfTrue="1" operator="equal">
      <formula>"清車"</formula>
    </cfRule>
    <cfRule type="cellIs" dxfId="270" priority="54" stopIfTrue="1" operator="equal">
      <formula>"改紡"</formula>
    </cfRule>
  </conditionalFormatting>
  <conditionalFormatting sqref="D23">
    <cfRule type="cellIs" dxfId="269" priority="49" stopIfTrue="1" operator="equal">
      <formula>"FINAL"</formula>
    </cfRule>
    <cfRule type="cellIs" dxfId="268" priority="50" stopIfTrue="1" operator="equal">
      <formula>"清車"</formula>
    </cfRule>
    <cfRule type="cellIs" dxfId="267" priority="51" stopIfTrue="1" operator="equal">
      <formula>"改紡"</formula>
    </cfRule>
  </conditionalFormatting>
  <conditionalFormatting sqref="D23">
    <cfRule type="cellIs" dxfId="266" priority="46" stopIfTrue="1" operator="equal">
      <formula>"FINAL"</formula>
    </cfRule>
    <cfRule type="cellIs" dxfId="265" priority="47" stopIfTrue="1" operator="equal">
      <formula>"清車"</formula>
    </cfRule>
    <cfRule type="cellIs" dxfId="264" priority="48" stopIfTrue="1" operator="equal">
      <formula>"改紡"</formula>
    </cfRule>
  </conditionalFormatting>
  <conditionalFormatting sqref="D23">
    <cfRule type="cellIs" dxfId="263" priority="43" stopIfTrue="1" operator="equal">
      <formula>"FINAL"</formula>
    </cfRule>
    <cfRule type="cellIs" dxfId="262" priority="44" stopIfTrue="1" operator="equal">
      <formula>"清車"</formula>
    </cfRule>
    <cfRule type="cellIs" dxfId="261" priority="45" stopIfTrue="1" operator="equal">
      <formula>"改紡"</formula>
    </cfRule>
  </conditionalFormatting>
  <conditionalFormatting sqref="D23">
    <cfRule type="cellIs" dxfId="260" priority="40" stopIfTrue="1" operator="equal">
      <formula>"FINAL"</formula>
    </cfRule>
    <cfRule type="cellIs" dxfId="259" priority="41" stopIfTrue="1" operator="equal">
      <formula>"清車"</formula>
    </cfRule>
    <cfRule type="cellIs" dxfId="258" priority="42" stopIfTrue="1" operator="equal">
      <formula>"改紡"</formula>
    </cfRule>
  </conditionalFormatting>
  <conditionalFormatting sqref="D23">
    <cfRule type="cellIs" dxfId="257" priority="37" stopIfTrue="1" operator="equal">
      <formula>"FINAL"</formula>
    </cfRule>
    <cfRule type="cellIs" dxfId="256" priority="38" stopIfTrue="1" operator="equal">
      <formula>"清車"</formula>
    </cfRule>
    <cfRule type="cellIs" dxfId="255" priority="39" stopIfTrue="1" operator="equal">
      <formula>"改紡"</formula>
    </cfRule>
  </conditionalFormatting>
  <conditionalFormatting sqref="D23">
    <cfRule type="cellIs" dxfId="254" priority="34" stopIfTrue="1" operator="equal">
      <formula>"FINAL"</formula>
    </cfRule>
    <cfRule type="cellIs" dxfId="253" priority="35" stopIfTrue="1" operator="equal">
      <formula>"清車"</formula>
    </cfRule>
    <cfRule type="cellIs" dxfId="252" priority="36" stopIfTrue="1" operator="equal">
      <formula>"改紡"</formula>
    </cfRule>
  </conditionalFormatting>
  <conditionalFormatting sqref="D23">
    <cfRule type="cellIs" dxfId="251" priority="31" stopIfTrue="1" operator="equal">
      <formula>"FINAL"</formula>
    </cfRule>
    <cfRule type="cellIs" dxfId="250" priority="32" stopIfTrue="1" operator="equal">
      <formula>"清車"</formula>
    </cfRule>
    <cfRule type="cellIs" dxfId="249" priority="33" stopIfTrue="1" operator="equal">
      <formula>"改紡"</formula>
    </cfRule>
  </conditionalFormatting>
  <conditionalFormatting sqref="D23">
    <cfRule type="cellIs" dxfId="248" priority="28" stopIfTrue="1" operator="equal">
      <formula>"FINAL"</formula>
    </cfRule>
    <cfRule type="cellIs" dxfId="247" priority="29" stopIfTrue="1" operator="equal">
      <formula>"清車"</formula>
    </cfRule>
    <cfRule type="cellIs" dxfId="246" priority="30" stopIfTrue="1" operator="equal">
      <formula>"改紡"</formula>
    </cfRule>
  </conditionalFormatting>
  <conditionalFormatting sqref="D23">
    <cfRule type="cellIs" dxfId="245" priority="25" stopIfTrue="1" operator="equal">
      <formula>"FINAL"</formula>
    </cfRule>
    <cfRule type="cellIs" dxfId="244" priority="26" stopIfTrue="1" operator="equal">
      <formula>"清車"</formula>
    </cfRule>
    <cfRule type="cellIs" dxfId="243" priority="27" stopIfTrue="1" operator="equal">
      <formula>"改紡"</formula>
    </cfRule>
  </conditionalFormatting>
  <conditionalFormatting sqref="D23">
    <cfRule type="cellIs" dxfId="242" priority="22" stopIfTrue="1" operator="equal">
      <formula>"FINAL"</formula>
    </cfRule>
    <cfRule type="cellIs" dxfId="241" priority="23" stopIfTrue="1" operator="equal">
      <formula>"清車"</formula>
    </cfRule>
    <cfRule type="cellIs" dxfId="240" priority="24" stopIfTrue="1" operator="equal">
      <formula>"改紡"</formula>
    </cfRule>
  </conditionalFormatting>
  <conditionalFormatting sqref="D23">
    <cfRule type="cellIs" dxfId="239" priority="19" stopIfTrue="1" operator="equal">
      <formula>"FINAL"</formula>
    </cfRule>
    <cfRule type="cellIs" dxfId="238" priority="20" stopIfTrue="1" operator="equal">
      <formula>"清車"</formula>
    </cfRule>
    <cfRule type="cellIs" dxfId="237" priority="21" stopIfTrue="1" operator="equal">
      <formula>"改紡"</formula>
    </cfRule>
  </conditionalFormatting>
  <conditionalFormatting sqref="D23">
    <cfRule type="cellIs" dxfId="236" priority="16" stopIfTrue="1" operator="equal">
      <formula>"FINAL"</formula>
    </cfRule>
    <cfRule type="cellIs" dxfId="235" priority="17" stopIfTrue="1" operator="equal">
      <formula>"清車"</formula>
    </cfRule>
    <cfRule type="cellIs" dxfId="234" priority="18" stopIfTrue="1" operator="equal">
      <formula>"改紡"</formula>
    </cfRule>
  </conditionalFormatting>
  <conditionalFormatting sqref="D23">
    <cfRule type="cellIs" dxfId="233" priority="13" stopIfTrue="1" operator="equal">
      <formula>"FINAL"</formula>
    </cfRule>
    <cfRule type="cellIs" dxfId="232" priority="14" stopIfTrue="1" operator="equal">
      <formula>"清車"</formula>
    </cfRule>
    <cfRule type="cellIs" dxfId="231" priority="15" stopIfTrue="1" operator="equal">
      <formula>"改紡"</formula>
    </cfRule>
  </conditionalFormatting>
  <conditionalFormatting sqref="D23">
    <cfRule type="cellIs" dxfId="230" priority="10" stopIfTrue="1" operator="equal">
      <formula>"FINAL"</formula>
    </cfRule>
    <cfRule type="cellIs" dxfId="229" priority="11" stopIfTrue="1" operator="equal">
      <formula>"清車"</formula>
    </cfRule>
    <cfRule type="cellIs" dxfId="228" priority="12" stopIfTrue="1" operator="equal">
      <formula>"改紡"</formula>
    </cfRule>
  </conditionalFormatting>
  <conditionalFormatting sqref="D23">
    <cfRule type="cellIs" dxfId="227" priority="7" stopIfTrue="1" operator="equal">
      <formula>"FINAL"</formula>
    </cfRule>
    <cfRule type="cellIs" dxfId="226" priority="8" stopIfTrue="1" operator="equal">
      <formula>"清車"</formula>
    </cfRule>
    <cfRule type="cellIs" dxfId="225" priority="9" stopIfTrue="1" operator="equal">
      <formula>"改紡"</formula>
    </cfRule>
  </conditionalFormatting>
  <conditionalFormatting sqref="D23">
    <cfRule type="cellIs" dxfId="221" priority="1" stopIfTrue="1" operator="equal">
      <formula>"FINAL"</formula>
    </cfRule>
    <cfRule type="cellIs" dxfId="220" priority="2" stopIfTrue="1" operator="equal">
      <formula>"清車"</formula>
    </cfRule>
    <cfRule type="cellIs" dxfId="219"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552" activePane="bottomRight" state="frozen"/>
      <selection pane="topRight" activeCell="K1" sqref="K1"/>
      <selection pane="bottomLeft" activeCell="A3" sqref="A3"/>
      <selection pane="bottomRight" activeCell="N578" sqref="N578"/>
    </sheetView>
  </sheetViews>
  <sheetFormatPr defaultRowHeight="15.75"/>
  <cols>
    <col min="1" max="1" width="6.5" style="535" customWidth="1"/>
    <col min="2" max="2" width="5" style="551" customWidth="1"/>
    <col min="3" max="3" width="8.375" style="65" customWidth="1"/>
    <col min="4" max="4" width="10.75" style="65" customWidth="1"/>
    <col min="5" max="5" width="4.5" style="65" customWidth="1"/>
    <col min="6" max="6" width="15" style="615" customWidth="1"/>
    <col min="7" max="7" width="13" style="673" customWidth="1"/>
    <col min="8" max="9" width="6.875" style="23" customWidth="1"/>
    <col min="10" max="11" width="9" style="23" customWidth="1"/>
    <col min="12" max="12" width="10.125" style="65" customWidth="1"/>
    <col min="13" max="13" width="9.625" style="458" customWidth="1"/>
    <col min="14" max="14" width="8.875" style="458" customWidth="1"/>
    <col min="15" max="15" width="9.625" style="458" customWidth="1"/>
    <col min="16" max="16" width="8.875" style="460" customWidth="1"/>
    <col min="17" max="17" width="10.875" style="461" customWidth="1"/>
    <col min="18" max="18" width="10.875" style="457" customWidth="1"/>
    <col min="19" max="22" width="10" style="459" customWidth="1"/>
    <col min="23" max="25" width="10" style="458" customWidth="1"/>
    <col min="26" max="27" width="9.5" style="458" customWidth="1"/>
    <col min="28" max="28" width="9" style="457"/>
    <col min="29" max="29" width="57.75" style="462" bestFit="1" customWidth="1"/>
    <col min="30" max="30" width="6.625" style="462" customWidth="1"/>
    <col min="31" max="32" width="6.625" style="463" customWidth="1"/>
    <col min="33" max="34" width="6.625" style="462" customWidth="1"/>
    <col min="35" max="16384" width="9" style="457"/>
  </cols>
  <sheetData>
    <row r="1" spans="1:29" ht="21.75" thickBot="1">
      <c r="A1" s="534"/>
      <c r="B1" s="556" t="s">
        <v>703</v>
      </c>
      <c r="C1" s="642"/>
      <c r="D1" s="642"/>
      <c r="E1" s="642"/>
      <c r="F1" s="642"/>
      <c r="G1" s="642"/>
      <c r="H1" s="642"/>
      <c r="I1" s="642"/>
      <c r="J1" s="643"/>
      <c r="K1" s="643"/>
      <c r="L1" s="644"/>
      <c r="M1" s="494"/>
      <c r="N1" s="494"/>
      <c r="O1" s="495"/>
      <c r="P1" s="496"/>
      <c r="Q1" s="497"/>
      <c r="R1" s="497"/>
      <c r="S1" s="1140" t="s">
        <v>704</v>
      </c>
      <c r="T1" s="1141"/>
      <c r="U1" s="1141"/>
      <c r="V1" s="1141"/>
      <c r="W1" s="1141"/>
      <c r="X1" s="1141"/>
      <c r="Y1" s="1141"/>
      <c r="Z1" s="705"/>
      <c r="AA1" s="705"/>
      <c r="AC1" s="457" t="s">
        <v>830</v>
      </c>
    </row>
    <row r="2" spans="1:29" ht="50.25" customHeight="1" thickBot="1">
      <c r="A2" s="546" t="s">
        <v>194</v>
      </c>
      <c r="B2" s="550" t="s">
        <v>822</v>
      </c>
      <c r="C2" s="528" t="s">
        <v>305</v>
      </c>
      <c r="D2" s="645" t="s">
        <v>188</v>
      </c>
      <c r="E2" s="646" t="s">
        <v>304</v>
      </c>
      <c r="F2" s="647" t="s">
        <v>189</v>
      </c>
      <c r="G2" s="648" t="s">
        <v>1125</v>
      </c>
      <c r="H2" s="649" t="s">
        <v>307</v>
      </c>
      <c r="I2" s="650" t="s">
        <v>306</v>
      </c>
      <c r="J2" s="649" t="s">
        <v>823</v>
      </c>
      <c r="K2" s="650" t="s">
        <v>1126</v>
      </c>
      <c r="L2" s="651" t="s">
        <v>705</v>
      </c>
      <c r="M2" s="531" t="s">
        <v>824</v>
      </c>
      <c r="N2" s="532" t="s">
        <v>825</v>
      </c>
      <c r="O2" s="533" t="s">
        <v>826</v>
      </c>
      <c r="P2" s="532" t="s">
        <v>827</v>
      </c>
      <c r="Q2" s="528" t="s">
        <v>699</v>
      </c>
      <c r="R2" s="557" t="s">
        <v>700</v>
      </c>
      <c r="S2" s="539" t="s">
        <v>701</v>
      </c>
      <c r="T2" s="529" t="s">
        <v>702</v>
      </c>
      <c r="U2" s="529" t="s">
        <v>706</v>
      </c>
      <c r="V2" s="530" t="s">
        <v>707</v>
      </c>
      <c r="W2" s="540" t="s">
        <v>708</v>
      </c>
      <c r="X2" s="568" t="s">
        <v>828</v>
      </c>
      <c r="Y2" s="568" t="s">
        <v>829</v>
      </c>
      <c r="Z2" s="706" t="s">
        <v>1481</v>
      </c>
      <c r="AA2" s="706" t="s">
        <v>1482</v>
      </c>
      <c r="AC2" s="567" t="s">
        <v>836</v>
      </c>
    </row>
    <row r="3" spans="1:29" ht="16.5">
      <c r="A3" s="566">
        <f>'１１直送'!A3</f>
        <v>46143</v>
      </c>
      <c r="B3" s="548" t="s">
        <v>832</v>
      </c>
      <c r="C3" s="1010" t="s">
        <v>1746</v>
      </c>
      <c r="D3" s="1011" t="s">
        <v>2732</v>
      </c>
      <c r="E3" s="1012" t="s">
        <v>2805</v>
      </c>
      <c r="F3" s="1013" t="str">
        <f>IF(ISNA(VLOOKUP(D3,[8]條件!$A$1:$L$65585,5,0)),"",(VLOOKUP(D3,[8]條件!$A$1:$L$65585,5,0)))</f>
        <v>100/72PFR</v>
      </c>
      <c r="G3" s="1013" t="s">
        <v>1727</v>
      </c>
      <c r="H3" s="1014">
        <v>4</v>
      </c>
      <c r="I3" s="1015">
        <v>100</v>
      </c>
      <c r="J3" s="1016">
        <v>358000</v>
      </c>
      <c r="K3" s="1015">
        <v>1200</v>
      </c>
      <c r="L3" s="672">
        <v>48</v>
      </c>
      <c r="M3" s="524"/>
      <c r="N3" s="525"/>
      <c r="O3" s="526">
        <v>46</v>
      </c>
      <c r="P3" s="525">
        <v>12</v>
      </c>
      <c r="Q3" s="527" t="s">
        <v>2873</v>
      </c>
      <c r="R3" s="558" t="s">
        <v>2960</v>
      </c>
      <c r="S3" s="541">
        <f>K3*0.85</f>
        <v>1020</v>
      </c>
      <c r="T3" s="522">
        <f t="shared" ref="T3" si="0">IF(J3="",0,(1440/(J3/S3)))</f>
        <v>4.1027932960893851</v>
      </c>
      <c r="U3" s="522">
        <f>T3*L3*(N3+P3)/24*0.85</f>
        <v>83.69698324022346</v>
      </c>
      <c r="V3" s="523">
        <f>M3+O3</f>
        <v>46</v>
      </c>
      <c r="W3" s="559">
        <f>IF(U3=0,"",((V3/U3)))</f>
        <v>0.54960164893844254</v>
      </c>
      <c r="X3" s="569">
        <f t="shared" ref="X3" si="1">IF(ISERROR((U3/(N3+P3)*N3)/250),"",((U3/(N3+P3)*N3)/250))</f>
        <v>0</v>
      </c>
      <c r="Y3" s="569">
        <f t="shared" ref="Y3" si="2">IF(ISERROR(((U3/(N3+P3)*P3)/250)),"",(((U3/(N3+P3)*P3))/250))</f>
        <v>0.33478793296089382</v>
      </c>
      <c r="Z3" s="569" t="str">
        <f>'４.１倒筒機(樣品製作)'!X3</f>
        <v/>
      </c>
      <c r="AA3" s="569" t="str">
        <f>'４.１倒筒機(樣品製作)'!Y3</f>
        <v/>
      </c>
    </row>
    <row r="4" spans="1:29" ht="16.5">
      <c r="A4" s="493">
        <f>A3</f>
        <v>46143</v>
      </c>
      <c r="B4" s="549" t="s">
        <v>832</v>
      </c>
      <c r="C4" s="1010" t="s">
        <v>1934</v>
      </c>
      <c r="D4" s="1011" t="s">
        <v>2754</v>
      </c>
      <c r="E4" s="1012"/>
      <c r="F4" s="1013" t="str">
        <f>IF(ISNA(VLOOKUP(D4,[8]條件!$A$1:$L$65585,5,0)),"",(VLOOKUP(D4,[8]條件!$A$1:$L$65585,5,0)))</f>
        <v>75/72CE</v>
      </c>
      <c r="G4" s="1013" t="str">
        <f>IF(ISNA(VLOOKUP(D4,[8]條件!$A$1:$L$65585,11,0)),"",(VLOOKUP(D4,[8]條件!$A$1:$L$65585,11,0)))</f>
        <v>藍底白十字</v>
      </c>
      <c r="H4" s="1014">
        <v>2</v>
      </c>
      <c r="I4" s="1015">
        <v>75</v>
      </c>
      <c r="J4" s="1016">
        <v>237000</v>
      </c>
      <c r="K4" s="1015">
        <v>1200</v>
      </c>
      <c r="L4" s="581">
        <v>24</v>
      </c>
      <c r="M4" s="498"/>
      <c r="N4" s="1017"/>
      <c r="O4" s="1018">
        <v>24</v>
      </c>
      <c r="P4" s="1017">
        <v>12</v>
      </c>
      <c r="Q4" s="527" t="s">
        <v>2873</v>
      </c>
      <c r="R4" s="558" t="s">
        <v>2960</v>
      </c>
      <c r="S4" s="542">
        <f t="shared" ref="S4:S22" si="3">K4*0.85</f>
        <v>1020</v>
      </c>
      <c r="T4" s="502">
        <f t="shared" ref="T4:T22" si="4">IF(J4="",0,(1440/(J4/S4)))</f>
        <v>6.1974683544303799</v>
      </c>
      <c r="U4" s="522">
        <f t="shared" ref="U4:U22" si="5">T4*L4*(N4+P4)/24*0.85</f>
        <v>63.214177215189871</v>
      </c>
      <c r="V4" s="503">
        <f t="shared" ref="V4:V22" si="6">M4+O4</f>
        <v>24</v>
      </c>
      <c r="W4" s="559">
        <f t="shared" ref="W4:W22" si="7">IF(U4=0,"",((V4/U4)))</f>
        <v>0.37966166858900424</v>
      </c>
      <c r="X4" s="569">
        <f t="shared" ref="X4:X22" si="8">IF(ISERROR((U4/(N4+P4)*N4)/250),"",((U4/(N4+P4)*N4)/250))</f>
        <v>0</v>
      </c>
      <c r="Y4" s="569">
        <f t="shared" ref="Y4:Y22" si="9">IF(ISERROR(((U4/(N4+P4)*P4)/250)),"",(((U4/(N4+P4)*P4))/250))</f>
        <v>0.25285670886075945</v>
      </c>
      <c r="Z4" s="569" t="str">
        <f>'４.１倒筒機(樣品製作)'!X4</f>
        <v/>
      </c>
      <c r="AA4" s="569" t="str">
        <f>'４.１倒筒機(樣品製作)'!Y4</f>
        <v/>
      </c>
    </row>
    <row r="5" spans="1:29" ht="16.5">
      <c r="A5" s="493">
        <f t="shared" ref="A5:A45" si="10">A4</f>
        <v>46143</v>
      </c>
      <c r="B5" s="549" t="s">
        <v>832</v>
      </c>
      <c r="C5" s="576" t="s">
        <v>2813</v>
      </c>
      <c r="D5" s="1011" t="s">
        <v>2806</v>
      </c>
      <c r="E5" s="1012" t="s">
        <v>2807</v>
      </c>
      <c r="F5" s="1013" t="str">
        <f>IF(ISNA(VLOOKUP(D5,[8]條件!$A$1:$L$65585,5,0)),"",(VLOOKUP(D5,[8]條件!$A$1:$L$65585,5,0)))</f>
        <v>100/72PFR</v>
      </c>
      <c r="G5" s="1013" t="str">
        <f>IF(ISNA(VLOOKUP(D5,[8]條件!$A$1:$L$65585,11,0)),"",(VLOOKUP(D5,[8]條件!$A$1:$L$65585,11,0)))</f>
        <v>白藍條紋</v>
      </c>
      <c r="H5" s="1014">
        <v>4</v>
      </c>
      <c r="I5" s="1015">
        <v>100</v>
      </c>
      <c r="J5" s="1016">
        <v>358000</v>
      </c>
      <c r="K5" s="1015">
        <v>1200</v>
      </c>
      <c r="L5" s="581">
        <v>24</v>
      </c>
      <c r="M5" s="498"/>
      <c r="N5" s="499"/>
      <c r="O5" s="500">
        <v>22</v>
      </c>
      <c r="P5" s="1017">
        <v>12</v>
      </c>
      <c r="Q5" s="527" t="s">
        <v>2873</v>
      </c>
      <c r="R5" s="558" t="s">
        <v>2960</v>
      </c>
      <c r="S5" s="542">
        <f t="shared" si="3"/>
        <v>1020</v>
      </c>
      <c r="T5" s="502">
        <f t="shared" si="4"/>
        <v>4.1027932960893851</v>
      </c>
      <c r="U5" s="522">
        <f t="shared" si="5"/>
        <v>41.84849162011173</v>
      </c>
      <c r="V5" s="503">
        <f t="shared" si="6"/>
        <v>22</v>
      </c>
      <c r="W5" s="559">
        <f t="shared" si="7"/>
        <v>0.52570592507155367</v>
      </c>
      <c r="X5" s="569">
        <f t="shared" si="8"/>
        <v>0</v>
      </c>
      <c r="Y5" s="569">
        <f t="shared" si="9"/>
        <v>0.16739396648044691</v>
      </c>
      <c r="Z5" s="569" t="str">
        <f>'４.１倒筒機(樣品製作)'!X5</f>
        <v/>
      </c>
      <c r="AA5" s="569" t="str">
        <f>'４.１倒筒機(樣品製作)'!Y5</f>
        <v/>
      </c>
    </row>
    <row r="6" spans="1:29" ht="16.5">
      <c r="A6" s="493">
        <f t="shared" si="10"/>
        <v>46143</v>
      </c>
      <c r="B6" s="549" t="s">
        <v>832</v>
      </c>
      <c r="C6" s="576" t="s">
        <v>2814</v>
      </c>
      <c r="D6" s="1011" t="s">
        <v>2391</v>
      </c>
      <c r="E6" s="1012" t="s">
        <v>2812</v>
      </c>
      <c r="F6" s="1013" t="str">
        <f>IF(ISNA(VLOOKUP(D6,[8]條件!$A$1:$L$65585,5,0)),"",(VLOOKUP(D6,[8]條件!$A$1:$L$65585,5,0)))</f>
        <v>100/72PFR</v>
      </c>
      <c r="G6" s="1013" t="str">
        <f>IF(ISNA(VLOOKUP(D6,[8]條件!$A$1:$L$65585,11,0)),"",(VLOOKUP(D6,[8]條件!$A$1:$L$65585,11,0)))</f>
        <v>白底黑方塊</v>
      </c>
      <c r="H6" s="1014">
        <v>4</v>
      </c>
      <c r="I6" s="1015">
        <v>100</v>
      </c>
      <c r="J6" s="1016">
        <v>358000</v>
      </c>
      <c r="K6" s="1015">
        <v>1200</v>
      </c>
      <c r="L6" s="581">
        <v>24</v>
      </c>
      <c r="M6" s="498"/>
      <c r="N6" s="499"/>
      <c r="O6" s="500">
        <v>24</v>
      </c>
      <c r="P6" s="1017">
        <v>12</v>
      </c>
      <c r="Q6" s="527" t="s">
        <v>2873</v>
      </c>
      <c r="R6" s="558" t="s">
        <v>2960</v>
      </c>
      <c r="S6" s="542">
        <f t="shared" si="3"/>
        <v>1020</v>
      </c>
      <c r="T6" s="502">
        <f t="shared" si="4"/>
        <v>4.1027932960893851</v>
      </c>
      <c r="U6" s="522">
        <f t="shared" si="5"/>
        <v>41.84849162011173</v>
      </c>
      <c r="V6" s="503">
        <f t="shared" si="6"/>
        <v>24</v>
      </c>
      <c r="W6" s="559">
        <f t="shared" si="7"/>
        <v>0.57349737280533131</v>
      </c>
      <c r="X6" s="569">
        <f t="shared" si="8"/>
        <v>0</v>
      </c>
      <c r="Y6" s="569">
        <f t="shared" si="9"/>
        <v>0.16739396648044691</v>
      </c>
      <c r="Z6" s="569" t="str">
        <f>'４.１倒筒機(樣品製作)'!X6</f>
        <v/>
      </c>
      <c r="AA6" s="569" t="str">
        <f>'４.１倒筒機(樣品製作)'!Y6</f>
        <v/>
      </c>
    </row>
    <row r="7" spans="1:29" ht="16.5">
      <c r="A7" s="493">
        <f t="shared" si="10"/>
        <v>46143</v>
      </c>
      <c r="B7" s="549" t="s">
        <v>832</v>
      </c>
      <c r="C7" s="938"/>
      <c r="D7" s="939"/>
      <c r="E7" s="940"/>
      <c r="F7" s="941"/>
      <c r="G7" s="941"/>
      <c r="H7" s="942"/>
      <c r="I7" s="943"/>
      <c r="J7" s="944"/>
      <c r="K7" s="943"/>
      <c r="L7" s="945"/>
      <c r="M7" s="498"/>
      <c r="N7" s="499"/>
      <c r="O7" s="500"/>
      <c r="P7" s="499"/>
      <c r="Q7" s="527"/>
      <c r="R7" s="558"/>
      <c r="S7" s="542">
        <f t="shared" si="3"/>
        <v>0</v>
      </c>
      <c r="T7" s="502">
        <f t="shared" si="4"/>
        <v>0</v>
      </c>
      <c r="U7" s="522">
        <f t="shared" si="5"/>
        <v>0</v>
      </c>
      <c r="V7" s="503">
        <f t="shared" si="6"/>
        <v>0</v>
      </c>
      <c r="W7" s="559" t="str">
        <f t="shared" si="7"/>
        <v/>
      </c>
      <c r="X7" s="569" t="str">
        <f t="shared" si="8"/>
        <v/>
      </c>
      <c r="Y7" s="569" t="str">
        <f t="shared" si="9"/>
        <v/>
      </c>
      <c r="Z7" s="569" t="str">
        <f>'４.１倒筒機(樣品製作)'!X7</f>
        <v/>
      </c>
      <c r="AA7" s="569" t="str">
        <f>'４.１倒筒機(樣品製作)'!Y7</f>
        <v/>
      </c>
    </row>
    <row r="8" spans="1:29" ht="16.5">
      <c r="A8" s="493">
        <f t="shared" si="10"/>
        <v>46143</v>
      </c>
      <c r="B8" s="549" t="s">
        <v>832</v>
      </c>
      <c r="C8" s="576"/>
      <c r="D8" s="600"/>
      <c r="E8" s="577"/>
      <c r="F8" s="635" t="str">
        <f>IF(ISNA(VLOOKUP(D8,條件!$A$1:$L$65585,5,0)),"",(VLOOKUP(D8,條件!$A$1:$L$65585,5,0)))</f>
        <v/>
      </c>
      <c r="G8" s="635" t="str">
        <f>IF(ISNA(VLOOKUP(D8,條件!$A$1:$L$65585,11,0)),"",(VLOOKUP(D8,條件!$A$1:$L$65585,11,0)))</f>
        <v/>
      </c>
      <c r="H8" s="578"/>
      <c r="I8" s="579"/>
      <c r="J8" s="580"/>
      <c r="K8" s="579"/>
      <c r="L8" s="581"/>
      <c r="M8" s="498"/>
      <c r="N8" s="499"/>
      <c r="O8" s="500"/>
      <c r="P8" s="499"/>
      <c r="Q8" s="527"/>
      <c r="R8" s="560"/>
      <c r="S8" s="542">
        <f t="shared" si="3"/>
        <v>0</v>
      </c>
      <c r="T8" s="502">
        <f t="shared" si="4"/>
        <v>0</v>
      </c>
      <c r="U8" s="522">
        <f t="shared" si="5"/>
        <v>0</v>
      </c>
      <c r="V8" s="503">
        <f t="shared" si="6"/>
        <v>0</v>
      </c>
      <c r="W8" s="559" t="str">
        <f t="shared" si="7"/>
        <v/>
      </c>
      <c r="X8" s="569" t="str">
        <f t="shared" si="8"/>
        <v/>
      </c>
      <c r="Y8" s="569" t="str">
        <f t="shared" si="9"/>
        <v/>
      </c>
      <c r="Z8" s="569" t="str">
        <f>'４.１倒筒機(樣品製作)'!X8</f>
        <v/>
      </c>
      <c r="AA8" s="569" t="str">
        <f>'４.１倒筒機(樣品製作)'!Y8</f>
        <v/>
      </c>
    </row>
    <row r="9" spans="1:29" ht="16.5">
      <c r="A9" s="493">
        <f t="shared" si="10"/>
        <v>46143</v>
      </c>
      <c r="B9" s="549" t="s">
        <v>832</v>
      </c>
      <c r="C9" s="576"/>
      <c r="D9" s="600"/>
      <c r="E9" s="577"/>
      <c r="F9" s="635" t="str">
        <f>IF(ISNA(VLOOKUP(D9,條件!$A$1:$L$65585,5,0)),"",(VLOOKUP(D9,條件!$A$1:$L$65585,5,0)))</f>
        <v/>
      </c>
      <c r="G9" s="635" t="str">
        <f>IF(ISNA(VLOOKUP(D9,條件!$A$1:$L$65585,11,0)),"",(VLOOKUP(D9,條件!$A$1:$L$65585,11,0)))</f>
        <v/>
      </c>
      <c r="H9" s="578"/>
      <c r="I9" s="579"/>
      <c r="J9" s="580"/>
      <c r="K9" s="579"/>
      <c r="L9" s="581"/>
      <c r="M9" s="498"/>
      <c r="N9" s="499"/>
      <c r="O9" s="500"/>
      <c r="P9" s="499"/>
      <c r="Q9" s="527"/>
      <c r="R9" s="560"/>
      <c r="S9" s="542">
        <f t="shared" si="3"/>
        <v>0</v>
      </c>
      <c r="T9" s="502">
        <f t="shared" si="4"/>
        <v>0</v>
      </c>
      <c r="U9" s="522">
        <f t="shared" si="5"/>
        <v>0</v>
      </c>
      <c r="V9" s="503">
        <f t="shared" si="6"/>
        <v>0</v>
      </c>
      <c r="W9" s="559" t="str">
        <f t="shared" si="7"/>
        <v/>
      </c>
      <c r="X9" s="569" t="str">
        <f t="shared" si="8"/>
        <v/>
      </c>
      <c r="Y9" s="569" t="str">
        <f t="shared" si="9"/>
        <v/>
      </c>
      <c r="Z9" s="569" t="str">
        <f>'４.１倒筒機(樣品製作)'!X9</f>
        <v/>
      </c>
      <c r="AA9" s="569" t="str">
        <f>'４.１倒筒機(樣品製作)'!Y9</f>
        <v/>
      </c>
    </row>
    <row r="10" spans="1:29" ht="16.5">
      <c r="A10" s="493">
        <f t="shared" si="10"/>
        <v>46143</v>
      </c>
      <c r="B10" s="549" t="s">
        <v>832</v>
      </c>
      <c r="C10" s="576"/>
      <c r="D10" s="600"/>
      <c r="E10" s="577"/>
      <c r="F10" s="635" t="str">
        <f>IF(ISNA(VLOOKUP(D10,條件!$A$1:$L$65585,5,0)),"",(VLOOKUP(D10,條件!$A$1:$L$65585,5,0)))</f>
        <v/>
      </c>
      <c r="G10" s="635" t="str">
        <f>IF(ISNA(VLOOKUP(D10,條件!$A$1:$L$65585,11,0)),"",(VLOOKUP(D10,條件!$A$1:$L$65585,11,0)))</f>
        <v/>
      </c>
      <c r="H10" s="578"/>
      <c r="I10" s="579"/>
      <c r="J10" s="580"/>
      <c r="K10" s="579"/>
      <c r="L10" s="581"/>
      <c r="M10" s="498"/>
      <c r="N10" s="499"/>
      <c r="O10" s="500"/>
      <c r="P10" s="499"/>
      <c r="Q10" s="527"/>
      <c r="R10" s="560"/>
      <c r="S10" s="542">
        <f t="shared" si="3"/>
        <v>0</v>
      </c>
      <c r="T10" s="502">
        <f t="shared" si="4"/>
        <v>0</v>
      </c>
      <c r="U10" s="522">
        <f t="shared" si="5"/>
        <v>0</v>
      </c>
      <c r="V10" s="503">
        <f t="shared" si="6"/>
        <v>0</v>
      </c>
      <c r="W10" s="559" t="str">
        <f t="shared" si="7"/>
        <v/>
      </c>
      <c r="X10" s="569" t="str">
        <f t="shared" si="8"/>
        <v/>
      </c>
      <c r="Y10" s="569" t="str">
        <f t="shared" si="9"/>
        <v/>
      </c>
      <c r="Z10" s="569" t="str">
        <f>'４.１倒筒機(樣品製作)'!X10</f>
        <v/>
      </c>
      <c r="AA10" s="569" t="str">
        <f>'４.１倒筒機(樣品製作)'!Y10</f>
        <v/>
      </c>
    </row>
    <row r="11" spans="1:29" ht="16.5">
      <c r="A11" s="493">
        <f t="shared" si="10"/>
        <v>46143</v>
      </c>
      <c r="B11" s="549" t="s">
        <v>832</v>
      </c>
      <c r="C11" s="576"/>
      <c r="D11" s="600"/>
      <c r="E11" s="577"/>
      <c r="F11" s="635" t="str">
        <f>IF(ISNA(VLOOKUP(D11,條件!$A$1:$L$65585,5,0)),"",(VLOOKUP(D11,條件!$A$1:$L$65585,5,0)))</f>
        <v/>
      </c>
      <c r="G11" s="635" t="str">
        <f>IF(ISNA(VLOOKUP(D11,條件!$A$1:$L$65585,11,0)),"",(VLOOKUP(D11,條件!$A$1:$L$65585,11,0)))</f>
        <v/>
      </c>
      <c r="H11" s="578"/>
      <c r="I11" s="579"/>
      <c r="J11" s="580"/>
      <c r="K11" s="579"/>
      <c r="L11" s="581"/>
      <c r="M11" s="498"/>
      <c r="N11" s="499"/>
      <c r="O11" s="500"/>
      <c r="P11" s="499"/>
      <c r="Q11" s="527"/>
      <c r="R11" s="560"/>
      <c r="S11" s="542">
        <f t="shared" si="3"/>
        <v>0</v>
      </c>
      <c r="T11" s="502">
        <f t="shared" si="4"/>
        <v>0</v>
      </c>
      <c r="U11" s="522">
        <f t="shared" si="5"/>
        <v>0</v>
      </c>
      <c r="V11" s="503">
        <f t="shared" si="6"/>
        <v>0</v>
      </c>
      <c r="W11" s="559" t="str">
        <f t="shared" si="7"/>
        <v/>
      </c>
      <c r="X11" s="569" t="str">
        <f t="shared" si="8"/>
        <v/>
      </c>
      <c r="Y11" s="569" t="str">
        <f t="shared" si="9"/>
        <v/>
      </c>
      <c r="Z11" s="569" t="str">
        <f>'４.１倒筒機(樣品製作)'!X11</f>
        <v/>
      </c>
      <c r="AA11" s="569" t="str">
        <f>'４.１倒筒機(樣品製作)'!Y11</f>
        <v/>
      </c>
    </row>
    <row r="12" spans="1:29" ht="16.5">
      <c r="A12" s="493">
        <f t="shared" si="10"/>
        <v>46143</v>
      </c>
      <c r="B12" s="549" t="s">
        <v>832</v>
      </c>
      <c r="C12" s="576"/>
      <c r="D12" s="600"/>
      <c r="E12" s="577"/>
      <c r="F12" s="635" t="str">
        <f>IF(ISNA(VLOOKUP(D12,條件!$A$1:$L$65585,5,0)),"",(VLOOKUP(D12,條件!$A$1:$L$65585,5,0)))</f>
        <v/>
      </c>
      <c r="G12" s="635" t="str">
        <f>IF(ISNA(VLOOKUP(D12,條件!$A$1:$L$65585,11,0)),"",(VLOOKUP(D12,條件!$A$1:$L$65585,11,0)))</f>
        <v/>
      </c>
      <c r="H12" s="578"/>
      <c r="I12" s="579"/>
      <c r="J12" s="580"/>
      <c r="K12" s="579"/>
      <c r="L12" s="581"/>
      <c r="M12" s="498"/>
      <c r="N12" s="499"/>
      <c r="O12" s="500"/>
      <c r="P12" s="499"/>
      <c r="Q12" s="527"/>
      <c r="R12" s="560"/>
      <c r="S12" s="542">
        <f t="shared" si="3"/>
        <v>0</v>
      </c>
      <c r="T12" s="502">
        <f t="shared" si="4"/>
        <v>0</v>
      </c>
      <c r="U12" s="522">
        <f t="shared" si="5"/>
        <v>0</v>
      </c>
      <c r="V12" s="503">
        <f t="shared" si="6"/>
        <v>0</v>
      </c>
      <c r="W12" s="559" t="str">
        <f t="shared" si="7"/>
        <v/>
      </c>
      <c r="X12" s="569" t="str">
        <f t="shared" si="8"/>
        <v/>
      </c>
      <c r="Y12" s="569" t="str">
        <f t="shared" si="9"/>
        <v/>
      </c>
      <c r="Z12" s="569" t="str">
        <f>'４.１倒筒機(樣品製作)'!X12</f>
        <v/>
      </c>
      <c r="AA12" s="569" t="str">
        <f>'４.１倒筒機(樣品製作)'!Y12</f>
        <v/>
      </c>
    </row>
    <row r="13" spans="1:29" ht="16.5">
      <c r="A13" s="493">
        <f t="shared" si="10"/>
        <v>46143</v>
      </c>
      <c r="B13" s="549" t="s">
        <v>832</v>
      </c>
      <c r="C13" s="1010"/>
      <c r="D13" s="1011"/>
      <c r="E13" s="1012"/>
      <c r="F13" s="1013"/>
      <c r="G13" s="1013"/>
      <c r="H13" s="1014"/>
      <c r="I13" s="1015"/>
      <c r="J13" s="1016"/>
      <c r="K13" s="1015"/>
      <c r="L13" s="672"/>
      <c r="M13" s="524"/>
      <c r="N13" s="525"/>
      <c r="O13" s="526"/>
      <c r="P13" s="525"/>
      <c r="Q13" s="527"/>
      <c r="R13" s="558"/>
      <c r="S13" s="542">
        <f t="shared" si="3"/>
        <v>0</v>
      </c>
      <c r="T13" s="502">
        <f t="shared" si="4"/>
        <v>0</v>
      </c>
      <c r="U13" s="522">
        <f t="shared" si="5"/>
        <v>0</v>
      </c>
      <c r="V13" s="503">
        <f t="shared" si="6"/>
        <v>0</v>
      </c>
      <c r="W13" s="559" t="str">
        <f t="shared" si="7"/>
        <v/>
      </c>
      <c r="X13" s="569" t="str">
        <f t="shared" si="8"/>
        <v/>
      </c>
      <c r="Y13" s="569" t="str">
        <f t="shared" si="9"/>
        <v/>
      </c>
      <c r="Z13" s="569" t="str">
        <f>'４.１倒筒機(樣品製作)'!X13</f>
        <v/>
      </c>
      <c r="AA13" s="569" t="str">
        <f>'４.１倒筒機(樣品製作)'!Y13</f>
        <v/>
      </c>
    </row>
    <row r="14" spans="1:29" ht="16.5">
      <c r="A14" s="493">
        <f t="shared" si="10"/>
        <v>46143</v>
      </c>
      <c r="B14" s="549" t="s">
        <v>832</v>
      </c>
      <c r="C14" s="1010"/>
      <c r="D14" s="1011"/>
      <c r="E14" s="1012"/>
      <c r="F14" s="1013"/>
      <c r="G14" s="1013"/>
      <c r="H14" s="1014"/>
      <c r="I14" s="1015"/>
      <c r="J14" s="1016"/>
      <c r="K14" s="1015"/>
      <c r="L14" s="581"/>
      <c r="M14" s="498"/>
      <c r="N14" s="1017"/>
      <c r="O14" s="1018"/>
      <c r="P14" s="1017"/>
      <c r="Q14" s="527"/>
      <c r="R14" s="558"/>
      <c r="S14" s="542">
        <f t="shared" si="3"/>
        <v>0</v>
      </c>
      <c r="T14" s="502">
        <f t="shared" si="4"/>
        <v>0</v>
      </c>
      <c r="U14" s="522">
        <f t="shared" si="5"/>
        <v>0</v>
      </c>
      <c r="V14" s="503">
        <f t="shared" si="6"/>
        <v>0</v>
      </c>
      <c r="W14" s="561" t="str">
        <f t="shared" si="7"/>
        <v/>
      </c>
      <c r="X14" s="569" t="str">
        <f t="shared" si="8"/>
        <v/>
      </c>
      <c r="Y14" s="569" t="str">
        <f t="shared" si="9"/>
        <v/>
      </c>
      <c r="Z14" s="569" t="str">
        <f>'４.１倒筒機(樣品製作)'!X14</f>
        <v/>
      </c>
      <c r="AA14" s="569" t="str">
        <f>'４.１倒筒機(樣品製作)'!Y14</f>
        <v/>
      </c>
    </row>
    <row r="15" spans="1:29" ht="16.5">
      <c r="A15" s="493">
        <f t="shared" si="10"/>
        <v>46143</v>
      </c>
      <c r="B15" s="549" t="s">
        <v>832</v>
      </c>
      <c r="C15" s="576"/>
      <c r="D15" s="600"/>
      <c r="E15" s="577"/>
      <c r="F15" s="635" t="str">
        <f>IF(ISNA(VLOOKUP(D15,條件!$A$1:$L$65585,5,0)),"",(VLOOKUP(D15,條件!$A$1:$L$65585,5,0)))</f>
        <v/>
      </c>
      <c r="G15" s="635" t="str">
        <f>IF(ISNA(VLOOKUP(D15,條件!$A$1:$L$65585,11,0)),"",(VLOOKUP(D15,條件!$A$1:$L$65585,11,0)))</f>
        <v/>
      </c>
      <c r="H15" s="578"/>
      <c r="I15" s="579"/>
      <c r="J15" s="580"/>
      <c r="K15" s="579"/>
      <c r="L15" s="581"/>
      <c r="M15" s="498"/>
      <c r="N15" s="499"/>
      <c r="O15" s="500"/>
      <c r="P15" s="499"/>
      <c r="Q15" s="527"/>
      <c r="R15" s="560"/>
      <c r="S15" s="542">
        <f t="shared" si="3"/>
        <v>0</v>
      </c>
      <c r="T15" s="502">
        <f t="shared" si="4"/>
        <v>0</v>
      </c>
      <c r="U15" s="522">
        <f t="shared" si="5"/>
        <v>0</v>
      </c>
      <c r="V15" s="503">
        <f t="shared" si="6"/>
        <v>0</v>
      </c>
      <c r="W15" s="561" t="str">
        <f t="shared" si="7"/>
        <v/>
      </c>
      <c r="X15" s="569" t="str">
        <f t="shared" si="8"/>
        <v/>
      </c>
      <c r="Y15" s="569" t="str">
        <f t="shared" si="9"/>
        <v/>
      </c>
      <c r="Z15" s="569" t="str">
        <f>'４.１倒筒機(樣品製作)'!X15</f>
        <v/>
      </c>
      <c r="AA15" s="569" t="str">
        <f>'４.１倒筒機(樣品製作)'!Y15</f>
        <v/>
      </c>
    </row>
    <row r="16" spans="1:29" ht="16.5">
      <c r="A16" s="493">
        <f t="shared" si="10"/>
        <v>46143</v>
      </c>
      <c r="B16" s="549" t="s">
        <v>832</v>
      </c>
      <c r="C16" s="576"/>
      <c r="D16" s="600"/>
      <c r="E16" s="577"/>
      <c r="F16" s="635" t="str">
        <f>IF(ISNA(VLOOKUP(D16,條件!$A$1:$L$65585,5,0)),"",(VLOOKUP(D16,條件!$A$1:$L$65585,5,0)))</f>
        <v/>
      </c>
      <c r="G16" s="635" t="str">
        <f>IF(ISNA(VLOOKUP(D16,條件!$A$1:$L$65585,11,0)),"",(VLOOKUP(D16,條件!$A$1:$L$65585,11,0)))</f>
        <v/>
      </c>
      <c r="H16" s="578"/>
      <c r="I16" s="579"/>
      <c r="J16" s="580"/>
      <c r="K16" s="579"/>
      <c r="L16" s="581"/>
      <c r="M16" s="498"/>
      <c r="N16" s="499"/>
      <c r="O16" s="500"/>
      <c r="P16" s="499"/>
      <c r="Q16" s="527"/>
      <c r="R16" s="560"/>
      <c r="S16" s="542">
        <f t="shared" si="3"/>
        <v>0</v>
      </c>
      <c r="T16" s="502">
        <f t="shared" si="4"/>
        <v>0</v>
      </c>
      <c r="U16" s="522">
        <f t="shared" si="5"/>
        <v>0</v>
      </c>
      <c r="V16" s="503">
        <f t="shared" si="6"/>
        <v>0</v>
      </c>
      <c r="W16" s="561" t="str">
        <f t="shared" si="7"/>
        <v/>
      </c>
      <c r="X16" s="569" t="str">
        <f t="shared" si="8"/>
        <v/>
      </c>
      <c r="Y16" s="569" t="str">
        <f t="shared" si="9"/>
        <v/>
      </c>
      <c r="Z16" s="569" t="str">
        <f>'４.１倒筒機(樣品製作)'!X16</f>
        <v/>
      </c>
      <c r="AA16" s="569" t="str">
        <f>'４.１倒筒機(樣品製作)'!Y16</f>
        <v/>
      </c>
    </row>
    <row r="17" spans="1:27" ht="16.5">
      <c r="A17" s="493">
        <f t="shared" si="10"/>
        <v>46143</v>
      </c>
      <c r="B17" s="549" t="s">
        <v>832</v>
      </c>
      <c r="C17" s="576"/>
      <c r="D17" s="600"/>
      <c r="E17" s="577"/>
      <c r="F17" s="635" t="str">
        <f>IF(ISNA(VLOOKUP(D17,條件!$A$1:$L$65585,5,0)),"",(VLOOKUP(D17,條件!$A$1:$L$65585,5,0)))</f>
        <v/>
      </c>
      <c r="G17" s="635" t="str">
        <f>IF(ISNA(VLOOKUP(D17,條件!$A$1:$L$65585,11,0)),"",(VLOOKUP(D17,條件!$A$1:$L$65585,11,0)))</f>
        <v/>
      </c>
      <c r="H17" s="578"/>
      <c r="I17" s="579"/>
      <c r="J17" s="580"/>
      <c r="K17" s="579"/>
      <c r="L17" s="581"/>
      <c r="M17" s="498"/>
      <c r="N17" s="499"/>
      <c r="O17" s="500"/>
      <c r="P17" s="499"/>
      <c r="Q17" s="527"/>
      <c r="R17" s="560"/>
      <c r="S17" s="542">
        <f t="shared" si="3"/>
        <v>0</v>
      </c>
      <c r="T17" s="502">
        <f t="shared" si="4"/>
        <v>0</v>
      </c>
      <c r="U17" s="522">
        <f t="shared" si="5"/>
        <v>0</v>
      </c>
      <c r="V17" s="503">
        <f t="shared" si="6"/>
        <v>0</v>
      </c>
      <c r="W17" s="561" t="str">
        <f t="shared" si="7"/>
        <v/>
      </c>
      <c r="X17" s="569" t="str">
        <f t="shared" si="8"/>
        <v/>
      </c>
      <c r="Y17" s="569" t="str">
        <f t="shared" si="9"/>
        <v/>
      </c>
      <c r="Z17" s="569" t="str">
        <f>'４.１倒筒機(樣品製作)'!X17</f>
        <v/>
      </c>
      <c r="AA17" s="569" t="str">
        <f>'４.１倒筒機(樣品製作)'!Y17</f>
        <v/>
      </c>
    </row>
    <row r="18" spans="1:27" ht="16.5">
      <c r="A18" s="493">
        <f t="shared" si="10"/>
        <v>46143</v>
      </c>
      <c r="B18" s="549" t="s">
        <v>832</v>
      </c>
      <c r="C18" s="576"/>
      <c r="D18" s="600"/>
      <c r="E18" s="577"/>
      <c r="F18" s="635" t="str">
        <f>IF(ISNA(VLOOKUP(D18,條件!$A$1:$L$65585,5,0)),"",(VLOOKUP(D18,條件!$A$1:$L$65585,5,0)))</f>
        <v/>
      </c>
      <c r="G18" s="635" t="str">
        <f>IF(ISNA(VLOOKUP(D18,條件!$A$1:$L$65585,11,0)),"",(VLOOKUP(D18,條件!$A$1:$L$65585,11,0)))</f>
        <v/>
      </c>
      <c r="H18" s="578"/>
      <c r="I18" s="579"/>
      <c r="J18" s="580"/>
      <c r="K18" s="579"/>
      <c r="L18" s="581"/>
      <c r="M18" s="498"/>
      <c r="N18" s="499"/>
      <c r="O18" s="500"/>
      <c r="P18" s="499"/>
      <c r="Q18" s="527"/>
      <c r="R18" s="560"/>
      <c r="S18" s="542">
        <f t="shared" si="3"/>
        <v>0</v>
      </c>
      <c r="T18" s="502">
        <f t="shared" si="4"/>
        <v>0</v>
      </c>
      <c r="U18" s="522">
        <f t="shared" si="5"/>
        <v>0</v>
      </c>
      <c r="V18" s="503">
        <f t="shared" si="6"/>
        <v>0</v>
      </c>
      <c r="W18" s="561" t="str">
        <f t="shared" si="7"/>
        <v/>
      </c>
      <c r="X18" s="569" t="str">
        <f t="shared" si="8"/>
        <v/>
      </c>
      <c r="Y18" s="569" t="str">
        <f t="shared" si="9"/>
        <v/>
      </c>
      <c r="Z18" s="569" t="str">
        <f>'４.１倒筒機(樣品製作)'!X18</f>
        <v/>
      </c>
      <c r="AA18" s="569" t="str">
        <f>'４.１倒筒機(樣品製作)'!Y18</f>
        <v/>
      </c>
    </row>
    <row r="19" spans="1:27" ht="16.5">
      <c r="A19" s="493">
        <f t="shared" si="10"/>
        <v>46143</v>
      </c>
      <c r="B19" s="549" t="s">
        <v>832</v>
      </c>
      <c r="C19" s="576"/>
      <c r="D19" s="600"/>
      <c r="E19" s="577"/>
      <c r="F19" s="635" t="str">
        <f>IF(ISNA(VLOOKUP(D19,條件!$A$1:$L$65585,5,0)),"",(VLOOKUP(D19,條件!$A$1:$L$65585,5,0)))</f>
        <v/>
      </c>
      <c r="G19" s="635" t="str">
        <f>IF(ISNA(VLOOKUP(D19,條件!$A$1:$L$65585,11,0)),"",(VLOOKUP(D19,條件!$A$1:$L$65585,11,0)))</f>
        <v/>
      </c>
      <c r="H19" s="578"/>
      <c r="I19" s="579"/>
      <c r="J19" s="580"/>
      <c r="K19" s="579"/>
      <c r="L19" s="581"/>
      <c r="M19" s="498"/>
      <c r="N19" s="499"/>
      <c r="O19" s="500"/>
      <c r="P19" s="499"/>
      <c r="Q19" s="501"/>
      <c r="R19" s="560"/>
      <c r="S19" s="542">
        <f t="shared" si="3"/>
        <v>0</v>
      </c>
      <c r="T19" s="502">
        <f t="shared" si="4"/>
        <v>0</v>
      </c>
      <c r="U19" s="522">
        <f t="shared" si="5"/>
        <v>0</v>
      </c>
      <c r="V19" s="503">
        <f t="shared" si="6"/>
        <v>0</v>
      </c>
      <c r="W19" s="561" t="str">
        <f t="shared" si="7"/>
        <v/>
      </c>
      <c r="X19" s="569" t="str">
        <f t="shared" si="8"/>
        <v/>
      </c>
      <c r="Y19" s="569" t="str">
        <f t="shared" si="9"/>
        <v/>
      </c>
      <c r="Z19" s="569" t="str">
        <f>'４.１倒筒機(樣品製作)'!X19</f>
        <v/>
      </c>
      <c r="AA19" s="569" t="str">
        <f>'４.１倒筒機(樣品製作)'!Y19</f>
        <v/>
      </c>
    </row>
    <row r="20" spans="1:27" ht="16.5">
      <c r="A20" s="493">
        <f t="shared" si="10"/>
        <v>46143</v>
      </c>
      <c r="B20" s="549" t="s">
        <v>832</v>
      </c>
      <c r="C20" s="576"/>
      <c r="D20" s="600"/>
      <c r="E20" s="577"/>
      <c r="F20" s="635" t="str">
        <f>IF(ISNA(VLOOKUP(D20,條件!$A$1:$L$65585,5,0)),"",(VLOOKUP(D20,條件!$A$1:$L$65585,5,0)))</f>
        <v/>
      </c>
      <c r="G20" s="635" t="str">
        <f>IF(ISNA(VLOOKUP(D20,條件!$A$1:$L$65585,11,0)),"",(VLOOKUP(D20,條件!$A$1:$L$65585,11,0)))</f>
        <v/>
      </c>
      <c r="H20" s="578"/>
      <c r="I20" s="579"/>
      <c r="J20" s="580"/>
      <c r="K20" s="579"/>
      <c r="L20" s="581"/>
      <c r="M20" s="498"/>
      <c r="N20" s="499"/>
      <c r="O20" s="500"/>
      <c r="P20" s="499"/>
      <c r="Q20" s="501"/>
      <c r="R20" s="560"/>
      <c r="S20" s="542">
        <f t="shared" si="3"/>
        <v>0</v>
      </c>
      <c r="T20" s="502">
        <f t="shared" si="4"/>
        <v>0</v>
      </c>
      <c r="U20" s="502">
        <f t="shared" si="5"/>
        <v>0</v>
      </c>
      <c r="V20" s="503">
        <f t="shared" si="6"/>
        <v>0</v>
      </c>
      <c r="W20" s="561" t="str">
        <f t="shared" si="7"/>
        <v/>
      </c>
      <c r="X20" s="569" t="str">
        <f t="shared" si="8"/>
        <v/>
      </c>
      <c r="Y20" s="569" t="str">
        <f t="shared" si="9"/>
        <v/>
      </c>
      <c r="Z20" s="569" t="str">
        <f>'４.１倒筒機(樣品製作)'!X20</f>
        <v/>
      </c>
      <c r="AA20" s="569" t="str">
        <f>'４.１倒筒機(樣品製作)'!Y20</f>
        <v/>
      </c>
    </row>
    <row r="21" spans="1:27" ht="16.5">
      <c r="A21" s="493">
        <f t="shared" si="10"/>
        <v>46143</v>
      </c>
      <c r="B21" s="549" t="s">
        <v>832</v>
      </c>
      <c r="C21" s="576"/>
      <c r="D21" s="600"/>
      <c r="E21" s="577"/>
      <c r="F21" s="635" t="str">
        <f>IF(ISNA(VLOOKUP(D21,條件!$A$1:$L$65585,5,0)),"",(VLOOKUP(D21,條件!$A$1:$L$65585,5,0)))</f>
        <v/>
      </c>
      <c r="G21" s="635" t="str">
        <f>IF(ISNA(VLOOKUP(D21,條件!$A$1:$L$65585,11,0)),"",(VLOOKUP(D21,條件!$A$1:$L$65585,11,0)))</f>
        <v/>
      </c>
      <c r="H21" s="578"/>
      <c r="I21" s="579"/>
      <c r="J21" s="580"/>
      <c r="K21" s="579"/>
      <c r="L21" s="581"/>
      <c r="M21" s="498"/>
      <c r="N21" s="499"/>
      <c r="O21" s="500"/>
      <c r="P21" s="499"/>
      <c r="Q21" s="501"/>
      <c r="R21" s="560"/>
      <c r="S21" s="542">
        <f t="shared" si="3"/>
        <v>0</v>
      </c>
      <c r="T21" s="502">
        <f t="shared" si="4"/>
        <v>0</v>
      </c>
      <c r="U21" s="502">
        <f t="shared" si="5"/>
        <v>0</v>
      </c>
      <c r="V21" s="503">
        <f t="shared" si="6"/>
        <v>0</v>
      </c>
      <c r="W21" s="561" t="str">
        <f t="shared" si="7"/>
        <v/>
      </c>
      <c r="X21" s="569" t="str">
        <f t="shared" si="8"/>
        <v/>
      </c>
      <c r="Y21" s="569" t="str">
        <f t="shared" si="9"/>
        <v/>
      </c>
      <c r="Z21" s="569" t="str">
        <f>'４.１倒筒機(樣品製作)'!X21</f>
        <v/>
      </c>
      <c r="AA21" s="569" t="str">
        <f>'４.１倒筒機(樣品製作)'!Y21</f>
        <v/>
      </c>
    </row>
    <row r="22" spans="1:27" ht="16.5">
      <c r="A22" s="493">
        <f t="shared" si="10"/>
        <v>46143</v>
      </c>
      <c r="B22" s="549" t="s">
        <v>832</v>
      </c>
      <c r="C22" s="576"/>
      <c r="D22" s="600"/>
      <c r="E22" s="577"/>
      <c r="F22" s="635" t="str">
        <f>IF(ISNA(VLOOKUP(D22,條件!$A$1:$L$65585,5,0)),"",(VLOOKUP(D22,條件!$A$1:$L$65585,5,0)))</f>
        <v/>
      </c>
      <c r="G22" s="635" t="str">
        <f>IF(ISNA(VLOOKUP(D22,條件!$A$1:$L$65585,11,0)),"",(VLOOKUP(D22,條件!$A$1:$L$65585,11,0)))</f>
        <v/>
      </c>
      <c r="H22" s="578"/>
      <c r="I22" s="579"/>
      <c r="J22" s="580"/>
      <c r="K22" s="579"/>
      <c r="L22" s="581"/>
      <c r="M22" s="498"/>
      <c r="N22" s="499"/>
      <c r="O22" s="500"/>
      <c r="P22" s="499"/>
      <c r="Q22" s="501"/>
      <c r="R22" s="560"/>
      <c r="S22" s="542">
        <f t="shared" si="3"/>
        <v>0</v>
      </c>
      <c r="T22" s="502">
        <f t="shared" si="4"/>
        <v>0</v>
      </c>
      <c r="U22" s="502">
        <f t="shared" si="5"/>
        <v>0</v>
      </c>
      <c r="V22" s="503">
        <f t="shared" si="6"/>
        <v>0</v>
      </c>
      <c r="W22" s="561" t="str">
        <f t="shared" si="7"/>
        <v/>
      </c>
      <c r="X22" s="569" t="str">
        <f t="shared" si="8"/>
        <v/>
      </c>
      <c r="Y22" s="569" t="str">
        <f t="shared" si="9"/>
        <v/>
      </c>
      <c r="Z22" s="569" t="str">
        <f>'４.１倒筒機(樣品製作)'!X22</f>
        <v/>
      </c>
      <c r="AA22" s="569" t="str">
        <f>'４.１倒筒機(樣品製作)'!Y22</f>
        <v/>
      </c>
    </row>
    <row r="23" spans="1:27" ht="16.5">
      <c r="A23" s="493">
        <f t="shared" si="10"/>
        <v>46143</v>
      </c>
      <c r="B23" s="515" t="s">
        <v>835</v>
      </c>
      <c r="C23" s="652"/>
      <c r="D23" s="653"/>
      <c r="E23" s="654"/>
      <c r="F23" s="655"/>
      <c r="G23" s="655"/>
      <c r="H23" s="656"/>
      <c r="I23" s="657">
        <f>COUNTA(I3:I22)</f>
        <v>4</v>
      </c>
      <c r="J23" s="657"/>
      <c r="K23" s="657"/>
      <c r="L23" s="658"/>
      <c r="M23" s="517"/>
      <c r="N23" s="518">
        <f>SUM(N3:N22)</f>
        <v>0</v>
      </c>
      <c r="O23" s="517"/>
      <c r="P23" s="518">
        <f>SUM(P3:P22)</f>
        <v>48</v>
      </c>
      <c r="Q23" s="519"/>
      <c r="R23" s="562"/>
      <c r="S23" s="543"/>
      <c r="T23" s="516"/>
      <c r="U23" s="516">
        <f>SUMIF(U3:U22,"&lt;9E307")</f>
        <v>230.60814369563678</v>
      </c>
      <c r="V23" s="516">
        <f>SUM(V3:V22)</f>
        <v>116</v>
      </c>
      <c r="W23" s="563">
        <f>IF(ISERROR(V23/U23),0,(V23/U23))</f>
        <v>0.50301779521325196</v>
      </c>
      <c r="X23" s="570">
        <f>SUMIF(X3:X22,"&lt;9E307")</f>
        <v>0</v>
      </c>
      <c r="Y23" s="570">
        <f>SUMIF(Y3:Y22,"&lt;9E307")</f>
        <v>0.92243257478254703</v>
      </c>
      <c r="Z23" s="707">
        <f>'４.１倒筒機(樣品製作)'!X23</f>
        <v>0</v>
      </c>
      <c r="AA23" s="707">
        <f>'４.１倒筒機(樣品製作)'!Y23</f>
        <v>0</v>
      </c>
    </row>
    <row r="24" spans="1:27" ht="16.5">
      <c r="A24" s="493">
        <f t="shared" si="10"/>
        <v>46143</v>
      </c>
      <c r="B24" s="549" t="s">
        <v>833</v>
      </c>
      <c r="C24" s="576"/>
      <c r="D24" s="600"/>
      <c r="E24" s="577"/>
      <c r="F24" s="635"/>
      <c r="G24" s="635"/>
      <c r="H24" s="578"/>
      <c r="I24" s="579"/>
      <c r="J24" s="580"/>
      <c r="K24" s="579"/>
      <c r="L24" s="581"/>
      <c r="M24" s="498"/>
      <c r="N24" s="499"/>
      <c r="O24" s="500"/>
      <c r="P24" s="499"/>
      <c r="Q24" s="527"/>
      <c r="R24" s="560"/>
      <c r="S24" s="541">
        <f>K24*0.85</f>
        <v>0</v>
      </c>
      <c r="T24" s="502">
        <f t="shared" ref="T24:T43" si="11">IF(J24="",0,(1440/(J24/S24)))</f>
        <v>0</v>
      </c>
      <c r="U24" s="522">
        <f>T24*L24*(N24+P24)/24*0.85</f>
        <v>0</v>
      </c>
      <c r="V24" s="523">
        <f>M24+O24</f>
        <v>0</v>
      </c>
      <c r="W24" s="559" t="str">
        <f>IF(U24=0,"",((V24/U24)))</f>
        <v/>
      </c>
      <c r="X24" s="569" t="str">
        <f t="shared" ref="X24:X43" si="12">IF(ISERROR((U24/(N24+P24)*N24)/250),"",((U24/(N24+P24)*N24)/250))</f>
        <v/>
      </c>
      <c r="Y24" s="569" t="str">
        <f t="shared" ref="Y24:Y43" si="13">IF(ISERROR(((U24/(N24+P24)*P24)/250)),"",(((U24/(N24+P24)*P24))/250))</f>
        <v/>
      </c>
      <c r="Z24" s="569" t="str">
        <f>'４.１倒筒機(樣品製作)'!X24</f>
        <v/>
      </c>
      <c r="AA24" s="569" t="str">
        <f>'４.１倒筒機(樣品製作)'!Y24</f>
        <v/>
      </c>
    </row>
    <row r="25" spans="1:27" ht="16.5">
      <c r="A25" s="493">
        <f t="shared" si="10"/>
        <v>46143</v>
      </c>
      <c r="B25" s="549" t="s">
        <v>833</v>
      </c>
      <c r="C25" s="576"/>
      <c r="D25" s="600"/>
      <c r="E25" s="577"/>
      <c r="F25" s="635" t="str">
        <f>IF(ISNA(VLOOKUP(D25,條件!$A$1:$L$65585,5,0)),"",(VLOOKUP(D25,條件!$A$1:$L$65585,5,0)))</f>
        <v/>
      </c>
      <c r="G25" s="635" t="str">
        <f>IF(ISNA(VLOOKUP(D25,條件!$A$1:$L$65585,11,0)),"",(VLOOKUP(D25,條件!$A$1:$L$65585,11,0)))</f>
        <v/>
      </c>
      <c r="H25" s="578"/>
      <c r="I25" s="579"/>
      <c r="J25" s="580"/>
      <c r="K25" s="579"/>
      <c r="L25" s="581"/>
      <c r="M25" s="498"/>
      <c r="N25" s="499"/>
      <c r="O25" s="500"/>
      <c r="P25" s="499"/>
      <c r="Q25" s="527"/>
      <c r="R25" s="560"/>
      <c r="S25" s="542">
        <f t="shared" ref="S25:S43" si="14">K25*0.85</f>
        <v>0</v>
      </c>
      <c r="T25" s="502">
        <f t="shared" si="11"/>
        <v>0</v>
      </c>
      <c r="U25" s="522">
        <f t="shared" ref="U25:U43" si="15">T25*L25*(N25+P25)/24*0.85</f>
        <v>0</v>
      </c>
      <c r="V25" s="503">
        <f t="shared" ref="V25:V43" si="16">M25+O25</f>
        <v>0</v>
      </c>
      <c r="W25" s="559" t="str">
        <f t="shared" ref="W25:W43" si="17">IF(U25=0,"",((V25/U25)))</f>
        <v/>
      </c>
      <c r="X25" s="569" t="str">
        <f t="shared" si="12"/>
        <v/>
      </c>
      <c r="Y25" s="569" t="str">
        <f t="shared" si="13"/>
        <v/>
      </c>
      <c r="Z25" s="569" t="str">
        <f>'４.１倒筒機(樣品製作)'!X25</f>
        <v/>
      </c>
      <c r="AA25" s="569" t="str">
        <f>'４.１倒筒機(樣品製作)'!Y25</f>
        <v/>
      </c>
    </row>
    <row r="26" spans="1:27" ht="16.5">
      <c r="A26" s="493">
        <f t="shared" si="10"/>
        <v>46143</v>
      </c>
      <c r="B26" s="549" t="s">
        <v>833</v>
      </c>
      <c r="C26" s="576"/>
      <c r="D26" s="600"/>
      <c r="E26" s="577"/>
      <c r="F26" s="635" t="str">
        <f>IF(ISNA(VLOOKUP(D26,條件!$A$1:$L$65585,5,0)),"",(VLOOKUP(D26,條件!$A$1:$L$65585,5,0)))</f>
        <v/>
      </c>
      <c r="G26" s="635" t="str">
        <f>IF(ISNA(VLOOKUP(D26,條件!$A$1:$L$65585,11,0)),"",(VLOOKUP(D26,條件!$A$1:$L$65585,11,0)))</f>
        <v/>
      </c>
      <c r="H26" s="578"/>
      <c r="I26" s="579"/>
      <c r="J26" s="580"/>
      <c r="K26" s="579"/>
      <c r="L26" s="581"/>
      <c r="M26" s="498"/>
      <c r="N26" s="499"/>
      <c r="O26" s="500"/>
      <c r="P26" s="499"/>
      <c r="Q26" s="527"/>
      <c r="R26" s="560"/>
      <c r="S26" s="542">
        <f t="shared" si="14"/>
        <v>0</v>
      </c>
      <c r="T26" s="502">
        <f t="shared" si="11"/>
        <v>0</v>
      </c>
      <c r="U26" s="522">
        <f t="shared" si="15"/>
        <v>0</v>
      </c>
      <c r="V26" s="503">
        <f t="shared" si="16"/>
        <v>0</v>
      </c>
      <c r="W26" s="559" t="str">
        <f t="shared" si="17"/>
        <v/>
      </c>
      <c r="X26" s="569" t="str">
        <f t="shared" si="12"/>
        <v/>
      </c>
      <c r="Y26" s="569" t="str">
        <f t="shared" si="13"/>
        <v/>
      </c>
      <c r="Z26" s="569" t="str">
        <f>'４.１倒筒機(樣品製作)'!X26</f>
        <v/>
      </c>
      <c r="AA26" s="569" t="str">
        <f>'４.１倒筒機(樣品製作)'!Y26</f>
        <v/>
      </c>
    </row>
    <row r="27" spans="1:27" ht="16.5">
      <c r="A27" s="493">
        <f t="shared" si="10"/>
        <v>46143</v>
      </c>
      <c r="B27" s="549" t="s">
        <v>833</v>
      </c>
      <c r="C27" s="576"/>
      <c r="D27" s="600"/>
      <c r="E27" s="577"/>
      <c r="F27" s="635" t="str">
        <f>IF(ISNA(VLOOKUP(D27,條件!$A$1:$L$65585,5,0)),"",(VLOOKUP(D27,條件!$A$1:$L$65585,5,0)))</f>
        <v/>
      </c>
      <c r="G27" s="635" t="str">
        <f>IF(ISNA(VLOOKUP(D27,條件!$A$1:$L$65585,11,0)),"",(VLOOKUP(D27,條件!$A$1:$L$65585,11,0)))</f>
        <v/>
      </c>
      <c r="H27" s="578"/>
      <c r="I27" s="579"/>
      <c r="J27" s="580"/>
      <c r="K27" s="579"/>
      <c r="L27" s="581"/>
      <c r="M27" s="498"/>
      <c r="N27" s="499"/>
      <c r="O27" s="500"/>
      <c r="P27" s="499"/>
      <c r="Q27" s="527"/>
      <c r="R27" s="560"/>
      <c r="S27" s="542">
        <f t="shared" si="14"/>
        <v>0</v>
      </c>
      <c r="T27" s="502">
        <f t="shared" si="11"/>
        <v>0</v>
      </c>
      <c r="U27" s="522">
        <f t="shared" si="15"/>
        <v>0</v>
      </c>
      <c r="V27" s="503">
        <f t="shared" si="16"/>
        <v>0</v>
      </c>
      <c r="W27" s="559" t="str">
        <f t="shared" si="17"/>
        <v/>
      </c>
      <c r="X27" s="569" t="str">
        <f t="shared" si="12"/>
        <v/>
      </c>
      <c r="Y27" s="569" t="str">
        <f t="shared" si="13"/>
        <v/>
      </c>
      <c r="Z27" s="569" t="str">
        <f>'４.１倒筒機(樣品製作)'!X27</f>
        <v/>
      </c>
      <c r="AA27" s="569" t="str">
        <f>'４.１倒筒機(樣品製作)'!Y27</f>
        <v/>
      </c>
    </row>
    <row r="28" spans="1:27" ht="16.5">
      <c r="A28" s="493">
        <f t="shared" si="10"/>
        <v>46143</v>
      </c>
      <c r="B28" s="549" t="s">
        <v>833</v>
      </c>
      <c r="C28" s="576"/>
      <c r="D28" s="600"/>
      <c r="E28" s="577"/>
      <c r="F28" s="635" t="str">
        <f>IF(ISNA(VLOOKUP(D28,條件!$A$1:$L$65585,5,0)),"",(VLOOKUP(D28,條件!$A$1:$L$65585,5,0)))</f>
        <v/>
      </c>
      <c r="G28" s="635" t="str">
        <f>IF(ISNA(VLOOKUP(D28,條件!$A$1:$L$65585,11,0)),"",(VLOOKUP(D28,條件!$A$1:$L$65585,11,0)))</f>
        <v/>
      </c>
      <c r="H28" s="578"/>
      <c r="I28" s="579"/>
      <c r="J28" s="580"/>
      <c r="K28" s="579"/>
      <c r="L28" s="581"/>
      <c r="M28" s="498"/>
      <c r="N28" s="499"/>
      <c r="O28" s="500"/>
      <c r="P28" s="499"/>
      <c r="Q28" s="527"/>
      <c r="R28" s="560"/>
      <c r="S28" s="542">
        <f t="shared" si="14"/>
        <v>0</v>
      </c>
      <c r="T28" s="502">
        <f t="shared" si="11"/>
        <v>0</v>
      </c>
      <c r="U28" s="522">
        <f t="shared" si="15"/>
        <v>0</v>
      </c>
      <c r="V28" s="503">
        <f t="shared" si="16"/>
        <v>0</v>
      </c>
      <c r="W28" s="559" t="str">
        <f t="shared" si="17"/>
        <v/>
      </c>
      <c r="X28" s="569" t="str">
        <f t="shared" si="12"/>
        <v/>
      </c>
      <c r="Y28" s="569" t="str">
        <f t="shared" si="13"/>
        <v/>
      </c>
      <c r="Z28" s="569" t="str">
        <f>'４.１倒筒機(樣品製作)'!X28</f>
        <v/>
      </c>
      <c r="AA28" s="569" t="str">
        <f>'４.１倒筒機(樣品製作)'!Y28</f>
        <v/>
      </c>
    </row>
    <row r="29" spans="1:27" ht="16.5">
      <c r="A29" s="493">
        <f t="shared" si="10"/>
        <v>46143</v>
      </c>
      <c r="B29" s="549" t="s">
        <v>833</v>
      </c>
      <c r="C29" s="576"/>
      <c r="D29" s="600"/>
      <c r="E29" s="577"/>
      <c r="F29" s="635" t="str">
        <f>IF(ISNA(VLOOKUP(D29,條件!$A$1:$L$65585,5,0)),"",(VLOOKUP(D29,條件!$A$1:$L$65585,5,0)))</f>
        <v/>
      </c>
      <c r="G29" s="635" t="str">
        <f>IF(ISNA(VLOOKUP(D29,條件!$A$1:$L$65585,11,0)),"",(VLOOKUP(D29,條件!$A$1:$L$65585,11,0)))</f>
        <v/>
      </c>
      <c r="H29" s="578"/>
      <c r="I29" s="579"/>
      <c r="J29" s="580"/>
      <c r="K29" s="579"/>
      <c r="L29" s="581"/>
      <c r="M29" s="498"/>
      <c r="N29" s="499"/>
      <c r="O29" s="500"/>
      <c r="P29" s="499"/>
      <c r="Q29" s="527"/>
      <c r="R29" s="560"/>
      <c r="S29" s="542">
        <f t="shared" si="14"/>
        <v>0</v>
      </c>
      <c r="T29" s="502">
        <f t="shared" si="11"/>
        <v>0</v>
      </c>
      <c r="U29" s="522">
        <f t="shared" si="15"/>
        <v>0</v>
      </c>
      <c r="V29" s="503">
        <f t="shared" si="16"/>
        <v>0</v>
      </c>
      <c r="W29" s="559" t="str">
        <f t="shared" si="17"/>
        <v/>
      </c>
      <c r="X29" s="569" t="str">
        <f t="shared" si="12"/>
        <v/>
      </c>
      <c r="Y29" s="569" t="str">
        <f t="shared" si="13"/>
        <v/>
      </c>
      <c r="Z29" s="569" t="str">
        <f>'４.１倒筒機(樣品製作)'!X29</f>
        <v/>
      </c>
      <c r="AA29" s="569" t="str">
        <f>'４.１倒筒機(樣品製作)'!Y29</f>
        <v/>
      </c>
    </row>
    <row r="30" spans="1:27" ht="16.5">
      <c r="A30" s="493">
        <f t="shared" si="10"/>
        <v>46143</v>
      </c>
      <c r="B30" s="549" t="s">
        <v>833</v>
      </c>
      <c r="C30" s="576"/>
      <c r="D30" s="600"/>
      <c r="E30" s="577"/>
      <c r="F30" s="635" t="str">
        <f>IF(ISNA(VLOOKUP(D30,條件!$A$1:$L$65585,5,0)),"",(VLOOKUP(D30,條件!$A$1:$L$65585,5,0)))</f>
        <v/>
      </c>
      <c r="G30" s="635" t="str">
        <f>IF(ISNA(VLOOKUP(D30,條件!$A$1:$L$65585,11,0)),"",(VLOOKUP(D30,條件!$A$1:$L$65585,11,0)))</f>
        <v/>
      </c>
      <c r="H30" s="578"/>
      <c r="I30" s="579"/>
      <c r="J30" s="580"/>
      <c r="K30" s="579"/>
      <c r="L30" s="581"/>
      <c r="M30" s="498"/>
      <c r="N30" s="499"/>
      <c r="O30" s="500"/>
      <c r="P30" s="499"/>
      <c r="Q30" s="527"/>
      <c r="R30" s="560"/>
      <c r="S30" s="542">
        <f t="shared" si="14"/>
        <v>0</v>
      </c>
      <c r="T30" s="502">
        <f t="shared" si="11"/>
        <v>0</v>
      </c>
      <c r="U30" s="522">
        <f t="shared" si="15"/>
        <v>0</v>
      </c>
      <c r="V30" s="503">
        <f t="shared" si="16"/>
        <v>0</v>
      </c>
      <c r="W30" s="559" t="str">
        <f t="shared" si="17"/>
        <v/>
      </c>
      <c r="X30" s="569" t="str">
        <f t="shared" si="12"/>
        <v/>
      </c>
      <c r="Y30" s="569" t="str">
        <f t="shared" si="13"/>
        <v/>
      </c>
      <c r="Z30" s="569" t="str">
        <f>'４.１倒筒機(樣品製作)'!X30</f>
        <v/>
      </c>
      <c r="AA30" s="569" t="str">
        <f>'４.１倒筒機(樣品製作)'!Y30</f>
        <v/>
      </c>
    </row>
    <row r="31" spans="1:27" ht="16.5">
      <c r="A31" s="493">
        <f t="shared" si="10"/>
        <v>46143</v>
      </c>
      <c r="B31" s="549" t="s">
        <v>833</v>
      </c>
      <c r="C31" s="576"/>
      <c r="D31" s="600"/>
      <c r="E31" s="577"/>
      <c r="F31" s="635" t="str">
        <f>IF(ISNA(VLOOKUP(D31,條件!$A$1:$L$65585,5,0)),"",(VLOOKUP(D31,條件!$A$1:$L$65585,5,0)))</f>
        <v/>
      </c>
      <c r="G31" s="635" t="str">
        <f>IF(ISNA(VLOOKUP(D31,條件!$A$1:$L$65585,11,0)),"",(VLOOKUP(D31,條件!$A$1:$L$65585,11,0)))</f>
        <v/>
      </c>
      <c r="H31" s="578"/>
      <c r="I31" s="579"/>
      <c r="J31" s="580"/>
      <c r="K31" s="579"/>
      <c r="L31" s="581"/>
      <c r="M31" s="498"/>
      <c r="N31" s="499"/>
      <c r="O31" s="500"/>
      <c r="P31" s="499"/>
      <c r="Q31" s="501"/>
      <c r="R31" s="560"/>
      <c r="S31" s="542">
        <f t="shared" si="14"/>
        <v>0</v>
      </c>
      <c r="T31" s="502">
        <f t="shared" si="11"/>
        <v>0</v>
      </c>
      <c r="U31" s="522">
        <f t="shared" si="15"/>
        <v>0</v>
      </c>
      <c r="V31" s="503">
        <f t="shared" si="16"/>
        <v>0</v>
      </c>
      <c r="W31" s="559" t="str">
        <f t="shared" si="17"/>
        <v/>
      </c>
      <c r="X31" s="569" t="str">
        <f t="shared" si="12"/>
        <v/>
      </c>
      <c r="Y31" s="569" t="str">
        <f t="shared" si="13"/>
        <v/>
      </c>
      <c r="Z31" s="569" t="str">
        <f>'４.１倒筒機(樣品製作)'!X31</f>
        <v/>
      </c>
      <c r="AA31" s="569" t="str">
        <f>'４.１倒筒機(樣品製作)'!Y31</f>
        <v/>
      </c>
    </row>
    <row r="32" spans="1:27" ht="16.5">
      <c r="A32" s="493">
        <f t="shared" si="10"/>
        <v>46143</v>
      </c>
      <c r="B32" s="549" t="s">
        <v>833</v>
      </c>
      <c r="C32" s="576"/>
      <c r="D32" s="600"/>
      <c r="E32" s="577"/>
      <c r="F32" s="635" t="str">
        <f>IF(ISNA(VLOOKUP(D32,條件!$A$1:$L$65585,5,0)),"",(VLOOKUP(D32,條件!$A$1:$L$65585,5,0)))</f>
        <v/>
      </c>
      <c r="G32" s="635" t="str">
        <f>IF(ISNA(VLOOKUP(D32,條件!$A$1:$L$65585,11,0)),"",(VLOOKUP(D32,條件!$A$1:$L$65585,11,0)))</f>
        <v/>
      </c>
      <c r="H32" s="578"/>
      <c r="I32" s="579"/>
      <c r="J32" s="580"/>
      <c r="K32" s="579"/>
      <c r="L32" s="581"/>
      <c r="M32" s="498"/>
      <c r="N32" s="499"/>
      <c r="O32" s="500"/>
      <c r="P32" s="499"/>
      <c r="Q32" s="501"/>
      <c r="R32" s="560"/>
      <c r="S32" s="542">
        <f t="shared" si="14"/>
        <v>0</v>
      </c>
      <c r="T32" s="502">
        <f t="shared" si="11"/>
        <v>0</v>
      </c>
      <c r="U32" s="522">
        <f t="shared" si="15"/>
        <v>0</v>
      </c>
      <c r="V32" s="503">
        <f t="shared" si="16"/>
        <v>0</v>
      </c>
      <c r="W32" s="559" t="str">
        <f t="shared" si="17"/>
        <v/>
      </c>
      <c r="X32" s="569" t="str">
        <f t="shared" si="12"/>
        <v/>
      </c>
      <c r="Y32" s="569" t="str">
        <f t="shared" si="13"/>
        <v/>
      </c>
      <c r="Z32" s="569" t="str">
        <f>'４.１倒筒機(樣品製作)'!X32</f>
        <v/>
      </c>
      <c r="AA32" s="569" t="str">
        <f>'４.１倒筒機(樣品製作)'!Y32</f>
        <v/>
      </c>
    </row>
    <row r="33" spans="1:27" ht="16.5">
      <c r="A33" s="493">
        <f t="shared" si="10"/>
        <v>46143</v>
      </c>
      <c r="B33" s="549" t="s">
        <v>833</v>
      </c>
      <c r="C33" s="576"/>
      <c r="D33" s="600"/>
      <c r="E33" s="577"/>
      <c r="F33" s="635" t="str">
        <f>IF(ISNA(VLOOKUP(D33,條件!$A$1:$L$65585,5,0)),"",(VLOOKUP(D33,條件!$A$1:$L$65585,5,0)))</f>
        <v/>
      </c>
      <c r="G33" s="635" t="str">
        <f>IF(ISNA(VLOOKUP(D33,條件!$A$1:$L$65585,11,0)),"",(VLOOKUP(D33,條件!$A$1:$L$65585,11,0)))</f>
        <v/>
      </c>
      <c r="H33" s="578"/>
      <c r="I33" s="579"/>
      <c r="J33" s="580"/>
      <c r="K33" s="579"/>
      <c r="L33" s="581"/>
      <c r="M33" s="498"/>
      <c r="N33" s="499"/>
      <c r="O33" s="500"/>
      <c r="P33" s="499"/>
      <c r="Q33" s="501"/>
      <c r="R33" s="560"/>
      <c r="S33" s="542">
        <f t="shared" si="14"/>
        <v>0</v>
      </c>
      <c r="T33" s="502">
        <f t="shared" si="11"/>
        <v>0</v>
      </c>
      <c r="U33" s="522">
        <f t="shared" si="15"/>
        <v>0</v>
      </c>
      <c r="V33" s="503">
        <f t="shared" si="16"/>
        <v>0</v>
      </c>
      <c r="W33" s="559" t="str">
        <f t="shared" si="17"/>
        <v/>
      </c>
      <c r="X33" s="569" t="str">
        <f t="shared" si="12"/>
        <v/>
      </c>
      <c r="Y33" s="569" t="str">
        <f t="shared" si="13"/>
        <v/>
      </c>
      <c r="Z33" s="569" t="str">
        <f>'４.１倒筒機(樣品製作)'!X33</f>
        <v/>
      </c>
      <c r="AA33" s="569" t="str">
        <f>'４.１倒筒機(樣品製作)'!Y33</f>
        <v/>
      </c>
    </row>
    <row r="34" spans="1:27" ht="16.5">
      <c r="A34" s="493">
        <f t="shared" si="10"/>
        <v>46143</v>
      </c>
      <c r="B34" s="549" t="s">
        <v>833</v>
      </c>
      <c r="C34" s="576"/>
      <c r="D34" s="600"/>
      <c r="E34" s="577"/>
      <c r="F34" s="635" t="str">
        <f>IF(ISNA(VLOOKUP(D34,條件!$A$1:$L$65585,5,0)),"",(VLOOKUP(D34,條件!$A$1:$L$65585,5,0)))</f>
        <v/>
      </c>
      <c r="G34" s="635" t="str">
        <f>IF(ISNA(VLOOKUP(D34,條件!$A$1:$L$65585,11,0)),"",(VLOOKUP(D34,條件!$A$1:$L$65585,11,0)))</f>
        <v/>
      </c>
      <c r="H34" s="578"/>
      <c r="I34" s="579"/>
      <c r="J34" s="580"/>
      <c r="K34" s="579"/>
      <c r="L34" s="581"/>
      <c r="M34" s="498"/>
      <c r="N34" s="499"/>
      <c r="O34" s="500"/>
      <c r="P34" s="499"/>
      <c r="Q34" s="501"/>
      <c r="R34" s="560"/>
      <c r="S34" s="542">
        <f t="shared" si="14"/>
        <v>0</v>
      </c>
      <c r="T34" s="502">
        <f t="shared" si="11"/>
        <v>0</v>
      </c>
      <c r="U34" s="522">
        <f t="shared" si="15"/>
        <v>0</v>
      </c>
      <c r="V34" s="503">
        <f t="shared" si="16"/>
        <v>0</v>
      </c>
      <c r="W34" s="559" t="str">
        <f t="shared" si="17"/>
        <v/>
      </c>
      <c r="X34" s="569" t="str">
        <f t="shared" si="12"/>
        <v/>
      </c>
      <c r="Y34" s="569" t="str">
        <f t="shared" si="13"/>
        <v/>
      </c>
      <c r="Z34" s="569" t="str">
        <f>'４.１倒筒機(樣品製作)'!X34</f>
        <v/>
      </c>
      <c r="AA34" s="569" t="str">
        <f>'４.１倒筒機(樣品製作)'!Y34</f>
        <v/>
      </c>
    </row>
    <row r="35" spans="1:27" ht="16.5">
      <c r="A35" s="493">
        <f t="shared" si="10"/>
        <v>46143</v>
      </c>
      <c r="B35" s="549" t="s">
        <v>833</v>
      </c>
      <c r="C35" s="576"/>
      <c r="D35" s="600"/>
      <c r="E35" s="577"/>
      <c r="F35" s="635" t="str">
        <f>IF(ISNA(VLOOKUP(D35,條件!$A$1:$L$65585,5,0)),"",(VLOOKUP(D35,條件!$A$1:$L$65585,5,0)))</f>
        <v/>
      </c>
      <c r="G35" s="635" t="str">
        <f>IF(ISNA(VLOOKUP(D35,條件!$A$1:$L$65585,11,0)),"",(VLOOKUP(D35,條件!$A$1:$L$65585,11,0)))</f>
        <v/>
      </c>
      <c r="H35" s="578"/>
      <c r="I35" s="579"/>
      <c r="J35" s="580"/>
      <c r="K35" s="579"/>
      <c r="L35" s="581"/>
      <c r="M35" s="498"/>
      <c r="N35" s="499"/>
      <c r="O35" s="500"/>
      <c r="P35" s="499"/>
      <c r="Q35" s="501"/>
      <c r="R35" s="560"/>
      <c r="S35" s="542">
        <f t="shared" si="14"/>
        <v>0</v>
      </c>
      <c r="T35" s="502">
        <f t="shared" si="11"/>
        <v>0</v>
      </c>
      <c r="U35" s="502">
        <f t="shared" si="15"/>
        <v>0</v>
      </c>
      <c r="V35" s="503">
        <f t="shared" si="16"/>
        <v>0</v>
      </c>
      <c r="W35" s="561" t="str">
        <f t="shared" si="17"/>
        <v/>
      </c>
      <c r="X35" s="569" t="str">
        <f t="shared" si="12"/>
        <v/>
      </c>
      <c r="Y35" s="569" t="str">
        <f t="shared" si="13"/>
        <v/>
      </c>
      <c r="Z35" s="569" t="str">
        <f>'４.１倒筒機(樣品製作)'!X35</f>
        <v/>
      </c>
      <c r="AA35" s="569" t="str">
        <f>'４.１倒筒機(樣品製作)'!Y35</f>
        <v/>
      </c>
    </row>
    <row r="36" spans="1:27" ht="16.5">
      <c r="A36" s="493">
        <f t="shared" si="10"/>
        <v>46143</v>
      </c>
      <c r="B36" s="549" t="s">
        <v>833</v>
      </c>
      <c r="C36" s="576"/>
      <c r="D36" s="600"/>
      <c r="E36" s="577"/>
      <c r="F36" s="635" t="str">
        <f>IF(ISNA(VLOOKUP(D36,條件!$A$1:$L$65585,5,0)),"",(VLOOKUP(D36,條件!$A$1:$L$65585,5,0)))</f>
        <v/>
      </c>
      <c r="G36" s="635" t="str">
        <f>IF(ISNA(VLOOKUP(D36,條件!$A$1:$L$65585,11,0)),"",(VLOOKUP(D36,條件!$A$1:$L$65585,11,0)))</f>
        <v/>
      </c>
      <c r="H36" s="578"/>
      <c r="I36" s="579"/>
      <c r="J36" s="580"/>
      <c r="K36" s="579"/>
      <c r="L36" s="581"/>
      <c r="M36" s="498"/>
      <c r="N36" s="499"/>
      <c r="O36" s="500"/>
      <c r="P36" s="499"/>
      <c r="Q36" s="501"/>
      <c r="R36" s="560"/>
      <c r="S36" s="542">
        <f t="shared" si="14"/>
        <v>0</v>
      </c>
      <c r="T36" s="502">
        <f t="shared" si="11"/>
        <v>0</v>
      </c>
      <c r="U36" s="502">
        <f t="shared" si="15"/>
        <v>0</v>
      </c>
      <c r="V36" s="503">
        <f t="shared" si="16"/>
        <v>0</v>
      </c>
      <c r="W36" s="561" t="str">
        <f t="shared" si="17"/>
        <v/>
      </c>
      <c r="X36" s="569" t="str">
        <f t="shared" si="12"/>
        <v/>
      </c>
      <c r="Y36" s="569" t="str">
        <f t="shared" si="13"/>
        <v/>
      </c>
      <c r="Z36" s="569" t="str">
        <f>'４.１倒筒機(樣品製作)'!X36</f>
        <v/>
      </c>
      <c r="AA36" s="569" t="str">
        <f>'４.１倒筒機(樣品製作)'!Y36</f>
        <v/>
      </c>
    </row>
    <row r="37" spans="1:27" ht="16.5">
      <c r="A37" s="493">
        <f t="shared" si="10"/>
        <v>46143</v>
      </c>
      <c r="B37" s="549" t="s">
        <v>833</v>
      </c>
      <c r="C37" s="576"/>
      <c r="D37" s="600"/>
      <c r="E37" s="577"/>
      <c r="F37" s="635" t="str">
        <f>IF(ISNA(VLOOKUP(D37,條件!$A$1:$L$65585,5,0)),"",(VLOOKUP(D37,條件!$A$1:$L$65585,5,0)))</f>
        <v/>
      </c>
      <c r="G37" s="635" t="str">
        <f>IF(ISNA(VLOOKUP(D37,條件!$A$1:$L$65585,11,0)),"",(VLOOKUP(D37,條件!$A$1:$L$65585,11,0)))</f>
        <v/>
      </c>
      <c r="H37" s="578"/>
      <c r="I37" s="579"/>
      <c r="J37" s="580"/>
      <c r="K37" s="579"/>
      <c r="L37" s="581"/>
      <c r="M37" s="498"/>
      <c r="N37" s="499"/>
      <c r="O37" s="500"/>
      <c r="P37" s="499"/>
      <c r="Q37" s="501"/>
      <c r="R37" s="560"/>
      <c r="S37" s="542">
        <f t="shared" si="14"/>
        <v>0</v>
      </c>
      <c r="T37" s="502">
        <f t="shared" si="11"/>
        <v>0</v>
      </c>
      <c r="U37" s="502">
        <f t="shared" si="15"/>
        <v>0</v>
      </c>
      <c r="V37" s="503">
        <f t="shared" si="16"/>
        <v>0</v>
      </c>
      <c r="W37" s="561" t="str">
        <f t="shared" si="17"/>
        <v/>
      </c>
      <c r="X37" s="569" t="str">
        <f t="shared" si="12"/>
        <v/>
      </c>
      <c r="Y37" s="569" t="str">
        <f t="shared" si="13"/>
        <v/>
      </c>
      <c r="Z37" s="569" t="str">
        <f>'４.１倒筒機(樣品製作)'!X37</f>
        <v/>
      </c>
      <c r="AA37" s="569" t="str">
        <f>'４.１倒筒機(樣品製作)'!Y37</f>
        <v/>
      </c>
    </row>
    <row r="38" spans="1:27" ht="16.5">
      <c r="A38" s="493">
        <f t="shared" si="10"/>
        <v>46143</v>
      </c>
      <c r="B38" s="549" t="s">
        <v>833</v>
      </c>
      <c r="C38" s="576"/>
      <c r="D38" s="600"/>
      <c r="E38" s="577"/>
      <c r="F38" s="635" t="str">
        <f>IF(ISNA(VLOOKUP(D38,條件!$A$1:$L$65585,5,0)),"",(VLOOKUP(D38,條件!$A$1:$L$65585,5,0)))</f>
        <v/>
      </c>
      <c r="G38" s="635" t="str">
        <f>IF(ISNA(VLOOKUP(D38,條件!$A$1:$L$65585,11,0)),"",(VLOOKUP(D38,條件!$A$1:$L$65585,11,0)))</f>
        <v/>
      </c>
      <c r="H38" s="578"/>
      <c r="I38" s="579"/>
      <c r="J38" s="580"/>
      <c r="K38" s="579"/>
      <c r="L38" s="581"/>
      <c r="M38" s="498"/>
      <c r="N38" s="499"/>
      <c r="O38" s="500"/>
      <c r="P38" s="499"/>
      <c r="Q38" s="501"/>
      <c r="R38" s="560"/>
      <c r="S38" s="542">
        <f t="shared" si="14"/>
        <v>0</v>
      </c>
      <c r="T38" s="502">
        <f t="shared" si="11"/>
        <v>0</v>
      </c>
      <c r="U38" s="502">
        <f t="shared" si="15"/>
        <v>0</v>
      </c>
      <c r="V38" s="503">
        <f t="shared" si="16"/>
        <v>0</v>
      </c>
      <c r="W38" s="561" t="str">
        <f t="shared" si="17"/>
        <v/>
      </c>
      <c r="X38" s="569" t="str">
        <f t="shared" si="12"/>
        <v/>
      </c>
      <c r="Y38" s="569" t="str">
        <f t="shared" si="13"/>
        <v/>
      </c>
      <c r="Z38" s="569" t="str">
        <f>'４.１倒筒機(樣品製作)'!X38</f>
        <v/>
      </c>
      <c r="AA38" s="569" t="str">
        <f>'４.１倒筒機(樣品製作)'!Y38</f>
        <v/>
      </c>
    </row>
    <row r="39" spans="1:27" ht="16.5">
      <c r="A39" s="493">
        <f t="shared" si="10"/>
        <v>46143</v>
      </c>
      <c r="B39" s="549" t="s">
        <v>833</v>
      </c>
      <c r="C39" s="576"/>
      <c r="D39" s="600"/>
      <c r="E39" s="577"/>
      <c r="F39" s="635" t="str">
        <f>IF(ISNA(VLOOKUP(D39,條件!$A$1:$L$65585,5,0)),"",(VLOOKUP(D39,條件!$A$1:$L$65585,5,0)))</f>
        <v/>
      </c>
      <c r="G39" s="635" t="str">
        <f>IF(ISNA(VLOOKUP(D39,條件!$A$1:$L$65585,11,0)),"",(VLOOKUP(D39,條件!$A$1:$L$65585,11,0)))</f>
        <v/>
      </c>
      <c r="H39" s="578"/>
      <c r="I39" s="579"/>
      <c r="J39" s="580"/>
      <c r="K39" s="579"/>
      <c r="L39" s="581"/>
      <c r="M39" s="498"/>
      <c r="N39" s="499"/>
      <c r="O39" s="500"/>
      <c r="P39" s="499"/>
      <c r="Q39" s="501"/>
      <c r="R39" s="560"/>
      <c r="S39" s="542">
        <f t="shared" si="14"/>
        <v>0</v>
      </c>
      <c r="T39" s="502">
        <f t="shared" si="11"/>
        <v>0</v>
      </c>
      <c r="U39" s="502">
        <f t="shared" si="15"/>
        <v>0</v>
      </c>
      <c r="V39" s="503">
        <f t="shared" si="16"/>
        <v>0</v>
      </c>
      <c r="W39" s="561" t="str">
        <f t="shared" si="17"/>
        <v/>
      </c>
      <c r="X39" s="569" t="str">
        <f t="shared" si="12"/>
        <v/>
      </c>
      <c r="Y39" s="569" t="str">
        <f t="shared" si="13"/>
        <v/>
      </c>
      <c r="Z39" s="569" t="str">
        <f>'４.１倒筒機(樣品製作)'!X39</f>
        <v/>
      </c>
      <c r="AA39" s="569" t="str">
        <f>'４.１倒筒機(樣品製作)'!Y39</f>
        <v/>
      </c>
    </row>
    <row r="40" spans="1:27" ht="16.5">
      <c r="A40" s="493">
        <f t="shared" si="10"/>
        <v>46143</v>
      </c>
      <c r="B40" s="549" t="s">
        <v>833</v>
      </c>
      <c r="C40" s="576"/>
      <c r="D40" s="600"/>
      <c r="E40" s="577"/>
      <c r="F40" s="635" t="str">
        <f>IF(ISNA(VLOOKUP(D40,條件!$A$1:$L$65585,5,0)),"",(VLOOKUP(D40,條件!$A$1:$L$65585,5,0)))</f>
        <v/>
      </c>
      <c r="G40" s="635" t="str">
        <f>IF(ISNA(VLOOKUP(D40,條件!$A$1:$L$65585,11,0)),"",(VLOOKUP(D40,條件!$A$1:$L$65585,11,0)))</f>
        <v/>
      </c>
      <c r="H40" s="578"/>
      <c r="I40" s="579"/>
      <c r="J40" s="580"/>
      <c r="K40" s="579"/>
      <c r="L40" s="581"/>
      <c r="M40" s="498"/>
      <c r="N40" s="499"/>
      <c r="O40" s="500"/>
      <c r="P40" s="499"/>
      <c r="Q40" s="501"/>
      <c r="R40" s="560"/>
      <c r="S40" s="542">
        <f t="shared" si="14"/>
        <v>0</v>
      </c>
      <c r="T40" s="502">
        <f t="shared" si="11"/>
        <v>0</v>
      </c>
      <c r="U40" s="502">
        <f t="shared" si="15"/>
        <v>0</v>
      </c>
      <c r="V40" s="503">
        <f t="shared" si="16"/>
        <v>0</v>
      </c>
      <c r="W40" s="561" t="str">
        <f t="shared" si="17"/>
        <v/>
      </c>
      <c r="X40" s="569" t="str">
        <f t="shared" si="12"/>
        <v/>
      </c>
      <c r="Y40" s="569" t="str">
        <f t="shared" si="13"/>
        <v/>
      </c>
      <c r="Z40" s="569" t="str">
        <f>'４.１倒筒機(樣品製作)'!X40</f>
        <v/>
      </c>
      <c r="AA40" s="569" t="str">
        <f>'４.１倒筒機(樣品製作)'!Y40</f>
        <v/>
      </c>
    </row>
    <row r="41" spans="1:27" ht="16.5">
      <c r="A41" s="493">
        <f t="shared" si="10"/>
        <v>46143</v>
      </c>
      <c r="B41" s="549" t="s">
        <v>833</v>
      </c>
      <c r="C41" s="576"/>
      <c r="D41" s="600"/>
      <c r="E41" s="577"/>
      <c r="F41" s="635" t="str">
        <f>IF(ISNA(VLOOKUP(D41,條件!$A$1:$L$65585,5,0)),"",(VLOOKUP(D41,條件!$A$1:$L$65585,5,0)))</f>
        <v/>
      </c>
      <c r="G41" s="635" t="str">
        <f>IF(ISNA(VLOOKUP(D41,條件!$A$1:$L$65585,11,0)),"",(VLOOKUP(D41,條件!$A$1:$L$65585,11,0)))</f>
        <v/>
      </c>
      <c r="H41" s="578"/>
      <c r="I41" s="579"/>
      <c r="J41" s="580"/>
      <c r="K41" s="579"/>
      <c r="L41" s="581"/>
      <c r="M41" s="498"/>
      <c r="N41" s="499"/>
      <c r="O41" s="500"/>
      <c r="P41" s="499"/>
      <c r="Q41" s="501"/>
      <c r="R41" s="560"/>
      <c r="S41" s="542">
        <f t="shared" si="14"/>
        <v>0</v>
      </c>
      <c r="T41" s="502">
        <f t="shared" si="11"/>
        <v>0</v>
      </c>
      <c r="U41" s="502">
        <f t="shared" si="15"/>
        <v>0</v>
      </c>
      <c r="V41" s="503">
        <f t="shared" si="16"/>
        <v>0</v>
      </c>
      <c r="W41" s="561" t="str">
        <f t="shared" si="17"/>
        <v/>
      </c>
      <c r="X41" s="569" t="str">
        <f t="shared" si="12"/>
        <v/>
      </c>
      <c r="Y41" s="569" t="str">
        <f t="shared" si="13"/>
        <v/>
      </c>
      <c r="Z41" s="569" t="str">
        <f>'４.１倒筒機(樣品製作)'!X41</f>
        <v/>
      </c>
      <c r="AA41" s="569" t="str">
        <f>'４.１倒筒機(樣品製作)'!Y41</f>
        <v/>
      </c>
    </row>
    <row r="42" spans="1:27" ht="16.5">
      <c r="A42" s="493">
        <f t="shared" si="10"/>
        <v>46143</v>
      </c>
      <c r="B42" s="549" t="s">
        <v>833</v>
      </c>
      <c r="C42" s="576"/>
      <c r="D42" s="600"/>
      <c r="E42" s="577"/>
      <c r="F42" s="635" t="str">
        <f>IF(ISNA(VLOOKUP(D42,條件!$A$1:$L$65585,5,0)),"",(VLOOKUP(D42,條件!$A$1:$L$65585,5,0)))</f>
        <v/>
      </c>
      <c r="G42" s="635" t="str">
        <f>IF(ISNA(VLOOKUP(D42,條件!$A$1:$L$65585,11,0)),"",(VLOOKUP(D42,條件!$A$1:$L$65585,11,0)))</f>
        <v/>
      </c>
      <c r="H42" s="578"/>
      <c r="I42" s="579"/>
      <c r="J42" s="580"/>
      <c r="K42" s="579"/>
      <c r="L42" s="581"/>
      <c r="M42" s="498"/>
      <c r="N42" s="499"/>
      <c r="O42" s="500"/>
      <c r="P42" s="499"/>
      <c r="Q42" s="501"/>
      <c r="R42" s="560"/>
      <c r="S42" s="542">
        <f t="shared" si="14"/>
        <v>0</v>
      </c>
      <c r="T42" s="502">
        <f t="shared" si="11"/>
        <v>0</v>
      </c>
      <c r="U42" s="502">
        <f t="shared" si="15"/>
        <v>0</v>
      </c>
      <c r="V42" s="503">
        <f t="shared" si="16"/>
        <v>0</v>
      </c>
      <c r="W42" s="561" t="str">
        <f t="shared" si="17"/>
        <v/>
      </c>
      <c r="X42" s="569" t="str">
        <f t="shared" si="12"/>
        <v/>
      </c>
      <c r="Y42" s="569" t="str">
        <f t="shared" si="13"/>
        <v/>
      </c>
      <c r="Z42" s="569" t="str">
        <f>'４.１倒筒機(樣品製作)'!X42</f>
        <v/>
      </c>
      <c r="AA42" s="569" t="str">
        <f>'４.１倒筒機(樣品製作)'!Y42</f>
        <v/>
      </c>
    </row>
    <row r="43" spans="1:27" ht="16.5">
      <c r="A43" s="493">
        <f t="shared" si="10"/>
        <v>46143</v>
      </c>
      <c r="B43" s="549" t="s">
        <v>833</v>
      </c>
      <c r="C43" s="576"/>
      <c r="D43" s="600"/>
      <c r="E43" s="577"/>
      <c r="F43" s="635" t="str">
        <f>IF(ISNA(VLOOKUP(D43,條件!$A$1:$L$65585,5,0)),"",(VLOOKUP(D43,條件!$A$1:$L$65585,5,0)))</f>
        <v/>
      </c>
      <c r="G43" s="635" t="str">
        <f>IF(ISNA(VLOOKUP(D43,條件!$A$1:$L$65585,11,0)),"",(VLOOKUP(D43,條件!$A$1:$L$65585,11,0)))</f>
        <v/>
      </c>
      <c r="H43" s="578"/>
      <c r="I43" s="579"/>
      <c r="J43" s="580"/>
      <c r="K43" s="579"/>
      <c r="L43" s="581"/>
      <c r="M43" s="498"/>
      <c r="N43" s="499"/>
      <c r="O43" s="500"/>
      <c r="P43" s="499"/>
      <c r="Q43" s="501"/>
      <c r="R43" s="560"/>
      <c r="S43" s="542">
        <f t="shared" si="14"/>
        <v>0</v>
      </c>
      <c r="T43" s="502">
        <f t="shared" si="11"/>
        <v>0</v>
      </c>
      <c r="U43" s="502">
        <f t="shared" si="15"/>
        <v>0</v>
      </c>
      <c r="V43" s="503">
        <f t="shared" si="16"/>
        <v>0</v>
      </c>
      <c r="W43" s="561" t="str">
        <f t="shared" si="17"/>
        <v/>
      </c>
      <c r="X43" s="569" t="str">
        <f t="shared" si="12"/>
        <v/>
      </c>
      <c r="Y43" s="569" t="str">
        <f t="shared" si="13"/>
        <v/>
      </c>
      <c r="Z43" s="569" t="str">
        <f>'４.１倒筒機(樣品製作)'!X43</f>
        <v/>
      </c>
      <c r="AA43" s="569" t="str">
        <f>'４.１倒筒機(樣品製作)'!Y43</f>
        <v/>
      </c>
    </row>
    <row r="44" spans="1:27" ht="16.5">
      <c r="A44" s="493">
        <f t="shared" si="10"/>
        <v>46143</v>
      </c>
      <c r="B44" s="515" t="s">
        <v>831</v>
      </c>
      <c r="C44" s="652"/>
      <c r="D44" s="653"/>
      <c r="E44" s="654"/>
      <c r="F44" s="655">
        <v>0</v>
      </c>
      <c r="G44" s="655"/>
      <c r="H44" s="656"/>
      <c r="I44" s="657">
        <f>COUNTA(I24:I43)</f>
        <v>0</v>
      </c>
      <c r="J44" s="657"/>
      <c r="K44" s="657"/>
      <c r="L44" s="658"/>
      <c r="M44" s="517"/>
      <c r="N44" s="518">
        <f>SUM(N24:N43)</f>
        <v>0</v>
      </c>
      <c r="O44" s="517"/>
      <c r="P44" s="518">
        <f>SUM(P24:P43)</f>
        <v>0</v>
      </c>
      <c r="Q44" s="519"/>
      <c r="R44" s="562"/>
      <c r="S44" s="544"/>
      <c r="T44" s="520"/>
      <c r="U44" s="516">
        <f>SUMIF(U24:U43,"&lt;9E307")</f>
        <v>0</v>
      </c>
      <c r="V44" s="516">
        <f>SUM(V24:V43)</f>
        <v>0</v>
      </c>
      <c r="W44" s="563">
        <f>IF(ISERROR(V44/U44),0,(V44/U44))</f>
        <v>0</v>
      </c>
      <c r="X44" s="570">
        <f>SUMIF(X24:X43,"&lt;9E307")</f>
        <v>0</v>
      </c>
      <c r="Y44" s="570">
        <f>SUMIF(Y24:Y43,"&lt;9E307")</f>
        <v>0</v>
      </c>
      <c r="Z44" s="570">
        <f>'４.１倒筒機(樣品製作)'!X44</f>
        <v>0</v>
      </c>
      <c r="AA44" s="570">
        <f>'４.１倒筒機(樣品製作)'!Y44</f>
        <v>0</v>
      </c>
    </row>
    <row r="45" spans="1:27" ht="16.5">
      <c r="A45" s="493">
        <f t="shared" si="10"/>
        <v>46143</v>
      </c>
      <c r="B45" s="521" t="s">
        <v>834</v>
      </c>
      <c r="C45" s="659"/>
      <c r="D45" s="660"/>
      <c r="E45" s="661"/>
      <c r="F45" s="662"/>
      <c r="G45" s="662"/>
      <c r="H45" s="663"/>
      <c r="I45" s="664">
        <f>SUM(I23,I44)</f>
        <v>4</v>
      </c>
      <c r="J45" s="664"/>
      <c r="K45" s="664"/>
      <c r="L45" s="665"/>
      <c r="M45" s="536"/>
      <c r="N45" s="537">
        <f>SUM(N23,N44)</f>
        <v>0</v>
      </c>
      <c r="O45" s="536"/>
      <c r="P45" s="537">
        <f>SUM(P23,P44)</f>
        <v>48</v>
      </c>
      <c r="Q45" s="538"/>
      <c r="R45" s="564"/>
      <c r="S45" s="545"/>
      <c r="T45" s="504"/>
      <c r="U45" s="504">
        <f t="shared" ref="U45:V45" si="18">SUM(U23,U44)</f>
        <v>230.60814369563678</v>
      </c>
      <c r="V45" s="504">
        <f t="shared" si="18"/>
        <v>116</v>
      </c>
      <c r="W45" s="565">
        <f>IF(ISERROR(V45/U45),0,V45/U45)</f>
        <v>0.50301779521325196</v>
      </c>
      <c r="X45" s="571">
        <f>SUM(X23,X44)</f>
        <v>0</v>
      </c>
      <c r="Y45" s="571">
        <f>SUM(Y23,Y44)</f>
        <v>0.92243257478254703</v>
      </c>
      <c r="Z45" s="571">
        <f>'４.１倒筒機(樣品製作)'!X45</f>
        <v>0</v>
      </c>
      <c r="AA45" s="571">
        <f>'４.１倒筒機(樣品製作)'!Y45</f>
        <v>0</v>
      </c>
    </row>
    <row r="46" spans="1:27" ht="16.5">
      <c r="A46" s="566">
        <f>A45+1</f>
        <v>46144</v>
      </c>
      <c r="B46" s="548" t="s">
        <v>832</v>
      </c>
      <c r="C46" s="1010" t="s">
        <v>1746</v>
      </c>
      <c r="D46" s="1011" t="s">
        <v>2732</v>
      </c>
      <c r="E46" s="1012" t="s">
        <v>2805</v>
      </c>
      <c r="F46" s="1013" t="str">
        <f>IF(ISNA(VLOOKUP(D46,[8]條件!$A$1:$L$65585,5,0)),"",(VLOOKUP(D46,[8]條件!$A$1:$L$65585,5,0)))</f>
        <v>100/72PFR</v>
      </c>
      <c r="G46" s="1013" t="s">
        <v>1727</v>
      </c>
      <c r="H46" s="1014">
        <v>4</v>
      </c>
      <c r="I46" s="1015">
        <v>100</v>
      </c>
      <c r="J46" s="1016">
        <v>358000</v>
      </c>
      <c r="K46" s="1015">
        <v>1200</v>
      </c>
      <c r="L46" s="672">
        <v>48</v>
      </c>
      <c r="M46" s="524"/>
      <c r="N46" s="525"/>
      <c r="O46" s="526"/>
      <c r="P46" s="525"/>
      <c r="Q46" s="527" t="s">
        <v>3063</v>
      </c>
      <c r="R46" s="558" t="s">
        <v>3063</v>
      </c>
      <c r="S46" s="541">
        <f>K46*0.85</f>
        <v>1020</v>
      </c>
      <c r="T46" s="522">
        <f t="shared" ref="T46:T65" si="19">IF(J46="",0,(1440/(J46/S46)))</f>
        <v>4.1027932960893851</v>
      </c>
      <c r="U46" s="522">
        <f>T46*L46*(N46+P46)/24*0.85</f>
        <v>0</v>
      </c>
      <c r="V46" s="523">
        <f>M46+O46</f>
        <v>0</v>
      </c>
      <c r="W46" s="559" t="str">
        <f>IF(U46=0,"",((V46/U46)))</f>
        <v/>
      </c>
      <c r="X46" s="569" t="str">
        <f t="shared" ref="X46:X65" si="20">IF(ISERROR((U46/(N46+P46)*N46)/250),"",((U46/(N46+P46)*N46)/250))</f>
        <v/>
      </c>
      <c r="Y46" s="569" t="str">
        <f t="shared" ref="Y46:Y65" si="21">IF(ISERROR(((U46/(N46+P46)*P46)/250)),"",(((U46/(N46+P46)*P46))/250))</f>
        <v/>
      </c>
      <c r="Z46" s="569" t="str">
        <f>'４.１倒筒機(樣品製作)'!X46</f>
        <v/>
      </c>
      <c r="AA46" s="569" t="str">
        <f>'４.１倒筒機(樣品製作)'!Y46</f>
        <v/>
      </c>
    </row>
    <row r="47" spans="1:27" ht="16.5">
      <c r="A47" s="493">
        <f>A46</f>
        <v>46144</v>
      </c>
      <c r="B47" s="549" t="s">
        <v>832</v>
      </c>
      <c r="C47" s="1010" t="s">
        <v>1934</v>
      </c>
      <c r="D47" s="1011" t="s">
        <v>2754</v>
      </c>
      <c r="E47" s="1012"/>
      <c r="F47" s="1013" t="str">
        <f>IF(ISNA(VLOOKUP(D47,[8]條件!$A$1:$L$65585,5,0)),"",(VLOOKUP(D47,[8]條件!$A$1:$L$65585,5,0)))</f>
        <v>75/72CE</v>
      </c>
      <c r="G47" s="1013" t="str">
        <f>IF(ISNA(VLOOKUP(D47,[8]條件!$A$1:$L$65585,11,0)),"",(VLOOKUP(D47,[8]條件!$A$1:$L$65585,11,0)))</f>
        <v>藍底白十字</v>
      </c>
      <c r="H47" s="1014">
        <v>2</v>
      </c>
      <c r="I47" s="1015">
        <v>75</v>
      </c>
      <c r="J47" s="1016">
        <v>237000</v>
      </c>
      <c r="K47" s="1015">
        <v>1200</v>
      </c>
      <c r="L47" s="581">
        <v>24</v>
      </c>
      <c r="M47" s="498"/>
      <c r="N47" s="499"/>
      <c r="O47" s="500"/>
      <c r="P47" s="499"/>
      <c r="Q47" s="527" t="s">
        <v>3063</v>
      </c>
      <c r="R47" s="558" t="s">
        <v>3063</v>
      </c>
      <c r="S47" s="542">
        <f t="shared" ref="S47:S65" si="22">K47*0.85</f>
        <v>1020</v>
      </c>
      <c r="T47" s="502">
        <f t="shared" si="19"/>
        <v>6.1974683544303799</v>
      </c>
      <c r="U47" s="522">
        <f t="shared" ref="U47:U65" si="23">T47*L47*(N47+P47)/24*0.85</f>
        <v>0</v>
      </c>
      <c r="V47" s="503">
        <f t="shared" ref="V47:V65" si="24">M47+O47</f>
        <v>0</v>
      </c>
      <c r="W47" s="559" t="str">
        <f t="shared" ref="W47:W65" si="25">IF(U47=0,"",((V47/U47)))</f>
        <v/>
      </c>
      <c r="X47" s="569" t="str">
        <f t="shared" si="20"/>
        <v/>
      </c>
      <c r="Y47" s="569" t="str">
        <f t="shared" si="21"/>
        <v/>
      </c>
      <c r="Z47" s="569" t="str">
        <f>'４.１倒筒機(樣品製作)'!X47</f>
        <v/>
      </c>
      <c r="AA47" s="569" t="str">
        <f>'４.１倒筒機(樣品製作)'!Y47</f>
        <v/>
      </c>
    </row>
    <row r="48" spans="1:27" ht="16.5">
      <c r="A48" s="493">
        <f t="shared" ref="A48:A88" si="26">A47</f>
        <v>46144</v>
      </c>
      <c r="B48" s="549" t="s">
        <v>832</v>
      </c>
      <c r="C48" s="576" t="s">
        <v>2627</v>
      </c>
      <c r="D48" s="1011" t="s">
        <v>2687</v>
      </c>
      <c r="E48" s="1012" t="s">
        <v>2807</v>
      </c>
      <c r="F48" s="1013" t="str">
        <f>IF(ISNA(VLOOKUP(D48,[8]條件!$A$1:$L$65585,5,0)),"",(VLOOKUP(D48,[8]條件!$A$1:$L$65585,5,0)))</f>
        <v>100/72PFR</v>
      </c>
      <c r="G48" s="1013" t="str">
        <f>IF(ISNA(VLOOKUP(D48,[8]條件!$A$1:$L$65585,11,0)),"",(VLOOKUP(D48,[8]條件!$A$1:$L$65585,11,0)))</f>
        <v>白藍條紋</v>
      </c>
      <c r="H48" s="1014">
        <v>4</v>
      </c>
      <c r="I48" s="1015">
        <v>100</v>
      </c>
      <c r="J48" s="1016">
        <v>358000</v>
      </c>
      <c r="K48" s="1015">
        <v>1200</v>
      </c>
      <c r="L48" s="581">
        <v>24</v>
      </c>
      <c r="M48" s="498"/>
      <c r="N48" s="499"/>
      <c r="O48" s="500"/>
      <c r="P48" s="499"/>
      <c r="Q48" s="527" t="s">
        <v>3063</v>
      </c>
      <c r="R48" s="558" t="s">
        <v>3063</v>
      </c>
      <c r="S48" s="542">
        <f t="shared" si="22"/>
        <v>1020</v>
      </c>
      <c r="T48" s="502">
        <f t="shared" si="19"/>
        <v>4.1027932960893851</v>
      </c>
      <c r="U48" s="522">
        <f t="shared" si="23"/>
        <v>0</v>
      </c>
      <c r="V48" s="503">
        <f t="shared" si="24"/>
        <v>0</v>
      </c>
      <c r="W48" s="559" t="str">
        <f t="shared" si="25"/>
        <v/>
      </c>
      <c r="X48" s="569" t="str">
        <f t="shared" si="20"/>
        <v/>
      </c>
      <c r="Y48" s="569" t="str">
        <f t="shared" si="21"/>
        <v/>
      </c>
      <c r="Z48" s="569" t="str">
        <f>'４.１倒筒機(樣品製作)'!X48</f>
        <v/>
      </c>
      <c r="AA48" s="569" t="str">
        <f>'４.１倒筒機(樣品製作)'!Y48</f>
        <v/>
      </c>
    </row>
    <row r="49" spans="1:27" ht="16.5">
      <c r="A49" s="493">
        <f t="shared" si="26"/>
        <v>46144</v>
      </c>
      <c r="B49" s="549" t="s">
        <v>832</v>
      </c>
      <c r="C49" s="576" t="s">
        <v>1925</v>
      </c>
      <c r="D49" s="1011" t="s">
        <v>2391</v>
      </c>
      <c r="E49" s="1012" t="s">
        <v>2807</v>
      </c>
      <c r="F49" s="1013" t="str">
        <f>IF(ISNA(VLOOKUP(D49,[8]條件!$A$1:$L$65585,5,0)),"",(VLOOKUP(D49,[8]條件!$A$1:$L$65585,5,0)))</f>
        <v>100/72PFR</v>
      </c>
      <c r="G49" s="1013" t="str">
        <f>IF(ISNA(VLOOKUP(D49,[8]條件!$A$1:$L$65585,11,0)),"",(VLOOKUP(D49,[8]條件!$A$1:$L$65585,11,0)))</f>
        <v>白底黑方塊</v>
      </c>
      <c r="H49" s="1014">
        <v>4</v>
      </c>
      <c r="I49" s="1015">
        <v>100</v>
      </c>
      <c r="J49" s="1016">
        <v>358000</v>
      </c>
      <c r="K49" s="1015">
        <v>1200</v>
      </c>
      <c r="L49" s="581">
        <v>24</v>
      </c>
      <c r="M49" s="498"/>
      <c r="N49" s="499"/>
      <c r="O49" s="500"/>
      <c r="P49" s="499"/>
      <c r="Q49" s="527"/>
      <c r="R49" s="558"/>
      <c r="S49" s="542">
        <f t="shared" si="22"/>
        <v>1020</v>
      </c>
      <c r="T49" s="502">
        <f t="shared" si="19"/>
        <v>4.1027932960893851</v>
      </c>
      <c r="U49" s="522">
        <f t="shared" si="23"/>
        <v>0</v>
      </c>
      <c r="V49" s="503">
        <f t="shared" si="24"/>
        <v>0</v>
      </c>
      <c r="W49" s="559" t="str">
        <f t="shared" si="25"/>
        <v/>
      </c>
      <c r="X49" s="569" t="str">
        <f t="shared" si="20"/>
        <v/>
      </c>
      <c r="Y49" s="569" t="str">
        <f t="shared" si="21"/>
        <v/>
      </c>
      <c r="Z49" s="569" t="str">
        <f>'４.１倒筒機(樣品製作)'!X49</f>
        <v/>
      </c>
      <c r="AA49" s="569" t="str">
        <f>'４.１倒筒機(樣品製作)'!Y49</f>
        <v/>
      </c>
    </row>
    <row r="50" spans="1:27" ht="16.5">
      <c r="A50" s="493">
        <f t="shared" si="26"/>
        <v>46144</v>
      </c>
      <c r="B50" s="549" t="s">
        <v>832</v>
      </c>
      <c r="C50" s="576"/>
      <c r="D50" s="600"/>
      <c r="E50" s="577"/>
      <c r="F50" s="635" t="str">
        <f>IF(ISNA(VLOOKUP(D50,條件!$A$1:$L$65585,5,0)),"",(VLOOKUP(D50,條件!$A$1:$L$65585,5,0)))</f>
        <v/>
      </c>
      <c r="G50" s="635" t="str">
        <f>IF(ISNA(VLOOKUP(D50,條件!$A$1:$L$65585,11,0)),"",(VLOOKUP(D50,條件!$A$1:$L$65585,11,0)))</f>
        <v/>
      </c>
      <c r="H50" s="578"/>
      <c r="I50" s="579"/>
      <c r="J50" s="580"/>
      <c r="K50" s="579"/>
      <c r="L50" s="581"/>
      <c r="M50" s="498"/>
      <c r="N50" s="499"/>
      <c r="O50" s="500"/>
      <c r="P50" s="499"/>
      <c r="Q50" s="527"/>
      <c r="R50" s="558"/>
      <c r="S50" s="542">
        <f t="shared" si="22"/>
        <v>0</v>
      </c>
      <c r="T50" s="502">
        <f t="shared" si="19"/>
        <v>0</v>
      </c>
      <c r="U50" s="522">
        <f t="shared" si="23"/>
        <v>0</v>
      </c>
      <c r="V50" s="503">
        <f t="shared" si="24"/>
        <v>0</v>
      </c>
      <c r="W50" s="559" t="str">
        <f t="shared" si="25"/>
        <v/>
      </c>
      <c r="X50" s="569" t="str">
        <f t="shared" si="20"/>
        <v/>
      </c>
      <c r="Y50" s="569" t="str">
        <f t="shared" si="21"/>
        <v/>
      </c>
      <c r="Z50" s="569" t="str">
        <f>'４.１倒筒機(樣品製作)'!X50</f>
        <v/>
      </c>
      <c r="AA50" s="569" t="str">
        <f>'４.１倒筒機(樣品製作)'!Y50</f>
        <v/>
      </c>
    </row>
    <row r="51" spans="1:27" ht="16.5">
      <c r="A51" s="493">
        <f t="shared" si="26"/>
        <v>46144</v>
      </c>
      <c r="B51" s="548" t="s">
        <v>832</v>
      </c>
      <c r="C51" s="576"/>
      <c r="D51" s="600"/>
      <c r="E51" s="577"/>
      <c r="F51" s="635" t="str">
        <f>IF(ISNA(VLOOKUP(D51,條件!$A$1:$L$65585,5,0)),"",(VLOOKUP(D51,條件!$A$1:$L$65585,5,0)))</f>
        <v/>
      </c>
      <c r="G51" s="635" t="str">
        <f>IF(ISNA(VLOOKUP(D51,條件!$A$1:$L$65585,11,0)),"",(VLOOKUP(D51,條件!$A$1:$L$65585,11,0)))</f>
        <v/>
      </c>
      <c r="H51" s="578"/>
      <c r="I51" s="579"/>
      <c r="J51" s="580"/>
      <c r="K51" s="579"/>
      <c r="L51" s="581"/>
      <c r="M51" s="498"/>
      <c r="N51" s="499"/>
      <c r="O51" s="500"/>
      <c r="P51" s="499"/>
      <c r="Q51" s="527"/>
      <c r="R51" s="558"/>
      <c r="S51" s="542">
        <f t="shared" si="22"/>
        <v>0</v>
      </c>
      <c r="T51" s="502">
        <f t="shared" si="19"/>
        <v>0</v>
      </c>
      <c r="U51" s="522">
        <f t="shared" si="23"/>
        <v>0</v>
      </c>
      <c r="V51" s="503">
        <f t="shared" si="24"/>
        <v>0</v>
      </c>
      <c r="W51" s="559" t="str">
        <f t="shared" si="25"/>
        <v/>
      </c>
      <c r="X51" s="569" t="str">
        <f t="shared" si="20"/>
        <v/>
      </c>
      <c r="Y51" s="569" t="str">
        <f t="shared" si="21"/>
        <v/>
      </c>
      <c r="Z51" s="569" t="str">
        <f>'４.１倒筒機(樣品製作)'!X51</f>
        <v/>
      </c>
      <c r="AA51" s="569" t="str">
        <f>'４.１倒筒機(樣品製作)'!Y51</f>
        <v/>
      </c>
    </row>
    <row r="52" spans="1:27" ht="16.5">
      <c r="A52" s="493">
        <f t="shared" si="26"/>
        <v>46144</v>
      </c>
      <c r="B52" s="549" t="s">
        <v>832</v>
      </c>
      <c r="C52" s="576"/>
      <c r="D52" s="600"/>
      <c r="E52" s="577"/>
      <c r="F52" s="635" t="str">
        <f>IF(ISNA(VLOOKUP(D52,條件!$A$1:$L$65585,5,0)),"",(VLOOKUP(D52,條件!$A$1:$L$65585,5,0)))</f>
        <v/>
      </c>
      <c r="G52" s="635" t="str">
        <f>IF(ISNA(VLOOKUP(D52,條件!$A$1:$L$65585,11,0)),"",(VLOOKUP(D52,條件!$A$1:$L$65585,11,0)))</f>
        <v/>
      </c>
      <c r="H52" s="578"/>
      <c r="I52" s="579"/>
      <c r="J52" s="580"/>
      <c r="K52" s="579"/>
      <c r="L52" s="581"/>
      <c r="M52" s="498"/>
      <c r="N52" s="499"/>
      <c r="O52" s="500"/>
      <c r="P52" s="499"/>
      <c r="Q52" s="527"/>
      <c r="R52" s="558"/>
      <c r="S52" s="542">
        <f t="shared" si="22"/>
        <v>0</v>
      </c>
      <c r="T52" s="502">
        <f t="shared" si="19"/>
        <v>0</v>
      </c>
      <c r="U52" s="522">
        <f t="shared" si="23"/>
        <v>0</v>
      </c>
      <c r="V52" s="503">
        <f t="shared" si="24"/>
        <v>0</v>
      </c>
      <c r="W52" s="559" t="str">
        <f t="shared" si="25"/>
        <v/>
      </c>
      <c r="X52" s="569" t="str">
        <f t="shared" si="20"/>
        <v/>
      </c>
      <c r="Y52" s="569" t="str">
        <f t="shared" si="21"/>
        <v/>
      </c>
      <c r="Z52" s="569" t="str">
        <f>'４.１倒筒機(樣品製作)'!X52</f>
        <v/>
      </c>
      <c r="AA52" s="569" t="str">
        <f>'４.１倒筒機(樣品製作)'!Y52</f>
        <v/>
      </c>
    </row>
    <row r="53" spans="1:27" ht="16.5">
      <c r="A53" s="493">
        <f t="shared" si="26"/>
        <v>46144</v>
      </c>
      <c r="B53" s="549" t="s">
        <v>832</v>
      </c>
      <c r="C53" s="576"/>
      <c r="D53" s="600"/>
      <c r="E53" s="577"/>
      <c r="F53" s="635" t="str">
        <f>IF(ISNA(VLOOKUP(D53,條件!$A$1:$L$65585,5,0)),"",(VLOOKUP(D53,條件!$A$1:$L$65585,5,0)))</f>
        <v/>
      </c>
      <c r="G53" s="635" t="str">
        <f>IF(ISNA(VLOOKUP(D53,條件!$A$1:$L$65585,11,0)),"",(VLOOKUP(D53,條件!$A$1:$L$65585,11,0)))</f>
        <v/>
      </c>
      <c r="H53" s="578"/>
      <c r="I53" s="579"/>
      <c r="J53" s="580"/>
      <c r="K53" s="579"/>
      <c r="L53" s="581"/>
      <c r="M53" s="498"/>
      <c r="N53" s="499"/>
      <c r="O53" s="500"/>
      <c r="P53" s="499"/>
      <c r="Q53" s="527"/>
      <c r="R53" s="558"/>
      <c r="S53" s="542">
        <f t="shared" si="22"/>
        <v>0</v>
      </c>
      <c r="T53" s="502">
        <f t="shared" si="19"/>
        <v>0</v>
      </c>
      <c r="U53" s="522">
        <f t="shared" si="23"/>
        <v>0</v>
      </c>
      <c r="V53" s="503">
        <f t="shared" si="24"/>
        <v>0</v>
      </c>
      <c r="W53" s="559" t="str">
        <f t="shared" si="25"/>
        <v/>
      </c>
      <c r="X53" s="569" t="str">
        <f t="shared" si="20"/>
        <v/>
      </c>
      <c r="Y53" s="569" t="str">
        <f t="shared" si="21"/>
        <v/>
      </c>
      <c r="Z53" s="569" t="str">
        <f>'４.１倒筒機(樣品製作)'!X53</f>
        <v/>
      </c>
      <c r="AA53" s="569" t="str">
        <f>'４.１倒筒機(樣品製作)'!Y53</f>
        <v/>
      </c>
    </row>
    <row r="54" spans="1:27" ht="16.5">
      <c r="A54" s="493">
        <f t="shared" si="26"/>
        <v>46144</v>
      </c>
      <c r="B54" s="549" t="s">
        <v>832</v>
      </c>
      <c r="C54" s="576"/>
      <c r="D54" s="600"/>
      <c r="E54" s="577"/>
      <c r="F54" s="635"/>
      <c r="G54" s="635" t="str">
        <f>IF(ISNA(VLOOKUP(D54,條件!$A$1:$L$65585,11,0)),"",(VLOOKUP(D54,條件!$A$1:$L$65585,11,0)))</f>
        <v/>
      </c>
      <c r="H54" s="578"/>
      <c r="I54" s="579"/>
      <c r="J54" s="580"/>
      <c r="K54" s="579"/>
      <c r="L54" s="581"/>
      <c r="M54" s="498"/>
      <c r="N54" s="499"/>
      <c r="O54" s="500"/>
      <c r="P54" s="499"/>
      <c r="Q54" s="527"/>
      <c r="R54" s="558"/>
      <c r="S54" s="542">
        <f t="shared" si="22"/>
        <v>0</v>
      </c>
      <c r="T54" s="502">
        <f t="shared" si="19"/>
        <v>0</v>
      </c>
      <c r="U54" s="522">
        <f t="shared" si="23"/>
        <v>0</v>
      </c>
      <c r="V54" s="503">
        <f t="shared" si="24"/>
        <v>0</v>
      </c>
      <c r="W54" s="559" t="str">
        <f t="shared" si="25"/>
        <v/>
      </c>
      <c r="X54" s="569" t="str">
        <f t="shared" si="20"/>
        <v/>
      </c>
      <c r="Y54" s="569" t="str">
        <f t="shared" si="21"/>
        <v/>
      </c>
      <c r="Z54" s="569" t="str">
        <f>'４.１倒筒機(樣品製作)'!X54</f>
        <v/>
      </c>
      <c r="AA54" s="569" t="str">
        <f>'４.１倒筒機(樣品製作)'!Y54</f>
        <v/>
      </c>
    </row>
    <row r="55" spans="1:27" ht="16.5">
      <c r="A55" s="493">
        <f t="shared" si="26"/>
        <v>46144</v>
      </c>
      <c r="B55" s="549" t="s">
        <v>832</v>
      </c>
      <c r="C55" s="576"/>
      <c r="D55" s="600"/>
      <c r="E55" s="577"/>
      <c r="F55" s="635" t="str">
        <f>IF(ISNA(VLOOKUP(D55,條件!$A$1:$L$65585,5,0)),"",(VLOOKUP(D55,條件!$A$1:$L$65585,5,0)))</f>
        <v/>
      </c>
      <c r="G55" s="635" t="str">
        <f>IF(ISNA(VLOOKUP(D55,條件!$A$1:$L$65585,11,0)),"",(VLOOKUP(D55,條件!$A$1:$L$65585,11,0)))</f>
        <v/>
      </c>
      <c r="H55" s="578"/>
      <c r="I55" s="579"/>
      <c r="J55" s="580"/>
      <c r="K55" s="579"/>
      <c r="L55" s="581"/>
      <c r="M55" s="498"/>
      <c r="N55" s="499"/>
      <c r="O55" s="500"/>
      <c r="P55" s="499"/>
      <c r="Q55" s="527"/>
      <c r="R55" s="560"/>
      <c r="S55" s="542">
        <f t="shared" si="22"/>
        <v>0</v>
      </c>
      <c r="T55" s="502">
        <f t="shared" si="19"/>
        <v>0</v>
      </c>
      <c r="U55" s="522">
        <f t="shared" si="23"/>
        <v>0</v>
      </c>
      <c r="V55" s="503">
        <f t="shared" si="24"/>
        <v>0</v>
      </c>
      <c r="W55" s="559" t="str">
        <f t="shared" si="25"/>
        <v/>
      </c>
      <c r="X55" s="569" t="str">
        <f t="shared" si="20"/>
        <v/>
      </c>
      <c r="Y55" s="569" t="str">
        <f t="shared" si="21"/>
        <v/>
      </c>
      <c r="Z55" s="569" t="str">
        <f>'４.１倒筒機(樣品製作)'!X55</f>
        <v/>
      </c>
      <c r="AA55" s="569" t="str">
        <f>'４.１倒筒機(樣品製作)'!Y55</f>
        <v/>
      </c>
    </row>
    <row r="56" spans="1:27" ht="16.5">
      <c r="A56" s="493">
        <f t="shared" si="26"/>
        <v>46144</v>
      </c>
      <c r="B56" s="549" t="s">
        <v>832</v>
      </c>
      <c r="C56" s="576"/>
      <c r="D56" s="600"/>
      <c r="E56" s="577"/>
      <c r="F56" s="635" t="str">
        <f>IF(ISNA(VLOOKUP(D56,條件!$A$1:$L$65585,5,0)),"",(VLOOKUP(D56,條件!$A$1:$L$65585,5,0)))</f>
        <v/>
      </c>
      <c r="G56" s="635" t="str">
        <f>IF(ISNA(VLOOKUP(D56,條件!$A$1:$L$65585,11,0)),"",(VLOOKUP(D56,條件!$A$1:$L$65585,11,0)))</f>
        <v/>
      </c>
      <c r="H56" s="578"/>
      <c r="I56" s="579"/>
      <c r="J56" s="580"/>
      <c r="K56" s="579"/>
      <c r="L56" s="581"/>
      <c r="M56" s="498"/>
      <c r="N56" s="499"/>
      <c r="O56" s="500"/>
      <c r="P56" s="499"/>
      <c r="Q56" s="527"/>
      <c r="R56" s="560"/>
      <c r="S56" s="542">
        <f t="shared" si="22"/>
        <v>0</v>
      </c>
      <c r="T56" s="502">
        <f t="shared" si="19"/>
        <v>0</v>
      </c>
      <c r="U56" s="522">
        <f t="shared" si="23"/>
        <v>0</v>
      </c>
      <c r="V56" s="503">
        <f t="shared" si="24"/>
        <v>0</v>
      </c>
      <c r="W56" s="559" t="str">
        <f t="shared" si="25"/>
        <v/>
      </c>
      <c r="X56" s="569" t="str">
        <f t="shared" si="20"/>
        <v/>
      </c>
      <c r="Y56" s="569" t="str">
        <f t="shared" si="21"/>
        <v/>
      </c>
      <c r="Z56" s="569" t="str">
        <f>'４.１倒筒機(樣品製作)'!X56</f>
        <v/>
      </c>
      <c r="AA56" s="569" t="str">
        <f>'４.１倒筒機(樣品製作)'!Y56</f>
        <v/>
      </c>
    </row>
    <row r="57" spans="1:27" ht="16.5">
      <c r="A57" s="493">
        <f t="shared" si="26"/>
        <v>46144</v>
      </c>
      <c r="B57" s="549" t="s">
        <v>832</v>
      </c>
      <c r="C57" s="576"/>
      <c r="D57" s="600"/>
      <c r="E57" s="577"/>
      <c r="F57" s="635" t="str">
        <f>IF(ISNA(VLOOKUP(D57,條件!$A$1:$L$65585,5,0)),"",(VLOOKUP(D57,條件!$A$1:$L$65585,5,0)))</f>
        <v/>
      </c>
      <c r="G57" s="635" t="str">
        <f>IF(ISNA(VLOOKUP(D57,條件!$A$1:$L$65585,11,0)),"",(VLOOKUP(D57,條件!$A$1:$L$65585,11,0)))</f>
        <v/>
      </c>
      <c r="H57" s="578"/>
      <c r="I57" s="579"/>
      <c r="J57" s="580"/>
      <c r="K57" s="579"/>
      <c r="L57" s="581"/>
      <c r="M57" s="498"/>
      <c r="N57" s="499"/>
      <c r="O57" s="500"/>
      <c r="P57" s="499"/>
      <c r="Q57" s="527"/>
      <c r="R57" s="560"/>
      <c r="S57" s="542">
        <f t="shared" si="22"/>
        <v>0</v>
      </c>
      <c r="T57" s="502">
        <f t="shared" si="19"/>
        <v>0</v>
      </c>
      <c r="U57" s="502">
        <f t="shared" si="23"/>
        <v>0</v>
      </c>
      <c r="V57" s="503">
        <f t="shared" si="24"/>
        <v>0</v>
      </c>
      <c r="W57" s="559" t="str">
        <f t="shared" si="25"/>
        <v/>
      </c>
      <c r="X57" s="569" t="str">
        <f t="shared" si="20"/>
        <v/>
      </c>
      <c r="Y57" s="569" t="str">
        <f t="shared" si="21"/>
        <v/>
      </c>
      <c r="Z57" s="569" t="str">
        <f>'４.１倒筒機(樣品製作)'!X57</f>
        <v/>
      </c>
      <c r="AA57" s="569" t="str">
        <f>'４.１倒筒機(樣品製作)'!Y57</f>
        <v/>
      </c>
    </row>
    <row r="58" spans="1:27" ht="16.5">
      <c r="A58" s="493">
        <f t="shared" si="26"/>
        <v>46144</v>
      </c>
      <c r="B58" s="549" t="s">
        <v>832</v>
      </c>
      <c r="C58" s="576"/>
      <c r="D58" s="600"/>
      <c r="E58" s="577"/>
      <c r="F58" s="635" t="str">
        <f>IF(ISNA(VLOOKUP(D58,條件!$A$1:$L$65585,5,0)),"",(VLOOKUP(D58,條件!$A$1:$L$65585,5,0)))</f>
        <v/>
      </c>
      <c r="G58" s="635" t="str">
        <f>IF(ISNA(VLOOKUP(D58,條件!$A$1:$L$65585,11,0)),"",(VLOOKUP(D58,條件!$A$1:$L$65585,11,0)))</f>
        <v/>
      </c>
      <c r="H58" s="578"/>
      <c r="I58" s="579"/>
      <c r="J58" s="580"/>
      <c r="K58" s="579"/>
      <c r="L58" s="581"/>
      <c r="M58" s="498"/>
      <c r="N58" s="499"/>
      <c r="O58" s="500"/>
      <c r="P58" s="499"/>
      <c r="Q58" s="527"/>
      <c r="R58" s="560"/>
      <c r="S58" s="542">
        <f t="shared" si="22"/>
        <v>0</v>
      </c>
      <c r="T58" s="502">
        <f t="shared" si="19"/>
        <v>0</v>
      </c>
      <c r="U58" s="502">
        <f t="shared" si="23"/>
        <v>0</v>
      </c>
      <c r="V58" s="503">
        <f t="shared" si="24"/>
        <v>0</v>
      </c>
      <c r="W58" s="561" t="str">
        <f t="shared" si="25"/>
        <v/>
      </c>
      <c r="X58" s="569" t="str">
        <f t="shared" si="20"/>
        <v/>
      </c>
      <c r="Y58" s="569" t="str">
        <f t="shared" si="21"/>
        <v/>
      </c>
      <c r="Z58" s="569" t="str">
        <f>'４.１倒筒機(樣品製作)'!X58</f>
        <v/>
      </c>
      <c r="AA58" s="569" t="str">
        <f>'４.１倒筒機(樣品製作)'!Y58</f>
        <v/>
      </c>
    </row>
    <row r="59" spans="1:27" ht="16.5">
      <c r="A59" s="493">
        <f t="shared" si="26"/>
        <v>46144</v>
      </c>
      <c r="B59" s="549" t="s">
        <v>832</v>
      </c>
      <c r="C59" s="576"/>
      <c r="D59" s="600"/>
      <c r="E59" s="577"/>
      <c r="F59" s="635" t="str">
        <f>IF(ISNA(VLOOKUP(D59,條件!$A$1:$L$65585,5,0)),"",(VLOOKUP(D59,條件!$A$1:$L$65585,5,0)))</f>
        <v/>
      </c>
      <c r="G59" s="635" t="str">
        <f>IF(ISNA(VLOOKUP(D59,條件!$A$1:$L$65585,11,0)),"",(VLOOKUP(D59,條件!$A$1:$L$65585,11,0)))</f>
        <v/>
      </c>
      <c r="H59" s="578"/>
      <c r="I59" s="579"/>
      <c r="J59" s="580"/>
      <c r="K59" s="579"/>
      <c r="L59" s="581"/>
      <c r="M59" s="498"/>
      <c r="N59" s="499"/>
      <c r="O59" s="500"/>
      <c r="P59" s="499"/>
      <c r="Q59" s="527"/>
      <c r="R59" s="560"/>
      <c r="S59" s="542">
        <f t="shared" si="22"/>
        <v>0</v>
      </c>
      <c r="T59" s="502">
        <f t="shared" si="19"/>
        <v>0</v>
      </c>
      <c r="U59" s="502">
        <f t="shared" si="23"/>
        <v>0</v>
      </c>
      <c r="V59" s="503">
        <f t="shared" si="24"/>
        <v>0</v>
      </c>
      <c r="W59" s="561" t="str">
        <f t="shared" si="25"/>
        <v/>
      </c>
      <c r="X59" s="569" t="str">
        <f t="shared" si="20"/>
        <v/>
      </c>
      <c r="Y59" s="569" t="str">
        <f t="shared" si="21"/>
        <v/>
      </c>
      <c r="Z59" s="569" t="str">
        <f>'４.１倒筒機(樣品製作)'!X59</f>
        <v/>
      </c>
      <c r="AA59" s="569" t="str">
        <f>'４.１倒筒機(樣品製作)'!Y59</f>
        <v/>
      </c>
    </row>
    <row r="60" spans="1:27" ht="16.5">
      <c r="A60" s="493">
        <f t="shared" si="26"/>
        <v>46144</v>
      </c>
      <c r="B60" s="549" t="s">
        <v>832</v>
      </c>
      <c r="C60" s="576"/>
      <c r="D60" s="600"/>
      <c r="E60" s="577"/>
      <c r="F60" s="635" t="str">
        <f>IF(ISNA(VLOOKUP(D60,條件!$A$1:$L$65585,5,0)),"",(VLOOKUP(D60,條件!$A$1:$L$65585,5,0)))</f>
        <v/>
      </c>
      <c r="G60" s="635" t="str">
        <f>IF(ISNA(VLOOKUP(D60,條件!$A$1:$L$65585,11,0)),"",(VLOOKUP(D60,條件!$A$1:$L$65585,11,0)))</f>
        <v/>
      </c>
      <c r="H60" s="578"/>
      <c r="I60" s="579"/>
      <c r="J60" s="580"/>
      <c r="K60" s="579"/>
      <c r="L60" s="581"/>
      <c r="M60" s="498"/>
      <c r="N60" s="499"/>
      <c r="O60" s="500"/>
      <c r="P60" s="499"/>
      <c r="Q60" s="527"/>
      <c r="R60" s="560"/>
      <c r="S60" s="542">
        <f t="shared" si="22"/>
        <v>0</v>
      </c>
      <c r="T60" s="502">
        <f t="shared" si="19"/>
        <v>0</v>
      </c>
      <c r="U60" s="502">
        <f t="shared" si="23"/>
        <v>0</v>
      </c>
      <c r="V60" s="503">
        <f t="shared" si="24"/>
        <v>0</v>
      </c>
      <c r="W60" s="561" t="str">
        <f t="shared" si="25"/>
        <v/>
      </c>
      <c r="X60" s="569" t="str">
        <f t="shared" si="20"/>
        <v/>
      </c>
      <c r="Y60" s="569" t="str">
        <f t="shared" si="21"/>
        <v/>
      </c>
      <c r="Z60" s="569" t="str">
        <f>'４.１倒筒機(樣品製作)'!X60</f>
        <v/>
      </c>
      <c r="AA60" s="569" t="str">
        <f>'４.１倒筒機(樣品製作)'!Y60</f>
        <v/>
      </c>
    </row>
    <row r="61" spans="1:27" ht="16.5">
      <c r="A61" s="493">
        <f t="shared" si="26"/>
        <v>46144</v>
      </c>
      <c r="B61" s="549" t="s">
        <v>832</v>
      </c>
      <c r="C61" s="576"/>
      <c r="D61" s="600"/>
      <c r="E61" s="577"/>
      <c r="F61" s="635" t="str">
        <f>IF(ISNA(VLOOKUP(D61,條件!$A$1:$L$65585,5,0)),"",(VLOOKUP(D61,條件!$A$1:$L$65585,5,0)))</f>
        <v/>
      </c>
      <c r="G61" s="635" t="str">
        <f>IF(ISNA(VLOOKUP(D61,條件!$A$1:$L$65585,11,0)),"",(VLOOKUP(D61,條件!$A$1:$L$65585,11,0)))</f>
        <v/>
      </c>
      <c r="H61" s="578"/>
      <c r="I61" s="579"/>
      <c r="J61" s="580"/>
      <c r="K61" s="579"/>
      <c r="L61" s="581"/>
      <c r="M61" s="498"/>
      <c r="N61" s="499"/>
      <c r="O61" s="500"/>
      <c r="P61" s="499"/>
      <c r="Q61" s="527"/>
      <c r="R61" s="560"/>
      <c r="S61" s="542">
        <f t="shared" si="22"/>
        <v>0</v>
      </c>
      <c r="T61" s="502">
        <f t="shared" si="19"/>
        <v>0</v>
      </c>
      <c r="U61" s="502">
        <f t="shared" si="23"/>
        <v>0</v>
      </c>
      <c r="V61" s="503">
        <f t="shared" si="24"/>
        <v>0</v>
      </c>
      <c r="W61" s="561" t="str">
        <f t="shared" si="25"/>
        <v/>
      </c>
      <c r="X61" s="569" t="str">
        <f t="shared" si="20"/>
        <v/>
      </c>
      <c r="Y61" s="569" t="str">
        <f t="shared" si="21"/>
        <v/>
      </c>
      <c r="Z61" s="569" t="str">
        <f>'４.１倒筒機(樣品製作)'!X61</f>
        <v/>
      </c>
      <c r="AA61" s="569" t="str">
        <f>'４.１倒筒機(樣品製作)'!Y61</f>
        <v/>
      </c>
    </row>
    <row r="62" spans="1:27" ht="16.5">
      <c r="A62" s="493">
        <f t="shared" si="26"/>
        <v>46144</v>
      </c>
      <c r="B62" s="549" t="s">
        <v>832</v>
      </c>
      <c r="C62" s="576"/>
      <c r="D62" s="600"/>
      <c r="E62" s="577"/>
      <c r="F62" s="635" t="str">
        <f>IF(ISNA(VLOOKUP(D62,條件!$A$1:$L$65585,5,0)),"",(VLOOKUP(D62,條件!$A$1:$L$65585,5,0)))</f>
        <v/>
      </c>
      <c r="G62" s="635" t="str">
        <f>IF(ISNA(VLOOKUP(D62,條件!$A$1:$L$65585,11,0)),"",(VLOOKUP(D62,條件!$A$1:$L$65585,11,0)))</f>
        <v/>
      </c>
      <c r="H62" s="578"/>
      <c r="I62" s="579"/>
      <c r="J62" s="580"/>
      <c r="K62" s="579"/>
      <c r="L62" s="581"/>
      <c r="M62" s="498"/>
      <c r="N62" s="499"/>
      <c r="O62" s="500"/>
      <c r="P62" s="499"/>
      <c r="Q62" s="501"/>
      <c r="R62" s="560"/>
      <c r="S62" s="542">
        <f t="shared" si="22"/>
        <v>0</v>
      </c>
      <c r="T62" s="502">
        <f t="shared" si="19"/>
        <v>0</v>
      </c>
      <c r="U62" s="502">
        <f t="shared" si="23"/>
        <v>0</v>
      </c>
      <c r="V62" s="503">
        <f t="shared" si="24"/>
        <v>0</v>
      </c>
      <c r="W62" s="561" t="str">
        <f t="shared" si="25"/>
        <v/>
      </c>
      <c r="X62" s="569" t="str">
        <f t="shared" si="20"/>
        <v/>
      </c>
      <c r="Y62" s="569" t="str">
        <f t="shared" si="21"/>
        <v/>
      </c>
      <c r="Z62" s="569" t="str">
        <f>'４.１倒筒機(樣品製作)'!X62</f>
        <v/>
      </c>
      <c r="AA62" s="569" t="str">
        <f>'４.１倒筒機(樣品製作)'!Y62</f>
        <v/>
      </c>
    </row>
    <row r="63" spans="1:27" ht="16.5">
      <c r="A63" s="493">
        <f t="shared" si="26"/>
        <v>46144</v>
      </c>
      <c r="B63" s="549" t="s">
        <v>832</v>
      </c>
      <c r="C63" s="576"/>
      <c r="D63" s="600"/>
      <c r="E63" s="577"/>
      <c r="F63" s="635" t="str">
        <f>IF(ISNA(VLOOKUP(D63,條件!$A$1:$L$65585,5,0)),"",(VLOOKUP(D63,條件!$A$1:$L$65585,5,0)))</f>
        <v/>
      </c>
      <c r="G63" s="635" t="str">
        <f>IF(ISNA(VLOOKUP(D63,條件!$A$1:$L$65585,11,0)),"",(VLOOKUP(D63,條件!$A$1:$L$65585,11,0)))</f>
        <v/>
      </c>
      <c r="H63" s="578"/>
      <c r="I63" s="579"/>
      <c r="J63" s="580"/>
      <c r="K63" s="579"/>
      <c r="L63" s="581"/>
      <c r="M63" s="498"/>
      <c r="N63" s="499"/>
      <c r="O63" s="500"/>
      <c r="P63" s="499"/>
      <c r="Q63" s="501"/>
      <c r="R63" s="560"/>
      <c r="S63" s="542">
        <f t="shared" si="22"/>
        <v>0</v>
      </c>
      <c r="T63" s="502">
        <f t="shared" si="19"/>
        <v>0</v>
      </c>
      <c r="U63" s="502">
        <f t="shared" si="23"/>
        <v>0</v>
      </c>
      <c r="V63" s="503">
        <f t="shared" si="24"/>
        <v>0</v>
      </c>
      <c r="W63" s="561" t="str">
        <f t="shared" si="25"/>
        <v/>
      </c>
      <c r="X63" s="569" t="str">
        <f t="shared" si="20"/>
        <v/>
      </c>
      <c r="Y63" s="569" t="str">
        <f t="shared" si="21"/>
        <v/>
      </c>
      <c r="Z63" s="569" t="str">
        <f>'４.１倒筒機(樣品製作)'!X63</f>
        <v/>
      </c>
      <c r="AA63" s="569" t="str">
        <f>'４.１倒筒機(樣品製作)'!Y63</f>
        <v/>
      </c>
    </row>
    <row r="64" spans="1:27" ht="16.5">
      <c r="A64" s="493">
        <f t="shared" si="26"/>
        <v>46144</v>
      </c>
      <c r="B64" s="549" t="s">
        <v>832</v>
      </c>
      <c r="C64" s="576"/>
      <c r="D64" s="600"/>
      <c r="E64" s="577"/>
      <c r="F64" s="635" t="str">
        <f>IF(ISNA(VLOOKUP(D64,條件!$A$1:$L$65585,5,0)),"",(VLOOKUP(D64,條件!$A$1:$L$65585,5,0)))</f>
        <v/>
      </c>
      <c r="G64" s="635" t="str">
        <f>IF(ISNA(VLOOKUP(D64,條件!$A$1:$L$65585,11,0)),"",(VLOOKUP(D64,條件!$A$1:$L$65585,11,0)))</f>
        <v/>
      </c>
      <c r="H64" s="578"/>
      <c r="I64" s="579"/>
      <c r="J64" s="580"/>
      <c r="K64" s="579"/>
      <c r="L64" s="581"/>
      <c r="M64" s="498"/>
      <c r="N64" s="499"/>
      <c r="O64" s="500"/>
      <c r="P64" s="499"/>
      <c r="Q64" s="501"/>
      <c r="R64" s="560"/>
      <c r="S64" s="542">
        <f t="shared" si="22"/>
        <v>0</v>
      </c>
      <c r="T64" s="502">
        <f t="shared" si="19"/>
        <v>0</v>
      </c>
      <c r="U64" s="502">
        <f t="shared" si="23"/>
        <v>0</v>
      </c>
      <c r="V64" s="503">
        <f t="shared" si="24"/>
        <v>0</v>
      </c>
      <c r="W64" s="561" t="str">
        <f t="shared" si="25"/>
        <v/>
      </c>
      <c r="X64" s="569" t="str">
        <f t="shared" si="20"/>
        <v/>
      </c>
      <c r="Y64" s="569" t="str">
        <f t="shared" si="21"/>
        <v/>
      </c>
      <c r="Z64" s="569" t="str">
        <f>'４.１倒筒機(樣品製作)'!X64</f>
        <v/>
      </c>
      <c r="AA64" s="569" t="str">
        <f>'４.１倒筒機(樣品製作)'!Y64</f>
        <v/>
      </c>
    </row>
    <row r="65" spans="1:27" ht="16.5">
      <c r="A65" s="493">
        <f t="shared" si="26"/>
        <v>46144</v>
      </c>
      <c r="B65" s="549" t="s">
        <v>832</v>
      </c>
      <c r="C65" s="576"/>
      <c r="D65" s="600"/>
      <c r="E65" s="577"/>
      <c r="F65" s="635" t="str">
        <f>IF(ISNA(VLOOKUP(D65,條件!$A$1:$L$65585,5,0)),"",(VLOOKUP(D65,條件!$A$1:$L$65585,5,0)))</f>
        <v/>
      </c>
      <c r="G65" s="635" t="str">
        <f>IF(ISNA(VLOOKUP(D65,條件!$A$1:$L$65585,11,0)),"",(VLOOKUP(D65,條件!$A$1:$L$65585,11,0)))</f>
        <v/>
      </c>
      <c r="H65" s="578"/>
      <c r="I65" s="579"/>
      <c r="J65" s="580"/>
      <c r="K65" s="579"/>
      <c r="L65" s="581"/>
      <c r="M65" s="498"/>
      <c r="N65" s="499"/>
      <c r="O65" s="500"/>
      <c r="P65" s="499"/>
      <c r="Q65" s="501"/>
      <c r="R65" s="560"/>
      <c r="S65" s="542">
        <f t="shared" si="22"/>
        <v>0</v>
      </c>
      <c r="T65" s="502">
        <f t="shared" si="19"/>
        <v>0</v>
      </c>
      <c r="U65" s="502">
        <f t="shared" si="23"/>
        <v>0</v>
      </c>
      <c r="V65" s="503">
        <f t="shared" si="24"/>
        <v>0</v>
      </c>
      <c r="W65" s="561" t="str">
        <f t="shared" si="25"/>
        <v/>
      </c>
      <c r="X65" s="569" t="str">
        <f t="shared" si="20"/>
        <v/>
      </c>
      <c r="Y65" s="569" t="str">
        <f t="shared" si="21"/>
        <v/>
      </c>
      <c r="Z65" s="569" t="str">
        <f>'４.１倒筒機(樣品製作)'!X65</f>
        <v/>
      </c>
      <c r="AA65" s="569" t="str">
        <f>'４.１倒筒機(樣品製作)'!Y65</f>
        <v/>
      </c>
    </row>
    <row r="66" spans="1:27" ht="16.5">
      <c r="A66" s="493">
        <f t="shared" si="26"/>
        <v>46144</v>
      </c>
      <c r="B66" s="515" t="s">
        <v>835</v>
      </c>
      <c r="C66" s="652"/>
      <c r="D66" s="653"/>
      <c r="E66" s="654"/>
      <c r="F66" s="655"/>
      <c r="G66" s="655"/>
      <c r="H66" s="656"/>
      <c r="I66" s="657">
        <f>COUNTA(I46:I65)</f>
        <v>4</v>
      </c>
      <c r="J66" s="657"/>
      <c r="K66" s="657"/>
      <c r="L66" s="658"/>
      <c r="M66" s="517"/>
      <c r="N66" s="518">
        <f>SUM(N46:N65)</f>
        <v>0</v>
      </c>
      <c r="O66" s="517"/>
      <c r="P66" s="518">
        <f>SUM(P46:P65)</f>
        <v>0</v>
      </c>
      <c r="Q66" s="519"/>
      <c r="R66" s="562"/>
      <c r="S66" s="543"/>
      <c r="T66" s="516"/>
      <c r="U66" s="516">
        <f>SUMIF(U46:U65,"&lt;9E307")</f>
        <v>0</v>
      </c>
      <c r="V66" s="516">
        <f>SUM(V46:V65)</f>
        <v>0</v>
      </c>
      <c r="W66" s="563">
        <f>IF(ISERROR(V66/U66),0,(V66/U66))</f>
        <v>0</v>
      </c>
      <c r="X66" s="570">
        <f>SUMIF(X46:X65,"&lt;9E307")</f>
        <v>0</v>
      </c>
      <c r="Y66" s="570">
        <f>SUMIF(Y46:Y65,"&lt;9E307")</f>
        <v>0</v>
      </c>
      <c r="Z66" s="707">
        <f>'４.１倒筒機(樣品製作)'!X66</f>
        <v>0</v>
      </c>
      <c r="AA66" s="707">
        <f>'４.１倒筒機(樣品製作)'!Y66</f>
        <v>0</v>
      </c>
    </row>
    <row r="67" spans="1:27" ht="16.5">
      <c r="A67" s="493">
        <f t="shared" si="26"/>
        <v>46144</v>
      </c>
      <c r="B67" s="549" t="s">
        <v>833</v>
      </c>
      <c r="C67" s="1010"/>
      <c r="D67" s="1011"/>
      <c r="E67" s="1012"/>
      <c r="F67" s="1013"/>
      <c r="G67" s="1013"/>
      <c r="H67" s="1014"/>
      <c r="I67" s="1015"/>
      <c r="J67" s="1016"/>
      <c r="K67" s="1015"/>
      <c r="L67" s="672"/>
      <c r="M67" s="498"/>
      <c r="N67" s="499"/>
      <c r="O67" s="500"/>
      <c r="P67" s="499"/>
      <c r="Q67" s="527"/>
      <c r="R67" s="558"/>
      <c r="S67" s="541">
        <f>K67*0.85</f>
        <v>0</v>
      </c>
      <c r="T67" s="502">
        <f t="shared" ref="T67:T86" si="27">IF(J67="",0,(1440/(J67/S67)))</f>
        <v>0</v>
      </c>
      <c r="U67" s="522">
        <f>T67*L67*(N67+P67)/24*0.85</f>
        <v>0</v>
      </c>
      <c r="V67" s="523">
        <f>M67+O67</f>
        <v>0</v>
      </c>
      <c r="W67" s="559" t="str">
        <f>IF(U67=0,"",((V67/U67)))</f>
        <v/>
      </c>
      <c r="X67" s="569" t="str">
        <f t="shared" ref="X67:X86" si="28">IF(ISERROR((U67/(N67+P67)*N67)/250),"",((U67/(N67+P67)*N67)/250))</f>
        <v/>
      </c>
      <c r="Y67" s="569" t="str">
        <f t="shared" ref="Y67:Y86" si="29">IF(ISERROR(((U67/(N67+P67)*P67)/250)),"",(((U67/(N67+P67)*P67))/250))</f>
        <v/>
      </c>
      <c r="Z67" s="569" t="str">
        <f>'４.１倒筒機(樣品製作)'!X67</f>
        <v/>
      </c>
      <c r="AA67" s="569" t="str">
        <f>'４.１倒筒機(樣品製作)'!Y67</f>
        <v/>
      </c>
    </row>
    <row r="68" spans="1:27" ht="16.5">
      <c r="A68" s="493">
        <f t="shared" si="26"/>
        <v>46144</v>
      </c>
      <c r="B68" s="549" t="s">
        <v>833</v>
      </c>
      <c r="C68" s="1010"/>
      <c r="D68" s="1011"/>
      <c r="E68" s="1012"/>
      <c r="F68" s="1013"/>
      <c r="G68" s="1013"/>
      <c r="H68" s="1014"/>
      <c r="I68" s="1015"/>
      <c r="J68" s="1016"/>
      <c r="K68" s="1015"/>
      <c r="L68" s="581"/>
      <c r="M68" s="498"/>
      <c r="N68" s="499"/>
      <c r="O68" s="500"/>
      <c r="P68" s="499"/>
      <c r="Q68" s="527"/>
      <c r="R68" s="558"/>
      <c r="S68" s="542">
        <f t="shared" ref="S68:S86" si="30">K68*0.85</f>
        <v>0</v>
      </c>
      <c r="T68" s="502">
        <f t="shared" si="27"/>
        <v>0</v>
      </c>
      <c r="U68" s="522">
        <f t="shared" ref="U68:U86" si="31">T68*L68*(N68+P68)/24*0.85</f>
        <v>0</v>
      </c>
      <c r="V68" s="503">
        <f t="shared" ref="V68:V86" si="32">M68+O68</f>
        <v>0</v>
      </c>
      <c r="W68" s="559" t="str">
        <f t="shared" ref="W68:W86" si="33">IF(U68=0,"",((V68/U68)))</f>
        <v/>
      </c>
      <c r="X68" s="569" t="str">
        <f t="shared" si="28"/>
        <v/>
      </c>
      <c r="Y68" s="569" t="str">
        <f t="shared" si="29"/>
        <v/>
      </c>
      <c r="Z68" s="569" t="str">
        <f>'４.１倒筒機(樣品製作)'!X68</f>
        <v/>
      </c>
      <c r="AA68" s="569" t="str">
        <f>'４.１倒筒機(樣品製作)'!Y68</f>
        <v/>
      </c>
    </row>
    <row r="69" spans="1:27" ht="16.5">
      <c r="A69" s="493">
        <f t="shared" si="26"/>
        <v>46144</v>
      </c>
      <c r="B69" s="549" t="s">
        <v>833</v>
      </c>
      <c r="C69" s="576"/>
      <c r="D69" s="1011"/>
      <c r="E69" s="1012"/>
      <c r="F69" s="1013"/>
      <c r="G69" s="1013"/>
      <c r="H69" s="1014"/>
      <c r="I69" s="1015"/>
      <c r="J69" s="1016"/>
      <c r="K69" s="1015"/>
      <c r="L69" s="581"/>
      <c r="M69" s="498"/>
      <c r="N69" s="499"/>
      <c r="O69" s="500"/>
      <c r="P69" s="499"/>
      <c r="Q69" s="527"/>
      <c r="R69" s="558"/>
      <c r="S69" s="542">
        <f t="shared" si="30"/>
        <v>0</v>
      </c>
      <c r="T69" s="502">
        <f t="shared" si="27"/>
        <v>0</v>
      </c>
      <c r="U69" s="522">
        <f t="shared" si="31"/>
        <v>0</v>
      </c>
      <c r="V69" s="503">
        <f t="shared" si="32"/>
        <v>0</v>
      </c>
      <c r="W69" s="559" t="str">
        <f t="shared" si="33"/>
        <v/>
      </c>
      <c r="X69" s="569" t="str">
        <f t="shared" si="28"/>
        <v/>
      </c>
      <c r="Y69" s="569" t="str">
        <f t="shared" si="29"/>
        <v/>
      </c>
      <c r="Z69" s="569" t="str">
        <f>'４.１倒筒機(樣品製作)'!X69</f>
        <v/>
      </c>
      <c r="AA69" s="569" t="str">
        <f>'４.１倒筒機(樣品製作)'!Y69</f>
        <v/>
      </c>
    </row>
    <row r="70" spans="1:27" ht="16.5">
      <c r="A70" s="493">
        <f t="shared" si="26"/>
        <v>46144</v>
      </c>
      <c r="B70" s="549" t="s">
        <v>833</v>
      </c>
      <c r="C70" s="576"/>
      <c r="D70" s="1011"/>
      <c r="E70" s="1012"/>
      <c r="F70" s="1013"/>
      <c r="G70" s="1013"/>
      <c r="H70" s="1014"/>
      <c r="I70" s="1015"/>
      <c r="J70" s="1016"/>
      <c r="K70" s="1015"/>
      <c r="L70" s="581"/>
      <c r="M70" s="498"/>
      <c r="N70" s="499"/>
      <c r="O70" s="500"/>
      <c r="P70" s="499"/>
      <c r="Q70" s="501"/>
      <c r="R70" s="560"/>
      <c r="S70" s="542">
        <f t="shared" si="30"/>
        <v>0</v>
      </c>
      <c r="T70" s="502">
        <f t="shared" si="27"/>
        <v>0</v>
      </c>
      <c r="U70" s="522">
        <f t="shared" si="31"/>
        <v>0</v>
      </c>
      <c r="V70" s="503">
        <f t="shared" si="32"/>
        <v>0</v>
      </c>
      <c r="W70" s="559" t="str">
        <f t="shared" si="33"/>
        <v/>
      </c>
      <c r="X70" s="569" t="str">
        <f t="shared" si="28"/>
        <v/>
      </c>
      <c r="Y70" s="569" t="str">
        <f t="shared" si="29"/>
        <v/>
      </c>
      <c r="Z70" s="569" t="str">
        <f>'４.１倒筒機(樣品製作)'!X70</f>
        <v/>
      </c>
      <c r="AA70" s="569" t="str">
        <f>'４.１倒筒機(樣品製作)'!Y70</f>
        <v/>
      </c>
    </row>
    <row r="71" spans="1:27" ht="16.5">
      <c r="A71" s="493">
        <f t="shared" si="26"/>
        <v>46144</v>
      </c>
      <c r="B71" s="549" t="s">
        <v>833</v>
      </c>
      <c r="C71" s="576"/>
      <c r="D71" s="600"/>
      <c r="E71" s="577"/>
      <c r="F71" s="635" t="str">
        <f>IF(ISNA(VLOOKUP(D71,條件!$A$1:$L$65585,5,0)),"",(VLOOKUP(D71,條件!$A$1:$L$65585,5,0)))</f>
        <v/>
      </c>
      <c r="G71" s="635" t="str">
        <f>IF(ISNA(VLOOKUP(D71,條件!$A$1:$L$65585,11,0)),"",(VLOOKUP(D71,條件!$A$1:$L$65585,11,0)))</f>
        <v/>
      </c>
      <c r="H71" s="578"/>
      <c r="I71" s="579"/>
      <c r="J71" s="580"/>
      <c r="K71" s="579"/>
      <c r="L71" s="581"/>
      <c r="M71" s="498"/>
      <c r="N71" s="499"/>
      <c r="O71" s="500"/>
      <c r="P71" s="499"/>
      <c r="Q71" s="501"/>
      <c r="R71" s="560"/>
      <c r="S71" s="542">
        <f t="shared" si="30"/>
        <v>0</v>
      </c>
      <c r="T71" s="502">
        <f t="shared" si="27"/>
        <v>0</v>
      </c>
      <c r="U71" s="522">
        <f t="shared" si="31"/>
        <v>0</v>
      </c>
      <c r="V71" s="503">
        <f t="shared" si="32"/>
        <v>0</v>
      </c>
      <c r="W71" s="559" t="str">
        <f t="shared" si="33"/>
        <v/>
      </c>
      <c r="X71" s="569" t="str">
        <f t="shared" si="28"/>
        <v/>
      </c>
      <c r="Y71" s="569" t="str">
        <f t="shared" si="29"/>
        <v/>
      </c>
      <c r="Z71" s="569" t="str">
        <f>'４.１倒筒機(樣品製作)'!X71</f>
        <v/>
      </c>
      <c r="AA71" s="569" t="str">
        <f>'４.１倒筒機(樣品製作)'!Y71</f>
        <v/>
      </c>
    </row>
    <row r="72" spans="1:27" ht="16.5">
      <c r="A72" s="493">
        <f t="shared" si="26"/>
        <v>46144</v>
      </c>
      <c r="B72" s="549" t="s">
        <v>833</v>
      </c>
      <c r="C72" s="576"/>
      <c r="D72" s="600"/>
      <c r="E72" s="577"/>
      <c r="F72" s="635" t="str">
        <f>IF(ISNA(VLOOKUP(D72,條件!$A$1:$L$65585,5,0)),"",(VLOOKUP(D72,條件!$A$1:$L$65585,5,0)))</f>
        <v/>
      </c>
      <c r="G72" s="635" t="str">
        <f>IF(ISNA(VLOOKUP(D72,條件!$A$1:$L$65585,11,0)),"",(VLOOKUP(D72,條件!$A$1:$L$65585,11,0)))</f>
        <v/>
      </c>
      <c r="H72" s="578"/>
      <c r="I72" s="579"/>
      <c r="J72" s="580"/>
      <c r="K72" s="579"/>
      <c r="L72" s="581"/>
      <c r="M72" s="498"/>
      <c r="N72" s="499"/>
      <c r="O72" s="500"/>
      <c r="P72" s="499"/>
      <c r="Q72" s="501"/>
      <c r="R72" s="560"/>
      <c r="S72" s="542">
        <f t="shared" si="30"/>
        <v>0</v>
      </c>
      <c r="T72" s="502">
        <f t="shared" si="27"/>
        <v>0</v>
      </c>
      <c r="U72" s="522">
        <f t="shared" si="31"/>
        <v>0</v>
      </c>
      <c r="V72" s="503">
        <f t="shared" si="32"/>
        <v>0</v>
      </c>
      <c r="W72" s="559" t="str">
        <f t="shared" si="33"/>
        <v/>
      </c>
      <c r="X72" s="569" t="str">
        <f t="shared" si="28"/>
        <v/>
      </c>
      <c r="Y72" s="569" t="str">
        <f t="shared" si="29"/>
        <v/>
      </c>
      <c r="Z72" s="569" t="str">
        <f>'４.１倒筒機(樣品製作)'!X72</f>
        <v/>
      </c>
      <c r="AA72" s="569" t="str">
        <f>'４.１倒筒機(樣品製作)'!Y72</f>
        <v/>
      </c>
    </row>
    <row r="73" spans="1:27" ht="16.5">
      <c r="A73" s="493">
        <f t="shared" si="26"/>
        <v>46144</v>
      </c>
      <c r="B73" s="549" t="s">
        <v>833</v>
      </c>
      <c r="C73" s="576"/>
      <c r="D73" s="600"/>
      <c r="E73" s="577"/>
      <c r="F73" s="635" t="str">
        <f>IF(ISNA(VLOOKUP(D73,條件!$A$1:$L$65585,5,0)),"",(VLOOKUP(D73,條件!$A$1:$L$65585,5,0)))</f>
        <v/>
      </c>
      <c r="G73" s="635" t="str">
        <f>IF(ISNA(VLOOKUP(D73,條件!$A$1:$L$65585,11,0)),"",(VLOOKUP(D73,條件!$A$1:$L$65585,11,0)))</f>
        <v/>
      </c>
      <c r="H73" s="578"/>
      <c r="I73" s="579"/>
      <c r="J73" s="580"/>
      <c r="K73" s="579"/>
      <c r="L73" s="581"/>
      <c r="M73" s="498"/>
      <c r="N73" s="499"/>
      <c r="O73" s="500"/>
      <c r="P73" s="499"/>
      <c r="Q73" s="501"/>
      <c r="R73" s="560"/>
      <c r="S73" s="542">
        <f t="shared" si="30"/>
        <v>0</v>
      </c>
      <c r="T73" s="502">
        <f t="shared" si="27"/>
        <v>0</v>
      </c>
      <c r="U73" s="522">
        <f t="shared" si="31"/>
        <v>0</v>
      </c>
      <c r="V73" s="503">
        <f t="shared" si="32"/>
        <v>0</v>
      </c>
      <c r="W73" s="559" t="str">
        <f t="shared" si="33"/>
        <v/>
      </c>
      <c r="X73" s="569" t="str">
        <f t="shared" si="28"/>
        <v/>
      </c>
      <c r="Y73" s="569" t="str">
        <f t="shared" si="29"/>
        <v/>
      </c>
      <c r="Z73" s="569" t="str">
        <f>'４.１倒筒機(樣品製作)'!X73</f>
        <v/>
      </c>
      <c r="AA73" s="569" t="str">
        <f>'４.１倒筒機(樣品製作)'!Y73</f>
        <v/>
      </c>
    </row>
    <row r="74" spans="1:27" ht="16.5">
      <c r="A74" s="493">
        <f t="shared" si="26"/>
        <v>46144</v>
      </c>
      <c r="B74" s="549" t="s">
        <v>833</v>
      </c>
      <c r="C74" s="576"/>
      <c r="D74" s="600"/>
      <c r="E74" s="577"/>
      <c r="F74" s="635" t="str">
        <f>IF(ISNA(VLOOKUP(D74,條件!$A$1:$L$65585,5,0)),"",(VLOOKUP(D74,條件!$A$1:$L$65585,5,0)))</f>
        <v/>
      </c>
      <c r="G74" s="635" t="str">
        <f>IF(ISNA(VLOOKUP(D74,條件!$A$1:$L$65585,11,0)),"",(VLOOKUP(D74,條件!$A$1:$L$65585,11,0)))</f>
        <v/>
      </c>
      <c r="H74" s="578"/>
      <c r="I74" s="579"/>
      <c r="J74" s="580"/>
      <c r="K74" s="579"/>
      <c r="L74" s="581"/>
      <c r="M74" s="498"/>
      <c r="N74" s="499"/>
      <c r="O74" s="500"/>
      <c r="P74" s="499"/>
      <c r="Q74" s="501"/>
      <c r="R74" s="560"/>
      <c r="S74" s="542">
        <f t="shared" si="30"/>
        <v>0</v>
      </c>
      <c r="T74" s="502">
        <f t="shared" si="27"/>
        <v>0</v>
      </c>
      <c r="U74" s="522">
        <f t="shared" si="31"/>
        <v>0</v>
      </c>
      <c r="V74" s="503">
        <f t="shared" si="32"/>
        <v>0</v>
      </c>
      <c r="W74" s="559" t="str">
        <f t="shared" si="33"/>
        <v/>
      </c>
      <c r="X74" s="569" t="str">
        <f t="shared" si="28"/>
        <v/>
      </c>
      <c r="Y74" s="569" t="str">
        <f t="shared" si="29"/>
        <v/>
      </c>
      <c r="Z74" s="569" t="str">
        <f>'４.１倒筒機(樣品製作)'!X74</f>
        <v/>
      </c>
      <c r="AA74" s="569" t="str">
        <f>'４.１倒筒機(樣品製作)'!Y74</f>
        <v/>
      </c>
    </row>
    <row r="75" spans="1:27" ht="16.5">
      <c r="A75" s="493">
        <f t="shared" si="26"/>
        <v>46144</v>
      </c>
      <c r="B75" s="549" t="s">
        <v>833</v>
      </c>
      <c r="C75" s="576"/>
      <c r="D75" s="600"/>
      <c r="E75" s="577"/>
      <c r="F75" s="635" t="str">
        <f>IF(ISNA(VLOOKUP(D75,條件!$A$1:$L$65585,5,0)),"",(VLOOKUP(D75,條件!$A$1:$L$65585,5,0)))</f>
        <v/>
      </c>
      <c r="G75" s="635" t="str">
        <f>IF(ISNA(VLOOKUP(D75,條件!$A$1:$L$65585,11,0)),"",(VLOOKUP(D75,條件!$A$1:$L$65585,11,0)))</f>
        <v/>
      </c>
      <c r="H75" s="578"/>
      <c r="I75" s="579"/>
      <c r="J75" s="580"/>
      <c r="K75" s="579"/>
      <c r="L75" s="581"/>
      <c r="M75" s="498"/>
      <c r="N75" s="499"/>
      <c r="O75" s="500"/>
      <c r="P75" s="499"/>
      <c r="Q75" s="501"/>
      <c r="R75" s="560"/>
      <c r="S75" s="542">
        <f t="shared" si="30"/>
        <v>0</v>
      </c>
      <c r="T75" s="502">
        <f t="shared" si="27"/>
        <v>0</v>
      </c>
      <c r="U75" s="522">
        <f t="shared" si="31"/>
        <v>0</v>
      </c>
      <c r="V75" s="503">
        <f t="shared" si="32"/>
        <v>0</v>
      </c>
      <c r="W75" s="559" t="str">
        <f t="shared" si="33"/>
        <v/>
      </c>
      <c r="X75" s="569" t="str">
        <f t="shared" si="28"/>
        <v/>
      </c>
      <c r="Y75" s="569" t="str">
        <f t="shared" si="29"/>
        <v/>
      </c>
      <c r="Z75" s="569" t="str">
        <f>'４.１倒筒機(樣品製作)'!X75</f>
        <v/>
      </c>
      <c r="AA75" s="569" t="str">
        <f>'４.１倒筒機(樣品製作)'!Y75</f>
        <v/>
      </c>
    </row>
    <row r="76" spans="1:27" ht="16.5">
      <c r="A76" s="493">
        <f t="shared" si="26"/>
        <v>46144</v>
      </c>
      <c r="B76" s="549" t="s">
        <v>833</v>
      </c>
      <c r="C76" s="576"/>
      <c r="D76" s="600"/>
      <c r="E76" s="577"/>
      <c r="F76" s="635" t="str">
        <f>IF(ISNA(VLOOKUP(D76,條件!$A$1:$L$65585,5,0)),"",(VLOOKUP(D76,條件!$A$1:$L$65585,5,0)))</f>
        <v/>
      </c>
      <c r="G76" s="635" t="str">
        <f>IF(ISNA(VLOOKUP(D76,條件!$A$1:$L$65585,11,0)),"",(VLOOKUP(D76,條件!$A$1:$L$65585,11,0)))</f>
        <v/>
      </c>
      <c r="H76" s="578"/>
      <c r="I76" s="579"/>
      <c r="J76" s="580"/>
      <c r="K76" s="579"/>
      <c r="L76" s="581"/>
      <c r="M76" s="498"/>
      <c r="N76" s="499"/>
      <c r="O76" s="500"/>
      <c r="P76" s="499"/>
      <c r="Q76" s="501"/>
      <c r="R76" s="560"/>
      <c r="S76" s="542">
        <f t="shared" si="30"/>
        <v>0</v>
      </c>
      <c r="T76" s="502">
        <f t="shared" si="27"/>
        <v>0</v>
      </c>
      <c r="U76" s="522">
        <f t="shared" si="31"/>
        <v>0</v>
      </c>
      <c r="V76" s="503">
        <f t="shared" si="32"/>
        <v>0</v>
      </c>
      <c r="W76" s="559" t="str">
        <f t="shared" si="33"/>
        <v/>
      </c>
      <c r="X76" s="569" t="str">
        <f t="shared" si="28"/>
        <v/>
      </c>
      <c r="Y76" s="569" t="str">
        <f t="shared" si="29"/>
        <v/>
      </c>
      <c r="Z76" s="569" t="str">
        <f>'４.１倒筒機(樣品製作)'!X76</f>
        <v/>
      </c>
      <c r="AA76" s="569" t="str">
        <f>'４.１倒筒機(樣品製作)'!Y76</f>
        <v/>
      </c>
    </row>
    <row r="77" spans="1:27" ht="16.5">
      <c r="A77" s="493">
        <f t="shared" si="26"/>
        <v>46144</v>
      </c>
      <c r="B77" s="549" t="s">
        <v>833</v>
      </c>
      <c r="C77" s="576"/>
      <c r="D77" s="600"/>
      <c r="E77" s="577"/>
      <c r="F77" s="635" t="str">
        <f>IF(ISNA(VLOOKUP(D77,條件!$A$1:$L$65585,5,0)),"",(VLOOKUP(D77,條件!$A$1:$L$65585,5,0)))</f>
        <v/>
      </c>
      <c r="G77" s="635" t="str">
        <f>IF(ISNA(VLOOKUP(D77,條件!$A$1:$L$65585,11,0)),"",(VLOOKUP(D77,條件!$A$1:$L$65585,11,0)))</f>
        <v/>
      </c>
      <c r="H77" s="578"/>
      <c r="I77" s="579"/>
      <c r="J77" s="580"/>
      <c r="K77" s="579"/>
      <c r="L77" s="581"/>
      <c r="M77" s="498"/>
      <c r="N77" s="499"/>
      <c r="O77" s="500"/>
      <c r="P77" s="499"/>
      <c r="Q77" s="501"/>
      <c r="R77" s="560"/>
      <c r="S77" s="542">
        <f t="shared" si="30"/>
        <v>0</v>
      </c>
      <c r="T77" s="502">
        <f t="shared" si="27"/>
        <v>0</v>
      </c>
      <c r="U77" s="522">
        <f t="shared" si="31"/>
        <v>0</v>
      </c>
      <c r="V77" s="503">
        <f t="shared" si="32"/>
        <v>0</v>
      </c>
      <c r="W77" s="559" t="str">
        <f t="shared" si="33"/>
        <v/>
      </c>
      <c r="X77" s="569" t="str">
        <f t="shared" si="28"/>
        <v/>
      </c>
      <c r="Y77" s="569" t="str">
        <f t="shared" si="29"/>
        <v/>
      </c>
      <c r="Z77" s="569" t="str">
        <f>'４.１倒筒機(樣品製作)'!X77</f>
        <v/>
      </c>
      <c r="AA77" s="569" t="str">
        <f>'４.１倒筒機(樣品製作)'!Y77</f>
        <v/>
      </c>
    </row>
    <row r="78" spans="1:27" ht="16.5">
      <c r="A78" s="493">
        <f t="shared" si="26"/>
        <v>46144</v>
      </c>
      <c r="B78" s="549" t="s">
        <v>833</v>
      </c>
      <c r="C78" s="576"/>
      <c r="D78" s="600"/>
      <c r="E78" s="577"/>
      <c r="F78" s="635" t="str">
        <f>IF(ISNA(VLOOKUP(D78,條件!$A$1:$L$65585,5,0)),"",(VLOOKUP(D78,條件!$A$1:$L$65585,5,0)))</f>
        <v/>
      </c>
      <c r="G78" s="635" t="str">
        <f>IF(ISNA(VLOOKUP(D78,條件!$A$1:$L$65585,11,0)),"",(VLOOKUP(D78,條件!$A$1:$L$65585,11,0)))</f>
        <v/>
      </c>
      <c r="H78" s="578"/>
      <c r="I78" s="579"/>
      <c r="J78" s="580"/>
      <c r="K78" s="579"/>
      <c r="L78" s="581"/>
      <c r="M78" s="498"/>
      <c r="N78" s="499"/>
      <c r="O78" s="500"/>
      <c r="P78" s="499"/>
      <c r="Q78" s="501"/>
      <c r="R78" s="560"/>
      <c r="S78" s="542">
        <f t="shared" si="30"/>
        <v>0</v>
      </c>
      <c r="T78" s="502">
        <f t="shared" si="27"/>
        <v>0</v>
      </c>
      <c r="U78" s="502">
        <f t="shared" si="31"/>
        <v>0</v>
      </c>
      <c r="V78" s="503">
        <f t="shared" si="32"/>
        <v>0</v>
      </c>
      <c r="W78" s="561" t="str">
        <f t="shared" si="33"/>
        <v/>
      </c>
      <c r="X78" s="569" t="str">
        <f t="shared" si="28"/>
        <v/>
      </c>
      <c r="Y78" s="569" t="str">
        <f t="shared" si="29"/>
        <v/>
      </c>
      <c r="Z78" s="569" t="str">
        <f>'４.１倒筒機(樣品製作)'!X78</f>
        <v/>
      </c>
      <c r="AA78" s="569" t="str">
        <f>'４.１倒筒機(樣品製作)'!Y78</f>
        <v/>
      </c>
    </row>
    <row r="79" spans="1:27" ht="16.5">
      <c r="A79" s="493">
        <f t="shared" si="26"/>
        <v>46144</v>
      </c>
      <c r="B79" s="549" t="s">
        <v>833</v>
      </c>
      <c r="C79" s="576"/>
      <c r="D79" s="600"/>
      <c r="E79" s="577"/>
      <c r="F79" s="635" t="str">
        <f>IF(ISNA(VLOOKUP(D79,條件!$A$1:$L$65585,5,0)),"",(VLOOKUP(D79,條件!$A$1:$L$65585,5,0)))</f>
        <v/>
      </c>
      <c r="G79" s="635" t="str">
        <f>IF(ISNA(VLOOKUP(D79,條件!$A$1:$L$65585,11,0)),"",(VLOOKUP(D79,條件!$A$1:$L$65585,11,0)))</f>
        <v/>
      </c>
      <c r="H79" s="578"/>
      <c r="I79" s="579"/>
      <c r="J79" s="580"/>
      <c r="K79" s="579"/>
      <c r="L79" s="581"/>
      <c r="M79" s="498"/>
      <c r="N79" s="499"/>
      <c r="O79" s="500"/>
      <c r="P79" s="499"/>
      <c r="Q79" s="501"/>
      <c r="R79" s="560"/>
      <c r="S79" s="542">
        <f t="shared" si="30"/>
        <v>0</v>
      </c>
      <c r="T79" s="502">
        <f t="shared" si="27"/>
        <v>0</v>
      </c>
      <c r="U79" s="502">
        <f t="shared" si="31"/>
        <v>0</v>
      </c>
      <c r="V79" s="503">
        <f t="shared" si="32"/>
        <v>0</v>
      </c>
      <c r="W79" s="561" t="str">
        <f t="shared" si="33"/>
        <v/>
      </c>
      <c r="X79" s="569" t="str">
        <f t="shared" si="28"/>
        <v/>
      </c>
      <c r="Y79" s="569" t="str">
        <f t="shared" si="29"/>
        <v/>
      </c>
      <c r="Z79" s="569" t="str">
        <f>'４.１倒筒機(樣品製作)'!X79</f>
        <v/>
      </c>
      <c r="AA79" s="569" t="str">
        <f>'４.１倒筒機(樣品製作)'!Y79</f>
        <v/>
      </c>
    </row>
    <row r="80" spans="1:27" ht="16.5">
      <c r="A80" s="493">
        <f t="shared" si="26"/>
        <v>46144</v>
      </c>
      <c r="B80" s="549" t="s">
        <v>833</v>
      </c>
      <c r="C80" s="576"/>
      <c r="D80" s="600"/>
      <c r="E80" s="577"/>
      <c r="F80" s="635" t="str">
        <f>IF(ISNA(VLOOKUP(D80,條件!$A$1:$L$65585,5,0)),"",(VLOOKUP(D80,條件!$A$1:$L$65585,5,0)))</f>
        <v/>
      </c>
      <c r="G80" s="635" t="str">
        <f>IF(ISNA(VLOOKUP(D80,條件!$A$1:$L$65585,11,0)),"",(VLOOKUP(D80,條件!$A$1:$L$65585,11,0)))</f>
        <v/>
      </c>
      <c r="H80" s="578"/>
      <c r="I80" s="579"/>
      <c r="J80" s="580"/>
      <c r="K80" s="579"/>
      <c r="L80" s="581"/>
      <c r="M80" s="498"/>
      <c r="N80" s="499"/>
      <c r="O80" s="500"/>
      <c r="P80" s="499"/>
      <c r="Q80" s="501"/>
      <c r="R80" s="560"/>
      <c r="S80" s="542">
        <f t="shared" si="30"/>
        <v>0</v>
      </c>
      <c r="T80" s="502">
        <f t="shared" si="27"/>
        <v>0</v>
      </c>
      <c r="U80" s="502">
        <f t="shared" si="31"/>
        <v>0</v>
      </c>
      <c r="V80" s="503">
        <f t="shared" si="32"/>
        <v>0</v>
      </c>
      <c r="W80" s="561" t="str">
        <f t="shared" si="33"/>
        <v/>
      </c>
      <c r="X80" s="569" t="str">
        <f t="shared" si="28"/>
        <v/>
      </c>
      <c r="Y80" s="569" t="str">
        <f t="shared" si="29"/>
        <v/>
      </c>
      <c r="Z80" s="569" t="str">
        <f>'４.１倒筒機(樣品製作)'!X80</f>
        <v/>
      </c>
      <c r="AA80" s="569" t="str">
        <f>'４.１倒筒機(樣品製作)'!Y80</f>
        <v/>
      </c>
    </row>
    <row r="81" spans="1:27" ht="16.5">
      <c r="A81" s="493">
        <f t="shared" si="26"/>
        <v>46144</v>
      </c>
      <c r="B81" s="549" t="s">
        <v>833</v>
      </c>
      <c r="C81" s="576"/>
      <c r="D81" s="600"/>
      <c r="E81" s="577"/>
      <c r="F81" s="635" t="str">
        <f>IF(ISNA(VLOOKUP(D81,條件!$A$1:$L$65585,5,0)),"",(VLOOKUP(D81,條件!$A$1:$L$65585,5,0)))</f>
        <v/>
      </c>
      <c r="G81" s="635" t="str">
        <f>IF(ISNA(VLOOKUP(D81,條件!$A$1:$L$65585,11,0)),"",(VLOOKUP(D81,條件!$A$1:$L$65585,11,0)))</f>
        <v/>
      </c>
      <c r="H81" s="578"/>
      <c r="I81" s="579"/>
      <c r="J81" s="580"/>
      <c r="K81" s="579"/>
      <c r="L81" s="581"/>
      <c r="M81" s="498"/>
      <c r="N81" s="499"/>
      <c r="O81" s="500"/>
      <c r="P81" s="499"/>
      <c r="Q81" s="501"/>
      <c r="R81" s="560"/>
      <c r="S81" s="542">
        <f t="shared" si="30"/>
        <v>0</v>
      </c>
      <c r="T81" s="502">
        <f t="shared" si="27"/>
        <v>0</v>
      </c>
      <c r="U81" s="502">
        <f t="shared" si="31"/>
        <v>0</v>
      </c>
      <c r="V81" s="503">
        <f t="shared" si="32"/>
        <v>0</v>
      </c>
      <c r="W81" s="561" t="str">
        <f t="shared" si="33"/>
        <v/>
      </c>
      <c r="X81" s="569" t="str">
        <f t="shared" si="28"/>
        <v/>
      </c>
      <c r="Y81" s="569" t="str">
        <f t="shared" si="29"/>
        <v/>
      </c>
      <c r="Z81" s="569" t="str">
        <f>'４.１倒筒機(樣品製作)'!X81</f>
        <v/>
      </c>
      <c r="AA81" s="569" t="str">
        <f>'４.１倒筒機(樣品製作)'!Y81</f>
        <v/>
      </c>
    </row>
    <row r="82" spans="1:27" ht="16.5">
      <c r="A82" s="493">
        <f t="shared" si="26"/>
        <v>46144</v>
      </c>
      <c r="B82" s="549" t="s">
        <v>833</v>
      </c>
      <c r="C82" s="576"/>
      <c r="D82" s="600"/>
      <c r="E82" s="577"/>
      <c r="F82" s="635" t="str">
        <f>IF(ISNA(VLOOKUP(D82,條件!$A$1:$L$65585,5,0)),"",(VLOOKUP(D82,條件!$A$1:$L$65585,5,0)))</f>
        <v/>
      </c>
      <c r="G82" s="635" t="str">
        <f>IF(ISNA(VLOOKUP(D82,條件!$A$1:$L$65585,11,0)),"",(VLOOKUP(D82,條件!$A$1:$L$65585,11,0)))</f>
        <v/>
      </c>
      <c r="H82" s="578"/>
      <c r="I82" s="579"/>
      <c r="J82" s="580"/>
      <c r="K82" s="579"/>
      <c r="L82" s="581"/>
      <c r="M82" s="498"/>
      <c r="N82" s="499"/>
      <c r="O82" s="500"/>
      <c r="P82" s="499"/>
      <c r="Q82" s="501"/>
      <c r="R82" s="560"/>
      <c r="S82" s="542">
        <f t="shared" si="30"/>
        <v>0</v>
      </c>
      <c r="T82" s="502">
        <f t="shared" si="27"/>
        <v>0</v>
      </c>
      <c r="U82" s="502">
        <f t="shared" si="31"/>
        <v>0</v>
      </c>
      <c r="V82" s="503">
        <f t="shared" si="32"/>
        <v>0</v>
      </c>
      <c r="W82" s="561" t="str">
        <f t="shared" si="33"/>
        <v/>
      </c>
      <c r="X82" s="569" t="str">
        <f t="shared" si="28"/>
        <v/>
      </c>
      <c r="Y82" s="569" t="str">
        <f t="shared" si="29"/>
        <v/>
      </c>
      <c r="Z82" s="569" t="str">
        <f>'４.１倒筒機(樣品製作)'!X82</f>
        <v/>
      </c>
      <c r="AA82" s="569" t="str">
        <f>'４.１倒筒機(樣品製作)'!Y82</f>
        <v/>
      </c>
    </row>
    <row r="83" spans="1:27" ht="16.5">
      <c r="A83" s="493">
        <f t="shared" si="26"/>
        <v>46144</v>
      </c>
      <c r="B83" s="549" t="s">
        <v>833</v>
      </c>
      <c r="C83" s="576"/>
      <c r="D83" s="600"/>
      <c r="E83" s="577"/>
      <c r="F83" s="635" t="str">
        <f>IF(ISNA(VLOOKUP(D83,條件!$A$1:$L$65585,5,0)),"",(VLOOKUP(D83,條件!$A$1:$L$65585,5,0)))</f>
        <v/>
      </c>
      <c r="G83" s="635" t="str">
        <f>IF(ISNA(VLOOKUP(D83,條件!$A$1:$L$65585,11,0)),"",(VLOOKUP(D83,條件!$A$1:$L$65585,11,0)))</f>
        <v/>
      </c>
      <c r="H83" s="578"/>
      <c r="I83" s="579"/>
      <c r="J83" s="580"/>
      <c r="K83" s="579"/>
      <c r="L83" s="581"/>
      <c r="M83" s="498"/>
      <c r="N83" s="499"/>
      <c r="O83" s="500"/>
      <c r="P83" s="499"/>
      <c r="Q83" s="501"/>
      <c r="R83" s="560"/>
      <c r="S83" s="542">
        <f t="shared" si="30"/>
        <v>0</v>
      </c>
      <c r="T83" s="502">
        <f t="shared" si="27"/>
        <v>0</v>
      </c>
      <c r="U83" s="502">
        <f t="shared" si="31"/>
        <v>0</v>
      </c>
      <c r="V83" s="503">
        <f t="shared" si="32"/>
        <v>0</v>
      </c>
      <c r="W83" s="561" t="str">
        <f t="shared" si="33"/>
        <v/>
      </c>
      <c r="X83" s="569" t="str">
        <f t="shared" si="28"/>
        <v/>
      </c>
      <c r="Y83" s="569" t="str">
        <f t="shared" si="29"/>
        <v/>
      </c>
      <c r="Z83" s="569" t="str">
        <f>'４.１倒筒機(樣品製作)'!X83</f>
        <v/>
      </c>
      <c r="AA83" s="569" t="str">
        <f>'４.１倒筒機(樣品製作)'!Y83</f>
        <v/>
      </c>
    </row>
    <row r="84" spans="1:27" ht="16.5">
      <c r="A84" s="493">
        <f t="shared" si="26"/>
        <v>46144</v>
      </c>
      <c r="B84" s="549" t="s">
        <v>833</v>
      </c>
      <c r="C84" s="576"/>
      <c r="D84" s="600"/>
      <c r="E84" s="577"/>
      <c r="F84" s="635" t="str">
        <f>IF(ISNA(VLOOKUP(D84,條件!$A$1:$L$65585,5,0)),"",(VLOOKUP(D84,條件!$A$1:$L$65585,5,0)))</f>
        <v/>
      </c>
      <c r="G84" s="635" t="str">
        <f>IF(ISNA(VLOOKUP(D84,條件!$A$1:$L$65585,11,0)),"",(VLOOKUP(D84,條件!$A$1:$L$65585,11,0)))</f>
        <v/>
      </c>
      <c r="H84" s="578"/>
      <c r="I84" s="579"/>
      <c r="J84" s="580"/>
      <c r="K84" s="579"/>
      <c r="L84" s="581"/>
      <c r="M84" s="498"/>
      <c r="N84" s="499"/>
      <c r="O84" s="500"/>
      <c r="P84" s="499"/>
      <c r="Q84" s="501"/>
      <c r="R84" s="560"/>
      <c r="S84" s="542">
        <f t="shared" si="30"/>
        <v>0</v>
      </c>
      <c r="T84" s="502">
        <f t="shared" si="27"/>
        <v>0</v>
      </c>
      <c r="U84" s="502">
        <f t="shared" si="31"/>
        <v>0</v>
      </c>
      <c r="V84" s="503">
        <f t="shared" si="32"/>
        <v>0</v>
      </c>
      <c r="W84" s="561" t="str">
        <f t="shared" si="33"/>
        <v/>
      </c>
      <c r="X84" s="569" t="str">
        <f t="shared" si="28"/>
        <v/>
      </c>
      <c r="Y84" s="569" t="str">
        <f t="shared" si="29"/>
        <v/>
      </c>
      <c r="Z84" s="569" t="str">
        <f>'４.１倒筒機(樣品製作)'!X84</f>
        <v/>
      </c>
      <c r="AA84" s="569" t="str">
        <f>'４.１倒筒機(樣品製作)'!Y84</f>
        <v/>
      </c>
    </row>
    <row r="85" spans="1:27" ht="16.5">
      <c r="A85" s="493">
        <f t="shared" si="26"/>
        <v>46144</v>
      </c>
      <c r="B85" s="549" t="s">
        <v>833</v>
      </c>
      <c r="C85" s="576"/>
      <c r="D85" s="600"/>
      <c r="E85" s="577"/>
      <c r="F85" s="635" t="str">
        <f>IF(ISNA(VLOOKUP(D85,條件!$A$1:$L$65585,5,0)),"",(VLOOKUP(D85,條件!$A$1:$L$65585,5,0)))</f>
        <v/>
      </c>
      <c r="G85" s="635" t="str">
        <f>IF(ISNA(VLOOKUP(D85,條件!$A$1:$L$65585,11,0)),"",(VLOOKUP(D85,條件!$A$1:$L$65585,11,0)))</f>
        <v/>
      </c>
      <c r="H85" s="578"/>
      <c r="I85" s="579"/>
      <c r="J85" s="580"/>
      <c r="K85" s="579"/>
      <c r="L85" s="581"/>
      <c r="M85" s="498"/>
      <c r="N85" s="499"/>
      <c r="O85" s="500"/>
      <c r="P85" s="499"/>
      <c r="Q85" s="501"/>
      <c r="R85" s="560"/>
      <c r="S85" s="542">
        <f t="shared" si="30"/>
        <v>0</v>
      </c>
      <c r="T85" s="502">
        <f t="shared" si="27"/>
        <v>0</v>
      </c>
      <c r="U85" s="502">
        <f t="shared" si="31"/>
        <v>0</v>
      </c>
      <c r="V85" s="503">
        <f t="shared" si="32"/>
        <v>0</v>
      </c>
      <c r="W85" s="561" t="str">
        <f t="shared" si="33"/>
        <v/>
      </c>
      <c r="X85" s="569" t="str">
        <f t="shared" si="28"/>
        <v/>
      </c>
      <c r="Y85" s="569" t="str">
        <f t="shared" si="29"/>
        <v/>
      </c>
      <c r="Z85" s="569" t="str">
        <f>'４.１倒筒機(樣品製作)'!X85</f>
        <v/>
      </c>
      <c r="AA85" s="569" t="str">
        <f>'４.１倒筒機(樣品製作)'!Y85</f>
        <v/>
      </c>
    </row>
    <row r="86" spans="1:27" ht="16.5">
      <c r="A86" s="493">
        <f t="shared" si="26"/>
        <v>46144</v>
      </c>
      <c r="B86" s="549" t="s">
        <v>833</v>
      </c>
      <c r="C86" s="576"/>
      <c r="D86" s="600"/>
      <c r="E86" s="577"/>
      <c r="F86" s="635" t="str">
        <f>IF(ISNA(VLOOKUP(D86,條件!$A$1:$L$65585,5,0)),"",(VLOOKUP(D86,條件!$A$1:$L$65585,5,0)))</f>
        <v/>
      </c>
      <c r="G86" s="635" t="str">
        <f>IF(ISNA(VLOOKUP(D86,條件!$A$1:$L$65585,11,0)),"",(VLOOKUP(D86,條件!$A$1:$L$65585,11,0)))</f>
        <v/>
      </c>
      <c r="H86" s="578"/>
      <c r="I86" s="579"/>
      <c r="J86" s="580"/>
      <c r="K86" s="579"/>
      <c r="L86" s="581"/>
      <c r="M86" s="498"/>
      <c r="N86" s="499"/>
      <c r="O86" s="500"/>
      <c r="P86" s="499"/>
      <c r="Q86" s="501"/>
      <c r="R86" s="560"/>
      <c r="S86" s="542">
        <f t="shared" si="30"/>
        <v>0</v>
      </c>
      <c r="T86" s="502">
        <f t="shared" si="27"/>
        <v>0</v>
      </c>
      <c r="U86" s="502">
        <f t="shared" si="31"/>
        <v>0</v>
      </c>
      <c r="V86" s="503">
        <f t="shared" si="32"/>
        <v>0</v>
      </c>
      <c r="W86" s="561" t="str">
        <f t="shared" si="33"/>
        <v/>
      </c>
      <c r="X86" s="569" t="str">
        <f t="shared" si="28"/>
        <v/>
      </c>
      <c r="Y86" s="569" t="str">
        <f t="shared" si="29"/>
        <v/>
      </c>
      <c r="Z86" s="569" t="str">
        <f>'４.１倒筒機(樣品製作)'!X86</f>
        <v/>
      </c>
      <c r="AA86" s="569" t="str">
        <f>'４.１倒筒機(樣品製作)'!Y86</f>
        <v/>
      </c>
    </row>
    <row r="87" spans="1:27" ht="16.5">
      <c r="A87" s="493">
        <f t="shared" si="26"/>
        <v>46144</v>
      </c>
      <c r="B87" s="515" t="s">
        <v>831</v>
      </c>
      <c r="C87" s="652"/>
      <c r="D87" s="653"/>
      <c r="E87" s="654"/>
      <c r="F87" s="655">
        <v>0</v>
      </c>
      <c r="G87" s="655"/>
      <c r="H87" s="656"/>
      <c r="I87" s="657">
        <f>COUNTA(I67:I86)</f>
        <v>0</v>
      </c>
      <c r="J87" s="657"/>
      <c r="K87" s="657"/>
      <c r="L87" s="658"/>
      <c r="M87" s="517"/>
      <c r="N87" s="518">
        <f>SUM(N67:N86)</f>
        <v>0</v>
      </c>
      <c r="O87" s="517"/>
      <c r="P87" s="518">
        <f>SUM(P67:P86)</f>
        <v>0</v>
      </c>
      <c r="Q87" s="519"/>
      <c r="R87" s="562"/>
      <c r="S87" s="544"/>
      <c r="T87" s="520"/>
      <c r="U87" s="516">
        <f>SUMIF(U67:U86,"&lt;9E307")</f>
        <v>0</v>
      </c>
      <c r="V87" s="516">
        <f>SUM(V67:V86)</f>
        <v>0</v>
      </c>
      <c r="W87" s="563">
        <f>IF(ISERROR(V87/U87),0,(V87/U87))</f>
        <v>0</v>
      </c>
      <c r="X87" s="570">
        <f>SUMIF(X67:X86,"&lt;9E307")</f>
        <v>0</v>
      </c>
      <c r="Y87" s="570">
        <f>SUMIF(Y67:Y86,"&lt;9E307")</f>
        <v>0</v>
      </c>
      <c r="Z87" s="570">
        <f>'４.１倒筒機(樣品製作)'!X87</f>
        <v>0</v>
      </c>
      <c r="AA87" s="570">
        <f>'４.１倒筒機(樣品製作)'!Y87</f>
        <v>0</v>
      </c>
    </row>
    <row r="88" spans="1:27" ht="16.5">
      <c r="A88" s="493">
        <f t="shared" si="26"/>
        <v>46144</v>
      </c>
      <c r="B88" s="521" t="s">
        <v>834</v>
      </c>
      <c r="C88" s="659"/>
      <c r="D88" s="660"/>
      <c r="E88" s="661"/>
      <c r="F88" s="662"/>
      <c r="G88" s="662"/>
      <c r="H88" s="663"/>
      <c r="I88" s="664">
        <f>SUM(I66,I87)</f>
        <v>4</v>
      </c>
      <c r="J88" s="664"/>
      <c r="K88" s="664"/>
      <c r="L88" s="665"/>
      <c r="M88" s="536"/>
      <c r="N88" s="537">
        <f>SUM(N66,N87)</f>
        <v>0</v>
      </c>
      <c r="O88" s="536"/>
      <c r="P88" s="537">
        <f>SUM(P66,P87)</f>
        <v>0</v>
      </c>
      <c r="Q88" s="538"/>
      <c r="R88" s="564"/>
      <c r="S88" s="545"/>
      <c r="T88" s="504"/>
      <c r="U88" s="504">
        <f t="shared" ref="U88:V88" si="34">SUM(U66,U87)</f>
        <v>0</v>
      </c>
      <c r="V88" s="504">
        <f t="shared" si="34"/>
        <v>0</v>
      </c>
      <c r="W88" s="565">
        <f>IF(ISERROR(V88/U88),0,V88/U88)</f>
        <v>0</v>
      </c>
      <c r="X88" s="571">
        <f>SUM(X66,X87)</f>
        <v>0</v>
      </c>
      <c r="Y88" s="571">
        <f>SUM(Y66,Y87)</f>
        <v>0</v>
      </c>
      <c r="Z88" s="571">
        <f>'４.１倒筒機(樣品製作)'!X88</f>
        <v>0</v>
      </c>
      <c r="AA88" s="571">
        <f>'４.１倒筒機(樣品製作)'!Y88</f>
        <v>0</v>
      </c>
    </row>
    <row r="89" spans="1:27" ht="16.5">
      <c r="A89" s="566">
        <f>A88+1</f>
        <v>46145</v>
      </c>
      <c r="B89" s="548" t="s">
        <v>832</v>
      </c>
      <c r="C89" s="1010" t="s">
        <v>1746</v>
      </c>
      <c r="D89" s="1011" t="s">
        <v>2732</v>
      </c>
      <c r="E89" s="1012" t="s">
        <v>2805</v>
      </c>
      <c r="F89" s="1013" t="str">
        <f>IF(ISNA(VLOOKUP(D89,[8]條件!$A$1:$L$65585,5,0)),"",(VLOOKUP(D89,[8]條件!$A$1:$L$65585,5,0)))</f>
        <v>100/72PFR</v>
      </c>
      <c r="G89" s="1013" t="s">
        <v>1727</v>
      </c>
      <c r="H89" s="1014">
        <v>4</v>
      </c>
      <c r="I89" s="1015">
        <v>100</v>
      </c>
      <c r="J89" s="1016">
        <v>358000</v>
      </c>
      <c r="K89" s="1015">
        <v>1200</v>
      </c>
      <c r="L89" s="672">
        <v>48</v>
      </c>
      <c r="M89" s="524">
        <v>0</v>
      </c>
      <c r="N89" s="525">
        <v>0</v>
      </c>
      <c r="O89" s="526">
        <v>46</v>
      </c>
      <c r="P89" s="525">
        <v>12</v>
      </c>
      <c r="Q89" s="501" t="s">
        <v>3063</v>
      </c>
      <c r="R89" s="558" t="s">
        <v>2960</v>
      </c>
      <c r="S89" s="541">
        <f>K89*0.85</f>
        <v>1020</v>
      </c>
      <c r="T89" s="522">
        <f t="shared" ref="T89:T108" si="35">IF(J89="",0,(1440/(J89/S89)))</f>
        <v>4.1027932960893851</v>
      </c>
      <c r="U89" s="522">
        <f>T89*L89*(N89+P89)/24*0.85</f>
        <v>83.69698324022346</v>
      </c>
      <c r="V89" s="523">
        <f>M89+O89</f>
        <v>46</v>
      </c>
      <c r="W89" s="559">
        <f>IF(U89=0,"",((V89/U89)))</f>
        <v>0.54960164893844254</v>
      </c>
      <c r="X89" s="569">
        <f t="shared" ref="X89:X108" si="36">IF(ISERROR((U89/(N89+P89)*N89)/250),"",((U89/(N89+P89)*N89)/250))</f>
        <v>0</v>
      </c>
      <c r="Y89" s="569">
        <f t="shared" ref="Y89:Y108" si="37">IF(ISERROR(((U89/(N89+P89)*P89)/250)),"",(((U89/(N89+P89)*P89))/250))</f>
        <v>0.33478793296089382</v>
      </c>
      <c r="Z89" s="569" t="str">
        <f>'４.１倒筒機(樣品製作)'!X89</f>
        <v/>
      </c>
      <c r="AA89" s="569" t="str">
        <f>'４.１倒筒機(樣品製作)'!Y89</f>
        <v/>
      </c>
    </row>
    <row r="90" spans="1:27" ht="16.5">
      <c r="A90" s="493">
        <f>A89</f>
        <v>46145</v>
      </c>
      <c r="B90" s="549" t="s">
        <v>832</v>
      </c>
      <c r="C90" s="1010" t="s">
        <v>1934</v>
      </c>
      <c r="D90" s="1011" t="s">
        <v>2754</v>
      </c>
      <c r="E90" s="1012"/>
      <c r="F90" s="1013" t="str">
        <f>IF(ISNA(VLOOKUP(D90,[8]條件!$A$1:$L$65585,5,0)),"",(VLOOKUP(D90,[8]條件!$A$1:$L$65585,5,0)))</f>
        <v>75/72CE</v>
      </c>
      <c r="G90" s="1013" t="str">
        <f>IF(ISNA(VLOOKUP(D90,[8]條件!$A$1:$L$65585,11,0)),"",(VLOOKUP(D90,[8]條件!$A$1:$L$65585,11,0)))</f>
        <v>藍底白十字</v>
      </c>
      <c r="H90" s="1014">
        <v>2</v>
      </c>
      <c r="I90" s="1015">
        <v>75</v>
      </c>
      <c r="J90" s="1016">
        <v>237000</v>
      </c>
      <c r="K90" s="1015">
        <v>1200</v>
      </c>
      <c r="L90" s="581">
        <v>24</v>
      </c>
      <c r="M90" s="498">
        <v>0</v>
      </c>
      <c r="N90" s="499">
        <v>0</v>
      </c>
      <c r="O90" s="500">
        <v>24</v>
      </c>
      <c r="P90" s="499">
        <v>12</v>
      </c>
      <c r="Q90" s="501" t="s">
        <v>3063</v>
      </c>
      <c r="R90" s="558" t="s">
        <v>2960</v>
      </c>
      <c r="S90" s="542">
        <f t="shared" ref="S90:S108" si="38">K90*0.85</f>
        <v>1020</v>
      </c>
      <c r="T90" s="502">
        <f t="shared" si="35"/>
        <v>6.1974683544303799</v>
      </c>
      <c r="U90" s="522">
        <f t="shared" ref="U90:U108" si="39">T90*L90*(N90+P90)/24*0.85</f>
        <v>63.214177215189871</v>
      </c>
      <c r="V90" s="503">
        <f t="shared" ref="V90:V108" si="40">M90+O90</f>
        <v>24</v>
      </c>
      <c r="W90" s="559">
        <f t="shared" ref="W90:W108" si="41">IF(U90=0,"",((V90/U90)))</f>
        <v>0.37966166858900424</v>
      </c>
      <c r="X90" s="569">
        <f t="shared" si="36"/>
        <v>0</v>
      </c>
      <c r="Y90" s="569">
        <f t="shared" si="37"/>
        <v>0.25285670886075945</v>
      </c>
      <c r="Z90" s="569" t="str">
        <f>'４.１倒筒機(樣品製作)'!X90</f>
        <v/>
      </c>
      <c r="AA90" s="569" t="str">
        <f>'４.１倒筒機(樣品製作)'!Y90</f>
        <v/>
      </c>
    </row>
    <row r="91" spans="1:27" ht="16.5">
      <c r="A91" s="493">
        <f t="shared" ref="A91:A131" si="42">A90</f>
        <v>46145</v>
      </c>
      <c r="B91" s="549" t="s">
        <v>832</v>
      </c>
      <c r="C91" s="576" t="s">
        <v>2627</v>
      </c>
      <c r="D91" s="1011" t="s">
        <v>2687</v>
      </c>
      <c r="E91" s="1012" t="s">
        <v>2807</v>
      </c>
      <c r="F91" s="1013" t="str">
        <f>IF(ISNA(VLOOKUP(D91,[8]條件!$A$1:$L$65585,5,0)),"",(VLOOKUP(D91,[8]條件!$A$1:$L$65585,5,0)))</f>
        <v>100/72PFR</v>
      </c>
      <c r="G91" s="1013" t="str">
        <f>IF(ISNA(VLOOKUP(D91,[8]條件!$A$1:$L$65585,11,0)),"",(VLOOKUP(D91,[8]條件!$A$1:$L$65585,11,0)))</f>
        <v>白藍條紋</v>
      </c>
      <c r="H91" s="1014">
        <v>4</v>
      </c>
      <c r="I91" s="1015">
        <v>100</v>
      </c>
      <c r="J91" s="1016">
        <v>358000</v>
      </c>
      <c r="K91" s="1015">
        <v>1200</v>
      </c>
      <c r="L91" s="581">
        <v>24</v>
      </c>
      <c r="M91" s="498">
        <v>0</v>
      </c>
      <c r="N91" s="499">
        <v>0</v>
      </c>
      <c r="O91" s="500">
        <v>22</v>
      </c>
      <c r="P91" s="499">
        <v>12</v>
      </c>
      <c r="Q91" s="501" t="s">
        <v>3063</v>
      </c>
      <c r="R91" s="558" t="s">
        <v>2960</v>
      </c>
      <c r="S91" s="542">
        <f t="shared" si="38"/>
        <v>1020</v>
      </c>
      <c r="T91" s="502">
        <f t="shared" si="35"/>
        <v>4.1027932960893851</v>
      </c>
      <c r="U91" s="522">
        <f t="shared" si="39"/>
        <v>41.84849162011173</v>
      </c>
      <c r="V91" s="503">
        <f t="shared" si="40"/>
        <v>22</v>
      </c>
      <c r="W91" s="559">
        <f t="shared" si="41"/>
        <v>0.52570592507155367</v>
      </c>
      <c r="X91" s="569">
        <f t="shared" si="36"/>
        <v>0</v>
      </c>
      <c r="Y91" s="569">
        <f t="shared" si="37"/>
        <v>0.16739396648044691</v>
      </c>
      <c r="Z91" s="569" t="str">
        <f>'４.１倒筒機(樣品製作)'!X91</f>
        <v/>
      </c>
      <c r="AA91" s="569" t="str">
        <f>'４.１倒筒機(樣品製作)'!Y91</f>
        <v/>
      </c>
    </row>
    <row r="92" spans="1:27" ht="16.5">
      <c r="A92" s="493">
        <f t="shared" si="42"/>
        <v>46145</v>
      </c>
      <c r="B92" s="549" t="s">
        <v>832</v>
      </c>
      <c r="C92" s="576" t="s">
        <v>1925</v>
      </c>
      <c r="D92" s="1011" t="s">
        <v>2391</v>
      </c>
      <c r="E92" s="1012" t="s">
        <v>2807</v>
      </c>
      <c r="F92" s="1013" t="str">
        <f>IF(ISNA(VLOOKUP(D92,[8]條件!$A$1:$L$65585,5,0)),"",(VLOOKUP(D92,[8]條件!$A$1:$L$65585,5,0)))</f>
        <v>100/72PFR</v>
      </c>
      <c r="G92" s="1013" t="str">
        <f>IF(ISNA(VLOOKUP(D92,[8]條件!$A$1:$L$65585,11,0)),"",(VLOOKUP(D92,[8]條件!$A$1:$L$65585,11,0)))</f>
        <v>白底黑方塊</v>
      </c>
      <c r="H92" s="1014">
        <v>4</v>
      </c>
      <c r="I92" s="1015">
        <v>100</v>
      </c>
      <c r="J92" s="1016">
        <v>358000</v>
      </c>
      <c r="K92" s="1015">
        <v>1200</v>
      </c>
      <c r="L92" s="581">
        <v>24</v>
      </c>
      <c r="M92" s="498">
        <v>0</v>
      </c>
      <c r="N92" s="499">
        <v>0</v>
      </c>
      <c r="O92" s="500">
        <v>24</v>
      </c>
      <c r="P92" s="499">
        <v>12</v>
      </c>
      <c r="Q92" s="501" t="s">
        <v>3063</v>
      </c>
      <c r="R92" s="558" t="s">
        <v>2960</v>
      </c>
      <c r="S92" s="542">
        <f t="shared" si="38"/>
        <v>1020</v>
      </c>
      <c r="T92" s="502">
        <f t="shared" si="35"/>
        <v>4.1027932960893851</v>
      </c>
      <c r="U92" s="522">
        <f t="shared" si="39"/>
        <v>41.84849162011173</v>
      </c>
      <c r="V92" s="503">
        <f t="shared" si="40"/>
        <v>24</v>
      </c>
      <c r="W92" s="559">
        <f t="shared" si="41"/>
        <v>0.57349737280533131</v>
      </c>
      <c r="X92" s="569">
        <f t="shared" si="36"/>
        <v>0</v>
      </c>
      <c r="Y92" s="569">
        <f t="shared" si="37"/>
        <v>0.16739396648044691</v>
      </c>
      <c r="Z92" s="569" t="str">
        <f>'４.１倒筒機(樣品製作)'!X92</f>
        <v/>
      </c>
      <c r="AA92" s="569" t="str">
        <f>'４.１倒筒機(樣品製作)'!Y92</f>
        <v/>
      </c>
    </row>
    <row r="93" spans="1:27" ht="16.5">
      <c r="A93" s="493">
        <f t="shared" si="42"/>
        <v>46145</v>
      </c>
      <c r="B93" s="549" t="s">
        <v>832</v>
      </c>
      <c r="C93" s="576"/>
      <c r="D93" s="600"/>
      <c r="E93" s="577"/>
      <c r="F93" s="635" t="str">
        <f>IF(ISNA(VLOOKUP(D93,條件!$A$1:$L$65585,5,0)),"",(VLOOKUP(D93,條件!$A$1:$L$65585,5,0)))</f>
        <v/>
      </c>
      <c r="G93" s="635" t="str">
        <f>IF(ISNA(VLOOKUP(D93,條件!$A$1:$L$65585,11,0)),"",(VLOOKUP(D93,條件!$A$1:$L$65585,11,0)))</f>
        <v/>
      </c>
      <c r="H93" s="578"/>
      <c r="I93" s="579"/>
      <c r="J93" s="580"/>
      <c r="K93" s="579"/>
      <c r="L93" s="581"/>
      <c r="M93" s="498"/>
      <c r="N93" s="499"/>
      <c r="O93" s="500"/>
      <c r="P93" s="499"/>
      <c r="Q93" s="501"/>
      <c r="R93" s="558"/>
      <c r="S93" s="542">
        <f t="shared" si="38"/>
        <v>0</v>
      </c>
      <c r="T93" s="502">
        <f t="shared" si="35"/>
        <v>0</v>
      </c>
      <c r="U93" s="522">
        <f t="shared" si="39"/>
        <v>0</v>
      </c>
      <c r="V93" s="503">
        <f t="shared" si="40"/>
        <v>0</v>
      </c>
      <c r="W93" s="559" t="str">
        <f t="shared" si="41"/>
        <v/>
      </c>
      <c r="X93" s="569" t="str">
        <f t="shared" si="36"/>
        <v/>
      </c>
      <c r="Y93" s="569" t="str">
        <f t="shared" si="37"/>
        <v/>
      </c>
      <c r="Z93" s="569" t="str">
        <f>'４.１倒筒機(樣品製作)'!X93</f>
        <v/>
      </c>
      <c r="AA93" s="569" t="str">
        <f>'４.１倒筒機(樣品製作)'!Y93</f>
        <v/>
      </c>
    </row>
    <row r="94" spans="1:27" ht="16.5">
      <c r="A94" s="493">
        <f t="shared" si="42"/>
        <v>46145</v>
      </c>
      <c r="B94" s="549" t="s">
        <v>832</v>
      </c>
      <c r="C94" s="576"/>
      <c r="D94" s="600"/>
      <c r="E94" s="577"/>
      <c r="F94" s="635" t="str">
        <f>IF(ISNA(VLOOKUP(D94,條件!$A$1:$L$65585,5,0)),"",(VLOOKUP(D94,條件!$A$1:$L$65585,5,0)))</f>
        <v/>
      </c>
      <c r="G94" s="635" t="str">
        <f>IF(ISNA(VLOOKUP(D94,條件!$A$1:$L$65585,11,0)),"",(VLOOKUP(D94,條件!$A$1:$L$65585,11,0)))</f>
        <v/>
      </c>
      <c r="H94" s="578"/>
      <c r="I94" s="579"/>
      <c r="J94" s="580"/>
      <c r="K94" s="579"/>
      <c r="L94" s="581"/>
      <c r="M94" s="498"/>
      <c r="N94" s="499"/>
      <c r="O94" s="500"/>
      <c r="P94" s="499"/>
      <c r="Q94" s="501"/>
      <c r="R94" s="558"/>
      <c r="S94" s="542">
        <f t="shared" si="38"/>
        <v>0</v>
      </c>
      <c r="T94" s="502">
        <f t="shared" si="35"/>
        <v>0</v>
      </c>
      <c r="U94" s="522">
        <f t="shared" si="39"/>
        <v>0</v>
      </c>
      <c r="V94" s="503">
        <f t="shared" si="40"/>
        <v>0</v>
      </c>
      <c r="W94" s="559" t="str">
        <f t="shared" si="41"/>
        <v/>
      </c>
      <c r="X94" s="569" t="str">
        <f t="shared" si="36"/>
        <v/>
      </c>
      <c r="Y94" s="569" t="str">
        <f t="shared" si="37"/>
        <v/>
      </c>
      <c r="Z94" s="569" t="str">
        <f>'４.１倒筒機(樣品製作)'!X94</f>
        <v/>
      </c>
      <c r="AA94" s="569" t="str">
        <f>'４.１倒筒機(樣品製作)'!Y94</f>
        <v/>
      </c>
    </row>
    <row r="95" spans="1:27" ht="16.5">
      <c r="A95" s="493">
        <f t="shared" si="42"/>
        <v>46145</v>
      </c>
      <c r="B95" s="549" t="s">
        <v>832</v>
      </c>
      <c r="C95" s="576"/>
      <c r="D95" s="600"/>
      <c r="E95" s="577"/>
      <c r="F95" s="635" t="str">
        <f>IF(ISNA(VLOOKUP(D95,條件!$A$1:$L$65585,5,0)),"",(VLOOKUP(D95,條件!$A$1:$L$65585,5,0)))</f>
        <v/>
      </c>
      <c r="G95" s="635" t="str">
        <f>IF(ISNA(VLOOKUP(D95,條件!$A$1:$L$65585,11,0)),"",(VLOOKUP(D95,條件!$A$1:$L$65585,11,0)))</f>
        <v/>
      </c>
      <c r="H95" s="578"/>
      <c r="I95" s="579"/>
      <c r="J95" s="580"/>
      <c r="K95" s="579"/>
      <c r="L95" s="581"/>
      <c r="M95" s="498"/>
      <c r="N95" s="499"/>
      <c r="O95" s="500"/>
      <c r="P95" s="499"/>
      <c r="Q95" s="501"/>
      <c r="R95" s="558"/>
      <c r="S95" s="542">
        <f t="shared" si="38"/>
        <v>0</v>
      </c>
      <c r="T95" s="502">
        <f t="shared" si="35"/>
        <v>0</v>
      </c>
      <c r="U95" s="522">
        <f t="shared" si="39"/>
        <v>0</v>
      </c>
      <c r="V95" s="503">
        <f t="shared" si="40"/>
        <v>0</v>
      </c>
      <c r="W95" s="559" t="str">
        <f t="shared" si="41"/>
        <v/>
      </c>
      <c r="X95" s="569" t="str">
        <f t="shared" si="36"/>
        <v/>
      </c>
      <c r="Y95" s="569" t="str">
        <f t="shared" si="37"/>
        <v/>
      </c>
      <c r="Z95" s="569" t="str">
        <f>'４.１倒筒機(樣品製作)'!X95</f>
        <v/>
      </c>
      <c r="AA95" s="569" t="str">
        <f>'４.１倒筒機(樣品製作)'!Y95</f>
        <v/>
      </c>
    </row>
    <row r="96" spans="1:27" ht="16.5">
      <c r="A96" s="493">
        <f t="shared" si="42"/>
        <v>46145</v>
      </c>
      <c r="B96" s="549" t="s">
        <v>832</v>
      </c>
      <c r="C96" s="576"/>
      <c r="D96" s="600"/>
      <c r="E96" s="577"/>
      <c r="F96" s="635" t="str">
        <f>IF(ISNA(VLOOKUP(D96,條件!$A$1:$L$65585,5,0)),"",(VLOOKUP(D96,條件!$A$1:$L$65585,5,0)))</f>
        <v/>
      </c>
      <c r="G96" s="635" t="str">
        <f>IF(ISNA(VLOOKUP(D96,條件!$A$1:$L$65585,11,0)),"",(VLOOKUP(D96,條件!$A$1:$L$65585,11,0)))</f>
        <v/>
      </c>
      <c r="H96" s="578"/>
      <c r="I96" s="579"/>
      <c r="J96" s="580"/>
      <c r="K96" s="579"/>
      <c r="L96" s="581"/>
      <c r="M96" s="498"/>
      <c r="N96" s="499"/>
      <c r="O96" s="500"/>
      <c r="P96" s="499"/>
      <c r="Q96" s="527"/>
      <c r="R96" s="558"/>
      <c r="S96" s="542">
        <f t="shared" si="38"/>
        <v>0</v>
      </c>
      <c r="T96" s="502">
        <f t="shared" si="35"/>
        <v>0</v>
      </c>
      <c r="U96" s="522">
        <f t="shared" si="39"/>
        <v>0</v>
      </c>
      <c r="V96" s="503">
        <f t="shared" si="40"/>
        <v>0</v>
      </c>
      <c r="W96" s="559" t="str">
        <f t="shared" si="41"/>
        <v/>
      </c>
      <c r="X96" s="569" t="str">
        <f t="shared" si="36"/>
        <v/>
      </c>
      <c r="Y96" s="569" t="str">
        <f t="shared" si="37"/>
        <v/>
      </c>
      <c r="Z96" s="569" t="str">
        <f>'４.１倒筒機(樣品製作)'!X96</f>
        <v/>
      </c>
      <c r="AA96" s="569" t="str">
        <f>'４.１倒筒機(樣品製作)'!Y96</f>
        <v/>
      </c>
    </row>
    <row r="97" spans="1:27" ht="16.5">
      <c r="A97" s="493">
        <f t="shared" si="42"/>
        <v>46145</v>
      </c>
      <c r="B97" s="549" t="s">
        <v>832</v>
      </c>
      <c r="C97" s="576"/>
      <c r="D97" s="600"/>
      <c r="E97" s="577"/>
      <c r="F97" s="635" t="str">
        <f>IF(ISNA(VLOOKUP(D97,條件!$A$1:$L$65585,5,0)),"",(VLOOKUP(D97,條件!$A$1:$L$65585,5,0)))</f>
        <v/>
      </c>
      <c r="G97" s="635" t="str">
        <f>IF(ISNA(VLOOKUP(D97,條件!$A$1:$L$65585,11,0)),"",(VLOOKUP(D97,條件!$A$1:$L$65585,11,0)))</f>
        <v/>
      </c>
      <c r="H97" s="578"/>
      <c r="I97" s="579"/>
      <c r="J97" s="580"/>
      <c r="K97" s="579"/>
      <c r="L97" s="581"/>
      <c r="M97" s="498"/>
      <c r="N97" s="499"/>
      <c r="O97" s="500"/>
      <c r="P97" s="499"/>
      <c r="Q97" s="527"/>
      <c r="R97" s="558"/>
      <c r="S97" s="542">
        <f t="shared" si="38"/>
        <v>0</v>
      </c>
      <c r="T97" s="502">
        <f t="shared" si="35"/>
        <v>0</v>
      </c>
      <c r="U97" s="522">
        <f t="shared" si="39"/>
        <v>0</v>
      </c>
      <c r="V97" s="503">
        <f t="shared" si="40"/>
        <v>0</v>
      </c>
      <c r="W97" s="559" t="str">
        <f t="shared" si="41"/>
        <v/>
      </c>
      <c r="X97" s="569" t="str">
        <f t="shared" si="36"/>
        <v/>
      </c>
      <c r="Y97" s="569" t="str">
        <f t="shared" si="37"/>
        <v/>
      </c>
      <c r="Z97" s="569" t="str">
        <f>'４.１倒筒機(樣品製作)'!X97</f>
        <v/>
      </c>
      <c r="AA97" s="569" t="str">
        <f>'４.１倒筒機(樣品製作)'!Y97</f>
        <v/>
      </c>
    </row>
    <row r="98" spans="1:27" ht="16.5">
      <c r="A98" s="493">
        <f t="shared" si="42"/>
        <v>46145</v>
      </c>
      <c r="B98" s="549" t="s">
        <v>832</v>
      </c>
      <c r="C98" s="576"/>
      <c r="D98" s="600"/>
      <c r="E98" s="577"/>
      <c r="F98" s="635" t="str">
        <f>IF(ISNA(VLOOKUP(D98,條件!$A$1:$L$65585,5,0)),"",(VLOOKUP(D98,條件!$A$1:$L$65585,5,0)))</f>
        <v/>
      </c>
      <c r="G98" s="635" t="str">
        <f>IF(ISNA(VLOOKUP(D98,條件!$A$1:$L$65585,11,0)),"",(VLOOKUP(D98,條件!$A$1:$L$65585,11,0)))</f>
        <v/>
      </c>
      <c r="H98" s="578"/>
      <c r="I98" s="579"/>
      <c r="J98" s="580"/>
      <c r="K98" s="579"/>
      <c r="L98" s="581"/>
      <c r="M98" s="498"/>
      <c r="N98" s="499"/>
      <c r="O98" s="500"/>
      <c r="P98" s="499"/>
      <c r="Q98" s="527"/>
      <c r="R98" s="560"/>
      <c r="S98" s="542">
        <f t="shared" si="38"/>
        <v>0</v>
      </c>
      <c r="T98" s="502">
        <f t="shared" si="35"/>
        <v>0</v>
      </c>
      <c r="U98" s="522">
        <f t="shared" si="39"/>
        <v>0</v>
      </c>
      <c r="V98" s="503">
        <f t="shared" si="40"/>
        <v>0</v>
      </c>
      <c r="W98" s="559" t="str">
        <f t="shared" si="41"/>
        <v/>
      </c>
      <c r="X98" s="569" t="str">
        <f t="shared" si="36"/>
        <v/>
      </c>
      <c r="Y98" s="569" t="str">
        <f t="shared" si="37"/>
        <v/>
      </c>
      <c r="Z98" s="569" t="str">
        <f>'４.１倒筒機(樣品製作)'!X98</f>
        <v/>
      </c>
      <c r="AA98" s="569" t="str">
        <f>'４.１倒筒機(樣品製作)'!Y98</f>
        <v/>
      </c>
    </row>
    <row r="99" spans="1:27" ht="16.5">
      <c r="A99" s="493">
        <f t="shared" si="42"/>
        <v>46145</v>
      </c>
      <c r="B99" s="549" t="s">
        <v>832</v>
      </c>
      <c r="C99" s="576"/>
      <c r="D99" s="600"/>
      <c r="E99" s="577"/>
      <c r="F99" s="635" t="str">
        <f>IF(ISNA(VLOOKUP(D99,條件!$A$1:$L$65585,5,0)),"",(VLOOKUP(D99,條件!$A$1:$L$65585,5,0)))</f>
        <v/>
      </c>
      <c r="G99" s="635" t="str">
        <f>IF(ISNA(VLOOKUP(D99,條件!$A$1:$L$65585,11,0)),"",(VLOOKUP(D99,條件!$A$1:$L$65585,11,0)))</f>
        <v/>
      </c>
      <c r="H99" s="578"/>
      <c r="I99" s="579"/>
      <c r="J99" s="580"/>
      <c r="K99" s="579"/>
      <c r="L99" s="581"/>
      <c r="M99" s="498"/>
      <c r="N99" s="499"/>
      <c r="O99" s="500"/>
      <c r="P99" s="499"/>
      <c r="Q99" s="527"/>
      <c r="R99" s="560"/>
      <c r="S99" s="542">
        <f t="shared" si="38"/>
        <v>0</v>
      </c>
      <c r="T99" s="502">
        <f t="shared" si="35"/>
        <v>0</v>
      </c>
      <c r="U99" s="522">
        <f t="shared" si="39"/>
        <v>0</v>
      </c>
      <c r="V99" s="503">
        <f t="shared" si="40"/>
        <v>0</v>
      </c>
      <c r="W99" s="559" t="str">
        <f t="shared" si="41"/>
        <v/>
      </c>
      <c r="X99" s="569" t="str">
        <f t="shared" si="36"/>
        <v/>
      </c>
      <c r="Y99" s="569" t="str">
        <f t="shared" si="37"/>
        <v/>
      </c>
      <c r="Z99" s="569" t="str">
        <f>'４.１倒筒機(樣品製作)'!X99</f>
        <v/>
      </c>
      <c r="AA99" s="569" t="str">
        <f>'４.１倒筒機(樣品製作)'!Y99</f>
        <v/>
      </c>
    </row>
    <row r="100" spans="1:27" ht="16.5">
      <c r="A100" s="493">
        <f t="shared" si="42"/>
        <v>46145</v>
      </c>
      <c r="B100" s="549" t="s">
        <v>832</v>
      </c>
      <c r="C100" s="576"/>
      <c r="D100" s="600"/>
      <c r="E100" s="577"/>
      <c r="F100" s="635" t="str">
        <f>IF(ISNA(VLOOKUP(D100,條件!$A$1:$L$65585,5,0)),"",(VLOOKUP(D100,條件!$A$1:$L$65585,5,0)))</f>
        <v/>
      </c>
      <c r="G100" s="635" t="str">
        <f>IF(ISNA(VLOOKUP(D100,條件!$A$1:$L$65585,11,0)),"",(VLOOKUP(D100,條件!$A$1:$L$65585,11,0)))</f>
        <v/>
      </c>
      <c r="H100" s="578"/>
      <c r="I100" s="579"/>
      <c r="J100" s="580"/>
      <c r="K100" s="579"/>
      <c r="L100" s="581"/>
      <c r="M100" s="498"/>
      <c r="N100" s="499"/>
      <c r="O100" s="500"/>
      <c r="P100" s="499"/>
      <c r="Q100" s="527"/>
      <c r="R100" s="560"/>
      <c r="S100" s="542">
        <f t="shared" si="38"/>
        <v>0</v>
      </c>
      <c r="T100" s="502">
        <f t="shared" si="35"/>
        <v>0</v>
      </c>
      <c r="U100" s="502">
        <f t="shared" si="39"/>
        <v>0</v>
      </c>
      <c r="V100" s="503">
        <f t="shared" si="40"/>
        <v>0</v>
      </c>
      <c r="W100" s="559" t="str">
        <f t="shared" si="41"/>
        <v/>
      </c>
      <c r="X100" s="569" t="str">
        <f t="shared" si="36"/>
        <v/>
      </c>
      <c r="Y100" s="569" t="str">
        <f t="shared" si="37"/>
        <v/>
      </c>
      <c r="Z100" s="569" t="str">
        <f>'４.１倒筒機(樣品製作)'!X100</f>
        <v/>
      </c>
      <c r="AA100" s="569" t="str">
        <f>'４.１倒筒機(樣品製作)'!Y100</f>
        <v/>
      </c>
    </row>
    <row r="101" spans="1:27" ht="16.5">
      <c r="A101" s="493">
        <f t="shared" si="42"/>
        <v>46145</v>
      </c>
      <c r="B101" s="549" t="s">
        <v>832</v>
      </c>
      <c r="C101" s="576"/>
      <c r="D101" s="600"/>
      <c r="E101" s="577"/>
      <c r="F101" s="635" t="str">
        <f>IF(ISNA(VLOOKUP(D101,條件!$A$1:$L$65585,5,0)),"",(VLOOKUP(D101,條件!$A$1:$L$65585,5,0)))</f>
        <v/>
      </c>
      <c r="G101" s="635" t="str">
        <f>IF(ISNA(VLOOKUP(D101,條件!$A$1:$L$65585,11,0)),"",(VLOOKUP(D101,條件!$A$1:$L$65585,11,0)))</f>
        <v/>
      </c>
      <c r="H101" s="578"/>
      <c r="I101" s="579"/>
      <c r="J101" s="580"/>
      <c r="K101" s="579"/>
      <c r="L101" s="581"/>
      <c r="M101" s="498"/>
      <c r="N101" s="499"/>
      <c r="O101" s="500"/>
      <c r="P101" s="499"/>
      <c r="Q101" s="527"/>
      <c r="R101" s="560"/>
      <c r="S101" s="542">
        <f t="shared" si="38"/>
        <v>0</v>
      </c>
      <c r="T101" s="502">
        <f t="shared" si="35"/>
        <v>0</v>
      </c>
      <c r="U101" s="502">
        <f t="shared" si="39"/>
        <v>0</v>
      </c>
      <c r="V101" s="503">
        <f t="shared" si="40"/>
        <v>0</v>
      </c>
      <c r="W101" s="561" t="str">
        <f t="shared" si="41"/>
        <v/>
      </c>
      <c r="X101" s="569" t="str">
        <f t="shared" si="36"/>
        <v/>
      </c>
      <c r="Y101" s="569" t="str">
        <f t="shared" si="37"/>
        <v/>
      </c>
      <c r="Z101" s="569" t="str">
        <f>'４.１倒筒機(樣品製作)'!X101</f>
        <v/>
      </c>
      <c r="AA101" s="569" t="str">
        <f>'４.１倒筒機(樣品製作)'!Y101</f>
        <v/>
      </c>
    </row>
    <row r="102" spans="1:27" ht="16.5">
      <c r="A102" s="493">
        <f t="shared" si="42"/>
        <v>46145</v>
      </c>
      <c r="B102" s="549" t="s">
        <v>832</v>
      </c>
      <c r="C102" s="576"/>
      <c r="D102" s="600"/>
      <c r="E102" s="577"/>
      <c r="F102" s="635" t="str">
        <f>IF(ISNA(VLOOKUP(D102,條件!$A$1:$L$65585,5,0)),"",(VLOOKUP(D102,條件!$A$1:$L$65585,5,0)))</f>
        <v/>
      </c>
      <c r="G102" s="635" t="str">
        <f>IF(ISNA(VLOOKUP(D102,條件!$A$1:$L$65585,11,0)),"",(VLOOKUP(D102,條件!$A$1:$L$65585,11,0)))</f>
        <v/>
      </c>
      <c r="H102" s="578"/>
      <c r="I102" s="579"/>
      <c r="J102" s="580"/>
      <c r="K102" s="579"/>
      <c r="L102" s="581"/>
      <c r="M102" s="498"/>
      <c r="N102" s="499"/>
      <c r="O102" s="500"/>
      <c r="P102" s="499"/>
      <c r="Q102" s="527"/>
      <c r="R102" s="560"/>
      <c r="S102" s="542">
        <f t="shared" si="38"/>
        <v>0</v>
      </c>
      <c r="T102" s="502">
        <f t="shared" si="35"/>
        <v>0</v>
      </c>
      <c r="U102" s="502">
        <f t="shared" si="39"/>
        <v>0</v>
      </c>
      <c r="V102" s="503">
        <f t="shared" si="40"/>
        <v>0</v>
      </c>
      <c r="W102" s="561" t="str">
        <f t="shared" si="41"/>
        <v/>
      </c>
      <c r="X102" s="569" t="str">
        <f t="shared" si="36"/>
        <v/>
      </c>
      <c r="Y102" s="569" t="str">
        <f t="shared" si="37"/>
        <v/>
      </c>
      <c r="Z102" s="569" t="str">
        <f>'４.１倒筒機(樣品製作)'!X102</f>
        <v/>
      </c>
      <c r="AA102" s="569" t="str">
        <f>'４.１倒筒機(樣品製作)'!Y102</f>
        <v/>
      </c>
    </row>
    <row r="103" spans="1:27" ht="16.5">
      <c r="A103" s="493">
        <f t="shared" si="42"/>
        <v>46145</v>
      </c>
      <c r="B103" s="549" t="s">
        <v>832</v>
      </c>
      <c r="C103" s="576"/>
      <c r="D103" s="600"/>
      <c r="E103" s="577"/>
      <c r="F103" s="635" t="str">
        <f>IF(ISNA(VLOOKUP(D103,條件!$A$1:$L$65585,5,0)),"",(VLOOKUP(D103,條件!$A$1:$L$65585,5,0)))</f>
        <v/>
      </c>
      <c r="G103" s="635" t="str">
        <f>IF(ISNA(VLOOKUP(D103,條件!$A$1:$L$65585,11,0)),"",(VLOOKUP(D103,條件!$A$1:$L$65585,11,0)))</f>
        <v/>
      </c>
      <c r="H103" s="578"/>
      <c r="I103" s="579"/>
      <c r="J103" s="580"/>
      <c r="K103" s="579"/>
      <c r="L103" s="581"/>
      <c r="M103" s="498"/>
      <c r="N103" s="499"/>
      <c r="O103" s="500"/>
      <c r="P103" s="499"/>
      <c r="Q103" s="527"/>
      <c r="R103" s="560"/>
      <c r="S103" s="542">
        <f t="shared" si="38"/>
        <v>0</v>
      </c>
      <c r="T103" s="502">
        <f t="shared" si="35"/>
        <v>0</v>
      </c>
      <c r="U103" s="502">
        <f t="shared" si="39"/>
        <v>0</v>
      </c>
      <c r="V103" s="503">
        <f t="shared" si="40"/>
        <v>0</v>
      </c>
      <c r="W103" s="561" t="str">
        <f t="shared" si="41"/>
        <v/>
      </c>
      <c r="X103" s="569" t="str">
        <f t="shared" si="36"/>
        <v/>
      </c>
      <c r="Y103" s="569" t="str">
        <f t="shared" si="37"/>
        <v/>
      </c>
      <c r="Z103" s="569" t="str">
        <f>'４.１倒筒機(樣品製作)'!X103</f>
        <v/>
      </c>
      <c r="AA103" s="569" t="str">
        <f>'４.１倒筒機(樣品製作)'!Y103</f>
        <v/>
      </c>
    </row>
    <row r="104" spans="1:27" ht="16.5">
      <c r="A104" s="493">
        <f t="shared" si="42"/>
        <v>46145</v>
      </c>
      <c r="B104" s="549" t="s">
        <v>832</v>
      </c>
      <c r="C104" s="576"/>
      <c r="D104" s="600"/>
      <c r="E104" s="577"/>
      <c r="F104" s="635" t="str">
        <f>IF(ISNA(VLOOKUP(D104,條件!$A$1:$L$65585,5,0)),"",(VLOOKUP(D104,條件!$A$1:$L$65585,5,0)))</f>
        <v/>
      </c>
      <c r="G104" s="635" t="str">
        <f>IF(ISNA(VLOOKUP(D104,條件!$A$1:$L$65585,11,0)),"",(VLOOKUP(D104,條件!$A$1:$L$65585,11,0)))</f>
        <v/>
      </c>
      <c r="H104" s="578"/>
      <c r="I104" s="579"/>
      <c r="J104" s="580"/>
      <c r="K104" s="579"/>
      <c r="L104" s="581"/>
      <c r="M104" s="498"/>
      <c r="N104" s="499"/>
      <c r="O104" s="500"/>
      <c r="P104" s="499"/>
      <c r="Q104" s="527"/>
      <c r="R104" s="560"/>
      <c r="S104" s="542">
        <f t="shared" si="38"/>
        <v>0</v>
      </c>
      <c r="T104" s="502">
        <f t="shared" si="35"/>
        <v>0</v>
      </c>
      <c r="U104" s="502">
        <f t="shared" si="39"/>
        <v>0</v>
      </c>
      <c r="V104" s="503">
        <f t="shared" si="40"/>
        <v>0</v>
      </c>
      <c r="W104" s="561" t="str">
        <f t="shared" si="41"/>
        <v/>
      </c>
      <c r="X104" s="569" t="str">
        <f t="shared" si="36"/>
        <v/>
      </c>
      <c r="Y104" s="569" t="str">
        <f t="shared" si="37"/>
        <v/>
      </c>
      <c r="Z104" s="569" t="str">
        <f>'４.１倒筒機(樣品製作)'!X104</f>
        <v/>
      </c>
      <c r="AA104" s="569" t="str">
        <f>'４.１倒筒機(樣品製作)'!Y104</f>
        <v/>
      </c>
    </row>
    <row r="105" spans="1:27" ht="16.5">
      <c r="A105" s="493">
        <f t="shared" si="42"/>
        <v>46145</v>
      </c>
      <c r="B105" s="549" t="s">
        <v>832</v>
      </c>
      <c r="C105" s="576"/>
      <c r="D105" s="600"/>
      <c r="E105" s="577"/>
      <c r="F105" s="635" t="str">
        <f>IF(ISNA(VLOOKUP(D105,條件!$A$1:$L$65585,5,0)),"",(VLOOKUP(D105,條件!$A$1:$L$65585,5,0)))</f>
        <v/>
      </c>
      <c r="G105" s="635" t="str">
        <f>IF(ISNA(VLOOKUP(D105,條件!$A$1:$L$65585,11,0)),"",(VLOOKUP(D105,條件!$A$1:$L$65585,11,0)))</f>
        <v/>
      </c>
      <c r="H105" s="578"/>
      <c r="I105" s="579"/>
      <c r="J105" s="580"/>
      <c r="K105" s="579"/>
      <c r="L105" s="581"/>
      <c r="M105" s="498"/>
      <c r="N105" s="499"/>
      <c r="O105" s="500"/>
      <c r="P105" s="499"/>
      <c r="Q105" s="501"/>
      <c r="R105" s="560"/>
      <c r="S105" s="542">
        <f t="shared" si="38"/>
        <v>0</v>
      </c>
      <c r="T105" s="502">
        <f t="shared" si="35"/>
        <v>0</v>
      </c>
      <c r="U105" s="502">
        <f t="shared" si="39"/>
        <v>0</v>
      </c>
      <c r="V105" s="503">
        <f t="shared" si="40"/>
        <v>0</v>
      </c>
      <c r="W105" s="561" t="str">
        <f t="shared" si="41"/>
        <v/>
      </c>
      <c r="X105" s="569" t="str">
        <f t="shared" si="36"/>
        <v/>
      </c>
      <c r="Y105" s="569" t="str">
        <f t="shared" si="37"/>
        <v/>
      </c>
      <c r="Z105" s="569" t="str">
        <f>'４.１倒筒機(樣品製作)'!X105</f>
        <v/>
      </c>
      <c r="AA105" s="569" t="str">
        <f>'４.１倒筒機(樣品製作)'!Y105</f>
        <v/>
      </c>
    </row>
    <row r="106" spans="1:27" ht="16.5">
      <c r="A106" s="493">
        <f t="shared" si="42"/>
        <v>46145</v>
      </c>
      <c r="B106" s="549" t="s">
        <v>832</v>
      </c>
      <c r="C106" s="576"/>
      <c r="D106" s="600"/>
      <c r="E106" s="577"/>
      <c r="F106" s="635" t="str">
        <f>IF(ISNA(VLOOKUP(D106,條件!$A$1:$L$65585,5,0)),"",(VLOOKUP(D106,條件!$A$1:$L$65585,5,0)))</f>
        <v/>
      </c>
      <c r="G106" s="635" t="str">
        <f>IF(ISNA(VLOOKUP(D106,條件!$A$1:$L$65585,11,0)),"",(VLOOKUP(D106,條件!$A$1:$L$65585,11,0)))</f>
        <v/>
      </c>
      <c r="H106" s="578"/>
      <c r="I106" s="579"/>
      <c r="J106" s="580"/>
      <c r="K106" s="579"/>
      <c r="L106" s="581"/>
      <c r="M106" s="498"/>
      <c r="N106" s="499"/>
      <c r="O106" s="500"/>
      <c r="P106" s="499"/>
      <c r="Q106" s="501"/>
      <c r="R106" s="560"/>
      <c r="S106" s="542">
        <f t="shared" si="38"/>
        <v>0</v>
      </c>
      <c r="T106" s="502">
        <f t="shared" si="35"/>
        <v>0</v>
      </c>
      <c r="U106" s="502">
        <f t="shared" si="39"/>
        <v>0</v>
      </c>
      <c r="V106" s="503">
        <f t="shared" si="40"/>
        <v>0</v>
      </c>
      <c r="W106" s="561" t="str">
        <f t="shared" si="41"/>
        <v/>
      </c>
      <c r="X106" s="569" t="str">
        <f t="shared" si="36"/>
        <v/>
      </c>
      <c r="Y106" s="569" t="str">
        <f t="shared" si="37"/>
        <v/>
      </c>
      <c r="Z106" s="569" t="str">
        <f>'４.１倒筒機(樣品製作)'!X106</f>
        <v/>
      </c>
      <c r="AA106" s="569" t="str">
        <f>'４.１倒筒機(樣品製作)'!Y106</f>
        <v/>
      </c>
    </row>
    <row r="107" spans="1:27" ht="16.5">
      <c r="A107" s="493">
        <f t="shared" si="42"/>
        <v>46145</v>
      </c>
      <c r="B107" s="549" t="s">
        <v>832</v>
      </c>
      <c r="C107" s="576"/>
      <c r="D107" s="600"/>
      <c r="E107" s="577"/>
      <c r="F107" s="635" t="str">
        <f>IF(ISNA(VLOOKUP(D107,條件!$A$1:$L$65585,5,0)),"",(VLOOKUP(D107,條件!$A$1:$L$65585,5,0)))</f>
        <v/>
      </c>
      <c r="G107" s="635" t="str">
        <f>IF(ISNA(VLOOKUP(D107,條件!$A$1:$L$65585,11,0)),"",(VLOOKUP(D107,條件!$A$1:$L$65585,11,0)))</f>
        <v/>
      </c>
      <c r="H107" s="578"/>
      <c r="I107" s="579"/>
      <c r="J107" s="580"/>
      <c r="K107" s="579"/>
      <c r="L107" s="581"/>
      <c r="M107" s="498"/>
      <c r="N107" s="499"/>
      <c r="O107" s="500"/>
      <c r="P107" s="499"/>
      <c r="Q107" s="501"/>
      <c r="R107" s="560"/>
      <c r="S107" s="542">
        <f t="shared" si="38"/>
        <v>0</v>
      </c>
      <c r="T107" s="502">
        <f t="shared" si="35"/>
        <v>0</v>
      </c>
      <c r="U107" s="502">
        <f t="shared" si="39"/>
        <v>0</v>
      </c>
      <c r="V107" s="503">
        <f t="shared" si="40"/>
        <v>0</v>
      </c>
      <c r="W107" s="561" t="str">
        <f t="shared" si="41"/>
        <v/>
      </c>
      <c r="X107" s="569" t="str">
        <f t="shared" si="36"/>
        <v/>
      </c>
      <c r="Y107" s="569" t="str">
        <f t="shared" si="37"/>
        <v/>
      </c>
      <c r="Z107" s="569" t="str">
        <f>'４.１倒筒機(樣品製作)'!X107</f>
        <v/>
      </c>
      <c r="AA107" s="569" t="str">
        <f>'４.１倒筒機(樣品製作)'!Y107</f>
        <v/>
      </c>
    </row>
    <row r="108" spans="1:27" ht="16.5">
      <c r="A108" s="493">
        <f t="shared" si="42"/>
        <v>46145</v>
      </c>
      <c r="B108" s="549" t="s">
        <v>832</v>
      </c>
      <c r="C108" s="576"/>
      <c r="D108" s="600"/>
      <c r="E108" s="577"/>
      <c r="F108" s="635" t="str">
        <f>IF(ISNA(VLOOKUP(D108,條件!$A$1:$L$65585,5,0)),"",(VLOOKUP(D108,條件!$A$1:$L$65585,5,0)))</f>
        <v/>
      </c>
      <c r="G108" s="635" t="str">
        <f>IF(ISNA(VLOOKUP(D108,條件!$A$1:$L$65585,11,0)),"",(VLOOKUP(D108,條件!$A$1:$L$65585,11,0)))</f>
        <v/>
      </c>
      <c r="H108" s="578"/>
      <c r="I108" s="579"/>
      <c r="J108" s="580"/>
      <c r="K108" s="579"/>
      <c r="L108" s="581"/>
      <c r="M108" s="498"/>
      <c r="N108" s="499"/>
      <c r="O108" s="500"/>
      <c r="P108" s="499"/>
      <c r="Q108" s="501"/>
      <c r="R108" s="560"/>
      <c r="S108" s="542">
        <f t="shared" si="38"/>
        <v>0</v>
      </c>
      <c r="T108" s="502">
        <f t="shared" si="35"/>
        <v>0</v>
      </c>
      <c r="U108" s="502">
        <f t="shared" si="39"/>
        <v>0</v>
      </c>
      <c r="V108" s="503">
        <f t="shared" si="40"/>
        <v>0</v>
      </c>
      <c r="W108" s="561" t="str">
        <f t="shared" si="41"/>
        <v/>
      </c>
      <c r="X108" s="569" t="str">
        <f t="shared" si="36"/>
        <v/>
      </c>
      <c r="Y108" s="569" t="str">
        <f t="shared" si="37"/>
        <v/>
      </c>
      <c r="Z108" s="569" t="str">
        <f>'４.１倒筒機(樣品製作)'!X108</f>
        <v/>
      </c>
      <c r="AA108" s="569" t="str">
        <f>'４.１倒筒機(樣品製作)'!Y108</f>
        <v/>
      </c>
    </row>
    <row r="109" spans="1:27" ht="16.5">
      <c r="A109" s="493">
        <f t="shared" si="42"/>
        <v>46145</v>
      </c>
      <c r="B109" s="515" t="s">
        <v>835</v>
      </c>
      <c r="C109" s="652"/>
      <c r="D109" s="653"/>
      <c r="E109" s="654"/>
      <c r="F109" s="655"/>
      <c r="G109" s="655"/>
      <c r="H109" s="656"/>
      <c r="I109" s="657">
        <f>COUNTA(I89:I108)</f>
        <v>4</v>
      </c>
      <c r="J109" s="657"/>
      <c r="K109" s="657"/>
      <c r="L109" s="658"/>
      <c r="M109" s="517"/>
      <c r="N109" s="518">
        <f>SUM(N89:N108)</f>
        <v>0</v>
      </c>
      <c r="O109" s="517"/>
      <c r="P109" s="518">
        <f>SUM(P89:P108)</f>
        <v>48</v>
      </c>
      <c r="Q109" s="519"/>
      <c r="R109" s="562"/>
      <c r="S109" s="543"/>
      <c r="T109" s="516"/>
      <c r="U109" s="516">
        <f>SUMIF(U89:U108,"&lt;9E307")</f>
        <v>230.60814369563678</v>
      </c>
      <c r="V109" s="516">
        <f>SUM(V89:V108)</f>
        <v>116</v>
      </c>
      <c r="W109" s="563">
        <f>IF(ISERROR(V109/U109),0,(V109/U109))</f>
        <v>0.50301779521325196</v>
      </c>
      <c r="X109" s="570">
        <f>SUMIF(X89:X108,"&lt;9E307")</f>
        <v>0</v>
      </c>
      <c r="Y109" s="570">
        <f>SUMIF(Y89:Y108,"&lt;9E307")</f>
        <v>0.92243257478254703</v>
      </c>
      <c r="Z109" s="707">
        <f>'４.１倒筒機(樣品製作)'!X109</f>
        <v>0</v>
      </c>
      <c r="AA109" s="707">
        <f>'４.１倒筒機(樣品製作)'!Y109</f>
        <v>0</v>
      </c>
    </row>
    <row r="110" spans="1:27" ht="16.5">
      <c r="A110" s="493">
        <f t="shared" si="42"/>
        <v>46145</v>
      </c>
      <c r="B110" s="549" t="s">
        <v>833</v>
      </c>
      <c r="C110" s="576"/>
      <c r="D110" s="600"/>
      <c r="E110" s="577"/>
      <c r="F110" s="635" t="str">
        <f>IF(ISNA(VLOOKUP(D110,條件!$A$1:$L$65585,5,0)),"",(VLOOKUP(D110,條件!$A$1:$L$65585,5,0)))</f>
        <v/>
      </c>
      <c r="G110" s="635" t="str">
        <f>IF(ISNA(VLOOKUP(D110,條件!$A$1:$L$65585,11,0)),"",(VLOOKUP(D110,條件!$A$1:$L$65585,11,0)))</f>
        <v/>
      </c>
      <c r="H110" s="578"/>
      <c r="I110" s="579"/>
      <c r="J110" s="580"/>
      <c r="K110" s="579"/>
      <c r="L110" s="581"/>
      <c r="M110" s="498"/>
      <c r="N110" s="499"/>
      <c r="O110" s="500"/>
      <c r="P110" s="499"/>
      <c r="Q110" s="501"/>
      <c r="R110" s="560"/>
      <c r="S110" s="542">
        <f>K110*0.85</f>
        <v>0</v>
      </c>
      <c r="T110" s="502">
        <f t="shared" ref="T110:T129" si="43">IF(J110="",0,(1440/(J110/S110)))</f>
        <v>0</v>
      </c>
      <c r="U110" s="522">
        <f>T110*L110*(N110+P110)/24*0.85</f>
        <v>0</v>
      </c>
      <c r="V110" s="523">
        <f>M110+O110</f>
        <v>0</v>
      </c>
      <c r="W110" s="559" t="str">
        <f>IF(U110=0,"",((V110/U110)))</f>
        <v/>
      </c>
      <c r="X110" s="569" t="str">
        <f t="shared" ref="X110:X129" si="44">IF(ISERROR((U110/(N110+P110)*N110)/250),"",((U110/(N110+P110)*N110)/250))</f>
        <v/>
      </c>
      <c r="Y110" s="569" t="str">
        <f t="shared" ref="Y110:Y129" si="45">IF(ISERROR(((U110/(N110+P110)*P110)/250)),"",(((U110/(N110+P110)*P110))/250))</f>
        <v/>
      </c>
      <c r="Z110" s="569" t="str">
        <f>'４.１倒筒機(樣品製作)'!X110</f>
        <v/>
      </c>
      <c r="AA110" s="569" t="str">
        <f>'４.１倒筒機(樣品製作)'!Y110</f>
        <v/>
      </c>
    </row>
    <row r="111" spans="1:27" ht="16.5">
      <c r="A111" s="493">
        <f t="shared" si="42"/>
        <v>46145</v>
      </c>
      <c r="B111" s="549" t="s">
        <v>833</v>
      </c>
      <c r="C111" s="576"/>
      <c r="D111" s="600"/>
      <c r="E111" s="577"/>
      <c r="F111" s="635" t="str">
        <f>IF(ISNA(VLOOKUP(D111,條件!$A$1:$L$65585,5,0)),"",(VLOOKUP(D111,條件!$A$1:$L$65585,5,0)))</f>
        <v/>
      </c>
      <c r="G111" s="635" t="str">
        <f>IF(ISNA(VLOOKUP(D111,條件!$A$1:$L$65585,11,0)),"",(VLOOKUP(D111,條件!$A$1:$L$65585,11,0)))</f>
        <v/>
      </c>
      <c r="H111" s="578"/>
      <c r="I111" s="579"/>
      <c r="J111" s="580"/>
      <c r="K111" s="579"/>
      <c r="L111" s="581"/>
      <c r="M111" s="498"/>
      <c r="N111" s="499"/>
      <c r="O111" s="500"/>
      <c r="P111" s="499"/>
      <c r="Q111" s="501"/>
      <c r="R111" s="560"/>
      <c r="S111" s="542">
        <f t="shared" ref="S111:S129" si="46">K111*0.85</f>
        <v>0</v>
      </c>
      <c r="T111" s="502">
        <f t="shared" si="43"/>
        <v>0</v>
      </c>
      <c r="U111" s="522">
        <f t="shared" ref="U111:U129" si="47">T111*L111*(N111+P111)/24*0.85</f>
        <v>0</v>
      </c>
      <c r="V111" s="503">
        <f t="shared" ref="V111:V129" si="48">M111+O111</f>
        <v>0</v>
      </c>
      <c r="W111" s="559" t="str">
        <f t="shared" ref="W111:W129" si="49">IF(U111=0,"",((V111/U111)))</f>
        <v/>
      </c>
      <c r="X111" s="569" t="str">
        <f t="shared" si="44"/>
        <v/>
      </c>
      <c r="Y111" s="569" t="str">
        <f t="shared" si="45"/>
        <v/>
      </c>
      <c r="Z111" s="569" t="str">
        <f>'４.１倒筒機(樣品製作)'!X111</f>
        <v/>
      </c>
      <c r="AA111" s="569" t="str">
        <f>'４.１倒筒機(樣品製作)'!Y111</f>
        <v/>
      </c>
    </row>
    <row r="112" spans="1:27" ht="16.5">
      <c r="A112" s="493">
        <f t="shared" si="42"/>
        <v>46145</v>
      </c>
      <c r="B112" s="549" t="s">
        <v>833</v>
      </c>
      <c r="C112" s="576"/>
      <c r="D112" s="600"/>
      <c r="E112" s="577"/>
      <c r="F112" s="635" t="str">
        <f>IF(ISNA(VLOOKUP(D112,條件!$A$1:$L$65585,5,0)),"",(VLOOKUP(D112,條件!$A$1:$L$65585,5,0)))</f>
        <v/>
      </c>
      <c r="G112" s="635" t="str">
        <f>IF(ISNA(VLOOKUP(D112,條件!$A$1:$L$65585,11,0)),"",(VLOOKUP(D112,條件!$A$1:$L$65585,11,0)))</f>
        <v/>
      </c>
      <c r="H112" s="578"/>
      <c r="I112" s="579"/>
      <c r="J112" s="580"/>
      <c r="K112" s="579"/>
      <c r="L112" s="581"/>
      <c r="M112" s="498"/>
      <c r="N112" s="499"/>
      <c r="O112" s="500"/>
      <c r="P112" s="499"/>
      <c r="Q112" s="501"/>
      <c r="R112" s="560"/>
      <c r="S112" s="542">
        <f t="shared" si="46"/>
        <v>0</v>
      </c>
      <c r="T112" s="502">
        <f t="shared" si="43"/>
        <v>0</v>
      </c>
      <c r="U112" s="522">
        <f t="shared" si="47"/>
        <v>0</v>
      </c>
      <c r="V112" s="503">
        <f t="shared" si="48"/>
        <v>0</v>
      </c>
      <c r="W112" s="559" t="str">
        <f t="shared" si="49"/>
        <v/>
      </c>
      <c r="X112" s="569" t="str">
        <f t="shared" si="44"/>
        <v/>
      </c>
      <c r="Y112" s="569" t="str">
        <f t="shared" si="45"/>
        <v/>
      </c>
      <c r="Z112" s="569" t="str">
        <f>'４.１倒筒機(樣品製作)'!X112</f>
        <v/>
      </c>
      <c r="AA112" s="569" t="str">
        <f>'４.１倒筒機(樣品製作)'!Y112</f>
        <v/>
      </c>
    </row>
    <row r="113" spans="1:27" ht="16.5">
      <c r="A113" s="493">
        <f t="shared" si="42"/>
        <v>46145</v>
      </c>
      <c r="B113" s="549" t="s">
        <v>833</v>
      </c>
      <c r="C113" s="576"/>
      <c r="D113" s="600"/>
      <c r="E113" s="577"/>
      <c r="F113" s="635" t="str">
        <f>IF(ISNA(VLOOKUP(D113,條件!$A$1:$L$65585,5,0)),"",(VLOOKUP(D113,條件!$A$1:$L$65585,5,0)))</f>
        <v/>
      </c>
      <c r="G113" s="635" t="str">
        <f>IF(ISNA(VLOOKUP(D113,條件!$A$1:$L$65585,11,0)),"",(VLOOKUP(D113,條件!$A$1:$L$65585,11,0)))</f>
        <v/>
      </c>
      <c r="H113" s="578"/>
      <c r="I113" s="579"/>
      <c r="J113" s="580"/>
      <c r="K113" s="579"/>
      <c r="L113" s="581"/>
      <c r="M113" s="498"/>
      <c r="N113" s="499"/>
      <c r="O113" s="500"/>
      <c r="P113" s="499"/>
      <c r="Q113" s="501"/>
      <c r="R113" s="560"/>
      <c r="S113" s="542">
        <f t="shared" si="46"/>
        <v>0</v>
      </c>
      <c r="T113" s="502">
        <f t="shared" si="43"/>
        <v>0</v>
      </c>
      <c r="U113" s="522">
        <f t="shared" si="47"/>
        <v>0</v>
      </c>
      <c r="V113" s="503">
        <f t="shared" si="48"/>
        <v>0</v>
      </c>
      <c r="W113" s="559" t="str">
        <f t="shared" si="49"/>
        <v/>
      </c>
      <c r="X113" s="569" t="str">
        <f t="shared" si="44"/>
        <v/>
      </c>
      <c r="Y113" s="569" t="str">
        <f t="shared" si="45"/>
        <v/>
      </c>
      <c r="Z113" s="569" t="str">
        <f>'４.１倒筒機(樣品製作)'!X113</f>
        <v/>
      </c>
      <c r="AA113" s="569" t="str">
        <f>'４.１倒筒機(樣品製作)'!Y113</f>
        <v/>
      </c>
    </row>
    <row r="114" spans="1:27" ht="16.5">
      <c r="A114" s="493">
        <f t="shared" si="42"/>
        <v>46145</v>
      </c>
      <c r="B114" s="549" t="s">
        <v>833</v>
      </c>
      <c r="C114" s="576"/>
      <c r="D114" s="600"/>
      <c r="E114" s="577"/>
      <c r="F114" s="635" t="str">
        <f>IF(ISNA(VLOOKUP(D114,條件!$A$1:$L$65585,5,0)),"",(VLOOKUP(D114,條件!$A$1:$L$65585,5,0)))</f>
        <v/>
      </c>
      <c r="G114" s="635" t="str">
        <f>IF(ISNA(VLOOKUP(D114,條件!$A$1:$L$65585,11,0)),"",(VLOOKUP(D114,條件!$A$1:$L$65585,11,0)))</f>
        <v/>
      </c>
      <c r="H114" s="578"/>
      <c r="I114" s="579"/>
      <c r="J114" s="580"/>
      <c r="K114" s="579"/>
      <c r="L114" s="581"/>
      <c r="M114" s="498"/>
      <c r="N114" s="499"/>
      <c r="O114" s="500"/>
      <c r="P114" s="499"/>
      <c r="Q114" s="501"/>
      <c r="R114" s="560"/>
      <c r="S114" s="542">
        <f t="shared" si="46"/>
        <v>0</v>
      </c>
      <c r="T114" s="502">
        <f t="shared" si="43"/>
        <v>0</v>
      </c>
      <c r="U114" s="522">
        <f t="shared" si="47"/>
        <v>0</v>
      </c>
      <c r="V114" s="503">
        <f t="shared" si="48"/>
        <v>0</v>
      </c>
      <c r="W114" s="559" t="str">
        <f t="shared" si="49"/>
        <v/>
      </c>
      <c r="X114" s="569" t="str">
        <f t="shared" si="44"/>
        <v/>
      </c>
      <c r="Y114" s="569" t="str">
        <f t="shared" si="45"/>
        <v/>
      </c>
      <c r="Z114" s="569" t="str">
        <f>'４.１倒筒機(樣品製作)'!X114</f>
        <v/>
      </c>
      <c r="AA114" s="569" t="str">
        <f>'４.１倒筒機(樣品製作)'!Y114</f>
        <v/>
      </c>
    </row>
    <row r="115" spans="1:27" ht="16.5">
      <c r="A115" s="493">
        <f t="shared" si="42"/>
        <v>46145</v>
      </c>
      <c r="B115" s="549" t="s">
        <v>833</v>
      </c>
      <c r="C115" s="576"/>
      <c r="D115" s="600"/>
      <c r="E115" s="577"/>
      <c r="F115" s="635" t="str">
        <f>IF(ISNA(VLOOKUP(D115,條件!$A$1:$L$65585,5,0)),"",(VLOOKUP(D115,條件!$A$1:$L$65585,5,0)))</f>
        <v/>
      </c>
      <c r="G115" s="635" t="str">
        <f>IF(ISNA(VLOOKUP(D115,條件!$A$1:$L$65585,11,0)),"",(VLOOKUP(D115,條件!$A$1:$L$65585,11,0)))</f>
        <v/>
      </c>
      <c r="H115" s="578"/>
      <c r="I115" s="579"/>
      <c r="J115" s="580"/>
      <c r="K115" s="579"/>
      <c r="L115" s="581"/>
      <c r="M115" s="498"/>
      <c r="N115" s="499"/>
      <c r="O115" s="500"/>
      <c r="P115" s="499"/>
      <c r="Q115" s="501"/>
      <c r="R115" s="560"/>
      <c r="S115" s="542">
        <f t="shared" si="46"/>
        <v>0</v>
      </c>
      <c r="T115" s="502">
        <f t="shared" si="43"/>
        <v>0</v>
      </c>
      <c r="U115" s="522">
        <f t="shared" si="47"/>
        <v>0</v>
      </c>
      <c r="V115" s="503">
        <f t="shared" si="48"/>
        <v>0</v>
      </c>
      <c r="W115" s="559" t="str">
        <f t="shared" si="49"/>
        <v/>
      </c>
      <c r="X115" s="569" t="str">
        <f t="shared" si="44"/>
        <v/>
      </c>
      <c r="Y115" s="569" t="str">
        <f t="shared" si="45"/>
        <v/>
      </c>
      <c r="Z115" s="569" t="str">
        <f>'４.１倒筒機(樣品製作)'!X115</f>
        <v/>
      </c>
      <c r="AA115" s="569" t="str">
        <f>'４.１倒筒機(樣品製作)'!Y115</f>
        <v/>
      </c>
    </row>
    <row r="116" spans="1:27" ht="16.5">
      <c r="A116" s="493">
        <f t="shared" si="42"/>
        <v>46145</v>
      </c>
      <c r="B116" s="549" t="s">
        <v>833</v>
      </c>
      <c r="C116" s="576"/>
      <c r="D116" s="600"/>
      <c r="E116" s="577"/>
      <c r="F116" s="635" t="str">
        <f>IF(ISNA(VLOOKUP(D116,條件!$A$1:$L$65585,5,0)),"",(VLOOKUP(D116,條件!$A$1:$L$65585,5,0)))</f>
        <v/>
      </c>
      <c r="G116" s="635" t="str">
        <f>IF(ISNA(VLOOKUP(D116,條件!$A$1:$L$65585,11,0)),"",(VLOOKUP(D116,條件!$A$1:$L$65585,11,0)))</f>
        <v/>
      </c>
      <c r="H116" s="578"/>
      <c r="I116" s="579"/>
      <c r="J116" s="580"/>
      <c r="K116" s="579"/>
      <c r="L116" s="581"/>
      <c r="M116" s="498"/>
      <c r="N116" s="499"/>
      <c r="O116" s="500"/>
      <c r="P116" s="499"/>
      <c r="Q116" s="501"/>
      <c r="R116" s="560"/>
      <c r="S116" s="542">
        <f t="shared" si="46"/>
        <v>0</v>
      </c>
      <c r="T116" s="502">
        <f t="shared" si="43"/>
        <v>0</v>
      </c>
      <c r="U116" s="522">
        <f t="shared" si="47"/>
        <v>0</v>
      </c>
      <c r="V116" s="503">
        <f t="shared" si="48"/>
        <v>0</v>
      </c>
      <c r="W116" s="559" t="str">
        <f t="shared" si="49"/>
        <v/>
      </c>
      <c r="X116" s="569" t="str">
        <f t="shared" si="44"/>
        <v/>
      </c>
      <c r="Y116" s="569" t="str">
        <f t="shared" si="45"/>
        <v/>
      </c>
      <c r="Z116" s="569" t="str">
        <f>'４.１倒筒機(樣品製作)'!X116</f>
        <v/>
      </c>
      <c r="AA116" s="569" t="str">
        <f>'４.１倒筒機(樣品製作)'!Y116</f>
        <v/>
      </c>
    </row>
    <row r="117" spans="1:27" ht="16.5">
      <c r="A117" s="493">
        <f t="shared" si="42"/>
        <v>46145</v>
      </c>
      <c r="B117" s="549" t="s">
        <v>833</v>
      </c>
      <c r="C117" s="576"/>
      <c r="D117" s="600"/>
      <c r="E117" s="577"/>
      <c r="F117" s="635" t="str">
        <f>IF(ISNA(VLOOKUP(D117,條件!$A$1:$L$65585,5,0)),"",(VLOOKUP(D117,條件!$A$1:$L$65585,5,0)))</f>
        <v/>
      </c>
      <c r="G117" s="635" t="str">
        <f>IF(ISNA(VLOOKUP(D117,條件!$A$1:$L$65585,11,0)),"",(VLOOKUP(D117,條件!$A$1:$L$65585,11,0)))</f>
        <v/>
      </c>
      <c r="H117" s="578"/>
      <c r="I117" s="579"/>
      <c r="J117" s="580"/>
      <c r="K117" s="579"/>
      <c r="L117" s="581"/>
      <c r="M117" s="498"/>
      <c r="N117" s="499"/>
      <c r="O117" s="500"/>
      <c r="P117" s="499"/>
      <c r="Q117" s="501"/>
      <c r="R117" s="560"/>
      <c r="S117" s="542">
        <f t="shared" si="46"/>
        <v>0</v>
      </c>
      <c r="T117" s="502">
        <f t="shared" si="43"/>
        <v>0</v>
      </c>
      <c r="U117" s="522">
        <f t="shared" si="47"/>
        <v>0</v>
      </c>
      <c r="V117" s="503">
        <f t="shared" si="48"/>
        <v>0</v>
      </c>
      <c r="W117" s="559" t="str">
        <f t="shared" si="49"/>
        <v/>
      </c>
      <c r="X117" s="569" t="str">
        <f t="shared" si="44"/>
        <v/>
      </c>
      <c r="Y117" s="569" t="str">
        <f t="shared" si="45"/>
        <v/>
      </c>
      <c r="Z117" s="569" t="str">
        <f>'４.１倒筒機(樣品製作)'!X117</f>
        <v/>
      </c>
      <c r="AA117" s="569" t="str">
        <f>'４.１倒筒機(樣品製作)'!Y117</f>
        <v/>
      </c>
    </row>
    <row r="118" spans="1:27" ht="16.5">
      <c r="A118" s="493">
        <f t="shared" si="42"/>
        <v>46145</v>
      </c>
      <c r="B118" s="549" t="s">
        <v>833</v>
      </c>
      <c r="C118" s="576"/>
      <c r="D118" s="600"/>
      <c r="E118" s="577"/>
      <c r="F118" s="635" t="str">
        <f>IF(ISNA(VLOOKUP(D118,條件!$A$1:$L$65585,5,0)),"",(VLOOKUP(D118,條件!$A$1:$L$65585,5,0)))</f>
        <v/>
      </c>
      <c r="G118" s="635" t="str">
        <f>IF(ISNA(VLOOKUP(D118,條件!$A$1:$L$65585,11,0)),"",(VLOOKUP(D118,條件!$A$1:$L$65585,11,0)))</f>
        <v/>
      </c>
      <c r="H118" s="578"/>
      <c r="I118" s="579"/>
      <c r="J118" s="580"/>
      <c r="K118" s="579"/>
      <c r="L118" s="581"/>
      <c r="M118" s="498"/>
      <c r="N118" s="499"/>
      <c r="O118" s="500"/>
      <c r="P118" s="499"/>
      <c r="Q118" s="501"/>
      <c r="R118" s="560"/>
      <c r="S118" s="542">
        <f t="shared" si="46"/>
        <v>0</v>
      </c>
      <c r="T118" s="502">
        <f t="shared" si="43"/>
        <v>0</v>
      </c>
      <c r="U118" s="522">
        <f t="shared" si="47"/>
        <v>0</v>
      </c>
      <c r="V118" s="503">
        <f t="shared" si="48"/>
        <v>0</v>
      </c>
      <c r="W118" s="559" t="str">
        <f t="shared" si="49"/>
        <v/>
      </c>
      <c r="X118" s="569" t="str">
        <f t="shared" si="44"/>
        <v/>
      </c>
      <c r="Y118" s="569" t="str">
        <f t="shared" si="45"/>
        <v/>
      </c>
      <c r="Z118" s="569" t="str">
        <f>'４.１倒筒機(樣品製作)'!X118</f>
        <v/>
      </c>
      <c r="AA118" s="569" t="str">
        <f>'４.１倒筒機(樣品製作)'!Y118</f>
        <v/>
      </c>
    </row>
    <row r="119" spans="1:27" ht="16.5">
      <c r="A119" s="493">
        <f t="shared" si="42"/>
        <v>46145</v>
      </c>
      <c r="B119" s="549" t="s">
        <v>833</v>
      </c>
      <c r="C119" s="576"/>
      <c r="D119" s="600"/>
      <c r="E119" s="577"/>
      <c r="F119" s="635" t="str">
        <f>IF(ISNA(VLOOKUP(D119,條件!$A$1:$L$65585,5,0)),"",(VLOOKUP(D119,條件!$A$1:$L$65585,5,0)))</f>
        <v/>
      </c>
      <c r="G119" s="635" t="str">
        <f>IF(ISNA(VLOOKUP(D119,條件!$A$1:$L$65585,11,0)),"",(VLOOKUP(D119,條件!$A$1:$L$65585,11,0)))</f>
        <v/>
      </c>
      <c r="H119" s="578"/>
      <c r="I119" s="579"/>
      <c r="J119" s="580"/>
      <c r="K119" s="579"/>
      <c r="L119" s="581"/>
      <c r="M119" s="498"/>
      <c r="N119" s="499"/>
      <c r="O119" s="500"/>
      <c r="P119" s="499"/>
      <c r="Q119" s="501"/>
      <c r="R119" s="560"/>
      <c r="S119" s="542">
        <f t="shared" si="46"/>
        <v>0</v>
      </c>
      <c r="T119" s="502">
        <f t="shared" si="43"/>
        <v>0</v>
      </c>
      <c r="U119" s="522">
        <f t="shared" si="47"/>
        <v>0</v>
      </c>
      <c r="V119" s="503">
        <f t="shared" si="48"/>
        <v>0</v>
      </c>
      <c r="W119" s="559" t="str">
        <f t="shared" si="49"/>
        <v/>
      </c>
      <c r="X119" s="569" t="str">
        <f t="shared" si="44"/>
        <v/>
      </c>
      <c r="Y119" s="569" t="str">
        <f t="shared" si="45"/>
        <v/>
      </c>
      <c r="Z119" s="569" t="str">
        <f>'４.１倒筒機(樣品製作)'!X119</f>
        <v/>
      </c>
      <c r="AA119" s="569" t="str">
        <f>'４.１倒筒機(樣品製作)'!Y119</f>
        <v/>
      </c>
    </row>
    <row r="120" spans="1:27" ht="16.5">
      <c r="A120" s="493">
        <f t="shared" si="42"/>
        <v>46145</v>
      </c>
      <c r="B120" s="549" t="s">
        <v>833</v>
      </c>
      <c r="C120" s="576"/>
      <c r="D120" s="600"/>
      <c r="E120" s="577"/>
      <c r="F120" s="635" t="str">
        <f>IF(ISNA(VLOOKUP(D120,條件!$A$1:$L$65585,5,0)),"",(VLOOKUP(D120,條件!$A$1:$L$65585,5,0)))</f>
        <v/>
      </c>
      <c r="G120" s="635" t="str">
        <f>IF(ISNA(VLOOKUP(D120,條件!$A$1:$L$65585,11,0)),"",(VLOOKUP(D120,條件!$A$1:$L$65585,11,0)))</f>
        <v/>
      </c>
      <c r="H120" s="578"/>
      <c r="I120" s="579"/>
      <c r="J120" s="580"/>
      <c r="K120" s="579"/>
      <c r="L120" s="581"/>
      <c r="M120" s="498"/>
      <c r="N120" s="499"/>
      <c r="O120" s="500"/>
      <c r="P120" s="499"/>
      <c r="Q120" s="501"/>
      <c r="R120" s="560"/>
      <c r="S120" s="542">
        <f t="shared" si="46"/>
        <v>0</v>
      </c>
      <c r="T120" s="502">
        <f t="shared" si="43"/>
        <v>0</v>
      </c>
      <c r="U120" s="522">
        <f t="shared" si="47"/>
        <v>0</v>
      </c>
      <c r="V120" s="503">
        <f t="shared" si="48"/>
        <v>0</v>
      </c>
      <c r="W120" s="559" t="str">
        <f t="shared" si="49"/>
        <v/>
      </c>
      <c r="X120" s="569" t="str">
        <f t="shared" si="44"/>
        <v/>
      </c>
      <c r="Y120" s="569" t="str">
        <f t="shared" si="45"/>
        <v/>
      </c>
      <c r="Z120" s="569" t="str">
        <f>'４.１倒筒機(樣品製作)'!X120</f>
        <v/>
      </c>
      <c r="AA120" s="569" t="str">
        <f>'４.１倒筒機(樣品製作)'!Y120</f>
        <v/>
      </c>
    </row>
    <row r="121" spans="1:27" ht="16.5">
      <c r="A121" s="493">
        <f t="shared" si="42"/>
        <v>46145</v>
      </c>
      <c r="B121" s="549" t="s">
        <v>833</v>
      </c>
      <c r="C121" s="576"/>
      <c r="D121" s="600"/>
      <c r="E121" s="577"/>
      <c r="F121" s="635" t="str">
        <f>IF(ISNA(VLOOKUP(D121,條件!$A$1:$L$65585,5,0)),"",(VLOOKUP(D121,條件!$A$1:$L$65585,5,0)))</f>
        <v/>
      </c>
      <c r="G121" s="635" t="str">
        <f>IF(ISNA(VLOOKUP(D121,條件!$A$1:$L$65585,11,0)),"",(VLOOKUP(D121,條件!$A$1:$L$65585,11,0)))</f>
        <v/>
      </c>
      <c r="H121" s="578"/>
      <c r="I121" s="579"/>
      <c r="J121" s="580"/>
      <c r="K121" s="579"/>
      <c r="L121" s="581"/>
      <c r="M121" s="498"/>
      <c r="N121" s="499"/>
      <c r="O121" s="500"/>
      <c r="P121" s="499"/>
      <c r="Q121" s="501"/>
      <c r="R121" s="560"/>
      <c r="S121" s="542">
        <f t="shared" si="46"/>
        <v>0</v>
      </c>
      <c r="T121" s="502">
        <f t="shared" si="43"/>
        <v>0</v>
      </c>
      <c r="U121" s="502">
        <f t="shared" si="47"/>
        <v>0</v>
      </c>
      <c r="V121" s="503">
        <f t="shared" si="48"/>
        <v>0</v>
      </c>
      <c r="W121" s="561" t="str">
        <f t="shared" si="49"/>
        <v/>
      </c>
      <c r="X121" s="569" t="str">
        <f t="shared" si="44"/>
        <v/>
      </c>
      <c r="Y121" s="569" t="str">
        <f t="shared" si="45"/>
        <v/>
      </c>
      <c r="Z121" s="569" t="str">
        <f>'４.１倒筒機(樣品製作)'!X121</f>
        <v/>
      </c>
      <c r="AA121" s="569" t="str">
        <f>'４.１倒筒機(樣品製作)'!Y121</f>
        <v/>
      </c>
    </row>
    <row r="122" spans="1:27" ht="16.5">
      <c r="A122" s="493">
        <f t="shared" si="42"/>
        <v>46145</v>
      </c>
      <c r="B122" s="549" t="s">
        <v>833</v>
      </c>
      <c r="C122" s="576"/>
      <c r="D122" s="600"/>
      <c r="E122" s="577"/>
      <c r="F122" s="635" t="str">
        <f>IF(ISNA(VLOOKUP(D122,條件!$A$1:$L$65585,5,0)),"",(VLOOKUP(D122,條件!$A$1:$L$65585,5,0)))</f>
        <v/>
      </c>
      <c r="G122" s="635" t="str">
        <f>IF(ISNA(VLOOKUP(D122,條件!$A$1:$L$65585,11,0)),"",(VLOOKUP(D122,條件!$A$1:$L$65585,11,0)))</f>
        <v/>
      </c>
      <c r="H122" s="578"/>
      <c r="I122" s="579"/>
      <c r="J122" s="580"/>
      <c r="K122" s="579"/>
      <c r="L122" s="581"/>
      <c r="M122" s="498"/>
      <c r="N122" s="499"/>
      <c r="O122" s="500"/>
      <c r="P122" s="499"/>
      <c r="Q122" s="501"/>
      <c r="R122" s="560"/>
      <c r="S122" s="542">
        <f t="shared" si="46"/>
        <v>0</v>
      </c>
      <c r="T122" s="502">
        <f t="shared" si="43"/>
        <v>0</v>
      </c>
      <c r="U122" s="502">
        <f t="shared" si="47"/>
        <v>0</v>
      </c>
      <c r="V122" s="503">
        <f t="shared" si="48"/>
        <v>0</v>
      </c>
      <c r="W122" s="561" t="str">
        <f t="shared" si="49"/>
        <v/>
      </c>
      <c r="X122" s="569" t="str">
        <f t="shared" si="44"/>
        <v/>
      </c>
      <c r="Y122" s="569" t="str">
        <f t="shared" si="45"/>
        <v/>
      </c>
      <c r="Z122" s="569" t="str">
        <f>'４.１倒筒機(樣品製作)'!X122</f>
        <v/>
      </c>
      <c r="AA122" s="569" t="str">
        <f>'４.１倒筒機(樣品製作)'!Y122</f>
        <v/>
      </c>
    </row>
    <row r="123" spans="1:27" ht="16.5">
      <c r="A123" s="493">
        <f t="shared" si="42"/>
        <v>46145</v>
      </c>
      <c r="B123" s="549" t="s">
        <v>833</v>
      </c>
      <c r="C123" s="576"/>
      <c r="D123" s="600"/>
      <c r="E123" s="577"/>
      <c r="F123" s="635" t="str">
        <f>IF(ISNA(VLOOKUP(D123,條件!$A$1:$L$65585,5,0)),"",(VLOOKUP(D123,條件!$A$1:$L$65585,5,0)))</f>
        <v/>
      </c>
      <c r="G123" s="635" t="str">
        <f>IF(ISNA(VLOOKUP(D123,條件!$A$1:$L$65585,11,0)),"",(VLOOKUP(D123,條件!$A$1:$L$65585,11,0)))</f>
        <v/>
      </c>
      <c r="H123" s="578"/>
      <c r="I123" s="579"/>
      <c r="J123" s="580"/>
      <c r="K123" s="579"/>
      <c r="L123" s="581"/>
      <c r="M123" s="498"/>
      <c r="N123" s="499"/>
      <c r="O123" s="500"/>
      <c r="P123" s="499"/>
      <c r="Q123" s="501"/>
      <c r="R123" s="560"/>
      <c r="S123" s="542">
        <f t="shared" si="46"/>
        <v>0</v>
      </c>
      <c r="T123" s="502">
        <f t="shared" si="43"/>
        <v>0</v>
      </c>
      <c r="U123" s="502">
        <f t="shared" si="47"/>
        <v>0</v>
      </c>
      <c r="V123" s="503">
        <f t="shared" si="48"/>
        <v>0</v>
      </c>
      <c r="W123" s="561" t="str">
        <f t="shared" si="49"/>
        <v/>
      </c>
      <c r="X123" s="569" t="str">
        <f t="shared" si="44"/>
        <v/>
      </c>
      <c r="Y123" s="569" t="str">
        <f t="shared" si="45"/>
        <v/>
      </c>
      <c r="Z123" s="569" t="str">
        <f>'４.１倒筒機(樣品製作)'!X123</f>
        <v/>
      </c>
      <c r="AA123" s="569" t="str">
        <f>'４.１倒筒機(樣品製作)'!Y123</f>
        <v/>
      </c>
    </row>
    <row r="124" spans="1:27" ht="16.5">
      <c r="A124" s="493">
        <f t="shared" si="42"/>
        <v>46145</v>
      </c>
      <c r="B124" s="549" t="s">
        <v>833</v>
      </c>
      <c r="C124" s="576"/>
      <c r="D124" s="600"/>
      <c r="E124" s="577"/>
      <c r="F124" s="635" t="str">
        <f>IF(ISNA(VLOOKUP(D124,條件!$A$1:$L$65585,5,0)),"",(VLOOKUP(D124,條件!$A$1:$L$65585,5,0)))</f>
        <v/>
      </c>
      <c r="G124" s="635" t="str">
        <f>IF(ISNA(VLOOKUP(D124,條件!$A$1:$L$65585,11,0)),"",(VLOOKUP(D124,條件!$A$1:$L$65585,11,0)))</f>
        <v/>
      </c>
      <c r="H124" s="578"/>
      <c r="I124" s="579"/>
      <c r="J124" s="580"/>
      <c r="K124" s="579"/>
      <c r="L124" s="581"/>
      <c r="M124" s="498"/>
      <c r="N124" s="499"/>
      <c r="O124" s="500"/>
      <c r="P124" s="499"/>
      <c r="Q124" s="501"/>
      <c r="R124" s="560"/>
      <c r="S124" s="542">
        <f t="shared" si="46"/>
        <v>0</v>
      </c>
      <c r="T124" s="502">
        <f t="shared" si="43"/>
        <v>0</v>
      </c>
      <c r="U124" s="502">
        <f t="shared" si="47"/>
        <v>0</v>
      </c>
      <c r="V124" s="503">
        <f t="shared" si="48"/>
        <v>0</v>
      </c>
      <c r="W124" s="561" t="str">
        <f t="shared" si="49"/>
        <v/>
      </c>
      <c r="X124" s="569" t="str">
        <f t="shared" si="44"/>
        <v/>
      </c>
      <c r="Y124" s="569" t="str">
        <f t="shared" si="45"/>
        <v/>
      </c>
      <c r="Z124" s="569" t="str">
        <f>'４.１倒筒機(樣品製作)'!X124</f>
        <v/>
      </c>
      <c r="AA124" s="569" t="str">
        <f>'４.１倒筒機(樣品製作)'!Y124</f>
        <v/>
      </c>
    </row>
    <row r="125" spans="1:27" ht="16.5">
      <c r="A125" s="493">
        <f t="shared" si="42"/>
        <v>46145</v>
      </c>
      <c r="B125" s="549" t="s">
        <v>833</v>
      </c>
      <c r="C125" s="576"/>
      <c r="D125" s="600"/>
      <c r="E125" s="577"/>
      <c r="F125" s="635" t="str">
        <f>IF(ISNA(VLOOKUP(D125,條件!$A$1:$L$65585,5,0)),"",(VLOOKUP(D125,條件!$A$1:$L$65585,5,0)))</f>
        <v/>
      </c>
      <c r="G125" s="635" t="str">
        <f>IF(ISNA(VLOOKUP(D125,條件!$A$1:$L$65585,11,0)),"",(VLOOKUP(D125,條件!$A$1:$L$65585,11,0)))</f>
        <v/>
      </c>
      <c r="H125" s="578"/>
      <c r="I125" s="579"/>
      <c r="J125" s="580"/>
      <c r="K125" s="579"/>
      <c r="L125" s="581"/>
      <c r="M125" s="498"/>
      <c r="N125" s="499"/>
      <c r="O125" s="500"/>
      <c r="P125" s="499"/>
      <c r="Q125" s="501"/>
      <c r="R125" s="560"/>
      <c r="S125" s="542">
        <f t="shared" si="46"/>
        <v>0</v>
      </c>
      <c r="T125" s="502">
        <f t="shared" si="43"/>
        <v>0</v>
      </c>
      <c r="U125" s="502">
        <f t="shared" si="47"/>
        <v>0</v>
      </c>
      <c r="V125" s="503">
        <f t="shared" si="48"/>
        <v>0</v>
      </c>
      <c r="W125" s="561" t="str">
        <f t="shared" si="49"/>
        <v/>
      </c>
      <c r="X125" s="569" t="str">
        <f t="shared" si="44"/>
        <v/>
      </c>
      <c r="Y125" s="569" t="str">
        <f t="shared" si="45"/>
        <v/>
      </c>
      <c r="Z125" s="569" t="str">
        <f>'４.１倒筒機(樣品製作)'!X125</f>
        <v/>
      </c>
      <c r="AA125" s="569" t="str">
        <f>'４.１倒筒機(樣品製作)'!Y125</f>
        <v/>
      </c>
    </row>
    <row r="126" spans="1:27" ht="16.5">
      <c r="A126" s="493">
        <f t="shared" si="42"/>
        <v>46145</v>
      </c>
      <c r="B126" s="549" t="s">
        <v>833</v>
      </c>
      <c r="C126" s="576"/>
      <c r="D126" s="600"/>
      <c r="E126" s="577"/>
      <c r="F126" s="635" t="str">
        <f>IF(ISNA(VLOOKUP(D126,條件!$A$1:$L$65585,5,0)),"",(VLOOKUP(D126,條件!$A$1:$L$65585,5,0)))</f>
        <v/>
      </c>
      <c r="G126" s="635" t="str">
        <f>IF(ISNA(VLOOKUP(D126,條件!$A$1:$L$65585,11,0)),"",(VLOOKUP(D126,條件!$A$1:$L$65585,11,0)))</f>
        <v/>
      </c>
      <c r="H126" s="578"/>
      <c r="I126" s="579"/>
      <c r="J126" s="580"/>
      <c r="K126" s="579"/>
      <c r="L126" s="581"/>
      <c r="M126" s="498"/>
      <c r="N126" s="499"/>
      <c r="O126" s="500"/>
      <c r="P126" s="499"/>
      <c r="Q126" s="501"/>
      <c r="R126" s="560"/>
      <c r="S126" s="542">
        <f t="shared" si="46"/>
        <v>0</v>
      </c>
      <c r="T126" s="502">
        <f t="shared" si="43"/>
        <v>0</v>
      </c>
      <c r="U126" s="502">
        <f t="shared" si="47"/>
        <v>0</v>
      </c>
      <c r="V126" s="503">
        <f t="shared" si="48"/>
        <v>0</v>
      </c>
      <c r="W126" s="561" t="str">
        <f t="shared" si="49"/>
        <v/>
      </c>
      <c r="X126" s="569" t="str">
        <f t="shared" si="44"/>
        <v/>
      </c>
      <c r="Y126" s="569" t="str">
        <f t="shared" si="45"/>
        <v/>
      </c>
      <c r="Z126" s="569" t="str">
        <f>'４.１倒筒機(樣品製作)'!X126</f>
        <v/>
      </c>
      <c r="AA126" s="569" t="str">
        <f>'４.１倒筒機(樣品製作)'!Y126</f>
        <v/>
      </c>
    </row>
    <row r="127" spans="1:27" ht="16.5">
      <c r="A127" s="493">
        <f t="shared" si="42"/>
        <v>46145</v>
      </c>
      <c r="B127" s="549" t="s">
        <v>833</v>
      </c>
      <c r="C127" s="576"/>
      <c r="D127" s="600"/>
      <c r="E127" s="577"/>
      <c r="F127" s="635" t="str">
        <f>IF(ISNA(VLOOKUP(D127,條件!$A$1:$L$65585,5,0)),"",(VLOOKUP(D127,條件!$A$1:$L$65585,5,0)))</f>
        <v/>
      </c>
      <c r="G127" s="635" t="str">
        <f>IF(ISNA(VLOOKUP(D127,條件!$A$1:$L$65585,11,0)),"",(VLOOKUP(D127,條件!$A$1:$L$65585,11,0)))</f>
        <v/>
      </c>
      <c r="H127" s="578"/>
      <c r="I127" s="579"/>
      <c r="J127" s="580"/>
      <c r="K127" s="579"/>
      <c r="L127" s="581"/>
      <c r="M127" s="498"/>
      <c r="N127" s="499"/>
      <c r="O127" s="500"/>
      <c r="P127" s="499"/>
      <c r="Q127" s="501"/>
      <c r="R127" s="560"/>
      <c r="S127" s="542">
        <f t="shared" si="46"/>
        <v>0</v>
      </c>
      <c r="T127" s="502">
        <f t="shared" si="43"/>
        <v>0</v>
      </c>
      <c r="U127" s="502">
        <f t="shared" si="47"/>
        <v>0</v>
      </c>
      <c r="V127" s="503">
        <f t="shared" si="48"/>
        <v>0</v>
      </c>
      <c r="W127" s="561" t="str">
        <f t="shared" si="49"/>
        <v/>
      </c>
      <c r="X127" s="569" t="str">
        <f t="shared" si="44"/>
        <v/>
      </c>
      <c r="Y127" s="569" t="str">
        <f t="shared" si="45"/>
        <v/>
      </c>
      <c r="Z127" s="569" t="str">
        <f>'４.１倒筒機(樣品製作)'!X127</f>
        <v/>
      </c>
      <c r="AA127" s="569" t="str">
        <f>'４.１倒筒機(樣品製作)'!Y127</f>
        <v/>
      </c>
    </row>
    <row r="128" spans="1:27" ht="16.5">
      <c r="A128" s="493">
        <f t="shared" si="42"/>
        <v>46145</v>
      </c>
      <c r="B128" s="549" t="s">
        <v>833</v>
      </c>
      <c r="C128" s="576"/>
      <c r="D128" s="600"/>
      <c r="E128" s="577"/>
      <c r="F128" s="635" t="str">
        <f>IF(ISNA(VLOOKUP(D128,條件!$A$1:$L$65585,5,0)),"",(VLOOKUP(D128,條件!$A$1:$L$65585,5,0)))</f>
        <v/>
      </c>
      <c r="G128" s="635" t="str">
        <f>IF(ISNA(VLOOKUP(D128,條件!$A$1:$L$65585,11,0)),"",(VLOOKUP(D128,條件!$A$1:$L$65585,11,0)))</f>
        <v/>
      </c>
      <c r="H128" s="578"/>
      <c r="I128" s="579"/>
      <c r="J128" s="580"/>
      <c r="K128" s="579"/>
      <c r="L128" s="581"/>
      <c r="M128" s="498"/>
      <c r="N128" s="499"/>
      <c r="O128" s="500"/>
      <c r="P128" s="499"/>
      <c r="Q128" s="501"/>
      <c r="R128" s="560"/>
      <c r="S128" s="542">
        <f t="shared" si="46"/>
        <v>0</v>
      </c>
      <c r="T128" s="502">
        <f t="shared" si="43"/>
        <v>0</v>
      </c>
      <c r="U128" s="502">
        <f t="shared" si="47"/>
        <v>0</v>
      </c>
      <c r="V128" s="503">
        <f t="shared" si="48"/>
        <v>0</v>
      </c>
      <c r="W128" s="561" t="str">
        <f t="shared" si="49"/>
        <v/>
      </c>
      <c r="X128" s="569" t="str">
        <f t="shared" si="44"/>
        <v/>
      </c>
      <c r="Y128" s="569" t="str">
        <f t="shared" si="45"/>
        <v/>
      </c>
      <c r="Z128" s="569" t="str">
        <f>'４.１倒筒機(樣品製作)'!X128</f>
        <v/>
      </c>
      <c r="AA128" s="569" t="str">
        <f>'４.１倒筒機(樣品製作)'!Y128</f>
        <v/>
      </c>
    </row>
    <row r="129" spans="1:27" ht="16.5">
      <c r="A129" s="493">
        <f t="shared" si="42"/>
        <v>46145</v>
      </c>
      <c r="B129" s="549" t="s">
        <v>833</v>
      </c>
      <c r="C129" s="576"/>
      <c r="D129" s="600"/>
      <c r="E129" s="577"/>
      <c r="F129" s="635" t="str">
        <f>IF(ISNA(VLOOKUP(D129,條件!$A$1:$L$65585,5,0)),"",(VLOOKUP(D129,條件!$A$1:$L$65585,5,0)))</f>
        <v/>
      </c>
      <c r="G129" s="635" t="str">
        <f>IF(ISNA(VLOOKUP(D129,條件!$A$1:$L$65585,11,0)),"",(VLOOKUP(D129,條件!$A$1:$L$65585,11,0)))</f>
        <v/>
      </c>
      <c r="H129" s="578"/>
      <c r="I129" s="579"/>
      <c r="J129" s="580"/>
      <c r="K129" s="579"/>
      <c r="L129" s="581"/>
      <c r="M129" s="498"/>
      <c r="N129" s="499"/>
      <c r="O129" s="500"/>
      <c r="P129" s="499"/>
      <c r="Q129" s="501"/>
      <c r="R129" s="560"/>
      <c r="S129" s="542">
        <f t="shared" si="46"/>
        <v>0</v>
      </c>
      <c r="T129" s="502">
        <f t="shared" si="43"/>
        <v>0</v>
      </c>
      <c r="U129" s="502">
        <f t="shared" si="47"/>
        <v>0</v>
      </c>
      <c r="V129" s="503">
        <f t="shared" si="48"/>
        <v>0</v>
      </c>
      <c r="W129" s="561" t="str">
        <f t="shared" si="49"/>
        <v/>
      </c>
      <c r="X129" s="569" t="str">
        <f t="shared" si="44"/>
        <v/>
      </c>
      <c r="Y129" s="569" t="str">
        <f t="shared" si="45"/>
        <v/>
      </c>
      <c r="Z129" s="569" t="str">
        <f>'４.１倒筒機(樣品製作)'!X129</f>
        <v/>
      </c>
      <c r="AA129" s="569" t="str">
        <f>'４.１倒筒機(樣品製作)'!Y129</f>
        <v/>
      </c>
    </row>
    <row r="130" spans="1:27" ht="16.5">
      <c r="A130" s="493">
        <f t="shared" si="42"/>
        <v>46145</v>
      </c>
      <c r="B130" s="515" t="s">
        <v>831</v>
      </c>
      <c r="C130" s="652"/>
      <c r="D130" s="653"/>
      <c r="E130" s="654"/>
      <c r="F130" s="655">
        <v>0</v>
      </c>
      <c r="G130" s="655"/>
      <c r="H130" s="656"/>
      <c r="I130" s="657">
        <f>COUNTA(I110:I129)</f>
        <v>0</v>
      </c>
      <c r="J130" s="657"/>
      <c r="K130" s="657"/>
      <c r="L130" s="658"/>
      <c r="M130" s="517"/>
      <c r="N130" s="518">
        <f>SUM(N110:N129)</f>
        <v>0</v>
      </c>
      <c r="O130" s="517"/>
      <c r="P130" s="518">
        <f>SUM(P110:P129)</f>
        <v>0</v>
      </c>
      <c r="Q130" s="519"/>
      <c r="R130" s="562"/>
      <c r="S130" s="544"/>
      <c r="T130" s="520"/>
      <c r="U130" s="516">
        <f>SUMIF(U110:U129,"&lt;9E307")</f>
        <v>0</v>
      </c>
      <c r="V130" s="516">
        <f>SUM(V110:V129)</f>
        <v>0</v>
      </c>
      <c r="W130" s="563">
        <f>IF(ISERROR(V130/U130),0,(V130/U130))</f>
        <v>0</v>
      </c>
      <c r="X130" s="570">
        <f>SUMIF(X110:X129,"&lt;9E307")</f>
        <v>0</v>
      </c>
      <c r="Y130" s="570">
        <f>SUMIF(Y110:Y129,"&lt;9E307")</f>
        <v>0</v>
      </c>
      <c r="Z130" s="570">
        <f>'４.１倒筒機(樣品製作)'!X130</f>
        <v>0</v>
      </c>
      <c r="AA130" s="570">
        <f>'４.１倒筒機(樣品製作)'!Y130</f>
        <v>0</v>
      </c>
    </row>
    <row r="131" spans="1:27" ht="16.5">
      <c r="A131" s="493">
        <f t="shared" si="42"/>
        <v>46145</v>
      </c>
      <c r="B131" s="521" t="s">
        <v>834</v>
      </c>
      <c r="C131" s="659"/>
      <c r="D131" s="660"/>
      <c r="E131" s="661"/>
      <c r="F131" s="662"/>
      <c r="G131" s="662"/>
      <c r="H131" s="663"/>
      <c r="I131" s="664">
        <f>SUM(I109,I130)</f>
        <v>4</v>
      </c>
      <c r="J131" s="664"/>
      <c r="K131" s="664"/>
      <c r="L131" s="665"/>
      <c r="M131" s="536"/>
      <c r="N131" s="537">
        <f>SUM(N109,N130)</f>
        <v>0</v>
      </c>
      <c r="O131" s="536"/>
      <c r="P131" s="537">
        <f>SUM(P109,P130)</f>
        <v>48</v>
      </c>
      <c r="Q131" s="538"/>
      <c r="R131" s="564"/>
      <c r="S131" s="545"/>
      <c r="T131" s="504"/>
      <c r="U131" s="504">
        <f t="shared" ref="U131:V131" si="50">SUM(U109,U130)</f>
        <v>230.60814369563678</v>
      </c>
      <c r="V131" s="504">
        <f t="shared" si="50"/>
        <v>116</v>
      </c>
      <c r="W131" s="565">
        <f>IF(ISERROR(V131/U131),0,V131/U131)</f>
        <v>0.50301779521325196</v>
      </c>
      <c r="X131" s="571">
        <f>SUM(X109,X130)</f>
        <v>0</v>
      </c>
      <c r="Y131" s="571">
        <f>SUM(Y109,Y130)</f>
        <v>0.92243257478254703</v>
      </c>
      <c r="Z131" s="571">
        <f>'４.１倒筒機(樣品製作)'!X131</f>
        <v>0</v>
      </c>
      <c r="AA131" s="571">
        <f>'４.１倒筒機(樣品製作)'!Y131</f>
        <v>0</v>
      </c>
    </row>
    <row r="132" spans="1:27" ht="16.5">
      <c r="A132" s="566">
        <f>A131+1</f>
        <v>46146</v>
      </c>
      <c r="B132" s="548" t="s">
        <v>832</v>
      </c>
      <c r="C132" s="1010" t="s">
        <v>1746</v>
      </c>
      <c r="D132" s="1011" t="s">
        <v>2732</v>
      </c>
      <c r="E132" s="1012" t="s">
        <v>2805</v>
      </c>
      <c r="F132" s="1013" t="str">
        <f>IF(ISNA(VLOOKUP(D132,[8]條件!$A$1:$L$65585,5,0)),"",(VLOOKUP(D132,[8]條件!$A$1:$L$65585,5,0)))</f>
        <v>100/72PFR</v>
      </c>
      <c r="G132" s="1013" t="s">
        <v>1727</v>
      </c>
      <c r="H132" s="1014">
        <v>4</v>
      </c>
      <c r="I132" s="1015">
        <v>100</v>
      </c>
      <c r="J132" s="1016">
        <v>358000</v>
      </c>
      <c r="K132" s="1015">
        <v>1200</v>
      </c>
      <c r="L132" s="672">
        <v>24</v>
      </c>
      <c r="M132" s="524">
        <v>24</v>
      </c>
      <c r="N132" s="525">
        <v>12</v>
      </c>
      <c r="O132" s="526"/>
      <c r="P132" s="525"/>
      <c r="Q132" s="501" t="s">
        <v>3357</v>
      </c>
      <c r="R132" s="558"/>
      <c r="S132" s="541">
        <f>K132*0.85</f>
        <v>1020</v>
      </c>
      <c r="T132" s="522">
        <f t="shared" ref="T132:T151" si="51">IF(J132="",0,(1440/(J132/S132)))</f>
        <v>4.1027932960893851</v>
      </c>
      <c r="U132" s="522">
        <f>T132*L132*(N132+P132)/24*0.85</f>
        <v>41.84849162011173</v>
      </c>
      <c r="V132" s="523">
        <f>M132+O132</f>
        <v>24</v>
      </c>
      <c r="W132" s="559">
        <f>IF(U132=0,"",((V132/U132)))</f>
        <v>0.57349737280533131</v>
      </c>
      <c r="X132" s="569">
        <f t="shared" ref="X132:X151" si="52">IF(ISERROR((U132/(N132+P132)*N132)/250),"",((U132/(N132+P132)*N132)/250))</f>
        <v>0.16739396648044691</v>
      </c>
      <c r="Y132" s="569">
        <f t="shared" ref="Y132:Y151" si="53">IF(ISERROR(((U132/(N132+P132)*P132)/250)),"",(((U132/(N132+P132)*P132))/250))</f>
        <v>0</v>
      </c>
      <c r="Z132" s="569" t="str">
        <f>'４.１倒筒機(樣品製作)'!X132</f>
        <v/>
      </c>
      <c r="AA132" s="569" t="str">
        <f>'４.１倒筒機(樣品製作)'!Y132</f>
        <v/>
      </c>
    </row>
    <row r="133" spans="1:27" ht="16.5">
      <c r="A133" s="493">
        <f>A132</f>
        <v>46146</v>
      </c>
      <c r="B133" s="549" t="s">
        <v>832</v>
      </c>
      <c r="C133" s="1010" t="s">
        <v>1934</v>
      </c>
      <c r="D133" s="1011" t="s">
        <v>2754</v>
      </c>
      <c r="E133" s="1012"/>
      <c r="F133" s="1013" t="str">
        <f>IF(ISNA(VLOOKUP(D133,[8]條件!$A$1:$L$65585,5,0)),"",(VLOOKUP(D133,[8]條件!$A$1:$L$65585,5,0)))</f>
        <v>75/72CE</v>
      </c>
      <c r="G133" s="1013" t="str">
        <f>IF(ISNA(VLOOKUP(D133,[8]條件!$A$1:$L$65585,11,0)),"",(VLOOKUP(D133,[8]條件!$A$1:$L$65585,11,0)))</f>
        <v>藍底白十字</v>
      </c>
      <c r="H133" s="1014">
        <v>2</v>
      </c>
      <c r="I133" s="1015">
        <v>75</v>
      </c>
      <c r="J133" s="1016">
        <v>237000</v>
      </c>
      <c r="K133" s="1015">
        <v>1200</v>
      </c>
      <c r="L133" s="581">
        <v>24</v>
      </c>
      <c r="M133" s="498">
        <v>24</v>
      </c>
      <c r="N133" s="499">
        <v>12</v>
      </c>
      <c r="O133" s="500">
        <v>24</v>
      </c>
      <c r="P133" s="499">
        <v>12</v>
      </c>
      <c r="Q133" s="501" t="s">
        <v>3357</v>
      </c>
      <c r="R133" s="558" t="s">
        <v>2960</v>
      </c>
      <c r="S133" s="542">
        <f t="shared" ref="S133:S151" si="54">K133*0.85</f>
        <v>1020</v>
      </c>
      <c r="T133" s="502">
        <f t="shared" si="51"/>
        <v>6.1974683544303799</v>
      </c>
      <c r="U133" s="522">
        <f t="shared" ref="U133:U151" si="55">T133*L133*(N133+P133)/24*0.85</f>
        <v>126.42835443037974</v>
      </c>
      <c r="V133" s="503">
        <f t="shared" ref="V133:V151" si="56">M133+O133</f>
        <v>48</v>
      </c>
      <c r="W133" s="559">
        <f t="shared" ref="W133:W151" si="57">IF(U133=0,"",((V133/U133)))</f>
        <v>0.37966166858900424</v>
      </c>
      <c r="X133" s="569">
        <f t="shared" si="52"/>
        <v>0.25285670886075945</v>
      </c>
      <c r="Y133" s="569">
        <f t="shared" si="53"/>
        <v>0.25285670886075945</v>
      </c>
      <c r="Z133" s="569" t="str">
        <f>'４.１倒筒機(樣品製作)'!X133</f>
        <v/>
      </c>
      <c r="AA133" s="569" t="str">
        <f>'４.１倒筒機(樣品製作)'!Y133</f>
        <v/>
      </c>
    </row>
    <row r="134" spans="1:27" ht="16.5">
      <c r="A134" s="493">
        <f t="shared" ref="A134:A174" si="58">A133</f>
        <v>46146</v>
      </c>
      <c r="B134" s="549" t="s">
        <v>832</v>
      </c>
      <c r="C134" s="576" t="s">
        <v>2627</v>
      </c>
      <c r="D134" s="1011" t="s">
        <v>2687</v>
      </c>
      <c r="E134" s="1012" t="s">
        <v>2807</v>
      </c>
      <c r="F134" s="1013" t="str">
        <f>IF(ISNA(VLOOKUP(D134,[8]條件!$A$1:$L$65585,5,0)),"",(VLOOKUP(D134,[8]條件!$A$1:$L$65585,5,0)))</f>
        <v>100/72PFR</v>
      </c>
      <c r="G134" s="1013" t="str">
        <f>IF(ISNA(VLOOKUP(D134,[8]條件!$A$1:$L$65585,11,0)),"",(VLOOKUP(D134,[8]條件!$A$1:$L$65585,11,0)))</f>
        <v>白藍條紋</v>
      </c>
      <c r="H134" s="1014">
        <v>4</v>
      </c>
      <c r="I134" s="1015">
        <v>100</v>
      </c>
      <c r="J134" s="1016">
        <v>358000</v>
      </c>
      <c r="K134" s="1015">
        <v>1200</v>
      </c>
      <c r="L134" s="581">
        <v>24</v>
      </c>
      <c r="M134" s="498">
        <v>22</v>
      </c>
      <c r="N134" s="499">
        <v>12</v>
      </c>
      <c r="O134" s="500">
        <v>22</v>
      </c>
      <c r="P134" s="499">
        <v>12</v>
      </c>
      <c r="Q134" s="501" t="s">
        <v>3357</v>
      </c>
      <c r="R134" s="558" t="s">
        <v>2960</v>
      </c>
      <c r="S134" s="542">
        <f t="shared" si="54"/>
        <v>1020</v>
      </c>
      <c r="T134" s="502">
        <f t="shared" si="51"/>
        <v>4.1027932960893851</v>
      </c>
      <c r="U134" s="522">
        <f t="shared" si="55"/>
        <v>83.69698324022346</v>
      </c>
      <c r="V134" s="503">
        <f t="shared" si="56"/>
        <v>44</v>
      </c>
      <c r="W134" s="559">
        <f t="shared" si="57"/>
        <v>0.52570592507155367</v>
      </c>
      <c r="X134" s="569">
        <f t="shared" si="52"/>
        <v>0.16739396648044691</v>
      </c>
      <c r="Y134" s="569">
        <f t="shared" si="53"/>
        <v>0.16739396648044691</v>
      </c>
      <c r="Z134" s="569" t="str">
        <f>'４.１倒筒機(樣品製作)'!X134</f>
        <v/>
      </c>
      <c r="AA134" s="569" t="str">
        <f>'４.１倒筒機(樣品製作)'!Y134</f>
        <v/>
      </c>
    </row>
    <row r="135" spans="1:27" ht="16.5">
      <c r="A135" s="493">
        <f t="shared" si="58"/>
        <v>46146</v>
      </c>
      <c r="B135" s="549" t="s">
        <v>832</v>
      </c>
      <c r="C135" s="576" t="s">
        <v>1925</v>
      </c>
      <c r="D135" s="1011" t="s">
        <v>2391</v>
      </c>
      <c r="E135" s="1012" t="s">
        <v>2807</v>
      </c>
      <c r="F135" s="1013" t="str">
        <f>IF(ISNA(VLOOKUP(D135,[8]條件!$A$1:$L$65585,5,0)),"",(VLOOKUP(D135,[8]條件!$A$1:$L$65585,5,0)))</f>
        <v>100/72PFR</v>
      </c>
      <c r="G135" s="1013" t="str">
        <f>IF(ISNA(VLOOKUP(D135,[8]條件!$A$1:$L$65585,11,0)),"",(VLOOKUP(D135,[8]條件!$A$1:$L$65585,11,0)))</f>
        <v>白底黑方塊</v>
      </c>
      <c r="H135" s="1014">
        <v>4</v>
      </c>
      <c r="I135" s="1015">
        <v>100</v>
      </c>
      <c r="J135" s="1016">
        <v>358000</v>
      </c>
      <c r="K135" s="1015">
        <v>1200</v>
      </c>
      <c r="L135" s="581">
        <v>24</v>
      </c>
      <c r="M135" s="498">
        <v>24</v>
      </c>
      <c r="N135" s="499">
        <v>12</v>
      </c>
      <c r="O135" s="500">
        <v>24</v>
      </c>
      <c r="P135" s="499">
        <v>12</v>
      </c>
      <c r="Q135" s="501" t="s">
        <v>3357</v>
      </c>
      <c r="R135" s="558" t="s">
        <v>2960</v>
      </c>
      <c r="S135" s="542">
        <f t="shared" si="54"/>
        <v>1020</v>
      </c>
      <c r="T135" s="502">
        <f t="shared" si="51"/>
        <v>4.1027932960893851</v>
      </c>
      <c r="U135" s="522">
        <f t="shared" si="55"/>
        <v>83.69698324022346</v>
      </c>
      <c r="V135" s="503">
        <f t="shared" si="56"/>
        <v>48</v>
      </c>
      <c r="W135" s="559">
        <f t="shared" si="57"/>
        <v>0.57349737280533131</v>
      </c>
      <c r="X135" s="569">
        <f t="shared" si="52"/>
        <v>0.16739396648044691</v>
      </c>
      <c r="Y135" s="569">
        <f t="shared" si="53"/>
        <v>0.16739396648044691</v>
      </c>
      <c r="Z135" s="569" t="str">
        <f>'４.１倒筒機(樣品製作)'!X135</f>
        <v/>
      </c>
      <c r="AA135" s="569" t="str">
        <f>'４.１倒筒機(樣品製作)'!Y135</f>
        <v/>
      </c>
    </row>
    <row r="136" spans="1:27" ht="16.5">
      <c r="A136" s="493">
        <f t="shared" si="58"/>
        <v>46146</v>
      </c>
      <c r="B136" s="549" t="s">
        <v>832</v>
      </c>
      <c r="C136" s="1033" t="s">
        <v>1746</v>
      </c>
      <c r="D136" s="1034" t="s">
        <v>2732</v>
      </c>
      <c r="E136" s="1035" t="s">
        <v>2805</v>
      </c>
      <c r="F136" s="1036" t="str">
        <f>IF(ISNA(VLOOKUP(D136,[8]條件!$A$1:$L$65585,5,0)),"",(VLOOKUP(D136,[8]條件!$A$1:$L$65585,5,0)))</f>
        <v>100/72PFR</v>
      </c>
      <c r="G136" s="1036" t="s">
        <v>1727</v>
      </c>
      <c r="H136" s="1037">
        <v>4</v>
      </c>
      <c r="I136" s="1038">
        <v>100</v>
      </c>
      <c r="J136" s="1039">
        <v>358000</v>
      </c>
      <c r="K136" s="1038">
        <v>1200</v>
      </c>
      <c r="L136" s="1040">
        <v>24</v>
      </c>
      <c r="M136" s="498">
        <v>22</v>
      </c>
      <c r="N136" s="499">
        <v>7</v>
      </c>
      <c r="O136" s="500"/>
      <c r="P136" s="499"/>
      <c r="Q136" s="501" t="s">
        <v>3357</v>
      </c>
      <c r="R136" s="558"/>
      <c r="S136" s="542">
        <f t="shared" si="54"/>
        <v>1020</v>
      </c>
      <c r="T136" s="502">
        <f t="shared" si="51"/>
        <v>4.1027932960893851</v>
      </c>
      <c r="U136" s="522">
        <f t="shared" si="55"/>
        <v>24.411620111731846</v>
      </c>
      <c r="V136" s="503">
        <f t="shared" si="56"/>
        <v>22</v>
      </c>
      <c r="W136" s="559">
        <f t="shared" si="57"/>
        <v>0.90121015726552045</v>
      </c>
      <c r="X136" s="569">
        <f t="shared" si="52"/>
        <v>9.7646480446927378E-2</v>
      </c>
      <c r="Y136" s="569">
        <f t="shared" si="53"/>
        <v>0</v>
      </c>
      <c r="Z136" s="569" t="str">
        <f>'４.１倒筒機(樣品製作)'!X136</f>
        <v/>
      </c>
      <c r="AA136" s="569" t="str">
        <f>'４.１倒筒機(樣品製作)'!Y136</f>
        <v/>
      </c>
    </row>
    <row r="137" spans="1:27" ht="16.5">
      <c r="A137" s="493">
        <f t="shared" si="58"/>
        <v>46146</v>
      </c>
      <c r="B137" s="549" t="s">
        <v>832</v>
      </c>
      <c r="C137" s="938" t="s">
        <v>3352</v>
      </c>
      <c r="D137" s="939" t="s">
        <v>3354</v>
      </c>
      <c r="E137" s="940" t="s">
        <v>3335</v>
      </c>
      <c r="F137" s="941" t="str">
        <f>IF(ISNA(VLOOKUP(D137,條件!$A$1:$L$65585,5,0)),"",(VLOOKUP(D137,條件!$A$1:$L$65585,5,0)))</f>
        <v>75/36HC</v>
      </c>
      <c r="G137" s="941" t="s">
        <v>3356</v>
      </c>
      <c r="H137" s="942">
        <v>4</v>
      </c>
      <c r="I137" s="943">
        <v>75</v>
      </c>
      <c r="J137" s="944">
        <v>488000</v>
      </c>
      <c r="K137" s="943">
        <v>1200</v>
      </c>
      <c r="L137" s="945">
        <v>24</v>
      </c>
      <c r="M137" s="498">
        <v>0</v>
      </c>
      <c r="N137" s="499">
        <v>5</v>
      </c>
      <c r="O137" s="500">
        <v>22</v>
      </c>
      <c r="P137" s="499">
        <v>12</v>
      </c>
      <c r="Q137" s="501"/>
      <c r="R137" s="558" t="s">
        <v>934</v>
      </c>
      <c r="S137" s="542">
        <f t="shared" si="54"/>
        <v>1020</v>
      </c>
      <c r="T137" s="502">
        <f t="shared" si="51"/>
        <v>3.0098360655737704</v>
      </c>
      <c r="U137" s="522">
        <f t="shared" si="55"/>
        <v>43.492131147540981</v>
      </c>
      <c r="V137" s="503">
        <f t="shared" si="56"/>
        <v>22</v>
      </c>
      <c r="W137" s="559">
        <f t="shared" si="57"/>
        <v>0.50583862918485356</v>
      </c>
      <c r="X137" s="569">
        <f t="shared" si="52"/>
        <v>5.1167213114754091E-2</v>
      </c>
      <c r="Y137" s="569">
        <f t="shared" si="53"/>
        <v>0.12280131147540982</v>
      </c>
      <c r="Z137" s="569" t="str">
        <f>'４.１倒筒機(樣品製作)'!X137</f>
        <v/>
      </c>
      <c r="AA137" s="569" t="str">
        <f>'４.１倒筒機(樣品製作)'!Y137</f>
        <v/>
      </c>
    </row>
    <row r="138" spans="1:27" ht="16.5">
      <c r="A138" s="493">
        <f t="shared" si="58"/>
        <v>46146</v>
      </c>
      <c r="B138" s="549" t="s">
        <v>832</v>
      </c>
      <c r="C138" s="938" t="s">
        <v>1078</v>
      </c>
      <c r="D138" s="939" t="s">
        <v>3315</v>
      </c>
      <c r="E138" s="940" t="s">
        <v>1784</v>
      </c>
      <c r="F138" s="941" t="s">
        <v>1815</v>
      </c>
      <c r="G138" s="941" t="s">
        <v>2546</v>
      </c>
      <c r="H138" s="942">
        <v>4</v>
      </c>
      <c r="I138" s="943">
        <v>100</v>
      </c>
      <c r="J138" s="944">
        <v>358000</v>
      </c>
      <c r="K138" s="943">
        <v>1200</v>
      </c>
      <c r="L138" s="945">
        <v>24</v>
      </c>
      <c r="M138" s="498"/>
      <c r="N138" s="499"/>
      <c r="O138" s="500">
        <v>24</v>
      </c>
      <c r="P138" s="499">
        <v>7</v>
      </c>
      <c r="Q138" s="501"/>
      <c r="R138" s="558" t="s">
        <v>934</v>
      </c>
      <c r="S138" s="542">
        <f t="shared" si="54"/>
        <v>1020</v>
      </c>
      <c r="T138" s="502">
        <f t="shared" si="51"/>
        <v>4.1027932960893851</v>
      </c>
      <c r="U138" s="522">
        <f t="shared" si="55"/>
        <v>24.411620111731846</v>
      </c>
      <c r="V138" s="503">
        <f t="shared" si="56"/>
        <v>24</v>
      </c>
      <c r="W138" s="559">
        <f t="shared" si="57"/>
        <v>0.98313835338056776</v>
      </c>
      <c r="X138" s="569">
        <f t="shared" si="52"/>
        <v>0</v>
      </c>
      <c r="Y138" s="569">
        <f t="shared" si="53"/>
        <v>9.7646480446927378E-2</v>
      </c>
      <c r="Z138" s="569" t="str">
        <f>'４.１倒筒機(樣品製作)'!X138</f>
        <v/>
      </c>
      <c r="AA138" s="569" t="str">
        <f>'４.１倒筒機(樣品製作)'!Y138</f>
        <v/>
      </c>
    </row>
    <row r="139" spans="1:27" ht="16.5">
      <c r="A139" s="493">
        <f t="shared" si="58"/>
        <v>46146</v>
      </c>
      <c r="B139" s="549" t="s">
        <v>832</v>
      </c>
      <c r="C139" s="938" t="s">
        <v>3352</v>
      </c>
      <c r="D139" s="939" t="s">
        <v>3354</v>
      </c>
      <c r="E139" s="940" t="s">
        <v>3335</v>
      </c>
      <c r="F139" s="941" t="str">
        <f>IF(ISNA(VLOOKUP(D139,條件!$A$1:$L$65585,5,0)),"",(VLOOKUP(D139,條件!$A$1:$L$65585,5,0)))</f>
        <v>75/36HC</v>
      </c>
      <c r="G139" s="941" t="s">
        <v>3356</v>
      </c>
      <c r="H139" s="942">
        <v>4</v>
      </c>
      <c r="I139" s="943">
        <v>75</v>
      </c>
      <c r="J139" s="944">
        <v>488000</v>
      </c>
      <c r="K139" s="943">
        <v>1200</v>
      </c>
      <c r="L139" s="945">
        <v>24</v>
      </c>
      <c r="M139" s="498"/>
      <c r="N139" s="499"/>
      <c r="O139" s="500">
        <v>0</v>
      </c>
      <c r="P139" s="499">
        <v>5</v>
      </c>
      <c r="Q139" s="527"/>
      <c r="R139" s="558" t="s">
        <v>934</v>
      </c>
      <c r="S139" s="542">
        <f t="shared" si="54"/>
        <v>1020</v>
      </c>
      <c r="T139" s="502">
        <f t="shared" si="51"/>
        <v>3.0098360655737704</v>
      </c>
      <c r="U139" s="522">
        <f t="shared" si="55"/>
        <v>12.791803278688525</v>
      </c>
      <c r="V139" s="503">
        <f t="shared" si="56"/>
        <v>0</v>
      </c>
      <c r="W139" s="559">
        <f t="shared" si="57"/>
        <v>0</v>
      </c>
      <c r="X139" s="569">
        <f t="shared" si="52"/>
        <v>0</v>
      </c>
      <c r="Y139" s="569">
        <f t="shared" si="53"/>
        <v>5.1167213114754098E-2</v>
      </c>
      <c r="Z139" s="569" t="str">
        <f>'４.１倒筒機(樣品製作)'!X139</f>
        <v/>
      </c>
      <c r="AA139" s="569" t="str">
        <f>'４.１倒筒機(樣品製作)'!Y139</f>
        <v/>
      </c>
    </row>
    <row r="140" spans="1:27" ht="16.5">
      <c r="A140" s="493">
        <f t="shared" si="58"/>
        <v>46146</v>
      </c>
      <c r="B140" s="549" t="s">
        <v>832</v>
      </c>
      <c r="C140" s="576"/>
      <c r="D140" s="600"/>
      <c r="E140" s="577"/>
      <c r="F140" s="635" t="str">
        <f>IF(ISNA(VLOOKUP(D140,條件!$A$1:$L$65585,5,0)),"",(VLOOKUP(D140,條件!$A$1:$L$65585,5,0)))</f>
        <v/>
      </c>
      <c r="G140" s="635" t="str">
        <f>IF(ISNA(VLOOKUP(D140,條件!$A$1:$L$65585,11,0)),"",(VLOOKUP(D140,條件!$A$1:$L$65585,11,0)))</f>
        <v/>
      </c>
      <c r="H140" s="578"/>
      <c r="I140" s="579"/>
      <c r="J140" s="580"/>
      <c r="K140" s="579"/>
      <c r="L140" s="581"/>
      <c r="M140" s="498"/>
      <c r="N140" s="499"/>
      <c r="O140" s="500"/>
      <c r="P140" s="499"/>
      <c r="Q140" s="527"/>
      <c r="R140" s="560"/>
      <c r="S140" s="542">
        <f t="shared" si="54"/>
        <v>0</v>
      </c>
      <c r="T140" s="502">
        <f t="shared" si="51"/>
        <v>0</v>
      </c>
      <c r="U140" s="522">
        <f t="shared" si="55"/>
        <v>0</v>
      </c>
      <c r="V140" s="503">
        <f t="shared" si="56"/>
        <v>0</v>
      </c>
      <c r="W140" s="559" t="str">
        <f t="shared" si="57"/>
        <v/>
      </c>
      <c r="X140" s="569" t="str">
        <f t="shared" si="52"/>
        <v/>
      </c>
      <c r="Y140" s="569" t="str">
        <f t="shared" si="53"/>
        <v/>
      </c>
      <c r="Z140" s="569" t="str">
        <f>'４.１倒筒機(樣品製作)'!X140</f>
        <v/>
      </c>
      <c r="AA140" s="569" t="str">
        <f>'４.１倒筒機(樣品製作)'!Y140</f>
        <v/>
      </c>
    </row>
    <row r="141" spans="1:27" ht="16.5">
      <c r="A141" s="493">
        <f t="shared" si="58"/>
        <v>46146</v>
      </c>
      <c r="B141" s="549" t="s">
        <v>832</v>
      </c>
      <c r="C141" s="576"/>
      <c r="D141" s="600"/>
      <c r="E141" s="577"/>
      <c r="F141" s="635" t="str">
        <f>IF(ISNA(VLOOKUP(D141,條件!$A$1:$L$65585,5,0)),"",(VLOOKUP(D141,條件!$A$1:$L$65585,5,0)))</f>
        <v/>
      </c>
      <c r="G141" s="635" t="str">
        <f>IF(ISNA(VLOOKUP(D141,條件!$A$1:$L$65585,11,0)),"",(VLOOKUP(D141,條件!$A$1:$L$65585,11,0)))</f>
        <v/>
      </c>
      <c r="H141" s="578"/>
      <c r="I141" s="579"/>
      <c r="J141" s="580"/>
      <c r="K141" s="579"/>
      <c r="L141" s="581"/>
      <c r="M141" s="498"/>
      <c r="N141" s="499"/>
      <c r="O141" s="500"/>
      <c r="P141" s="499"/>
      <c r="Q141" s="527"/>
      <c r="R141" s="560"/>
      <c r="S141" s="542">
        <f t="shared" si="54"/>
        <v>0</v>
      </c>
      <c r="T141" s="502">
        <f t="shared" si="51"/>
        <v>0</v>
      </c>
      <c r="U141" s="522">
        <f t="shared" si="55"/>
        <v>0</v>
      </c>
      <c r="V141" s="503">
        <f t="shared" si="56"/>
        <v>0</v>
      </c>
      <c r="W141" s="559" t="str">
        <f t="shared" si="57"/>
        <v/>
      </c>
      <c r="X141" s="569" t="str">
        <f t="shared" si="52"/>
        <v/>
      </c>
      <c r="Y141" s="569" t="str">
        <f t="shared" si="53"/>
        <v/>
      </c>
      <c r="Z141" s="569" t="str">
        <f>'４.１倒筒機(樣品製作)'!X141</f>
        <v/>
      </c>
      <c r="AA141" s="569" t="str">
        <f>'４.１倒筒機(樣品製作)'!Y141</f>
        <v/>
      </c>
    </row>
    <row r="142" spans="1:27" ht="16.5">
      <c r="A142" s="493">
        <f t="shared" si="58"/>
        <v>46146</v>
      </c>
      <c r="B142" s="549" t="s">
        <v>832</v>
      </c>
      <c r="C142" s="576"/>
      <c r="D142" s="600"/>
      <c r="E142" s="577"/>
      <c r="F142" s="635" t="str">
        <f>IF(ISNA(VLOOKUP(D142,條件!$A$1:$L$65585,5,0)),"",(VLOOKUP(D142,條件!$A$1:$L$65585,5,0)))</f>
        <v/>
      </c>
      <c r="G142" s="635" t="str">
        <f>IF(ISNA(VLOOKUP(D142,條件!$A$1:$L$65585,11,0)),"",(VLOOKUP(D142,條件!$A$1:$L$65585,11,0)))</f>
        <v/>
      </c>
      <c r="H142" s="578"/>
      <c r="I142" s="579"/>
      <c r="J142" s="580"/>
      <c r="K142" s="579"/>
      <c r="L142" s="581"/>
      <c r="M142" s="498"/>
      <c r="N142" s="499"/>
      <c r="O142" s="500"/>
      <c r="P142" s="499"/>
      <c r="Q142" s="527"/>
      <c r="R142" s="560"/>
      <c r="S142" s="542">
        <f t="shared" si="54"/>
        <v>0</v>
      </c>
      <c r="T142" s="502">
        <f t="shared" si="51"/>
        <v>0</v>
      </c>
      <c r="U142" s="522">
        <f t="shared" si="55"/>
        <v>0</v>
      </c>
      <c r="V142" s="503">
        <f t="shared" si="56"/>
        <v>0</v>
      </c>
      <c r="W142" s="559" t="str">
        <f t="shared" si="57"/>
        <v/>
      </c>
      <c r="X142" s="569" t="str">
        <f t="shared" si="52"/>
        <v/>
      </c>
      <c r="Y142" s="569" t="str">
        <f t="shared" si="53"/>
        <v/>
      </c>
      <c r="Z142" s="569" t="str">
        <f>'４.１倒筒機(樣品製作)'!X142</f>
        <v/>
      </c>
      <c r="AA142" s="569" t="str">
        <f>'４.１倒筒機(樣品製作)'!Y142</f>
        <v/>
      </c>
    </row>
    <row r="143" spans="1:27" ht="16.5">
      <c r="A143" s="493">
        <f t="shared" si="58"/>
        <v>46146</v>
      </c>
      <c r="B143" s="549" t="s">
        <v>832</v>
      </c>
      <c r="C143" s="576"/>
      <c r="D143" s="600"/>
      <c r="E143" s="577"/>
      <c r="F143" s="635" t="str">
        <f>IF(ISNA(VLOOKUP(D143,條件!$A$1:$L$65585,5,0)),"",(VLOOKUP(D143,條件!$A$1:$L$65585,5,0)))</f>
        <v/>
      </c>
      <c r="G143" s="635" t="str">
        <f>IF(ISNA(VLOOKUP(D143,條件!$A$1:$L$65585,11,0)),"",(VLOOKUP(D143,條件!$A$1:$L$65585,11,0)))</f>
        <v/>
      </c>
      <c r="H143" s="578"/>
      <c r="I143" s="579"/>
      <c r="J143" s="580"/>
      <c r="K143" s="579"/>
      <c r="L143" s="581"/>
      <c r="M143" s="498"/>
      <c r="N143" s="499"/>
      <c r="O143" s="500"/>
      <c r="P143" s="499"/>
      <c r="Q143" s="527"/>
      <c r="R143" s="560"/>
      <c r="S143" s="542">
        <f t="shared" si="54"/>
        <v>0</v>
      </c>
      <c r="T143" s="502">
        <f t="shared" si="51"/>
        <v>0</v>
      </c>
      <c r="U143" s="502">
        <f t="shared" si="55"/>
        <v>0</v>
      </c>
      <c r="V143" s="503">
        <f t="shared" si="56"/>
        <v>0</v>
      </c>
      <c r="W143" s="559" t="str">
        <f t="shared" si="57"/>
        <v/>
      </c>
      <c r="X143" s="569" t="str">
        <f t="shared" si="52"/>
        <v/>
      </c>
      <c r="Y143" s="569" t="str">
        <f t="shared" si="53"/>
        <v/>
      </c>
      <c r="Z143" s="569" t="str">
        <f>'４.１倒筒機(樣品製作)'!X143</f>
        <v/>
      </c>
      <c r="AA143" s="569" t="str">
        <f>'４.１倒筒機(樣品製作)'!Y143</f>
        <v/>
      </c>
    </row>
    <row r="144" spans="1:27" ht="16.5">
      <c r="A144" s="493">
        <f t="shared" si="58"/>
        <v>46146</v>
      </c>
      <c r="B144" s="549" t="s">
        <v>832</v>
      </c>
      <c r="C144" s="576"/>
      <c r="D144" s="600"/>
      <c r="E144" s="577"/>
      <c r="F144" s="635" t="str">
        <f>IF(ISNA(VLOOKUP(D144,條件!$A$1:$L$65585,5,0)),"",(VLOOKUP(D144,條件!$A$1:$L$65585,5,0)))</f>
        <v/>
      </c>
      <c r="G144" s="635" t="str">
        <f>IF(ISNA(VLOOKUP(D144,條件!$A$1:$L$65585,11,0)),"",(VLOOKUP(D144,條件!$A$1:$L$65585,11,0)))</f>
        <v/>
      </c>
      <c r="H144" s="578"/>
      <c r="I144" s="579"/>
      <c r="J144" s="580"/>
      <c r="K144" s="579"/>
      <c r="L144" s="581"/>
      <c r="M144" s="498"/>
      <c r="N144" s="499"/>
      <c r="O144" s="500"/>
      <c r="P144" s="499"/>
      <c r="Q144" s="527"/>
      <c r="R144" s="560"/>
      <c r="S144" s="542">
        <f t="shared" si="54"/>
        <v>0</v>
      </c>
      <c r="T144" s="502">
        <f t="shared" si="51"/>
        <v>0</v>
      </c>
      <c r="U144" s="502">
        <f t="shared" si="55"/>
        <v>0</v>
      </c>
      <c r="V144" s="503">
        <f t="shared" si="56"/>
        <v>0</v>
      </c>
      <c r="W144" s="561" t="str">
        <f t="shared" si="57"/>
        <v/>
      </c>
      <c r="X144" s="569" t="str">
        <f t="shared" si="52"/>
        <v/>
      </c>
      <c r="Y144" s="569" t="str">
        <f t="shared" si="53"/>
        <v/>
      </c>
      <c r="Z144" s="569" t="str">
        <f>'４.１倒筒機(樣品製作)'!X144</f>
        <v/>
      </c>
      <c r="AA144" s="569" t="str">
        <f>'４.１倒筒機(樣品製作)'!Y144</f>
        <v/>
      </c>
    </row>
    <row r="145" spans="1:27" ht="16.5">
      <c r="A145" s="493">
        <f t="shared" si="58"/>
        <v>46146</v>
      </c>
      <c r="B145" s="549" t="s">
        <v>832</v>
      </c>
      <c r="C145" s="576"/>
      <c r="D145" s="600"/>
      <c r="E145" s="577"/>
      <c r="F145" s="635" t="str">
        <f>IF(ISNA(VLOOKUP(D145,條件!$A$1:$L$65585,5,0)),"",(VLOOKUP(D145,條件!$A$1:$L$65585,5,0)))</f>
        <v/>
      </c>
      <c r="G145" s="635" t="str">
        <f>IF(ISNA(VLOOKUP(D145,條件!$A$1:$L$65585,11,0)),"",(VLOOKUP(D145,條件!$A$1:$L$65585,11,0)))</f>
        <v/>
      </c>
      <c r="H145" s="578"/>
      <c r="I145" s="579"/>
      <c r="J145" s="580"/>
      <c r="K145" s="579"/>
      <c r="L145" s="581"/>
      <c r="M145" s="498"/>
      <c r="N145" s="499"/>
      <c r="O145" s="500"/>
      <c r="P145" s="499"/>
      <c r="Q145" s="527"/>
      <c r="R145" s="560"/>
      <c r="S145" s="542">
        <f t="shared" si="54"/>
        <v>0</v>
      </c>
      <c r="T145" s="502">
        <f t="shared" si="51"/>
        <v>0</v>
      </c>
      <c r="U145" s="502">
        <f t="shared" si="55"/>
        <v>0</v>
      </c>
      <c r="V145" s="503">
        <f t="shared" si="56"/>
        <v>0</v>
      </c>
      <c r="W145" s="561" t="str">
        <f t="shared" si="57"/>
        <v/>
      </c>
      <c r="X145" s="569" t="str">
        <f t="shared" si="52"/>
        <v/>
      </c>
      <c r="Y145" s="569" t="str">
        <f t="shared" si="53"/>
        <v/>
      </c>
      <c r="Z145" s="569" t="str">
        <f>'４.１倒筒機(樣品製作)'!X145</f>
        <v/>
      </c>
      <c r="AA145" s="569" t="str">
        <f>'４.１倒筒機(樣品製作)'!Y145</f>
        <v/>
      </c>
    </row>
    <row r="146" spans="1:27" ht="16.5">
      <c r="A146" s="493">
        <f t="shared" si="58"/>
        <v>46146</v>
      </c>
      <c r="B146" s="549" t="s">
        <v>832</v>
      </c>
      <c r="C146" s="576"/>
      <c r="D146" s="600"/>
      <c r="E146" s="577"/>
      <c r="F146" s="635" t="str">
        <f>IF(ISNA(VLOOKUP(D146,條件!$A$1:$L$65585,5,0)),"",(VLOOKUP(D146,條件!$A$1:$L$65585,5,0)))</f>
        <v/>
      </c>
      <c r="G146" s="635" t="str">
        <f>IF(ISNA(VLOOKUP(D146,條件!$A$1:$L$65585,11,0)),"",(VLOOKUP(D146,條件!$A$1:$L$65585,11,0)))</f>
        <v/>
      </c>
      <c r="H146" s="578"/>
      <c r="I146" s="579"/>
      <c r="J146" s="580"/>
      <c r="K146" s="579"/>
      <c r="L146" s="581"/>
      <c r="M146" s="498"/>
      <c r="N146" s="499"/>
      <c r="O146" s="500"/>
      <c r="P146" s="499"/>
      <c r="Q146" s="527"/>
      <c r="R146" s="560"/>
      <c r="S146" s="542">
        <f t="shared" si="54"/>
        <v>0</v>
      </c>
      <c r="T146" s="502">
        <f t="shared" si="51"/>
        <v>0</v>
      </c>
      <c r="U146" s="502">
        <f t="shared" si="55"/>
        <v>0</v>
      </c>
      <c r="V146" s="503">
        <f t="shared" si="56"/>
        <v>0</v>
      </c>
      <c r="W146" s="561" t="str">
        <f t="shared" si="57"/>
        <v/>
      </c>
      <c r="X146" s="569" t="str">
        <f t="shared" si="52"/>
        <v/>
      </c>
      <c r="Y146" s="569" t="str">
        <f t="shared" si="53"/>
        <v/>
      </c>
      <c r="Z146" s="569" t="str">
        <f>'４.１倒筒機(樣品製作)'!X146</f>
        <v/>
      </c>
      <c r="AA146" s="569" t="str">
        <f>'４.１倒筒機(樣品製作)'!Y146</f>
        <v/>
      </c>
    </row>
    <row r="147" spans="1:27" ht="16.5">
      <c r="A147" s="493">
        <f t="shared" si="58"/>
        <v>46146</v>
      </c>
      <c r="B147" s="549" t="s">
        <v>832</v>
      </c>
      <c r="C147" s="576"/>
      <c r="D147" s="600"/>
      <c r="E147" s="577"/>
      <c r="F147" s="635" t="str">
        <f>IF(ISNA(VLOOKUP(D147,條件!$A$1:$L$65585,5,0)),"",(VLOOKUP(D147,條件!$A$1:$L$65585,5,0)))</f>
        <v/>
      </c>
      <c r="G147" s="635" t="str">
        <f>IF(ISNA(VLOOKUP(D147,條件!$A$1:$L$65585,11,0)),"",(VLOOKUP(D147,條件!$A$1:$L$65585,11,0)))</f>
        <v/>
      </c>
      <c r="H147" s="578"/>
      <c r="I147" s="579"/>
      <c r="J147" s="580"/>
      <c r="K147" s="579"/>
      <c r="L147" s="581"/>
      <c r="M147" s="498"/>
      <c r="N147" s="499"/>
      <c r="O147" s="500"/>
      <c r="P147" s="499"/>
      <c r="Q147" s="527"/>
      <c r="R147" s="560"/>
      <c r="S147" s="542">
        <f t="shared" si="54"/>
        <v>0</v>
      </c>
      <c r="T147" s="502">
        <f t="shared" si="51"/>
        <v>0</v>
      </c>
      <c r="U147" s="502">
        <f t="shared" si="55"/>
        <v>0</v>
      </c>
      <c r="V147" s="503">
        <f t="shared" si="56"/>
        <v>0</v>
      </c>
      <c r="W147" s="561" t="str">
        <f t="shared" si="57"/>
        <v/>
      </c>
      <c r="X147" s="569" t="str">
        <f t="shared" si="52"/>
        <v/>
      </c>
      <c r="Y147" s="569" t="str">
        <f t="shared" si="53"/>
        <v/>
      </c>
      <c r="Z147" s="569" t="str">
        <f>'４.１倒筒機(樣品製作)'!X147</f>
        <v/>
      </c>
      <c r="AA147" s="569" t="str">
        <f>'４.１倒筒機(樣品製作)'!Y147</f>
        <v/>
      </c>
    </row>
    <row r="148" spans="1:27" ht="16.5">
      <c r="A148" s="493">
        <f t="shared" si="58"/>
        <v>46146</v>
      </c>
      <c r="B148" s="549" t="s">
        <v>832</v>
      </c>
      <c r="C148" s="576"/>
      <c r="D148" s="600"/>
      <c r="E148" s="577"/>
      <c r="F148" s="635" t="str">
        <f>IF(ISNA(VLOOKUP(D148,條件!$A$1:$L$65585,5,0)),"",(VLOOKUP(D148,條件!$A$1:$L$65585,5,0)))</f>
        <v/>
      </c>
      <c r="G148" s="635" t="str">
        <f>IF(ISNA(VLOOKUP(D148,條件!$A$1:$L$65585,11,0)),"",(VLOOKUP(D148,條件!$A$1:$L$65585,11,0)))</f>
        <v/>
      </c>
      <c r="H148" s="578"/>
      <c r="I148" s="579"/>
      <c r="J148" s="580"/>
      <c r="K148" s="579"/>
      <c r="L148" s="581"/>
      <c r="M148" s="498"/>
      <c r="N148" s="499"/>
      <c r="O148" s="500"/>
      <c r="P148" s="499"/>
      <c r="Q148" s="501"/>
      <c r="R148" s="560"/>
      <c r="S148" s="542">
        <f t="shared" si="54"/>
        <v>0</v>
      </c>
      <c r="T148" s="502">
        <f t="shared" si="51"/>
        <v>0</v>
      </c>
      <c r="U148" s="502">
        <f t="shared" si="55"/>
        <v>0</v>
      </c>
      <c r="V148" s="503">
        <f t="shared" si="56"/>
        <v>0</v>
      </c>
      <c r="W148" s="561" t="str">
        <f t="shared" si="57"/>
        <v/>
      </c>
      <c r="X148" s="569" t="str">
        <f t="shared" si="52"/>
        <v/>
      </c>
      <c r="Y148" s="569" t="str">
        <f t="shared" si="53"/>
        <v/>
      </c>
      <c r="Z148" s="569" t="str">
        <f>'４.１倒筒機(樣品製作)'!X148</f>
        <v/>
      </c>
      <c r="AA148" s="569" t="str">
        <f>'４.１倒筒機(樣品製作)'!Y148</f>
        <v/>
      </c>
    </row>
    <row r="149" spans="1:27" ht="16.5">
      <c r="A149" s="493">
        <f t="shared" si="58"/>
        <v>46146</v>
      </c>
      <c r="B149" s="549" t="s">
        <v>832</v>
      </c>
      <c r="C149" s="576"/>
      <c r="D149" s="600"/>
      <c r="E149" s="577"/>
      <c r="F149" s="635" t="str">
        <f>IF(ISNA(VLOOKUP(D149,條件!$A$1:$L$65585,5,0)),"",(VLOOKUP(D149,條件!$A$1:$L$65585,5,0)))</f>
        <v/>
      </c>
      <c r="G149" s="635" t="str">
        <f>IF(ISNA(VLOOKUP(D149,條件!$A$1:$L$65585,11,0)),"",(VLOOKUP(D149,條件!$A$1:$L$65585,11,0)))</f>
        <v/>
      </c>
      <c r="H149" s="578"/>
      <c r="I149" s="579"/>
      <c r="J149" s="580"/>
      <c r="K149" s="579"/>
      <c r="L149" s="581"/>
      <c r="M149" s="498"/>
      <c r="N149" s="499"/>
      <c r="O149" s="500"/>
      <c r="P149" s="499"/>
      <c r="Q149" s="501"/>
      <c r="R149" s="560"/>
      <c r="S149" s="542">
        <f t="shared" si="54"/>
        <v>0</v>
      </c>
      <c r="T149" s="502">
        <f t="shared" si="51"/>
        <v>0</v>
      </c>
      <c r="U149" s="502">
        <f t="shared" si="55"/>
        <v>0</v>
      </c>
      <c r="V149" s="503">
        <f t="shared" si="56"/>
        <v>0</v>
      </c>
      <c r="W149" s="561" t="str">
        <f t="shared" si="57"/>
        <v/>
      </c>
      <c r="X149" s="569" t="str">
        <f t="shared" si="52"/>
        <v/>
      </c>
      <c r="Y149" s="569" t="str">
        <f t="shared" si="53"/>
        <v/>
      </c>
      <c r="Z149" s="569" t="str">
        <f>'４.１倒筒機(樣品製作)'!X149</f>
        <v/>
      </c>
      <c r="AA149" s="569" t="str">
        <f>'４.１倒筒機(樣品製作)'!Y149</f>
        <v/>
      </c>
    </row>
    <row r="150" spans="1:27" ht="16.5">
      <c r="A150" s="493">
        <f t="shared" si="58"/>
        <v>46146</v>
      </c>
      <c r="B150" s="549" t="s">
        <v>832</v>
      </c>
      <c r="C150" s="576"/>
      <c r="D150" s="600"/>
      <c r="E150" s="577"/>
      <c r="F150" s="635" t="str">
        <f>IF(ISNA(VLOOKUP(D150,條件!$A$1:$L$65585,5,0)),"",(VLOOKUP(D150,條件!$A$1:$L$65585,5,0)))</f>
        <v/>
      </c>
      <c r="G150" s="635" t="str">
        <f>IF(ISNA(VLOOKUP(D150,條件!$A$1:$L$65585,11,0)),"",(VLOOKUP(D150,條件!$A$1:$L$65585,11,0)))</f>
        <v/>
      </c>
      <c r="H150" s="578"/>
      <c r="I150" s="579"/>
      <c r="J150" s="580"/>
      <c r="K150" s="579"/>
      <c r="L150" s="581"/>
      <c r="M150" s="498"/>
      <c r="N150" s="499"/>
      <c r="O150" s="500"/>
      <c r="P150" s="499"/>
      <c r="Q150" s="501"/>
      <c r="R150" s="560"/>
      <c r="S150" s="542">
        <f t="shared" si="54"/>
        <v>0</v>
      </c>
      <c r="T150" s="502">
        <f t="shared" si="51"/>
        <v>0</v>
      </c>
      <c r="U150" s="502">
        <f t="shared" si="55"/>
        <v>0</v>
      </c>
      <c r="V150" s="503">
        <f t="shared" si="56"/>
        <v>0</v>
      </c>
      <c r="W150" s="561" t="str">
        <f t="shared" si="57"/>
        <v/>
      </c>
      <c r="X150" s="569" t="str">
        <f t="shared" si="52"/>
        <v/>
      </c>
      <c r="Y150" s="569" t="str">
        <f t="shared" si="53"/>
        <v/>
      </c>
      <c r="Z150" s="569" t="str">
        <f>'４.１倒筒機(樣品製作)'!X150</f>
        <v/>
      </c>
      <c r="AA150" s="569" t="str">
        <f>'４.１倒筒機(樣品製作)'!Y150</f>
        <v/>
      </c>
    </row>
    <row r="151" spans="1:27" ht="16.5">
      <c r="A151" s="493">
        <f t="shared" si="58"/>
        <v>46146</v>
      </c>
      <c r="B151" s="549" t="s">
        <v>832</v>
      </c>
      <c r="C151" s="576"/>
      <c r="D151" s="600"/>
      <c r="E151" s="577"/>
      <c r="F151" s="635" t="str">
        <f>IF(ISNA(VLOOKUP(D151,條件!$A$1:$L$65585,5,0)),"",(VLOOKUP(D151,條件!$A$1:$L$65585,5,0)))</f>
        <v/>
      </c>
      <c r="G151" s="635" t="str">
        <f>IF(ISNA(VLOOKUP(D151,條件!$A$1:$L$65585,11,0)),"",(VLOOKUP(D151,條件!$A$1:$L$65585,11,0)))</f>
        <v/>
      </c>
      <c r="H151" s="578"/>
      <c r="I151" s="579"/>
      <c r="J151" s="580"/>
      <c r="K151" s="579"/>
      <c r="L151" s="581"/>
      <c r="M151" s="498"/>
      <c r="N151" s="499"/>
      <c r="O151" s="500"/>
      <c r="P151" s="499"/>
      <c r="Q151" s="501"/>
      <c r="R151" s="560"/>
      <c r="S151" s="542">
        <f t="shared" si="54"/>
        <v>0</v>
      </c>
      <c r="T151" s="502">
        <f t="shared" si="51"/>
        <v>0</v>
      </c>
      <c r="U151" s="502">
        <f t="shared" si="55"/>
        <v>0</v>
      </c>
      <c r="V151" s="503">
        <f t="shared" si="56"/>
        <v>0</v>
      </c>
      <c r="W151" s="561" t="str">
        <f t="shared" si="57"/>
        <v/>
      </c>
      <c r="X151" s="569" t="str">
        <f t="shared" si="52"/>
        <v/>
      </c>
      <c r="Y151" s="569" t="str">
        <f t="shared" si="53"/>
        <v/>
      </c>
      <c r="Z151" s="569" t="str">
        <f>'４.１倒筒機(樣品製作)'!X151</f>
        <v/>
      </c>
      <c r="AA151" s="569" t="str">
        <f>'４.１倒筒機(樣品製作)'!Y151</f>
        <v/>
      </c>
    </row>
    <row r="152" spans="1:27" ht="16.5">
      <c r="A152" s="493">
        <f t="shared" si="58"/>
        <v>46146</v>
      </c>
      <c r="B152" s="515" t="s">
        <v>835</v>
      </c>
      <c r="C152" s="652"/>
      <c r="D152" s="653"/>
      <c r="E152" s="654"/>
      <c r="F152" s="655"/>
      <c r="G152" s="655"/>
      <c r="H152" s="656"/>
      <c r="I152" s="657">
        <f>COUNTA(I132:I151)</f>
        <v>8</v>
      </c>
      <c r="J152" s="657"/>
      <c r="K152" s="657"/>
      <c r="L152" s="658"/>
      <c r="M152" s="517"/>
      <c r="N152" s="518">
        <f>SUM(N132:N151)</f>
        <v>60</v>
      </c>
      <c r="O152" s="517"/>
      <c r="P152" s="518">
        <f>SUM(P132:P151)</f>
        <v>60</v>
      </c>
      <c r="Q152" s="519"/>
      <c r="R152" s="562"/>
      <c r="S152" s="543"/>
      <c r="T152" s="516"/>
      <c r="U152" s="516">
        <f>SUMIF(U132:U151,"&lt;9E307")</f>
        <v>440.77798718063161</v>
      </c>
      <c r="V152" s="516">
        <f>SUM(V132:V151)</f>
        <v>232</v>
      </c>
      <c r="W152" s="563">
        <f>IF(ISERROR(V152/U152),0,(V152/U152))</f>
        <v>0.52634207412205902</v>
      </c>
      <c r="X152" s="570">
        <f>SUMIF(X132:X151,"&lt;9E307")</f>
        <v>0.90385230186378163</v>
      </c>
      <c r="Y152" s="570">
        <f>SUMIF(Y132:Y151,"&lt;9E307")</f>
        <v>0.85925964685874456</v>
      </c>
      <c r="Z152" s="707">
        <f>'４.１倒筒機(樣品製作)'!X152</f>
        <v>0</v>
      </c>
      <c r="AA152" s="707">
        <f>'４.１倒筒機(樣品製作)'!Y152</f>
        <v>0</v>
      </c>
    </row>
    <row r="153" spans="1:27" ht="16.5">
      <c r="A153" s="493">
        <f t="shared" si="58"/>
        <v>46146</v>
      </c>
      <c r="B153" s="549" t="s">
        <v>833</v>
      </c>
      <c r="C153" s="576"/>
      <c r="D153" s="600"/>
      <c r="E153" s="577"/>
      <c r="F153" s="635" t="str">
        <f>IF(ISNA(VLOOKUP(D153,條件!$A$1:$L$65585,5,0)),"",(VLOOKUP(D153,條件!$A$1:$L$65585,5,0)))</f>
        <v/>
      </c>
      <c r="G153" s="635" t="str">
        <f>IF(ISNA(VLOOKUP(D153,條件!$A$1:$L$65585,11,0)),"",(VLOOKUP(D153,條件!$A$1:$L$65585,11,0)))</f>
        <v/>
      </c>
      <c r="H153" s="578"/>
      <c r="I153" s="579"/>
      <c r="J153" s="580"/>
      <c r="K153" s="579"/>
      <c r="L153" s="581"/>
      <c r="M153" s="498"/>
      <c r="N153" s="499"/>
      <c r="O153" s="500"/>
      <c r="P153" s="499"/>
      <c r="Q153" s="501"/>
      <c r="R153" s="560"/>
      <c r="S153" s="542">
        <f>K153*0.85</f>
        <v>0</v>
      </c>
      <c r="T153" s="502">
        <f t="shared" ref="T153:T172" si="59">IF(J153="",0,(1440/(J153/S153)))</f>
        <v>0</v>
      </c>
      <c r="U153" s="522">
        <f>T153*L153*(N153+P153)/24*0.85</f>
        <v>0</v>
      </c>
      <c r="V153" s="523">
        <f>M153+O153</f>
        <v>0</v>
      </c>
      <c r="W153" s="559" t="str">
        <f>IF(U153=0,"",((V153/U153)))</f>
        <v/>
      </c>
      <c r="X153" s="569" t="str">
        <f t="shared" ref="X153:X172" si="60">IF(ISERROR((U153/(N153+P153)*N153)/250),"",((U153/(N153+P153)*N153)/250))</f>
        <v/>
      </c>
      <c r="Y153" s="569" t="str">
        <f t="shared" ref="Y153:Y172" si="61">IF(ISERROR(((U153/(N153+P153)*P153)/250)),"",(((U153/(N153+P153)*P153))/250))</f>
        <v/>
      </c>
      <c r="Z153" s="569" t="str">
        <f>'４.１倒筒機(樣品製作)'!X153</f>
        <v/>
      </c>
      <c r="AA153" s="569" t="str">
        <f>'４.１倒筒機(樣品製作)'!Y153</f>
        <v/>
      </c>
    </row>
    <row r="154" spans="1:27" ht="16.5">
      <c r="A154" s="493">
        <f t="shared" si="58"/>
        <v>46146</v>
      </c>
      <c r="B154" s="549" t="s">
        <v>833</v>
      </c>
      <c r="C154" s="576"/>
      <c r="D154" s="600"/>
      <c r="E154" s="577"/>
      <c r="F154" s="635" t="str">
        <f>IF(ISNA(VLOOKUP(D154,條件!$A$1:$L$65585,5,0)),"",(VLOOKUP(D154,條件!$A$1:$L$65585,5,0)))</f>
        <v/>
      </c>
      <c r="G154" s="635" t="str">
        <f>IF(ISNA(VLOOKUP(D154,條件!$A$1:$L$65585,11,0)),"",(VLOOKUP(D154,條件!$A$1:$L$65585,11,0)))</f>
        <v/>
      </c>
      <c r="H154" s="578"/>
      <c r="I154" s="579"/>
      <c r="J154" s="580"/>
      <c r="K154" s="579"/>
      <c r="L154" s="581"/>
      <c r="M154" s="498"/>
      <c r="N154" s="499"/>
      <c r="O154" s="500"/>
      <c r="P154" s="499"/>
      <c r="Q154" s="501"/>
      <c r="R154" s="560"/>
      <c r="S154" s="542">
        <f t="shared" ref="S154:S172" si="62">K154*0.85</f>
        <v>0</v>
      </c>
      <c r="T154" s="502">
        <f t="shared" si="59"/>
        <v>0</v>
      </c>
      <c r="U154" s="522">
        <f t="shared" ref="U154:U172" si="63">T154*L154*(N154+P154)/24*0.85</f>
        <v>0</v>
      </c>
      <c r="V154" s="503">
        <f t="shared" ref="V154:V172" si="64">M154+O154</f>
        <v>0</v>
      </c>
      <c r="W154" s="559" t="str">
        <f t="shared" ref="W154:W172" si="65">IF(U154=0,"",((V154/U154)))</f>
        <v/>
      </c>
      <c r="X154" s="569" t="str">
        <f t="shared" si="60"/>
        <v/>
      </c>
      <c r="Y154" s="569" t="str">
        <f t="shared" si="61"/>
        <v/>
      </c>
      <c r="Z154" s="569" t="str">
        <f>'４.１倒筒機(樣品製作)'!X154</f>
        <v/>
      </c>
      <c r="AA154" s="569" t="str">
        <f>'４.１倒筒機(樣品製作)'!Y154</f>
        <v/>
      </c>
    </row>
    <row r="155" spans="1:27" ht="16.5">
      <c r="A155" s="493">
        <f t="shared" si="58"/>
        <v>46146</v>
      </c>
      <c r="B155" s="549" t="s">
        <v>833</v>
      </c>
      <c r="C155" s="576"/>
      <c r="D155" s="600"/>
      <c r="E155" s="577"/>
      <c r="F155" s="635" t="str">
        <f>IF(ISNA(VLOOKUP(D155,條件!$A$1:$L$65585,5,0)),"",(VLOOKUP(D155,條件!$A$1:$L$65585,5,0)))</f>
        <v/>
      </c>
      <c r="G155" s="635" t="str">
        <f>IF(ISNA(VLOOKUP(D155,條件!$A$1:$L$65585,11,0)),"",(VLOOKUP(D155,條件!$A$1:$L$65585,11,0)))</f>
        <v/>
      </c>
      <c r="H155" s="578"/>
      <c r="I155" s="579"/>
      <c r="J155" s="580"/>
      <c r="K155" s="579"/>
      <c r="L155" s="581"/>
      <c r="M155" s="498"/>
      <c r="N155" s="499"/>
      <c r="O155" s="500"/>
      <c r="P155" s="499"/>
      <c r="Q155" s="501"/>
      <c r="R155" s="560"/>
      <c r="S155" s="542">
        <f t="shared" si="62"/>
        <v>0</v>
      </c>
      <c r="T155" s="502">
        <f t="shared" si="59"/>
        <v>0</v>
      </c>
      <c r="U155" s="522">
        <f t="shared" si="63"/>
        <v>0</v>
      </c>
      <c r="V155" s="503">
        <f t="shared" si="64"/>
        <v>0</v>
      </c>
      <c r="W155" s="559" t="str">
        <f t="shared" si="65"/>
        <v/>
      </c>
      <c r="X155" s="569" t="str">
        <f t="shared" si="60"/>
        <v/>
      </c>
      <c r="Y155" s="569" t="str">
        <f t="shared" si="61"/>
        <v/>
      </c>
      <c r="Z155" s="569" t="str">
        <f>'４.１倒筒機(樣品製作)'!X155</f>
        <v/>
      </c>
      <c r="AA155" s="569" t="str">
        <f>'４.１倒筒機(樣品製作)'!Y155</f>
        <v/>
      </c>
    </row>
    <row r="156" spans="1:27" ht="16.5">
      <c r="A156" s="493">
        <f t="shared" si="58"/>
        <v>46146</v>
      </c>
      <c r="B156" s="549" t="s">
        <v>833</v>
      </c>
      <c r="C156" s="576"/>
      <c r="D156" s="600"/>
      <c r="E156" s="577"/>
      <c r="F156" s="635" t="str">
        <f>IF(ISNA(VLOOKUP(D156,條件!$A$1:$L$65585,5,0)),"",(VLOOKUP(D156,條件!$A$1:$L$65585,5,0)))</f>
        <v/>
      </c>
      <c r="G156" s="635" t="str">
        <f>IF(ISNA(VLOOKUP(D156,條件!$A$1:$L$65585,11,0)),"",(VLOOKUP(D156,條件!$A$1:$L$65585,11,0)))</f>
        <v/>
      </c>
      <c r="H156" s="578"/>
      <c r="I156" s="579"/>
      <c r="J156" s="580"/>
      <c r="K156" s="579"/>
      <c r="L156" s="581"/>
      <c r="M156" s="498"/>
      <c r="N156" s="499"/>
      <c r="O156" s="500"/>
      <c r="P156" s="499"/>
      <c r="Q156" s="501"/>
      <c r="R156" s="560"/>
      <c r="S156" s="542">
        <f t="shared" si="62"/>
        <v>0</v>
      </c>
      <c r="T156" s="502">
        <f t="shared" si="59"/>
        <v>0</v>
      </c>
      <c r="U156" s="522">
        <f t="shared" si="63"/>
        <v>0</v>
      </c>
      <c r="V156" s="503">
        <f t="shared" si="64"/>
        <v>0</v>
      </c>
      <c r="W156" s="559" t="str">
        <f t="shared" si="65"/>
        <v/>
      </c>
      <c r="X156" s="569" t="str">
        <f t="shared" si="60"/>
        <v/>
      </c>
      <c r="Y156" s="569" t="str">
        <f t="shared" si="61"/>
        <v/>
      </c>
      <c r="Z156" s="569" t="str">
        <f>'４.１倒筒機(樣品製作)'!X156</f>
        <v/>
      </c>
      <c r="AA156" s="569" t="str">
        <f>'４.１倒筒機(樣品製作)'!Y156</f>
        <v/>
      </c>
    </row>
    <row r="157" spans="1:27" ht="16.5">
      <c r="A157" s="493">
        <f t="shared" si="58"/>
        <v>46146</v>
      </c>
      <c r="B157" s="549" t="s">
        <v>833</v>
      </c>
      <c r="C157" s="576"/>
      <c r="D157" s="600"/>
      <c r="E157" s="577"/>
      <c r="F157" s="635" t="str">
        <f>IF(ISNA(VLOOKUP(D157,條件!$A$1:$L$65585,5,0)),"",(VLOOKUP(D157,條件!$A$1:$L$65585,5,0)))</f>
        <v/>
      </c>
      <c r="G157" s="635" t="str">
        <f>IF(ISNA(VLOOKUP(D157,條件!$A$1:$L$65585,11,0)),"",(VLOOKUP(D157,條件!$A$1:$L$65585,11,0)))</f>
        <v/>
      </c>
      <c r="H157" s="578"/>
      <c r="I157" s="579"/>
      <c r="J157" s="580"/>
      <c r="K157" s="579"/>
      <c r="L157" s="581"/>
      <c r="M157" s="498"/>
      <c r="N157" s="499"/>
      <c r="O157" s="500"/>
      <c r="P157" s="499"/>
      <c r="Q157" s="501"/>
      <c r="R157" s="560"/>
      <c r="S157" s="542">
        <f t="shared" si="62"/>
        <v>0</v>
      </c>
      <c r="T157" s="502">
        <f t="shared" si="59"/>
        <v>0</v>
      </c>
      <c r="U157" s="522">
        <f t="shared" si="63"/>
        <v>0</v>
      </c>
      <c r="V157" s="503">
        <f t="shared" si="64"/>
        <v>0</v>
      </c>
      <c r="W157" s="559" t="str">
        <f t="shared" si="65"/>
        <v/>
      </c>
      <c r="X157" s="569" t="str">
        <f t="shared" si="60"/>
        <v/>
      </c>
      <c r="Y157" s="569" t="str">
        <f t="shared" si="61"/>
        <v/>
      </c>
      <c r="Z157" s="569" t="str">
        <f>'４.１倒筒機(樣品製作)'!X157</f>
        <v/>
      </c>
      <c r="AA157" s="569" t="str">
        <f>'４.１倒筒機(樣品製作)'!Y157</f>
        <v/>
      </c>
    </row>
    <row r="158" spans="1:27" ht="16.5">
      <c r="A158" s="493">
        <f t="shared" si="58"/>
        <v>46146</v>
      </c>
      <c r="B158" s="549" t="s">
        <v>833</v>
      </c>
      <c r="C158" s="576"/>
      <c r="D158" s="600"/>
      <c r="E158" s="577"/>
      <c r="F158" s="635" t="str">
        <f>IF(ISNA(VLOOKUP(D158,條件!$A$1:$L$65585,5,0)),"",(VLOOKUP(D158,條件!$A$1:$L$65585,5,0)))</f>
        <v/>
      </c>
      <c r="G158" s="635" t="str">
        <f>IF(ISNA(VLOOKUP(D158,條件!$A$1:$L$65585,11,0)),"",(VLOOKUP(D158,條件!$A$1:$L$65585,11,0)))</f>
        <v/>
      </c>
      <c r="H158" s="578"/>
      <c r="I158" s="579"/>
      <c r="J158" s="580"/>
      <c r="K158" s="579"/>
      <c r="L158" s="581"/>
      <c r="M158" s="498"/>
      <c r="N158" s="499"/>
      <c r="O158" s="500"/>
      <c r="P158" s="499"/>
      <c r="Q158" s="501"/>
      <c r="R158" s="560"/>
      <c r="S158" s="542">
        <f t="shared" si="62"/>
        <v>0</v>
      </c>
      <c r="T158" s="502">
        <f t="shared" si="59"/>
        <v>0</v>
      </c>
      <c r="U158" s="522">
        <f t="shared" si="63"/>
        <v>0</v>
      </c>
      <c r="V158" s="503">
        <f t="shared" si="64"/>
        <v>0</v>
      </c>
      <c r="W158" s="559" t="str">
        <f t="shared" si="65"/>
        <v/>
      </c>
      <c r="X158" s="569" t="str">
        <f t="shared" si="60"/>
        <v/>
      </c>
      <c r="Y158" s="569" t="str">
        <f t="shared" si="61"/>
        <v/>
      </c>
      <c r="Z158" s="569" t="str">
        <f>'４.１倒筒機(樣品製作)'!X158</f>
        <v/>
      </c>
      <c r="AA158" s="569" t="str">
        <f>'４.１倒筒機(樣品製作)'!Y158</f>
        <v/>
      </c>
    </row>
    <row r="159" spans="1:27" ht="16.5">
      <c r="A159" s="493">
        <f t="shared" si="58"/>
        <v>46146</v>
      </c>
      <c r="B159" s="549" t="s">
        <v>833</v>
      </c>
      <c r="C159" s="576"/>
      <c r="D159" s="600"/>
      <c r="E159" s="577"/>
      <c r="F159" s="635" t="str">
        <f>IF(ISNA(VLOOKUP(D159,條件!$A$1:$L$65585,5,0)),"",(VLOOKUP(D159,條件!$A$1:$L$65585,5,0)))</f>
        <v/>
      </c>
      <c r="G159" s="635" t="str">
        <f>IF(ISNA(VLOOKUP(D159,條件!$A$1:$L$65585,11,0)),"",(VLOOKUP(D159,條件!$A$1:$L$65585,11,0)))</f>
        <v/>
      </c>
      <c r="H159" s="578"/>
      <c r="I159" s="579"/>
      <c r="J159" s="580"/>
      <c r="K159" s="579"/>
      <c r="L159" s="581"/>
      <c r="M159" s="498"/>
      <c r="N159" s="499"/>
      <c r="O159" s="500"/>
      <c r="P159" s="499"/>
      <c r="Q159" s="501"/>
      <c r="R159" s="560"/>
      <c r="S159" s="542">
        <f t="shared" si="62"/>
        <v>0</v>
      </c>
      <c r="T159" s="502">
        <f t="shared" si="59"/>
        <v>0</v>
      </c>
      <c r="U159" s="522">
        <f t="shared" si="63"/>
        <v>0</v>
      </c>
      <c r="V159" s="503">
        <f t="shared" si="64"/>
        <v>0</v>
      </c>
      <c r="W159" s="559" t="str">
        <f t="shared" si="65"/>
        <v/>
      </c>
      <c r="X159" s="569" t="str">
        <f t="shared" si="60"/>
        <v/>
      </c>
      <c r="Y159" s="569" t="str">
        <f t="shared" si="61"/>
        <v/>
      </c>
      <c r="Z159" s="569" t="str">
        <f>'４.１倒筒機(樣品製作)'!X159</f>
        <v/>
      </c>
      <c r="AA159" s="569" t="str">
        <f>'４.１倒筒機(樣品製作)'!Y159</f>
        <v/>
      </c>
    </row>
    <row r="160" spans="1:27" ht="16.5">
      <c r="A160" s="493">
        <f t="shared" si="58"/>
        <v>46146</v>
      </c>
      <c r="B160" s="549" t="s">
        <v>833</v>
      </c>
      <c r="C160" s="576"/>
      <c r="D160" s="600"/>
      <c r="E160" s="577"/>
      <c r="F160" s="635" t="str">
        <f>IF(ISNA(VLOOKUP(D160,條件!$A$1:$L$65585,5,0)),"",(VLOOKUP(D160,條件!$A$1:$L$65585,5,0)))</f>
        <v/>
      </c>
      <c r="G160" s="635" t="str">
        <f>IF(ISNA(VLOOKUP(D160,條件!$A$1:$L$65585,11,0)),"",(VLOOKUP(D160,條件!$A$1:$L$65585,11,0)))</f>
        <v/>
      </c>
      <c r="H160" s="578"/>
      <c r="I160" s="579"/>
      <c r="J160" s="580"/>
      <c r="K160" s="579"/>
      <c r="L160" s="581"/>
      <c r="M160" s="498"/>
      <c r="N160" s="499"/>
      <c r="O160" s="500"/>
      <c r="P160" s="499"/>
      <c r="Q160" s="501"/>
      <c r="R160" s="560"/>
      <c r="S160" s="542">
        <f t="shared" si="62"/>
        <v>0</v>
      </c>
      <c r="T160" s="502">
        <f t="shared" si="59"/>
        <v>0</v>
      </c>
      <c r="U160" s="522">
        <f t="shared" si="63"/>
        <v>0</v>
      </c>
      <c r="V160" s="503">
        <f t="shared" si="64"/>
        <v>0</v>
      </c>
      <c r="W160" s="559" t="str">
        <f t="shared" si="65"/>
        <v/>
      </c>
      <c r="X160" s="569" t="str">
        <f t="shared" si="60"/>
        <v/>
      </c>
      <c r="Y160" s="569" t="str">
        <f t="shared" si="61"/>
        <v/>
      </c>
      <c r="Z160" s="569" t="str">
        <f>'４.１倒筒機(樣品製作)'!X160</f>
        <v/>
      </c>
      <c r="AA160" s="569" t="str">
        <f>'４.１倒筒機(樣品製作)'!Y160</f>
        <v/>
      </c>
    </row>
    <row r="161" spans="1:27" ht="16.5">
      <c r="A161" s="493">
        <f t="shared" si="58"/>
        <v>46146</v>
      </c>
      <c r="B161" s="549" t="s">
        <v>833</v>
      </c>
      <c r="C161" s="576"/>
      <c r="D161" s="600"/>
      <c r="E161" s="577"/>
      <c r="F161" s="635" t="str">
        <f>IF(ISNA(VLOOKUP(D161,條件!$A$1:$L$65585,5,0)),"",(VLOOKUP(D161,條件!$A$1:$L$65585,5,0)))</f>
        <v/>
      </c>
      <c r="G161" s="635" t="str">
        <f>IF(ISNA(VLOOKUP(D161,條件!$A$1:$L$65585,11,0)),"",(VLOOKUP(D161,條件!$A$1:$L$65585,11,0)))</f>
        <v/>
      </c>
      <c r="H161" s="578"/>
      <c r="I161" s="579"/>
      <c r="J161" s="580"/>
      <c r="K161" s="579"/>
      <c r="L161" s="581"/>
      <c r="M161" s="498"/>
      <c r="N161" s="499"/>
      <c r="O161" s="500"/>
      <c r="P161" s="499"/>
      <c r="Q161" s="501"/>
      <c r="R161" s="560"/>
      <c r="S161" s="542">
        <f t="shared" si="62"/>
        <v>0</v>
      </c>
      <c r="T161" s="502">
        <f t="shared" si="59"/>
        <v>0</v>
      </c>
      <c r="U161" s="522">
        <f t="shared" si="63"/>
        <v>0</v>
      </c>
      <c r="V161" s="503">
        <f t="shared" si="64"/>
        <v>0</v>
      </c>
      <c r="W161" s="559" t="str">
        <f t="shared" si="65"/>
        <v/>
      </c>
      <c r="X161" s="569" t="str">
        <f t="shared" si="60"/>
        <v/>
      </c>
      <c r="Y161" s="569" t="str">
        <f t="shared" si="61"/>
        <v/>
      </c>
      <c r="Z161" s="569" t="str">
        <f>'４.１倒筒機(樣品製作)'!X161</f>
        <v/>
      </c>
      <c r="AA161" s="569" t="str">
        <f>'４.１倒筒機(樣品製作)'!Y161</f>
        <v/>
      </c>
    </row>
    <row r="162" spans="1:27" ht="16.5">
      <c r="A162" s="493">
        <f t="shared" si="58"/>
        <v>46146</v>
      </c>
      <c r="B162" s="549" t="s">
        <v>833</v>
      </c>
      <c r="C162" s="576"/>
      <c r="D162" s="600"/>
      <c r="E162" s="577"/>
      <c r="F162" s="635" t="str">
        <f>IF(ISNA(VLOOKUP(D162,條件!$A$1:$L$65585,5,0)),"",(VLOOKUP(D162,條件!$A$1:$L$65585,5,0)))</f>
        <v/>
      </c>
      <c r="G162" s="635" t="str">
        <f>IF(ISNA(VLOOKUP(D162,條件!$A$1:$L$65585,11,0)),"",(VLOOKUP(D162,條件!$A$1:$L$65585,11,0)))</f>
        <v/>
      </c>
      <c r="H162" s="578"/>
      <c r="I162" s="579"/>
      <c r="J162" s="580"/>
      <c r="K162" s="579"/>
      <c r="L162" s="581"/>
      <c r="M162" s="498"/>
      <c r="N162" s="499"/>
      <c r="O162" s="500"/>
      <c r="P162" s="499"/>
      <c r="Q162" s="501"/>
      <c r="R162" s="560"/>
      <c r="S162" s="542">
        <f t="shared" si="62"/>
        <v>0</v>
      </c>
      <c r="T162" s="502">
        <f t="shared" si="59"/>
        <v>0</v>
      </c>
      <c r="U162" s="522">
        <f t="shared" si="63"/>
        <v>0</v>
      </c>
      <c r="V162" s="503">
        <f t="shared" si="64"/>
        <v>0</v>
      </c>
      <c r="W162" s="559" t="str">
        <f t="shared" si="65"/>
        <v/>
      </c>
      <c r="X162" s="569" t="str">
        <f t="shared" si="60"/>
        <v/>
      </c>
      <c r="Y162" s="569" t="str">
        <f t="shared" si="61"/>
        <v/>
      </c>
      <c r="Z162" s="569" t="str">
        <f>'４.１倒筒機(樣品製作)'!X162</f>
        <v/>
      </c>
      <c r="AA162" s="569" t="str">
        <f>'４.１倒筒機(樣品製作)'!Y162</f>
        <v/>
      </c>
    </row>
    <row r="163" spans="1:27" ht="16.5">
      <c r="A163" s="493">
        <f t="shared" si="58"/>
        <v>46146</v>
      </c>
      <c r="B163" s="549" t="s">
        <v>833</v>
      </c>
      <c r="C163" s="576"/>
      <c r="D163" s="600"/>
      <c r="E163" s="577"/>
      <c r="F163" s="635" t="str">
        <f>IF(ISNA(VLOOKUP(D163,條件!$A$1:$L$65585,5,0)),"",(VLOOKUP(D163,條件!$A$1:$L$65585,5,0)))</f>
        <v/>
      </c>
      <c r="G163" s="635" t="str">
        <f>IF(ISNA(VLOOKUP(D163,條件!$A$1:$L$65585,11,0)),"",(VLOOKUP(D163,條件!$A$1:$L$65585,11,0)))</f>
        <v/>
      </c>
      <c r="H163" s="578"/>
      <c r="I163" s="579"/>
      <c r="J163" s="580"/>
      <c r="K163" s="579"/>
      <c r="L163" s="581"/>
      <c r="M163" s="498"/>
      <c r="N163" s="499"/>
      <c r="O163" s="500"/>
      <c r="P163" s="499"/>
      <c r="Q163" s="501"/>
      <c r="R163" s="560"/>
      <c r="S163" s="542">
        <f t="shared" si="62"/>
        <v>0</v>
      </c>
      <c r="T163" s="502">
        <f t="shared" si="59"/>
        <v>0</v>
      </c>
      <c r="U163" s="522">
        <f t="shared" si="63"/>
        <v>0</v>
      </c>
      <c r="V163" s="503">
        <f t="shared" si="64"/>
        <v>0</v>
      </c>
      <c r="W163" s="559" t="str">
        <f t="shared" si="65"/>
        <v/>
      </c>
      <c r="X163" s="569" t="str">
        <f t="shared" si="60"/>
        <v/>
      </c>
      <c r="Y163" s="569" t="str">
        <f t="shared" si="61"/>
        <v/>
      </c>
      <c r="Z163" s="569" t="str">
        <f>'４.１倒筒機(樣品製作)'!X163</f>
        <v/>
      </c>
      <c r="AA163" s="569" t="str">
        <f>'４.１倒筒機(樣品製作)'!Y163</f>
        <v/>
      </c>
    </row>
    <row r="164" spans="1:27" ht="16.5">
      <c r="A164" s="493">
        <f t="shared" si="58"/>
        <v>46146</v>
      </c>
      <c r="B164" s="549" t="s">
        <v>833</v>
      </c>
      <c r="C164" s="576"/>
      <c r="D164" s="600"/>
      <c r="E164" s="577"/>
      <c r="F164" s="635" t="str">
        <f>IF(ISNA(VLOOKUP(D164,條件!$A$1:$L$65585,5,0)),"",(VLOOKUP(D164,條件!$A$1:$L$65585,5,0)))</f>
        <v/>
      </c>
      <c r="G164" s="635" t="str">
        <f>IF(ISNA(VLOOKUP(D164,條件!$A$1:$L$65585,11,0)),"",(VLOOKUP(D164,條件!$A$1:$L$65585,11,0)))</f>
        <v/>
      </c>
      <c r="H164" s="578"/>
      <c r="I164" s="579"/>
      <c r="J164" s="580"/>
      <c r="K164" s="579"/>
      <c r="L164" s="581"/>
      <c r="M164" s="498"/>
      <c r="N164" s="499"/>
      <c r="O164" s="500"/>
      <c r="P164" s="499"/>
      <c r="Q164" s="501"/>
      <c r="R164" s="560"/>
      <c r="S164" s="542">
        <f t="shared" si="62"/>
        <v>0</v>
      </c>
      <c r="T164" s="502">
        <f t="shared" si="59"/>
        <v>0</v>
      </c>
      <c r="U164" s="502">
        <f t="shared" si="63"/>
        <v>0</v>
      </c>
      <c r="V164" s="503">
        <f t="shared" si="64"/>
        <v>0</v>
      </c>
      <c r="W164" s="561" t="str">
        <f t="shared" si="65"/>
        <v/>
      </c>
      <c r="X164" s="569" t="str">
        <f t="shared" si="60"/>
        <v/>
      </c>
      <c r="Y164" s="569" t="str">
        <f t="shared" si="61"/>
        <v/>
      </c>
      <c r="Z164" s="569" t="str">
        <f>'４.１倒筒機(樣品製作)'!X164</f>
        <v/>
      </c>
      <c r="AA164" s="569" t="str">
        <f>'４.１倒筒機(樣品製作)'!Y164</f>
        <v/>
      </c>
    </row>
    <row r="165" spans="1:27" ht="16.5">
      <c r="A165" s="493">
        <f t="shared" si="58"/>
        <v>46146</v>
      </c>
      <c r="B165" s="549" t="s">
        <v>833</v>
      </c>
      <c r="C165" s="576"/>
      <c r="D165" s="600"/>
      <c r="E165" s="577"/>
      <c r="F165" s="635" t="str">
        <f>IF(ISNA(VLOOKUP(D165,條件!$A$1:$L$65585,5,0)),"",(VLOOKUP(D165,條件!$A$1:$L$65585,5,0)))</f>
        <v/>
      </c>
      <c r="G165" s="635" t="str">
        <f>IF(ISNA(VLOOKUP(D165,條件!$A$1:$L$65585,11,0)),"",(VLOOKUP(D165,條件!$A$1:$L$65585,11,0)))</f>
        <v/>
      </c>
      <c r="H165" s="578"/>
      <c r="I165" s="579"/>
      <c r="J165" s="580"/>
      <c r="K165" s="579"/>
      <c r="L165" s="581"/>
      <c r="M165" s="498"/>
      <c r="N165" s="499"/>
      <c r="O165" s="500"/>
      <c r="P165" s="499"/>
      <c r="Q165" s="501"/>
      <c r="R165" s="560"/>
      <c r="S165" s="542">
        <f t="shared" si="62"/>
        <v>0</v>
      </c>
      <c r="T165" s="502">
        <f t="shared" si="59"/>
        <v>0</v>
      </c>
      <c r="U165" s="502">
        <f t="shared" si="63"/>
        <v>0</v>
      </c>
      <c r="V165" s="503">
        <f t="shared" si="64"/>
        <v>0</v>
      </c>
      <c r="W165" s="561" t="str">
        <f t="shared" si="65"/>
        <v/>
      </c>
      <c r="X165" s="569" t="str">
        <f t="shared" si="60"/>
        <v/>
      </c>
      <c r="Y165" s="569" t="str">
        <f t="shared" si="61"/>
        <v/>
      </c>
      <c r="Z165" s="569" t="str">
        <f>'４.１倒筒機(樣品製作)'!X165</f>
        <v/>
      </c>
      <c r="AA165" s="569" t="str">
        <f>'４.１倒筒機(樣品製作)'!Y165</f>
        <v/>
      </c>
    </row>
    <row r="166" spans="1:27" ht="16.5">
      <c r="A166" s="493">
        <f t="shared" si="58"/>
        <v>46146</v>
      </c>
      <c r="B166" s="549" t="s">
        <v>833</v>
      </c>
      <c r="C166" s="576"/>
      <c r="D166" s="600"/>
      <c r="E166" s="577"/>
      <c r="F166" s="635" t="str">
        <f>IF(ISNA(VLOOKUP(D166,條件!$A$1:$L$65585,5,0)),"",(VLOOKUP(D166,條件!$A$1:$L$65585,5,0)))</f>
        <v/>
      </c>
      <c r="G166" s="635" t="str">
        <f>IF(ISNA(VLOOKUP(D166,條件!$A$1:$L$65585,11,0)),"",(VLOOKUP(D166,條件!$A$1:$L$65585,11,0)))</f>
        <v/>
      </c>
      <c r="H166" s="578"/>
      <c r="I166" s="579"/>
      <c r="J166" s="580"/>
      <c r="K166" s="579"/>
      <c r="L166" s="581"/>
      <c r="M166" s="498"/>
      <c r="N166" s="499"/>
      <c r="O166" s="500"/>
      <c r="P166" s="499"/>
      <c r="Q166" s="501"/>
      <c r="R166" s="560"/>
      <c r="S166" s="542">
        <f t="shared" si="62"/>
        <v>0</v>
      </c>
      <c r="T166" s="502">
        <f t="shared" si="59"/>
        <v>0</v>
      </c>
      <c r="U166" s="502">
        <f t="shared" si="63"/>
        <v>0</v>
      </c>
      <c r="V166" s="503">
        <f t="shared" si="64"/>
        <v>0</v>
      </c>
      <c r="W166" s="561" t="str">
        <f t="shared" si="65"/>
        <v/>
      </c>
      <c r="X166" s="569" t="str">
        <f t="shared" si="60"/>
        <v/>
      </c>
      <c r="Y166" s="569" t="str">
        <f t="shared" si="61"/>
        <v/>
      </c>
      <c r="Z166" s="569" t="str">
        <f>'４.１倒筒機(樣品製作)'!X166</f>
        <v/>
      </c>
      <c r="AA166" s="569" t="str">
        <f>'４.１倒筒機(樣品製作)'!Y166</f>
        <v/>
      </c>
    </row>
    <row r="167" spans="1:27" ht="16.5">
      <c r="A167" s="493">
        <f t="shared" si="58"/>
        <v>46146</v>
      </c>
      <c r="B167" s="549" t="s">
        <v>833</v>
      </c>
      <c r="C167" s="576"/>
      <c r="D167" s="600"/>
      <c r="E167" s="577"/>
      <c r="F167" s="635" t="str">
        <f>IF(ISNA(VLOOKUP(D167,條件!$A$1:$L$65585,5,0)),"",(VLOOKUP(D167,條件!$A$1:$L$65585,5,0)))</f>
        <v/>
      </c>
      <c r="G167" s="635" t="str">
        <f>IF(ISNA(VLOOKUP(D167,條件!$A$1:$L$65585,11,0)),"",(VLOOKUP(D167,條件!$A$1:$L$65585,11,0)))</f>
        <v/>
      </c>
      <c r="H167" s="578"/>
      <c r="I167" s="579"/>
      <c r="J167" s="580"/>
      <c r="K167" s="579"/>
      <c r="L167" s="581"/>
      <c r="M167" s="498"/>
      <c r="N167" s="499"/>
      <c r="O167" s="500"/>
      <c r="P167" s="499"/>
      <c r="Q167" s="501"/>
      <c r="R167" s="560"/>
      <c r="S167" s="542">
        <f t="shared" si="62"/>
        <v>0</v>
      </c>
      <c r="T167" s="502">
        <f t="shared" si="59"/>
        <v>0</v>
      </c>
      <c r="U167" s="502">
        <f t="shared" si="63"/>
        <v>0</v>
      </c>
      <c r="V167" s="503">
        <f t="shared" si="64"/>
        <v>0</v>
      </c>
      <c r="W167" s="561" t="str">
        <f t="shared" si="65"/>
        <v/>
      </c>
      <c r="X167" s="569" t="str">
        <f t="shared" si="60"/>
        <v/>
      </c>
      <c r="Y167" s="569" t="str">
        <f t="shared" si="61"/>
        <v/>
      </c>
      <c r="Z167" s="569" t="str">
        <f>'４.１倒筒機(樣品製作)'!X167</f>
        <v/>
      </c>
      <c r="AA167" s="569" t="str">
        <f>'４.１倒筒機(樣品製作)'!Y167</f>
        <v/>
      </c>
    </row>
    <row r="168" spans="1:27" ht="16.5">
      <c r="A168" s="493">
        <f t="shared" si="58"/>
        <v>46146</v>
      </c>
      <c r="B168" s="549" t="s">
        <v>833</v>
      </c>
      <c r="C168" s="576"/>
      <c r="D168" s="600"/>
      <c r="E168" s="577"/>
      <c r="F168" s="635" t="str">
        <f>IF(ISNA(VLOOKUP(D168,條件!$A$1:$L$65585,5,0)),"",(VLOOKUP(D168,條件!$A$1:$L$65585,5,0)))</f>
        <v/>
      </c>
      <c r="G168" s="635" t="str">
        <f>IF(ISNA(VLOOKUP(D168,條件!$A$1:$L$65585,11,0)),"",(VLOOKUP(D168,條件!$A$1:$L$65585,11,0)))</f>
        <v/>
      </c>
      <c r="H168" s="578"/>
      <c r="I168" s="579"/>
      <c r="J168" s="580"/>
      <c r="K168" s="579"/>
      <c r="L168" s="581"/>
      <c r="M168" s="498"/>
      <c r="N168" s="499"/>
      <c r="O168" s="500"/>
      <c r="P168" s="499"/>
      <c r="Q168" s="501"/>
      <c r="R168" s="560"/>
      <c r="S168" s="542">
        <f t="shared" si="62"/>
        <v>0</v>
      </c>
      <c r="T168" s="502">
        <f t="shared" si="59"/>
        <v>0</v>
      </c>
      <c r="U168" s="502">
        <f t="shared" si="63"/>
        <v>0</v>
      </c>
      <c r="V168" s="503">
        <f t="shared" si="64"/>
        <v>0</v>
      </c>
      <c r="W168" s="561" t="str">
        <f t="shared" si="65"/>
        <v/>
      </c>
      <c r="X168" s="569" t="str">
        <f t="shared" si="60"/>
        <v/>
      </c>
      <c r="Y168" s="569" t="str">
        <f t="shared" si="61"/>
        <v/>
      </c>
      <c r="Z168" s="569" t="str">
        <f>'４.１倒筒機(樣品製作)'!X168</f>
        <v/>
      </c>
      <c r="AA168" s="569" t="str">
        <f>'４.１倒筒機(樣品製作)'!Y168</f>
        <v/>
      </c>
    </row>
    <row r="169" spans="1:27" ht="16.5">
      <c r="A169" s="493">
        <f t="shared" si="58"/>
        <v>46146</v>
      </c>
      <c r="B169" s="549" t="s">
        <v>833</v>
      </c>
      <c r="C169" s="576"/>
      <c r="D169" s="600"/>
      <c r="E169" s="577"/>
      <c r="F169" s="635" t="str">
        <f>IF(ISNA(VLOOKUP(D169,條件!$A$1:$L$65585,5,0)),"",(VLOOKUP(D169,條件!$A$1:$L$65585,5,0)))</f>
        <v/>
      </c>
      <c r="G169" s="635" t="str">
        <f>IF(ISNA(VLOOKUP(D169,條件!$A$1:$L$65585,11,0)),"",(VLOOKUP(D169,條件!$A$1:$L$65585,11,0)))</f>
        <v/>
      </c>
      <c r="H169" s="578"/>
      <c r="I169" s="579"/>
      <c r="J169" s="580"/>
      <c r="K169" s="579"/>
      <c r="L169" s="581"/>
      <c r="M169" s="498"/>
      <c r="N169" s="499"/>
      <c r="O169" s="500"/>
      <c r="P169" s="499"/>
      <c r="Q169" s="501"/>
      <c r="R169" s="560"/>
      <c r="S169" s="542">
        <f t="shared" si="62"/>
        <v>0</v>
      </c>
      <c r="T169" s="502">
        <f t="shared" si="59"/>
        <v>0</v>
      </c>
      <c r="U169" s="502">
        <f t="shared" si="63"/>
        <v>0</v>
      </c>
      <c r="V169" s="503">
        <f t="shared" si="64"/>
        <v>0</v>
      </c>
      <c r="W169" s="561" t="str">
        <f t="shared" si="65"/>
        <v/>
      </c>
      <c r="X169" s="569" t="str">
        <f t="shared" si="60"/>
        <v/>
      </c>
      <c r="Y169" s="569" t="str">
        <f t="shared" si="61"/>
        <v/>
      </c>
      <c r="Z169" s="569" t="str">
        <f>'４.１倒筒機(樣品製作)'!X169</f>
        <v/>
      </c>
      <c r="AA169" s="569" t="str">
        <f>'４.１倒筒機(樣品製作)'!Y169</f>
        <v/>
      </c>
    </row>
    <row r="170" spans="1:27" ht="16.5">
      <c r="A170" s="493">
        <f t="shared" si="58"/>
        <v>46146</v>
      </c>
      <c r="B170" s="549" t="s">
        <v>833</v>
      </c>
      <c r="C170" s="576"/>
      <c r="D170" s="600"/>
      <c r="E170" s="577"/>
      <c r="F170" s="635" t="str">
        <f>IF(ISNA(VLOOKUP(D170,條件!$A$1:$L$65585,5,0)),"",(VLOOKUP(D170,條件!$A$1:$L$65585,5,0)))</f>
        <v/>
      </c>
      <c r="G170" s="635" t="str">
        <f>IF(ISNA(VLOOKUP(D170,條件!$A$1:$L$65585,11,0)),"",(VLOOKUP(D170,條件!$A$1:$L$65585,11,0)))</f>
        <v/>
      </c>
      <c r="H170" s="578"/>
      <c r="I170" s="579"/>
      <c r="J170" s="580"/>
      <c r="K170" s="579"/>
      <c r="L170" s="581"/>
      <c r="M170" s="498"/>
      <c r="N170" s="499"/>
      <c r="O170" s="500"/>
      <c r="P170" s="499"/>
      <c r="Q170" s="501"/>
      <c r="R170" s="560"/>
      <c r="S170" s="542">
        <f t="shared" si="62"/>
        <v>0</v>
      </c>
      <c r="T170" s="502">
        <f t="shared" si="59"/>
        <v>0</v>
      </c>
      <c r="U170" s="502">
        <f t="shared" si="63"/>
        <v>0</v>
      </c>
      <c r="V170" s="503">
        <f t="shared" si="64"/>
        <v>0</v>
      </c>
      <c r="W170" s="561" t="str">
        <f t="shared" si="65"/>
        <v/>
      </c>
      <c r="X170" s="569" t="str">
        <f t="shared" si="60"/>
        <v/>
      </c>
      <c r="Y170" s="569" t="str">
        <f t="shared" si="61"/>
        <v/>
      </c>
      <c r="Z170" s="569" t="str">
        <f>'４.１倒筒機(樣品製作)'!X170</f>
        <v/>
      </c>
      <c r="AA170" s="569" t="str">
        <f>'４.１倒筒機(樣品製作)'!Y170</f>
        <v/>
      </c>
    </row>
    <row r="171" spans="1:27" ht="16.5">
      <c r="A171" s="493">
        <f t="shared" si="58"/>
        <v>46146</v>
      </c>
      <c r="B171" s="549" t="s">
        <v>833</v>
      </c>
      <c r="C171" s="576"/>
      <c r="D171" s="600"/>
      <c r="E171" s="577"/>
      <c r="F171" s="635" t="str">
        <f>IF(ISNA(VLOOKUP(D171,條件!$A$1:$L$65585,5,0)),"",(VLOOKUP(D171,條件!$A$1:$L$65585,5,0)))</f>
        <v/>
      </c>
      <c r="G171" s="635" t="str">
        <f>IF(ISNA(VLOOKUP(D171,條件!$A$1:$L$65585,11,0)),"",(VLOOKUP(D171,條件!$A$1:$L$65585,11,0)))</f>
        <v/>
      </c>
      <c r="H171" s="578"/>
      <c r="I171" s="579"/>
      <c r="J171" s="580"/>
      <c r="K171" s="579"/>
      <c r="L171" s="581"/>
      <c r="M171" s="498"/>
      <c r="N171" s="499"/>
      <c r="O171" s="500"/>
      <c r="P171" s="499"/>
      <c r="Q171" s="501"/>
      <c r="R171" s="560"/>
      <c r="S171" s="542">
        <f t="shared" si="62"/>
        <v>0</v>
      </c>
      <c r="T171" s="502">
        <f t="shared" si="59"/>
        <v>0</v>
      </c>
      <c r="U171" s="502">
        <f t="shared" si="63"/>
        <v>0</v>
      </c>
      <c r="V171" s="503">
        <f t="shared" si="64"/>
        <v>0</v>
      </c>
      <c r="W171" s="561" t="str">
        <f t="shared" si="65"/>
        <v/>
      </c>
      <c r="X171" s="569" t="str">
        <f t="shared" si="60"/>
        <v/>
      </c>
      <c r="Y171" s="569" t="str">
        <f t="shared" si="61"/>
        <v/>
      </c>
      <c r="Z171" s="569" t="str">
        <f>'４.１倒筒機(樣品製作)'!X171</f>
        <v/>
      </c>
      <c r="AA171" s="569" t="str">
        <f>'４.１倒筒機(樣品製作)'!Y171</f>
        <v/>
      </c>
    </row>
    <row r="172" spans="1:27" ht="16.5">
      <c r="A172" s="493">
        <f t="shared" si="58"/>
        <v>46146</v>
      </c>
      <c r="B172" s="549" t="s">
        <v>833</v>
      </c>
      <c r="C172" s="576"/>
      <c r="D172" s="600"/>
      <c r="E172" s="577"/>
      <c r="F172" s="635" t="str">
        <f>IF(ISNA(VLOOKUP(D172,條件!$A$1:$L$65585,5,0)),"",(VLOOKUP(D172,條件!$A$1:$L$65585,5,0)))</f>
        <v/>
      </c>
      <c r="G172" s="635" t="str">
        <f>IF(ISNA(VLOOKUP(D172,條件!$A$1:$L$65585,11,0)),"",(VLOOKUP(D172,條件!$A$1:$L$65585,11,0)))</f>
        <v/>
      </c>
      <c r="H172" s="578"/>
      <c r="I172" s="579"/>
      <c r="J172" s="580"/>
      <c r="K172" s="579"/>
      <c r="L172" s="581"/>
      <c r="M172" s="498"/>
      <c r="N172" s="499"/>
      <c r="O172" s="500"/>
      <c r="P172" s="499"/>
      <c r="Q172" s="501"/>
      <c r="R172" s="560"/>
      <c r="S172" s="542">
        <f t="shared" si="62"/>
        <v>0</v>
      </c>
      <c r="T172" s="502">
        <f t="shared" si="59"/>
        <v>0</v>
      </c>
      <c r="U172" s="502">
        <f t="shared" si="63"/>
        <v>0</v>
      </c>
      <c r="V172" s="503">
        <f t="shared" si="64"/>
        <v>0</v>
      </c>
      <c r="W172" s="561" t="str">
        <f t="shared" si="65"/>
        <v/>
      </c>
      <c r="X172" s="569" t="str">
        <f t="shared" si="60"/>
        <v/>
      </c>
      <c r="Y172" s="569" t="str">
        <f t="shared" si="61"/>
        <v/>
      </c>
      <c r="Z172" s="569" t="str">
        <f>'４.１倒筒機(樣品製作)'!X172</f>
        <v/>
      </c>
      <c r="AA172" s="569" t="str">
        <f>'４.１倒筒機(樣品製作)'!Y172</f>
        <v/>
      </c>
    </row>
    <row r="173" spans="1:27" ht="16.5">
      <c r="A173" s="493">
        <f t="shared" si="58"/>
        <v>46146</v>
      </c>
      <c r="B173" s="515" t="s">
        <v>831</v>
      </c>
      <c r="C173" s="652"/>
      <c r="D173" s="653"/>
      <c r="E173" s="654"/>
      <c r="F173" s="655">
        <v>0</v>
      </c>
      <c r="G173" s="655"/>
      <c r="H173" s="656"/>
      <c r="I173" s="657">
        <f>COUNTA(I153:I172)</f>
        <v>0</v>
      </c>
      <c r="J173" s="657"/>
      <c r="K173" s="657"/>
      <c r="L173" s="658"/>
      <c r="M173" s="517"/>
      <c r="N173" s="518">
        <f>SUM(N153:N172)</f>
        <v>0</v>
      </c>
      <c r="O173" s="517"/>
      <c r="P173" s="518">
        <f>SUM(P153:P172)</f>
        <v>0</v>
      </c>
      <c r="Q173" s="519"/>
      <c r="R173" s="562"/>
      <c r="S173" s="544"/>
      <c r="T173" s="520"/>
      <c r="U173" s="516">
        <f>SUMIF(U153:U172,"&lt;9E307")</f>
        <v>0</v>
      </c>
      <c r="V173" s="516">
        <f>SUM(V153:V172)</f>
        <v>0</v>
      </c>
      <c r="W173" s="563">
        <f>IF(ISERROR(V173/U173),0,(V173/U173))</f>
        <v>0</v>
      </c>
      <c r="X173" s="570">
        <f>SUMIF(X153:X172,"&lt;9E307")</f>
        <v>0</v>
      </c>
      <c r="Y173" s="570">
        <f>SUMIF(Y153:Y172,"&lt;9E307")</f>
        <v>0</v>
      </c>
      <c r="Z173" s="570">
        <f>'４.１倒筒機(樣品製作)'!X173</f>
        <v>0</v>
      </c>
      <c r="AA173" s="570">
        <f>'４.１倒筒機(樣品製作)'!Y173</f>
        <v>0</v>
      </c>
    </row>
    <row r="174" spans="1:27" ht="16.5">
      <c r="A174" s="493">
        <f t="shared" si="58"/>
        <v>46146</v>
      </c>
      <c r="B174" s="521" t="s">
        <v>834</v>
      </c>
      <c r="C174" s="659"/>
      <c r="D174" s="660"/>
      <c r="E174" s="661"/>
      <c r="F174" s="662"/>
      <c r="G174" s="662"/>
      <c r="H174" s="663"/>
      <c r="I174" s="664">
        <f>SUM(I152,I173)</f>
        <v>8</v>
      </c>
      <c r="J174" s="664"/>
      <c r="K174" s="664"/>
      <c r="L174" s="665"/>
      <c r="M174" s="536"/>
      <c r="N174" s="537">
        <f>SUM(N152,N173)</f>
        <v>60</v>
      </c>
      <c r="O174" s="536"/>
      <c r="P174" s="537">
        <f>SUM(P152,P173)</f>
        <v>60</v>
      </c>
      <c r="Q174" s="538"/>
      <c r="R174" s="564"/>
      <c r="S174" s="545"/>
      <c r="T174" s="504"/>
      <c r="U174" s="504">
        <f t="shared" ref="U174:V174" si="66">SUM(U152,U173)</f>
        <v>440.77798718063161</v>
      </c>
      <c r="V174" s="504">
        <f t="shared" si="66"/>
        <v>232</v>
      </c>
      <c r="W174" s="565">
        <f>IF(ISERROR(V174/U174),0,V174/U174)</f>
        <v>0.52634207412205902</v>
      </c>
      <c r="X174" s="571">
        <f>SUM(X152,X173)</f>
        <v>0.90385230186378163</v>
      </c>
      <c r="Y174" s="571">
        <f>SUM(Y152,Y173)</f>
        <v>0.85925964685874456</v>
      </c>
      <c r="Z174" s="571">
        <f>'４.１倒筒機(樣品製作)'!X174</f>
        <v>0</v>
      </c>
      <c r="AA174" s="571">
        <f>'４.１倒筒機(樣品製作)'!Y174</f>
        <v>0</v>
      </c>
    </row>
    <row r="175" spans="1:27" ht="16.5">
      <c r="A175" s="566">
        <f>A174+1</f>
        <v>46147</v>
      </c>
      <c r="B175" s="548" t="s">
        <v>832</v>
      </c>
      <c r="C175" s="576" t="s">
        <v>1081</v>
      </c>
      <c r="D175" s="600" t="s">
        <v>3353</v>
      </c>
      <c r="E175" s="577" t="s">
        <v>1784</v>
      </c>
      <c r="F175" s="635" t="s">
        <v>3294</v>
      </c>
      <c r="G175" s="635" t="s">
        <v>3355</v>
      </c>
      <c r="H175" s="578">
        <v>4</v>
      </c>
      <c r="I175" s="579">
        <v>75</v>
      </c>
      <c r="J175" s="580">
        <v>488000</v>
      </c>
      <c r="K175" s="579">
        <v>1200</v>
      </c>
      <c r="L175" s="581">
        <v>48</v>
      </c>
      <c r="M175" s="498">
        <v>46</v>
      </c>
      <c r="N175" s="499">
        <v>12</v>
      </c>
      <c r="O175" s="526">
        <v>46</v>
      </c>
      <c r="P175" s="499">
        <v>12</v>
      </c>
      <c r="Q175" s="527" t="s">
        <v>3433</v>
      </c>
      <c r="R175" s="558" t="s">
        <v>2960</v>
      </c>
      <c r="S175" s="541">
        <f>K175*0.85</f>
        <v>1020</v>
      </c>
      <c r="T175" s="522">
        <f t="shared" ref="T175:T194" si="67">IF(J175="",0,(1440/(J175/S175)))</f>
        <v>3.0098360655737704</v>
      </c>
      <c r="U175" s="522">
        <f>T175*L175*(N175+P175)/24*0.85</f>
        <v>122.80131147540983</v>
      </c>
      <c r="V175" s="523">
        <f>M175+O175</f>
        <v>92</v>
      </c>
      <c r="W175" s="559">
        <f>IF(U175=0,"",((V175/U175)))</f>
        <v>0.74917766670938535</v>
      </c>
      <c r="X175" s="569">
        <f t="shared" ref="X175:X194" si="68">IF(ISERROR((U175/(N175+P175)*N175)/250),"",((U175/(N175+P175)*N175)/250))</f>
        <v>0.24560262295081969</v>
      </c>
      <c r="Y175" s="569">
        <f t="shared" ref="Y175:Y194" si="69">IF(ISERROR(((U175/(N175+P175)*P175)/250)),"",(((U175/(N175+P175)*P175))/250))</f>
        <v>0.24560262295081969</v>
      </c>
      <c r="Z175" s="569" t="str">
        <f>'４.１倒筒機(樣品製作)'!X175</f>
        <v/>
      </c>
      <c r="AA175" s="569" t="str">
        <f>'４.１倒筒機(樣品製作)'!Y175</f>
        <v/>
      </c>
    </row>
    <row r="176" spans="1:27" ht="16.5">
      <c r="A176" s="493">
        <f>A175</f>
        <v>46147</v>
      </c>
      <c r="B176" s="549" t="s">
        <v>832</v>
      </c>
      <c r="C176" s="576" t="s">
        <v>1066</v>
      </c>
      <c r="D176" s="600" t="s">
        <v>2783</v>
      </c>
      <c r="E176" s="577"/>
      <c r="F176" s="635" t="s">
        <v>2275</v>
      </c>
      <c r="G176" s="635" t="s">
        <v>203</v>
      </c>
      <c r="H176" s="578">
        <v>2</v>
      </c>
      <c r="I176" s="579">
        <v>75</v>
      </c>
      <c r="J176" s="580">
        <v>237000</v>
      </c>
      <c r="K176" s="579">
        <v>1200</v>
      </c>
      <c r="L176" s="581">
        <v>24</v>
      </c>
      <c r="M176" s="498">
        <v>24</v>
      </c>
      <c r="N176" s="499">
        <v>12</v>
      </c>
      <c r="O176" s="500">
        <v>24</v>
      </c>
      <c r="P176" s="499">
        <v>12</v>
      </c>
      <c r="Q176" s="527" t="s">
        <v>3433</v>
      </c>
      <c r="R176" s="558" t="s">
        <v>2960</v>
      </c>
      <c r="S176" s="542">
        <f t="shared" ref="S176:S194" si="70">K176*0.85</f>
        <v>1020</v>
      </c>
      <c r="T176" s="502">
        <f t="shared" si="67"/>
        <v>6.1974683544303799</v>
      </c>
      <c r="U176" s="522">
        <f t="shared" ref="U176:U194" si="71">T176*L176*(N176+P176)/24*0.85</f>
        <v>126.42835443037974</v>
      </c>
      <c r="V176" s="503">
        <f t="shared" ref="V176:V194" si="72">M176+O176</f>
        <v>48</v>
      </c>
      <c r="W176" s="559">
        <f t="shared" ref="W176:W194" si="73">IF(U176=0,"",((V176/U176)))</f>
        <v>0.37966166858900424</v>
      </c>
      <c r="X176" s="569">
        <f t="shared" si="68"/>
        <v>0.25285670886075945</v>
      </c>
      <c r="Y176" s="569">
        <f t="shared" si="69"/>
        <v>0.25285670886075945</v>
      </c>
      <c r="Z176" s="569" t="str">
        <f>'４.１倒筒機(樣品製作)'!X176</f>
        <v/>
      </c>
      <c r="AA176" s="569" t="str">
        <f>'４.１倒筒機(樣品製作)'!Y176</f>
        <v/>
      </c>
    </row>
    <row r="177" spans="1:27" ht="16.5">
      <c r="A177" s="493">
        <f t="shared" ref="A177:A217" si="74">A176</f>
        <v>46147</v>
      </c>
      <c r="B177" s="549" t="s">
        <v>832</v>
      </c>
      <c r="C177" s="576" t="s">
        <v>1073</v>
      </c>
      <c r="D177" s="600" t="s">
        <v>3316</v>
      </c>
      <c r="E177" s="577" t="s">
        <v>3317</v>
      </c>
      <c r="F177" s="635" t="s">
        <v>1815</v>
      </c>
      <c r="G177" s="635" t="s">
        <v>202</v>
      </c>
      <c r="H177" s="578">
        <v>4</v>
      </c>
      <c r="I177" s="579">
        <v>100</v>
      </c>
      <c r="J177" s="580">
        <v>358000</v>
      </c>
      <c r="K177" s="579">
        <v>1200</v>
      </c>
      <c r="L177" s="581">
        <v>24</v>
      </c>
      <c r="M177" s="498">
        <v>22</v>
      </c>
      <c r="N177" s="499">
        <v>12</v>
      </c>
      <c r="O177" s="500">
        <v>22</v>
      </c>
      <c r="P177" s="499">
        <v>12</v>
      </c>
      <c r="Q177" s="527" t="s">
        <v>3433</v>
      </c>
      <c r="R177" s="558" t="s">
        <v>2960</v>
      </c>
      <c r="S177" s="542">
        <f t="shared" si="70"/>
        <v>1020</v>
      </c>
      <c r="T177" s="502">
        <f t="shared" si="67"/>
        <v>4.1027932960893851</v>
      </c>
      <c r="U177" s="522">
        <f t="shared" si="71"/>
        <v>83.69698324022346</v>
      </c>
      <c r="V177" s="503">
        <f t="shared" si="72"/>
        <v>44</v>
      </c>
      <c r="W177" s="559">
        <f t="shared" si="73"/>
        <v>0.52570592507155367</v>
      </c>
      <c r="X177" s="569">
        <f t="shared" si="68"/>
        <v>0.16739396648044691</v>
      </c>
      <c r="Y177" s="569">
        <f t="shared" si="69"/>
        <v>0.16739396648044691</v>
      </c>
      <c r="Z177" s="569" t="str">
        <f>'４.１倒筒機(樣品製作)'!X177</f>
        <v/>
      </c>
      <c r="AA177" s="569" t="str">
        <f>'４.１倒筒機(樣品製作)'!Y177</f>
        <v/>
      </c>
    </row>
    <row r="178" spans="1:27" ht="16.5">
      <c r="A178" s="493">
        <f t="shared" si="74"/>
        <v>46147</v>
      </c>
      <c r="B178" s="549" t="s">
        <v>832</v>
      </c>
      <c r="C178" s="576" t="s">
        <v>1067</v>
      </c>
      <c r="D178" s="600" t="s">
        <v>2016</v>
      </c>
      <c r="E178" s="577" t="s">
        <v>3317</v>
      </c>
      <c r="F178" s="635" t="s">
        <v>1815</v>
      </c>
      <c r="G178" s="635" t="s">
        <v>339</v>
      </c>
      <c r="H178" s="578">
        <v>4</v>
      </c>
      <c r="I178" s="579">
        <v>100</v>
      </c>
      <c r="J178" s="580">
        <v>358000</v>
      </c>
      <c r="K178" s="579">
        <v>1200</v>
      </c>
      <c r="L178" s="581">
        <v>24</v>
      </c>
      <c r="M178" s="498">
        <v>24</v>
      </c>
      <c r="N178" s="499">
        <v>12</v>
      </c>
      <c r="O178" s="500">
        <v>24</v>
      </c>
      <c r="P178" s="499">
        <v>12</v>
      </c>
      <c r="Q178" s="527" t="s">
        <v>3433</v>
      </c>
      <c r="R178" s="560" t="s">
        <v>2960</v>
      </c>
      <c r="S178" s="542">
        <f t="shared" si="70"/>
        <v>1020</v>
      </c>
      <c r="T178" s="502">
        <f t="shared" si="67"/>
        <v>4.1027932960893851</v>
      </c>
      <c r="U178" s="522">
        <f t="shared" si="71"/>
        <v>83.69698324022346</v>
      </c>
      <c r="V178" s="503">
        <f t="shared" si="72"/>
        <v>48</v>
      </c>
      <c r="W178" s="559">
        <f t="shared" si="73"/>
        <v>0.57349737280533131</v>
      </c>
      <c r="X178" s="569">
        <f t="shared" si="68"/>
        <v>0.16739396648044691</v>
      </c>
      <c r="Y178" s="569">
        <f t="shared" si="69"/>
        <v>0.16739396648044691</v>
      </c>
      <c r="Z178" s="569" t="str">
        <f>'４.１倒筒機(樣品製作)'!X178</f>
        <v/>
      </c>
      <c r="AA178" s="569" t="str">
        <f>'４.１倒筒機(樣品製作)'!Y178</f>
        <v/>
      </c>
    </row>
    <row r="179" spans="1:27" ht="16.5">
      <c r="A179" s="493">
        <f t="shared" si="74"/>
        <v>46147</v>
      </c>
      <c r="B179" s="549" t="s">
        <v>832</v>
      </c>
      <c r="C179" s="576"/>
      <c r="D179" s="600"/>
      <c r="E179" s="577"/>
      <c r="F179" s="635" t="str">
        <f>IF(ISNA(VLOOKUP(D179,條件!$A$1:$L$65585,5,0)),"",(VLOOKUP(D179,條件!$A$1:$L$65585,5,0)))</f>
        <v/>
      </c>
      <c r="G179" s="635" t="str">
        <f>IF(ISNA(VLOOKUP(D179,條件!$A$1:$L$65585,11,0)),"",(VLOOKUP(D179,條件!$A$1:$L$65585,11,0)))</f>
        <v/>
      </c>
      <c r="H179" s="578"/>
      <c r="I179" s="579"/>
      <c r="J179" s="580"/>
      <c r="K179" s="579"/>
      <c r="L179" s="581"/>
      <c r="M179" s="498"/>
      <c r="N179" s="499"/>
      <c r="O179" s="500"/>
      <c r="P179" s="499"/>
      <c r="Q179" s="527"/>
      <c r="R179" s="560"/>
      <c r="S179" s="542">
        <f t="shared" si="70"/>
        <v>0</v>
      </c>
      <c r="T179" s="502">
        <f t="shared" si="67"/>
        <v>0</v>
      </c>
      <c r="U179" s="522">
        <f t="shared" si="71"/>
        <v>0</v>
      </c>
      <c r="V179" s="503">
        <f t="shared" si="72"/>
        <v>0</v>
      </c>
      <c r="W179" s="559" t="str">
        <f t="shared" si="73"/>
        <v/>
      </c>
      <c r="X179" s="569" t="str">
        <f t="shared" si="68"/>
        <v/>
      </c>
      <c r="Y179" s="569" t="str">
        <f t="shared" si="69"/>
        <v/>
      </c>
      <c r="Z179" s="569" t="str">
        <f>'４.１倒筒機(樣品製作)'!X179</f>
        <v/>
      </c>
      <c r="AA179" s="569" t="str">
        <f>'４.１倒筒機(樣品製作)'!Y179</f>
        <v/>
      </c>
    </row>
    <row r="180" spans="1:27" ht="16.5">
      <c r="A180" s="493">
        <f t="shared" si="74"/>
        <v>46147</v>
      </c>
      <c r="B180" s="549" t="s">
        <v>832</v>
      </c>
      <c r="C180" s="576"/>
      <c r="D180" s="600"/>
      <c r="E180" s="577"/>
      <c r="F180" s="635" t="str">
        <f>IF(ISNA(VLOOKUP(D180,條件!$A$1:$L$65585,5,0)),"",(VLOOKUP(D180,條件!$A$1:$L$65585,5,0)))</f>
        <v/>
      </c>
      <c r="G180" s="635" t="str">
        <f>IF(ISNA(VLOOKUP(D180,條件!$A$1:$L$65585,11,0)),"",(VLOOKUP(D180,條件!$A$1:$L$65585,11,0)))</f>
        <v/>
      </c>
      <c r="H180" s="578"/>
      <c r="I180" s="579"/>
      <c r="J180" s="580"/>
      <c r="K180" s="579"/>
      <c r="L180" s="581"/>
      <c r="M180" s="498"/>
      <c r="N180" s="499"/>
      <c r="O180" s="500"/>
      <c r="P180" s="499"/>
      <c r="Q180" s="527"/>
      <c r="R180" s="560"/>
      <c r="S180" s="542">
        <f t="shared" si="70"/>
        <v>0</v>
      </c>
      <c r="T180" s="502">
        <f t="shared" si="67"/>
        <v>0</v>
      </c>
      <c r="U180" s="522">
        <f t="shared" si="71"/>
        <v>0</v>
      </c>
      <c r="V180" s="503">
        <f t="shared" si="72"/>
        <v>0</v>
      </c>
      <c r="W180" s="559" t="str">
        <f t="shared" si="73"/>
        <v/>
      </c>
      <c r="X180" s="569" t="str">
        <f t="shared" si="68"/>
        <v/>
      </c>
      <c r="Y180" s="569" t="str">
        <f t="shared" si="69"/>
        <v/>
      </c>
      <c r="Z180" s="569" t="str">
        <f>'４.１倒筒機(樣品製作)'!X180</f>
        <v/>
      </c>
      <c r="AA180" s="569" t="str">
        <f>'４.１倒筒機(樣品製作)'!Y180</f>
        <v/>
      </c>
    </row>
    <row r="181" spans="1:27" ht="16.5">
      <c r="A181" s="493">
        <f t="shared" si="74"/>
        <v>46147</v>
      </c>
      <c r="B181" s="549" t="s">
        <v>832</v>
      </c>
      <c r="C181" s="576"/>
      <c r="D181" s="600"/>
      <c r="E181" s="577"/>
      <c r="F181" s="635" t="str">
        <f>IF(ISNA(VLOOKUP(D181,條件!$A$1:$L$65585,5,0)),"",(VLOOKUP(D181,條件!$A$1:$L$65585,5,0)))</f>
        <v/>
      </c>
      <c r="G181" s="635" t="str">
        <f>IF(ISNA(VLOOKUP(D181,條件!$A$1:$L$65585,11,0)),"",(VLOOKUP(D181,條件!$A$1:$L$65585,11,0)))</f>
        <v/>
      </c>
      <c r="H181" s="578"/>
      <c r="I181" s="579"/>
      <c r="J181" s="580"/>
      <c r="K181" s="579"/>
      <c r="L181" s="581"/>
      <c r="M181" s="498"/>
      <c r="N181" s="499"/>
      <c r="O181" s="500"/>
      <c r="P181" s="499"/>
      <c r="Q181" s="527"/>
      <c r="R181" s="560"/>
      <c r="S181" s="542">
        <f t="shared" si="70"/>
        <v>0</v>
      </c>
      <c r="T181" s="502">
        <f t="shared" si="67"/>
        <v>0</v>
      </c>
      <c r="U181" s="522">
        <f t="shared" si="71"/>
        <v>0</v>
      </c>
      <c r="V181" s="503">
        <f t="shared" si="72"/>
        <v>0</v>
      </c>
      <c r="W181" s="559" t="str">
        <f t="shared" si="73"/>
        <v/>
      </c>
      <c r="X181" s="569" t="str">
        <f t="shared" si="68"/>
        <v/>
      </c>
      <c r="Y181" s="569" t="str">
        <f t="shared" si="69"/>
        <v/>
      </c>
      <c r="Z181" s="569" t="str">
        <f>'４.１倒筒機(樣品製作)'!X181</f>
        <v/>
      </c>
      <c r="AA181" s="569" t="str">
        <f>'４.１倒筒機(樣品製作)'!Y181</f>
        <v/>
      </c>
    </row>
    <row r="182" spans="1:27" ht="16.5">
      <c r="A182" s="493">
        <f t="shared" si="74"/>
        <v>46147</v>
      </c>
      <c r="B182" s="549" t="s">
        <v>832</v>
      </c>
      <c r="C182" s="576"/>
      <c r="D182" s="600"/>
      <c r="E182" s="577"/>
      <c r="F182" s="635" t="str">
        <f>IF(ISNA(VLOOKUP(D182,條件!$A$1:$L$65585,5,0)),"",(VLOOKUP(D182,條件!$A$1:$L$65585,5,0)))</f>
        <v/>
      </c>
      <c r="G182" s="635" t="str">
        <f>IF(ISNA(VLOOKUP(D182,條件!$A$1:$L$65585,11,0)),"",(VLOOKUP(D182,條件!$A$1:$L$65585,11,0)))</f>
        <v/>
      </c>
      <c r="H182" s="578"/>
      <c r="I182" s="579"/>
      <c r="J182" s="580"/>
      <c r="K182" s="579"/>
      <c r="L182" s="581"/>
      <c r="M182" s="498"/>
      <c r="N182" s="499"/>
      <c r="O182" s="500"/>
      <c r="P182" s="499"/>
      <c r="Q182" s="527"/>
      <c r="R182" s="560"/>
      <c r="S182" s="542">
        <f t="shared" si="70"/>
        <v>0</v>
      </c>
      <c r="T182" s="502">
        <f t="shared" si="67"/>
        <v>0</v>
      </c>
      <c r="U182" s="522">
        <f t="shared" si="71"/>
        <v>0</v>
      </c>
      <c r="V182" s="503">
        <f t="shared" si="72"/>
        <v>0</v>
      </c>
      <c r="W182" s="559" t="str">
        <f t="shared" si="73"/>
        <v/>
      </c>
      <c r="X182" s="569" t="str">
        <f t="shared" si="68"/>
        <v/>
      </c>
      <c r="Y182" s="569" t="str">
        <f t="shared" si="69"/>
        <v/>
      </c>
      <c r="Z182" s="569" t="str">
        <f>'４.１倒筒機(樣品製作)'!X182</f>
        <v/>
      </c>
      <c r="AA182" s="569" t="str">
        <f>'４.１倒筒機(樣品製作)'!Y182</f>
        <v/>
      </c>
    </row>
    <row r="183" spans="1:27" ht="16.5">
      <c r="A183" s="493">
        <f t="shared" si="74"/>
        <v>46147</v>
      </c>
      <c r="B183" s="549" t="s">
        <v>832</v>
      </c>
      <c r="C183" s="576"/>
      <c r="D183" s="600"/>
      <c r="E183" s="577"/>
      <c r="F183" s="635" t="str">
        <f>IF(ISNA(VLOOKUP(D183,條件!$A$1:$L$65585,5,0)),"",(VLOOKUP(D183,條件!$A$1:$L$65585,5,0)))</f>
        <v/>
      </c>
      <c r="G183" s="635" t="str">
        <f>IF(ISNA(VLOOKUP(D183,條件!$A$1:$L$65585,11,0)),"",(VLOOKUP(D183,條件!$A$1:$L$65585,11,0)))</f>
        <v/>
      </c>
      <c r="H183" s="578"/>
      <c r="I183" s="579"/>
      <c r="J183" s="580"/>
      <c r="K183" s="579"/>
      <c r="L183" s="581"/>
      <c r="M183" s="498"/>
      <c r="N183" s="499"/>
      <c r="O183" s="500"/>
      <c r="P183" s="499"/>
      <c r="Q183" s="527"/>
      <c r="R183" s="560"/>
      <c r="S183" s="542">
        <f t="shared" si="70"/>
        <v>0</v>
      </c>
      <c r="T183" s="502">
        <f t="shared" si="67"/>
        <v>0</v>
      </c>
      <c r="U183" s="522">
        <f t="shared" si="71"/>
        <v>0</v>
      </c>
      <c r="V183" s="503">
        <f t="shared" si="72"/>
        <v>0</v>
      </c>
      <c r="W183" s="559" t="str">
        <f t="shared" si="73"/>
        <v/>
      </c>
      <c r="X183" s="569" t="str">
        <f t="shared" si="68"/>
        <v/>
      </c>
      <c r="Y183" s="569" t="str">
        <f t="shared" si="69"/>
        <v/>
      </c>
      <c r="Z183" s="569" t="str">
        <f>'４.１倒筒機(樣品製作)'!X183</f>
        <v/>
      </c>
      <c r="AA183" s="569" t="str">
        <f>'４.１倒筒機(樣品製作)'!Y183</f>
        <v/>
      </c>
    </row>
    <row r="184" spans="1:27" ht="16.5">
      <c r="A184" s="493">
        <f t="shared" si="74"/>
        <v>46147</v>
      </c>
      <c r="B184" s="549" t="s">
        <v>832</v>
      </c>
      <c r="C184" s="576"/>
      <c r="D184" s="600"/>
      <c r="E184" s="577"/>
      <c r="F184" s="635" t="str">
        <f>IF(ISNA(VLOOKUP(D184,條件!$A$1:$L$65585,5,0)),"",(VLOOKUP(D184,條件!$A$1:$L$65585,5,0)))</f>
        <v/>
      </c>
      <c r="G184" s="635" t="str">
        <f>IF(ISNA(VLOOKUP(D184,條件!$A$1:$L$65585,11,0)),"",(VLOOKUP(D184,條件!$A$1:$L$65585,11,0)))</f>
        <v/>
      </c>
      <c r="H184" s="578"/>
      <c r="I184" s="579"/>
      <c r="J184" s="580"/>
      <c r="K184" s="579"/>
      <c r="L184" s="581"/>
      <c r="M184" s="498"/>
      <c r="N184" s="499"/>
      <c r="O184" s="500"/>
      <c r="P184" s="499"/>
      <c r="Q184" s="527"/>
      <c r="R184" s="560"/>
      <c r="S184" s="542">
        <f t="shared" si="70"/>
        <v>0</v>
      </c>
      <c r="T184" s="502">
        <f t="shared" si="67"/>
        <v>0</v>
      </c>
      <c r="U184" s="522">
        <f t="shared" si="71"/>
        <v>0</v>
      </c>
      <c r="V184" s="503">
        <f t="shared" si="72"/>
        <v>0</v>
      </c>
      <c r="W184" s="559" t="str">
        <f t="shared" si="73"/>
        <v/>
      </c>
      <c r="X184" s="569" t="str">
        <f t="shared" si="68"/>
        <v/>
      </c>
      <c r="Y184" s="569" t="str">
        <f t="shared" si="69"/>
        <v/>
      </c>
      <c r="Z184" s="569" t="str">
        <f>'４.１倒筒機(樣品製作)'!X184</f>
        <v/>
      </c>
      <c r="AA184" s="569" t="str">
        <f>'４.１倒筒機(樣品製作)'!Y184</f>
        <v/>
      </c>
    </row>
    <row r="185" spans="1:27" ht="16.5">
      <c r="A185" s="493">
        <f t="shared" si="74"/>
        <v>46147</v>
      </c>
      <c r="B185" s="549" t="s">
        <v>832</v>
      </c>
      <c r="C185" s="576"/>
      <c r="D185" s="600"/>
      <c r="E185" s="577"/>
      <c r="F185" s="635" t="str">
        <f>IF(ISNA(VLOOKUP(D185,條件!$A$1:$L$65585,5,0)),"",(VLOOKUP(D185,條件!$A$1:$L$65585,5,0)))</f>
        <v/>
      </c>
      <c r="G185" s="635" t="str">
        <f>IF(ISNA(VLOOKUP(D185,條件!$A$1:$L$65585,11,0)),"",(VLOOKUP(D185,條件!$A$1:$L$65585,11,0)))</f>
        <v/>
      </c>
      <c r="H185" s="578"/>
      <c r="I185" s="579"/>
      <c r="J185" s="580"/>
      <c r="K185" s="579"/>
      <c r="L185" s="581"/>
      <c r="M185" s="498"/>
      <c r="N185" s="499"/>
      <c r="O185" s="500"/>
      <c r="P185" s="499"/>
      <c r="Q185" s="527"/>
      <c r="R185" s="560"/>
      <c r="S185" s="542">
        <f t="shared" si="70"/>
        <v>0</v>
      </c>
      <c r="T185" s="502">
        <f t="shared" si="67"/>
        <v>0</v>
      </c>
      <c r="U185" s="522">
        <f t="shared" si="71"/>
        <v>0</v>
      </c>
      <c r="V185" s="503">
        <f t="shared" si="72"/>
        <v>0</v>
      </c>
      <c r="W185" s="559" t="str">
        <f t="shared" si="73"/>
        <v/>
      </c>
      <c r="X185" s="569" t="str">
        <f t="shared" si="68"/>
        <v/>
      </c>
      <c r="Y185" s="569" t="str">
        <f t="shared" si="69"/>
        <v/>
      </c>
      <c r="Z185" s="569" t="str">
        <f>'４.１倒筒機(樣品製作)'!X185</f>
        <v/>
      </c>
      <c r="AA185" s="569" t="str">
        <f>'４.１倒筒機(樣品製作)'!Y185</f>
        <v/>
      </c>
    </row>
    <row r="186" spans="1:27" ht="16.5">
      <c r="A186" s="493">
        <f t="shared" si="74"/>
        <v>46147</v>
      </c>
      <c r="B186" s="549" t="s">
        <v>832</v>
      </c>
      <c r="C186" s="576"/>
      <c r="D186" s="600"/>
      <c r="E186" s="577"/>
      <c r="F186" s="635" t="str">
        <f>IF(ISNA(VLOOKUP(D186,條件!$A$1:$L$65585,5,0)),"",(VLOOKUP(D186,條件!$A$1:$L$65585,5,0)))</f>
        <v/>
      </c>
      <c r="G186" s="635" t="str">
        <f>IF(ISNA(VLOOKUP(D186,條件!$A$1:$L$65585,11,0)),"",(VLOOKUP(D186,條件!$A$1:$L$65585,11,0)))</f>
        <v/>
      </c>
      <c r="H186" s="578"/>
      <c r="I186" s="579"/>
      <c r="J186" s="580"/>
      <c r="K186" s="579"/>
      <c r="L186" s="581"/>
      <c r="M186" s="498"/>
      <c r="N186" s="499"/>
      <c r="O186" s="500"/>
      <c r="P186" s="499"/>
      <c r="Q186" s="527"/>
      <c r="R186" s="560"/>
      <c r="S186" s="542">
        <f t="shared" si="70"/>
        <v>0</v>
      </c>
      <c r="T186" s="502">
        <f t="shared" si="67"/>
        <v>0</v>
      </c>
      <c r="U186" s="502">
        <f t="shared" si="71"/>
        <v>0</v>
      </c>
      <c r="V186" s="503">
        <f t="shared" si="72"/>
        <v>0</v>
      </c>
      <c r="W186" s="559" t="str">
        <f t="shared" si="73"/>
        <v/>
      </c>
      <c r="X186" s="569" t="str">
        <f t="shared" si="68"/>
        <v/>
      </c>
      <c r="Y186" s="569" t="str">
        <f t="shared" si="69"/>
        <v/>
      </c>
      <c r="Z186" s="569" t="str">
        <f>'４.１倒筒機(樣品製作)'!X186</f>
        <v/>
      </c>
      <c r="AA186" s="569" t="str">
        <f>'４.１倒筒機(樣品製作)'!Y186</f>
        <v/>
      </c>
    </row>
    <row r="187" spans="1:27" ht="16.5">
      <c r="A187" s="493">
        <f t="shared" si="74"/>
        <v>46147</v>
      </c>
      <c r="B187" s="549" t="s">
        <v>832</v>
      </c>
      <c r="C187" s="576"/>
      <c r="D187" s="600"/>
      <c r="E187" s="577"/>
      <c r="F187" s="635" t="str">
        <f>IF(ISNA(VLOOKUP(D187,條件!$A$1:$L$65585,5,0)),"",(VLOOKUP(D187,條件!$A$1:$L$65585,5,0)))</f>
        <v/>
      </c>
      <c r="G187" s="635" t="str">
        <f>IF(ISNA(VLOOKUP(D187,條件!$A$1:$L$65585,11,0)),"",(VLOOKUP(D187,條件!$A$1:$L$65585,11,0)))</f>
        <v/>
      </c>
      <c r="H187" s="578"/>
      <c r="I187" s="579"/>
      <c r="J187" s="580"/>
      <c r="K187" s="579"/>
      <c r="L187" s="581"/>
      <c r="M187" s="498"/>
      <c r="N187" s="499"/>
      <c r="O187" s="500"/>
      <c r="P187" s="499"/>
      <c r="Q187" s="527"/>
      <c r="R187" s="560"/>
      <c r="S187" s="542">
        <f t="shared" si="70"/>
        <v>0</v>
      </c>
      <c r="T187" s="502">
        <f t="shared" si="67"/>
        <v>0</v>
      </c>
      <c r="U187" s="502">
        <f t="shared" si="71"/>
        <v>0</v>
      </c>
      <c r="V187" s="503">
        <f t="shared" si="72"/>
        <v>0</v>
      </c>
      <c r="W187" s="561" t="str">
        <f t="shared" si="73"/>
        <v/>
      </c>
      <c r="X187" s="569" t="str">
        <f t="shared" si="68"/>
        <v/>
      </c>
      <c r="Y187" s="569" t="str">
        <f t="shared" si="69"/>
        <v/>
      </c>
      <c r="Z187" s="569" t="str">
        <f>'４.１倒筒機(樣品製作)'!X187</f>
        <v/>
      </c>
      <c r="AA187" s="569" t="str">
        <f>'４.１倒筒機(樣品製作)'!Y187</f>
        <v/>
      </c>
    </row>
    <row r="188" spans="1:27" ht="16.5">
      <c r="A188" s="493">
        <f t="shared" si="74"/>
        <v>46147</v>
      </c>
      <c r="B188" s="549" t="s">
        <v>832</v>
      </c>
      <c r="C188" s="576"/>
      <c r="D188" s="600"/>
      <c r="E188" s="577"/>
      <c r="F188" s="635" t="str">
        <f>IF(ISNA(VLOOKUP(D188,條件!$A$1:$L$65585,5,0)),"",(VLOOKUP(D188,條件!$A$1:$L$65585,5,0)))</f>
        <v/>
      </c>
      <c r="G188" s="635" t="str">
        <f>IF(ISNA(VLOOKUP(D188,條件!$A$1:$L$65585,11,0)),"",(VLOOKUP(D188,條件!$A$1:$L$65585,11,0)))</f>
        <v/>
      </c>
      <c r="H188" s="578"/>
      <c r="I188" s="579"/>
      <c r="J188" s="580"/>
      <c r="K188" s="579"/>
      <c r="L188" s="581"/>
      <c r="M188" s="498"/>
      <c r="N188" s="499"/>
      <c r="O188" s="500"/>
      <c r="P188" s="499"/>
      <c r="Q188" s="527"/>
      <c r="R188" s="560"/>
      <c r="S188" s="542">
        <f t="shared" si="70"/>
        <v>0</v>
      </c>
      <c r="T188" s="502">
        <f t="shared" si="67"/>
        <v>0</v>
      </c>
      <c r="U188" s="502">
        <f t="shared" si="71"/>
        <v>0</v>
      </c>
      <c r="V188" s="503">
        <f t="shared" si="72"/>
        <v>0</v>
      </c>
      <c r="W188" s="561" t="str">
        <f t="shared" si="73"/>
        <v/>
      </c>
      <c r="X188" s="569" t="str">
        <f t="shared" si="68"/>
        <v/>
      </c>
      <c r="Y188" s="569" t="str">
        <f t="shared" si="69"/>
        <v/>
      </c>
      <c r="Z188" s="569" t="str">
        <f>'４.１倒筒機(樣品製作)'!X188</f>
        <v/>
      </c>
      <c r="AA188" s="569" t="str">
        <f>'４.１倒筒機(樣品製作)'!Y188</f>
        <v/>
      </c>
    </row>
    <row r="189" spans="1:27" ht="16.5">
      <c r="A189" s="493">
        <f t="shared" si="74"/>
        <v>46147</v>
      </c>
      <c r="B189" s="549" t="s">
        <v>832</v>
      </c>
      <c r="C189" s="576"/>
      <c r="D189" s="600"/>
      <c r="E189" s="577"/>
      <c r="F189" s="635" t="str">
        <f>IF(ISNA(VLOOKUP(D189,條件!$A$1:$L$65585,5,0)),"",(VLOOKUP(D189,條件!$A$1:$L$65585,5,0)))</f>
        <v/>
      </c>
      <c r="G189" s="635" t="str">
        <f>IF(ISNA(VLOOKUP(D189,條件!$A$1:$L$65585,11,0)),"",(VLOOKUP(D189,條件!$A$1:$L$65585,11,0)))</f>
        <v/>
      </c>
      <c r="H189" s="578"/>
      <c r="I189" s="579"/>
      <c r="J189" s="580"/>
      <c r="K189" s="579"/>
      <c r="L189" s="581"/>
      <c r="M189" s="498"/>
      <c r="N189" s="499"/>
      <c r="O189" s="500"/>
      <c r="P189" s="499"/>
      <c r="Q189" s="527"/>
      <c r="R189" s="560"/>
      <c r="S189" s="542">
        <f t="shared" si="70"/>
        <v>0</v>
      </c>
      <c r="T189" s="502">
        <f t="shared" si="67"/>
        <v>0</v>
      </c>
      <c r="U189" s="502">
        <f t="shared" si="71"/>
        <v>0</v>
      </c>
      <c r="V189" s="503">
        <f t="shared" si="72"/>
        <v>0</v>
      </c>
      <c r="W189" s="561" t="str">
        <f t="shared" si="73"/>
        <v/>
      </c>
      <c r="X189" s="569" t="str">
        <f t="shared" si="68"/>
        <v/>
      </c>
      <c r="Y189" s="569" t="str">
        <f t="shared" si="69"/>
        <v/>
      </c>
      <c r="Z189" s="569" t="str">
        <f>'４.１倒筒機(樣品製作)'!X189</f>
        <v/>
      </c>
      <c r="AA189" s="569" t="str">
        <f>'４.１倒筒機(樣品製作)'!Y189</f>
        <v/>
      </c>
    </row>
    <row r="190" spans="1:27" ht="16.5">
      <c r="A190" s="493">
        <f t="shared" si="74"/>
        <v>46147</v>
      </c>
      <c r="B190" s="549" t="s">
        <v>832</v>
      </c>
      <c r="C190" s="576"/>
      <c r="D190" s="600"/>
      <c r="E190" s="577"/>
      <c r="F190" s="635" t="str">
        <f>IF(ISNA(VLOOKUP(D190,條件!$A$1:$L$65585,5,0)),"",(VLOOKUP(D190,條件!$A$1:$L$65585,5,0)))</f>
        <v/>
      </c>
      <c r="G190" s="635" t="str">
        <f>IF(ISNA(VLOOKUP(D190,條件!$A$1:$L$65585,11,0)),"",(VLOOKUP(D190,條件!$A$1:$L$65585,11,0)))</f>
        <v/>
      </c>
      <c r="H190" s="578"/>
      <c r="I190" s="579"/>
      <c r="J190" s="580"/>
      <c r="K190" s="579"/>
      <c r="L190" s="581"/>
      <c r="M190" s="498"/>
      <c r="N190" s="499"/>
      <c r="O190" s="500"/>
      <c r="P190" s="499"/>
      <c r="Q190" s="527"/>
      <c r="R190" s="560"/>
      <c r="S190" s="542">
        <f t="shared" si="70"/>
        <v>0</v>
      </c>
      <c r="T190" s="502">
        <f t="shared" si="67"/>
        <v>0</v>
      </c>
      <c r="U190" s="502">
        <f t="shared" si="71"/>
        <v>0</v>
      </c>
      <c r="V190" s="503">
        <f t="shared" si="72"/>
        <v>0</v>
      </c>
      <c r="W190" s="561" t="str">
        <f t="shared" si="73"/>
        <v/>
      </c>
      <c r="X190" s="569" t="str">
        <f t="shared" si="68"/>
        <v/>
      </c>
      <c r="Y190" s="569" t="str">
        <f t="shared" si="69"/>
        <v/>
      </c>
      <c r="Z190" s="569" t="str">
        <f>'４.１倒筒機(樣品製作)'!X190</f>
        <v/>
      </c>
      <c r="AA190" s="569" t="str">
        <f>'４.１倒筒機(樣品製作)'!Y190</f>
        <v/>
      </c>
    </row>
    <row r="191" spans="1:27" ht="16.5">
      <c r="A191" s="493">
        <f t="shared" si="74"/>
        <v>46147</v>
      </c>
      <c r="B191" s="549" t="s">
        <v>832</v>
      </c>
      <c r="C191" s="576"/>
      <c r="D191" s="600"/>
      <c r="E191" s="577"/>
      <c r="F191" s="635" t="str">
        <f>IF(ISNA(VLOOKUP(D191,條件!$A$1:$L$65585,5,0)),"",(VLOOKUP(D191,條件!$A$1:$L$65585,5,0)))</f>
        <v/>
      </c>
      <c r="G191" s="635" t="str">
        <f>IF(ISNA(VLOOKUP(D191,條件!$A$1:$L$65585,11,0)),"",(VLOOKUP(D191,條件!$A$1:$L$65585,11,0)))</f>
        <v/>
      </c>
      <c r="H191" s="578"/>
      <c r="I191" s="579"/>
      <c r="J191" s="580"/>
      <c r="K191" s="579"/>
      <c r="L191" s="581"/>
      <c r="M191" s="498"/>
      <c r="N191" s="499"/>
      <c r="O191" s="500"/>
      <c r="P191" s="499"/>
      <c r="Q191" s="501"/>
      <c r="R191" s="560"/>
      <c r="S191" s="542">
        <f t="shared" si="70"/>
        <v>0</v>
      </c>
      <c r="T191" s="502">
        <f t="shared" si="67"/>
        <v>0</v>
      </c>
      <c r="U191" s="502">
        <f t="shared" si="71"/>
        <v>0</v>
      </c>
      <c r="V191" s="503">
        <f t="shared" si="72"/>
        <v>0</v>
      </c>
      <c r="W191" s="561" t="str">
        <f t="shared" si="73"/>
        <v/>
      </c>
      <c r="X191" s="569" t="str">
        <f t="shared" si="68"/>
        <v/>
      </c>
      <c r="Y191" s="569" t="str">
        <f t="shared" si="69"/>
        <v/>
      </c>
      <c r="Z191" s="569" t="str">
        <f>'４.１倒筒機(樣品製作)'!X191</f>
        <v/>
      </c>
      <c r="AA191" s="569" t="str">
        <f>'４.１倒筒機(樣品製作)'!Y191</f>
        <v/>
      </c>
    </row>
    <row r="192" spans="1:27" ht="16.5">
      <c r="A192" s="493">
        <f t="shared" si="74"/>
        <v>46147</v>
      </c>
      <c r="B192" s="549" t="s">
        <v>832</v>
      </c>
      <c r="C192" s="576"/>
      <c r="D192" s="600"/>
      <c r="E192" s="577"/>
      <c r="F192" s="635" t="str">
        <f>IF(ISNA(VLOOKUP(D192,條件!$A$1:$L$65585,5,0)),"",(VLOOKUP(D192,條件!$A$1:$L$65585,5,0)))</f>
        <v/>
      </c>
      <c r="G192" s="635" t="str">
        <f>IF(ISNA(VLOOKUP(D192,條件!$A$1:$L$65585,11,0)),"",(VLOOKUP(D192,條件!$A$1:$L$65585,11,0)))</f>
        <v/>
      </c>
      <c r="H192" s="578"/>
      <c r="I192" s="579"/>
      <c r="J192" s="580"/>
      <c r="K192" s="579"/>
      <c r="L192" s="581"/>
      <c r="M192" s="498"/>
      <c r="N192" s="499"/>
      <c r="O192" s="500"/>
      <c r="P192" s="499"/>
      <c r="Q192" s="501"/>
      <c r="R192" s="560"/>
      <c r="S192" s="542">
        <f t="shared" si="70"/>
        <v>0</v>
      </c>
      <c r="T192" s="502">
        <f t="shared" si="67"/>
        <v>0</v>
      </c>
      <c r="U192" s="502">
        <f t="shared" si="71"/>
        <v>0</v>
      </c>
      <c r="V192" s="503">
        <f t="shared" si="72"/>
        <v>0</v>
      </c>
      <c r="W192" s="561" t="str">
        <f t="shared" si="73"/>
        <v/>
      </c>
      <c r="X192" s="569" t="str">
        <f t="shared" si="68"/>
        <v/>
      </c>
      <c r="Y192" s="569" t="str">
        <f t="shared" si="69"/>
        <v/>
      </c>
      <c r="Z192" s="569" t="str">
        <f>'４.１倒筒機(樣品製作)'!X192</f>
        <v/>
      </c>
      <c r="AA192" s="569" t="str">
        <f>'４.１倒筒機(樣品製作)'!Y192</f>
        <v/>
      </c>
    </row>
    <row r="193" spans="1:27" ht="16.5">
      <c r="A193" s="493">
        <f t="shared" si="74"/>
        <v>46147</v>
      </c>
      <c r="B193" s="549" t="s">
        <v>832</v>
      </c>
      <c r="C193" s="576"/>
      <c r="D193" s="600"/>
      <c r="E193" s="577"/>
      <c r="F193" s="635" t="str">
        <f>IF(ISNA(VLOOKUP(D193,條件!$A$1:$L$65585,5,0)),"",(VLOOKUP(D193,條件!$A$1:$L$65585,5,0)))</f>
        <v/>
      </c>
      <c r="G193" s="635" t="str">
        <f>IF(ISNA(VLOOKUP(D193,條件!$A$1:$L$65585,11,0)),"",(VLOOKUP(D193,條件!$A$1:$L$65585,11,0)))</f>
        <v/>
      </c>
      <c r="H193" s="578"/>
      <c r="I193" s="579"/>
      <c r="J193" s="580"/>
      <c r="K193" s="579"/>
      <c r="L193" s="581"/>
      <c r="M193" s="498"/>
      <c r="N193" s="499"/>
      <c r="O193" s="500"/>
      <c r="P193" s="499"/>
      <c r="Q193" s="501"/>
      <c r="R193" s="560"/>
      <c r="S193" s="542">
        <f t="shared" si="70"/>
        <v>0</v>
      </c>
      <c r="T193" s="502">
        <f t="shared" si="67"/>
        <v>0</v>
      </c>
      <c r="U193" s="502">
        <f t="shared" si="71"/>
        <v>0</v>
      </c>
      <c r="V193" s="503">
        <f t="shared" si="72"/>
        <v>0</v>
      </c>
      <c r="W193" s="561" t="str">
        <f t="shared" si="73"/>
        <v/>
      </c>
      <c r="X193" s="569" t="str">
        <f t="shared" si="68"/>
        <v/>
      </c>
      <c r="Y193" s="569" t="str">
        <f t="shared" si="69"/>
        <v/>
      </c>
      <c r="Z193" s="569" t="str">
        <f>'４.１倒筒機(樣品製作)'!X193</f>
        <v/>
      </c>
      <c r="AA193" s="569" t="str">
        <f>'４.１倒筒機(樣品製作)'!Y193</f>
        <v/>
      </c>
    </row>
    <row r="194" spans="1:27" ht="16.5">
      <c r="A194" s="493">
        <f t="shared" si="74"/>
        <v>46147</v>
      </c>
      <c r="B194" s="549" t="s">
        <v>832</v>
      </c>
      <c r="C194" s="576"/>
      <c r="D194" s="600"/>
      <c r="E194" s="577"/>
      <c r="F194" s="635" t="str">
        <f>IF(ISNA(VLOOKUP(D194,條件!$A$1:$L$65585,5,0)),"",(VLOOKUP(D194,條件!$A$1:$L$65585,5,0)))</f>
        <v/>
      </c>
      <c r="G194" s="635" t="str">
        <f>IF(ISNA(VLOOKUP(D194,條件!$A$1:$L$65585,11,0)),"",(VLOOKUP(D194,條件!$A$1:$L$65585,11,0)))</f>
        <v/>
      </c>
      <c r="H194" s="578"/>
      <c r="I194" s="579"/>
      <c r="J194" s="580"/>
      <c r="K194" s="579"/>
      <c r="L194" s="581"/>
      <c r="M194" s="498"/>
      <c r="N194" s="499"/>
      <c r="O194" s="500"/>
      <c r="P194" s="499"/>
      <c r="Q194" s="501"/>
      <c r="R194" s="560"/>
      <c r="S194" s="542">
        <f t="shared" si="70"/>
        <v>0</v>
      </c>
      <c r="T194" s="502">
        <f t="shared" si="67"/>
        <v>0</v>
      </c>
      <c r="U194" s="502">
        <f t="shared" si="71"/>
        <v>0</v>
      </c>
      <c r="V194" s="503">
        <f t="shared" si="72"/>
        <v>0</v>
      </c>
      <c r="W194" s="561" t="str">
        <f t="shared" si="73"/>
        <v/>
      </c>
      <c r="X194" s="569" t="str">
        <f t="shared" si="68"/>
        <v/>
      </c>
      <c r="Y194" s="569" t="str">
        <f t="shared" si="69"/>
        <v/>
      </c>
      <c r="Z194" s="569" t="str">
        <f>'４.１倒筒機(樣品製作)'!X194</f>
        <v/>
      </c>
      <c r="AA194" s="569" t="str">
        <f>'４.１倒筒機(樣品製作)'!Y194</f>
        <v/>
      </c>
    </row>
    <row r="195" spans="1:27" ht="16.5">
      <c r="A195" s="493">
        <f t="shared" si="74"/>
        <v>46147</v>
      </c>
      <c r="B195" s="515" t="s">
        <v>835</v>
      </c>
      <c r="C195" s="652"/>
      <c r="D195" s="653"/>
      <c r="E195" s="654"/>
      <c r="F195" s="655"/>
      <c r="G195" s="655"/>
      <c r="H195" s="656"/>
      <c r="I195" s="657">
        <f>COUNTA(I175:I194)</f>
        <v>4</v>
      </c>
      <c r="J195" s="657"/>
      <c r="K195" s="657"/>
      <c r="L195" s="658"/>
      <c r="M195" s="517"/>
      <c r="N195" s="518">
        <f>SUM(N175:N194)</f>
        <v>48</v>
      </c>
      <c r="O195" s="517"/>
      <c r="P195" s="518">
        <f>SUM(P175:P194)</f>
        <v>48</v>
      </c>
      <c r="Q195" s="519"/>
      <c r="R195" s="562"/>
      <c r="S195" s="543"/>
      <c r="T195" s="516"/>
      <c r="U195" s="516">
        <f>SUMIF(U175:U194,"&lt;9E307")</f>
        <v>416.62363238623647</v>
      </c>
      <c r="V195" s="516">
        <f>SUM(V175:V194)</f>
        <v>232</v>
      </c>
      <c r="W195" s="563">
        <f>IF(ISERROR(V195/U195),0,(V195/U195))</f>
        <v>0.55685751350975055</v>
      </c>
      <c r="X195" s="570">
        <f>SUMIF(X175:X194,"&lt;9E307")</f>
        <v>0.83324726477247291</v>
      </c>
      <c r="Y195" s="570">
        <f>SUMIF(Y175:Y194,"&lt;9E307")</f>
        <v>0.83324726477247291</v>
      </c>
      <c r="Z195" s="707">
        <f>'４.１倒筒機(樣品製作)'!X195</f>
        <v>0</v>
      </c>
      <c r="AA195" s="707">
        <f>'４.１倒筒機(樣品製作)'!Y195</f>
        <v>0</v>
      </c>
    </row>
    <row r="196" spans="1:27" ht="16.5">
      <c r="A196" s="493">
        <f t="shared" si="74"/>
        <v>46147</v>
      </c>
      <c r="B196" s="549" t="s">
        <v>833</v>
      </c>
      <c r="C196" s="576"/>
      <c r="D196" s="600"/>
      <c r="E196" s="577"/>
      <c r="F196" s="635" t="str">
        <f>IF(ISNA(VLOOKUP(D196,條件!$A$1:$L$65585,5,0)),"",(VLOOKUP(D196,條件!$A$1:$L$65585,5,0)))</f>
        <v/>
      </c>
      <c r="G196" s="635" t="str">
        <f>IF(ISNA(VLOOKUP(D196,條件!$A$1:$L$65585,11,0)),"",(VLOOKUP(D196,條件!$A$1:$L$65585,11,0)))</f>
        <v/>
      </c>
      <c r="H196" s="578"/>
      <c r="I196" s="579"/>
      <c r="J196" s="580"/>
      <c r="K196" s="579"/>
      <c r="L196" s="581"/>
      <c r="M196" s="498"/>
      <c r="N196" s="499"/>
      <c r="O196" s="500"/>
      <c r="P196" s="499"/>
      <c r="Q196" s="501"/>
      <c r="R196" s="560"/>
      <c r="S196" s="542">
        <f>K196*0.85</f>
        <v>0</v>
      </c>
      <c r="T196" s="502">
        <f t="shared" ref="T196:T215" si="75">IF(J196="",0,(1440/(J196/S196)))</f>
        <v>0</v>
      </c>
      <c r="U196" s="522">
        <f>T196*L196*(N196+P196)/24*0.85</f>
        <v>0</v>
      </c>
      <c r="V196" s="523">
        <f>M196+O196</f>
        <v>0</v>
      </c>
      <c r="W196" s="559" t="str">
        <f>IF(U196=0,"",((V196/U196)))</f>
        <v/>
      </c>
      <c r="X196" s="569" t="str">
        <f t="shared" ref="X196:X215" si="76">IF(ISERROR((U196/(N196+P196)*N196)/250),"",((U196/(N196+P196)*N196)/250))</f>
        <v/>
      </c>
      <c r="Y196" s="569" t="str">
        <f t="shared" ref="Y196:Y215" si="77">IF(ISERROR(((U196/(N196+P196)*P196)/250)),"",(((U196/(N196+P196)*P196))/250))</f>
        <v/>
      </c>
      <c r="Z196" s="569" t="str">
        <f>'４.１倒筒機(樣品製作)'!X196</f>
        <v/>
      </c>
      <c r="AA196" s="569" t="str">
        <f>'４.１倒筒機(樣品製作)'!Y196</f>
        <v/>
      </c>
    </row>
    <row r="197" spans="1:27" ht="16.5">
      <c r="A197" s="493">
        <f t="shared" si="74"/>
        <v>46147</v>
      </c>
      <c r="B197" s="549" t="s">
        <v>833</v>
      </c>
      <c r="C197" s="576"/>
      <c r="D197" s="600"/>
      <c r="E197" s="577"/>
      <c r="F197" s="635" t="str">
        <f>IF(ISNA(VLOOKUP(D197,條件!$A$1:$L$65585,5,0)),"",(VLOOKUP(D197,條件!$A$1:$L$65585,5,0)))</f>
        <v/>
      </c>
      <c r="G197" s="635" t="str">
        <f>IF(ISNA(VLOOKUP(D197,條件!$A$1:$L$65585,11,0)),"",(VLOOKUP(D197,條件!$A$1:$L$65585,11,0)))</f>
        <v/>
      </c>
      <c r="H197" s="578"/>
      <c r="I197" s="579"/>
      <c r="J197" s="580"/>
      <c r="K197" s="579"/>
      <c r="L197" s="581"/>
      <c r="M197" s="498"/>
      <c r="N197" s="499"/>
      <c r="O197" s="500"/>
      <c r="P197" s="499"/>
      <c r="Q197" s="501"/>
      <c r="R197" s="560"/>
      <c r="S197" s="542">
        <f t="shared" ref="S197:S215" si="78">K197*0.85</f>
        <v>0</v>
      </c>
      <c r="T197" s="502">
        <f t="shared" si="75"/>
        <v>0</v>
      </c>
      <c r="U197" s="522">
        <f t="shared" ref="U197:U215" si="79">T197*L197*(N197+P197)/24*0.85</f>
        <v>0</v>
      </c>
      <c r="V197" s="503">
        <f t="shared" ref="V197:V215" si="80">M197+O197</f>
        <v>0</v>
      </c>
      <c r="W197" s="559" t="str">
        <f t="shared" ref="W197:W215" si="81">IF(U197=0,"",((V197/U197)))</f>
        <v/>
      </c>
      <c r="X197" s="569" t="str">
        <f t="shared" si="76"/>
        <v/>
      </c>
      <c r="Y197" s="569" t="str">
        <f t="shared" si="77"/>
        <v/>
      </c>
      <c r="Z197" s="569" t="str">
        <f>'４.１倒筒機(樣品製作)'!X197</f>
        <v/>
      </c>
      <c r="AA197" s="569" t="str">
        <f>'４.１倒筒機(樣品製作)'!Y197</f>
        <v/>
      </c>
    </row>
    <row r="198" spans="1:27" ht="16.5">
      <c r="A198" s="493">
        <f t="shared" si="74"/>
        <v>46147</v>
      </c>
      <c r="B198" s="549" t="s">
        <v>833</v>
      </c>
      <c r="C198" s="576"/>
      <c r="D198" s="600"/>
      <c r="E198" s="577"/>
      <c r="F198" s="635" t="str">
        <f>IF(ISNA(VLOOKUP(D198,條件!$A$1:$L$65585,5,0)),"",(VLOOKUP(D198,條件!$A$1:$L$65585,5,0)))</f>
        <v/>
      </c>
      <c r="G198" s="635" t="str">
        <f>IF(ISNA(VLOOKUP(D198,條件!$A$1:$L$65585,11,0)),"",(VLOOKUP(D198,條件!$A$1:$L$65585,11,0)))</f>
        <v/>
      </c>
      <c r="H198" s="578"/>
      <c r="I198" s="579"/>
      <c r="J198" s="580"/>
      <c r="K198" s="579"/>
      <c r="L198" s="581"/>
      <c r="M198" s="498"/>
      <c r="N198" s="499"/>
      <c r="O198" s="500"/>
      <c r="P198" s="499"/>
      <c r="Q198" s="501"/>
      <c r="R198" s="560"/>
      <c r="S198" s="542">
        <f t="shared" si="78"/>
        <v>0</v>
      </c>
      <c r="T198" s="502">
        <f t="shared" si="75"/>
        <v>0</v>
      </c>
      <c r="U198" s="522">
        <f t="shared" si="79"/>
        <v>0</v>
      </c>
      <c r="V198" s="503">
        <f t="shared" si="80"/>
        <v>0</v>
      </c>
      <c r="W198" s="559" t="str">
        <f t="shared" si="81"/>
        <v/>
      </c>
      <c r="X198" s="569" t="str">
        <f t="shared" si="76"/>
        <v/>
      </c>
      <c r="Y198" s="569" t="str">
        <f t="shared" si="77"/>
        <v/>
      </c>
      <c r="Z198" s="569" t="str">
        <f>'４.１倒筒機(樣品製作)'!X198</f>
        <v/>
      </c>
      <c r="AA198" s="569" t="str">
        <f>'４.１倒筒機(樣品製作)'!Y198</f>
        <v/>
      </c>
    </row>
    <row r="199" spans="1:27" ht="16.5">
      <c r="A199" s="493">
        <f t="shared" si="74"/>
        <v>46147</v>
      </c>
      <c r="B199" s="549" t="s">
        <v>833</v>
      </c>
      <c r="C199" s="576"/>
      <c r="D199" s="600"/>
      <c r="E199" s="577"/>
      <c r="F199" s="635" t="str">
        <f>IF(ISNA(VLOOKUP(D199,條件!$A$1:$L$65585,5,0)),"",(VLOOKUP(D199,條件!$A$1:$L$65585,5,0)))</f>
        <v/>
      </c>
      <c r="G199" s="635" t="str">
        <f>IF(ISNA(VLOOKUP(D199,條件!$A$1:$L$65585,11,0)),"",(VLOOKUP(D199,條件!$A$1:$L$65585,11,0)))</f>
        <v/>
      </c>
      <c r="H199" s="578"/>
      <c r="I199" s="579"/>
      <c r="J199" s="580"/>
      <c r="K199" s="579"/>
      <c r="L199" s="581"/>
      <c r="M199" s="498"/>
      <c r="N199" s="499"/>
      <c r="O199" s="500"/>
      <c r="P199" s="499"/>
      <c r="Q199" s="501"/>
      <c r="R199" s="560"/>
      <c r="S199" s="542">
        <f t="shared" si="78"/>
        <v>0</v>
      </c>
      <c r="T199" s="502">
        <f t="shared" si="75"/>
        <v>0</v>
      </c>
      <c r="U199" s="522">
        <f t="shared" si="79"/>
        <v>0</v>
      </c>
      <c r="V199" s="503">
        <f t="shared" si="80"/>
        <v>0</v>
      </c>
      <c r="W199" s="559" t="str">
        <f t="shared" si="81"/>
        <v/>
      </c>
      <c r="X199" s="569" t="str">
        <f t="shared" si="76"/>
        <v/>
      </c>
      <c r="Y199" s="569" t="str">
        <f t="shared" si="77"/>
        <v/>
      </c>
      <c r="Z199" s="569" t="str">
        <f>'４.１倒筒機(樣品製作)'!X199</f>
        <v/>
      </c>
      <c r="AA199" s="569" t="str">
        <f>'４.１倒筒機(樣品製作)'!Y199</f>
        <v/>
      </c>
    </row>
    <row r="200" spans="1:27" ht="16.5">
      <c r="A200" s="493">
        <f t="shared" si="74"/>
        <v>46147</v>
      </c>
      <c r="B200" s="549" t="s">
        <v>833</v>
      </c>
      <c r="C200" s="576"/>
      <c r="D200" s="600"/>
      <c r="E200" s="577"/>
      <c r="F200" s="635" t="str">
        <f>IF(ISNA(VLOOKUP(D200,條件!$A$1:$L$65585,5,0)),"",(VLOOKUP(D200,條件!$A$1:$L$65585,5,0)))</f>
        <v/>
      </c>
      <c r="G200" s="635" t="str">
        <f>IF(ISNA(VLOOKUP(D200,條件!$A$1:$L$65585,11,0)),"",(VLOOKUP(D200,條件!$A$1:$L$65585,11,0)))</f>
        <v/>
      </c>
      <c r="H200" s="578"/>
      <c r="I200" s="579"/>
      <c r="J200" s="580"/>
      <c r="K200" s="579"/>
      <c r="L200" s="581"/>
      <c r="M200" s="498"/>
      <c r="N200" s="499"/>
      <c r="O200" s="500"/>
      <c r="P200" s="499"/>
      <c r="Q200" s="501"/>
      <c r="R200" s="560"/>
      <c r="S200" s="542">
        <f t="shared" si="78"/>
        <v>0</v>
      </c>
      <c r="T200" s="502">
        <f t="shared" si="75"/>
        <v>0</v>
      </c>
      <c r="U200" s="522">
        <f t="shared" si="79"/>
        <v>0</v>
      </c>
      <c r="V200" s="503">
        <f t="shared" si="80"/>
        <v>0</v>
      </c>
      <c r="W200" s="559" t="str">
        <f t="shared" si="81"/>
        <v/>
      </c>
      <c r="X200" s="569" t="str">
        <f t="shared" si="76"/>
        <v/>
      </c>
      <c r="Y200" s="569" t="str">
        <f t="shared" si="77"/>
        <v/>
      </c>
      <c r="Z200" s="569" t="str">
        <f>'４.１倒筒機(樣品製作)'!X200</f>
        <v/>
      </c>
      <c r="AA200" s="569" t="str">
        <f>'４.１倒筒機(樣品製作)'!Y200</f>
        <v/>
      </c>
    </row>
    <row r="201" spans="1:27" ht="16.5">
      <c r="A201" s="493">
        <f t="shared" si="74"/>
        <v>46147</v>
      </c>
      <c r="B201" s="549" t="s">
        <v>833</v>
      </c>
      <c r="C201" s="576"/>
      <c r="D201" s="600"/>
      <c r="E201" s="577"/>
      <c r="F201" s="635" t="str">
        <f>IF(ISNA(VLOOKUP(D201,條件!$A$1:$L$65585,5,0)),"",(VLOOKUP(D201,條件!$A$1:$L$65585,5,0)))</f>
        <v/>
      </c>
      <c r="G201" s="635" t="str">
        <f>IF(ISNA(VLOOKUP(D201,條件!$A$1:$L$65585,11,0)),"",(VLOOKUP(D201,條件!$A$1:$L$65585,11,0)))</f>
        <v/>
      </c>
      <c r="H201" s="578"/>
      <c r="I201" s="579"/>
      <c r="J201" s="580"/>
      <c r="K201" s="579"/>
      <c r="L201" s="581"/>
      <c r="M201" s="498"/>
      <c r="N201" s="499"/>
      <c r="O201" s="500"/>
      <c r="P201" s="499"/>
      <c r="Q201" s="501"/>
      <c r="R201" s="560"/>
      <c r="S201" s="542">
        <f t="shared" si="78"/>
        <v>0</v>
      </c>
      <c r="T201" s="502">
        <f t="shared" si="75"/>
        <v>0</v>
      </c>
      <c r="U201" s="522">
        <f t="shared" si="79"/>
        <v>0</v>
      </c>
      <c r="V201" s="503">
        <f t="shared" si="80"/>
        <v>0</v>
      </c>
      <c r="W201" s="559" t="str">
        <f t="shared" si="81"/>
        <v/>
      </c>
      <c r="X201" s="569" t="str">
        <f t="shared" si="76"/>
        <v/>
      </c>
      <c r="Y201" s="569" t="str">
        <f t="shared" si="77"/>
        <v/>
      </c>
      <c r="Z201" s="569" t="str">
        <f>'４.１倒筒機(樣品製作)'!X201</f>
        <v/>
      </c>
      <c r="AA201" s="569" t="str">
        <f>'４.１倒筒機(樣品製作)'!Y201</f>
        <v/>
      </c>
    </row>
    <row r="202" spans="1:27" ht="16.5">
      <c r="A202" s="493">
        <f t="shared" si="74"/>
        <v>46147</v>
      </c>
      <c r="B202" s="549" t="s">
        <v>833</v>
      </c>
      <c r="C202" s="576"/>
      <c r="D202" s="600"/>
      <c r="E202" s="577"/>
      <c r="F202" s="635" t="str">
        <f>IF(ISNA(VLOOKUP(D202,條件!$A$1:$L$65585,5,0)),"",(VLOOKUP(D202,條件!$A$1:$L$65585,5,0)))</f>
        <v/>
      </c>
      <c r="G202" s="635" t="str">
        <f>IF(ISNA(VLOOKUP(D202,條件!$A$1:$L$65585,11,0)),"",(VLOOKUP(D202,條件!$A$1:$L$65585,11,0)))</f>
        <v/>
      </c>
      <c r="H202" s="578"/>
      <c r="I202" s="579"/>
      <c r="J202" s="580"/>
      <c r="K202" s="579"/>
      <c r="L202" s="581"/>
      <c r="M202" s="498"/>
      <c r="N202" s="499"/>
      <c r="O202" s="500"/>
      <c r="P202" s="499"/>
      <c r="Q202" s="501"/>
      <c r="R202" s="560"/>
      <c r="S202" s="542">
        <f t="shared" si="78"/>
        <v>0</v>
      </c>
      <c r="T202" s="502">
        <f t="shared" si="75"/>
        <v>0</v>
      </c>
      <c r="U202" s="522">
        <f t="shared" si="79"/>
        <v>0</v>
      </c>
      <c r="V202" s="503">
        <f t="shared" si="80"/>
        <v>0</v>
      </c>
      <c r="W202" s="559" t="str">
        <f t="shared" si="81"/>
        <v/>
      </c>
      <c r="X202" s="569" t="str">
        <f t="shared" si="76"/>
        <v/>
      </c>
      <c r="Y202" s="569" t="str">
        <f t="shared" si="77"/>
        <v/>
      </c>
      <c r="Z202" s="569" t="str">
        <f>'４.１倒筒機(樣品製作)'!X202</f>
        <v/>
      </c>
      <c r="AA202" s="569" t="str">
        <f>'４.１倒筒機(樣品製作)'!Y202</f>
        <v/>
      </c>
    </row>
    <row r="203" spans="1:27" ht="16.5">
      <c r="A203" s="493">
        <f t="shared" si="74"/>
        <v>46147</v>
      </c>
      <c r="B203" s="549" t="s">
        <v>833</v>
      </c>
      <c r="C203" s="576"/>
      <c r="D203" s="600"/>
      <c r="E203" s="577"/>
      <c r="F203" s="635" t="str">
        <f>IF(ISNA(VLOOKUP(D203,條件!$A$1:$L$65585,5,0)),"",(VLOOKUP(D203,條件!$A$1:$L$65585,5,0)))</f>
        <v/>
      </c>
      <c r="G203" s="635" t="str">
        <f>IF(ISNA(VLOOKUP(D203,條件!$A$1:$L$65585,11,0)),"",(VLOOKUP(D203,條件!$A$1:$L$65585,11,0)))</f>
        <v/>
      </c>
      <c r="H203" s="578"/>
      <c r="I203" s="579"/>
      <c r="J203" s="580"/>
      <c r="K203" s="579"/>
      <c r="L203" s="581"/>
      <c r="M203" s="498"/>
      <c r="N203" s="499"/>
      <c r="O203" s="500"/>
      <c r="P203" s="499"/>
      <c r="Q203" s="501"/>
      <c r="R203" s="560"/>
      <c r="S203" s="542">
        <f t="shared" si="78"/>
        <v>0</v>
      </c>
      <c r="T203" s="502">
        <f t="shared" si="75"/>
        <v>0</v>
      </c>
      <c r="U203" s="522">
        <f t="shared" si="79"/>
        <v>0</v>
      </c>
      <c r="V203" s="503">
        <f t="shared" si="80"/>
        <v>0</v>
      </c>
      <c r="W203" s="559" t="str">
        <f t="shared" si="81"/>
        <v/>
      </c>
      <c r="X203" s="569" t="str">
        <f t="shared" si="76"/>
        <v/>
      </c>
      <c r="Y203" s="569" t="str">
        <f t="shared" si="77"/>
        <v/>
      </c>
      <c r="Z203" s="569" t="str">
        <f>'４.１倒筒機(樣品製作)'!X203</f>
        <v/>
      </c>
      <c r="AA203" s="569" t="str">
        <f>'４.１倒筒機(樣品製作)'!Y203</f>
        <v/>
      </c>
    </row>
    <row r="204" spans="1:27" ht="16.5">
      <c r="A204" s="493">
        <f t="shared" si="74"/>
        <v>46147</v>
      </c>
      <c r="B204" s="549" t="s">
        <v>833</v>
      </c>
      <c r="C204" s="576"/>
      <c r="D204" s="600"/>
      <c r="E204" s="577"/>
      <c r="F204" s="635" t="str">
        <f>IF(ISNA(VLOOKUP(D204,條件!$A$1:$L$65585,5,0)),"",(VLOOKUP(D204,條件!$A$1:$L$65585,5,0)))</f>
        <v/>
      </c>
      <c r="G204" s="635" t="str">
        <f>IF(ISNA(VLOOKUP(D204,條件!$A$1:$L$65585,11,0)),"",(VLOOKUP(D204,條件!$A$1:$L$65585,11,0)))</f>
        <v/>
      </c>
      <c r="H204" s="578"/>
      <c r="I204" s="579"/>
      <c r="J204" s="580"/>
      <c r="K204" s="579"/>
      <c r="L204" s="581"/>
      <c r="M204" s="498"/>
      <c r="N204" s="499"/>
      <c r="O204" s="500"/>
      <c r="P204" s="499"/>
      <c r="Q204" s="501"/>
      <c r="R204" s="560"/>
      <c r="S204" s="542">
        <f t="shared" si="78"/>
        <v>0</v>
      </c>
      <c r="T204" s="502">
        <f t="shared" si="75"/>
        <v>0</v>
      </c>
      <c r="U204" s="522">
        <f t="shared" si="79"/>
        <v>0</v>
      </c>
      <c r="V204" s="503">
        <f t="shared" si="80"/>
        <v>0</v>
      </c>
      <c r="W204" s="559" t="str">
        <f t="shared" si="81"/>
        <v/>
      </c>
      <c r="X204" s="569" t="str">
        <f t="shared" si="76"/>
        <v/>
      </c>
      <c r="Y204" s="569" t="str">
        <f t="shared" si="77"/>
        <v/>
      </c>
      <c r="Z204" s="569" t="str">
        <f>'４.１倒筒機(樣品製作)'!X204</f>
        <v/>
      </c>
      <c r="AA204" s="569" t="str">
        <f>'４.１倒筒機(樣品製作)'!Y204</f>
        <v/>
      </c>
    </row>
    <row r="205" spans="1:27" ht="16.5">
      <c r="A205" s="493">
        <f t="shared" si="74"/>
        <v>46147</v>
      </c>
      <c r="B205" s="549" t="s">
        <v>833</v>
      </c>
      <c r="C205" s="576"/>
      <c r="D205" s="600"/>
      <c r="E205" s="577"/>
      <c r="F205" s="635" t="str">
        <f>IF(ISNA(VLOOKUP(D205,條件!$A$1:$L$65585,5,0)),"",(VLOOKUP(D205,條件!$A$1:$L$65585,5,0)))</f>
        <v/>
      </c>
      <c r="G205" s="635" t="str">
        <f>IF(ISNA(VLOOKUP(D205,條件!$A$1:$L$65585,11,0)),"",(VLOOKUP(D205,條件!$A$1:$L$65585,11,0)))</f>
        <v/>
      </c>
      <c r="H205" s="578"/>
      <c r="I205" s="579"/>
      <c r="J205" s="580"/>
      <c r="K205" s="579"/>
      <c r="L205" s="581"/>
      <c r="M205" s="498"/>
      <c r="N205" s="499"/>
      <c r="O205" s="500"/>
      <c r="P205" s="499"/>
      <c r="Q205" s="501"/>
      <c r="R205" s="560"/>
      <c r="S205" s="542">
        <f t="shared" si="78"/>
        <v>0</v>
      </c>
      <c r="T205" s="502">
        <f t="shared" si="75"/>
        <v>0</v>
      </c>
      <c r="U205" s="522">
        <f t="shared" si="79"/>
        <v>0</v>
      </c>
      <c r="V205" s="503">
        <f t="shared" si="80"/>
        <v>0</v>
      </c>
      <c r="W205" s="559" t="str">
        <f t="shared" si="81"/>
        <v/>
      </c>
      <c r="X205" s="569" t="str">
        <f t="shared" si="76"/>
        <v/>
      </c>
      <c r="Y205" s="569" t="str">
        <f t="shared" si="77"/>
        <v/>
      </c>
      <c r="Z205" s="569" t="str">
        <f>'４.１倒筒機(樣品製作)'!X205</f>
        <v/>
      </c>
      <c r="AA205" s="569" t="str">
        <f>'４.１倒筒機(樣品製作)'!Y205</f>
        <v/>
      </c>
    </row>
    <row r="206" spans="1:27" ht="16.5">
      <c r="A206" s="493">
        <f t="shared" si="74"/>
        <v>46147</v>
      </c>
      <c r="B206" s="549" t="s">
        <v>833</v>
      </c>
      <c r="C206" s="576"/>
      <c r="D206" s="600"/>
      <c r="E206" s="577"/>
      <c r="F206" s="635" t="str">
        <f>IF(ISNA(VLOOKUP(D206,條件!$A$1:$L$65585,5,0)),"",(VLOOKUP(D206,條件!$A$1:$L$65585,5,0)))</f>
        <v/>
      </c>
      <c r="G206" s="635" t="str">
        <f>IF(ISNA(VLOOKUP(D206,條件!$A$1:$L$65585,11,0)),"",(VLOOKUP(D206,條件!$A$1:$L$65585,11,0)))</f>
        <v/>
      </c>
      <c r="H206" s="578"/>
      <c r="I206" s="579"/>
      <c r="J206" s="580"/>
      <c r="K206" s="579"/>
      <c r="L206" s="581"/>
      <c r="M206" s="498"/>
      <c r="N206" s="499"/>
      <c r="O206" s="500"/>
      <c r="P206" s="499"/>
      <c r="Q206" s="501"/>
      <c r="R206" s="560"/>
      <c r="S206" s="542">
        <f t="shared" si="78"/>
        <v>0</v>
      </c>
      <c r="T206" s="502">
        <f t="shared" si="75"/>
        <v>0</v>
      </c>
      <c r="U206" s="522">
        <f t="shared" si="79"/>
        <v>0</v>
      </c>
      <c r="V206" s="503">
        <f t="shared" si="80"/>
        <v>0</v>
      </c>
      <c r="W206" s="559" t="str">
        <f t="shared" si="81"/>
        <v/>
      </c>
      <c r="X206" s="569" t="str">
        <f t="shared" si="76"/>
        <v/>
      </c>
      <c r="Y206" s="569" t="str">
        <f t="shared" si="77"/>
        <v/>
      </c>
      <c r="Z206" s="569" t="str">
        <f>'４.１倒筒機(樣品製作)'!X206</f>
        <v/>
      </c>
      <c r="AA206" s="569" t="str">
        <f>'４.１倒筒機(樣品製作)'!Y206</f>
        <v/>
      </c>
    </row>
    <row r="207" spans="1:27" ht="16.5">
      <c r="A207" s="493">
        <f t="shared" si="74"/>
        <v>46147</v>
      </c>
      <c r="B207" s="549" t="s">
        <v>833</v>
      </c>
      <c r="C207" s="576"/>
      <c r="D207" s="600"/>
      <c r="E207" s="577"/>
      <c r="F207" s="635" t="str">
        <f>IF(ISNA(VLOOKUP(D207,條件!$A$1:$L$65585,5,0)),"",(VLOOKUP(D207,條件!$A$1:$L$65585,5,0)))</f>
        <v/>
      </c>
      <c r="G207" s="635" t="str">
        <f>IF(ISNA(VLOOKUP(D207,條件!$A$1:$L$65585,11,0)),"",(VLOOKUP(D207,條件!$A$1:$L$65585,11,0)))</f>
        <v/>
      </c>
      <c r="H207" s="578"/>
      <c r="I207" s="579"/>
      <c r="J207" s="580"/>
      <c r="K207" s="579"/>
      <c r="L207" s="581"/>
      <c r="M207" s="498"/>
      <c r="N207" s="499"/>
      <c r="O207" s="500"/>
      <c r="P207" s="499"/>
      <c r="Q207" s="501"/>
      <c r="R207" s="560"/>
      <c r="S207" s="542">
        <f t="shared" si="78"/>
        <v>0</v>
      </c>
      <c r="T207" s="502">
        <f t="shared" si="75"/>
        <v>0</v>
      </c>
      <c r="U207" s="502">
        <f t="shared" si="79"/>
        <v>0</v>
      </c>
      <c r="V207" s="503">
        <f t="shared" si="80"/>
        <v>0</v>
      </c>
      <c r="W207" s="561" t="str">
        <f t="shared" si="81"/>
        <v/>
      </c>
      <c r="X207" s="569" t="str">
        <f t="shared" si="76"/>
        <v/>
      </c>
      <c r="Y207" s="569" t="str">
        <f t="shared" si="77"/>
        <v/>
      </c>
      <c r="Z207" s="569" t="str">
        <f>'４.１倒筒機(樣品製作)'!X207</f>
        <v/>
      </c>
      <c r="AA207" s="569" t="str">
        <f>'４.１倒筒機(樣品製作)'!Y207</f>
        <v/>
      </c>
    </row>
    <row r="208" spans="1:27" ht="16.5">
      <c r="A208" s="493">
        <f t="shared" si="74"/>
        <v>46147</v>
      </c>
      <c r="B208" s="549" t="s">
        <v>833</v>
      </c>
      <c r="C208" s="576"/>
      <c r="D208" s="600"/>
      <c r="E208" s="577"/>
      <c r="F208" s="635" t="str">
        <f>IF(ISNA(VLOOKUP(D208,條件!$A$1:$L$65585,5,0)),"",(VLOOKUP(D208,條件!$A$1:$L$65585,5,0)))</f>
        <v/>
      </c>
      <c r="G208" s="635" t="str">
        <f>IF(ISNA(VLOOKUP(D208,條件!$A$1:$L$65585,11,0)),"",(VLOOKUP(D208,條件!$A$1:$L$65585,11,0)))</f>
        <v/>
      </c>
      <c r="H208" s="578"/>
      <c r="I208" s="579"/>
      <c r="J208" s="580"/>
      <c r="K208" s="579"/>
      <c r="L208" s="581"/>
      <c r="M208" s="498"/>
      <c r="N208" s="499"/>
      <c r="O208" s="500"/>
      <c r="P208" s="499"/>
      <c r="Q208" s="501"/>
      <c r="R208" s="560"/>
      <c r="S208" s="542">
        <f t="shared" si="78"/>
        <v>0</v>
      </c>
      <c r="T208" s="502">
        <f t="shared" si="75"/>
        <v>0</v>
      </c>
      <c r="U208" s="502">
        <f t="shared" si="79"/>
        <v>0</v>
      </c>
      <c r="V208" s="503">
        <f t="shared" si="80"/>
        <v>0</v>
      </c>
      <c r="W208" s="561" t="str">
        <f t="shared" si="81"/>
        <v/>
      </c>
      <c r="X208" s="569" t="str">
        <f t="shared" si="76"/>
        <v/>
      </c>
      <c r="Y208" s="569" t="str">
        <f t="shared" si="77"/>
        <v/>
      </c>
      <c r="Z208" s="569" t="str">
        <f>'４.１倒筒機(樣品製作)'!X208</f>
        <v/>
      </c>
      <c r="AA208" s="569" t="str">
        <f>'４.１倒筒機(樣品製作)'!Y208</f>
        <v/>
      </c>
    </row>
    <row r="209" spans="1:27" ht="16.5">
      <c r="A209" s="493">
        <f t="shared" si="74"/>
        <v>46147</v>
      </c>
      <c r="B209" s="549" t="s">
        <v>833</v>
      </c>
      <c r="C209" s="576"/>
      <c r="D209" s="600"/>
      <c r="E209" s="577"/>
      <c r="F209" s="635" t="str">
        <f>IF(ISNA(VLOOKUP(D209,條件!$A$1:$L$65585,5,0)),"",(VLOOKUP(D209,條件!$A$1:$L$65585,5,0)))</f>
        <v/>
      </c>
      <c r="G209" s="635" t="str">
        <f>IF(ISNA(VLOOKUP(D209,條件!$A$1:$L$65585,11,0)),"",(VLOOKUP(D209,條件!$A$1:$L$65585,11,0)))</f>
        <v/>
      </c>
      <c r="H209" s="578"/>
      <c r="I209" s="579"/>
      <c r="J209" s="580"/>
      <c r="K209" s="579"/>
      <c r="L209" s="581"/>
      <c r="M209" s="498"/>
      <c r="N209" s="499"/>
      <c r="O209" s="500"/>
      <c r="P209" s="499"/>
      <c r="Q209" s="501"/>
      <c r="R209" s="560"/>
      <c r="S209" s="542">
        <f t="shared" si="78"/>
        <v>0</v>
      </c>
      <c r="T209" s="502">
        <f t="shared" si="75"/>
        <v>0</v>
      </c>
      <c r="U209" s="502">
        <f t="shared" si="79"/>
        <v>0</v>
      </c>
      <c r="V209" s="503">
        <f t="shared" si="80"/>
        <v>0</v>
      </c>
      <c r="W209" s="561" t="str">
        <f t="shared" si="81"/>
        <v/>
      </c>
      <c r="X209" s="569" t="str">
        <f t="shared" si="76"/>
        <v/>
      </c>
      <c r="Y209" s="569" t="str">
        <f t="shared" si="77"/>
        <v/>
      </c>
      <c r="Z209" s="569" t="str">
        <f>'４.１倒筒機(樣品製作)'!X209</f>
        <v/>
      </c>
      <c r="AA209" s="569" t="str">
        <f>'４.１倒筒機(樣品製作)'!Y209</f>
        <v/>
      </c>
    </row>
    <row r="210" spans="1:27" ht="16.5">
      <c r="A210" s="493">
        <f t="shared" si="74"/>
        <v>46147</v>
      </c>
      <c r="B210" s="549" t="s">
        <v>833</v>
      </c>
      <c r="C210" s="576"/>
      <c r="D210" s="600"/>
      <c r="E210" s="577"/>
      <c r="F210" s="635" t="str">
        <f>IF(ISNA(VLOOKUP(D210,條件!$A$1:$L$65585,5,0)),"",(VLOOKUP(D210,條件!$A$1:$L$65585,5,0)))</f>
        <v/>
      </c>
      <c r="G210" s="635" t="str">
        <f>IF(ISNA(VLOOKUP(D210,條件!$A$1:$L$65585,11,0)),"",(VLOOKUP(D210,條件!$A$1:$L$65585,11,0)))</f>
        <v/>
      </c>
      <c r="H210" s="578"/>
      <c r="I210" s="579"/>
      <c r="J210" s="580"/>
      <c r="K210" s="579"/>
      <c r="L210" s="581"/>
      <c r="M210" s="498"/>
      <c r="N210" s="499"/>
      <c r="O210" s="500"/>
      <c r="P210" s="499"/>
      <c r="Q210" s="501"/>
      <c r="R210" s="560"/>
      <c r="S210" s="542">
        <f t="shared" si="78"/>
        <v>0</v>
      </c>
      <c r="T210" s="502">
        <f t="shared" si="75"/>
        <v>0</v>
      </c>
      <c r="U210" s="502">
        <f t="shared" si="79"/>
        <v>0</v>
      </c>
      <c r="V210" s="503">
        <f t="shared" si="80"/>
        <v>0</v>
      </c>
      <c r="W210" s="561" t="str">
        <f t="shared" si="81"/>
        <v/>
      </c>
      <c r="X210" s="569" t="str">
        <f t="shared" si="76"/>
        <v/>
      </c>
      <c r="Y210" s="569" t="str">
        <f t="shared" si="77"/>
        <v/>
      </c>
      <c r="Z210" s="569" t="str">
        <f>'４.１倒筒機(樣品製作)'!X210</f>
        <v/>
      </c>
      <c r="AA210" s="569" t="str">
        <f>'４.１倒筒機(樣品製作)'!Y210</f>
        <v/>
      </c>
    </row>
    <row r="211" spans="1:27" ht="16.5">
      <c r="A211" s="493">
        <f t="shared" si="74"/>
        <v>46147</v>
      </c>
      <c r="B211" s="549" t="s">
        <v>833</v>
      </c>
      <c r="C211" s="576"/>
      <c r="D211" s="600"/>
      <c r="E211" s="577"/>
      <c r="F211" s="635" t="str">
        <f>IF(ISNA(VLOOKUP(D211,條件!$A$1:$L$65585,5,0)),"",(VLOOKUP(D211,條件!$A$1:$L$65585,5,0)))</f>
        <v/>
      </c>
      <c r="G211" s="635" t="str">
        <f>IF(ISNA(VLOOKUP(D211,條件!$A$1:$L$65585,11,0)),"",(VLOOKUP(D211,條件!$A$1:$L$65585,11,0)))</f>
        <v/>
      </c>
      <c r="H211" s="578"/>
      <c r="I211" s="579"/>
      <c r="J211" s="580"/>
      <c r="K211" s="579"/>
      <c r="L211" s="581"/>
      <c r="M211" s="498"/>
      <c r="N211" s="499"/>
      <c r="O211" s="500"/>
      <c r="P211" s="499"/>
      <c r="Q211" s="501"/>
      <c r="R211" s="560"/>
      <c r="S211" s="542">
        <f t="shared" si="78"/>
        <v>0</v>
      </c>
      <c r="T211" s="502">
        <f t="shared" si="75"/>
        <v>0</v>
      </c>
      <c r="U211" s="502">
        <f t="shared" si="79"/>
        <v>0</v>
      </c>
      <c r="V211" s="503">
        <f t="shared" si="80"/>
        <v>0</v>
      </c>
      <c r="W211" s="561" t="str">
        <f t="shared" si="81"/>
        <v/>
      </c>
      <c r="X211" s="569" t="str">
        <f t="shared" si="76"/>
        <v/>
      </c>
      <c r="Y211" s="569" t="str">
        <f t="shared" si="77"/>
        <v/>
      </c>
      <c r="Z211" s="569" t="str">
        <f>'４.１倒筒機(樣品製作)'!X211</f>
        <v/>
      </c>
      <c r="AA211" s="569" t="str">
        <f>'４.１倒筒機(樣品製作)'!Y211</f>
        <v/>
      </c>
    </row>
    <row r="212" spans="1:27" ht="16.5">
      <c r="A212" s="493">
        <f t="shared" si="74"/>
        <v>46147</v>
      </c>
      <c r="B212" s="549" t="s">
        <v>833</v>
      </c>
      <c r="C212" s="576"/>
      <c r="D212" s="600"/>
      <c r="E212" s="577"/>
      <c r="F212" s="635" t="str">
        <f>IF(ISNA(VLOOKUP(D212,條件!$A$1:$L$65585,5,0)),"",(VLOOKUP(D212,條件!$A$1:$L$65585,5,0)))</f>
        <v/>
      </c>
      <c r="G212" s="635" t="str">
        <f>IF(ISNA(VLOOKUP(D212,條件!$A$1:$L$65585,11,0)),"",(VLOOKUP(D212,條件!$A$1:$L$65585,11,0)))</f>
        <v/>
      </c>
      <c r="H212" s="578"/>
      <c r="I212" s="579"/>
      <c r="J212" s="580"/>
      <c r="K212" s="579"/>
      <c r="L212" s="581"/>
      <c r="M212" s="498"/>
      <c r="N212" s="499"/>
      <c r="O212" s="500"/>
      <c r="P212" s="499"/>
      <c r="Q212" s="501"/>
      <c r="R212" s="560"/>
      <c r="S212" s="542">
        <f t="shared" si="78"/>
        <v>0</v>
      </c>
      <c r="T212" s="502">
        <f t="shared" si="75"/>
        <v>0</v>
      </c>
      <c r="U212" s="502">
        <f t="shared" si="79"/>
        <v>0</v>
      </c>
      <c r="V212" s="503">
        <f t="shared" si="80"/>
        <v>0</v>
      </c>
      <c r="W212" s="561" t="str">
        <f t="shared" si="81"/>
        <v/>
      </c>
      <c r="X212" s="569" t="str">
        <f t="shared" si="76"/>
        <v/>
      </c>
      <c r="Y212" s="569" t="str">
        <f t="shared" si="77"/>
        <v/>
      </c>
      <c r="Z212" s="569" t="str">
        <f>'４.１倒筒機(樣品製作)'!X212</f>
        <v/>
      </c>
      <c r="AA212" s="569" t="str">
        <f>'４.１倒筒機(樣品製作)'!Y212</f>
        <v/>
      </c>
    </row>
    <row r="213" spans="1:27" ht="16.5">
      <c r="A213" s="493">
        <f t="shared" si="74"/>
        <v>46147</v>
      </c>
      <c r="B213" s="549" t="s">
        <v>833</v>
      </c>
      <c r="C213" s="576"/>
      <c r="D213" s="600"/>
      <c r="E213" s="577"/>
      <c r="F213" s="635" t="str">
        <f>IF(ISNA(VLOOKUP(D213,條件!$A$1:$L$65585,5,0)),"",(VLOOKUP(D213,條件!$A$1:$L$65585,5,0)))</f>
        <v/>
      </c>
      <c r="G213" s="635" t="str">
        <f>IF(ISNA(VLOOKUP(D213,條件!$A$1:$L$65585,11,0)),"",(VLOOKUP(D213,條件!$A$1:$L$65585,11,0)))</f>
        <v/>
      </c>
      <c r="H213" s="578"/>
      <c r="I213" s="579"/>
      <c r="J213" s="580"/>
      <c r="K213" s="579"/>
      <c r="L213" s="581"/>
      <c r="M213" s="498"/>
      <c r="N213" s="499"/>
      <c r="O213" s="500"/>
      <c r="P213" s="499"/>
      <c r="Q213" s="501"/>
      <c r="R213" s="560"/>
      <c r="S213" s="542">
        <f t="shared" si="78"/>
        <v>0</v>
      </c>
      <c r="T213" s="502">
        <f t="shared" si="75"/>
        <v>0</v>
      </c>
      <c r="U213" s="502">
        <f t="shared" si="79"/>
        <v>0</v>
      </c>
      <c r="V213" s="503">
        <f t="shared" si="80"/>
        <v>0</v>
      </c>
      <c r="W213" s="561" t="str">
        <f t="shared" si="81"/>
        <v/>
      </c>
      <c r="X213" s="569" t="str">
        <f t="shared" si="76"/>
        <v/>
      </c>
      <c r="Y213" s="569" t="str">
        <f t="shared" si="77"/>
        <v/>
      </c>
      <c r="Z213" s="569" t="str">
        <f>'４.１倒筒機(樣品製作)'!X213</f>
        <v/>
      </c>
      <c r="AA213" s="569" t="str">
        <f>'４.１倒筒機(樣品製作)'!Y213</f>
        <v/>
      </c>
    </row>
    <row r="214" spans="1:27" ht="16.5">
      <c r="A214" s="493">
        <f t="shared" si="74"/>
        <v>46147</v>
      </c>
      <c r="B214" s="549" t="s">
        <v>833</v>
      </c>
      <c r="C214" s="576"/>
      <c r="D214" s="600"/>
      <c r="E214" s="577"/>
      <c r="F214" s="635" t="str">
        <f>IF(ISNA(VLOOKUP(D214,條件!$A$1:$L$65585,5,0)),"",(VLOOKUP(D214,條件!$A$1:$L$65585,5,0)))</f>
        <v/>
      </c>
      <c r="G214" s="635" t="str">
        <f>IF(ISNA(VLOOKUP(D214,條件!$A$1:$L$65585,11,0)),"",(VLOOKUP(D214,條件!$A$1:$L$65585,11,0)))</f>
        <v/>
      </c>
      <c r="H214" s="578"/>
      <c r="I214" s="579"/>
      <c r="J214" s="580"/>
      <c r="K214" s="579"/>
      <c r="L214" s="581"/>
      <c r="M214" s="498"/>
      <c r="N214" s="499"/>
      <c r="O214" s="500"/>
      <c r="P214" s="499"/>
      <c r="Q214" s="501"/>
      <c r="R214" s="560"/>
      <c r="S214" s="542">
        <f t="shared" si="78"/>
        <v>0</v>
      </c>
      <c r="T214" s="502">
        <f t="shared" si="75"/>
        <v>0</v>
      </c>
      <c r="U214" s="502">
        <f t="shared" si="79"/>
        <v>0</v>
      </c>
      <c r="V214" s="503">
        <f t="shared" si="80"/>
        <v>0</v>
      </c>
      <c r="W214" s="561" t="str">
        <f t="shared" si="81"/>
        <v/>
      </c>
      <c r="X214" s="569" t="str">
        <f t="shared" si="76"/>
        <v/>
      </c>
      <c r="Y214" s="569" t="str">
        <f t="shared" si="77"/>
        <v/>
      </c>
      <c r="Z214" s="569" t="str">
        <f>'４.１倒筒機(樣品製作)'!X214</f>
        <v/>
      </c>
      <c r="AA214" s="569" t="str">
        <f>'４.１倒筒機(樣品製作)'!Y214</f>
        <v/>
      </c>
    </row>
    <row r="215" spans="1:27" ht="16.5">
      <c r="A215" s="493">
        <f t="shared" si="74"/>
        <v>46147</v>
      </c>
      <c r="B215" s="549" t="s">
        <v>833</v>
      </c>
      <c r="C215" s="576"/>
      <c r="D215" s="600"/>
      <c r="E215" s="577"/>
      <c r="F215" s="635" t="str">
        <f>IF(ISNA(VLOOKUP(D215,條件!$A$1:$L$65585,5,0)),"",(VLOOKUP(D215,條件!$A$1:$L$65585,5,0)))</f>
        <v/>
      </c>
      <c r="G215" s="635" t="str">
        <f>IF(ISNA(VLOOKUP(D215,條件!$A$1:$L$65585,11,0)),"",(VLOOKUP(D215,條件!$A$1:$L$65585,11,0)))</f>
        <v/>
      </c>
      <c r="H215" s="578"/>
      <c r="I215" s="579"/>
      <c r="J215" s="580"/>
      <c r="K215" s="579"/>
      <c r="L215" s="581"/>
      <c r="M215" s="498"/>
      <c r="N215" s="499"/>
      <c r="O215" s="500"/>
      <c r="P215" s="499"/>
      <c r="Q215" s="501"/>
      <c r="R215" s="560"/>
      <c r="S215" s="542">
        <f t="shared" si="78"/>
        <v>0</v>
      </c>
      <c r="T215" s="502">
        <f t="shared" si="75"/>
        <v>0</v>
      </c>
      <c r="U215" s="502">
        <f t="shared" si="79"/>
        <v>0</v>
      </c>
      <c r="V215" s="503">
        <f t="shared" si="80"/>
        <v>0</v>
      </c>
      <c r="W215" s="561" t="str">
        <f t="shared" si="81"/>
        <v/>
      </c>
      <c r="X215" s="569" t="str">
        <f t="shared" si="76"/>
        <v/>
      </c>
      <c r="Y215" s="569" t="str">
        <f t="shared" si="77"/>
        <v/>
      </c>
      <c r="Z215" s="569" t="str">
        <f>'４.１倒筒機(樣品製作)'!X215</f>
        <v/>
      </c>
      <c r="AA215" s="569" t="str">
        <f>'４.１倒筒機(樣品製作)'!Y215</f>
        <v/>
      </c>
    </row>
    <row r="216" spans="1:27" ht="16.5">
      <c r="A216" s="493">
        <f t="shared" si="74"/>
        <v>46147</v>
      </c>
      <c r="B216" s="515" t="s">
        <v>831</v>
      </c>
      <c r="C216" s="652"/>
      <c r="D216" s="653"/>
      <c r="E216" s="654"/>
      <c r="F216" s="655">
        <v>0</v>
      </c>
      <c r="G216" s="655"/>
      <c r="H216" s="656"/>
      <c r="I216" s="657">
        <f>COUNTA(I196:I215)</f>
        <v>0</v>
      </c>
      <c r="J216" s="657"/>
      <c r="K216" s="657"/>
      <c r="L216" s="658"/>
      <c r="M216" s="517"/>
      <c r="N216" s="518">
        <f>SUM(N196:N215)</f>
        <v>0</v>
      </c>
      <c r="O216" s="517"/>
      <c r="P216" s="518">
        <f>SUM(P196:P215)</f>
        <v>0</v>
      </c>
      <c r="Q216" s="519"/>
      <c r="R216" s="562"/>
      <c r="S216" s="544"/>
      <c r="T216" s="520"/>
      <c r="U216" s="516">
        <f>SUMIF(U196:U215,"&lt;9E307")</f>
        <v>0</v>
      </c>
      <c r="V216" s="516">
        <f>SUM(V196:V215)</f>
        <v>0</v>
      </c>
      <c r="W216" s="563">
        <f>IF(ISERROR(V216/U216),0,(V216/U216))</f>
        <v>0</v>
      </c>
      <c r="X216" s="570">
        <f>SUMIF(X196:X215,"&lt;9E307")</f>
        <v>0</v>
      </c>
      <c r="Y216" s="570">
        <f>SUMIF(Y196:Y215,"&lt;9E307")</f>
        <v>0</v>
      </c>
      <c r="Z216" s="570">
        <f>'４.１倒筒機(樣品製作)'!X216</f>
        <v>0</v>
      </c>
      <c r="AA216" s="570">
        <f>'４.１倒筒機(樣品製作)'!Y216</f>
        <v>0</v>
      </c>
    </row>
    <row r="217" spans="1:27" ht="16.5">
      <c r="A217" s="493">
        <f t="shared" si="74"/>
        <v>46147</v>
      </c>
      <c r="B217" s="521" t="s">
        <v>834</v>
      </c>
      <c r="C217" s="659"/>
      <c r="D217" s="660"/>
      <c r="E217" s="661"/>
      <c r="F217" s="662"/>
      <c r="G217" s="662"/>
      <c r="H217" s="663"/>
      <c r="I217" s="664">
        <f>SUM(I195,I216)</f>
        <v>4</v>
      </c>
      <c r="J217" s="664"/>
      <c r="K217" s="664"/>
      <c r="L217" s="665"/>
      <c r="M217" s="536"/>
      <c r="N217" s="537">
        <f>SUM(N195,N216)</f>
        <v>48</v>
      </c>
      <c r="O217" s="536"/>
      <c r="P217" s="537">
        <f>SUM(P195,P216)</f>
        <v>48</v>
      </c>
      <c r="Q217" s="538"/>
      <c r="R217" s="564"/>
      <c r="S217" s="545"/>
      <c r="T217" s="504"/>
      <c r="U217" s="504">
        <f t="shared" ref="U217:V217" si="82">SUM(U195,U216)</f>
        <v>416.62363238623647</v>
      </c>
      <c r="V217" s="504">
        <f t="shared" si="82"/>
        <v>232</v>
      </c>
      <c r="W217" s="565">
        <f>IF(ISERROR(V217/U217),0,V217/U217)</f>
        <v>0.55685751350975055</v>
      </c>
      <c r="X217" s="571">
        <f>SUM(X195,X216)</f>
        <v>0.83324726477247291</v>
      </c>
      <c r="Y217" s="571">
        <f>SUM(Y195,Y216)</f>
        <v>0.83324726477247291</v>
      </c>
      <c r="Z217" s="571">
        <f>'４.１倒筒機(樣品製作)'!X217</f>
        <v>0</v>
      </c>
      <c r="AA217" s="571">
        <f>'４.１倒筒機(樣品製作)'!Y217</f>
        <v>0</v>
      </c>
    </row>
    <row r="218" spans="1:27" ht="16.5">
      <c r="A218" s="566">
        <f>A217+1</f>
        <v>46148</v>
      </c>
      <c r="B218" s="548" t="s">
        <v>3604</v>
      </c>
      <c r="C218" s="576" t="s">
        <v>1081</v>
      </c>
      <c r="D218" s="600" t="s">
        <v>3353</v>
      </c>
      <c r="E218" s="577" t="s">
        <v>1784</v>
      </c>
      <c r="F218" s="635" t="s">
        <v>3294</v>
      </c>
      <c r="G218" s="635" t="s">
        <v>3355</v>
      </c>
      <c r="H218" s="578">
        <v>4</v>
      </c>
      <c r="I218" s="579">
        <v>75</v>
      </c>
      <c r="J218" s="580">
        <v>488000</v>
      </c>
      <c r="K218" s="580">
        <v>1200</v>
      </c>
      <c r="L218" s="581">
        <v>48</v>
      </c>
      <c r="M218" s="524"/>
      <c r="N218" s="525">
        <v>0</v>
      </c>
      <c r="O218" s="526">
        <v>46</v>
      </c>
      <c r="P218" s="525">
        <v>12</v>
      </c>
      <c r="Q218" s="527" t="s">
        <v>3606</v>
      </c>
      <c r="R218" s="558" t="s">
        <v>2960</v>
      </c>
      <c r="S218" s="541">
        <f>K218*0.85</f>
        <v>1020</v>
      </c>
      <c r="T218" s="522">
        <f t="shared" ref="T218:T237" si="83">IF(J218="",0,(1440/(J218/S218)))</f>
        <v>3.0098360655737704</v>
      </c>
      <c r="U218" s="522">
        <f>T218*L218*(N218+P218)/24*0.85</f>
        <v>61.400655737704916</v>
      </c>
      <c r="V218" s="523">
        <f>M218+O218</f>
        <v>46</v>
      </c>
      <c r="W218" s="559">
        <f>IF(U218=0,"",((V218/U218)))</f>
        <v>0.74917766670938535</v>
      </c>
      <c r="X218" s="569">
        <f t="shared" ref="X218:X237" si="84">IF(ISERROR((U218/(N218+P218)*N218)/250),"",((U218/(N218+P218)*N218)/250))</f>
        <v>0</v>
      </c>
      <c r="Y218" s="569">
        <f t="shared" ref="Y218:Y237" si="85">IF(ISERROR(((U218/(N218+P218)*P218)/250)),"",(((U218/(N218+P218)*P218))/250))</f>
        <v>0.24560262295081969</v>
      </c>
      <c r="Z218" s="569" t="str">
        <f>'４.１倒筒機(樣品製作)'!X218</f>
        <v/>
      </c>
      <c r="AA218" s="569" t="str">
        <f>'４.１倒筒機(樣品製作)'!Y218</f>
        <v/>
      </c>
    </row>
    <row r="219" spans="1:27" ht="16.5">
      <c r="A219" s="493">
        <f>A218</f>
        <v>46148</v>
      </c>
      <c r="B219" s="549" t="s">
        <v>3604</v>
      </c>
      <c r="C219" s="576" t="s">
        <v>1066</v>
      </c>
      <c r="D219" s="600" t="s">
        <v>2783</v>
      </c>
      <c r="E219" s="577"/>
      <c r="F219" s="635" t="s">
        <v>2275</v>
      </c>
      <c r="G219" s="635" t="s">
        <v>203</v>
      </c>
      <c r="H219" s="578">
        <v>2</v>
      </c>
      <c r="I219" s="579">
        <v>75</v>
      </c>
      <c r="J219" s="580">
        <v>237000</v>
      </c>
      <c r="K219" s="580">
        <v>1200</v>
      </c>
      <c r="L219" s="581">
        <v>24</v>
      </c>
      <c r="M219" s="498"/>
      <c r="N219" s="499">
        <v>0</v>
      </c>
      <c r="O219" s="500">
        <v>24</v>
      </c>
      <c r="P219" s="499">
        <v>12</v>
      </c>
      <c r="Q219" s="527" t="s">
        <v>3606</v>
      </c>
      <c r="R219" s="560" t="s">
        <v>2960</v>
      </c>
      <c r="S219" s="542">
        <f t="shared" ref="S219:S237" si="86">K219*0.85</f>
        <v>1020</v>
      </c>
      <c r="T219" s="502">
        <f t="shared" si="83"/>
        <v>6.1974683544303799</v>
      </c>
      <c r="U219" s="522">
        <f t="shared" ref="U219:U237" si="87">T219*L219*(N219+P219)/24*0.85</f>
        <v>63.214177215189871</v>
      </c>
      <c r="V219" s="503">
        <f t="shared" ref="V219:V237" si="88">M219+O219</f>
        <v>24</v>
      </c>
      <c r="W219" s="559">
        <f t="shared" ref="W219:W237" si="89">IF(U219=0,"",((V219/U219)))</f>
        <v>0.37966166858900424</v>
      </c>
      <c r="X219" s="569">
        <f t="shared" si="84"/>
        <v>0</v>
      </c>
      <c r="Y219" s="569">
        <f t="shared" si="85"/>
        <v>0.25285670886075945</v>
      </c>
      <c r="Z219" s="569" t="str">
        <f>'４.１倒筒機(樣品製作)'!X219</f>
        <v/>
      </c>
      <c r="AA219" s="569" t="str">
        <f>'４.１倒筒機(樣品製作)'!Y219</f>
        <v/>
      </c>
    </row>
    <row r="220" spans="1:27" ht="16.5">
      <c r="A220" s="493">
        <f t="shared" ref="A220:A260" si="90">A219</f>
        <v>46148</v>
      </c>
      <c r="B220" s="549" t="s">
        <v>3604</v>
      </c>
      <c r="C220" s="576" t="s">
        <v>1073</v>
      </c>
      <c r="D220" s="600" t="s">
        <v>3316</v>
      </c>
      <c r="E220" s="577" t="s">
        <v>3317</v>
      </c>
      <c r="F220" s="635" t="s">
        <v>1815</v>
      </c>
      <c r="G220" s="635" t="s">
        <v>202</v>
      </c>
      <c r="H220" s="578">
        <v>4</v>
      </c>
      <c r="I220" s="579">
        <v>100</v>
      </c>
      <c r="J220" s="580">
        <v>358000</v>
      </c>
      <c r="K220" s="580">
        <v>1200</v>
      </c>
      <c r="L220" s="581">
        <v>24</v>
      </c>
      <c r="M220" s="498"/>
      <c r="N220" s="499">
        <v>0</v>
      </c>
      <c r="O220" s="500">
        <v>22</v>
      </c>
      <c r="P220" s="499">
        <v>12</v>
      </c>
      <c r="Q220" s="527" t="s">
        <v>3606</v>
      </c>
      <c r="R220" s="560" t="s">
        <v>2960</v>
      </c>
      <c r="S220" s="542">
        <f t="shared" si="86"/>
        <v>1020</v>
      </c>
      <c r="T220" s="502">
        <f t="shared" si="83"/>
        <v>4.1027932960893851</v>
      </c>
      <c r="U220" s="522">
        <f t="shared" si="87"/>
        <v>41.84849162011173</v>
      </c>
      <c r="V220" s="503">
        <f t="shared" si="88"/>
        <v>22</v>
      </c>
      <c r="W220" s="559">
        <f t="shared" si="89"/>
        <v>0.52570592507155367</v>
      </c>
      <c r="X220" s="569">
        <f t="shared" si="84"/>
        <v>0</v>
      </c>
      <c r="Y220" s="569">
        <f t="shared" si="85"/>
        <v>0.16739396648044691</v>
      </c>
      <c r="Z220" s="569" t="str">
        <f>'４.１倒筒機(樣品製作)'!X220</f>
        <v/>
      </c>
      <c r="AA220" s="569" t="str">
        <f>'４.１倒筒機(樣品製作)'!Y220</f>
        <v/>
      </c>
    </row>
    <row r="221" spans="1:27" ht="16.5">
      <c r="A221" s="493">
        <f t="shared" si="90"/>
        <v>46148</v>
      </c>
      <c r="B221" s="549" t="s">
        <v>3604</v>
      </c>
      <c r="C221" s="576" t="s">
        <v>1067</v>
      </c>
      <c r="D221" s="600" t="s">
        <v>2016</v>
      </c>
      <c r="E221" s="577" t="s">
        <v>3317</v>
      </c>
      <c r="F221" s="635" t="s">
        <v>1815</v>
      </c>
      <c r="G221" s="635" t="s">
        <v>339</v>
      </c>
      <c r="H221" s="578">
        <v>4</v>
      </c>
      <c r="I221" s="579">
        <v>100</v>
      </c>
      <c r="J221" s="580">
        <v>358000</v>
      </c>
      <c r="K221" s="580">
        <v>1200</v>
      </c>
      <c r="L221" s="581">
        <v>24</v>
      </c>
      <c r="M221" s="498"/>
      <c r="N221" s="499">
        <v>0</v>
      </c>
      <c r="O221" s="500">
        <v>24</v>
      </c>
      <c r="P221" s="499">
        <v>12</v>
      </c>
      <c r="Q221" s="527" t="s">
        <v>3606</v>
      </c>
      <c r="R221" s="560" t="s">
        <v>2960</v>
      </c>
      <c r="S221" s="542">
        <f t="shared" si="86"/>
        <v>1020</v>
      </c>
      <c r="T221" s="502">
        <f t="shared" si="83"/>
        <v>4.1027932960893851</v>
      </c>
      <c r="U221" s="522">
        <f t="shared" si="87"/>
        <v>41.84849162011173</v>
      </c>
      <c r="V221" s="503">
        <f t="shared" si="88"/>
        <v>24</v>
      </c>
      <c r="W221" s="559">
        <f t="shared" si="89"/>
        <v>0.57349737280533131</v>
      </c>
      <c r="X221" s="569">
        <f t="shared" si="84"/>
        <v>0</v>
      </c>
      <c r="Y221" s="569">
        <f t="shared" si="85"/>
        <v>0.16739396648044691</v>
      </c>
      <c r="Z221" s="569" t="str">
        <f>'４.１倒筒機(樣品製作)'!X221</f>
        <v/>
      </c>
      <c r="AA221" s="569" t="str">
        <f>'４.１倒筒機(樣品製作)'!Y221</f>
        <v/>
      </c>
    </row>
    <row r="222" spans="1:27" ht="16.5">
      <c r="A222" s="493">
        <f t="shared" si="90"/>
        <v>46148</v>
      </c>
      <c r="B222" s="549" t="s">
        <v>875</v>
      </c>
      <c r="C222" s="576"/>
      <c r="D222" s="600"/>
      <c r="E222" s="577"/>
      <c r="F222" s="635" t="str">
        <f>IF(ISNA(VLOOKUP(D222,條件!$A$1:$L$65585,5,0)),"",(VLOOKUP(D222,條件!$A$1:$L$65585,5,0)))</f>
        <v/>
      </c>
      <c r="G222" s="635" t="str">
        <f>IF(ISNA(VLOOKUP(D222,條件!$A$1:$L$65585,11,0)),"",(VLOOKUP(D222,條件!$A$1:$L$65585,11,0)))</f>
        <v/>
      </c>
      <c r="H222" s="578"/>
      <c r="I222" s="579"/>
      <c r="J222" s="580"/>
      <c r="K222" s="580"/>
      <c r="L222" s="581"/>
      <c r="M222" s="498"/>
      <c r="N222" s="499"/>
      <c r="O222" s="500"/>
      <c r="P222" s="499"/>
      <c r="Q222" s="527"/>
      <c r="R222" s="560"/>
      <c r="S222" s="542">
        <f t="shared" si="86"/>
        <v>0</v>
      </c>
      <c r="T222" s="502">
        <f t="shared" si="83"/>
        <v>0</v>
      </c>
      <c r="U222" s="522">
        <f t="shared" si="87"/>
        <v>0</v>
      </c>
      <c r="V222" s="503">
        <f t="shared" si="88"/>
        <v>0</v>
      </c>
      <c r="W222" s="559" t="str">
        <f t="shared" si="89"/>
        <v/>
      </c>
      <c r="X222" s="569" t="str">
        <f t="shared" si="84"/>
        <v/>
      </c>
      <c r="Y222" s="569" t="str">
        <f t="shared" si="85"/>
        <v/>
      </c>
      <c r="Z222" s="569" t="str">
        <f>'４.１倒筒機(樣品製作)'!X222</f>
        <v/>
      </c>
      <c r="AA222" s="569" t="str">
        <f>'４.１倒筒機(樣品製作)'!Y222</f>
        <v/>
      </c>
    </row>
    <row r="223" spans="1:27" ht="16.5">
      <c r="A223" s="493">
        <f t="shared" si="90"/>
        <v>46148</v>
      </c>
      <c r="B223" s="549" t="s">
        <v>875</v>
      </c>
      <c r="C223" s="576"/>
      <c r="D223" s="600"/>
      <c r="E223" s="577"/>
      <c r="F223" s="635" t="str">
        <f>IF(ISNA(VLOOKUP(D223,條件!$A$1:$L$65585,5,0)),"",(VLOOKUP(D223,條件!$A$1:$L$65585,5,0)))</f>
        <v/>
      </c>
      <c r="G223" s="635" t="str">
        <f>IF(ISNA(VLOOKUP(D223,條件!$A$1:$L$65585,11,0)),"",(VLOOKUP(D223,條件!$A$1:$L$65585,11,0)))</f>
        <v/>
      </c>
      <c r="H223" s="578"/>
      <c r="I223" s="579"/>
      <c r="J223" s="580"/>
      <c r="K223" s="580"/>
      <c r="L223" s="581"/>
      <c r="M223" s="498"/>
      <c r="N223" s="499"/>
      <c r="O223" s="500"/>
      <c r="P223" s="499"/>
      <c r="Q223" s="527"/>
      <c r="R223" s="560"/>
      <c r="S223" s="542">
        <f t="shared" si="86"/>
        <v>0</v>
      </c>
      <c r="T223" s="502">
        <f t="shared" si="83"/>
        <v>0</v>
      </c>
      <c r="U223" s="522">
        <f t="shared" si="87"/>
        <v>0</v>
      </c>
      <c r="V223" s="503">
        <f t="shared" si="88"/>
        <v>0</v>
      </c>
      <c r="W223" s="559" t="str">
        <f t="shared" si="89"/>
        <v/>
      </c>
      <c r="X223" s="569" t="str">
        <f t="shared" si="84"/>
        <v/>
      </c>
      <c r="Y223" s="569" t="str">
        <f t="shared" si="85"/>
        <v/>
      </c>
      <c r="Z223" s="569" t="str">
        <f>'４.１倒筒機(樣品製作)'!X223</f>
        <v/>
      </c>
      <c r="AA223" s="569" t="str">
        <f>'４.１倒筒機(樣品製作)'!Y223</f>
        <v/>
      </c>
    </row>
    <row r="224" spans="1:27" ht="16.5">
      <c r="A224" s="493">
        <f t="shared" si="90"/>
        <v>46148</v>
      </c>
      <c r="B224" s="549" t="s">
        <v>875</v>
      </c>
      <c r="C224" s="576"/>
      <c r="D224" s="600"/>
      <c r="E224" s="577"/>
      <c r="F224" s="635" t="str">
        <f>IF(ISNA(VLOOKUP(D224,條件!$A$1:$L$65585,5,0)),"",(VLOOKUP(D224,條件!$A$1:$L$65585,5,0)))</f>
        <v/>
      </c>
      <c r="G224" s="635" t="str">
        <f>IF(ISNA(VLOOKUP(D224,條件!$A$1:$L$65585,11,0)),"",(VLOOKUP(D224,條件!$A$1:$L$65585,11,0)))</f>
        <v/>
      </c>
      <c r="H224" s="578"/>
      <c r="I224" s="579"/>
      <c r="J224" s="580"/>
      <c r="K224" s="580"/>
      <c r="L224" s="581"/>
      <c r="M224" s="498"/>
      <c r="N224" s="499"/>
      <c r="O224" s="500"/>
      <c r="P224" s="499"/>
      <c r="Q224" s="527"/>
      <c r="R224" s="560"/>
      <c r="S224" s="542">
        <f t="shared" si="86"/>
        <v>0</v>
      </c>
      <c r="T224" s="502">
        <f t="shared" si="83"/>
        <v>0</v>
      </c>
      <c r="U224" s="522">
        <f t="shared" si="87"/>
        <v>0</v>
      </c>
      <c r="V224" s="503">
        <f t="shared" si="88"/>
        <v>0</v>
      </c>
      <c r="W224" s="559" t="str">
        <f t="shared" si="89"/>
        <v/>
      </c>
      <c r="X224" s="569" t="str">
        <f t="shared" si="84"/>
        <v/>
      </c>
      <c r="Y224" s="569" t="str">
        <f t="shared" si="85"/>
        <v/>
      </c>
      <c r="Z224" s="569" t="str">
        <f>'４.１倒筒機(樣品製作)'!X224</f>
        <v/>
      </c>
      <c r="AA224" s="569" t="str">
        <f>'４.１倒筒機(樣品製作)'!Y224</f>
        <v/>
      </c>
    </row>
    <row r="225" spans="1:27" ht="16.5">
      <c r="A225" s="493">
        <f t="shared" si="90"/>
        <v>46148</v>
      </c>
      <c r="B225" s="549" t="s">
        <v>875</v>
      </c>
      <c r="C225" s="576"/>
      <c r="D225" s="600"/>
      <c r="E225" s="577"/>
      <c r="F225" s="635" t="str">
        <f>IF(ISNA(VLOOKUP(D225,條件!$A$1:$L$65585,5,0)),"",(VLOOKUP(D225,條件!$A$1:$L$65585,5,0)))</f>
        <v/>
      </c>
      <c r="G225" s="635" t="str">
        <f>IF(ISNA(VLOOKUP(D225,條件!$A$1:$L$65585,11,0)),"",(VLOOKUP(D225,條件!$A$1:$L$65585,11,0)))</f>
        <v/>
      </c>
      <c r="H225" s="578"/>
      <c r="I225" s="579"/>
      <c r="J225" s="580"/>
      <c r="K225" s="580"/>
      <c r="L225" s="581"/>
      <c r="M225" s="498"/>
      <c r="N225" s="499"/>
      <c r="O225" s="500"/>
      <c r="P225" s="499"/>
      <c r="Q225" s="527"/>
      <c r="R225" s="560"/>
      <c r="S225" s="542">
        <f t="shared" si="86"/>
        <v>0</v>
      </c>
      <c r="T225" s="502">
        <f t="shared" si="83"/>
        <v>0</v>
      </c>
      <c r="U225" s="522">
        <f t="shared" si="87"/>
        <v>0</v>
      </c>
      <c r="V225" s="503">
        <f t="shared" si="88"/>
        <v>0</v>
      </c>
      <c r="W225" s="559" t="str">
        <f t="shared" si="89"/>
        <v/>
      </c>
      <c r="X225" s="569" t="str">
        <f t="shared" si="84"/>
        <v/>
      </c>
      <c r="Y225" s="569" t="str">
        <f t="shared" si="85"/>
        <v/>
      </c>
      <c r="Z225" s="569" t="str">
        <f>'４.１倒筒機(樣品製作)'!X225</f>
        <v/>
      </c>
      <c r="AA225" s="569" t="str">
        <f>'４.１倒筒機(樣品製作)'!Y225</f>
        <v/>
      </c>
    </row>
    <row r="226" spans="1:27" ht="16.5">
      <c r="A226" s="493">
        <f t="shared" si="90"/>
        <v>46148</v>
      </c>
      <c r="B226" s="549" t="s">
        <v>875</v>
      </c>
      <c r="C226" s="576"/>
      <c r="D226" s="600"/>
      <c r="E226" s="577"/>
      <c r="F226" s="635" t="str">
        <f>IF(ISNA(VLOOKUP(D226,條件!$A$1:$L$65585,5,0)),"",(VLOOKUP(D226,條件!$A$1:$L$65585,5,0)))</f>
        <v/>
      </c>
      <c r="G226" s="635" t="str">
        <f>IF(ISNA(VLOOKUP(D226,條件!$A$1:$L$65585,11,0)),"",(VLOOKUP(D226,條件!$A$1:$L$65585,11,0)))</f>
        <v/>
      </c>
      <c r="H226" s="578"/>
      <c r="I226" s="579"/>
      <c r="J226" s="580"/>
      <c r="K226" s="580"/>
      <c r="L226" s="581"/>
      <c r="M226" s="498"/>
      <c r="N226" s="499"/>
      <c r="O226" s="500"/>
      <c r="P226" s="499"/>
      <c r="Q226" s="527"/>
      <c r="R226" s="560"/>
      <c r="S226" s="542">
        <f t="shared" si="86"/>
        <v>0</v>
      </c>
      <c r="T226" s="502">
        <f t="shared" si="83"/>
        <v>0</v>
      </c>
      <c r="U226" s="522">
        <f t="shared" si="87"/>
        <v>0</v>
      </c>
      <c r="V226" s="503">
        <f t="shared" si="88"/>
        <v>0</v>
      </c>
      <c r="W226" s="559" t="str">
        <f t="shared" si="89"/>
        <v/>
      </c>
      <c r="X226" s="569" t="str">
        <f t="shared" si="84"/>
        <v/>
      </c>
      <c r="Y226" s="569" t="str">
        <f t="shared" si="85"/>
        <v/>
      </c>
      <c r="Z226" s="569" t="str">
        <f>'４.１倒筒機(樣品製作)'!X226</f>
        <v/>
      </c>
      <c r="AA226" s="569" t="str">
        <f>'４.１倒筒機(樣品製作)'!Y226</f>
        <v/>
      </c>
    </row>
    <row r="227" spans="1:27" ht="16.5">
      <c r="A227" s="493">
        <f t="shared" si="90"/>
        <v>46148</v>
      </c>
      <c r="B227" s="549" t="s">
        <v>875</v>
      </c>
      <c r="C227" s="576"/>
      <c r="D227" s="600"/>
      <c r="E227" s="577"/>
      <c r="F227" s="635" t="str">
        <f>IF(ISNA(VLOOKUP(D227,條件!$A$1:$L$65585,5,0)),"",(VLOOKUP(D227,條件!$A$1:$L$65585,5,0)))</f>
        <v/>
      </c>
      <c r="G227" s="635" t="str">
        <f>IF(ISNA(VLOOKUP(D227,條件!$A$1:$L$65585,11,0)),"",(VLOOKUP(D227,條件!$A$1:$L$65585,11,0)))</f>
        <v/>
      </c>
      <c r="H227" s="578"/>
      <c r="I227" s="579"/>
      <c r="J227" s="580"/>
      <c r="K227" s="580"/>
      <c r="L227" s="581"/>
      <c r="M227" s="498"/>
      <c r="N227" s="499"/>
      <c r="O227" s="500"/>
      <c r="P227" s="499"/>
      <c r="Q227" s="527"/>
      <c r="R227" s="560"/>
      <c r="S227" s="542">
        <f t="shared" si="86"/>
        <v>0</v>
      </c>
      <c r="T227" s="502">
        <f t="shared" si="83"/>
        <v>0</v>
      </c>
      <c r="U227" s="522">
        <f t="shared" si="87"/>
        <v>0</v>
      </c>
      <c r="V227" s="503">
        <f t="shared" si="88"/>
        <v>0</v>
      </c>
      <c r="W227" s="559" t="str">
        <f t="shared" si="89"/>
        <v/>
      </c>
      <c r="X227" s="569" t="str">
        <f t="shared" si="84"/>
        <v/>
      </c>
      <c r="Y227" s="569" t="str">
        <f t="shared" si="85"/>
        <v/>
      </c>
      <c r="Z227" s="569" t="str">
        <f>'４.１倒筒機(樣品製作)'!X227</f>
        <v/>
      </c>
      <c r="AA227" s="569" t="str">
        <f>'４.１倒筒機(樣品製作)'!Y227</f>
        <v/>
      </c>
    </row>
    <row r="228" spans="1:27" ht="16.5">
      <c r="A228" s="493">
        <f t="shared" si="90"/>
        <v>46148</v>
      </c>
      <c r="B228" s="549" t="s">
        <v>875</v>
      </c>
      <c r="C228" s="576"/>
      <c r="D228" s="600"/>
      <c r="E228" s="577"/>
      <c r="F228" s="635" t="str">
        <f>IF(ISNA(VLOOKUP(D228,條件!$A$1:$L$65585,5,0)),"",(VLOOKUP(D228,條件!$A$1:$L$65585,5,0)))</f>
        <v/>
      </c>
      <c r="G228" s="635" t="str">
        <f>IF(ISNA(VLOOKUP(D228,條件!$A$1:$L$65585,11,0)),"",(VLOOKUP(D228,條件!$A$1:$L$65585,11,0)))</f>
        <v/>
      </c>
      <c r="H228" s="578"/>
      <c r="I228" s="579"/>
      <c r="J228" s="580"/>
      <c r="K228" s="580"/>
      <c r="L228" s="581"/>
      <c r="M228" s="498"/>
      <c r="N228" s="499"/>
      <c r="O228" s="500"/>
      <c r="P228" s="499"/>
      <c r="Q228" s="527"/>
      <c r="R228" s="560"/>
      <c r="S228" s="542">
        <f t="shared" si="86"/>
        <v>0</v>
      </c>
      <c r="T228" s="502">
        <f t="shared" si="83"/>
        <v>0</v>
      </c>
      <c r="U228" s="522">
        <f t="shared" si="87"/>
        <v>0</v>
      </c>
      <c r="V228" s="503">
        <f t="shared" si="88"/>
        <v>0</v>
      </c>
      <c r="W228" s="559" t="str">
        <f t="shared" si="89"/>
        <v/>
      </c>
      <c r="X228" s="569" t="str">
        <f t="shared" si="84"/>
        <v/>
      </c>
      <c r="Y228" s="569" t="str">
        <f t="shared" si="85"/>
        <v/>
      </c>
      <c r="Z228" s="569" t="str">
        <f>'４.１倒筒機(樣品製作)'!X228</f>
        <v/>
      </c>
      <c r="AA228" s="569" t="str">
        <f>'４.１倒筒機(樣品製作)'!Y228</f>
        <v/>
      </c>
    </row>
    <row r="229" spans="1:27" ht="16.5">
      <c r="A229" s="493">
        <f t="shared" si="90"/>
        <v>46148</v>
      </c>
      <c r="B229" s="549" t="s">
        <v>875</v>
      </c>
      <c r="C229" s="576"/>
      <c r="D229" s="600"/>
      <c r="E229" s="577"/>
      <c r="F229" s="635" t="str">
        <f>IF(ISNA(VLOOKUP(D229,條件!$A$1:$L$65585,5,0)),"",(VLOOKUP(D229,條件!$A$1:$L$65585,5,0)))</f>
        <v/>
      </c>
      <c r="G229" s="635" t="str">
        <f>IF(ISNA(VLOOKUP(D229,條件!$A$1:$L$65585,11,0)),"",(VLOOKUP(D229,條件!$A$1:$L$65585,11,0)))</f>
        <v/>
      </c>
      <c r="H229" s="578"/>
      <c r="I229" s="579"/>
      <c r="J229" s="580"/>
      <c r="K229" s="580"/>
      <c r="L229" s="581"/>
      <c r="M229" s="498"/>
      <c r="N229" s="499"/>
      <c r="O229" s="500"/>
      <c r="P229" s="499"/>
      <c r="Q229" s="527"/>
      <c r="R229" s="560"/>
      <c r="S229" s="542">
        <f t="shared" si="86"/>
        <v>0</v>
      </c>
      <c r="T229" s="502">
        <f t="shared" si="83"/>
        <v>0</v>
      </c>
      <c r="U229" s="502">
        <f t="shared" si="87"/>
        <v>0</v>
      </c>
      <c r="V229" s="503">
        <f t="shared" si="88"/>
        <v>0</v>
      </c>
      <c r="W229" s="559" t="str">
        <f t="shared" si="89"/>
        <v/>
      </c>
      <c r="X229" s="569" t="str">
        <f t="shared" si="84"/>
        <v/>
      </c>
      <c r="Y229" s="569" t="str">
        <f t="shared" si="85"/>
        <v/>
      </c>
      <c r="Z229" s="569" t="str">
        <f>'４.１倒筒機(樣品製作)'!X229</f>
        <v/>
      </c>
      <c r="AA229" s="569" t="str">
        <f>'４.１倒筒機(樣品製作)'!Y229</f>
        <v/>
      </c>
    </row>
    <row r="230" spans="1:27" ht="16.5">
      <c r="A230" s="493">
        <f t="shared" si="90"/>
        <v>46148</v>
      </c>
      <c r="B230" s="549" t="s">
        <v>875</v>
      </c>
      <c r="C230" s="576"/>
      <c r="D230" s="600"/>
      <c r="E230" s="577"/>
      <c r="F230" s="635" t="str">
        <f>IF(ISNA(VLOOKUP(D230,條件!$A$1:$L$65585,5,0)),"",(VLOOKUP(D230,條件!$A$1:$L$65585,5,0)))</f>
        <v/>
      </c>
      <c r="G230" s="635" t="str">
        <f>IF(ISNA(VLOOKUP(D230,條件!$A$1:$L$65585,11,0)),"",(VLOOKUP(D230,條件!$A$1:$L$65585,11,0)))</f>
        <v/>
      </c>
      <c r="H230" s="578"/>
      <c r="I230" s="579"/>
      <c r="J230" s="580"/>
      <c r="K230" s="580"/>
      <c r="L230" s="581"/>
      <c r="M230" s="498"/>
      <c r="N230" s="499"/>
      <c r="O230" s="500"/>
      <c r="P230" s="499"/>
      <c r="Q230" s="527"/>
      <c r="R230" s="560"/>
      <c r="S230" s="542">
        <f t="shared" si="86"/>
        <v>0</v>
      </c>
      <c r="T230" s="502">
        <f t="shared" si="83"/>
        <v>0</v>
      </c>
      <c r="U230" s="502">
        <f t="shared" si="87"/>
        <v>0</v>
      </c>
      <c r="V230" s="503">
        <f t="shared" si="88"/>
        <v>0</v>
      </c>
      <c r="W230" s="561" t="str">
        <f t="shared" si="89"/>
        <v/>
      </c>
      <c r="X230" s="569" t="str">
        <f t="shared" si="84"/>
        <v/>
      </c>
      <c r="Y230" s="569" t="str">
        <f t="shared" si="85"/>
        <v/>
      </c>
      <c r="Z230" s="569" t="str">
        <f>'４.１倒筒機(樣品製作)'!X230</f>
        <v/>
      </c>
      <c r="AA230" s="569" t="str">
        <f>'４.１倒筒機(樣品製作)'!Y230</f>
        <v/>
      </c>
    </row>
    <row r="231" spans="1:27" ht="16.5">
      <c r="A231" s="493">
        <f t="shared" si="90"/>
        <v>46148</v>
      </c>
      <c r="B231" s="549" t="s">
        <v>875</v>
      </c>
      <c r="C231" s="576"/>
      <c r="D231" s="600"/>
      <c r="E231" s="577"/>
      <c r="F231" s="635" t="str">
        <f>IF(ISNA(VLOOKUP(D231,條件!$A$1:$L$65585,5,0)),"",(VLOOKUP(D231,條件!$A$1:$L$65585,5,0)))</f>
        <v/>
      </c>
      <c r="G231" s="635" t="str">
        <f>IF(ISNA(VLOOKUP(D231,條件!$A$1:$L$65585,11,0)),"",(VLOOKUP(D231,條件!$A$1:$L$65585,11,0)))</f>
        <v/>
      </c>
      <c r="H231" s="578"/>
      <c r="I231" s="579"/>
      <c r="J231" s="580"/>
      <c r="K231" s="580"/>
      <c r="L231" s="581"/>
      <c r="M231" s="498"/>
      <c r="N231" s="499"/>
      <c r="O231" s="500"/>
      <c r="P231" s="499"/>
      <c r="Q231" s="527"/>
      <c r="R231" s="560"/>
      <c r="S231" s="542">
        <f t="shared" si="86"/>
        <v>0</v>
      </c>
      <c r="T231" s="502">
        <f t="shared" si="83"/>
        <v>0</v>
      </c>
      <c r="U231" s="502">
        <f t="shared" si="87"/>
        <v>0</v>
      </c>
      <c r="V231" s="503">
        <f t="shared" si="88"/>
        <v>0</v>
      </c>
      <c r="W231" s="561" t="str">
        <f t="shared" si="89"/>
        <v/>
      </c>
      <c r="X231" s="569" t="str">
        <f t="shared" si="84"/>
        <v/>
      </c>
      <c r="Y231" s="569" t="str">
        <f t="shared" si="85"/>
        <v/>
      </c>
      <c r="Z231" s="569" t="str">
        <f>'４.１倒筒機(樣品製作)'!X231</f>
        <v/>
      </c>
      <c r="AA231" s="569" t="str">
        <f>'４.１倒筒機(樣品製作)'!Y231</f>
        <v/>
      </c>
    </row>
    <row r="232" spans="1:27" ht="16.5">
      <c r="A232" s="493">
        <f t="shared" si="90"/>
        <v>46148</v>
      </c>
      <c r="B232" s="549" t="s">
        <v>875</v>
      </c>
      <c r="C232" s="576"/>
      <c r="D232" s="600"/>
      <c r="E232" s="577"/>
      <c r="F232" s="635" t="str">
        <f>IF(ISNA(VLOOKUP(D232,條件!$A$1:$L$65585,5,0)),"",(VLOOKUP(D232,條件!$A$1:$L$65585,5,0)))</f>
        <v/>
      </c>
      <c r="G232" s="635" t="str">
        <f>IF(ISNA(VLOOKUP(D232,條件!$A$1:$L$65585,11,0)),"",(VLOOKUP(D232,條件!$A$1:$L$65585,11,0)))</f>
        <v/>
      </c>
      <c r="H232" s="578"/>
      <c r="I232" s="579"/>
      <c r="J232" s="580"/>
      <c r="K232" s="580"/>
      <c r="L232" s="581"/>
      <c r="M232" s="498"/>
      <c r="N232" s="499"/>
      <c r="O232" s="500"/>
      <c r="P232" s="499"/>
      <c r="Q232" s="527"/>
      <c r="R232" s="560"/>
      <c r="S232" s="542">
        <f t="shared" si="86"/>
        <v>0</v>
      </c>
      <c r="T232" s="502">
        <f t="shared" si="83"/>
        <v>0</v>
      </c>
      <c r="U232" s="502">
        <f t="shared" si="87"/>
        <v>0</v>
      </c>
      <c r="V232" s="503">
        <f t="shared" si="88"/>
        <v>0</v>
      </c>
      <c r="W232" s="561" t="str">
        <f t="shared" si="89"/>
        <v/>
      </c>
      <c r="X232" s="569" t="str">
        <f t="shared" si="84"/>
        <v/>
      </c>
      <c r="Y232" s="569" t="str">
        <f t="shared" si="85"/>
        <v/>
      </c>
      <c r="Z232" s="569" t="str">
        <f>'４.１倒筒機(樣品製作)'!X232</f>
        <v/>
      </c>
      <c r="AA232" s="569" t="str">
        <f>'４.１倒筒機(樣品製作)'!Y232</f>
        <v/>
      </c>
    </row>
    <row r="233" spans="1:27" ht="16.5">
      <c r="A233" s="493">
        <f t="shared" si="90"/>
        <v>46148</v>
      </c>
      <c r="B233" s="549" t="s">
        <v>875</v>
      </c>
      <c r="C233" s="576"/>
      <c r="D233" s="600"/>
      <c r="E233" s="577"/>
      <c r="F233" s="635" t="str">
        <f>IF(ISNA(VLOOKUP(D233,條件!$A$1:$L$65585,5,0)),"",(VLOOKUP(D233,條件!$A$1:$L$65585,5,0)))</f>
        <v/>
      </c>
      <c r="G233" s="635" t="str">
        <f>IF(ISNA(VLOOKUP(D233,條件!$A$1:$L$65585,11,0)),"",(VLOOKUP(D233,條件!$A$1:$L$65585,11,0)))</f>
        <v/>
      </c>
      <c r="H233" s="578"/>
      <c r="I233" s="579"/>
      <c r="J233" s="580"/>
      <c r="K233" s="580"/>
      <c r="L233" s="581"/>
      <c r="M233" s="498"/>
      <c r="N233" s="499"/>
      <c r="O233" s="500"/>
      <c r="P233" s="499"/>
      <c r="Q233" s="527"/>
      <c r="R233" s="560"/>
      <c r="S233" s="542">
        <f t="shared" si="86"/>
        <v>0</v>
      </c>
      <c r="T233" s="502">
        <f t="shared" si="83"/>
        <v>0</v>
      </c>
      <c r="U233" s="502">
        <f t="shared" si="87"/>
        <v>0</v>
      </c>
      <c r="V233" s="503">
        <f t="shared" si="88"/>
        <v>0</v>
      </c>
      <c r="W233" s="561" t="str">
        <f t="shared" si="89"/>
        <v/>
      </c>
      <c r="X233" s="569" t="str">
        <f t="shared" si="84"/>
        <v/>
      </c>
      <c r="Y233" s="569" t="str">
        <f t="shared" si="85"/>
        <v/>
      </c>
      <c r="Z233" s="569" t="str">
        <f>'４.１倒筒機(樣品製作)'!X233</f>
        <v/>
      </c>
      <c r="AA233" s="569" t="str">
        <f>'４.１倒筒機(樣品製作)'!Y233</f>
        <v/>
      </c>
    </row>
    <row r="234" spans="1:27" ht="16.5">
      <c r="A234" s="493">
        <f t="shared" si="90"/>
        <v>46148</v>
      </c>
      <c r="B234" s="549" t="s">
        <v>875</v>
      </c>
      <c r="C234" s="576"/>
      <c r="D234" s="600"/>
      <c r="E234" s="577"/>
      <c r="F234" s="635" t="str">
        <f>IF(ISNA(VLOOKUP(D234,條件!$A$1:$L$65585,5,0)),"",(VLOOKUP(D234,條件!$A$1:$L$65585,5,0)))</f>
        <v/>
      </c>
      <c r="G234" s="635" t="str">
        <f>IF(ISNA(VLOOKUP(D234,條件!$A$1:$L$65585,11,0)),"",(VLOOKUP(D234,條件!$A$1:$L$65585,11,0)))</f>
        <v/>
      </c>
      <c r="H234" s="578"/>
      <c r="I234" s="579"/>
      <c r="J234" s="580"/>
      <c r="K234" s="580"/>
      <c r="L234" s="581"/>
      <c r="M234" s="498"/>
      <c r="N234" s="499"/>
      <c r="O234" s="500"/>
      <c r="P234" s="499"/>
      <c r="Q234" s="501"/>
      <c r="R234" s="560"/>
      <c r="S234" s="542">
        <f t="shared" si="86"/>
        <v>0</v>
      </c>
      <c r="T234" s="502">
        <f t="shared" si="83"/>
        <v>0</v>
      </c>
      <c r="U234" s="502">
        <f t="shared" si="87"/>
        <v>0</v>
      </c>
      <c r="V234" s="503">
        <f t="shared" si="88"/>
        <v>0</v>
      </c>
      <c r="W234" s="561" t="str">
        <f t="shared" si="89"/>
        <v/>
      </c>
      <c r="X234" s="569" t="str">
        <f t="shared" si="84"/>
        <v/>
      </c>
      <c r="Y234" s="569" t="str">
        <f t="shared" si="85"/>
        <v/>
      </c>
      <c r="Z234" s="569" t="str">
        <f>'４.１倒筒機(樣品製作)'!X234</f>
        <v/>
      </c>
      <c r="AA234" s="569" t="str">
        <f>'４.１倒筒機(樣品製作)'!Y234</f>
        <v/>
      </c>
    </row>
    <row r="235" spans="1:27" ht="16.5">
      <c r="A235" s="493">
        <f t="shared" si="90"/>
        <v>46148</v>
      </c>
      <c r="B235" s="549" t="s">
        <v>875</v>
      </c>
      <c r="C235" s="576"/>
      <c r="D235" s="600"/>
      <c r="E235" s="577"/>
      <c r="F235" s="635" t="str">
        <f>IF(ISNA(VLOOKUP(D235,條件!$A$1:$L$65585,5,0)),"",(VLOOKUP(D235,條件!$A$1:$L$65585,5,0)))</f>
        <v/>
      </c>
      <c r="G235" s="635" t="str">
        <f>IF(ISNA(VLOOKUP(D235,條件!$A$1:$L$65585,11,0)),"",(VLOOKUP(D235,條件!$A$1:$L$65585,11,0)))</f>
        <v/>
      </c>
      <c r="H235" s="578"/>
      <c r="I235" s="579"/>
      <c r="J235" s="580"/>
      <c r="K235" s="580"/>
      <c r="L235" s="581"/>
      <c r="M235" s="498"/>
      <c r="N235" s="499"/>
      <c r="O235" s="500"/>
      <c r="P235" s="499"/>
      <c r="Q235" s="501"/>
      <c r="R235" s="560"/>
      <c r="S235" s="542">
        <f t="shared" si="86"/>
        <v>0</v>
      </c>
      <c r="T235" s="502">
        <f t="shared" si="83"/>
        <v>0</v>
      </c>
      <c r="U235" s="502">
        <f t="shared" si="87"/>
        <v>0</v>
      </c>
      <c r="V235" s="503">
        <f t="shared" si="88"/>
        <v>0</v>
      </c>
      <c r="W235" s="561" t="str">
        <f t="shared" si="89"/>
        <v/>
      </c>
      <c r="X235" s="569" t="str">
        <f t="shared" si="84"/>
        <v/>
      </c>
      <c r="Y235" s="569" t="str">
        <f t="shared" si="85"/>
        <v/>
      </c>
      <c r="Z235" s="569" t="str">
        <f>'４.１倒筒機(樣品製作)'!X235</f>
        <v/>
      </c>
      <c r="AA235" s="569" t="str">
        <f>'４.１倒筒機(樣品製作)'!Y235</f>
        <v/>
      </c>
    </row>
    <row r="236" spans="1:27" ht="16.5">
      <c r="A236" s="493">
        <f t="shared" si="90"/>
        <v>46148</v>
      </c>
      <c r="B236" s="549" t="s">
        <v>875</v>
      </c>
      <c r="C236" s="576"/>
      <c r="D236" s="600"/>
      <c r="E236" s="577"/>
      <c r="F236" s="635" t="str">
        <f>IF(ISNA(VLOOKUP(D236,條件!$A$1:$L$65585,5,0)),"",(VLOOKUP(D236,條件!$A$1:$L$65585,5,0)))</f>
        <v/>
      </c>
      <c r="G236" s="635" t="str">
        <f>IF(ISNA(VLOOKUP(D236,條件!$A$1:$L$65585,11,0)),"",(VLOOKUP(D236,條件!$A$1:$L$65585,11,0)))</f>
        <v/>
      </c>
      <c r="H236" s="578"/>
      <c r="I236" s="579"/>
      <c r="J236" s="580"/>
      <c r="K236" s="580"/>
      <c r="L236" s="581"/>
      <c r="M236" s="498"/>
      <c r="N236" s="499"/>
      <c r="O236" s="500"/>
      <c r="P236" s="499"/>
      <c r="Q236" s="501"/>
      <c r="R236" s="560"/>
      <c r="S236" s="542">
        <f t="shared" si="86"/>
        <v>0</v>
      </c>
      <c r="T236" s="502">
        <f t="shared" si="83"/>
        <v>0</v>
      </c>
      <c r="U236" s="502">
        <f t="shared" si="87"/>
        <v>0</v>
      </c>
      <c r="V236" s="503">
        <f t="shared" si="88"/>
        <v>0</v>
      </c>
      <c r="W236" s="561" t="str">
        <f t="shared" si="89"/>
        <v/>
      </c>
      <c r="X236" s="569" t="str">
        <f t="shared" si="84"/>
        <v/>
      </c>
      <c r="Y236" s="569" t="str">
        <f t="shared" si="85"/>
        <v/>
      </c>
      <c r="Z236" s="569" t="str">
        <f>'４.１倒筒機(樣品製作)'!X236</f>
        <v/>
      </c>
      <c r="AA236" s="569" t="str">
        <f>'４.１倒筒機(樣品製作)'!Y236</f>
        <v/>
      </c>
    </row>
    <row r="237" spans="1:27" ht="16.5">
      <c r="A237" s="493">
        <f t="shared" si="90"/>
        <v>46148</v>
      </c>
      <c r="B237" s="549" t="s">
        <v>875</v>
      </c>
      <c r="C237" s="576"/>
      <c r="D237" s="600"/>
      <c r="E237" s="577"/>
      <c r="F237" s="635" t="str">
        <f>IF(ISNA(VLOOKUP(D237,條件!$A$1:$L$65585,5,0)),"",(VLOOKUP(D237,條件!$A$1:$L$65585,5,0)))</f>
        <v/>
      </c>
      <c r="G237" s="635" t="str">
        <f>IF(ISNA(VLOOKUP(D237,條件!$A$1:$L$65585,11,0)),"",(VLOOKUP(D237,條件!$A$1:$L$65585,11,0)))</f>
        <v/>
      </c>
      <c r="H237" s="578"/>
      <c r="I237" s="579"/>
      <c r="J237" s="580"/>
      <c r="K237" s="580"/>
      <c r="L237" s="581"/>
      <c r="M237" s="498"/>
      <c r="N237" s="499"/>
      <c r="O237" s="500"/>
      <c r="P237" s="499"/>
      <c r="Q237" s="501"/>
      <c r="R237" s="560"/>
      <c r="S237" s="542">
        <f t="shared" si="86"/>
        <v>0</v>
      </c>
      <c r="T237" s="502">
        <f t="shared" si="83"/>
        <v>0</v>
      </c>
      <c r="U237" s="502">
        <f t="shared" si="87"/>
        <v>0</v>
      </c>
      <c r="V237" s="503">
        <f t="shared" si="88"/>
        <v>0</v>
      </c>
      <c r="W237" s="561" t="str">
        <f t="shared" si="89"/>
        <v/>
      </c>
      <c r="X237" s="569" t="str">
        <f t="shared" si="84"/>
        <v/>
      </c>
      <c r="Y237" s="569" t="str">
        <f t="shared" si="85"/>
        <v/>
      </c>
      <c r="Z237" s="569" t="str">
        <f>'４.１倒筒機(樣品製作)'!X237</f>
        <v/>
      </c>
      <c r="AA237" s="569" t="str">
        <f>'４.１倒筒機(樣品製作)'!Y237</f>
        <v/>
      </c>
    </row>
    <row r="238" spans="1:27" ht="16.5">
      <c r="A238" s="493">
        <f t="shared" si="90"/>
        <v>46148</v>
      </c>
      <c r="B238" s="515" t="s">
        <v>876</v>
      </c>
      <c r="C238" s="652"/>
      <c r="D238" s="653"/>
      <c r="E238" s="654"/>
      <c r="F238" s="655"/>
      <c r="G238" s="655"/>
      <c r="H238" s="656"/>
      <c r="I238" s="657">
        <f>COUNTA(I218:I237)</f>
        <v>4</v>
      </c>
      <c r="J238" s="657"/>
      <c r="K238" s="657"/>
      <c r="L238" s="658"/>
      <c r="M238" s="517"/>
      <c r="N238" s="518">
        <f>SUM(N218:N237)</f>
        <v>0</v>
      </c>
      <c r="O238" s="517"/>
      <c r="P238" s="518">
        <f>SUM(P218:P237)</f>
        <v>48</v>
      </c>
      <c r="Q238" s="519"/>
      <c r="R238" s="562"/>
      <c r="S238" s="543"/>
      <c r="T238" s="516"/>
      <c r="U238" s="516">
        <f>SUMIF(U218:U237,"&lt;9E307")</f>
        <v>208.31181619311823</v>
      </c>
      <c r="V238" s="516">
        <f>SUM(V218:V237)</f>
        <v>116</v>
      </c>
      <c r="W238" s="563">
        <f>IF(ISERROR(V238/U238),0,(V238/U238))</f>
        <v>0.55685751350975055</v>
      </c>
      <c r="X238" s="570">
        <f>SUMIF(X218:X237,"&lt;9E307")</f>
        <v>0</v>
      </c>
      <c r="Y238" s="570">
        <f>SUMIF(Y218:Y237,"&lt;9E307")</f>
        <v>0.83324726477247291</v>
      </c>
      <c r="Z238" s="707">
        <f>'４.１倒筒機(樣品製作)'!X238</f>
        <v>0</v>
      </c>
      <c r="AA238" s="707">
        <f>'４.１倒筒機(樣品製作)'!Y238</f>
        <v>0</v>
      </c>
    </row>
    <row r="239" spans="1:27" ht="16.5">
      <c r="A239" s="493">
        <f t="shared" si="90"/>
        <v>46148</v>
      </c>
      <c r="B239" s="549" t="s">
        <v>877</v>
      </c>
      <c r="C239" s="576"/>
      <c r="D239" s="600"/>
      <c r="E239" s="577"/>
      <c r="F239" s="635" t="str">
        <f>IF(ISNA(VLOOKUP(D239,條件!$A$1:$L$65585,5,0)),"",(VLOOKUP(D239,條件!$A$1:$L$65585,5,0)))</f>
        <v/>
      </c>
      <c r="G239" s="635" t="str">
        <f>IF(ISNA(VLOOKUP(D239,條件!$A$1:$L$65585,11,0)),"",(VLOOKUP(D239,條件!$A$1:$L$65585,11,0)))</f>
        <v/>
      </c>
      <c r="H239" s="578"/>
      <c r="I239" s="579"/>
      <c r="J239" s="580"/>
      <c r="K239" s="579"/>
      <c r="L239" s="581"/>
      <c r="M239" s="498"/>
      <c r="N239" s="499"/>
      <c r="O239" s="500"/>
      <c r="P239" s="499"/>
      <c r="Q239" s="501"/>
      <c r="R239" s="560"/>
      <c r="S239" s="542">
        <f>K239*0.85</f>
        <v>0</v>
      </c>
      <c r="T239" s="502">
        <f t="shared" ref="T239:T258" si="91">IF(J239="",0,(1440/(J239/S239)))</f>
        <v>0</v>
      </c>
      <c r="U239" s="522">
        <f>T239*L239*(N239+P239)/24*0.85</f>
        <v>0</v>
      </c>
      <c r="V239" s="523">
        <f>M239+O239</f>
        <v>0</v>
      </c>
      <c r="W239" s="559" t="str">
        <f>IF(U239=0,"",((V239/U239)))</f>
        <v/>
      </c>
      <c r="X239" s="569" t="str">
        <f t="shared" ref="X239:X258" si="92">IF(ISERROR((U239/(N239+P239)*N239)/250),"",((U239/(N239+P239)*N239)/250))</f>
        <v/>
      </c>
      <c r="Y239" s="569" t="str">
        <f t="shared" ref="Y239:Y258" si="93">IF(ISERROR(((U239/(N239+P239)*P239)/250)),"",(((U239/(N239+P239)*P239))/250))</f>
        <v/>
      </c>
      <c r="Z239" s="569" t="str">
        <f>'４.１倒筒機(樣品製作)'!X239</f>
        <v/>
      </c>
      <c r="AA239" s="569" t="str">
        <f>'４.１倒筒機(樣品製作)'!Y239</f>
        <v/>
      </c>
    </row>
    <row r="240" spans="1:27" ht="16.5">
      <c r="A240" s="493">
        <f t="shared" si="90"/>
        <v>46148</v>
      </c>
      <c r="B240" s="549" t="s">
        <v>877</v>
      </c>
      <c r="C240" s="576"/>
      <c r="D240" s="600"/>
      <c r="E240" s="577"/>
      <c r="F240" s="635" t="str">
        <f>IF(ISNA(VLOOKUP(D240,條件!$A$1:$L$65585,5,0)),"",(VLOOKUP(D240,條件!$A$1:$L$65585,5,0)))</f>
        <v/>
      </c>
      <c r="G240" s="635" t="str">
        <f>IF(ISNA(VLOOKUP(D240,條件!$A$1:$L$65585,11,0)),"",(VLOOKUP(D240,條件!$A$1:$L$65585,11,0)))</f>
        <v/>
      </c>
      <c r="H240" s="578"/>
      <c r="I240" s="579"/>
      <c r="J240" s="580"/>
      <c r="K240" s="579"/>
      <c r="L240" s="581"/>
      <c r="M240" s="498"/>
      <c r="N240" s="499"/>
      <c r="O240" s="500"/>
      <c r="P240" s="499"/>
      <c r="Q240" s="501"/>
      <c r="R240" s="560"/>
      <c r="S240" s="542">
        <f t="shared" ref="S240:S258" si="94">K240*0.85</f>
        <v>0</v>
      </c>
      <c r="T240" s="502">
        <f t="shared" si="91"/>
        <v>0</v>
      </c>
      <c r="U240" s="522">
        <f t="shared" ref="U240:U258" si="95">T240*L240*(N240+P240)/24*0.85</f>
        <v>0</v>
      </c>
      <c r="V240" s="503">
        <f t="shared" ref="V240:V258" si="96">M240+O240</f>
        <v>0</v>
      </c>
      <c r="W240" s="559" t="str">
        <f t="shared" ref="W240:W258" si="97">IF(U240=0,"",((V240/U240)))</f>
        <v/>
      </c>
      <c r="X240" s="569" t="str">
        <f t="shared" si="92"/>
        <v/>
      </c>
      <c r="Y240" s="569" t="str">
        <f t="shared" si="93"/>
        <v/>
      </c>
      <c r="Z240" s="569" t="str">
        <f>'４.１倒筒機(樣品製作)'!X240</f>
        <v/>
      </c>
      <c r="AA240" s="569" t="str">
        <f>'４.１倒筒機(樣品製作)'!Y240</f>
        <v/>
      </c>
    </row>
    <row r="241" spans="1:27" ht="16.5">
      <c r="A241" s="493">
        <f t="shared" si="90"/>
        <v>46148</v>
      </c>
      <c r="B241" s="549" t="s">
        <v>877</v>
      </c>
      <c r="C241" s="576"/>
      <c r="D241" s="600"/>
      <c r="E241" s="577"/>
      <c r="F241" s="635" t="str">
        <f>IF(ISNA(VLOOKUP(D241,條件!$A$1:$L$65585,5,0)),"",(VLOOKUP(D241,條件!$A$1:$L$65585,5,0)))</f>
        <v/>
      </c>
      <c r="G241" s="635" t="str">
        <f>IF(ISNA(VLOOKUP(D241,條件!$A$1:$L$65585,11,0)),"",(VLOOKUP(D241,條件!$A$1:$L$65585,11,0)))</f>
        <v/>
      </c>
      <c r="H241" s="578"/>
      <c r="I241" s="579"/>
      <c r="J241" s="580"/>
      <c r="K241" s="579"/>
      <c r="L241" s="581"/>
      <c r="M241" s="498"/>
      <c r="N241" s="499"/>
      <c r="O241" s="500"/>
      <c r="P241" s="499"/>
      <c r="Q241" s="501"/>
      <c r="R241" s="560"/>
      <c r="S241" s="542">
        <f t="shared" si="94"/>
        <v>0</v>
      </c>
      <c r="T241" s="502">
        <f t="shared" si="91"/>
        <v>0</v>
      </c>
      <c r="U241" s="522">
        <f t="shared" si="95"/>
        <v>0</v>
      </c>
      <c r="V241" s="503">
        <f t="shared" si="96"/>
        <v>0</v>
      </c>
      <c r="W241" s="559" t="str">
        <f t="shared" si="97"/>
        <v/>
      </c>
      <c r="X241" s="569" t="str">
        <f t="shared" si="92"/>
        <v/>
      </c>
      <c r="Y241" s="569" t="str">
        <f t="shared" si="93"/>
        <v/>
      </c>
      <c r="Z241" s="569" t="str">
        <f>'４.１倒筒機(樣品製作)'!X241</f>
        <v/>
      </c>
      <c r="AA241" s="569" t="str">
        <f>'４.１倒筒機(樣品製作)'!Y241</f>
        <v/>
      </c>
    </row>
    <row r="242" spans="1:27" ht="16.5">
      <c r="A242" s="493">
        <f t="shared" si="90"/>
        <v>46148</v>
      </c>
      <c r="B242" s="549" t="s">
        <v>877</v>
      </c>
      <c r="C242" s="576"/>
      <c r="D242" s="600"/>
      <c r="E242" s="577"/>
      <c r="F242" s="635" t="str">
        <f>IF(ISNA(VLOOKUP(D242,條件!$A$1:$L$65585,5,0)),"",(VLOOKUP(D242,條件!$A$1:$L$65585,5,0)))</f>
        <v/>
      </c>
      <c r="G242" s="635" t="str">
        <f>IF(ISNA(VLOOKUP(D242,條件!$A$1:$L$65585,11,0)),"",(VLOOKUP(D242,條件!$A$1:$L$65585,11,0)))</f>
        <v/>
      </c>
      <c r="H242" s="578"/>
      <c r="I242" s="579"/>
      <c r="J242" s="580"/>
      <c r="K242" s="579"/>
      <c r="L242" s="581"/>
      <c r="M242" s="498"/>
      <c r="N242" s="499"/>
      <c r="O242" s="500"/>
      <c r="P242" s="499"/>
      <c r="Q242" s="501"/>
      <c r="R242" s="560"/>
      <c r="S242" s="542">
        <f t="shared" si="94"/>
        <v>0</v>
      </c>
      <c r="T242" s="502">
        <f t="shared" si="91"/>
        <v>0</v>
      </c>
      <c r="U242" s="522">
        <f t="shared" si="95"/>
        <v>0</v>
      </c>
      <c r="V242" s="503">
        <f t="shared" si="96"/>
        <v>0</v>
      </c>
      <c r="W242" s="559" t="str">
        <f t="shared" si="97"/>
        <v/>
      </c>
      <c r="X242" s="569" t="str">
        <f t="shared" si="92"/>
        <v/>
      </c>
      <c r="Y242" s="569" t="str">
        <f t="shared" si="93"/>
        <v/>
      </c>
      <c r="Z242" s="569" t="str">
        <f>'４.１倒筒機(樣品製作)'!X242</f>
        <v/>
      </c>
      <c r="AA242" s="569" t="str">
        <f>'４.１倒筒機(樣品製作)'!Y242</f>
        <v/>
      </c>
    </row>
    <row r="243" spans="1:27" ht="16.5">
      <c r="A243" s="493">
        <f t="shared" si="90"/>
        <v>46148</v>
      </c>
      <c r="B243" s="549" t="s">
        <v>877</v>
      </c>
      <c r="C243" s="576"/>
      <c r="D243" s="600"/>
      <c r="E243" s="577"/>
      <c r="F243" s="635" t="str">
        <f>IF(ISNA(VLOOKUP(D243,條件!$A$1:$L$65585,5,0)),"",(VLOOKUP(D243,條件!$A$1:$L$65585,5,0)))</f>
        <v/>
      </c>
      <c r="G243" s="635" t="str">
        <f>IF(ISNA(VLOOKUP(D243,條件!$A$1:$L$65585,11,0)),"",(VLOOKUP(D243,條件!$A$1:$L$65585,11,0)))</f>
        <v/>
      </c>
      <c r="H243" s="578"/>
      <c r="I243" s="579"/>
      <c r="J243" s="580"/>
      <c r="K243" s="580"/>
      <c r="L243" s="581"/>
      <c r="M243" s="498"/>
      <c r="N243" s="499"/>
      <c r="O243" s="500"/>
      <c r="P243" s="499"/>
      <c r="Q243" s="501"/>
      <c r="R243" s="560"/>
      <c r="S243" s="542">
        <f t="shared" si="94"/>
        <v>0</v>
      </c>
      <c r="T243" s="502">
        <f t="shared" si="91"/>
        <v>0</v>
      </c>
      <c r="U243" s="522">
        <f t="shared" si="95"/>
        <v>0</v>
      </c>
      <c r="V243" s="503">
        <f t="shared" si="96"/>
        <v>0</v>
      </c>
      <c r="W243" s="559" t="str">
        <f t="shared" si="97"/>
        <v/>
      </c>
      <c r="X243" s="569" t="str">
        <f t="shared" si="92"/>
        <v/>
      </c>
      <c r="Y243" s="569" t="str">
        <f t="shared" si="93"/>
        <v/>
      </c>
      <c r="Z243" s="569" t="str">
        <f>'４.１倒筒機(樣品製作)'!X243</f>
        <v/>
      </c>
      <c r="AA243" s="569" t="str">
        <f>'４.１倒筒機(樣品製作)'!Y243</f>
        <v/>
      </c>
    </row>
    <row r="244" spans="1:27" ht="16.5">
      <c r="A244" s="493">
        <f t="shared" si="90"/>
        <v>46148</v>
      </c>
      <c r="B244" s="549" t="s">
        <v>877</v>
      </c>
      <c r="C244" s="576"/>
      <c r="D244" s="600"/>
      <c r="E244" s="577"/>
      <c r="F244" s="635" t="str">
        <f>IF(ISNA(VLOOKUP(D244,條件!$A$1:$L$65585,5,0)),"",(VLOOKUP(D244,條件!$A$1:$L$65585,5,0)))</f>
        <v/>
      </c>
      <c r="G244" s="635" t="str">
        <f>IF(ISNA(VLOOKUP(D244,條件!$A$1:$L$65585,11,0)),"",(VLOOKUP(D244,條件!$A$1:$L$65585,11,0)))</f>
        <v/>
      </c>
      <c r="H244" s="578"/>
      <c r="I244" s="579"/>
      <c r="J244" s="580"/>
      <c r="K244" s="580"/>
      <c r="L244" s="581"/>
      <c r="M244" s="498"/>
      <c r="N244" s="499"/>
      <c r="O244" s="500"/>
      <c r="P244" s="499"/>
      <c r="Q244" s="501"/>
      <c r="R244" s="560"/>
      <c r="S244" s="542">
        <f t="shared" si="94"/>
        <v>0</v>
      </c>
      <c r="T244" s="502">
        <f t="shared" si="91"/>
        <v>0</v>
      </c>
      <c r="U244" s="522">
        <f t="shared" si="95"/>
        <v>0</v>
      </c>
      <c r="V244" s="503">
        <f t="shared" si="96"/>
        <v>0</v>
      </c>
      <c r="W244" s="559" t="str">
        <f t="shared" si="97"/>
        <v/>
      </c>
      <c r="X244" s="569" t="str">
        <f t="shared" si="92"/>
        <v/>
      </c>
      <c r="Y244" s="569" t="str">
        <f t="shared" si="93"/>
        <v/>
      </c>
      <c r="Z244" s="569" t="str">
        <f>'４.１倒筒機(樣品製作)'!X244</f>
        <v/>
      </c>
      <c r="AA244" s="569" t="str">
        <f>'４.１倒筒機(樣品製作)'!Y244</f>
        <v/>
      </c>
    </row>
    <row r="245" spans="1:27" ht="16.5">
      <c r="A245" s="493">
        <f t="shared" si="90"/>
        <v>46148</v>
      </c>
      <c r="B245" s="549" t="s">
        <v>877</v>
      </c>
      <c r="C245" s="576"/>
      <c r="D245" s="600"/>
      <c r="E245" s="577"/>
      <c r="F245" s="635" t="str">
        <f>IF(ISNA(VLOOKUP(D245,條件!$A$1:$L$65585,5,0)),"",(VLOOKUP(D245,條件!$A$1:$L$65585,5,0)))</f>
        <v/>
      </c>
      <c r="G245" s="635" t="str">
        <f>IF(ISNA(VLOOKUP(D245,條件!$A$1:$L$65585,11,0)),"",(VLOOKUP(D245,條件!$A$1:$L$65585,11,0)))</f>
        <v/>
      </c>
      <c r="H245" s="578"/>
      <c r="I245" s="579"/>
      <c r="J245" s="580"/>
      <c r="K245" s="580"/>
      <c r="L245" s="581"/>
      <c r="M245" s="498"/>
      <c r="N245" s="499"/>
      <c r="O245" s="500"/>
      <c r="P245" s="499"/>
      <c r="Q245" s="501"/>
      <c r="R245" s="560"/>
      <c r="S245" s="542">
        <f t="shared" si="94"/>
        <v>0</v>
      </c>
      <c r="T245" s="502">
        <f t="shared" si="91"/>
        <v>0</v>
      </c>
      <c r="U245" s="522">
        <f t="shared" si="95"/>
        <v>0</v>
      </c>
      <c r="V245" s="503">
        <f t="shared" si="96"/>
        <v>0</v>
      </c>
      <c r="W245" s="559" t="str">
        <f t="shared" si="97"/>
        <v/>
      </c>
      <c r="X245" s="569" t="str">
        <f t="shared" si="92"/>
        <v/>
      </c>
      <c r="Y245" s="569" t="str">
        <f t="shared" si="93"/>
        <v/>
      </c>
      <c r="Z245" s="569" t="str">
        <f>'４.１倒筒機(樣品製作)'!X245</f>
        <v/>
      </c>
      <c r="AA245" s="569" t="str">
        <f>'４.１倒筒機(樣品製作)'!Y245</f>
        <v/>
      </c>
    </row>
    <row r="246" spans="1:27" ht="16.5">
      <c r="A246" s="493">
        <f t="shared" si="90"/>
        <v>46148</v>
      </c>
      <c r="B246" s="549" t="s">
        <v>877</v>
      </c>
      <c r="C246" s="576"/>
      <c r="D246" s="600"/>
      <c r="E246" s="577"/>
      <c r="F246" s="635" t="str">
        <f>IF(ISNA(VLOOKUP(D246,條件!$A$1:$L$65585,5,0)),"",(VLOOKUP(D246,條件!$A$1:$L$65585,5,0)))</f>
        <v/>
      </c>
      <c r="G246" s="635" t="str">
        <f>IF(ISNA(VLOOKUP(D246,條件!$A$1:$L$65585,11,0)),"",(VLOOKUP(D246,條件!$A$1:$L$65585,11,0)))</f>
        <v/>
      </c>
      <c r="H246" s="578"/>
      <c r="I246" s="579"/>
      <c r="J246" s="580"/>
      <c r="K246" s="580"/>
      <c r="L246" s="581"/>
      <c r="M246" s="498"/>
      <c r="N246" s="499"/>
      <c r="O246" s="500"/>
      <c r="P246" s="499"/>
      <c r="Q246" s="501"/>
      <c r="R246" s="560"/>
      <c r="S246" s="542">
        <f t="shared" si="94"/>
        <v>0</v>
      </c>
      <c r="T246" s="502">
        <f t="shared" si="91"/>
        <v>0</v>
      </c>
      <c r="U246" s="522">
        <f t="shared" si="95"/>
        <v>0</v>
      </c>
      <c r="V246" s="503">
        <f t="shared" si="96"/>
        <v>0</v>
      </c>
      <c r="W246" s="559" t="str">
        <f t="shared" si="97"/>
        <v/>
      </c>
      <c r="X246" s="569" t="str">
        <f t="shared" si="92"/>
        <v/>
      </c>
      <c r="Y246" s="569" t="str">
        <f t="shared" si="93"/>
        <v/>
      </c>
      <c r="Z246" s="569" t="str">
        <f>'４.１倒筒機(樣品製作)'!X246</f>
        <v/>
      </c>
      <c r="AA246" s="569" t="str">
        <f>'４.１倒筒機(樣品製作)'!Y246</f>
        <v/>
      </c>
    </row>
    <row r="247" spans="1:27" ht="16.5">
      <c r="A247" s="493">
        <f t="shared" si="90"/>
        <v>46148</v>
      </c>
      <c r="B247" s="549" t="s">
        <v>877</v>
      </c>
      <c r="C247" s="576"/>
      <c r="D247" s="600"/>
      <c r="E247" s="577"/>
      <c r="F247" s="635" t="str">
        <f>IF(ISNA(VLOOKUP(D247,條件!$A$1:$L$65585,5,0)),"",(VLOOKUP(D247,條件!$A$1:$L$65585,5,0)))</f>
        <v/>
      </c>
      <c r="G247" s="635" t="str">
        <f>IF(ISNA(VLOOKUP(D247,條件!$A$1:$L$65585,11,0)),"",(VLOOKUP(D247,條件!$A$1:$L$65585,11,0)))</f>
        <v/>
      </c>
      <c r="H247" s="578"/>
      <c r="I247" s="579"/>
      <c r="J247" s="580"/>
      <c r="K247" s="580"/>
      <c r="L247" s="581"/>
      <c r="M247" s="498"/>
      <c r="N247" s="499"/>
      <c r="O247" s="500"/>
      <c r="P247" s="499"/>
      <c r="Q247" s="501"/>
      <c r="R247" s="560"/>
      <c r="S247" s="542">
        <f t="shared" si="94"/>
        <v>0</v>
      </c>
      <c r="T247" s="502">
        <f t="shared" si="91"/>
        <v>0</v>
      </c>
      <c r="U247" s="522">
        <f t="shared" si="95"/>
        <v>0</v>
      </c>
      <c r="V247" s="503">
        <f t="shared" si="96"/>
        <v>0</v>
      </c>
      <c r="W247" s="559" t="str">
        <f t="shared" si="97"/>
        <v/>
      </c>
      <c r="X247" s="569" t="str">
        <f t="shared" si="92"/>
        <v/>
      </c>
      <c r="Y247" s="569" t="str">
        <f t="shared" si="93"/>
        <v/>
      </c>
      <c r="Z247" s="569" t="str">
        <f>'４.１倒筒機(樣品製作)'!X247</f>
        <v/>
      </c>
      <c r="AA247" s="569" t="str">
        <f>'４.１倒筒機(樣品製作)'!Y247</f>
        <v/>
      </c>
    </row>
    <row r="248" spans="1:27" ht="16.5">
      <c r="A248" s="493">
        <f t="shared" si="90"/>
        <v>46148</v>
      </c>
      <c r="B248" s="549" t="s">
        <v>877</v>
      </c>
      <c r="C248" s="576"/>
      <c r="D248" s="600"/>
      <c r="E248" s="577"/>
      <c r="F248" s="635" t="str">
        <f>IF(ISNA(VLOOKUP(D248,條件!$A$1:$L$65585,5,0)),"",(VLOOKUP(D248,條件!$A$1:$L$65585,5,0)))</f>
        <v/>
      </c>
      <c r="G248" s="635" t="str">
        <f>IF(ISNA(VLOOKUP(D248,條件!$A$1:$L$65585,11,0)),"",(VLOOKUP(D248,條件!$A$1:$L$65585,11,0)))</f>
        <v/>
      </c>
      <c r="H248" s="578"/>
      <c r="I248" s="579"/>
      <c r="J248" s="580"/>
      <c r="K248" s="580"/>
      <c r="L248" s="581"/>
      <c r="M248" s="498"/>
      <c r="N248" s="499"/>
      <c r="O248" s="500"/>
      <c r="P248" s="499"/>
      <c r="Q248" s="501"/>
      <c r="R248" s="560"/>
      <c r="S248" s="542">
        <f t="shared" si="94"/>
        <v>0</v>
      </c>
      <c r="T248" s="502">
        <f t="shared" si="91"/>
        <v>0</v>
      </c>
      <c r="U248" s="522">
        <f t="shared" si="95"/>
        <v>0</v>
      </c>
      <c r="V248" s="503">
        <f t="shared" si="96"/>
        <v>0</v>
      </c>
      <c r="W248" s="559" t="str">
        <f t="shared" si="97"/>
        <v/>
      </c>
      <c r="X248" s="569" t="str">
        <f t="shared" si="92"/>
        <v/>
      </c>
      <c r="Y248" s="569" t="str">
        <f t="shared" si="93"/>
        <v/>
      </c>
      <c r="Z248" s="569" t="str">
        <f>'４.１倒筒機(樣品製作)'!X248</f>
        <v/>
      </c>
      <c r="AA248" s="569" t="str">
        <f>'４.１倒筒機(樣品製作)'!Y248</f>
        <v/>
      </c>
    </row>
    <row r="249" spans="1:27" ht="16.5">
      <c r="A249" s="493">
        <f t="shared" si="90"/>
        <v>46148</v>
      </c>
      <c r="B249" s="549" t="s">
        <v>877</v>
      </c>
      <c r="C249" s="576"/>
      <c r="D249" s="600"/>
      <c r="E249" s="577"/>
      <c r="F249" s="635" t="str">
        <f>IF(ISNA(VLOOKUP(D249,條件!$A$1:$L$65585,5,0)),"",(VLOOKUP(D249,條件!$A$1:$L$65585,5,0)))</f>
        <v/>
      </c>
      <c r="G249" s="635" t="str">
        <f>IF(ISNA(VLOOKUP(D249,條件!$A$1:$L$65585,11,0)),"",(VLOOKUP(D249,條件!$A$1:$L$65585,11,0)))</f>
        <v/>
      </c>
      <c r="H249" s="578"/>
      <c r="I249" s="579"/>
      <c r="J249" s="580"/>
      <c r="K249" s="580"/>
      <c r="L249" s="581"/>
      <c r="M249" s="498"/>
      <c r="N249" s="499"/>
      <c r="O249" s="500"/>
      <c r="P249" s="499"/>
      <c r="Q249" s="501"/>
      <c r="R249" s="560"/>
      <c r="S249" s="542">
        <f t="shared" si="94"/>
        <v>0</v>
      </c>
      <c r="T249" s="502">
        <f t="shared" si="91"/>
        <v>0</v>
      </c>
      <c r="U249" s="522">
        <f t="shared" si="95"/>
        <v>0</v>
      </c>
      <c r="V249" s="503">
        <f t="shared" si="96"/>
        <v>0</v>
      </c>
      <c r="W249" s="559" t="str">
        <f t="shared" si="97"/>
        <v/>
      </c>
      <c r="X249" s="569" t="str">
        <f t="shared" si="92"/>
        <v/>
      </c>
      <c r="Y249" s="569" t="str">
        <f t="shared" si="93"/>
        <v/>
      </c>
      <c r="Z249" s="569" t="str">
        <f>'４.１倒筒機(樣品製作)'!X249</f>
        <v/>
      </c>
      <c r="AA249" s="569" t="str">
        <f>'４.１倒筒機(樣品製作)'!Y249</f>
        <v/>
      </c>
    </row>
    <row r="250" spans="1:27" ht="16.5">
      <c r="A250" s="493">
        <f t="shared" si="90"/>
        <v>46148</v>
      </c>
      <c r="B250" s="549" t="s">
        <v>877</v>
      </c>
      <c r="C250" s="576"/>
      <c r="D250" s="600"/>
      <c r="E250" s="577"/>
      <c r="F250" s="635" t="str">
        <f>IF(ISNA(VLOOKUP(D250,條件!$A$1:$L$65585,5,0)),"",(VLOOKUP(D250,條件!$A$1:$L$65585,5,0)))</f>
        <v/>
      </c>
      <c r="G250" s="635" t="str">
        <f>IF(ISNA(VLOOKUP(D250,條件!$A$1:$L$65585,11,0)),"",(VLOOKUP(D250,條件!$A$1:$L$65585,11,0)))</f>
        <v/>
      </c>
      <c r="H250" s="578"/>
      <c r="I250" s="579"/>
      <c r="J250" s="580"/>
      <c r="K250" s="580"/>
      <c r="L250" s="581"/>
      <c r="M250" s="498"/>
      <c r="N250" s="499"/>
      <c r="O250" s="500"/>
      <c r="P250" s="499"/>
      <c r="Q250" s="501"/>
      <c r="R250" s="560"/>
      <c r="S250" s="542">
        <f t="shared" si="94"/>
        <v>0</v>
      </c>
      <c r="T250" s="502">
        <f t="shared" si="91"/>
        <v>0</v>
      </c>
      <c r="U250" s="502">
        <f t="shared" si="95"/>
        <v>0</v>
      </c>
      <c r="V250" s="503">
        <f t="shared" si="96"/>
        <v>0</v>
      </c>
      <c r="W250" s="561" t="str">
        <f t="shared" si="97"/>
        <v/>
      </c>
      <c r="X250" s="569" t="str">
        <f t="shared" si="92"/>
        <v/>
      </c>
      <c r="Y250" s="569" t="str">
        <f t="shared" si="93"/>
        <v/>
      </c>
      <c r="Z250" s="569" t="str">
        <f>'４.１倒筒機(樣品製作)'!X250</f>
        <v/>
      </c>
      <c r="AA250" s="569" t="str">
        <f>'４.１倒筒機(樣品製作)'!Y250</f>
        <v/>
      </c>
    </row>
    <row r="251" spans="1:27" ht="16.5">
      <c r="A251" s="493">
        <f t="shared" si="90"/>
        <v>46148</v>
      </c>
      <c r="B251" s="549" t="s">
        <v>833</v>
      </c>
      <c r="C251" s="576"/>
      <c r="D251" s="600"/>
      <c r="E251" s="577"/>
      <c r="F251" s="635" t="str">
        <f>IF(ISNA(VLOOKUP(D251,條件!$A$1:$L$65585,5,0)),"",(VLOOKUP(D251,條件!$A$1:$L$65585,5,0)))</f>
        <v/>
      </c>
      <c r="G251" s="635" t="str">
        <f>IF(ISNA(VLOOKUP(D251,條件!$A$1:$L$65585,11,0)),"",(VLOOKUP(D251,條件!$A$1:$L$65585,11,0)))</f>
        <v/>
      </c>
      <c r="H251" s="578"/>
      <c r="I251" s="579"/>
      <c r="J251" s="580"/>
      <c r="K251" s="579"/>
      <c r="L251" s="581"/>
      <c r="M251" s="498"/>
      <c r="N251" s="499"/>
      <c r="O251" s="500"/>
      <c r="P251" s="499"/>
      <c r="Q251" s="501"/>
      <c r="R251" s="560"/>
      <c r="S251" s="542">
        <f t="shared" si="94"/>
        <v>0</v>
      </c>
      <c r="T251" s="502">
        <f t="shared" si="91"/>
        <v>0</v>
      </c>
      <c r="U251" s="502">
        <f t="shared" si="95"/>
        <v>0</v>
      </c>
      <c r="V251" s="503">
        <f t="shared" si="96"/>
        <v>0</v>
      </c>
      <c r="W251" s="561" t="str">
        <f t="shared" si="97"/>
        <v/>
      </c>
      <c r="X251" s="569" t="str">
        <f t="shared" si="92"/>
        <v/>
      </c>
      <c r="Y251" s="569" t="str">
        <f t="shared" si="93"/>
        <v/>
      </c>
      <c r="Z251" s="569" t="str">
        <f>'４.１倒筒機(樣品製作)'!X251</f>
        <v/>
      </c>
      <c r="AA251" s="569" t="str">
        <f>'４.１倒筒機(樣品製作)'!Y251</f>
        <v/>
      </c>
    </row>
    <row r="252" spans="1:27" ht="16.5">
      <c r="A252" s="493">
        <f t="shared" si="90"/>
        <v>46148</v>
      </c>
      <c r="B252" s="549" t="s">
        <v>833</v>
      </c>
      <c r="C252" s="576"/>
      <c r="D252" s="600"/>
      <c r="E252" s="577"/>
      <c r="F252" s="635" t="str">
        <f>IF(ISNA(VLOOKUP(D252,條件!$A$1:$L$65585,5,0)),"",(VLOOKUP(D252,條件!$A$1:$L$65585,5,0)))</f>
        <v/>
      </c>
      <c r="G252" s="635" t="str">
        <f>IF(ISNA(VLOOKUP(D252,條件!$A$1:$L$65585,11,0)),"",(VLOOKUP(D252,條件!$A$1:$L$65585,11,0)))</f>
        <v/>
      </c>
      <c r="H252" s="578"/>
      <c r="I252" s="579"/>
      <c r="J252" s="580"/>
      <c r="K252" s="579"/>
      <c r="L252" s="581"/>
      <c r="M252" s="498"/>
      <c r="N252" s="499"/>
      <c r="O252" s="500"/>
      <c r="P252" s="499"/>
      <c r="Q252" s="501"/>
      <c r="R252" s="560"/>
      <c r="S252" s="542">
        <f t="shared" si="94"/>
        <v>0</v>
      </c>
      <c r="T252" s="502">
        <f t="shared" si="91"/>
        <v>0</v>
      </c>
      <c r="U252" s="502">
        <f t="shared" si="95"/>
        <v>0</v>
      </c>
      <c r="V252" s="503">
        <f t="shared" si="96"/>
        <v>0</v>
      </c>
      <c r="W252" s="561" t="str">
        <f t="shared" si="97"/>
        <v/>
      </c>
      <c r="X252" s="569" t="str">
        <f t="shared" si="92"/>
        <v/>
      </c>
      <c r="Y252" s="569" t="str">
        <f t="shared" si="93"/>
        <v/>
      </c>
      <c r="Z252" s="569" t="str">
        <f>'４.１倒筒機(樣品製作)'!X252</f>
        <v/>
      </c>
      <c r="AA252" s="569" t="str">
        <f>'４.１倒筒機(樣品製作)'!Y252</f>
        <v/>
      </c>
    </row>
    <row r="253" spans="1:27" ht="16.5">
      <c r="A253" s="493">
        <f t="shared" si="90"/>
        <v>46148</v>
      </c>
      <c r="B253" s="549" t="s">
        <v>833</v>
      </c>
      <c r="C253" s="576"/>
      <c r="D253" s="600"/>
      <c r="E253" s="577"/>
      <c r="F253" s="635" t="str">
        <f>IF(ISNA(VLOOKUP(D253,條件!$A$1:$L$65585,5,0)),"",(VLOOKUP(D253,條件!$A$1:$L$65585,5,0)))</f>
        <v/>
      </c>
      <c r="G253" s="635" t="str">
        <f>IF(ISNA(VLOOKUP(D253,條件!$A$1:$L$65585,11,0)),"",(VLOOKUP(D253,條件!$A$1:$L$65585,11,0)))</f>
        <v/>
      </c>
      <c r="H253" s="578"/>
      <c r="I253" s="579"/>
      <c r="J253" s="580"/>
      <c r="K253" s="579"/>
      <c r="L253" s="581"/>
      <c r="M253" s="498"/>
      <c r="N253" s="499"/>
      <c r="O253" s="500"/>
      <c r="P253" s="499"/>
      <c r="Q253" s="501"/>
      <c r="R253" s="560"/>
      <c r="S253" s="542">
        <f t="shared" si="94"/>
        <v>0</v>
      </c>
      <c r="T253" s="502">
        <f t="shared" si="91"/>
        <v>0</v>
      </c>
      <c r="U253" s="502">
        <f t="shared" si="95"/>
        <v>0</v>
      </c>
      <c r="V253" s="503">
        <f t="shared" si="96"/>
        <v>0</v>
      </c>
      <c r="W253" s="561" t="str">
        <f t="shared" si="97"/>
        <v/>
      </c>
      <c r="X253" s="569" t="str">
        <f t="shared" si="92"/>
        <v/>
      </c>
      <c r="Y253" s="569" t="str">
        <f t="shared" si="93"/>
        <v/>
      </c>
      <c r="Z253" s="569" t="str">
        <f>'４.１倒筒機(樣品製作)'!X253</f>
        <v/>
      </c>
      <c r="AA253" s="569" t="str">
        <f>'４.１倒筒機(樣品製作)'!Y253</f>
        <v/>
      </c>
    </row>
    <row r="254" spans="1:27" ht="16.5">
      <c r="A254" s="493">
        <f t="shared" si="90"/>
        <v>46148</v>
      </c>
      <c r="B254" s="549" t="s">
        <v>833</v>
      </c>
      <c r="C254" s="576"/>
      <c r="D254" s="600"/>
      <c r="E254" s="577"/>
      <c r="F254" s="635" t="str">
        <f>IF(ISNA(VLOOKUP(D254,條件!$A$1:$L$65585,5,0)),"",(VLOOKUP(D254,條件!$A$1:$L$65585,5,0)))</f>
        <v/>
      </c>
      <c r="G254" s="635" t="str">
        <f>IF(ISNA(VLOOKUP(D254,條件!$A$1:$L$65585,11,0)),"",(VLOOKUP(D254,條件!$A$1:$L$65585,11,0)))</f>
        <v/>
      </c>
      <c r="H254" s="578"/>
      <c r="I254" s="579"/>
      <c r="J254" s="580"/>
      <c r="K254" s="579"/>
      <c r="L254" s="581"/>
      <c r="M254" s="498"/>
      <c r="N254" s="499"/>
      <c r="O254" s="500"/>
      <c r="P254" s="499"/>
      <c r="Q254" s="501"/>
      <c r="R254" s="560"/>
      <c r="S254" s="542">
        <f t="shared" si="94"/>
        <v>0</v>
      </c>
      <c r="T254" s="502">
        <f t="shared" si="91"/>
        <v>0</v>
      </c>
      <c r="U254" s="502">
        <f t="shared" si="95"/>
        <v>0</v>
      </c>
      <c r="V254" s="503">
        <f t="shared" si="96"/>
        <v>0</v>
      </c>
      <c r="W254" s="561" t="str">
        <f t="shared" si="97"/>
        <v/>
      </c>
      <c r="X254" s="569" t="str">
        <f t="shared" si="92"/>
        <v/>
      </c>
      <c r="Y254" s="569" t="str">
        <f t="shared" si="93"/>
        <v/>
      </c>
      <c r="Z254" s="569" t="str">
        <f>'４.１倒筒機(樣品製作)'!X254</f>
        <v/>
      </c>
      <c r="AA254" s="569" t="str">
        <f>'４.１倒筒機(樣品製作)'!Y254</f>
        <v/>
      </c>
    </row>
    <row r="255" spans="1:27" ht="16.5">
      <c r="A255" s="493">
        <f t="shared" si="90"/>
        <v>46148</v>
      </c>
      <c r="B255" s="549" t="s">
        <v>833</v>
      </c>
      <c r="C255" s="576"/>
      <c r="D255" s="600"/>
      <c r="E255" s="577"/>
      <c r="F255" s="635" t="str">
        <f>IF(ISNA(VLOOKUP(D255,條件!$A$1:$L$65585,5,0)),"",(VLOOKUP(D255,條件!$A$1:$L$65585,5,0)))</f>
        <v/>
      </c>
      <c r="G255" s="635" t="str">
        <f>IF(ISNA(VLOOKUP(D255,條件!$A$1:$L$65585,11,0)),"",(VLOOKUP(D255,條件!$A$1:$L$65585,11,0)))</f>
        <v/>
      </c>
      <c r="H255" s="578"/>
      <c r="I255" s="579"/>
      <c r="J255" s="580"/>
      <c r="K255" s="579"/>
      <c r="L255" s="581"/>
      <c r="M255" s="498"/>
      <c r="N255" s="499"/>
      <c r="O255" s="500"/>
      <c r="P255" s="499"/>
      <c r="Q255" s="501"/>
      <c r="R255" s="560"/>
      <c r="S255" s="542">
        <f t="shared" si="94"/>
        <v>0</v>
      </c>
      <c r="T255" s="502">
        <f t="shared" si="91"/>
        <v>0</v>
      </c>
      <c r="U255" s="502">
        <f t="shared" si="95"/>
        <v>0</v>
      </c>
      <c r="V255" s="503">
        <f t="shared" si="96"/>
        <v>0</v>
      </c>
      <c r="W255" s="561" t="str">
        <f t="shared" si="97"/>
        <v/>
      </c>
      <c r="X255" s="569" t="str">
        <f t="shared" si="92"/>
        <v/>
      </c>
      <c r="Y255" s="569" t="str">
        <f t="shared" si="93"/>
        <v/>
      </c>
      <c r="Z255" s="569" t="str">
        <f>'４.１倒筒機(樣品製作)'!X255</f>
        <v/>
      </c>
      <c r="AA255" s="569" t="str">
        <f>'４.１倒筒機(樣品製作)'!Y255</f>
        <v/>
      </c>
    </row>
    <row r="256" spans="1:27" ht="16.5">
      <c r="A256" s="493">
        <f t="shared" si="90"/>
        <v>46148</v>
      </c>
      <c r="B256" s="549" t="s">
        <v>833</v>
      </c>
      <c r="C256" s="576"/>
      <c r="D256" s="600"/>
      <c r="E256" s="577"/>
      <c r="F256" s="635" t="str">
        <f>IF(ISNA(VLOOKUP(D256,條件!$A$1:$L$65585,5,0)),"",(VLOOKUP(D256,條件!$A$1:$L$65585,5,0)))</f>
        <v/>
      </c>
      <c r="G256" s="635" t="str">
        <f>IF(ISNA(VLOOKUP(D256,條件!$A$1:$L$65585,11,0)),"",(VLOOKUP(D256,條件!$A$1:$L$65585,11,0)))</f>
        <v/>
      </c>
      <c r="H256" s="578"/>
      <c r="I256" s="579"/>
      <c r="J256" s="580"/>
      <c r="K256" s="579"/>
      <c r="L256" s="581"/>
      <c r="M256" s="498"/>
      <c r="N256" s="499"/>
      <c r="O256" s="500"/>
      <c r="P256" s="499"/>
      <c r="Q256" s="501"/>
      <c r="R256" s="560"/>
      <c r="S256" s="542">
        <f t="shared" si="94"/>
        <v>0</v>
      </c>
      <c r="T256" s="502">
        <f t="shared" si="91"/>
        <v>0</v>
      </c>
      <c r="U256" s="502">
        <f t="shared" si="95"/>
        <v>0</v>
      </c>
      <c r="V256" s="503">
        <f t="shared" si="96"/>
        <v>0</v>
      </c>
      <c r="W256" s="561" t="str">
        <f t="shared" si="97"/>
        <v/>
      </c>
      <c r="X256" s="569" t="str">
        <f t="shared" si="92"/>
        <v/>
      </c>
      <c r="Y256" s="569" t="str">
        <f t="shared" si="93"/>
        <v/>
      </c>
      <c r="Z256" s="569" t="str">
        <f>'４.１倒筒機(樣品製作)'!X256</f>
        <v/>
      </c>
      <c r="AA256" s="569" t="str">
        <f>'４.１倒筒機(樣品製作)'!Y256</f>
        <v/>
      </c>
    </row>
    <row r="257" spans="1:27" ht="16.5">
      <c r="A257" s="493">
        <f t="shared" si="90"/>
        <v>46148</v>
      </c>
      <c r="B257" s="549" t="s">
        <v>833</v>
      </c>
      <c r="C257" s="576"/>
      <c r="D257" s="600"/>
      <c r="E257" s="577"/>
      <c r="F257" s="635" t="str">
        <f>IF(ISNA(VLOOKUP(D257,條件!$A$1:$L$65585,5,0)),"",(VLOOKUP(D257,條件!$A$1:$L$65585,5,0)))</f>
        <v/>
      </c>
      <c r="G257" s="635" t="str">
        <f>IF(ISNA(VLOOKUP(D257,條件!$A$1:$L$65585,11,0)),"",(VLOOKUP(D257,條件!$A$1:$L$65585,11,0)))</f>
        <v/>
      </c>
      <c r="H257" s="578"/>
      <c r="I257" s="579"/>
      <c r="J257" s="580"/>
      <c r="K257" s="579"/>
      <c r="L257" s="581"/>
      <c r="M257" s="498"/>
      <c r="N257" s="499"/>
      <c r="O257" s="500"/>
      <c r="P257" s="499"/>
      <c r="Q257" s="501"/>
      <c r="R257" s="560"/>
      <c r="S257" s="542">
        <f t="shared" si="94"/>
        <v>0</v>
      </c>
      <c r="T257" s="502">
        <f t="shared" si="91"/>
        <v>0</v>
      </c>
      <c r="U257" s="502">
        <f t="shared" si="95"/>
        <v>0</v>
      </c>
      <c r="V257" s="503">
        <f t="shared" si="96"/>
        <v>0</v>
      </c>
      <c r="W257" s="561" t="str">
        <f t="shared" si="97"/>
        <v/>
      </c>
      <c r="X257" s="569" t="str">
        <f t="shared" si="92"/>
        <v/>
      </c>
      <c r="Y257" s="569" t="str">
        <f t="shared" si="93"/>
        <v/>
      </c>
      <c r="Z257" s="569" t="str">
        <f>'４.１倒筒機(樣品製作)'!X257</f>
        <v/>
      </c>
      <c r="AA257" s="569" t="str">
        <f>'４.１倒筒機(樣品製作)'!Y257</f>
        <v/>
      </c>
    </row>
    <row r="258" spans="1:27" ht="16.5">
      <c r="A258" s="493">
        <f t="shared" si="90"/>
        <v>46148</v>
      </c>
      <c r="B258" s="549" t="s">
        <v>833</v>
      </c>
      <c r="C258" s="576"/>
      <c r="D258" s="600"/>
      <c r="E258" s="577"/>
      <c r="F258" s="635" t="str">
        <f>IF(ISNA(VLOOKUP(D258,條件!$A$1:$L$65585,5,0)),"",(VLOOKUP(D258,條件!$A$1:$L$65585,5,0)))</f>
        <v/>
      </c>
      <c r="G258" s="635" t="str">
        <f>IF(ISNA(VLOOKUP(D258,條件!$A$1:$L$65585,11,0)),"",(VLOOKUP(D258,條件!$A$1:$L$65585,11,0)))</f>
        <v/>
      </c>
      <c r="H258" s="578"/>
      <c r="I258" s="579"/>
      <c r="J258" s="580"/>
      <c r="K258" s="579"/>
      <c r="L258" s="581"/>
      <c r="M258" s="498"/>
      <c r="N258" s="499"/>
      <c r="O258" s="500"/>
      <c r="P258" s="499"/>
      <c r="Q258" s="501"/>
      <c r="R258" s="560"/>
      <c r="S258" s="542">
        <f t="shared" si="94"/>
        <v>0</v>
      </c>
      <c r="T258" s="502">
        <f t="shared" si="91"/>
        <v>0</v>
      </c>
      <c r="U258" s="502">
        <f t="shared" si="95"/>
        <v>0</v>
      </c>
      <c r="V258" s="503">
        <f t="shared" si="96"/>
        <v>0</v>
      </c>
      <c r="W258" s="561" t="str">
        <f t="shared" si="97"/>
        <v/>
      </c>
      <c r="X258" s="569" t="str">
        <f t="shared" si="92"/>
        <v/>
      </c>
      <c r="Y258" s="569" t="str">
        <f t="shared" si="93"/>
        <v/>
      </c>
      <c r="Z258" s="569" t="str">
        <f>'４.１倒筒機(樣品製作)'!X258</f>
        <v/>
      </c>
      <c r="AA258" s="569" t="str">
        <f>'４.１倒筒機(樣品製作)'!Y258</f>
        <v/>
      </c>
    </row>
    <row r="259" spans="1:27" ht="16.5">
      <c r="A259" s="493">
        <f t="shared" si="90"/>
        <v>46148</v>
      </c>
      <c r="B259" s="515" t="s">
        <v>831</v>
      </c>
      <c r="C259" s="652"/>
      <c r="D259" s="653"/>
      <c r="E259" s="654"/>
      <c r="F259" s="655">
        <v>0</v>
      </c>
      <c r="G259" s="655"/>
      <c r="H259" s="656"/>
      <c r="I259" s="657">
        <f>COUNTA(I239:I258)</f>
        <v>0</v>
      </c>
      <c r="J259" s="657"/>
      <c r="K259" s="657"/>
      <c r="L259" s="658"/>
      <c r="M259" s="517"/>
      <c r="N259" s="518">
        <f>SUM(N239:N258)</f>
        <v>0</v>
      </c>
      <c r="O259" s="517"/>
      <c r="P259" s="518">
        <f>SUM(P239:P258)</f>
        <v>0</v>
      </c>
      <c r="Q259" s="519"/>
      <c r="R259" s="562"/>
      <c r="S259" s="544"/>
      <c r="T259" s="520"/>
      <c r="U259" s="516">
        <f>SUMIF(U239:U258,"&lt;9E307")</f>
        <v>0</v>
      </c>
      <c r="V259" s="516">
        <f>SUM(V239:V258)</f>
        <v>0</v>
      </c>
      <c r="W259" s="563">
        <f>IF(ISERROR(V259/U259),0,(V259/U259))</f>
        <v>0</v>
      </c>
      <c r="X259" s="570">
        <f>SUMIF(X239:X258,"&lt;9E307")</f>
        <v>0</v>
      </c>
      <c r="Y259" s="570">
        <f>SUMIF(Y239:Y258,"&lt;9E307")</f>
        <v>0</v>
      </c>
      <c r="Z259" s="570">
        <f>'４.１倒筒機(樣品製作)'!X259</f>
        <v>0</v>
      </c>
      <c r="AA259" s="570">
        <f>'４.１倒筒機(樣品製作)'!Y259</f>
        <v>0</v>
      </c>
    </row>
    <row r="260" spans="1:27" ht="16.5">
      <c r="A260" s="493">
        <f t="shared" si="90"/>
        <v>46148</v>
      </c>
      <c r="B260" s="521" t="s">
        <v>834</v>
      </c>
      <c r="C260" s="659"/>
      <c r="D260" s="660"/>
      <c r="E260" s="661"/>
      <c r="F260" s="662"/>
      <c r="G260" s="662"/>
      <c r="H260" s="663"/>
      <c r="I260" s="664">
        <f>SUM(I238,I259)</f>
        <v>4</v>
      </c>
      <c r="J260" s="664"/>
      <c r="K260" s="664"/>
      <c r="L260" s="665"/>
      <c r="M260" s="536"/>
      <c r="N260" s="537">
        <f>SUM(N238,N259)</f>
        <v>0</v>
      </c>
      <c r="O260" s="536"/>
      <c r="P260" s="537">
        <f>SUM(P238,P259)</f>
        <v>48</v>
      </c>
      <c r="Q260" s="538"/>
      <c r="R260" s="564"/>
      <c r="S260" s="545"/>
      <c r="T260" s="504"/>
      <c r="U260" s="504">
        <f t="shared" ref="U260:V260" si="98">SUM(U238,U259)</f>
        <v>208.31181619311823</v>
      </c>
      <c r="V260" s="504">
        <f t="shared" si="98"/>
        <v>116</v>
      </c>
      <c r="W260" s="565">
        <f>IF(ISERROR(V260/U260),0,V260/U260)</f>
        <v>0.55685751350975055</v>
      </c>
      <c r="X260" s="571">
        <f>SUM(X238,X259)</f>
        <v>0</v>
      </c>
      <c r="Y260" s="571">
        <f>SUM(Y238,Y259)</f>
        <v>0.83324726477247291</v>
      </c>
      <c r="Z260" s="571">
        <f>'４.１倒筒機(樣品製作)'!X260</f>
        <v>0</v>
      </c>
      <c r="AA260" s="571">
        <f>'４.１倒筒機(樣品製作)'!Y260</f>
        <v>0</v>
      </c>
    </row>
    <row r="261" spans="1:27" ht="16.5">
      <c r="A261" s="566">
        <f>A260+1</f>
        <v>46149</v>
      </c>
      <c r="B261" s="548" t="s">
        <v>3604</v>
      </c>
      <c r="C261" s="576" t="s">
        <v>1081</v>
      </c>
      <c r="D261" s="600" t="s">
        <v>3353</v>
      </c>
      <c r="E261" s="577" t="s">
        <v>1784</v>
      </c>
      <c r="F261" s="635" t="s">
        <v>3294</v>
      </c>
      <c r="G261" s="635" t="s">
        <v>3355</v>
      </c>
      <c r="H261" s="578">
        <v>4</v>
      </c>
      <c r="I261" s="579">
        <v>75</v>
      </c>
      <c r="J261" s="580">
        <v>488000</v>
      </c>
      <c r="K261" s="580">
        <v>1200</v>
      </c>
      <c r="L261" s="581">
        <v>48</v>
      </c>
      <c r="M261" s="524"/>
      <c r="N261" s="525">
        <v>0</v>
      </c>
      <c r="O261" s="526">
        <v>46</v>
      </c>
      <c r="P261" s="525">
        <v>12</v>
      </c>
      <c r="Q261" s="527" t="s">
        <v>3605</v>
      </c>
      <c r="R261" s="558" t="s">
        <v>3762</v>
      </c>
      <c r="S261" s="541">
        <f>K261*0.85</f>
        <v>1020</v>
      </c>
      <c r="T261" s="522">
        <f t="shared" ref="T261:T280" si="99">IF(J261="",0,(1440/(J261/S261)))</f>
        <v>3.0098360655737704</v>
      </c>
      <c r="U261" s="522">
        <f>T261*L261*(N261+P261)/24*0.85</f>
        <v>61.400655737704916</v>
      </c>
      <c r="V261" s="523">
        <f>M261+O261</f>
        <v>46</v>
      </c>
      <c r="W261" s="559">
        <f>IF(U261=0,"",((V261/U261)))</f>
        <v>0.74917766670938535</v>
      </c>
      <c r="X261" s="569">
        <f t="shared" ref="X261:X280" si="100">IF(ISERROR((U261/(N261+P261)*N261)/250),"",((U261/(N261+P261)*N261)/250))</f>
        <v>0</v>
      </c>
      <c r="Y261" s="569">
        <f t="shared" ref="Y261:Y280" si="101">IF(ISERROR(((U261/(N261+P261)*P261)/250)),"",(((U261/(N261+P261)*P261))/250))</f>
        <v>0.24560262295081969</v>
      </c>
      <c r="Z261" s="569" t="str">
        <f>'４.１倒筒機(樣品製作)'!X261</f>
        <v/>
      </c>
      <c r="AA261" s="569" t="str">
        <f>'４.１倒筒機(樣品製作)'!Y261</f>
        <v/>
      </c>
    </row>
    <row r="262" spans="1:27" ht="16.5">
      <c r="A262" s="493">
        <f>A261</f>
        <v>46149</v>
      </c>
      <c r="B262" s="549" t="s">
        <v>3604</v>
      </c>
      <c r="C262" s="576" t="s">
        <v>1066</v>
      </c>
      <c r="D262" s="600" t="s">
        <v>2783</v>
      </c>
      <c r="E262" s="577"/>
      <c r="F262" s="635" t="s">
        <v>2275</v>
      </c>
      <c r="G262" s="635" t="s">
        <v>203</v>
      </c>
      <c r="H262" s="578">
        <v>2</v>
      </c>
      <c r="I262" s="579">
        <v>75</v>
      </c>
      <c r="J262" s="580">
        <v>237000</v>
      </c>
      <c r="K262" s="580">
        <v>1200</v>
      </c>
      <c r="L262" s="581">
        <v>24</v>
      </c>
      <c r="M262" s="498"/>
      <c r="N262" s="499">
        <v>0</v>
      </c>
      <c r="O262" s="500">
        <v>24</v>
      </c>
      <c r="P262" s="499">
        <v>12</v>
      </c>
      <c r="Q262" s="527" t="s">
        <v>3605</v>
      </c>
      <c r="R262" s="560" t="s">
        <v>3762</v>
      </c>
      <c r="S262" s="542">
        <f t="shared" ref="S262:S280" si="102">K262*0.85</f>
        <v>1020</v>
      </c>
      <c r="T262" s="502">
        <f t="shared" si="99"/>
        <v>6.1974683544303799</v>
      </c>
      <c r="U262" s="522">
        <f t="shared" ref="U262:U280" si="103">T262*L262*(N262+P262)/24*0.85</f>
        <v>63.214177215189871</v>
      </c>
      <c r="V262" s="503">
        <f t="shared" ref="V262:V280" si="104">M262+O262</f>
        <v>24</v>
      </c>
      <c r="W262" s="559">
        <f t="shared" ref="W262:W280" si="105">IF(U262=0,"",((V262/U262)))</f>
        <v>0.37966166858900424</v>
      </c>
      <c r="X262" s="569">
        <f t="shared" si="100"/>
        <v>0</v>
      </c>
      <c r="Y262" s="569">
        <f t="shared" si="101"/>
        <v>0.25285670886075945</v>
      </c>
      <c r="Z262" s="569" t="str">
        <f>'４.１倒筒機(樣品製作)'!X262</f>
        <v/>
      </c>
      <c r="AA262" s="569" t="str">
        <f>'４.１倒筒機(樣品製作)'!Y262</f>
        <v/>
      </c>
    </row>
    <row r="263" spans="1:27" ht="16.5">
      <c r="A263" s="493">
        <f t="shared" ref="A263:A303" si="106">A262</f>
        <v>46149</v>
      </c>
      <c r="B263" s="549" t="s">
        <v>3604</v>
      </c>
      <c r="C263" s="576" t="s">
        <v>1073</v>
      </c>
      <c r="D263" s="600" t="s">
        <v>3316</v>
      </c>
      <c r="E263" s="577" t="s">
        <v>3317</v>
      </c>
      <c r="F263" s="635" t="s">
        <v>1815</v>
      </c>
      <c r="G263" s="635" t="s">
        <v>202</v>
      </c>
      <c r="H263" s="578">
        <v>4</v>
      </c>
      <c r="I263" s="579">
        <v>100</v>
      </c>
      <c r="J263" s="580">
        <v>358000</v>
      </c>
      <c r="K263" s="580">
        <v>1200</v>
      </c>
      <c r="L263" s="581">
        <v>24</v>
      </c>
      <c r="M263" s="498"/>
      <c r="N263" s="499">
        <v>0</v>
      </c>
      <c r="O263" s="500">
        <v>22</v>
      </c>
      <c r="P263" s="499">
        <v>12</v>
      </c>
      <c r="Q263" s="527" t="s">
        <v>3605</v>
      </c>
      <c r="R263" s="560" t="s">
        <v>3762</v>
      </c>
      <c r="S263" s="542">
        <f t="shared" si="102"/>
        <v>1020</v>
      </c>
      <c r="T263" s="502">
        <f t="shared" si="99"/>
        <v>4.1027932960893851</v>
      </c>
      <c r="U263" s="522">
        <f t="shared" si="103"/>
        <v>41.84849162011173</v>
      </c>
      <c r="V263" s="503">
        <f t="shared" si="104"/>
        <v>22</v>
      </c>
      <c r="W263" s="559">
        <f t="shared" si="105"/>
        <v>0.52570592507155367</v>
      </c>
      <c r="X263" s="569">
        <f t="shared" si="100"/>
        <v>0</v>
      </c>
      <c r="Y263" s="569">
        <f t="shared" si="101"/>
        <v>0.16739396648044691</v>
      </c>
      <c r="Z263" s="569" t="str">
        <f>'４.１倒筒機(樣品製作)'!X263</f>
        <v/>
      </c>
      <c r="AA263" s="569" t="str">
        <f>'４.１倒筒機(樣品製作)'!Y263</f>
        <v/>
      </c>
    </row>
    <row r="264" spans="1:27" ht="16.5">
      <c r="A264" s="493">
        <f t="shared" si="106"/>
        <v>46149</v>
      </c>
      <c r="B264" s="549" t="s">
        <v>3604</v>
      </c>
      <c r="C264" s="576" t="s">
        <v>1067</v>
      </c>
      <c r="D264" s="600" t="s">
        <v>2016</v>
      </c>
      <c r="E264" s="577" t="s">
        <v>3317</v>
      </c>
      <c r="F264" s="635" t="s">
        <v>1815</v>
      </c>
      <c r="G264" s="635" t="s">
        <v>339</v>
      </c>
      <c r="H264" s="578">
        <v>4</v>
      </c>
      <c r="I264" s="579">
        <v>100</v>
      </c>
      <c r="J264" s="580">
        <v>358000</v>
      </c>
      <c r="K264" s="580">
        <v>1200</v>
      </c>
      <c r="L264" s="581">
        <v>24</v>
      </c>
      <c r="M264" s="498"/>
      <c r="N264" s="499">
        <v>0</v>
      </c>
      <c r="O264" s="500">
        <v>24</v>
      </c>
      <c r="P264" s="499">
        <v>12</v>
      </c>
      <c r="Q264" s="527" t="s">
        <v>3605</v>
      </c>
      <c r="R264" s="560" t="s">
        <v>3762</v>
      </c>
      <c r="S264" s="542">
        <f t="shared" si="102"/>
        <v>1020</v>
      </c>
      <c r="T264" s="502">
        <f t="shared" si="99"/>
        <v>4.1027932960893851</v>
      </c>
      <c r="U264" s="522">
        <f t="shared" si="103"/>
        <v>41.84849162011173</v>
      </c>
      <c r="V264" s="503">
        <f t="shared" si="104"/>
        <v>24</v>
      </c>
      <c r="W264" s="559">
        <f t="shared" si="105"/>
        <v>0.57349737280533131</v>
      </c>
      <c r="X264" s="569">
        <f t="shared" si="100"/>
        <v>0</v>
      </c>
      <c r="Y264" s="569">
        <f t="shared" si="101"/>
        <v>0.16739396648044691</v>
      </c>
      <c r="Z264" s="569" t="str">
        <f>'４.１倒筒機(樣品製作)'!X264</f>
        <v/>
      </c>
      <c r="AA264" s="569" t="str">
        <f>'４.１倒筒機(樣品製作)'!Y264</f>
        <v/>
      </c>
    </row>
    <row r="265" spans="1:27" ht="16.5">
      <c r="A265" s="493">
        <f t="shared" si="106"/>
        <v>46149</v>
      </c>
      <c r="B265" s="549" t="s">
        <v>875</v>
      </c>
      <c r="C265" s="576"/>
      <c r="D265" s="600"/>
      <c r="E265" s="577"/>
      <c r="F265" s="635" t="str">
        <f>IF(ISNA(VLOOKUP(D265,條件!$A$1:$L$65585,5,0)),"",(VLOOKUP(D265,條件!$A$1:$L$65585,5,0)))</f>
        <v/>
      </c>
      <c r="G265" s="635" t="str">
        <f>IF(ISNA(VLOOKUP(D265,條件!$A$1:$L$65585,11,0)),"",(VLOOKUP(D265,條件!$A$1:$L$65585,11,0)))</f>
        <v/>
      </c>
      <c r="H265" s="578"/>
      <c r="I265" s="579"/>
      <c r="J265" s="580"/>
      <c r="K265" s="580"/>
      <c r="L265" s="581"/>
      <c r="M265" s="498"/>
      <c r="N265" s="499"/>
      <c r="O265" s="500"/>
      <c r="P265" s="499"/>
      <c r="Q265" s="527"/>
      <c r="R265" s="558"/>
      <c r="S265" s="542">
        <f t="shared" si="102"/>
        <v>0</v>
      </c>
      <c r="T265" s="502">
        <f t="shared" si="99"/>
        <v>0</v>
      </c>
      <c r="U265" s="522">
        <f t="shared" si="103"/>
        <v>0</v>
      </c>
      <c r="V265" s="503">
        <f t="shared" si="104"/>
        <v>0</v>
      </c>
      <c r="W265" s="559" t="str">
        <f t="shared" si="105"/>
        <v/>
      </c>
      <c r="X265" s="569" t="str">
        <f t="shared" si="100"/>
        <v/>
      </c>
      <c r="Y265" s="569" t="str">
        <f t="shared" si="101"/>
        <v/>
      </c>
      <c r="Z265" s="569" t="str">
        <f>'４.１倒筒機(樣品製作)'!X265</f>
        <v/>
      </c>
      <c r="AA265" s="569" t="str">
        <f>'４.１倒筒機(樣品製作)'!Y265</f>
        <v/>
      </c>
    </row>
    <row r="266" spans="1:27" ht="16.5">
      <c r="A266" s="493">
        <f t="shared" si="106"/>
        <v>46149</v>
      </c>
      <c r="B266" s="549" t="s">
        <v>875</v>
      </c>
      <c r="C266" s="576"/>
      <c r="D266" s="600"/>
      <c r="E266" s="577"/>
      <c r="F266" s="635" t="str">
        <f>IF(ISNA(VLOOKUP(D266,條件!$A$1:$L$65585,5,0)),"",(VLOOKUP(D266,條件!$A$1:$L$65585,5,0)))</f>
        <v/>
      </c>
      <c r="G266" s="635" t="str">
        <f>IF(ISNA(VLOOKUP(D266,條件!$A$1:$L$65585,11,0)),"",(VLOOKUP(D266,條件!$A$1:$L$65585,11,0)))</f>
        <v/>
      </c>
      <c r="H266" s="578"/>
      <c r="I266" s="579"/>
      <c r="J266" s="580"/>
      <c r="K266" s="580"/>
      <c r="L266" s="581"/>
      <c r="M266" s="498"/>
      <c r="N266" s="499"/>
      <c r="O266" s="500"/>
      <c r="P266" s="499"/>
      <c r="Q266" s="527"/>
      <c r="R266" s="558"/>
      <c r="S266" s="542">
        <f t="shared" si="102"/>
        <v>0</v>
      </c>
      <c r="T266" s="502">
        <f t="shared" si="99"/>
        <v>0</v>
      </c>
      <c r="U266" s="522">
        <f t="shared" si="103"/>
        <v>0</v>
      </c>
      <c r="V266" s="503">
        <f t="shared" si="104"/>
        <v>0</v>
      </c>
      <c r="W266" s="559" t="str">
        <f t="shared" si="105"/>
        <v/>
      </c>
      <c r="X266" s="569" t="str">
        <f t="shared" si="100"/>
        <v/>
      </c>
      <c r="Y266" s="569" t="str">
        <f t="shared" si="101"/>
        <v/>
      </c>
      <c r="Z266" s="569" t="str">
        <f>'４.１倒筒機(樣品製作)'!X266</f>
        <v/>
      </c>
      <c r="AA266" s="569" t="str">
        <f>'４.１倒筒機(樣品製作)'!Y266</f>
        <v/>
      </c>
    </row>
    <row r="267" spans="1:27" ht="16.5">
      <c r="A267" s="493">
        <f t="shared" si="106"/>
        <v>46149</v>
      </c>
      <c r="B267" s="549" t="s">
        <v>875</v>
      </c>
      <c r="C267" s="576"/>
      <c r="D267" s="600"/>
      <c r="E267" s="577"/>
      <c r="F267" s="635" t="str">
        <f>IF(ISNA(VLOOKUP(D267,條件!$A$1:$L$65585,5,0)),"",(VLOOKUP(D267,條件!$A$1:$L$65585,5,0)))</f>
        <v/>
      </c>
      <c r="G267" s="635" t="str">
        <f>IF(ISNA(VLOOKUP(D267,條件!$A$1:$L$65585,11,0)),"",(VLOOKUP(D267,條件!$A$1:$L$65585,11,0)))</f>
        <v/>
      </c>
      <c r="H267" s="578"/>
      <c r="I267" s="579"/>
      <c r="J267" s="580"/>
      <c r="K267" s="580"/>
      <c r="L267" s="581"/>
      <c r="M267" s="498"/>
      <c r="N267" s="499"/>
      <c r="O267" s="500"/>
      <c r="P267" s="499"/>
      <c r="Q267" s="527"/>
      <c r="R267" s="558"/>
      <c r="S267" s="542">
        <f t="shared" si="102"/>
        <v>0</v>
      </c>
      <c r="T267" s="502">
        <f t="shared" si="99"/>
        <v>0</v>
      </c>
      <c r="U267" s="522">
        <f t="shared" si="103"/>
        <v>0</v>
      </c>
      <c r="V267" s="503">
        <f t="shared" si="104"/>
        <v>0</v>
      </c>
      <c r="W267" s="559" t="str">
        <f t="shared" si="105"/>
        <v/>
      </c>
      <c r="X267" s="569" t="str">
        <f t="shared" si="100"/>
        <v/>
      </c>
      <c r="Y267" s="569" t="str">
        <f t="shared" si="101"/>
        <v/>
      </c>
      <c r="Z267" s="569" t="str">
        <f>'４.１倒筒機(樣品製作)'!X267</f>
        <v/>
      </c>
      <c r="AA267" s="569" t="str">
        <f>'４.１倒筒機(樣品製作)'!Y267</f>
        <v/>
      </c>
    </row>
    <row r="268" spans="1:27" ht="16.5">
      <c r="A268" s="493">
        <f t="shared" si="106"/>
        <v>46149</v>
      </c>
      <c r="B268" s="549" t="s">
        <v>875</v>
      </c>
      <c r="C268" s="576"/>
      <c r="D268" s="600"/>
      <c r="E268" s="577"/>
      <c r="F268" s="635" t="str">
        <f>IF(ISNA(VLOOKUP(D268,條件!$A$1:$L$65585,5,0)),"",(VLOOKUP(D268,條件!$A$1:$L$65585,5,0)))</f>
        <v/>
      </c>
      <c r="G268" s="635" t="str">
        <f>IF(ISNA(VLOOKUP(D268,條件!$A$1:$L$65585,11,0)),"",(VLOOKUP(D268,條件!$A$1:$L$65585,11,0)))</f>
        <v/>
      </c>
      <c r="H268" s="578"/>
      <c r="I268" s="579"/>
      <c r="J268" s="580"/>
      <c r="K268" s="580"/>
      <c r="L268" s="581"/>
      <c r="M268" s="498"/>
      <c r="N268" s="499"/>
      <c r="O268" s="500"/>
      <c r="P268" s="499"/>
      <c r="Q268" s="527"/>
      <c r="R268" s="560"/>
      <c r="S268" s="542">
        <f t="shared" si="102"/>
        <v>0</v>
      </c>
      <c r="T268" s="502">
        <f t="shared" si="99"/>
        <v>0</v>
      </c>
      <c r="U268" s="522">
        <f t="shared" si="103"/>
        <v>0</v>
      </c>
      <c r="V268" s="503">
        <f t="shared" si="104"/>
        <v>0</v>
      </c>
      <c r="W268" s="559" t="str">
        <f t="shared" si="105"/>
        <v/>
      </c>
      <c r="X268" s="569" t="str">
        <f t="shared" si="100"/>
        <v/>
      </c>
      <c r="Y268" s="569" t="str">
        <f t="shared" si="101"/>
        <v/>
      </c>
      <c r="Z268" s="569" t="str">
        <f>'４.１倒筒機(樣品製作)'!X268</f>
        <v/>
      </c>
      <c r="AA268" s="569" t="str">
        <f>'４.１倒筒機(樣品製作)'!Y268</f>
        <v/>
      </c>
    </row>
    <row r="269" spans="1:27" ht="16.5">
      <c r="A269" s="493">
        <f t="shared" si="106"/>
        <v>46149</v>
      </c>
      <c r="B269" s="549" t="s">
        <v>875</v>
      </c>
      <c r="C269" s="576"/>
      <c r="D269" s="600"/>
      <c r="E269" s="577"/>
      <c r="F269" s="635" t="str">
        <f>IF(ISNA(VLOOKUP(D269,條件!$A$1:$L$65585,5,0)),"",(VLOOKUP(D269,條件!$A$1:$L$65585,5,0)))</f>
        <v/>
      </c>
      <c r="G269" s="635" t="str">
        <f>IF(ISNA(VLOOKUP(D269,條件!$A$1:$L$65585,11,0)),"",(VLOOKUP(D269,條件!$A$1:$L$65585,11,0)))</f>
        <v/>
      </c>
      <c r="H269" s="578"/>
      <c r="I269" s="579"/>
      <c r="J269" s="580"/>
      <c r="K269" s="580"/>
      <c r="L269" s="581"/>
      <c r="M269" s="498"/>
      <c r="N269" s="499"/>
      <c r="O269" s="500"/>
      <c r="P269" s="499"/>
      <c r="Q269" s="527"/>
      <c r="R269" s="560"/>
      <c r="S269" s="542">
        <f t="shared" si="102"/>
        <v>0</v>
      </c>
      <c r="T269" s="502">
        <f t="shared" si="99"/>
        <v>0</v>
      </c>
      <c r="U269" s="522">
        <f t="shared" si="103"/>
        <v>0</v>
      </c>
      <c r="V269" s="503">
        <f t="shared" si="104"/>
        <v>0</v>
      </c>
      <c r="W269" s="559" t="str">
        <f t="shared" si="105"/>
        <v/>
      </c>
      <c r="X269" s="569" t="str">
        <f t="shared" si="100"/>
        <v/>
      </c>
      <c r="Y269" s="569" t="str">
        <f t="shared" si="101"/>
        <v/>
      </c>
      <c r="Z269" s="569" t="str">
        <f>'４.１倒筒機(樣品製作)'!X269</f>
        <v/>
      </c>
      <c r="AA269" s="569" t="str">
        <f>'４.１倒筒機(樣品製作)'!Y269</f>
        <v/>
      </c>
    </row>
    <row r="270" spans="1:27" ht="16.5">
      <c r="A270" s="493">
        <f t="shared" si="106"/>
        <v>46149</v>
      </c>
      <c r="B270" s="549" t="s">
        <v>875</v>
      </c>
      <c r="C270" s="576"/>
      <c r="D270" s="600"/>
      <c r="E270" s="577"/>
      <c r="F270" s="635" t="str">
        <f>IF(ISNA(VLOOKUP(D270,條件!$A$1:$L$65585,5,0)),"",(VLOOKUP(D270,條件!$A$1:$L$65585,5,0)))</f>
        <v/>
      </c>
      <c r="G270" s="635" t="str">
        <f>IF(ISNA(VLOOKUP(D270,條件!$A$1:$L$65585,11,0)),"",(VLOOKUP(D270,條件!$A$1:$L$65585,11,0)))</f>
        <v/>
      </c>
      <c r="H270" s="578"/>
      <c r="I270" s="579"/>
      <c r="J270" s="580"/>
      <c r="K270" s="580"/>
      <c r="L270" s="581"/>
      <c r="M270" s="498"/>
      <c r="N270" s="499"/>
      <c r="O270" s="500"/>
      <c r="P270" s="499"/>
      <c r="Q270" s="527"/>
      <c r="R270" s="560"/>
      <c r="S270" s="542">
        <f t="shared" si="102"/>
        <v>0</v>
      </c>
      <c r="T270" s="502">
        <f t="shared" si="99"/>
        <v>0</v>
      </c>
      <c r="U270" s="522">
        <f t="shared" si="103"/>
        <v>0</v>
      </c>
      <c r="V270" s="503">
        <f t="shared" si="104"/>
        <v>0</v>
      </c>
      <c r="W270" s="559" t="str">
        <f t="shared" si="105"/>
        <v/>
      </c>
      <c r="X270" s="569" t="str">
        <f t="shared" si="100"/>
        <v/>
      </c>
      <c r="Y270" s="569" t="str">
        <f t="shared" si="101"/>
        <v/>
      </c>
      <c r="Z270" s="569" t="str">
        <f>'４.１倒筒機(樣品製作)'!X270</f>
        <v/>
      </c>
      <c r="AA270" s="569" t="str">
        <f>'４.１倒筒機(樣品製作)'!Y270</f>
        <v/>
      </c>
    </row>
    <row r="271" spans="1:27" ht="16.5">
      <c r="A271" s="493">
        <f t="shared" si="106"/>
        <v>46149</v>
      </c>
      <c r="B271" s="549" t="s">
        <v>875</v>
      </c>
      <c r="C271" s="576"/>
      <c r="D271" s="600"/>
      <c r="E271" s="577"/>
      <c r="F271" s="635" t="str">
        <f>IF(ISNA(VLOOKUP(D271,條件!$A$1:$L$65585,5,0)),"",(VLOOKUP(D271,條件!$A$1:$L$65585,5,0)))</f>
        <v/>
      </c>
      <c r="G271" s="635" t="str">
        <f>IF(ISNA(VLOOKUP(D271,條件!$A$1:$L$65585,11,0)),"",(VLOOKUP(D271,條件!$A$1:$L$65585,11,0)))</f>
        <v/>
      </c>
      <c r="H271" s="578"/>
      <c r="I271" s="579"/>
      <c r="J271" s="580"/>
      <c r="K271" s="580"/>
      <c r="L271" s="581"/>
      <c r="M271" s="498"/>
      <c r="N271" s="499"/>
      <c r="O271" s="500"/>
      <c r="P271" s="499"/>
      <c r="Q271" s="527"/>
      <c r="R271" s="560"/>
      <c r="S271" s="542">
        <f t="shared" si="102"/>
        <v>0</v>
      </c>
      <c r="T271" s="502">
        <f t="shared" si="99"/>
        <v>0</v>
      </c>
      <c r="U271" s="522">
        <f t="shared" si="103"/>
        <v>0</v>
      </c>
      <c r="V271" s="503">
        <f t="shared" si="104"/>
        <v>0</v>
      </c>
      <c r="W271" s="559" t="str">
        <f t="shared" si="105"/>
        <v/>
      </c>
      <c r="X271" s="569" t="str">
        <f t="shared" si="100"/>
        <v/>
      </c>
      <c r="Y271" s="569" t="str">
        <f t="shared" si="101"/>
        <v/>
      </c>
      <c r="Z271" s="569" t="str">
        <f>'４.１倒筒機(樣品製作)'!X271</f>
        <v/>
      </c>
      <c r="AA271" s="569" t="str">
        <f>'４.１倒筒機(樣品製作)'!Y271</f>
        <v/>
      </c>
    </row>
    <row r="272" spans="1:27" ht="16.5">
      <c r="A272" s="493">
        <f t="shared" si="106"/>
        <v>46149</v>
      </c>
      <c r="B272" s="549" t="s">
        <v>875</v>
      </c>
      <c r="C272" s="576"/>
      <c r="D272" s="600"/>
      <c r="E272" s="577"/>
      <c r="F272" s="635" t="str">
        <f>IF(ISNA(VLOOKUP(D272,條件!$A$1:$L$65585,5,0)),"",(VLOOKUP(D272,條件!$A$1:$L$65585,5,0)))</f>
        <v/>
      </c>
      <c r="G272" s="635" t="str">
        <f>IF(ISNA(VLOOKUP(D272,條件!$A$1:$L$65585,11,0)),"",(VLOOKUP(D272,條件!$A$1:$L$65585,11,0)))</f>
        <v/>
      </c>
      <c r="H272" s="578"/>
      <c r="I272" s="579"/>
      <c r="J272" s="580"/>
      <c r="K272" s="580"/>
      <c r="L272" s="581"/>
      <c r="M272" s="498"/>
      <c r="N272" s="499"/>
      <c r="O272" s="500"/>
      <c r="P272" s="499"/>
      <c r="Q272" s="527"/>
      <c r="R272" s="560"/>
      <c r="S272" s="542">
        <f t="shared" si="102"/>
        <v>0</v>
      </c>
      <c r="T272" s="502">
        <f t="shared" si="99"/>
        <v>0</v>
      </c>
      <c r="U272" s="502">
        <f t="shared" si="103"/>
        <v>0</v>
      </c>
      <c r="V272" s="503">
        <f t="shared" si="104"/>
        <v>0</v>
      </c>
      <c r="W272" s="559" t="str">
        <f t="shared" si="105"/>
        <v/>
      </c>
      <c r="X272" s="569" t="str">
        <f t="shared" si="100"/>
        <v/>
      </c>
      <c r="Y272" s="569" t="str">
        <f t="shared" si="101"/>
        <v/>
      </c>
      <c r="Z272" s="569" t="str">
        <f>'４.１倒筒機(樣品製作)'!X272</f>
        <v/>
      </c>
      <c r="AA272" s="569" t="str">
        <f>'４.１倒筒機(樣品製作)'!Y272</f>
        <v/>
      </c>
    </row>
    <row r="273" spans="1:27" ht="16.5">
      <c r="A273" s="493">
        <f t="shared" si="106"/>
        <v>46149</v>
      </c>
      <c r="B273" s="549" t="s">
        <v>875</v>
      </c>
      <c r="C273" s="576"/>
      <c r="D273" s="600"/>
      <c r="E273" s="577"/>
      <c r="F273" s="635" t="str">
        <f>IF(ISNA(VLOOKUP(D273,條件!$A$1:$L$65585,5,0)),"",(VLOOKUP(D273,條件!$A$1:$L$65585,5,0)))</f>
        <v/>
      </c>
      <c r="G273" s="635" t="str">
        <f>IF(ISNA(VLOOKUP(D273,條件!$A$1:$L$65585,11,0)),"",(VLOOKUP(D273,條件!$A$1:$L$65585,11,0)))</f>
        <v/>
      </c>
      <c r="H273" s="578"/>
      <c r="I273" s="579"/>
      <c r="J273" s="580"/>
      <c r="K273" s="580"/>
      <c r="L273" s="581"/>
      <c r="M273" s="498"/>
      <c r="N273" s="499"/>
      <c r="O273" s="500"/>
      <c r="P273" s="499"/>
      <c r="Q273" s="527"/>
      <c r="R273" s="560"/>
      <c r="S273" s="542">
        <f t="shared" si="102"/>
        <v>0</v>
      </c>
      <c r="T273" s="502">
        <f t="shared" si="99"/>
        <v>0</v>
      </c>
      <c r="U273" s="502">
        <f t="shared" si="103"/>
        <v>0</v>
      </c>
      <c r="V273" s="503">
        <f t="shared" si="104"/>
        <v>0</v>
      </c>
      <c r="W273" s="561" t="str">
        <f t="shared" si="105"/>
        <v/>
      </c>
      <c r="X273" s="569" t="str">
        <f t="shared" si="100"/>
        <v/>
      </c>
      <c r="Y273" s="569" t="str">
        <f t="shared" si="101"/>
        <v/>
      </c>
      <c r="Z273" s="569" t="str">
        <f>'４.１倒筒機(樣品製作)'!X273</f>
        <v/>
      </c>
      <c r="AA273" s="569" t="str">
        <f>'４.１倒筒機(樣品製作)'!Y273</f>
        <v/>
      </c>
    </row>
    <row r="274" spans="1:27" ht="16.5">
      <c r="A274" s="493">
        <f t="shared" si="106"/>
        <v>46149</v>
      </c>
      <c r="B274" s="549" t="s">
        <v>875</v>
      </c>
      <c r="C274" s="576"/>
      <c r="D274" s="600"/>
      <c r="E274" s="577"/>
      <c r="F274" s="635" t="str">
        <f>IF(ISNA(VLOOKUP(D274,條件!$A$1:$L$65585,5,0)),"",(VLOOKUP(D274,條件!$A$1:$L$65585,5,0)))</f>
        <v/>
      </c>
      <c r="G274" s="635" t="str">
        <f>IF(ISNA(VLOOKUP(D274,條件!$A$1:$L$65585,11,0)),"",(VLOOKUP(D274,條件!$A$1:$L$65585,11,0)))</f>
        <v/>
      </c>
      <c r="H274" s="578"/>
      <c r="I274" s="579"/>
      <c r="J274" s="580"/>
      <c r="K274" s="580"/>
      <c r="L274" s="581"/>
      <c r="M274" s="498"/>
      <c r="N274" s="499"/>
      <c r="O274" s="500"/>
      <c r="P274" s="499"/>
      <c r="Q274" s="527"/>
      <c r="R274" s="560"/>
      <c r="S274" s="542">
        <f t="shared" si="102"/>
        <v>0</v>
      </c>
      <c r="T274" s="502">
        <f t="shared" si="99"/>
        <v>0</v>
      </c>
      <c r="U274" s="502">
        <f t="shared" si="103"/>
        <v>0</v>
      </c>
      <c r="V274" s="503">
        <f t="shared" si="104"/>
        <v>0</v>
      </c>
      <c r="W274" s="561" t="str">
        <f t="shared" si="105"/>
        <v/>
      </c>
      <c r="X274" s="569" t="str">
        <f t="shared" si="100"/>
        <v/>
      </c>
      <c r="Y274" s="569" t="str">
        <f t="shared" si="101"/>
        <v/>
      </c>
      <c r="Z274" s="569" t="str">
        <f>'４.１倒筒機(樣品製作)'!X274</f>
        <v/>
      </c>
      <c r="AA274" s="569" t="str">
        <f>'４.１倒筒機(樣品製作)'!Y274</f>
        <v/>
      </c>
    </row>
    <row r="275" spans="1:27" ht="16.5">
      <c r="A275" s="493">
        <f t="shared" si="106"/>
        <v>46149</v>
      </c>
      <c r="B275" s="549" t="s">
        <v>875</v>
      </c>
      <c r="C275" s="576"/>
      <c r="D275" s="600"/>
      <c r="E275" s="577"/>
      <c r="F275" s="635" t="str">
        <f>IF(ISNA(VLOOKUP(D275,條件!$A$1:$L$65585,5,0)),"",(VLOOKUP(D275,條件!$A$1:$L$65585,5,0)))</f>
        <v/>
      </c>
      <c r="G275" s="635" t="str">
        <f>IF(ISNA(VLOOKUP(D275,條件!$A$1:$L$65585,11,0)),"",(VLOOKUP(D275,條件!$A$1:$L$65585,11,0)))</f>
        <v/>
      </c>
      <c r="H275" s="578"/>
      <c r="I275" s="579"/>
      <c r="J275" s="580"/>
      <c r="K275" s="580"/>
      <c r="L275" s="581"/>
      <c r="M275" s="498"/>
      <c r="N275" s="499"/>
      <c r="O275" s="500"/>
      <c r="P275" s="499"/>
      <c r="Q275" s="527"/>
      <c r="R275" s="560"/>
      <c r="S275" s="542">
        <f t="shared" si="102"/>
        <v>0</v>
      </c>
      <c r="T275" s="502">
        <f t="shared" si="99"/>
        <v>0</v>
      </c>
      <c r="U275" s="502">
        <f t="shared" si="103"/>
        <v>0</v>
      </c>
      <c r="V275" s="503">
        <f t="shared" si="104"/>
        <v>0</v>
      </c>
      <c r="W275" s="561" t="str">
        <f t="shared" si="105"/>
        <v/>
      </c>
      <c r="X275" s="569" t="str">
        <f t="shared" si="100"/>
        <v/>
      </c>
      <c r="Y275" s="569" t="str">
        <f t="shared" si="101"/>
        <v/>
      </c>
      <c r="Z275" s="569" t="str">
        <f>'４.１倒筒機(樣品製作)'!X275</f>
        <v/>
      </c>
      <c r="AA275" s="569" t="str">
        <f>'４.１倒筒機(樣品製作)'!Y275</f>
        <v/>
      </c>
    </row>
    <row r="276" spans="1:27" ht="16.5">
      <c r="A276" s="493">
        <f t="shared" si="106"/>
        <v>46149</v>
      </c>
      <c r="B276" s="549" t="s">
        <v>875</v>
      </c>
      <c r="C276" s="576"/>
      <c r="D276" s="600"/>
      <c r="E276" s="577"/>
      <c r="F276" s="635" t="str">
        <f>IF(ISNA(VLOOKUP(D276,條件!$A$1:$L$65585,5,0)),"",(VLOOKUP(D276,條件!$A$1:$L$65585,5,0)))</f>
        <v/>
      </c>
      <c r="G276" s="635" t="str">
        <f>IF(ISNA(VLOOKUP(D276,條件!$A$1:$L$65585,11,0)),"",(VLOOKUP(D276,條件!$A$1:$L$65585,11,0)))</f>
        <v/>
      </c>
      <c r="H276" s="578"/>
      <c r="I276" s="579"/>
      <c r="J276" s="580"/>
      <c r="K276" s="580"/>
      <c r="L276" s="581"/>
      <c r="M276" s="498"/>
      <c r="N276" s="499"/>
      <c r="O276" s="500"/>
      <c r="P276" s="499"/>
      <c r="Q276" s="527"/>
      <c r="R276" s="560"/>
      <c r="S276" s="542">
        <f t="shared" si="102"/>
        <v>0</v>
      </c>
      <c r="T276" s="502">
        <f t="shared" si="99"/>
        <v>0</v>
      </c>
      <c r="U276" s="502">
        <f t="shared" si="103"/>
        <v>0</v>
      </c>
      <c r="V276" s="503">
        <f t="shared" si="104"/>
        <v>0</v>
      </c>
      <c r="W276" s="561" t="str">
        <f t="shared" si="105"/>
        <v/>
      </c>
      <c r="X276" s="569" t="str">
        <f t="shared" si="100"/>
        <v/>
      </c>
      <c r="Y276" s="569" t="str">
        <f t="shared" si="101"/>
        <v/>
      </c>
      <c r="Z276" s="569" t="str">
        <f>'４.１倒筒機(樣品製作)'!X276</f>
        <v/>
      </c>
      <c r="AA276" s="569" t="str">
        <f>'４.１倒筒機(樣品製作)'!Y276</f>
        <v/>
      </c>
    </row>
    <row r="277" spans="1:27" ht="16.5">
      <c r="A277" s="493">
        <f t="shared" si="106"/>
        <v>46149</v>
      </c>
      <c r="B277" s="549" t="s">
        <v>875</v>
      </c>
      <c r="C277" s="576"/>
      <c r="D277" s="600"/>
      <c r="E277" s="577"/>
      <c r="F277" s="635" t="str">
        <f>IF(ISNA(VLOOKUP(D277,條件!$A$1:$L$65585,5,0)),"",(VLOOKUP(D277,條件!$A$1:$L$65585,5,0)))</f>
        <v/>
      </c>
      <c r="G277" s="635" t="str">
        <f>IF(ISNA(VLOOKUP(D277,條件!$A$1:$L$65585,11,0)),"",(VLOOKUP(D277,條件!$A$1:$L$65585,11,0)))</f>
        <v/>
      </c>
      <c r="H277" s="578"/>
      <c r="I277" s="579"/>
      <c r="J277" s="580"/>
      <c r="K277" s="580"/>
      <c r="L277" s="581"/>
      <c r="M277" s="498"/>
      <c r="N277" s="499"/>
      <c r="O277" s="500"/>
      <c r="P277" s="499"/>
      <c r="Q277" s="501"/>
      <c r="R277" s="560"/>
      <c r="S277" s="542">
        <f t="shared" si="102"/>
        <v>0</v>
      </c>
      <c r="T277" s="502">
        <f t="shared" si="99"/>
        <v>0</v>
      </c>
      <c r="U277" s="502">
        <f t="shared" si="103"/>
        <v>0</v>
      </c>
      <c r="V277" s="503">
        <f t="shared" si="104"/>
        <v>0</v>
      </c>
      <c r="W277" s="561" t="str">
        <f t="shared" si="105"/>
        <v/>
      </c>
      <c r="X277" s="569" t="str">
        <f t="shared" si="100"/>
        <v/>
      </c>
      <c r="Y277" s="569" t="str">
        <f t="shared" si="101"/>
        <v/>
      </c>
      <c r="Z277" s="569" t="str">
        <f>'４.１倒筒機(樣品製作)'!X277</f>
        <v/>
      </c>
      <c r="AA277" s="569" t="str">
        <f>'４.１倒筒機(樣品製作)'!Y277</f>
        <v/>
      </c>
    </row>
    <row r="278" spans="1:27" ht="16.5">
      <c r="A278" s="493">
        <f t="shared" si="106"/>
        <v>46149</v>
      </c>
      <c r="B278" s="549" t="s">
        <v>875</v>
      </c>
      <c r="C278" s="576"/>
      <c r="D278" s="600"/>
      <c r="E278" s="577"/>
      <c r="F278" s="635" t="str">
        <f>IF(ISNA(VLOOKUP(D278,條件!$A$1:$L$65585,5,0)),"",(VLOOKUP(D278,條件!$A$1:$L$65585,5,0)))</f>
        <v/>
      </c>
      <c r="G278" s="635" t="str">
        <f>IF(ISNA(VLOOKUP(D278,條件!$A$1:$L$65585,11,0)),"",(VLOOKUP(D278,條件!$A$1:$L$65585,11,0)))</f>
        <v/>
      </c>
      <c r="H278" s="578"/>
      <c r="I278" s="579"/>
      <c r="J278" s="580"/>
      <c r="K278" s="580"/>
      <c r="L278" s="581"/>
      <c r="M278" s="498"/>
      <c r="N278" s="499"/>
      <c r="O278" s="500"/>
      <c r="P278" s="499"/>
      <c r="Q278" s="501"/>
      <c r="R278" s="560"/>
      <c r="S278" s="542">
        <f t="shared" si="102"/>
        <v>0</v>
      </c>
      <c r="T278" s="502">
        <f t="shared" si="99"/>
        <v>0</v>
      </c>
      <c r="U278" s="502">
        <f t="shared" si="103"/>
        <v>0</v>
      </c>
      <c r="V278" s="503">
        <f t="shared" si="104"/>
        <v>0</v>
      </c>
      <c r="W278" s="561" t="str">
        <f t="shared" si="105"/>
        <v/>
      </c>
      <c r="X278" s="569" t="str">
        <f t="shared" si="100"/>
        <v/>
      </c>
      <c r="Y278" s="569" t="str">
        <f t="shared" si="101"/>
        <v/>
      </c>
      <c r="Z278" s="569" t="str">
        <f>'４.１倒筒機(樣品製作)'!X278</f>
        <v/>
      </c>
      <c r="AA278" s="569" t="str">
        <f>'４.１倒筒機(樣品製作)'!Y278</f>
        <v/>
      </c>
    </row>
    <row r="279" spans="1:27" ht="16.5">
      <c r="A279" s="493">
        <f t="shared" si="106"/>
        <v>46149</v>
      </c>
      <c r="B279" s="549" t="s">
        <v>875</v>
      </c>
      <c r="C279" s="576"/>
      <c r="D279" s="600"/>
      <c r="E279" s="577"/>
      <c r="F279" s="635" t="str">
        <f>IF(ISNA(VLOOKUP(D279,條件!$A$1:$L$65585,5,0)),"",(VLOOKUP(D279,條件!$A$1:$L$65585,5,0)))</f>
        <v/>
      </c>
      <c r="G279" s="635" t="str">
        <f>IF(ISNA(VLOOKUP(D279,條件!$A$1:$L$65585,11,0)),"",(VLOOKUP(D279,條件!$A$1:$L$65585,11,0)))</f>
        <v/>
      </c>
      <c r="H279" s="578"/>
      <c r="I279" s="579"/>
      <c r="J279" s="580"/>
      <c r="K279" s="580"/>
      <c r="L279" s="581"/>
      <c r="M279" s="498"/>
      <c r="N279" s="499"/>
      <c r="O279" s="500"/>
      <c r="P279" s="499"/>
      <c r="Q279" s="501"/>
      <c r="R279" s="560"/>
      <c r="S279" s="542">
        <f t="shared" si="102"/>
        <v>0</v>
      </c>
      <c r="T279" s="502">
        <f t="shared" si="99"/>
        <v>0</v>
      </c>
      <c r="U279" s="502">
        <f t="shared" si="103"/>
        <v>0</v>
      </c>
      <c r="V279" s="503">
        <f t="shared" si="104"/>
        <v>0</v>
      </c>
      <c r="W279" s="561" t="str">
        <f t="shared" si="105"/>
        <v/>
      </c>
      <c r="X279" s="569" t="str">
        <f t="shared" si="100"/>
        <v/>
      </c>
      <c r="Y279" s="569" t="str">
        <f t="shared" si="101"/>
        <v/>
      </c>
      <c r="Z279" s="569" t="str">
        <f>'４.１倒筒機(樣品製作)'!X279</f>
        <v/>
      </c>
      <c r="AA279" s="569" t="str">
        <f>'４.１倒筒機(樣品製作)'!Y279</f>
        <v/>
      </c>
    </row>
    <row r="280" spans="1:27" ht="16.5">
      <c r="A280" s="493">
        <f t="shared" si="106"/>
        <v>46149</v>
      </c>
      <c r="B280" s="549" t="s">
        <v>875</v>
      </c>
      <c r="C280" s="576"/>
      <c r="D280" s="600"/>
      <c r="E280" s="577"/>
      <c r="F280" s="635" t="str">
        <f>IF(ISNA(VLOOKUP(D280,條件!$A$1:$L$65585,5,0)),"",(VLOOKUP(D280,條件!$A$1:$L$65585,5,0)))</f>
        <v/>
      </c>
      <c r="G280" s="635" t="str">
        <f>IF(ISNA(VLOOKUP(D280,條件!$A$1:$L$65585,11,0)),"",(VLOOKUP(D280,條件!$A$1:$L$65585,11,0)))</f>
        <v/>
      </c>
      <c r="H280" s="578"/>
      <c r="I280" s="579"/>
      <c r="J280" s="580"/>
      <c r="K280" s="580"/>
      <c r="L280" s="581"/>
      <c r="M280" s="498"/>
      <c r="N280" s="499"/>
      <c r="O280" s="500"/>
      <c r="P280" s="499"/>
      <c r="Q280" s="501"/>
      <c r="R280" s="560"/>
      <c r="S280" s="542">
        <f t="shared" si="102"/>
        <v>0</v>
      </c>
      <c r="T280" s="502">
        <f t="shared" si="99"/>
        <v>0</v>
      </c>
      <c r="U280" s="502">
        <f t="shared" si="103"/>
        <v>0</v>
      </c>
      <c r="V280" s="503">
        <f t="shared" si="104"/>
        <v>0</v>
      </c>
      <c r="W280" s="561" t="str">
        <f t="shared" si="105"/>
        <v/>
      </c>
      <c r="X280" s="569" t="str">
        <f t="shared" si="100"/>
        <v/>
      </c>
      <c r="Y280" s="569" t="str">
        <f t="shared" si="101"/>
        <v/>
      </c>
      <c r="Z280" s="569" t="str">
        <f>'４.１倒筒機(樣品製作)'!X280</f>
        <v/>
      </c>
      <c r="AA280" s="569" t="str">
        <f>'４.１倒筒機(樣品製作)'!Y280</f>
        <v/>
      </c>
    </row>
    <row r="281" spans="1:27" ht="16.5">
      <c r="A281" s="493">
        <f t="shared" si="106"/>
        <v>46149</v>
      </c>
      <c r="B281" s="515" t="s">
        <v>876</v>
      </c>
      <c r="C281" s="652"/>
      <c r="D281" s="653"/>
      <c r="E281" s="654"/>
      <c r="F281" s="655"/>
      <c r="G281" s="655"/>
      <c r="H281" s="656"/>
      <c r="I281" s="657">
        <f>COUNTA(I261:I280)</f>
        <v>4</v>
      </c>
      <c r="J281" s="657"/>
      <c r="K281" s="657"/>
      <c r="L281" s="658"/>
      <c r="M281" s="517"/>
      <c r="N281" s="518">
        <f>SUM(N261:N280)</f>
        <v>0</v>
      </c>
      <c r="O281" s="517"/>
      <c r="P281" s="518">
        <f>SUM(P261:P280)</f>
        <v>48</v>
      </c>
      <c r="Q281" s="519"/>
      <c r="R281" s="562"/>
      <c r="S281" s="543"/>
      <c r="T281" s="516"/>
      <c r="U281" s="516">
        <f>SUMIF(U261:U280,"&lt;9E307")</f>
        <v>208.31181619311823</v>
      </c>
      <c r="V281" s="516">
        <f>SUM(V261:V280)</f>
        <v>116</v>
      </c>
      <c r="W281" s="563">
        <f>IF(ISERROR(V281/U281),0,(V281/U281))</f>
        <v>0.55685751350975055</v>
      </c>
      <c r="X281" s="570">
        <f>SUMIF(X261:X280,"&lt;9E307")</f>
        <v>0</v>
      </c>
      <c r="Y281" s="570">
        <f>SUMIF(Y261:Y280,"&lt;9E307")</f>
        <v>0.83324726477247291</v>
      </c>
      <c r="Z281" s="707">
        <f>'４.１倒筒機(樣品製作)'!X281</f>
        <v>0</v>
      </c>
      <c r="AA281" s="707">
        <f>'４.１倒筒機(樣品製作)'!Y281</f>
        <v>0</v>
      </c>
    </row>
    <row r="282" spans="1:27" ht="16.5">
      <c r="A282" s="493">
        <f t="shared" si="106"/>
        <v>46149</v>
      </c>
      <c r="B282" s="549" t="s">
        <v>3787</v>
      </c>
      <c r="C282" s="576"/>
      <c r="D282" s="600"/>
      <c r="E282" s="577"/>
      <c r="F282" s="635"/>
      <c r="G282" s="635"/>
      <c r="H282" s="578"/>
      <c r="I282" s="579"/>
      <c r="J282" s="580"/>
      <c r="K282" s="579"/>
      <c r="L282" s="581"/>
      <c r="M282" s="498"/>
      <c r="N282" s="499"/>
      <c r="O282" s="500"/>
      <c r="P282" s="499"/>
      <c r="Q282" s="501"/>
      <c r="R282" s="560"/>
      <c r="S282" s="542">
        <f>K282*0.85</f>
        <v>0</v>
      </c>
      <c r="T282" s="502">
        <f t="shared" ref="T282:T301" si="107">IF(J282="",0,(1440/(J282/S282)))</f>
        <v>0</v>
      </c>
      <c r="U282" s="522">
        <f>T282*L282*(N282+P282)/24*0.85</f>
        <v>0</v>
      </c>
      <c r="V282" s="523">
        <f>M282+O282</f>
        <v>0</v>
      </c>
      <c r="W282" s="559" t="str">
        <f>IF(U282=0,"",((V282/U282)))</f>
        <v/>
      </c>
      <c r="X282" s="569" t="str">
        <f t="shared" ref="X282:X301" si="108">IF(ISERROR((U282/(N282+P282)*N282)/250),"",((U282/(N282+P282)*N282)/250))</f>
        <v/>
      </c>
      <c r="Y282" s="569" t="str">
        <f t="shared" ref="Y282:Y301" si="109">IF(ISERROR(((U282/(N282+P282)*P282)/250)),"",(((U282/(N282+P282)*P282))/250))</f>
        <v/>
      </c>
      <c r="Z282" s="569" t="str">
        <f>'４.１倒筒機(樣品製作)'!X282</f>
        <v/>
      </c>
      <c r="AA282" s="569" t="str">
        <f>'４.１倒筒機(樣品製作)'!Y282</f>
        <v/>
      </c>
    </row>
    <row r="283" spans="1:27" ht="16.5">
      <c r="A283" s="493">
        <f t="shared" si="106"/>
        <v>46149</v>
      </c>
      <c r="B283" s="549" t="s">
        <v>3787</v>
      </c>
      <c r="C283" s="576"/>
      <c r="D283" s="600"/>
      <c r="E283" s="577"/>
      <c r="F283" s="635"/>
      <c r="G283" s="635"/>
      <c r="H283" s="578"/>
      <c r="I283" s="579"/>
      <c r="J283" s="580"/>
      <c r="K283" s="579"/>
      <c r="L283" s="581"/>
      <c r="M283" s="498"/>
      <c r="N283" s="499"/>
      <c r="O283" s="500"/>
      <c r="P283" s="499"/>
      <c r="Q283" s="501"/>
      <c r="R283" s="560"/>
      <c r="S283" s="542">
        <f t="shared" ref="S283:S301" si="110">K283*0.85</f>
        <v>0</v>
      </c>
      <c r="T283" s="502">
        <f t="shared" si="107"/>
        <v>0</v>
      </c>
      <c r="U283" s="522">
        <f t="shared" ref="U283:U301" si="111">T283*L283*(N283+P283)/24*0.85</f>
        <v>0</v>
      </c>
      <c r="V283" s="503">
        <f t="shared" ref="V283:V301" si="112">M283+O283</f>
        <v>0</v>
      </c>
      <c r="W283" s="559" t="str">
        <f t="shared" ref="W283:W301" si="113">IF(U283=0,"",((V283/U283)))</f>
        <v/>
      </c>
      <c r="X283" s="569" t="str">
        <f t="shared" si="108"/>
        <v/>
      </c>
      <c r="Y283" s="569" t="str">
        <f t="shared" si="109"/>
        <v/>
      </c>
      <c r="Z283" s="569" t="str">
        <f>'４.１倒筒機(樣品製作)'!X283</f>
        <v/>
      </c>
      <c r="AA283" s="569" t="str">
        <f>'４.１倒筒機(樣品製作)'!Y283</f>
        <v/>
      </c>
    </row>
    <row r="284" spans="1:27" ht="16.5">
      <c r="A284" s="493">
        <f t="shared" si="106"/>
        <v>46149</v>
      </c>
      <c r="B284" s="549" t="s">
        <v>3787</v>
      </c>
      <c r="C284" s="576"/>
      <c r="D284" s="600"/>
      <c r="E284" s="577"/>
      <c r="F284" s="635"/>
      <c r="G284" s="635"/>
      <c r="H284" s="578"/>
      <c r="I284" s="579"/>
      <c r="J284" s="580"/>
      <c r="K284" s="579"/>
      <c r="L284" s="581"/>
      <c r="M284" s="498"/>
      <c r="N284" s="499"/>
      <c r="O284" s="500"/>
      <c r="P284" s="499"/>
      <c r="Q284" s="501"/>
      <c r="R284" s="560"/>
      <c r="S284" s="542">
        <f t="shared" si="110"/>
        <v>0</v>
      </c>
      <c r="T284" s="502">
        <f t="shared" si="107"/>
        <v>0</v>
      </c>
      <c r="U284" s="522">
        <f t="shared" si="111"/>
        <v>0</v>
      </c>
      <c r="V284" s="503">
        <f t="shared" si="112"/>
        <v>0</v>
      </c>
      <c r="W284" s="559" t="str">
        <f t="shared" si="113"/>
        <v/>
      </c>
      <c r="X284" s="569" t="str">
        <f t="shared" si="108"/>
        <v/>
      </c>
      <c r="Y284" s="569" t="str">
        <f t="shared" si="109"/>
        <v/>
      </c>
      <c r="Z284" s="569" t="str">
        <f>'４.１倒筒機(樣品製作)'!X284</f>
        <v/>
      </c>
      <c r="AA284" s="569" t="str">
        <f>'４.１倒筒機(樣品製作)'!Y284</f>
        <v/>
      </c>
    </row>
    <row r="285" spans="1:27" ht="16.5">
      <c r="A285" s="493">
        <f t="shared" si="106"/>
        <v>46149</v>
      </c>
      <c r="B285" s="549" t="s">
        <v>3787</v>
      </c>
      <c r="C285" s="576"/>
      <c r="D285" s="600"/>
      <c r="E285" s="577"/>
      <c r="F285" s="635"/>
      <c r="G285" s="635"/>
      <c r="H285" s="578"/>
      <c r="I285" s="579"/>
      <c r="J285" s="580"/>
      <c r="K285" s="579"/>
      <c r="L285" s="581"/>
      <c r="M285" s="498"/>
      <c r="N285" s="499"/>
      <c r="O285" s="500"/>
      <c r="P285" s="499"/>
      <c r="Q285" s="501"/>
      <c r="R285" s="560"/>
      <c r="S285" s="542">
        <f t="shared" si="110"/>
        <v>0</v>
      </c>
      <c r="T285" s="502">
        <f t="shared" si="107"/>
        <v>0</v>
      </c>
      <c r="U285" s="522">
        <f t="shared" si="111"/>
        <v>0</v>
      </c>
      <c r="V285" s="503">
        <f t="shared" si="112"/>
        <v>0</v>
      </c>
      <c r="W285" s="559" t="str">
        <f t="shared" si="113"/>
        <v/>
      </c>
      <c r="X285" s="569" t="str">
        <f t="shared" si="108"/>
        <v/>
      </c>
      <c r="Y285" s="569" t="str">
        <f t="shared" si="109"/>
        <v/>
      </c>
      <c r="Z285" s="569" t="str">
        <f>'４.１倒筒機(樣品製作)'!X285</f>
        <v/>
      </c>
      <c r="AA285" s="569" t="str">
        <f>'４.１倒筒機(樣品製作)'!Y285</f>
        <v/>
      </c>
    </row>
    <row r="286" spans="1:27" ht="16.5">
      <c r="A286" s="493">
        <f t="shared" si="106"/>
        <v>46149</v>
      </c>
      <c r="B286" s="549" t="s">
        <v>877</v>
      </c>
      <c r="C286" s="576"/>
      <c r="D286" s="600"/>
      <c r="E286" s="577"/>
      <c r="F286" s="635" t="str">
        <f>IF(ISNA(VLOOKUP(D286,條件!$A$1:$L$65585,5,0)),"",(VLOOKUP(D286,條件!$A$1:$L$65585,5,0)))</f>
        <v/>
      </c>
      <c r="G286" s="635" t="str">
        <f>IF(ISNA(VLOOKUP(D286,條件!$A$1:$L$65585,11,0)),"",(VLOOKUP(D286,條件!$A$1:$L$65585,11,0)))</f>
        <v/>
      </c>
      <c r="H286" s="578"/>
      <c r="I286" s="579"/>
      <c r="J286" s="580"/>
      <c r="K286" s="580"/>
      <c r="L286" s="581"/>
      <c r="M286" s="498"/>
      <c r="N286" s="499"/>
      <c r="O286" s="500"/>
      <c r="P286" s="499"/>
      <c r="Q286" s="501"/>
      <c r="R286" s="560"/>
      <c r="S286" s="542">
        <f t="shared" si="110"/>
        <v>0</v>
      </c>
      <c r="T286" s="502">
        <f t="shared" si="107"/>
        <v>0</v>
      </c>
      <c r="U286" s="522">
        <f t="shared" si="111"/>
        <v>0</v>
      </c>
      <c r="V286" s="503">
        <f t="shared" si="112"/>
        <v>0</v>
      </c>
      <c r="W286" s="559" t="str">
        <f t="shared" si="113"/>
        <v/>
      </c>
      <c r="X286" s="569" t="str">
        <f t="shared" si="108"/>
        <v/>
      </c>
      <c r="Y286" s="569" t="str">
        <f t="shared" si="109"/>
        <v/>
      </c>
      <c r="Z286" s="569" t="str">
        <f>'４.１倒筒機(樣品製作)'!X286</f>
        <v/>
      </c>
      <c r="AA286" s="569" t="str">
        <f>'４.１倒筒機(樣品製作)'!Y286</f>
        <v/>
      </c>
    </row>
    <row r="287" spans="1:27" ht="16.5">
      <c r="A287" s="493">
        <f t="shared" si="106"/>
        <v>46149</v>
      </c>
      <c r="B287" s="549" t="s">
        <v>833</v>
      </c>
      <c r="C287" s="576"/>
      <c r="D287" s="600"/>
      <c r="E287" s="577"/>
      <c r="F287" s="635" t="str">
        <f>IF(ISNA(VLOOKUP(D287,條件!$A$1:$L$65585,5,0)),"",(VLOOKUP(D287,條件!$A$1:$L$65585,5,0)))</f>
        <v/>
      </c>
      <c r="G287" s="635" t="str">
        <f>IF(ISNA(VLOOKUP(D287,條件!$A$1:$L$65585,11,0)),"",(VLOOKUP(D287,條件!$A$1:$L$65585,11,0)))</f>
        <v/>
      </c>
      <c r="H287" s="578"/>
      <c r="I287" s="579"/>
      <c r="J287" s="580"/>
      <c r="K287" s="579"/>
      <c r="L287" s="581"/>
      <c r="M287" s="498"/>
      <c r="N287" s="499"/>
      <c r="O287" s="500"/>
      <c r="P287" s="499"/>
      <c r="Q287" s="501"/>
      <c r="R287" s="560"/>
      <c r="S287" s="542">
        <f t="shared" si="110"/>
        <v>0</v>
      </c>
      <c r="T287" s="502">
        <f t="shared" si="107"/>
        <v>0</v>
      </c>
      <c r="U287" s="522">
        <f t="shared" si="111"/>
        <v>0</v>
      </c>
      <c r="V287" s="503">
        <f t="shared" si="112"/>
        <v>0</v>
      </c>
      <c r="W287" s="559" t="str">
        <f t="shared" si="113"/>
        <v/>
      </c>
      <c r="X287" s="569" t="str">
        <f t="shared" si="108"/>
        <v/>
      </c>
      <c r="Y287" s="569" t="str">
        <f t="shared" si="109"/>
        <v/>
      </c>
      <c r="Z287" s="569" t="str">
        <f>'４.１倒筒機(樣品製作)'!X287</f>
        <v/>
      </c>
      <c r="AA287" s="569" t="str">
        <f>'４.１倒筒機(樣品製作)'!Y287</f>
        <v/>
      </c>
    </row>
    <row r="288" spans="1:27" ht="16.5">
      <c r="A288" s="493">
        <f t="shared" si="106"/>
        <v>46149</v>
      </c>
      <c r="B288" s="549" t="s">
        <v>833</v>
      </c>
      <c r="C288" s="576"/>
      <c r="D288" s="600"/>
      <c r="E288" s="577"/>
      <c r="F288" s="635" t="str">
        <f>IF(ISNA(VLOOKUP(D288,條件!$A$1:$L$65585,5,0)),"",(VLOOKUP(D288,條件!$A$1:$L$65585,5,0)))</f>
        <v/>
      </c>
      <c r="G288" s="635" t="str">
        <f>IF(ISNA(VLOOKUP(D288,條件!$A$1:$L$65585,11,0)),"",(VLOOKUP(D288,條件!$A$1:$L$65585,11,0)))</f>
        <v/>
      </c>
      <c r="H288" s="578"/>
      <c r="I288" s="579"/>
      <c r="J288" s="580"/>
      <c r="K288" s="579"/>
      <c r="L288" s="581"/>
      <c r="M288" s="498"/>
      <c r="N288" s="499"/>
      <c r="O288" s="500"/>
      <c r="P288" s="499"/>
      <c r="Q288" s="501"/>
      <c r="R288" s="560"/>
      <c r="S288" s="542">
        <f t="shared" si="110"/>
        <v>0</v>
      </c>
      <c r="T288" s="502">
        <f t="shared" si="107"/>
        <v>0</v>
      </c>
      <c r="U288" s="522">
        <f t="shared" si="111"/>
        <v>0</v>
      </c>
      <c r="V288" s="503">
        <f t="shared" si="112"/>
        <v>0</v>
      </c>
      <c r="W288" s="559" t="str">
        <f t="shared" si="113"/>
        <v/>
      </c>
      <c r="X288" s="569" t="str">
        <f t="shared" si="108"/>
        <v/>
      </c>
      <c r="Y288" s="569" t="str">
        <f t="shared" si="109"/>
        <v/>
      </c>
      <c r="Z288" s="569" t="str">
        <f>'４.１倒筒機(樣品製作)'!X288</f>
        <v/>
      </c>
      <c r="AA288" s="569" t="str">
        <f>'４.１倒筒機(樣品製作)'!Y288</f>
        <v/>
      </c>
    </row>
    <row r="289" spans="1:27" ht="16.5">
      <c r="A289" s="493">
        <f t="shared" si="106"/>
        <v>46149</v>
      </c>
      <c r="B289" s="549" t="s">
        <v>833</v>
      </c>
      <c r="C289" s="576"/>
      <c r="D289" s="600"/>
      <c r="E289" s="577"/>
      <c r="F289" s="635" t="str">
        <f>IF(ISNA(VLOOKUP(D289,條件!$A$1:$L$65585,5,0)),"",(VLOOKUP(D289,條件!$A$1:$L$65585,5,0)))</f>
        <v/>
      </c>
      <c r="G289" s="635" t="str">
        <f>IF(ISNA(VLOOKUP(D289,條件!$A$1:$L$65585,11,0)),"",(VLOOKUP(D289,條件!$A$1:$L$65585,11,0)))</f>
        <v/>
      </c>
      <c r="H289" s="578"/>
      <c r="I289" s="579"/>
      <c r="J289" s="580"/>
      <c r="K289" s="579"/>
      <c r="L289" s="581"/>
      <c r="M289" s="498"/>
      <c r="N289" s="499"/>
      <c r="O289" s="500"/>
      <c r="P289" s="499"/>
      <c r="Q289" s="501"/>
      <c r="R289" s="560"/>
      <c r="S289" s="542">
        <f t="shared" si="110"/>
        <v>0</v>
      </c>
      <c r="T289" s="502">
        <f t="shared" si="107"/>
        <v>0</v>
      </c>
      <c r="U289" s="522">
        <f t="shared" si="111"/>
        <v>0</v>
      </c>
      <c r="V289" s="503">
        <f t="shared" si="112"/>
        <v>0</v>
      </c>
      <c r="W289" s="559" t="str">
        <f t="shared" si="113"/>
        <v/>
      </c>
      <c r="X289" s="569" t="str">
        <f t="shared" si="108"/>
        <v/>
      </c>
      <c r="Y289" s="569" t="str">
        <f t="shared" si="109"/>
        <v/>
      </c>
      <c r="Z289" s="569" t="str">
        <f>'４.１倒筒機(樣品製作)'!X289</f>
        <v/>
      </c>
      <c r="AA289" s="569" t="str">
        <f>'４.１倒筒機(樣品製作)'!Y289</f>
        <v/>
      </c>
    </row>
    <row r="290" spans="1:27" ht="16.5">
      <c r="A290" s="493">
        <f t="shared" si="106"/>
        <v>46149</v>
      </c>
      <c r="B290" s="549" t="s">
        <v>833</v>
      </c>
      <c r="C290" s="576"/>
      <c r="D290" s="600"/>
      <c r="E290" s="577"/>
      <c r="F290" s="635" t="str">
        <f>IF(ISNA(VLOOKUP(D290,條件!$A$1:$L$65585,5,0)),"",(VLOOKUP(D290,條件!$A$1:$L$65585,5,0)))</f>
        <v/>
      </c>
      <c r="G290" s="635" t="str">
        <f>IF(ISNA(VLOOKUP(D290,條件!$A$1:$L$65585,11,0)),"",(VLOOKUP(D290,條件!$A$1:$L$65585,11,0)))</f>
        <v/>
      </c>
      <c r="H290" s="578"/>
      <c r="I290" s="579"/>
      <c r="J290" s="580"/>
      <c r="K290" s="579"/>
      <c r="L290" s="581"/>
      <c r="M290" s="498"/>
      <c r="N290" s="499"/>
      <c r="O290" s="500"/>
      <c r="P290" s="499"/>
      <c r="Q290" s="501"/>
      <c r="R290" s="560"/>
      <c r="S290" s="542">
        <f t="shared" si="110"/>
        <v>0</v>
      </c>
      <c r="T290" s="502">
        <f t="shared" si="107"/>
        <v>0</v>
      </c>
      <c r="U290" s="522">
        <f t="shared" si="111"/>
        <v>0</v>
      </c>
      <c r="V290" s="503">
        <f t="shared" si="112"/>
        <v>0</v>
      </c>
      <c r="W290" s="559" t="str">
        <f t="shared" si="113"/>
        <v/>
      </c>
      <c r="X290" s="569" t="str">
        <f t="shared" si="108"/>
        <v/>
      </c>
      <c r="Y290" s="569" t="str">
        <f t="shared" si="109"/>
        <v/>
      </c>
      <c r="Z290" s="569" t="str">
        <f>'４.１倒筒機(樣品製作)'!X290</f>
        <v/>
      </c>
      <c r="AA290" s="569" t="str">
        <f>'４.１倒筒機(樣品製作)'!Y290</f>
        <v/>
      </c>
    </row>
    <row r="291" spans="1:27" ht="16.5">
      <c r="A291" s="493">
        <f t="shared" si="106"/>
        <v>46149</v>
      </c>
      <c r="B291" s="549" t="s">
        <v>833</v>
      </c>
      <c r="C291" s="576"/>
      <c r="D291" s="600"/>
      <c r="E291" s="577"/>
      <c r="F291" s="635" t="str">
        <f>IF(ISNA(VLOOKUP(D291,條件!$A$1:$L$65585,5,0)),"",(VLOOKUP(D291,條件!$A$1:$L$65585,5,0)))</f>
        <v/>
      </c>
      <c r="G291" s="635" t="str">
        <f>IF(ISNA(VLOOKUP(D291,條件!$A$1:$L$65585,11,0)),"",(VLOOKUP(D291,條件!$A$1:$L$65585,11,0)))</f>
        <v/>
      </c>
      <c r="H291" s="578"/>
      <c r="I291" s="579"/>
      <c r="J291" s="580"/>
      <c r="K291" s="579"/>
      <c r="L291" s="581"/>
      <c r="M291" s="498"/>
      <c r="N291" s="499"/>
      <c r="O291" s="500"/>
      <c r="P291" s="499"/>
      <c r="Q291" s="501"/>
      <c r="R291" s="560"/>
      <c r="S291" s="542">
        <f t="shared" si="110"/>
        <v>0</v>
      </c>
      <c r="T291" s="502">
        <f t="shared" si="107"/>
        <v>0</v>
      </c>
      <c r="U291" s="522">
        <f t="shared" si="111"/>
        <v>0</v>
      </c>
      <c r="V291" s="503">
        <f t="shared" si="112"/>
        <v>0</v>
      </c>
      <c r="W291" s="559" t="str">
        <f t="shared" si="113"/>
        <v/>
      </c>
      <c r="X291" s="569" t="str">
        <f t="shared" si="108"/>
        <v/>
      </c>
      <c r="Y291" s="569" t="str">
        <f t="shared" si="109"/>
        <v/>
      </c>
      <c r="Z291" s="569" t="str">
        <f>'４.１倒筒機(樣品製作)'!X291</f>
        <v/>
      </c>
      <c r="AA291" s="569" t="str">
        <f>'４.１倒筒機(樣品製作)'!Y291</f>
        <v/>
      </c>
    </row>
    <row r="292" spans="1:27" ht="16.5">
      <c r="A292" s="493">
        <f t="shared" si="106"/>
        <v>46149</v>
      </c>
      <c r="B292" s="549" t="s">
        <v>833</v>
      </c>
      <c r="C292" s="576"/>
      <c r="D292" s="600"/>
      <c r="E292" s="577"/>
      <c r="F292" s="635" t="str">
        <f>IF(ISNA(VLOOKUP(D292,條件!$A$1:$L$65585,5,0)),"",(VLOOKUP(D292,條件!$A$1:$L$65585,5,0)))</f>
        <v/>
      </c>
      <c r="G292" s="635" t="str">
        <f>IF(ISNA(VLOOKUP(D292,條件!$A$1:$L$65585,11,0)),"",(VLOOKUP(D292,條件!$A$1:$L$65585,11,0)))</f>
        <v/>
      </c>
      <c r="H292" s="578"/>
      <c r="I292" s="579"/>
      <c r="J292" s="580"/>
      <c r="K292" s="579"/>
      <c r="L292" s="581"/>
      <c r="M292" s="498"/>
      <c r="N292" s="499"/>
      <c r="O292" s="500"/>
      <c r="P292" s="499"/>
      <c r="Q292" s="501"/>
      <c r="R292" s="560"/>
      <c r="S292" s="542">
        <f t="shared" si="110"/>
        <v>0</v>
      </c>
      <c r="T292" s="502">
        <f t="shared" si="107"/>
        <v>0</v>
      </c>
      <c r="U292" s="522">
        <f t="shared" si="111"/>
        <v>0</v>
      </c>
      <c r="V292" s="503">
        <f t="shared" si="112"/>
        <v>0</v>
      </c>
      <c r="W292" s="559" t="str">
        <f t="shared" si="113"/>
        <v/>
      </c>
      <c r="X292" s="569" t="str">
        <f t="shared" si="108"/>
        <v/>
      </c>
      <c r="Y292" s="569" t="str">
        <f t="shared" si="109"/>
        <v/>
      </c>
      <c r="Z292" s="569" t="str">
        <f>'４.１倒筒機(樣品製作)'!X292</f>
        <v/>
      </c>
      <c r="AA292" s="569" t="str">
        <f>'４.１倒筒機(樣品製作)'!Y292</f>
        <v/>
      </c>
    </row>
    <row r="293" spans="1:27" ht="16.5">
      <c r="A293" s="493">
        <f t="shared" si="106"/>
        <v>46149</v>
      </c>
      <c r="B293" s="549" t="s">
        <v>833</v>
      </c>
      <c r="C293" s="576"/>
      <c r="D293" s="600"/>
      <c r="E293" s="577"/>
      <c r="F293" s="635" t="str">
        <f>IF(ISNA(VLOOKUP(D293,條件!$A$1:$L$65585,5,0)),"",(VLOOKUP(D293,條件!$A$1:$L$65585,5,0)))</f>
        <v/>
      </c>
      <c r="G293" s="635" t="str">
        <f>IF(ISNA(VLOOKUP(D293,條件!$A$1:$L$65585,11,0)),"",(VLOOKUP(D293,條件!$A$1:$L$65585,11,0)))</f>
        <v/>
      </c>
      <c r="H293" s="578"/>
      <c r="I293" s="579"/>
      <c r="J293" s="580"/>
      <c r="K293" s="579"/>
      <c r="L293" s="581"/>
      <c r="M293" s="498"/>
      <c r="N293" s="499"/>
      <c r="O293" s="500"/>
      <c r="P293" s="499"/>
      <c r="Q293" s="501"/>
      <c r="R293" s="560"/>
      <c r="S293" s="542">
        <f t="shared" si="110"/>
        <v>0</v>
      </c>
      <c r="T293" s="502">
        <f t="shared" si="107"/>
        <v>0</v>
      </c>
      <c r="U293" s="502">
        <f t="shared" si="111"/>
        <v>0</v>
      </c>
      <c r="V293" s="503">
        <f t="shared" si="112"/>
        <v>0</v>
      </c>
      <c r="W293" s="561" t="str">
        <f t="shared" si="113"/>
        <v/>
      </c>
      <c r="X293" s="569" t="str">
        <f t="shared" si="108"/>
        <v/>
      </c>
      <c r="Y293" s="569" t="str">
        <f t="shared" si="109"/>
        <v/>
      </c>
      <c r="Z293" s="569" t="str">
        <f>'４.１倒筒機(樣品製作)'!X293</f>
        <v/>
      </c>
      <c r="AA293" s="569" t="str">
        <f>'４.１倒筒機(樣品製作)'!Y293</f>
        <v/>
      </c>
    </row>
    <row r="294" spans="1:27" ht="16.5">
      <c r="A294" s="493">
        <f t="shared" si="106"/>
        <v>46149</v>
      </c>
      <c r="B294" s="549" t="s">
        <v>833</v>
      </c>
      <c r="C294" s="576"/>
      <c r="D294" s="600"/>
      <c r="E294" s="577"/>
      <c r="F294" s="635" t="str">
        <f>IF(ISNA(VLOOKUP(D294,條件!$A$1:$L$65585,5,0)),"",(VLOOKUP(D294,條件!$A$1:$L$65585,5,0)))</f>
        <v/>
      </c>
      <c r="G294" s="635" t="str">
        <f>IF(ISNA(VLOOKUP(D294,條件!$A$1:$L$65585,11,0)),"",(VLOOKUP(D294,條件!$A$1:$L$65585,11,0)))</f>
        <v/>
      </c>
      <c r="H294" s="578"/>
      <c r="I294" s="579"/>
      <c r="J294" s="580"/>
      <c r="K294" s="579"/>
      <c r="L294" s="581"/>
      <c r="M294" s="498"/>
      <c r="N294" s="499"/>
      <c r="O294" s="500"/>
      <c r="P294" s="499"/>
      <c r="Q294" s="501"/>
      <c r="R294" s="560"/>
      <c r="S294" s="542">
        <f t="shared" si="110"/>
        <v>0</v>
      </c>
      <c r="T294" s="502">
        <f t="shared" si="107"/>
        <v>0</v>
      </c>
      <c r="U294" s="502">
        <f t="shared" si="111"/>
        <v>0</v>
      </c>
      <c r="V294" s="503">
        <f t="shared" si="112"/>
        <v>0</v>
      </c>
      <c r="W294" s="561" t="str">
        <f t="shared" si="113"/>
        <v/>
      </c>
      <c r="X294" s="569" t="str">
        <f t="shared" si="108"/>
        <v/>
      </c>
      <c r="Y294" s="569" t="str">
        <f t="shared" si="109"/>
        <v/>
      </c>
      <c r="Z294" s="569" t="str">
        <f>'４.１倒筒機(樣品製作)'!X294</f>
        <v/>
      </c>
      <c r="AA294" s="569" t="str">
        <f>'４.１倒筒機(樣品製作)'!Y294</f>
        <v/>
      </c>
    </row>
    <row r="295" spans="1:27" ht="16.5">
      <c r="A295" s="493">
        <f t="shared" si="106"/>
        <v>46149</v>
      </c>
      <c r="B295" s="549" t="s">
        <v>833</v>
      </c>
      <c r="C295" s="576"/>
      <c r="D295" s="600"/>
      <c r="E295" s="577"/>
      <c r="F295" s="635" t="str">
        <f>IF(ISNA(VLOOKUP(D295,條件!$A$1:$L$65585,5,0)),"",(VLOOKUP(D295,條件!$A$1:$L$65585,5,0)))</f>
        <v/>
      </c>
      <c r="G295" s="635" t="str">
        <f>IF(ISNA(VLOOKUP(D295,條件!$A$1:$L$65585,11,0)),"",(VLOOKUP(D295,條件!$A$1:$L$65585,11,0)))</f>
        <v/>
      </c>
      <c r="H295" s="578"/>
      <c r="I295" s="579"/>
      <c r="J295" s="580"/>
      <c r="K295" s="579"/>
      <c r="L295" s="581"/>
      <c r="M295" s="498"/>
      <c r="N295" s="499"/>
      <c r="O295" s="500"/>
      <c r="P295" s="499"/>
      <c r="Q295" s="501"/>
      <c r="R295" s="560"/>
      <c r="S295" s="542">
        <f t="shared" si="110"/>
        <v>0</v>
      </c>
      <c r="T295" s="502">
        <f t="shared" si="107"/>
        <v>0</v>
      </c>
      <c r="U295" s="502">
        <f t="shared" si="111"/>
        <v>0</v>
      </c>
      <c r="V295" s="503">
        <f t="shared" si="112"/>
        <v>0</v>
      </c>
      <c r="W295" s="561" t="str">
        <f t="shared" si="113"/>
        <v/>
      </c>
      <c r="X295" s="569" t="str">
        <f t="shared" si="108"/>
        <v/>
      </c>
      <c r="Y295" s="569" t="str">
        <f t="shared" si="109"/>
        <v/>
      </c>
      <c r="Z295" s="569" t="str">
        <f>'４.１倒筒機(樣品製作)'!X295</f>
        <v/>
      </c>
      <c r="AA295" s="569" t="str">
        <f>'４.１倒筒機(樣品製作)'!Y295</f>
        <v/>
      </c>
    </row>
    <row r="296" spans="1:27" ht="16.5">
      <c r="A296" s="493">
        <f t="shared" si="106"/>
        <v>46149</v>
      </c>
      <c r="B296" s="549" t="s">
        <v>833</v>
      </c>
      <c r="C296" s="576"/>
      <c r="D296" s="600"/>
      <c r="E296" s="577"/>
      <c r="F296" s="635" t="str">
        <f>IF(ISNA(VLOOKUP(D296,條件!$A$1:$L$65585,5,0)),"",(VLOOKUP(D296,條件!$A$1:$L$65585,5,0)))</f>
        <v/>
      </c>
      <c r="G296" s="635" t="str">
        <f>IF(ISNA(VLOOKUP(D296,條件!$A$1:$L$65585,11,0)),"",(VLOOKUP(D296,條件!$A$1:$L$65585,11,0)))</f>
        <v/>
      </c>
      <c r="H296" s="578"/>
      <c r="I296" s="579"/>
      <c r="J296" s="580"/>
      <c r="K296" s="579"/>
      <c r="L296" s="581"/>
      <c r="M296" s="498"/>
      <c r="N296" s="499"/>
      <c r="O296" s="500"/>
      <c r="P296" s="499"/>
      <c r="Q296" s="501"/>
      <c r="R296" s="560"/>
      <c r="S296" s="542">
        <f t="shared" si="110"/>
        <v>0</v>
      </c>
      <c r="T296" s="502">
        <f t="shared" si="107"/>
        <v>0</v>
      </c>
      <c r="U296" s="502">
        <f t="shared" si="111"/>
        <v>0</v>
      </c>
      <c r="V296" s="503">
        <f t="shared" si="112"/>
        <v>0</v>
      </c>
      <c r="W296" s="561" t="str">
        <f t="shared" si="113"/>
        <v/>
      </c>
      <c r="X296" s="569" t="str">
        <f t="shared" si="108"/>
        <v/>
      </c>
      <c r="Y296" s="569" t="str">
        <f t="shared" si="109"/>
        <v/>
      </c>
      <c r="Z296" s="569" t="str">
        <f>'４.１倒筒機(樣品製作)'!X296</f>
        <v/>
      </c>
      <c r="AA296" s="569" t="str">
        <f>'４.１倒筒機(樣品製作)'!Y296</f>
        <v/>
      </c>
    </row>
    <row r="297" spans="1:27" ht="16.5">
      <c r="A297" s="493">
        <f t="shared" si="106"/>
        <v>46149</v>
      </c>
      <c r="B297" s="549" t="s">
        <v>833</v>
      </c>
      <c r="C297" s="576"/>
      <c r="D297" s="600"/>
      <c r="E297" s="577"/>
      <c r="F297" s="635" t="str">
        <f>IF(ISNA(VLOOKUP(D297,條件!$A$1:$L$65585,5,0)),"",(VLOOKUP(D297,條件!$A$1:$L$65585,5,0)))</f>
        <v/>
      </c>
      <c r="G297" s="635" t="str">
        <f>IF(ISNA(VLOOKUP(D297,條件!$A$1:$L$65585,11,0)),"",(VLOOKUP(D297,條件!$A$1:$L$65585,11,0)))</f>
        <v/>
      </c>
      <c r="H297" s="578"/>
      <c r="I297" s="579"/>
      <c r="J297" s="580"/>
      <c r="K297" s="579"/>
      <c r="L297" s="581"/>
      <c r="M297" s="498"/>
      <c r="N297" s="499"/>
      <c r="O297" s="500"/>
      <c r="P297" s="499"/>
      <c r="Q297" s="501"/>
      <c r="R297" s="560"/>
      <c r="S297" s="542">
        <f t="shared" si="110"/>
        <v>0</v>
      </c>
      <c r="T297" s="502">
        <f t="shared" si="107"/>
        <v>0</v>
      </c>
      <c r="U297" s="502">
        <f t="shared" si="111"/>
        <v>0</v>
      </c>
      <c r="V297" s="503">
        <f t="shared" si="112"/>
        <v>0</v>
      </c>
      <c r="W297" s="561" t="str">
        <f t="shared" si="113"/>
        <v/>
      </c>
      <c r="X297" s="569" t="str">
        <f t="shared" si="108"/>
        <v/>
      </c>
      <c r="Y297" s="569" t="str">
        <f t="shared" si="109"/>
        <v/>
      </c>
      <c r="Z297" s="569" t="str">
        <f>'４.１倒筒機(樣品製作)'!X297</f>
        <v/>
      </c>
      <c r="AA297" s="569" t="str">
        <f>'４.１倒筒機(樣品製作)'!Y297</f>
        <v/>
      </c>
    </row>
    <row r="298" spans="1:27" ht="16.5">
      <c r="A298" s="493">
        <f t="shared" si="106"/>
        <v>46149</v>
      </c>
      <c r="B298" s="549" t="s">
        <v>833</v>
      </c>
      <c r="C298" s="576"/>
      <c r="D298" s="600"/>
      <c r="E298" s="577"/>
      <c r="F298" s="635" t="str">
        <f>IF(ISNA(VLOOKUP(D298,條件!$A$1:$L$65585,5,0)),"",(VLOOKUP(D298,條件!$A$1:$L$65585,5,0)))</f>
        <v/>
      </c>
      <c r="G298" s="635" t="str">
        <f>IF(ISNA(VLOOKUP(D298,條件!$A$1:$L$65585,11,0)),"",(VLOOKUP(D298,條件!$A$1:$L$65585,11,0)))</f>
        <v/>
      </c>
      <c r="H298" s="578"/>
      <c r="I298" s="579"/>
      <c r="J298" s="580"/>
      <c r="K298" s="579"/>
      <c r="L298" s="581"/>
      <c r="M298" s="498"/>
      <c r="N298" s="499"/>
      <c r="O298" s="500"/>
      <c r="P298" s="499"/>
      <c r="Q298" s="501"/>
      <c r="R298" s="560"/>
      <c r="S298" s="542">
        <f t="shared" si="110"/>
        <v>0</v>
      </c>
      <c r="T298" s="502">
        <f t="shared" si="107"/>
        <v>0</v>
      </c>
      <c r="U298" s="502">
        <f t="shared" si="111"/>
        <v>0</v>
      </c>
      <c r="V298" s="503">
        <f t="shared" si="112"/>
        <v>0</v>
      </c>
      <c r="W298" s="561" t="str">
        <f t="shared" si="113"/>
        <v/>
      </c>
      <c r="X298" s="569" t="str">
        <f t="shared" si="108"/>
        <v/>
      </c>
      <c r="Y298" s="569" t="str">
        <f t="shared" si="109"/>
        <v/>
      </c>
      <c r="Z298" s="569" t="str">
        <f>'４.１倒筒機(樣品製作)'!X298</f>
        <v/>
      </c>
      <c r="AA298" s="569" t="str">
        <f>'４.１倒筒機(樣品製作)'!Y298</f>
        <v/>
      </c>
    </row>
    <row r="299" spans="1:27" ht="16.5">
      <c r="A299" s="493">
        <f t="shared" si="106"/>
        <v>46149</v>
      </c>
      <c r="B299" s="549" t="s">
        <v>833</v>
      </c>
      <c r="C299" s="576"/>
      <c r="D299" s="600"/>
      <c r="E299" s="577"/>
      <c r="F299" s="635" t="str">
        <f>IF(ISNA(VLOOKUP(D299,條件!$A$1:$L$65585,5,0)),"",(VLOOKUP(D299,條件!$A$1:$L$65585,5,0)))</f>
        <v/>
      </c>
      <c r="G299" s="635" t="str">
        <f>IF(ISNA(VLOOKUP(D299,條件!$A$1:$L$65585,11,0)),"",(VLOOKUP(D299,條件!$A$1:$L$65585,11,0)))</f>
        <v/>
      </c>
      <c r="H299" s="578"/>
      <c r="I299" s="579"/>
      <c r="J299" s="580"/>
      <c r="K299" s="579"/>
      <c r="L299" s="581"/>
      <c r="M299" s="498"/>
      <c r="N299" s="499"/>
      <c r="O299" s="500"/>
      <c r="P299" s="499"/>
      <c r="Q299" s="501"/>
      <c r="R299" s="560"/>
      <c r="S299" s="542">
        <f t="shared" si="110"/>
        <v>0</v>
      </c>
      <c r="T299" s="502">
        <f t="shared" si="107"/>
        <v>0</v>
      </c>
      <c r="U299" s="502">
        <f t="shared" si="111"/>
        <v>0</v>
      </c>
      <c r="V299" s="503">
        <f t="shared" si="112"/>
        <v>0</v>
      </c>
      <c r="W299" s="561" t="str">
        <f t="shared" si="113"/>
        <v/>
      </c>
      <c r="X299" s="569" t="str">
        <f t="shared" si="108"/>
        <v/>
      </c>
      <c r="Y299" s="569" t="str">
        <f t="shared" si="109"/>
        <v/>
      </c>
      <c r="Z299" s="569" t="str">
        <f>'４.１倒筒機(樣品製作)'!X299</f>
        <v/>
      </c>
      <c r="AA299" s="569" t="str">
        <f>'４.１倒筒機(樣品製作)'!Y299</f>
        <v/>
      </c>
    </row>
    <row r="300" spans="1:27" ht="16.5">
      <c r="A300" s="493">
        <f t="shared" si="106"/>
        <v>46149</v>
      </c>
      <c r="B300" s="549" t="s">
        <v>833</v>
      </c>
      <c r="C300" s="576"/>
      <c r="D300" s="600"/>
      <c r="E300" s="577"/>
      <c r="F300" s="635" t="str">
        <f>IF(ISNA(VLOOKUP(D300,條件!$A$1:$L$65585,5,0)),"",(VLOOKUP(D300,條件!$A$1:$L$65585,5,0)))</f>
        <v/>
      </c>
      <c r="G300" s="635" t="str">
        <f>IF(ISNA(VLOOKUP(D300,條件!$A$1:$L$65585,11,0)),"",(VLOOKUP(D300,條件!$A$1:$L$65585,11,0)))</f>
        <v/>
      </c>
      <c r="H300" s="578"/>
      <c r="I300" s="579"/>
      <c r="J300" s="580"/>
      <c r="K300" s="579"/>
      <c r="L300" s="581"/>
      <c r="M300" s="498"/>
      <c r="N300" s="499"/>
      <c r="O300" s="500"/>
      <c r="P300" s="499"/>
      <c r="Q300" s="501"/>
      <c r="R300" s="560"/>
      <c r="S300" s="542">
        <f t="shared" si="110"/>
        <v>0</v>
      </c>
      <c r="T300" s="502">
        <f t="shared" si="107"/>
        <v>0</v>
      </c>
      <c r="U300" s="502">
        <f t="shared" si="111"/>
        <v>0</v>
      </c>
      <c r="V300" s="503">
        <f t="shared" si="112"/>
        <v>0</v>
      </c>
      <c r="W300" s="561" t="str">
        <f t="shared" si="113"/>
        <v/>
      </c>
      <c r="X300" s="569" t="str">
        <f t="shared" si="108"/>
        <v/>
      </c>
      <c r="Y300" s="569" t="str">
        <f t="shared" si="109"/>
        <v/>
      </c>
      <c r="Z300" s="569" t="str">
        <f>'４.１倒筒機(樣品製作)'!X300</f>
        <v/>
      </c>
      <c r="AA300" s="569" t="str">
        <f>'４.１倒筒機(樣品製作)'!Y300</f>
        <v/>
      </c>
    </row>
    <row r="301" spans="1:27" ht="16.5">
      <c r="A301" s="493">
        <f t="shared" si="106"/>
        <v>46149</v>
      </c>
      <c r="B301" s="549" t="s">
        <v>833</v>
      </c>
      <c r="C301" s="576"/>
      <c r="D301" s="600"/>
      <c r="E301" s="577"/>
      <c r="F301" s="635" t="str">
        <f>IF(ISNA(VLOOKUP(D301,條件!$A$1:$L$65585,5,0)),"",(VLOOKUP(D301,條件!$A$1:$L$65585,5,0)))</f>
        <v/>
      </c>
      <c r="G301" s="635" t="str">
        <f>IF(ISNA(VLOOKUP(D301,條件!$A$1:$L$65585,11,0)),"",(VLOOKUP(D301,條件!$A$1:$L$65585,11,0)))</f>
        <v/>
      </c>
      <c r="H301" s="578"/>
      <c r="I301" s="579"/>
      <c r="J301" s="580"/>
      <c r="K301" s="579"/>
      <c r="L301" s="581"/>
      <c r="M301" s="498"/>
      <c r="N301" s="499"/>
      <c r="O301" s="500"/>
      <c r="P301" s="499"/>
      <c r="Q301" s="501"/>
      <c r="R301" s="560"/>
      <c r="S301" s="542">
        <f t="shared" si="110"/>
        <v>0</v>
      </c>
      <c r="T301" s="502">
        <f t="shared" si="107"/>
        <v>0</v>
      </c>
      <c r="U301" s="502">
        <f t="shared" si="111"/>
        <v>0</v>
      </c>
      <c r="V301" s="503">
        <f t="shared" si="112"/>
        <v>0</v>
      </c>
      <c r="W301" s="561" t="str">
        <f t="shared" si="113"/>
        <v/>
      </c>
      <c r="X301" s="569" t="str">
        <f t="shared" si="108"/>
        <v/>
      </c>
      <c r="Y301" s="569" t="str">
        <f t="shared" si="109"/>
        <v/>
      </c>
      <c r="Z301" s="569" t="str">
        <f>'４.１倒筒機(樣品製作)'!X301</f>
        <v/>
      </c>
      <c r="AA301" s="569" t="str">
        <f>'４.１倒筒機(樣品製作)'!Y301</f>
        <v/>
      </c>
    </row>
    <row r="302" spans="1:27" ht="16.5">
      <c r="A302" s="493">
        <f t="shared" si="106"/>
        <v>46149</v>
      </c>
      <c r="B302" s="515" t="s">
        <v>831</v>
      </c>
      <c r="C302" s="652"/>
      <c r="D302" s="653"/>
      <c r="E302" s="654"/>
      <c r="F302" s="655">
        <v>0</v>
      </c>
      <c r="G302" s="655"/>
      <c r="H302" s="656"/>
      <c r="I302" s="657">
        <f>COUNTA(I282:I301)</f>
        <v>0</v>
      </c>
      <c r="J302" s="657"/>
      <c r="K302" s="657"/>
      <c r="L302" s="658"/>
      <c r="M302" s="517"/>
      <c r="N302" s="518">
        <f>SUM(N282:N301)</f>
        <v>0</v>
      </c>
      <c r="O302" s="517"/>
      <c r="P302" s="518">
        <f>SUM(P282:P301)</f>
        <v>0</v>
      </c>
      <c r="Q302" s="519"/>
      <c r="R302" s="562"/>
      <c r="S302" s="544"/>
      <c r="T302" s="520"/>
      <c r="U302" s="516">
        <f>SUMIF(U282:U301,"&lt;9E307")</f>
        <v>0</v>
      </c>
      <c r="V302" s="516">
        <f>SUM(V282:V301)</f>
        <v>0</v>
      </c>
      <c r="W302" s="563">
        <f>IF(ISERROR(V302/U302),0,(V302/U302))</f>
        <v>0</v>
      </c>
      <c r="X302" s="570">
        <f>SUMIF(X282:X301,"&lt;9E307")</f>
        <v>0</v>
      </c>
      <c r="Y302" s="570">
        <f>SUMIF(Y282:Y301,"&lt;9E307")</f>
        <v>0</v>
      </c>
      <c r="Z302" s="570">
        <f>'４.１倒筒機(樣品製作)'!X302</f>
        <v>0</v>
      </c>
      <c r="AA302" s="570">
        <f>'４.１倒筒機(樣品製作)'!Y302</f>
        <v>0</v>
      </c>
    </row>
    <row r="303" spans="1:27" ht="16.5">
      <c r="A303" s="493">
        <f t="shared" si="106"/>
        <v>46149</v>
      </c>
      <c r="B303" s="521" t="s">
        <v>834</v>
      </c>
      <c r="C303" s="659"/>
      <c r="D303" s="660"/>
      <c r="E303" s="661"/>
      <c r="F303" s="662"/>
      <c r="G303" s="662"/>
      <c r="H303" s="663"/>
      <c r="I303" s="664">
        <f>SUM(I281,I302)</f>
        <v>4</v>
      </c>
      <c r="J303" s="664"/>
      <c r="K303" s="664"/>
      <c r="L303" s="665"/>
      <c r="M303" s="536"/>
      <c r="N303" s="537">
        <f>SUM(N281,N302)</f>
        <v>0</v>
      </c>
      <c r="O303" s="536"/>
      <c r="P303" s="537">
        <f>SUM(P281,P302)</f>
        <v>48</v>
      </c>
      <c r="Q303" s="538"/>
      <c r="R303" s="564"/>
      <c r="S303" s="545"/>
      <c r="T303" s="504"/>
      <c r="U303" s="504">
        <f t="shared" ref="U303:V303" si="114">SUM(U281,U302)</f>
        <v>208.31181619311823</v>
      </c>
      <c r="V303" s="504">
        <f t="shared" si="114"/>
        <v>116</v>
      </c>
      <c r="W303" s="565">
        <f>IF(ISERROR(V303/U303),0,V303/U303)</f>
        <v>0.55685751350975055</v>
      </c>
      <c r="X303" s="571">
        <f>SUM(X281,X302)</f>
        <v>0</v>
      </c>
      <c r="Y303" s="571">
        <f>SUM(Y281,Y302)</f>
        <v>0.83324726477247291</v>
      </c>
      <c r="Z303" s="571">
        <f>'４.１倒筒機(樣品製作)'!X303</f>
        <v>0</v>
      </c>
      <c r="AA303" s="571">
        <f>'４.１倒筒機(樣品製作)'!Y303</f>
        <v>0</v>
      </c>
    </row>
    <row r="304" spans="1:27" ht="16.5">
      <c r="A304" s="566">
        <f>A303+1</f>
        <v>46150</v>
      </c>
      <c r="B304" s="548" t="s">
        <v>832</v>
      </c>
      <c r="C304" s="666" t="s">
        <v>1081</v>
      </c>
      <c r="D304" s="667" t="s">
        <v>3353</v>
      </c>
      <c r="E304" s="668" t="s">
        <v>1784</v>
      </c>
      <c r="F304" s="635" t="s">
        <v>3294</v>
      </c>
      <c r="G304" s="635" t="s">
        <v>3355</v>
      </c>
      <c r="H304" s="670">
        <v>4</v>
      </c>
      <c r="I304" s="671">
        <v>75</v>
      </c>
      <c r="J304" s="580">
        <v>488000</v>
      </c>
      <c r="K304" s="671">
        <v>1200</v>
      </c>
      <c r="L304" s="672">
        <v>24</v>
      </c>
      <c r="M304" s="524"/>
      <c r="N304" s="525">
        <v>0</v>
      </c>
      <c r="O304" s="526">
        <v>24</v>
      </c>
      <c r="P304" s="525">
        <v>12</v>
      </c>
      <c r="Q304" s="527" t="s">
        <v>3788</v>
      </c>
      <c r="R304" s="558" t="s">
        <v>3357</v>
      </c>
      <c r="S304" s="541">
        <f>K304*0.85</f>
        <v>1020</v>
      </c>
      <c r="T304" s="522">
        <f t="shared" ref="T304:T323" si="115">IF(J304="",0,(1440/(J304/S304)))</f>
        <v>3.0098360655737704</v>
      </c>
      <c r="U304" s="522">
        <f>T304*L304*(N304+P304)/24*0.85</f>
        <v>30.700327868852458</v>
      </c>
      <c r="V304" s="523">
        <f>M304+O304</f>
        <v>24</v>
      </c>
      <c r="W304" s="559">
        <f>IF(U304=0,"",((V304/U304)))</f>
        <v>0.78175060874022817</v>
      </c>
      <c r="X304" s="569">
        <f t="shared" ref="X304:X323" si="116">IF(ISERROR((U304/(N304+P304)*N304)/250),"",((U304/(N304+P304)*N304)/250))</f>
        <v>0</v>
      </c>
      <c r="Y304" s="569">
        <f t="shared" ref="Y304:Y323" si="117">IF(ISERROR(((U304/(N304+P304)*P304)/250)),"",(((U304/(N304+P304)*P304))/250))</f>
        <v>0.12280131147540985</v>
      </c>
      <c r="Z304" s="569" t="str">
        <f>'４.１倒筒機(樣品製作)'!X304</f>
        <v/>
      </c>
      <c r="AA304" s="569" t="str">
        <f>'４.１倒筒機(樣品製作)'!Y304</f>
        <v/>
      </c>
    </row>
    <row r="305" spans="1:27" ht="16.5">
      <c r="A305" s="493">
        <f>A304</f>
        <v>46150</v>
      </c>
      <c r="B305" s="549" t="s">
        <v>832</v>
      </c>
      <c r="C305" s="576" t="s">
        <v>1066</v>
      </c>
      <c r="D305" s="600" t="s">
        <v>2783</v>
      </c>
      <c r="E305" s="577"/>
      <c r="F305" s="635" t="s">
        <v>2275</v>
      </c>
      <c r="G305" s="635" t="s">
        <v>203</v>
      </c>
      <c r="H305" s="578">
        <v>2</v>
      </c>
      <c r="I305" s="579">
        <v>75</v>
      </c>
      <c r="J305" s="580">
        <v>237000</v>
      </c>
      <c r="K305" s="579">
        <v>1200</v>
      </c>
      <c r="L305" s="581">
        <v>24</v>
      </c>
      <c r="M305" s="498"/>
      <c r="N305" s="499">
        <v>0</v>
      </c>
      <c r="O305" s="500">
        <v>24</v>
      </c>
      <c r="P305" s="499">
        <v>12</v>
      </c>
      <c r="Q305" s="527" t="s">
        <v>3788</v>
      </c>
      <c r="R305" s="560" t="s">
        <v>3357</v>
      </c>
      <c r="S305" s="542">
        <f t="shared" ref="S305:S323" si="118">K305*0.85</f>
        <v>1020</v>
      </c>
      <c r="T305" s="502">
        <f t="shared" si="115"/>
        <v>6.1974683544303799</v>
      </c>
      <c r="U305" s="522">
        <f t="shared" ref="U305:U323" si="119">T305*L305*(N305+P305)/24*0.85</f>
        <v>63.214177215189871</v>
      </c>
      <c r="V305" s="503">
        <f t="shared" ref="V305:V323" si="120">M305+O305</f>
        <v>24</v>
      </c>
      <c r="W305" s="559">
        <f t="shared" ref="W305:W323" si="121">IF(U305=0,"",((V305/U305)))</f>
        <v>0.37966166858900424</v>
      </c>
      <c r="X305" s="569">
        <f t="shared" si="116"/>
        <v>0</v>
      </c>
      <c r="Y305" s="569">
        <f t="shared" si="117"/>
        <v>0.25285670886075945</v>
      </c>
      <c r="Z305" s="569" t="str">
        <f>'４.１倒筒機(樣品製作)'!X305</f>
        <v/>
      </c>
      <c r="AA305" s="569" t="str">
        <f>'４.１倒筒機(樣品製作)'!Y305</f>
        <v/>
      </c>
    </row>
    <row r="306" spans="1:27" ht="16.5">
      <c r="A306" s="493">
        <f t="shared" ref="A306:A346" si="122">A305</f>
        <v>46150</v>
      </c>
      <c r="B306" s="549" t="s">
        <v>832</v>
      </c>
      <c r="C306" s="576" t="s">
        <v>1073</v>
      </c>
      <c r="D306" s="600" t="s">
        <v>3316</v>
      </c>
      <c r="E306" s="577" t="s">
        <v>3317</v>
      </c>
      <c r="F306" s="635" t="s">
        <v>1815</v>
      </c>
      <c r="G306" s="635" t="s">
        <v>202</v>
      </c>
      <c r="H306" s="578">
        <v>4</v>
      </c>
      <c r="I306" s="579">
        <v>100</v>
      </c>
      <c r="J306" s="580">
        <v>358000</v>
      </c>
      <c r="K306" s="579">
        <v>1200</v>
      </c>
      <c r="L306" s="581">
        <v>24</v>
      </c>
      <c r="M306" s="498"/>
      <c r="N306" s="499">
        <v>0</v>
      </c>
      <c r="O306" s="500">
        <v>22</v>
      </c>
      <c r="P306" s="499">
        <v>12</v>
      </c>
      <c r="Q306" s="527" t="s">
        <v>3788</v>
      </c>
      <c r="R306" s="560" t="s">
        <v>3357</v>
      </c>
      <c r="S306" s="542">
        <f t="shared" si="118"/>
        <v>1020</v>
      </c>
      <c r="T306" s="502">
        <f t="shared" si="115"/>
        <v>4.1027932960893851</v>
      </c>
      <c r="U306" s="522">
        <f t="shared" si="119"/>
        <v>41.84849162011173</v>
      </c>
      <c r="V306" s="503">
        <f t="shared" si="120"/>
        <v>22</v>
      </c>
      <c r="W306" s="559">
        <f t="shared" si="121"/>
        <v>0.52570592507155367</v>
      </c>
      <c r="X306" s="569">
        <f t="shared" si="116"/>
        <v>0</v>
      </c>
      <c r="Y306" s="569">
        <f t="shared" si="117"/>
        <v>0.16739396648044691</v>
      </c>
      <c r="Z306" s="569" t="str">
        <f>'４.１倒筒機(樣品製作)'!X306</f>
        <v/>
      </c>
      <c r="AA306" s="569" t="str">
        <f>'４.１倒筒機(樣品製作)'!Y306</f>
        <v/>
      </c>
    </row>
    <row r="307" spans="1:27" ht="16.5">
      <c r="A307" s="493">
        <f t="shared" si="122"/>
        <v>46150</v>
      </c>
      <c r="B307" s="549" t="s">
        <v>832</v>
      </c>
      <c r="C307" s="576" t="s">
        <v>1067</v>
      </c>
      <c r="D307" s="600" t="s">
        <v>2016</v>
      </c>
      <c r="E307" s="577" t="s">
        <v>3317</v>
      </c>
      <c r="F307" s="635" t="s">
        <v>1815</v>
      </c>
      <c r="G307" s="635" t="s">
        <v>339</v>
      </c>
      <c r="H307" s="578">
        <v>4</v>
      </c>
      <c r="I307" s="579">
        <v>100</v>
      </c>
      <c r="J307" s="580">
        <v>358000</v>
      </c>
      <c r="K307" s="579">
        <v>1200</v>
      </c>
      <c r="L307" s="581">
        <v>24</v>
      </c>
      <c r="M307" s="498"/>
      <c r="N307" s="499">
        <v>0</v>
      </c>
      <c r="O307" s="500">
        <v>22</v>
      </c>
      <c r="P307" s="499">
        <v>12</v>
      </c>
      <c r="Q307" s="527" t="s">
        <v>3788</v>
      </c>
      <c r="R307" s="560" t="s">
        <v>3357</v>
      </c>
      <c r="S307" s="542">
        <f t="shared" si="118"/>
        <v>1020</v>
      </c>
      <c r="T307" s="502">
        <f t="shared" si="115"/>
        <v>4.1027932960893851</v>
      </c>
      <c r="U307" s="522">
        <f t="shared" si="119"/>
        <v>41.84849162011173</v>
      </c>
      <c r="V307" s="503">
        <f t="shared" si="120"/>
        <v>22</v>
      </c>
      <c r="W307" s="559">
        <f t="shared" si="121"/>
        <v>0.52570592507155367</v>
      </c>
      <c r="X307" s="569">
        <f t="shared" si="116"/>
        <v>0</v>
      </c>
      <c r="Y307" s="569">
        <f t="shared" si="117"/>
        <v>0.16739396648044691</v>
      </c>
      <c r="Z307" s="569" t="str">
        <f>'４.１倒筒機(樣品製作)'!X307</f>
        <v/>
      </c>
      <c r="AA307" s="569" t="str">
        <f>'４.１倒筒機(樣品製作)'!Y307</f>
        <v/>
      </c>
    </row>
    <row r="308" spans="1:27" ht="16.5">
      <c r="A308" s="493">
        <f t="shared" si="122"/>
        <v>46150</v>
      </c>
      <c r="B308" s="549" t="s">
        <v>832</v>
      </c>
      <c r="C308" s="938" t="s">
        <v>3916</v>
      </c>
      <c r="D308" s="939" t="s">
        <v>3917</v>
      </c>
      <c r="E308" s="940" t="s">
        <v>3317</v>
      </c>
      <c r="F308" s="941" t="s">
        <v>1815</v>
      </c>
      <c r="G308" s="941" t="s">
        <v>3918</v>
      </c>
      <c r="H308" s="942">
        <v>4</v>
      </c>
      <c r="I308" s="943">
        <v>100</v>
      </c>
      <c r="J308" s="944">
        <v>358000</v>
      </c>
      <c r="K308" s="943">
        <v>1200</v>
      </c>
      <c r="L308" s="945">
        <v>24</v>
      </c>
      <c r="M308" s="498"/>
      <c r="N308" s="499"/>
      <c r="O308" s="500">
        <v>0</v>
      </c>
      <c r="P308" s="499">
        <v>5</v>
      </c>
      <c r="Q308" s="527"/>
      <c r="R308" s="560" t="s">
        <v>3357</v>
      </c>
      <c r="S308" s="542">
        <f t="shared" si="118"/>
        <v>1020</v>
      </c>
      <c r="T308" s="502">
        <f t="shared" si="115"/>
        <v>4.1027932960893851</v>
      </c>
      <c r="U308" s="522">
        <f t="shared" si="119"/>
        <v>17.436871508379888</v>
      </c>
      <c r="V308" s="503">
        <f t="shared" si="120"/>
        <v>0</v>
      </c>
      <c r="W308" s="559">
        <f t="shared" si="121"/>
        <v>0</v>
      </c>
      <c r="X308" s="569">
        <f t="shared" si="116"/>
        <v>0</v>
      </c>
      <c r="Y308" s="569">
        <f t="shared" si="117"/>
        <v>6.9747486033519546E-2</v>
      </c>
      <c r="Z308" s="569" t="str">
        <f>'４.１倒筒機(樣品製作)'!X308</f>
        <v/>
      </c>
      <c r="AA308" s="569" t="str">
        <f>'４.１倒筒機(樣品製作)'!Y308</f>
        <v/>
      </c>
    </row>
    <row r="309" spans="1:27" ht="16.5">
      <c r="A309" s="493">
        <f t="shared" si="122"/>
        <v>46150</v>
      </c>
      <c r="B309" s="549" t="s">
        <v>832</v>
      </c>
      <c r="C309" s="1071" t="s">
        <v>1081</v>
      </c>
      <c r="D309" s="1072" t="s">
        <v>3353</v>
      </c>
      <c r="E309" s="1073" t="s">
        <v>1784</v>
      </c>
      <c r="F309" s="941" t="s">
        <v>3294</v>
      </c>
      <c r="G309" s="941" t="s">
        <v>3355</v>
      </c>
      <c r="H309" s="1074">
        <v>4</v>
      </c>
      <c r="I309" s="1075">
        <v>75</v>
      </c>
      <c r="J309" s="944">
        <v>488000</v>
      </c>
      <c r="K309" s="1075">
        <v>1200</v>
      </c>
      <c r="L309" s="1040">
        <v>24</v>
      </c>
      <c r="M309" s="498"/>
      <c r="N309" s="499"/>
      <c r="O309" s="500">
        <v>22</v>
      </c>
      <c r="P309" s="499">
        <v>7</v>
      </c>
      <c r="Q309" s="527"/>
      <c r="R309" s="560" t="s">
        <v>3357</v>
      </c>
      <c r="S309" s="542">
        <f t="shared" si="118"/>
        <v>1020</v>
      </c>
      <c r="T309" s="502">
        <f t="shared" si="115"/>
        <v>3.0098360655737704</v>
      </c>
      <c r="U309" s="522">
        <f t="shared" si="119"/>
        <v>17.908524590163935</v>
      </c>
      <c r="V309" s="503">
        <f t="shared" si="120"/>
        <v>22</v>
      </c>
      <c r="W309" s="559">
        <f t="shared" si="121"/>
        <v>1.2284652423060727</v>
      </c>
      <c r="X309" s="569">
        <f t="shared" si="116"/>
        <v>0</v>
      </c>
      <c r="Y309" s="569">
        <f t="shared" si="117"/>
        <v>7.1634098360655735E-2</v>
      </c>
      <c r="Z309" s="569" t="str">
        <f>'４.１倒筒機(樣品製作)'!X309</f>
        <v/>
      </c>
      <c r="AA309" s="569" t="str">
        <f>'４.１倒筒機(樣品製作)'!Y309</f>
        <v/>
      </c>
    </row>
    <row r="310" spans="1:27" ht="16.5">
      <c r="A310" s="493">
        <f t="shared" si="122"/>
        <v>46150</v>
      </c>
      <c r="B310" s="549" t="s">
        <v>832</v>
      </c>
      <c r="C310" s="576"/>
      <c r="D310" s="600"/>
      <c r="E310" s="577"/>
      <c r="F310" s="635" t="str">
        <f>IF(ISNA(VLOOKUP(D310,條件!$A$1:$L$65585,5,0)),"",(VLOOKUP(D310,條件!$A$1:$L$65585,5,0)))</f>
        <v/>
      </c>
      <c r="G310" s="635" t="str">
        <f>IF(ISNA(VLOOKUP(D310,條件!$A$1:$L$65585,11,0)),"",(VLOOKUP(D310,條件!$A$1:$L$65585,11,0)))</f>
        <v/>
      </c>
      <c r="H310" s="578"/>
      <c r="I310" s="579"/>
      <c r="J310" s="580"/>
      <c r="K310" s="579"/>
      <c r="L310" s="581"/>
      <c r="M310" s="498"/>
      <c r="N310" s="499"/>
      <c r="O310" s="500"/>
      <c r="P310" s="499"/>
      <c r="Q310" s="527"/>
      <c r="R310" s="560"/>
      <c r="S310" s="542">
        <f t="shared" si="118"/>
        <v>0</v>
      </c>
      <c r="T310" s="502">
        <f t="shared" si="115"/>
        <v>0</v>
      </c>
      <c r="U310" s="522">
        <f t="shared" si="119"/>
        <v>0</v>
      </c>
      <c r="V310" s="503">
        <f t="shared" si="120"/>
        <v>0</v>
      </c>
      <c r="W310" s="559" t="str">
        <f t="shared" si="121"/>
        <v/>
      </c>
      <c r="X310" s="569" t="str">
        <f t="shared" si="116"/>
        <v/>
      </c>
      <c r="Y310" s="569" t="str">
        <f t="shared" si="117"/>
        <v/>
      </c>
      <c r="Z310" s="569" t="str">
        <f>'４.１倒筒機(樣品製作)'!X310</f>
        <v/>
      </c>
      <c r="AA310" s="569" t="str">
        <f>'４.１倒筒機(樣品製作)'!Y310</f>
        <v/>
      </c>
    </row>
    <row r="311" spans="1:27" ht="16.5">
      <c r="A311" s="493">
        <f t="shared" si="122"/>
        <v>46150</v>
      </c>
      <c r="B311" s="549" t="s">
        <v>832</v>
      </c>
      <c r="C311" s="576"/>
      <c r="D311" s="600"/>
      <c r="E311" s="577"/>
      <c r="F311" s="635" t="str">
        <f>IF(ISNA(VLOOKUP(D311,條件!$A$1:$L$65585,5,0)),"",(VLOOKUP(D311,條件!$A$1:$L$65585,5,0)))</f>
        <v/>
      </c>
      <c r="G311" s="635" t="str">
        <f>IF(ISNA(VLOOKUP(D311,條件!$A$1:$L$65585,11,0)),"",(VLOOKUP(D311,條件!$A$1:$L$65585,11,0)))</f>
        <v/>
      </c>
      <c r="H311" s="578"/>
      <c r="I311" s="579"/>
      <c r="J311" s="580"/>
      <c r="K311" s="579"/>
      <c r="L311" s="581"/>
      <c r="M311" s="498"/>
      <c r="N311" s="499"/>
      <c r="O311" s="500"/>
      <c r="P311" s="499"/>
      <c r="Q311" s="527"/>
      <c r="R311" s="560"/>
      <c r="S311" s="542">
        <f t="shared" si="118"/>
        <v>0</v>
      </c>
      <c r="T311" s="502">
        <f t="shared" si="115"/>
        <v>0</v>
      </c>
      <c r="U311" s="522">
        <f t="shared" si="119"/>
        <v>0</v>
      </c>
      <c r="V311" s="503">
        <f t="shared" si="120"/>
        <v>0</v>
      </c>
      <c r="W311" s="559" t="str">
        <f t="shared" si="121"/>
        <v/>
      </c>
      <c r="X311" s="569" t="str">
        <f t="shared" si="116"/>
        <v/>
      </c>
      <c r="Y311" s="569" t="str">
        <f t="shared" si="117"/>
        <v/>
      </c>
      <c r="Z311" s="569" t="str">
        <f>'４.１倒筒機(樣品製作)'!X311</f>
        <v/>
      </c>
      <c r="AA311" s="569" t="str">
        <f>'４.１倒筒機(樣品製作)'!Y311</f>
        <v/>
      </c>
    </row>
    <row r="312" spans="1:27" ht="16.5">
      <c r="A312" s="493">
        <f t="shared" si="122"/>
        <v>46150</v>
      </c>
      <c r="B312" s="549" t="s">
        <v>832</v>
      </c>
      <c r="C312" s="576"/>
      <c r="D312" s="600"/>
      <c r="E312" s="577"/>
      <c r="F312" s="635" t="str">
        <f>IF(ISNA(VLOOKUP(D312,條件!$A$1:$L$65585,5,0)),"",(VLOOKUP(D312,條件!$A$1:$L$65585,5,0)))</f>
        <v/>
      </c>
      <c r="G312" s="635" t="str">
        <f>IF(ISNA(VLOOKUP(D312,條件!$A$1:$L$65585,11,0)),"",(VLOOKUP(D312,條件!$A$1:$L$65585,11,0)))</f>
        <v/>
      </c>
      <c r="H312" s="578"/>
      <c r="I312" s="579"/>
      <c r="J312" s="580"/>
      <c r="K312" s="579"/>
      <c r="L312" s="581"/>
      <c r="M312" s="498"/>
      <c r="N312" s="499"/>
      <c r="O312" s="500"/>
      <c r="P312" s="499"/>
      <c r="Q312" s="527"/>
      <c r="R312" s="560"/>
      <c r="S312" s="542">
        <f t="shared" si="118"/>
        <v>0</v>
      </c>
      <c r="T312" s="502">
        <f t="shared" si="115"/>
        <v>0</v>
      </c>
      <c r="U312" s="522">
        <f t="shared" si="119"/>
        <v>0</v>
      </c>
      <c r="V312" s="503">
        <f t="shared" si="120"/>
        <v>0</v>
      </c>
      <c r="W312" s="559" t="str">
        <f t="shared" si="121"/>
        <v/>
      </c>
      <c r="X312" s="569" t="str">
        <f t="shared" si="116"/>
        <v/>
      </c>
      <c r="Y312" s="569" t="str">
        <f t="shared" si="117"/>
        <v/>
      </c>
      <c r="Z312" s="569" t="str">
        <f>'４.１倒筒機(樣品製作)'!X312</f>
        <v/>
      </c>
      <c r="AA312" s="569" t="str">
        <f>'４.１倒筒機(樣品製作)'!Y312</f>
        <v/>
      </c>
    </row>
    <row r="313" spans="1:27" ht="16.5">
      <c r="A313" s="493">
        <f t="shared" si="122"/>
        <v>46150</v>
      </c>
      <c r="B313" s="549" t="s">
        <v>832</v>
      </c>
      <c r="C313" s="576"/>
      <c r="D313" s="600"/>
      <c r="E313" s="577"/>
      <c r="F313" s="635" t="str">
        <f>IF(ISNA(VLOOKUP(D313,條件!$A$1:$L$65585,5,0)),"",(VLOOKUP(D313,條件!$A$1:$L$65585,5,0)))</f>
        <v/>
      </c>
      <c r="G313" s="635" t="str">
        <f>IF(ISNA(VLOOKUP(D313,條件!$A$1:$L$65585,11,0)),"",(VLOOKUP(D313,條件!$A$1:$L$65585,11,0)))</f>
        <v/>
      </c>
      <c r="H313" s="578"/>
      <c r="I313" s="579"/>
      <c r="J313" s="580"/>
      <c r="K313" s="579"/>
      <c r="L313" s="581"/>
      <c r="M313" s="498"/>
      <c r="N313" s="499"/>
      <c r="O313" s="500"/>
      <c r="P313" s="499"/>
      <c r="Q313" s="527"/>
      <c r="R313" s="560"/>
      <c r="S313" s="542">
        <f t="shared" si="118"/>
        <v>0</v>
      </c>
      <c r="T313" s="502">
        <f t="shared" si="115"/>
        <v>0</v>
      </c>
      <c r="U313" s="522">
        <f t="shared" si="119"/>
        <v>0</v>
      </c>
      <c r="V313" s="503">
        <f t="shared" si="120"/>
        <v>0</v>
      </c>
      <c r="W313" s="559" t="str">
        <f t="shared" si="121"/>
        <v/>
      </c>
      <c r="X313" s="569" t="str">
        <f t="shared" si="116"/>
        <v/>
      </c>
      <c r="Y313" s="569" t="str">
        <f t="shared" si="117"/>
        <v/>
      </c>
      <c r="Z313" s="569" t="str">
        <f>'４.１倒筒機(樣品製作)'!X313</f>
        <v/>
      </c>
      <c r="AA313" s="569" t="str">
        <f>'４.１倒筒機(樣品製作)'!Y313</f>
        <v/>
      </c>
    </row>
    <row r="314" spans="1:27" ht="16.5">
      <c r="A314" s="493">
        <f t="shared" si="122"/>
        <v>46150</v>
      </c>
      <c r="B314" s="549" t="s">
        <v>832</v>
      </c>
      <c r="C314" s="576"/>
      <c r="D314" s="600"/>
      <c r="E314" s="577"/>
      <c r="F314" s="635" t="str">
        <f>IF(ISNA(VLOOKUP(D314,條件!$A$1:$L$65585,5,0)),"",(VLOOKUP(D314,條件!$A$1:$L$65585,5,0)))</f>
        <v/>
      </c>
      <c r="G314" s="635" t="str">
        <f>IF(ISNA(VLOOKUP(D314,條件!$A$1:$L$65585,11,0)),"",(VLOOKUP(D314,條件!$A$1:$L$65585,11,0)))</f>
        <v/>
      </c>
      <c r="H314" s="578"/>
      <c r="I314" s="579"/>
      <c r="J314" s="580"/>
      <c r="K314" s="579"/>
      <c r="L314" s="581"/>
      <c r="M314" s="498"/>
      <c r="N314" s="499"/>
      <c r="O314" s="500"/>
      <c r="P314" s="499"/>
      <c r="Q314" s="527"/>
      <c r="R314" s="560"/>
      <c r="S314" s="542">
        <f t="shared" si="118"/>
        <v>0</v>
      </c>
      <c r="T314" s="502">
        <f t="shared" si="115"/>
        <v>0</v>
      </c>
      <c r="U314" s="522">
        <f t="shared" si="119"/>
        <v>0</v>
      </c>
      <c r="V314" s="503">
        <f t="shared" si="120"/>
        <v>0</v>
      </c>
      <c r="W314" s="559" t="str">
        <f t="shared" si="121"/>
        <v/>
      </c>
      <c r="X314" s="569" t="str">
        <f t="shared" si="116"/>
        <v/>
      </c>
      <c r="Y314" s="569" t="str">
        <f t="shared" si="117"/>
        <v/>
      </c>
      <c r="Z314" s="569" t="str">
        <f>'４.１倒筒機(樣品製作)'!X314</f>
        <v/>
      </c>
      <c r="AA314" s="569" t="str">
        <f>'４.１倒筒機(樣品製作)'!Y314</f>
        <v/>
      </c>
    </row>
    <row r="315" spans="1:27" ht="16.5">
      <c r="A315" s="493">
        <f t="shared" si="122"/>
        <v>46150</v>
      </c>
      <c r="B315" s="549" t="s">
        <v>832</v>
      </c>
      <c r="C315" s="576"/>
      <c r="D315" s="600"/>
      <c r="E315" s="577"/>
      <c r="F315" s="635" t="str">
        <f>IF(ISNA(VLOOKUP(D315,條件!$A$1:$L$65585,5,0)),"",(VLOOKUP(D315,條件!$A$1:$L$65585,5,0)))</f>
        <v/>
      </c>
      <c r="G315" s="635" t="str">
        <f>IF(ISNA(VLOOKUP(D315,條件!$A$1:$L$65585,11,0)),"",(VLOOKUP(D315,條件!$A$1:$L$65585,11,0)))</f>
        <v/>
      </c>
      <c r="H315" s="578"/>
      <c r="I315" s="579"/>
      <c r="J315" s="580"/>
      <c r="K315" s="579"/>
      <c r="L315" s="581"/>
      <c r="M315" s="498"/>
      <c r="N315" s="499"/>
      <c r="O315" s="500"/>
      <c r="P315" s="499"/>
      <c r="Q315" s="527"/>
      <c r="R315" s="560"/>
      <c r="S315" s="542">
        <f t="shared" si="118"/>
        <v>0</v>
      </c>
      <c r="T315" s="502">
        <f t="shared" si="115"/>
        <v>0</v>
      </c>
      <c r="U315" s="502">
        <f t="shared" si="119"/>
        <v>0</v>
      </c>
      <c r="V315" s="503">
        <f t="shared" si="120"/>
        <v>0</v>
      </c>
      <c r="W315" s="559" t="str">
        <f t="shared" si="121"/>
        <v/>
      </c>
      <c r="X315" s="569" t="str">
        <f t="shared" si="116"/>
        <v/>
      </c>
      <c r="Y315" s="569" t="str">
        <f t="shared" si="117"/>
        <v/>
      </c>
      <c r="Z315" s="569" t="str">
        <f>'４.１倒筒機(樣品製作)'!X315</f>
        <v/>
      </c>
      <c r="AA315" s="569" t="str">
        <f>'４.１倒筒機(樣品製作)'!Y315</f>
        <v/>
      </c>
    </row>
    <row r="316" spans="1:27" ht="16.5">
      <c r="A316" s="493">
        <f t="shared" si="122"/>
        <v>46150</v>
      </c>
      <c r="B316" s="549" t="s">
        <v>832</v>
      </c>
      <c r="C316" s="576"/>
      <c r="D316" s="600"/>
      <c r="E316" s="577"/>
      <c r="F316" s="635" t="str">
        <f>IF(ISNA(VLOOKUP(D316,條件!$A$1:$L$65585,5,0)),"",(VLOOKUP(D316,條件!$A$1:$L$65585,5,0)))</f>
        <v/>
      </c>
      <c r="G316" s="635" t="str">
        <f>IF(ISNA(VLOOKUP(D316,條件!$A$1:$L$65585,11,0)),"",(VLOOKUP(D316,條件!$A$1:$L$65585,11,0)))</f>
        <v/>
      </c>
      <c r="H316" s="578"/>
      <c r="I316" s="579"/>
      <c r="J316" s="580"/>
      <c r="K316" s="579"/>
      <c r="L316" s="581"/>
      <c r="M316" s="498"/>
      <c r="N316" s="499"/>
      <c r="O316" s="500"/>
      <c r="P316" s="499"/>
      <c r="Q316" s="527"/>
      <c r="R316" s="560"/>
      <c r="S316" s="542">
        <f t="shared" si="118"/>
        <v>0</v>
      </c>
      <c r="T316" s="502">
        <f t="shared" si="115"/>
        <v>0</v>
      </c>
      <c r="U316" s="502">
        <f t="shared" si="119"/>
        <v>0</v>
      </c>
      <c r="V316" s="503">
        <f t="shared" si="120"/>
        <v>0</v>
      </c>
      <c r="W316" s="561" t="str">
        <f t="shared" si="121"/>
        <v/>
      </c>
      <c r="X316" s="569" t="str">
        <f t="shared" si="116"/>
        <v/>
      </c>
      <c r="Y316" s="569" t="str">
        <f t="shared" si="117"/>
        <v/>
      </c>
      <c r="Z316" s="569" t="str">
        <f>'４.１倒筒機(樣品製作)'!X316</f>
        <v/>
      </c>
      <c r="AA316" s="569" t="str">
        <f>'４.１倒筒機(樣品製作)'!Y316</f>
        <v/>
      </c>
    </row>
    <row r="317" spans="1:27" ht="16.5">
      <c r="A317" s="493">
        <f t="shared" si="122"/>
        <v>46150</v>
      </c>
      <c r="B317" s="549" t="s">
        <v>832</v>
      </c>
      <c r="C317" s="576"/>
      <c r="D317" s="600"/>
      <c r="E317" s="577"/>
      <c r="F317" s="635" t="str">
        <f>IF(ISNA(VLOOKUP(D317,條件!$A$1:$L$65585,5,0)),"",(VLOOKUP(D317,條件!$A$1:$L$65585,5,0)))</f>
        <v/>
      </c>
      <c r="G317" s="635" t="str">
        <f>IF(ISNA(VLOOKUP(D317,條件!$A$1:$L$65585,11,0)),"",(VLOOKUP(D317,條件!$A$1:$L$65585,11,0)))</f>
        <v/>
      </c>
      <c r="H317" s="578"/>
      <c r="I317" s="579"/>
      <c r="J317" s="580"/>
      <c r="K317" s="579"/>
      <c r="L317" s="581"/>
      <c r="M317" s="498"/>
      <c r="N317" s="499"/>
      <c r="O317" s="500"/>
      <c r="P317" s="499"/>
      <c r="Q317" s="527"/>
      <c r="R317" s="560"/>
      <c r="S317" s="542">
        <f t="shared" si="118"/>
        <v>0</v>
      </c>
      <c r="T317" s="502">
        <f t="shared" si="115"/>
        <v>0</v>
      </c>
      <c r="U317" s="502">
        <f t="shared" si="119"/>
        <v>0</v>
      </c>
      <c r="V317" s="503">
        <f t="shared" si="120"/>
        <v>0</v>
      </c>
      <c r="W317" s="561" t="str">
        <f t="shared" si="121"/>
        <v/>
      </c>
      <c r="X317" s="569" t="str">
        <f t="shared" si="116"/>
        <v/>
      </c>
      <c r="Y317" s="569" t="str">
        <f t="shared" si="117"/>
        <v/>
      </c>
      <c r="Z317" s="569" t="str">
        <f>'４.１倒筒機(樣品製作)'!X317</f>
        <v/>
      </c>
      <c r="AA317" s="569" t="str">
        <f>'４.１倒筒機(樣品製作)'!Y317</f>
        <v/>
      </c>
    </row>
    <row r="318" spans="1:27" ht="16.5">
      <c r="A318" s="493">
        <f t="shared" si="122"/>
        <v>46150</v>
      </c>
      <c r="B318" s="549" t="s">
        <v>832</v>
      </c>
      <c r="C318" s="576"/>
      <c r="D318" s="600"/>
      <c r="E318" s="577"/>
      <c r="F318" s="635" t="str">
        <f>IF(ISNA(VLOOKUP(D318,條件!$A$1:$L$65585,5,0)),"",(VLOOKUP(D318,條件!$A$1:$L$65585,5,0)))</f>
        <v/>
      </c>
      <c r="G318" s="635" t="str">
        <f>IF(ISNA(VLOOKUP(D318,條件!$A$1:$L$65585,11,0)),"",(VLOOKUP(D318,條件!$A$1:$L$65585,11,0)))</f>
        <v/>
      </c>
      <c r="H318" s="578"/>
      <c r="I318" s="579"/>
      <c r="J318" s="580"/>
      <c r="K318" s="579"/>
      <c r="L318" s="581"/>
      <c r="M318" s="498"/>
      <c r="N318" s="499"/>
      <c r="O318" s="500"/>
      <c r="P318" s="499"/>
      <c r="Q318" s="527"/>
      <c r="R318" s="560"/>
      <c r="S318" s="542">
        <f t="shared" si="118"/>
        <v>0</v>
      </c>
      <c r="T318" s="502">
        <f t="shared" si="115"/>
        <v>0</v>
      </c>
      <c r="U318" s="502">
        <f t="shared" si="119"/>
        <v>0</v>
      </c>
      <c r="V318" s="503">
        <f t="shared" si="120"/>
        <v>0</v>
      </c>
      <c r="W318" s="561" t="str">
        <f t="shared" si="121"/>
        <v/>
      </c>
      <c r="X318" s="569" t="str">
        <f t="shared" si="116"/>
        <v/>
      </c>
      <c r="Y318" s="569" t="str">
        <f t="shared" si="117"/>
        <v/>
      </c>
      <c r="Z318" s="569" t="str">
        <f>'４.１倒筒機(樣品製作)'!X318</f>
        <v/>
      </c>
      <c r="AA318" s="569" t="str">
        <f>'４.１倒筒機(樣品製作)'!Y318</f>
        <v/>
      </c>
    </row>
    <row r="319" spans="1:27" ht="16.5">
      <c r="A319" s="493">
        <f t="shared" si="122"/>
        <v>46150</v>
      </c>
      <c r="B319" s="549" t="s">
        <v>832</v>
      </c>
      <c r="C319" s="576"/>
      <c r="D319" s="600"/>
      <c r="E319" s="577"/>
      <c r="F319" s="635" t="str">
        <f>IF(ISNA(VLOOKUP(D319,條件!$A$1:$L$65585,5,0)),"",(VLOOKUP(D319,條件!$A$1:$L$65585,5,0)))</f>
        <v/>
      </c>
      <c r="G319" s="635" t="str">
        <f>IF(ISNA(VLOOKUP(D319,條件!$A$1:$L$65585,11,0)),"",(VLOOKUP(D319,條件!$A$1:$L$65585,11,0)))</f>
        <v/>
      </c>
      <c r="H319" s="578"/>
      <c r="I319" s="579"/>
      <c r="J319" s="580"/>
      <c r="K319" s="579"/>
      <c r="L319" s="581"/>
      <c r="M319" s="498"/>
      <c r="N319" s="499"/>
      <c r="O319" s="500"/>
      <c r="P319" s="499"/>
      <c r="Q319" s="527"/>
      <c r="R319" s="560"/>
      <c r="S319" s="542">
        <f t="shared" si="118"/>
        <v>0</v>
      </c>
      <c r="T319" s="502">
        <f t="shared" si="115"/>
        <v>0</v>
      </c>
      <c r="U319" s="502">
        <f t="shared" si="119"/>
        <v>0</v>
      </c>
      <c r="V319" s="503">
        <f t="shared" si="120"/>
        <v>0</v>
      </c>
      <c r="W319" s="561" t="str">
        <f t="shared" si="121"/>
        <v/>
      </c>
      <c r="X319" s="569" t="str">
        <f t="shared" si="116"/>
        <v/>
      </c>
      <c r="Y319" s="569" t="str">
        <f t="shared" si="117"/>
        <v/>
      </c>
      <c r="Z319" s="569" t="str">
        <f>'４.１倒筒機(樣品製作)'!X319</f>
        <v/>
      </c>
      <c r="AA319" s="569" t="str">
        <f>'４.１倒筒機(樣品製作)'!Y319</f>
        <v/>
      </c>
    </row>
    <row r="320" spans="1:27" ht="16.5">
      <c r="A320" s="493">
        <f t="shared" si="122"/>
        <v>46150</v>
      </c>
      <c r="B320" s="549" t="s">
        <v>832</v>
      </c>
      <c r="C320" s="576"/>
      <c r="D320" s="600"/>
      <c r="E320" s="577"/>
      <c r="F320" s="635" t="str">
        <f>IF(ISNA(VLOOKUP(D320,條件!$A$1:$L$65585,5,0)),"",(VLOOKUP(D320,條件!$A$1:$L$65585,5,0)))</f>
        <v/>
      </c>
      <c r="G320" s="635" t="str">
        <f>IF(ISNA(VLOOKUP(D320,條件!$A$1:$L$65585,11,0)),"",(VLOOKUP(D320,條件!$A$1:$L$65585,11,0)))</f>
        <v/>
      </c>
      <c r="H320" s="578"/>
      <c r="I320" s="579"/>
      <c r="J320" s="580"/>
      <c r="K320" s="579"/>
      <c r="L320" s="581"/>
      <c r="M320" s="498"/>
      <c r="N320" s="499"/>
      <c r="O320" s="500"/>
      <c r="P320" s="499"/>
      <c r="Q320" s="501"/>
      <c r="R320" s="560"/>
      <c r="S320" s="542">
        <f t="shared" si="118"/>
        <v>0</v>
      </c>
      <c r="T320" s="502">
        <f t="shared" si="115"/>
        <v>0</v>
      </c>
      <c r="U320" s="502">
        <f t="shared" si="119"/>
        <v>0</v>
      </c>
      <c r="V320" s="503">
        <f t="shared" si="120"/>
        <v>0</v>
      </c>
      <c r="W320" s="561" t="str">
        <f t="shared" si="121"/>
        <v/>
      </c>
      <c r="X320" s="569" t="str">
        <f t="shared" si="116"/>
        <v/>
      </c>
      <c r="Y320" s="569" t="str">
        <f t="shared" si="117"/>
        <v/>
      </c>
      <c r="Z320" s="569" t="str">
        <f>'４.１倒筒機(樣品製作)'!X320</f>
        <v/>
      </c>
      <c r="AA320" s="569" t="str">
        <f>'４.１倒筒機(樣品製作)'!Y320</f>
        <v/>
      </c>
    </row>
    <row r="321" spans="1:27" ht="16.5">
      <c r="A321" s="493">
        <f t="shared" si="122"/>
        <v>46150</v>
      </c>
      <c r="B321" s="549" t="s">
        <v>832</v>
      </c>
      <c r="C321" s="576"/>
      <c r="D321" s="600"/>
      <c r="E321" s="577"/>
      <c r="F321" s="635" t="str">
        <f>IF(ISNA(VLOOKUP(D321,條件!$A$1:$L$65585,5,0)),"",(VLOOKUP(D321,條件!$A$1:$L$65585,5,0)))</f>
        <v/>
      </c>
      <c r="G321" s="635" t="str">
        <f>IF(ISNA(VLOOKUP(D321,條件!$A$1:$L$65585,11,0)),"",(VLOOKUP(D321,條件!$A$1:$L$65585,11,0)))</f>
        <v/>
      </c>
      <c r="H321" s="578"/>
      <c r="I321" s="579"/>
      <c r="J321" s="580"/>
      <c r="K321" s="579"/>
      <c r="L321" s="581"/>
      <c r="M321" s="498"/>
      <c r="N321" s="499"/>
      <c r="O321" s="500"/>
      <c r="P321" s="499"/>
      <c r="Q321" s="501"/>
      <c r="R321" s="560"/>
      <c r="S321" s="542">
        <f t="shared" si="118"/>
        <v>0</v>
      </c>
      <c r="T321" s="502">
        <f t="shared" si="115"/>
        <v>0</v>
      </c>
      <c r="U321" s="502">
        <f t="shared" si="119"/>
        <v>0</v>
      </c>
      <c r="V321" s="503">
        <f t="shared" si="120"/>
        <v>0</v>
      </c>
      <c r="W321" s="561" t="str">
        <f t="shared" si="121"/>
        <v/>
      </c>
      <c r="X321" s="569" t="str">
        <f t="shared" si="116"/>
        <v/>
      </c>
      <c r="Y321" s="569" t="str">
        <f t="shared" si="117"/>
        <v/>
      </c>
      <c r="Z321" s="569" t="str">
        <f>'４.１倒筒機(樣品製作)'!X321</f>
        <v/>
      </c>
      <c r="AA321" s="569" t="str">
        <f>'４.１倒筒機(樣品製作)'!Y321</f>
        <v/>
      </c>
    </row>
    <row r="322" spans="1:27" ht="16.5">
      <c r="A322" s="493">
        <f t="shared" si="122"/>
        <v>46150</v>
      </c>
      <c r="B322" s="549" t="s">
        <v>832</v>
      </c>
      <c r="C322" s="576"/>
      <c r="D322" s="600"/>
      <c r="E322" s="577"/>
      <c r="F322" s="635" t="str">
        <f>IF(ISNA(VLOOKUP(D322,條件!$A$1:$L$65585,5,0)),"",(VLOOKUP(D322,條件!$A$1:$L$65585,5,0)))</f>
        <v/>
      </c>
      <c r="G322" s="635" t="str">
        <f>IF(ISNA(VLOOKUP(D322,條件!$A$1:$L$65585,11,0)),"",(VLOOKUP(D322,條件!$A$1:$L$65585,11,0)))</f>
        <v/>
      </c>
      <c r="H322" s="578"/>
      <c r="I322" s="579"/>
      <c r="J322" s="580"/>
      <c r="K322" s="579"/>
      <c r="L322" s="581"/>
      <c r="M322" s="498"/>
      <c r="N322" s="499"/>
      <c r="O322" s="500"/>
      <c r="P322" s="499"/>
      <c r="Q322" s="501"/>
      <c r="R322" s="560"/>
      <c r="S322" s="542">
        <f t="shared" si="118"/>
        <v>0</v>
      </c>
      <c r="T322" s="502">
        <f t="shared" si="115"/>
        <v>0</v>
      </c>
      <c r="U322" s="502">
        <f t="shared" si="119"/>
        <v>0</v>
      </c>
      <c r="V322" s="503">
        <f t="shared" si="120"/>
        <v>0</v>
      </c>
      <c r="W322" s="561" t="str">
        <f t="shared" si="121"/>
        <v/>
      </c>
      <c r="X322" s="569" t="str">
        <f t="shared" si="116"/>
        <v/>
      </c>
      <c r="Y322" s="569" t="str">
        <f t="shared" si="117"/>
        <v/>
      </c>
      <c r="Z322" s="569" t="str">
        <f>'４.１倒筒機(樣品製作)'!X322</f>
        <v/>
      </c>
      <c r="AA322" s="569" t="str">
        <f>'４.１倒筒機(樣品製作)'!Y322</f>
        <v/>
      </c>
    </row>
    <row r="323" spans="1:27" ht="16.5">
      <c r="A323" s="493">
        <f t="shared" si="122"/>
        <v>46150</v>
      </c>
      <c r="B323" s="549" t="s">
        <v>832</v>
      </c>
      <c r="C323" s="576"/>
      <c r="D323" s="600"/>
      <c r="E323" s="577"/>
      <c r="F323" s="635" t="str">
        <f>IF(ISNA(VLOOKUP(D323,條件!$A$1:$L$65585,5,0)),"",(VLOOKUP(D323,條件!$A$1:$L$65585,5,0)))</f>
        <v/>
      </c>
      <c r="G323" s="635" t="str">
        <f>IF(ISNA(VLOOKUP(D323,條件!$A$1:$L$65585,11,0)),"",(VLOOKUP(D323,條件!$A$1:$L$65585,11,0)))</f>
        <v/>
      </c>
      <c r="H323" s="578"/>
      <c r="I323" s="579"/>
      <c r="J323" s="580"/>
      <c r="K323" s="579"/>
      <c r="L323" s="581"/>
      <c r="M323" s="498"/>
      <c r="N323" s="499"/>
      <c r="O323" s="500"/>
      <c r="P323" s="499"/>
      <c r="Q323" s="501"/>
      <c r="R323" s="560"/>
      <c r="S323" s="542">
        <f t="shared" si="118"/>
        <v>0</v>
      </c>
      <c r="T323" s="502">
        <f t="shared" si="115"/>
        <v>0</v>
      </c>
      <c r="U323" s="502">
        <f t="shared" si="119"/>
        <v>0</v>
      </c>
      <c r="V323" s="503">
        <f t="shared" si="120"/>
        <v>0</v>
      </c>
      <c r="W323" s="561" t="str">
        <f t="shared" si="121"/>
        <v/>
      </c>
      <c r="X323" s="569" t="str">
        <f t="shared" si="116"/>
        <v/>
      </c>
      <c r="Y323" s="569" t="str">
        <f t="shared" si="117"/>
        <v/>
      </c>
      <c r="Z323" s="569" t="str">
        <f>'４.１倒筒機(樣品製作)'!X323</f>
        <v/>
      </c>
      <c r="AA323" s="569" t="str">
        <f>'４.１倒筒機(樣品製作)'!Y323</f>
        <v/>
      </c>
    </row>
    <row r="324" spans="1:27" ht="16.5">
      <c r="A324" s="493">
        <f t="shared" si="122"/>
        <v>46150</v>
      </c>
      <c r="B324" s="515" t="s">
        <v>835</v>
      </c>
      <c r="C324" s="652"/>
      <c r="D324" s="653"/>
      <c r="E324" s="654"/>
      <c r="F324" s="655"/>
      <c r="G324" s="655"/>
      <c r="H324" s="656"/>
      <c r="I324" s="657">
        <f>COUNTA(I304:I323)</f>
        <v>6</v>
      </c>
      <c r="J324" s="657"/>
      <c r="K324" s="657"/>
      <c r="L324" s="658"/>
      <c r="M324" s="517"/>
      <c r="N324" s="518">
        <f>SUM(N304:N323)</f>
        <v>0</v>
      </c>
      <c r="O324" s="517"/>
      <c r="P324" s="518">
        <f>SUM(P304:P323)</f>
        <v>60</v>
      </c>
      <c r="Q324" s="519"/>
      <c r="R324" s="562"/>
      <c r="S324" s="543"/>
      <c r="T324" s="516"/>
      <c r="U324" s="516">
        <f>SUMIF(U304:U323,"&lt;9E307")</f>
        <v>212.95688442280959</v>
      </c>
      <c r="V324" s="516">
        <f>SUM(V304:V323)</f>
        <v>114</v>
      </c>
      <c r="W324" s="563">
        <f>IF(ISERROR(V324/U324),0,(V324/U324))</f>
        <v>0.53531962729911908</v>
      </c>
      <c r="X324" s="570">
        <f>SUMIF(X304:X323,"&lt;9E307")</f>
        <v>0</v>
      </c>
      <c r="Y324" s="570">
        <f>SUMIF(Y304:Y323,"&lt;9E307")</f>
        <v>0.85182753769123831</v>
      </c>
      <c r="Z324" s="707">
        <f>'４.１倒筒機(樣品製作)'!X324</f>
        <v>0</v>
      </c>
      <c r="AA324" s="707">
        <f>'４.１倒筒機(樣品製作)'!Y324</f>
        <v>0</v>
      </c>
    </row>
    <row r="325" spans="1:27" ht="16.5">
      <c r="A325" s="493">
        <f t="shared" si="122"/>
        <v>46150</v>
      </c>
      <c r="B325" s="549" t="s">
        <v>833</v>
      </c>
      <c r="C325" s="576"/>
      <c r="D325" s="600"/>
      <c r="E325" s="577"/>
      <c r="F325" s="635" t="str">
        <f>IF(ISNA(VLOOKUP(D325,條件!$A$1:$L$65585,5,0)),"",(VLOOKUP(D325,條件!$A$1:$L$65585,5,0)))</f>
        <v/>
      </c>
      <c r="G325" s="635" t="str">
        <f>IF(ISNA(VLOOKUP(D325,條件!$A$1:$L$65585,11,0)),"",(VLOOKUP(D325,條件!$A$1:$L$65585,11,0)))</f>
        <v/>
      </c>
      <c r="H325" s="578"/>
      <c r="I325" s="579"/>
      <c r="J325" s="580"/>
      <c r="K325" s="579"/>
      <c r="L325" s="581"/>
      <c r="M325" s="498"/>
      <c r="N325" s="499"/>
      <c r="O325" s="500"/>
      <c r="P325" s="499"/>
      <c r="Q325" s="501"/>
      <c r="R325" s="560"/>
      <c r="S325" s="542">
        <f>K325*0.85</f>
        <v>0</v>
      </c>
      <c r="T325" s="502">
        <f t="shared" ref="T325:T344" si="123">IF(J325="",0,(1440/(J325/S325)))</f>
        <v>0</v>
      </c>
      <c r="U325" s="522">
        <f>T325*L325*(N325+P325)/24*0.85</f>
        <v>0</v>
      </c>
      <c r="V325" s="523">
        <f>M325+O325</f>
        <v>0</v>
      </c>
      <c r="W325" s="559" t="str">
        <f>IF(U325=0,"",((V325/U325)))</f>
        <v/>
      </c>
      <c r="X325" s="569" t="str">
        <f t="shared" ref="X325:X344" si="124">IF(ISERROR((U325/(N325+P325)*N325)/250),"",((U325/(N325+P325)*N325)/250))</f>
        <v/>
      </c>
      <c r="Y325" s="569" t="str">
        <f t="shared" ref="Y325:Y344" si="125">IF(ISERROR(((U325/(N325+P325)*P325)/250)),"",(((U325/(N325+P325)*P325))/250))</f>
        <v/>
      </c>
      <c r="Z325" s="569" t="str">
        <f>'４.１倒筒機(樣品製作)'!X325</f>
        <v/>
      </c>
      <c r="AA325" s="569" t="str">
        <f>'４.１倒筒機(樣品製作)'!Y325</f>
        <v/>
      </c>
    </row>
    <row r="326" spans="1:27" ht="16.5">
      <c r="A326" s="493">
        <f t="shared" si="122"/>
        <v>46150</v>
      </c>
      <c r="B326" s="549" t="s">
        <v>833</v>
      </c>
      <c r="C326" s="576"/>
      <c r="D326" s="600"/>
      <c r="E326" s="577"/>
      <c r="F326" s="635" t="str">
        <f>IF(ISNA(VLOOKUP(D326,條件!$A$1:$L$65585,5,0)),"",(VLOOKUP(D326,條件!$A$1:$L$65585,5,0)))</f>
        <v/>
      </c>
      <c r="G326" s="635" t="str">
        <f>IF(ISNA(VLOOKUP(D326,條件!$A$1:$L$65585,11,0)),"",(VLOOKUP(D326,條件!$A$1:$L$65585,11,0)))</f>
        <v/>
      </c>
      <c r="H326" s="578"/>
      <c r="I326" s="579"/>
      <c r="J326" s="580"/>
      <c r="K326" s="579"/>
      <c r="L326" s="581"/>
      <c r="M326" s="498"/>
      <c r="N326" s="499"/>
      <c r="O326" s="500"/>
      <c r="P326" s="499"/>
      <c r="Q326" s="501"/>
      <c r="R326" s="560"/>
      <c r="S326" s="542">
        <f t="shared" ref="S326:S344" si="126">K326*0.85</f>
        <v>0</v>
      </c>
      <c r="T326" s="502">
        <f t="shared" si="123"/>
        <v>0</v>
      </c>
      <c r="U326" s="522">
        <f t="shared" ref="U326:U344" si="127">T326*L326*(N326+P326)/24*0.85</f>
        <v>0</v>
      </c>
      <c r="V326" s="503">
        <f t="shared" ref="V326:V344" si="128">M326+O326</f>
        <v>0</v>
      </c>
      <c r="W326" s="559" t="str">
        <f t="shared" ref="W326:W344" si="129">IF(U326=0,"",((V326/U326)))</f>
        <v/>
      </c>
      <c r="X326" s="569" t="str">
        <f t="shared" si="124"/>
        <v/>
      </c>
      <c r="Y326" s="569" t="str">
        <f t="shared" si="125"/>
        <v/>
      </c>
      <c r="Z326" s="569" t="str">
        <f>'４.１倒筒機(樣品製作)'!X326</f>
        <v/>
      </c>
      <c r="AA326" s="569" t="str">
        <f>'４.１倒筒機(樣品製作)'!Y326</f>
        <v/>
      </c>
    </row>
    <row r="327" spans="1:27" ht="16.5">
      <c r="A327" s="493">
        <f t="shared" si="122"/>
        <v>46150</v>
      </c>
      <c r="B327" s="549" t="s">
        <v>833</v>
      </c>
      <c r="C327" s="576"/>
      <c r="D327" s="600"/>
      <c r="E327" s="577"/>
      <c r="F327" s="635" t="str">
        <f>IF(ISNA(VLOOKUP(D327,條件!$A$1:$L$65585,5,0)),"",(VLOOKUP(D327,條件!$A$1:$L$65585,5,0)))</f>
        <v/>
      </c>
      <c r="G327" s="635" t="str">
        <f>IF(ISNA(VLOOKUP(D327,條件!$A$1:$L$65585,11,0)),"",(VLOOKUP(D327,條件!$A$1:$L$65585,11,0)))</f>
        <v/>
      </c>
      <c r="H327" s="578"/>
      <c r="I327" s="579"/>
      <c r="J327" s="580"/>
      <c r="K327" s="579"/>
      <c r="L327" s="581"/>
      <c r="M327" s="498"/>
      <c r="N327" s="499"/>
      <c r="O327" s="500"/>
      <c r="P327" s="499"/>
      <c r="Q327" s="501"/>
      <c r="R327" s="560"/>
      <c r="S327" s="542">
        <f t="shared" si="126"/>
        <v>0</v>
      </c>
      <c r="T327" s="502">
        <f t="shared" si="123"/>
        <v>0</v>
      </c>
      <c r="U327" s="522">
        <f t="shared" si="127"/>
        <v>0</v>
      </c>
      <c r="V327" s="503">
        <f t="shared" si="128"/>
        <v>0</v>
      </c>
      <c r="W327" s="559" t="str">
        <f t="shared" si="129"/>
        <v/>
      </c>
      <c r="X327" s="569" t="str">
        <f t="shared" si="124"/>
        <v/>
      </c>
      <c r="Y327" s="569" t="str">
        <f t="shared" si="125"/>
        <v/>
      </c>
      <c r="Z327" s="569" t="str">
        <f>'４.１倒筒機(樣品製作)'!X327</f>
        <v/>
      </c>
      <c r="AA327" s="569" t="str">
        <f>'４.１倒筒機(樣品製作)'!Y327</f>
        <v/>
      </c>
    </row>
    <row r="328" spans="1:27" ht="16.5">
      <c r="A328" s="493">
        <f t="shared" si="122"/>
        <v>46150</v>
      </c>
      <c r="B328" s="549" t="s">
        <v>833</v>
      </c>
      <c r="C328" s="576"/>
      <c r="D328" s="600"/>
      <c r="E328" s="577"/>
      <c r="F328" s="635" t="str">
        <f>IF(ISNA(VLOOKUP(D328,條件!$A$1:$L$65585,5,0)),"",(VLOOKUP(D328,條件!$A$1:$L$65585,5,0)))</f>
        <v/>
      </c>
      <c r="G328" s="635" t="str">
        <f>IF(ISNA(VLOOKUP(D328,條件!$A$1:$L$65585,11,0)),"",(VLOOKUP(D328,條件!$A$1:$L$65585,11,0)))</f>
        <v/>
      </c>
      <c r="H328" s="578"/>
      <c r="I328" s="579"/>
      <c r="J328" s="580"/>
      <c r="K328" s="579"/>
      <c r="L328" s="581"/>
      <c r="M328" s="498"/>
      <c r="N328" s="499"/>
      <c r="O328" s="500"/>
      <c r="P328" s="499"/>
      <c r="Q328" s="501"/>
      <c r="R328" s="560"/>
      <c r="S328" s="542">
        <f t="shared" si="126"/>
        <v>0</v>
      </c>
      <c r="T328" s="502">
        <f t="shared" si="123"/>
        <v>0</v>
      </c>
      <c r="U328" s="522">
        <f t="shared" si="127"/>
        <v>0</v>
      </c>
      <c r="V328" s="503">
        <f t="shared" si="128"/>
        <v>0</v>
      </c>
      <c r="W328" s="559" t="str">
        <f t="shared" si="129"/>
        <v/>
      </c>
      <c r="X328" s="569" t="str">
        <f t="shared" si="124"/>
        <v/>
      </c>
      <c r="Y328" s="569" t="str">
        <f t="shared" si="125"/>
        <v/>
      </c>
      <c r="Z328" s="569" t="str">
        <f>'４.１倒筒機(樣品製作)'!X328</f>
        <v/>
      </c>
      <c r="AA328" s="569" t="str">
        <f>'４.１倒筒機(樣品製作)'!Y328</f>
        <v/>
      </c>
    </row>
    <row r="329" spans="1:27" ht="16.5">
      <c r="A329" s="493">
        <f t="shared" si="122"/>
        <v>46150</v>
      </c>
      <c r="B329" s="549" t="s">
        <v>833</v>
      </c>
      <c r="C329" s="576"/>
      <c r="D329" s="600"/>
      <c r="E329" s="577"/>
      <c r="F329" s="635" t="str">
        <f>IF(ISNA(VLOOKUP(D329,條件!$A$1:$L$65585,5,0)),"",(VLOOKUP(D329,條件!$A$1:$L$65585,5,0)))</f>
        <v/>
      </c>
      <c r="G329" s="635" t="str">
        <f>IF(ISNA(VLOOKUP(D329,條件!$A$1:$L$65585,11,0)),"",(VLOOKUP(D329,條件!$A$1:$L$65585,11,0)))</f>
        <v/>
      </c>
      <c r="H329" s="578"/>
      <c r="I329" s="579"/>
      <c r="J329" s="580"/>
      <c r="K329" s="579"/>
      <c r="L329" s="581"/>
      <c r="M329" s="498"/>
      <c r="N329" s="499"/>
      <c r="O329" s="500"/>
      <c r="P329" s="499"/>
      <c r="Q329" s="501"/>
      <c r="R329" s="560"/>
      <c r="S329" s="542">
        <f t="shared" si="126"/>
        <v>0</v>
      </c>
      <c r="T329" s="502">
        <f t="shared" si="123"/>
        <v>0</v>
      </c>
      <c r="U329" s="522">
        <f t="shared" si="127"/>
        <v>0</v>
      </c>
      <c r="V329" s="503">
        <f t="shared" si="128"/>
        <v>0</v>
      </c>
      <c r="W329" s="559" t="str">
        <f t="shared" si="129"/>
        <v/>
      </c>
      <c r="X329" s="569" t="str">
        <f t="shared" si="124"/>
        <v/>
      </c>
      <c r="Y329" s="569" t="str">
        <f t="shared" si="125"/>
        <v/>
      </c>
      <c r="Z329" s="569" t="str">
        <f>'４.１倒筒機(樣品製作)'!X329</f>
        <v/>
      </c>
      <c r="AA329" s="569" t="str">
        <f>'４.１倒筒機(樣品製作)'!Y329</f>
        <v/>
      </c>
    </row>
    <row r="330" spans="1:27" ht="16.5">
      <c r="A330" s="493">
        <f t="shared" si="122"/>
        <v>46150</v>
      </c>
      <c r="B330" s="549" t="s">
        <v>833</v>
      </c>
      <c r="C330" s="576"/>
      <c r="D330" s="600"/>
      <c r="E330" s="577"/>
      <c r="F330" s="635" t="str">
        <f>IF(ISNA(VLOOKUP(D330,條件!$A$1:$L$65585,5,0)),"",(VLOOKUP(D330,條件!$A$1:$L$65585,5,0)))</f>
        <v/>
      </c>
      <c r="G330" s="635" t="str">
        <f>IF(ISNA(VLOOKUP(D330,條件!$A$1:$L$65585,11,0)),"",(VLOOKUP(D330,條件!$A$1:$L$65585,11,0)))</f>
        <v/>
      </c>
      <c r="H330" s="578"/>
      <c r="I330" s="579"/>
      <c r="J330" s="580"/>
      <c r="K330" s="579"/>
      <c r="L330" s="581"/>
      <c r="M330" s="498"/>
      <c r="N330" s="499"/>
      <c r="O330" s="500"/>
      <c r="P330" s="499"/>
      <c r="Q330" s="501"/>
      <c r="R330" s="560"/>
      <c r="S330" s="542">
        <f t="shared" si="126"/>
        <v>0</v>
      </c>
      <c r="T330" s="502">
        <f t="shared" si="123"/>
        <v>0</v>
      </c>
      <c r="U330" s="522">
        <f t="shared" si="127"/>
        <v>0</v>
      </c>
      <c r="V330" s="503">
        <f t="shared" si="128"/>
        <v>0</v>
      </c>
      <c r="W330" s="559" t="str">
        <f t="shared" si="129"/>
        <v/>
      </c>
      <c r="X330" s="569" t="str">
        <f t="shared" si="124"/>
        <v/>
      </c>
      <c r="Y330" s="569" t="str">
        <f t="shared" si="125"/>
        <v/>
      </c>
      <c r="Z330" s="569" t="str">
        <f>'４.１倒筒機(樣品製作)'!X330</f>
        <v/>
      </c>
      <c r="AA330" s="569" t="str">
        <f>'４.１倒筒機(樣品製作)'!Y330</f>
        <v/>
      </c>
    </row>
    <row r="331" spans="1:27" ht="16.5">
      <c r="A331" s="493">
        <f t="shared" si="122"/>
        <v>46150</v>
      </c>
      <c r="B331" s="549" t="s">
        <v>833</v>
      </c>
      <c r="C331" s="576"/>
      <c r="D331" s="600"/>
      <c r="E331" s="577"/>
      <c r="F331" s="635" t="str">
        <f>IF(ISNA(VLOOKUP(D331,條件!$A$1:$L$65585,5,0)),"",(VLOOKUP(D331,條件!$A$1:$L$65585,5,0)))</f>
        <v/>
      </c>
      <c r="G331" s="635" t="str">
        <f>IF(ISNA(VLOOKUP(D331,條件!$A$1:$L$65585,11,0)),"",(VLOOKUP(D331,條件!$A$1:$L$65585,11,0)))</f>
        <v/>
      </c>
      <c r="H331" s="578"/>
      <c r="I331" s="579"/>
      <c r="J331" s="580"/>
      <c r="K331" s="579"/>
      <c r="L331" s="581"/>
      <c r="M331" s="498"/>
      <c r="N331" s="499"/>
      <c r="O331" s="500"/>
      <c r="P331" s="499"/>
      <c r="Q331" s="501"/>
      <c r="R331" s="560"/>
      <c r="S331" s="542">
        <f t="shared" si="126"/>
        <v>0</v>
      </c>
      <c r="T331" s="502">
        <f t="shared" si="123"/>
        <v>0</v>
      </c>
      <c r="U331" s="522">
        <f t="shared" si="127"/>
        <v>0</v>
      </c>
      <c r="V331" s="503">
        <f t="shared" si="128"/>
        <v>0</v>
      </c>
      <c r="W331" s="559" t="str">
        <f t="shared" si="129"/>
        <v/>
      </c>
      <c r="X331" s="569" t="str">
        <f t="shared" si="124"/>
        <v/>
      </c>
      <c r="Y331" s="569" t="str">
        <f t="shared" si="125"/>
        <v/>
      </c>
      <c r="Z331" s="569" t="str">
        <f>'４.１倒筒機(樣品製作)'!X331</f>
        <v/>
      </c>
      <c r="AA331" s="569" t="str">
        <f>'４.１倒筒機(樣品製作)'!Y331</f>
        <v/>
      </c>
    </row>
    <row r="332" spans="1:27" ht="16.5">
      <c r="A332" s="493">
        <f t="shared" si="122"/>
        <v>46150</v>
      </c>
      <c r="B332" s="549" t="s">
        <v>833</v>
      </c>
      <c r="C332" s="576"/>
      <c r="D332" s="600"/>
      <c r="E332" s="577"/>
      <c r="F332" s="635" t="str">
        <f>IF(ISNA(VLOOKUP(D332,條件!$A$1:$L$65585,5,0)),"",(VLOOKUP(D332,條件!$A$1:$L$65585,5,0)))</f>
        <v/>
      </c>
      <c r="G332" s="635" t="str">
        <f>IF(ISNA(VLOOKUP(D332,條件!$A$1:$L$65585,11,0)),"",(VLOOKUP(D332,條件!$A$1:$L$65585,11,0)))</f>
        <v/>
      </c>
      <c r="H332" s="578"/>
      <c r="I332" s="579"/>
      <c r="J332" s="580"/>
      <c r="K332" s="579"/>
      <c r="L332" s="581"/>
      <c r="M332" s="498"/>
      <c r="N332" s="499"/>
      <c r="O332" s="500"/>
      <c r="P332" s="499"/>
      <c r="Q332" s="501"/>
      <c r="R332" s="560"/>
      <c r="S332" s="542">
        <f t="shared" si="126"/>
        <v>0</v>
      </c>
      <c r="T332" s="502">
        <f t="shared" si="123"/>
        <v>0</v>
      </c>
      <c r="U332" s="522">
        <f t="shared" si="127"/>
        <v>0</v>
      </c>
      <c r="V332" s="503">
        <f t="shared" si="128"/>
        <v>0</v>
      </c>
      <c r="W332" s="559" t="str">
        <f t="shared" si="129"/>
        <v/>
      </c>
      <c r="X332" s="569" t="str">
        <f t="shared" si="124"/>
        <v/>
      </c>
      <c r="Y332" s="569" t="str">
        <f t="shared" si="125"/>
        <v/>
      </c>
      <c r="Z332" s="569" t="str">
        <f>'４.１倒筒機(樣品製作)'!X332</f>
        <v/>
      </c>
      <c r="AA332" s="569" t="str">
        <f>'４.１倒筒機(樣品製作)'!Y332</f>
        <v/>
      </c>
    </row>
    <row r="333" spans="1:27" ht="16.5">
      <c r="A333" s="493">
        <f t="shared" si="122"/>
        <v>46150</v>
      </c>
      <c r="B333" s="549" t="s">
        <v>833</v>
      </c>
      <c r="C333" s="576"/>
      <c r="D333" s="600"/>
      <c r="E333" s="577"/>
      <c r="F333" s="635" t="str">
        <f>IF(ISNA(VLOOKUP(D333,條件!$A$1:$L$65585,5,0)),"",(VLOOKUP(D333,條件!$A$1:$L$65585,5,0)))</f>
        <v/>
      </c>
      <c r="G333" s="635" t="str">
        <f>IF(ISNA(VLOOKUP(D333,條件!$A$1:$L$65585,11,0)),"",(VLOOKUP(D333,條件!$A$1:$L$65585,11,0)))</f>
        <v/>
      </c>
      <c r="H333" s="578"/>
      <c r="I333" s="579"/>
      <c r="J333" s="580"/>
      <c r="K333" s="579"/>
      <c r="L333" s="581"/>
      <c r="M333" s="498"/>
      <c r="N333" s="499"/>
      <c r="O333" s="500"/>
      <c r="P333" s="499"/>
      <c r="Q333" s="501"/>
      <c r="R333" s="560"/>
      <c r="S333" s="542">
        <f t="shared" si="126"/>
        <v>0</v>
      </c>
      <c r="T333" s="502">
        <f t="shared" si="123"/>
        <v>0</v>
      </c>
      <c r="U333" s="522">
        <f t="shared" si="127"/>
        <v>0</v>
      </c>
      <c r="V333" s="503">
        <f t="shared" si="128"/>
        <v>0</v>
      </c>
      <c r="W333" s="559" t="str">
        <f t="shared" si="129"/>
        <v/>
      </c>
      <c r="X333" s="569" t="str">
        <f t="shared" si="124"/>
        <v/>
      </c>
      <c r="Y333" s="569" t="str">
        <f t="shared" si="125"/>
        <v/>
      </c>
      <c r="Z333" s="569" t="str">
        <f>'４.１倒筒機(樣品製作)'!X333</f>
        <v/>
      </c>
      <c r="AA333" s="569" t="str">
        <f>'４.１倒筒機(樣品製作)'!Y333</f>
        <v/>
      </c>
    </row>
    <row r="334" spans="1:27" ht="16.5">
      <c r="A334" s="493">
        <f t="shared" si="122"/>
        <v>46150</v>
      </c>
      <c r="B334" s="549" t="s">
        <v>833</v>
      </c>
      <c r="C334" s="576"/>
      <c r="D334" s="600"/>
      <c r="E334" s="577"/>
      <c r="F334" s="635" t="str">
        <f>IF(ISNA(VLOOKUP(D334,條件!$A$1:$L$65585,5,0)),"",(VLOOKUP(D334,條件!$A$1:$L$65585,5,0)))</f>
        <v/>
      </c>
      <c r="G334" s="635" t="str">
        <f>IF(ISNA(VLOOKUP(D334,條件!$A$1:$L$65585,11,0)),"",(VLOOKUP(D334,條件!$A$1:$L$65585,11,0)))</f>
        <v/>
      </c>
      <c r="H334" s="578"/>
      <c r="I334" s="579"/>
      <c r="J334" s="580"/>
      <c r="K334" s="579"/>
      <c r="L334" s="581"/>
      <c r="M334" s="498"/>
      <c r="N334" s="499"/>
      <c r="O334" s="500"/>
      <c r="P334" s="499"/>
      <c r="Q334" s="501"/>
      <c r="R334" s="560"/>
      <c r="S334" s="542">
        <f t="shared" si="126"/>
        <v>0</v>
      </c>
      <c r="T334" s="502">
        <f t="shared" si="123"/>
        <v>0</v>
      </c>
      <c r="U334" s="522">
        <f t="shared" si="127"/>
        <v>0</v>
      </c>
      <c r="V334" s="503">
        <f t="shared" si="128"/>
        <v>0</v>
      </c>
      <c r="W334" s="559" t="str">
        <f t="shared" si="129"/>
        <v/>
      </c>
      <c r="X334" s="569" t="str">
        <f t="shared" si="124"/>
        <v/>
      </c>
      <c r="Y334" s="569" t="str">
        <f t="shared" si="125"/>
        <v/>
      </c>
      <c r="Z334" s="569" t="str">
        <f>'４.１倒筒機(樣品製作)'!X334</f>
        <v/>
      </c>
      <c r="AA334" s="569" t="str">
        <f>'４.１倒筒機(樣品製作)'!Y334</f>
        <v/>
      </c>
    </row>
    <row r="335" spans="1:27" ht="16.5">
      <c r="A335" s="493">
        <f t="shared" si="122"/>
        <v>46150</v>
      </c>
      <c r="B335" s="549" t="s">
        <v>833</v>
      </c>
      <c r="C335" s="576"/>
      <c r="D335" s="600"/>
      <c r="E335" s="577"/>
      <c r="F335" s="635" t="str">
        <f>IF(ISNA(VLOOKUP(D335,條件!$A$1:$L$65585,5,0)),"",(VLOOKUP(D335,條件!$A$1:$L$65585,5,0)))</f>
        <v/>
      </c>
      <c r="G335" s="635" t="str">
        <f>IF(ISNA(VLOOKUP(D335,條件!$A$1:$L$65585,11,0)),"",(VLOOKUP(D335,條件!$A$1:$L$65585,11,0)))</f>
        <v/>
      </c>
      <c r="H335" s="578"/>
      <c r="I335" s="579"/>
      <c r="J335" s="580"/>
      <c r="K335" s="579"/>
      <c r="L335" s="581"/>
      <c r="M335" s="498"/>
      <c r="N335" s="499"/>
      <c r="O335" s="500"/>
      <c r="P335" s="499"/>
      <c r="Q335" s="501"/>
      <c r="R335" s="560"/>
      <c r="S335" s="542">
        <f t="shared" si="126"/>
        <v>0</v>
      </c>
      <c r="T335" s="502">
        <f t="shared" si="123"/>
        <v>0</v>
      </c>
      <c r="U335" s="522">
        <f t="shared" si="127"/>
        <v>0</v>
      </c>
      <c r="V335" s="503">
        <f t="shared" si="128"/>
        <v>0</v>
      </c>
      <c r="W335" s="559" t="str">
        <f t="shared" si="129"/>
        <v/>
      </c>
      <c r="X335" s="569" t="str">
        <f t="shared" si="124"/>
        <v/>
      </c>
      <c r="Y335" s="569" t="str">
        <f t="shared" si="125"/>
        <v/>
      </c>
      <c r="Z335" s="569" t="str">
        <f>'４.１倒筒機(樣品製作)'!X335</f>
        <v/>
      </c>
      <c r="AA335" s="569" t="str">
        <f>'４.１倒筒機(樣品製作)'!Y335</f>
        <v/>
      </c>
    </row>
    <row r="336" spans="1:27" ht="16.5">
      <c r="A336" s="493">
        <f t="shared" si="122"/>
        <v>46150</v>
      </c>
      <c r="B336" s="549" t="s">
        <v>833</v>
      </c>
      <c r="C336" s="576"/>
      <c r="D336" s="600"/>
      <c r="E336" s="577"/>
      <c r="F336" s="635" t="str">
        <f>IF(ISNA(VLOOKUP(D336,條件!$A$1:$L$65585,5,0)),"",(VLOOKUP(D336,條件!$A$1:$L$65585,5,0)))</f>
        <v/>
      </c>
      <c r="G336" s="635" t="str">
        <f>IF(ISNA(VLOOKUP(D336,條件!$A$1:$L$65585,11,0)),"",(VLOOKUP(D336,條件!$A$1:$L$65585,11,0)))</f>
        <v/>
      </c>
      <c r="H336" s="578"/>
      <c r="I336" s="579"/>
      <c r="J336" s="580"/>
      <c r="K336" s="579"/>
      <c r="L336" s="581"/>
      <c r="M336" s="498"/>
      <c r="N336" s="499"/>
      <c r="O336" s="500"/>
      <c r="P336" s="499"/>
      <c r="Q336" s="501"/>
      <c r="R336" s="560"/>
      <c r="S336" s="542">
        <f t="shared" si="126"/>
        <v>0</v>
      </c>
      <c r="T336" s="502">
        <f t="shared" si="123"/>
        <v>0</v>
      </c>
      <c r="U336" s="502">
        <f t="shared" si="127"/>
        <v>0</v>
      </c>
      <c r="V336" s="503">
        <f t="shared" si="128"/>
        <v>0</v>
      </c>
      <c r="W336" s="561" t="str">
        <f t="shared" si="129"/>
        <v/>
      </c>
      <c r="X336" s="569" t="str">
        <f t="shared" si="124"/>
        <v/>
      </c>
      <c r="Y336" s="569" t="str">
        <f t="shared" si="125"/>
        <v/>
      </c>
      <c r="Z336" s="569" t="str">
        <f>'４.１倒筒機(樣品製作)'!X336</f>
        <v/>
      </c>
      <c r="AA336" s="569" t="str">
        <f>'４.１倒筒機(樣品製作)'!Y336</f>
        <v/>
      </c>
    </row>
    <row r="337" spans="1:27" ht="16.5">
      <c r="A337" s="493">
        <f t="shared" si="122"/>
        <v>46150</v>
      </c>
      <c r="B337" s="549" t="s">
        <v>833</v>
      </c>
      <c r="C337" s="576"/>
      <c r="D337" s="600"/>
      <c r="E337" s="577"/>
      <c r="F337" s="635" t="str">
        <f>IF(ISNA(VLOOKUP(D337,條件!$A$1:$L$65585,5,0)),"",(VLOOKUP(D337,條件!$A$1:$L$65585,5,0)))</f>
        <v/>
      </c>
      <c r="G337" s="635" t="str">
        <f>IF(ISNA(VLOOKUP(D337,條件!$A$1:$L$65585,11,0)),"",(VLOOKUP(D337,條件!$A$1:$L$65585,11,0)))</f>
        <v/>
      </c>
      <c r="H337" s="578"/>
      <c r="I337" s="579"/>
      <c r="J337" s="580"/>
      <c r="K337" s="579"/>
      <c r="L337" s="581"/>
      <c r="M337" s="498"/>
      <c r="N337" s="499"/>
      <c r="O337" s="500"/>
      <c r="P337" s="499"/>
      <c r="Q337" s="501"/>
      <c r="R337" s="560"/>
      <c r="S337" s="542">
        <f t="shared" si="126"/>
        <v>0</v>
      </c>
      <c r="T337" s="502">
        <f t="shared" si="123"/>
        <v>0</v>
      </c>
      <c r="U337" s="502">
        <f t="shared" si="127"/>
        <v>0</v>
      </c>
      <c r="V337" s="503">
        <f t="shared" si="128"/>
        <v>0</v>
      </c>
      <c r="W337" s="561" t="str">
        <f t="shared" si="129"/>
        <v/>
      </c>
      <c r="X337" s="569" t="str">
        <f t="shared" si="124"/>
        <v/>
      </c>
      <c r="Y337" s="569" t="str">
        <f t="shared" si="125"/>
        <v/>
      </c>
      <c r="Z337" s="569" t="str">
        <f>'４.１倒筒機(樣品製作)'!X337</f>
        <v/>
      </c>
      <c r="AA337" s="569" t="str">
        <f>'４.１倒筒機(樣品製作)'!Y337</f>
        <v/>
      </c>
    </row>
    <row r="338" spans="1:27" ht="16.5">
      <c r="A338" s="493">
        <f t="shared" si="122"/>
        <v>46150</v>
      </c>
      <c r="B338" s="549" t="s">
        <v>833</v>
      </c>
      <c r="C338" s="576"/>
      <c r="D338" s="600"/>
      <c r="E338" s="577"/>
      <c r="F338" s="635" t="str">
        <f>IF(ISNA(VLOOKUP(D338,條件!$A$1:$L$65585,5,0)),"",(VLOOKUP(D338,條件!$A$1:$L$65585,5,0)))</f>
        <v/>
      </c>
      <c r="G338" s="635" t="str">
        <f>IF(ISNA(VLOOKUP(D338,條件!$A$1:$L$65585,11,0)),"",(VLOOKUP(D338,條件!$A$1:$L$65585,11,0)))</f>
        <v/>
      </c>
      <c r="H338" s="578"/>
      <c r="I338" s="579"/>
      <c r="J338" s="580"/>
      <c r="K338" s="579"/>
      <c r="L338" s="581"/>
      <c r="M338" s="498"/>
      <c r="N338" s="499"/>
      <c r="O338" s="500"/>
      <c r="P338" s="499"/>
      <c r="Q338" s="501"/>
      <c r="R338" s="560"/>
      <c r="S338" s="542">
        <f t="shared" si="126"/>
        <v>0</v>
      </c>
      <c r="T338" s="502">
        <f t="shared" si="123"/>
        <v>0</v>
      </c>
      <c r="U338" s="502">
        <f t="shared" si="127"/>
        <v>0</v>
      </c>
      <c r="V338" s="503">
        <f t="shared" si="128"/>
        <v>0</v>
      </c>
      <c r="W338" s="561" t="str">
        <f t="shared" si="129"/>
        <v/>
      </c>
      <c r="X338" s="569" t="str">
        <f t="shared" si="124"/>
        <v/>
      </c>
      <c r="Y338" s="569" t="str">
        <f t="shared" si="125"/>
        <v/>
      </c>
      <c r="Z338" s="569" t="str">
        <f>'４.１倒筒機(樣品製作)'!X338</f>
        <v/>
      </c>
      <c r="AA338" s="569" t="str">
        <f>'４.１倒筒機(樣品製作)'!Y338</f>
        <v/>
      </c>
    </row>
    <row r="339" spans="1:27" ht="16.5">
      <c r="A339" s="493">
        <f t="shared" si="122"/>
        <v>46150</v>
      </c>
      <c r="B339" s="549" t="s">
        <v>833</v>
      </c>
      <c r="C339" s="576"/>
      <c r="D339" s="600"/>
      <c r="E339" s="577"/>
      <c r="F339" s="635" t="str">
        <f>IF(ISNA(VLOOKUP(D339,條件!$A$1:$L$65585,5,0)),"",(VLOOKUP(D339,條件!$A$1:$L$65585,5,0)))</f>
        <v/>
      </c>
      <c r="G339" s="635" t="str">
        <f>IF(ISNA(VLOOKUP(D339,條件!$A$1:$L$65585,11,0)),"",(VLOOKUP(D339,條件!$A$1:$L$65585,11,0)))</f>
        <v/>
      </c>
      <c r="H339" s="578"/>
      <c r="I339" s="579"/>
      <c r="J339" s="580"/>
      <c r="K339" s="579"/>
      <c r="L339" s="581"/>
      <c r="M339" s="498"/>
      <c r="N339" s="499"/>
      <c r="O339" s="500"/>
      <c r="P339" s="499"/>
      <c r="Q339" s="501"/>
      <c r="R339" s="560"/>
      <c r="S339" s="542">
        <f t="shared" si="126"/>
        <v>0</v>
      </c>
      <c r="T339" s="502">
        <f t="shared" si="123"/>
        <v>0</v>
      </c>
      <c r="U339" s="502">
        <f t="shared" si="127"/>
        <v>0</v>
      </c>
      <c r="V339" s="503">
        <f t="shared" si="128"/>
        <v>0</v>
      </c>
      <c r="W339" s="561" t="str">
        <f t="shared" si="129"/>
        <v/>
      </c>
      <c r="X339" s="569" t="str">
        <f t="shared" si="124"/>
        <v/>
      </c>
      <c r="Y339" s="569" t="str">
        <f t="shared" si="125"/>
        <v/>
      </c>
      <c r="Z339" s="569" t="str">
        <f>'４.１倒筒機(樣品製作)'!X339</f>
        <v/>
      </c>
      <c r="AA339" s="569" t="str">
        <f>'４.１倒筒機(樣品製作)'!Y339</f>
        <v/>
      </c>
    </row>
    <row r="340" spans="1:27" ht="16.5">
      <c r="A340" s="493">
        <f t="shared" si="122"/>
        <v>46150</v>
      </c>
      <c r="B340" s="549" t="s">
        <v>833</v>
      </c>
      <c r="C340" s="576"/>
      <c r="D340" s="600"/>
      <c r="E340" s="577"/>
      <c r="F340" s="635" t="str">
        <f>IF(ISNA(VLOOKUP(D340,條件!$A$1:$L$65585,5,0)),"",(VLOOKUP(D340,條件!$A$1:$L$65585,5,0)))</f>
        <v/>
      </c>
      <c r="G340" s="635" t="str">
        <f>IF(ISNA(VLOOKUP(D340,條件!$A$1:$L$65585,11,0)),"",(VLOOKUP(D340,條件!$A$1:$L$65585,11,0)))</f>
        <v/>
      </c>
      <c r="H340" s="578"/>
      <c r="I340" s="579"/>
      <c r="J340" s="580"/>
      <c r="K340" s="579"/>
      <c r="L340" s="581"/>
      <c r="M340" s="498"/>
      <c r="N340" s="499"/>
      <c r="O340" s="500"/>
      <c r="P340" s="499"/>
      <c r="Q340" s="501"/>
      <c r="R340" s="560"/>
      <c r="S340" s="542">
        <f t="shared" si="126"/>
        <v>0</v>
      </c>
      <c r="T340" s="502">
        <f t="shared" si="123"/>
        <v>0</v>
      </c>
      <c r="U340" s="502">
        <f t="shared" si="127"/>
        <v>0</v>
      </c>
      <c r="V340" s="503">
        <f t="shared" si="128"/>
        <v>0</v>
      </c>
      <c r="W340" s="561" t="str">
        <f t="shared" si="129"/>
        <v/>
      </c>
      <c r="X340" s="569" t="str">
        <f t="shared" si="124"/>
        <v/>
      </c>
      <c r="Y340" s="569" t="str">
        <f t="shared" si="125"/>
        <v/>
      </c>
      <c r="Z340" s="569" t="str">
        <f>'４.１倒筒機(樣品製作)'!X340</f>
        <v/>
      </c>
      <c r="AA340" s="569" t="str">
        <f>'４.１倒筒機(樣品製作)'!Y340</f>
        <v/>
      </c>
    </row>
    <row r="341" spans="1:27" ht="16.5">
      <c r="A341" s="493">
        <f t="shared" si="122"/>
        <v>46150</v>
      </c>
      <c r="B341" s="549" t="s">
        <v>833</v>
      </c>
      <c r="C341" s="576"/>
      <c r="D341" s="600"/>
      <c r="E341" s="577"/>
      <c r="F341" s="635" t="str">
        <f>IF(ISNA(VLOOKUP(D341,條件!$A$1:$L$65585,5,0)),"",(VLOOKUP(D341,條件!$A$1:$L$65585,5,0)))</f>
        <v/>
      </c>
      <c r="G341" s="635" t="str">
        <f>IF(ISNA(VLOOKUP(D341,條件!$A$1:$L$65585,11,0)),"",(VLOOKUP(D341,條件!$A$1:$L$65585,11,0)))</f>
        <v/>
      </c>
      <c r="H341" s="578"/>
      <c r="I341" s="579"/>
      <c r="J341" s="580"/>
      <c r="K341" s="579"/>
      <c r="L341" s="581"/>
      <c r="M341" s="498"/>
      <c r="N341" s="499"/>
      <c r="O341" s="500"/>
      <c r="P341" s="499"/>
      <c r="Q341" s="501"/>
      <c r="R341" s="560"/>
      <c r="S341" s="542">
        <f t="shared" si="126"/>
        <v>0</v>
      </c>
      <c r="T341" s="502">
        <f t="shared" si="123"/>
        <v>0</v>
      </c>
      <c r="U341" s="502">
        <f t="shared" si="127"/>
        <v>0</v>
      </c>
      <c r="V341" s="503">
        <f t="shared" si="128"/>
        <v>0</v>
      </c>
      <c r="W341" s="561" t="str">
        <f t="shared" si="129"/>
        <v/>
      </c>
      <c r="X341" s="569" t="str">
        <f t="shared" si="124"/>
        <v/>
      </c>
      <c r="Y341" s="569" t="str">
        <f t="shared" si="125"/>
        <v/>
      </c>
      <c r="Z341" s="569" t="str">
        <f>'４.１倒筒機(樣品製作)'!X341</f>
        <v/>
      </c>
      <c r="AA341" s="569" t="str">
        <f>'４.１倒筒機(樣品製作)'!Y341</f>
        <v/>
      </c>
    </row>
    <row r="342" spans="1:27" ht="16.5">
      <c r="A342" s="493">
        <f t="shared" si="122"/>
        <v>46150</v>
      </c>
      <c r="B342" s="549" t="s">
        <v>833</v>
      </c>
      <c r="C342" s="576"/>
      <c r="D342" s="600"/>
      <c r="E342" s="577"/>
      <c r="F342" s="635" t="str">
        <f>IF(ISNA(VLOOKUP(D342,條件!$A$1:$L$65585,5,0)),"",(VLOOKUP(D342,條件!$A$1:$L$65585,5,0)))</f>
        <v/>
      </c>
      <c r="G342" s="635" t="str">
        <f>IF(ISNA(VLOOKUP(D342,條件!$A$1:$L$65585,11,0)),"",(VLOOKUP(D342,條件!$A$1:$L$65585,11,0)))</f>
        <v/>
      </c>
      <c r="H342" s="578"/>
      <c r="I342" s="579"/>
      <c r="J342" s="580"/>
      <c r="K342" s="579"/>
      <c r="L342" s="581"/>
      <c r="M342" s="498"/>
      <c r="N342" s="499"/>
      <c r="O342" s="500"/>
      <c r="P342" s="499"/>
      <c r="Q342" s="501"/>
      <c r="R342" s="560"/>
      <c r="S342" s="542">
        <f t="shared" si="126"/>
        <v>0</v>
      </c>
      <c r="T342" s="502">
        <f t="shared" si="123"/>
        <v>0</v>
      </c>
      <c r="U342" s="502">
        <f t="shared" si="127"/>
        <v>0</v>
      </c>
      <c r="V342" s="503">
        <f t="shared" si="128"/>
        <v>0</v>
      </c>
      <c r="W342" s="561" t="str">
        <f t="shared" si="129"/>
        <v/>
      </c>
      <c r="X342" s="569" t="str">
        <f t="shared" si="124"/>
        <v/>
      </c>
      <c r="Y342" s="569" t="str">
        <f t="shared" si="125"/>
        <v/>
      </c>
      <c r="Z342" s="569" t="str">
        <f>'４.１倒筒機(樣品製作)'!X342</f>
        <v/>
      </c>
      <c r="AA342" s="569" t="str">
        <f>'４.１倒筒機(樣品製作)'!Y342</f>
        <v/>
      </c>
    </row>
    <row r="343" spans="1:27" ht="16.5">
      <c r="A343" s="493">
        <f t="shared" si="122"/>
        <v>46150</v>
      </c>
      <c r="B343" s="549" t="s">
        <v>833</v>
      </c>
      <c r="C343" s="576"/>
      <c r="D343" s="600"/>
      <c r="E343" s="577"/>
      <c r="F343" s="635" t="str">
        <f>IF(ISNA(VLOOKUP(D343,條件!$A$1:$L$65585,5,0)),"",(VLOOKUP(D343,條件!$A$1:$L$65585,5,0)))</f>
        <v/>
      </c>
      <c r="G343" s="635" t="str">
        <f>IF(ISNA(VLOOKUP(D343,條件!$A$1:$L$65585,11,0)),"",(VLOOKUP(D343,條件!$A$1:$L$65585,11,0)))</f>
        <v/>
      </c>
      <c r="H343" s="578"/>
      <c r="I343" s="579"/>
      <c r="J343" s="580"/>
      <c r="K343" s="579"/>
      <c r="L343" s="581"/>
      <c r="M343" s="498"/>
      <c r="N343" s="499"/>
      <c r="O343" s="500"/>
      <c r="P343" s="499"/>
      <c r="Q343" s="501"/>
      <c r="R343" s="560"/>
      <c r="S343" s="542">
        <f t="shared" si="126"/>
        <v>0</v>
      </c>
      <c r="T343" s="502">
        <f t="shared" si="123"/>
        <v>0</v>
      </c>
      <c r="U343" s="502">
        <f t="shared" si="127"/>
        <v>0</v>
      </c>
      <c r="V343" s="503">
        <f t="shared" si="128"/>
        <v>0</v>
      </c>
      <c r="W343" s="561" t="str">
        <f t="shared" si="129"/>
        <v/>
      </c>
      <c r="X343" s="569" t="str">
        <f t="shared" si="124"/>
        <v/>
      </c>
      <c r="Y343" s="569" t="str">
        <f t="shared" si="125"/>
        <v/>
      </c>
      <c r="Z343" s="569" t="str">
        <f>'４.１倒筒機(樣品製作)'!X343</f>
        <v/>
      </c>
      <c r="AA343" s="569" t="str">
        <f>'４.１倒筒機(樣品製作)'!Y343</f>
        <v/>
      </c>
    </row>
    <row r="344" spans="1:27" ht="16.5">
      <c r="A344" s="493">
        <f t="shared" si="122"/>
        <v>46150</v>
      </c>
      <c r="B344" s="549" t="s">
        <v>833</v>
      </c>
      <c r="C344" s="576"/>
      <c r="D344" s="600"/>
      <c r="E344" s="577"/>
      <c r="F344" s="635" t="str">
        <f>IF(ISNA(VLOOKUP(D344,條件!$A$1:$L$65585,5,0)),"",(VLOOKUP(D344,條件!$A$1:$L$65585,5,0)))</f>
        <v/>
      </c>
      <c r="G344" s="635" t="str">
        <f>IF(ISNA(VLOOKUP(D344,條件!$A$1:$L$65585,11,0)),"",(VLOOKUP(D344,條件!$A$1:$L$65585,11,0)))</f>
        <v/>
      </c>
      <c r="H344" s="578"/>
      <c r="I344" s="579"/>
      <c r="J344" s="580"/>
      <c r="K344" s="579"/>
      <c r="L344" s="581"/>
      <c r="M344" s="498"/>
      <c r="N344" s="499"/>
      <c r="O344" s="500"/>
      <c r="P344" s="499"/>
      <c r="Q344" s="501"/>
      <c r="R344" s="560"/>
      <c r="S344" s="542">
        <f t="shared" si="126"/>
        <v>0</v>
      </c>
      <c r="T344" s="502">
        <f t="shared" si="123"/>
        <v>0</v>
      </c>
      <c r="U344" s="502">
        <f t="shared" si="127"/>
        <v>0</v>
      </c>
      <c r="V344" s="503">
        <f t="shared" si="128"/>
        <v>0</v>
      </c>
      <c r="W344" s="561" t="str">
        <f t="shared" si="129"/>
        <v/>
      </c>
      <c r="X344" s="569" t="str">
        <f t="shared" si="124"/>
        <v/>
      </c>
      <c r="Y344" s="569" t="str">
        <f t="shared" si="125"/>
        <v/>
      </c>
      <c r="Z344" s="569" t="str">
        <f>'４.１倒筒機(樣品製作)'!X344</f>
        <v/>
      </c>
      <c r="AA344" s="569" t="str">
        <f>'４.１倒筒機(樣品製作)'!Y344</f>
        <v/>
      </c>
    </row>
    <row r="345" spans="1:27" ht="16.5">
      <c r="A345" s="493">
        <f t="shared" si="122"/>
        <v>46150</v>
      </c>
      <c r="B345" s="515" t="s">
        <v>831</v>
      </c>
      <c r="C345" s="652"/>
      <c r="D345" s="653"/>
      <c r="E345" s="654"/>
      <c r="F345" s="655">
        <v>0</v>
      </c>
      <c r="G345" s="655"/>
      <c r="H345" s="656"/>
      <c r="I345" s="657">
        <f>COUNTA(I325:I344)</f>
        <v>0</v>
      </c>
      <c r="J345" s="657"/>
      <c r="K345" s="657"/>
      <c r="L345" s="658"/>
      <c r="M345" s="517"/>
      <c r="N345" s="518">
        <f>SUM(N325:N344)</f>
        <v>0</v>
      </c>
      <c r="O345" s="517"/>
      <c r="P345" s="518">
        <f>SUM(P325:P344)</f>
        <v>0</v>
      </c>
      <c r="Q345" s="519"/>
      <c r="R345" s="562"/>
      <c r="S345" s="544"/>
      <c r="T345" s="520"/>
      <c r="U345" s="516">
        <f>SUMIF(U325:U344,"&lt;9E307")</f>
        <v>0</v>
      </c>
      <c r="V345" s="516">
        <f>SUM(V325:V344)</f>
        <v>0</v>
      </c>
      <c r="W345" s="563">
        <f>IF(ISERROR(V345/U345),0,(V345/U345))</f>
        <v>0</v>
      </c>
      <c r="X345" s="570">
        <f>SUMIF(X325:X344,"&lt;9E307")</f>
        <v>0</v>
      </c>
      <c r="Y345" s="570">
        <f>SUMIF(Y325:Y344,"&lt;9E307")</f>
        <v>0</v>
      </c>
      <c r="Z345" s="570">
        <f>'４.１倒筒機(樣品製作)'!X345</f>
        <v>0</v>
      </c>
      <c r="AA345" s="570">
        <f>'４.１倒筒機(樣品製作)'!Y345</f>
        <v>0</v>
      </c>
    </row>
    <row r="346" spans="1:27" ht="16.5">
      <c r="A346" s="493">
        <f t="shared" si="122"/>
        <v>46150</v>
      </c>
      <c r="B346" s="521" t="s">
        <v>834</v>
      </c>
      <c r="C346" s="659"/>
      <c r="D346" s="660"/>
      <c r="E346" s="661"/>
      <c r="F346" s="662"/>
      <c r="G346" s="662"/>
      <c r="H346" s="663"/>
      <c r="I346" s="664">
        <f>SUM(I324,I345)</f>
        <v>6</v>
      </c>
      <c r="J346" s="664"/>
      <c r="K346" s="664"/>
      <c r="L346" s="665"/>
      <c r="M346" s="536"/>
      <c r="N346" s="537">
        <f>SUM(N324,N345)</f>
        <v>0</v>
      </c>
      <c r="O346" s="536"/>
      <c r="P346" s="537">
        <f>SUM(P324,P345)</f>
        <v>60</v>
      </c>
      <c r="Q346" s="538"/>
      <c r="R346" s="564"/>
      <c r="S346" s="545"/>
      <c r="T346" s="504"/>
      <c r="U346" s="504">
        <f t="shared" ref="U346:V346" si="130">SUM(U324,U345)</f>
        <v>212.95688442280959</v>
      </c>
      <c r="V346" s="504">
        <f t="shared" si="130"/>
        <v>114</v>
      </c>
      <c r="W346" s="565">
        <f>IF(ISERROR(V346/U346),0,V346/U346)</f>
        <v>0.53531962729911908</v>
      </c>
      <c r="X346" s="571">
        <f>SUM(X324,X345)</f>
        <v>0</v>
      </c>
      <c r="Y346" s="571">
        <f>SUM(Y324,Y345)</f>
        <v>0.85182753769123831</v>
      </c>
      <c r="Z346" s="571">
        <f>'４.１倒筒機(樣品製作)'!X346</f>
        <v>0</v>
      </c>
      <c r="AA346" s="571">
        <f>'４.１倒筒機(樣品製作)'!Y346</f>
        <v>0</v>
      </c>
    </row>
    <row r="347" spans="1:27" ht="16.5">
      <c r="A347" s="566">
        <f>A346+1</f>
        <v>46151</v>
      </c>
      <c r="B347" s="548" t="s">
        <v>832</v>
      </c>
      <c r="C347" s="666" t="s">
        <v>1081</v>
      </c>
      <c r="D347" s="667" t="s">
        <v>3353</v>
      </c>
      <c r="E347" s="668" t="s">
        <v>1784</v>
      </c>
      <c r="F347" s="635" t="s">
        <v>3294</v>
      </c>
      <c r="G347" s="635" t="s">
        <v>3355</v>
      </c>
      <c r="H347" s="670">
        <v>4</v>
      </c>
      <c r="I347" s="671">
        <v>75</v>
      </c>
      <c r="J347" s="580">
        <v>488000</v>
      </c>
      <c r="K347" s="671">
        <v>1200</v>
      </c>
      <c r="L347" s="672">
        <v>24</v>
      </c>
      <c r="M347" s="524"/>
      <c r="N347" s="525">
        <v>0</v>
      </c>
      <c r="O347" s="526">
        <v>24</v>
      </c>
      <c r="P347" s="525">
        <v>12</v>
      </c>
      <c r="Q347" s="527" t="s">
        <v>3788</v>
      </c>
      <c r="R347" s="558" t="s">
        <v>3357</v>
      </c>
      <c r="S347" s="541">
        <f>K347*0.85</f>
        <v>1020</v>
      </c>
      <c r="T347" s="522">
        <f t="shared" ref="T347:T366" si="131">IF(J347="",0,(1440/(J347/S347)))</f>
        <v>3.0098360655737704</v>
      </c>
      <c r="U347" s="522">
        <f>T347*L347*(N347+P347)/24*0.85</f>
        <v>30.700327868852458</v>
      </c>
      <c r="V347" s="523">
        <f>M347+O347</f>
        <v>24</v>
      </c>
      <c r="W347" s="559">
        <f>IF(U347=0,"",((V347/U347)))</f>
        <v>0.78175060874022817</v>
      </c>
      <c r="X347" s="569">
        <f t="shared" ref="X347:X366" si="132">IF(ISERROR((U347/(N347+P347)*N347)/250),"",((U347/(N347+P347)*N347)/250))</f>
        <v>0</v>
      </c>
      <c r="Y347" s="569">
        <f t="shared" ref="Y347:Y366" si="133">IF(ISERROR(((U347/(N347+P347)*P347)/250)),"",(((U347/(N347+P347)*P347))/250))</f>
        <v>0.12280131147540985</v>
      </c>
      <c r="Z347" s="569" t="str">
        <f>'４.１倒筒機(樣品製作)'!X347</f>
        <v/>
      </c>
      <c r="AA347" s="569" t="str">
        <f>'４.１倒筒機(樣品製作)'!Y347</f>
        <v/>
      </c>
    </row>
    <row r="348" spans="1:27" ht="16.5">
      <c r="A348" s="493">
        <f>A347</f>
        <v>46151</v>
      </c>
      <c r="B348" s="549" t="s">
        <v>832</v>
      </c>
      <c r="C348" s="576" t="s">
        <v>1066</v>
      </c>
      <c r="D348" s="600" t="s">
        <v>2783</v>
      </c>
      <c r="E348" s="577"/>
      <c r="F348" s="635" t="s">
        <v>2275</v>
      </c>
      <c r="G348" s="635" t="s">
        <v>203</v>
      </c>
      <c r="H348" s="578">
        <v>2</v>
      </c>
      <c r="I348" s="579">
        <v>75</v>
      </c>
      <c r="J348" s="580">
        <v>237000</v>
      </c>
      <c r="K348" s="579">
        <v>1200</v>
      </c>
      <c r="L348" s="581">
        <v>24</v>
      </c>
      <c r="M348" s="498"/>
      <c r="N348" s="499">
        <v>0</v>
      </c>
      <c r="O348" s="500">
        <v>24</v>
      </c>
      <c r="P348" s="499">
        <v>12</v>
      </c>
      <c r="Q348" s="527" t="s">
        <v>3788</v>
      </c>
      <c r="R348" s="560" t="s">
        <v>3357</v>
      </c>
      <c r="S348" s="542">
        <f t="shared" ref="S348:S366" si="134">K348*0.85</f>
        <v>1020</v>
      </c>
      <c r="T348" s="502">
        <f t="shared" si="131"/>
        <v>6.1974683544303799</v>
      </c>
      <c r="U348" s="522">
        <f t="shared" ref="U348:U366" si="135">T348*L348*(N348+P348)/24*0.85</f>
        <v>63.214177215189871</v>
      </c>
      <c r="V348" s="503">
        <f t="shared" ref="V348:V366" si="136">M348+O348</f>
        <v>24</v>
      </c>
      <c r="W348" s="559">
        <f t="shared" ref="W348:W366" si="137">IF(U348=0,"",((V348/U348)))</f>
        <v>0.37966166858900424</v>
      </c>
      <c r="X348" s="569">
        <f t="shared" si="132"/>
        <v>0</v>
      </c>
      <c r="Y348" s="569">
        <f t="shared" si="133"/>
        <v>0.25285670886075945</v>
      </c>
      <c r="Z348" s="569" t="str">
        <f>'４.１倒筒機(樣品製作)'!X348</f>
        <v/>
      </c>
      <c r="AA348" s="569" t="str">
        <f>'４.１倒筒機(樣品製作)'!Y348</f>
        <v/>
      </c>
    </row>
    <row r="349" spans="1:27" ht="16.5">
      <c r="A349" s="493">
        <f t="shared" ref="A349:A389" si="138">A348</f>
        <v>46151</v>
      </c>
      <c r="B349" s="549" t="s">
        <v>832</v>
      </c>
      <c r="C349" s="576" t="s">
        <v>3916</v>
      </c>
      <c r="D349" s="600" t="s">
        <v>3917</v>
      </c>
      <c r="E349" s="577" t="s">
        <v>3317</v>
      </c>
      <c r="F349" s="635" t="s">
        <v>1815</v>
      </c>
      <c r="G349" s="635" t="s">
        <v>3918</v>
      </c>
      <c r="H349" s="578">
        <v>4</v>
      </c>
      <c r="I349" s="579">
        <v>100</v>
      </c>
      <c r="J349" s="580">
        <v>358000</v>
      </c>
      <c r="K349" s="579">
        <v>1200</v>
      </c>
      <c r="L349" s="581">
        <v>24</v>
      </c>
      <c r="M349" s="498"/>
      <c r="N349" s="499">
        <v>0</v>
      </c>
      <c r="O349" s="500">
        <v>22</v>
      </c>
      <c r="P349" s="499">
        <v>12</v>
      </c>
      <c r="Q349" s="527" t="s">
        <v>3788</v>
      </c>
      <c r="R349" s="560" t="s">
        <v>3357</v>
      </c>
      <c r="S349" s="542">
        <f t="shared" si="134"/>
        <v>1020</v>
      </c>
      <c r="T349" s="502">
        <f t="shared" si="131"/>
        <v>4.1027932960893851</v>
      </c>
      <c r="U349" s="522">
        <f t="shared" si="135"/>
        <v>41.84849162011173</v>
      </c>
      <c r="V349" s="503">
        <f t="shared" si="136"/>
        <v>22</v>
      </c>
      <c r="W349" s="559">
        <f t="shared" si="137"/>
        <v>0.52570592507155367</v>
      </c>
      <c r="X349" s="569">
        <f t="shared" si="132"/>
        <v>0</v>
      </c>
      <c r="Y349" s="569">
        <f t="shared" si="133"/>
        <v>0.16739396648044691</v>
      </c>
      <c r="Z349" s="569" t="str">
        <f>'４.１倒筒機(樣品製作)'!X349</f>
        <v/>
      </c>
      <c r="AA349" s="569" t="str">
        <f>'４.１倒筒機(樣品製作)'!Y349</f>
        <v/>
      </c>
    </row>
    <row r="350" spans="1:27" ht="16.5">
      <c r="A350" s="493">
        <f t="shared" si="138"/>
        <v>46151</v>
      </c>
      <c r="B350" s="549" t="s">
        <v>832</v>
      </c>
      <c r="C350" s="576" t="s">
        <v>1073</v>
      </c>
      <c r="D350" s="600" t="s">
        <v>3316</v>
      </c>
      <c r="E350" s="577" t="s">
        <v>3317</v>
      </c>
      <c r="F350" s="635" t="s">
        <v>1815</v>
      </c>
      <c r="G350" s="635" t="s">
        <v>202</v>
      </c>
      <c r="H350" s="578">
        <v>4</v>
      </c>
      <c r="I350" s="579">
        <v>100</v>
      </c>
      <c r="J350" s="580">
        <v>358000</v>
      </c>
      <c r="K350" s="579">
        <v>1200</v>
      </c>
      <c r="L350" s="581">
        <v>24</v>
      </c>
      <c r="M350" s="498"/>
      <c r="N350" s="499">
        <v>0</v>
      </c>
      <c r="O350" s="500">
        <v>22</v>
      </c>
      <c r="P350" s="499">
        <v>12</v>
      </c>
      <c r="Q350" s="527" t="s">
        <v>3788</v>
      </c>
      <c r="R350" s="560" t="s">
        <v>3357</v>
      </c>
      <c r="S350" s="542">
        <f t="shared" si="134"/>
        <v>1020</v>
      </c>
      <c r="T350" s="502">
        <f t="shared" si="131"/>
        <v>4.1027932960893851</v>
      </c>
      <c r="U350" s="522">
        <f t="shared" si="135"/>
        <v>41.84849162011173</v>
      </c>
      <c r="V350" s="503">
        <f t="shared" si="136"/>
        <v>22</v>
      </c>
      <c r="W350" s="559">
        <f t="shared" si="137"/>
        <v>0.52570592507155367</v>
      </c>
      <c r="X350" s="569">
        <f t="shared" si="132"/>
        <v>0</v>
      </c>
      <c r="Y350" s="569">
        <f t="shared" si="133"/>
        <v>0.16739396648044691</v>
      </c>
      <c r="Z350" s="569" t="str">
        <f>'４.１倒筒機(樣品製作)'!X350</f>
        <v/>
      </c>
      <c r="AA350" s="569" t="str">
        <f>'４.１倒筒機(樣品製作)'!Y350</f>
        <v/>
      </c>
    </row>
    <row r="351" spans="1:27" ht="16.5">
      <c r="A351" s="493">
        <f t="shared" si="138"/>
        <v>46151</v>
      </c>
      <c r="B351" s="549" t="s">
        <v>832</v>
      </c>
      <c r="C351" s="576" t="s">
        <v>1067</v>
      </c>
      <c r="D351" s="600" t="s">
        <v>2016</v>
      </c>
      <c r="E351" s="577" t="s">
        <v>3317</v>
      </c>
      <c r="F351" s="635" t="s">
        <v>1815</v>
      </c>
      <c r="G351" s="635" t="s">
        <v>339</v>
      </c>
      <c r="H351" s="578">
        <v>4</v>
      </c>
      <c r="I351" s="579">
        <v>100</v>
      </c>
      <c r="J351" s="580">
        <v>358000</v>
      </c>
      <c r="K351" s="579">
        <v>1200</v>
      </c>
      <c r="L351" s="581">
        <v>24</v>
      </c>
      <c r="M351" s="498"/>
      <c r="N351" s="499">
        <v>0</v>
      </c>
      <c r="O351" s="500">
        <v>22</v>
      </c>
      <c r="P351" s="499">
        <v>12</v>
      </c>
      <c r="Q351" s="527"/>
      <c r="R351" s="560" t="s">
        <v>3357</v>
      </c>
      <c r="S351" s="542">
        <f t="shared" si="134"/>
        <v>1020</v>
      </c>
      <c r="T351" s="502">
        <f t="shared" si="131"/>
        <v>4.1027932960893851</v>
      </c>
      <c r="U351" s="522">
        <f t="shared" si="135"/>
        <v>41.84849162011173</v>
      </c>
      <c r="V351" s="503">
        <f t="shared" si="136"/>
        <v>22</v>
      </c>
      <c r="W351" s="559">
        <f t="shared" si="137"/>
        <v>0.52570592507155367</v>
      </c>
      <c r="X351" s="569">
        <f t="shared" si="132"/>
        <v>0</v>
      </c>
      <c r="Y351" s="569">
        <f t="shared" si="133"/>
        <v>0.16739396648044691</v>
      </c>
      <c r="Z351" s="569" t="str">
        <f>'４.１倒筒機(樣品製作)'!X351</f>
        <v/>
      </c>
      <c r="AA351" s="569" t="str">
        <f>'４.１倒筒機(樣品製作)'!Y351</f>
        <v/>
      </c>
    </row>
    <row r="352" spans="1:27" ht="16.5">
      <c r="A352" s="493">
        <f t="shared" si="138"/>
        <v>46151</v>
      </c>
      <c r="B352" s="549" t="s">
        <v>832</v>
      </c>
      <c r="C352" s="576"/>
      <c r="D352" s="600"/>
      <c r="E352" s="577"/>
      <c r="F352" s="635" t="str">
        <f>IF(ISNA(VLOOKUP(D352,條件!$A$1:$L$65585,5,0)),"",(VLOOKUP(D352,條件!$A$1:$L$65585,5,0)))</f>
        <v/>
      </c>
      <c r="G352" s="635" t="str">
        <f>IF(ISNA(VLOOKUP(D352,條件!$A$1:$L$65585,11,0)),"",(VLOOKUP(D352,條件!$A$1:$L$65585,11,0)))</f>
        <v/>
      </c>
      <c r="H352" s="578"/>
      <c r="I352" s="579"/>
      <c r="J352" s="580"/>
      <c r="K352" s="579"/>
      <c r="L352" s="581"/>
      <c r="M352" s="498"/>
      <c r="N352" s="499"/>
      <c r="O352" s="500"/>
      <c r="P352" s="499"/>
      <c r="Q352" s="527"/>
      <c r="R352" s="560"/>
      <c r="S352" s="542">
        <f t="shared" si="134"/>
        <v>0</v>
      </c>
      <c r="T352" s="502">
        <f t="shared" si="131"/>
        <v>0</v>
      </c>
      <c r="U352" s="522">
        <f t="shared" si="135"/>
        <v>0</v>
      </c>
      <c r="V352" s="503">
        <f t="shared" si="136"/>
        <v>0</v>
      </c>
      <c r="W352" s="559" t="str">
        <f t="shared" si="137"/>
        <v/>
      </c>
      <c r="X352" s="569" t="str">
        <f t="shared" si="132"/>
        <v/>
      </c>
      <c r="Y352" s="569" t="str">
        <f t="shared" si="133"/>
        <v/>
      </c>
      <c r="Z352" s="569" t="str">
        <f>'４.１倒筒機(樣品製作)'!X352</f>
        <v/>
      </c>
      <c r="AA352" s="569" t="str">
        <f>'４.１倒筒機(樣品製作)'!Y352</f>
        <v/>
      </c>
    </row>
    <row r="353" spans="1:27" ht="16.5">
      <c r="A353" s="493">
        <f t="shared" si="138"/>
        <v>46151</v>
      </c>
      <c r="B353" s="549" t="s">
        <v>832</v>
      </c>
      <c r="C353" s="576"/>
      <c r="D353" s="600"/>
      <c r="E353" s="577"/>
      <c r="F353" s="635" t="str">
        <f>IF(ISNA(VLOOKUP(D353,條件!$A$1:$L$65585,5,0)),"",(VLOOKUP(D353,條件!$A$1:$L$65585,5,0)))</f>
        <v/>
      </c>
      <c r="G353" s="635" t="str">
        <f>IF(ISNA(VLOOKUP(D353,條件!$A$1:$L$65585,11,0)),"",(VLOOKUP(D353,條件!$A$1:$L$65585,11,0)))</f>
        <v/>
      </c>
      <c r="H353" s="578"/>
      <c r="I353" s="579"/>
      <c r="J353" s="580"/>
      <c r="K353" s="579"/>
      <c r="L353" s="581"/>
      <c r="M353" s="498"/>
      <c r="N353" s="499"/>
      <c r="O353" s="500"/>
      <c r="P353" s="499"/>
      <c r="Q353" s="527"/>
      <c r="R353" s="560"/>
      <c r="S353" s="542">
        <f t="shared" si="134"/>
        <v>0</v>
      </c>
      <c r="T353" s="502">
        <f t="shared" si="131"/>
        <v>0</v>
      </c>
      <c r="U353" s="522">
        <f t="shared" si="135"/>
        <v>0</v>
      </c>
      <c r="V353" s="503">
        <f t="shared" si="136"/>
        <v>0</v>
      </c>
      <c r="W353" s="559" t="str">
        <f t="shared" si="137"/>
        <v/>
      </c>
      <c r="X353" s="569" t="str">
        <f t="shared" si="132"/>
        <v/>
      </c>
      <c r="Y353" s="569" t="str">
        <f t="shared" si="133"/>
        <v/>
      </c>
      <c r="Z353" s="569" t="str">
        <f>'４.１倒筒機(樣品製作)'!X353</f>
        <v/>
      </c>
      <c r="AA353" s="569" t="str">
        <f>'４.１倒筒機(樣品製作)'!Y353</f>
        <v/>
      </c>
    </row>
    <row r="354" spans="1:27" ht="16.5">
      <c r="A354" s="493">
        <f t="shared" si="138"/>
        <v>46151</v>
      </c>
      <c r="B354" s="549" t="s">
        <v>832</v>
      </c>
      <c r="C354" s="576"/>
      <c r="D354" s="600"/>
      <c r="E354" s="577"/>
      <c r="F354" s="635" t="str">
        <f>IF(ISNA(VLOOKUP(D354,條件!$A$1:$L$65585,5,0)),"",(VLOOKUP(D354,條件!$A$1:$L$65585,5,0)))</f>
        <v/>
      </c>
      <c r="G354" s="635" t="str">
        <f>IF(ISNA(VLOOKUP(D354,條件!$A$1:$L$65585,11,0)),"",(VLOOKUP(D354,條件!$A$1:$L$65585,11,0)))</f>
        <v/>
      </c>
      <c r="H354" s="578"/>
      <c r="I354" s="579"/>
      <c r="J354" s="580"/>
      <c r="K354" s="579"/>
      <c r="L354" s="581"/>
      <c r="M354" s="498"/>
      <c r="N354" s="499"/>
      <c r="O354" s="500"/>
      <c r="P354" s="499"/>
      <c r="Q354" s="527"/>
      <c r="R354" s="560"/>
      <c r="S354" s="542">
        <f t="shared" si="134"/>
        <v>0</v>
      </c>
      <c r="T354" s="502">
        <f t="shared" si="131"/>
        <v>0</v>
      </c>
      <c r="U354" s="522">
        <f t="shared" si="135"/>
        <v>0</v>
      </c>
      <c r="V354" s="503">
        <f t="shared" si="136"/>
        <v>0</v>
      </c>
      <c r="W354" s="559" t="str">
        <f t="shared" si="137"/>
        <v/>
      </c>
      <c r="X354" s="569" t="str">
        <f t="shared" si="132"/>
        <v/>
      </c>
      <c r="Y354" s="569" t="str">
        <f t="shared" si="133"/>
        <v/>
      </c>
      <c r="Z354" s="569" t="str">
        <f>'４.１倒筒機(樣品製作)'!X354</f>
        <v/>
      </c>
      <c r="AA354" s="569" t="str">
        <f>'４.１倒筒機(樣品製作)'!Y354</f>
        <v/>
      </c>
    </row>
    <row r="355" spans="1:27" ht="16.5">
      <c r="A355" s="493">
        <f t="shared" si="138"/>
        <v>46151</v>
      </c>
      <c r="B355" s="549" t="s">
        <v>832</v>
      </c>
      <c r="C355" s="576"/>
      <c r="D355" s="600"/>
      <c r="E355" s="577"/>
      <c r="F355" s="635" t="str">
        <f>IF(ISNA(VLOOKUP(D355,條件!$A$1:$L$65585,5,0)),"",(VLOOKUP(D355,條件!$A$1:$L$65585,5,0)))</f>
        <v/>
      </c>
      <c r="G355" s="635" t="str">
        <f>IF(ISNA(VLOOKUP(D355,條件!$A$1:$L$65585,11,0)),"",(VLOOKUP(D355,條件!$A$1:$L$65585,11,0)))</f>
        <v/>
      </c>
      <c r="H355" s="578"/>
      <c r="I355" s="579"/>
      <c r="J355" s="580"/>
      <c r="K355" s="579"/>
      <c r="L355" s="581"/>
      <c r="M355" s="498"/>
      <c r="N355" s="499"/>
      <c r="O355" s="500"/>
      <c r="P355" s="499"/>
      <c r="Q355" s="527"/>
      <c r="R355" s="560"/>
      <c r="S355" s="542">
        <f t="shared" si="134"/>
        <v>0</v>
      </c>
      <c r="T355" s="502">
        <f t="shared" si="131"/>
        <v>0</v>
      </c>
      <c r="U355" s="522">
        <f t="shared" si="135"/>
        <v>0</v>
      </c>
      <c r="V355" s="503">
        <f t="shared" si="136"/>
        <v>0</v>
      </c>
      <c r="W355" s="559" t="str">
        <f t="shared" si="137"/>
        <v/>
      </c>
      <c r="X355" s="569" t="str">
        <f t="shared" si="132"/>
        <v/>
      </c>
      <c r="Y355" s="569" t="str">
        <f t="shared" si="133"/>
        <v/>
      </c>
      <c r="Z355" s="569" t="str">
        <f>'４.１倒筒機(樣品製作)'!X355</f>
        <v/>
      </c>
      <c r="AA355" s="569" t="str">
        <f>'４.１倒筒機(樣品製作)'!Y355</f>
        <v/>
      </c>
    </row>
    <row r="356" spans="1:27" ht="16.5">
      <c r="A356" s="493">
        <f t="shared" si="138"/>
        <v>46151</v>
      </c>
      <c r="B356" s="549" t="s">
        <v>832</v>
      </c>
      <c r="C356" s="576"/>
      <c r="D356" s="600"/>
      <c r="E356" s="577"/>
      <c r="F356" s="635" t="str">
        <f>IF(ISNA(VLOOKUP(D356,條件!$A$1:$L$65585,5,0)),"",(VLOOKUP(D356,條件!$A$1:$L$65585,5,0)))</f>
        <v/>
      </c>
      <c r="G356" s="635" t="str">
        <f>IF(ISNA(VLOOKUP(D356,條件!$A$1:$L$65585,11,0)),"",(VLOOKUP(D356,條件!$A$1:$L$65585,11,0)))</f>
        <v/>
      </c>
      <c r="H356" s="578"/>
      <c r="I356" s="579"/>
      <c r="J356" s="580"/>
      <c r="K356" s="579"/>
      <c r="L356" s="581"/>
      <c r="M356" s="498"/>
      <c r="N356" s="499"/>
      <c r="O356" s="500"/>
      <c r="P356" s="499"/>
      <c r="Q356" s="527"/>
      <c r="R356" s="560"/>
      <c r="S356" s="542">
        <f t="shared" si="134"/>
        <v>0</v>
      </c>
      <c r="T356" s="502">
        <f t="shared" si="131"/>
        <v>0</v>
      </c>
      <c r="U356" s="522">
        <f t="shared" si="135"/>
        <v>0</v>
      </c>
      <c r="V356" s="503">
        <f t="shared" si="136"/>
        <v>0</v>
      </c>
      <c r="W356" s="559" t="str">
        <f t="shared" si="137"/>
        <v/>
      </c>
      <c r="X356" s="569" t="str">
        <f t="shared" si="132"/>
        <v/>
      </c>
      <c r="Y356" s="569" t="str">
        <f t="shared" si="133"/>
        <v/>
      </c>
      <c r="Z356" s="569" t="str">
        <f>'４.１倒筒機(樣品製作)'!X356</f>
        <v/>
      </c>
      <c r="AA356" s="569" t="str">
        <f>'４.１倒筒機(樣品製作)'!Y356</f>
        <v/>
      </c>
    </row>
    <row r="357" spans="1:27" ht="16.5">
      <c r="A357" s="493">
        <f t="shared" si="138"/>
        <v>46151</v>
      </c>
      <c r="B357" s="549" t="s">
        <v>832</v>
      </c>
      <c r="C357" s="576"/>
      <c r="D357" s="600"/>
      <c r="E357" s="577"/>
      <c r="F357" s="635" t="str">
        <f>IF(ISNA(VLOOKUP(D357,條件!$A$1:$L$65585,5,0)),"",(VLOOKUP(D357,條件!$A$1:$L$65585,5,0)))</f>
        <v/>
      </c>
      <c r="G357" s="635" t="str">
        <f>IF(ISNA(VLOOKUP(D357,條件!$A$1:$L$65585,11,0)),"",(VLOOKUP(D357,條件!$A$1:$L$65585,11,0)))</f>
        <v/>
      </c>
      <c r="H357" s="578"/>
      <c r="I357" s="579"/>
      <c r="J357" s="580"/>
      <c r="K357" s="579"/>
      <c r="L357" s="581"/>
      <c r="M357" s="498"/>
      <c r="N357" s="499"/>
      <c r="O357" s="500"/>
      <c r="P357" s="499"/>
      <c r="Q357" s="527"/>
      <c r="R357" s="560"/>
      <c r="S357" s="542">
        <f t="shared" si="134"/>
        <v>0</v>
      </c>
      <c r="T357" s="502">
        <f t="shared" si="131"/>
        <v>0</v>
      </c>
      <c r="U357" s="522">
        <f t="shared" si="135"/>
        <v>0</v>
      </c>
      <c r="V357" s="503">
        <f t="shared" si="136"/>
        <v>0</v>
      </c>
      <c r="W357" s="559" t="str">
        <f t="shared" si="137"/>
        <v/>
      </c>
      <c r="X357" s="569" t="str">
        <f t="shared" si="132"/>
        <v/>
      </c>
      <c r="Y357" s="569" t="str">
        <f t="shared" si="133"/>
        <v/>
      </c>
      <c r="Z357" s="569" t="str">
        <f>'４.１倒筒機(樣品製作)'!X357</f>
        <v/>
      </c>
      <c r="AA357" s="569" t="str">
        <f>'４.１倒筒機(樣品製作)'!Y357</f>
        <v/>
      </c>
    </row>
    <row r="358" spans="1:27" ht="16.5">
      <c r="A358" s="493">
        <f t="shared" si="138"/>
        <v>46151</v>
      </c>
      <c r="B358" s="549" t="s">
        <v>832</v>
      </c>
      <c r="C358" s="576"/>
      <c r="D358" s="600"/>
      <c r="E358" s="577"/>
      <c r="F358" s="635" t="str">
        <f>IF(ISNA(VLOOKUP(D358,條件!$A$1:$L$65585,5,0)),"",(VLOOKUP(D358,條件!$A$1:$L$65585,5,0)))</f>
        <v/>
      </c>
      <c r="G358" s="635" t="str">
        <f>IF(ISNA(VLOOKUP(D358,條件!$A$1:$L$65585,11,0)),"",(VLOOKUP(D358,條件!$A$1:$L$65585,11,0)))</f>
        <v/>
      </c>
      <c r="H358" s="578"/>
      <c r="I358" s="579"/>
      <c r="J358" s="580"/>
      <c r="K358" s="579"/>
      <c r="L358" s="581"/>
      <c r="M358" s="498"/>
      <c r="N358" s="499"/>
      <c r="O358" s="500"/>
      <c r="P358" s="499"/>
      <c r="Q358" s="527"/>
      <c r="R358" s="560"/>
      <c r="S358" s="542">
        <f t="shared" si="134"/>
        <v>0</v>
      </c>
      <c r="T358" s="502">
        <f t="shared" si="131"/>
        <v>0</v>
      </c>
      <c r="U358" s="502">
        <f t="shared" si="135"/>
        <v>0</v>
      </c>
      <c r="V358" s="503">
        <f t="shared" si="136"/>
        <v>0</v>
      </c>
      <c r="W358" s="559" t="str">
        <f t="shared" si="137"/>
        <v/>
      </c>
      <c r="X358" s="569" t="str">
        <f t="shared" si="132"/>
        <v/>
      </c>
      <c r="Y358" s="569" t="str">
        <f t="shared" si="133"/>
        <v/>
      </c>
      <c r="Z358" s="569" t="str">
        <f>'４.１倒筒機(樣品製作)'!X358</f>
        <v/>
      </c>
      <c r="AA358" s="569" t="str">
        <f>'４.１倒筒機(樣品製作)'!Y358</f>
        <v/>
      </c>
    </row>
    <row r="359" spans="1:27" ht="16.5">
      <c r="A359" s="493">
        <f t="shared" si="138"/>
        <v>46151</v>
      </c>
      <c r="B359" s="549" t="s">
        <v>832</v>
      </c>
      <c r="C359" s="576"/>
      <c r="D359" s="600"/>
      <c r="E359" s="577"/>
      <c r="F359" s="635" t="str">
        <f>IF(ISNA(VLOOKUP(D359,條件!$A$1:$L$65585,5,0)),"",(VLOOKUP(D359,條件!$A$1:$L$65585,5,0)))</f>
        <v/>
      </c>
      <c r="G359" s="635" t="str">
        <f>IF(ISNA(VLOOKUP(D359,條件!$A$1:$L$65585,11,0)),"",(VLOOKUP(D359,條件!$A$1:$L$65585,11,0)))</f>
        <v/>
      </c>
      <c r="H359" s="578"/>
      <c r="I359" s="579"/>
      <c r="J359" s="580"/>
      <c r="K359" s="579"/>
      <c r="L359" s="581"/>
      <c r="M359" s="498"/>
      <c r="N359" s="499"/>
      <c r="O359" s="500"/>
      <c r="P359" s="499"/>
      <c r="Q359" s="527"/>
      <c r="R359" s="560"/>
      <c r="S359" s="542">
        <f t="shared" si="134"/>
        <v>0</v>
      </c>
      <c r="T359" s="502">
        <f t="shared" si="131"/>
        <v>0</v>
      </c>
      <c r="U359" s="502">
        <f t="shared" si="135"/>
        <v>0</v>
      </c>
      <c r="V359" s="503">
        <f t="shared" si="136"/>
        <v>0</v>
      </c>
      <c r="W359" s="561" t="str">
        <f t="shared" si="137"/>
        <v/>
      </c>
      <c r="X359" s="569" t="str">
        <f t="shared" si="132"/>
        <v/>
      </c>
      <c r="Y359" s="569" t="str">
        <f t="shared" si="133"/>
        <v/>
      </c>
      <c r="Z359" s="569" t="str">
        <f>'４.１倒筒機(樣品製作)'!X359</f>
        <v/>
      </c>
      <c r="AA359" s="569" t="str">
        <f>'４.１倒筒機(樣品製作)'!Y359</f>
        <v/>
      </c>
    </row>
    <row r="360" spans="1:27" ht="16.5">
      <c r="A360" s="493">
        <f t="shared" si="138"/>
        <v>46151</v>
      </c>
      <c r="B360" s="549" t="s">
        <v>832</v>
      </c>
      <c r="C360" s="576"/>
      <c r="D360" s="600"/>
      <c r="E360" s="577"/>
      <c r="F360" s="635" t="str">
        <f>IF(ISNA(VLOOKUP(D360,條件!$A$1:$L$65585,5,0)),"",(VLOOKUP(D360,條件!$A$1:$L$65585,5,0)))</f>
        <v/>
      </c>
      <c r="G360" s="635" t="str">
        <f>IF(ISNA(VLOOKUP(D360,條件!$A$1:$L$65585,11,0)),"",(VLOOKUP(D360,條件!$A$1:$L$65585,11,0)))</f>
        <v/>
      </c>
      <c r="H360" s="578"/>
      <c r="I360" s="579"/>
      <c r="J360" s="580"/>
      <c r="K360" s="579"/>
      <c r="L360" s="581"/>
      <c r="M360" s="498"/>
      <c r="N360" s="499"/>
      <c r="O360" s="500"/>
      <c r="P360" s="499"/>
      <c r="Q360" s="527"/>
      <c r="R360" s="560"/>
      <c r="S360" s="542">
        <f t="shared" si="134"/>
        <v>0</v>
      </c>
      <c r="T360" s="502">
        <f t="shared" si="131"/>
        <v>0</v>
      </c>
      <c r="U360" s="502">
        <f t="shared" si="135"/>
        <v>0</v>
      </c>
      <c r="V360" s="503">
        <f t="shared" si="136"/>
        <v>0</v>
      </c>
      <c r="W360" s="561" t="str">
        <f t="shared" si="137"/>
        <v/>
      </c>
      <c r="X360" s="569" t="str">
        <f t="shared" si="132"/>
        <v/>
      </c>
      <c r="Y360" s="569" t="str">
        <f t="shared" si="133"/>
        <v/>
      </c>
      <c r="Z360" s="569" t="str">
        <f>'４.１倒筒機(樣品製作)'!X360</f>
        <v/>
      </c>
      <c r="AA360" s="569" t="str">
        <f>'４.１倒筒機(樣品製作)'!Y360</f>
        <v/>
      </c>
    </row>
    <row r="361" spans="1:27" ht="16.5">
      <c r="A361" s="493">
        <f t="shared" si="138"/>
        <v>46151</v>
      </c>
      <c r="B361" s="549" t="s">
        <v>832</v>
      </c>
      <c r="C361" s="576"/>
      <c r="D361" s="600"/>
      <c r="E361" s="577"/>
      <c r="F361" s="635" t="str">
        <f>IF(ISNA(VLOOKUP(D361,條件!$A$1:$L$65585,5,0)),"",(VLOOKUP(D361,條件!$A$1:$L$65585,5,0)))</f>
        <v/>
      </c>
      <c r="G361" s="635" t="str">
        <f>IF(ISNA(VLOOKUP(D361,條件!$A$1:$L$65585,11,0)),"",(VLOOKUP(D361,條件!$A$1:$L$65585,11,0)))</f>
        <v/>
      </c>
      <c r="H361" s="578"/>
      <c r="I361" s="579"/>
      <c r="J361" s="580"/>
      <c r="K361" s="579"/>
      <c r="L361" s="581"/>
      <c r="M361" s="498"/>
      <c r="N361" s="499"/>
      <c r="O361" s="500"/>
      <c r="P361" s="499"/>
      <c r="Q361" s="527"/>
      <c r="R361" s="560"/>
      <c r="S361" s="542">
        <f t="shared" si="134"/>
        <v>0</v>
      </c>
      <c r="T361" s="502">
        <f t="shared" si="131"/>
        <v>0</v>
      </c>
      <c r="U361" s="502">
        <f t="shared" si="135"/>
        <v>0</v>
      </c>
      <c r="V361" s="503">
        <f t="shared" si="136"/>
        <v>0</v>
      </c>
      <c r="W361" s="561" t="str">
        <f t="shared" si="137"/>
        <v/>
      </c>
      <c r="X361" s="569" t="str">
        <f t="shared" si="132"/>
        <v/>
      </c>
      <c r="Y361" s="569" t="str">
        <f t="shared" si="133"/>
        <v/>
      </c>
      <c r="Z361" s="569" t="str">
        <f>'４.１倒筒機(樣品製作)'!X361</f>
        <v/>
      </c>
      <c r="AA361" s="569" t="str">
        <f>'４.１倒筒機(樣品製作)'!Y361</f>
        <v/>
      </c>
    </row>
    <row r="362" spans="1:27" ht="16.5">
      <c r="A362" s="493">
        <f t="shared" si="138"/>
        <v>46151</v>
      </c>
      <c r="B362" s="549" t="s">
        <v>832</v>
      </c>
      <c r="C362" s="576"/>
      <c r="D362" s="600"/>
      <c r="E362" s="577"/>
      <c r="F362" s="635" t="str">
        <f>IF(ISNA(VLOOKUP(D362,條件!$A$1:$L$65585,5,0)),"",(VLOOKUP(D362,條件!$A$1:$L$65585,5,0)))</f>
        <v/>
      </c>
      <c r="G362" s="635" t="str">
        <f>IF(ISNA(VLOOKUP(D362,條件!$A$1:$L$65585,11,0)),"",(VLOOKUP(D362,條件!$A$1:$L$65585,11,0)))</f>
        <v/>
      </c>
      <c r="H362" s="578"/>
      <c r="I362" s="579"/>
      <c r="J362" s="580"/>
      <c r="K362" s="579"/>
      <c r="L362" s="581"/>
      <c r="M362" s="498"/>
      <c r="N362" s="499"/>
      <c r="O362" s="500"/>
      <c r="P362" s="499"/>
      <c r="Q362" s="527"/>
      <c r="R362" s="560"/>
      <c r="S362" s="542">
        <f t="shared" si="134"/>
        <v>0</v>
      </c>
      <c r="T362" s="502">
        <f t="shared" si="131"/>
        <v>0</v>
      </c>
      <c r="U362" s="502">
        <f t="shared" si="135"/>
        <v>0</v>
      </c>
      <c r="V362" s="503">
        <f t="shared" si="136"/>
        <v>0</v>
      </c>
      <c r="W362" s="561" t="str">
        <f t="shared" si="137"/>
        <v/>
      </c>
      <c r="X362" s="569" t="str">
        <f t="shared" si="132"/>
        <v/>
      </c>
      <c r="Y362" s="569" t="str">
        <f t="shared" si="133"/>
        <v/>
      </c>
      <c r="Z362" s="569" t="str">
        <f>'４.１倒筒機(樣品製作)'!X362</f>
        <v/>
      </c>
      <c r="AA362" s="569" t="str">
        <f>'４.１倒筒機(樣品製作)'!Y362</f>
        <v/>
      </c>
    </row>
    <row r="363" spans="1:27" ht="16.5">
      <c r="A363" s="493">
        <f t="shared" si="138"/>
        <v>46151</v>
      </c>
      <c r="B363" s="549" t="s">
        <v>832</v>
      </c>
      <c r="C363" s="576"/>
      <c r="D363" s="600"/>
      <c r="E363" s="577"/>
      <c r="F363" s="635" t="str">
        <f>IF(ISNA(VLOOKUP(D363,條件!$A$1:$L$65585,5,0)),"",(VLOOKUP(D363,條件!$A$1:$L$65585,5,0)))</f>
        <v/>
      </c>
      <c r="G363" s="635" t="str">
        <f>IF(ISNA(VLOOKUP(D363,條件!$A$1:$L$65585,11,0)),"",(VLOOKUP(D363,條件!$A$1:$L$65585,11,0)))</f>
        <v/>
      </c>
      <c r="H363" s="578"/>
      <c r="I363" s="579"/>
      <c r="J363" s="580"/>
      <c r="K363" s="579"/>
      <c r="L363" s="581"/>
      <c r="M363" s="498"/>
      <c r="N363" s="499"/>
      <c r="O363" s="500"/>
      <c r="P363" s="499"/>
      <c r="Q363" s="501"/>
      <c r="R363" s="560"/>
      <c r="S363" s="542">
        <f t="shared" si="134"/>
        <v>0</v>
      </c>
      <c r="T363" s="502">
        <f t="shared" si="131"/>
        <v>0</v>
      </c>
      <c r="U363" s="502">
        <f t="shared" si="135"/>
        <v>0</v>
      </c>
      <c r="V363" s="503">
        <f t="shared" si="136"/>
        <v>0</v>
      </c>
      <c r="W363" s="561" t="str">
        <f t="shared" si="137"/>
        <v/>
      </c>
      <c r="X363" s="569" t="str">
        <f t="shared" si="132"/>
        <v/>
      </c>
      <c r="Y363" s="569" t="str">
        <f t="shared" si="133"/>
        <v/>
      </c>
      <c r="Z363" s="569" t="str">
        <f>'４.１倒筒機(樣品製作)'!X363</f>
        <v/>
      </c>
      <c r="AA363" s="569" t="str">
        <f>'４.１倒筒機(樣品製作)'!Y363</f>
        <v/>
      </c>
    </row>
    <row r="364" spans="1:27" ht="16.5">
      <c r="A364" s="493">
        <f t="shared" si="138"/>
        <v>46151</v>
      </c>
      <c r="B364" s="549" t="s">
        <v>832</v>
      </c>
      <c r="C364" s="576"/>
      <c r="D364" s="600"/>
      <c r="E364" s="577"/>
      <c r="F364" s="635" t="str">
        <f>IF(ISNA(VLOOKUP(D364,條件!$A$1:$L$65585,5,0)),"",(VLOOKUP(D364,條件!$A$1:$L$65585,5,0)))</f>
        <v/>
      </c>
      <c r="G364" s="635" t="str">
        <f>IF(ISNA(VLOOKUP(D364,條件!$A$1:$L$65585,11,0)),"",(VLOOKUP(D364,條件!$A$1:$L$65585,11,0)))</f>
        <v/>
      </c>
      <c r="H364" s="578"/>
      <c r="I364" s="579"/>
      <c r="J364" s="580"/>
      <c r="K364" s="579"/>
      <c r="L364" s="581"/>
      <c r="M364" s="498"/>
      <c r="N364" s="499"/>
      <c r="O364" s="500"/>
      <c r="P364" s="499"/>
      <c r="Q364" s="501"/>
      <c r="R364" s="560"/>
      <c r="S364" s="542">
        <f t="shared" si="134"/>
        <v>0</v>
      </c>
      <c r="T364" s="502">
        <f t="shared" si="131"/>
        <v>0</v>
      </c>
      <c r="U364" s="502">
        <f t="shared" si="135"/>
        <v>0</v>
      </c>
      <c r="V364" s="503">
        <f t="shared" si="136"/>
        <v>0</v>
      </c>
      <c r="W364" s="561" t="str">
        <f t="shared" si="137"/>
        <v/>
      </c>
      <c r="X364" s="569" t="str">
        <f t="shared" si="132"/>
        <v/>
      </c>
      <c r="Y364" s="569" t="str">
        <f t="shared" si="133"/>
        <v/>
      </c>
      <c r="Z364" s="569" t="str">
        <f>'４.１倒筒機(樣品製作)'!X364</f>
        <v/>
      </c>
      <c r="AA364" s="569" t="str">
        <f>'４.１倒筒機(樣品製作)'!Y364</f>
        <v/>
      </c>
    </row>
    <row r="365" spans="1:27" ht="16.5">
      <c r="A365" s="493">
        <f t="shared" si="138"/>
        <v>46151</v>
      </c>
      <c r="B365" s="549" t="s">
        <v>832</v>
      </c>
      <c r="C365" s="576"/>
      <c r="D365" s="600"/>
      <c r="E365" s="577"/>
      <c r="F365" s="635" t="str">
        <f>IF(ISNA(VLOOKUP(D365,條件!$A$1:$L$65585,5,0)),"",(VLOOKUP(D365,條件!$A$1:$L$65585,5,0)))</f>
        <v/>
      </c>
      <c r="G365" s="635" t="str">
        <f>IF(ISNA(VLOOKUP(D365,條件!$A$1:$L$65585,11,0)),"",(VLOOKUP(D365,條件!$A$1:$L$65585,11,0)))</f>
        <v/>
      </c>
      <c r="H365" s="578"/>
      <c r="I365" s="579"/>
      <c r="J365" s="580"/>
      <c r="K365" s="579"/>
      <c r="L365" s="581"/>
      <c r="M365" s="498"/>
      <c r="N365" s="499"/>
      <c r="O365" s="500"/>
      <c r="P365" s="499"/>
      <c r="Q365" s="501"/>
      <c r="R365" s="560"/>
      <c r="S365" s="542">
        <f t="shared" si="134"/>
        <v>0</v>
      </c>
      <c r="T365" s="502">
        <f t="shared" si="131"/>
        <v>0</v>
      </c>
      <c r="U365" s="502">
        <f t="shared" si="135"/>
        <v>0</v>
      </c>
      <c r="V365" s="503">
        <f t="shared" si="136"/>
        <v>0</v>
      </c>
      <c r="W365" s="561" t="str">
        <f t="shared" si="137"/>
        <v/>
      </c>
      <c r="X365" s="569" t="str">
        <f t="shared" si="132"/>
        <v/>
      </c>
      <c r="Y365" s="569" t="str">
        <f t="shared" si="133"/>
        <v/>
      </c>
      <c r="Z365" s="569" t="str">
        <f>'４.１倒筒機(樣品製作)'!X365</f>
        <v/>
      </c>
      <c r="AA365" s="569" t="str">
        <f>'４.１倒筒機(樣品製作)'!Y365</f>
        <v/>
      </c>
    </row>
    <row r="366" spans="1:27" ht="16.5">
      <c r="A366" s="493">
        <f t="shared" si="138"/>
        <v>46151</v>
      </c>
      <c r="B366" s="549" t="s">
        <v>832</v>
      </c>
      <c r="C366" s="576"/>
      <c r="D366" s="600"/>
      <c r="E366" s="577"/>
      <c r="F366" s="635" t="str">
        <f>IF(ISNA(VLOOKUP(D366,條件!$A$1:$L$65585,5,0)),"",(VLOOKUP(D366,條件!$A$1:$L$65585,5,0)))</f>
        <v/>
      </c>
      <c r="G366" s="635" t="str">
        <f>IF(ISNA(VLOOKUP(D366,條件!$A$1:$L$65585,11,0)),"",(VLOOKUP(D366,條件!$A$1:$L$65585,11,0)))</f>
        <v/>
      </c>
      <c r="H366" s="578"/>
      <c r="I366" s="579"/>
      <c r="J366" s="580"/>
      <c r="K366" s="579"/>
      <c r="L366" s="581"/>
      <c r="M366" s="498"/>
      <c r="N366" s="499"/>
      <c r="O366" s="500"/>
      <c r="P366" s="499"/>
      <c r="Q366" s="501"/>
      <c r="R366" s="560"/>
      <c r="S366" s="542">
        <f t="shared" si="134"/>
        <v>0</v>
      </c>
      <c r="T366" s="502">
        <f t="shared" si="131"/>
        <v>0</v>
      </c>
      <c r="U366" s="502">
        <f t="shared" si="135"/>
        <v>0</v>
      </c>
      <c r="V366" s="503">
        <f t="shared" si="136"/>
        <v>0</v>
      </c>
      <c r="W366" s="561" t="str">
        <f t="shared" si="137"/>
        <v/>
      </c>
      <c r="X366" s="569" t="str">
        <f t="shared" si="132"/>
        <v/>
      </c>
      <c r="Y366" s="569" t="str">
        <f t="shared" si="133"/>
        <v/>
      </c>
      <c r="Z366" s="569" t="str">
        <f>'４.１倒筒機(樣品製作)'!X366</f>
        <v/>
      </c>
      <c r="AA366" s="569" t="str">
        <f>'４.１倒筒機(樣品製作)'!Y366</f>
        <v/>
      </c>
    </row>
    <row r="367" spans="1:27" ht="16.5">
      <c r="A367" s="493">
        <f t="shared" si="138"/>
        <v>46151</v>
      </c>
      <c r="B367" s="515" t="s">
        <v>835</v>
      </c>
      <c r="C367" s="652"/>
      <c r="D367" s="653"/>
      <c r="E367" s="654"/>
      <c r="F367" s="655"/>
      <c r="G367" s="655"/>
      <c r="H367" s="656"/>
      <c r="I367" s="657">
        <f>COUNTA(I347:I366)</f>
        <v>5</v>
      </c>
      <c r="J367" s="657"/>
      <c r="K367" s="657"/>
      <c r="L367" s="658"/>
      <c r="M367" s="517"/>
      <c r="N367" s="518">
        <f>SUM(N347:N366)</f>
        <v>0</v>
      </c>
      <c r="O367" s="517"/>
      <c r="P367" s="518">
        <f>SUM(P347:P366)</f>
        <v>60</v>
      </c>
      <c r="Q367" s="519"/>
      <c r="R367" s="562"/>
      <c r="S367" s="543"/>
      <c r="T367" s="516"/>
      <c r="U367" s="516">
        <f>SUMIF(U347:U366,"&lt;9E307")</f>
        <v>219.45997994437752</v>
      </c>
      <c r="V367" s="516">
        <f>SUM(V347:V366)</f>
        <v>114</v>
      </c>
      <c r="W367" s="563">
        <f>IF(ISERROR(V367/U367),0,(V367/U367))</f>
        <v>0.51945689609966006</v>
      </c>
      <c r="X367" s="570">
        <f>SUMIF(X347:X366,"&lt;9E307")</f>
        <v>0</v>
      </c>
      <c r="Y367" s="570">
        <f>SUMIF(Y347:Y366,"&lt;9E307")</f>
        <v>0.87783991977750997</v>
      </c>
      <c r="Z367" s="707">
        <f>'４.１倒筒機(樣品製作)'!X367</f>
        <v>0</v>
      </c>
      <c r="AA367" s="707">
        <f>'４.１倒筒機(樣品製作)'!Y367</f>
        <v>0</v>
      </c>
    </row>
    <row r="368" spans="1:27" ht="16.5">
      <c r="A368" s="493">
        <f t="shared" si="138"/>
        <v>46151</v>
      </c>
      <c r="B368" s="549" t="s">
        <v>833</v>
      </c>
      <c r="C368" s="576"/>
      <c r="D368" s="600"/>
      <c r="E368" s="577"/>
      <c r="F368" s="635" t="str">
        <f>IF(ISNA(VLOOKUP(D368,條件!$A$1:$L$65585,5,0)),"",(VLOOKUP(D368,條件!$A$1:$L$65585,5,0)))</f>
        <v/>
      </c>
      <c r="G368" s="635" t="str">
        <f>IF(ISNA(VLOOKUP(D368,條件!$A$1:$L$65585,11,0)),"",(VLOOKUP(D368,條件!$A$1:$L$65585,11,0)))</f>
        <v/>
      </c>
      <c r="H368" s="578"/>
      <c r="I368" s="579"/>
      <c r="J368" s="580"/>
      <c r="K368" s="579"/>
      <c r="L368" s="581"/>
      <c r="M368" s="498"/>
      <c r="N368" s="499"/>
      <c r="O368" s="500"/>
      <c r="P368" s="499"/>
      <c r="Q368" s="501"/>
      <c r="R368" s="560"/>
      <c r="S368" s="542">
        <f>K368*0.85</f>
        <v>0</v>
      </c>
      <c r="T368" s="502">
        <f t="shared" ref="T368:T387" si="139">IF(J368="",0,(1440/(J368/S368)))</f>
        <v>0</v>
      </c>
      <c r="U368" s="522">
        <f>T368*L368*(N368+P368)/24*0.85</f>
        <v>0</v>
      </c>
      <c r="V368" s="523">
        <f>M368+O368</f>
        <v>0</v>
      </c>
      <c r="W368" s="559" t="str">
        <f>IF(U368=0,"",((V368/U368)))</f>
        <v/>
      </c>
      <c r="X368" s="569" t="str">
        <f t="shared" ref="X368:X387" si="140">IF(ISERROR((U368/(N368+P368)*N368)/250),"",((U368/(N368+P368)*N368)/250))</f>
        <v/>
      </c>
      <c r="Y368" s="569" t="str">
        <f t="shared" ref="Y368:Y387" si="141">IF(ISERROR(((U368/(N368+P368)*P368)/250)),"",(((U368/(N368+P368)*P368))/250))</f>
        <v/>
      </c>
      <c r="Z368" s="569" t="str">
        <f>'４.１倒筒機(樣品製作)'!X368</f>
        <v/>
      </c>
      <c r="AA368" s="569" t="str">
        <f>'４.１倒筒機(樣品製作)'!Y368</f>
        <v/>
      </c>
    </row>
    <row r="369" spans="1:27" ht="16.5">
      <c r="A369" s="493">
        <f t="shared" si="138"/>
        <v>46151</v>
      </c>
      <c r="B369" s="549" t="s">
        <v>833</v>
      </c>
      <c r="C369" s="576"/>
      <c r="D369" s="600"/>
      <c r="E369" s="577"/>
      <c r="F369" s="635" t="str">
        <f>IF(ISNA(VLOOKUP(D369,條件!$A$1:$L$65585,5,0)),"",(VLOOKUP(D369,條件!$A$1:$L$65585,5,0)))</f>
        <v/>
      </c>
      <c r="G369" s="635" t="str">
        <f>IF(ISNA(VLOOKUP(D369,條件!$A$1:$L$65585,11,0)),"",(VLOOKUP(D369,條件!$A$1:$L$65585,11,0)))</f>
        <v/>
      </c>
      <c r="H369" s="578"/>
      <c r="I369" s="579"/>
      <c r="J369" s="580"/>
      <c r="K369" s="579"/>
      <c r="L369" s="581"/>
      <c r="M369" s="498"/>
      <c r="N369" s="499"/>
      <c r="O369" s="500"/>
      <c r="P369" s="499"/>
      <c r="Q369" s="501"/>
      <c r="R369" s="560"/>
      <c r="S369" s="542">
        <f t="shared" ref="S369:S387" si="142">K369*0.85</f>
        <v>0</v>
      </c>
      <c r="T369" s="502">
        <f t="shared" si="139"/>
        <v>0</v>
      </c>
      <c r="U369" s="522">
        <f t="shared" ref="U369:U387" si="143">T369*L369*(N369+P369)/24*0.85</f>
        <v>0</v>
      </c>
      <c r="V369" s="503">
        <f t="shared" ref="V369:V387" si="144">M369+O369</f>
        <v>0</v>
      </c>
      <c r="W369" s="559" t="str">
        <f t="shared" ref="W369:W387" si="145">IF(U369=0,"",((V369/U369)))</f>
        <v/>
      </c>
      <c r="X369" s="569" t="str">
        <f t="shared" si="140"/>
        <v/>
      </c>
      <c r="Y369" s="569" t="str">
        <f t="shared" si="141"/>
        <v/>
      </c>
      <c r="Z369" s="569" t="str">
        <f>'４.１倒筒機(樣品製作)'!X369</f>
        <v/>
      </c>
      <c r="AA369" s="569" t="str">
        <f>'４.１倒筒機(樣品製作)'!Y369</f>
        <v/>
      </c>
    </row>
    <row r="370" spans="1:27" ht="16.5">
      <c r="A370" s="493">
        <f t="shared" si="138"/>
        <v>46151</v>
      </c>
      <c r="B370" s="549" t="s">
        <v>833</v>
      </c>
      <c r="C370" s="576"/>
      <c r="D370" s="600"/>
      <c r="E370" s="577"/>
      <c r="F370" s="635" t="str">
        <f>IF(ISNA(VLOOKUP(D370,條件!$A$1:$L$65585,5,0)),"",(VLOOKUP(D370,條件!$A$1:$L$65585,5,0)))</f>
        <v/>
      </c>
      <c r="G370" s="635" t="str">
        <f>IF(ISNA(VLOOKUP(D370,條件!$A$1:$L$65585,11,0)),"",(VLOOKUP(D370,條件!$A$1:$L$65585,11,0)))</f>
        <v/>
      </c>
      <c r="H370" s="578"/>
      <c r="I370" s="579"/>
      <c r="J370" s="580"/>
      <c r="K370" s="579"/>
      <c r="L370" s="581"/>
      <c r="M370" s="498"/>
      <c r="N370" s="499"/>
      <c r="O370" s="500"/>
      <c r="P370" s="499"/>
      <c r="Q370" s="501"/>
      <c r="R370" s="560"/>
      <c r="S370" s="542">
        <f t="shared" si="142"/>
        <v>0</v>
      </c>
      <c r="T370" s="502">
        <f t="shared" si="139"/>
        <v>0</v>
      </c>
      <c r="U370" s="522">
        <f t="shared" si="143"/>
        <v>0</v>
      </c>
      <c r="V370" s="503">
        <f t="shared" si="144"/>
        <v>0</v>
      </c>
      <c r="W370" s="559" t="str">
        <f t="shared" si="145"/>
        <v/>
      </c>
      <c r="X370" s="569" t="str">
        <f t="shared" si="140"/>
        <v/>
      </c>
      <c r="Y370" s="569" t="str">
        <f t="shared" si="141"/>
        <v/>
      </c>
      <c r="Z370" s="569" t="str">
        <f>'４.１倒筒機(樣品製作)'!X370</f>
        <v/>
      </c>
      <c r="AA370" s="569" t="str">
        <f>'４.１倒筒機(樣品製作)'!Y370</f>
        <v/>
      </c>
    </row>
    <row r="371" spans="1:27" ht="16.5">
      <c r="A371" s="493">
        <f t="shared" si="138"/>
        <v>46151</v>
      </c>
      <c r="B371" s="549" t="s">
        <v>833</v>
      </c>
      <c r="C371" s="576"/>
      <c r="D371" s="600"/>
      <c r="E371" s="577"/>
      <c r="F371" s="635" t="str">
        <f>IF(ISNA(VLOOKUP(D371,條件!$A$1:$L$65585,5,0)),"",(VLOOKUP(D371,條件!$A$1:$L$65585,5,0)))</f>
        <v/>
      </c>
      <c r="G371" s="635" t="str">
        <f>IF(ISNA(VLOOKUP(D371,條件!$A$1:$L$65585,11,0)),"",(VLOOKUP(D371,條件!$A$1:$L$65585,11,0)))</f>
        <v/>
      </c>
      <c r="H371" s="578"/>
      <c r="I371" s="579"/>
      <c r="J371" s="580"/>
      <c r="K371" s="579"/>
      <c r="L371" s="581"/>
      <c r="M371" s="498"/>
      <c r="N371" s="499"/>
      <c r="O371" s="500"/>
      <c r="P371" s="499"/>
      <c r="Q371" s="501"/>
      <c r="R371" s="560"/>
      <c r="S371" s="542">
        <f t="shared" si="142"/>
        <v>0</v>
      </c>
      <c r="T371" s="502">
        <f t="shared" si="139"/>
        <v>0</v>
      </c>
      <c r="U371" s="522">
        <f t="shared" si="143"/>
        <v>0</v>
      </c>
      <c r="V371" s="503">
        <f t="shared" si="144"/>
        <v>0</v>
      </c>
      <c r="W371" s="559" t="str">
        <f t="shared" si="145"/>
        <v/>
      </c>
      <c r="X371" s="569" t="str">
        <f t="shared" si="140"/>
        <v/>
      </c>
      <c r="Y371" s="569" t="str">
        <f t="shared" si="141"/>
        <v/>
      </c>
      <c r="Z371" s="569" t="str">
        <f>'４.１倒筒機(樣品製作)'!X371</f>
        <v/>
      </c>
      <c r="AA371" s="569" t="str">
        <f>'４.１倒筒機(樣品製作)'!Y371</f>
        <v/>
      </c>
    </row>
    <row r="372" spans="1:27" ht="16.5">
      <c r="A372" s="493">
        <f t="shared" si="138"/>
        <v>46151</v>
      </c>
      <c r="B372" s="549" t="s">
        <v>833</v>
      </c>
      <c r="C372" s="576"/>
      <c r="D372" s="600"/>
      <c r="E372" s="577"/>
      <c r="F372" s="635" t="str">
        <f>IF(ISNA(VLOOKUP(D372,條件!$A$1:$L$65585,5,0)),"",(VLOOKUP(D372,條件!$A$1:$L$65585,5,0)))</f>
        <v/>
      </c>
      <c r="G372" s="635" t="str">
        <f>IF(ISNA(VLOOKUP(D372,條件!$A$1:$L$65585,11,0)),"",(VLOOKUP(D372,條件!$A$1:$L$65585,11,0)))</f>
        <v/>
      </c>
      <c r="H372" s="578"/>
      <c r="I372" s="579"/>
      <c r="J372" s="580"/>
      <c r="K372" s="579"/>
      <c r="L372" s="581"/>
      <c r="M372" s="498"/>
      <c r="N372" s="499"/>
      <c r="O372" s="500"/>
      <c r="P372" s="499"/>
      <c r="Q372" s="501"/>
      <c r="R372" s="560"/>
      <c r="S372" s="542">
        <f t="shared" si="142"/>
        <v>0</v>
      </c>
      <c r="T372" s="502">
        <f t="shared" si="139"/>
        <v>0</v>
      </c>
      <c r="U372" s="522">
        <f t="shared" si="143"/>
        <v>0</v>
      </c>
      <c r="V372" s="503">
        <f t="shared" si="144"/>
        <v>0</v>
      </c>
      <c r="W372" s="559" t="str">
        <f t="shared" si="145"/>
        <v/>
      </c>
      <c r="X372" s="569" t="str">
        <f t="shared" si="140"/>
        <v/>
      </c>
      <c r="Y372" s="569" t="str">
        <f t="shared" si="141"/>
        <v/>
      </c>
      <c r="Z372" s="569" t="str">
        <f>'４.１倒筒機(樣品製作)'!X372</f>
        <v/>
      </c>
      <c r="AA372" s="569" t="str">
        <f>'４.１倒筒機(樣品製作)'!Y372</f>
        <v/>
      </c>
    </row>
    <row r="373" spans="1:27" ht="16.5">
      <c r="A373" s="493">
        <f t="shared" si="138"/>
        <v>46151</v>
      </c>
      <c r="B373" s="549" t="s">
        <v>833</v>
      </c>
      <c r="C373" s="576"/>
      <c r="D373" s="600"/>
      <c r="E373" s="577"/>
      <c r="F373" s="635" t="str">
        <f>IF(ISNA(VLOOKUP(D373,條件!$A$1:$L$65585,5,0)),"",(VLOOKUP(D373,條件!$A$1:$L$65585,5,0)))</f>
        <v/>
      </c>
      <c r="G373" s="635" t="str">
        <f>IF(ISNA(VLOOKUP(D373,條件!$A$1:$L$65585,11,0)),"",(VLOOKUP(D373,條件!$A$1:$L$65585,11,0)))</f>
        <v/>
      </c>
      <c r="H373" s="578"/>
      <c r="I373" s="579"/>
      <c r="J373" s="580"/>
      <c r="K373" s="579"/>
      <c r="L373" s="581"/>
      <c r="M373" s="498"/>
      <c r="N373" s="499"/>
      <c r="O373" s="500"/>
      <c r="P373" s="499"/>
      <c r="Q373" s="501"/>
      <c r="R373" s="560"/>
      <c r="S373" s="542">
        <f t="shared" si="142"/>
        <v>0</v>
      </c>
      <c r="T373" s="502">
        <f t="shared" si="139"/>
        <v>0</v>
      </c>
      <c r="U373" s="522">
        <f t="shared" si="143"/>
        <v>0</v>
      </c>
      <c r="V373" s="503">
        <f t="shared" si="144"/>
        <v>0</v>
      </c>
      <c r="W373" s="559" t="str">
        <f t="shared" si="145"/>
        <v/>
      </c>
      <c r="X373" s="569" t="str">
        <f t="shared" si="140"/>
        <v/>
      </c>
      <c r="Y373" s="569" t="str">
        <f t="shared" si="141"/>
        <v/>
      </c>
      <c r="Z373" s="569" t="str">
        <f>'４.１倒筒機(樣品製作)'!X373</f>
        <v/>
      </c>
      <c r="AA373" s="569" t="str">
        <f>'４.１倒筒機(樣品製作)'!Y373</f>
        <v/>
      </c>
    </row>
    <row r="374" spans="1:27" ht="16.5">
      <c r="A374" s="493">
        <f t="shared" si="138"/>
        <v>46151</v>
      </c>
      <c r="B374" s="549" t="s">
        <v>833</v>
      </c>
      <c r="C374" s="576"/>
      <c r="D374" s="600"/>
      <c r="E374" s="577"/>
      <c r="F374" s="635" t="str">
        <f>IF(ISNA(VLOOKUP(D374,條件!$A$1:$L$65585,5,0)),"",(VLOOKUP(D374,條件!$A$1:$L$65585,5,0)))</f>
        <v/>
      </c>
      <c r="G374" s="635" t="str">
        <f>IF(ISNA(VLOOKUP(D374,條件!$A$1:$L$65585,11,0)),"",(VLOOKUP(D374,條件!$A$1:$L$65585,11,0)))</f>
        <v/>
      </c>
      <c r="H374" s="578"/>
      <c r="I374" s="579"/>
      <c r="J374" s="580"/>
      <c r="K374" s="579"/>
      <c r="L374" s="581"/>
      <c r="M374" s="498"/>
      <c r="N374" s="499"/>
      <c r="O374" s="500"/>
      <c r="P374" s="499"/>
      <c r="Q374" s="501"/>
      <c r="R374" s="560"/>
      <c r="S374" s="542">
        <f t="shared" si="142"/>
        <v>0</v>
      </c>
      <c r="T374" s="502">
        <f t="shared" si="139"/>
        <v>0</v>
      </c>
      <c r="U374" s="522">
        <f t="shared" si="143"/>
        <v>0</v>
      </c>
      <c r="V374" s="503">
        <f t="shared" si="144"/>
        <v>0</v>
      </c>
      <c r="W374" s="559" t="str">
        <f t="shared" si="145"/>
        <v/>
      </c>
      <c r="X374" s="569" t="str">
        <f t="shared" si="140"/>
        <v/>
      </c>
      <c r="Y374" s="569" t="str">
        <f t="shared" si="141"/>
        <v/>
      </c>
      <c r="Z374" s="569" t="str">
        <f>'４.１倒筒機(樣品製作)'!X374</f>
        <v/>
      </c>
      <c r="AA374" s="569" t="str">
        <f>'４.１倒筒機(樣品製作)'!Y374</f>
        <v/>
      </c>
    </row>
    <row r="375" spans="1:27" ht="16.5">
      <c r="A375" s="493">
        <f t="shared" si="138"/>
        <v>46151</v>
      </c>
      <c r="B375" s="549" t="s">
        <v>833</v>
      </c>
      <c r="C375" s="576"/>
      <c r="D375" s="600"/>
      <c r="E375" s="577"/>
      <c r="F375" s="635" t="str">
        <f>IF(ISNA(VLOOKUP(D375,條件!$A$1:$L$65585,5,0)),"",(VLOOKUP(D375,條件!$A$1:$L$65585,5,0)))</f>
        <v/>
      </c>
      <c r="G375" s="635" t="str">
        <f>IF(ISNA(VLOOKUP(D375,條件!$A$1:$L$65585,11,0)),"",(VLOOKUP(D375,條件!$A$1:$L$65585,11,0)))</f>
        <v/>
      </c>
      <c r="H375" s="578"/>
      <c r="I375" s="579"/>
      <c r="J375" s="580"/>
      <c r="K375" s="579"/>
      <c r="L375" s="581"/>
      <c r="M375" s="498"/>
      <c r="N375" s="499"/>
      <c r="O375" s="500"/>
      <c r="P375" s="499"/>
      <c r="Q375" s="501"/>
      <c r="R375" s="560"/>
      <c r="S375" s="542">
        <f t="shared" si="142"/>
        <v>0</v>
      </c>
      <c r="T375" s="502">
        <f t="shared" si="139"/>
        <v>0</v>
      </c>
      <c r="U375" s="522">
        <f t="shared" si="143"/>
        <v>0</v>
      </c>
      <c r="V375" s="503">
        <f t="shared" si="144"/>
        <v>0</v>
      </c>
      <c r="W375" s="559" t="str">
        <f t="shared" si="145"/>
        <v/>
      </c>
      <c r="X375" s="569" t="str">
        <f t="shared" si="140"/>
        <v/>
      </c>
      <c r="Y375" s="569" t="str">
        <f t="shared" si="141"/>
        <v/>
      </c>
      <c r="Z375" s="569" t="str">
        <f>'４.１倒筒機(樣品製作)'!X375</f>
        <v/>
      </c>
      <c r="AA375" s="569" t="str">
        <f>'４.１倒筒機(樣品製作)'!Y375</f>
        <v/>
      </c>
    </row>
    <row r="376" spans="1:27" ht="16.5">
      <c r="A376" s="493">
        <f t="shared" si="138"/>
        <v>46151</v>
      </c>
      <c r="B376" s="549" t="s">
        <v>833</v>
      </c>
      <c r="C376" s="576"/>
      <c r="D376" s="600"/>
      <c r="E376" s="577"/>
      <c r="F376" s="635" t="str">
        <f>IF(ISNA(VLOOKUP(D376,條件!$A$1:$L$65585,5,0)),"",(VLOOKUP(D376,條件!$A$1:$L$65585,5,0)))</f>
        <v/>
      </c>
      <c r="G376" s="635" t="str">
        <f>IF(ISNA(VLOOKUP(D376,條件!$A$1:$L$65585,11,0)),"",(VLOOKUP(D376,條件!$A$1:$L$65585,11,0)))</f>
        <v/>
      </c>
      <c r="H376" s="578"/>
      <c r="I376" s="579"/>
      <c r="J376" s="580"/>
      <c r="K376" s="579"/>
      <c r="L376" s="581"/>
      <c r="M376" s="498"/>
      <c r="N376" s="499"/>
      <c r="O376" s="500"/>
      <c r="P376" s="499"/>
      <c r="Q376" s="501"/>
      <c r="R376" s="560"/>
      <c r="S376" s="542">
        <f t="shared" si="142"/>
        <v>0</v>
      </c>
      <c r="T376" s="502">
        <f t="shared" si="139"/>
        <v>0</v>
      </c>
      <c r="U376" s="522">
        <f t="shared" si="143"/>
        <v>0</v>
      </c>
      <c r="V376" s="503">
        <f t="shared" si="144"/>
        <v>0</v>
      </c>
      <c r="W376" s="559" t="str">
        <f t="shared" si="145"/>
        <v/>
      </c>
      <c r="X376" s="569" t="str">
        <f t="shared" si="140"/>
        <v/>
      </c>
      <c r="Y376" s="569" t="str">
        <f t="shared" si="141"/>
        <v/>
      </c>
      <c r="Z376" s="569" t="str">
        <f>'４.１倒筒機(樣品製作)'!X376</f>
        <v/>
      </c>
      <c r="AA376" s="569" t="str">
        <f>'４.１倒筒機(樣品製作)'!Y376</f>
        <v/>
      </c>
    </row>
    <row r="377" spans="1:27" ht="16.5">
      <c r="A377" s="493">
        <f t="shared" si="138"/>
        <v>46151</v>
      </c>
      <c r="B377" s="549" t="s">
        <v>833</v>
      </c>
      <c r="C377" s="576"/>
      <c r="D377" s="600"/>
      <c r="E377" s="577"/>
      <c r="F377" s="635" t="str">
        <f>IF(ISNA(VLOOKUP(D377,條件!$A$1:$L$65585,5,0)),"",(VLOOKUP(D377,條件!$A$1:$L$65585,5,0)))</f>
        <v/>
      </c>
      <c r="G377" s="635" t="str">
        <f>IF(ISNA(VLOOKUP(D377,條件!$A$1:$L$65585,11,0)),"",(VLOOKUP(D377,條件!$A$1:$L$65585,11,0)))</f>
        <v/>
      </c>
      <c r="H377" s="578"/>
      <c r="I377" s="579"/>
      <c r="J377" s="580"/>
      <c r="K377" s="579"/>
      <c r="L377" s="581"/>
      <c r="M377" s="498"/>
      <c r="N377" s="499"/>
      <c r="O377" s="500"/>
      <c r="P377" s="499"/>
      <c r="Q377" s="501"/>
      <c r="R377" s="560"/>
      <c r="S377" s="542">
        <f t="shared" si="142"/>
        <v>0</v>
      </c>
      <c r="T377" s="502">
        <f t="shared" si="139"/>
        <v>0</v>
      </c>
      <c r="U377" s="522">
        <f t="shared" si="143"/>
        <v>0</v>
      </c>
      <c r="V377" s="503">
        <f t="shared" si="144"/>
        <v>0</v>
      </c>
      <c r="W377" s="559" t="str">
        <f t="shared" si="145"/>
        <v/>
      </c>
      <c r="X377" s="569" t="str">
        <f t="shared" si="140"/>
        <v/>
      </c>
      <c r="Y377" s="569" t="str">
        <f t="shared" si="141"/>
        <v/>
      </c>
      <c r="Z377" s="569" t="str">
        <f>'４.１倒筒機(樣品製作)'!X377</f>
        <v/>
      </c>
      <c r="AA377" s="569" t="str">
        <f>'４.１倒筒機(樣品製作)'!Y377</f>
        <v/>
      </c>
    </row>
    <row r="378" spans="1:27" ht="16.5">
      <c r="A378" s="493">
        <f t="shared" si="138"/>
        <v>46151</v>
      </c>
      <c r="B378" s="549" t="s">
        <v>833</v>
      </c>
      <c r="C378" s="576"/>
      <c r="D378" s="600"/>
      <c r="E378" s="577"/>
      <c r="F378" s="635" t="str">
        <f>IF(ISNA(VLOOKUP(D378,條件!$A$1:$L$65585,5,0)),"",(VLOOKUP(D378,條件!$A$1:$L$65585,5,0)))</f>
        <v/>
      </c>
      <c r="G378" s="635" t="str">
        <f>IF(ISNA(VLOOKUP(D378,條件!$A$1:$L$65585,11,0)),"",(VLOOKUP(D378,條件!$A$1:$L$65585,11,0)))</f>
        <v/>
      </c>
      <c r="H378" s="578"/>
      <c r="I378" s="579"/>
      <c r="J378" s="580"/>
      <c r="K378" s="579"/>
      <c r="L378" s="581"/>
      <c r="M378" s="498"/>
      <c r="N378" s="499"/>
      <c r="O378" s="500"/>
      <c r="P378" s="499"/>
      <c r="Q378" s="501"/>
      <c r="R378" s="560"/>
      <c r="S378" s="542">
        <f t="shared" si="142"/>
        <v>0</v>
      </c>
      <c r="T378" s="502">
        <f t="shared" si="139"/>
        <v>0</v>
      </c>
      <c r="U378" s="522">
        <f t="shared" si="143"/>
        <v>0</v>
      </c>
      <c r="V378" s="503">
        <f t="shared" si="144"/>
        <v>0</v>
      </c>
      <c r="W378" s="559" t="str">
        <f t="shared" si="145"/>
        <v/>
      </c>
      <c r="X378" s="569" t="str">
        <f t="shared" si="140"/>
        <v/>
      </c>
      <c r="Y378" s="569" t="str">
        <f t="shared" si="141"/>
        <v/>
      </c>
      <c r="Z378" s="569" t="str">
        <f>'４.１倒筒機(樣品製作)'!X378</f>
        <v/>
      </c>
      <c r="AA378" s="569" t="str">
        <f>'４.１倒筒機(樣品製作)'!Y378</f>
        <v/>
      </c>
    </row>
    <row r="379" spans="1:27" ht="16.5">
      <c r="A379" s="493">
        <f t="shared" si="138"/>
        <v>46151</v>
      </c>
      <c r="B379" s="549" t="s">
        <v>833</v>
      </c>
      <c r="C379" s="576"/>
      <c r="D379" s="600"/>
      <c r="E379" s="577"/>
      <c r="F379" s="635" t="str">
        <f>IF(ISNA(VLOOKUP(D379,條件!$A$1:$L$65585,5,0)),"",(VLOOKUP(D379,條件!$A$1:$L$65585,5,0)))</f>
        <v/>
      </c>
      <c r="G379" s="635" t="str">
        <f>IF(ISNA(VLOOKUP(D379,條件!$A$1:$L$65585,11,0)),"",(VLOOKUP(D379,條件!$A$1:$L$65585,11,0)))</f>
        <v/>
      </c>
      <c r="H379" s="578"/>
      <c r="I379" s="579"/>
      <c r="J379" s="580"/>
      <c r="K379" s="579"/>
      <c r="L379" s="581"/>
      <c r="M379" s="498"/>
      <c r="N379" s="499"/>
      <c r="O379" s="500"/>
      <c r="P379" s="499"/>
      <c r="Q379" s="501"/>
      <c r="R379" s="560"/>
      <c r="S379" s="542">
        <f t="shared" si="142"/>
        <v>0</v>
      </c>
      <c r="T379" s="502">
        <f t="shared" si="139"/>
        <v>0</v>
      </c>
      <c r="U379" s="502">
        <f t="shared" si="143"/>
        <v>0</v>
      </c>
      <c r="V379" s="503">
        <f t="shared" si="144"/>
        <v>0</v>
      </c>
      <c r="W379" s="561" t="str">
        <f t="shared" si="145"/>
        <v/>
      </c>
      <c r="X379" s="569" t="str">
        <f t="shared" si="140"/>
        <v/>
      </c>
      <c r="Y379" s="569" t="str">
        <f t="shared" si="141"/>
        <v/>
      </c>
      <c r="Z379" s="569" t="str">
        <f>'４.１倒筒機(樣品製作)'!X379</f>
        <v/>
      </c>
      <c r="AA379" s="569" t="str">
        <f>'４.１倒筒機(樣品製作)'!Y379</f>
        <v/>
      </c>
    </row>
    <row r="380" spans="1:27" ht="16.5">
      <c r="A380" s="493">
        <f t="shared" si="138"/>
        <v>46151</v>
      </c>
      <c r="B380" s="549" t="s">
        <v>833</v>
      </c>
      <c r="C380" s="576"/>
      <c r="D380" s="600"/>
      <c r="E380" s="577"/>
      <c r="F380" s="635" t="str">
        <f>IF(ISNA(VLOOKUP(D380,條件!$A$1:$L$65585,5,0)),"",(VLOOKUP(D380,條件!$A$1:$L$65585,5,0)))</f>
        <v/>
      </c>
      <c r="G380" s="635" t="str">
        <f>IF(ISNA(VLOOKUP(D380,條件!$A$1:$L$65585,11,0)),"",(VLOOKUP(D380,條件!$A$1:$L$65585,11,0)))</f>
        <v/>
      </c>
      <c r="H380" s="578"/>
      <c r="I380" s="579"/>
      <c r="J380" s="580"/>
      <c r="K380" s="579"/>
      <c r="L380" s="581"/>
      <c r="M380" s="498"/>
      <c r="N380" s="499"/>
      <c r="O380" s="500"/>
      <c r="P380" s="499"/>
      <c r="Q380" s="501"/>
      <c r="R380" s="560"/>
      <c r="S380" s="542">
        <f t="shared" si="142"/>
        <v>0</v>
      </c>
      <c r="T380" s="502">
        <f t="shared" si="139"/>
        <v>0</v>
      </c>
      <c r="U380" s="502">
        <f t="shared" si="143"/>
        <v>0</v>
      </c>
      <c r="V380" s="503">
        <f t="shared" si="144"/>
        <v>0</v>
      </c>
      <c r="W380" s="561" t="str">
        <f t="shared" si="145"/>
        <v/>
      </c>
      <c r="X380" s="569" t="str">
        <f t="shared" si="140"/>
        <v/>
      </c>
      <c r="Y380" s="569" t="str">
        <f t="shared" si="141"/>
        <v/>
      </c>
      <c r="Z380" s="569" t="str">
        <f>'４.１倒筒機(樣品製作)'!X380</f>
        <v/>
      </c>
      <c r="AA380" s="569" t="str">
        <f>'４.１倒筒機(樣品製作)'!Y380</f>
        <v/>
      </c>
    </row>
    <row r="381" spans="1:27" ht="16.5">
      <c r="A381" s="493">
        <f t="shared" si="138"/>
        <v>46151</v>
      </c>
      <c r="B381" s="549" t="s">
        <v>833</v>
      </c>
      <c r="C381" s="576"/>
      <c r="D381" s="600"/>
      <c r="E381" s="577"/>
      <c r="F381" s="635" t="str">
        <f>IF(ISNA(VLOOKUP(D381,條件!$A$1:$L$65585,5,0)),"",(VLOOKUP(D381,條件!$A$1:$L$65585,5,0)))</f>
        <v/>
      </c>
      <c r="G381" s="635" t="str">
        <f>IF(ISNA(VLOOKUP(D381,條件!$A$1:$L$65585,11,0)),"",(VLOOKUP(D381,條件!$A$1:$L$65585,11,0)))</f>
        <v/>
      </c>
      <c r="H381" s="578"/>
      <c r="I381" s="579"/>
      <c r="J381" s="580"/>
      <c r="K381" s="579"/>
      <c r="L381" s="581"/>
      <c r="M381" s="498"/>
      <c r="N381" s="499"/>
      <c r="O381" s="500"/>
      <c r="P381" s="499"/>
      <c r="Q381" s="501"/>
      <c r="R381" s="560"/>
      <c r="S381" s="542">
        <f t="shared" si="142"/>
        <v>0</v>
      </c>
      <c r="T381" s="502">
        <f t="shared" si="139"/>
        <v>0</v>
      </c>
      <c r="U381" s="502">
        <f t="shared" si="143"/>
        <v>0</v>
      </c>
      <c r="V381" s="503">
        <f t="shared" si="144"/>
        <v>0</v>
      </c>
      <c r="W381" s="561" t="str">
        <f t="shared" si="145"/>
        <v/>
      </c>
      <c r="X381" s="569" t="str">
        <f t="shared" si="140"/>
        <v/>
      </c>
      <c r="Y381" s="569" t="str">
        <f t="shared" si="141"/>
        <v/>
      </c>
      <c r="Z381" s="569" t="str">
        <f>'４.１倒筒機(樣品製作)'!X381</f>
        <v/>
      </c>
      <c r="AA381" s="569" t="str">
        <f>'４.１倒筒機(樣品製作)'!Y381</f>
        <v/>
      </c>
    </row>
    <row r="382" spans="1:27" ht="16.5">
      <c r="A382" s="493">
        <f t="shared" si="138"/>
        <v>46151</v>
      </c>
      <c r="B382" s="549" t="s">
        <v>833</v>
      </c>
      <c r="C382" s="576"/>
      <c r="D382" s="600"/>
      <c r="E382" s="577"/>
      <c r="F382" s="635" t="str">
        <f>IF(ISNA(VLOOKUP(D382,條件!$A$1:$L$65585,5,0)),"",(VLOOKUP(D382,條件!$A$1:$L$65585,5,0)))</f>
        <v/>
      </c>
      <c r="G382" s="635" t="str">
        <f>IF(ISNA(VLOOKUP(D382,條件!$A$1:$L$65585,11,0)),"",(VLOOKUP(D382,條件!$A$1:$L$65585,11,0)))</f>
        <v/>
      </c>
      <c r="H382" s="578"/>
      <c r="I382" s="579"/>
      <c r="J382" s="580"/>
      <c r="K382" s="579"/>
      <c r="L382" s="581"/>
      <c r="M382" s="498"/>
      <c r="N382" s="499"/>
      <c r="O382" s="500"/>
      <c r="P382" s="499"/>
      <c r="Q382" s="501"/>
      <c r="R382" s="560"/>
      <c r="S382" s="542">
        <f t="shared" si="142"/>
        <v>0</v>
      </c>
      <c r="T382" s="502">
        <f t="shared" si="139"/>
        <v>0</v>
      </c>
      <c r="U382" s="502">
        <f t="shared" si="143"/>
        <v>0</v>
      </c>
      <c r="V382" s="503">
        <f t="shared" si="144"/>
        <v>0</v>
      </c>
      <c r="W382" s="561" t="str">
        <f t="shared" si="145"/>
        <v/>
      </c>
      <c r="X382" s="569" t="str">
        <f t="shared" si="140"/>
        <v/>
      </c>
      <c r="Y382" s="569" t="str">
        <f t="shared" si="141"/>
        <v/>
      </c>
      <c r="Z382" s="569" t="str">
        <f>'４.１倒筒機(樣品製作)'!X382</f>
        <v/>
      </c>
      <c r="AA382" s="569" t="str">
        <f>'４.１倒筒機(樣品製作)'!Y382</f>
        <v/>
      </c>
    </row>
    <row r="383" spans="1:27" ht="16.5">
      <c r="A383" s="493">
        <f t="shared" si="138"/>
        <v>46151</v>
      </c>
      <c r="B383" s="549" t="s">
        <v>833</v>
      </c>
      <c r="C383" s="576"/>
      <c r="D383" s="600"/>
      <c r="E383" s="577"/>
      <c r="F383" s="635" t="str">
        <f>IF(ISNA(VLOOKUP(D383,條件!$A$1:$L$65585,5,0)),"",(VLOOKUP(D383,條件!$A$1:$L$65585,5,0)))</f>
        <v/>
      </c>
      <c r="G383" s="635" t="str">
        <f>IF(ISNA(VLOOKUP(D383,條件!$A$1:$L$65585,11,0)),"",(VLOOKUP(D383,條件!$A$1:$L$65585,11,0)))</f>
        <v/>
      </c>
      <c r="H383" s="578"/>
      <c r="I383" s="579"/>
      <c r="J383" s="580"/>
      <c r="K383" s="579"/>
      <c r="L383" s="581"/>
      <c r="M383" s="498"/>
      <c r="N383" s="499"/>
      <c r="O383" s="500"/>
      <c r="P383" s="499"/>
      <c r="Q383" s="501"/>
      <c r="R383" s="560"/>
      <c r="S383" s="542">
        <f t="shared" si="142"/>
        <v>0</v>
      </c>
      <c r="T383" s="502">
        <f t="shared" si="139"/>
        <v>0</v>
      </c>
      <c r="U383" s="502">
        <f t="shared" si="143"/>
        <v>0</v>
      </c>
      <c r="V383" s="503">
        <f t="shared" si="144"/>
        <v>0</v>
      </c>
      <c r="W383" s="561" t="str">
        <f t="shared" si="145"/>
        <v/>
      </c>
      <c r="X383" s="569" t="str">
        <f t="shared" si="140"/>
        <v/>
      </c>
      <c r="Y383" s="569" t="str">
        <f t="shared" si="141"/>
        <v/>
      </c>
      <c r="Z383" s="569" t="str">
        <f>'４.１倒筒機(樣品製作)'!X383</f>
        <v/>
      </c>
      <c r="AA383" s="569" t="str">
        <f>'４.１倒筒機(樣品製作)'!Y383</f>
        <v/>
      </c>
    </row>
    <row r="384" spans="1:27" ht="16.5">
      <c r="A384" s="493">
        <f t="shared" si="138"/>
        <v>46151</v>
      </c>
      <c r="B384" s="549" t="s">
        <v>833</v>
      </c>
      <c r="C384" s="576"/>
      <c r="D384" s="600"/>
      <c r="E384" s="577"/>
      <c r="F384" s="635" t="str">
        <f>IF(ISNA(VLOOKUP(D384,條件!$A$1:$L$65585,5,0)),"",(VLOOKUP(D384,條件!$A$1:$L$65585,5,0)))</f>
        <v/>
      </c>
      <c r="G384" s="635" t="str">
        <f>IF(ISNA(VLOOKUP(D384,條件!$A$1:$L$65585,11,0)),"",(VLOOKUP(D384,條件!$A$1:$L$65585,11,0)))</f>
        <v/>
      </c>
      <c r="H384" s="578"/>
      <c r="I384" s="579"/>
      <c r="J384" s="580"/>
      <c r="K384" s="579"/>
      <c r="L384" s="581"/>
      <c r="M384" s="498"/>
      <c r="N384" s="499"/>
      <c r="O384" s="500"/>
      <c r="P384" s="499"/>
      <c r="Q384" s="501"/>
      <c r="R384" s="560"/>
      <c r="S384" s="542">
        <f t="shared" si="142"/>
        <v>0</v>
      </c>
      <c r="T384" s="502">
        <f t="shared" si="139"/>
        <v>0</v>
      </c>
      <c r="U384" s="502">
        <f t="shared" si="143"/>
        <v>0</v>
      </c>
      <c r="V384" s="503">
        <f t="shared" si="144"/>
        <v>0</v>
      </c>
      <c r="W384" s="561" t="str">
        <f t="shared" si="145"/>
        <v/>
      </c>
      <c r="X384" s="569" t="str">
        <f t="shared" si="140"/>
        <v/>
      </c>
      <c r="Y384" s="569" t="str">
        <f t="shared" si="141"/>
        <v/>
      </c>
      <c r="Z384" s="569" t="str">
        <f>'４.１倒筒機(樣品製作)'!X384</f>
        <v/>
      </c>
      <c r="AA384" s="569" t="str">
        <f>'４.１倒筒機(樣品製作)'!Y384</f>
        <v/>
      </c>
    </row>
    <row r="385" spans="1:27" ht="16.5">
      <c r="A385" s="493">
        <f t="shared" si="138"/>
        <v>46151</v>
      </c>
      <c r="B385" s="549" t="s">
        <v>833</v>
      </c>
      <c r="C385" s="576"/>
      <c r="D385" s="600"/>
      <c r="E385" s="577"/>
      <c r="F385" s="635" t="str">
        <f>IF(ISNA(VLOOKUP(D385,條件!$A$1:$L$65585,5,0)),"",(VLOOKUP(D385,條件!$A$1:$L$65585,5,0)))</f>
        <v/>
      </c>
      <c r="G385" s="635" t="str">
        <f>IF(ISNA(VLOOKUP(D385,條件!$A$1:$L$65585,11,0)),"",(VLOOKUP(D385,條件!$A$1:$L$65585,11,0)))</f>
        <v/>
      </c>
      <c r="H385" s="578"/>
      <c r="I385" s="579"/>
      <c r="J385" s="580"/>
      <c r="K385" s="579"/>
      <c r="L385" s="581"/>
      <c r="M385" s="498"/>
      <c r="N385" s="499"/>
      <c r="O385" s="500"/>
      <c r="P385" s="499"/>
      <c r="Q385" s="501"/>
      <c r="R385" s="560"/>
      <c r="S385" s="542">
        <f t="shared" si="142"/>
        <v>0</v>
      </c>
      <c r="T385" s="502">
        <f t="shared" si="139"/>
        <v>0</v>
      </c>
      <c r="U385" s="502">
        <f t="shared" si="143"/>
        <v>0</v>
      </c>
      <c r="V385" s="503">
        <f t="shared" si="144"/>
        <v>0</v>
      </c>
      <c r="W385" s="561" t="str">
        <f t="shared" si="145"/>
        <v/>
      </c>
      <c r="X385" s="569" t="str">
        <f t="shared" si="140"/>
        <v/>
      </c>
      <c r="Y385" s="569" t="str">
        <f t="shared" si="141"/>
        <v/>
      </c>
      <c r="Z385" s="569" t="str">
        <f>'４.１倒筒機(樣品製作)'!X385</f>
        <v/>
      </c>
      <c r="AA385" s="569" t="str">
        <f>'４.１倒筒機(樣品製作)'!Y385</f>
        <v/>
      </c>
    </row>
    <row r="386" spans="1:27" ht="16.5">
      <c r="A386" s="493">
        <f t="shared" si="138"/>
        <v>46151</v>
      </c>
      <c r="B386" s="549" t="s">
        <v>833</v>
      </c>
      <c r="C386" s="576"/>
      <c r="D386" s="600"/>
      <c r="E386" s="577"/>
      <c r="F386" s="635" t="str">
        <f>IF(ISNA(VLOOKUP(D386,條件!$A$1:$L$65585,5,0)),"",(VLOOKUP(D386,條件!$A$1:$L$65585,5,0)))</f>
        <v/>
      </c>
      <c r="G386" s="635" t="str">
        <f>IF(ISNA(VLOOKUP(D386,條件!$A$1:$L$65585,11,0)),"",(VLOOKUP(D386,條件!$A$1:$L$65585,11,0)))</f>
        <v/>
      </c>
      <c r="H386" s="578"/>
      <c r="I386" s="579"/>
      <c r="J386" s="580"/>
      <c r="K386" s="579"/>
      <c r="L386" s="581"/>
      <c r="M386" s="498"/>
      <c r="N386" s="499"/>
      <c r="O386" s="500"/>
      <c r="P386" s="499"/>
      <c r="Q386" s="501"/>
      <c r="R386" s="560"/>
      <c r="S386" s="542">
        <f t="shared" si="142"/>
        <v>0</v>
      </c>
      <c r="T386" s="502">
        <f t="shared" si="139"/>
        <v>0</v>
      </c>
      <c r="U386" s="502">
        <f t="shared" si="143"/>
        <v>0</v>
      </c>
      <c r="V386" s="503">
        <f t="shared" si="144"/>
        <v>0</v>
      </c>
      <c r="W386" s="561" t="str">
        <f t="shared" si="145"/>
        <v/>
      </c>
      <c r="X386" s="569" t="str">
        <f t="shared" si="140"/>
        <v/>
      </c>
      <c r="Y386" s="569" t="str">
        <f t="shared" si="141"/>
        <v/>
      </c>
      <c r="Z386" s="569" t="str">
        <f>'４.１倒筒機(樣品製作)'!X386</f>
        <v/>
      </c>
      <c r="AA386" s="569" t="str">
        <f>'４.１倒筒機(樣品製作)'!Y386</f>
        <v/>
      </c>
    </row>
    <row r="387" spans="1:27" ht="16.5">
      <c r="A387" s="493">
        <f t="shared" si="138"/>
        <v>46151</v>
      </c>
      <c r="B387" s="549" t="s">
        <v>833</v>
      </c>
      <c r="C387" s="576"/>
      <c r="D387" s="600"/>
      <c r="E387" s="577"/>
      <c r="F387" s="635" t="str">
        <f>IF(ISNA(VLOOKUP(D387,條件!$A$1:$L$65585,5,0)),"",(VLOOKUP(D387,條件!$A$1:$L$65585,5,0)))</f>
        <v/>
      </c>
      <c r="G387" s="635" t="str">
        <f>IF(ISNA(VLOOKUP(D387,條件!$A$1:$L$65585,11,0)),"",(VLOOKUP(D387,條件!$A$1:$L$65585,11,0)))</f>
        <v/>
      </c>
      <c r="H387" s="578"/>
      <c r="I387" s="579"/>
      <c r="J387" s="580"/>
      <c r="K387" s="579"/>
      <c r="L387" s="581"/>
      <c r="M387" s="498"/>
      <c r="N387" s="499"/>
      <c r="O387" s="500"/>
      <c r="P387" s="499"/>
      <c r="Q387" s="501"/>
      <c r="R387" s="560"/>
      <c r="S387" s="542">
        <f t="shared" si="142"/>
        <v>0</v>
      </c>
      <c r="T387" s="502">
        <f t="shared" si="139"/>
        <v>0</v>
      </c>
      <c r="U387" s="502">
        <f t="shared" si="143"/>
        <v>0</v>
      </c>
      <c r="V387" s="503">
        <f t="shared" si="144"/>
        <v>0</v>
      </c>
      <c r="W387" s="561" t="str">
        <f t="shared" si="145"/>
        <v/>
      </c>
      <c r="X387" s="569" t="str">
        <f t="shared" si="140"/>
        <v/>
      </c>
      <c r="Y387" s="569" t="str">
        <f t="shared" si="141"/>
        <v/>
      </c>
      <c r="Z387" s="569" t="str">
        <f>'４.１倒筒機(樣品製作)'!X387</f>
        <v/>
      </c>
      <c r="AA387" s="569" t="str">
        <f>'４.１倒筒機(樣品製作)'!Y387</f>
        <v/>
      </c>
    </row>
    <row r="388" spans="1:27" ht="16.5">
      <c r="A388" s="493">
        <f t="shared" si="138"/>
        <v>46151</v>
      </c>
      <c r="B388" s="515" t="s">
        <v>831</v>
      </c>
      <c r="C388" s="652"/>
      <c r="D388" s="653"/>
      <c r="E388" s="654"/>
      <c r="F388" s="655">
        <v>0</v>
      </c>
      <c r="G388" s="655"/>
      <c r="H388" s="656"/>
      <c r="I388" s="657">
        <f>COUNTA(I368:I387)</f>
        <v>0</v>
      </c>
      <c r="J388" s="657"/>
      <c r="K388" s="657"/>
      <c r="L388" s="658"/>
      <c r="M388" s="517"/>
      <c r="N388" s="518">
        <f>SUM(N368:N387)</f>
        <v>0</v>
      </c>
      <c r="O388" s="517"/>
      <c r="P388" s="518">
        <f>SUM(P368:P387)</f>
        <v>0</v>
      </c>
      <c r="Q388" s="519"/>
      <c r="R388" s="562"/>
      <c r="S388" s="544"/>
      <c r="T388" s="520"/>
      <c r="U388" s="516">
        <f>SUMIF(U368:U387,"&lt;9E307")</f>
        <v>0</v>
      </c>
      <c r="V388" s="516">
        <f>SUM(V368:V387)</f>
        <v>0</v>
      </c>
      <c r="W388" s="563">
        <f>IF(ISERROR(V388/U388),0,(V388/U388))</f>
        <v>0</v>
      </c>
      <c r="X388" s="570">
        <f>SUMIF(X368:X387,"&lt;9E307")</f>
        <v>0</v>
      </c>
      <c r="Y388" s="570">
        <f>SUMIF(Y368:Y387,"&lt;9E307")</f>
        <v>0</v>
      </c>
      <c r="Z388" s="570">
        <f>'４.１倒筒機(樣品製作)'!X388</f>
        <v>0</v>
      </c>
      <c r="AA388" s="570">
        <f>'４.１倒筒機(樣品製作)'!Y388</f>
        <v>0</v>
      </c>
    </row>
    <row r="389" spans="1:27" ht="16.5">
      <c r="A389" s="493">
        <f t="shared" si="138"/>
        <v>46151</v>
      </c>
      <c r="B389" s="521" t="s">
        <v>834</v>
      </c>
      <c r="C389" s="659"/>
      <c r="D389" s="660"/>
      <c r="E389" s="661"/>
      <c r="F389" s="662"/>
      <c r="G389" s="662"/>
      <c r="H389" s="663"/>
      <c r="I389" s="664">
        <f>SUM(I367,I388)</f>
        <v>5</v>
      </c>
      <c r="J389" s="664"/>
      <c r="K389" s="664"/>
      <c r="L389" s="665"/>
      <c r="M389" s="536"/>
      <c r="N389" s="537">
        <f>SUM(N367,N388)</f>
        <v>0</v>
      </c>
      <c r="O389" s="536"/>
      <c r="P389" s="537">
        <f>SUM(P367,P388)</f>
        <v>60</v>
      </c>
      <c r="Q389" s="538"/>
      <c r="R389" s="564"/>
      <c r="S389" s="545"/>
      <c r="T389" s="504"/>
      <c r="U389" s="504">
        <f t="shared" ref="U389:V389" si="146">SUM(U367,U388)</f>
        <v>219.45997994437752</v>
      </c>
      <c r="V389" s="504">
        <f t="shared" si="146"/>
        <v>114</v>
      </c>
      <c r="W389" s="565">
        <f>IF(ISERROR(V389/U389),0,V389/U389)</f>
        <v>0.51945689609966006</v>
      </c>
      <c r="X389" s="571">
        <f>SUM(X367,X388)</f>
        <v>0</v>
      </c>
      <c r="Y389" s="571">
        <f>SUM(Y367,Y388)</f>
        <v>0.87783991977750997</v>
      </c>
      <c r="Z389" s="571">
        <f>'４.１倒筒機(樣品製作)'!X389</f>
        <v>0</v>
      </c>
      <c r="AA389" s="571">
        <f>'４.１倒筒機(樣品製作)'!Y389</f>
        <v>0</v>
      </c>
    </row>
    <row r="390" spans="1:27" ht="16.5">
      <c r="A390" s="566">
        <f>A389+1</f>
        <v>46152</v>
      </c>
      <c r="B390" s="548" t="s">
        <v>832</v>
      </c>
      <c r="C390" s="666" t="s">
        <v>1081</v>
      </c>
      <c r="D390" s="667" t="s">
        <v>3353</v>
      </c>
      <c r="E390" s="668" t="s">
        <v>1784</v>
      </c>
      <c r="F390" s="635" t="s">
        <v>3294</v>
      </c>
      <c r="G390" s="635" t="s">
        <v>3355</v>
      </c>
      <c r="H390" s="670">
        <v>4</v>
      </c>
      <c r="I390" s="671">
        <v>75</v>
      </c>
      <c r="J390" s="580">
        <v>488000</v>
      </c>
      <c r="K390" s="671">
        <v>1200</v>
      </c>
      <c r="L390" s="672">
        <v>24</v>
      </c>
      <c r="M390" s="524"/>
      <c r="N390" s="525"/>
      <c r="O390" s="526">
        <v>24</v>
      </c>
      <c r="P390" s="525">
        <v>12</v>
      </c>
      <c r="Q390" s="527" t="s">
        <v>4082</v>
      </c>
      <c r="R390" s="558" t="s">
        <v>4083</v>
      </c>
      <c r="S390" s="541">
        <f>K390*0.85</f>
        <v>1020</v>
      </c>
      <c r="T390" s="522">
        <f t="shared" ref="T390:T409" si="147">IF(J390="",0,(1440/(J390/S390)))</f>
        <v>3.0098360655737704</v>
      </c>
      <c r="U390" s="522">
        <f>T390*L390*(N390+P390)/24*0.85</f>
        <v>30.700327868852458</v>
      </c>
      <c r="V390" s="523">
        <f>M390+O390</f>
        <v>24</v>
      </c>
      <c r="W390" s="559">
        <f>IF(U390=0,"",((V390/U390)))</f>
        <v>0.78175060874022817</v>
      </c>
      <c r="X390" s="569">
        <f t="shared" ref="X390:X409" si="148">IF(ISERROR((U390/(N390+P390)*N390)/250),"",((U390/(N390+P390)*N390)/250))</f>
        <v>0</v>
      </c>
      <c r="Y390" s="569">
        <f t="shared" ref="Y390:Y409" si="149">IF(ISERROR(((U390/(N390+P390)*P390)/250)),"",(((U390/(N390+P390)*P390))/250))</f>
        <v>0.12280131147540985</v>
      </c>
      <c r="Z390" s="569" t="str">
        <f>'４.１倒筒機(樣品製作)'!X390</f>
        <v/>
      </c>
      <c r="AA390" s="569" t="str">
        <f>'４.１倒筒機(樣品製作)'!Y390</f>
        <v/>
      </c>
    </row>
    <row r="391" spans="1:27" ht="16.5">
      <c r="A391" s="493">
        <f>A390</f>
        <v>46152</v>
      </c>
      <c r="B391" s="549" t="s">
        <v>832</v>
      </c>
      <c r="C391" s="576" t="s">
        <v>1066</v>
      </c>
      <c r="D391" s="600" t="s">
        <v>2783</v>
      </c>
      <c r="E391" s="577"/>
      <c r="F391" s="635" t="s">
        <v>2275</v>
      </c>
      <c r="G391" s="635" t="s">
        <v>203</v>
      </c>
      <c r="H391" s="578">
        <v>2</v>
      </c>
      <c r="I391" s="579">
        <v>75</v>
      </c>
      <c r="J391" s="580">
        <v>237000</v>
      </c>
      <c r="K391" s="579">
        <v>1200</v>
      </c>
      <c r="L391" s="581">
        <v>24</v>
      </c>
      <c r="M391" s="498"/>
      <c r="N391" s="499"/>
      <c r="O391" s="500">
        <v>24</v>
      </c>
      <c r="P391" s="499">
        <v>12</v>
      </c>
      <c r="Q391" s="527" t="s">
        <v>4052</v>
      </c>
      <c r="R391" s="560" t="s">
        <v>4083</v>
      </c>
      <c r="S391" s="542">
        <f t="shared" ref="S391:S409" si="150">K391*0.85</f>
        <v>1020</v>
      </c>
      <c r="T391" s="502">
        <f t="shared" si="147"/>
        <v>6.1974683544303799</v>
      </c>
      <c r="U391" s="522">
        <f t="shared" ref="U391:U409" si="151">T391*L391*(N391+P391)/24*0.85</f>
        <v>63.214177215189871</v>
      </c>
      <c r="V391" s="503">
        <f t="shared" ref="V391:V409" si="152">M391+O391</f>
        <v>24</v>
      </c>
      <c r="W391" s="559">
        <f t="shared" ref="W391:W409" si="153">IF(U391=0,"",((V391/U391)))</f>
        <v>0.37966166858900424</v>
      </c>
      <c r="X391" s="569">
        <f t="shared" si="148"/>
        <v>0</v>
      </c>
      <c r="Y391" s="569">
        <f t="shared" si="149"/>
        <v>0.25285670886075945</v>
      </c>
      <c r="Z391" s="569" t="str">
        <f>'４.１倒筒機(樣品製作)'!X391</f>
        <v/>
      </c>
      <c r="AA391" s="569" t="str">
        <f>'４.１倒筒機(樣品製作)'!Y391</f>
        <v/>
      </c>
    </row>
    <row r="392" spans="1:27" ht="16.5">
      <c r="A392" s="493">
        <f t="shared" ref="A392:A432" si="154">A391</f>
        <v>46152</v>
      </c>
      <c r="B392" s="549" t="s">
        <v>832</v>
      </c>
      <c r="C392" s="576" t="s">
        <v>3916</v>
      </c>
      <c r="D392" s="600" t="s">
        <v>3917</v>
      </c>
      <c r="E392" s="577" t="s">
        <v>3317</v>
      </c>
      <c r="F392" s="635" t="s">
        <v>1815</v>
      </c>
      <c r="G392" s="635" t="s">
        <v>3918</v>
      </c>
      <c r="H392" s="578">
        <v>4</v>
      </c>
      <c r="I392" s="579">
        <v>100</v>
      </c>
      <c r="J392" s="580">
        <v>358000</v>
      </c>
      <c r="K392" s="579">
        <v>1200</v>
      </c>
      <c r="L392" s="581">
        <v>24</v>
      </c>
      <c r="M392" s="498"/>
      <c r="N392" s="499"/>
      <c r="O392" s="500">
        <v>22</v>
      </c>
      <c r="P392" s="499">
        <v>12</v>
      </c>
      <c r="Q392" s="527" t="s">
        <v>4052</v>
      </c>
      <c r="R392" s="560" t="s">
        <v>4083</v>
      </c>
      <c r="S392" s="542">
        <f t="shared" si="150"/>
        <v>1020</v>
      </c>
      <c r="T392" s="502">
        <f t="shared" si="147"/>
        <v>4.1027932960893851</v>
      </c>
      <c r="U392" s="522">
        <f t="shared" si="151"/>
        <v>41.84849162011173</v>
      </c>
      <c r="V392" s="503">
        <f t="shared" si="152"/>
        <v>22</v>
      </c>
      <c r="W392" s="559">
        <f t="shared" si="153"/>
        <v>0.52570592507155367</v>
      </c>
      <c r="X392" s="569">
        <f t="shared" si="148"/>
        <v>0</v>
      </c>
      <c r="Y392" s="569">
        <f t="shared" si="149"/>
        <v>0.16739396648044691</v>
      </c>
      <c r="Z392" s="569" t="str">
        <f>'４.１倒筒機(樣品製作)'!X392</f>
        <v/>
      </c>
      <c r="AA392" s="569" t="str">
        <f>'４.１倒筒機(樣品製作)'!Y392</f>
        <v/>
      </c>
    </row>
    <row r="393" spans="1:27" ht="16.5">
      <c r="A393" s="493">
        <f t="shared" si="154"/>
        <v>46152</v>
      </c>
      <c r="B393" s="549" t="s">
        <v>832</v>
      </c>
      <c r="C393" s="576" t="s">
        <v>1073</v>
      </c>
      <c r="D393" s="600" t="s">
        <v>3316</v>
      </c>
      <c r="E393" s="577" t="s">
        <v>3317</v>
      </c>
      <c r="F393" s="635" t="s">
        <v>1815</v>
      </c>
      <c r="G393" s="635" t="s">
        <v>202</v>
      </c>
      <c r="H393" s="578">
        <v>4</v>
      </c>
      <c r="I393" s="579">
        <v>100</v>
      </c>
      <c r="J393" s="580">
        <v>358000</v>
      </c>
      <c r="K393" s="579">
        <v>1200</v>
      </c>
      <c r="L393" s="581">
        <v>12</v>
      </c>
      <c r="M393" s="498"/>
      <c r="N393" s="499"/>
      <c r="O393" s="500">
        <v>10</v>
      </c>
      <c r="P393" s="499">
        <v>12</v>
      </c>
      <c r="Q393" s="527" t="s">
        <v>4052</v>
      </c>
      <c r="R393" s="560" t="s">
        <v>4083</v>
      </c>
      <c r="S393" s="542">
        <f t="shared" si="150"/>
        <v>1020</v>
      </c>
      <c r="T393" s="502">
        <f t="shared" si="147"/>
        <v>4.1027932960893851</v>
      </c>
      <c r="U393" s="522">
        <f t="shared" si="151"/>
        <v>20.924245810055865</v>
      </c>
      <c r="V393" s="503">
        <f t="shared" si="152"/>
        <v>10</v>
      </c>
      <c r="W393" s="559">
        <f t="shared" si="153"/>
        <v>0.47791447733777609</v>
      </c>
      <c r="X393" s="569">
        <f t="shared" si="148"/>
        <v>0</v>
      </c>
      <c r="Y393" s="569">
        <f t="shared" si="149"/>
        <v>8.3696983240223455E-2</v>
      </c>
      <c r="Z393" s="569" t="str">
        <f>'４.１倒筒機(樣品製作)'!X393</f>
        <v/>
      </c>
      <c r="AA393" s="569" t="str">
        <f>'４.１倒筒機(樣品製作)'!Y393</f>
        <v/>
      </c>
    </row>
    <row r="394" spans="1:27" ht="16.5">
      <c r="A394" s="493">
        <f t="shared" si="154"/>
        <v>46152</v>
      </c>
      <c r="B394" s="549" t="s">
        <v>832</v>
      </c>
      <c r="C394" s="576" t="s">
        <v>1067</v>
      </c>
      <c r="D394" s="600" t="s">
        <v>2016</v>
      </c>
      <c r="E394" s="577" t="s">
        <v>3317</v>
      </c>
      <c r="F394" s="635" t="s">
        <v>1815</v>
      </c>
      <c r="G394" s="635" t="s">
        <v>339</v>
      </c>
      <c r="H394" s="578">
        <v>4</v>
      </c>
      <c r="I394" s="579">
        <v>100</v>
      </c>
      <c r="J394" s="580">
        <v>358000</v>
      </c>
      <c r="K394" s="579">
        <v>1200</v>
      </c>
      <c r="L394" s="581">
        <v>24</v>
      </c>
      <c r="M394" s="498"/>
      <c r="N394" s="499"/>
      <c r="O394" s="500">
        <v>22</v>
      </c>
      <c r="P394" s="499">
        <v>12</v>
      </c>
      <c r="Q394" s="527"/>
      <c r="R394" s="560" t="s">
        <v>3357</v>
      </c>
      <c r="S394" s="542">
        <f t="shared" si="150"/>
        <v>1020</v>
      </c>
      <c r="T394" s="502">
        <f t="shared" si="147"/>
        <v>4.1027932960893851</v>
      </c>
      <c r="U394" s="522">
        <f t="shared" si="151"/>
        <v>41.84849162011173</v>
      </c>
      <c r="V394" s="503">
        <f t="shared" si="152"/>
        <v>22</v>
      </c>
      <c r="W394" s="559">
        <f t="shared" si="153"/>
        <v>0.52570592507155367</v>
      </c>
      <c r="X394" s="569">
        <f t="shared" si="148"/>
        <v>0</v>
      </c>
      <c r="Y394" s="569">
        <f t="shared" si="149"/>
        <v>0.16739396648044691</v>
      </c>
      <c r="Z394" s="569" t="str">
        <f>'４.１倒筒機(樣品製作)'!X394</f>
        <v/>
      </c>
      <c r="AA394" s="569" t="str">
        <f>'４.１倒筒機(樣品製作)'!Y394</f>
        <v/>
      </c>
    </row>
    <row r="395" spans="1:27" ht="16.5">
      <c r="A395" s="493">
        <f t="shared" si="154"/>
        <v>46152</v>
      </c>
      <c r="B395" s="549" t="s">
        <v>832</v>
      </c>
      <c r="C395" s="938" t="s">
        <v>1746</v>
      </c>
      <c r="D395" s="939" t="s">
        <v>2732</v>
      </c>
      <c r="E395" s="940" t="s">
        <v>3317</v>
      </c>
      <c r="F395" s="941" t="s">
        <v>1815</v>
      </c>
      <c r="G395" s="941" t="s">
        <v>2247</v>
      </c>
      <c r="H395" s="942">
        <v>4</v>
      </c>
      <c r="I395" s="943">
        <v>100</v>
      </c>
      <c r="J395" s="944">
        <v>358000</v>
      </c>
      <c r="K395" s="943">
        <v>1200</v>
      </c>
      <c r="L395" s="945">
        <v>12</v>
      </c>
      <c r="M395" s="498"/>
      <c r="N395" s="499"/>
      <c r="O395" s="500">
        <v>0</v>
      </c>
      <c r="P395" s="499">
        <v>5</v>
      </c>
      <c r="Q395" s="527"/>
      <c r="R395" s="560" t="s">
        <v>3357</v>
      </c>
      <c r="S395" s="542">
        <f t="shared" si="150"/>
        <v>1020</v>
      </c>
      <c r="T395" s="502">
        <f t="shared" si="147"/>
        <v>4.1027932960893851</v>
      </c>
      <c r="U395" s="522">
        <f t="shared" si="151"/>
        <v>8.7184357541899438</v>
      </c>
      <c r="V395" s="503">
        <f t="shared" si="152"/>
        <v>0</v>
      </c>
      <c r="W395" s="559">
        <f t="shared" si="153"/>
        <v>0</v>
      </c>
      <c r="X395" s="569">
        <f t="shared" si="148"/>
        <v>0</v>
      </c>
      <c r="Y395" s="569">
        <f t="shared" si="149"/>
        <v>3.4873743016759773E-2</v>
      </c>
      <c r="Z395" s="569" t="str">
        <f>'４.１倒筒機(樣品製作)'!X395</f>
        <v/>
      </c>
      <c r="AA395" s="569" t="str">
        <f>'４.１倒筒機(樣品製作)'!Y395</f>
        <v/>
      </c>
    </row>
    <row r="396" spans="1:27" ht="16.5">
      <c r="A396" s="493">
        <f t="shared" si="154"/>
        <v>46152</v>
      </c>
      <c r="B396" s="549" t="s">
        <v>832</v>
      </c>
      <c r="C396" s="938" t="s">
        <v>1073</v>
      </c>
      <c r="D396" s="939" t="s">
        <v>3316</v>
      </c>
      <c r="E396" s="940" t="s">
        <v>3317</v>
      </c>
      <c r="F396" s="941" t="s">
        <v>1815</v>
      </c>
      <c r="G396" s="941" t="s">
        <v>202</v>
      </c>
      <c r="H396" s="942">
        <v>4</v>
      </c>
      <c r="I396" s="943">
        <v>100</v>
      </c>
      <c r="J396" s="944">
        <v>358000</v>
      </c>
      <c r="K396" s="943">
        <v>1200</v>
      </c>
      <c r="L396" s="945">
        <v>12</v>
      </c>
      <c r="M396" s="498"/>
      <c r="N396" s="499"/>
      <c r="O396" s="500">
        <v>12</v>
      </c>
      <c r="P396" s="499">
        <v>7</v>
      </c>
      <c r="Q396" s="527"/>
      <c r="R396" s="560" t="s">
        <v>3357</v>
      </c>
      <c r="S396" s="542">
        <f t="shared" si="150"/>
        <v>1020</v>
      </c>
      <c r="T396" s="502">
        <f t="shared" si="147"/>
        <v>4.1027932960893851</v>
      </c>
      <c r="U396" s="522">
        <f t="shared" si="151"/>
        <v>12.205810055865923</v>
      </c>
      <c r="V396" s="503">
        <f t="shared" si="152"/>
        <v>12</v>
      </c>
      <c r="W396" s="559">
        <f t="shared" si="153"/>
        <v>0.98313835338056776</v>
      </c>
      <c r="X396" s="569">
        <f t="shared" si="148"/>
        <v>0</v>
      </c>
      <c r="Y396" s="569">
        <f t="shared" si="149"/>
        <v>4.8823240223463689E-2</v>
      </c>
      <c r="Z396" s="569" t="str">
        <f>'４.１倒筒機(樣品製作)'!X396</f>
        <v/>
      </c>
      <c r="AA396" s="569" t="str">
        <f>'４.１倒筒機(樣品製作)'!Y396</f>
        <v/>
      </c>
    </row>
    <row r="397" spans="1:27" ht="16.5">
      <c r="A397" s="493">
        <f t="shared" si="154"/>
        <v>46152</v>
      </c>
      <c r="B397" s="549" t="s">
        <v>832</v>
      </c>
      <c r="C397" s="576"/>
      <c r="D397" s="600"/>
      <c r="E397" s="577"/>
      <c r="F397" s="635" t="str">
        <f>IF(ISNA(VLOOKUP(D397,條件!$A$1:$L$65585,5,0)),"",(VLOOKUP(D397,條件!$A$1:$L$65585,5,0)))</f>
        <v/>
      </c>
      <c r="G397" s="635" t="str">
        <f>IF(ISNA(VLOOKUP(D397,條件!$A$1:$L$65585,11,0)),"",(VLOOKUP(D397,條件!$A$1:$L$65585,11,0)))</f>
        <v/>
      </c>
      <c r="H397" s="578"/>
      <c r="I397" s="579"/>
      <c r="J397" s="580"/>
      <c r="K397" s="579"/>
      <c r="L397" s="581"/>
      <c r="M397" s="498"/>
      <c r="N397" s="499"/>
      <c r="O397" s="500"/>
      <c r="P397" s="499"/>
      <c r="Q397" s="527"/>
      <c r="R397" s="560"/>
      <c r="S397" s="542">
        <f t="shared" si="150"/>
        <v>0</v>
      </c>
      <c r="T397" s="502">
        <f t="shared" si="147"/>
        <v>0</v>
      </c>
      <c r="U397" s="522">
        <f t="shared" si="151"/>
        <v>0</v>
      </c>
      <c r="V397" s="503">
        <f t="shared" si="152"/>
        <v>0</v>
      </c>
      <c r="W397" s="559" t="str">
        <f t="shared" si="153"/>
        <v/>
      </c>
      <c r="X397" s="569" t="str">
        <f t="shared" si="148"/>
        <v/>
      </c>
      <c r="Y397" s="569" t="str">
        <f t="shared" si="149"/>
        <v/>
      </c>
      <c r="Z397" s="569" t="str">
        <f>'４.１倒筒機(樣品製作)'!X397</f>
        <v/>
      </c>
      <c r="AA397" s="569" t="str">
        <f>'４.１倒筒機(樣品製作)'!Y397</f>
        <v/>
      </c>
    </row>
    <row r="398" spans="1:27" ht="16.5">
      <c r="A398" s="493">
        <f t="shared" si="154"/>
        <v>46152</v>
      </c>
      <c r="B398" s="549" t="s">
        <v>832</v>
      </c>
      <c r="C398" s="576"/>
      <c r="D398" s="600"/>
      <c r="E398" s="577"/>
      <c r="F398" s="635" t="str">
        <f>IF(ISNA(VLOOKUP(D398,條件!$A$1:$L$65585,5,0)),"",(VLOOKUP(D398,條件!$A$1:$L$65585,5,0)))</f>
        <v/>
      </c>
      <c r="G398" s="635" t="str">
        <f>IF(ISNA(VLOOKUP(D398,條件!$A$1:$L$65585,11,0)),"",(VLOOKUP(D398,條件!$A$1:$L$65585,11,0)))</f>
        <v/>
      </c>
      <c r="H398" s="578"/>
      <c r="I398" s="579"/>
      <c r="J398" s="580"/>
      <c r="K398" s="579"/>
      <c r="L398" s="581"/>
      <c r="M398" s="498"/>
      <c r="N398" s="499"/>
      <c r="O398" s="500"/>
      <c r="P398" s="499"/>
      <c r="Q398" s="527"/>
      <c r="R398" s="560"/>
      <c r="S398" s="542">
        <f t="shared" si="150"/>
        <v>0</v>
      </c>
      <c r="T398" s="502">
        <f t="shared" si="147"/>
        <v>0</v>
      </c>
      <c r="U398" s="522">
        <f t="shared" si="151"/>
        <v>0</v>
      </c>
      <c r="V398" s="503">
        <f t="shared" si="152"/>
        <v>0</v>
      </c>
      <c r="W398" s="559" t="str">
        <f t="shared" si="153"/>
        <v/>
      </c>
      <c r="X398" s="569" t="str">
        <f t="shared" si="148"/>
        <v/>
      </c>
      <c r="Y398" s="569" t="str">
        <f t="shared" si="149"/>
        <v/>
      </c>
      <c r="Z398" s="569" t="str">
        <f>'４.１倒筒機(樣品製作)'!X398</f>
        <v/>
      </c>
      <c r="AA398" s="569" t="str">
        <f>'４.１倒筒機(樣品製作)'!Y398</f>
        <v/>
      </c>
    </row>
    <row r="399" spans="1:27" ht="16.5">
      <c r="A399" s="493">
        <f t="shared" si="154"/>
        <v>46152</v>
      </c>
      <c r="B399" s="549" t="s">
        <v>832</v>
      </c>
      <c r="C399" s="576"/>
      <c r="D399" s="600"/>
      <c r="E399" s="577"/>
      <c r="F399" s="635" t="str">
        <f>IF(ISNA(VLOOKUP(D399,條件!$A$1:$L$65585,5,0)),"",(VLOOKUP(D399,條件!$A$1:$L$65585,5,0)))</f>
        <v/>
      </c>
      <c r="G399" s="635" t="str">
        <f>IF(ISNA(VLOOKUP(D399,條件!$A$1:$L$65585,11,0)),"",(VLOOKUP(D399,條件!$A$1:$L$65585,11,0)))</f>
        <v/>
      </c>
      <c r="H399" s="578"/>
      <c r="I399" s="579"/>
      <c r="J399" s="580"/>
      <c r="K399" s="579"/>
      <c r="L399" s="581"/>
      <c r="M399" s="498"/>
      <c r="N399" s="499"/>
      <c r="O399" s="500"/>
      <c r="P399" s="499"/>
      <c r="Q399" s="527"/>
      <c r="R399" s="560"/>
      <c r="S399" s="542">
        <f t="shared" si="150"/>
        <v>0</v>
      </c>
      <c r="T399" s="502">
        <f t="shared" si="147"/>
        <v>0</v>
      </c>
      <c r="U399" s="522">
        <f t="shared" si="151"/>
        <v>0</v>
      </c>
      <c r="V399" s="503">
        <f t="shared" si="152"/>
        <v>0</v>
      </c>
      <c r="W399" s="559" t="str">
        <f t="shared" si="153"/>
        <v/>
      </c>
      <c r="X399" s="569" t="str">
        <f t="shared" si="148"/>
        <v/>
      </c>
      <c r="Y399" s="569" t="str">
        <f t="shared" si="149"/>
        <v/>
      </c>
      <c r="Z399" s="569" t="str">
        <f>'４.１倒筒機(樣品製作)'!X399</f>
        <v/>
      </c>
      <c r="AA399" s="569" t="str">
        <f>'４.１倒筒機(樣品製作)'!Y399</f>
        <v/>
      </c>
    </row>
    <row r="400" spans="1:27" ht="16.5">
      <c r="A400" s="493">
        <f t="shared" si="154"/>
        <v>46152</v>
      </c>
      <c r="B400" s="549" t="s">
        <v>832</v>
      </c>
      <c r="C400" s="576"/>
      <c r="D400" s="600"/>
      <c r="E400" s="577"/>
      <c r="F400" s="635" t="str">
        <f>IF(ISNA(VLOOKUP(D400,條件!$A$1:$L$65585,5,0)),"",(VLOOKUP(D400,條件!$A$1:$L$65585,5,0)))</f>
        <v/>
      </c>
      <c r="G400" s="635" t="str">
        <f>IF(ISNA(VLOOKUP(D400,條件!$A$1:$L$65585,11,0)),"",(VLOOKUP(D400,條件!$A$1:$L$65585,11,0)))</f>
        <v/>
      </c>
      <c r="H400" s="578"/>
      <c r="I400" s="579"/>
      <c r="J400" s="580"/>
      <c r="K400" s="579"/>
      <c r="L400" s="581"/>
      <c r="M400" s="498"/>
      <c r="N400" s="499"/>
      <c r="O400" s="500"/>
      <c r="P400" s="499"/>
      <c r="Q400" s="527"/>
      <c r="R400" s="560"/>
      <c r="S400" s="542">
        <f t="shared" si="150"/>
        <v>0</v>
      </c>
      <c r="T400" s="502">
        <f t="shared" si="147"/>
        <v>0</v>
      </c>
      <c r="U400" s="522">
        <f t="shared" si="151"/>
        <v>0</v>
      </c>
      <c r="V400" s="503">
        <f t="shared" si="152"/>
        <v>0</v>
      </c>
      <c r="W400" s="559" t="str">
        <f t="shared" si="153"/>
        <v/>
      </c>
      <c r="X400" s="569" t="str">
        <f t="shared" si="148"/>
        <v/>
      </c>
      <c r="Y400" s="569" t="str">
        <f t="shared" si="149"/>
        <v/>
      </c>
      <c r="Z400" s="569" t="str">
        <f>'４.１倒筒機(樣品製作)'!X400</f>
        <v/>
      </c>
      <c r="AA400" s="569" t="str">
        <f>'４.１倒筒機(樣品製作)'!Y400</f>
        <v/>
      </c>
    </row>
    <row r="401" spans="1:27" ht="16.5">
      <c r="A401" s="493">
        <f t="shared" si="154"/>
        <v>46152</v>
      </c>
      <c r="B401" s="549" t="s">
        <v>832</v>
      </c>
      <c r="C401" s="576"/>
      <c r="D401" s="600"/>
      <c r="E401" s="577"/>
      <c r="F401" s="635" t="str">
        <f>IF(ISNA(VLOOKUP(D401,條件!$A$1:$L$65585,5,0)),"",(VLOOKUP(D401,條件!$A$1:$L$65585,5,0)))</f>
        <v/>
      </c>
      <c r="G401" s="635" t="str">
        <f>IF(ISNA(VLOOKUP(D401,條件!$A$1:$L$65585,11,0)),"",(VLOOKUP(D401,條件!$A$1:$L$65585,11,0)))</f>
        <v/>
      </c>
      <c r="H401" s="578"/>
      <c r="I401" s="579"/>
      <c r="J401" s="580"/>
      <c r="K401" s="579"/>
      <c r="L401" s="581"/>
      <c r="M401" s="498"/>
      <c r="N401" s="499"/>
      <c r="O401" s="500"/>
      <c r="P401" s="499"/>
      <c r="Q401" s="527"/>
      <c r="R401" s="560"/>
      <c r="S401" s="542">
        <f t="shared" si="150"/>
        <v>0</v>
      </c>
      <c r="T401" s="502">
        <f t="shared" si="147"/>
        <v>0</v>
      </c>
      <c r="U401" s="502">
        <f t="shared" si="151"/>
        <v>0</v>
      </c>
      <c r="V401" s="503">
        <f t="shared" si="152"/>
        <v>0</v>
      </c>
      <c r="W401" s="559" t="str">
        <f t="shared" si="153"/>
        <v/>
      </c>
      <c r="X401" s="569" t="str">
        <f t="shared" si="148"/>
        <v/>
      </c>
      <c r="Y401" s="569" t="str">
        <f t="shared" si="149"/>
        <v/>
      </c>
      <c r="Z401" s="569" t="str">
        <f>'４.１倒筒機(樣品製作)'!X401</f>
        <v/>
      </c>
      <c r="AA401" s="569" t="str">
        <f>'４.１倒筒機(樣品製作)'!Y401</f>
        <v/>
      </c>
    </row>
    <row r="402" spans="1:27" ht="16.5">
      <c r="A402" s="493">
        <f t="shared" si="154"/>
        <v>46152</v>
      </c>
      <c r="B402" s="549" t="s">
        <v>832</v>
      </c>
      <c r="C402" s="576"/>
      <c r="D402" s="600"/>
      <c r="E402" s="577"/>
      <c r="F402" s="635" t="str">
        <f>IF(ISNA(VLOOKUP(D402,條件!$A$1:$L$65585,5,0)),"",(VLOOKUP(D402,條件!$A$1:$L$65585,5,0)))</f>
        <v/>
      </c>
      <c r="G402" s="635" t="str">
        <f>IF(ISNA(VLOOKUP(D402,條件!$A$1:$L$65585,11,0)),"",(VLOOKUP(D402,條件!$A$1:$L$65585,11,0)))</f>
        <v/>
      </c>
      <c r="H402" s="578"/>
      <c r="I402" s="579"/>
      <c r="J402" s="580"/>
      <c r="K402" s="579"/>
      <c r="L402" s="581"/>
      <c r="M402" s="498"/>
      <c r="N402" s="499"/>
      <c r="O402" s="500"/>
      <c r="P402" s="499"/>
      <c r="Q402" s="527"/>
      <c r="R402" s="560"/>
      <c r="S402" s="542">
        <f t="shared" si="150"/>
        <v>0</v>
      </c>
      <c r="T402" s="502">
        <f t="shared" si="147"/>
        <v>0</v>
      </c>
      <c r="U402" s="502">
        <f t="shared" si="151"/>
        <v>0</v>
      </c>
      <c r="V402" s="503">
        <f t="shared" si="152"/>
        <v>0</v>
      </c>
      <c r="W402" s="561" t="str">
        <f t="shared" si="153"/>
        <v/>
      </c>
      <c r="X402" s="569" t="str">
        <f t="shared" si="148"/>
        <v/>
      </c>
      <c r="Y402" s="569" t="str">
        <f t="shared" si="149"/>
        <v/>
      </c>
      <c r="Z402" s="569" t="str">
        <f>'４.１倒筒機(樣品製作)'!X402</f>
        <v/>
      </c>
      <c r="AA402" s="569" t="str">
        <f>'４.１倒筒機(樣品製作)'!Y402</f>
        <v/>
      </c>
    </row>
    <row r="403" spans="1:27" ht="16.5">
      <c r="A403" s="493">
        <f t="shared" si="154"/>
        <v>46152</v>
      </c>
      <c r="B403" s="549" t="s">
        <v>832</v>
      </c>
      <c r="C403" s="576"/>
      <c r="D403" s="600"/>
      <c r="E403" s="577"/>
      <c r="F403" s="635" t="str">
        <f>IF(ISNA(VLOOKUP(D403,條件!$A$1:$L$65585,5,0)),"",(VLOOKUP(D403,條件!$A$1:$L$65585,5,0)))</f>
        <v/>
      </c>
      <c r="G403" s="635" t="str">
        <f>IF(ISNA(VLOOKUP(D403,條件!$A$1:$L$65585,11,0)),"",(VLOOKUP(D403,條件!$A$1:$L$65585,11,0)))</f>
        <v/>
      </c>
      <c r="H403" s="578"/>
      <c r="I403" s="579"/>
      <c r="J403" s="580"/>
      <c r="K403" s="579"/>
      <c r="L403" s="581"/>
      <c r="M403" s="498"/>
      <c r="N403" s="499"/>
      <c r="O403" s="500"/>
      <c r="P403" s="499"/>
      <c r="Q403" s="527"/>
      <c r="R403" s="560"/>
      <c r="S403" s="542">
        <f t="shared" si="150"/>
        <v>0</v>
      </c>
      <c r="T403" s="502">
        <f t="shared" si="147"/>
        <v>0</v>
      </c>
      <c r="U403" s="502">
        <f t="shared" si="151"/>
        <v>0</v>
      </c>
      <c r="V403" s="503">
        <f t="shared" si="152"/>
        <v>0</v>
      </c>
      <c r="W403" s="561" t="str">
        <f t="shared" si="153"/>
        <v/>
      </c>
      <c r="X403" s="569" t="str">
        <f t="shared" si="148"/>
        <v/>
      </c>
      <c r="Y403" s="569" t="str">
        <f t="shared" si="149"/>
        <v/>
      </c>
      <c r="Z403" s="569" t="str">
        <f>'４.１倒筒機(樣品製作)'!X403</f>
        <v/>
      </c>
      <c r="AA403" s="569" t="str">
        <f>'４.１倒筒機(樣品製作)'!Y403</f>
        <v/>
      </c>
    </row>
    <row r="404" spans="1:27" ht="16.5">
      <c r="A404" s="493">
        <f t="shared" si="154"/>
        <v>46152</v>
      </c>
      <c r="B404" s="549" t="s">
        <v>832</v>
      </c>
      <c r="C404" s="576"/>
      <c r="D404" s="600"/>
      <c r="E404" s="577"/>
      <c r="F404" s="635" t="str">
        <f>IF(ISNA(VLOOKUP(D404,條件!$A$1:$L$65585,5,0)),"",(VLOOKUP(D404,條件!$A$1:$L$65585,5,0)))</f>
        <v/>
      </c>
      <c r="G404" s="635" t="str">
        <f>IF(ISNA(VLOOKUP(D404,條件!$A$1:$L$65585,11,0)),"",(VLOOKUP(D404,條件!$A$1:$L$65585,11,0)))</f>
        <v/>
      </c>
      <c r="H404" s="578"/>
      <c r="I404" s="579"/>
      <c r="J404" s="580"/>
      <c r="K404" s="579"/>
      <c r="L404" s="581"/>
      <c r="M404" s="498"/>
      <c r="N404" s="499"/>
      <c r="O404" s="500"/>
      <c r="P404" s="499"/>
      <c r="Q404" s="527"/>
      <c r="R404" s="560"/>
      <c r="S404" s="542">
        <f t="shared" si="150"/>
        <v>0</v>
      </c>
      <c r="T404" s="502">
        <f t="shared" si="147"/>
        <v>0</v>
      </c>
      <c r="U404" s="502">
        <f t="shared" si="151"/>
        <v>0</v>
      </c>
      <c r="V404" s="503">
        <f t="shared" si="152"/>
        <v>0</v>
      </c>
      <c r="W404" s="561" t="str">
        <f t="shared" si="153"/>
        <v/>
      </c>
      <c r="X404" s="569" t="str">
        <f t="shared" si="148"/>
        <v/>
      </c>
      <c r="Y404" s="569" t="str">
        <f t="shared" si="149"/>
        <v/>
      </c>
      <c r="Z404" s="569" t="str">
        <f>'４.１倒筒機(樣品製作)'!X404</f>
        <v/>
      </c>
      <c r="AA404" s="569" t="str">
        <f>'４.１倒筒機(樣品製作)'!Y404</f>
        <v/>
      </c>
    </row>
    <row r="405" spans="1:27" ht="16.5">
      <c r="A405" s="493">
        <f t="shared" si="154"/>
        <v>46152</v>
      </c>
      <c r="B405" s="549" t="s">
        <v>832</v>
      </c>
      <c r="C405" s="576"/>
      <c r="D405" s="600"/>
      <c r="E405" s="577"/>
      <c r="F405" s="635" t="str">
        <f>IF(ISNA(VLOOKUP(D405,條件!$A$1:$L$65585,5,0)),"",(VLOOKUP(D405,條件!$A$1:$L$65585,5,0)))</f>
        <v/>
      </c>
      <c r="G405" s="635" t="str">
        <f>IF(ISNA(VLOOKUP(D405,條件!$A$1:$L$65585,11,0)),"",(VLOOKUP(D405,條件!$A$1:$L$65585,11,0)))</f>
        <v/>
      </c>
      <c r="H405" s="578"/>
      <c r="I405" s="579"/>
      <c r="J405" s="580"/>
      <c r="K405" s="579"/>
      <c r="L405" s="581"/>
      <c r="M405" s="498"/>
      <c r="N405" s="499"/>
      <c r="O405" s="500"/>
      <c r="P405" s="499"/>
      <c r="Q405" s="527"/>
      <c r="R405" s="560"/>
      <c r="S405" s="542">
        <f t="shared" si="150"/>
        <v>0</v>
      </c>
      <c r="T405" s="502">
        <f t="shared" si="147"/>
        <v>0</v>
      </c>
      <c r="U405" s="502">
        <f t="shared" si="151"/>
        <v>0</v>
      </c>
      <c r="V405" s="503">
        <f t="shared" si="152"/>
        <v>0</v>
      </c>
      <c r="W405" s="561" t="str">
        <f t="shared" si="153"/>
        <v/>
      </c>
      <c r="X405" s="569" t="str">
        <f t="shared" si="148"/>
        <v/>
      </c>
      <c r="Y405" s="569" t="str">
        <f t="shared" si="149"/>
        <v/>
      </c>
      <c r="Z405" s="569" t="str">
        <f>'４.１倒筒機(樣品製作)'!X405</f>
        <v/>
      </c>
      <c r="AA405" s="569" t="str">
        <f>'４.１倒筒機(樣品製作)'!Y405</f>
        <v/>
      </c>
    </row>
    <row r="406" spans="1:27" ht="16.5">
      <c r="A406" s="493">
        <f t="shared" si="154"/>
        <v>46152</v>
      </c>
      <c r="B406" s="549" t="s">
        <v>832</v>
      </c>
      <c r="C406" s="576"/>
      <c r="D406" s="600"/>
      <c r="E406" s="577"/>
      <c r="F406" s="635" t="str">
        <f>IF(ISNA(VLOOKUP(D406,條件!$A$1:$L$65585,5,0)),"",(VLOOKUP(D406,條件!$A$1:$L$65585,5,0)))</f>
        <v/>
      </c>
      <c r="G406" s="635" t="str">
        <f>IF(ISNA(VLOOKUP(D406,條件!$A$1:$L$65585,11,0)),"",(VLOOKUP(D406,條件!$A$1:$L$65585,11,0)))</f>
        <v/>
      </c>
      <c r="H406" s="578"/>
      <c r="I406" s="579"/>
      <c r="J406" s="580"/>
      <c r="K406" s="579"/>
      <c r="L406" s="581"/>
      <c r="M406" s="498"/>
      <c r="N406" s="499"/>
      <c r="O406" s="500"/>
      <c r="P406" s="499"/>
      <c r="Q406" s="501"/>
      <c r="R406" s="560"/>
      <c r="S406" s="542">
        <f t="shared" si="150"/>
        <v>0</v>
      </c>
      <c r="T406" s="502">
        <f t="shared" si="147"/>
        <v>0</v>
      </c>
      <c r="U406" s="502">
        <f t="shared" si="151"/>
        <v>0</v>
      </c>
      <c r="V406" s="503">
        <f t="shared" si="152"/>
        <v>0</v>
      </c>
      <c r="W406" s="561" t="str">
        <f t="shared" si="153"/>
        <v/>
      </c>
      <c r="X406" s="569" t="str">
        <f t="shared" si="148"/>
        <v/>
      </c>
      <c r="Y406" s="569" t="str">
        <f t="shared" si="149"/>
        <v/>
      </c>
      <c r="Z406" s="569" t="str">
        <f>'４.１倒筒機(樣品製作)'!X406</f>
        <v/>
      </c>
      <c r="AA406" s="569" t="str">
        <f>'４.１倒筒機(樣品製作)'!Y406</f>
        <v/>
      </c>
    </row>
    <row r="407" spans="1:27" ht="16.5">
      <c r="A407" s="493">
        <f t="shared" si="154"/>
        <v>46152</v>
      </c>
      <c r="B407" s="549" t="s">
        <v>832</v>
      </c>
      <c r="C407" s="576"/>
      <c r="D407" s="600"/>
      <c r="E407" s="577"/>
      <c r="F407" s="635" t="str">
        <f>IF(ISNA(VLOOKUP(D407,條件!$A$1:$L$65585,5,0)),"",(VLOOKUP(D407,條件!$A$1:$L$65585,5,0)))</f>
        <v/>
      </c>
      <c r="G407" s="635" t="str">
        <f>IF(ISNA(VLOOKUP(D407,條件!$A$1:$L$65585,11,0)),"",(VLOOKUP(D407,條件!$A$1:$L$65585,11,0)))</f>
        <v/>
      </c>
      <c r="H407" s="578"/>
      <c r="I407" s="579"/>
      <c r="J407" s="580"/>
      <c r="K407" s="579"/>
      <c r="L407" s="581"/>
      <c r="M407" s="498"/>
      <c r="N407" s="499"/>
      <c r="O407" s="500"/>
      <c r="P407" s="499"/>
      <c r="Q407" s="501"/>
      <c r="R407" s="560"/>
      <c r="S407" s="542">
        <f t="shared" si="150"/>
        <v>0</v>
      </c>
      <c r="T407" s="502">
        <f t="shared" si="147"/>
        <v>0</v>
      </c>
      <c r="U407" s="502">
        <f t="shared" si="151"/>
        <v>0</v>
      </c>
      <c r="V407" s="503">
        <f t="shared" si="152"/>
        <v>0</v>
      </c>
      <c r="W407" s="561" t="str">
        <f t="shared" si="153"/>
        <v/>
      </c>
      <c r="X407" s="569" t="str">
        <f t="shared" si="148"/>
        <v/>
      </c>
      <c r="Y407" s="569" t="str">
        <f t="shared" si="149"/>
        <v/>
      </c>
      <c r="Z407" s="569" t="str">
        <f>'４.１倒筒機(樣品製作)'!X407</f>
        <v/>
      </c>
      <c r="AA407" s="569" t="str">
        <f>'４.１倒筒機(樣品製作)'!Y407</f>
        <v/>
      </c>
    </row>
    <row r="408" spans="1:27" ht="16.5">
      <c r="A408" s="493">
        <f t="shared" si="154"/>
        <v>46152</v>
      </c>
      <c r="B408" s="549" t="s">
        <v>832</v>
      </c>
      <c r="C408" s="576"/>
      <c r="D408" s="600"/>
      <c r="E408" s="577"/>
      <c r="F408" s="635" t="str">
        <f>IF(ISNA(VLOOKUP(D408,條件!$A$1:$L$65585,5,0)),"",(VLOOKUP(D408,條件!$A$1:$L$65585,5,0)))</f>
        <v/>
      </c>
      <c r="G408" s="635" t="str">
        <f>IF(ISNA(VLOOKUP(D408,條件!$A$1:$L$65585,11,0)),"",(VLOOKUP(D408,條件!$A$1:$L$65585,11,0)))</f>
        <v/>
      </c>
      <c r="H408" s="578"/>
      <c r="I408" s="579"/>
      <c r="J408" s="580"/>
      <c r="K408" s="579"/>
      <c r="L408" s="581"/>
      <c r="M408" s="498"/>
      <c r="N408" s="499"/>
      <c r="O408" s="500"/>
      <c r="P408" s="499"/>
      <c r="Q408" s="501"/>
      <c r="R408" s="560"/>
      <c r="S408" s="542">
        <f t="shared" si="150"/>
        <v>0</v>
      </c>
      <c r="T408" s="502">
        <f t="shared" si="147"/>
        <v>0</v>
      </c>
      <c r="U408" s="502">
        <f t="shared" si="151"/>
        <v>0</v>
      </c>
      <c r="V408" s="503">
        <f t="shared" si="152"/>
        <v>0</v>
      </c>
      <c r="W408" s="561" t="str">
        <f t="shared" si="153"/>
        <v/>
      </c>
      <c r="X408" s="569" t="str">
        <f t="shared" si="148"/>
        <v/>
      </c>
      <c r="Y408" s="569" t="str">
        <f t="shared" si="149"/>
        <v/>
      </c>
      <c r="Z408" s="569" t="str">
        <f>'４.１倒筒機(樣品製作)'!X408</f>
        <v/>
      </c>
      <c r="AA408" s="569" t="str">
        <f>'４.１倒筒機(樣品製作)'!Y408</f>
        <v/>
      </c>
    </row>
    <row r="409" spans="1:27" ht="16.5">
      <c r="A409" s="493">
        <f t="shared" si="154"/>
        <v>46152</v>
      </c>
      <c r="B409" s="549" t="s">
        <v>832</v>
      </c>
      <c r="C409" s="576"/>
      <c r="D409" s="600"/>
      <c r="E409" s="577"/>
      <c r="F409" s="635" t="str">
        <f>IF(ISNA(VLOOKUP(D409,條件!$A$1:$L$65585,5,0)),"",(VLOOKUP(D409,條件!$A$1:$L$65585,5,0)))</f>
        <v/>
      </c>
      <c r="G409" s="635" t="str">
        <f>IF(ISNA(VLOOKUP(D409,條件!$A$1:$L$65585,11,0)),"",(VLOOKUP(D409,條件!$A$1:$L$65585,11,0)))</f>
        <v/>
      </c>
      <c r="H409" s="578"/>
      <c r="I409" s="579"/>
      <c r="J409" s="580"/>
      <c r="K409" s="579"/>
      <c r="L409" s="581"/>
      <c r="M409" s="498"/>
      <c r="N409" s="499"/>
      <c r="O409" s="500"/>
      <c r="P409" s="499"/>
      <c r="Q409" s="501"/>
      <c r="R409" s="560"/>
      <c r="S409" s="542">
        <f t="shared" si="150"/>
        <v>0</v>
      </c>
      <c r="T409" s="502">
        <f t="shared" si="147"/>
        <v>0</v>
      </c>
      <c r="U409" s="502">
        <f t="shared" si="151"/>
        <v>0</v>
      </c>
      <c r="V409" s="503">
        <f t="shared" si="152"/>
        <v>0</v>
      </c>
      <c r="W409" s="561" t="str">
        <f t="shared" si="153"/>
        <v/>
      </c>
      <c r="X409" s="569" t="str">
        <f t="shared" si="148"/>
        <v/>
      </c>
      <c r="Y409" s="569" t="str">
        <f t="shared" si="149"/>
        <v/>
      </c>
      <c r="Z409" s="569" t="str">
        <f>'４.１倒筒機(樣品製作)'!X409</f>
        <v/>
      </c>
      <c r="AA409" s="569" t="str">
        <f>'４.１倒筒機(樣品製作)'!Y409</f>
        <v/>
      </c>
    </row>
    <row r="410" spans="1:27" ht="16.5">
      <c r="A410" s="493">
        <f t="shared" si="154"/>
        <v>46152</v>
      </c>
      <c r="B410" s="515" t="s">
        <v>835</v>
      </c>
      <c r="C410" s="652"/>
      <c r="D410" s="653"/>
      <c r="E410" s="654"/>
      <c r="F410" s="655"/>
      <c r="G410" s="655"/>
      <c r="H410" s="656"/>
      <c r="I410" s="657">
        <f>COUNTA(I390:I409)</f>
        <v>7</v>
      </c>
      <c r="J410" s="657"/>
      <c r="K410" s="657"/>
      <c r="L410" s="658"/>
      <c r="M410" s="517"/>
      <c r="N410" s="518">
        <f>SUM(N390:N409)</f>
        <v>0</v>
      </c>
      <c r="O410" s="517"/>
      <c r="P410" s="518">
        <f>SUM(P390:P409)</f>
        <v>72</v>
      </c>
      <c r="Q410" s="519"/>
      <c r="R410" s="562"/>
      <c r="S410" s="543"/>
      <c r="T410" s="516"/>
      <c r="U410" s="516">
        <f>SUMIF(U390:U409,"&lt;9E307")</f>
        <v>219.45997994437752</v>
      </c>
      <c r="V410" s="516">
        <f>SUM(V390:V409)</f>
        <v>114</v>
      </c>
      <c r="W410" s="563">
        <f>IF(ISERROR(V410/U410),0,(V410/U410))</f>
        <v>0.51945689609966006</v>
      </c>
      <c r="X410" s="570">
        <f>SUMIF(X390:X409,"&lt;9E307")</f>
        <v>0</v>
      </c>
      <c r="Y410" s="570">
        <f>SUMIF(Y390:Y409,"&lt;9E307")</f>
        <v>0.87783991977751008</v>
      </c>
      <c r="Z410" s="707">
        <f>'４.１倒筒機(樣品製作)'!X410</f>
        <v>0</v>
      </c>
      <c r="AA410" s="707">
        <f>'４.１倒筒機(樣品製作)'!Y410</f>
        <v>0</v>
      </c>
    </row>
    <row r="411" spans="1:27" ht="16.5">
      <c r="A411" s="493">
        <f t="shared" si="154"/>
        <v>46152</v>
      </c>
      <c r="B411" s="549" t="s">
        <v>833</v>
      </c>
      <c r="C411" s="576"/>
      <c r="D411" s="600"/>
      <c r="E411" s="577"/>
      <c r="F411" s="635" t="str">
        <f>IF(ISNA(VLOOKUP(D411,條件!$A$1:$L$65585,5,0)),"",(VLOOKUP(D411,條件!$A$1:$L$65585,5,0)))</f>
        <v/>
      </c>
      <c r="G411" s="635" t="str">
        <f>IF(ISNA(VLOOKUP(D411,條件!$A$1:$L$65585,11,0)),"",(VLOOKUP(D411,條件!$A$1:$L$65585,11,0)))</f>
        <v/>
      </c>
      <c r="H411" s="578"/>
      <c r="I411" s="579"/>
      <c r="J411" s="580"/>
      <c r="K411" s="579"/>
      <c r="L411" s="581"/>
      <c r="M411" s="498"/>
      <c r="N411" s="499"/>
      <c r="O411" s="500"/>
      <c r="P411" s="499"/>
      <c r="Q411" s="501"/>
      <c r="R411" s="560"/>
      <c r="S411" s="542">
        <f>K411*0.85</f>
        <v>0</v>
      </c>
      <c r="T411" s="502">
        <f t="shared" ref="T411:T430" si="155">IF(J411="",0,(1440/(J411/S411)))</f>
        <v>0</v>
      </c>
      <c r="U411" s="522">
        <f>T411*L411*(N411+P411)/24*0.85</f>
        <v>0</v>
      </c>
      <c r="V411" s="523">
        <f>M411+O411</f>
        <v>0</v>
      </c>
      <c r="W411" s="559" t="str">
        <f>IF(U411=0,"",((V411/U411)))</f>
        <v/>
      </c>
      <c r="X411" s="569" t="str">
        <f t="shared" ref="X411:X430" si="156">IF(ISERROR((U411/(N411+P411)*N411)/250),"",((U411/(N411+P411)*N411)/250))</f>
        <v/>
      </c>
      <c r="Y411" s="569" t="str">
        <f t="shared" ref="Y411:Y430" si="157">IF(ISERROR(((U411/(N411+P411)*P411)/250)),"",(((U411/(N411+P411)*P411))/250))</f>
        <v/>
      </c>
      <c r="Z411" s="569" t="str">
        <f>'４.１倒筒機(樣品製作)'!X411</f>
        <v/>
      </c>
      <c r="AA411" s="569" t="str">
        <f>'４.１倒筒機(樣品製作)'!Y411</f>
        <v/>
      </c>
    </row>
    <row r="412" spans="1:27" ht="16.5">
      <c r="A412" s="493">
        <f t="shared" si="154"/>
        <v>46152</v>
      </c>
      <c r="B412" s="549" t="s">
        <v>833</v>
      </c>
      <c r="C412" s="576"/>
      <c r="D412" s="600"/>
      <c r="E412" s="577"/>
      <c r="F412" s="635" t="str">
        <f>IF(ISNA(VLOOKUP(D412,條件!$A$1:$L$65585,5,0)),"",(VLOOKUP(D412,條件!$A$1:$L$65585,5,0)))</f>
        <v/>
      </c>
      <c r="G412" s="635" t="str">
        <f>IF(ISNA(VLOOKUP(D412,條件!$A$1:$L$65585,11,0)),"",(VLOOKUP(D412,條件!$A$1:$L$65585,11,0)))</f>
        <v/>
      </c>
      <c r="H412" s="578"/>
      <c r="I412" s="579"/>
      <c r="J412" s="580"/>
      <c r="K412" s="579"/>
      <c r="L412" s="581"/>
      <c r="M412" s="498"/>
      <c r="N412" s="499"/>
      <c r="O412" s="500"/>
      <c r="P412" s="499"/>
      <c r="Q412" s="501"/>
      <c r="R412" s="560"/>
      <c r="S412" s="542">
        <f t="shared" ref="S412:S430" si="158">K412*0.85</f>
        <v>0</v>
      </c>
      <c r="T412" s="502">
        <f t="shared" si="155"/>
        <v>0</v>
      </c>
      <c r="U412" s="522">
        <f t="shared" ref="U412:U430" si="159">T412*L412*(N412+P412)/24*0.85</f>
        <v>0</v>
      </c>
      <c r="V412" s="503">
        <f t="shared" ref="V412:V430" si="160">M412+O412</f>
        <v>0</v>
      </c>
      <c r="W412" s="559" t="str">
        <f t="shared" ref="W412:W430" si="161">IF(U412=0,"",((V412/U412)))</f>
        <v/>
      </c>
      <c r="X412" s="569" t="str">
        <f t="shared" si="156"/>
        <v/>
      </c>
      <c r="Y412" s="569" t="str">
        <f t="shared" si="157"/>
        <v/>
      </c>
      <c r="Z412" s="569" t="str">
        <f>'４.１倒筒機(樣品製作)'!X412</f>
        <v/>
      </c>
      <c r="AA412" s="569" t="str">
        <f>'４.１倒筒機(樣品製作)'!Y412</f>
        <v/>
      </c>
    </row>
    <row r="413" spans="1:27" ht="16.5">
      <c r="A413" s="493">
        <f t="shared" si="154"/>
        <v>46152</v>
      </c>
      <c r="B413" s="549" t="s">
        <v>833</v>
      </c>
      <c r="C413" s="576"/>
      <c r="D413" s="600"/>
      <c r="E413" s="577"/>
      <c r="F413" s="635" t="str">
        <f>IF(ISNA(VLOOKUP(D413,條件!$A$1:$L$65585,5,0)),"",(VLOOKUP(D413,條件!$A$1:$L$65585,5,0)))</f>
        <v/>
      </c>
      <c r="G413" s="635" t="str">
        <f>IF(ISNA(VLOOKUP(D413,條件!$A$1:$L$65585,11,0)),"",(VLOOKUP(D413,條件!$A$1:$L$65585,11,0)))</f>
        <v/>
      </c>
      <c r="H413" s="578"/>
      <c r="I413" s="579"/>
      <c r="J413" s="580"/>
      <c r="K413" s="579"/>
      <c r="L413" s="581"/>
      <c r="M413" s="498"/>
      <c r="N413" s="499"/>
      <c r="O413" s="500"/>
      <c r="P413" s="499"/>
      <c r="Q413" s="501"/>
      <c r="R413" s="560"/>
      <c r="S413" s="542">
        <f t="shared" si="158"/>
        <v>0</v>
      </c>
      <c r="T413" s="502">
        <f t="shared" si="155"/>
        <v>0</v>
      </c>
      <c r="U413" s="522">
        <f t="shared" si="159"/>
        <v>0</v>
      </c>
      <c r="V413" s="503">
        <f t="shared" si="160"/>
        <v>0</v>
      </c>
      <c r="W413" s="559" t="str">
        <f t="shared" si="161"/>
        <v/>
      </c>
      <c r="X413" s="569" t="str">
        <f t="shared" si="156"/>
        <v/>
      </c>
      <c r="Y413" s="569" t="str">
        <f t="shared" si="157"/>
        <v/>
      </c>
      <c r="Z413" s="569" t="str">
        <f>'４.１倒筒機(樣品製作)'!X413</f>
        <v/>
      </c>
      <c r="AA413" s="569" t="str">
        <f>'４.１倒筒機(樣品製作)'!Y413</f>
        <v/>
      </c>
    </row>
    <row r="414" spans="1:27" ht="16.5">
      <c r="A414" s="493">
        <f t="shared" si="154"/>
        <v>46152</v>
      </c>
      <c r="B414" s="549" t="s">
        <v>833</v>
      </c>
      <c r="C414" s="576"/>
      <c r="D414" s="600"/>
      <c r="E414" s="577"/>
      <c r="F414" s="635" t="str">
        <f>IF(ISNA(VLOOKUP(D414,條件!$A$1:$L$65585,5,0)),"",(VLOOKUP(D414,條件!$A$1:$L$65585,5,0)))</f>
        <v/>
      </c>
      <c r="G414" s="635" t="str">
        <f>IF(ISNA(VLOOKUP(D414,條件!$A$1:$L$65585,11,0)),"",(VLOOKUP(D414,條件!$A$1:$L$65585,11,0)))</f>
        <v/>
      </c>
      <c r="H414" s="578"/>
      <c r="I414" s="579"/>
      <c r="J414" s="580"/>
      <c r="K414" s="579"/>
      <c r="L414" s="581"/>
      <c r="M414" s="498"/>
      <c r="N414" s="499"/>
      <c r="O414" s="500"/>
      <c r="P414" s="499"/>
      <c r="Q414" s="501"/>
      <c r="R414" s="560"/>
      <c r="S414" s="542">
        <f t="shared" si="158"/>
        <v>0</v>
      </c>
      <c r="T414" s="502">
        <f t="shared" si="155"/>
        <v>0</v>
      </c>
      <c r="U414" s="522">
        <f t="shared" si="159"/>
        <v>0</v>
      </c>
      <c r="V414" s="503">
        <f t="shared" si="160"/>
        <v>0</v>
      </c>
      <c r="W414" s="559" t="str">
        <f t="shared" si="161"/>
        <v/>
      </c>
      <c r="X414" s="569" t="str">
        <f t="shared" si="156"/>
        <v/>
      </c>
      <c r="Y414" s="569" t="str">
        <f t="shared" si="157"/>
        <v/>
      </c>
      <c r="Z414" s="569" t="str">
        <f>'４.１倒筒機(樣品製作)'!X414</f>
        <v/>
      </c>
      <c r="AA414" s="569" t="str">
        <f>'４.１倒筒機(樣品製作)'!Y414</f>
        <v/>
      </c>
    </row>
    <row r="415" spans="1:27" ht="16.5">
      <c r="A415" s="493">
        <f t="shared" si="154"/>
        <v>46152</v>
      </c>
      <c r="B415" s="549" t="s">
        <v>833</v>
      </c>
      <c r="C415" s="576"/>
      <c r="D415" s="600"/>
      <c r="E415" s="577"/>
      <c r="F415" s="635" t="str">
        <f>IF(ISNA(VLOOKUP(D415,條件!$A$1:$L$65585,5,0)),"",(VLOOKUP(D415,條件!$A$1:$L$65585,5,0)))</f>
        <v/>
      </c>
      <c r="G415" s="635" t="str">
        <f>IF(ISNA(VLOOKUP(D415,條件!$A$1:$L$65585,11,0)),"",(VLOOKUP(D415,條件!$A$1:$L$65585,11,0)))</f>
        <v/>
      </c>
      <c r="H415" s="578"/>
      <c r="I415" s="579"/>
      <c r="J415" s="580"/>
      <c r="K415" s="579"/>
      <c r="L415" s="581"/>
      <c r="M415" s="498"/>
      <c r="N415" s="499"/>
      <c r="O415" s="500"/>
      <c r="P415" s="499"/>
      <c r="Q415" s="501"/>
      <c r="R415" s="560"/>
      <c r="S415" s="542">
        <f t="shared" si="158"/>
        <v>0</v>
      </c>
      <c r="T415" s="502">
        <f t="shared" si="155"/>
        <v>0</v>
      </c>
      <c r="U415" s="522">
        <f t="shared" si="159"/>
        <v>0</v>
      </c>
      <c r="V415" s="503">
        <f t="shared" si="160"/>
        <v>0</v>
      </c>
      <c r="W415" s="559" t="str">
        <f t="shared" si="161"/>
        <v/>
      </c>
      <c r="X415" s="569" t="str">
        <f t="shared" si="156"/>
        <v/>
      </c>
      <c r="Y415" s="569" t="str">
        <f t="shared" si="157"/>
        <v/>
      </c>
      <c r="Z415" s="569" t="str">
        <f>'４.１倒筒機(樣品製作)'!X415</f>
        <v/>
      </c>
      <c r="AA415" s="569" t="str">
        <f>'４.１倒筒機(樣品製作)'!Y415</f>
        <v/>
      </c>
    </row>
    <row r="416" spans="1:27" ht="16.5">
      <c r="A416" s="493">
        <f t="shared" si="154"/>
        <v>46152</v>
      </c>
      <c r="B416" s="549" t="s">
        <v>833</v>
      </c>
      <c r="C416" s="576"/>
      <c r="D416" s="600"/>
      <c r="E416" s="577"/>
      <c r="F416" s="635" t="str">
        <f>IF(ISNA(VLOOKUP(D416,條件!$A$1:$L$65585,5,0)),"",(VLOOKUP(D416,條件!$A$1:$L$65585,5,0)))</f>
        <v/>
      </c>
      <c r="G416" s="635" t="str">
        <f>IF(ISNA(VLOOKUP(D416,條件!$A$1:$L$65585,11,0)),"",(VLOOKUP(D416,條件!$A$1:$L$65585,11,0)))</f>
        <v/>
      </c>
      <c r="H416" s="578"/>
      <c r="I416" s="579"/>
      <c r="J416" s="580"/>
      <c r="K416" s="579"/>
      <c r="L416" s="581"/>
      <c r="M416" s="498"/>
      <c r="N416" s="499"/>
      <c r="O416" s="500"/>
      <c r="P416" s="499"/>
      <c r="Q416" s="501"/>
      <c r="R416" s="560"/>
      <c r="S416" s="542">
        <f t="shared" si="158"/>
        <v>0</v>
      </c>
      <c r="T416" s="502">
        <f t="shared" si="155"/>
        <v>0</v>
      </c>
      <c r="U416" s="522">
        <f t="shared" si="159"/>
        <v>0</v>
      </c>
      <c r="V416" s="503">
        <f t="shared" si="160"/>
        <v>0</v>
      </c>
      <c r="W416" s="559" t="str">
        <f t="shared" si="161"/>
        <v/>
      </c>
      <c r="X416" s="569" t="str">
        <f t="shared" si="156"/>
        <v/>
      </c>
      <c r="Y416" s="569" t="str">
        <f t="shared" si="157"/>
        <v/>
      </c>
      <c r="Z416" s="569" t="str">
        <f>'４.１倒筒機(樣品製作)'!X416</f>
        <v/>
      </c>
      <c r="AA416" s="569" t="str">
        <f>'４.１倒筒機(樣品製作)'!Y416</f>
        <v/>
      </c>
    </row>
    <row r="417" spans="1:27" ht="16.5">
      <c r="A417" s="493">
        <f t="shared" si="154"/>
        <v>46152</v>
      </c>
      <c r="B417" s="549" t="s">
        <v>833</v>
      </c>
      <c r="C417" s="576"/>
      <c r="D417" s="600"/>
      <c r="E417" s="577"/>
      <c r="F417" s="635" t="str">
        <f>IF(ISNA(VLOOKUP(D417,條件!$A$1:$L$65585,5,0)),"",(VLOOKUP(D417,條件!$A$1:$L$65585,5,0)))</f>
        <v/>
      </c>
      <c r="G417" s="635" t="str">
        <f>IF(ISNA(VLOOKUP(D417,條件!$A$1:$L$65585,11,0)),"",(VLOOKUP(D417,條件!$A$1:$L$65585,11,0)))</f>
        <v/>
      </c>
      <c r="H417" s="578"/>
      <c r="I417" s="579"/>
      <c r="J417" s="580"/>
      <c r="K417" s="579"/>
      <c r="L417" s="581"/>
      <c r="M417" s="498"/>
      <c r="N417" s="499"/>
      <c r="O417" s="500"/>
      <c r="P417" s="499"/>
      <c r="Q417" s="501"/>
      <c r="R417" s="560"/>
      <c r="S417" s="542">
        <f t="shared" si="158"/>
        <v>0</v>
      </c>
      <c r="T417" s="502">
        <f t="shared" si="155"/>
        <v>0</v>
      </c>
      <c r="U417" s="522">
        <f t="shared" si="159"/>
        <v>0</v>
      </c>
      <c r="V417" s="503">
        <f t="shared" si="160"/>
        <v>0</v>
      </c>
      <c r="W417" s="559" t="str">
        <f t="shared" si="161"/>
        <v/>
      </c>
      <c r="X417" s="569" t="str">
        <f t="shared" si="156"/>
        <v/>
      </c>
      <c r="Y417" s="569" t="str">
        <f t="shared" si="157"/>
        <v/>
      </c>
      <c r="Z417" s="569" t="str">
        <f>'４.１倒筒機(樣品製作)'!X417</f>
        <v/>
      </c>
      <c r="AA417" s="569" t="str">
        <f>'４.１倒筒機(樣品製作)'!Y417</f>
        <v/>
      </c>
    </row>
    <row r="418" spans="1:27" ht="16.5">
      <c r="A418" s="493">
        <f t="shared" si="154"/>
        <v>46152</v>
      </c>
      <c r="B418" s="549" t="s">
        <v>833</v>
      </c>
      <c r="C418" s="576"/>
      <c r="D418" s="600"/>
      <c r="E418" s="577"/>
      <c r="F418" s="635" t="str">
        <f>IF(ISNA(VLOOKUP(D418,條件!$A$1:$L$65585,5,0)),"",(VLOOKUP(D418,條件!$A$1:$L$65585,5,0)))</f>
        <v/>
      </c>
      <c r="G418" s="635" t="str">
        <f>IF(ISNA(VLOOKUP(D418,條件!$A$1:$L$65585,11,0)),"",(VLOOKUP(D418,條件!$A$1:$L$65585,11,0)))</f>
        <v/>
      </c>
      <c r="H418" s="578"/>
      <c r="I418" s="579"/>
      <c r="J418" s="580"/>
      <c r="K418" s="579"/>
      <c r="L418" s="581"/>
      <c r="M418" s="498"/>
      <c r="N418" s="499"/>
      <c r="O418" s="500"/>
      <c r="P418" s="499"/>
      <c r="Q418" s="501"/>
      <c r="R418" s="560"/>
      <c r="S418" s="542">
        <f t="shared" si="158"/>
        <v>0</v>
      </c>
      <c r="T418" s="502">
        <f t="shared" si="155"/>
        <v>0</v>
      </c>
      <c r="U418" s="522">
        <f t="shared" si="159"/>
        <v>0</v>
      </c>
      <c r="V418" s="503">
        <f t="shared" si="160"/>
        <v>0</v>
      </c>
      <c r="W418" s="559" t="str">
        <f t="shared" si="161"/>
        <v/>
      </c>
      <c r="X418" s="569" t="str">
        <f t="shared" si="156"/>
        <v/>
      </c>
      <c r="Y418" s="569" t="str">
        <f t="shared" si="157"/>
        <v/>
      </c>
      <c r="Z418" s="569" t="str">
        <f>'４.１倒筒機(樣品製作)'!X418</f>
        <v/>
      </c>
      <c r="AA418" s="569" t="str">
        <f>'４.１倒筒機(樣品製作)'!Y418</f>
        <v/>
      </c>
    </row>
    <row r="419" spans="1:27" ht="16.5">
      <c r="A419" s="493">
        <f t="shared" si="154"/>
        <v>46152</v>
      </c>
      <c r="B419" s="549" t="s">
        <v>833</v>
      </c>
      <c r="C419" s="576"/>
      <c r="D419" s="600"/>
      <c r="E419" s="577"/>
      <c r="F419" s="635" t="str">
        <f>IF(ISNA(VLOOKUP(D419,條件!$A$1:$L$65585,5,0)),"",(VLOOKUP(D419,條件!$A$1:$L$65585,5,0)))</f>
        <v/>
      </c>
      <c r="G419" s="635" t="str">
        <f>IF(ISNA(VLOOKUP(D419,條件!$A$1:$L$65585,11,0)),"",(VLOOKUP(D419,條件!$A$1:$L$65585,11,0)))</f>
        <v/>
      </c>
      <c r="H419" s="578"/>
      <c r="I419" s="579"/>
      <c r="J419" s="580"/>
      <c r="K419" s="579"/>
      <c r="L419" s="581"/>
      <c r="M419" s="498"/>
      <c r="N419" s="499"/>
      <c r="O419" s="500"/>
      <c r="P419" s="499"/>
      <c r="Q419" s="501"/>
      <c r="R419" s="560"/>
      <c r="S419" s="542">
        <f t="shared" si="158"/>
        <v>0</v>
      </c>
      <c r="T419" s="502">
        <f t="shared" si="155"/>
        <v>0</v>
      </c>
      <c r="U419" s="522">
        <f t="shared" si="159"/>
        <v>0</v>
      </c>
      <c r="V419" s="503">
        <f t="shared" si="160"/>
        <v>0</v>
      </c>
      <c r="W419" s="559" t="str">
        <f t="shared" si="161"/>
        <v/>
      </c>
      <c r="X419" s="569" t="str">
        <f t="shared" si="156"/>
        <v/>
      </c>
      <c r="Y419" s="569" t="str">
        <f t="shared" si="157"/>
        <v/>
      </c>
      <c r="Z419" s="569" t="str">
        <f>'４.１倒筒機(樣品製作)'!X419</f>
        <v/>
      </c>
      <c r="AA419" s="569" t="str">
        <f>'４.１倒筒機(樣品製作)'!Y419</f>
        <v/>
      </c>
    </row>
    <row r="420" spans="1:27" ht="16.5">
      <c r="A420" s="493">
        <f t="shared" si="154"/>
        <v>46152</v>
      </c>
      <c r="B420" s="549" t="s">
        <v>833</v>
      </c>
      <c r="C420" s="576"/>
      <c r="D420" s="600"/>
      <c r="E420" s="577"/>
      <c r="F420" s="635" t="str">
        <f>IF(ISNA(VLOOKUP(D420,條件!$A$1:$L$65585,5,0)),"",(VLOOKUP(D420,條件!$A$1:$L$65585,5,0)))</f>
        <v/>
      </c>
      <c r="G420" s="635" t="str">
        <f>IF(ISNA(VLOOKUP(D420,條件!$A$1:$L$65585,11,0)),"",(VLOOKUP(D420,條件!$A$1:$L$65585,11,0)))</f>
        <v/>
      </c>
      <c r="H420" s="578"/>
      <c r="I420" s="579"/>
      <c r="J420" s="580"/>
      <c r="K420" s="579"/>
      <c r="L420" s="581"/>
      <c r="M420" s="498"/>
      <c r="N420" s="499"/>
      <c r="O420" s="500"/>
      <c r="P420" s="499"/>
      <c r="Q420" s="501"/>
      <c r="R420" s="560"/>
      <c r="S420" s="542">
        <f t="shared" si="158"/>
        <v>0</v>
      </c>
      <c r="T420" s="502">
        <f t="shared" si="155"/>
        <v>0</v>
      </c>
      <c r="U420" s="522">
        <f t="shared" si="159"/>
        <v>0</v>
      </c>
      <c r="V420" s="503">
        <f t="shared" si="160"/>
        <v>0</v>
      </c>
      <c r="W420" s="559" t="str">
        <f t="shared" si="161"/>
        <v/>
      </c>
      <c r="X420" s="569" t="str">
        <f t="shared" si="156"/>
        <v/>
      </c>
      <c r="Y420" s="569" t="str">
        <f t="shared" si="157"/>
        <v/>
      </c>
      <c r="Z420" s="569" t="str">
        <f>'４.１倒筒機(樣品製作)'!X420</f>
        <v/>
      </c>
      <c r="AA420" s="569" t="str">
        <f>'４.１倒筒機(樣品製作)'!Y420</f>
        <v/>
      </c>
    </row>
    <row r="421" spans="1:27" ht="16.5">
      <c r="A421" s="493">
        <f t="shared" si="154"/>
        <v>46152</v>
      </c>
      <c r="B421" s="549" t="s">
        <v>833</v>
      </c>
      <c r="C421" s="576"/>
      <c r="D421" s="600"/>
      <c r="E421" s="577"/>
      <c r="F421" s="635" t="str">
        <f>IF(ISNA(VLOOKUP(D421,條件!$A$1:$L$65585,5,0)),"",(VLOOKUP(D421,條件!$A$1:$L$65585,5,0)))</f>
        <v/>
      </c>
      <c r="G421" s="635" t="str">
        <f>IF(ISNA(VLOOKUP(D421,條件!$A$1:$L$65585,11,0)),"",(VLOOKUP(D421,條件!$A$1:$L$65585,11,0)))</f>
        <v/>
      </c>
      <c r="H421" s="578"/>
      <c r="I421" s="579"/>
      <c r="J421" s="580"/>
      <c r="K421" s="579"/>
      <c r="L421" s="581"/>
      <c r="M421" s="498"/>
      <c r="N421" s="499"/>
      <c r="O421" s="500"/>
      <c r="P421" s="499"/>
      <c r="Q421" s="501"/>
      <c r="R421" s="560"/>
      <c r="S421" s="542">
        <f t="shared" si="158"/>
        <v>0</v>
      </c>
      <c r="T421" s="502">
        <f t="shared" si="155"/>
        <v>0</v>
      </c>
      <c r="U421" s="522">
        <f t="shared" si="159"/>
        <v>0</v>
      </c>
      <c r="V421" s="503">
        <f t="shared" si="160"/>
        <v>0</v>
      </c>
      <c r="W421" s="559" t="str">
        <f t="shared" si="161"/>
        <v/>
      </c>
      <c r="X421" s="569" t="str">
        <f t="shared" si="156"/>
        <v/>
      </c>
      <c r="Y421" s="569" t="str">
        <f t="shared" si="157"/>
        <v/>
      </c>
      <c r="Z421" s="569" t="str">
        <f>'４.１倒筒機(樣品製作)'!X421</f>
        <v/>
      </c>
      <c r="AA421" s="569" t="str">
        <f>'４.１倒筒機(樣品製作)'!Y421</f>
        <v/>
      </c>
    </row>
    <row r="422" spans="1:27" ht="16.5">
      <c r="A422" s="493">
        <f t="shared" si="154"/>
        <v>46152</v>
      </c>
      <c r="B422" s="549" t="s">
        <v>833</v>
      </c>
      <c r="C422" s="576"/>
      <c r="D422" s="600"/>
      <c r="E422" s="577"/>
      <c r="F422" s="635" t="str">
        <f>IF(ISNA(VLOOKUP(D422,條件!$A$1:$L$65585,5,0)),"",(VLOOKUP(D422,條件!$A$1:$L$65585,5,0)))</f>
        <v/>
      </c>
      <c r="G422" s="635" t="str">
        <f>IF(ISNA(VLOOKUP(D422,條件!$A$1:$L$65585,11,0)),"",(VLOOKUP(D422,條件!$A$1:$L$65585,11,0)))</f>
        <v/>
      </c>
      <c r="H422" s="578"/>
      <c r="I422" s="579"/>
      <c r="J422" s="580"/>
      <c r="K422" s="579"/>
      <c r="L422" s="581"/>
      <c r="M422" s="498"/>
      <c r="N422" s="499"/>
      <c r="O422" s="500"/>
      <c r="P422" s="499"/>
      <c r="Q422" s="501"/>
      <c r="R422" s="560"/>
      <c r="S422" s="542">
        <f t="shared" si="158"/>
        <v>0</v>
      </c>
      <c r="T422" s="502">
        <f t="shared" si="155"/>
        <v>0</v>
      </c>
      <c r="U422" s="502">
        <f t="shared" si="159"/>
        <v>0</v>
      </c>
      <c r="V422" s="503">
        <f t="shared" si="160"/>
        <v>0</v>
      </c>
      <c r="W422" s="561" t="str">
        <f t="shared" si="161"/>
        <v/>
      </c>
      <c r="X422" s="569" t="str">
        <f t="shared" si="156"/>
        <v/>
      </c>
      <c r="Y422" s="569" t="str">
        <f t="shared" si="157"/>
        <v/>
      </c>
      <c r="Z422" s="569" t="str">
        <f>'４.１倒筒機(樣品製作)'!X422</f>
        <v/>
      </c>
      <c r="AA422" s="569" t="str">
        <f>'４.１倒筒機(樣品製作)'!Y422</f>
        <v/>
      </c>
    </row>
    <row r="423" spans="1:27" ht="16.5">
      <c r="A423" s="493">
        <f t="shared" si="154"/>
        <v>46152</v>
      </c>
      <c r="B423" s="549" t="s">
        <v>833</v>
      </c>
      <c r="C423" s="576"/>
      <c r="D423" s="600"/>
      <c r="E423" s="577"/>
      <c r="F423" s="635" t="str">
        <f>IF(ISNA(VLOOKUP(D423,條件!$A$1:$L$65585,5,0)),"",(VLOOKUP(D423,條件!$A$1:$L$65585,5,0)))</f>
        <v/>
      </c>
      <c r="G423" s="635" t="str">
        <f>IF(ISNA(VLOOKUP(D423,條件!$A$1:$L$65585,11,0)),"",(VLOOKUP(D423,條件!$A$1:$L$65585,11,0)))</f>
        <v/>
      </c>
      <c r="H423" s="578"/>
      <c r="I423" s="579"/>
      <c r="J423" s="580"/>
      <c r="K423" s="579"/>
      <c r="L423" s="581"/>
      <c r="M423" s="498"/>
      <c r="N423" s="499"/>
      <c r="O423" s="500"/>
      <c r="P423" s="499"/>
      <c r="Q423" s="501"/>
      <c r="R423" s="560"/>
      <c r="S423" s="542">
        <f t="shared" si="158"/>
        <v>0</v>
      </c>
      <c r="T423" s="502">
        <f t="shared" si="155"/>
        <v>0</v>
      </c>
      <c r="U423" s="502">
        <f t="shared" si="159"/>
        <v>0</v>
      </c>
      <c r="V423" s="503">
        <f t="shared" si="160"/>
        <v>0</v>
      </c>
      <c r="W423" s="561" t="str">
        <f t="shared" si="161"/>
        <v/>
      </c>
      <c r="X423" s="569" t="str">
        <f t="shared" si="156"/>
        <v/>
      </c>
      <c r="Y423" s="569" t="str">
        <f t="shared" si="157"/>
        <v/>
      </c>
      <c r="Z423" s="569" t="str">
        <f>'４.１倒筒機(樣品製作)'!X423</f>
        <v/>
      </c>
      <c r="AA423" s="569" t="str">
        <f>'４.１倒筒機(樣品製作)'!Y423</f>
        <v/>
      </c>
    </row>
    <row r="424" spans="1:27" ht="16.5">
      <c r="A424" s="493">
        <f t="shared" si="154"/>
        <v>46152</v>
      </c>
      <c r="B424" s="549" t="s">
        <v>833</v>
      </c>
      <c r="C424" s="576"/>
      <c r="D424" s="600"/>
      <c r="E424" s="577"/>
      <c r="F424" s="635" t="str">
        <f>IF(ISNA(VLOOKUP(D424,條件!$A$1:$L$65585,5,0)),"",(VLOOKUP(D424,條件!$A$1:$L$65585,5,0)))</f>
        <v/>
      </c>
      <c r="G424" s="635" t="str">
        <f>IF(ISNA(VLOOKUP(D424,條件!$A$1:$L$65585,11,0)),"",(VLOOKUP(D424,條件!$A$1:$L$65585,11,0)))</f>
        <v/>
      </c>
      <c r="H424" s="578"/>
      <c r="I424" s="579"/>
      <c r="J424" s="580"/>
      <c r="K424" s="579"/>
      <c r="L424" s="581"/>
      <c r="M424" s="498"/>
      <c r="N424" s="499"/>
      <c r="O424" s="500"/>
      <c r="P424" s="499"/>
      <c r="Q424" s="501"/>
      <c r="R424" s="560"/>
      <c r="S424" s="542">
        <f t="shared" si="158"/>
        <v>0</v>
      </c>
      <c r="T424" s="502">
        <f t="shared" si="155"/>
        <v>0</v>
      </c>
      <c r="U424" s="502">
        <f t="shared" si="159"/>
        <v>0</v>
      </c>
      <c r="V424" s="503">
        <f t="shared" si="160"/>
        <v>0</v>
      </c>
      <c r="W424" s="561" t="str">
        <f t="shared" si="161"/>
        <v/>
      </c>
      <c r="X424" s="569" t="str">
        <f t="shared" si="156"/>
        <v/>
      </c>
      <c r="Y424" s="569" t="str">
        <f t="shared" si="157"/>
        <v/>
      </c>
      <c r="Z424" s="569" t="str">
        <f>'４.１倒筒機(樣品製作)'!X424</f>
        <v/>
      </c>
      <c r="AA424" s="569" t="str">
        <f>'４.１倒筒機(樣品製作)'!Y424</f>
        <v/>
      </c>
    </row>
    <row r="425" spans="1:27" ht="16.5">
      <c r="A425" s="493">
        <f t="shared" si="154"/>
        <v>46152</v>
      </c>
      <c r="B425" s="549" t="s">
        <v>833</v>
      </c>
      <c r="C425" s="576"/>
      <c r="D425" s="600"/>
      <c r="E425" s="577"/>
      <c r="F425" s="635" t="str">
        <f>IF(ISNA(VLOOKUP(D425,條件!$A$1:$L$65585,5,0)),"",(VLOOKUP(D425,條件!$A$1:$L$65585,5,0)))</f>
        <v/>
      </c>
      <c r="G425" s="635" t="str">
        <f>IF(ISNA(VLOOKUP(D425,條件!$A$1:$L$65585,11,0)),"",(VLOOKUP(D425,條件!$A$1:$L$65585,11,0)))</f>
        <v/>
      </c>
      <c r="H425" s="578"/>
      <c r="I425" s="579"/>
      <c r="J425" s="580"/>
      <c r="K425" s="579"/>
      <c r="L425" s="581"/>
      <c r="M425" s="498"/>
      <c r="N425" s="499"/>
      <c r="O425" s="500"/>
      <c r="P425" s="499"/>
      <c r="Q425" s="501"/>
      <c r="R425" s="560"/>
      <c r="S425" s="542">
        <f t="shared" si="158"/>
        <v>0</v>
      </c>
      <c r="T425" s="502">
        <f t="shared" si="155"/>
        <v>0</v>
      </c>
      <c r="U425" s="502">
        <f t="shared" si="159"/>
        <v>0</v>
      </c>
      <c r="V425" s="503">
        <f t="shared" si="160"/>
        <v>0</v>
      </c>
      <c r="W425" s="561" t="str">
        <f t="shared" si="161"/>
        <v/>
      </c>
      <c r="X425" s="569" t="str">
        <f t="shared" si="156"/>
        <v/>
      </c>
      <c r="Y425" s="569" t="str">
        <f t="shared" si="157"/>
        <v/>
      </c>
      <c r="Z425" s="569" t="str">
        <f>'４.１倒筒機(樣品製作)'!X425</f>
        <v/>
      </c>
      <c r="AA425" s="569" t="str">
        <f>'４.１倒筒機(樣品製作)'!Y425</f>
        <v/>
      </c>
    </row>
    <row r="426" spans="1:27" ht="16.5">
      <c r="A426" s="493">
        <f t="shared" si="154"/>
        <v>46152</v>
      </c>
      <c r="B426" s="549" t="s">
        <v>833</v>
      </c>
      <c r="C426" s="576"/>
      <c r="D426" s="600"/>
      <c r="E426" s="577"/>
      <c r="F426" s="635" t="str">
        <f>IF(ISNA(VLOOKUP(D426,條件!$A$1:$L$65585,5,0)),"",(VLOOKUP(D426,條件!$A$1:$L$65585,5,0)))</f>
        <v/>
      </c>
      <c r="G426" s="635" t="str">
        <f>IF(ISNA(VLOOKUP(D426,條件!$A$1:$L$65585,11,0)),"",(VLOOKUP(D426,條件!$A$1:$L$65585,11,0)))</f>
        <v/>
      </c>
      <c r="H426" s="578"/>
      <c r="I426" s="579"/>
      <c r="J426" s="580"/>
      <c r="K426" s="579"/>
      <c r="L426" s="581"/>
      <c r="M426" s="498"/>
      <c r="N426" s="499"/>
      <c r="O426" s="500"/>
      <c r="P426" s="499"/>
      <c r="Q426" s="501"/>
      <c r="R426" s="560"/>
      <c r="S426" s="542">
        <f t="shared" si="158"/>
        <v>0</v>
      </c>
      <c r="T426" s="502">
        <f t="shared" si="155"/>
        <v>0</v>
      </c>
      <c r="U426" s="502">
        <f t="shared" si="159"/>
        <v>0</v>
      </c>
      <c r="V426" s="503">
        <f t="shared" si="160"/>
        <v>0</v>
      </c>
      <c r="W426" s="561" t="str">
        <f t="shared" si="161"/>
        <v/>
      </c>
      <c r="X426" s="569" t="str">
        <f t="shared" si="156"/>
        <v/>
      </c>
      <c r="Y426" s="569" t="str">
        <f t="shared" si="157"/>
        <v/>
      </c>
      <c r="Z426" s="569" t="str">
        <f>'４.１倒筒機(樣品製作)'!X426</f>
        <v/>
      </c>
      <c r="AA426" s="569" t="str">
        <f>'４.１倒筒機(樣品製作)'!Y426</f>
        <v/>
      </c>
    </row>
    <row r="427" spans="1:27" ht="16.5">
      <c r="A427" s="493">
        <f t="shared" si="154"/>
        <v>46152</v>
      </c>
      <c r="B427" s="549" t="s">
        <v>833</v>
      </c>
      <c r="C427" s="576"/>
      <c r="D427" s="600"/>
      <c r="E427" s="577"/>
      <c r="F427" s="635" t="str">
        <f>IF(ISNA(VLOOKUP(D427,條件!$A$1:$L$65585,5,0)),"",(VLOOKUP(D427,條件!$A$1:$L$65585,5,0)))</f>
        <v/>
      </c>
      <c r="G427" s="635" t="str">
        <f>IF(ISNA(VLOOKUP(D427,條件!$A$1:$L$65585,11,0)),"",(VLOOKUP(D427,條件!$A$1:$L$65585,11,0)))</f>
        <v/>
      </c>
      <c r="H427" s="578"/>
      <c r="I427" s="579"/>
      <c r="J427" s="580"/>
      <c r="K427" s="579"/>
      <c r="L427" s="581"/>
      <c r="M427" s="498"/>
      <c r="N427" s="499"/>
      <c r="O427" s="500"/>
      <c r="P427" s="499"/>
      <c r="Q427" s="501"/>
      <c r="R427" s="560"/>
      <c r="S427" s="542">
        <f t="shared" si="158"/>
        <v>0</v>
      </c>
      <c r="T427" s="502">
        <f t="shared" si="155"/>
        <v>0</v>
      </c>
      <c r="U427" s="502">
        <f t="shared" si="159"/>
        <v>0</v>
      </c>
      <c r="V427" s="503">
        <f t="shared" si="160"/>
        <v>0</v>
      </c>
      <c r="W427" s="561" t="str">
        <f t="shared" si="161"/>
        <v/>
      </c>
      <c r="X427" s="569" t="str">
        <f t="shared" si="156"/>
        <v/>
      </c>
      <c r="Y427" s="569" t="str">
        <f t="shared" si="157"/>
        <v/>
      </c>
      <c r="Z427" s="569" t="str">
        <f>'４.１倒筒機(樣品製作)'!X427</f>
        <v/>
      </c>
      <c r="AA427" s="569" t="str">
        <f>'４.１倒筒機(樣品製作)'!Y427</f>
        <v/>
      </c>
    </row>
    <row r="428" spans="1:27" ht="16.5">
      <c r="A428" s="493">
        <f t="shared" si="154"/>
        <v>46152</v>
      </c>
      <c r="B428" s="549" t="s">
        <v>833</v>
      </c>
      <c r="C428" s="576"/>
      <c r="D428" s="600"/>
      <c r="E428" s="577"/>
      <c r="F428" s="635" t="str">
        <f>IF(ISNA(VLOOKUP(D428,條件!$A$1:$L$65585,5,0)),"",(VLOOKUP(D428,條件!$A$1:$L$65585,5,0)))</f>
        <v/>
      </c>
      <c r="G428" s="635" t="str">
        <f>IF(ISNA(VLOOKUP(D428,條件!$A$1:$L$65585,11,0)),"",(VLOOKUP(D428,條件!$A$1:$L$65585,11,0)))</f>
        <v/>
      </c>
      <c r="H428" s="578"/>
      <c r="I428" s="579"/>
      <c r="J428" s="580"/>
      <c r="K428" s="579"/>
      <c r="L428" s="581"/>
      <c r="M428" s="498"/>
      <c r="N428" s="499"/>
      <c r="O428" s="500"/>
      <c r="P428" s="499"/>
      <c r="Q428" s="501"/>
      <c r="R428" s="560"/>
      <c r="S428" s="542">
        <f t="shared" si="158"/>
        <v>0</v>
      </c>
      <c r="T428" s="502">
        <f t="shared" si="155"/>
        <v>0</v>
      </c>
      <c r="U428" s="502">
        <f t="shared" si="159"/>
        <v>0</v>
      </c>
      <c r="V428" s="503">
        <f t="shared" si="160"/>
        <v>0</v>
      </c>
      <c r="W428" s="561" t="str">
        <f t="shared" si="161"/>
        <v/>
      </c>
      <c r="X428" s="569" t="str">
        <f t="shared" si="156"/>
        <v/>
      </c>
      <c r="Y428" s="569" t="str">
        <f t="shared" si="157"/>
        <v/>
      </c>
      <c r="Z428" s="569" t="str">
        <f>'４.１倒筒機(樣品製作)'!X428</f>
        <v/>
      </c>
      <c r="AA428" s="569" t="str">
        <f>'４.１倒筒機(樣品製作)'!Y428</f>
        <v/>
      </c>
    </row>
    <row r="429" spans="1:27" ht="16.5">
      <c r="A429" s="493">
        <f t="shared" si="154"/>
        <v>46152</v>
      </c>
      <c r="B429" s="549" t="s">
        <v>833</v>
      </c>
      <c r="C429" s="576"/>
      <c r="D429" s="600"/>
      <c r="E429" s="577"/>
      <c r="F429" s="635" t="str">
        <f>IF(ISNA(VLOOKUP(D429,條件!$A$1:$L$65585,5,0)),"",(VLOOKUP(D429,條件!$A$1:$L$65585,5,0)))</f>
        <v/>
      </c>
      <c r="G429" s="635" t="str">
        <f>IF(ISNA(VLOOKUP(D429,條件!$A$1:$L$65585,11,0)),"",(VLOOKUP(D429,條件!$A$1:$L$65585,11,0)))</f>
        <v/>
      </c>
      <c r="H429" s="578"/>
      <c r="I429" s="579"/>
      <c r="J429" s="580"/>
      <c r="K429" s="579"/>
      <c r="L429" s="581"/>
      <c r="M429" s="498"/>
      <c r="N429" s="499"/>
      <c r="O429" s="500"/>
      <c r="P429" s="499"/>
      <c r="Q429" s="501"/>
      <c r="R429" s="560"/>
      <c r="S429" s="542">
        <f t="shared" si="158"/>
        <v>0</v>
      </c>
      <c r="T429" s="502">
        <f t="shared" si="155"/>
        <v>0</v>
      </c>
      <c r="U429" s="502">
        <f t="shared" si="159"/>
        <v>0</v>
      </c>
      <c r="V429" s="503">
        <f t="shared" si="160"/>
        <v>0</v>
      </c>
      <c r="W429" s="561" t="str">
        <f t="shared" si="161"/>
        <v/>
      </c>
      <c r="X429" s="569" t="str">
        <f t="shared" si="156"/>
        <v/>
      </c>
      <c r="Y429" s="569" t="str">
        <f t="shared" si="157"/>
        <v/>
      </c>
      <c r="Z429" s="569" t="str">
        <f>'４.１倒筒機(樣品製作)'!X429</f>
        <v/>
      </c>
      <c r="AA429" s="569" t="str">
        <f>'４.１倒筒機(樣品製作)'!Y429</f>
        <v/>
      </c>
    </row>
    <row r="430" spans="1:27" ht="16.5">
      <c r="A430" s="493">
        <f t="shared" si="154"/>
        <v>46152</v>
      </c>
      <c r="B430" s="549" t="s">
        <v>833</v>
      </c>
      <c r="C430" s="576"/>
      <c r="D430" s="600"/>
      <c r="E430" s="577"/>
      <c r="F430" s="635" t="str">
        <f>IF(ISNA(VLOOKUP(D430,條件!$A$1:$L$65585,5,0)),"",(VLOOKUP(D430,條件!$A$1:$L$65585,5,0)))</f>
        <v/>
      </c>
      <c r="G430" s="635" t="str">
        <f>IF(ISNA(VLOOKUP(D430,條件!$A$1:$L$65585,11,0)),"",(VLOOKUP(D430,條件!$A$1:$L$65585,11,0)))</f>
        <v/>
      </c>
      <c r="H430" s="578"/>
      <c r="I430" s="579"/>
      <c r="J430" s="580"/>
      <c r="K430" s="579"/>
      <c r="L430" s="581"/>
      <c r="M430" s="498"/>
      <c r="N430" s="499"/>
      <c r="O430" s="500"/>
      <c r="P430" s="499"/>
      <c r="Q430" s="501"/>
      <c r="R430" s="560"/>
      <c r="S430" s="542">
        <f t="shared" si="158"/>
        <v>0</v>
      </c>
      <c r="T430" s="502">
        <f t="shared" si="155"/>
        <v>0</v>
      </c>
      <c r="U430" s="502">
        <f t="shared" si="159"/>
        <v>0</v>
      </c>
      <c r="V430" s="503">
        <f t="shared" si="160"/>
        <v>0</v>
      </c>
      <c r="W430" s="561" t="str">
        <f t="shared" si="161"/>
        <v/>
      </c>
      <c r="X430" s="569" t="str">
        <f t="shared" si="156"/>
        <v/>
      </c>
      <c r="Y430" s="569" t="str">
        <f t="shared" si="157"/>
        <v/>
      </c>
      <c r="Z430" s="569" t="str">
        <f>'４.１倒筒機(樣品製作)'!X430</f>
        <v/>
      </c>
      <c r="AA430" s="569" t="str">
        <f>'４.１倒筒機(樣品製作)'!Y430</f>
        <v/>
      </c>
    </row>
    <row r="431" spans="1:27" ht="16.5">
      <c r="A431" s="493">
        <f t="shared" si="154"/>
        <v>46152</v>
      </c>
      <c r="B431" s="515" t="s">
        <v>831</v>
      </c>
      <c r="C431" s="652"/>
      <c r="D431" s="653"/>
      <c r="E431" s="654"/>
      <c r="F431" s="655">
        <v>0</v>
      </c>
      <c r="G431" s="655"/>
      <c r="H431" s="656"/>
      <c r="I431" s="657">
        <f>COUNTA(I411:I430)</f>
        <v>0</v>
      </c>
      <c r="J431" s="657"/>
      <c r="K431" s="657"/>
      <c r="L431" s="658"/>
      <c r="M431" s="517"/>
      <c r="N431" s="518">
        <f>SUM(N411:N430)</f>
        <v>0</v>
      </c>
      <c r="O431" s="517"/>
      <c r="P431" s="518">
        <f>SUM(P411:P430)</f>
        <v>0</v>
      </c>
      <c r="Q431" s="519"/>
      <c r="R431" s="562"/>
      <c r="S431" s="544"/>
      <c r="T431" s="520"/>
      <c r="U431" s="516">
        <f>SUMIF(U411:U430,"&lt;9E307")</f>
        <v>0</v>
      </c>
      <c r="V431" s="516">
        <f>SUM(V411:V430)</f>
        <v>0</v>
      </c>
      <c r="W431" s="563">
        <f>IF(ISERROR(V431/U431),0,(V431/U431))</f>
        <v>0</v>
      </c>
      <c r="X431" s="570">
        <f>SUMIF(X411:X430,"&lt;9E307")</f>
        <v>0</v>
      </c>
      <c r="Y431" s="570">
        <f>SUMIF(Y411:Y430,"&lt;9E307")</f>
        <v>0</v>
      </c>
      <c r="Z431" s="570">
        <f>'４.１倒筒機(樣品製作)'!X431</f>
        <v>0</v>
      </c>
      <c r="AA431" s="570">
        <f>'４.１倒筒機(樣品製作)'!Y431</f>
        <v>0</v>
      </c>
    </row>
    <row r="432" spans="1:27" ht="16.5">
      <c r="A432" s="493">
        <f t="shared" si="154"/>
        <v>46152</v>
      </c>
      <c r="B432" s="521" t="s">
        <v>834</v>
      </c>
      <c r="C432" s="659"/>
      <c r="D432" s="660"/>
      <c r="E432" s="661"/>
      <c r="F432" s="662"/>
      <c r="G432" s="662"/>
      <c r="H432" s="663"/>
      <c r="I432" s="664">
        <f>SUM(I410,I431)</f>
        <v>7</v>
      </c>
      <c r="J432" s="664"/>
      <c r="K432" s="664"/>
      <c r="L432" s="665"/>
      <c r="M432" s="536"/>
      <c r="N432" s="537">
        <f>SUM(N410,N431)</f>
        <v>0</v>
      </c>
      <c r="O432" s="536"/>
      <c r="P432" s="537">
        <f>SUM(P410,P431)</f>
        <v>72</v>
      </c>
      <c r="Q432" s="538"/>
      <c r="R432" s="564"/>
      <c r="S432" s="545"/>
      <c r="T432" s="504"/>
      <c r="U432" s="504">
        <f t="shared" ref="U432:V432" si="162">SUM(U410,U431)</f>
        <v>219.45997994437752</v>
      </c>
      <c r="V432" s="504">
        <f t="shared" si="162"/>
        <v>114</v>
      </c>
      <c r="W432" s="565">
        <f>IF(ISERROR(V432/U432),0,V432/U432)</f>
        <v>0.51945689609966006</v>
      </c>
      <c r="X432" s="571">
        <f>SUM(X410,X431)</f>
        <v>0</v>
      </c>
      <c r="Y432" s="571">
        <f>SUM(Y410,Y431)</f>
        <v>0.87783991977751008</v>
      </c>
      <c r="Z432" s="571">
        <f>'４.１倒筒機(樣品製作)'!X432</f>
        <v>0</v>
      </c>
      <c r="AA432" s="571">
        <f>'４.１倒筒機(樣品製作)'!Y432</f>
        <v>0</v>
      </c>
    </row>
    <row r="433" spans="1:27" ht="16.5">
      <c r="A433" s="566">
        <f>A432+1</f>
        <v>46153</v>
      </c>
      <c r="B433" s="548" t="s">
        <v>832</v>
      </c>
      <c r="C433" s="666" t="s">
        <v>1081</v>
      </c>
      <c r="D433" s="667" t="s">
        <v>3353</v>
      </c>
      <c r="E433" s="668" t="s">
        <v>1784</v>
      </c>
      <c r="F433" s="635" t="s">
        <v>3294</v>
      </c>
      <c r="G433" s="635" t="s">
        <v>3355</v>
      </c>
      <c r="H433" s="670">
        <v>4</v>
      </c>
      <c r="I433" s="671">
        <v>75</v>
      </c>
      <c r="J433" s="580">
        <v>488000</v>
      </c>
      <c r="K433" s="671">
        <v>1200</v>
      </c>
      <c r="L433" s="672">
        <v>24</v>
      </c>
      <c r="M433" s="524"/>
      <c r="N433" s="525"/>
      <c r="O433" s="526">
        <v>24</v>
      </c>
      <c r="P433" s="525">
        <v>12</v>
      </c>
      <c r="Q433" s="527" t="s">
        <v>4052</v>
      </c>
      <c r="R433" s="558" t="s">
        <v>2960</v>
      </c>
      <c r="S433" s="541">
        <f>K433*0.85</f>
        <v>1020</v>
      </c>
      <c r="T433" s="522">
        <f t="shared" ref="T433:T452" si="163">IF(J433="",0,(1440/(J433/S433)))</f>
        <v>3.0098360655737704</v>
      </c>
      <c r="U433" s="522">
        <f>T433*L433*(N433+P433)/24*0.85</f>
        <v>30.700327868852458</v>
      </c>
      <c r="V433" s="523">
        <f>M433+O433</f>
        <v>24</v>
      </c>
      <c r="W433" s="559">
        <f>IF(U433=0,"",((V433/U433)))</f>
        <v>0.78175060874022817</v>
      </c>
      <c r="X433" s="569">
        <f t="shared" ref="X433:X452" si="164">IF(ISERROR((U433/(N433+P433)*N433)/250),"",((U433/(N433+P433)*N433)/250))</f>
        <v>0</v>
      </c>
      <c r="Y433" s="569">
        <f t="shared" ref="Y433:Y452" si="165">IF(ISERROR(((U433/(N433+P433)*P433)/250)),"",(((U433/(N433+P433)*P433))/250))</f>
        <v>0.12280131147540985</v>
      </c>
      <c r="Z433" s="569" t="str">
        <f>'４.１倒筒機(樣品製作)'!X433</f>
        <v/>
      </c>
      <c r="AA433" s="569" t="str">
        <f>'４.１倒筒機(樣品製作)'!Y433</f>
        <v/>
      </c>
    </row>
    <row r="434" spans="1:27" ht="16.5">
      <c r="A434" s="493">
        <f>A433</f>
        <v>46153</v>
      </c>
      <c r="B434" s="549" t="s">
        <v>832</v>
      </c>
      <c r="C434" s="576" t="s">
        <v>1066</v>
      </c>
      <c r="D434" s="600" t="s">
        <v>2783</v>
      </c>
      <c r="E434" s="577"/>
      <c r="F434" s="635" t="s">
        <v>2275</v>
      </c>
      <c r="G434" s="635" t="s">
        <v>203</v>
      </c>
      <c r="H434" s="578">
        <v>2</v>
      </c>
      <c r="I434" s="579">
        <v>75</v>
      </c>
      <c r="J434" s="580">
        <v>237000</v>
      </c>
      <c r="K434" s="579">
        <v>1200</v>
      </c>
      <c r="L434" s="581">
        <v>24</v>
      </c>
      <c r="M434" s="498"/>
      <c r="N434" s="499"/>
      <c r="O434" s="500">
        <v>34</v>
      </c>
      <c r="P434" s="499">
        <v>12</v>
      </c>
      <c r="Q434" s="527" t="s">
        <v>4052</v>
      </c>
      <c r="R434" s="560" t="s">
        <v>2960</v>
      </c>
      <c r="S434" s="542">
        <f t="shared" ref="S434:S452" si="166">K434*0.85</f>
        <v>1020</v>
      </c>
      <c r="T434" s="502">
        <f t="shared" si="163"/>
        <v>6.1974683544303799</v>
      </c>
      <c r="U434" s="522">
        <f t="shared" ref="U434:U452" si="167">T434*L434*(N434+P434)/24*0.85</f>
        <v>63.214177215189871</v>
      </c>
      <c r="V434" s="503">
        <f t="shared" ref="V434:V452" si="168">M434+O434</f>
        <v>34</v>
      </c>
      <c r="W434" s="559">
        <f t="shared" ref="W434:W452" si="169">IF(U434=0,"",((V434/U434)))</f>
        <v>0.53785403050108938</v>
      </c>
      <c r="X434" s="569">
        <f t="shared" si="164"/>
        <v>0</v>
      </c>
      <c r="Y434" s="569">
        <f t="shared" si="165"/>
        <v>0.25285670886075945</v>
      </c>
      <c r="Z434" s="569" t="str">
        <f>'４.１倒筒機(樣品製作)'!X434</f>
        <v/>
      </c>
      <c r="AA434" s="569" t="str">
        <f>'４.１倒筒機(樣品製作)'!Y434</f>
        <v/>
      </c>
    </row>
    <row r="435" spans="1:27" ht="16.5">
      <c r="A435" s="493">
        <f t="shared" ref="A435:A475" si="170">A434</f>
        <v>46153</v>
      </c>
      <c r="B435" s="549" t="s">
        <v>832</v>
      </c>
      <c r="C435" s="576" t="s">
        <v>1746</v>
      </c>
      <c r="D435" s="600" t="s">
        <v>2732</v>
      </c>
      <c r="E435" s="577" t="s">
        <v>3317</v>
      </c>
      <c r="F435" s="635" t="s">
        <v>1815</v>
      </c>
      <c r="G435" s="635" t="s">
        <v>2247</v>
      </c>
      <c r="H435" s="578">
        <v>4</v>
      </c>
      <c r="I435" s="579">
        <v>100</v>
      </c>
      <c r="J435" s="580">
        <v>358000</v>
      </c>
      <c r="K435" s="579">
        <v>1200</v>
      </c>
      <c r="L435" s="581">
        <v>36</v>
      </c>
      <c r="M435" s="498"/>
      <c r="N435" s="499"/>
      <c r="O435" s="500">
        <v>34</v>
      </c>
      <c r="P435" s="499">
        <v>12</v>
      </c>
      <c r="Q435" s="527" t="s">
        <v>4052</v>
      </c>
      <c r="R435" s="560" t="s">
        <v>2960</v>
      </c>
      <c r="S435" s="542">
        <f t="shared" si="166"/>
        <v>1020</v>
      </c>
      <c r="T435" s="502">
        <f t="shared" si="163"/>
        <v>4.1027932960893851</v>
      </c>
      <c r="U435" s="522">
        <f t="shared" si="167"/>
        <v>62.772737430167595</v>
      </c>
      <c r="V435" s="503">
        <f t="shared" si="168"/>
        <v>34</v>
      </c>
      <c r="W435" s="559">
        <f t="shared" si="169"/>
        <v>0.54163640764947962</v>
      </c>
      <c r="X435" s="569">
        <f t="shared" si="164"/>
        <v>0</v>
      </c>
      <c r="Y435" s="569">
        <f t="shared" si="165"/>
        <v>0.25109094972067036</v>
      </c>
      <c r="Z435" s="569" t="str">
        <f>'４.１倒筒機(樣品製作)'!X435</f>
        <v/>
      </c>
      <c r="AA435" s="569" t="str">
        <f>'４.１倒筒機(樣品製作)'!Y435</f>
        <v/>
      </c>
    </row>
    <row r="436" spans="1:27" ht="16.5">
      <c r="A436" s="493">
        <f t="shared" si="170"/>
        <v>46153</v>
      </c>
      <c r="B436" s="549" t="s">
        <v>832</v>
      </c>
      <c r="C436" s="938" t="s">
        <v>1073</v>
      </c>
      <c r="D436" s="939" t="s">
        <v>3316</v>
      </c>
      <c r="E436" s="940" t="s">
        <v>3317</v>
      </c>
      <c r="F436" s="941" t="s">
        <v>1815</v>
      </c>
      <c r="G436" s="941" t="s">
        <v>202</v>
      </c>
      <c r="H436" s="942">
        <v>4</v>
      </c>
      <c r="I436" s="943">
        <v>100</v>
      </c>
      <c r="J436" s="944">
        <v>358000</v>
      </c>
      <c r="K436" s="943">
        <v>1200</v>
      </c>
      <c r="L436" s="945">
        <v>12</v>
      </c>
      <c r="M436" s="498"/>
      <c r="N436" s="499"/>
      <c r="O436" s="500">
        <v>8</v>
      </c>
      <c r="P436" s="499">
        <v>7</v>
      </c>
      <c r="Q436" s="527" t="s">
        <v>4052</v>
      </c>
      <c r="R436" s="560" t="s">
        <v>2960</v>
      </c>
      <c r="S436" s="542">
        <f t="shared" si="166"/>
        <v>1020</v>
      </c>
      <c r="T436" s="502">
        <f t="shared" si="163"/>
        <v>4.1027932960893851</v>
      </c>
      <c r="U436" s="522">
        <f t="shared" si="167"/>
        <v>12.205810055865923</v>
      </c>
      <c r="V436" s="503">
        <f t="shared" si="168"/>
        <v>8</v>
      </c>
      <c r="W436" s="559">
        <f t="shared" si="169"/>
        <v>0.65542556892037851</v>
      </c>
      <c r="X436" s="569">
        <f t="shared" si="164"/>
        <v>0</v>
      </c>
      <c r="Y436" s="569">
        <f t="shared" si="165"/>
        <v>4.8823240223463689E-2</v>
      </c>
      <c r="Z436" s="569" t="str">
        <f>'４.１倒筒機(樣品製作)'!X436</f>
        <v/>
      </c>
      <c r="AA436" s="569" t="str">
        <f>'４.１倒筒機(樣品製作)'!Y436</f>
        <v/>
      </c>
    </row>
    <row r="437" spans="1:27" ht="16.5">
      <c r="A437" s="493">
        <f t="shared" si="170"/>
        <v>46153</v>
      </c>
      <c r="B437" s="549" t="s">
        <v>832</v>
      </c>
      <c r="C437" s="938" t="s">
        <v>1067</v>
      </c>
      <c r="D437" s="939" t="s">
        <v>2016</v>
      </c>
      <c r="E437" s="940" t="s">
        <v>3317</v>
      </c>
      <c r="F437" s="941" t="s">
        <v>1815</v>
      </c>
      <c r="G437" s="941" t="s">
        <v>339</v>
      </c>
      <c r="H437" s="942">
        <v>4</v>
      </c>
      <c r="I437" s="943">
        <v>100</v>
      </c>
      <c r="J437" s="944">
        <v>358000</v>
      </c>
      <c r="K437" s="943">
        <v>1200</v>
      </c>
      <c r="L437" s="945">
        <v>12</v>
      </c>
      <c r="M437" s="498"/>
      <c r="N437" s="499"/>
      <c r="O437" s="500">
        <v>12</v>
      </c>
      <c r="P437" s="499">
        <v>7</v>
      </c>
      <c r="Q437" s="527" t="s">
        <v>4052</v>
      </c>
      <c r="R437" s="560" t="s">
        <v>2960</v>
      </c>
      <c r="S437" s="542">
        <f t="shared" si="166"/>
        <v>1020</v>
      </c>
      <c r="T437" s="502">
        <f t="shared" si="163"/>
        <v>4.1027932960893851</v>
      </c>
      <c r="U437" s="522">
        <f t="shared" si="167"/>
        <v>12.205810055865923</v>
      </c>
      <c r="V437" s="503">
        <f t="shared" si="168"/>
        <v>12</v>
      </c>
      <c r="W437" s="559">
        <f t="shared" si="169"/>
        <v>0.98313835338056776</v>
      </c>
      <c r="X437" s="569">
        <f t="shared" si="164"/>
        <v>0</v>
      </c>
      <c r="Y437" s="569">
        <f t="shared" si="165"/>
        <v>4.8823240223463689E-2</v>
      </c>
      <c r="Z437" s="569" t="str">
        <f>'４.１倒筒機(樣品製作)'!X437</f>
        <v/>
      </c>
      <c r="AA437" s="569" t="str">
        <f>'４.１倒筒機(樣品製作)'!Y437</f>
        <v/>
      </c>
    </row>
    <row r="438" spans="1:27" ht="16.5">
      <c r="A438" s="493">
        <f t="shared" si="170"/>
        <v>46153</v>
      </c>
      <c r="B438" s="549" t="s">
        <v>832</v>
      </c>
      <c r="C438" s="1071" t="s">
        <v>1081</v>
      </c>
      <c r="D438" s="1072" t="s">
        <v>3353</v>
      </c>
      <c r="E438" s="1073" t="s">
        <v>1784</v>
      </c>
      <c r="F438" s="941" t="s">
        <v>3294</v>
      </c>
      <c r="G438" s="941" t="s">
        <v>3355</v>
      </c>
      <c r="H438" s="1074">
        <v>4</v>
      </c>
      <c r="I438" s="1075">
        <v>75</v>
      </c>
      <c r="J438" s="944">
        <v>488000</v>
      </c>
      <c r="K438" s="1075">
        <v>1200</v>
      </c>
      <c r="L438" s="1040">
        <v>24</v>
      </c>
      <c r="M438" s="498"/>
      <c r="N438" s="499"/>
      <c r="O438" s="500">
        <v>0</v>
      </c>
      <c r="P438" s="499">
        <v>5</v>
      </c>
      <c r="Q438" s="527" t="s">
        <v>4052</v>
      </c>
      <c r="R438" s="560" t="s">
        <v>2960</v>
      </c>
      <c r="S438" s="542">
        <f t="shared" si="166"/>
        <v>1020</v>
      </c>
      <c r="T438" s="502">
        <f t="shared" si="163"/>
        <v>3.0098360655737704</v>
      </c>
      <c r="U438" s="522">
        <f t="shared" si="167"/>
        <v>12.791803278688525</v>
      </c>
      <c r="V438" s="503">
        <f t="shared" si="168"/>
        <v>0</v>
      </c>
      <c r="W438" s="559">
        <f t="shared" si="169"/>
        <v>0</v>
      </c>
      <c r="X438" s="569">
        <f t="shared" si="164"/>
        <v>0</v>
      </c>
      <c r="Y438" s="569">
        <f t="shared" si="165"/>
        <v>5.1167213114754098E-2</v>
      </c>
      <c r="Z438" s="569" t="str">
        <f>'４.１倒筒機(樣品製作)'!X438</f>
        <v/>
      </c>
      <c r="AA438" s="569" t="str">
        <f>'４.１倒筒機(樣品製作)'!Y438</f>
        <v/>
      </c>
    </row>
    <row r="439" spans="1:27" ht="16.5">
      <c r="A439" s="493">
        <f t="shared" si="170"/>
        <v>46153</v>
      </c>
      <c r="B439" s="549" t="s">
        <v>832</v>
      </c>
      <c r="C439" s="576" t="s">
        <v>1067</v>
      </c>
      <c r="D439" s="600" t="s">
        <v>2016</v>
      </c>
      <c r="E439" s="577" t="s">
        <v>3317</v>
      </c>
      <c r="F439" s="635" t="s">
        <v>1815</v>
      </c>
      <c r="G439" s="635" t="s">
        <v>339</v>
      </c>
      <c r="H439" s="578">
        <v>4</v>
      </c>
      <c r="I439" s="579">
        <v>100</v>
      </c>
      <c r="J439" s="580">
        <v>358000</v>
      </c>
      <c r="K439" s="579">
        <v>1200</v>
      </c>
      <c r="L439" s="581">
        <v>12</v>
      </c>
      <c r="M439" s="498"/>
      <c r="N439" s="499"/>
      <c r="O439" s="500">
        <v>12</v>
      </c>
      <c r="P439" s="499">
        <v>12</v>
      </c>
      <c r="Q439" s="527" t="s">
        <v>4052</v>
      </c>
      <c r="R439" s="560" t="s">
        <v>2960</v>
      </c>
      <c r="S439" s="542">
        <f t="shared" si="166"/>
        <v>1020</v>
      </c>
      <c r="T439" s="502">
        <f t="shared" si="163"/>
        <v>4.1027932960893851</v>
      </c>
      <c r="U439" s="522">
        <f t="shared" si="167"/>
        <v>20.924245810055865</v>
      </c>
      <c r="V439" s="503">
        <f t="shared" si="168"/>
        <v>12</v>
      </c>
      <c r="W439" s="559">
        <f t="shared" si="169"/>
        <v>0.57349737280533131</v>
      </c>
      <c r="X439" s="569">
        <f t="shared" si="164"/>
        <v>0</v>
      </c>
      <c r="Y439" s="569">
        <f t="shared" si="165"/>
        <v>8.3696983240223455E-2</v>
      </c>
      <c r="Z439" s="569" t="str">
        <f>'４.１倒筒機(樣品製作)'!X439</f>
        <v/>
      </c>
      <c r="AA439" s="569" t="str">
        <f>'４.１倒筒機(樣品製作)'!Y439</f>
        <v/>
      </c>
    </row>
    <row r="440" spans="1:27" ht="16.5">
      <c r="A440" s="493">
        <f t="shared" si="170"/>
        <v>46153</v>
      </c>
      <c r="B440" s="549" t="s">
        <v>832</v>
      </c>
      <c r="C440" s="576"/>
      <c r="D440" s="600"/>
      <c r="E440" s="577"/>
      <c r="F440" s="635" t="str">
        <f>IF(ISNA(VLOOKUP(D440,條件!$A$1:$L$65585,5,0)),"",(VLOOKUP(D440,條件!$A$1:$L$65585,5,0)))</f>
        <v/>
      </c>
      <c r="G440" s="635" t="str">
        <f>IF(ISNA(VLOOKUP(D440,條件!$A$1:$L$65585,11,0)),"",(VLOOKUP(D440,條件!$A$1:$L$65585,11,0)))</f>
        <v/>
      </c>
      <c r="H440" s="578"/>
      <c r="I440" s="579"/>
      <c r="J440" s="580"/>
      <c r="K440" s="579"/>
      <c r="L440" s="581"/>
      <c r="M440" s="498"/>
      <c r="N440" s="499"/>
      <c r="O440" s="500"/>
      <c r="P440" s="499"/>
      <c r="Q440" s="527"/>
      <c r="R440" s="560"/>
      <c r="S440" s="542">
        <f t="shared" si="166"/>
        <v>0</v>
      </c>
      <c r="T440" s="502">
        <f t="shared" si="163"/>
        <v>0</v>
      </c>
      <c r="U440" s="522">
        <f t="shared" si="167"/>
        <v>0</v>
      </c>
      <c r="V440" s="503">
        <f t="shared" si="168"/>
        <v>0</v>
      </c>
      <c r="W440" s="559" t="str">
        <f t="shared" si="169"/>
        <v/>
      </c>
      <c r="X440" s="569" t="str">
        <f t="shared" si="164"/>
        <v/>
      </c>
      <c r="Y440" s="569" t="str">
        <f t="shared" si="165"/>
        <v/>
      </c>
      <c r="Z440" s="569" t="str">
        <f>'４.１倒筒機(樣品製作)'!X440</f>
        <v/>
      </c>
      <c r="AA440" s="569" t="str">
        <f>'４.１倒筒機(樣品製作)'!Y440</f>
        <v/>
      </c>
    </row>
    <row r="441" spans="1:27" ht="16.5">
      <c r="A441" s="493">
        <f t="shared" si="170"/>
        <v>46153</v>
      </c>
      <c r="B441" s="549" t="s">
        <v>832</v>
      </c>
      <c r="C441" s="576"/>
      <c r="D441" s="600"/>
      <c r="E441" s="577"/>
      <c r="F441" s="635" t="str">
        <f>IF(ISNA(VLOOKUP(D441,條件!$A$1:$L$65585,5,0)),"",(VLOOKUP(D441,條件!$A$1:$L$65585,5,0)))</f>
        <v/>
      </c>
      <c r="G441" s="635" t="str">
        <f>IF(ISNA(VLOOKUP(D441,條件!$A$1:$L$65585,11,0)),"",(VLOOKUP(D441,條件!$A$1:$L$65585,11,0)))</f>
        <v/>
      </c>
      <c r="H441" s="578"/>
      <c r="I441" s="579"/>
      <c r="J441" s="580"/>
      <c r="K441" s="579"/>
      <c r="L441" s="581"/>
      <c r="M441" s="498"/>
      <c r="N441" s="499"/>
      <c r="O441" s="500"/>
      <c r="P441" s="499"/>
      <c r="Q441" s="527"/>
      <c r="R441" s="560"/>
      <c r="S441" s="542">
        <f t="shared" si="166"/>
        <v>0</v>
      </c>
      <c r="T441" s="502">
        <f t="shared" si="163"/>
        <v>0</v>
      </c>
      <c r="U441" s="522">
        <f t="shared" si="167"/>
        <v>0</v>
      </c>
      <c r="V441" s="503">
        <f t="shared" si="168"/>
        <v>0</v>
      </c>
      <c r="W441" s="559" t="str">
        <f t="shared" si="169"/>
        <v/>
      </c>
      <c r="X441" s="569" t="str">
        <f t="shared" si="164"/>
        <v/>
      </c>
      <c r="Y441" s="569" t="str">
        <f t="shared" si="165"/>
        <v/>
      </c>
      <c r="Z441" s="569" t="str">
        <f>'４.１倒筒機(樣品製作)'!X441</f>
        <v/>
      </c>
      <c r="AA441" s="569" t="str">
        <f>'４.１倒筒機(樣品製作)'!Y441</f>
        <v/>
      </c>
    </row>
    <row r="442" spans="1:27" ht="16.5">
      <c r="A442" s="493">
        <f t="shared" si="170"/>
        <v>46153</v>
      </c>
      <c r="B442" s="549" t="s">
        <v>832</v>
      </c>
      <c r="C442" s="576"/>
      <c r="D442" s="600"/>
      <c r="E442" s="577"/>
      <c r="F442" s="635" t="str">
        <f>IF(ISNA(VLOOKUP(D442,條件!$A$1:$L$65585,5,0)),"",(VLOOKUP(D442,條件!$A$1:$L$65585,5,0)))</f>
        <v/>
      </c>
      <c r="G442" s="635" t="str">
        <f>IF(ISNA(VLOOKUP(D442,條件!$A$1:$L$65585,11,0)),"",(VLOOKUP(D442,條件!$A$1:$L$65585,11,0)))</f>
        <v/>
      </c>
      <c r="H442" s="578"/>
      <c r="I442" s="579"/>
      <c r="J442" s="580"/>
      <c r="K442" s="579"/>
      <c r="L442" s="581"/>
      <c r="M442" s="498"/>
      <c r="N442" s="499"/>
      <c r="O442" s="500"/>
      <c r="P442" s="499"/>
      <c r="Q442" s="527"/>
      <c r="R442" s="560"/>
      <c r="S442" s="542">
        <f t="shared" si="166"/>
        <v>0</v>
      </c>
      <c r="T442" s="502">
        <f t="shared" si="163"/>
        <v>0</v>
      </c>
      <c r="U442" s="522">
        <f t="shared" si="167"/>
        <v>0</v>
      </c>
      <c r="V442" s="503">
        <f t="shared" si="168"/>
        <v>0</v>
      </c>
      <c r="W442" s="559" t="str">
        <f t="shared" si="169"/>
        <v/>
      </c>
      <c r="X442" s="569" t="str">
        <f t="shared" si="164"/>
        <v/>
      </c>
      <c r="Y442" s="569" t="str">
        <f t="shared" si="165"/>
        <v/>
      </c>
      <c r="Z442" s="569" t="str">
        <f>'４.１倒筒機(樣品製作)'!X442</f>
        <v/>
      </c>
      <c r="AA442" s="569" t="str">
        <f>'４.１倒筒機(樣品製作)'!Y442</f>
        <v/>
      </c>
    </row>
    <row r="443" spans="1:27" ht="16.5">
      <c r="A443" s="493">
        <f t="shared" si="170"/>
        <v>46153</v>
      </c>
      <c r="B443" s="549" t="s">
        <v>832</v>
      </c>
      <c r="C443" s="576"/>
      <c r="D443" s="600"/>
      <c r="E443" s="577"/>
      <c r="F443" s="635" t="str">
        <f>IF(ISNA(VLOOKUP(D443,條件!$A$1:$L$65585,5,0)),"",(VLOOKUP(D443,條件!$A$1:$L$65585,5,0)))</f>
        <v/>
      </c>
      <c r="G443" s="635" t="str">
        <f>IF(ISNA(VLOOKUP(D443,條件!$A$1:$L$65585,11,0)),"",(VLOOKUP(D443,條件!$A$1:$L$65585,11,0)))</f>
        <v/>
      </c>
      <c r="H443" s="578"/>
      <c r="I443" s="579"/>
      <c r="J443" s="580"/>
      <c r="K443" s="579"/>
      <c r="L443" s="581"/>
      <c r="M443" s="498"/>
      <c r="N443" s="499"/>
      <c r="O443" s="500"/>
      <c r="P443" s="499"/>
      <c r="Q443" s="527"/>
      <c r="R443" s="560"/>
      <c r="S443" s="542">
        <f t="shared" si="166"/>
        <v>0</v>
      </c>
      <c r="T443" s="502">
        <f t="shared" si="163"/>
        <v>0</v>
      </c>
      <c r="U443" s="522">
        <f t="shared" si="167"/>
        <v>0</v>
      </c>
      <c r="V443" s="503">
        <f t="shared" si="168"/>
        <v>0</v>
      </c>
      <c r="W443" s="559" t="str">
        <f t="shared" si="169"/>
        <v/>
      </c>
      <c r="X443" s="569" t="str">
        <f t="shared" si="164"/>
        <v/>
      </c>
      <c r="Y443" s="569" t="str">
        <f t="shared" si="165"/>
        <v/>
      </c>
      <c r="Z443" s="569" t="str">
        <f>'４.１倒筒機(樣品製作)'!X443</f>
        <v/>
      </c>
      <c r="AA443" s="569" t="str">
        <f>'４.１倒筒機(樣品製作)'!Y443</f>
        <v/>
      </c>
    </row>
    <row r="444" spans="1:27" ht="16.5">
      <c r="A444" s="493">
        <f t="shared" si="170"/>
        <v>46153</v>
      </c>
      <c r="B444" s="549" t="s">
        <v>832</v>
      </c>
      <c r="C444" s="576"/>
      <c r="D444" s="600"/>
      <c r="E444" s="577"/>
      <c r="F444" s="635" t="str">
        <f>IF(ISNA(VLOOKUP(D444,條件!$A$1:$L$65585,5,0)),"",(VLOOKUP(D444,條件!$A$1:$L$65585,5,0)))</f>
        <v/>
      </c>
      <c r="G444" s="635" t="str">
        <f>IF(ISNA(VLOOKUP(D444,條件!$A$1:$L$65585,11,0)),"",(VLOOKUP(D444,條件!$A$1:$L$65585,11,0)))</f>
        <v/>
      </c>
      <c r="H444" s="578"/>
      <c r="I444" s="579"/>
      <c r="J444" s="580"/>
      <c r="K444" s="579"/>
      <c r="L444" s="581"/>
      <c r="M444" s="498"/>
      <c r="N444" s="499"/>
      <c r="O444" s="500"/>
      <c r="P444" s="499"/>
      <c r="Q444" s="527"/>
      <c r="R444" s="560"/>
      <c r="S444" s="542">
        <f t="shared" si="166"/>
        <v>0</v>
      </c>
      <c r="T444" s="502">
        <f t="shared" si="163"/>
        <v>0</v>
      </c>
      <c r="U444" s="502">
        <f t="shared" si="167"/>
        <v>0</v>
      </c>
      <c r="V444" s="503">
        <f t="shared" si="168"/>
        <v>0</v>
      </c>
      <c r="W444" s="559" t="str">
        <f t="shared" si="169"/>
        <v/>
      </c>
      <c r="X444" s="569" t="str">
        <f t="shared" si="164"/>
        <v/>
      </c>
      <c r="Y444" s="569" t="str">
        <f t="shared" si="165"/>
        <v/>
      </c>
      <c r="Z444" s="569" t="str">
        <f>'４.１倒筒機(樣品製作)'!X444</f>
        <v/>
      </c>
      <c r="AA444" s="569" t="str">
        <f>'４.１倒筒機(樣品製作)'!Y444</f>
        <v/>
      </c>
    </row>
    <row r="445" spans="1:27" ht="16.5">
      <c r="A445" s="493">
        <f t="shared" si="170"/>
        <v>46153</v>
      </c>
      <c r="B445" s="549" t="s">
        <v>832</v>
      </c>
      <c r="C445" s="576"/>
      <c r="D445" s="600"/>
      <c r="E445" s="577"/>
      <c r="F445" s="635" t="str">
        <f>IF(ISNA(VLOOKUP(D445,條件!$A$1:$L$65585,5,0)),"",(VLOOKUP(D445,條件!$A$1:$L$65585,5,0)))</f>
        <v/>
      </c>
      <c r="G445" s="635" t="str">
        <f>IF(ISNA(VLOOKUP(D445,條件!$A$1:$L$65585,11,0)),"",(VLOOKUP(D445,條件!$A$1:$L$65585,11,0)))</f>
        <v/>
      </c>
      <c r="H445" s="578"/>
      <c r="I445" s="579"/>
      <c r="J445" s="580"/>
      <c r="K445" s="579"/>
      <c r="L445" s="581"/>
      <c r="M445" s="498"/>
      <c r="N445" s="499"/>
      <c r="O445" s="500"/>
      <c r="P445" s="499"/>
      <c r="Q445" s="527"/>
      <c r="R445" s="560"/>
      <c r="S445" s="542">
        <f t="shared" si="166"/>
        <v>0</v>
      </c>
      <c r="T445" s="502">
        <f t="shared" si="163"/>
        <v>0</v>
      </c>
      <c r="U445" s="502">
        <f t="shared" si="167"/>
        <v>0</v>
      </c>
      <c r="V445" s="503">
        <f t="shared" si="168"/>
        <v>0</v>
      </c>
      <c r="W445" s="561" t="str">
        <f t="shared" si="169"/>
        <v/>
      </c>
      <c r="X445" s="569" t="str">
        <f t="shared" si="164"/>
        <v/>
      </c>
      <c r="Y445" s="569" t="str">
        <f t="shared" si="165"/>
        <v/>
      </c>
      <c r="Z445" s="569" t="str">
        <f>'４.１倒筒機(樣品製作)'!X445</f>
        <v/>
      </c>
      <c r="AA445" s="569" t="str">
        <f>'４.１倒筒機(樣品製作)'!Y445</f>
        <v/>
      </c>
    </row>
    <row r="446" spans="1:27" ht="16.5">
      <c r="A446" s="493">
        <f t="shared" si="170"/>
        <v>46153</v>
      </c>
      <c r="B446" s="549" t="s">
        <v>832</v>
      </c>
      <c r="C446" s="576"/>
      <c r="D446" s="600"/>
      <c r="E446" s="577"/>
      <c r="F446" s="635" t="str">
        <f>IF(ISNA(VLOOKUP(D446,條件!$A$1:$L$65585,5,0)),"",(VLOOKUP(D446,條件!$A$1:$L$65585,5,0)))</f>
        <v/>
      </c>
      <c r="G446" s="635" t="str">
        <f>IF(ISNA(VLOOKUP(D446,條件!$A$1:$L$65585,11,0)),"",(VLOOKUP(D446,條件!$A$1:$L$65585,11,0)))</f>
        <v/>
      </c>
      <c r="H446" s="578"/>
      <c r="I446" s="579"/>
      <c r="J446" s="580"/>
      <c r="K446" s="579"/>
      <c r="L446" s="581"/>
      <c r="M446" s="498"/>
      <c r="N446" s="499"/>
      <c r="O446" s="500"/>
      <c r="P446" s="499"/>
      <c r="Q446" s="527"/>
      <c r="R446" s="560"/>
      <c r="S446" s="542">
        <f t="shared" si="166"/>
        <v>0</v>
      </c>
      <c r="T446" s="502">
        <f t="shared" si="163"/>
        <v>0</v>
      </c>
      <c r="U446" s="502">
        <f t="shared" si="167"/>
        <v>0</v>
      </c>
      <c r="V446" s="503">
        <f t="shared" si="168"/>
        <v>0</v>
      </c>
      <c r="W446" s="561" t="str">
        <f t="shared" si="169"/>
        <v/>
      </c>
      <c r="X446" s="569" t="str">
        <f t="shared" si="164"/>
        <v/>
      </c>
      <c r="Y446" s="569" t="str">
        <f t="shared" si="165"/>
        <v/>
      </c>
      <c r="Z446" s="569" t="str">
        <f>'４.１倒筒機(樣品製作)'!X446</f>
        <v/>
      </c>
      <c r="AA446" s="569" t="str">
        <f>'４.１倒筒機(樣品製作)'!Y446</f>
        <v/>
      </c>
    </row>
    <row r="447" spans="1:27" ht="16.5">
      <c r="A447" s="493">
        <f t="shared" si="170"/>
        <v>46153</v>
      </c>
      <c r="B447" s="549" t="s">
        <v>832</v>
      </c>
      <c r="C447" s="576"/>
      <c r="D447" s="600"/>
      <c r="E447" s="577"/>
      <c r="F447" s="635" t="str">
        <f>IF(ISNA(VLOOKUP(D447,條件!$A$1:$L$65585,5,0)),"",(VLOOKUP(D447,條件!$A$1:$L$65585,5,0)))</f>
        <v/>
      </c>
      <c r="G447" s="635" t="str">
        <f>IF(ISNA(VLOOKUP(D447,條件!$A$1:$L$65585,11,0)),"",(VLOOKUP(D447,條件!$A$1:$L$65585,11,0)))</f>
        <v/>
      </c>
      <c r="H447" s="578"/>
      <c r="I447" s="579"/>
      <c r="J447" s="580"/>
      <c r="K447" s="579"/>
      <c r="L447" s="581"/>
      <c r="M447" s="498"/>
      <c r="N447" s="499"/>
      <c r="O447" s="500"/>
      <c r="P447" s="499"/>
      <c r="Q447" s="527"/>
      <c r="R447" s="560"/>
      <c r="S447" s="542">
        <f t="shared" si="166"/>
        <v>0</v>
      </c>
      <c r="T447" s="502">
        <f t="shared" si="163"/>
        <v>0</v>
      </c>
      <c r="U447" s="502">
        <f t="shared" si="167"/>
        <v>0</v>
      </c>
      <c r="V447" s="503">
        <f t="shared" si="168"/>
        <v>0</v>
      </c>
      <c r="W447" s="561" t="str">
        <f t="shared" si="169"/>
        <v/>
      </c>
      <c r="X447" s="569" t="str">
        <f t="shared" si="164"/>
        <v/>
      </c>
      <c r="Y447" s="569" t="str">
        <f t="shared" si="165"/>
        <v/>
      </c>
      <c r="Z447" s="569" t="str">
        <f>'４.１倒筒機(樣品製作)'!X447</f>
        <v/>
      </c>
      <c r="AA447" s="569" t="str">
        <f>'４.１倒筒機(樣品製作)'!Y447</f>
        <v/>
      </c>
    </row>
    <row r="448" spans="1:27" ht="16.5">
      <c r="A448" s="493">
        <f t="shared" si="170"/>
        <v>46153</v>
      </c>
      <c r="B448" s="549" t="s">
        <v>832</v>
      </c>
      <c r="C448" s="576"/>
      <c r="D448" s="600"/>
      <c r="E448" s="577"/>
      <c r="F448" s="635" t="str">
        <f>IF(ISNA(VLOOKUP(D448,條件!$A$1:$L$65585,5,0)),"",(VLOOKUP(D448,條件!$A$1:$L$65585,5,0)))</f>
        <v/>
      </c>
      <c r="G448" s="635" t="str">
        <f>IF(ISNA(VLOOKUP(D448,條件!$A$1:$L$65585,11,0)),"",(VLOOKUP(D448,條件!$A$1:$L$65585,11,0)))</f>
        <v/>
      </c>
      <c r="H448" s="578"/>
      <c r="I448" s="579"/>
      <c r="J448" s="580"/>
      <c r="K448" s="579"/>
      <c r="L448" s="581"/>
      <c r="M448" s="498"/>
      <c r="N448" s="499"/>
      <c r="O448" s="500"/>
      <c r="P448" s="499"/>
      <c r="Q448" s="527"/>
      <c r="R448" s="560"/>
      <c r="S448" s="542">
        <f t="shared" si="166"/>
        <v>0</v>
      </c>
      <c r="T448" s="502">
        <f t="shared" si="163"/>
        <v>0</v>
      </c>
      <c r="U448" s="502">
        <f t="shared" si="167"/>
        <v>0</v>
      </c>
      <c r="V448" s="503">
        <f t="shared" si="168"/>
        <v>0</v>
      </c>
      <c r="W448" s="561" t="str">
        <f t="shared" si="169"/>
        <v/>
      </c>
      <c r="X448" s="569" t="str">
        <f t="shared" si="164"/>
        <v/>
      </c>
      <c r="Y448" s="569" t="str">
        <f t="shared" si="165"/>
        <v/>
      </c>
      <c r="Z448" s="569" t="str">
        <f>'４.１倒筒機(樣品製作)'!X448</f>
        <v/>
      </c>
      <c r="AA448" s="569" t="str">
        <f>'４.１倒筒機(樣品製作)'!Y448</f>
        <v/>
      </c>
    </row>
    <row r="449" spans="1:27" ht="16.5">
      <c r="A449" s="493">
        <f t="shared" si="170"/>
        <v>46153</v>
      </c>
      <c r="B449" s="549" t="s">
        <v>832</v>
      </c>
      <c r="C449" s="576"/>
      <c r="D449" s="600"/>
      <c r="E449" s="577"/>
      <c r="F449" s="635" t="str">
        <f>IF(ISNA(VLOOKUP(D449,條件!$A$1:$L$65585,5,0)),"",(VLOOKUP(D449,條件!$A$1:$L$65585,5,0)))</f>
        <v/>
      </c>
      <c r="G449" s="635" t="str">
        <f>IF(ISNA(VLOOKUP(D449,條件!$A$1:$L$65585,11,0)),"",(VLOOKUP(D449,條件!$A$1:$L$65585,11,0)))</f>
        <v/>
      </c>
      <c r="H449" s="578"/>
      <c r="I449" s="579"/>
      <c r="J449" s="580"/>
      <c r="K449" s="579"/>
      <c r="L449" s="581"/>
      <c r="M449" s="498"/>
      <c r="N449" s="499"/>
      <c r="O449" s="500"/>
      <c r="P449" s="499"/>
      <c r="Q449" s="501"/>
      <c r="R449" s="560"/>
      <c r="S449" s="542">
        <f t="shared" si="166"/>
        <v>0</v>
      </c>
      <c r="T449" s="502">
        <f t="shared" si="163"/>
        <v>0</v>
      </c>
      <c r="U449" s="502">
        <f t="shared" si="167"/>
        <v>0</v>
      </c>
      <c r="V449" s="503">
        <f t="shared" si="168"/>
        <v>0</v>
      </c>
      <c r="W449" s="561" t="str">
        <f t="shared" si="169"/>
        <v/>
      </c>
      <c r="X449" s="569" t="str">
        <f t="shared" si="164"/>
        <v/>
      </c>
      <c r="Y449" s="569" t="str">
        <f t="shared" si="165"/>
        <v/>
      </c>
      <c r="Z449" s="569" t="str">
        <f>'４.１倒筒機(樣品製作)'!X449</f>
        <v/>
      </c>
      <c r="AA449" s="569" t="str">
        <f>'４.１倒筒機(樣品製作)'!Y449</f>
        <v/>
      </c>
    </row>
    <row r="450" spans="1:27" ht="16.5">
      <c r="A450" s="493">
        <f t="shared" si="170"/>
        <v>46153</v>
      </c>
      <c r="B450" s="549" t="s">
        <v>832</v>
      </c>
      <c r="C450" s="576"/>
      <c r="D450" s="600"/>
      <c r="E450" s="577"/>
      <c r="F450" s="635" t="str">
        <f>IF(ISNA(VLOOKUP(D450,條件!$A$1:$L$65585,5,0)),"",(VLOOKUP(D450,條件!$A$1:$L$65585,5,0)))</f>
        <v/>
      </c>
      <c r="G450" s="635" t="str">
        <f>IF(ISNA(VLOOKUP(D450,條件!$A$1:$L$65585,11,0)),"",(VLOOKUP(D450,條件!$A$1:$L$65585,11,0)))</f>
        <v/>
      </c>
      <c r="H450" s="578"/>
      <c r="I450" s="579"/>
      <c r="J450" s="580"/>
      <c r="K450" s="579"/>
      <c r="L450" s="581"/>
      <c r="M450" s="498"/>
      <c r="N450" s="499"/>
      <c r="O450" s="500"/>
      <c r="P450" s="499"/>
      <c r="Q450" s="501"/>
      <c r="R450" s="560"/>
      <c r="S450" s="542">
        <f t="shared" si="166"/>
        <v>0</v>
      </c>
      <c r="T450" s="502">
        <f t="shared" si="163"/>
        <v>0</v>
      </c>
      <c r="U450" s="502">
        <f t="shared" si="167"/>
        <v>0</v>
      </c>
      <c r="V450" s="503">
        <f t="shared" si="168"/>
        <v>0</v>
      </c>
      <c r="W450" s="561" t="str">
        <f t="shared" si="169"/>
        <v/>
      </c>
      <c r="X450" s="569" t="str">
        <f t="shared" si="164"/>
        <v/>
      </c>
      <c r="Y450" s="569" t="str">
        <f t="shared" si="165"/>
        <v/>
      </c>
      <c r="Z450" s="569" t="str">
        <f>'４.１倒筒機(樣品製作)'!X450</f>
        <v/>
      </c>
      <c r="AA450" s="569" t="str">
        <f>'４.１倒筒機(樣品製作)'!Y450</f>
        <v/>
      </c>
    </row>
    <row r="451" spans="1:27" ht="16.5">
      <c r="A451" s="493">
        <f t="shared" si="170"/>
        <v>46153</v>
      </c>
      <c r="B451" s="549" t="s">
        <v>832</v>
      </c>
      <c r="C451" s="576"/>
      <c r="D451" s="600"/>
      <c r="E451" s="577"/>
      <c r="F451" s="635" t="str">
        <f>IF(ISNA(VLOOKUP(D451,條件!$A$1:$L$65585,5,0)),"",(VLOOKUP(D451,條件!$A$1:$L$65585,5,0)))</f>
        <v/>
      </c>
      <c r="G451" s="635" t="str">
        <f>IF(ISNA(VLOOKUP(D451,條件!$A$1:$L$65585,11,0)),"",(VLOOKUP(D451,條件!$A$1:$L$65585,11,0)))</f>
        <v/>
      </c>
      <c r="H451" s="578"/>
      <c r="I451" s="579"/>
      <c r="J451" s="580"/>
      <c r="K451" s="579"/>
      <c r="L451" s="581"/>
      <c r="M451" s="498"/>
      <c r="N451" s="499"/>
      <c r="O451" s="500"/>
      <c r="P451" s="499"/>
      <c r="Q451" s="501"/>
      <c r="R451" s="560"/>
      <c r="S451" s="542">
        <f t="shared" si="166"/>
        <v>0</v>
      </c>
      <c r="T451" s="502">
        <f t="shared" si="163"/>
        <v>0</v>
      </c>
      <c r="U451" s="502">
        <f t="shared" si="167"/>
        <v>0</v>
      </c>
      <c r="V451" s="503">
        <f t="shared" si="168"/>
        <v>0</v>
      </c>
      <c r="W451" s="561" t="str">
        <f t="shared" si="169"/>
        <v/>
      </c>
      <c r="X451" s="569" t="str">
        <f t="shared" si="164"/>
        <v/>
      </c>
      <c r="Y451" s="569" t="str">
        <f t="shared" si="165"/>
        <v/>
      </c>
      <c r="Z451" s="569" t="str">
        <f>'４.１倒筒機(樣品製作)'!X451</f>
        <v/>
      </c>
      <c r="AA451" s="569" t="str">
        <f>'４.１倒筒機(樣品製作)'!Y451</f>
        <v/>
      </c>
    </row>
    <row r="452" spans="1:27" ht="16.5">
      <c r="A452" s="493">
        <f t="shared" si="170"/>
        <v>46153</v>
      </c>
      <c r="B452" s="549" t="s">
        <v>832</v>
      </c>
      <c r="C452" s="576"/>
      <c r="D452" s="600"/>
      <c r="E452" s="577"/>
      <c r="F452" s="635" t="str">
        <f>IF(ISNA(VLOOKUP(D452,條件!$A$1:$L$65585,5,0)),"",(VLOOKUP(D452,條件!$A$1:$L$65585,5,0)))</f>
        <v/>
      </c>
      <c r="G452" s="635" t="str">
        <f>IF(ISNA(VLOOKUP(D452,條件!$A$1:$L$65585,11,0)),"",(VLOOKUP(D452,條件!$A$1:$L$65585,11,0)))</f>
        <v/>
      </c>
      <c r="H452" s="578"/>
      <c r="I452" s="579"/>
      <c r="J452" s="580"/>
      <c r="K452" s="579"/>
      <c r="L452" s="581"/>
      <c r="M452" s="498"/>
      <c r="N452" s="499"/>
      <c r="O452" s="500"/>
      <c r="P452" s="499"/>
      <c r="Q452" s="501"/>
      <c r="R452" s="560"/>
      <c r="S452" s="542">
        <f t="shared" si="166"/>
        <v>0</v>
      </c>
      <c r="T452" s="502">
        <f t="shared" si="163"/>
        <v>0</v>
      </c>
      <c r="U452" s="502">
        <f t="shared" si="167"/>
        <v>0</v>
      </c>
      <c r="V452" s="503">
        <f t="shared" si="168"/>
        <v>0</v>
      </c>
      <c r="W452" s="561" t="str">
        <f t="shared" si="169"/>
        <v/>
      </c>
      <c r="X452" s="569" t="str">
        <f t="shared" si="164"/>
        <v/>
      </c>
      <c r="Y452" s="569" t="str">
        <f t="shared" si="165"/>
        <v/>
      </c>
      <c r="Z452" s="569" t="str">
        <f>'４.１倒筒機(樣品製作)'!X452</f>
        <v/>
      </c>
      <c r="AA452" s="569" t="str">
        <f>'４.１倒筒機(樣品製作)'!Y452</f>
        <v/>
      </c>
    </row>
    <row r="453" spans="1:27" ht="16.5">
      <c r="A453" s="493">
        <f t="shared" si="170"/>
        <v>46153</v>
      </c>
      <c r="B453" s="515" t="s">
        <v>835</v>
      </c>
      <c r="C453" s="652"/>
      <c r="D453" s="653"/>
      <c r="E453" s="654"/>
      <c r="F453" s="655"/>
      <c r="G453" s="655"/>
      <c r="H453" s="656"/>
      <c r="I453" s="657">
        <f>COUNTA(I433:I452)</f>
        <v>7</v>
      </c>
      <c r="J453" s="657"/>
      <c r="K453" s="657"/>
      <c r="L453" s="658"/>
      <c r="M453" s="517"/>
      <c r="N453" s="518">
        <f>SUM(N433:N452)</f>
        <v>0</v>
      </c>
      <c r="O453" s="517"/>
      <c r="P453" s="518">
        <f>SUM(P433:P452)</f>
        <v>67</v>
      </c>
      <c r="Q453" s="519"/>
      <c r="R453" s="562"/>
      <c r="S453" s="543"/>
      <c r="T453" s="516"/>
      <c r="U453" s="516">
        <f>SUMIF(U433:U452,"&lt;9E307")</f>
        <v>214.81491171468616</v>
      </c>
      <c r="V453" s="516">
        <f>SUM(V433:V452)</f>
        <v>124</v>
      </c>
      <c r="W453" s="563">
        <f>IF(ISERROR(V453/U453),0,(V453/U453))</f>
        <v>0.5772411189251837</v>
      </c>
      <c r="X453" s="570">
        <f>SUMIF(X433:X452,"&lt;9E307")</f>
        <v>0</v>
      </c>
      <c r="Y453" s="570">
        <f>SUMIF(Y433:Y452,"&lt;9E307")</f>
        <v>0.85925964685874467</v>
      </c>
      <c r="Z453" s="707">
        <f>'４.１倒筒機(樣品製作)'!X453</f>
        <v>0</v>
      </c>
      <c r="AA453" s="707">
        <f>'４.１倒筒機(樣品製作)'!Y453</f>
        <v>0</v>
      </c>
    </row>
    <row r="454" spans="1:27" ht="16.5">
      <c r="A454" s="493">
        <f t="shared" si="170"/>
        <v>46153</v>
      </c>
      <c r="B454" s="549" t="s">
        <v>833</v>
      </c>
      <c r="C454" s="576"/>
      <c r="D454" s="600"/>
      <c r="E454" s="577"/>
      <c r="F454" s="635" t="str">
        <f>IF(ISNA(VLOOKUP(D454,條件!$A$1:$L$65585,5,0)),"",(VLOOKUP(D454,條件!$A$1:$L$65585,5,0)))</f>
        <v/>
      </c>
      <c r="G454" s="635" t="str">
        <f>IF(ISNA(VLOOKUP(D454,條件!$A$1:$L$65585,11,0)),"",(VLOOKUP(D454,條件!$A$1:$L$65585,11,0)))</f>
        <v/>
      </c>
      <c r="H454" s="578"/>
      <c r="I454" s="579"/>
      <c r="J454" s="580"/>
      <c r="K454" s="579"/>
      <c r="L454" s="581"/>
      <c r="M454" s="498"/>
      <c r="N454" s="499"/>
      <c r="O454" s="500"/>
      <c r="P454" s="499"/>
      <c r="Q454" s="501"/>
      <c r="R454" s="560"/>
      <c r="S454" s="542">
        <f>K454*0.85</f>
        <v>0</v>
      </c>
      <c r="T454" s="502">
        <f t="shared" ref="T454:T473" si="171">IF(J454="",0,(1440/(J454/S454)))</f>
        <v>0</v>
      </c>
      <c r="U454" s="522">
        <f>T454*L454*(N454+P454)/24*0.85</f>
        <v>0</v>
      </c>
      <c r="V454" s="523">
        <f>M454+O454</f>
        <v>0</v>
      </c>
      <c r="W454" s="559" t="str">
        <f>IF(U454=0,"",((V454/U454)))</f>
        <v/>
      </c>
      <c r="X454" s="569" t="str">
        <f t="shared" ref="X454:X473" si="172">IF(ISERROR((U454/(N454+P454)*N454)/250),"",((U454/(N454+P454)*N454)/250))</f>
        <v/>
      </c>
      <c r="Y454" s="569" t="str">
        <f t="shared" ref="Y454:Y473" si="173">IF(ISERROR(((U454/(N454+P454)*P454)/250)),"",(((U454/(N454+P454)*P454))/250))</f>
        <v/>
      </c>
      <c r="Z454" s="569" t="str">
        <f>'４.１倒筒機(樣品製作)'!X454</f>
        <v/>
      </c>
      <c r="AA454" s="569" t="str">
        <f>'４.１倒筒機(樣品製作)'!Y454</f>
        <v/>
      </c>
    </row>
    <row r="455" spans="1:27" ht="16.5">
      <c r="A455" s="493">
        <f t="shared" si="170"/>
        <v>46153</v>
      </c>
      <c r="B455" s="549" t="s">
        <v>833</v>
      </c>
      <c r="C455" s="576"/>
      <c r="D455" s="600"/>
      <c r="E455" s="577"/>
      <c r="F455" s="635" t="str">
        <f>IF(ISNA(VLOOKUP(D455,條件!$A$1:$L$65585,5,0)),"",(VLOOKUP(D455,條件!$A$1:$L$65585,5,0)))</f>
        <v/>
      </c>
      <c r="G455" s="635" t="str">
        <f>IF(ISNA(VLOOKUP(D455,條件!$A$1:$L$65585,11,0)),"",(VLOOKUP(D455,條件!$A$1:$L$65585,11,0)))</f>
        <v/>
      </c>
      <c r="H455" s="578"/>
      <c r="I455" s="579"/>
      <c r="J455" s="580"/>
      <c r="K455" s="579"/>
      <c r="L455" s="581"/>
      <c r="M455" s="498"/>
      <c r="N455" s="499"/>
      <c r="O455" s="500"/>
      <c r="P455" s="499"/>
      <c r="Q455" s="501"/>
      <c r="R455" s="560"/>
      <c r="S455" s="542">
        <f t="shared" ref="S455:S473" si="174">K455*0.85</f>
        <v>0</v>
      </c>
      <c r="T455" s="502">
        <f t="shared" si="171"/>
        <v>0</v>
      </c>
      <c r="U455" s="522">
        <f t="shared" ref="U455:U473" si="175">T455*L455*(N455+P455)/24*0.85</f>
        <v>0</v>
      </c>
      <c r="V455" s="503">
        <f t="shared" ref="V455:V473" si="176">M455+O455</f>
        <v>0</v>
      </c>
      <c r="W455" s="559" t="str">
        <f t="shared" ref="W455:W473" si="177">IF(U455=0,"",((V455/U455)))</f>
        <v/>
      </c>
      <c r="X455" s="569" t="str">
        <f t="shared" si="172"/>
        <v/>
      </c>
      <c r="Y455" s="569" t="str">
        <f t="shared" si="173"/>
        <v/>
      </c>
      <c r="Z455" s="569" t="str">
        <f>'４.１倒筒機(樣品製作)'!X455</f>
        <v/>
      </c>
      <c r="AA455" s="569" t="str">
        <f>'４.１倒筒機(樣品製作)'!Y455</f>
        <v/>
      </c>
    </row>
    <row r="456" spans="1:27" ht="16.5">
      <c r="A456" s="493">
        <f t="shared" si="170"/>
        <v>46153</v>
      </c>
      <c r="B456" s="549" t="s">
        <v>833</v>
      </c>
      <c r="C456" s="576"/>
      <c r="D456" s="600"/>
      <c r="E456" s="577"/>
      <c r="F456" s="635" t="str">
        <f>IF(ISNA(VLOOKUP(D456,條件!$A$1:$L$65585,5,0)),"",(VLOOKUP(D456,條件!$A$1:$L$65585,5,0)))</f>
        <v/>
      </c>
      <c r="G456" s="635" t="str">
        <f>IF(ISNA(VLOOKUP(D456,條件!$A$1:$L$65585,11,0)),"",(VLOOKUP(D456,條件!$A$1:$L$65585,11,0)))</f>
        <v/>
      </c>
      <c r="H456" s="578"/>
      <c r="I456" s="579"/>
      <c r="J456" s="580"/>
      <c r="K456" s="579"/>
      <c r="L456" s="581"/>
      <c r="M456" s="498"/>
      <c r="N456" s="499"/>
      <c r="O456" s="500"/>
      <c r="P456" s="499"/>
      <c r="Q456" s="501"/>
      <c r="R456" s="560"/>
      <c r="S456" s="542">
        <f t="shared" si="174"/>
        <v>0</v>
      </c>
      <c r="T456" s="502">
        <f t="shared" si="171"/>
        <v>0</v>
      </c>
      <c r="U456" s="522">
        <f t="shared" si="175"/>
        <v>0</v>
      </c>
      <c r="V456" s="503">
        <f t="shared" si="176"/>
        <v>0</v>
      </c>
      <c r="W456" s="559" t="str">
        <f t="shared" si="177"/>
        <v/>
      </c>
      <c r="X456" s="569" t="str">
        <f t="shared" si="172"/>
        <v/>
      </c>
      <c r="Y456" s="569" t="str">
        <f t="shared" si="173"/>
        <v/>
      </c>
      <c r="Z456" s="569" t="str">
        <f>'４.１倒筒機(樣品製作)'!X456</f>
        <v/>
      </c>
      <c r="AA456" s="569" t="str">
        <f>'４.１倒筒機(樣品製作)'!Y456</f>
        <v/>
      </c>
    </row>
    <row r="457" spans="1:27" ht="16.5">
      <c r="A457" s="493">
        <f t="shared" si="170"/>
        <v>46153</v>
      </c>
      <c r="B457" s="549" t="s">
        <v>833</v>
      </c>
      <c r="C457" s="576"/>
      <c r="D457" s="600"/>
      <c r="E457" s="577"/>
      <c r="F457" s="635" t="str">
        <f>IF(ISNA(VLOOKUP(D457,條件!$A$1:$L$65585,5,0)),"",(VLOOKUP(D457,條件!$A$1:$L$65585,5,0)))</f>
        <v/>
      </c>
      <c r="G457" s="635" t="str">
        <f>IF(ISNA(VLOOKUP(D457,條件!$A$1:$L$65585,11,0)),"",(VLOOKUP(D457,條件!$A$1:$L$65585,11,0)))</f>
        <v/>
      </c>
      <c r="H457" s="578"/>
      <c r="I457" s="579"/>
      <c r="J457" s="580"/>
      <c r="K457" s="579"/>
      <c r="L457" s="581"/>
      <c r="M457" s="498"/>
      <c r="N457" s="499"/>
      <c r="O457" s="500"/>
      <c r="P457" s="499"/>
      <c r="Q457" s="501"/>
      <c r="R457" s="560"/>
      <c r="S457" s="542">
        <f t="shared" si="174"/>
        <v>0</v>
      </c>
      <c r="T457" s="502">
        <f t="shared" si="171"/>
        <v>0</v>
      </c>
      <c r="U457" s="522">
        <f t="shared" si="175"/>
        <v>0</v>
      </c>
      <c r="V457" s="503">
        <f t="shared" si="176"/>
        <v>0</v>
      </c>
      <c r="W457" s="559" t="str">
        <f t="shared" si="177"/>
        <v/>
      </c>
      <c r="X457" s="569" t="str">
        <f t="shared" si="172"/>
        <v/>
      </c>
      <c r="Y457" s="569" t="str">
        <f t="shared" si="173"/>
        <v/>
      </c>
      <c r="Z457" s="569" t="str">
        <f>'４.１倒筒機(樣品製作)'!X457</f>
        <v/>
      </c>
      <c r="AA457" s="569" t="str">
        <f>'４.１倒筒機(樣品製作)'!Y457</f>
        <v/>
      </c>
    </row>
    <row r="458" spans="1:27" ht="16.5">
      <c r="A458" s="493">
        <f t="shared" si="170"/>
        <v>46153</v>
      </c>
      <c r="B458" s="549" t="s">
        <v>833</v>
      </c>
      <c r="C458" s="576"/>
      <c r="D458" s="600"/>
      <c r="E458" s="577"/>
      <c r="F458" s="635" t="str">
        <f>IF(ISNA(VLOOKUP(D458,條件!$A$1:$L$65585,5,0)),"",(VLOOKUP(D458,條件!$A$1:$L$65585,5,0)))</f>
        <v/>
      </c>
      <c r="G458" s="635" t="str">
        <f>IF(ISNA(VLOOKUP(D458,條件!$A$1:$L$65585,11,0)),"",(VLOOKUP(D458,條件!$A$1:$L$65585,11,0)))</f>
        <v/>
      </c>
      <c r="H458" s="578"/>
      <c r="I458" s="579"/>
      <c r="J458" s="580"/>
      <c r="K458" s="579"/>
      <c r="L458" s="581"/>
      <c r="M458" s="498"/>
      <c r="N458" s="499"/>
      <c r="O458" s="500"/>
      <c r="P458" s="499"/>
      <c r="Q458" s="501"/>
      <c r="R458" s="560"/>
      <c r="S458" s="542">
        <f t="shared" si="174"/>
        <v>0</v>
      </c>
      <c r="T458" s="502">
        <f t="shared" si="171"/>
        <v>0</v>
      </c>
      <c r="U458" s="522">
        <f t="shared" si="175"/>
        <v>0</v>
      </c>
      <c r="V458" s="503">
        <f t="shared" si="176"/>
        <v>0</v>
      </c>
      <c r="W458" s="559" t="str">
        <f t="shared" si="177"/>
        <v/>
      </c>
      <c r="X458" s="569" t="str">
        <f t="shared" si="172"/>
        <v/>
      </c>
      <c r="Y458" s="569" t="str">
        <f t="shared" si="173"/>
        <v/>
      </c>
      <c r="Z458" s="569" t="str">
        <f>'４.１倒筒機(樣品製作)'!X458</f>
        <v/>
      </c>
      <c r="AA458" s="569" t="str">
        <f>'４.１倒筒機(樣品製作)'!Y458</f>
        <v/>
      </c>
    </row>
    <row r="459" spans="1:27" ht="16.5">
      <c r="A459" s="493">
        <f t="shared" si="170"/>
        <v>46153</v>
      </c>
      <c r="B459" s="549" t="s">
        <v>833</v>
      </c>
      <c r="C459" s="576"/>
      <c r="D459" s="600"/>
      <c r="E459" s="577"/>
      <c r="F459" s="635" t="str">
        <f>IF(ISNA(VLOOKUP(D459,條件!$A$1:$L$65585,5,0)),"",(VLOOKUP(D459,條件!$A$1:$L$65585,5,0)))</f>
        <v/>
      </c>
      <c r="G459" s="635" t="str">
        <f>IF(ISNA(VLOOKUP(D459,條件!$A$1:$L$65585,11,0)),"",(VLOOKUP(D459,條件!$A$1:$L$65585,11,0)))</f>
        <v/>
      </c>
      <c r="H459" s="578"/>
      <c r="I459" s="579"/>
      <c r="J459" s="580"/>
      <c r="K459" s="579"/>
      <c r="L459" s="581"/>
      <c r="M459" s="498"/>
      <c r="N459" s="499"/>
      <c r="O459" s="500"/>
      <c r="P459" s="499"/>
      <c r="Q459" s="501"/>
      <c r="R459" s="560"/>
      <c r="S459" s="542">
        <f t="shared" si="174"/>
        <v>0</v>
      </c>
      <c r="T459" s="502">
        <f t="shared" si="171"/>
        <v>0</v>
      </c>
      <c r="U459" s="522">
        <f t="shared" si="175"/>
        <v>0</v>
      </c>
      <c r="V459" s="503">
        <f t="shared" si="176"/>
        <v>0</v>
      </c>
      <c r="W459" s="559" t="str">
        <f t="shared" si="177"/>
        <v/>
      </c>
      <c r="X459" s="569" t="str">
        <f t="shared" si="172"/>
        <v/>
      </c>
      <c r="Y459" s="569" t="str">
        <f t="shared" si="173"/>
        <v/>
      </c>
      <c r="Z459" s="569" t="str">
        <f>'４.１倒筒機(樣品製作)'!X459</f>
        <v/>
      </c>
      <c r="AA459" s="569" t="str">
        <f>'４.１倒筒機(樣品製作)'!Y459</f>
        <v/>
      </c>
    </row>
    <row r="460" spans="1:27" ht="16.5">
      <c r="A460" s="493">
        <f t="shared" si="170"/>
        <v>46153</v>
      </c>
      <c r="B460" s="549" t="s">
        <v>833</v>
      </c>
      <c r="C460" s="576"/>
      <c r="D460" s="600"/>
      <c r="E460" s="577"/>
      <c r="F460" s="635" t="str">
        <f>IF(ISNA(VLOOKUP(D460,條件!$A$1:$L$65585,5,0)),"",(VLOOKUP(D460,條件!$A$1:$L$65585,5,0)))</f>
        <v/>
      </c>
      <c r="G460" s="635" t="str">
        <f>IF(ISNA(VLOOKUP(D460,條件!$A$1:$L$65585,11,0)),"",(VLOOKUP(D460,條件!$A$1:$L$65585,11,0)))</f>
        <v/>
      </c>
      <c r="H460" s="578"/>
      <c r="I460" s="579"/>
      <c r="J460" s="580"/>
      <c r="K460" s="579"/>
      <c r="L460" s="581"/>
      <c r="M460" s="498"/>
      <c r="N460" s="499"/>
      <c r="O460" s="500"/>
      <c r="P460" s="499"/>
      <c r="Q460" s="501"/>
      <c r="R460" s="560"/>
      <c r="S460" s="542">
        <f t="shared" si="174"/>
        <v>0</v>
      </c>
      <c r="T460" s="502">
        <f t="shared" si="171"/>
        <v>0</v>
      </c>
      <c r="U460" s="522">
        <f t="shared" si="175"/>
        <v>0</v>
      </c>
      <c r="V460" s="503">
        <f t="shared" si="176"/>
        <v>0</v>
      </c>
      <c r="W460" s="559" t="str">
        <f t="shared" si="177"/>
        <v/>
      </c>
      <c r="X460" s="569" t="str">
        <f t="shared" si="172"/>
        <v/>
      </c>
      <c r="Y460" s="569" t="str">
        <f t="shared" si="173"/>
        <v/>
      </c>
      <c r="Z460" s="569" t="str">
        <f>'４.１倒筒機(樣品製作)'!X460</f>
        <v/>
      </c>
      <c r="AA460" s="569" t="str">
        <f>'４.１倒筒機(樣品製作)'!Y460</f>
        <v/>
      </c>
    </row>
    <row r="461" spans="1:27" ht="16.5">
      <c r="A461" s="493">
        <f t="shared" si="170"/>
        <v>46153</v>
      </c>
      <c r="B461" s="549" t="s">
        <v>833</v>
      </c>
      <c r="C461" s="576"/>
      <c r="D461" s="600"/>
      <c r="E461" s="577"/>
      <c r="F461" s="635" t="str">
        <f>IF(ISNA(VLOOKUP(D461,條件!$A$1:$L$65585,5,0)),"",(VLOOKUP(D461,條件!$A$1:$L$65585,5,0)))</f>
        <v/>
      </c>
      <c r="G461" s="635" t="str">
        <f>IF(ISNA(VLOOKUP(D461,條件!$A$1:$L$65585,11,0)),"",(VLOOKUP(D461,條件!$A$1:$L$65585,11,0)))</f>
        <v/>
      </c>
      <c r="H461" s="578"/>
      <c r="I461" s="579"/>
      <c r="J461" s="580"/>
      <c r="K461" s="579"/>
      <c r="L461" s="581"/>
      <c r="M461" s="498"/>
      <c r="N461" s="499"/>
      <c r="O461" s="500"/>
      <c r="P461" s="499"/>
      <c r="Q461" s="501"/>
      <c r="R461" s="560"/>
      <c r="S461" s="542">
        <f t="shared" si="174"/>
        <v>0</v>
      </c>
      <c r="T461" s="502">
        <f t="shared" si="171"/>
        <v>0</v>
      </c>
      <c r="U461" s="522">
        <f t="shared" si="175"/>
        <v>0</v>
      </c>
      <c r="V461" s="503">
        <f t="shared" si="176"/>
        <v>0</v>
      </c>
      <c r="W461" s="559" t="str">
        <f t="shared" si="177"/>
        <v/>
      </c>
      <c r="X461" s="569" t="str">
        <f t="shared" si="172"/>
        <v/>
      </c>
      <c r="Y461" s="569" t="str">
        <f t="shared" si="173"/>
        <v/>
      </c>
      <c r="Z461" s="569" t="str">
        <f>'４.１倒筒機(樣品製作)'!X461</f>
        <v/>
      </c>
      <c r="AA461" s="569" t="str">
        <f>'４.１倒筒機(樣品製作)'!Y461</f>
        <v/>
      </c>
    </row>
    <row r="462" spans="1:27" ht="16.5">
      <c r="A462" s="493">
        <f t="shared" si="170"/>
        <v>46153</v>
      </c>
      <c r="B462" s="549" t="s">
        <v>833</v>
      </c>
      <c r="C462" s="576"/>
      <c r="D462" s="600"/>
      <c r="E462" s="577"/>
      <c r="F462" s="635" t="str">
        <f>IF(ISNA(VLOOKUP(D462,條件!$A$1:$L$65585,5,0)),"",(VLOOKUP(D462,條件!$A$1:$L$65585,5,0)))</f>
        <v/>
      </c>
      <c r="G462" s="635" t="str">
        <f>IF(ISNA(VLOOKUP(D462,條件!$A$1:$L$65585,11,0)),"",(VLOOKUP(D462,條件!$A$1:$L$65585,11,0)))</f>
        <v/>
      </c>
      <c r="H462" s="578"/>
      <c r="I462" s="579"/>
      <c r="J462" s="580"/>
      <c r="K462" s="579"/>
      <c r="L462" s="581"/>
      <c r="M462" s="498"/>
      <c r="N462" s="499"/>
      <c r="O462" s="500"/>
      <c r="P462" s="499"/>
      <c r="Q462" s="501"/>
      <c r="R462" s="560"/>
      <c r="S462" s="542">
        <f t="shared" si="174"/>
        <v>0</v>
      </c>
      <c r="T462" s="502">
        <f t="shared" si="171"/>
        <v>0</v>
      </c>
      <c r="U462" s="522">
        <f t="shared" si="175"/>
        <v>0</v>
      </c>
      <c r="V462" s="503">
        <f t="shared" si="176"/>
        <v>0</v>
      </c>
      <c r="W462" s="559" t="str">
        <f t="shared" si="177"/>
        <v/>
      </c>
      <c r="X462" s="569" t="str">
        <f t="shared" si="172"/>
        <v/>
      </c>
      <c r="Y462" s="569" t="str">
        <f t="shared" si="173"/>
        <v/>
      </c>
      <c r="Z462" s="569" t="str">
        <f>'４.１倒筒機(樣品製作)'!X462</f>
        <v/>
      </c>
      <c r="AA462" s="569" t="str">
        <f>'４.１倒筒機(樣品製作)'!Y462</f>
        <v/>
      </c>
    </row>
    <row r="463" spans="1:27" ht="16.5">
      <c r="A463" s="493">
        <f t="shared" si="170"/>
        <v>46153</v>
      </c>
      <c r="B463" s="549" t="s">
        <v>833</v>
      </c>
      <c r="C463" s="576"/>
      <c r="D463" s="600"/>
      <c r="E463" s="577"/>
      <c r="F463" s="635" t="str">
        <f>IF(ISNA(VLOOKUP(D463,條件!$A$1:$L$65585,5,0)),"",(VLOOKUP(D463,條件!$A$1:$L$65585,5,0)))</f>
        <v/>
      </c>
      <c r="G463" s="635" t="str">
        <f>IF(ISNA(VLOOKUP(D463,條件!$A$1:$L$65585,11,0)),"",(VLOOKUP(D463,條件!$A$1:$L$65585,11,0)))</f>
        <v/>
      </c>
      <c r="H463" s="578"/>
      <c r="I463" s="579"/>
      <c r="J463" s="580"/>
      <c r="K463" s="579"/>
      <c r="L463" s="581"/>
      <c r="M463" s="498"/>
      <c r="N463" s="499"/>
      <c r="O463" s="500"/>
      <c r="P463" s="499"/>
      <c r="Q463" s="501"/>
      <c r="R463" s="560"/>
      <c r="S463" s="542">
        <f t="shared" si="174"/>
        <v>0</v>
      </c>
      <c r="T463" s="502">
        <f t="shared" si="171"/>
        <v>0</v>
      </c>
      <c r="U463" s="522">
        <f t="shared" si="175"/>
        <v>0</v>
      </c>
      <c r="V463" s="503">
        <f t="shared" si="176"/>
        <v>0</v>
      </c>
      <c r="W463" s="559" t="str">
        <f t="shared" si="177"/>
        <v/>
      </c>
      <c r="X463" s="569" t="str">
        <f t="shared" si="172"/>
        <v/>
      </c>
      <c r="Y463" s="569" t="str">
        <f t="shared" si="173"/>
        <v/>
      </c>
      <c r="Z463" s="569" t="str">
        <f>'４.１倒筒機(樣品製作)'!X463</f>
        <v/>
      </c>
      <c r="AA463" s="569" t="str">
        <f>'４.１倒筒機(樣品製作)'!Y463</f>
        <v/>
      </c>
    </row>
    <row r="464" spans="1:27" ht="16.5">
      <c r="A464" s="493">
        <f t="shared" si="170"/>
        <v>46153</v>
      </c>
      <c r="B464" s="549" t="s">
        <v>833</v>
      </c>
      <c r="C464" s="576"/>
      <c r="D464" s="600"/>
      <c r="E464" s="577"/>
      <c r="F464" s="635" t="str">
        <f>IF(ISNA(VLOOKUP(D464,條件!$A$1:$L$65585,5,0)),"",(VLOOKUP(D464,條件!$A$1:$L$65585,5,0)))</f>
        <v/>
      </c>
      <c r="G464" s="635" t="str">
        <f>IF(ISNA(VLOOKUP(D464,條件!$A$1:$L$65585,11,0)),"",(VLOOKUP(D464,條件!$A$1:$L$65585,11,0)))</f>
        <v/>
      </c>
      <c r="H464" s="578"/>
      <c r="I464" s="579"/>
      <c r="J464" s="580"/>
      <c r="K464" s="579"/>
      <c r="L464" s="581"/>
      <c r="M464" s="498"/>
      <c r="N464" s="499"/>
      <c r="O464" s="500"/>
      <c r="P464" s="499"/>
      <c r="Q464" s="501"/>
      <c r="R464" s="560"/>
      <c r="S464" s="542">
        <f t="shared" si="174"/>
        <v>0</v>
      </c>
      <c r="T464" s="502">
        <f t="shared" si="171"/>
        <v>0</v>
      </c>
      <c r="U464" s="522">
        <f t="shared" si="175"/>
        <v>0</v>
      </c>
      <c r="V464" s="503">
        <f t="shared" si="176"/>
        <v>0</v>
      </c>
      <c r="W464" s="559" t="str">
        <f t="shared" si="177"/>
        <v/>
      </c>
      <c r="X464" s="569" t="str">
        <f t="shared" si="172"/>
        <v/>
      </c>
      <c r="Y464" s="569" t="str">
        <f t="shared" si="173"/>
        <v/>
      </c>
      <c r="Z464" s="569" t="str">
        <f>'４.１倒筒機(樣品製作)'!X464</f>
        <v/>
      </c>
      <c r="AA464" s="569" t="str">
        <f>'４.１倒筒機(樣品製作)'!Y464</f>
        <v/>
      </c>
    </row>
    <row r="465" spans="1:27" ht="16.5">
      <c r="A465" s="493">
        <f t="shared" si="170"/>
        <v>46153</v>
      </c>
      <c r="B465" s="549" t="s">
        <v>833</v>
      </c>
      <c r="C465" s="576"/>
      <c r="D465" s="600"/>
      <c r="E465" s="577"/>
      <c r="F465" s="635" t="str">
        <f>IF(ISNA(VLOOKUP(D465,條件!$A$1:$L$65585,5,0)),"",(VLOOKUP(D465,條件!$A$1:$L$65585,5,0)))</f>
        <v/>
      </c>
      <c r="G465" s="635" t="str">
        <f>IF(ISNA(VLOOKUP(D465,條件!$A$1:$L$65585,11,0)),"",(VLOOKUP(D465,條件!$A$1:$L$65585,11,0)))</f>
        <v/>
      </c>
      <c r="H465" s="578"/>
      <c r="I465" s="579"/>
      <c r="J465" s="580"/>
      <c r="K465" s="579"/>
      <c r="L465" s="581"/>
      <c r="M465" s="498"/>
      <c r="N465" s="499"/>
      <c r="O465" s="500"/>
      <c r="P465" s="499"/>
      <c r="Q465" s="501"/>
      <c r="R465" s="560"/>
      <c r="S465" s="542">
        <f t="shared" si="174"/>
        <v>0</v>
      </c>
      <c r="T465" s="502">
        <f t="shared" si="171"/>
        <v>0</v>
      </c>
      <c r="U465" s="502">
        <f t="shared" si="175"/>
        <v>0</v>
      </c>
      <c r="V465" s="503">
        <f t="shared" si="176"/>
        <v>0</v>
      </c>
      <c r="W465" s="561" t="str">
        <f t="shared" si="177"/>
        <v/>
      </c>
      <c r="X465" s="569" t="str">
        <f t="shared" si="172"/>
        <v/>
      </c>
      <c r="Y465" s="569" t="str">
        <f t="shared" si="173"/>
        <v/>
      </c>
      <c r="Z465" s="569" t="str">
        <f>'４.１倒筒機(樣品製作)'!X465</f>
        <v/>
      </c>
      <c r="AA465" s="569" t="str">
        <f>'４.１倒筒機(樣品製作)'!Y465</f>
        <v/>
      </c>
    </row>
    <row r="466" spans="1:27" ht="16.5">
      <c r="A466" s="493">
        <f t="shared" si="170"/>
        <v>46153</v>
      </c>
      <c r="B466" s="549" t="s">
        <v>833</v>
      </c>
      <c r="C466" s="576"/>
      <c r="D466" s="600"/>
      <c r="E466" s="577"/>
      <c r="F466" s="635" t="str">
        <f>IF(ISNA(VLOOKUP(D466,條件!$A$1:$L$65585,5,0)),"",(VLOOKUP(D466,條件!$A$1:$L$65585,5,0)))</f>
        <v/>
      </c>
      <c r="G466" s="635" t="str">
        <f>IF(ISNA(VLOOKUP(D466,條件!$A$1:$L$65585,11,0)),"",(VLOOKUP(D466,條件!$A$1:$L$65585,11,0)))</f>
        <v/>
      </c>
      <c r="H466" s="578"/>
      <c r="I466" s="579"/>
      <c r="J466" s="580"/>
      <c r="K466" s="579"/>
      <c r="L466" s="581"/>
      <c r="M466" s="498"/>
      <c r="N466" s="499"/>
      <c r="O466" s="500"/>
      <c r="P466" s="499"/>
      <c r="Q466" s="501"/>
      <c r="R466" s="560"/>
      <c r="S466" s="542">
        <f t="shared" si="174"/>
        <v>0</v>
      </c>
      <c r="T466" s="502">
        <f t="shared" si="171"/>
        <v>0</v>
      </c>
      <c r="U466" s="502">
        <f t="shared" si="175"/>
        <v>0</v>
      </c>
      <c r="V466" s="503">
        <f t="shared" si="176"/>
        <v>0</v>
      </c>
      <c r="W466" s="561" t="str">
        <f t="shared" si="177"/>
        <v/>
      </c>
      <c r="X466" s="569" t="str">
        <f t="shared" si="172"/>
        <v/>
      </c>
      <c r="Y466" s="569" t="str">
        <f t="shared" si="173"/>
        <v/>
      </c>
      <c r="Z466" s="569" t="str">
        <f>'４.１倒筒機(樣品製作)'!X466</f>
        <v/>
      </c>
      <c r="AA466" s="569" t="str">
        <f>'４.１倒筒機(樣品製作)'!Y466</f>
        <v/>
      </c>
    </row>
    <row r="467" spans="1:27" ht="16.5">
      <c r="A467" s="493">
        <f t="shared" si="170"/>
        <v>46153</v>
      </c>
      <c r="B467" s="549" t="s">
        <v>833</v>
      </c>
      <c r="C467" s="576"/>
      <c r="D467" s="600"/>
      <c r="E467" s="577"/>
      <c r="F467" s="635" t="str">
        <f>IF(ISNA(VLOOKUP(D467,條件!$A$1:$L$65585,5,0)),"",(VLOOKUP(D467,條件!$A$1:$L$65585,5,0)))</f>
        <v/>
      </c>
      <c r="G467" s="635" t="str">
        <f>IF(ISNA(VLOOKUP(D467,條件!$A$1:$L$65585,11,0)),"",(VLOOKUP(D467,條件!$A$1:$L$65585,11,0)))</f>
        <v/>
      </c>
      <c r="H467" s="578"/>
      <c r="I467" s="579"/>
      <c r="J467" s="580"/>
      <c r="K467" s="579"/>
      <c r="L467" s="581"/>
      <c r="M467" s="498"/>
      <c r="N467" s="499"/>
      <c r="O467" s="500"/>
      <c r="P467" s="499"/>
      <c r="Q467" s="501"/>
      <c r="R467" s="560"/>
      <c r="S467" s="542">
        <f t="shared" si="174"/>
        <v>0</v>
      </c>
      <c r="T467" s="502">
        <f t="shared" si="171"/>
        <v>0</v>
      </c>
      <c r="U467" s="502">
        <f t="shared" si="175"/>
        <v>0</v>
      </c>
      <c r="V467" s="503">
        <f t="shared" si="176"/>
        <v>0</v>
      </c>
      <c r="W467" s="561" t="str">
        <f t="shared" si="177"/>
        <v/>
      </c>
      <c r="X467" s="569" t="str">
        <f t="shared" si="172"/>
        <v/>
      </c>
      <c r="Y467" s="569" t="str">
        <f t="shared" si="173"/>
        <v/>
      </c>
      <c r="Z467" s="569" t="str">
        <f>'４.１倒筒機(樣品製作)'!X467</f>
        <v/>
      </c>
      <c r="AA467" s="569" t="str">
        <f>'４.１倒筒機(樣品製作)'!Y467</f>
        <v/>
      </c>
    </row>
    <row r="468" spans="1:27" ht="16.5">
      <c r="A468" s="493">
        <f t="shared" si="170"/>
        <v>46153</v>
      </c>
      <c r="B468" s="549" t="s">
        <v>833</v>
      </c>
      <c r="C468" s="576"/>
      <c r="D468" s="600"/>
      <c r="E468" s="577"/>
      <c r="F468" s="635" t="str">
        <f>IF(ISNA(VLOOKUP(D468,條件!$A$1:$L$65585,5,0)),"",(VLOOKUP(D468,條件!$A$1:$L$65585,5,0)))</f>
        <v/>
      </c>
      <c r="G468" s="635" t="str">
        <f>IF(ISNA(VLOOKUP(D468,條件!$A$1:$L$65585,11,0)),"",(VLOOKUP(D468,條件!$A$1:$L$65585,11,0)))</f>
        <v/>
      </c>
      <c r="H468" s="578"/>
      <c r="I468" s="579"/>
      <c r="J468" s="580"/>
      <c r="K468" s="579"/>
      <c r="L468" s="581"/>
      <c r="M468" s="498"/>
      <c r="N468" s="499"/>
      <c r="O468" s="500"/>
      <c r="P468" s="499"/>
      <c r="Q468" s="501"/>
      <c r="R468" s="560"/>
      <c r="S468" s="542">
        <f t="shared" si="174"/>
        <v>0</v>
      </c>
      <c r="T468" s="502">
        <f t="shared" si="171"/>
        <v>0</v>
      </c>
      <c r="U468" s="502">
        <f t="shared" si="175"/>
        <v>0</v>
      </c>
      <c r="V468" s="503">
        <f t="shared" si="176"/>
        <v>0</v>
      </c>
      <c r="W468" s="561" t="str">
        <f t="shared" si="177"/>
        <v/>
      </c>
      <c r="X468" s="569" t="str">
        <f t="shared" si="172"/>
        <v/>
      </c>
      <c r="Y468" s="569" t="str">
        <f t="shared" si="173"/>
        <v/>
      </c>
      <c r="Z468" s="569" t="str">
        <f>'４.１倒筒機(樣品製作)'!X468</f>
        <v/>
      </c>
      <c r="AA468" s="569" t="str">
        <f>'４.１倒筒機(樣品製作)'!Y468</f>
        <v/>
      </c>
    </row>
    <row r="469" spans="1:27" ht="16.5">
      <c r="A469" s="493">
        <f t="shared" si="170"/>
        <v>46153</v>
      </c>
      <c r="B469" s="549" t="s">
        <v>833</v>
      </c>
      <c r="C469" s="576"/>
      <c r="D469" s="600"/>
      <c r="E469" s="577"/>
      <c r="F469" s="635" t="str">
        <f>IF(ISNA(VLOOKUP(D469,條件!$A$1:$L$65585,5,0)),"",(VLOOKUP(D469,條件!$A$1:$L$65585,5,0)))</f>
        <v/>
      </c>
      <c r="G469" s="635" t="str">
        <f>IF(ISNA(VLOOKUP(D469,條件!$A$1:$L$65585,11,0)),"",(VLOOKUP(D469,條件!$A$1:$L$65585,11,0)))</f>
        <v/>
      </c>
      <c r="H469" s="578"/>
      <c r="I469" s="579"/>
      <c r="J469" s="580"/>
      <c r="K469" s="579"/>
      <c r="L469" s="581"/>
      <c r="M469" s="498"/>
      <c r="N469" s="499"/>
      <c r="O469" s="500"/>
      <c r="P469" s="499"/>
      <c r="Q469" s="501"/>
      <c r="R469" s="560"/>
      <c r="S469" s="542">
        <f t="shared" si="174"/>
        <v>0</v>
      </c>
      <c r="T469" s="502">
        <f t="shared" si="171"/>
        <v>0</v>
      </c>
      <c r="U469" s="502">
        <f t="shared" si="175"/>
        <v>0</v>
      </c>
      <c r="V469" s="503">
        <f t="shared" si="176"/>
        <v>0</v>
      </c>
      <c r="W469" s="561" t="str">
        <f t="shared" si="177"/>
        <v/>
      </c>
      <c r="X469" s="569" t="str">
        <f t="shared" si="172"/>
        <v/>
      </c>
      <c r="Y469" s="569" t="str">
        <f t="shared" si="173"/>
        <v/>
      </c>
      <c r="Z469" s="569" t="str">
        <f>'４.１倒筒機(樣品製作)'!X469</f>
        <v/>
      </c>
      <c r="AA469" s="569" t="str">
        <f>'４.１倒筒機(樣品製作)'!Y469</f>
        <v/>
      </c>
    </row>
    <row r="470" spans="1:27" ht="16.5">
      <c r="A470" s="493">
        <f t="shared" si="170"/>
        <v>46153</v>
      </c>
      <c r="B470" s="549" t="s">
        <v>833</v>
      </c>
      <c r="C470" s="576"/>
      <c r="D470" s="600"/>
      <c r="E470" s="577"/>
      <c r="F470" s="635" t="str">
        <f>IF(ISNA(VLOOKUP(D470,條件!$A$1:$L$65585,5,0)),"",(VLOOKUP(D470,條件!$A$1:$L$65585,5,0)))</f>
        <v/>
      </c>
      <c r="G470" s="635" t="str">
        <f>IF(ISNA(VLOOKUP(D470,條件!$A$1:$L$65585,11,0)),"",(VLOOKUP(D470,條件!$A$1:$L$65585,11,0)))</f>
        <v/>
      </c>
      <c r="H470" s="578"/>
      <c r="I470" s="579"/>
      <c r="J470" s="580"/>
      <c r="K470" s="579"/>
      <c r="L470" s="581"/>
      <c r="M470" s="498"/>
      <c r="N470" s="499"/>
      <c r="O470" s="500"/>
      <c r="P470" s="499"/>
      <c r="Q470" s="501"/>
      <c r="R470" s="560"/>
      <c r="S470" s="542">
        <f t="shared" si="174"/>
        <v>0</v>
      </c>
      <c r="T470" s="502">
        <f t="shared" si="171"/>
        <v>0</v>
      </c>
      <c r="U470" s="502">
        <f t="shared" si="175"/>
        <v>0</v>
      </c>
      <c r="V470" s="503">
        <f t="shared" si="176"/>
        <v>0</v>
      </c>
      <c r="W470" s="561" t="str">
        <f t="shared" si="177"/>
        <v/>
      </c>
      <c r="X470" s="569" t="str">
        <f t="shared" si="172"/>
        <v/>
      </c>
      <c r="Y470" s="569" t="str">
        <f t="shared" si="173"/>
        <v/>
      </c>
      <c r="Z470" s="569" t="str">
        <f>'４.１倒筒機(樣品製作)'!X470</f>
        <v/>
      </c>
      <c r="AA470" s="569" t="str">
        <f>'４.１倒筒機(樣品製作)'!Y470</f>
        <v/>
      </c>
    </row>
    <row r="471" spans="1:27" ht="16.5">
      <c r="A471" s="493">
        <f t="shared" si="170"/>
        <v>46153</v>
      </c>
      <c r="B471" s="549" t="s">
        <v>833</v>
      </c>
      <c r="C471" s="576"/>
      <c r="D471" s="600"/>
      <c r="E471" s="577"/>
      <c r="F471" s="635" t="str">
        <f>IF(ISNA(VLOOKUP(D471,條件!$A$1:$L$65585,5,0)),"",(VLOOKUP(D471,條件!$A$1:$L$65585,5,0)))</f>
        <v/>
      </c>
      <c r="G471" s="635" t="str">
        <f>IF(ISNA(VLOOKUP(D471,條件!$A$1:$L$65585,11,0)),"",(VLOOKUP(D471,條件!$A$1:$L$65585,11,0)))</f>
        <v/>
      </c>
      <c r="H471" s="578"/>
      <c r="I471" s="579"/>
      <c r="J471" s="580"/>
      <c r="K471" s="579"/>
      <c r="L471" s="581"/>
      <c r="M471" s="498"/>
      <c r="N471" s="499"/>
      <c r="O471" s="500"/>
      <c r="P471" s="499"/>
      <c r="Q471" s="501"/>
      <c r="R471" s="560"/>
      <c r="S471" s="542">
        <f t="shared" si="174"/>
        <v>0</v>
      </c>
      <c r="T471" s="502">
        <f t="shared" si="171"/>
        <v>0</v>
      </c>
      <c r="U471" s="502">
        <f t="shared" si="175"/>
        <v>0</v>
      </c>
      <c r="V471" s="503">
        <f t="shared" si="176"/>
        <v>0</v>
      </c>
      <c r="W471" s="561" t="str">
        <f t="shared" si="177"/>
        <v/>
      </c>
      <c r="X471" s="569" t="str">
        <f t="shared" si="172"/>
        <v/>
      </c>
      <c r="Y471" s="569" t="str">
        <f t="shared" si="173"/>
        <v/>
      </c>
      <c r="Z471" s="569" t="str">
        <f>'４.１倒筒機(樣品製作)'!X471</f>
        <v/>
      </c>
      <c r="AA471" s="569" t="str">
        <f>'４.１倒筒機(樣品製作)'!Y471</f>
        <v/>
      </c>
    </row>
    <row r="472" spans="1:27" ht="16.5">
      <c r="A472" s="493">
        <f t="shared" si="170"/>
        <v>46153</v>
      </c>
      <c r="B472" s="549" t="s">
        <v>833</v>
      </c>
      <c r="C472" s="576"/>
      <c r="D472" s="600"/>
      <c r="E472" s="577"/>
      <c r="F472" s="635" t="str">
        <f>IF(ISNA(VLOOKUP(D472,條件!$A$1:$L$65585,5,0)),"",(VLOOKUP(D472,條件!$A$1:$L$65585,5,0)))</f>
        <v/>
      </c>
      <c r="G472" s="635" t="str">
        <f>IF(ISNA(VLOOKUP(D472,條件!$A$1:$L$65585,11,0)),"",(VLOOKUP(D472,條件!$A$1:$L$65585,11,0)))</f>
        <v/>
      </c>
      <c r="H472" s="578"/>
      <c r="I472" s="579"/>
      <c r="J472" s="580"/>
      <c r="K472" s="579"/>
      <c r="L472" s="581"/>
      <c r="M472" s="498"/>
      <c r="N472" s="499"/>
      <c r="O472" s="500"/>
      <c r="P472" s="499"/>
      <c r="Q472" s="501"/>
      <c r="R472" s="560"/>
      <c r="S472" s="542">
        <f t="shared" si="174"/>
        <v>0</v>
      </c>
      <c r="T472" s="502">
        <f t="shared" si="171"/>
        <v>0</v>
      </c>
      <c r="U472" s="502">
        <f t="shared" si="175"/>
        <v>0</v>
      </c>
      <c r="V472" s="503">
        <f t="shared" si="176"/>
        <v>0</v>
      </c>
      <c r="W472" s="561" t="str">
        <f t="shared" si="177"/>
        <v/>
      </c>
      <c r="X472" s="569" t="str">
        <f t="shared" si="172"/>
        <v/>
      </c>
      <c r="Y472" s="569" t="str">
        <f t="shared" si="173"/>
        <v/>
      </c>
      <c r="Z472" s="569" t="str">
        <f>'４.１倒筒機(樣品製作)'!X472</f>
        <v/>
      </c>
      <c r="AA472" s="569" t="str">
        <f>'４.１倒筒機(樣品製作)'!Y472</f>
        <v/>
      </c>
    </row>
    <row r="473" spans="1:27" ht="16.5">
      <c r="A473" s="493">
        <f t="shared" si="170"/>
        <v>46153</v>
      </c>
      <c r="B473" s="549" t="s">
        <v>833</v>
      </c>
      <c r="C473" s="576"/>
      <c r="D473" s="600"/>
      <c r="E473" s="577"/>
      <c r="F473" s="635" t="str">
        <f>IF(ISNA(VLOOKUP(D473,條件!$A$1:$L$65585,5,0)),"",(VLOOKUP(D473,條件!$A$1:$L$65585,5,0)))</f>
        <v/>
      </c>
      <c r="G473" s="635" t="str">
        <f>IF(ISNA(VLOOKUP(D473,條件!$A$1:$L$65585,11,0)),"",(VLOOKUP(D473,條件!$A$1:$L$65585,11,0)))</f>
        <v/>
      </c>
      <c r="H473" s="578"/>
      <c r="I473" s="579"/>
      <c r="J473" s="580"/>
      <c r="K473" s="579"/>
      <c r="L473" s="581"/>
      <c r="M473" s="498"/>
      <c r="N473" s="499"/>
      <c r="O473" s="500"/>
      <c r="P473" s="499"/>
      <c r="Q473" s="501"/>
      <c r="R473" s="560"/>
      <c r="S473" s="542">
        <f t="shared" si="174"/>
        <v>0</v>
      </c>
      <c r="T473" s="502">
        <f t="shared" si="171"/>
        <v>0</v>
      </c>
      <c r="U473" s="502">
        <f t="shared" si="175"/>
        <v>0</v>
      </c>
      <c r="V473" s="503">
        <f t="shared" si="176"/>
        <v>0</v>
      </c>
      <c r="W473" s="561" t="str">
        <f t="shared" si="177"/>
        <v/>
      </c>
      <c r="X473" s="569" t="str">
        <f t="shared" si="172"/>
        <v/>
      </c>
      <c r="Y473" s="569" t="str">
        <f t="shared" si="173"/>
        <v/>
      </c>
      <c r="Z473" s="569" t="str">
        <f>'４.１倒筒機(樣品製作)'!X473</f>
        <v/>
      </c>
      <c r="AA473" s="569" t="str">
        <f>'４.１倒筒機(樣品製作)'!Y473</f>
        <v/>
      </c>
    </row>
    <row r="474" spans="1:27" ht="16.5">
      <c r="A474" s="493">
        <f t="shared" si="170"/>
        <v>46153</v>
      </c>
      <c r="B474" s="515" t="s">
        <v>831</v>
      </c>
      <c r="C474" s="652"/>
      <c r="D474" s="653"/>
      <c r="E474" s="654"/>
      <c r="F474" s="655">
        <v>0</v>
      </c>
      <c r="G474" s="655"/>
      <c r="H474" s="656"/>
      <c r="I474" s="657">
        <f>COUNTA(I454:I473)</f>
        <v>0</v>
      </c>
      <c r="J474" s="657"/>
      <c r="K474" s="657"/>
      <c r="L474" s="658"/>
      <c r="M474" s="517"/>
      <c r="N474" s="518">
        <f>SUM(N454:N473)</f>
        <v>0</v>
      </c>
      <c r="O474" s="517"/>
      <c r="P474" s="518">
        <f>SUM(P454:P473)</f>
        <v>0</v>
      </c>
      <c r="Q474" s="519"/>
      <c r="R474" s="562"/>
      <c r="S474" s="544"/>
      <c r="T474" s="520"/>
      <c r="U474" s="516">
        <f>SUMIF(U454:U473,"&lt;9E307")</f>
        <v>0</v>
      </c>
      <c r="V474" s="516">
        <f>SUM(V454:V473)</f>
        <v>0</v>
      </c>
      <c r="W474" s="563">
        <f>IF(ISERROR(V474/U474),0,(V474/U474))</f>
        <v>0</v>
      </c>
      <c r="X474" s="570">
        <f>SUMIF(X454:X473,"&lt;9E307")</f>
        <v>0</v>
      </c>
      <c r="Y474" s="570">
        <f>SUMIF(Y454:Y473,"&lt;9E307")</f>
        <v>0</v>
      </c>
      <c r="Z474" s="570">
        <f>'４.１倒筒機(樣品製作)'!X474</f>
        <v>0</v>
      </c>
      <c r="AA474" s="570">
        <f>'４.１倒筒機(樣品製作)'!Y474</f>
        <v>0</v>
      </c>
    </row>
    <row r="475" spans="1:27" ht="16.5">
      <c r="A475" s="493">
        <f t="shared" si="170"/>
        <v>46153</v>
      </c>
      <c r="B475" s="521" t="s">
        <v>834</v>
      </c>
      <c r="C475" s="659"/>
      <c r="D475" s="660"/>
      <c r="E475" s="661"/>
      <c r="F475" s="662"/>
      <c r="G475" s="662"/>
      <c r="H475" s="663"/>
      <c r="I475" s="664">
        <f>SUM(I453,I474)</f>
        <v>7</v>
      </c>
      <c r="J475" s="664"/>
      <c r="K475" s="664"/>
      <c r="L475" s="665"/>
      <c r="M475" s="536"/>
      <c r="N475" s="537">
        <f>SUM(N453,N474)</f>
        <v>0</v>
      </c>
      <c r="O475" s="536"/>
      <c r="P475" s="537">
        <f>SUM(P453,P474)</f>
        <v>67</v>
      </c>
      <c r="Q475" s="538"/>
      <c r="R475" s="564"/>
      <c r="S475" s="545"/>
      <c r="T475" s="504"/>
      <c r="U475" s="504">
        <f t="shared" ref="U475:V475" si="178">SUM(U453,U474)</f>
        <v>214.81491171468616</v>
      </c>
      <c r="V475" s="504">
        <f t="shared" si="178"/>
        <v>124</v>
      </c>
      <c r="W475" s="565">
        <f>IF(ISERROR(V475/U475),0,V475/U475)</f>
        <v>0.5772411189251837</v>
      </c>
      <c r="X475" s="571">
        <f>SUM(X453,X474)</f>
        <v>0</v>
      </c>
      <c r="Y475" s="571">
        <f>SUM(Y453,Y474)</f>
        <v>0.85925964685874467</v>
      </c>
      <c r="Z475" s="571">
        <f>'４.１倒筒機(樣品製作)'!X475</f>
        <v>0</v>
      </c>
      <c r="AA475" s="571">
        <f>'４.１倒筒機(樣品製作)'!Y475</f>
        <v>0</v>
      </c>
    </row>
    <row r="476" spans="1:27" ht="16.5">
      <c r="A476" s="566">
        <f>A475+1</f>
        <v>46154</v>
      </c>
      <c r="B476" s="548" t="s">
        <v>832</v>
      </c>
      <c r="C476" s="666" t="s">
        <v>1081</v>
      </c>
      <c r="D476" s="667" t="s">
        <v>3353</v>
      </c>
      <c r="E476" s="668" t="s">
        <v>1784</v>
      </c>
      <c r="F476" s="635" t="s">
        <v>3294</v>
      </c>
      <c r="G476" s="635" t="s">
        <v>3355</v>
      </c>
      <c r="H476" s="670">
        <v>4</v>
      </c>
      <c r="I476" s="671">
        <v>75</v>
      </c>
      <c r="J476" s="580">
        <v>488000</v>
      </c>
      <c r="K476" s="671">
        <v>1200</v>
      </c>
      <c r="L476" s="672">
        <v>48</v>
      </c>
      <c r="M476" s="524"/>
      <c r="N476" s="525"/>
      <c r="O476" s="526">
        <v>46</v>
      </c>
      <c r="P476" s="525">
        <v>12</v>
      </c>
      <c r="Q476" s="527" t="s">
        <v>4052</v>
      </c>
      <c r="R476" s="558" t="s">
        <v>2960</v>
      </c>
      <c r="S476" s="541">
        <f>K476*0.85</f>
        <v>1020</v>
      </c>
      <c r="T476" s="522">
        <f t="shared" ref="T476:T495" si="179">IF(J476="",0,(1440/(J476/S476)))</f>
        <v>3.0098360655737704</v>
      </c>
      <c r="U476" s="522">
        <f>T476*L476*(N476+P476)/24*0.85</f>
        <v>61.400655737704916</v>
      </c>
      <c r="V476" s="523">
        <f>M476+O476</f>
        <v>46</v>
      </c>
      <c r="W476" s="559">
        <f>IF(U476=0,"",((V476/U476)))</f>
        <v>0.74917766670938535</v>
      </c>
      <c r="X476" s="569">
        <f t="shared" ref="X476:X495" si="180">IF(ISERROR((U476/(N476+P476)*N476)/250),"",((U476/(N476+P476)*N476)/250))</f>
        <v>0</v>
      </c>
      <c r="Y476" s="569">
        <f t="shared" ref="Y476:Y495" si="181">IF(ISERROR(((U476/(N476+P476)*P476)/250)),"",(((U476/(N476+P476)*P476))/250))</f>
        <v>0.24560262295081969</v>
      </c>
      <c r="Z476" s="569" t="str">
        <f>'４.１倒筒機(樣品製作)'!X476</f>
        <v/>
      </c>
      <c r="AA476" s="569" t="str">
        <f>'４.１倒筒機(樣品製作)'!Y476</f>
        <v/>
      </c>
    </row>
    <row r="477" spans="1:27" ht="16.5">
      <c r="A477" s="493">
        <f>A476</f>
        <v>46154</v>
      </c>
      <c r="B477" s="549" t="s">
        <v>832</v>
      </c>
      <c r="C477" s="576" t="s">
        <v>1066</v>
      </c>
      <c r="D477" s="600" t="s">
        <v>2783</v>
      </c>
      <c r="E477" s="577"/>
      <c r="F477" s="635" t="s">
        <v>2275</v>
      </c>
      <c r="G477" s="635" t="s">
        <v>203</v>
      </c>
      <c r="H477" s="578">
        <v>2</v>
      </c>
      <c r="I477" s="579">
        <v>75</v>
      </c>
      <c r="J477" s="580">
        <v>237000</v>
      </c>
      <c r="K477" s="579">
        <v>1200</v>
      </c>
      <c r="L477" s="581">
        <v>24</v>
      </c>
      <c r="M477" s="498"/>
      <c r="N477" s="499"/>
      <c r="O477" s="500">
        <v>24</v>
      </c>
      <c r="P477" s="499">
        <v>12</v>
      </c>
      <c r="Q477" s="527" t="s">
        <v>4052</v>
      </c>
      <c r="R477" s="560" t="s">
        <v>2960</v>
      </c>
      <c r="S477" s="542">
        <f t="shared" ref="S477:S495" si="182">K477*0.85</f>
        <v>1020</v>
      </c>
      <c r="T477" s="502">
        <f t="shared" si="179"/>
        <v>6.1974683544303799</v>
      </c>
      <c r="U477" s="522">
        <f t="shared" ref="U477:U495" si="183">T477*L477*(N477+P477)/24*0.85</f>
        <v>63.214177215189871</v>
      </c>
      <c r="V477" s="503">
        <f t="shared" ref="V477:V495" si="184">M477+O477</f>
        <v>24</v>
      </c>
      <c r="W477" s="559">
        <f t="shared" ref="W477:W495" si="185">IF(U477=0,"",((V477/U477)))</f>
        <v>0.37966166858900424</v>
      </c>
      <c r="X477" s="569">
        <f t="shared" si="180"/>
        <v>0</v>
      </c>
      <c r="Y477" s="569">
        <f t="shared" si="181"/>
        <v>0.25285670886075945</v>
      </c>
      <c r="Z477" s="569" t="str">
        <f>'４.１倒筒機(樣品製作)'!X477</f>
        <v/>
      </c>
      <c r="AA477" s="569" t="str">
        <f>'４.１倒筒機(樣品製作)'!Y477</f>
        <v/>
      </c>
    </row>
    <row r="478" spans="1:27" ht="16.5">
      <c r="A478" s="493">
        <f t="shared" ref="A478:A518" si="186">A477</f>
        <v>46154</v>
      </c>
      <c r="B478" s="549" t="s">
        <v>832</v>
      </c>
      <c r="C478" s="576" t="s">
        <v>1746</v>
      </c>
      <c r="D478" s="600" t="s">
        <v>2732</v>
      </c>
      <c r="E478" s="577" t="s">
        <v>3317</v>
      </c>
      <c r="F478" s="635" t="s">
        <v>1815</v>
      </c>
      <c r="G478" s="635" t="s">
        <v>2247</v>
      </c>
      <c r="H478" s="578">
        <v>4</v>
      </c>
      <c r="I478" s="579">
        <v>100</v>
      </c>
      <c r="J478" s="580">
        <v>358000</v>
      </c>
      <c r="K478" s="579">
        <v>1200</v>
      </c>
      <c r="L478" s="581">
        <v>36</v>
      </c>
      <c r="M478" s="498"/>
      <c r="N478" s="499"/>
      <c r="O478" s="500">
        <v>34</v>
      </c>
      <c r="P478" s="499">
        <v>12</v>
      </c>
      <c r="Q478" s="527" t="s">
        <v>4052</v>
      </c>
      <c r="R478" s="560" t="s">
        <v>2960</v>
      </c>
      <c r="S478" s="542">
        <f t="shared" si="182"/>
        <v>1020</v>
      </c>
      <c r="T478" s="502">
        <f t="shared" si="179"/>
        <v>4.1027932960893851</v>
      </c>
      <c r="U478" s="522">
        <f t="shared" si="183"/>
        <v>62.772737430167595</v>
      </c>
      <c r="V478" s="503">
        <f t="shared" si="184"/>
        <v>34</v>
      </c>
      <c r="W478" s="559">
        <f t="shared" si="185"/>
        <v>0.54163640764947962</v>
      </c>
      <c r="X478" s="569">
        <f t="shared" si="180"/>
        <v>0</v>
      </c>
      <c r="Y478" s="569">
        <f t="shared" si="181"/>
        <v>0.25109094972067036</v>
      </c>
      <c r="Z478" s="569" t="str">
        <f>'４.１倒筒機(樣品製作)'!X478</f>
        <v/>
      </c>
      <c r="AA478" s="569" t="str">
        <f>'４.１倒筒機(樣品製作)'!Y478</f>
        <v/>
      </c>
    </row>
    <row r="479" spans="1:27" ht="16.5">
      <c r="A479" s="493">
        <f t="shared" si="186"/>
        <v>46154</v>
      </c>
      <c r="B479" s="549" t="s">
        <v>832</v>
      </c>
      <c r="C479" s="938" t="s">
        <v>1067</v>
      </c>
      <c r="D479" s="939" t="s">
        <v>2016</v>
      </c>
      <c r="E479" s="940" t="s">
        <v>3317</v>
      </c>
      <c r="F479" s="941" t="s">
        <v>1815</v>
      </c>
      <c r="G479" s="941" t="s">
        <v>339</v>
      </c>
      <c r="H479" s="942">
        <v>4</v>
      </c>
      <c r="I479" s="943">
        <v>100</v>
      </c>
      <c r="J479" s="944">
        <v>358000</v>
      </c>
      <c r="K479" s="943">
        <v>1200</v>
      </c>
      <c r="L479" s="945">
        <v>12</v>
      </c>
      <c r="M479" s="498"/>
      <c r="N479" s="499"/>
      <c r="O479" s="500">
        <v>12</v>
      </c>
      <c r="P479" s="499">
        <v>7</v>
      </c>
      <c r="Q479" s="527" t="s">
        <v>4052</v>
      </c>
      <c r="R479" s="560" t="s">
        <v>2960</v>
      </c>
      <c r="S479" s="542">
        <f t="shared" si="182"/>
        <v>1020</v>
      </c>
      <c r="T479" s="502">
        <f t="shared" si="179"/>
        <v>4.1027932960893851</v>
      </c>
      <c r="U479" s="522">
        <f t="shared" si="183"/>
        <v>12.205810055865923</v>
      </c>
      <c r="V479" s="503">
        <f t="shared" si="184"/>
        <v>12</v>
      </c>
      <c r="W479" s="559">
        <f t="shared" si="185"/>
        <v>0.98313835338056776</v>
      </c>
      <c r="X479" s="569">
        <f t="shared" si="180"/>
        <v>0</v>
      </c>
      <c r="Y479" s="569">
        <f t="shared" si="181"/>
        <v>4.8823240223463689E-2</v>
      </c>
      <c r="Z479" s="569" t="str">
        <f>'４.１倒筒機(樣品製作)'!X479</f>
        <v/>
      </c>
      <c r="AA479" s="569" t="str">
        <f>'４.１倒筒機(樣品製作)'!Y479</f>
        <v/>
      </c>
    </row>
    <row r="480" spans="1:27" ht="16.5">
      <c r="A480" s="493">
        <f t="shared" si="186"/>
        <v>46154</v>
      </c>
      <c r="B480" s="549" t="s">
        <v>832</v>
      </c>
      <c r="C480" s="1071" t="s">
        <v>1081</v>
      </c>
      <c r="D480" s="1072" t="s">
        <v>3353</v>
      </c>
      <c r="E480" s="1073" t="s">
        <v>1784</v>
      </c>
      <c r="F480" s="941" t="s">
        <v>3294</v>
      </c>
      <c r="G480" s="941" t="s">
        <v>3355</v>
      </c>
      <c r="H480" s="1074">
        <v>4</v>
      </c>
      <c r="I480" s="1075">
        <v>75</v>
      </c>
      <c r="J480" s="944">
        <v>488000</v>
      </c>
      <c r="K480" s="1075">
        <v>1200</v>
      </c>
      <c r="L480" s="1040">
        <v>12</v>
      </c>
      <c r="M480" s="498"/>
      <c r="N480" s="499"/>
      <c r="O480" s="500">
        <v>0</v>
      </c>
      <c r="P480" s="499">
        <v>5</v>
      </c>
      <c r="Q480" s="527" t="s">
        <v>4052</v>
      </c>
      <c r="R480" s="560" t="s">
        <v>2960</v>
      </c>
      <c r="S480" s="542">
        <f t="shared" si="182"/>
        <v>1020</v>
      </c>
      <c r="T480" s="502">
        <f t="shared" si="179"/>
        <v>3.0098360655737704</v>
      </c>
      <c r="U480" s="522">
        <f t="shared" si="183"/>
        <v>6.3959016393442623</v>
      </c>
      <c r="V480" s="503">
        <f t="shared" si="184"/>
        <v>0</v>
      </c>
      <c r="W480" s="559">
        <f t="shared" si="185"/>
        <v>0</v>
      </c>
      <c r="X480" s="569">
        <f t="shared" si="180"/>
        <v>0</v>
      </c>
      <c r="Y480" s="569">
        <f t="shared" si="181"/>
        <v>2.5583606557377049E-2</v>
      </c>
      <c r="Z480" s="569" t="str">
        <f>'４.１倒筒機(樣品製作)'!X480</f>
        <v/>
      </c>
      <c r="AA480" s="569" t="str">
        <f>'４.１倒筒機(樣品製作)'!Y480</f>
        <v/>
      </c>
    </row>
    <row r="481" spans="1:27" ht="16.5">
      <c r="A481" s="493">
        <f t="shared" si="186"/>
        <v>46154</v>
      </c>
      <c r="B481" s="549" t="s">
        <v>832</v>
      </c>
      <c r="C481" s="938"/>
      <c r="D481" s="939"/>
      <c r="E481" s="940"/>
      <c r="F481" s="941" t="str">
        <f>IF(ISNA(VLOOKUP(D481,條件!$A$1:$L$65585,5,0)),"",(VLOOKUP(D481,條件!$A$1:$L$65585,5,0)))</f>
        <v/>
      </c>
      <c r="G481" s="941" t="str">
        <f>IF(ISNA(VLOOKUP(D481,條件!$A$1:$L$65585,11,0)),"",(VLOOKUP(D481,條件!$A$1:$L$65585,11,0)))</f>
        <v/>
      </c>
      <c r="H481" s="942"/>
      <c r="I481" s="943"/>
      <c r="J481" s="944"/>
      <c r="K481" s="943"/>
      <c r="L481" s="945"/>
      <c r="M481" s="498"/>
      <c r="N481" s="499"/>
      <c r="O481" s="500"/>
      <c r="P481" s="499"/>
      <c r="Q481" s="527"/>
      <c r="R481" s="560"/>
      <c r="S481" s="542">
        <f t="shared" si="182"/>
        <v>0</v>
      </c>
      <c r="T481" s="502">
        <f t="shared" si="179"/>
        <v>0</v>
      </c>
      <c r="U481" s="522">
        <f t="shared" si="183"/>
        <v>0</v>
      </c>
      <c r="V481" s="503">
        <f t="shared" si="184"/>
        <v>0</v>
      </c>
      <c r="W481" s="559" t="str">
        <f t="shared" si="185"/>
        <v/>
      </c>
      <c r="X481" s="569" t="str">
        <f t="shared" si="180"/>
        <v/>
      </c>
      <c r="Y481" s="569" t="str">
        <f t="shared" si="181"/>
        <v/>
      </c>
      <c r="Z481" s="569" t="str">
        <f>'４.１倒筒機(樣品製作)'!X481</f>
        <v/>
      </c>
      <c r="AA481" s="569" t="str">
        <f>'４.１倒筒機(樣品製作)'!Y481</f>
        <v/>
      </c>
    </row>
    <row r="482" spans="1:27" ht="16.5">
      <c r="A482" s="493">
        <f t="shared" si="186"/>
        <v>46154</v>
      </c>
      <c r="B482" s="549" t="s">
        <v>832</v>
      </c>
      <c r="C482" s="576"/>
      <c r="D482" s="600"/>
      <c r="E482" s="577"/>
      <c r="F482" s="635" t="str">
        <f>IF(ISNA(VLOOKUP(D482,條件!$A$1:$L$65585,5,0)),"",(VLOOKUP(D482,條件!$A$1:$L$65585,5,0)))</f>
        <v/>
      </c>
      <c r="G482" s="635" t="str">
        <f>IF(ISNA(VLOOKUP(D482,條件!$A$1:$L$65585,11,0)),"",(VLOOKUP(D482,條件!$A$1:$L$65585,11,0)))</f>
        <v/>
      </c>
      <c r="H482" s="578"/>
      <c r="I482" s="579"/>
      <c r="J482" s="580"/>
      <c r="K482" s="579"/>
      <c r="L482" s="581"/>
      <c r="M482" s="498"/>
      <c r="N482" s="499"/>
      <c r="O482" s="500"/>
      <c r="P482" s="499"/>
      <c r="Q482" s="527"/>
      <c r="R482" s="560"/>
      <c r="S482" s="542">
        <f t="shared" si="182"/>
        <v>0</v>
      </c>
      <c r="T482" s="502">
        <f t="shared" si="179"/>
        <v>0</v>
      </c>
      <c r="U482" s="522">
        <f t="shared" si="183"/>
        <v>0</v>
      </c>
      <c r="V482" s="503">
        <f t="shared" si="184"/>
        <v>0</v>
      </c>
      <c r="W482" s="559" t="str">
        <f t="shared" si="185"/>
        <v/>
      </c>
      <c r="X482" s="569" t="str">
        <f t="shared" si="180"/>
        <v/>
      </c>
      <c r="Y482" s="569" t="str">
        <f t="shared" si="181"/>
        <v/>
      </c>
      <c r="Z482" s="569" t="str">
        <f>'４.１倒筒機(樣品製作)'!X482</f>
        <v/>
      </c>
      <c r="AA482" s="569" t="str">
        <f>'４.１倒筒機(樣品製作)'!Y482</f>
        <v/>
      </c>
    </row>
    <row r="483" spans="1:27" ht="16.5">
      <c r="A483" s="493">
        <f t="shared" si="186"/>
        <v>46154</v>
      </c>
      <c r="B483" s="549" t="s">
        <v>832</v>
      </c>
      <c r="C483" s="576"/>
      <c r="D483" s="600"/>
      <c r="E483" s="577"/>
      <c r="F483" s="635" t="str">
        <f>IF(ISNA(VLOOKUP(D483,條件!$A$1:$L$65585,5,0)),"",(VLOOKUP(D483,條件!$A$1:$L$65585,5,0)))</f>
        <v/>
      </c>
      <c r="G483" s="635" t="str">
        <f>IF(ISNA(VLOOKUP(D483,條件!$A$1:$L$65585,11,0)),"",(VLOOKUP(D483,條件!$A$1:$L$65585,11,0)))</f>
        <v/>
      </c>
      <c r="H483" s="578"/>
      <c r="I483" s="579"/>
      <c r="J483" s="580"/>
      <c r="K483" s="579"/>
      <c r="L483" s="581"/>
      <c r="M483" s="498"/>
      <c r="N483" s="499"/>
      <c r="O483" s="500"/>
      <c r="P483" s="499"/>
      <c r="Q483" s="527"/>
      <c r="R483" s="560"/>
      <c r="S483" s="542">
        <f t="shared" si="182"/>
        <v>0</v>
      </c>
      <c r="T483" s="502">
        <f t="shared" si="179"/>
        <v>0</v>
      </c>
      <c r="U483" s="522">
        <f t="shared" si="183"/>
        <v>0</v>
      </c>
      <c r="V483" s="503">
        <f t="shared" si="184"/>
        <v>0</v>
      </c>
      <c r="W483" s="559" t="str">
        <f t="shared" si="185"/>
        <v/>
      </c>
      <c r="X483" s="569" t="str">
        <f t="shared" si="180"/>
        <v/>
      </c>
      <c r="Y483" s="569" t="str">
        <f t="shared" si="181"/>
        <v/>
      </c>
      <c r="Z483" s="569" t="str">
        <f>'４.１倒筒機(樣品製作)'!X483</f>
        <v/>
      </c>
      <c r="AA483" s="569" t="str">
        <f>'４.１倒筒機(樣品製作)'!Y483</f>
        <v/>
      </c>
    </row>
    <row r="484" spans="1:27" ht="16.5">
      <c r="A484" s="493">
        <f t="shared" si="186"/>
        <v>46154</v>
      </c>
      <c r="B484" s="549" t="s">
        <v>832</v>
      </c>
      <c r="C484" s="576"/>
      <c r="D484" s="600"/>
      <c r="E484" s="577"/>
      <c r="F484" s="635" t="str">
        <f>IF(ISNA(VLOOKUP(D484,條件!$A$1:$L$65585,5,0)),"",(VLOOKUP(D484,條件!$A$1:$L$65585,5,0)))</f>
        <v/>
      </c>
      <c r="G484" s="635" t="str">
        <f>IF(ISNA(VLOOKUP(D484,條件!$A$1:$L$65585,11,0)),"",(VLOOKUP(D484,條件!$A$1:$L$65585,11,0)))</f>
        <v/>
      </c>
      <c r="H484" s="578"/>
      <c r="I484" s="579"/>
      <c r="J484" s="580"/>
      <c r="K484" s="579"/>
      <c r="L484" s="581"/>
      <c r="M484" s="498"/>
      <c r="N484" s="499"/>
      <c r="O484" s="500"/>
      <c r="P484" s="499"/>
      <c r="Q484" s="527"/>
      <c r="R484" s="560"/>
      <c r="S484" s="542">
        <f t="shared" si="182"/>
        <v>0</v>
      </c>
      <c r="T484" s="502">
        <f t="shared" si="179"/>
        <v>0</v>
      </c>
      <c r="U484" s="522">
        <f t="shared" si="183"/>
        <v>0</v>
      </c>
      <c r="V484" s="503">
        <f t="shared" si="184"/>
        <v>0</v>
      </c>
      <c r="W484" s="559" t="str">
        <f t="shared" si="185"/>
        <v/>
      </c>
      <c r="X484" s="569" t="str">
        <f t="shared" si="180"/>
        <v/>
      </c>
      <c r="Y484" s="569" t="str">
        <f t="shared" si="181"/>
        <v/>
      </c>
      <c r="Z484" s="569" t="str">
        <f>'４.１倒筒機(樣品製作)'!X484</f>
        <v/>
      </c>
      <c r="AA484" s="569" t="str">
        <f>'４.１倒筒機(樣品製作)'!Y484</f>
        <v/>
      </c>
    </row>
    <row r="485" spans="1:27" ht="16.5">
      <c r="A485" s="493">
        <f t="shared" si="186"/>
        <v>46154</v>
      </c>
      <c r="B485" s="549" t="s">
        <v>832</v>
      </c>
      <c r="C485" s="576"/>
      <c r="D485" s="600"/>
      <c r="E485" s="577"/>
      <c r="F485" s="635" t="str">
        <f>IF(ISNA(VLOOKUP(D485,條件!$A$1:$L$65585,5,0)),"",(VLOOKUP(D485,條件!$A$1:$L$65585,5,0)))</f>
        <v/>
      </c>
      <c r="G485" s="635" t="str">
        <f>IF(ISNA(VLOOKUP(D485,條件!$A$1:$L$65585,11,0)),"",(VLOOKUP(D485,條件!$A$1:$L$65585,11,0)))</f>
        <v/>
      </c>
      <c r="H485" s="578"/>
      <c r="I485" s="579"/>
      <c r="J485" s="580"/>
      <c r="K485" s="579"/>
      <c r="L485" s="581"/>
      <c r="M485" s="498"/>
      <c r="N485" s="499"/>
      <c r="O485" s="500"/>
      <c r="P485" s="499"/>
      <c r="Q485" s="527"/>
      <c r="R485" s="560"/>
      <c r="S485" s="542">
        <f t="shared" si="182"/>
        <v>0</v>
      </c>
      <c r="T485" s="502">
        <f t="shared" si="179"/>
        <v>0</v>
      </c>
      <c r="U485" s="522">
        <f t="shared" si="183"/>
        <v>0</v>
      </c>
      <c r="V485" s="503">
        <f t="shared" si="184"/>
        <v>0</v>
      </c>
      <c r="W485" s="559" t="str">
        <f t="shared" si="185"/>
        <v/>
      </c>
      <c r="X485" s="569" t="str">
        <f t="shared" si="180"/>
        <v/>
      </c>
      <c r="Y485" s="569" t="str">
        <f t="shared" si="181"/>
        <v/>
      </c>
      <c r="Z485" s="569" t="str">
        <f>'４.１倒筒機(樣品製作)'!X485</f>
        <v/>
      </c>
      <c r="AA485" s="569" t="str">
        <f>'４.１倒筒機(樣品製作)'!Y485</f>
        <v/>
      </c>
    </row>
    <row r="486" spans="1:27" ht="16.5">
      <c r="A486" s="493">
        <f t="shared" si="186"/>
        <v>46154</v>
      </c>
      <c r="B486" s="549" t="s">
        <v>832</v>
      </c>
      <c r="C486" s="576"/>
      <c r="D486" s="600"/>
      <c r="E486" s="577"/>
      <c r="F486" s="635" t="str">
        <f>IF(ISNA(VLOOKUP(D486,條件!$A$1:$L$65585,5,0)),"",(VLOOKUP(D486,條件!$A$1:$L$65585,5,0)))</f>
        <v/>
      </c>
      <c r="G486" s="635" t="str">
        <f>IF(ISNA(VLOOKUP(D486,條件!$A$1:$L$65585,11,0)),"",(VLOOKUP(D486,條件!$A$1:$L$65585,11,0)))</f>
        <v/>
      </c>
      <c r="H486" s="578"/>
      <c r="I486" s="579"/>
      <c r="J486" s="580"/>
      <c r="K486" s="579"/>
      <c r="L486" s="581"/>
      <c r="M486" s="498"/>
      <c r="N486" s="499"/>
      <c r="O486" s="500"/>
      <c r="P486" s="499"/>
      <c r="Q486" s="527"/>
      <c r="R486" s="560"/>
      <c r="S486" s="542">
        <f t="shared" si="182"/>
        <v>0</v>
      </c>
      <c r="T486" s="502">
        <f t="shared" si="179"/>
        <v>0</v>
      </c>
      <c r="U486" s="522">
        <f t="shared" si="183"/>
        <v>0</v>
      </c>
      <c r="V486" s="503">
        <f t="shared" si="184"/>
        <v>0</v>
      </c>
      <c r="W486" s="559" t="str">
        <f t="shared" si="185"/>
        <v/>
      </c>
      <c r="X486" s="569" t="str">
        <f t="shared" si="180"/>
        <v/>
      </c>
      <c r="Y486" s="569" t="str">
        <f t="shared" si="181"/>
        <v/>
      </c>
      <c r="Z486" s="569" t="str">
        <f>'４.１倒筒機(樣品製作)'!X486</f>
        <v/>
      </c>
      <c r="AA486" s="569" t="str">
        <f>'４.１倒筒機(樣品製作)'!Y486</f>
        <v/>
      </c>
    </row>
    <row r="487" spans="1:27" ht="16.5">
      <c r="A487" s="493">
        <f t="shared" si="186"/>
        <v>46154</v>
      </c>
      <c r="B487" s="549" t="s">
        <v>832</v>
      </c>
      <c r="C487" s="576"/>
      <c r="D487" s="600"/>
      <c r="E487" s="577"/>
      <c r="F487" s="635" t="str">
        <f>IF(ISNA(VLOOKUP(D487,條件!$A$1:$L$65585,5,0)),"",(VLOOKUP(D487,條件!$A$1:$L$65585,5,0)))</f>
        <v/>
      </c>
      <c r="G487" s="635" t="str">
        <f>IF(ISNA(VLOOKUP(D487,條件!$A$1:$L$65585,11,0)),"",(VLOOKUP(D487,條件!$A$1:$L$65585,11,0)))</f>
        <v/>
      </c>
      <c r="H487" s="578"/>
      <c r="I487" s="579"/>
      <c r="J487" s="580"/>
      <c r="K487" s="579"/>
      <c r="L487" s="581"/>
      <c r="M487" s="498"/>
      <c r="N487" s="499"/>
      <c r="O487" s="500"/>
      <c r="P487" s="499"/>
      <c r="Q487" s="527"/>
      <c r="R487" s="560"/>
      <c r="S487" s="542">
        <f t="shared" si="182"/>
        <v>0</v>
      </c>
      <c r="T487" s="502">
        <f t="shared" si="179"/>
        <v>0</v>
      </c>
      <c r="U487" s="502">
        <f t="shared" si="183"/>
        <v>0</v>
      </c>
      <c r="V487" s="503">
        <f t="shared" si="184"/>
        <v>0</v>
      </c>
      <c r="W487" s="559" t="str">
        <f t="shared" si="185"/>
        <v/>
      </c>
      <c r="X487" s="569" t="str">
        <f t="shared" si="180"/>
        <v/>
      </c>
      <c r="Y487" s="569" t="str">
        <f t="shared" si="181"/>
        <v/>
      </c>
      <c r="Z487" s="569" t="str">
        <f>'４.１倒筒機(樣品製作)'!X487</f>
        <v/>
      </c>
      <c r="AA487" s="569" t="str">
        <f>'４.１倒筒機(樣品製作)'!Y487</f>
        <v/>
      </c>
    </row>
    <row r="488" spans="1:27" ht="16.5">
      <c r="A488" s="493">
        <f t="shared" si="186"/>
        <v>46154</v>
      </c>
      <c r="B488" s="549" t="s">
        <v>832</v>
      </c>
      <c r="C488" s="576"/>
      <c r="D488" s="600"/>
      <c r="E488" s="577"/>
      <c r="F488" s="635" t="str">
        <f>IF(ISNA(VLOOKUP(D488,條件!$A$1:$L$65585,5,0)),"",(VLOOKUP(D488,條件!$A$1:$L$65585,5,0)))</f>
        <v/>
      </c>
      <c r="G488" s="635" t="str">
        <f>IF(ISNA(VLOOKUP(D488,條件!$A$1:$L$65585,11,0)),"",(VLOOKUP(D488,條件!$A$1:$L$65585,11,0)))</f>
        <v/>
      </c>
      <c r="H488" s="578"/>
      <c r="I488" s="579"/>
      <c r="J488" s="580"/>
      <c r="K488" s="579"/>
      <c r="L488" s="581"/>
      <c r="M488" s="498"/>
      <c r="N488" s="499"/>
      <c r="O488" s="500"/>
      <c r="P488" s="499"/>
      <c r="Q488" s="527"/>
      <c r="R488" s="560"/>
      <c r="S488" s="542">
        <f t="shared" si="182"/>
        <v>0</v>
      </c>
      <c r="T488" s="502">
        <f t="shared" si="179"/>
        <v>0</v>
      </c>
      <c r="U488" s="502">
        <f t="shared" si="183"/>
        <v>0</v>
      </c>
      <c r="V488" s="503">
        <f t="shared" si="184"/>
        <v>0</v>
      </c>
      <c r="W488" s="561" t="str">
        <f t="shared" si="185"/>
        <v/>
      </c>
      <c r="X488" s="569" t="str">
        <f t="shared" si="180"/>
        <v/>
      </c>
      <c r="Y488" s="569" t="str">
        <f t="shared" si="181"/>
        <v/>
      </c>
      <c r="Z488" s="569" t="str">
        <f>'４.１倒筒機(樣品製作)'!X488</f>
        <v/>
      </c>
      <c r="AA488" s="569" t="str">
        <f>'４.１倒筒機(樣品製作)'!Y488</f>
        <v/>
      </c>
    </row>
    <row r="489" spans="1:27" ht="16.5">
      <c r="A489" s="493">
        <f t="shared" si="186"/>
        <v>46154</v>
      </c>
      <c r="B489" s="549" t="s">
        <v>832</v>
      </c>
      <c r="C489" s="576"/>
      <c r="D489" s="600"/>
      <c r="E489" s="577"/>
      <c r="F489" s="635" t="str">
        <f>IF(ISNA(VLOOKUP(D489,條件!$A$1:$L$65585,5,0)),"",(VLOOKUP(D489,條件!$A$1:$L$65585,5,0)))</f>
        <v/>
      </c>
      <c r="G489" s="635" t="str">
        <f>IF(ISNA(VLOOKUP(D489,條件!$A$1:$L$65585,11,0)),"",(VLOOKUP(D489,條件!$A$1:$L$65585,11,0)))</f>
        <v/>
      </c>
      <c r="H489" s="578"/>
      <c r="I489" s="579"/>
      <c r="J489" s="580"/>
      <c r="K489" s="579"/>
      <c r="L489" s="581"/>
      <c r="M489" s="498"/>
      <c r="N489" s="499"/>
      <c r="O489" s="500"/>
      <c r="P489" s="499"/>
      <c r="Q489" s="527"/>
      <c r="R489" s="560"/>
      <c r="S489" s="542">
        <f t="shared" si="182"/>
        <v>0</v>
      </c>
      <c r="T489" s="502">
        <f t="shared" si="179"/>
        <v>0</v>
      </c>
      <c r="U489" s="502">
        <f t="shared" si="183"/>
        <v>0</v>
      </c>
      <c r="V489" s="503">
        <f t="shared" si="184"/>
        <v>0</v>
      </c>
      <c r="W489" s="561" t="str">
        <f t="shared" si="185"/>
        <v/>
      </c>
      <c r="X489" s="569" t="str">
        <f t="shared" si="180"/>
        <v/>
      </c>
      <c r="Y489" s="569" t="str">
        <f t="shared" si="181"/>
        <v/>
      </c>
      <c r="Z489" s="569" t="str">
        <f>'４.１倒筒機(樣品製作)'!X489</f>
        <v/>
      </c>
      <c r="AA489" s="569" t="str">
        <f>'４.１倒筒機(樣品製作)'!Y489</f>
        <v/>
      </c>
    </row>
    <row r="490" spans="1:27" ht="16.5">
      <c r="A490" s="493">
        <f t="shared" si="186"/>
        <v>46154</v>
      </c>
      <c r="B490" s="549" t="s">
        <v>832</v>
      </c>
      <c r="C490" s="576"/>
      <c r="D490" s="600"/>
      <c r="E490" s="577"/>
      <c r="F490" s="635" t="str">
        <f>IF(ISNA(VLOOKUP(D490,條件!$A$1:$L$65585,5,0)),"",(VLOOKUP(D490,條件!$A$1:$L$65585,5,0)))</f>
        <v/>
      </c>
      <c r="G490" s="635" t="str">
        <f>IF(ISNA(VLOOKUP(D490,條件!$A$1:$L$65585,11,0)),"",(VLOOKUP(D490,條件!$A$1:$L$65585,11,0)))</f>
        <v/>
      </c>
      <c r="H490" s="578"/>
      <c r="I490" s="579"/>
      <c r="J490" s="580"/>
      <c r="K490" s="579"/>
      <c r="L490" s="581"/>
      <c r="M490" s="498"/>
      <c r="N490" s="499"/>
      <c r="O490" s="500"/>
      <c r="P490" s="499"/>
      <c r="Q490" s="527"/>
      <c r="R490" s="560"/>
      <c r="S490" s="542">
        <f t="shared" si="182"/>
        <v>0</v>
      </c>
      <c r="T490" s="502">
        <f t="shared" si="179"/>
        <v>0</v>
      </c>
      <c r="U490" s="502">
        <f t="shared" si="183"/>
        <v>0</v>
      </c>
      <c r="V490" s="503">
        <f t="shared" si="184"/>
        <v>0</v>
      </c>
      <c r="W490" s="561" t="str">
        <f t="shared" si="185"/>
        <v/>
      </c>
      <c r="X490" s="569" t="str">
        <f t="shared" si="180"/>
        <v/>
      </c>
      <c r="Y490" s="569" t="str">
        <f t="shared" si="181"/>
        <v/>
      </c>
      <c r="Z490" s="569" t="str">
        <f>'４.１倒筒機(樣品製作)'!X490</f>
        <v/>
      </c>
      <c r="AA490" s="569" t="str">
        <f>'４.１倒筒機(樣品製作)'!Y490</f>
        <v/>
      </c>
    </row>
    <row r="491" spans="1:27" ht="16.5">
      <c r="A491" s="493">
        <f t="shared" si="186"/>
        <v>46154</v>
      </c>
      <c r="B491" s="549" t="s">
        <v>832</v>
      </c>
      <c r="C491" s="576"/>
      <c r="D491" s="600"/>
      <c r="E491" s="577"/>
      <c r="F491" s="635" t="str">
        <f>IF(ISNA(VLOOKUP(D491,條件!$A$1:$L$65585,5,0)),"",(VLOOKUP(D491,條件!$A$1:$L$65585,5,0)))</f>
        <v/>
      </c>
      <c r="G491" s="635" t="str">
        <f>IF(ISNA(VLOOKUP(D491,條件!$A$1:$L$65585,11,0)),"",(VLOOKUP(D491,條件!$A$1:$L$65585,11,0)))</f>
        <v/>
      </c>
      <c r="H491" s="578"/>
      <c r="I491" s="579"/>
      <c r="J491" s="580"/>
      <c r="K491" s="579"/>
      <c r="L491" s="581"/>
      <c r="M491" s="498"/>
      <c r="N491" s="499"/>
      <c r="O491" s="500"/>
      <c r="P491" s="499"/>
      <c r="Q491" s="527"/>
      <c r="R491" s="560"/>
      <c r="S491" s="542">
        <f t="shared" si="182"/>
        <v>0</v>
      </c>
      <c r="T491" s="502">
        <f t="shared" si="179"/>
        <v>0</v>
      </c>
      <c r="U491" s="502">
        <f t="shared" si="183"/>
        <v>0</v>
      </c>
      <c r="V491" s="503">
        <f t="shared" si="184"/>
        <v>0</v>
      </c>
      <c r="W491" s="561" t="str">
        <f t="shared" si="185"/>
        <v/>
      </c>
      <c r="X491" s="569" t="str">
        <f t="shared" si="180"/>
        <v/>
      </c>
      <c r="Y491" s="569" t="str">
        <f t="shared" si="181"/>
        <v/>
      </c>
      <c r="Z491" s="569" t="str">
        <f>'４.１倒筒機(樣品製作)'!X491</f>
        <v/>
      </c>
      <c r="AA491" s="569" t="str">
        <f>'４.１倒筒機(樣品製作)'!Y491</f>
        <v/>
      </c>
    </row>
    <row r="492" spans="1:27" ht="16.5">
      <c r="A492" s="493">
        <f t="shared" si="186"/>
        <v>46154</v>
      </c>
      <c r="B492" s="549" t="s">
        <v>832</v>
      </c>
      <c r="C492" s="576"/>
      <c r="D492" s="600"/>
      <c r="E492" s="577"/>
      <c r="F492" s="635" t="str">
        <f>IF(ISNA(VLOOKUP(D492,條件!$A$1:$L$65585,5,0)),"",(VLOOKUP(D492,條件!$A$1:$L$65585,5,0)))</f>
        <v/>
      </c>
      <c r="G492" s="635" t="str">
        <f>IF(ISNA(VLOOKUP(D492,條件!$A$1:$L$65585,11,0)),"",(VLOOKUP(D492,條件!$A$1:$L$65585,11,0)))</f>
        <v/>
      </c>
      <c r="H492" s="578"/>
      <c r="I492" s="579"/>
      <c r="J492" s="580"/>
      <c r="K492" s="579"/>
      <c r="L492" s="581"/>
      <c r="M492" s="498"/>
      <c r="N492" s="499"/>
      <c r="O492" s="500"/>
      <c r="P492" s="499"/>
      <c r="Q492" s="501"/>
      <c r="R492" s="560"/>
      <c r="S492" s="542">
        <f t="shared" si="182"/>
        <v>0</v>
      </c>
      <c r="T492" s="502">
        <f t="shared" si="179"/>
        <v>0</v>
      </c>
      <c r="U492" s="502">
        <f t="shared" si="183"/>
        <v>0</v>
      </c>
      <c r="V492" s="503">
        <f t="shared" si="184"/>
        <v>0</v>
      </c>
      <c r="W492" s="561" t="str">
        <f t="shared" si="185"/>
        <v/>
      </c>
      <c r="X492" s="569" t="str">
        <f t="shared" si="180"/>
        <v/>
      </c>
      <c r="Y492" s="569" t="str">
        <f t="shared" si="181"/>
        <v/>
      </c>
      <c r="Z492" s="569" t="str">
        <f>'４.１倒筒機(樣品製作)'!X492</f>
        <v/>
      </c>
      <c r="AA492" s="569" t="str">
        <f>'４.１倒筒機(樣品製作)'!Y492</f>
        <v/>
      </c>
    </row>
    <row r="493" spans="1:27" ht="16.5">
      <c r="A493" s="493">
        <f t="shared" si="186"/>
        <v>46154</v>
      </c>
      <c r="B493" s="549" t="s">
        <v>832</v>
      </c>
      <c r="C493" s="576"/>
      <c r="D493" s="600"/>
      <c r="E493" s="577"/>
      <c r="F493" s="635" t="str">
        <f>IF(ISNA(VLOOKUP(D493,條件!$A$1:$L$65585,5,0)),"",(VLOOKUP(D493,條件!$A$1:$L$65585,5,0)))</f>
        <v/>
      </c>
      <c r="G493" s="635" t="str">
        <f>IF(ISNA(VLOOKUP(D493,條件!$A$1:$L$65585,11,0)),"",(VLOOKUP(D493,條件!$A$1:$L$65585,11,0)))</f>
        <v/>
      </c>
      <c r="H493" s="578"/>
      <c r="I493" s="579"/>
      <c r="J493" s="580"/>
      <c r="K493" s="579"/>
      <c r="L493" s="581"/>
      <c r="M493" s="498"/>
      <c r="N493" s="499"/>
      <c r="O493" s="500"/>
      <c r="P493" s="499"/>
      <c r="Q493" s="501"/>
      <c r="R493" s="560"/>
      <c r="S493" s="542">
        <f t="shared" si="182"/>
        <v>0</v>
      </c>
      <c r="T493" s="502">
        <f t="shared" si="179"/>
        <v>0</v>
      </c>
      <c r="U493" s="502">
        <f t="shared" si="183"/>
        <v>0</v>
      </c>
      <c r="V493" s="503">
        <f t="shared" si="184"/>
        <v>0</v>
      </c>
      <c r="W493" s="561" t="str">
        <f t="shared" si="185"/>
        <v/>
      </c>
      <c r="X493" s="569" t="str">
        <f t="shared" si="180"/>
        <v/>
      </c>
      <c r="Y493" s="569" t="str">
        <f t="shared" si="181"/>
        <v/>
      </c>
      <c r="Z493" s="569" t="str">
        <f>'４.１倒筒機(樣品製作)'!X493</f>
        <v/>
      </c>
      <c r="AA493" s="569" t="str">
        <f>'４.１倒筒機(樣品製作)'!Y493</f>
        <v/>
      </c>
    </row>
    <row r="494" spans="1:27" ht="16.5">
      <c r="A494" s="493">
        <f t="shared" si="186"/>
        <v>46154</v>
      </c>
      <c r="B494" s="549" t="s">
        <v>832</v>
      </c>
      <c r="C494" s="576"/>
      <c r="D494" s="600"/>
      <c r="E494" s="577"/>
      <c r="F494" s="635" t="str">
        <f>IF(ISNA(VLOOKUP(D494,條件!$A$1:$L$65585,5,0)),"",(VLOOKUP(D494,條件!$A$1:$L$65585,5,0)))</f>
        <v/>
      </c>
      <c r="G494" s="635" t="str">
        <f>IF(ISNA(VLOOKUP(D494,條件!$A$1:$L$65585,11,0)),"",(VLOOKUP(D494,條件!$A$1:$L$65585,11,0)))</f>
        <v/>
      </c>
      <c r="H494" s="578"/>
      <c r="I494" s="579"/>
      <c r="J494" s="580"/>
      <c r="K494" s="579"/>
      <c r="L494" s="581"/>
      <c r="M494" s="498"/>
      <c r="N494" s="499"/>
      <c r="O494" s="500"/>
      <c r="P494" s="499"/>
      <c r="Q494" s="501"/>
      <c r="R494" s="560"/>
      <c r="S494" s="542">
        <f t="shared" si="182"/>
        <v>0</v>
      </c>
      <c r="T494" s="502">
        <f t="shared" si="179"/>
        <v>0</v>
      </c>
      <c r="U494" s="502">
        <f t="shared" si="183"/>
        <v>0</v>
      </c>
      <c r="V494" s="503">
        <f t="shared" si="184"/>
        <v>0</v>
      </c>
      <c r="W494" s="561" t="str">
        <f t="shared" si="185"/>
        <v/>
      </c>
      <c r="X494" s="569" t="str">
        <f t="shared" si="180"/>
        <v/>
      </c>
      <c r="Y494" s="569" t="str">
        <f t="shared" si="181"/>
        <v/>
      </c>
      <c r="Z494" s="569" t="str">
        <f>'４.１倒筒機(樣品製作)'!X494</f>
        <v/>
      </c>
      <c r="AA494" s="569" t="str">
        <f>'４.１倒筒機(樣品製作)'!Y494</f>
        <v/>
      </c>
    </row>
    <row r="495" spans="1:27" ht="16.5">
      <c r="A495" s="493">
        <f t="shared" si="186"/>
        <v>46154</v>
      </c>
      <c r="B495" s="549" t="s">
        <v>832</v>
      </c>
      <c r="C495" s="576"/>
      <c r="D495" s="600"/>
      <c r="E495" s="577"/>
      <c r="F495" s="635" t="str">
        <f>IF(ISNA(VLOOKUP(D495,條件!$A$1:$L$65585,5,0)),"",(VLOOKUP(D495,條件!$A$1:$L$65585,5,0)))</f>
        <v/>
      </c>
      <c r="G495" s="635" t="str">
        <f>IF(ISNA(VLOOKUP(D495,條件!$A$1:$L$65585,11,0)),"",(VLOOKUP(D495,條件!$A$1:$L$65585,11,0)))</f>
        <v/>
      </c>
      <c r="H495" s="578"/>
      <c r="I495" s="579"/>
      <c r="J495" s="580"/>
      <c r="K495" s="579"/>
      <c r="L495" s="581"/>
      <c r="M495" s="498"/>
      <c r="N495" s="499"/>
      <c r="O495" s="500"/>
      <c r="P495" s="499"/>
      <c r="Q495" s="501"/>
      <c r="R495" s="560"/>
      <c r="S495" s="542">
        <f t="shared" si="182"/>
        <v>0</v>
      </c>
      <c r="T495" s="502">
        <f t="shared" si="179"/>
        <v>0</v>
      </c>
      <c r="U495" s="502">
        <f t="shared" si="183"/>
        <v>0</v>
      </c>
      <c r="V495" s="503">
        <f t="shared" si="184"/>
        <v>0</v>
      </c>
      <c r="W495" s="561" t="str">
        <f t="shared" si="185"/>
        <v/>
      </c>
      <c r="X495" s="569" t="str">
        <f t="shared" si="180"/>
        <v/>
      </c>
      <c r="Y495" s="569" t="str">
        <f t="shared" si="181"/>
        <v/>
      </c>
      <c r="Z495" s="569" t="str">
        <f>'４.１倒筒機(樣品製作)'!X495</f>
        <v/>
      </c>
      <c r="AA495" s="569" t="str">
        <f>'４.１倒筒機(樣品製作)'!Y495</f>
        <v/>
      </c>
    </row>
    <row r="496" spans="1:27" ht="16.5">
      <c r="A496" s="493">
        <f t="shared" si="186"/>
        <v>46154</v>
      </c>
      <c r="B496" s="515" t="s">
        <v>835</v>
      </c>
      <c r="C496" s="652"/>
      <c r="D496" s="653"/>
      <c r="E496" s="654"/>
      <c r="F496" s="655"/>
      <c r="G496" s="655"/>
      <c r="H496" s="656"/>
      <c r="I496" s="657">
        <f>COUNTA(I476:I495)</f>
        <v>5</v>
      </c>
      <c r="J496" s="657"/>
      <c r="K496" s="657"/>
      <c r="L496" s="658"/>
      <c r="M496" s="517"/>
      <c r="N496" s="518">
        <f>SUM(N476:N495)</f>
        <v>0</v>
      </c>
      <c r="O496" s="517"/>
      <c r="P496" s="518">
        <f>SUM(P476:P495)</f>
        <v>48</v>
      </c>
      <c r="Q496" s="519"/>
      <c r="R496" s="562"/>
      <c r="S496" s="543"/>
      <c r="T496" s="516"/>
      <c r="U496" s="516">
        <f>SUMIF(U476:U495,"&lt;9E307")</f>
        <v>205.98928207827257</v>
      </c>
      <c r="V496" s="516">
        <f>SUM(V476:V495)</f>
        <v>116</v>
      </c>
      <c r="W496" s="563">
        <f>IF(ISERROR(V496/U496),0,(V496/U496))</f>
        <v>0.56313609538151554</v>
      </c>
      <c r="X496" s="570">
        <f>SUMIF(X476:X495,"&lt;9E307")</f>
        <v>0</v>
      </c>
      <c r="Y496" s="570">
        <f>SUMIF(Y476:Y495,"&lt;9E307")</f>
        <v>0.8239571283130902</v>
      </c>
      <c r="Z496" s="707">
        <f>'４.１倒筒機(樣品製作)'!X496</f>
        <v>0</v>
      </c>
      <c r="AA496" s="707">
        <f>'４.１倒筒機(樣品製作)'!Y496</f>
        <v>0</v>
      </c>
    </row>
    <row r="497" spans="1:27" ht="16.5">
      <c r="A497" s="493">
        <f t="shared" si="186"/>
        <v>46154</v>
      </c>
      <c r="B497" s="549" t="s">
        <v>833</v>
      </c>
      <c r="C497" s="576"/>
      <c r="D497" s="600"/>
      <c r="E497" s="577"/>
      <c r="F497" s="635" t="str">
        <f>IF(ISNA(VLOOKUP(D497,條件!$A$1:$L$65585,5,0)),"",(VLOOKUP(D497,條件!$A$1:$L$65585,5,0)))</f>
        <v/>
      </c>
      <c r="G497" s="635" t="str">
        <f>IF(ISNA(VLOOKUP(D497,條件!$A$1:$L$65585,11,0)),"",(VLOOKUP(D497,條件!$A$1:$L$65585,11,0)))</f>
        <v/>
      </c>
      <c r="H497" s="578"/>
      <c r="I497" s="579"/>
      <c r="J497" s="580"/>
      <c r="K497" s="579"/>
      <c r="L497" s="581"/>
      <c r="M497" s="498"/>
      <c r="N497" s="499"/>
      <c r="O497" s="500"/>
      <c r="P497" s="499"/>
      <c r="Q497" s="501"/>
      <c r="R497" s="560"/>
      <c r="S497" s="542">
        <f>K497*0.85</f>
        <v>0</v>
      </c>
      <c r="T497" s="502">
        <f t="shared" ref="T497:T516" si="187">IF(J497="",0,(1440/(J497/S497)))</f>
        <v>0</v>
      </c>
      <c r="U497" s="522">
        <f>T497*L497*(N497+P497)/24*0.85</f>
        <v>0</v>
      </c>
      <c r="V497" s="523">
        <f>M497+O497</f>
        <v>0</v>
      </c>
      <c r="W497" s="559" t="str">
        <f>IF(U497=0,"",((V497/U497)))</f>
        <v/>
      </c>
      <c r="X497" s="569" t="str">
        <f t="shared" ref="X497:X516" si="188">IF(ISERROR((U497/(N497+P497)*N497)/250),"",((U497/(N497+P497)*N497)/250))</f>
        <v/>
      </c>
      <c r="Y497" s="569" t="str">
        <f t="shared" ref="Y497:Y516" si="189">IF(ISERROR(((U497/(N497+P497)*P497)/250)),"",(((U497/(N497+P497)*P497))/250))</f>
        <v/>
      </c>
      <c r="Z497" s="569" t="str">
        <f>'４.１倒筒機(樣品製作)'!X497</f>
        <v/>
      </c>
      <c r="AA497" s="569" t="str">
        <f>'４.１倒筒機(樣品製作)'!Y497</f>
        <v/>
      </c>
    </row>
    <row r="498" spans="1:27" ht="16.5">
      <c r="A498" s="493">
        <f t="shared" si="186"/>
        <v>46154</v>
      </c>
      <c r="B498" s="549" t="s">
        <v>833</v>
      </c>
      <c r="C498" s="576"/>
      <c r="D498" s="600"/>
      <c r="E498" s="577"/>
      <c r="F498" s="635" t="str">
        <f>IF(ISNA(VLOOKUP(D498,條件!$A$1:$L$65585,5,0)),"",(VLOOKUP(D498,條件!$A$1:$L$65585,5,0)))</f>
        <v/>
      </c>
      <c r="G498" s="635" t="str">
        <f>IF(ISNA(VLOOKUP(D498,條件!$A$1:$L$65585,11,0)),"",(VLOOKUP(D498,條件!$A$1:$L$65585,11,0)))</f>
        <v/>
      </c>
      <c r="H498" s="578"/>
      <c r="I498" s="579"/>
      <c r="J498" s="580"/>
      <c r="K498" s="579"/>
      <c r="L498" s="581"/>
      <c r="M498" s="498"/>
      <c r="N498" s="499"/>
      <c r="O498" s="500"/>
      <c r="P498" s="499"/>
      <c r="Q498" s="501"/>
      <c r="R498" s="560"/>
      <c r="S498" s="542">
        <f t="shared" ref="S498:S516" si="190">K498*0.85</f>
        <v>0</v>
      </c>
      <c r="T498" s="502">
        <f t="shared" si="187"/>
        <v>0</v>
      </c>
      <c r="U498" s="522">
        <f t="shared" ref="U498:U516" si="191">T498*L498*(N498+P498)/24*0.85</f>
        <v>0</v>
      </c>
      <c r="V498" s="503">
        <f t="shared" ref="V498:V516" si="192">M498+O498</f>
        <v>0</v>
      </c>
      <c r="W498" s="559" t="str">
        <f t="shared" ref="W498:W516" si="193">IF(U498=0,"",((V498/U498)))</f>
        <v/>
      </c>
      <c r="X498" s="569" t="str">
        <f t="shared" si="188"/>
        <v/>
      </c>
      <c r="Y498" s="569" t="str">
        <f t="shared" si="189"/>
        <v/>
      </c>
      <c r="Z498" s="569" t="str">
        <f>'４.１倒筒機(樣品製作)'!X498</f>
        <v/>
      </c>
      <c r="AA498" s="569" t="str">
        <f>'４.１倒筒機(樣品製作)'!Y498</f>
        <v/>
      </c>
    </row>
    <row r="499" spans="1:27" ht="16.5">
      <c r="A499" s="493">
        <f t="shared" si="186"/>
        <v>46154</v>
      </c>
      <c r="B499" s="549" t="s">
        <v>833</v>
      </c>
      <c r="C499" s="576"/>
      <c r="D499" s="600"/>
      <c r="E499" s="577"/>
      <c r="F499" s="635" t="str">
        <f>IF(ISNA(VLOOKUP(D499,條件!$A$1:$L$65585,5,0)),"",(VLOOKUP(D499,條件!$A$1:$L$65585,5,0)))</f>
        <v/>
      </c>
      <c r="G499" s="635" t="str">
        <f>IF(ISNA(VLOOKUP(D499,條件!$A$1:$L$65585,11,0)),"",(VLOOKUP(D499,條件!$A$1:$L$65585,11,0)))</f>
        <v/>
      </c>
      <c r="H499" s="578"/>
      <c r="I499" s="579"/>
      <c r="J499" s="580"/>
      <c r="K499" s="579"/>
      <c r="L499" s="581"/>
      <c r="M499" s="498"/>
      <c r="N499" s="499"/>
      <c r="O499" s="500"/>
      <c r="P499" s="499"/>
      <c r="Q499" s="501"/>
      <c r="R499" s="560"/>
      <c r="S499" s="542">
        <f t="shared" si="190"/>
        <v>0</v>
      </c>
      <c r="T499" s="502">
        <f t="shared" si="187"/>
        <v>0</v>
      </c>
      <c r="U499" s="522">
        <f t="shared" si="191"/>
        <v>0</v>
      </c>
      <c r="V499" s="503">
        <f t="shared" si="192"/>
        <v>0</v>
      </c>
      <c r="W499" s="559" t="str">
        <f t="shared" si="193"/>
        <v/>
      </c>
      <c r="X499" s="569" t="str">
        <f t="shared" si="188"/>
        <v/>
      </c>
      <c r="Y499" s="569" t="str">
        <f t="shared" si="189"/>
        <v/>
      </c>
      <c r="Z499" s="569" t="str">
        <f>'４.１倒筒機(樣品製作)'!X499</f>
        <v/>
      </c>
      <c r="AA499" s="569" t="str">
        <f>'４.１倒筒機(樣品製作)'!Y499</f>
        <v/>
      </c>
    </row>
    <row r="500" spans="1:27" ht="16.5">
      <c r="A500" s="493">
        <f t="shared" si="186"/>
        <v>46154</v>
      </c>
      <c r="B500" s="549" t="s">
        <v>833</v>
      </c>
      <c r="C500" s="576"/>
      <c r="D500" s="600"/>
      <c r="E500" s="577"/>
      <c r="F500" s="635" t="str">
        <f>IF(ISNA(VLOOKUP(D500,條件!$A$1:$L$65585,5,0)),"",(VLOOKUP(D500,條件!$A$1:$L$65585,5,0)))</f>
        <v/>
      </c>
      <c r="G500" s="635" t="str">
        <f>IF(ISNA(VLOOKUP(D500,條件!$A$1:$L$65585,11,0)),"",(VLOOKUP(D500,條件!$A$1:$L$65585,11,0)))</f>
        <v/>
      </c>
      <c r="H500" s="578"/>
      <c r="I500" s="579"/>
      <c r="J500" s="580"/>
      <c r="K500" s="579"/>
      <c r="L500" s="581"/>
      <c r="M500" s="498"/>
      <c r="N500" s="499"/>
      <c r="O500" s="500"/>
      <c r="P500" s="499"/>
      <c r="Q500" s="501"/>
      <c r="R500" s="560"/>
      <c r="S500" s="542">
        <f t="shared" si="190"/>
        <v>0</v>
      </c>
      <c r="T500" s="502">
        <f t="shared" si="187"/>
        <v>0</v>
      </c>
      <c r="U500" s="522">
        <f t="shared" si="191"/>
        <v>0</v>
      </c>
      <c r="V500" s="503">
        <f t="shared" si="192"/>
        <v>0</v>
      </c>
      <c r="W500" s="559" t="str">
        <f t="shared" si="193"/>
        <v/>
      </c>
      <c r="X500" s="569" t="str">
        <f t="shared" si="188"/>
        <v/>
      </c>
      <c r="Y500" s="569" t="str">
        <f t="shared" si="189"/>
        <v/>
      </c>
      <c r="Z500" s="569" t="str">
        <f>'４.１倒筒機(樣品製作)'!X500</f>
        <v/>
      </c>
      <c r="AA500" s="569" t="str">
        <f>'４.１倒筒機(樣品製作)'!Y500</f>
        <v/>
      </c>
    </row>
    <row r="501" spans="1:27" ht="16.5">
      <c r="A501" s="493">
        <f t="shared" si="186"/>
        <v>46154</v>
      </c>
      <c r="B501" s="549" t="s">
        <v>833</v>
      </c>
      <c r="C501" s="576"/>
      <c r="D501" s="600"/>
      <c r="E501" s="577"/>
      <c r="F501" s="635" t="str">
        <f>IF(ISNA(VLOOKUP(D501,條件!$A$1:$L$65585,5,0)),"",(VLOOKUP(D501,條件!$A$1:$L$65585,5,0)))</f>
        <v/>
      </c>
      <c r="G501" s="635" t="str">
        <f>IF(ISNA(VLOOKUP(D501,條件!$A$1:$L$65585,11,0)),"",(VLOOKUP(D501,條件!$A$1:$L$65585,11,0)))</f>
        <v/>
      </c>
      <c r="H501" s="578"/>
      <c r="I501" s="579"/>
      <c r="J501" s="580"/>
      <c r="K501" s="579"/>
      <c r="L501" s="581"/>
      <c r="M501" s="498"/>
      <c r="N501" s="499"/>
      <c r="O501" s="500"/>
      <c r="P501" s="499"/>
      <c r="Q501" s="501"/>
      <c r="R501" s="560"/>
      <c r="S501" s="542">
        <f t="shared" si="190"/>
        <v>0</v>
      </c>
      <c r="T501" s="502">
        <f t="shared" si="187"/>
        <v>0</v>
      </c>
      <c r="U501" s="522">
        <f t="shared" si="191"/>
        <v>0</v>
      </c>
      <c r="V501" s="503">
        <f t="shared" si="192"/>
        <v>0</v>
      </c>
      <c r="W501" s="559" t="str">
        <f t="shared" si="193"/>
        <v/>
      </c>
      <c r="X501" s="569" t="str">
        <f t="shared" si="188"/>
        <v/>
      </c>
      <c r="Y501" s="569" t="str">
        <f t="shared" si="189"/>
        <v/>
      </c>
      <c r="Z501" s="569" t="str">
        <f>'４.１倒筒機(樣品製作)'!X501</f>
        <v/>
      </c>
      <c r="AA501" s="569" t="str">
        <f>'４.１倒筒機(樣品製作)'!Y501</f>
        <v/>
      </c>
    </row>
    <row r="502" spans="1:27" ht="16.5">
      <c r="A502" s="493">
        <f t="shared" si="186"/>
        <v>46154</v>
      </c>
      <c r="B502" s="549" t="s">
        <v>833</v>
      </c>
      <c r="C502" s="576"/>
      <c r="D502" s="600"/>
      <c r="E502" s="577"/>
      <c r="F502" s="635" t="str">
        <f>IF(ISNA(VLOOKUP(D502,條件!$A$1:$L$65585,5,0)),"",(VLOOKUP(D502,條件!$A$1:$L$65585,5,0)))</f>
        <v/>
      </c>
      <c r="G502" s="635" t="str">
        <f>IF(ISNA(VLOOKUP(D502,條件!$A$1:$L$65585,11,0)),"",(VLOOKUP(D502,條件!$A$1:$L$65585,11,0)))</f>
        <v/>
      </c>
      <c r="H502" s="578"/>
      <c r="I502" s="579"/>
      <c r="J502" s="580"/>
      <c r="K502" s="579"/>
      <c r="L502" s="581"/>
      <c r="M502" s="498"/>
      <c r="N502" s="499"/>
      <c r="O502" s="500"/>
      <c r="P502" s="499"/>
      <c r="Q502" s="501"/>
      <c r="R502" s="560"/>
      <c r="S502" s="542">
        <f t="shared" si="190"/>
        <v>0</v>
      </c>
      <c r="T502" s="502">
        <f t="shared" si="187"/>
        <v>0</v>
      </c>
      <c r="U502" s="522">
        <f t="shared" si="191"/>
        <v>0</v>
      </c>
      <c r="V502" s="503">
        <f t="shared" si="192"/>
        <v>0</v>
      </c>
      <c r="W502" s="559" t="str">
        <f t="shared" si="193"/>
        <v/>
      </c>
      <c r="X502" s="569" t="str">
        <f t="shared" si="188"/>
        <v/>
      </c>
      <c r="Y502" s="569" t="str">
        <f t="shared" si="189"/>
        <v/>
      </c>
      <c r="Z502" s="569" t="str">
        <f>'４.１倒筒機(樣品製作)'!X502</f>
        <v/>
      </c>
      <c r="AA502" s="569" t="str">
        <f>'４.１倒筒機(樣品製作)'!Y502</f>
        <v/>
      </c>
    </row>
    <row r="503" spans="1:27" ht="16.5">
      <c r="A503" s="493">
        <f t="shared" si="186"/>
        <v>46154</v>
      </c>
      <c r="B503" s="549" t="s">
        <v>833</v>
      </c>
      <c r="C503" s="576"/>
      <c r="D503" s="600"/>
      <c r="E503" s="577"/>
      <c r="F503" s="635" t="str">
        <f>IF(ISNA(VLOOKUP(D503,條件!$A$1:$L$65585,5,0)),"",(VLOOKUP(D503,條件!$A$1:$L$65585,5,0)))</f>
        <v/>
      </c>
      <c r="G503" s="635" t="str">
        <f>IF(ISNA(VLOOKUP(D503,條件!$A$1:$L$65585,11,0)),"",(VLOOKUP(D503,條件!$A$1:$L$65585,11,0)))</f>
        <v/>
      </c>
      <c r="H503" s="578"/>
      <c r="I503" s="579"/>
      <c r="J503" s="580"/>
      <c r="K503" s="579"/>
      <c r="L503" s="581"/>
      <c r="M503" s="498"/>
      <c r="N503" s="499"/>
      <c r="O503" s="500"/>
      <c r="P503" s="499"/>
      <c r="Q503" s="501"/>
      <c r="R503" s="560"/>
      <c r="S503" s="542">
        <f t="shared" si="190"/>
        <v>0</v>
      </c>
      <c r="T503" s="502">
        <f t="shared" si="187"/>
        <v>0</v>
      </c>
      <c r="U503" s="522">
        <f t="shared" si="191"/>
        <v>0</v>
      </c>
      <c r="V503" s="503">
        <f t="shared" si="192"/>
        <v>0</v>
      </c>
      <c r="W503" s="559" t="str">
        <f t="shared" si="193"/>
        <v/>
      </c>
      <c r="X503" s="569" t="str">
        <f t="shared" si="188"/>
        <v/>
      </c>
      <c r="Y503" s="569" t="str">
        <f t="shared" si="189"/>
        <v/>
      </c>
      <c r="Z503" s="569" t="str">
        <f>'４.１倒筒機(樣品製作)'!X503</f>
        <v/>
      </c>
      <c r="AA503" s="569" t="str">
        <f>'４.１倒筒機(樣品製作)'!Y503</f>
        <v/>
      </c>
    </row>
    <row r="504" spans="1:27" ht="16.5">
      <c r="A504" s="493">
        <f t="shared" si="186"/>
        <v>46154</v>
      </c>
      <c r="B504" s="549" t="s">
        <v>833</v>
      </c>
      <c r="C504" s="576"/>
      <c r="D504" s="600"/>
      <c r="E504" s="577"/>
      <c r="F504" s="635" t="str">
        <f>IF(ISNA(VLOOKUP(D504,條件!$A$1:$L$65585,5,0)),"",(VLOOKUP(D504,條件!$A$1:$L$65585,5,0)))</f>
        <v/>
      </c>
      <c r="G504" s="635" t="str">
        <f>IF(ISNA(VLOOKUP(D504,條件!$A$1:$L$65585,11,0)),"",(VLOOKUP(D504,條件!$A$1:$L$65585,11,0)))</f>
        <v/>
      </c>
      <c r="H504" s="578"/>
      <c r="I504" s="579"/>
      <c r="J504" s="580"/>
      <c r="K504" s="579"/>
      <c r="L504" s="581"/>
      <c r="M504" s="498"/>
      <c r="N504" s="499"/>
      <c r="O504" s="500"/>
      <c r="P504" s="499"/>
      <c r="Q504" s="501"/>
      <c r="R504" s="560"/>
      <c r="S504" s="542">
        <f t="shared" si="190"/>
        <v>0</v>
      </c>
      <c r="T504" s="502">
        <f t="shared" si="187"/>
        <v>0</v>
      </c>
      <c r="U504" s="522">
        <f t="shared" si="191"/>
        <v>0</v>
      </c>
      <c r="V504" s="503">
        <f t="shared" si="192"/>
        <v>0</v>
      </c>
      <c r="W504" s="559" t="str">
        <f t="shared" si="193"/>
        <v/>
      </c>
      <c r="X504" s="569" t="str">
        <f t="shared" si="188"/>
        <v/>
      </c>
      <c r="Y504" s="569" t="str">
        <f t="shared" si="189"/>
        <v/>
      </c>
      <c r="Z504" s="569" t="str">
        <f>'４.１倒筒機(樣品製作)'!X504</f>
        <v/>
      </c>
      <c r="AA504" s="569" t="str">
        <f>'４.１倒筒機(樣品製作)'!Y504</f>
        <v/>
      </c>
    </row>
    <row r="505" spans="1:27" ht="16.5">
      <c r="A505" s="493">
        <f t="shared" si="186"/>
        <v>46154</v>
      </c>
      <c r="B505" s="549" t="s">
        <v>833</v>
      </c>
      <c r="C505" s="576"/>
      <c r="D505" s="600"/>
      <c r="E505" s="577"/>
      <c r="F505" s="635" t="str">
        <f>IF(ISNA(VLOOKUP(D505,條件!$A$1:$L$65585,5,0)),"",(VLOOKUP(D505,條件!$A$1:$L$65585,5,0)))</f>
        <v/>
      </c>
      <c r="G505" s="635" t="str">
        <f>IF(ISNA(VLOOKUP(D505,條件!$A$1:$L$65585,11,0)),"",(VLOOKUP(D505,條件!$A$1:$L$65585,11,0)))</f>
        <v/>
      </c>
      <c r="H505" s="578"/>
      <c r="I505" s="579"/>
      <c r="J505" s="580"/>
      <c r="K505" s="579"/>
      <c r="L505" s="581"/>
      <c r="M505" s="498"/>
      <c r="N505" s="499"/>
      <c r="O505" s="500"/>
      <c r="P505" s="499"/>
      <c r="Q505" s="501"/>
      <c r="R505" s="560"/>
      <c r="S505" s="542">
        <f t="shared" si="190"/>
        <v>0</v>
      </c>
      <c r="T505" s="502">
        <f t="shared" si="187"/>
        <v>0</v>
      </c>
      <c r="U505" s="522">
        <f t="shared" si="191"/>
        <v>0</v>
      </c>
      <c r="V505" s="503">
        <f t="shared" si="192"/>
        <v>0</v>
      </c>
      <c r="W505" s="559" t="str">
        <f t="shared" si="193"/>
        <v/>
      </c>
      <c r="X505" s="569" t="str">
        <f t="shared" si="188"/>
        <v/>
      </c>
      <c r="Y505" s="569" t="str">
        <f t="shared" si="189"/>
        <v/>
      </c>
      <c r="Z505" s="569" t="str">
        <f>'４.１倒筒機(樣品製作)'!X505</f>
        <v/>
      </c>
      <c r="AA505" s="569" t="str">
        <f>'４.１倒筒機(樣品製作)'!Y505</f>
        <v/>
      </c>
    </row>
    <row r="506" spans="1:27" ht="16.5">
      <c r="A506" s="493">
        <f t="shared" si="186"/>
        <v>46154</v>
      </c>
      <c r="B506" s="549" t="s">
        <v>833</v>
      </c>
      <c r="C506" s="576"/>
      <c r="D506" s="600"/>
      <c r="E506" s="577"/>
      <c r="F506" s="635" t="str">
        <f>IF(ISNA(VLOOKUP(D506,條件!$A$1:$L$65585,5,0)),"",(VLOOKUP(D506,條件!$A$1:$L$65585,5,0)))</f>
        <v/>
      </c>
      <c r="G506" s="635" t="str">
        <f>IF(ISNA(VLOOKUP(D506,條件!$A$1:$L$65585,11,0)),"",(VLOOKUP(D506,條件!$A$1:$L$65585,11,0)))</f>
        <v/>
      </c>
      <c r="H506" s="578"/>
      <c r="I506" s="579"/>
      <c r="J506" s="580"/>
      <c r="K506" s="579"/>
      <c r="L506" s="581"/>
      <c r="M506" s="498"/>
      <c r="N506" s="499"/>
      <c r="O506" s="500"/>
      <c r="P506" s="499"/>
      <c r="Q506" s="501"/>
      <c r="R506" s="560"/>
      <c r="S506" s="542">
        <f t="shared" si="190"/>
        <v>0</v>
      </c>
      <c r="T506" s="502">
        <f t="shared" si="187"/>
        <v>0</v>
      </c>
      <c r="U506" s="522">
        <f t="shared" si="191"/>
        <v>0</v>
      </c>
      <c r="V506" s="503">
        <f t="shared" si="192"/>
        <v>0</v>
      </c>
      <c r="W506" s="559" t="str">
        <f t="shared" si="193"/>
        <v/>
      </c>
      <c r="X506" s="569" t="str">
        <f t="shared" si="188"/>
        <v/>
      </c>
      <c r="Y506" s="569" t="str">
        <f t="shared" si="189"/>
        <v/>
      </c>
      <c r="Z506" s="569" t="str">
        <f>'４.１倒筒機(樣品製作)'!X506</f>
        <v/>
      </c>
      <c r="AA506" s="569" t="str">
        <f>'４.１倒筒機(樣品製作)'!Y506</f>
        <v/>
      </c>
    </row>
    <row r="507" spans="1:27" ht="16.5">
      <c r="A507" s="493">
        <f t="shared" si="186"/>
        <v>46154</v>
      </c>
      <c r="B507" s="549" t="s">
        <v>833</v>
      </c>
      <c r="C507" s="576"/>
      <c r="D507" s="600"/>
      <c r="E507" s="577"/>
      <c r="F507" s="635" t="str">
        <f>IF(ISNA(VLOOKUP(D507,條件!$A$1:$L$65585,5,0)),"",(VLOOKUP(D507,條件!$A$1:$L$65585,5,0)))</f>
        <v/>
      </c>
      <c r="G507" s="635" t="str">
        <f>IF(ISNA(VLOOKUP(D507,條件!$A$1:$L$65585,11,0)),"",(VLOOKUP(D507,條件!$A$1:$L$65585,11,0)))</f>
        <v/>
      </c>
      <c r="H507" s="578"/>
      <c r="I507" s="579"/>
      <c r="J507" s="580"/>
      <c r="K507" s="579"/>
      <c r="L507" s="581"/>
      <c r="M507" s="498"/>
      <c r="N507" s="499"/>
      <c r="O507" s="500"/>
      <c r="P507" s="499"/>
      <c r="Q507" s="501"/>
      <c r="R507" s="560"/>
      <c r="S507" s="542">
        <f t="shared" si="190"/>
        <v>0</v>
      </c>
      <c r="T507" s="502">
        <f t="shared" si="187"/>
        <v>0</v>
      </c>
      <c r="U507" s="522">
        <f t="shared" si="191"/>
        <v>0</v>
      </c>
      <c r="V507" s="503">
        <f t="shared" si="192"/>
        <v>0</v>
      </c>
      <c r="W507" s="559" t="str">
        <f t="shared" si="193"/>
        <v/>
      </c>
      <c r="X507" s="569" t="str">
        <f t="shared" si="188"/>
        <v/>
      </c>
      <c r="Y507" s="569" t="str">
        <f t="shared" si="189"/>
        <v/>
      </c>
      <c r="Z507" s="569" t="str">
        <f>'４.１倒筒機(樣品製作)'!X507</f>
        <v/>
      </c>
      <c r="AA507" s="569" t="str">
        <f>'４.１倒筒機(樣品製作)'!Y507</f>
        <v/>
      </c>
    </row>
    <row r="508" spans="1:27" ht="16.5">
      <c r="A508" s="493">
        <f t="shared" si="186"/>
        <v>46154</v>
      </c>
      <c r="B508" s="549" t="s">
        <v>833</v>
      </c>
      <c r="C508" s="576"/>
      <c r="D508" s="600"/>
      <c r="E508" s="577"/>
      <c r="F508" s="635" t="str">
        <f>IF(ISNA(VLOOKUP(D508,條件!$A$1:$L$65585,5,0)),"",(VLOOKUP(D508,條件!$A$1:$L$65585,5,0)))</f>
        <v/>
      </c>
      <c r="G508" s="635" t="str">
        <f>IF(ISNA(VLOOKUP(D508,條件!$A$1:$L$65585,11,0)),"",(VLOOKUP(D508,條件!$A$1:$L$65585,11,0)))</f>
        <v/>
      </c>
      <c r="H508" s="578"/>
      <c r="I508" s="579"/>
      <c r="J508" s="580"/>
      <c r="K508" s="579"/>
      <c r="L508" s="581"/>
      <c r="M508" s="498"/>
      <c r="N508" s="499"/>
      <c r="O508" s="500"/>
      <c r="P508" s="499"/>
      <c r="Q508" s="501"/>
      <c r="R508" s="560"/>
      <c r="S508" s="542">
        <f t="shared" si="190"/>
        <v>0</v>
      </c>
      <c r="T508" s="502">
        <f t="shared" si="187"/>
        <v>0</v>
      </c>
      <c r="U508" s="502">
        <f t="shared" si="191"/>
        <v>0</v>
      </c>
      <c r="V508" s="503">
        <f t="shared" si="192"/>
        <v>0</v>
      </c>
      <c r="W508" s="561" t="str">
        <f t="shared" si="193"/>
        <v/>
      </c>
      <c r="X508" s="569" t="str">
        <f t="shared" si="188"/>
        <v/>
      </c>
      <c r="Y508" s="569" t="str">
        <f t="shared" si="189"/>
        <v/>
      </c>
      <c r="Z508" s="569" t="str">
        <f>'４.１倒筒機(樣品製作)'!X508</f>
        <v/>
      </c>
      <c r="AA508" s="569" t="str">
        <f>'４.１倒筒機(樣品製作)'!Y508</f>
        <v/>
      </c>
    </row>
    <row r="509" spans="1:27" ht="16.5">
      <c r="A509" s="493">
        <f t="shared" si="186"/>
        <v>46154</v>
      </c>
      <c r="B509" s="549" t="s">
        <v>833</v>
      </c>
      <c r="C509" s="576"/>
      <c r="D509" s="600"/>
      <c r="E509" s="577"/>
      <c r="F509" s="635" t="str">
        <f>IF(ISNA(VLOOKUP(D509,條件!$A$1:$L$65585,5,0)),"",(VLOOKUP(D509,條件!$A$1:$L$65585,5,0)))</f>
        <v/>
      </c>
      <c r="G509" s="635" t="str">
        <f>IF(ISNA(VLOOKUP(D509,條件!$A$1:$L$65585,11,0)),"",(VLOOKUP(D509,條件!$A$1:$L$65585,11,0)))</f>
        <v/>
      </c>
      <c r="H509" s="578"/>
      <c r="I509" s="579"/>
      <c r="J509" s="580"/>
      <c r="K509" s="579"/>
      <c r="L509" s="581"/>
      <c r="M509" s="498"/>
      <c r="N509" s="499"/>
      <c r="O509" s="500"/>
      <c r="P509" s="499"/>
      <c r="Q509" s="501"/>
      <c r="R509" s="560"/>
      <c r="S509" s="542">
        <f t="shared" si="190"/>
        <v>0</v>
      </c>
      <c r="T509" s="502">
        <f t="shared" si="187"/>
        <v>0</v>
      </c>
      <c r="U509" s="502">
        <f t="shared" si="191"/>
        <v>0</v>
      </c>
      <c r="V509" s="503">
        <f t="shared" si="192"/>
        <v>0</v>
      </c>
      <c r="W509" s="561" t="str">
        <f t="shared" si="193"/>
        <v/>
      </c>
      <c r="X509" s="569" t="str">
        <f t="shared" si="188"/>
        <v/>
      </c>
      <c r="Y509" s="569" t="str">
        <f t="shared" si="189"/>
        <v/>
      </c>
      <c r="Z509" s="569" t="str">
        <f>'４.１倒筒機(樣品製作)'!X509</f>
        <v/>
      </c>
      <c r="AA509" s="569" t="str">
        <f>'４.１倒筒機(樣品製作)'!Y509</f>
        <v/>
      </c>
    </row>
    <row r="510" spans="1:27" ht="16.5">
      <c r="A510" s="493">
        <f t="shared" si="186"/>
        <v>46154</v>
      </c>
      <c r="B510" s="549" t="s">
        <v>833</v>
      </c>
      <c r="C510" s="576"/>
      <c r="D510" s="600"/>
      <c r="E510" s="577"/>
      <c r="F510" s="635" t="str">
        <f>IF(ISNA(VLOOKUP(D510,條件!$A$1:$L$65585,5,0)),"",(VLOOKUP(D510,條件!$A$1:$L$65585,5,0)))</f>
        <v/>
      </c>
      <c r="G510" s="635" t="str">
        <f>IF(ISNA(VLOOKUP(D510,條件!$A$1:$L$65585,11,0)),"",(VLOOKUP(D510,條件!$A$1:$L$65585,11,0)))</f>
        <v/>
      </c>
      <c r="H510" s="578"/>
      <c r="I510" s="579"/>
      <c r="J510" s="580"/>
      <c r="K510" s="579"/>
      <c r="L510" s="581"/>
      <c r="M510" s="498"/>
      <c r="N510" s="499"/>
      <c r="O510" s="500"/>
      <c r="P510" s="499"/>
      <c r="Q510" s="501"/>
      <c r="R510" s="560"/>
      <c r="S510" s="542">
        <f t="shared" si="190"/>
        <v>0</v>
      </c>
      <c r="T510" s="502">
        <f t="shared" si="187"/>
        <v>0</v>
      </c>
      <c r="U510" s="502">
        <f t="shared" si="191"/>
        <v>0</v>
      </c>
      <c r="V510" s="503">
        <f t="shared" si="192"/>
        <v>0</v>
      </c>
      <c r="W510" s="561" t="str">
        <f t="shared" si="193"/>
        <v/>
      </c>
      <c r="X510" s="569" t="str">
        <f t="shared" si="188"/>
        <v/>
      </c>
      <c r="Y510" s="569" t="str">
        <f t="shared" si="189"/>
        <v/>
      </c>
      <c r="Z510" s="569" t="str">
        <f>'４.１倒筒機(樣品製作)'!X510</f>
        <v/>
      </c>
      <c r="AA510" s="569" t="str">
        <f>'４.１倒筒機(樣品製作)'!Y510</f>
        <v/>
      </c>
    </row>
    <row r="511" spans="1:27" ht="16.5">
      <c r="A511" s="493">
        <f t="shared" si="186"/>
        <v>46154</v>
      </c>
      <c r="B511" s="549" t="s">
        <v>833</v>
      </c>
      <c r="C511" s="576"/>
      <c r="D511" s="600"/>
      <c r="E511" s="577"/>
      <c r="F511" s="635" t="str">
        <f>IF(ISNA(VLOOKUP(D511,條件!$A$1:$L$65585,5,0)),"",(VLOOKUP(D511,條件!$A$1:$L$65585,5,0)))</f>
        <v/>
      </c>
      <c r="G511" s="635" t="str">
        <f>IF(ISNA(VLOOKUP(D511,條件!$A$1:$L$65585,11,0)),"",(VLOOKUP(D511,條件!$A$1:$L$65585,11,0)))</f>
        <v/>
      </c>
      <c r="H511" s="578"/>
      <c r="I511" s="579"/>
      <c r="J511" s="580"/>
      <c r="K511" s="579"/>
      <c r="L511" s="581"/>
      <c r="M511" s="498"/>
      <c r="N511" s="499"/>
      <c r="O511" s="500"/>
      <c r="P511" s="499"/>
      <c r="Q511" s="501"/>
      <c r="R511" s="560"/>
      <c r="S511" s="542">
        <f t="shared" si="190"/>
        <v>0</v>
      </c>
      <c r="T511" s="502">
        <f t="shared" si="187"/>
        <v>0</v>
      </c>
      <c r="U511" s="502">
        <f t="shared" si="191"/>
        <v>0</v>
      </c>
      <c r="V511" s="503">
        <f t="shared" si="192"/>
        <v>0</v>
      </c>
      <c r="W511" s="561" t="str">
        <f t="shared" si="193"/>
        <v/>
      </c>
      <c r="X511" s="569" t="str">
        <f t="shared" si="188"/>
        <v/>
      </c>
      <c r="Y511" s="569" t="str">
        <f t="shared" si="189"/>
        <v/>
      </c>
      <c r="Z511" s="569" t="str">
        <f>'４.１倒筒機(樣品製作)'!X511</f>
        <v/>
      </c>
      <c r="AA511" s="569" t="str">
        <f>'４.１倒筒機(樣品製作)'!Y511</f>
        <v/>
      </c>
    </row>
    <row r="512" spans="1:27" ht="16.5">
      <c r="A512" s="493">
        <f t="shared" si="186"/>
        <v>46154</v>
      </c>
      <c r="B512" s="549" t="s">
        <v>833</v>
      </c>
      <c r="C512" s="576"/>
      <c r="D512" s="600"/>
      <c r="E512" s="577"/>
      <c r="F512" s="635" t="str">
        <f>IF(ISNA(VLOOKUP(D512,條件!$A$1:$L$65585,5,0)),"",(VLOOKUP(D512,條件!$A$1:$L$65585,5,0)))</f>
        <v/>
      </c>
      <c r="G512" s="635" t="str">
        <f>IF(ISNA(VLOOKUP(D512,條件!$A$1:$L$65585,11,0)),"",(VLOOKUP(D512,條件!$A$1:$L$65585,11,0)))</f>
        <v/>
      </c>
      <c r="H512" s="578"/>
      <c r="I512" s="579"/>
      <c r="J512" s="580"/>
      <c r="K512" s="579"/>
      <c r="L512" s="581"/>
      <c r="M512" s="498"/>
      <c r="N512" s="499"/>
      <c r="O512" s="500"/>
      <c r="P512" s="499"/>
      <c r="Q512" s="501"/>
      <c r="R512" s="560"/>
      <c r="S512" s="542">
        <f t="shared" si="190"/>
        <v>0</v>
      </c>
      <c r="T512" s="502">
        <f t="shared" si="187"/>
        <v>0</v>
      </c>
      <c r="U512" s="502">
        <f t="shared" si="191"/>
        <v>0</v>
      </c>
      <c r="V512" s="503">
        <f t="shared" si="192"/>
        <v>0</v>
      </c>
      <c r="W512" s="561" t="str">
        <f t="shared" si="193"/>
        <v/>
      </c>
      <c r="X512" s="569" t="str">
        <f t="shared" si="188"/>
        <v/>
      </c>
      <c r="Y512" s="569" t="str">
        <f t="shared" si="189"/>
        <v/>
      </c>
      <c r="Z512" s="569" t="str">
        <f>'４.１倒筒機(樣品製作)'!X512</f>
        <v/>
      </c>
      <c r="AA512" s="569" t="str">
        <f>'４.１倒筒機(樣品製作)'!Y512</f>
        <v/>
      </c>
    </row>
    <row r="513" spans="1:27" ht="16.5">
      <c r="A513" s="493">
        <f t="shared" si="186"/>
        <v>46154</v>
      </c>
      <c r="B513" s="549" t="s">
        <v>833</v>
      </c>
      <c r="C513" s="576"/>
      <c r="D513" s="600"/>
      <c r="E513" s="577"/>
      <c r="F513" s="635" t="str">
        <f>IF(ISNA(VLOOKUP(D513,條件!$A$1:$L$65585,5,0)),"",(VLOOKUP(D513,條件!$A$1:$L$65585,5,0)))</f>
        <v/>
      </c>
      <c r="G513" s="635" t="str">
        <f>IF(ISNA(VLOOKUP(D513,條件!$A$1:$L$65585,11,0)),"",(VLOOKUP(D513,條件!$A$1:$L$65585,11,0)))</f>
        <v/>
      </c>
      <c r="H513" s="578"/>
      <c r="I513" s="579"/>
      <c r="J513" s="580"/>
      <c r="K513" s="579"/>
      <c r="L513" s="581"/>
      <c r="M513" s="498"/>
      <c r="N513" s="499"/>
      <c r="O513" s="500"/>
      <c r="P513" s="499"/>
      <c r="Q513" s="501"/>
      <c r="R513" s="560"/>
      <c r="S513" s="542">
        <f t="shared" si="190"/>
        <v>0</v>
      </c>
      <c r="T513" s="502">
        <f t="shared" si="187"/>
        <v>0</v>
      </c>
      <c r="U513" s="502">
        <f t="shared" si="191"/>
        <v>0</v>
      </c>
      <c r="V513" s="503">
        <f t="shared" si="192"/>
        <v>0</v>
      </c>
      <c r="W513" s="561" t="str">
        <f t="shared" si="193"/>
        <v/>
      </c>
      <c r="X513" s="569" t="str">
        <f t="shared" si="188"/>
        <v/>
      </c>
      <c r="Y513" s="569" t="str">
        <f t="shared" si="189"/>
        <v/>
      </c>
      <c r="Z513" s="569" t="str">
        <f>'４.１倒筒機(樣品製作)'!X513</f>
        <v/>
      </c>
      <c r="AA513" s="569" t="str">
        <f>'４.１倒筒機(樣品製作)'!Y513</f>
        <v/>
      </c>
    </row>
    <row r="514" spans="1:27" ht="16.5">
      <c r="A514" s="493">
        <f t="shared" si="186"/>
        <v>46154</v>
      </c>
      <c r="B514" s="549" t="s">
        <v>833</v>
      </c>
      <c r="C514" s="576"/>
      <c r="D514" s="600"/>
      <c r="E514" s="577"/>
      <c r="F514" s="635" t="str">
        <f>IF(ISNA(VLOOKUP(D514,條件!$A$1:$L$65585,5,0)),"",(VLOOKUP(D514,條件!$A$1:$L$65585,5,0)))</f>
        <v/>
      </c>
      <c r="G514" s="635" t="str">
        <f>IF(ISNA(VLOOKUP(D514,條件!$A$1:$L$65585,11,0)),"",(VLOOKUP(D514,條件!$A$1:$L$65585,11,0)))</f>
        <v/>
      </c>
      <c r="H514" s="578"/>
      <c r="I514" s="579"/>
      <c r="J514" s="580"/>
      <c r="K514" s="579"/>
      <c r="L514" s="581"/>
      <c r="M514" s="498"/>
      <c r="N514" s="499"/>
      <c r="O514" s="500"/>
      <c r="P514" s="499"/>
      <c r="Q514" s="501"/>
      <c r="R514" s="560"/>
      <c r="S514" s="542">
        <f t="shared" si="190"/>
        <v>0</v>
      </c>
      <c r="T514" s="502">
        <f t="shared" si="187"/>
        <v>0</v>
      </c>
      <c r="U514" s="502">
        <f t="shared" si="191"/>
        <v>0</v>
      </c>
      <c r="V514" s="503">
        <f t="shared" si="192"/>
        <v>0</v>
      </c>
      <c r="W514" s="561" t="str">
        <f t="shared" si="193"/>
        <v/>
      </c>
      <c r="X514" s="569" t="str">
        <f t="shared" si="188"/>
        <v/>
      </c>
      <c r="Y514" s="569" t="str">
        <f t="shared" si="189"/>
        <v/>
      </c>
      <c r="Z514" s="569" t="str">
        <f>'４.１倒筒機(樣品製作)'!X514</f>
        <v/>
      </c>
      <c r="AA514" s="569" t="str">
        <f>'４.１倒筒機(樣品製作)'!Y514</f>
        <v/>
      </c>
    </row>
    <row r="515" spans="1:27" ht="16.5">
      <c r="A515" s="493">
        <f t="shared" si="186"/>
        <v>46154</v>
      </c>
      <c r="B515" s="549" t="s">
        <v>833</v>
      </c>
      <c r="C515" s="576"/>
      <c r="D515" s="600"/>
      <c r="E515" s="577"/>
      <c r="F515" s="635" t="str">
        <f>IF(ISNA(VLOOKUP(D515,條件!$A$1:$L$65585,5,0)),"",(VLOOKUP(D515,條件!$A$1:$L$65585,5,0)))</f>
        <v/>
      </c>
      <c r="G515" s="635" t="str">
        <f>IF(ISNA(VLOOKUP(D515,條件!$A$1:$L$65585,11,0)),"",(VLOOKUP(D515,條件!$A$1:$L$65585,11,0)))</f>
        <v/>
      </c>
      <c r="H515" s="578"/>
      <c r="I515" s="579"/>
      <c r="J515" s="580"/>
      <c r="K515" s="579"/>
      <c r="L515" s="581"/>
      <c r="M515" s="498"/>
      <c r="N515" s="499"/>
      <c r="O515" s="500"/>
      <c r="P515" s="499"/>
      <c r="Q515" s="501"/>
      <c r="R515" s="560"/>
      <c r="S515" s="542">
        <f t="shared" si="190"/>
        <v>0</v>
      </c>
      <c r="T515" s="502">
        <f t="shared" si="187"/>
        <v>0</v>
      </c>
      <c r="U515" s="502">
        <f t="shared" si="191"/>
        <v>0</v>
      </c>
      <c r="V515" s="503">
        <f t="shared" si="192"/>
        <v>0</v>
      </c>
      <c r="W515" s="561" t="str">
        <f t="shared" si="193"/>
        <v/>
      </c>
      <c r="X515" s="569" t="str">
        <f t="shared" si="188"/>
        <v/>
      </c>
      <c r="Y515" s="569" t="str">
        <f t="shared" si="189"/>
        <v/>
      </c>
      <c r="Z515" s="569" t="str">
        <f>'４.１倒筒機(樣品製作)'!X515</f>
        <v/>
      </c>
      <c r="AA515" s="569" t="str">
        <f>'４.１倒筒機(樣品製作)'!Y515</f>
        <v/>
      </c>
    </row>
    <row r="516" spans="1:27" ht="16.5">
      <c r="A516" s="493">
        <f t="shared" si="186"/>
        <v>46154</v>
      </c>
      <c r="B516" s="549" t="s">
        <v>833</v>
      </c>
      <c r="C516" s="576"/>
      <c r="D516" s="600"/>
      <c r="E516" s="577"/>
      <c r="F516" s="635" t="str">
        <f>IF(ISNA(VLOOKUP(D516,條件!$A$1:$L$65585,5,0)),"",(VLOOKUP(D516,條件!$A$1:$L$65585,5,0)))</f>
        <v/>
      </c>
      <c r="G516" s="635" t="str">
        <f>IF(ISNA(VLOOKUP(D516,條件!$A$1:$L$65585,11,0)),"",(VLOOKUP(D516,條件!$A$1:$L$65585,11,0)))</f>
        <v/>
      </c>
      <c r="H516" s="578"/>
      <c r="I516" s="579"/>
      <c r="J516" s="580"/>
      <c r="K516" s="579"/>
      <c r="L516" s="581"/>
      <c r="M516" s="498"/>
      <c r="N516" s="499"/>
      <c r="O516" s="500"/>
      <c r="P516" s="499"/>
      <c r="Q516" s="501"/>
      <c r="R516" s="560"/>
      <c r="S516" s="542">
        <f t="shared" si="190"/>
        <v>0</v>
      </c>
      <c r="T516" s="502">
        <f t="shared" si="187"/>
        <v>0</v>
      </c>
      <c r="U516" s="502">
        <f t="shared" si="191"/>
        <v>0</v>
      </c>
      <c r="V516" s="503">
        <f t="shared" si="192"/>
        <v>0</v>
      </c>
      <c r="W516" s="561" t="str">
        <f t="shared" si="193"/>
        <v/>
      </c>
      <c r="X516" s="569" t="str">
        <f t="shared" si="188"/>
        <v/>
      </c>
      <c r="Y516" s="569" t="str">
        <f t="shared" si="189"/>
        <v/>
      </c>
      <c r="Z516" s="569" t="str">
        <f>'４.１倒筒機(樣品製作)'!X516</f>
        <v/>
      </c>
      <c r="AA516" s="569" t="str">
        <f>'４.１倒筒機(樣品製作)'!Y516</f>
        <v/>
      </c>
    </row>
    <row r="517" spans="1:27" ht="16.5">
      <c r="A517" s="493">
        <f t="shared" si="186"/>
        <v>46154</v>
      </c>
      <c r="B517" s="515" t="s">
        <v>831</v>
      </c>
      <c r="C517" s="652"/>
      <c r="D517" s="653"/>
      <c r="E517" s="654"/>
      <c r="F517" s="655">
        <v>0</v>
      </c>
      <c r="G517" s="655"/>
      <c r="H517" s="656"/>
      <c r="I517" s="657">
        <f>COUNTA(I497:I516)</f>
        <v>0</v>
      </c>
      <c r="J517" s="657"/>
      <c r="K517" s="657"/>
      <c r="L517" s="658"/>
      <c r="M517" s="517"/>
      <c r="N517" s="518">
        <f>SUM(N497:N516)</f>
        <v>0</v>
      </c>
      <c r="O517" s="517"/>
      <c r="P517" s="518">
        <f>SUM(P497:P516)</f>
        <v>0</v>
      </c>
      <c r="Q517" s="519"/>
      <c r="R517" s="562"/>
      <c r="S517" s="544"/>
      <c r="T517" s="520"/>
      <c r="U517" s="516">
        <f>SUMIF(U497:U516,"&lt;9E307")</f>
        <v>0</v>
      </c>
      <c r="V517" s="516">
        <f>SUM(V497:V516)</f>
        <v>0</v>
      </c>
      <c r="W517" s="563">
        <f>IF(ISERROR(V517/U517),0,(V517/U517))</f>
        <v>0</v>
      </c>
      <c r="X517" s="570">
        <f>SUMIF(X497:X516,"&lt;9E307")</f>
        <v>0</v>
      </c>
      <c r="Y517" s="570">
        <f>SUMIF(Y497:Y516,"&lt;9E307")</f>
        <v>0</v>
      </c>
      <c r="Z517" s="570">
        <f>'４.１倒筒機(樣品製作)'!X517</f>
        <v>0</v>
      </c>
      <c r="AA517" s="570">
        <f>'４.１倒筒機(樣品製作)'!Y517</f>
        <v>0</v>
      </c>
    </row>
    <row r="518" spans="1:27" ht="16.5">
      <c r="A518" s="493">
        <f t="shared" si="186"/>
        <v>46154</v>
      </c>
      <c r="B518" s="521" t="s">
        <v>834</v>
      </c>
      <c r="C518" s="659"/>
      <c r="D518" s="660"/>
      <c r="E518" s="661"/>
      <c r="F518" s="662"/>
      <c r="G518" s="662"/>
      <c r="H518" s="663"/>
      <c r="I518" s="664">
        <f>SUM(I496,I517)</f>
        <v>5</v>
      </c>
      <c r="J518" s="664"/>
      <c r="K518" s="664"/>
      <c r="L518" s="665"/>
      <c r="M518" s="536"/>
      <c r="N518" s="537">
        <f>SUM(N496,N517)</f>
        <v>0</v>
      </c>
      <c r="O518" s="536"/>
      <c r="P518" s="537">
        <f>SUM(P496,P517)</f>
        <v>48</v>
      </c>
      <c r="Q518" s="538"/>
      <c r="R518" s="564"/>
      <c r="S518" s="545"/>
      <c r="T518" s="504"/>
      <c r="U518" s="504">
        <f t="shared" ref="U518:V518" si="194">SUM(U496,U517)</f>
        <v>205.98928207827257</v>
      </c>
      <c r="V518" s="504">
        <f t="shared" si="194"/>
        <v>116</v>
      </c>
      <c r="W518" s="565">
        <f>IF(ISERROR(V518/U518),0,V518/U518)</f>
        <v>0.56313609538151554</v>
      </c>
      <c r="X518" s="571">
        <f>SUM(X496,X517)</f>
        <v>0</v>
      </c>
      <c r="Y518" s="571">
        <f>SUM(Y496,Y517)</f>
        <v>0.8239571283130902</v>
      </c>
      <c r="Z518" s="571">
        <f>'４.１倒筒機(樣品製作)'!X518</f>
        <v>0</v>
      </c>
      <c r="AA518" s="571">
        <f>'４.１倒筒機(樣品製作)'!Y518</f>
        <v>0</v>
      </c>
    </row>
    <row r="519" spans="1:27" ht="16.5">
      <c r="A519" s="566">
        <f>A518+1</f>
        <v>46155</v>
      </c>
      <c r="B519" s="548" t="s">
        <v>832</v>
      </c>
      <c r="C519" s="666" t="s">
        <v>1081</v>
      </c>
      <c r="D519" s="667" t="s">
        <v>3353</v>
      </c>
      <c r="E519" s="668" t="s">
        <v>1784</v>
      </c>
      <c r="F519" s="635" t="s">
        <v>3294</v>
      </c>
      <c r="G519" s="635" t="s">
        <v>3355</v>
      </c>
      <c r="H519" s="670">
        <v>4</v>
      </c>
      <c r="I519" s="671">
        <v>75</v>
      </c>
      <c r="J519" s="580">
        <v>488000</v>
      </c>
      <c r="K519" s="671">
        <v>1200</v>
      </c>
      <c r="L519" s="672">
        <v>60</v>
      </c>
      <c r="M519" s="524"/>
      <c r="N519" s="499">
        <v>0</v>
      </c>
      <c r="O519" s="526">
        <v>58</v>
      </c>
      <c r="P519" s="525">
        <v>12</v>
      </c>
      <c r="Q519" s="527" t="s">
        <v>4067</v>
      </c>
      <c r="R519" s="558" t="s">
        <v>2960</v>
      </c>
      <c r="S519" s="541">
        <f>K519*0.85</f>
        <v>1020</v>
      </c>
      <c r="T519" s="522">
        <f t="shared" ref="T519:T538" si="195">IF(J519="",0,(1440/(J519/S519)))</f>
        <v>3.0098360655737704</v>
      </c>
      <c r="U519" s="522">
        <f>T519*L519*(N519+P519)/24*0.85</f>
        <v>76.750819672131144</v>
      </c>
      <c r="V519" s="523">
        <f>M519+O519</f>
        <v>58</v>
      </c>
      <c r="W519" s="559">
        <f>IF(U519=0,"",((V519/U519)))</f>
        <v>0.75569225511555393</v>
      </c>
      <c r="X519" s="569">
        <f t="shared" ref="X519:X538" si="196">IF(ISERROR((U519/(N519+P519)*N519)/250),"",((U519/(N519+P519)*N519)/250))</f>
        <v>0</v>
      </c>
      <c r="Y519" s="569">
        <f t="shared" ref="Y519:Y538" si="197">IF(ISERROR(((U519/(N519+P519)*P519)/250)),"",(((U519/(N519+P519)*P519))/250))</f>
        <v>0.30700327868852456</v>
      </c>
      <c r="Z519" s="569" t="str">
        <f>'４.１倒筒機(樣品製作)'!X519</f>
        <v/>
      </c>
      <c r="AA519" s="569" t="str">
        <f>'４.１倒筒機(樣品製作)'!Y519</f>
        <v/>
      </c>
    </row>
    <row r="520" spans="1:27" ht="16.5">
      <c r="A520" s="493">
        <f>A519</f>
        <v>46155</v>
      </c>
      <c r="B520" s="549" t="s">
        <v>832</v>
      </c>
      <c r="C520" s="576" t="s">
        <v>1066</v>
      </c>
      <c r="D520" s="600" t="s">
        <v>2783</v>
      </c>
      <c r="E520" s="577"/>
      <c r="F520" s="635" t="s">
        <v>2275</v>
      </c>
      <c r="G520" s="635" t="s">
        <v>203</v>
      </c>
      <c r="H520" s="578">
        <v>2</v>
      </c>
      <c r="I520" s="579">
        <v>75</v>
      </c>
      <c r="J520" s="580">
        <v>237000</v>
      </c>
      <c r="K520" s="579">
        <v>1200</v>
      </c>
      <c r="L520" s="581">
        <v>24</v>
      </c>
      <c r="M520" s="498"/>
      <c r="N520" s="499">
        <v>0</v>
      </c>
      <c r="O520" s="500">
        <v>24</v>
      </c>
      <c r="P520" s="499">
        <v>12</v>
      </c>
      <c r="Q520" s="527" t="s">
        <v>4067</v>
      </c>
      <c r="R520" s="560" t="s">
        <v>2960</v>
      </c>
      <c r="S520" s="542">
        <f t="shared" ref="S520:S538" si="198">K520*0.85</f>
        <v>1020</v>
      </c>
      <c r="T520" s="502">
        <f t="shared" si="195"/>
        <v>6.1974683544303799</v>
      </c>
      <c r="U520" s="522">
        <f t="shared" ref="U520:U538" si="199">T520*L520*(N520+P520)/24*0.85</f>
        <v>63.214177215189871</v>
      </c>
      <c r="V520" s="503">
        <f t="shared" ref="V520:V538" si="200">M520+O520</f>
        <v>24</v>
      </c>
      <c r="W520" s="559">
        <f t="shared" ref="W520:W538" si="201">IF(U520=0,"",((V520/U520)))</f>
        <v>0.37966166858900424</v>
      </c>
      <c r="X520" s="569">
        <f t="shared" si="196"/>
        <v>0</v>
      </c>
      <c r="Y520" s="569">
        <f t="shared" si="197"/>
        <v>0.25285670886075945</v>
      </c>
      <c r="Z520" s="569" t="str">
        <f>'４.１倒筒機(樣品製作)'!X520</f>
        <v/>
      </c>
      <c r="AA520" s="569" t="str">
        <f>'４.１倒筒機(樣品製作)'!Y520</f>
        <v/>
      </c>
    </row>
    <row r="521" spans="1:27" ht="16.5">
      <c r="A521" s="493">
        <f t="shared" ref="A521:A561" si="202">A520</f>
        <v>46155</v>
      </c>
      <c r="B521" s="549" t="s">
        <v>832</v>
      </c>
      <c r="C521" s="938" t="s">
        <v>1746</v>
      </c>
      <c r="D521" s="939" t="s">
        <v>2732</v>
      </c>
      <c r="E521" s="940" t="s">
        <v>3317</v>
      </c>
      <c r="F521" s="941" t="s">
        <v>1815</v>
      </c>
      <c r="G521" s="941" t="s">
        <v>2247</v>
      </c>
      <c r="H521" s="942">
        <v>4</v>
      </c>
      <c r="I521" s="943">
        <v>100</v>
      </c>
      <c r="J521" s="944">
        <v>358000</v>
      </c>
      <c r="K521" s="943">
        <v>1200</v>
      </c>
      <c r="L521" s="945">
        <v>24</v>
      </c>
      <c r="M521" s="1261"/>
      <c r="N521" s="1262">
        <v>0</v>
      </c>
      <c r="O521" s="1263">
        <v>22</v>
      </c>
      <c r="P521" s="1262">
        <v>7</v>
      </c>
      <c r="Q521" s="527" t="s">
        <v>4067</v>
      </c>
      <c r="R521" s="560" t="s">
        <v>2960</v>
      </c>
      <c r="S521" s="542">
        <f t="shared" si="198"/>
        <v>1020</v>
      </c>
      <c r="T521" s="502">
        <f t="shared" si="195"/>
        <v>4.1027932960893851</v>
      </c>
      <c r="U521" s="522">
        <f t="shared" si="199"/>
        <v>24.411620111731846</v>
      </c>
      <c r="V521" s="503">
        <f t="shared" si="200"/>
        <v>22</v>
      </c>
      <c r="W521" s="559">
        <f t="shared" si="201"/>
        <v>0.90121015726552045</v>
      </c>
      <c r="X521" s="569">
        <f t="shared" si="196"/>
        <v>0</v>
      </c>
      <c r="Y521" s="569">
        <f t="shared" si="197"/>
        <v>9.7646480446927378E-2</v>
      </c>
      <c r="Z521" s="569" t="str">
        <f>'４.１倒筒機(樣品製作)'!X521</f>
        <v/>
      </c>
      <c r="AA521" s="569" t="str">
        <f>'４.１倒筒機(樣品製作)'!Y521</f>
        <v/>
      </c>
    </row>
    <row r="522" spans="1:27" ht="16.5">
      <c r="A522" s="493">
        <f t="shared" si="202"/>
        <v>46155</v>
      </c>
      <c r="B522" s="549" t="s">
        <v>832</v>
      </c>
      <c r="C522" s="1071" t="s">
        <v>1081</v>
      </c>
      <c r="D522" s="1072" t="s">
        <v>3353</v>
      </c>
      <c r="E522" s="1073" t="s">
        <v>1784</v>
      </c>
      <c r="F522" s="941" t="s">
        <v>3294</v>
      </c>
      <c r="G522" s="941" t="s">
        <v>3355</v>
      </c>
      <c r="H522" s="1074">
        <v>4</v>
      </c>
      <c r="I522" s="1075">
        <v>75</v>
      </c>
      <c r="J522" s="944">
        <v>488000</v>
      </c>
      <c r="K522" s="1075">
        <v>1200</v>
      </c>
      <c r="L522" s="945">
        <v>24</v>
      </c>
      <c r="M522" s="1261"/>
      <c r="N522" s="1262"/>
      <c r="O522" s="1263">
        <v>0</v>
      </c>
      <c r="P522" s="1262">
        <v>5</v>
      </c>
      <c r="Q522" s="527"/>
      <c r="R522" s="560" t="s">
        <v>2960</v>
      </c>
      <c r="S522" s="542">
        <f t="shared" si="198"/>
        <v>1020</v>
      </c>
      <c r="T522" s="502">
        <f t="shared" si="195"/>
        <v>3.0098360655737704</v>
      </c>
      <c r="U522" s="522">
        <f t="shared" si="199"/>
        <v>12.791803278688525</v>
      </c>
      <c r="V522" s="503">
        <f t="shared" si="200"/>
        <v>0</v>
      </c>
      <c r="W522" s="559">
        <f t="shared" si="201"/>
        <v>0</v>
      </c>
      <c r="X522" s="569">
        <f t="shared" si="196"/>
        <v>0</v>
      </c>
      <c r="Y522" s="569">
        <f t="shared" si="197"/>
        <v>5.1167213114754098E-2</v>
      </c>
      <c r="Z522" s="569" t="str">
        <f>'４.１倒筒機(樣品製作)'!X522</f>
        <v/>
      </c>
      <c r="AA522" s="569" t="str">
        <f>'４.１倒筒機(樣品製作)'!Y522</f>
        <v/>
      </c>
    </row>
    <row r="523" spans="1:27" ht="16.5">
      <c r="A523" s="493">
        <f t="shared" si="202"/>
        <v>46155</v>
      </c>
      <c r="B523" s="549" t="s">
        <v>832</v>
      </c>
      <c r="C523" s="576" t="s">
        <v>1746</v>
      </c>
      <c r="D523" s="600" t="s">
        <v>2732</v>
      </c>
      <c r="E523" s="577" t="s">
        <v>3317</v>
      </c>
      <c r="F523" s="635" t="s">
        <v>1815</v>
      </c>
      <c r="G523" s="635" t="s">
        <v>2247</v>
      </c>
      <c r="H523" s="578">
        <v>4</v>
      </c>
      <c r="I523" s="579">
        <v>100</v>
      </c>
      <c r="J523" s="580">
        <v>358000</v>
      </c>
      <c r="K523" s="579">
        <v>1200</v>
      </c>
      <c r="L523" s="581">
        <v>12</v>
      </c>
      <c r="M523" s="498"/>
      <c r="N523" s="499"/>
      <c r="O523" s="500">
        <v>12</v>
      </c>
      <c r="P523" s="499">
        <v>12</v>
      </c>
      <c r="Q523" s="527"/>
      <c r="R523" s="560" t="s">
        <v>2960</v>
      </c>
      <c r="S523" s="542">
        <f t="shared" si="198"/>
        <v>1020</v>
      </c>
      <c r="T523" s="502">
        <f t="shared" si="195"/>
        <v>4.1027932960893851</v>
      </c>
      <c r="U523" s="522">
        <f t="shared" si="199"/>
        <v>20.924245810055865</v>
      </c>
      <c r="V523" s="503">
        <f t="shared" si="200"/>
        <v>12</v>
      </c>
      <c r="W523" s="559">
        <f t="shared" si="201"/>
        <v>0.57349737280533131</v>
      </c>
      <c r="X523" s="569">
        <f t="shared" si="196"/>
        <v>0</v>
      </c>
      <c r="Y523" s="569">
        <f t="shared" si="197"/>
        <v>8.3696983240223455E-2</v>
      </c>
      <c r="Z523" s="569" t="str">
        <f>'４.１倒筒機(樣品製作)'!X523</f>
        <v/>
      </c>
      <c r="AA523" s="569" t="str">
        <f>'４.１倒筒機(樣品製作)'!Y523</f>
        <v/>
      </c>
    </row>
    <row r="524" spans="1:27" ht="16.5">
      <c r="A524" s="493">
        <f t="shared" si="202"/>
        <v>46155</v>
      </c>
      <c r="B524" s="549" t="s">
        <v>832</v>
      </c>
      <c r="C524" s="576"/>
      <c r="D524" s="600"/>
      <c r="E524" s="577"/>
      <c r="F524" s="635" t="str">
        <f>IF(ISNA(VLOOKUP(D524,條件!$A$1:$L$65585,5,0)),"",(VLOOKUP(D524,條件!$A$1:$L$65585,5,0)))</f>
        <v/>
      </c>
      <c r="G524" s="635" t="str">
        <f>IF(ISNA(VLOOKUP(D524,條件!$A$1:$L$65585,11,0)),"",(VLOOKUP(D524,條件!$A$1:$L$65585,11,0)))</f>
        <v/>
      </c>
      <c r="H524" s="578"/>
      <c r="I524" s="579"/>
      <c r="J524" s="580"/>
      <c r="K524" s="579"/>
      <c r="L524" s="581"/>
      <c r="M524" s="498"/>
      <c r="N524" s="499"/>
      <c r="O524" s="500"/>
      <c r="P524" s="499"/>
      <c r="Q524" s="527"/>
      <c r="R524" s="560"/>
      <c r="S524" s="542">
        <f t="shared" si="198"/>
        <v>0</v>
      </c>
      <c r="T524" s="502">
        <f t="shared" si="195"/>
        <v>0</v>
      </c>
      <c r="U524" s="522">
        <f t="shared" si="199"/>
        <v>0</v>
      </c>
      <c r="V524" s="503">
        <f t="shared" si="200"/>
        <v>0</v>
      </c>
      <c r="W524" s="559" t="str">
        <f t="shared" si="201"/>
        <v/>
      </c>
      <c r="X524" s="569" t="str">
        <f t="shared" si="196"/>
        <v/>
      </c>
      <c r="Y524" s="569" t="str">
        <f t="shared" si="197"/>
        <v/>
      </c>
      <c r="Z524" s="569" t="str">
        <f>'４.１倒筒機(樣品製作)'!X524</f>
        <v/>
      </c>
      <c r="AA524" s="569" t="str">
        <f>'４.１倒筒機(樣品製作)'!Y524</f>
        <v/>
      </c>
    </row>
    <row r="525" spans="1:27" ht="16.5">
      <c r="A525" s="493">
        <f t="shared" si="202"/>
        <v>46155</v>
      </c>
      <c r="B525" s="549" t="s">
        <v>832</v>
      </c>
      <c r="C525" s="576"/>
      <c r="D525" s="600"/>
      <c r="E525" s="577"/>
      <c r="F525" s="635" t="str">
        <f>IF(ISNA(VLOOKUP(D525,條件!$A$1:$L$65585,5,0)),"",(VLOOKUP(D525,條件!$A$1:$L$65585,5,0)))</f>
        <v/>
      </c>
      <c r="G525" s="635" t="str">
        <f>IF(ISNA(VLOOKUP(D525,條件!$A$1:$L$65585,11,0)),"",(VLOOKUP(D525,條件!$A$1:$L$65585,11,0)))</f>
        <v/>
      </c>
      <c r="H525" s="578"/>
      <c r="I525" s="579"/>
      <c r="J525" s="580"/>
      <c r="K525" s="579"/>
      <c r="L525" s="581"/>
      <c r="M525" s="498"/>
      <c r="N525" s="499"/>
      <c r="O525" s="500"/>
      <c r="P525" s="499"/>
      <c r="Q525" s="527"/>
      <c r="R525" s="560"/>
      <c r="S525" s="542">
        <f t="shared" si="198"/>
        <v>0</v>
      </c>
      <c r="T525" s="502">
        <f t="shared" si="195"/>
        <v>0</v>
      </c>
      <c r="U525" s="522">
        <f t="shared" si="199"/>
        <v>0</v>
      </c>
      <c r="V525" s="503">
        <f t="shared" si="200"/>
        <v>0</v>
      </c>
      <c r="W525" s="559" t="str">
        <f t="shared" si="201"/>
        <v/>
      </c>
      <c r="X525" s="569" t="str">
        <f t="shared" si="196"/>
        <v/>
      </c>
      <c r="Y525" s="569" t="str">
        <f t="shared" si="197"/>
        <v/>
      </c>
      <c r="Z525" s="569" t="str">
        <f>'４.１倒筒機(樣品製作)'!X525</f>
        <v/>
      </c>
      <c r="AA525" s="569" t="str">
        <f>'４.１倒筒機(樣品製作)'!Y525</f>
        <v/>
      </c>
    </row>
    <row r="526" spans="1:27" ht="16.5">
      <c r="A526" s="493">
        <f t="shared" si="202"/>
        <v>46155</v>
      </c>
      <c r="B526" s="549" t="s">
        <v>832</v>
      </c>
      <c r="C526" s="576"/>
      <c r="D526" s="600"/>
      <c r="E526" s="577"/>
      <c r="F526" s="635" t="str">
        <f>IF(ISNA(VLOOKUP(D526,條件!$A$1:$L$65585,5,0)),"",(VLOOKUP(D526,條件!$A$1:$L$65585,5,0)))</f>
        <v/>
      </c>
      <c r="G526" s="635" t="str">
        <f>IF(ISNA(VLOOKUP(D526,條件!$A$1:$L$65585,11,0)),"",(VLOOKUP(D526,條件!$A$1:$L$65585,11,0)))</f>
        <v/>
      </c>
      <c r="H526" s="578"/>
      <c r="I526" s="579"/>
      <c r="J526" s="580"/>
      <c r="K526" s="579"/>
      <c r="L526" s="581"/>
      <c r="M526" s="498"/>
      <c r="N526" s="499"/>
      <c r="O526" s="500"/>
      <c r="P526" s="499"/>
      <c r="Q526" s="527"/>
      <c r="R526" s="560"/>
      <c r="S526" s="542">
        <f t="shared" si="198"/>
        <v>0</v>
      </c>
      <c r="T526" s="502">
        <f t="shared" si="195"/>
        <v>0</v>
      </c>
      <c r="U526" s="522">
        <f t="shared" si="199"/>
        <v>0</v>
      </c>
      <c r="V526" s="503">
        <f t="shared" si="200"/>
        <v>0</v>
      </c>
      <c r="W526" s="559" t="str">
        <f t="shared" si="201"/>
        <v/>
      </c>
      <c r="X526" s="569" t="str">
        <f t="shared" si="196"/>
        <v/>
      </c>
      <c r="Y526" s="569" t="str">
        <f t="shared" si="197"/>
        <v/>
      </c>
      <c r="Z526" s="569" t="str">
        <f>'４.１倒筒機(樣品製作)'!X526</f>
        <v/>
      </c>
      <c r="AA526" s="569" t="str">
        <f>'４.１倒筒機(樣品製作)'!Y526</f>
        <v/>
      </c>
    </row>
    <row r="527" spans="1:27" ht="16.5">
      <c r="A527" s="493">
        <f t="shared" si="202"/>
        <v>46155</v>
      </c>
      <c r="B527" s="549" t="s">
        <v>832</v>
      </c>
      <c r="C527" s="576"/>
      <c r="D527" s="600"/>
      <c r="E527" s="577"/>
      <c r="F527" s="635" t="str">
        <f>IF(ISNA(VLOOKUP(D527,條件!$A$1:$L$65585,5,0)),"",(VLOOKUP(D527,條件!$A$1:$L$65585,5,0)))</f>
        <v/>
      </c>
      <c r="G527" s="635" t="str">
        <f>IF(ISNA(VLOOKUP(D527,條件!$A$1:$L$65585,11,0)),"",(VLOOKUP(D527,條件!$A$1:$L$65585,11,0)))</f>
        <v/>
      </c>
      <c r="H527" s="578"/>
      <c r="I527" s="579"/>
      <c r="J527" s="580"/>
      <c r="K527" s="579"/>
      <c r="L527" s="581"/>
      <c r="M527" s="498"/>
      <c r="N527" s="499"/>
      <c r="O527" s="500"/>
      <c r="P527" s="499"/>
      <c r="Q527" s="527"/>
      <c r="R527" s="560"/>
      <c r="S527" s="542">
        <f t="shared" si="198"/>
        <v>0</v>
      </c>
      <c r="T527" s="502">
        <f t="shared" si="195"/>
        <v>0</v>
      </c>
      <c r="U527" s="522">
        <f t="shared" si="199"/>
        <v>0</v>
      </c>
      <c r="V527" s="503">
        <f t="shared" si="200"/>
        <v>0</v>
      </c>
      <c r="W527" s="559" t="str">
        <f t="shared" si="201"/>
        <v/>
      </c>
      <c r="X527" s="569" t="str">
        <f t="shared" si="196"/>
        <v/>
      </c>
      <c r="Y527" s="569" t="str">
        <f t="shared" si="197"/>
        <v/>
      </c>
      <c r="Z527" s="569" t="str">
        <f>'４.１倒筒機(樣品製作)'!X527</f>
        <v/>
      </c>
      <c r="AA527" s="569" t="str">
        <f>'４.１倒筒機(樣品製作)'!Y527</f>
        <v/>
      </c>
    </row>
    <row r="528" spans="1:27" ht="16.5">
      <c r="A528" s="493">
        <f t="shared" si="202"/>
        <v>46155</v>
      </c>
      <c r="B528" s="549" t="s">
        <v>832</v>
      </c>
      <c r="C528" s="576"/>
      <c r="D528" s="600"/>
      <c r="E528" s="577"/>
      <c r="F528" s="635" t="str">
        <f>IF(ISNA(VLOOKUP(D528,條件!$A$1:$L$65585,5,0)),"",(VLOOKUP(D528,條件!$A$1:$L$65585,5,0)))</f>
        <v/>
      </c>
      <c r="G528" s="635" t="str">
        <f>IF(ISNA(VLOOKUP(D528,條件!$A$1:$L$65585,11,0)),"",(VLOOKUP(D528,條件!$A$1:$L$65585,11,0)))</f>
        <v/>
      </c>
      <c r="H528" s="578"/>
      <c r="I528" s="579"/>
      <c r="J528" s="580"/>
      <c r="K528" s="579"/>
      <c r="L528" s="581"/>
      <c r="M528" s="498"/>
      <c r="N528" s="499"/>
      <c r="O528" s="500"/>
      <c r="P528" s="499"/>
      <c r="Q528" s="527"/>
      <c r="R528" s="560"/>
      <c r="S528" s="542">
        <f t="shared" si="198"/>
        <v>0</v>
      </c>
      <c r="T528" s="502">
        <f t="shared" si="195"/>
        <v>0</v>
      </c>
      <c r="U528" s="522">
        <f t="shared" si="199"/>
        <v>0</v>
      </c>
      <c r="V528" s="503">
        <f t="shared" si="200"/>
        <v>0</v>
      </c>
      <c r="W528" s="559" t="str">
        <f t="shared" si="201"/>
        <v/>
      </c>
      <c r="X528" s="569" t="str">
        <f t="shared" si="196"/>
        <v/>
      </c>
      <c r="Y528" s="569" t="str">
        <f t="shared" si="197"/>
        <v/>
      </c>
      <c r="Z528" s="569" t="str">
        <f>'４.１倒筒機(樣品製作)'!X528</f>
        <v/>
      </c>
      <c r="AA528" s="569" t="str">
        <f>'４.１倒筒機(樣品製作)'!Y528</f>
        <v/>
      </c>
    </row>
    <row r="529" spans="1:27" ht="16.5">
      <c r="A529" s="493">
        <f t="shared" si="202"/>
        <v>46155</v>
      </c>
      <c r="B529" s="549" t="s">
        <v>832</v>
      </c>
      <c r="C529" s="576"/>
      <c r="D529" s="600"/>
      <c r="E529" s="577"/>
      <c r="F529" s="635" t="str">
        <f>IF(ISNA(VLOOKUP(D529,條件!$A$1:$L$65585,5,0)),"",(VLOOKUP(D529,條件!$A$1:$L$65585,5,0)))</f>
        <v/>
      </c>
      <c r="G529" s="635" t="str">
        <f>IF(ISNA(VLOOKUP(D529,條件!$A$1:$L$65585,11,0)),"",(VLOOKUP(D529,條件!$A$1:$L$65585,11,0)))</f>
        <v/>
      </c>
      <c r="H529" s="578"/>
      <c r="I529" s="579"/>
      <c r="J529" s="580"/>
      <c r="K529" s="579"/>
      <c r="L529" s="581"/>
      <c r="M529" s="498"/>
      <c r="N529" s="499"/>
      <c r="O529" s="500"/>
      <c r="P529" s="499"/>
      <c r="Q529" s="527"/>
      <c r="R529" s="560"/>
      <c r="S529" s="542">
        <f t="shared" si="198"/>
        <v>0</v>
      </c>
      <c r="T529" s="502">
        <f t="shared" si="195"/>
        <v>0</v>
      </c>
      <c r="U529" s="522">
        <f t="shared" si="199"/>
        <v>0</v>
      </c>
      <c r="V529" s="503">
        <f t="shared" si="200"/>
        <v>0</v>
      </c>
      <c r="W529" s="559" t="str">
        <f t="shared" si="201"/>
        <v/>
      </c>
      <c r="X529" s="569" t="str">
        <f t="shared" si="196"/>
        <v/>
      </c>
      <c r="Y529" s="569" t="str">
        <f t="shared" si="197"/>
        <v/>
      </c>
      <c r="Z529" s="569" t="str">
        <f>'４.１倒筒機(樣品製作)'!X529</f>
        <v/>
      </c>
      <c r="AA529" s="569" t="str">
        <f>'４.１倒筒機(樣品製作)'!Y529</f>
        <v/>
      </c>
    </row>
    <row r="530" spans="1:27" ht="16.5">
      <c r="A530" s="493">
        <f t="shared" si="202"/>
        <v>46155</v>
      </c>
      <c r="B530" s="549" t="s">
        <v>832</v>
      </c>
      <c r="C530" s="576"/>
      <c r="D530" s="600"/>
      <c r="E530" s="577"/>
      <c r="F530" s="635" t="str">
        <f>IF(ISNA(VLOOKUP(D530,條件!$A$1:$L$65585,5,0)),"",(VLOOKUP(D530,條件!$A$1:$L$65585,5,0)))</f>
        <v/>
      </c>
      <c r="G530" s="635" t="str">
        <f>IF(ISNA(VLOOKUP(D530,條件!$A$1:$L$65585,11,0)),"",(VLOOKUP(D530,條件!$A$1:$L$65585,11,0)))</f>
        <v/>
      </c>
      <c r="H530" s="578"/>
      <c r="I530" s="579"/>
      <c r="J530" s="580"/>
      <c r="K530" s="579"/>
      <c r="L530" s="581"/>
      <c r="M530" s="498"/>
      <c r="N530" s="499"/>
      <c r="O530" s="500"/>
      <c r="P530" s="499"/>
      <c r="Q530" s="527"/>
      <c r="R530" s="560"/>
      <c r="S530" s="542">
        <f t="shared" si="198"/>
        <v>0</v>
      </c>
      <c r="T530" s="502">
        <f t="shared" si="195"/>
        <v>0</v>
      </c>
      <c r="U530" s="502">
        <f t="shared" si="199"/>
        <v>0</v>
      </c>
      <c r="V530" s="503">
        <f t="shared" si="200"/>
        <v>0</v>
      </c>
      <c r="W530" s="559" t="str">
        <f t="shared" si="201"/>
        <v/>
      </c>
      <c r="X530" s="569" t="str">
        <f t="shared" si="196"/>
        <v/>
      </c>
      <c r="Y530" s="569" t="str">
        <f t="shared" si="197"/>
        <v/>
      </c>
      <c r="Z530" s="569" t="str">
        <f>'４.１倒筒機(樣品製作)'!X530</f>
        <v/>
      </c>
      <c r="AA530" s="569" t="str">
        <f>'４.１倒筒機(樣品製作)'!Y530</f>
        <v/>
      </c>
    </row>
    <row r="531" spans="1:27" ht="16.5">
      <c r="A531" s="493">
        <f t="shared" si="202"/>
        <v>46155</v>
      </c>
      <c r="B531" s="549" t="s">
        <v>832</v>
      </c>
      <c r="C531" s="576"/>
      <c r="D531" s="600"/>
      <c r="E531" s="577"/>
      <c r="F531" s="635" t="str">
        <f>IF(ISNA(VLOOKUP(D531,條件!$A$1:$L$65585,5,0)),"",(VLOOKUP(D531,條件!$A$1:$L$65585,5,0)))</f>
        <v/>
      </c>
      <c r="G531" s="635" t="str">
        <f>IF(ISNA(VLOOKUP(D531,條件!$A$1:$L$65585,11,0)),"",(VLOOKUP(D531,條件!$A$1:$L$65585,11,0)))</f>
        <v/>
      </c>
      <c r="H531" s="578"/>
      <c r="I531" s="579"/>
      <c r="J531" s="580"/>
      <c r="K531" s="579"/>
      <c r="L531" s="581"/>
      <c r="M531" s="498"/>
      <c r="N531" s="499"/>
      <c r="O531" s="500"/>
      <c r="P531" s="499"/>
      <c r="Q531" s="527"/>
      <c r="R531" s="560"/>
      <c r="S531" s="542">
        <f t="shared" si="198"/>
        <v>0</v>
      </c>
      <c r="T531" s="502">
        <f t="shared" si="195"/>
        <v>0</v>
      </c>
      <c r="U531" s="502">
        <f t="shared" si="199"/>
        <v>0</v>
      </c>
      <c r="V531" s="503">
        <f t="shared" si="200"/>
        <v>0</v>
      </c>
      <c r="W531" s="561" t="str">
        <f t="shared" si="201"/>
        <v/>
      </c>
      <c r="X531" s="569" t="str">
        <f t="shared" si="196"/>
        <v/>
      </c>
      <c r="Y531" s="569" t="str">
        <f t="shared" si="197"/>
        <v/>
      </c>
      <c r="Z531" s="569" t="str">
        <f>'４.１倒筒機(樣品製作)'!X531</f>
        <v/>
      </c>
      <c r="AA531" s="569" t="str">
        <f>'４.１倒筒機(樣品製作)'!Y531</f>
        <v/>
      </c>
    </row>
    <row r="532" spans="1:27" ht="16.5">
      <c r="A532" s="493">
        <f t="shared" si="202"/>
        <v>46155</v>
      </c>
      <c r="B532" s="549" t="s">
        <v>832</v>
      </c>
      <c r="C532" s="576"/>
      <c r="D532" s="600"/>
      <c r="E532" s="577"/>
      <c r="F532" s="635" t="str">
        <f>IF(ISNA(VLOOKUP(D532,條件!$A$1:$L$65585,5,0)),"",(VLOOKUP(D532,條件!$A$1:$L$65585,5,0)))</f>
        <v/>
      </c>
      <c r="G532" s="635" t="str">
        <f>IF(ISNA(VLOOKUP(D532,條件!$A$1:$L$65585,11,0)),"",(VLOOKUP(D532,條件!$A$1:$L$65585,11,0)))</f>
        <v/>
      </c>
      <c r="H532" s="578"/>
      <c r="I532" s="579"/>
      <c r="J532" s="580"/>
      <c r="K532" s="579"/>
      <c r="L532" s="581"/>
      <c r="M532" s="498"/>
      <c r="N532" s="499"/>
      <c r="O532" s="500"/>
      <c r="P532" s="499"/>
      <c r="Q532" s="527"/>
      <c r="R532" s="560"/>
      <c r="S532" s="542">
        <f t="shared" si="198"/>
        <v>0</v>
      </c>
      <c r="T532" s="502">
        <f t="shared" si="195"/>
        <v>0</v>
      </c>
      <c r="U532" s="502">
        <f t="shared" si="199"/>
        <v>0</v>
      </c>
      <c r="V532" s="503">
        <f t="shared" si="200"/>
        <v>0</v>
      </c>
      <c r="W532" s="561" t="str">
        <f t="shared" si="201"/>
        <v/>
      </c>
      <c r="X532" s="569" t="str">
        <f t="shared" si="196"/>
        <v/>
      </c>
      <c r="Y532" s="569" t="str">
        <f t="shared" si="197"/>
        <v/>
      </c>
      <c r="Z532" s="569" t="str">
        <f>'４.１倒筒機(樣品製作)'!X532</f>
        <v/>
      </c>
      <c r="AA532" s="569" t="str">
        <f>'４.１倒筒機(樣品製作)'!Y532</f>
        <v/>
      </c>
    </row>
    <row r="533" spans="1:27" ht="16.5">
      <c r="A533" s="493">
        <f t="shared" si="202"/>
        <v>46155</v>
      </c>
      <c r="B533" s="549" t="s">
        <v>832</v>
      </c>
      <c r="C533" s="576"/>
      <c r="D533" s="600"/>
      <c r="E533" s="577"/>
      <c r="F533" s="635" t="str">
        <f>IF(ISNA(VLOOKUP(D533,條件!$A$1:$L$65585,5,0)),"",(VLOOKUP(D533,條件!$A$1:$L$65585,5,0)))</f>
        <v/>
      </c>
      <c r="G533" s="635" t="str">
        <f>IF(ISNA(VLOOKUP(D533,條件!$A$1:$L$65585,11,0)),"",(VLOOKUP(D533,條件!$A$1:$L$65585,11,0)))</f>
        <v/>
      </c>
      <c r="H533" s="578"/>
      <c r="I533" s="579"/>
      <c r="J533" s="580"/>
      <c r="K533" s="579"/>
      <c r="L533" s="581"/>
      <c r="M533" s="498"/>
      <c r="N533" s="499"/>
      <c r="O533" s="500"/>
      <c r="P533" s="499"/>
      <c r="Q533" s="527"/>
      <c r="R533" s="560"/>
      <c r="S533" s="542">
        <f t="shared" si="198"/>
        <v>0</v>
      </c>
      <c r="T533" s="502">
        <f t="shared" si="195"/>
        <v>0</v>
      </c>
      <c r="U533" s="502">
        <f t="shared" si="199"/>
        <v>0</v>
      </c>
      <c r="V533" s="503">
        <f t="shared" si="200"/>
        <v>0</v>
      </c>
      <c r="W533" s="561" t="str">
        <f t="shared" si="201"/>
        <v/>
      </c>
      <c r="X533" s="569" t="str">
        <f t="shared" si="196"/>
        <v/>
      </c>
      <c r="Y533" s="569" t="str">
        <f t="shared" si="197"/>
        <v/>
      </c>
      <c r="Z533" s="569" t="str">
        <f>'４.１倒筒機(樣品製作)'!X533</f>
        <v/>
      </c>
      <c r="AA533" s="569" t="str">
        <f>'４.１倒筒機(樣品製作)'!Y533</f>
        <v/>
      </c>
    </row>
    <row r="534" spans="1:27" ht="16.5">
      <c r="A534" s="493">
        <f t="shared" si="202"/>
        <v>46155</v>
      </c>
      <c r="B534" s="549" t="s">
        <v>832</v>
      </c>
      <c r="C534" s="576"/>
      <c r="D534" s="600"/>
      <c r="E534" s="577"/>
      <c r="F534" s="635" t="str">
        <f>IF(ISNA(VLOOKUP(D534,條件!$A$1:$L$65585,5,0)),"",(VLOOKUP(D534,條件!$A$1:$L$65585,5,0)))</f>
        <v/>
      </c>
      <c r="G534" s="635" t="str">
        <f>IF(ISNA(VLOOKUP(D534,條件!$A$1:$L$65585,11,0)),"",(VLOOKUP(D534,條件!$A$1:$L$65585,11,0)))</f>
        <v/>
      </c>
      <c r="H534" s="578"/>
      <c r="I534" s="579"/>
      <c r="J534" s="580"/>
      <c r="K534" s="579"/>
      <c r="L534" s="581"/>
      <c r="M534" s="498"/>
      <c r="N534" s="499"/>
      <c r="O534" s="500"/>
      <c r="P534" s="499"/>
      <c r="Q534" s="527"/>
      <c r="R534" s="560"/>
      <c r="S534" s="542">
        <f t="shared" si="198"/>
        <v>0</v>
      </c>
      <c r="T534" s="502">
        <f t="shared" si="195"/>
        <v>0</v>
      </c>
      <c r="U534" s="502">
        <f t="shared" si="199"/>
        <v>0</v>
      </c>
      <c r="V534" s="503">
        <f t="shared" si="200"/>
        <v>0</v>
      </c>
      <c r="W534" s="561" t="str">
        <f t="shared" si="201"/>
        <v/>
      </c>
      <c r="X534" s="569" t="str">
        <f t="shared" si="196"/>
        <v/>
      </c>
      <c r="Y534" s="569" t="str">
        <f t="shared" si="197"/>
        <v/>
      </c>
      <c r="Z534" s="569" t="str">
        <f>'４.１倒筒機(樣品製作)'!X534</f>
        <v/>
      </c>
      <c r="AA534" s="569" t="str">
        <f>'４.１倒筒機(樣品製作)'!Y534</f>
        <v/>
      </c>
    </row>
    <row r="535" spans="1:27" ht="16.5">
      <c r="A535" s="493">
        <f t="shared" si="202"/>
        <v>46155</v>
      </c>
      <c r="B535" s="549" t="s">
        <v>832</v>
      </c>
      <c r="C535" s="576"/>
      <c r="D535" s="600"/>
      <c r="E535" s="577"/>
      <c r="F535" s="635" t="str">
        <f>IF(ISNA(VLOOKUP(D535,條件!$A$1:$L$65585,5,0)),"",(VLOOKUP(D535,條件!$A$1:$L$65585,5,0)))</f>
        <v/>
      </c>
      <c r="G535" s="635" t="str">
        <f>IF(ISNA(VLOOKUP(D535,條件!$A$1:$L$65585,11,0)),"",(VLOOKUP(D535,條件!$A$1:$L$65585,11,0)))</f>
        <v/>
      </c>
      <c r="H535" s="578"/>
      <c r="I535" s="579"/>
      <c r="J535" s="580"/>
      <c r="K535" s="579"/>
      <c r="L535" s="581"/>
      <c r="M535" s="498"/>
      <c r="N535" s="499"/>
      <c r="O535" s="500"/>
      <c r="P535" s="499"/>
      <c r="Q535" s="501"/>
      <c r="R535" s="560"/>
      <c r="S535" s="542">
        <f t="shared" si="198"/>
        <v>0</v>
      </c>
      <c r="T535" s="502">
        <f t="shared" si="195"/>
        <v>0</v>
      </c>
      <c r="U535" s="502">
        <f t="shared" si="199"/>
        <v>0</v>
      </c>
      <c r="V535" s="503">
        <f t="shared" si="200"/>
        <v>0</v>
      </c>
      <c r="W535" s="561" t="str">
        <f t="shared" si="201"/>
        <v/>
      </c>
      <c r="X535" s="569" t="str">
        <f t="shared" si="196"/>
        <v/>
      </c>
      <c r="Y535" s="569" t="str">
        <f t="shared" si="197"/>
        <v/>
      </c>
      <c r="Z535" s="569" t="str">
        <f>'４.１倒筒機(樣品製作)'!X535</f>
        <v/>
      </c>
      <c r="AA535" s="569" t="str">
        <f>'４.１倒筒機(樣品製作)'!Y535</f>
        <v/>
      </c>
    </row>
    <row r="536" spans="1:27" ht="16.5">
      <c r="A536" s="493">
        <f t="shared" si="202"/>
        <v>46155</v>
      </c>
      <c r="B536" s="549" t="s">
        <v>832</v>
      </c>
      <c r="C536" s="576"/>
      <c r="D536" s="600"/>
      <c r="E536" s="577"/>
      <c r="F536" s="635" t="str">
        <f>IF(ISNA(VLOOKUP(D536,條件!$A$1:$L$65585,5,0)),"",(VLOOKUP(D536,條件!$A$1:$L$65585,5,0)))</f>
        <v/>
      </c>
      <c r="G536" s="635" t="str">
        <f>IF(ISNA(VLOOKUP(D536,條件!$A$1:$L$65585,11,0)),"",(VLOOKUP(D536,條件!$A$1:$L$65585,11,0)))</f>
        <v/>
      </c>
      <c r="H536" s="578"/>
      <c r="I536" s="579"/>
      <c r="J536" s="580"/>
      <c r="K536" s="579"/>
      <c r="L536" s="581"/>
      <c r="M536" s="498"/>
      <c r="N536" s="499"/>
      <c r="O536" s="500"/>
      <c r="P536" s="499"/>
      <c r="Q536" s="501"/>
      <c r="R536" s="560"/>
      <c r="S536" s="542">
        <f t="shared" si="198"/>
        <v>0</v>
      </c>
      <c r="T536" s="502">
        <f t="shared" si="195"/>
        <v>0</v>
      </c>
      <c r="U536" s="502">
        <f t="shared" si="199"/>
        <v>0</v>
      </c>
      <c r="V536" s="503">
        <f t="shared" si="200"/>
        <v>0</v>
      </c>
      <c r="W536" s="561" t="str">
        <f t="shared" si="201"/>
        <v/>
      </c>
      <c r="X536" s="569" t="str">
        <f t="shared" si="196"/>
        <v/>
      </c>
      <c r="Y536" s="569" t="str">
        <f t="shared" si="197"/>
        <v/>
      </c>
      <c r="Z536" s="569" t="str">
        <f>'４.１倒筒機(樣品製作)'!X536</f>
        <v/>
      </c>
      <c r="AA536" s="569" t="str">
        <f>'４.１倒筒機(樣品製作)'!Y536</f>
        <v/>
      </c>
    </row>
    <row r="537" spans="1:27" ht="16.5">
      <c r="A537" s="493">
        <f t="shared" si="202"/>
        <v>46155</v>
      </c>
      <c r="B537" s="549" t="s">
        <v>832</v>
      </c>
      <c r="C537" s="576"/>
      <c r="D537" s="600"/>
      <c r="E537" s="577"/>
      <c r="F537" s="635" t="str">
        <f>IF(ISNA(VLOOKUP(D537,條件!$A$1:$L$65585,5,0)),"",(VLOOKUP(D537,條件!$A$1:$L$65585,5,0)))</f>
        <v/>
      </c>
      <c r="G537" s="635" t="str">
        <f>IF(ISNA(VLOOKUP(D537,條件!$A$1:$L$65585,11,0)),"",(VLOOKUP(D537,條件!$A$1:$L$65585,11,0)))</f>
        <v/>
      </c>
      <c r="H537" s="578"/>
      <c r="I537" s="579"/>
      <c r="J537" s="580"/>
      <c r="K537" s="579"/>
      <c r="L537" s="581"/>
      <c r="M537" s="498"/>
      <c r="N537" s="499"/>
      <c r="O537" s="500"/>
      <c r="P537" s="499"/>
      <c r="Q537" s="501"/>
      <c r="R537" s="560"/>
      <c r="S537" s="542">
        <f t="shared" si="198"/>
        <v>0</v>
      </c>
      <c r="T537" s="502">
        <f t="shared" si="195"/>
        <v>0</v>
      </c>
      <c r="U537" s="502">
        <f t="shared" si="199"/>
        <v>0</v>
      </c>
      <c r="V537" s="503">
        <f t="shared" si="200"/>
        <v>0</v>
      </c>
      <c r="W537" s="561" t="str">
        <f t="shared" si="201"/>
        <v/>
      </c>
      <c r="X537" s="569" t="str">
        <f t="shared" si="196"/>
        <v/>
      </c>
      <c r="Y537" s="569" t="str">
        <f t="shared" si="197"/>
        <v/>
      </c>
      <c r="Z537" s="569" t="str">
        <f>'４.１倒筒機(樣品製作)'!X537</f>
        <v/>
      </c>
      <c r="AA537" s="569" t="str">
        <f>'４.１倒筒機(樣品製作)'!Y537</f>
        <v/>
      </c>
    </row>
    <row r="538" spans="1:27" ht="16.5">
      <c r="A538" s="493">
        <f t="shared" si="202"/>
        <v>46155</v>
      </c>
      <c r="B538" s="549" t="s">
        <v>832</v>
      </c>
      <c r="C538" s="576"/>
      <c r="D538" s="600"/>
      <c r="E538" s="577"/>
      <c r="F538" s="635" t="str">
        <f>IF(ISNA(VLOOKUP(D538,條件!$A$1:$L$65585,5,0)),"",(VLOOKUP(D538,條件!$A$1:$L$65585,5,0)))</f>
        <v/>
      </c>
      <c r="G538" s="635" t="str">
        <f>IF(ISNA(VLOOKUP(D538,條件!$A$1:$L$65585,11,0)),"",(VLOOKUP(D538,條件!$A$1:$L$65585,11,0)))</f>
        <v/>
      </c>
      <c r="H538" s="578"/>
      <c r="I538" s="579"/>
      <c r="J538" s="580"/>
      <c r="K538" s="579"/>
      <c r="L538" s="581"/>
      <c r="M538" s="498"/>
      <c r="N538" s="499"/>
      <c r="O538" s="500"/>
      <c r="P538" s="499"/>
      <c r="Q538" s="501"/>
      <c r="R538" s="560"/>
      <c r="S538" s="542">
        <f t="shared" si="198"/>
        <v>0</v>
      </c>
      <c r="T538" s="502">
        <f t="shared" si="195"/>
        <v>0</v>
      </c>
      <c r="U538" s="502">
        <f t="shared" si="199"/>
        <v>0</v>
      </c>
      <c r="V538" s="503">
        <f t="shared" si="200"/>
        <v>0</v>
      </c>
      <c r="W538" s="561" t="str">
        <f t="shared" si="201"/>
        <v/>
      </c>
      <c r="X538" s="569" t="str">
        <f t="shared" si="196"/>
        <v/>
      </c>
      <c r="Y538" s="569" t="str">
        <f t="shared" si="197"/>
        <v/>
      </c>
      <c r="Z538" s="569" t="str">
        <f>'４.１倒筒機(樣品製作)'!X538</f>
        <v/>
      </c>
      <c r="AA538" s="569" t="str">
        <f>'４.１倒筒機(樣品製作)'!Y538</f>
        <v/>
      </c>
    </row>
    <row r="539" spans="1:27" ht="16.5">
      <c r="A539" s="493">
        <f t="shared" si="202"/>
        <v>46155</v>
      </c>
      <c r="B539" s="515" t="s">
        <v>835</v>
      </c>
      <c r="C539" s="652"/>
      <c r="D539" s="653"/>
      <c r="E539" s="654"/>
      <c r="F539" s="655"/>
      <c r="G539" s="655"/>
      <c r="H539" s="656"/>
      <c r="I539" s="657">
        <f>COUNTA(I519:I538)</f>
        <v>5</v>
      </c>
      <c r="J539" s="657"/>
      <c r="K539" s="657"/>
      <c r="L539" s="658"/>
      <c r="M539" s="517"/>
      <c r="N539" s="518">
        <f>SUM(N519:N538)</f>
        <v>0</v>
      </c>
      <c r="O539" s="517"/>
      <c r="P539" s="518">
        <f>SUM(P519:P538)</f>
        <v>48</v>
      </c>
      <c r="Q539" s="519"/>
      <c r="R539" s="562"/>
      <c r="S539" s="543"/>
      <c r="T539" s="516"/>
      <c r="U539" s="516">
        <f>SUMIF(U519:U538,"&lt;9E307")</f>
        <v>198.09266608779723</v>
      </c>
      <c r="V539" s="516">
        <f>SUM(V519:V538)</f>
        <v>116</v>
      </c>
      <c r="W539" s="563">
        <f>IF(ISERROR(V539/U539),0,(V539/U539))</f>
        <v>0.58558452612570377</v>
      </c>
      <c r="X539" s="570">
        <f>SUMIF(X519:X538,"&lt;9E307")</f>
        <v>0</v>
      </c>
      <c r="Y539" s="570">
        <f>SUMIF(Y519:Y538,"&lt;9E307")</f>
        <v>0.79237066435118897</v>
      </c>
      <c r="Z539" s="707">
        <f>'４.１倒筒機(樣品製作)'!X539</f>
        <v>0</v>
      </c>
      <c r="AA539" s="707">
        <f>'４.１倒筒機(樣品製作)'!Y539</f>
        <v>0</v>
      </c>
    </row>
    <row r="540" spans="1:27" ht="16.5">
      <c r="A540" s="493">
        <f t="shared" si="202"/>
        <v>46155</v>
      </c>
      <c r="B540" s="549" t="s">
        <v>833</v>
      </c>
      <c r="C540" s="576"/>
      <c r="D540" s="600"/>
      <c r="E540" s="577"/>
      <c r="F540" s="635" t="str">
        <f>IF(ISNA(VLOOKUP(D540,條件!$A$1:$L$65585,5,0)),"",(VLOOKUP(D540,條件!$A$1:$L$65585,5,0)))</f>
        <v/>
      </c>
      <c r="G540" s="635" t="str">
        <f>IF(ISNA(VLOOKUP(D540,條件!$A$1:$L$65585,11,0)),"",(VLOOKUP(D540,條件!$A$1:$L$65585,11,0)))</f>
        <v/>
      </c>
      <c r="H540" s="578"/>
      <c r="I540" s="579"/>
      <c r="J540" s="580"/>
      <c r="K540" s="579"/>
      <c r="L540" s="581"/>
      <c r="M540" s="498"/>
      <c r="N540" s="499"/>
      <c r="O540" s="500"/>
      <c r="P540" s="499"/>
      <c r="Q540" s="501"/>
      <c r="R540" s="560"/>
      <c r="S540" s="542">
        <f>K540*0.85</f>
        <v>0</v>
      </c>
      <c r="T540" s="502">
        <f t="shared" ref="T540:T559" si="203">IF(J540="",0,(1440/(J540/S540)))</f>
        <v>0</v>
      </c>
      <c r="U540" s="522">
        <f>T540*L540*(N540+P540)/24*0.85</f>
        <v>0</v>
      </c>
      <c r="V540" s="523">
        <f>M540+O540</f>
        <v>0</v>
      </c>
      <c r="W540" s="559" t="str">
        <f>IF(U540=0,"",((V540/U540)))</f>
        <v/>
      </c>
      <c r="X540" s="569" t="str">
        <f t="shared" ref="X540:X559" si="204">IF(ISERROR((U540/(N540+P540)*N540)/250),"",((U540/(N540+P540)*N540)/250))</f>
        <v/>
      </c>
      <c r="Y540" s="569" t="str">
        <f t="shared" ref="Y540:Y559" si="205">IF(ISERROR(((U540/(N540+P540)*P540)/250)),"",(((U540/(N540+P540)*P540))/250))</f>
        <v/>
      </c>
      <c r="Z540" s="569" t="str">
        <f>'４.１倒筒機(樣品製作)'!X540</f>
        <v/>
      </c>
      <c r="AA540" s="569" t="str">
        <f>'４.１倒筒機(樣品製作)'!Y540</f>
        <v/>
      </c>
    </row>
    <row r="541" spans="1:27" ht="16.5">
      <c r="A541" s="493">
        <f t="shared" si="202"/>
        <v>46155</v>
      </c>
      <c r="B541" s="549" t="s">
        <v>833</v>
      </c>
      <c r="C541" s="576"/>
      <c r="D541" s="600"/>
      <c r="E541" s="577"/>
      <c r="F541" s="635" t="str">
        <f>IF(ISNA(VLOOKUP(D541,條件!$A$1:$L$65585,5,0)),"",(VLOOKUP(D541,條件!$A$1:$L$65585,5,0)))</f>
        <v/>
      </c>
      <c r="G541" s="635" t="str">
        <f>IF(ISNA(VLOOKUP(D541,條件!$A$1:$L$65585,11,0)),"",(VLOOKUP(D541,條件!$A$1:$L$65585,11,0)))</f>
        <v/>
      </c>
      <c r="H541" s="578"/>
      <c r="I541" s="579"/>
      <c r="J541" s="580"/>
      <c r="K541" s="579"/>
      <c r="L541" s="581"/>
      <c r="M541" s="498"/>
      <c r="N541" s="499"/>
      <c r="O541" s="500"/>
      <c r="P541" s="499"/>
      <c r="Q541" s="501"/>
      <c r="R541" s="560"/>
      <c r="S541" s="542">
        <f t="shared" ref="S541:S559" si="206">K541*0.85</f>
        <v>0</v>
      </c>
      <c r="T541" s="502">
        <f t="shared" si="203"/>
        <v>0</v>
      </c>
      <c r="U541" s="522">
        <f t="shared" ref="U541:U559" si="207">T541*L541*(N541+P541)/24*0.85</f>
        <v>0</v>
      </c>
      <c r="V541" s="503">
        <f t="shared" ref="V541:V559" si="208">M541+O541</f>
        <v>0</v>
      </c>
      <c r="W541" s="559" t="str">
        <f t="shared" ref="W541:W559" si="209">IF(U541=0,"",((V541/U541)))</f>
        <v/>
      </c>
      <c r="X541" s="569" t="str">
        <f t="shared" si="204"/>
        <v/>
      </c>
      <c r="Y541" s="569" t="str">
        <f t="shared" si="205"/>
        <v/>
      </c>
      <c r="Z541" s="569" t="str">
        <f>'４.１倒筒機(樣品製作)'!X541</f>
        <v/>
      </c>
      <c r="AA541" s="569" t="str">
        <f>'４.１倒筒機(樣品製作)'!Y541</f>
        <v/>
      </c>
    </row>
    <row r="542" spans="1:27" ht="16.5">
      <c r="A542" s="493">
        <f t="shared" si="202"/>
        <v>46155</v>
      </c>
      <c r="B542" s="549" t="s">
        <v>833</v>
      </c>
      <c r="C542" s="576"/>
      <c r="D542" s="600"/>
      <c r="E542" s="577"/>
      <c r="F542" s="635" t="str">
        <f>IF(ISNA(VLOOKUP(D542,條件!$A$1:$L$65585,5,0)),"",(VLOOKUP(D542,條件!$A$1:$L$65585,5,0)))</f>
        <v/>
      </c>
      <c r="G542" s="635" t="str">
        <f>IF(ISNA(VLOOKUP(D542,條件!$A$1:$L$65585,11,0)),"",(VLOOKUP(D542,條件!$A$1:$L$65585,11,0)))</f>
        <v/>
      </c>
      <c r="H542" s="578"/>
      <c r="I542" s="579"/>
      <c r="J542" s="580"/>
      <c r="K542" s="579"/>
      <c r="L542" s="581"/>
      <c r="M542" s="498"/>
      <c r="N542" s="499"/>
      <c r="O542" s="500"/>
      <c r="P542" s="499"/>
      <c r="Q542" s="501"/>
      <c r="R542" s="560"/>
      <c r="S542" s="542">
        <f t="shared" si="206"/>
        <v>0</v>
      </c>
      <c r="T542" s="502">
        <f t="shared" si="203"/>
        <v>0</v>
      </c>
      <c r="U542" s="522">
        <f t="shared" si="207"/>
        <v>0</v>
      </c>
      <c r="V542" s="503">
        <f t="shared" si="208"/>
        <v>0</v>
      </c>
      <c r="W542" s="559" t="str">
        <f t="shared" si="209"/>
        <v/>
      </c>
      <c r="X542" s="569" t="str">
        <f t="shared" si="204"/>
        <v/>
      </c>
      <c r="Y542" s="569" t="str">
        <f t="shared" si="205"/>
        <v/>
      </c>
      <c r="Z542" s="569" t="str">
        <f>'４.１倒筒機(樣品製作)'!X542</f>
        <v/>
      </c>
      <c r="AA542" s="569" t="str">
        <f>'４.１倒筒機(樣品製作)'!Y542</f>
        <v/>
      </c>
    </row>
    <row r="543" spans="1:27" ht="16.5">
      <c r="A543" s="493">
        <f t="shared" si="202"/>
        <v>46155</v>
      </c>
      <c r="B543" s="549" t="s">
        <v>833</v>
      </c>
      <c r="C543" s="576"/>
      <c r="D543" s="600"/>
      <c r="E543" s="577"/>
      <c r="F543" s="635" t="str">
        <f>IF(ISNA(VLOOKUP(D543,條件!$A$1:$L$65585,5,0)),"",(VLOOKUP(D543,條件!$A$1:$L$65585,5,0)))</f>
        <v/>
      </c>
      <c r="G543" s="635" t="str">
        <f>IF(ISNA(VLOOKUP(D543,條件!$A$1:$L$65585,11,0)),"",(VLOOKUP(D543,條件!$A$1:$L$65585,11,0)))</f>
        <v/>
      </c>
      <c r="H543" s="578"/>
      <c r="I543" s="579"/>
      <c r="J543" s="580"/>
      <c r="K543" s="579"/>
      <c r="L543" s="581"/>
      <c r="M543" s="498"/>
      <c r="N543" s="499"/>
      <c r="O543" s="500"/>
      <c r="P543" s="499"/>
      <c r="Q543" s="501"/>
      <c r="R543" s="560"/>
      <c r="S543" s="542">
        <f t="shared" si="206"/>
        <v>0</v>
      </c>
      <c r="T543" s="502">
        <f t="shared" si="203"/>
        <v>0</v>
      </c>
      <c r="U543" s="522">
        <f t="shared" si="207"/>
        <v>0</v>
      </c>
      <c r="V543" s="503">
        <f t="shared" si="208"/>
        <v>0</v>
      </c>
      <c r="W543" s="559" t="str">
        <f t="shared" si="209"/>
        <v/>
      </c>
      <c r="X543" s="569" t="str">
        <f t="shared" si="204"/>
        <v/>
      </c>
      <c r="Y543" s="569" t="str">
        <f t="shared" si="205"/>
        <v/>
      </c>
      <c r="Z543" s="569" t="str">
        <f>'４.１倒筒機(樣品製作)'!X543</f>
        <v/>
      </c>
      <c r="AA543" s="569" t="str">
        <f>'４.１倒筒機(樣品製作)'!Y543</f>
        <v/>
      </c>
    </row>
    <row r="544" spans="1:27" ht="16.5">
      <c r="A544" s="493">
        <f t="shared" si="202"/>
        <v>46155</v>
      </c>
      <c r="B544" s="549" t="s">
        <v>833</v>
      </c>
      <c r="C544" s="576"/>
      <c r="D544" s="600"/>
      <c r="E544" s="577"/>
      <c r="F544" s="635" t="str">
        <f>IF(ISNA(VLOOKUP(D544,條件!$A$1:$L$65585,5,0)),"",(VLOOKUP(D544,條件!$A$1:$L$65585,5,0)))</f>
        <v/>
      </c>
      <c r="G544" s="635" t="str">
        <f>IF(ISNA(VLOOKUP(D544,條件!$A$1:$L$65585,11,0)),"",(VLOOKUP(D544,條件!$A$1:$L$65585,11,0)))</f>
        <v/>
      </c>
      <c r="H544" s="578"/>
      <c r="I544" s="579"/>
      <c r="J544" s="580"/>
      <c r="K544" s="579"/>
      <c r="L544" s="581"/>
      <c r="M544" s="498"/>
      <c r="N544" s="499"/>
      <c r="O544" s="500"/>
      <c r="P544" s="499"/>
      <c r="Q544" s="501"/>
      <c r="R544" s="560"/>
      <c r="S544" s="542">
        <f t="shared" si="206"/>
        <v>0</v>
      </c>
      <c r="T544" s="502">
        <f t="shared" si="203"/>
        <v>0</v>
      </c>
      <c r="U544" s="522">
        <f t="shared" si="207"/>
        <v>0</v>
      </c>
      <c r="V544" s="503">
        <f t="shared" si="208"/>
        <v>0</v>
      </c>
      <c r="W544" s="559" t="str">
        <f t="shared" si="209"/>
        <v/>
      </c>
      <c r="X544" s="569" t="str">
        <f t="shared" si="204"/>
        <v/>
      </c>
      <c r="Y544" s="569" t="str">
        <f t="shared" si="205"/>
        <v/>
      </c>
      <c r="Z544" s="569" t="str">
        <f>'４.１倒筒機(樣品製作)'!X544</f>
        <v/>
      </c>
      <c r="AA544" s="569" t="str">
        <f>'４.１倒筒機(樣品製作)'!Y544</f>
        <v/>
      </c>
    </row>
    <row r="545" spans="1:27" ht="16.5">
      <c r="A545" s="493">
        <f t="shared" si="202"/>
        <v>46155</v>
      </c>
      <c r="B545" s="549" t="s">
        <v>833</v>
      </c>
      <c r="C545" s="576"/>
      <c r="D545" s="600"/>
      <c r="E545" s="577"/>
      <c r="F545" s="635" t="str">
        <f>IF(ISNA(VLOOKUP(D545,條件!$A$1:$L$65585,5,0)),"",(VLOOKUP(D545,條件!$A$1:$L$65585,5,0)))</f>
        <v/>
      </c>
      <c r="G545" s="635" t="str">
        <f>IF(ISNA(VLOOKUP(D545,條件!$A$1:$L$65585,11,0)),"",(VLOOKUP(D545,條件!$A$1:$L$65585,11,0)))</f>
        <v/>
      </c>
      <c r="H545" s="578"/>
      <c r="I545" s="579"/>
      <c r="J545" s="580"/>
      <c r="K545" s="579"/>
      <c r="L545" s="581"/>
      <c r="M545" s="498"/>
      <c r="N545" s="499"/>
      <c r="O545" s="500"/>
      <c r="P545" s="499"/>
      <c r="Q545" s="501"/>
      <c r="R545" s="560"/>
      <c r="S545" s="542">
        <f t="shared" si="206"/>
        <v>0</v>
      </c>
      <c r="T545" s="502">
        <f t="shared" si="203"/>
        <v>0</v>
      </c>
      <c r="U545" s="522">
        <f t="shared" si="207"/>
        <v>0</v>
      </c>
      <c r="V545" s="503">
        <f t="shared" si="208"/>
        <v>0</v>
      </c>
      <c r="W545" s="559" t="str">
        <f t="shared" si="209"/>
        <v/>
      </c>
      <c r="X545" s="569" t="str">
        <f t="shared" si="204"/>
        <v/>
      </c>
      <c r="Y545" s="569" t="str">
        <f t="shared" si="205"/>
        <v/>
      </c>
      <c r="Z545" s="569" t="str">
        <f>'４.１倒筒機(樣品製作)'!X545</f>
        <v/>
      </c>
      <c r="AA545" s="569" t="str">
        <f>'４.１倒筒機(樣品製作)'!Y545</f>
        <v/>
      </c>
    </row>
    <row r="546" spans="1:27" ht="16.5">
      <c r="A546" s="493">
        <f t="shared" si="202"/>
        <v>46155</v>
      </c>
      <c r="B546" s="549" t="s">
        <v>833</v>
      </c>
      <c r="C546" s="576"/>
      <c r="D546" s="600"/>
      <c r="E546" s="577"/>
      <c r="F546" s="635" t="str">
        <f>IF(ISNA(VLOOKUP(D546,條件!$A$1:$L$65585,5,0)),"",(VLOOKUP(D546,條件!$A$1:$L$65585,5,0)))</f>
        <v/>
      </c>
      <c r="G546" s="635" t="str">
        <f>IF(ISNA(VLOOKUP(D546,條件!$A$1:$L$65585,11,0)),"",(VLOOKUP(D546,條件!$A$1:$L$65585,11,0)))</f>
        <v/>
      </c>
      <c r="H546" s="578"/>
      <c r="I546" s="579"/>
      <c r="J546" s="580"/>
      <c r="K546" s="579"/>
      <c r="L546" s="581"/>
      <c r="M546" s="498"/>
      <c r="N546" s="499"/>
      <c r="O546" s="500"/>
      <c r="P546" s="499"/>
      <c r="Q546" s="501"/>
      <c r="R546" s="560"/>
      <c r="S546" s="542">
        <f t="shared" si="206"/>
        <v>0</v>
      </c>
      <c r="T546" s="502">
        <f t="shared" si="203"/>
        <v>0</v>
      </c>
      <c r="U546" s="522">
        <f t="shared" si="207"/>
        <v>0</v>
      </c>
      <c r="V546" s="503">
        <f t="shared" si="208"/>
        <v>0</v>
      </c>
      <c r="W546" s="559" t="str">
        <f t="shared" si="209"/>
        <v/>
      </c>
      <c r="X546" s="569" t="str">
        <f t="shared" si="204"/>
        <v/>
      </c>
      <c r="Y546" s="569" t="str">
        <f t="shared" si="205"/>
        <v/>
      </c>
      <c r="Z546" s="569" t="str">
        <f>'４.１倒筒機(樣品製作)'!X546</f>
        <v/>
      </c>
      <c r="AA546" s="569" t="str">
        <f>'４.１倒筒機(樣品製作)'!Y546</f>
        <v/>
      </c>
    </row>
    <row r="547" spans="1:27" ht="16.5">
      <c r="A547" s="493">
        <f t="shared" si="202"/>
        <v>46155</v>
      </c>
      <c r="B547" s="549" t="s">
        <v>833</v>
      </c>
      <c r="C547" s="576"/>
      <c r="D547" s="600"/>
      <c r="E547" s="577"/>
      <c r="F547" s="635" t="str">
        <f>IF(ISNA(VLOOKUP(D547,條件!$A$1:$L$65585,5,0)),"",(VLOOKUP(D547,條件!$A$1:$L$65585,5,0)))</f>
        <v/>
      </c>
      <c r="G547" s="635" t="str">
        <f>IF(ISNA(VLOOKUP(D547,條件!$A$1:$L$65585,11,0)),"",(VLOOKUP(D547,條件!$A$1:$L$65585,11,0)))</f>
        <v/>
      </c>
      <c r="H547" s="578"/>
      <c r="I547" s="579"/>
      <c r="J547" s="580"/>
      <c r="K547" s="579"/>
      <c r="L547" s="581"/>
      <c r="M547" s="498"/>
      <c r="N547" s="499"/>
      <c r="O547" s="500"/>
      <c r="P547" s="499"/>
      <c r="Q547" s="501"/>
      <c r="R547" s="560"/>
      <c r="S547" s="542">
        <f t="shared" si="206"/>
        <v>0</v>
      </c>
      <c r="T547" s="502">
        <f t="shared" si="203"/>
        <v>0</v>
      </c>
      <c r="U547" s="522">
        <f t="shared" si="207"/>
        <v>0</v>
      </c>
      <c r="V547" s="503">
        <f t="shared" si="208"/>
        <v>0</v>
      </c>
      <c r="W547" s="559" t="str">
        <f t="shared" si="209"/>
        <v/>
      </c>
      <c r="X547" s="569" t="str">
        <f t="shared" si="204"/>
        <v/>
      </c>
      <c r="Y547" s="569" t="str">
        <f t="shared" si="205"/>
        <v/>
      </c>
      <c r="Z547" s="569" t="str">
        <f>'４.１倒筒機(樣品製作)'!X547</f>
        <v/>
      </c>
      <c r="AA547" s="569" t="str">
        <f>'４.１倒筒機(樣品製作)'!Y547</f>
        <v/>
      </c>
    </row>
    <row r="548" spans="1:27" ht="16.5">
      <c r="A548" s="493">
        <f t="shared" si="202"/>
        <v>46155</v>
      </c>
      <c r="B548" s="549" t="s">
        <v>833</v>
      </c>
      <c r="C548" s="576"/>
      <c r="D548" s="600"/>
      <c r="E548" s="577"/>
      <c r="F548" s="635" t="str">
        <f>IF(ISNA(VLOOKUP(D548,條件!$A$1:$L$65585,5,0)),"",(VLOOKUP(D548,條件!$A$1:$L$65585,5,0)))</f>
        <v/>
      </c>
      <c r="G548" s="635" t="str">
        <f>IF(ISNA(VLOOKUP(D548,條件!$A$1:$L$65585,11,0)),"",(VLOOKUP(D548,條件!$A$1:$L$65585,11,0)))</f>
        <v/>
      </c>
      <c r="H548" s="578"/>
      <c r="I548" s="579"/>
      <c r="J548" s="580"/>
      <c r="K548" s="579"/>
      <c r="L548" s="581"/>
      <c r="M548" s="498"/>
      <c r="N548" s="499"/>
      <c r="O548" s="500"/>
      <c r="P548" s="499"/>
      <c r="Q548" s="501"/>
      <c r="R548" s="560"/>
      <c r="S548" s="542">
        <f t="shared" si="206"/>
        <v>0</v>
      </c>
      <c r="T548" s="502">
        <f t="shared" si="203"/>
        <v>0</v>
      </c>
      <c r="U548" s="522">
        <f t="shared" si="207"/>
        <v>0</v>
      </c>
      <c r="V548" s="503">
        <f t="shared" si="208"/>
        <v>0</v>
      </c>
      <c r="W548" s="559" t="str">
        <f t="shared" si="209"/>
        <v/>
      </c>
      <c r="X548" s="569" t="str">
        <f t="shared" si="204"/>
        <v/>
      </c>
      <c r="Y548" s="569" t="str">
        <f t="shared" si="205"/>
        <v/>
      </c>
      <c r="Z548" s="569" t="str">
        <f>'４.１倒筒機(樣品製作)'!X548</f>
        <v/>
      </c>
      <c r="AA548" s="569" t="str">
        <f>'４.１倒筒機(樣品製作)'!Y548</f>
        <v/>
      </c>
    </row>
    <row r="549" spans="1:27" ht="16.5">
      <c r="A549" s="493">
        <f t="shared" si="202"/>
        <v>46155</v>
      </c>
      <c r="B549" s="549" t="s">
        <v>833</v>
      </c>
      <c r="C549" s="576"/>
      <c r="D549" s="600"/>
      <c r="E549" s="577"/>
      <c r="F549" s="635" t="str">
        <f>IF(ISNA(VLOOKUP(D549,條件!$A$1:$L$65585,5,0)),"",(VLOOKUP(D549,條件!$A$1:$L$65585,5,0)))</f>
        <v/>
      </c>
      <c r="G549" s="635" t="str">
        <f>IF(ISNA(VLOOKUP(D549,條件!$A$1:$L$65585,11,0)),"",(VLOOKUP(D549,條件!$A$1:$L$65585,11,0)))</f>
        <v/>
      </c>
      <c r="H549" s="578"/>
      <c r="I549" s="579"/>
      <c r="J549" s="580"/>
      <c r="K549" s="579"/>
      <c r="L549" s="581"/>
      <c r="M549" s="498"/>
      <c r="N549" s="499"/>
      <c r="O549" s="500"/>
      <c r="P549" s="499"/>
      <c r="Q549" s="501"/>
      <c r="R549" s="560"/>
      <c r="S549" s="542">
        <f t="shared" si="206"/>
        <v>0</v>
      </c>
      <c r="T549" s="502">
        <f t="shared" si="203"/>
        <v>0</v>
      </c>
      <c r="U549" s="522">
        <f t="shared" si="207"/>
        <v>0</v>
      </c>
      <c r="V549" s="503">
        <f t="shared" si="208"/>
        <v>0</v>
      </c>
      <c r="W549" s="559" t="str">
        <f t="shared" si="209"/>
        <v/>
      </c>
      <c r="X549" s="569" t="str">
        <f t="shared" si="204"/>
        <v/>
      </c>
      <c r="Y549" s="569" t="str">
        <f t="shared" si="205"/>
        <v/>
      </c>
      <c r="Z549" s="569" t="str">
        <f>'４.１倒筒機(樣品製作)'!X549</f>
        <v/>
      </c>
      <c r="AA549" s="569" t="str">
        <f>'４.１倒筒機(樣品製作)'!Y549</f>
        <v/>
      </c>
    </row>
    <row r="550" spans="1:27" ht="16.5">
      <c r="A550" s="493">
        <f t="shared" si="202"/>
        <v>46155</v>
      </c>
      <c r="B550" s="549" t="s">
        <v>833</v>
      </c>
      <c r="C550" s="576"/>
      <c r="D550" s="600"/>
      <c r="E550" s="577"/>
      <c r="F550" s="635" t="str">
        <f>IF(ISNA(VLOOKUP(D550,條件!$A$1:$L$65585,5,0)),"",(VLOOKUP(D550,條件!$A$1:$L$65585,5,0)))</f>
        <v/>
      </c>
      <c r="G550" s="635" t="str">
        <f>IF(ISNA(VLOOKUP(D550,條件!$A$1:$L$65585,11,0)),"",(VLOOKUP(D550,條件!$A$1:$L$65585,11,0)))</f>
        <v/>
      </c>
      <c r="H550" s="578"/>
      <c r="I550" s="579"/>
      <c r="J550" s="580"/>
      <c r="K550" s="579"/>
      <c r="L550" s="581"/>
      <c r="M550" s="498"/>
      <c r="N550" s="499"/>
      <c r="O550" s="500"/>
      <c r="P550" s="499"/>
      <c r="Q550" s="501"/>
      <c r="R550" s="560"/>
      <c r="S550" s="542">
        <f t="shared" si="206"/>
        <v>0</v>
      </c>
      <c r="T550" s="502">
        <f t="shared" si="203"/>
        <v>0</v>
      </c>
      <c r="U550" s="522">
        <f t="shared" si="207"/>
        <v>0</v>
      </c>
      <c r="V550" s="503">
        <f t="shared" si="208"/>
        <v>0</v>
      </c>
      <c r="W550" s="559" t="str">
        <f t="shared" si="209"/>
        <v/>
      </c>
      <c r="X550" s="569" t="str">
        <f t="shared" si="204"/>
        <v/>
      </c>
      <c r="Y550" s="569" t="str">
        <f t="shared" si="205"/>
        <v/>
      </c>
      <c r="Z550" s="569" t="str">
        <f>'４.１倒筒機(樣品製作)'!X550</f>
        <v/>
      </c>
      <c r="AA550" s="569" t="str">
        <f>'４.１倒筒機(樣品製作)'!Y550</f>
        <v/>
      </c>
    </row>
    <row r="551" spans="1:27" ht="16.5">
      <c r="A551" s="493">
        <f t="shared" si="202"/>
        <v>46155</v>
      </c>
      <c r="B551" s="549" t="s">
        <v>833</v>
      </c>
      <c r="C551" s="576"/>
      <c r="D551" s="600"/>
      <c r="E551" s="577"/>
      <c r="F551" s="635" t="str">
        <f>IF(ISNA(VLOOKUP(D551,條件!$A$1:$L$65585,5,0)),"",(VLOOKUP(D551,條件!$A$1:$L$65585,5,0)))</f>
        <v/>
      </c>
      <c r="G551" s="635" t="str">
        <f>IF(ISNA(VLOOKUP(D551,條件!$A$1:$L$65585,11,0)),"",(VLOOKUP(D551,條件!$A$1:$L$65585,11,0)))</f>
        <v/>
      </c>
      <c r="H551" s="578"/>
      <c r="I551" s="579"/>
      <c r="J551" s="580"/>
      <c r="K551" s="579"/>
      <c r="L551" s="581"/>
      <c r="M551" s="498"/>
      <c r="N551" s="499"/>
      <c r="O551" s="500"/>
      <c r="P551" s="499"/>
      <c r="Q551" s="501"/>
      <c r="R551" s="560"/>
      <c r="S551" s="542">
        <f t="shared" si="206"/>
        <v>0</v>
      </c>
      <c r="T551" s="502">
        <f t="shared" si="203"/>
        <v>0</v>
      </c>
      <c r="U551" s="502">
        <f t="shared" si="207"/>
        <v>0</v>
      </c>
      <c r="V551" s="503">
        <f t="shared" si="208"/>
        <v>0</v>
      </c>
      <c r="W551" s="561" t="str">
        <f t="shared" si="209"/>
        <v/>
      </c>
      <c r="X551" s="569" t="str">
        <f t="shared" si="204"/>
        <v/>
      </c>
      <c r="Y551" s="569" t="str">
        <f t="shared" si="205"/>
        <v/>
      </c>
      <c r="Z551" s="569" t="str">
        <f>'４.１倒筒機(樣品製作)'!X551</f>
        <v/>
      </c>
      <c r="AA551" s="569" t="str">
        <f>'４.１倒筒機(樣品製作)'!Y551</f>
        <v/>
      </c>
    </row>
    <row r="552" spans="1:27" ht="16.5">
      <c r="A552" s="493">
        <f t="shared" si="202"/>
        <v>46155</v>
      </c>
      <c r="B552" s="549" t="s">
        <v>833</v>
      </c>
      <c r="C552" s="576"/>
      <c r="D552" s="600"/>
      <c r="E552" s="577"/>
      <c r="F552" s="635" t="str">
        <f>IF(ISNA(VLOOKUP(D552,條件!$A$1:$L$65585,5,0)),"",(VLOOKUP(D552,條件!$A$1:$L$65585,5,0)))</f>
        <v/>
      </c>
      <c r="G552" s="635" t="str">
        <f>IF(ISNA(VLOOKUP(D552,條件!$A$1:$L$65585,11,0)),"",(VLOOKUP(D552,條件!$A$1:$L$65585,11,0)))</f>
        <v/>
      </c>
      <c r="H552" s="578"/>
      <c r="I552" s="579"/>
      <c r="J552" s="580"/>
      <c r="K552" s="579"/>
      <c r="L552" s="581"/>
      <c r="M552" s="498"/>
      <c r="N552" s="499"/>
      <c r="O552" s="500"/>
      <c r="P552" s="499"/>
      <c r="Q552" s="501"/>
      <c r="R552" s="560"/>
      <c r="S552" s="542">
        <f t="shared" si="206"/>
        <v>0</v>
      </c>
      <c r="T552" s="502">
        <f t="shared" si="203"/>
        <v>0</v>
      </c>
      <c r="U552" s="502">
        <f t="shared" si="207"/>
        <v>0</v>
      </c>
      <c r="V552" s="503">
        <f t="shared" si="208"/>
        <v>0</v>
      </c>
      <c r="W552" s="561" t="str">
        <f t="shared" si="209"/>
        <v/>
      </c>
      <c r="X552" s="569" t="str">
        <f t="shared" si="204"/>
        <v/>
      </c>
      <c r="Y552" s="569" t="str">
        <f t="shared" si="205"/>
        <v/>
      </c>
      <c r="Z552" s="569" t="str">
        <f>'４.１倒筒機(樣品製作)'!X552</f>
        <v/>
      </c>
      <c r="AA552" s="569" t="str">
        <f>'４.１倒筒機(樣品製作)'!Y552</f>
        <v/>
      </c>
    </row>
    <row r="553" spans="1:27" ht="16.5">
      <c r="A553" s="493">
        <f t="shared" si="202"/>
        <v>46155</v>
      </c>
      <c r="B553" s="549" t="s">
        <v>833</v>
      </c>
      <c r="C553" s="576"/>
      <c r="D553" s="600"/>
      <c r="E553" s="577"/>
      <c r="F553" s="635" t="str">
        <f>IF(ISNA(VLOOKUP(D553,條件!$A$1:$L$65585,5,0)),"",(VLOOKUP(D553,條件!$A$1:$L$65585,5,0)))</f>
        <v/>
      </c>
      <c r="G553" s="635" t="str">
        <f>IF(ISNA(VLOOKUP(D553,條件!$A$1:$L$65585,11,0)),"",(VLOOKUP(D553,條件!$A$1:$L$65585,11,0)))</f>
        <v/>
      </c>
      <c r="H553" s="578"/>
      <c r="I553" s="579"/>
      <c r="J553" s="580"/>
      <c r="K553" s="579"/>
      <c r="L553" s="581"/>
      <c r="M553" s="498"/>
      <c r="N553" s="499"/>
      <c r="O553" s="500"/>
      <c r="P553" s="499"/>
      <c r="Q553" s="501"/>
      <c r="R553" s="560"/>
      <c r="S553" s="542">
        <f t="shared" si="206"/>
        <v>0</v>
      </c>
      <c r="T553" s="502">
        <f t="shared" si="203"/>
        <v>0</v>
      </c>
      <c r="U553" s="502">
        <f t="shared" si="207"/>
        <v>0</v>
      </c>
      <c r="V553" s="503">
        <f t="shared" si="208"/>
        <v>0</v>
      </c>
      <c r="W553" s="561" t="str">
        <f t="shared" si="209"/>
        <v/>
      </c>
      <c r="X553" s="569" t="str">
        <f t="shared" si="204"/>
        <v/>
      </c>
      <c r="Y553" s="569" t="str">
        <f t="shared" si="205"/>
        <v/>
      </c>
      <c r="Z553" s="569" t="str">
        <f>'４.１倒筒機(樣品製作)'!X553</f>
        <v/>
      </c>
      <c r="AA553" s="569" t="str">
        <f>'４.１倒筒機(樣品製作)'!Y553</f>
        <v/>
      </c>
    </row>
    <row r="554" spans="1:27" ht="16.5">
      <c r="A554" s="493">
        <f t="shared" si="202"/>
        <v>46155</v>
      </c>
      <c r="B554" s="549" t="s">
        <v>833</v>
      </c>
      <c r="C554" s="576"/>
      <c r="D554" s="600"/>
      <c r="E554" s="577"/>
      <c r="F554" s="635" t="str">
        <f>IF(ISNA(VLOOKUP(D554,條件!$A$1:$L$65585,5,0)),"",(VLOOKUP(D554,條件!$A$1:$L$65585,5,0)))</f>
        <v/>
      </c>
      <c r="G554" s="635" t="str">
        <f>IF(ISNA(VLOOKUP(D554,條件!$A$1:$L$65585,11,0)),"",(VLOOKUP(D554,條件!$A$1:$L$65585,11,0)))</f>
        <v/>
      </c>
      <c r="H554" s="578"/>
      <c r="I554" s="579"/>
      <c r="J554" s="580"/>
      <c r="K554" s="579"/>
      <c r="L554" s="581"/>
      <c r="M554" s="498"/>
      <c r="N554" s="499"/>
      <c r="O554" s="500"/>
      <c r="P554" s="499"/>
      <c r="Q554" s="501"/>
      <c r="R554" s="560"/>
      <c r="S554" s="542">
        <f t="shared" si="206"/>
        <v>0</v>
      </c>
      <c r="T554" s="502">
        <f t="shared" si="203"/>
        <v>0</v>
      </c>
      <c r="U554" s="502">
        <f t="shared" si="207"/>
        <v>0</v>
      </c>
      <c r="V554" s="503">
        <f t="shared" si="208"/>
        <v>0</v>
      </c>
      <c r="W554" s="561" t="str">
        <f t="shared" si="209"/>
        <v/>
      </c>
      <c r="X554" s="569" t="str">
        <f t="shared" si="204"/>
        <v/>
      </c>
      <c r="Y554" s="569" t="str">
        <f t="shared" si="205"/>
        <v/>
      </c>
      <c r="Z554" s="569" t="str">
        <f>'４.１倒筒機(樣品製作)'!X554</f>
        <v/>
      </c>
      <c r="AA554" s="569" t="str">
        <f>'４.１倒筒機(樣品製作)'!Y554</f>
        <v/>
      </c>
    </row>
    <row r="555" spans="1:27" ht="16.5">
      <c r="A555" s="493">
        <f t="shared" si="202"/>
        <v>46155</v>
      </c>
      <c r="B555" s="549" t="s">
        <v>833</v>
      </c>
      <c r="C555" s="576"/>
      <c r="D555" s="600"/>
      <c r="E555" s="577"/>
      <c r="F555" s="635" t="str">
        <f>IF(ISNA(VLOOKUP(D555,條件!$A$1:$L$65585,5,0)),"",(VLOOKUP(D555,條件!$A$1:$L$65585,5,0)))</f>
        <v/>
      </c>
      <c r="G555" s="635" t="str">
        <f>IF(ISNA(VLOOKUP(D555,條件!$A$1:$L$65585,11,0)),"",(VLOOKUP(D555,條件!$A$1:$L$65585,11,0)))</f>
        <v/>
      </c>
      <c r="H555" s="578"/>
      <c r="I555" s="579"/>
      <c r="J555" s="580"/>
      <c r="K555" s="579"/>
      <c r="L555" s="581"/>
      <c r="M555" s="498"/>
      <c r="N555" s="499"/>
      <c r="O555" s="500"/>
      <c r="P555" s="499"/>
      <c r="Q555" s="501"/>
      <c r="R555" s="560"/>
      <c r="S555" s="542">
        <f t="shared" si="206"/>
        <v>0</v>
      </c>
      <c r="T555" s="502">
        <f t="shared" si="203"/>
        <v>0</v>
      </c>
      <c r="U555" s="502">
        <f t="shared" si="207"/>
        <v>0</v>
      </c>
      <c r="V555" s="503">
        <f t="shared" si="208"/>
        <v>0</v>
      </c>
      <c r="W555" s="561" t="str">
        <f t="shared" si="209"/>
        <v/>
      </c>
      <c r="X555" s="569" t="str">
        <f t="shared" si="204"/>
        <v/>
      </c>
      <c r="Y555" s="569" t="str">
        <f t="shared" si="205"/>
        <v/>
      </c>
      <c r="Z555" s="569" t="str">
        <f>'４.１倒筒機(樣品製作)'!X555</f>
        <v/>
      </c>
      <c r="AA555" s="569" t="str">
        <f>'４.１倒筒機(樣品製作)'!Y555</f>
        <v/>
      </c>
    </row>
    <row r="556" spans="1:27" ht="16.5">
      <c r="A556" s="493">
        <f t="shared" si="202"/>
        <v>46155</v>
      </c>
      <c r="B556" s="549" t="s">
        <v>833</v>
      </c>
      <c r="C556" s="576"/>
      <c r="D556" s="600"/>
      <c r="E556" s="577"/>
      <c r="F556" s="635" t="str">
        <f>IF(ISNA(VLOOKUP(D556,條件!$A$1:$L$65585,5,0)),"",(VLOOKUP(D556,條件!$A$1:$L$65585,5,0)))</f>
        <v/>
      </c>
      <c r="G556" s="635" t="str">
        <f>IF(ISNA(VLOOKUP(D556,條件!$A$1:$L$65585,11,0)),"",(VLOOKUP(D556,條件!$A$1:$L$65585,11,0)))</f>
        <v/>
      </c>
      <c r="H556" s="578"/>
      <c r="I556" s="579"/>
      <c r="J556" s="580"/>
      <c r="K556" s="579"/>
      <c r="L556" s="581"/>
      <c r="M556" s="498"/>
      <c r="N556" s="499"/>
      <c r="O556" s="500"/>
      <c r="P556" s="499"/>
      <c r="Q556" s="501"/>
      <c r="R556" s="560"/>
      <c r="S556" s="542">
        <f t="shared" si="206"/>
        <v>0</v>
      </c>
      <c r="T556" s="502">
        <f t="shared" si="203"/>
        <v>0</v>
      </c>
      <c r="U556" s="502">
        <f t="shared" si="207"/>
        <v>0</v>
      </c>
      <c r="V556" s="503">
        <f t="shared" si="208"/>
        <v>0</v>
      </c>
      <c r="W556" s="561" t="str">
        <f t="shared" si="209"/>
        <v/>
      </c>
      <c r="X556" s="569" t="str">
        <f t="shared" si="204"/>
        <v/>
      </c>
      <c r="Y556" s="569" t="str">
        <f t="shared" si="205"/>
        <v/>
      </c>
      <c r="Z556" s="569" t="str">
        <f>'４.１倒筒機(樣品製作)'!X556</f>
        <v/>
      </c>
      <c r="AA556" s="569" t="str">
        <f>'４.１倒筒機(樣品製作)'!Y556</f>
        <v/>
      </c>
    </row>
    <row r="557" spans="1:27" ht="16.5">
      <c r="A557" s="493">
        <f t="shared" si="202"/>
        <v>46155</v>
      </c>
      <c r="B557" s="549" t="s">
        <v>833</v>
      </c>
      <c r="C557" s="576"/>
      <c r="D557" s="600"/>
      <c r="E557" s="577"/>
      <c r="F557" s="635" t="str">
        <f>IF(ISNA(VLOOKUP(D557,條件!$A$1:$L$65585,5,0)),"",(VLOOKUP(D557,條件!$A$1:$L$65585,5,0)))</f>
        <v/>
      </c>
      <c r="G557" s="635" t="str">
        <f>IF(ISNA(VLOOKUP(D557,條件!$A$1:$L$65585,11,0)),"",(VLOOKUP(D557,條件!$A$1:$L$65585,11,0)))</f>
        <v/>
      </c>
      <c r="H557" s="578"/>
      <c r="I557" s="579"/>
      <c r="J557" s="580"/>
      <c r="K557" s="579"/>
      <c r="L557" s="581"/>
      <c r="M557" s="498"/>
      <c r="N557" s="499"/>
      <c r="O557" s="500"/>
      <c r="P557" s="499"/>
      <c r="Q557" s="501"/>
      <c r="R557" s="560"/>
      <c r="S557" s="542">
        <f t="shared" si="206"/>
        <v>0</v>
      </c>
      <c r="T557" s="502">
        <f t="shared" si="203"/>
        <v>0</v>
      </c>
      <c r="U557" s="502">
        <f t="shared" si="207"/>
        <v>0</v>
      </c>
      <c r="V557" s="503">
        <f t="shared" si="208"/>
        <v>0</v>
      </c>
      <c r="W557" s="561" t="str">
        <f t="shared" si="209"/>
        <v/>
      </c>
      <c r="X557" s="569" t="str">
        <f t="shared" si="204"/>
        <v/>
      </c>
      <c r="Y557" s="569" t="str">
        <f t="shared" si="205"/>
        <v/>
      </c>
      <c r="Z557" s="569" t="str">
        <f>'４.１倒筒機(樣品製作)'!X557</f>
        <v/>
      </c>
      <c r="AA557" s="569" t="str">
        <f>'４.１倒筒機(樣品製作)'!Y557</f>
        <v/>
      </c>
    </row>
    <row r="558" spans="1:27" ht="16.5">
      <c r="A558" s="493">
        <f t="shared" si="202"/>
        <v>46155</v>
      </c>
      <c r="B558" s="549" t="s">
        <v>833</v>
      </c>
      <c r="C558" s="576"/>
      <c r="D558" s="600"/>
      <c r="E558" s="577"/>
      <c r="F558" s="635" t="str">
        <f>IF(ISNA(VLOOKUP(D558,條件!$A$1:$L$65585,5,0)),"",(VLOOKUP(D558,條件!$A$1:$L$65585,5,0)))</f>
        <v/>
      </c>
      <c r="G558" s="635" t="str">
        <f>IF(ISNA(VLOOKUP(D558,條件!$A$1:$L$65585,11,0)),"",(VLOOKUP(D558,條件!$A$1:$L$65585,11,0)))</f>
        <v/>
      </c>
      <c r="H558" s="578"/>
      <c r="I558" s="579"/>
      <c r="J558" s="580"/>
      <c r="K558" s="579"/>
      <c r="L558" s="581"/>
      <c r="M558" s="498"/>
      <c r="N558" s="499"/>
      <c r="O558" s="500"/>
      <c r="P558" s="499"/>
      <c r="Q558" s="501"/>
      <c r="R558" s="560"/>
      <c r="S558" s="542">
        <f t="shared" si="206"/>
        <v>0</v>
      </c>
      <c r="T558" s="502">
        <f t="shared" si="203"/>
        <v>0</v>
      </c>
      <c r="U558" s="502">
        <f t="shared" si="207"/>
        <v>0</v>
      </c>
      <c r="V558" s="503">
        <f t="shared" si="208"/>
        <v>0</v>
      </c>
      <c r="W558" s="561" t="str">
        <f t="shared" si="209"/>
        <v/>
      </c>
      <c r="X558" s="569" t="str">
        <f t="shared" si="204"/>
        <v/>
      </c>
      <c r="Y558" s="569" t="str">
        <f t="shared" si="205"/>
        <v/>
      </c>
      <c r="Z558" s="569" t="str">
        <f>'４.１倒筒機(樣品製作)'!X558</f>
        <v/>
      </c>
      <c r="AA558" s="569" t="str">
        <f>'４.１倒筒機(樣品製作)'!Y558</f>
        <v/>
      </c>
    </row>
    <row r="559" spans="1:27" ht="16.5">
      <c r="A559" s="493">
        <f t="shared" si="202"/>
        <v>46155</v>
      </c>
      <c r="B559" s="549" t="s">
        <v>833</v>
      </c>
      <c r="C559" s="576"/>
      <c r="D559" s="600"/>
      <c r="E559" s="577"/>
      <c r="F559" s="635" t="str">
        <f>IF(ISNA(VLOOKUP(D559,條件!$A$1:$L$65585,5,0)),"",(VLOOKUP(D559,條件!$A$1:$L$65585,5,0)))</f>
        <v/>
      </c>
      <c r="G559" s="635" t="str">
        <f>IF(ISNA(VLOOKUP(D559,條件!$A$1:$L$65585,11,0)),"",(VLOOKUP(D559,條件!$A$1:$L$65585,11,0)))</f>
        <v/>
      </c>
      <c r="H559" s="578"/>
      <c r="I559" s="579"/>
      <c r="J559" s="580"/>
      <c r="K559" s="579"/>
      <c r="L559" s="581"/>
      <c r="M559" s="498"/>
      <c r="N559" s="499"/>
      <c r="O559" s="500"/>
      <c r="P559" s="499"/>
      <c r="Q559" s="501"/>
      <c r="R559" s="560"/>
      <c r="S559" s="542">
        <f t="shared" si="206"/>
        <v>0</v>
      </c>
      <c r="T559" s="502">
        <f t="shared" si="203"/>
        <v>0</v>
      </c>
      <c r="U559" s="502">
        <f t="shared" si="207"/>
        <v>0</v>
      </c>
      <c r="V559" s="503">
        <f t="shared" si="208"/>
        <v>0</v>
      </c>
      <c r="W559" s="561" t="str">
        <f t="shared" si="209"/>
        <v/>
      </c>
      <c r="X559" s="569" t="str">
        <f t="shared" si="204"/>
        <v/>
      </c>
      <c r="Y559" s="569" t="str">
        <f t="shared" si="205"/>
        <v/>
      </c>
      <c r="Z559" s="569" t="str">
        <f>'４.１倒筒機(樣品製作)'!X559</f>
        <v/>
      </c>
      <c r="AA559" s="569" t="str">
        <f>'４.１倒筒機(樣品製作)'!Y559</f>
        <v/>
      </c>
    </row>
    <row r="560" spans="1:27" ht="16.5">
      <c r="A560" s="493">
        <f t="shared" si="202"/>
        <v>46155</v>
      </c>
      <c r="B560" s="515" t="s">
        <v>831</v>
      </c>
      <c r="C560" s="652"/>
      <c r="D560" s="653"/>
      <c r="E560" s="654"/>
      <c r="F560" s="655">
        <v>0</v>
      </c>
      <c r="G560" s="655"/>
      <c r="H560" s="656"/>
      <c r="I560" s="657">
        <f>COUNTA(I540:I559)</f>
        <v>0</v>
      </c>
      <c r="J560" s="657"/>
      <c r="K560" s="657"/>
      <c r="L560" s="658"/>
      <c r="M560" s="517"/>
      <c r="N560" s="518">
        <f>SUM(N540:N559)</f>
        <v>0</v>
      </c>
      <c r="O560" s="517"/>
      <c r="P560" s="518">
        <f>SUM(P540:P559)</f>
        <v>0</v>
      </c>
      <c r="Q560" s="519"/>
      <c r="R560" s="562"/>
      <c r="S560" s="544"/>
      <c r="T560" s="520"/>
      <c r="U560" s="516">
        <f>SUMIF(U540:U559,"&lt;9E307")</f>
        <v>0</v>
      </c>
      <c r="V560" s="516">
        <f>SUM(V540:V559)</f>
        <v>0</v>
      </c>
      <c r="W560" s="563">
        <f>IF(ISERROR(V560/U560),0,(V560/U560))</f>
        <v>0</v>
      </c>
      <c r="X560" s="570">
        <f>SUMIF(X540:X559,"&lt;9E307")</f>
        <v>0</v>
      </c>
      <c r="Y560" s="570">
        <f>SUMIF(Y540:Y559,"&lt;9E307")</f>
        <v>0</v>
      </c>
      <c r="Z560" s="570">
        <f>'４.１倒筒機(樣品製作)'!X560</f>
        <v>0</v>
      </c>
      <c r="AA560" s="570">
        <f>'４.１倒筒機(樣品製作)'!Y560</f>
        <v>0</v>
      </c>
    </row>
    <row r="561" spans="1:27" ht="16.5">
      <c r="A561" s="493">
        <f t="shared" si="202"/>
        <v>46155</v>
      </c>
      <c r="B561" s="521" t="s">
        <v>834</v>
      </c>
      <c r="C561" s="659"/>
      <c r="D561" s="660"/>
      <c r="E561" s="661"/>
      <c r="F561" s="662"/>
      <c r="G561" s="662"/>
      <c r="H561" s="663"/>
      <c r="I561" s="664">
        <f>SUM(I539,I560)</f>
        <v>5</v>
      </c>
      <c r="J561" s="664"/>
      <c r="K561" s="664"/>
      <c r="L561" s="665"/>
      <c r="M561" s="536"/>
      <c r="N561" s="537">
        <f>SUM(N539,N560)</f>
        <v>0</v>
      </c>
      <c r="O561" s="536"/>
      <c r="P561" s="537">
        <f>SUM(P539,P560)</f>
        <v>48</v>
      </c>
      <c r="Q561" s="538"/>
      <c r="R561" s="564"/>
      <c r="S561" s="545"/>
      <c r="T561" s="504"/>
      <c r="U561" s="504">
        <f t="shared" ref="U561:V561" si="210">SUM(U539,U560)</f>
        <v>198.09266608779723</v>
      </c>
      <c r="V561" s="504">
        <f t="shared" si="210"/>
        <v>116</v>
      </c>
      <c r="W561" s="565">
        <f>IF(ISERROR(V561/U561),0,V561/U561)</f>
        <v>0.58558452612570377</v>
      </c>
      <c r="X561" s="571">
        <f>SUM(X539,X560)</f>
        <v>0</v>
      </c>
      <c r="Y561" s="571">
        <f>SUM(Y539,Y560)</f>
        <v>0.79237066435118897</v>
      </c>
      <c r="Z561" s="571">
        <f>'４.１倒筒機(樣品製作)'!X561</f>
        <v>0</v>
      </c>
      <c r="AA561" s="571">
        <f>'４.１倒筒機(樣品製作)'!Y561</f>
        <v>0</v>
      </c>
    </row>
    <row r="562" spans="1:27" ht="16.5">
      <c r="A562" s="566">
        <f>A561+1</f>
        <v>46156</v>
      </c>
      <c r="B562" s="548" t="s">
        <v>832</v>
      </c>
      <c r="C562" s="666" t="s">
        <v>1081</v>
      </c>
      <c r="D562" s="667" t="s">
        <v>3353</v>
      </c>
      <c r="E562" s="668" t="s">
        <v>1784</v>
      </c>
      <c r="F562" s="635" t="s">
        <v>3294</v>
      </c>
      <c r="G562" s="635" t="s">
        <v>3355</v>
      </c>
      <c r="H562" s="670">
        <v>4</v>
      </c>
      <c r="I562" s="671">
        <v>75</v>
      </c>
      <c r="J562" s="580">
        <v>488000</v>
      </c>
      <c r="K562" s="671">
        <v>1200</v>
      </c>
      <c r="L562" s="672">
        <v>84</v>
      </c>
      <c r="M562" s="524">
        <v>82</v>
      </c>
      <c r="N562" s="525">
        <v>12</v>
      </c>
      <c r="O562" s="526"/>
      <c r="P562" s="525"/>
      <c r="Q562" s="527" t="s">
        <v>4083</v>
      </c>
      <c r="R562" s="558"/>
      <c r="S562" s="541">
        <f>K562*0.85</f>
        <v>1020</v>
      </c>
      <c r="T562" s="522">
        <f t="shared" ref="T562:T581" si="211">IF(J562="",0,(1440/(J562/S562)))</f>
        <v>3.0098360655737704</v>
      </c>
      <c r="U562" s="522">
        <f>T562*L562*(N562+P562)/24*0.85</f>
        <v>107.45114754098358</v>
      </c>
      <c r="V562" s="523">
        <f>M562+O562</f>
        <v>82</v>
      </c>
      <c r="W562" s="559">
        <f>IF(U562=0,"",((V562/U562)))</f>
        <v>0.76313749900831807</v>
      </c>
      <c r="X562" s="569">
        <f t="shared" ref="X562:X581" si="212">IF(ISERROR((U562/(N562+P562)*N562)/250),"",((U562/(N562+P562)*N562)/250))</f>
        <v>0.42980459016393435</v>
      </c>
      <c r="Y562" s="569">
        <f t="shared" ref="Y562:Y581" si="213">IF(ISERROR(((U562/(N562+P562)*P562)/250)),"",(((U562/(N562+P562)*P562))/250))</f>
        <v>0</v>
      </c>
      <c r="Z562" s="569" t="str">
        <f>'４.１倒筒機(樣品製作)'!X562</f>
        <v/>
      </c>
      <c r="AA562" s="569" t="str">
        <f>'４.１倒筒機(樣品製作)'!Y562</f>
        <v/>
      </c>
    </row>
    <row r="563" spans="1:27" ht="16.5">
      <c r="A563" s="493">
        <f>A562</f>
        <v>46156</v>
      </c>
      <c r="B563" s="549" t="s">
        <v>832</v>
      </c>
      <c r="C563" s="576" t="s">
        <v>1066</v>
      </c>
      <c r="D563" s="600" t="s">
        <v>2783</v>
      </c>
      <c r="E563" s="577"/>
      <c r="F563" s="635" t="s">
        <v>2275</v>
      </c>
      <c r="G563" s="635" t="s">
        <v>203</v>
      </c>
      <c r="H563" s="578">
        <v>2</v>
      </c>
      <c r="I563" s="579">
        <v>75</v>
      </c>
      <c r="J563" s="580">
        <v>237000</v>
      </c>
      <c r="K563" s="579">
        <v>1200</v>
      </c>
      <c r="L563" s="581">
        <v>24</v>
      </c>
      <c r="M563" s="498">
        <v>24</v>
      </c>
      <c r="N563" s="499">
        <v>12</v>
      </c>
      <c r="O563" s="500"/>
      <c r="P563" s="499"/>
      <c r="Q563" s="527" t="s">
        <v>4083</v>
      </c>
      <c r="R563" s="558"/>
      <c r="S563" s="542">
        <f t="shared" ref="S563:S581" si="214">K563*0.85</f>
        <v>1020</v>
      </c>
      <c r="T563" s="502">
        <f t="shared" si="211"/>
        <v>6.1974683544303799</v>
      </c>
      <c r="U563" s="522">
        <f t="shared" ref="U563:U581" si="215">T563*L563*(N563+P563)/24*0.85</f>
        <v>63.214177215189871</v>
      </c>
      <c r="V563" s="503">
        <f t="shared" ref="V563:V581" si="216">M563+O563</f>
        <v>24</v>
      </c>
      <c r="W563" s="559">
        <f t="shared" ref="W563:W581" si="217">IF(U563=0,"",((V563/U563)))</f>
        <v>0.37966166858900424</v>
      </c>
      <c r="X563" s="569">
        <f t="shared" si="212"/>
        <v>0.25285670886075945</v>
      </c>
      <c r="Y563" s="569">
        <f t="shared" si="213"/>
        <v>0</v>
      </c>
      <c r="Z563" s="569" t="str">
        <f>'４.１倒筒機(樣品製作)'!X563</f>
        <v/>
      </c>
      <c r="AA563" s="569" t="str">
        <f>'４.１倒筒機(樣品製作)'!Y563</f>
        <v/>
      </c>
    </row>
    <row r="564" spans="1:27" ht="16.5">
      <c r="A564" s="493">
        <f t="shared" ref="A564:A604" si="218">A563</f>
        <v>46156</v>
      </c>
      <c r="B564" s="549" t="s">
        <v>832</v>
      </c>
      <c r="C564" s="576" t="s">
        <v>1746</v>
      </c>
      <c r="D564" s="600" t="s">
        <v>2732</v>
      </c>
      <c r="E564" s="577" t="s">
        <v>3317</v>
      </c>
      <c r="F564" s="635" t="s">
        <v>1815</v>
      </c>
      <c r="G564" s="635" t="s">
        <v>2247</v>
      </c>
      <c r="H564" s="578">
        <v>4</v>
      </c>
      <c r="I564" s="579">
        <v>100</v>
      </c>
      <c r="J564" s="580">
        <v>358000</v>
      </c>
      <c r="K564" s="579">
        <v>1200</v>
      </c>
      <c r="L564" s="581">
        <v>12</v>
      </c>
      <c r="M564" s="498">
        <v>10</v>
      </c>
      <c r="N564" s="499">
        <v>12</v>
      </c>
      <c r="O564" s="500"/>
      <c r="P564" s="499"/>
      <c r="Q564" s="527" t="s">
        <v>4083</v>
      </c>
      <c r="R564" s="558"/>
      <c r="S564" s="542">
        <f t="shared" si="214"/>
        <v>1020</v>
      </c>
      <c r="T564" s="502">
        <f t="shared" si="211"/>
        <v>4.1027932960893851</v>
      </c>
      <c r="U564" s="522">
        <f t="shared" si="215"/>
        <v>20.924245810055865</v>
      </c>
      <c r="V564" s="503">
        <f t="shared" si="216"/>
        <v>10</v>
      </c>
      <c r="W564" s="559">
        <f t="shared" si="217"/>
        <v>0.47791447733777609</v>
      </c>
      <c r="X564" s="569">
        <f t="shared" si="212"/>
        <v>8.3696983240223455E-2</v>
      </c>
      <c r="Y564" s="569">
        <f t="shared" si="213"/>
        <v>0</v>
      </c>
      <c r="Z564" s="569" t="str">
        <f>'４.１倒筒機(樣品製作)'!X564</f>
        <v/>
      </c>
      <c r="AA564" s="569" t="str">
        <f>'４.１倒筒機(樣品製作)'!Y564</f>
        <v/>
      </c>
    </row>
    <row r="565" spans="1:27" ht="16.5">
      <c r="A565" s="493">
        <f t="shared" si="218"/>
        <v>46156</v>
      </c>
      <c r="B565" s="549" t="s">
        <v>832</v>
      </c>
      <c r="C565" s="938" t="s">
        <v>1066</v>
      </c>
      <c r="D565" s="939" t="s">
        <v>2783</v>
      </c>
      <c r="E565" s="940"/>
      <c r="F565" s="941" t="s">
        <v>2275</v>
      </c>
      <c r="G565" s="941" t="s">
        <v>203</v>
      </c>
      <c r="H565" s="942">
        <v>2</v>
      </c>
      <c r="I565" s="943">
        <v>75</v>
      </c>
      <c r="J565" s="944">
        <v>237000</v>
      </c>
      <c r="K565" s="943">
        <v>1200</v>
      </c>
      <c r="L565" s="945">
        <v>24</v>
      </c>
      <c r="M565" s="1261"/>
      <c r="N565" s="1262"/>
      <c r="O565" s="1263">
        <v>24</v>
      </c>
      <c r="P565" s="1262">
        <v>8</v>
      </c>
      <c r="Q565" s="527"/>
      <c r="R565" s="558" t="s">
        <v>4548</v>
      </c>
      <c r="S565" s="542">
        <f t="shared" si="214"/>
        <v>1020</v>
      </c>
      <c r="T565" s="502">
        <f t="shared" si="211"/>
        <v>6.1974683544303799</v>
      </c>
      <c r="U565" s="522">
        <f t="shared" si="215"/>
        <v>42.142784810126585</v>
      </c>
      <c r="V565" s="503">
        <f t="shared" si="216"/>
        <v>24</v>
      </c>
      <c r="W565" s="559">
        <f t="shared" si="217"/>
        <v>0.56949250288350628</v>
      </c>
      <c r="X565" s="569">
        <f t="shared" si="212"/>
        <v>0</v>
      </c>
      <c r="Y565" s="569">
        <f t="shared" si="213"/>
        <v>0.16857113924050635</v>
      </c>
      <c r="Z565" s="569" t="str">
        <f>'４.１倒筒機(樣品製作)'!X565</f>
        <v/>
      </c>
      <c r="AA565" s="569" t="str">
        <f>'４.１倒筒機(樣品製作)'!Y565</f>
        <v/>
      </c>
    </row>
    <row r="566" spans="1:27" ht="16.5">
      <c r="A566" s="493">
        <f t="shared" si="218"/>
        <v>46156</v>
      </c>
      <c r="B566" s="549" t="s">
        <v>832</v>
      </c>
      <c r="C566" s="1071" t="s">
        <v>1081</v>
      </c>
      <c r="D566" s="1072" t="s">
        <v>3353</v>
      </c>
      <c r="E566" s="1073" t="s">
        <v>1784</v>
      </c>
      <c r="F566" s="941" t="s">
        <v>3294</v>
      </c>
      <c r="G566" s="941" t="s">
        <v>3355</v>
      </c>
      <c r="H566" s="1074">
        <v>4</v>
      </c>
      <c r="I566" s="1075">
        <v>75</v>
      </c>
      <c r="J566" s="944">
        <v>488000</v>
      </c>
      <c r="K566" s="1075">
        <v>1200</v>
      </c>
      <c r="L566" s="945">
        <v>24</v>
      </c>
      <c r="M566" s="1261"/>
      <c r="N566" s="1262"/>
      <c r="O566" s="1263">
        <v>0</v>
      </c>
      <c r="P566" s="1262">
        <v>4</v>
      </c>
      <c r="Q566" s="527"/>
      <c r="R566" s="558" t="s">
        <v>4548</v>
      </c>
      <c r="S566" s="542">
        <f t="shared" si="214"/>
        <v>1020</v>
      </c>
      <c r="T566" s="502">
        <f t="shared" si="211"/>
        <v>3.0098360655737704</v>
      </c>
      <c r="U566" s="522">
        <f t="shared" si="215"/>
        <v>10.233442622950818</v>
      </c>
      <c r="V566" s="503">
        <f t="shared" si="216"/>
        <v>0</v>
      </c>
      <c r="W566" s="559">
        <f t="shared" si="217"/>
        <v>0</v>
      </c>
      <c r="X566" s="569">
        <f t="shared" si="212"/>
        <v>0</v>
      </c>
      <c r="Y566" s="569">
        <f t="shared" si="213"/>
        <v>4.0933770491803273E-2</v>
      </c>
      <c r="Z566" s="569" t="str">
        <f>'４.１倒筒機(樣品製作)'!X566</f>
        <v/>
      </c>
      <c r="AA566" s="569" t="str">
        <f>'４.１倒筒機(樣品製作)'!Y566</f>
        <v/>
      </c>
    </row>
    <row r="567" spans="1:27" ht="16.5">
      <c r="A567" s="493">
        <f t="shared" si="218"/>
        <v>46156</v>
      </c>
      <c r="B567" s="549" t="s">
        <v>832</v>
      </c>
      <c r="C567" s="666" t="s">
        <v>1081</v>
      </c>
      <c r="D567" s="667" t="s">
        <v>3353</v>
      </c>
      <c r="E567" s="668" t="s">
        <v>1784</v>
      </c>
      <c r="F567" s="635" t="s">
        <v>3294</v>
      </c>
      <c r="G567" s="635" t="s">
        <v>3355</v>
      </c>
      <c r="H567" s="670">
        <v>4</v>
      </c>
      <c r="I567" s="671">
        <v>75</v>
      </c>
      <c r="J567" s="580">
        <v>488000</v>
      </c>
      <c r="K567" s="671">
        <v>1200</v>
      </c>
      <c r="L567" s="581">
        <v>96</v>
      </c>
      <c r="M567" s="498"/>
      <c r="N567" s="499"/>
      <c r="O567" s="500">
        <v>92</v>
      </c>
      <c r="P567" s="499">
        <v>12</v>
      </c>
      <c r="Q567" s="527"/>
      <c r="R567" s="558" t="s">
        <v>4548</v>
      </c>
      <c r="S567" s="542">
        <f t="shared" si="214"/>
        <v>1020</v>
      </c>
      <c r="T567" s="502">
        <f t="shared" si="211"/>
        <v>3.0098360655737704</v>
      </c>
      <c r="U567" s="522">
        <f t="shared" si="215"/>
        <v>122.80131147540983</v>
      </c>
      <c r="V567" s="503">
        <f t="shared" si="216"/>
        <v>92</v>
      </c>
      <c r="W567" s="559">
        <f t="shared" si="217"/>
        <v>0.74917766670938535</v>
      </c>
      <c r="X567" s="569">
        <f t="shared" si="212"/>
        <v>0</v>
      </c>
      <c r="Y567" s="569">
        <f t="shared" si="213"/>
        <v>0.49120524590163939</v>
      </c>
      <c r="Z567" s="569" t="str">
        <f>'４.１倒筒機(樣品製作)'!X567</f>
        <v/>
      </c>
      <c r="AA567" s="569" t="str">
        <f>'４.１倒筒機(樣品製作)'!Y567</f>
        <v/>
      </c>
    </row>
    <row r="568" spans="1:27" ht="16.5">
      <c r="A568" s="493">
        <f t="shared" si="218"/>
        <v>46156</v>
      </c>
      <c r="B568" s="549" t="s">
        <v>832</v>
      </c>
      <c r="C568" s="576"/>
      <c r="D568" s="600"/>
      <c r="E568" s="577"/>
      <c r="F568" s="635" t="str">
        <f>IF(ISNA(VLOOKUP(D568,條件!$A$1:$L$65585,5,0)),"",(VLOOKUP(D568,條件!$A$1:$L$65585,5,0)))</f>
        <v/>
      </c>
      <c r="G568" s="635" t="str">
        <f>IF(ISNA(VLOOKUP(D568,條件!$A$1:$L$65585,11,0)),"",(VLOOKUP(D568,條件!$A$1:$L$65585,11,0)))</f>
        <v/>
      </c>
      <c r="H568" s="578"/>
      <c r="I568" s="579"/>
      <c r="J568" s="580"/>
      <c r="K568" s="579"/>
      <c r="L568" s="581"/>
      <c r="M568" s="498"/>
      <c r="N568" s="499"/>
      <c r="O568" s="500"/>
      <c r="P568" s="499"/>
      <c r="Q568" s="527"/>
      <c r="R568" s="560"/>
      <c r="S568" s="542">
        <f t="shared" si="214"/>
        <v>0</v>
      </c>
      <c r="T568" s="502">
        <f t="shared" si="211"/>
        <v>0</v>
      </c>
      <c r="U568" s="522">
        <f t="shared" si="215"/>
        <v>0</v>
      </c>
      <c r="V568" s="503">
        <f t="shared" si="216"/>
        <v>0</v>
      </c>
      <c r="W568" s="559" t="str">
        <f t="shared" si="217"/>
        <v/>
      </c>
      <c r="X568" s="569" t="str">
        <f t="shared" si="212"/>
        <v/>
      </c>
      <c r="Y568" s="569" t="str">
        <f t="shared" si="213"/>
        <v/>
      </c>
      <c r="Z568" s="569" t="str">
        <f>'４.１倒筒機(樣品製作)'!X568</f>
        <v/>
      </c>
      <c r="AA568" s="569" t="str">
        <f>'４.１倒筒機(樣品製作)'!Y568</f>
        <v/>
      </c>
    </row>
    <row r="569" spans="1:27" ht="16.5">
      <c r="A569" s="493">
        <f t="shared" si="218"/>
        <v>46156</v>
      </c>
      <c r="B569" s="549" t="s">
        <v>832</v>
      </c>
      <c r="C569" s="576"/>
      <c r="D569" s="600"/>
      <c r="E569" s="577"/>
      <c r="F569" s="635" t="str">
        <f>IF(ISNA(VLOOKUP(D569,條件!$A$1:$L$65585,5,0)),"",(VLOOKUP(D569,條件!$A$1:$L$65585,5,0)))</f>
        <v/>
      </c>
      <c r="G569" s="635" t="str">
        <f>IF(ISNA(VLOOKUP(D569,條件!$A$1:$L$65585,11,0)),"",(VLOOKUP(D569,條件!$A$1:$L$65585,11,0)))</f>
        <v/>
      </c>
      <c r="H569" s="578"/>
      <c r="I569" s="579"/>
      <c r="J569" s="580"/>
      <c r="K569" s="579"/>
      <c r="L569" s="581"/>
      <c r="M569" s="498"/>
      <c r="N569" s="499"/>
      <c r="O569" s="500"/>
      <c r="P569" s="499"/>
      <c r="Q569" s="527"/>
      <c r="R569" s="560"/>
      <c r="S569" s="542">
        <f t="shared" si="214"/>
        <v>0</v>
      </c>
      <c r="T569" s="502">
        <f t="shared" si="211"/>
        <v>0</v>
      </c>
      <c r="U569" s="522">
        <f t="shared" si="215"/>
        <v>0</v>
      </c>
      <c r="V569" s="503">
        <f t="shared" si="216"/>
        <v>0</v>
      </c>
      <c r="W569" s="559" t="str">
        <f t="shared" si="217"/>
        <v/>
      </c>
      <c r="X569" s="569" t="str">
        <f t="shared" si="212"/>
        <v/>
      </c>
      <c r="Y569" s="569" t="str">
        <f t="shared" si="213"/>
        <v/>
      </c>
      <c r="Z569" s="569" t="str">
        <f>'４.１倒筒機(樣品製作)'!X569</f>
        <v/>
      </c>
      <c r="AA569" s="569" t="str">
        <f>'４.１倒筒機(樣品製作)'!Y569</f>
        <v/>
      </c>
    </row>
    <row r="570" spans="1:27" ht="16.5">
      <c r="A570" s="493">
        <f t="shared" si="218"/>
        <v>46156</v>
      </c>
      <c r="B570" s="549" t="s">
        <v>832</v>
      </c>
      <c r="C570" s="576"/>
      <c r="D570" s="600"/>
      <c r="E570" s="577"/>
      <c r="F570" s="635" t="str">
        <f>IF(ISNA(VLOOKUP(D570,條件!$A$1:$L$65585,5,0)),"",(VLOOKUP(D570,條件!$A$1:$L$65585,5,0)))</f>
        <v/>
      </c>
      <c r="G570" s="635" t="str">
        <f>IF(ISNA(VLOOKUP(D570,條件!$A$1:$L$65585,11,0)),"",(VLOOKUP(D570,條件!$A$1:$L$65585,11,0)))</f>
        <v/>
      </c>
      <c r="H570" s="578"/>
      <c r="I570" s="579"/>
      <c r="J570" s="580"/>
      <c r="K570" s="579"/>
      <c r="L570" s="581"/>
      <c r="M570" s="498"/>
      <c r="N570" s="499"/>
      <c r="O570" s="500"/>
      <c r="P570" s="499"/>
      <c r="Q570" s="527"/>
      <c r="R570" s="560"/>
      <c r="S570" s="542">
        <f t="shared" si="214"/>
        <v>0</v>
      </c>
      <c r="T570" s="502">
        <f t="shared" si="211"/>
        <v>0</v>
      </c>
      <c r="U570" s="522">
        <f t="shared" si="215"/>
        <v>0</v>
      </c>
      <c r="V570" s="503">
        <f t="shared" si="216"/>
        <v>0</v>
      </c>
      <c r="W570" s="559" t="str">
        <f t="shared" si="217"/>
        <v/>
      </c>
      <c r="X570" s="569" t="str">
        <f t="shared" si="212"/>
        <v/>
      </c>
      <c r="Y570" s="569" t="str">
        <f t="shared" si="213"/>
        <v/>
      </c>
      <c r="Z570" s="569" t="str">
        <f>'４.１倒筒機(樣品製作)'!X570</f>
        <v/>
      </c>
      <c r="AA570" s="569" t="str">
        <f>'４.１倒筒機(樣品製作)'!Y570</f>
        <v/>
      </c>
    </row>
    <row r="571" spans="1:27" ht="16.5">
      <c r="A571" s="493">
        <f t="shared" si="218"/>
        <v>46156</v>
      </c>
      <c r="B571" s="549" t="s">
        <v>832</v>
      </c>
      <c r="C571" s="576"/>
      <c r="D571" s="600"/>
      <c r="E571" s="577"/>
      <c r="F571" s="635" t="str">
        <f>IF(ISNA(VLOOKUP(D571,條件!$A$1:$L$65585,5,0)),"",(VLOOKUP(D571,條件!$A$1:$L$65585,5,0)))</f>
        <v/>
      </c>
      <c r="G571" s="635" t="str">
        <f>IF(ISNA(VLOOKUP(D571,條件!$A$1:$L$65585,11,0)),"",(VLOOKUP(D571,條件!$A$1:$L$65585,11,0)))</f>
        <v/>
      </c>
      <c r="H571" s="578"/>
      <c r="I571" s="579"/>
      <c r="J571" s="580"/>
      <c r="K571" s="579"/>
      <c r="L571" s="581"/>
      <c r="M571" s="498"/>
      <c r="N571" s="499"/>
      <c r="O571" s="500"/>
      <c r="P571" s="499"/>
      <c r="Q571" s="527"/>
      <c r="R571" s="560"/>
      <c r="S571" s="542">
        <f t="shared" si="214"/>
        <v>0</v>
      </c>
      <c r="T571" s="502">
        <f t="shared" si="211"/>
        <v>0</v>
      </c>
      <c r="U571" s="522">
        <f t="shared" si="215"/>
        <v>0</v>
      </c>
      <c r="V571" s="503">
        <f t="shared" si="216"/>
        <v>0</v>
      </c>
      <c r="W571" s="559" t="str">
        <f t="shared" si="217"/>
        <v/>
      </c>
      <c r="X571" s="569" t="str">
        <f t="shared" si="212"/>
        <v/>
      </c>
      <c r="Y571" s="569" t="str">
        <f t="shared" si="213"/>
        <v/>
      </c>
      <c r="Z571" s="569" t="str">
        <f>'４.１倒筒機(樣品製作)'!X571</f>
        <v/>
      </c>
      <c r="AA571" s="569" t="str">
        <f>'４.１倒筒機(樣品製作)'!Y571</f>
        <v/>
      </c>
    </row>
    <row r="572" spans="1:27" ht="16.5">
      <c r="A572" s="493">
        <f t="shared" si="218"/>
        <v>46156</v>
      </c>
      <c r="B572" s="549" t="s">
        <v>832</v>
      </c>
      <c r="C572" s="576"/>
      <c r="D572" s="600"/>
      <c r="E572" s="577"/>
      <c r="F572" s="635" t="str">
        <f>IF(ISNA(VLOOKUP(D572,條件!$A$1:$L$65585,5,0)),"",(VLOOKUP(D572,條件!$A$1:$L$65585,5,0)))</f>
        <v/>
      </c>
      <c r="G572" s="635" t="str">
        <f>IF(ISNA(VLOOKUP(D572,條件!$A$1:$L$65585,11,0)),"",(VLOOKUP(D572,條件!$A$1:$L$65585,11,0)))</f>
        <v/>
      </c>
      <c r="H572" s="578"/>
      <c r="I572" s="579"/>
      <c r="J572" s="580"/>
      <c r="K572" s="579"/>
      <c r="L572" s="581"/>
      <c r="M572" s="498"/>
      <c r="N572" s="499"/>
      <c r="O572" s="500"/>
      <c r="P572" s="499"/>
      <c r="Q572" s="527"/>
      <c r="R572" s="560"/>
      <c r="S572" s="542">
        <f t="shared" si="214"/>
        <v>0</v>
      </c>
      <c r="T572" s="502">
        <f t="shared" si="211"/>
        <v>0</v>
      </c>
      <c r="U572" s="522">
        <f t="shared" si="215"/>
        <v>0</v>
      </c>
      <c r="V572" s="503">
        <f t="shared" si="216"/>
        <v>0</v>
      </c>
      <c r="W572" s="559" t="str">
        <f t="shared" si="217"/>
        <v/>
      </c>
      <c r="X572" s="569" t="str">
        <f t="shared" si="212"/>
        <v/>
      </c>
      <c r="Y572" s="569" t="str">
        <f t="shared" si="213"/>
        <v/>
      </c>
      <c r="Z572" s="569" t="str">
        <f>'４.１倒筒機(樣品製作)'!X572</f>
        <v/>
      </c>
      <c r="AA572" s="569" t="str">
        <f>'４.１倒筒機(樣品製作)'!Y572</f>
        <v/>
      </c>
    </row>
    <row r="573" spans="1:27" ht="16.5">
      <c r="A573" s="493">
        <f t="shared" si="218"/>
        <v>46156</v>
      </c>
      <c r="B573" s="549" t="s">
        <v>832</v>
      </c>
      <c r="C573" s="576"/>
      <c r="D573" s="600"/>
      <c r="E573" s="577"/>
      <c r="F573" s="635" t="str">
        <f>IF(ISNA(VLOOKUP(D573,條件!$A$1:$L$65585,5,0)),"",(VLOOKUP(D573,條件!$A$1:$L$65585,5,0)))</f>
        <v/>
      </c>
      <c r="G573" s="635" t="str">
        <f>IF(ISNA(VLOOKUP(D573,條件!$A$1:$L$65585,11,0)),"",(VLOOKUP(D573,條件!$A$1:$L$65585,11,0)))</f>
        <v/>
      </c>
      <c r="H573" s="578"/>
      <c r="I573" s="579"/>
      <c r="J573" s="580"/>
      <c r="K573" s="579"/>
      <c r="L573" s="581"/>
      <c r="M573" s="498"/>
      <c r="N573" s="499"/>
      <c r="O573" s="500"/>
      <c r="P573" s="499"/>
      <c r="Q573" s="527"/>
      <c r="R573" s="560"/>
      <c r="S573" s="542">
        <f t="shared" si="214"/>
        <v>0</v>
      </c>
      <c r="T573" s="502">
        <f t="shared" si="211"/>
        <v>0</v>
      </c>
      <c r="U573" s="502">
        <f t="shared" si="215"/>
        <v>0</v>
      </c>
      <c r="V573" s="503">
        <f t="shared" si="216"/>
        <v>0</v>
      </c>
      <c r="W573" s="559" t="str">
        <f t="shared" si="217"/>
        <v/>
      </c>
      <c r="X573" s="569" t="str">
        <f t="shared" si="212"/>
        <v/>
      </c>
      <c r="Y573" s="569" t="str">
        <f t="shared" si="213"/>
        <v/>
      </c>
      <c r="Z573" s="569" t="str">
        <f>'４.１倒筒機(樣品製作)'!X573</f>
        <v/>
      </c>
      <c r="AA573" s="569" t="str">
        <f>'４.１倒筒機(樣品製作)'!Y573</f>
        <v/>
      </c>
    </row>
    <row r="574" spans="1:27" ht="16.5">
      <c r="A574" s="493">
        <f t="shared" si="218"/>
        <v>46156</v>
      </c>
      <c r="B574" s="549" t="s">
        <v>832</v>
      </c>
      <c r="C574" s="576"/>
      <c r="D574" s="600"/>
      <c r="E574" s="577"/>
      <c r="F574" s="635" t="str">
        <f>IF(ISNA(VLOOKUP(D574,條件!$A$1:$L$65585,5,0)),"",(VLOOKUP(D574,條件!$A$1:$L$65585,5,0)))</f>
        <v/>
      </c>
      <c r="G574" s="635" t="str">
        <f>IF(ISNA(VLOOKUP(D574,條件!$A$1:$L$65585,11,0)),"",(VLOOKUP(D574,條件!$A$1:$L$65585,11,0)))</f>
        <v/>
      </c>
      <c r="H574" s="578"/>
      <c r="I574" s="579"/>
      <c r="J574" s="580"/>
      <c r="K574" s="579"/>
      <c r="L574" s="581"/>
      <c r="M574" s="498"/>
      <c r="N574" s="499"/>
      <c r="O574" s="500"/>
      <c r="P574" s="499"/>
      <c r="Q574" s="527"/>
      <c r="R574" s="560"/>
      <c r="S574" s="542">
        <f t="shared" si="214"/>
        <v>0</v>
      </c>
      <c r="T574" s="502">
        <f t="shared" si="211"/>
        <v>0</v>
      </c>
      <c r="U574" s="502">
        <f t="shared" si="215"/>
        <v>0</v>
      </c>
      <c r="V574" s="503">
        <f t="shared" si="216"/>
        <v>0</v>
      </c>
      <c r="W574" s="561" t="str">
        <f t="shared" si="217"/>
        <v/>
      </c>
      <c r="X574" s="569" t="str">
        <f t="shared" si="212"/>
        <v/>
      </c>
      <c r="Y574" s="569" t="str">
        <f t="shared" si="213"/>
        <v/>
      </c>
      <c r="Z574" s="569" t="str">
        <f>'４.１倒筒機(樣品製作)'!X574</f>
        <v/>
      </c>
      <c r="AA574" s="569" t="str">
        <f>'４.１倒筒機(樣品製作)'!Y574</f>
        <v/>
      </c>
    </row>
    <row r="575" spans="1:27" ht="16.5">
      <c r="A575" s="493">
        <f t="shared" si="218"/>
        <v>46156</v>
      </c>
      <c r="B575" s="549" t="s">
        <v>832</v>
      </c>
      <c r="C575" s="576"/>
      <c r="D575" s="600"/>
      <c r="E575" s="577"/>
      <c r="F575" s="635" t="str">
        <f>IF(ISNA(VLOOKUP(D575,條件!$A$1:$L$65585,5,0)),"",(VLOOKUP(D575,條件!$A$1:$L$65585,5,0)))</f>
        <v/>
      </c>
      <c r="G575" s="635" t="str">
        <f>IF(ISNA(VLOOKUP(D575,條件!$A$1:$L$65585,11,0)),"",(VLOOKUP(D575,條件!$A$1:$L$65585,11,0)))</f>
        <v/>
      </c>
      <c r="H575" s="578"/>
      <c r="I575" s="579"/>
      <c r="J575" s="580"/>
      <c r="K575" s="579"/>
      <c r="L575" s="581"/>
      <c r="M575" s="498"/>
      <c r="N575" s="499"/>
      <c r="O575" s="500"/>
      <c r="P575" s="499"/>
      <c r="Q575" s="527"/>
      <c r="R575" s="560"/>
      <c r="S575" s="542">
        <f t="shared" si="214"/>
        <v>0</v>
      </c>
      <c r="T575" s="502">
        <f t="shared" si="211"/>
        <v>0</v>
      </c>
      <c r="U575" s="502">
        <f t="shared" si="215"/>
        <v>0</v>
      </c>
      <c r="V575" s="503">
        <f t="shared" si="216"/>
        <v>0</v>
      </c>
      <c r="W575" s="561" t="str">
        <f t="shared" si="217"/>
        <v/>
      </c>
      <c r="X575" s="569" t="str">
        <f t="shared" si="212"/>
        <v/>
      </c>
      <c r="Y575" s="569" t="str">
        <f t="shared" si="213"/>
        <v/>
      </c>
      <c r="Z575" s="569" t="str">
        <f>'４.１倒筒機(樣品製作)'!X575</f>
        <v/>
      </c>
      <c r="AA575" s="569" t="str">
        <f>'４.１倒筒機(樣品製作)'!Y575</f>
        <v/>
      </c>
    </row>
    <row r="576" spans="1:27" ht="16.5">
      <c r="A576" s="493">
        <f t="shared" si="218"/>
        <v>46156</v>
      </c>
      <c r="B576" s="549" t="s">
        <v>832</v>
      </c>
      <c r="C576" s="576"/>
      <c r="D576" s="600"/>
      <c r="E576" s="577"/>
      <c r="F576" s="635" t="str">
        <f>IF(ISNA(VLOOKUP(D576,條件!$A$1:$L$65585,5,0)),"",(VLOOKUP(D576,條件!$A$1:$L$65585,5,0)))</f>
        <v/>
      </c>
      <c r="G576" s="635" t="str">
        <f>IF(ISNA(VLOOKUP(D576,條件!$A$1:$L$65585,11,0)),"",(VLOOKUP(D576,條件!$A$1:$L$65585,11,0)))</f>
        <v/>
      </c>
      <c r="H576" s="578"/>
      <c r="I576" s="579"/>
      <c r="J576" s="580"/>
      <c r="K576" s="579"/>
      <c r="L576" s="581"/>
      <c r="M576" s="498"/>
      <c r="N576" s="499"/>
      <c r="O576" s="500"/>
      <c r="P576" s="499"/>
      <c r="Q576" s="527"/>
      <c r="R576" s="560"/>
      <c r="S576" s="542">
        <f t="shared" si="214"/>
        <v>0</v>
      </c>
      <c r="T576" s="502">
        <f t="shared" si="211"/>
        <v>0</v>
      </c>
      <c r="U576" s="502">
        <f t="shared" si="215"/>
        <v>0</v>
      </c>
      <c r="V576" s="503">
        <f t="shared" si="216"/>
        <v>0</v>
      </c>
      <c r="W576" s="561" t="str">
        <f t="shared" si="217"/>
        <v/>
      </c>
      <c r="X576" s="569" t="str">
        <f t="shared" si="212"/>
        <v/>
      </c>
      <c r="Y576" s="569" t="str">
        <f t="shared" si="213"/>
        <v/>
      </c>
      <c r="Z576" s="569" t="str">
        <f>'４.１倒筒機(樣品製作)'!X576</f>
        <v/>
      </c>
      <c r="AA576" s="569" t="str">
        <f>'４.１倒筒機(樣品製作)'!Y576</f>
        <v/>
      </c>
    </row>
    <row r="577" spans="1:27" ht="16.5">
      <c r="A577" s="493">
        <f t="shared" si="218"/>
        <v>46156</v>
      </c>
      <c r="B577" s="549" t="s">
        <v>832</v>
      </c>
      <c r="C577" s="576"/>
      <c r="D577" s="600"/>
      <c r="E577" s="577"/>
      <c r="F577" s="635" t="str">
        <f>IF(ISNA(VLOOKUP(D577,條件!$A$1:$L$65585,5,0)),"",(VLOOKUP(D577,條件!$A$1:$L$65585,5,0)))</f>
        <v/>
      </c>
      <c r="G577" s="635" t="str">
        <f>IF(ISNA(VLOOKUP(D577,條件!$A$1:$L$65585,11,0)),"",(VLOOKUP(D577,條件!$A$1:$L$65585,11,0)))</f>
        <v/>
      </c>
      <c r="H577" s="578"/>
      <c r="I577" s="579"/>
      <c r="J577" s="580"/>
      <c r="K577" s="579"/>
      <c r="L577" s="581"/>
      <c r="M577" s="498"/>
      <c r="N577" s="499"/>
      <c r="O577" s="500"/>
      <c r="P577" s="499"/>
      <c r="Q577" s="527"/>
      <c r="R577" s="560"/>
      <c r="S577" s="542">
        <f t="shared" si="214"/>
        <v>0</v>
      </c>
      <c r="T577" s="502">
        <f t="shared" si="211"/>
        <v>0</v>
      </c>
      <c r="U577" s="502">
        <f t="shared" si="215"/>
        <v>0</v>
      </c>
      <c r="V577" s="503">
        <f t="shared" si="216"/>
        <v>0</v>
      </c>
      <c r="W577" s="561" t="str">
        <f t="shared" si="217"/>
        <v/>
      </c>
      <c r="X577" s="569" t="str">
        <f t="shared" si="212"/>
        <v/>
      </c>
      <c r="Y577" s="569" t="str">
        <f t="shared" si="213"/>
        <v/>
      </c>
      <c r="Z577" s="569" t="str">
        <f>'４.１倒筒機(樣品製作)'!X577</f>
        <v/>
      </c>
      <c r="AA577" s="569" t="str">
        <f>'４.１倒筒機(樣品製作)'!Y577</f>
        <v/>
      </c>
    </row>
    <row r="578" spans="1:27" ht="16.5">
      <c r="A578" s="493">
        <f t="shared" si="218"/>
        <v>46156</v>
      </c>
      <c r="B578" s="549" t="s">
        <v>832</v>
      </c>
      <c r="C578" s="576"/>
      <c r="D578" s="600"/>
      <c r="E578" s="577"/>
      <c r="F578" s="635" t="str">
        <f>IF(ISNA(VLOOKUP(D578,條件!$A$1:$L$65585,5,0)),"",(VLOOKUP(D578,條件!$A$1:$L$65585,5,0)))</f>
        <v/>
      </c>
      <c r="G578" s="635" t="str">
        <f>IF(ISNA(VLOOKUP(D578,條件!$A$1:$L$65585,11,0)),"",(VLOOKUP(D578,條件!$A$1:$L$65585,11,0)))</f>
        <v/>
      </c>
      <c r="H578" s="578"/>
      <c r="I578" s="579"/>
      <c r="J578" s="580"/>
      <c r="K578" s="579"/>
      <c r="L578" s="581"/>
      <c r="M578" s="498"/>
      <c r="N578" s="499"/>
      <c r="O578" s="500"/>
      <c r="P578" s="499"/>
      <c r="Q578" s="501"/>
      <c r="R578" s="560"/>
      <c r="S578" s="542">
        <f t="shared" si="214"/>
        <v>0</v>
      </c>
      <c r="T578" s="502">
        <f t="shared" si="211"/>
        <v>0</v>
      </c>
      <c r="U578" s="502">
        <f t="shared" si="215"/>
        <v>0</v>
      </c>
      <c r="V578" s="503">
        <f t="shared" si="216"/>
        <v>0</v>
      </c>
      <c r="W578" s="561" t="str">
        <f t="shared" si="217"/>
        <v/>
      </c>
      <c r="X578" s="569" t="str">
        <f t="shared" si="212"/>
        <v/>
      </c>
      <c r="Y578" s="569" t="str">
        <f t="shared" si="213"/>
        <v/>
      </c>
      <c r="Z578" s="569" t="str">
        <f>'４.１倒筒機(樣品製作)'!X578</f>
        <v/>
      </c>
      <c r="AA578" s="569" t="str">
        <f>'４.１倒筒機(樣品製作)'!Y578</f>
        <v/>
      </c>
    </row>
    <row r="579" spans="1:27" ht="16.5">
      <c r="A579" s="493">
        <f t="shared" si="218"/>
        <v>46156</v>
      </c>
      <c r="B579" s="549" t="s">
        <v>832</v>
      </c>
      <c r="C579" s="576"/>
      <c r="D579" s="600"/>
      <c r="E579" s="577"/>
      <c r="F579" s="635" t="str">
        <f>IF(ISNA(VLOOKUP(D579,條件!$A$1:$L$65585,5,0)),"",(VLOOKUP(D579,條件!$A$1:$L$65585,5,0)))</f>
        <v/>
      </c>
      <c r="G579" s="635" t="str">
        <f>IF(ISNA(VLOOKUP(D579,條件!$A$1:$L$65585,11,0)),"",(VLOOKUP(D579,條件!$A$1:$L$65585,11,0)))</f>
        <v/>
      </c>
      <c r="H579" s="578"/>
      <c r="I579" s="579"/>
      <c r="J579" s="580"/>
      <c r="K579" s="579"/>
      <c r="L579" s="581"/>
      <c r="M579" s="498"/>
      <c r="N579" s="499"/>
      <c r="O579" s="500"/>
      <c r="P579" s="499"/>
      <c r="Q579" s="501"/>
      <c r="R579" s="560"/>
      <c r="S579" s="542">
        <f t="shared" si="214"/>
        <v>0</v>
      </c>
      <c r="T579" s="502">
        <f t="shared" si="211"/>
        <v>0</v>
      </c>
      <c r="U579" s="502">
        <f t="shared" si="215"/>
        <v>0</v>
      </c>
      <c r="V579" s="503">
        <f t="shared" si="216"/>
        <v>0</v>
      </c>
      <c r="W579" s="561" t="str">
        <f t="shared" si="217"/>
        <v/>
      </c>
      <c r="X579" s="569" t="str">
        <f t="shared" si="212"/>
        <v/>
      </c>
      <c r="Y579" s="569" t="str">
        <f t="shared" si="213"/>
        <v/>
      </c>
      <c r="Z579" s="569" t="str">
        <f>'４.１倒筒機(樣品製作)'!X579</f>
        <v/>
      </c>
      <c r="AA579" s="569" t="str">
        <f>'４.１倒筒機(樣品製作)'!Y579</f>
        <v/>
      </c>
    </row>
    <row r="580" spans="1:27" ht="16.5">
      <c r="A580" s="493">
        <f t="shared" si="218"/>
        <v>46156</v>
      </c>
      <c r="B580" s="549" t="s">
        <v>832</v>
      </c>
      <c r="C580" s="576"/>
      <c r="D580" s="600"/>
      <c r="E580" s="577"/>
      <c r="F580" s="635" t="str">
        <f>IF(ISNA(VLOOKUP(D580,條件!$A$1:$L$65585,5,0)),"",(VLOOKUP(D580,條件!$A$1:$L$65585,5,0)))</f>
        <v/>
      </c>
      <c r="G580" s="635" t="str">
        <f>IF(ISNA(VLOOKUP(D580,條件!$A$1:$L$65585,11,0)),"",(VLOOKUP(D580,條件!$A$1:$L$65585,11,0)))</f>
        <v/>
      </c>
      <c r="H580" s="578"/>
      <c r="I580" s="579"/>
      <c r="J580" s="580"/>
      <c r="K580" s="579"/>
      <c r="L580" s="581"/>
      <c r="M580" s="498"/>
      <c r="N580" s="499"/>
      <c r="O580" s="500"/>
      <c r="P580" s="499"/>
      <c r="Q580" s="501"/>
      <c r="R580" s="560"/>
      <c r="S580" s="542">
        <f t="shared" si="214"/>
        <v>0</v>
      </c>
      <c r="T580" s="502">
        <f t="shared" si="211"/>
        <v>0</v>
      </c>
      <c r="U580" s="502">
        <f t="shared" si="215"/>
        <v>0</v>
      </c>
      <c r="V580" s="503">
        <f t="shared" si="216"/>
        <v>0</v>
      </c>
      <c r="W580" s="561" t="str">
        <f t="shared" si="217"/>
        <v/>
      </c>
      <c r="X580" s="569" t="str">
        <f t="shared" si="212"/>
        <v/>
      </c>
      <c r="Y580" s="569" t="str">
        <f t="shared" si="213"/>
        <v/>
      </c>
      <c r="Z580" s="569" t="str">
        <f>'４.１倒筒機(樣品製作)'!X580</f>
        <v/>
      </c>
      <c r="AA580" s="569" t="str">
        <f>'４.１倒筒機(樣品製作)'!Y580</f>
        <v/>
      </c>
    </row>
    <row r="581" spans="1:27" ht="16.5">
      <c r="A581" s="493">
        <f t="shared" si="218"/>
        <v>46156</v>
      </c>
      <c r="B581" s="549" t="s">
        <v>832</v>
      </c>
      <c r="C581" s="576"/>
      <c r="D581" s="600"/>
      <c r="E581" s="577"/>
      <c r="F581" s="635" t="str">
        <f>IF(ISNA(VLOOKUP(D581,條件!$A$1:$L$65585,5,0)),"",(VLOOKUP(D581,條件!$A$1:$L$65585,5,0)))</f>
        <v/>
      </c>
      <c r="G581" s="635" t="str">
        <f>IF(ISNA(VLOOKUP(D581,條件!$A$1:$L$65585,11,0)),"",(VLOOKUP(D581,條件!$A$1:$L$65585,11,0)))</f>
        <v/>
      </c>
      <c r="H581" s="578"/>
      <c r="I581" s="579"/>
      <c r="J581" s="580"/>
      <c r="K581" s="579"/>
      <c r="L581" s="581"/>
      <c r="M581" s="498"/>
      <c r="N581" s="499"/>
      <c r="O581" s="500"/>
      <c r="P581" s="499"/>
      <c r="Q581" s="501"/>
      <c r="R581" s="560"/>
      <c r="S581" s="542">
        <f t="shared" si="214"/>
        <v>0</v>
      </c>
      <c r="T581" s="502">
        <f t="shared" si="211"/>
        <v>0</v>
      </c>
      <c r="U581" s="502">
        <f t="shared" si="215"/>
        <v>0</v>
      </c>
      <c r="V581" s="503">
        <f t="shared" si="216"/>
        <v>0</v>
      </c>
      <c r="W581" s="561" t="str">
        <f t="shared" si="217"/>
        <v/>
      </c>
      <c r="X581" s="569" t="str">
        <f t="shared" si="212"/>
        <v/>
      </c>
      <c r="Y581" s="569" t="str">
        <f t="shared" si="213"/>
        <v/>
      </c>
      <c r="Z581" s="569" t="str">
        <f>'４.１倒筒機(樣品製作)'!X581</f>
        <v/>
      </c>
      <c r="AA581" s="569" t="str">
        <f>'４.１倒筒機(樣品製作)'!Y581</f>
        <v/>
      </c>
    </row>
    <row r="582" spans="1:27" ht="16.5">
      <c r="A582" s="493">
        <f t="shared" si="218"/>
        <v>46156</v>
      </c>
      <c r="B582" s="515" t="s">
        <v>835</v>
      </c>
      <c r="C582" s="652"/>
      <c r="D582" s="653"/>
      <c r="E582" s="654"/>
      <c r="F582" s="655"/>
      <c r="G582" s="655"/>
      <c r="H582" s="656"/>
      <c r="I582" s="657">
        <f>COUNTA(I562:I581)</f>
        <v>6</v>
      </c>
      <c r="J582" s="657"/>
      <c r="K582" s="657"/>
      <c r="L582" s="658"/>
      <c r="M582" s="517"/>
      <c r="N582" s="518">
        <f>SUM(N562:N581)</f>
        <v>36</v>
      </c>
      <c r="O582" s="517"/>
      <c r="P582" s="518">
        <f>SUM(P562:P581)</f>
        <v>24</v>
      </c>
      <c r="Q582" s="519"/>
      <c r="R582" s="562"/>
      <c r="S582" s="543"/>
      <c r="T582" s="516"/>
      <c r="U582" s="516">
        <f>SUMIF(U562:U581,"&lt;9E307")</f>
        <v>366.76710947471656</v>
      </c>
      <c r="V582" s="516">
        <f>SUM(V562:V581)</f>
        <v>232</v>
      </c>
      <c r="W582" s="563">
        <f>IF(ISERROR(V582/U582),0,(V582/U582))</f>
        <v>0.63255399409251867</v>
      </c>
      <c r="X582" s="570">
        <f>SUMIF(X562:X581,"&lt;9E307")</f>
        <v>0.76635828226491731</v>
      </c>
      <c r="Y582" s="570">
        <f>SUMIF(Y562:Y581,"&lt;9E307")</f>
        <v>0.70071015563394901</v>
      </c>
      <c r="Z582" s="707">
        <f>'４.１倒筒機(樣品製作)'!X582</f>
        <v>0</v>
      </c>
      <c r="AA582" s="707">
        <f>'４.１倒筒機(樣品製作)'!Y582</f>
        <v>0</v>
      </c>
    </row>
    <row r="583" spans="1:27" ht="16.5">
      <c r="A583" s="493">
        <f t="shared" si="218"/>
        <v>46156</v>
      </c>
      <c r="B583" s="549" t="s">
        <v>833</v>
      </c>
      <c r="C583" s="576"/>
      <c r="D583" s="600"/>
      <c r="E583" s="577"/>
      <c r="F583" s="635" t="str">
        <f>IF(ISNA(VLOOKUP(D583,條件!$A$1:$L$65585,5,0)),"",(VLOOKUP(D583,條件!$A$1:$L$65585,5,0)))</f>
        <v/>
      </c>
      <c r="G583" s="635" t="str">
        <f>IF(ISNA(VLOOKUP(D583,條件!$A$1:$L$65585,11,0)),"",(VLOOKUP(D583,條件!$A$1:$L$65585,11,0)))</f>
        <v/>
      </c>
      <c r="H583" s="578"/>
      <c r="I583" s="579"/>
      <c r="J583" s="580"/>
      <c r="K583" s="579"/>
      <c r="L583" s="581"/>
      <c r="M583" s="498"/>
      <c r="N583" s="499"/>
      <c r="O583" s="500"/>
      <c r="P583" s="499"/>
      <c r="Q583" s="501"/>
      <c r="R583" s="560"/>
      <c r="S583" s="542">
        <f>K583*0.85</f>
        <v>0</v>
      </c>
      <c r="T583" s="502">
        <f t="shared" ref="T583:T602" si="219">IF(J583="",0,(1440/(J583/S583)))</f>
        <v>0</v>
      </c>
      <c r="U583" s="522">
        <f>T583*L583*(N583+P583)/24*0.85</f>
        <v>0</v>
      </c>
      <c r="V583" s="523">
        <f>M583+O583</f>
        <v>0</v>
      </c>
      <c r="W583" s="559" t="str">
        <f>IF(U583=0,"",((V583/U583)))</f>
        <v/>
      </c>
      <c r="X583" s="569" t="str">
        <f t="shared" ref="X583:X602" si="220">IF(ISERROR((U583/(N583+P583)*N583)/250),"",((U583/(N583+P583)*N583)/250))</f>
        <v/>
      </c>
      <c r="Y583" s="569" t="str">
        <f t="shared" ref="Y583:Y602" si="221">IF(ISERROR(((U583/(N583+P583)*P583)/250)),"",(((U583/(N583+P583)*P583))/250))</f>
        <v/>
      </c>
      <c r="Z583" s="569" t="str">
        <f>'４.１倒筒機(樣品製作)'!X583</f>
        <v/>
      </c>
      <c r="AA583" s="569" t="str">
        <f>'４.１倒筒機(樣品製作)'!Y583</f>
        <v/>
      </c>
    </row>
    <row r="584" spans="1:27" ht="16.5">
      <c r="A584" s="493">
        <f t="shared" si="218"/>
        <v>46156</v>
      </c>
      <c r="B584" s="549" t="s">
        <v>833</v>
      </c>
      <c r="C584" s="576"/>
      <c r="D584" s="600"/>
      <c r="E584" s="577"/>
      <c r="F584" s="635" t="str">
        <f>IF(ISNA(VLOOKUP(D584,條件!$A$1:$L$65585,5,0)),"",(VLOOKUP(D584,條件!$A$1:$L$65585,5,0)))</f>
        <v/>
      </c>
      <c r="G584" s="635" t="str">
        <f>IF(ISNA(VLOOKUP(D584,條件!$A$1:$L$65585,11,0)),"",(VLOOKUP(D584,條件!$A$1:$L$65585,11,0)))</f>
        <v/>
      </c>
      <c r="H584" s="578"/>
      <c r="I584" s="579"/>
      <c r="J584" s="580"/>
      <c r="K584" s="579"/>
      <c r="L584" s="581"/>
      <c r="M584" s="498"/>
      <c r="N584" s="499"/>
      <c r="O584" s="500"/>
      <c r="P584" s="499"/>
      <c r="Q584" s="501"/>
      <c r="R584" s="560"/>
      <c r="S584" s="542">
        <f t="shared" ref="S584:S602" si="222">K584*0.85</f>
        <v>0</v>
      </c>
      <c r="T584" s="502">
        <f t="shared" si="219"/>
        <v>0</v>
      </c>
      <c r="U584" s="522">
        <f t="shared" ref="U584:U602" si="223">T584*L584*(N584+P584)/24*0.85</f>
        <v>0</v>
      </c>
      <c r="V584" s="503">
        <f t="shared" ref="V584:V602" si="224">M584+O584</f>
        <v>0</v>
      </c>
      <c r="W584" s="559" t="str">
        <f t="shared" ref="W584:W602" si="225">IF(U584=0,"",((V584/U584)))</f>
        <v/>
      </c>
      <c r="X584" s="569" t="str">
        <f t="shared" si="220"/>
        <v/>
      </c>
      <c r="Y584" s="569" t="str">
        <f t="shared" si="221"/>
        <v/>
      </c>
      <c r="Z584" s="569" t="str">
        <f>'４.１倒筒機(樣品製作)'!X584</f>
        <v/>
      </c>
      <c r="AA584" s="569" t="str">
        <f>'４.１倒筒機(樣品製作)'!Y584</f>
        <v/>
      </c>
    </row>
    <row r="585" spans="1:27" ht="16.5">
      <c r="A585" s="493">
        <f t="shared" si="218"/>
        <v>46156</v>
      </c>
      <c r="B585" s="549" t="s">
        <v>833</v>
      </c>
      <c r="C585" s="576"/>
      <c r="D585" s="600"/>
      <c r="E585" s="577"/>
      <c r="F585" s="635" t="str">
        <f>IF(ISNA(VLOOKUP(D585,條件!$A$1:$L$65585,5,0)),"",(VLOOKUP(D585,條件!$A$1:$L$65585,5,0)))</f>
        <v/>
      </c>
      <c r="G585" s="635" t="str">
        <f>IF(ISNA(VLOOKUP(D585,條件!$A$1:$L$65585,11,0)),"",(VLOOKUP(D585,條件!$A$1:$L$65585,11,0)))</f>
        <v/>
      </c>
      <c r="H585" s="578"/>
      <c r="I585" s="579"/>
      <c r="J585" s="580"/>
      <c r="K585" s="579"/>
      <c r="L585" s="581"/>
      <c r="M585" s="498"/>
      <c r="N585" s="499"/>
      <c r="O585" s="500"/>
      <c r="P585" s="499"/>
      <c r="Q585" s="501"/>
      <c r="R585" s="560"/>
      <c r="S585" s="542">
        <f t="shared" si="222"/>
        <v>0</v>
      </c>
      <c r="T585" s="502">
        <f t="shared" si="219"/>
        <v>0</v>
      </c>
      <c r="U585" s="522">
        <f t="shared" si="223"/>
        <v>0</v>
      </c>
      <c r="V585" s="503">
        <f t="shared" si="224"/>
        <v>0</v>
      </c>
      <c r="W585" s="559" t="str">
        <f t="shared" si="225"/>
        <v/>
      </c>
      <c r="X585" s="569" t="str">
        <f t="shared" si="220"/>
        <v/>
      </c>
      <c r="Y585" s="569" t="str">
        <f t="shared" si="221"/>
        <v/>
      </c>
      <c r="Z585" s="569" t="str">
        <f>'４.１倒筒機(樣品製作)'!X585</f>
        <v/>
      </c>
      <c r="AA585" s="569" t="str">
        <f>'４.１倒筒機(樣品製作)'!Y585</f>
        <v/>
      </c>
    </row>
    <row r="586" spans="1:27" ht="16.5">
      <c r="A586" s="493">
        <f t="shared" si="218"/>
        <v>46156</v>
      </c>
      <c r="B586" s="549" t="s">
        <v>833</v>
      </c>
      <c r="C586" s="576"/>
      <c r="D586" s="600"/>
      <c r="E586" s="577"/>
      <c r="F586" s="635" t="str">
        <f>IF(ISNA(VLOOKUP(D586,條件!$A$1:$L$65585,5,0)),"",(VLOOKUP(D586,條件!$A$1:$L$65585,5,0)))</f>
        <v/>
      </c>
      <c r="G586" s="635" t="str">
        <f>IF(ISNA(VLOOKUP(D586,條件!$A$1:$L$65585,11,0)),"",(VLOOKUP(D586,條件!$A$1:$L$65585,11,0)))</f>
        <v/>
      </c>
      <c r="H586" s="578"/>
      <c r="I586" s="579"/>
      <c r="J586" s="580"/>
      <c r="K586" s="579"/>
      <c r="L586" s="581"/>
      <c r="M586" s="498"/>
      <c r="N586" s="499"/>
      <c r="O586" s="500"/>
      <c r="P586" s="499"/>
      <c r="Q586" s="501"/>
      <c r="R586" s="560"/>
      <c r="S586" s="542">
        <f t="shared" si="222"/>
        <v>0</v>
      </c>
      <c r="T586" s="502">
        <f t="shared" si="219"/>
        <v>0</v>
      </c>
      <c r="U586" s="522">
        <f t="shared" si="223"/>
        <v>0</v>
      </c>
      <c r="V586" s="503">
        <f t="shared" si="224"/>
        <v>0</v>
      </c>
      <c r="W586" s="559" t="str">
        <f t="shared" si="225"/>
        <v/>
      </c>
      <c r="X586" s="569" t="str">
        <f t="shared" si="220"/>
        <v/>
      </c>
      <c r="Y586" s="569" t="str">
        <f t="shared" si="221"/>
        <v/>
      </c>
      <c r="Z586" s="569" t="str">
        <f>'４.１倒筒機(樣品製作)'!X586</f>
        <v/>
      </c>
      <c r="AA586" s="569" t="str">
        <f>'４.１倒筒機(樣品製作)'!Y586</f>
        <v/>
      </c>
    </row>
    <row r="587" spans="1:27" ht="16.5">
      <c r="A587" s="493">
        <f t="shared" si="218"/>
        <v>46156</v>
      </c>
      <c r="B587" s="549" t="s">
        <v>833</v>
      </c>
      <c r="C587" s="576"/>
      <c r="D587" s="600"/>
      <c r="E587" s="577"/>
      <c r="F587" s="635" t="str">
        <f>IF(ISNA(VLOOKUP(D587,條件!$A$1:$L$65585,5,0)),"",(VLOOKUP(D587,條件!$A$1:$L$65585,5,0)))</f>
        <v/>
      </c>
      <c r="G587" s="635" t="str">
        <f>IF(ISNA(VLOOKUP(D587,條件!$A$1:$L$65585,11,0)),"",(VLOOKUP(D587,條件!$A$1:$L$65585,11,0)))</f>
        <v/>
      </c>
      <c r="H587" s="578"/>
      <c r="I587" s="579"/>
      <c r="J587" s="580"/>
      <c r="K587" s="579"/>
      <c r="L587" s="581"/>
      <c r="M587" s="498"/>
      <c r="N587" s="499"/>
      <c r="O587" s="500"/>
      <c r="P587" s="499"/>
      <c r="Q587" s="501"/>
      <c r="R587" s="560"/>
      <c r="S587" s="542">
        <f t="shared" si="222"/>
        <v>0</v>
      </c>
      <c r="T587" s="502">
        <f t="shared" si="219"/>
        <v>0</v>
      </c>
      <c r="U587" s="522">
        <f t="shared" si="223"/>
        <v>0</v>
      </c>
      <c r="V587" s="503">
        <f t="shared" si="224"/>
        <v>0</v>
      </c>
      <c r="W587" s="559" t="str">
        <f t="shared" si="225"/>
        <v/>
      </c>
      <c r="X587" s="569" t="str">
        <f t="shared" si="220"/>
        <v/>
      </c>
      <c r="Y587" s="569" t="str">
        <f t="shared" si="221"/>
        <v/>
      </c>
      <c r="Z587" s="569" t="str">
        <f>'４.１倒筒機(樣品製作)'!X587</f>
        <v/>
      </c>
      <c r="AA587" s="569" t="str">
        <f>'４.１倒筒機(樣品製作)'!Y587</f>
        <v/>
      </c>
    </row>
    <row r="588" spans="1:27" ht="16.5">
      <c r="A588" s="493">
        <f t="shared" si="218"/>
        <v>46156</v>
      </c>
      <c r="B588" s="549" t="s">
        <v>833</v>
      </c>
      <c r="C588" s="576"/>
      <c r="D588" s="600"/>
      <c r="E588" s="577"/>
      <c r="F588" s="635" t="str">
        <f>IF(ISNA(VLOOKUP(D588,條件!$A$1:$L$65585,5,0)),"",(VLOOKUP(D588,條件!$A$1:$L$65585,5,0)))</f>
        <v/>
      </c>
      <c r="G588" s="635" t="str">
        <f>IF(ISNA(VLOOKUP(D588,條件!$A$1:$L$65585,11,0)),"",(VLOOKUP(D588,條件!$A$1:$L$65585,11,0)))</f>
        <v/>
      </c>
      <c r="H588" s="578"/>
      <c r="I588" s="579"/>
      <c r="J588" s="580"/>
      <c r="K588" s="579"/>
      <c r="L588" s="581"/>
      <c r="M588" s="498"/>
      <c r="N588" s="499"/>
      <c r="O588" s="500"/>
      <c r="P588" s="499"/>
      <c r="Q588" s="501"/>
      <c r="R588" s="560"/>
      <c r="S588" s="542">
        <f t="shared" si="222"/>
        <v>0</v>
      </c>
      <c r="T588" s="502">
        <f t="shared" si="219"/>
        <v>0</v>
      </c>
      <c r="U588" s="522">
        <f t="shared" si="223"/>
        <v>0</v>
      </c>
      <c r="V588" s="503">
        <f t="shared" si="224"/>
        <v>0</v>
      </c>
      <c r="W588" s="559" t="str">
        <f t="shared" si="225"/>
        <v/>
      </c>
      <c r="X588" s="569" t="str">
        <f t="shared" si="220"/>
        <v/>
      </c>
      <c r="Y588" s="569" t="str">
        <f t="shared" si="221"/>
        <v/>
      </c>
      <c r="Z588" s="569" t="str">
        <f>'４.１倒筒機(樣品製作)'!X588</f>
        <v/>
      </c>
      <c r="AA588" s="569" t="str">
        <f>'４.１倒筒機(樣品製作)'!Y588</f>
        <v/>
      </c>
    </row>
    <row r="589" spans="1:27" ht="16.5">
      <c r="A589" s="493">
        <f t="shared" si="218"/>
        <v>46156</v>
      </c>
      <c r="B589" s="549" t="s">
        <v>833</v>
      </c>
      <c r="C589" s="576"/>
      <c r="D589" s="600"/>
      <c r="E589" s="577"/>
      <c r="F589" s="635" t="str">
        <f>IF(ISNA(VLOOKUP(D589,條件!$A$1:$L$65585,5,0)),"",(VLOOKUP(D589,條件!$A$1:$L$65585,5,0)))</f>
        <v/>
      </c>
      <c r="G589" s="635" t="str">
        <f>IF(ISNA(VLOOKUP(D589,條件!$A$1:$L$65585,11,0)),"",(VLOOKUP(D589,條件!$A$1:$L$65585,11,0)))</f>
        <v/>
      </c>
      <c r="H589" s="578"/>
      <c r="I589" s="579"/>
      <c r="J589" s="580"/>
      <c r="K589" s="579"/>
      <c r="L589" s="581"/>
      <c r="M589" s="498"/>
      <c r="N589" s="499"/>
      <c r="O589" s="500"/>
      <c r="P589" s="499"/>
      <c r="Q589" s="501"/>
      <c r="R589" s="560"/>
      <c r="S589" s="542">
        <f t="shared" si="222"/>
        <v>0</v>
      </c>
      <c r="T589" s="502">
        <f t="shared" si="219"/>
        <v>0</v>
      </c>
      <c r="U589" s="522">
        <f t="shared" si="223"/>
        <v>0</v>
      </c>
      <c r="V589" s="503">
        <f t="shared" si="224"/>
        <v>0</v>
      </c>
      <c r="W589" s="559" t="str">
        <f t="shared" si="225"/>
        <v/>
      </c>
      <c r="X589" s="569" t="str">
        <f t="shared" si="220"/>
        <v/>
      </c>
      <c r="Y589" s="569" t="str">
        <f t="shared" si="221"/>
        <v/>
      </c>
      <c r="Z589" s="569" t="str">
        <f>'４.１倒筒機(樣品製作)'!X589</f>
        <v/>
      </c>
      <c r="AA589" s="569" t="str">
        <f>'４.１倒筒機(樣品製作)'!Y589</f>
        <v/>
      </c>
    </row>
    <row r="590" spans="1:27" ht="16.5">
      <c r="A590" s="493">
        <f t="shared" si="218"/>
        <v>46156</v>
      </c>
      <c r="B590" s="549" t="s">
        <v>833</v>
      </c>
      <c r="C590" s="576"/>
      <c r="D590" s="600"/>
      <c r="E590" s="577"/>
      <c r="F590" s="635" t="str">
        <f>IF(ISNA(VLOOKUP(D590,條件!$A$1:$L$65585,5,0)),"",(VLOOKUP(D590,條件!$A$1:$L$65585,5,0)))</f>
        <v/>
      </c>
      <c r="G590" s="635" t="str">
        <f>IF(ISNA(VLOOKUP(D590,條件!$A$1:$L$65585,11,0)),"",(VLOOKUP(D590,條件!$A$1:$L$65585,11,0)))</f>
        <v/>
      </c>
      <c r="H590" s="578"/>
      <c r="I590" s="579"/>
      <c r="J590" s="580"/>
      <c r="K590" s="579"/>
      <c r="L590" s="581"/>
      <c r="M590" s="498"/>
      <c r="N590" s="499"/>
      <c r="O590" s="500"/>
      <c r="P590" s="499"/>
      <c r="Q590" s="501"/>
      <c r="R590" s="560"/>
      <c r="S590" s="542">
        <f t="shared" si="222"/>
        <v>0</v>
      </c>
      <c r="T590" s="502">
        <f t="shared" si="219"/>
        <v>0</v>
      </c>
      <c r="U590" s="522">
        <f t="shared" si="223"/>
        <v>0</v>
      </c>
      <c r="V590" s="503">
        <f t="shared" si="224"/>
        <v>0</v>
      </c>
      <c r="W590" s="559" t="str">
        <f t="shared" si="225"/>
        <v/>
      </c>
      <c r="X590" s="569" t="str">
        <f t="shared" si="220"/>
        <v/>
      </c>
      <c r="Y590" s="569" t="str">
        <f t="shared" si="221"/>
        <v/>
      </c>
      <c r="Z590" s="569" t="str">
        <f>'４.１倒筒機(樣品製作)'!X590</f>
        <v/>
      </c>
      <c r="AA590" s="569" t="str">
        <f>'４.１倒筒機(樣品製作)'!Y590</f>
        <v/>
      </c>
    </row>
    <row r="591" spans="1:27" ht="16.5">
      <c r="A591" s="493">
        <f t="shared" si="218"/>
        <v>46156</v>
      </c>
      <c r="B591" s="549" t="s">
        <v>833</v>
      </c>
      <c r="C591" s="576"/>
      <c r="D591" s="600"/>
      <c r="E591" s="577"/>
      <c r="F591" s="635" t="str">
        <f>IF(ISNA(VLOOKUP(D591,條件!$A$1:$L$65585,5,0)),"",(VLOOKUP(D591,條件!$A$1:$L$65585,5,0)))</f>
        <v/>
      </c>
      <c r="G591" s="635" t="str">
        <f>IF(ISNA(VLOOKUP(D591,條件!$A$1:$L$65585,11,0)),"",(VLOOKUP(D591,條件!$A$1:$L$65585,11,0)))</f>
        <v/>
      </c>
      <c r="H591" s="578"/>
      <c r="I591" s="579"/>
      <c r="J591" s="580"/>
      <c r="K591" s="579"/>
      <c r="L591" s="581"/>
      <c r="M591" s="498"/>
      <c r="N591" s="499"/>
      <c r="O591" s="500"/>
      <c r="P591" s="499"/>
      <c r="Q591" s="501"/>
      <c r="R591" s="560"/>
      <c r="S591" s="542">
        <f t="shared" si="222"/>
        <v>0</v>
      </c>
      <c r="T591" s="502">
        <f t="shared" si="219"/>
        <v>0</v>
      </c>
      <c r="U591" s="522">
        <f t="shared" si="223"/>
        <v>0</v>
      </c>
      <c r="V591" s="503">
        <f t="shared" si="224"/>
        <v>0</v>
      </c>
      <c r="W591" s="559" t="str">
        <f t="shared" si="225"/>
        <v/>
      </c>
      <c r="X591" s="569" t="str">
        <f t="shared" si="220"/>
        <v/>
      </c>
      <c r="Y591" s="569" t="str">
        <f t="shared" si="221"/>
        <v/>
      </c>
      <c r="Z591" s="569" t="str">
        <f>'４.１倒筒機(樣品製作)'!X591</f>
        <v/>
      </c>
      <c r="AA591" s="569" t="str">
        <f>'４.１倒筒機(樣品製作)'!Y591</f>
        <v/>
      </c>
    </row>
    <row r="592" spans="1:27" ht="16.5">
      <c r="A592" s="493">
        <f t="shared" si="218"/>
        <v>46156</v>
      </c>
      <c r="B592" s="549" t="s">
        <v>833</v>
      </c>
      <c r="C592" s="576"/>
      <c r="D592" s="600"/>
      <c r="E592" s="577"/>
      <c r="F592" s="635" t="str">
        <f>IF(ISNA(VLOOKUP(D592,條件!$A$1:$L$65585,5,0)),"",(VLOOKUP(D592,條件!$A$1:$L$65585,5,0)))</f>
        <v/>
      </c>
      <c r="G592" s="635" t="str">
        <f>IF(ISNA(VLOOKUP(D592,條件!$A$1:$L$65585,11,0)),"",(VLOOKUP(D592,條件!$A$1:$L$65585,11,0)))</f>
        <v/>
      </c>
      <c r="H592" s="578"/>
      <c r="I592" s="579"/>
      <c r="J592" s="580"/>
      <c r="K592" s="579"/>
      <c r="L592" s="581"/>
      <c r="M592" s="498"/>
      <c r="N592" s="499"/>
      <c r="O592" s="500"/>
      <c r="P592" s="499"/>
      <c r="Q592" s="501"/>
      <c r="R592" s="560"/>
      <c r="S592" s="542">
        <f t="shared" si="222"/>
        <v>0</v>
      </c>
      <c r="T592" s="502">
        <f t="shared" si="219"/>
        <v>0</v>
      </c>
      <c r="U592" s="522">
        <f t="shared" si="223"/>
        <v>0</v>
      </c>
      <c r="V592" s="503">
        <f t="shared" si="224"/>
        <v>0</v>
      </c>
      <c r="W592" s="559" t="str">
        <f t="shared" si="225"/>
        <v/>
      </c>
      <c r="X592" s="569" t="str">
        <f t="shared" si="220"/>
        <v/>
      </c>
      <c r="Y592" s="569" t="str">
        <f t="shared" si="221"/>
        <v/>
      </c>
      <c r="Z592" s="569" t="str">
        <f>'４.１倒筒機(樣品製作)'!X592</f>
        <v/>
      </c>
      <c r="AA592" s="569" t="str">
        <f>'４.１倒筒機(樣品製作)'!Y592</f>
        <v/>
      </c>
    </row>
    <row r="593" spans="1:27" ht="16.5">
      <c r="A593" s="493">
        <f t="shared" si="218"/>
        <v>46156</v>
      </c>
      <c r="B593" s="549" t="s">
        <v>833</v>
      </c>
      <c r="C593" s="576"/>
      <c r="D593" s="600"/>
      <c r="E593" s="577"/>
      <c r="F593" s="635" t="str">
        <f>IF(ISNA(VLOOKUP(D593,條件!$A$1:$L$65585,5,0)),"",(VLOOKUP(D593,條件!$A$1:$L$65585,5,0)))</f>
        <v/>
      </c>
      <c r="G593" s="635" t="str">
        <f>IF(ISNA(VLOOKUP(D593,條件!$A$1:$L$65585,11,0)),"",(VLOOKUP(D593,條件!$A$1:$L$65585,11,0)))</f>
        <v/>
      </c>
      <c r="H593" s="578"/>
      <c r="I593" s="579"/>
      <c r="J593" s="580"/>
      <c r="K593" s="579"/>
      <c r="L593" s="581"/>
      <c r="M593" s="498"/>
      <c r="N593" s="499"/>
      <c r="O593" s="500"/>
      <c r="P593" s="499"/>
      <c r="Q593" s="501"/>
      <c r="R593" s="560"/>
      <c r="S593" s="542">
        <f t="shared" si="222"/>
        <v>0</v>
      </c>
      <c r="T593" s="502">
        <f t="shared" si="219"/>
        <v>0</v>
      </c>
      <c r="U593" s="522">
        <f t="shared" si="223"/>
        <v>0</v>
      </c>
      <c r="V593" s="503">
        <f t="shared" si="224"/>
        <v>0</v>
      </c>
      <c r="W593" s="559" t="str">
        <f t="shared" si="225"/>
        <v/>
      </c>
      <c r="X593" s="569" t="str">
        <f t="shared" si="220"/>
        <v/>
      </c>
      <c r="Y593" s="569" t="str">
        <f t="shared" si="221"/>
        <v/>
      </c>
      <c r="Z593" s="569" t="str">
        <f>'４.１倒筒機(樣品製作)'!X593</f>
        <v/>
      </c>
      <c r="AA593" s="569" t="str">
        <f>'４.１倒筒機(樣品製作)'!Y593</f>
        <v/>
      </c>
    </row>
    <row r="594" spans="1:27" ht="16.5">
      <c r="A594" s="493">
        <f t="shared" si="218"/>
        <v>46156</v>
      </c>
      <c r="B594" s="549" t="s">
        <v>833</v>
      </c>
      <c r="C594" s="576"/>
      <c r="D594" s="600"/>
      <c r="E594" s="577"/>
      <c r="F594" s="635" t="str">
        <f>IF(ISNA(VLOOKUP(D594,條件!$A$1:$L$65585,5,0)),"",(VLOOKUP(D594,條件!$A$1:$L$65585,5,0)))</f>
        <v/>
      </c>
      <c r="G594" s="635" t="str">
        <f>IF(ISNA(VLOOKUP(D594,條件!$A$1:$L$65585,11,0)),"",(VLOOKUP(D594,條件!$A$1:$L$65585,11,0)))</f>
        <v/>
      </c>
      <c r="H594" s="578"/>
      <c r="I594" s="579"/>
      <c r="J594" s="580"/>
      <c r="K594" s="579"/>
      <c r="L594" s="581"/>
      <c r="M594" s="498"/>
      <c r="N594" s="499"/>
      <c r="O594" s="500"/>
      <c r="P594" s="499"/>
      <c r="Q594" s="501"/>
      <c r="R594" s="560"/>
      <c r="S594" s="542">
        <f t="shared" si="222"/>
        <v>0</v>
      </c>
      <c r="T594" s="502">
        <f t="shared" si="219"/>
        <v>0</v>
      </c>
      <c r="U594" s="502">
        <f t="shared" si="223"/>
        <v>0</v>
      </c>
      <c r="V594" s="503">
        <f t="shared" si="224"/>
        <v>0</v>
      </c>
      <c r="W594" s="561" t="str">
        <f t="shared" si="225"/>
        <v/>
      </c>
      <c r="X594" s="569" t="str">
        <f t="shared" si="220"/>
        <v/>
      </c>
      <c r="Y594" s="569" t="str">
        <f t="shared" si="221"/>
        <v/>
      </c>
      <c r="Z594" s="569" t="str">
        <f>'４.１倒筒機(樣品製作)'!X594</f>
        <v/>
      </c>
      <c r="AA594" s="569" t="str">
        <f>'４.１倒筒機(樣品製作)'!Y594</f>
        <v/>
      </c>
    </row>
    <row r="595" spans="1:27" ht="16.5">
      <c r="A595" s="493">
        <f t="shared" si="218"/>
        <v>46156</v>
      </c>
      <c r="B595" s="549" t="s">
        <v>833</v>
      </c>
      <c r="C595" s="576"/>
      <c r="D595" s="600"/>
      <c r="E595" s="577"/>
      <c r="F595" s="635" t="str">
        <f>IF(ISNA(VLOOKUP(D595,條件!$A$1:$L$65585,5,0)),"",(VLOOKUP(D595,條件!$A$1:$L$65585,5,0)))</f>
        <v/>
      </c>
      <c r="G595" s="635" t="str">
        <f>IF(ISNA(VLOOKUP(D595,條件!$A$1:$L$65585,11,0)),"",(VLOOKUP(D595,條件!$A$1:$L$65585,11,0)))</f>
        <v/>
      </c>
      <c r="H595" s="578"/>
      <c r="I595" s="579"/>
      <c r="J595" s="580"/>
      <c r="K595" s="579"/>
      <c r="L595" s="581"/>
      <c r="M595" s="498"/>
      <c r="N595" s="499"/>
      <c r="O595" s="500"/>
      <c r="P595" s="499"/>
      <c r="Q595" s="501"/>
      <c r="R595" s="560"/>
      <c r="S595" s="542">
        <f t="shared" si="222"/>
        <v>0</v>
      </c>
      <c r="T595" s="502">
        <f t="shared" si="219"/>
        <v>0</v>
      </c>
      <c r="U595" s="502">
        <f t="shared" si="223"/>
        <v>0</v>
      </c>
      <c r="V595" s="503">
        <f t="shared" si="224"/>
        <v>0</v>
      </c>
      <c r="W595" s="561" t="str">
        <f t="shared" si="225"/>
        <v/>
      </c>
      <c r="X595" s="569" t="str">
        <f t="shared" si="220"/>
        <v/>
      </c>
      <c r="Y595" s="569" t="str">
        <f t="shared" si="221"/>
        <v/>
      </c>
      <c r="Z595" s="569" t="str">
        <f>'４.１倒筒機(樣品製作)'!X595</f>
        <v/>
      </c>
      <c r="AA595" s="569" t="str">
        <f>'４.１倒筒機(樣品製作)'!Y595</f>
        <v/>
      </c>
    </row>
    <row r="596" spans="1:27" ht="16.5">
      <c r="A596" s="493">
        <f t="shared" si="218"/>
        <v>46156</v>
      </c>
      <c r="B596" s="549" t="s">
        <v>833</v>
      </c>
      <c r="C596" s="576"/>
      <c r="D596" s="600"/>
      <c r="E596" s="577"/>
      <c r="F596" s="635" t="str">
        <f>IF(ISNA(VLOOKUP(D596,條件!$A$1:$L$65585,5,0)),"",(VLOOKUP(D596,條件!$A$1:$L$65585,5,0)))</f>
        <v/>
      </c>
      <c r="G596" s="635" t="str">
        <f>IF(ISNA(VLOOKUP(D596,條件!$A$1:$L$65585,11,0)),"",(VLOOKUP(D596,條件!$A$1:$L$65585,11,0)))</f>
        <v/>
      </c>
      <c r="H596" s="578"/>
      <c r="I596" s="579"/>
      <c r="J596" s="580"/>
      <c r="K596" s="579"/>
      <c r="L596" s="581"/>
      <c r="M596" s="498"/>
      <c r="N596" s="499"/>
      <c r="O596" s="500"/>
      <c r="P596" s="499"/>
      <c r="Q596" s="501"/>
      <c r="R596" s="560"/>
      <c r="S596" s="542">
        <f t="shared" si="222"/>
        <v>0</v>
      </c>
      <c r="T596" s="502">
        <f t="shared" si="219"/>
        <v>0</v>
      </c>
      <c r="U596" s="502">
        <f t="shared" si="223"/>
        <v>0</v>
      </c>
      <c r="V596" s="503">
        <f t="shared" si="224"/>
        <v>0</v>
      </c>
      <c r="W596" s="561" t="str">
        <f t="shared" si="225"/>
        <v/>
      </c>
      <c r="X596" s="569" t="str">
        <f t="shared" si="220"/>
        <v/>
      </c>
      <c r="Y596" s="569" t="str">
        <f t="shared" si="221"/>
        <v/>
      </c>
      <c r="Z596" s="569" t="str">
        <f>'４.１倒筒機(樣品製作)'!X596</f>
        <v/>
      </c>
      <c r="AA596" s="569" t="str">
        <f>'４.１倒筒機(樣品製作)'!Y596</f>
        <v/>
      </c>
    </row>
    <row r="597" spans="1:27" ht="16.5">
      <c r="A597" s="493">
        <f t="shared" si="218"/>
        <v>46156</v>
      </c>
      <c r="B597" s="549" t="s">
        <v>833</v>
      </c>
      <c r="C597" s="576"/>
      <c r="D597" s="600"/>
      <c r="E597" s="577"/>
      <c r="F597" s="635" t="str">
        <f>IF(ISNA(VLOOKUP(D597,條件!$A$1:$L$65585,5,0)),"",(VLOOKUP(D597,條件!$A$1:$L$65585,5,0)))</f>
        <v/>
      </c>
      <c r="G597" s="635" t="str">
        <f>IF(ISNA(VLOOKUP(D597,條件!$A$1:$L$65585,11,0)),"",(VLOOKUP(D597,條件!$A$1:$L$65585,11,0)))</f>
        <v/>
      </c>
      <c r="H597" s="578"/>
      <c r="I597" s="579"/>
      <c r="J597" s="580"/>
      <c r="K597" s="579"/>
      <c r="L597" s="581"/>
      <c r="M597" s="498"/>
      <c r="N597" s="499"/>
      <c r="O597" s="500"/>
      <c r="P597" s="499"/>
      <c r="Q597" s="501"/>
      <c r="R597" s="560"/>
      <c r="S597" s="542">
        <f t="shared" si="222"/>
        <v>0</v>
      </c>
      <c r="T597" s="502">
        <f t="shared" si="219"/>
        <v>0</v>
      </c>
      <c r="U597" s="502">
        <f t="shared" si="223"/>
        <v>0</v>
      </c>
      <c r="V597" s="503">
        <f t="shared" si="224"/>
        <v>0</v>
      </c>
      <c r="W597" s="561" t="str">
        <f t="shared" si="225"/>
        <v/>
      </c>
      <c r="X597" s="569" t="str">
        <f t="shared" si="220"/>
        <v/>
      </c>
      <c r="Y597" s="569" t="str">
        <f t="shared" si="221"/>
        <v/>
      </c>
      <c r="Z597" s="569" t="str">
        <f>'４.１倒筒機(樣品製作)'!X597</f>
        <v/>
      </c>
      <c r="AA597" s="569" t="str">
        <f>'４.１倒筒機(樣品製作)'!Y597</f>
        <v/>
      </c>
    </row>
    <row r="598" spans="1:27" ht="16.5">
      <c r="A598" s="493">
        <f t="shared" si="218"/>
        <v>46156</v>
      </c>
      <c r="B598" s="549" t="s">
        <v>833</v>
      </c>
      <c r="C598" s="576"/>
      <c r="D598" s="600"/>
      <c r="E598" s="577"/>
      <c r="F598" s="635" t="str">
        <f>IF(ISNA(VLOOKUP(D598,條件!$A$1:$L$65585,5,0)),"",(VLOOKUP(D598,條件!$A$1:$L$65585,5,0)))</f>
        <v/>
      </c>
      <c r="G598" s="635" t="str">
        <f>IF(ISNA(VLOOKUP(D598,條件!$A$1:$L$65585,11,0)),"",(VLOOKUP(D598,條件!$A$1:$L$65585,11,0)))</f>
        <v/>
      </c>
      <c r="H598" s="578"/>
      <c r="I598" s="579"/>
      <c r="J598" s="580"/>
      <c r="K598" s="579"/>
      <c r="L598" s="581"/>
      <c r="M598" s="498"/>
      <c r="N598" s="499"/>
      <c r="O598" s="500"/>
      <c r="P598" s="499"/>
      <c r="Q598" s="501"/>
      <c r="R598" s="560"/>
      <c r="S598" s="542">
        <f t="shared" si="222"/>
        <v>0</v>
      </c>
      <c r="T598" s="502">
        <f t="shared" si="219"/>
        <v>0</v>
      </c>
      <c r="U598" s="502">
        <f t="shared" si="223"/>
        <v>0</v>
      </c>
      <c r="V598" s="503">
        <f t="shared" si="224"/>
        <v>0</v>
      </c>
      <c r="W598" s="561" t="str">
        <f t="shared" si="225"/>
        <v/>
      </c>
      <c r="X598" s="569" t="str">
        <f t="shared" si="220"/>
        <v/>
      </c>
      <c r="Y598" s="569" t="str">
        <f t="shared" si="221"/>
        <v/>
      </c>
      <c r="Z598" s="569" t="str">
        <f>'４.１倒筒機(樣品製作)'!X598</f>
        <v/>
      </c>
      <c r="AA598" s="569" t="str">
        <f>'４.１倒筒機(樣品製作)'!Y598</f>
        <v/>
      </c>
    </row>
    <row r="599" spans="1:27" ht="16.5">
      <c r="A599" s="493">
        <f t="shared" si="218"/>
        <v>46156</v>
      </c>
      <c r="B599" s="549" t="s">
        <v>833</v>
      </c>
      <c r="C599" s="576"/>
      <c r="D599" s="600"/>
      <c r="E599" s="577"/>
      <c r="F599" s="635" t="str">
        <f>IF(ISNA(VLOOKUP(D599,條件!$A$1:$L$65585,5,0)),"",(VLOOKUP(D599,條件!$A$1:$L$65585,5,0)))</f>
        <v/>
      </c>
      <c r="G599" s="635" t="str">
        <f>IF(ISNA(VLOOKUP(D599,條件!$A$1:$L$65585,11,0)),"",(VLOOKUP(D599,條件!$A$1:$L$65585,11,0)))</f>
        <v/>
      </c>
      <c r="H599" s="578"/>
      <c r="I599" s="579"/>
      <c r="J599" s="580"/>
      <c r="K599" s="579"/>
      <c r="L599" s="581"/>
      <c r="M599" s="498"/>
      <c r="N599" s="499"/>
      <c r="O599" s="500"/>
      <c r="P599" s="499"/>
      <c r="Q599" s="501"/>
      <c r="R599" s="560"/>
      <c r="S599" s="542">
        <f t="shared" si="222"/>
        <v>0</v>
      </c>
      <c r="T599" s="502">
        <f t="shared" si="219"/>
        <v>0</v>
      </c>
      <c r="U599" s="502">
        <f t="shared" si="223"/>
        <v>0</v>
      </c>
      <c r="V599" s="503">
        <f t="shared" si="224"/>
        <v>0</v>
      </c>
      <c r="W599" s="561" t="str">
        <f t="shared" si="225"/>
        <v/>
      </c>
      <c r="X599" s="569" t="str">
        <f t="shared" si="220"/>
        <v/>
      </c>
      <c r="Y599" s="569" t="str">
        <f t="shared" si="221"/>
        <v/>
      </c>
      <c r="Z599" s="569" t="str">
        <f>'４.１倒筒機(樣品製作)'!X599</f>
        <v/>
      </c>
      <c r="AA599" s="569" t="str">
        <f>'４.１倒筒機(樣品製作)'!Y599</f>
        <v/>
      </c>
    </row>
    <row r="600" spans="1:27" ht="16.5">
      <c r="A600" s="493">
        <f t="shared" si="218"/>
        <v>46156</v>
      </c>
      <c r="B600" s="549" t="s">
        <v>833</v>
      </c>
      <c r="C600" s="576"/>
      <c r="D600" s="600"/>
      <c r="E600" s="577"/>
      <c r="F600" s="635" t="str">
        <f>IF(ISNA(VLOOKUP(D600,條件!$A$1:$L$65585,5,0)),"",(VLOOKUP(D600,條件!$A$1:$L$65585,5,0)))</f>
        <v/>
      </c>
      <c r="G600" s="635" t="str">
        <f>IF(ISNA(VLOOKUP(D600,條件!$A$1:$L$65585,11,0)),"",(VLOOKUP(D600,條件!$A$1:$L$65585,11,0)))</f>
        <v/>
      </c>
      <c r="H600" s="578"/>
      <c r="I600" s="579"/>
      <c r="J600" s="580"/>
      <c r="K600" s="579"/>
      <c r="L600" s="581"/>
      <c r="M600" s="498"/>
      <c r="N600" s="499"/>
      <c r="O600" s="500"/>
      <c r="P600" s="499"/>
      <c r="Q600" s="501"/>
      <c r="R600" s="560"/>
      <c r="S600" s="542">
        <f t="shared" si="222"/>
        <v>0</v>
      </c>
      <c r="T600" s="502">
        <f t="shared" si="219"/>
        <v>0</v>
      </c>
      <c r="U600" s="502">
        <f t="shared" si="223"/>
        <v>0</v>
      </c>
      <c r="V600" s="503">
        <f t="shared" si="224"/>
        <v>0</v>
      </c>
      <c r="W600" s="561" t="str">
        <f t="shared" si="225"/>
        <v/>
      </c>
      <c r="X600" s="569" t="str">
        <f t="shared" si="220"/>
        <v/>
      </c>
      <c r="Y600" s="569" t="str">
        <f t="shared" si="221"/>
        <v/>
      </c>
      <c r="Z600" s="569" t="str">
        <f>'４.１倒筒機(樣品製作)'!X600</f>
        <v/>
      </c>
      <c r="AA600" s="569" t="str">
        <f>'４.１倒筒機(樣品製作)'!Y600</f>
        <v/>
      </c>
    </row>
    <row r="601" spans="1:27" ht="16.5">
      <c r="A601" s="493">
        <f t="shared" si="218"/>
        <v>46156</v>
      </c>
      <c r="B601" s="549" t="s">
        <v>833</v>
      </c>
      <c r="C601" s="576"/>
      <c r="D601" s="600"/>
      <c r="E601" s="577"/>
      <c r="F601" s="635" t="str">
        <f>IF(ISNA(VLOOKUP(D601,條件!$A$1:$L$65585,5,0)),"",(VLOOKUP(D601,條件!$A$1:$L$65585,5,0)))</f>
        <v/>
      </c>
      <c r="G601" s="635" t="str">
        <f>IF(ISNA(VLOOKUP(D601,條件!$A$1:$L$65585,11,0)),"",(VLOOKUP(D601,條件!$A$1:$L$65585,11,0)))</f>
        <v/>
      </c>
      <c r="H601" s="578"/>
      <c r="I601" s="579"/>
      <c r="J601" s="580"/>
      <c r="K601" s="579"/>
      <c r="L601" s="581"/>
      <c r="M601" s="498"/>
      <c r="N601" s="499"/>
      <c r="O601" s="500"/>
      <c r="P601" s="499"/>
      <c r="Q601" s="501"/>
      <c r="R601" s="560"/>
      <c r="S601" s="542">
        <f t="shared" si="222"/>
        <v>0</v>
      </c>
      <c r="T601" s="502">
        <f t="shared" si="219"/>
        <v>0</v>
      </c>
      <c r="U601" s="502">
        <f t="shared" si="223"/>
        <v>0</v>
      </c>
      <c r="V601" s="503">
        <f t="shared" si="224"/>
        <v>0</v>
      </c>
      <c r="W601" s="561" t="str">
        <f t="shared" si="225"/>
        <v/>
      </c>
      <c r="X601" s="569" t="str">
        <f t="shared" si="220"/>
        <v/>
      </c>
      <c r="Y601" s="569" t="str">
        <f t="shared" si="221"/>
        <v/>
      </c>
      <c r="Z601" s="569" t="str">
        <f>'４.１倒筒機(樣品製作)'!X601</f>
        <v/>
      </c>
      <c r="AA601" s="569" t="str">
        <f>'４.１倒筒機(樣品製作)'!Y601</f>
        <v/>
      </c>
    </row>
    <row r="602" spans="1:27" ht="16.5">
      <c r="A602" s="493">
        <f t="shared" si="218"/>
        <v>46156</v>
      </c>
      <c r="B602" s="549" t="s">
        <v>833</v>
      </c>
      <c r="C602" s="576"/>
      <c r="D602" s="600"/>
      <c r="E602" s="577"/>
      <c r="F602" s="635" t="str">
        <f>IF(ISNA(VLOOKUP(D602,條件!$A$1:$L$65585,5,0)),"",(VLOOKUP(D602,條件!$A$1:$L$65585,5,0)))</f>
        <v/>
      </c>
      <c r="G602" s="635" t="str">
        <f>IF(ISNA(VLOOKUP(D602,條件!$A$1:$L$65585,11,0)),"",(VLOOKUP(D602,條件!$A$1:$L$65585,11,0)))</f>
        <v/>
      </c>
      <c r="H602" s="578"/>
      <c r="I602" s="579"/>
      <c r="J602" s="580"/>
      <c r="K602" s="579"/>
      <c r="L602" s="581"/>
      <c r="M602" s="498"/>
      <c r="N602" s="499"/>
      <c r="O602" s="500"/>
      <c r="P602" s="499"/>
      <c r="Q602" s="501"/>
      <c r="R602" s="560"/>
      <c r="S602" s="542">
        <f t="shared" si="222"/>
        <v>0</v>
      </c>
      <c r="T602" s="502">
        <f t="shared" si="219"/>
        <v>0</v>
      </c>
      <c r="U602" s="502">
        <f t="shared" si="223"/>
        <v>0</v>
      </c>
      <c r="V602" s="503">
        <f t="shared" si="224"/>
        <v>0</v>
      </c>
      <c r="W602" s="561" t="str">
        <f t="shared" si="225"/>
        <v/>
      </c>
      <c r="X602" s="569" t="str">
        <f t="shared" si="220"/>
        <v/>
      </c>
      <c r="Y602" s="569" t="str">
        <f t="shared" si="221"/>
        <v/>
      </c>
      <c r="Z602" s="569" t="str">
        <f>'４.１倒筒機(樣品製作)'!X602</f>
        <v/>
      </c>
      <c r="AA602" s="569" t="str">
        <f>'４.１倒筒機(樣品製作)'!Y602</f>
        <v/>
      </c>
    </row>
    <row r="603" spans="1:27" ht="16.5">
      <c r="A603" s="493">
        <f t="shared" si="218"/>
        <v>46156</v>
      </c>
      <c r="B603" s="515" t="s">
        <v>831</v>
      </c>
      <c r="C603" s="652"/>
      <c r="D603" s="653"/>
      <c r="E603" s="654"/>
      <c r="F603" s="655">
        <v>0</v>
      </c>
      <c r="G603" s="655"/>
      <c r="H603" s="656"/>
      <c r="I603" s="657">
        <f>COUNTA(I583:I602)</f>
        <v>0</v>
      </c>
      <c r="J603" s="657"/>
      <c r="K603" s="657"/>
      <c r="L603" s="658"/>
      <c r="M603" s="517"/>
      <c r="N603" s="518">
        <f>SUM(N583:N602)</f>
        <v>0</v>
      </c>
      <c r="O603" s="517"/>
      <c r="P603" s="518">
        <f>SUM(P583:P602)</f>
        <v>0</v>
      </c>
      <c r="Q603" s="519"/>
      <c r="R603" s="562"/>
      <c r="S603" s="544"/>
      <c r="T603" s="520"/>
      <c r="U603" s="516">
        <f>SUMIF(U583:U602,"&lt;9E307")</f>
        <v>0</v>
      </c>
      <c r="V603" s="516">
        <f>SUM(V583:V602)</f>
        <v>0</v>
      </c>
      <c r="W603" s="563">
        <f>IF(ISERROR(V603/U603),0,(V603/U603))</f>
        <v>0</v>
      </c>
      <c r="X603" s="570">
        <f>SUMIF(X583:X602,"&lt;9E307")</f>
        <v>0</v>
      </c>
      <c r="Y603" s="570">
        <f>SUMIF(Y583:Y602,"&lt;9E307")</f>
        <v>0</v>
      </c>
      <c r="Z603" s="570">
        <f>'４.１倒筒機(樣品製作)'!X603</f>
        <v>0</v>
      </c>
      <c r="AA603" s="570">
        <f>'４.１倒筒機(樣品製作)'!Y603</f>
        <v>0</v>
      </c>
    </row>
    <row r="604" spans="1:27" ht="16.5">
      <c r="A604" s="493">
        <f t="shared" si="218"/>
        <v>46156</v>
      </c>
      <c r="B604" s="521" t="s">
        <v>834</v>
      </c>
      <c r="C604" s="659"/>
      <c r="D604" s="660"/>
      <c r="E604" s="661"/>
      <c r="F604" s="662"/>
      <c r="G604" s="662"/>
      <c r="H604" s="663"/>
      <c r="I604" s="664">
        <f>SUM(I582,I603)</f>
        <v>6</v>
      </c>
      <c r="J604" s="664"/>
      <c r="K604" s="664"/>
      <c r="L604" s="665"/>
      <c r="M604" s="536"/>
      <c r="N604" s="537">
        <f>SUM(N582,N603)</f>
        <v>36</v>
      </c>
      <c r="O604" s="536"/>
      <c r="P604" s="537">
        <f>SUM(P582,P603)</f>
        <v>24</v>
      </c>
      <c r="Q604" s="538"/>
      <c r="R604" s="564"/>
      <c r="S604" s="545"/>
      <c r="T604" s="504"/>
      <c r="U604" s="504">
        <f t="shared" ref="U604:V604" si="226">SUM(U582,U603)</f>
        <v>366.76710947471656</v>
      </c>
      <c r="V604" s="504">
        <f t="shared" si="226"/>
        <v>232</v>
      </c>
      <c r="W604" s="565">
        <f>IF(ISERROR(V604/U604),0,V604/U604)</f>
        <v>0.63255399409251867</v>
      </c>
      <c r="X604" s="571">
        <f>SUM(X582,X603)</f>
        <v>0.76635828226491731</v>
      </c>
      <c r="Y604" s="571">
        <f>SUM(Y582,Y603)</f>
        <v>0.70071015563394901</v>
      </c>
      <c r="Z604" s="571">
        <f>'４.１倒筒機(樣品製作)'!X604</f>
        <v>0</v>
      </c>
      <c r="AA604" s="571">
        <f>'４.１倒筒機(樣品製作)'!Y604</f>
        <v>0</v>
      </c>
    </row>
    <row r="605" spans="1:27" ht="16.5">
      <c r="A605" s="566">
        <f>A604+1</f>
        <v>46157</v>
      </c>
      <c r="B605" s="548" t="s">
        <v>832</v>
      </c>
      <c r="C605" s="666" t="s">
        <v>1081</v>
      </c>
      <c r="D605" s="667" t="s">
        <v>3353</v>
      </c>
      <c r="E605" s="668" t="s">
        <v>1784</v>
      </c>
      <c r="F605" s="635" t="s">
        <v>3294</v>
      </c>
      <c r="G605" s="635" t="s">
        <v>3355</v>
      </c>
      <c r="H605" s="670">
        <v>4</v>
      </c>
      <c r="I605" s="671">
        <v>75</v>
      </c>
      <c r="J605" s="580">
        <v>488000</v>
      </c>
      <c r="K605" s="671">
        <v>1200</v>
      </c>
      <c r="L605" s="672">
        <v>120</v>
      </c>
      <c r="M605" s="524"/>
      <c r="N605" s="525">
        <v>12</v>
      </c>
      <c r="O605" s="526"/>
      <c r="P605" s="525"/>
      <c r="Q605" s="527"/>
      <c r="R605" s="558"/>
      <c r="S605" s="541">
        <f>K605*0.85</f>
        <v>1020</v>
      </c>
      <c r="T605" s="522">
        <f t="shared" ref="T605:T624" si="227">IF(J605="",0,(1440/(J605/S605)))</f>
        <v>3.0098360655737704</v>
      </c>
      <c r="U605" s="522">
        <f>T605*L605*(N605+P605)/24*0.85</f>
        <v>153.50163934426229</v>
      </c>
      <c r="V605" s="523">
        <f>M605+O605</f>
        <v>0</v>
      </c>
      <c r="W605" s="559">
        <f>IF(U605=0,"",((V605/U605)))</f>
        <v>0</v>
      </c>
      <c r="X605" s="569">
        <f t="shared" ref="X605:X624" si="228">IF(ISERROR((U605/(N605+P605)*N605)/250),"",((U605/(N605+P605)*N605)/250))</f>
        <v>0.61400655737704912</v>
      </c>
      <c r="Y605" s="569">
        <f t="shared" ref="Y605:Y624" si="229">IF(ISERROR(((U605/(N605+P605)*P605)/250)),"",(((U605/(N605+P605)*P605))/250))</f>
        <v>0</v>
      </c>
      <c r="Z605" s="569" t="str">
        <f>'４.１倒筒機(樣品製作)'!X605</f>
        <v/>
      </c>
      <c r="AA605" s="569" t="str">
        <f>'４.１倒筒機(樣品製作)'!Y605</f>
        <v/>
      </c>
    </row>
    <row r="606" spans="1:27" ht="16.5">
      <c r="A606" s="493">
        <f>A605</f>
        <v>46157</v>
      </c>
      <c r="B606" s="549" t="s">
        <v>832</v>
      </c>
      <c r="C606" s="576"/>
      <c r="D606" s="600"/>
      <c r="E606" s="577"/>
      <c r="F606" s="635" t="str">
        <f>IF(ISNA(VLOOKUP(D606,條件!$A$1:$L$65585,5,0)),"",(VLOOKUP(D606,條件!$A$1:$L$65585,5,0)))</f>
        <v/>
      </c>
      <c r="G606" s="635" t="str">
        <f>IF(ISNA(VLOOKUP(D606,條件!$A$1:$L$65585,11,0)),"",(VLOOKUP(D606,條件!$A$1:$L$65585,11,0)))</f>
        <v/>
      </c>
      <c r="H606" s="578"/>
      <c r="I606" s="579"/>
      <c r="J606" s="580"/>
      <c r="K606" s="579"/>
      <c r="L606" s="581"/>
      <c r="M606" s="498"/>
      <c r="N606" s="499"/>
      <c r="O606" s="500"/>
      <c r="P606" s="499"/>
      <c r="Q606" s="527"/>
      <c r="R606" s="560"/>
      <c r="S606" s="542">
        <f t="shared" ref="S606:S624" si="230">K606*0.85</f>
        <v>0</v>
      </c>
      <c r="T606" s="502">
        <f t="shared" si="227"/>
        <v>0</v>
      </c>
      <c r="U606" s="522">
        <f t="shared" ref="U606:U624" si="231">T606*L606*(N606+P606)/24*0.85</f>
        <v>0</v>
      </c>
      <c r="V606" s="503">
        <f t="shared" ref="V606:V624" si="232">M606+O606</f>
        <v>0</v>
      </c>
      <c r="W606" s="559" t="str">
        <f t="shared" ref="W606:W624" si="233">IF(U606=0,"",((V606/U606)))</f>
        <v/>
      </c>
      <c r="X606" s="569" t="str">
        <f t="shared" si="228"/>
        <v/>
      </c>
      <c r="Y606" s="569" t="str">
        <f t="shared" si="229"/>
        <v/>
      </c>
      <c r="Z606" s="569" t="str">
        <f>'４.１倒筒機(樣品製作)'!X606</f>
        <v/>
      </c>
      <c r="AA606" s="569" t="str">
        <f>'４.１倒筒機(樣品製作)'!Y606</f>
        <v/>
      </c>
    </row>
    <row r="607" spans="1:27" ht="16.5">
      <c r="A607" s="493">
        <f t="shared" ref="A607:A647" si="234">A606</f>
        <v>46157</v>
      </c>
      <c r="B607" s="549" t="s">
        <v>832</v>
      </c>
      <c r="C607" s="576"/>
      <c r="D607" s="600"/>
      <c r="E607" s="577"/>
      <c r="F607" s="635" t="str">
        <f>IF(ISNA(VLOOKUP(D607,條件!$A$1:$L$65585,5,0)),"",(VLOOKUP(D607,條件!$A$1:$L$65585,5,0)))</f>
        <v/>
      </c>
      <c r="G607" s="635" t="str">
        <f>IF(ISNA(VLOOKUP(D607,條件!$A$1:$L$65585,11,0)),"",(VLOOKUP(D607,條件!$A$1:$L$65585,11,0)))</f>
        <v/>
      </c>
      <c r="H607" s="578"/>
      <c r="I607" s="579"/>
      <c r="J607" s="580"/>
      <c r="K607" s="579"/>
      <c r="L607" s="581"/>
      <c r="M607" s="498"/>
      <c r="N607" s="499"/>
      <c r="O607" s="500"/>
      <c r="P607" s="499"/>
      <c r="Q607" s="527"/>
      <c r="R607" s="560"/>
      <c r="S607" s="542">
        <f t="shared" si="230"/>
        <v>0</v>
      </c>
      <c r="T607" s="502">
        <f t="shared" si="227"/>
        <v>0</v>
      </c>
      <c r="U607" s="522">
        <f t="shared" si="231"/>
        <v>0</v>
      </c>
      <c r="V607" s="503">
        <f t="shared" si="232"/>
        <v>0</v>
      </c>
      <c r="W607" s="559" t="str">
        <f t="shared" si="233"/>
        <v/>
      </c>
      <c r="X607" s="569" t="str">
        <f t="shared" si="228"/>
        <v/>
      </c>
      <c r="Y607" s="569" t="str">
        <f t="shared" si="229"/>
        <v/>
      </c>
      <c r="Z607" s="569" t="str">
        <f>'４.１倒筒機(樣品製作)'!X607</f>
        <v/>
      </c>
      <c r="AA607" s="569" t="str">
        <f>'４.１倒筒機(樣品製作)'!Y607</f>
        <v/>
      </c>
    </row>
    <row r="608" spans="1:27" ht="16.5">
      <c r="A608" s="493">
        <f t="shared" si="234"/>
        <v>46157</v>
      </c>
      <c r="B608" s="549" t="s">
        <v>832</v>
      </c>
      <c r="C608" s="576"/>
      <c r="D608" s="600"/>
      <c r="E608" s="577"/>
      <c r="F608" s="635" t="str">
        <f>IF(ISNA(VLOOKUP(D608,條件!$A$1:$L$65585,5,0)),"",(VLOOKUP(D608,條件!$A$1:$L$65585,5,0)))</f>
        <v/>
      </c>
      <c r="G608" s="635" t="str">
        <f>IF(ISNA(VLOOKUP(D608,條件!$A$1:$L$65585,11,0)),"",(VLOOKUP(D608,條件!$A$1:$L$65585,11,0)))</f>
        <v/>
      </c>
      <c r="H608" s="578"/>
      <c r="I608" s="579"/>
      <c r="J608" s="580"/>
      <c r="K608" s="579"/>
      <c r="L608" s="581"/>
      <c r="M608" s="498"/>
      <c r="N608" s="499"/>
      <c r="O608" s="500"/>
      <c r="P608" s="499"/>
      <c r="Q608" s="527"/>
      <c r="R608" s="560"/>
      <c r="S608" s="542">
        <f t="shared" si="230"/>
        <v>0</v>
      </c>
      <c r="T608" s="502">
        <f t="shared" si="227"/>
        <v>0</v>
      </c>
      <c r="U608" s="522">
        <f t="shared" si="231"/>
        <v>0</v>
      </c>
      <c r="V608" s="503">
        <f t="shared" si="232"/>
        <v>0</v>
      </c>
      <c r="W608" s="559" t="str">
        <f t="shared" si="233"/>
        <v/>
      </c>
      <c r="X608" s="569" t="str">
        <f t="shared" si="228"/>
        <v/>
      </c>
      <c r="Y608" s="569" t="str">
        <f t="shared" si="229"/>
        <v/>
      </c>
      <c r="Z608" s="569" t="str">
        <f>'４.１倒筒機(樣品製作)'!X608</f>
        <v/>
      </c>
      <c r="AA608" s="569" t="str">
        <f>'４.１倒筒機(樣品製作)'!Y608</f>
        <v/>
      </c>
    </row>
    <row r="609" spans="1:27" ht="16.5">
      <c r="A609" s="493">
        <f t="shared" si="234"/>
        <v>46157</v>
      </c>
      <c r="B609" s="549" t="s">
        <v>832</v>
      </c>
      <c r="C609" s="576"/>
      <c r="D609" s="600"/>
      <c r="E609" s="577"/>
      <c r="F609" s="635" t="str">
        <f>IF(ISNA(VLOOKUP(D609,條件!$A$1:$L$65585,5,0)),"",(VLOOKUP(D609,條件!$A$1:$L$65585,5,0)))</f>
        <v/>
      </c>
      <c r="G609" s="635" t="str">
        <f>IF(ISNA(VLOOKUP(D609,條件!$A$1:$L$65585,11,0)),"",(VLOOKUP(D609,條件!$A$1:$L$65585,11,0)))</f>
        <v/>
      </c>
      <c r="H609" s="578"/>
      <c r="I609" s="579"/>
      <c r="J609" s="580"/>
      <c r="K609" s="579"/>
      <c r="L609" s="581"/>
      <c r="M609" s="498"/>
      <c r="N609" s="499"/>
      <c r="O609" s="500"/>
      <c r="P609" s="499"/>
      <c r="Q609" s="527"/>
      <c r="R609" s="560"/>
      <c r="S609" s="542">
        <f t="shared" si="230"/>
        <v>0</v>
      </c>
      <c r="T609" s="502">
        <f t="shared" si="227"/>
        <v>0</v>
      </c>
      <c r="U609" s="522">
        <f t="shared" si="231"/>
        <v>0</v>
      </c>
      <c r="V609" s="503">
        <f t="shared" si="232"/>
        <v>0</v>
      </c>
      <c r="W609" s="559" t="str">
        <f t="shared" si="233"/>
        <v/>
      </c>
      <c r="X609" s="569" t="str">
        <f t="shared" si="228"/>
        <v/>
      </c>
      <c r="Y609" s="569" t="str">
        <f t="shared" si="229"/>
        <v/>
      </c>
      <c r="Z609" s="569" t="str">
        <f>'４.１倒筒機(樣品製作)'!X609</f>
        <v/>
      </c>
      <c r="AA609" s="569" t="str">
        <f>'４.１倒筒機(樣品製作)'!Y609</f>
        <v/>
      </c>
    </row>
    <row r="610" spans="1:27" ht="16.5">
      <c r="A610" s="493">
        <f t="shared" si="234"/>
        <v>46157</v>
      </c>
      <c r="B610" s="549" t="s">
        <v>832</v>
      </c>
      <c r="C610" s="576"/>
      <c r="D610" s="600"/>
      <c r="E610" s="577"/>
      <c r="F610" s="635" t="str">
        <f>IF(ISNA(VLOOKUP(D610,條件!$A$1:$L$65585,5,0)),"",(VLOOKUP(D610,條件!$A$1:$L$65585,5,0)))</f>
        <v/>
      </c>
      <c r="G610" s="635" t="str">
        <f>IF(ISNA(VLOOKUP(D610,條件!$A$1:$L$65585,11,0)),"",(VLOOKUP(D610,條件!$A$1:$L$65585,11,0)))</f>
        <v/>
      </c>
      <c r="H610" s="578"/>
      <c r="I610" s="579"/>
      <c r="J610" s="580"/>
      <c r="K610" s="579"/>
      <c r="L610" s="581"/>
      <c r="M610" s="498"/>
      <c r="N610" s="499"/>
      <c r="O610" s="500"/>
      <c r="P610" s="499"/>
      <c r="Q610" s="527"/>
      <c r="R610" s="560"/>
      <c r="S610" s="542">
        <f t="shared" si="230"/>
        <v>0</v>
      </c>
      <c r="T610" s="502">
        <f t="shared" si="227"/>
        <v>0</v>
      </c>
      <c r="U610" s="522">
        <f t="shared" si="231"/>
        <v>0</v>
      </c>
      <c r="V610" s="503">
        <f t="shared" si="232"/>
        <v>0</v>
      </c>
      <c r="W610" s="559" t="str">
        <f t="shared" si="233"/>
        <v/>
      </c>
      <c r="X610" s="569" t="str">
        <f t="shared" si="228"/>
        <v/>
      </c>
      <c r="Y610" s="569" t="str">
        <f t="shared" si="229"/>
        <v/>
      </c>
      <c r="Z610" s="569" t="str">
        <f>'４.１倒筒機(樣品製作)'!X610</f>
        <v/>
      </c>
      <c r="AA610" s="569" t="str">
        <f>'４.１倒筒機(樣品製作)'!Y610</f>
        <v/>
      </c>
    </row>
    <row r="611" spans="1:27" ht="16.5">
      <c r="A611" s="493">
        <f t="shared" si="234"/>
        <v>46157</v>
      </c>
      <c r="B611" s="549" t="s">
        <v>832</v>
      </c>
      <c r="C611" s="576"/>
      <c r="D611" s="600"/>
      <c r="E611" s="577"/>
      <c r="F611" s="635" t="str">
        <f>IF(ISNA(VLOOKUP(D611,條件!$A$1:$L$65585,5,0)),"",(VLOOKUP(D611,條件!$A$1:$L$65585,5,0)))</f>
        <v/>
      </c>
      <c r="G611" s="635" t="str">
        <f>IF(ISNA(VLOOKUP(D611,條件!$A$1:$L$65585,11,0)),"",(VLOOKUP(D611,條件!$A$1:$L$65585,11,0)))</f>
        <v/>
      </c>
      <c r="H611" s="578"/>
      <c r="I611" s="579"/>
      <c r="J611" s="580"/>
      <c r="K611" s="579"/>
      <c r="L611" s="581"/>
      <c r="M611" s="498"/>
      <c r="N611" s="499"/>
      <c r="O611" s="500"/>
      <c r="P611" s="499"/>
      <c r="Q611" s="527"/>
      <c r="R611" s="560"/>
      <c r="S611" s="542">
        <f t="shared" si="230"/>
        <v>0</v>
      </c>
      <c r="T611" s="502">
        <f t="shared" si="227"/>
        <v>0</v>
      </c>
      <c r="U611" s="522">
        <f t="shared" si="231"/>
        <v>0</v>
      </c>
      <c r="V611" s="503">
        <f t="shared" si="232"/>
        <v>0</v>
      </c>
      <c r="W611" s="559" t="str">
        <f t="shared" si="233"/>
        <v/>
      </c>
      <c r="X611" s="569" t="str">
        <f t="shared" si="228"/>
        <v/>
      </c>
      <c r="Y611" s="569" t="str">
        <f t="shared" si="229"/>
        <v/>
      </c>
      <c r="Z611" s="569" t="str">
        <f>'４.１倒筒機(樣品製作)'!X611</f>
        <v/>
      </c>
      <c r="AA611" s="569" t="str">
        <f>'４.１倒筒機(樣品製作)'!Y611</f>
        <v/>
      </c>
    </row>
    <row r="612" spans="1:27" ht="16.5">
      <c r="A612" s="493">
        <f t="shared" si="234"/>
        <v>46157</v>
      </c>
      <c r="B612" s="549" t="s">
        <v>832</v>
      </c>
      <c r="C612" s="576"/>
      <c r="D612" s="600"/>
      <c r="E612" s="577"/>
      <c r="F612" s="635" t="str">
        <f>IF(ISNA(VLOOKUP(D612,條件!$A$1:$L$65585,5,0)),"",(VLOOKUP(D612,條件!$A$1:$L$65585,5,0)))</f>
        <v/>
      </c>
      <c r="G612" s="635" t="str">
        <f>IF(ISNA(VLOOKUP(D612,條件!$A$1:$L$65585,11,0)),"",(VLOOKUP(D612,條件!$A$1:$L$65585,11,0)))</f>
        <v/>
      </c>
      <c r="H612" s="578"/>
      <c r="I612" s="579"/>
      <c r="J612" s="580"/>
      <c r="K612" s="579"/>
      <c r="L612" s="581"/>
      <c r="M612" s="498"/>
      <c r="N612" s="499"/>
      <c r="O612" s="500"/>
      <c r="P612" s="499"/>
      <c r="Q612" s="527"/>
      <c r="R612" s="560"/>
      <c r="S612" s="542">
        <f t="shared" si="230"/>
        <v>0</v>
      </c>
      <c r="T612" s="502">
        <f t="shared" si="227"/>
        <v>0</v>
      </c>
      <c r="U612" s="522">
        <f t="shared" si="231"/>
        <v>0</v>
      </c>
      <c r="V612" s="503">
        <f t="shared" si="232"/>
        <v>0</v>
      </c>
      <c r="W612" s="559" t="str">
        <f t="shared" si="233"/>
        <v/>
      </c>
      <c r="X612" s="569" t="str">
        <f t="shared" si="228"/>
        <v/>
      </c>
      <c r="Y612" s="569" t="str">
        <f t="shared" si="229"/>
        <v/>
      </c>
      <c r="Z612" s="569" t="str">
        <f>'４.１倒筒機(樣品製作)'!X612</f>
        <v/>
      </c>
      <c r="AA612" s="569" t="str">
        <f>'４.１倒筒機(樣品製作)'!Y612</f>
        <v/>
      </c>
    </row>
    <row r="613" spans="1:27" ht="16.5">
      <c r="A613" s="493">
        <f t="shared" si="234"/>
        <v>46157</v>
      </c>
      <c r="B613" s="549" t="s">
        <v>832</v>
      </c>
      <c r="C613" s="576"/>
      <c r="D613" s="600"/>
      <c r="E613" s="577"/>
      <c r="F613" s="635" t="str">
        <f>IF(ISNA(VLOOKUP(D613,條件!$A$1:$L$65585,5,0)),"",(VLOOKUP(D613,條件!$A$1:$L$65585,5,0)))</f>
        <v/>
      </c>
      <c r="G613" s="635" t="str">
        <f>IF(ISNA(VLOOKUP(D613,條件!$A$1:$L$65585,11,0)),"",(VLOOKUP(D613,條件!$A$1:$L$65585,11,0)))</f>
        <v/>
      </c>
      <c r="H613" s="578"/>
      <c r="I613" s="579"/>
      <c r="J613" s="580"/>
      <c r="K613" s="579"/>
      <c r="L613" s="581"/>
      <c r="M613" s="498"/>
      <c r="N613" s="499"/>
      <c r="O613" s="500"/>
      <c r="P613" s="499"/>
      <c r="Q613" s="527"/>
      <c r="R613" s="560"/>
      <c r="S613" s="542">
        <f t="shared" si="230"/>
        <v>0</v>
      </c>
      <c r="T613" s="502">
        <f t="shared" si="227"/>
        <v>0</v>
      </c>
      <c r="U613" s="522">
        <f t="shared" si="231"/>
        <v>0</v>
      </c>
      <c r="V613" s="503">
        <f t="shared" si="232"/>
        <v>0</v>
      </c>
      <c r="W613" s="559" t="str">
        <f t="shared" si="233"/>
        <v/>
      </c>
      <c r="X613" s="569" t="str">
        <f t="shared" si="228"/>
        <v/>
      </c>
      <c r="Y613" s="569" t="str">
        <f t="shared" si="229"/>
        <v/>
      </c>
      <c r="Z613" s="569" t="str">
        <f>'４.１倒筒機(樣品製作)'!X613</f>
        <v/>
      </c>
      <c r="AA613" s="569" t="str">
        <f>'４.１倒筒機(樣品製作)'!Y613</f>
        <v/>
      </c>
    </row>
    <row r="614" spans="1:27" ht="16.5">
      <c r="A614" s="493">
        <f t="shared" si="234"/>
        <v>46157</v>
      </c>
      <c r="B614" s="549" t="s">
        <v>832</v>
      </c>
      <c r="C614" s="576"/>
      <c r="D614" s="600"/>
      <c r="E614" s="577"/>
      <c r="F614" s="635" t="str">
        <f>IF(ISNA(VLOOKUP(D614,條件!$A$1:$L$65585,5,0)),"",(VLOOKUP(D614,條件!$A$1:$L$65585,5,0)))</f>
        <v/>
      </c>
      <c r="G614" s="635" t="str">
        <f>IF(ISNA(VLOOKUP(D614,條件!$A$1:$L$65585,11,0)),"",(VLOOKUP(D614,條件!$A$1:$L$65585,11,0)))</f>
        <v/>
      </c>
      <c r="H614" s="578"/>
      <c r="I614" s="579"/>
      <c r="J614" s="580"/>
      <c r="K614" s="579"/>
      <c r="L614" s="581"/>
      <c r="M614" s="498"/>
      <c r="N614" s="499"/>
      <c r="O614" s="500"/>
      <c r="P614" s="499"/>
      <c r="Q614" s="527"/>
      <c r="R614" s="560"/>
      <c r="S614" s="542">
        <f t="shared" si="230"/>
        <v>0</v>
      </c>
      <c r="T614" s="502">
        <f t="shared" si="227"/>
        <v>0</v>
      </c>
      <c r="U614" s="522">
        <f t="shared" si="231"/>
        <v>0</v>
      </c>
      <c r="V614" s="503">
        <f t="shared" si="232"/>
        <v>0</v>
      </c>
      <c r="W614" s="559" t="str">
        <f t="shared" si="233"/>
        <v/>
      </c>
      <c r="X614" s="569" t="str">
        <f t="shared" si="228"/>
        <v/>
      </c>
      <c r="Y614" s="569" t="str">
        <f t="shared" si="229"/>
        <v/>
      </c>
      <c r="Z614" s="569" t="str">
        <f>'４.１倒筒機(樣品製作)'!X614</f>
        <v/>
      </c>
      <c r="AA614" s="569" t="str">
        <f>'４.１倒筒機(樣品製作)'!Y614</f>
        <v/>
      </c>
    </row>
    <row r="615" spans="1:27" ht="16.5">
      <c r="A615" s="493">
        <f t="shared" si="234"/>
        <v>46157</v>
      </c>
      <c r="B615" s="549" t="s">
        <v>832</v>
      </c>
      <c r="C615" s="576"/>
      <c r="D615" s="600"/>
      <c r="E615" s="577"/>
      <c r="F615" s="635" t="str">
        <f>IF(ISNA(VLOOKUP(D615,條件!$A$1:$L$65585,5,0)),"",(VLOOKUP(D615,條件!$A$1:$L$65585,5,0)))</f>
        <v/>
      </c>
      <c r="G615" s="635" t="str">
        <f>IF(ISNA(VLOOKUP(D615,條件!$A$1:$L$65585,11,0)),"",(VLOOKUP(D615,條件!$A$1:$L$65585,11,0)))</f>
        <v/>
      </c>
      <c r="H615" s="578"/>
      <c r="I615" s="579"/>
      <c r="J615" s="580"/>
      <c r="K615" s="579"/>
      <c r="L615" s="581"/>
      <c r="M615" s="498"/>
      <c r="N615" s="499"/>
      <c r="O615" s="500"/>
      <c r="P615" s="499"/>
      <c r="Q615" s="527"/>
      <c r="R615" s="560"/>
      <c r="S615" s="542">
        <f t="shared" si="230"/>
        <v>0</v>
      </c>
      <c r="T615" s="502">
        <f t="shared" si="227"/>
        <v>0</v>
      </c>
      <c r="U615" s="522">
        <f t="shared" si="231"/>
        <v>0</v>
      </c>
      <c r="V615" s="503">
        <f t="shared" si="232"/>
        <v>0</v>
      </c>
      <c r="W615" s="559" t="str">
        <f t="shared" si="233"/>
        <v/>
      </c>
      <c r="X615" s="569" t="str">
        <f t="shared" si="228"/>
        <v/>
      </c>
      <c r="Y615" s="569" t="str">
        <f t="shared" si="229"/>
        <v/>
      </c>
      <c r="Z615" s="569" t="str">
        <f>'４.１倒筒機(樣品製作)'!X615</f>
        <v/>
      </c>
      <c r="AA615" s="569" t="str">
        <f>'４.１倒筒機(樣品製作)'!Y615</f>
        <v/>
      </c>
    </row>
    <row r="616" spans="1:27" ht="16.5">
      <c r="A616" s="493">
        <f t="shared" si="234"/>
        <v>46157</v>
      </c>
      <c r="B616" s="549" t="s">
        <v>832</v>
      </c>
      <c r="C616" s="576"/>
      <c r="D616" s="600"/>
      <c r="E616" s="577"/>
      <c r="F616" s="635" t="str">
        <f>IF(ISNA(VLOOKUP(D616,條件!$A$1:$L$65585,5,0)),"",(VLOOKUP(D616,條件!$A$1:$L$65585,5,0)))</f>
        <v/>
      </c>
      <c r="G616" s="635" t="str">
        <f>IF(ISNA(VLOOKUP(D616,條件!$A$1:$L$65585,11,0)),"",(VLOOKUP(D616,條件!$A$1:$L$65585,11,0)))</f>
        <v/>
      </c>
      <c r="H616" s="578"/>
      <c r="I616" s="579"/>
      <c r="J616" s="580"/>
      <c r="K616" s="579"/>
      <c r="L616" s="581"/>
      <c r="M616" s="498"/>
      <c r="N616" s="499"/>
      <c r="O616" s="500"/>
      <c r="P616" s="499"/>
      <c r="Q616" s="527"/>
      <c r="R616" s="560"/>
      <c r="S616" s="542">
        <f t="shared" si="230"/>
        <v>0</v>
      </c>
      <c r="T616" s="502">
        <f t="shared" si="227"/>
        <v>0</v>
      </c>
      <c r="U616" s="502">
        <f t="shared" si="231"/>
        <v>0</v>
      </c>
      <c r="V616" s="503">
        <f t="shared" si="232"/>
        <v>0</v>
      </c>
      <c r="W616" s="559" t="str">
        <f t="shared" si="233"/>
        <v/>
      </c>
      <c r="X616" s="569" t="str">
        <f t="shared" si="228"/>
        <v/>
      </c>
      <c r="Y616" s="569" t="str">
        <f t="shared" si="229"/>
        <v/>
      </c>
      <c r="Z616" s="569" t="str">
        <f>'４.１倒筒機(樣品製作)'!X616</f>
        <v/>
      </c>
      <c r="AA616" s="569" t="str">
        <f>'４.１倒筒機(樣品製作)'!Y616</f>
        <v/>
      </c>
    </row>
    <row r="617" spans="1:27" ht="16.5">
      <c r="A617" s="493">
        <f t="shared" si="234"/>
        <v>46157</v>
      </c>
      <c r="B617" s="549" t="s">
        <v>832</v>
      </c>
      <c r="C617" s="576"/>
      <c r="D617" s="600"/>
      <c r="E617" s="577"/>
      <c r="F617" s="635" t="str">
        <f>IF(ISNA(VLOOKUP(D617,條件!$A$1:$L$65585,5,0)),"",(VLOOKUP(D617,條件!$A$1:$L$65585,5,0)))</f>
        <v/>
      </c>
      <c r="G617" s="635" t="str">
        <f>IF(ISNA(VLOOKUP(D617,條件!$A$1:$L$65585,11,0)),"",(VLOOKUP(D617,條件!$A$1:$L$65585,11,0)))</f>
        <v/>
      </c>
      <c r="H617" s="578"/>
      <c r="I617" s="579"/>
      <c r="J617" s="580"/>
      <c r="K617" s="579"/>
      <c r="L617" s="581"/>
      <c r="M617" s="498"/>
      <c r="N617" s="499"/>
      <c r="O617" s="500"/>
      <c r="P617" s="499"/>
      <c r="Q617" s="527"/>
      <c r="R617" s="560"/>
      <c r="S617" s="542">
        <f t="shared" si="230"/>
        <v>0</v>
      </c>
      <c r="T617" s="502">
        <f t="shared" si="227"/>
        <v>0</v>
      </c>
      <c r="U617" s="502">
        <f t="shared" si="231"/>
        <v>0</v>
      </c>
      <c r="V617" s="503">
        <f t="shared" si="232"/>
        <v>0</v>
      </c>
      <c r="W617" s="561" t="str">
        <f t="shared" si="233"/>
        <v/>
      </c>
      <c r="X617" s="569" t="str">
        <f t="shared" si="228"/>
        <v/>
      </c>
      <c r="Y617" s="569" t="str">
        <f t="shared" si="229"/>
        <v/>
      </c>
      <c r="Z617" s="569" t="str">
        <f>'４.１倒筒機(樣品製作)'!X617</f>
        <v/>
      </c>
      <c r="AA617" s="569" t="str">
        <f>'４.１倒筒機(樣品製作)'!Y617</f>
        <v/>
      </c>
    </row>
    <row r="618" spans="1:27" ht="16.5">
      <c r="A618" s="493">
        <f t="shared" si="234"/>
        <v>46157</v>
      </c>
      <c r="B618" s="549" t="s">
        <v>832</v>
      </c>
      <c r="C618" s="576"/>
      <c r="D618" s="600"/>
      <c r="E618" s="577"/>
      <c r="F618" s="635" t="str">
        <f>IF(ISNA(VLOOKUP(D618,條件!$A$1:$L$65585,5,0)),"",(VLOOKUP(D618,條件!$A$1:$L$65585,5,0)))</f>
        <v/>
      </c>
      <c r="G618" s="635" t="str">
        <f>IF(ISNA(VLOOKUP(D618,條件!$A$1:$L$65585,11,0)),"",(VLOOKUP(D618,條件!$A$1:$L$65585,11,0)))</f>
        <v/>
      </c>
      <c r="H618" s="578"/>
      <c r="I618" s="579"/>
      <c r="J618" s="580"/>
      <c r="K618" s="579"/>
      <c r="L618" s="581"/>
      <c r="M618" s="498"/>
      <c r="N618" s="499"/>
      <c r="O618" s="500"/>
      <c r="P618" s="499"/>
      <c r="Q618" s="527"/>
      <c r="R618" s="560"/>
      <c r="S618" s="542">
        <f t="shared" si="230"/>
        <v>0</v>
      </c>
      <c r="T618" s="502">
        <f t="shared" si="227"/>
        <v>0</v>
      </c>
      <c r="U618" s="502">
        <f t="shared" si="231"/>
        <v>0</v>
      </c>
      <c r="V618" s="503">
        <f t="shared" si="232"/>
        <v>0</v>
      </c>
      <c r="W618" s="561" t="str">
        <f t="shared" si="233"/>
        <v/>
      </c>
      <c r="X618" s="569" t="str">
        <f t="shared" si="228"/>
        <v/>
      </c>
      <c r="Y618" s="569" t="str">
        <f t="shared" si="229"/>
        <v/>
      </c>
      <c r="Z618" s="569" t="str">
        <f>'４.１倒筒機(樣品製作)'!X618</f>
        <v/>
      </c>
      <c r="AA618" s="569" t="str">
        <f>'４.１倒筒機(樣品製作)'!Y618</f>
        <v/>
      </c>
    </row>
    <row r="619" spans="1:27" ht="16.5">
      <c r="A619" s="493">
        <f t="shared" si="234"/>
        <v>46157</v>
      </c>
      <c r="B619" s="549" t="s">
        <v>832</v>
      </c>
      <c r="C619" s="576"/>
      <c r="D619" s="600"/>
      <c r="E619" s="577"/>
      <c r="F619" s="635" t="str">
        <f>IF(ISNA(VLOOKUP(D619,條件!$A$1:$L$65585,5,0)),"",(VLOOKUP(D619,條件!$A$1:$L$65585,5,0)))</f>
        <v/>
      </c>
      <c r="G619" s="635" t="str">
        <f>IF(ISNA(VLOOKUP(D619,條件!$A$1:$L$65585,11,0)),"",(VLOOKUP(D619,條件!$A$1:$L$65585,11,0)))</f>
        <v/>
      </c>
      <c r="H619" s="578"/>
      <c r="I619" s="579"/>
      <c r="J619" s="580"/>
      <c r="K619" s="579"/>
      <c r="L619" s="581"/>
      <c r="M619" s="498"/>
      <c r="N619" s="499"/>
      <c r="O619" s="500"/>
      <c r="P619" s="499"/>
      <c r="Q619" s="527"/>
      <c r="R619" s="560"/>
      <c r="S619" s="542">
        <f t="shared" si="230"/>
        <v>0</v>
      </c>
      <c r="T619" s="502">
        <f t="shared" si="227"/>
        <v>0</v>
      </c>
      <c r="U619" s="502">
        <f t="shared" si="231"/>
        <v>0</v>
      </c>
      <c r="V619" s="503">
        <f t="shared" si="232"/>
        <v>0</v>
      </c>
      <c r="W619" s="561" t="str">
        <f t="shared" si="233"/>
        <v/>
      </c>
      <c r="X619" s="569" t="str">
        <f t="shared" si="228"/>
        <v/>
      </c>
      <c r="Y619" s="569" t="str">
        <f t="shared" si="229"/>
        <v/>
      </c>
      <c r="Z619" s="569" t="str">
        <f>'４.１倒筒機(樣品製作)'!X619</f>
        <v/>
      </c>
      <c r="AA619" s="569" t="str">
        <f>'４.１倒筒機(樣品製作)'!Y619</f>
        <v/>
      </c>
    </row>
    <row r="620" spans="1:27" ht="16.5">
      <c r="A620" s="493">
        <f t="shared" si="234"/>
        <v>46157</v>
      </c>
      <c r="B620" s="549" t="s">
        <v>832</v>
      </c>
      <c r="C620" s="576"/>
      <c r="D620" s="600"/>
      <c r="E620" s="577"/>
      <c r="F620" s="635" t="str">
        <f>IF(ISNA(VLOOKUP(D620,條件!$A$1:$L$65585,5,0)),"",(VLOOKUP(D620,條件!$A$1:$L$65585,5,0)))</f>
        <v/>
      </c>
      <c r="G620" s="635" t="str">
        <f>IF(ISNA(VLOOKUP(D620,條件!$A$1:$L$65585,11,0)),"",(VLOOKUP(D620,條件!$A$1:$L$65585,11,0)))</f>
        <v/>
      </c>
      <c r="H620" s="578"/>
      <c r="I620" s="579"/>
      <c r="J620" s="580"/>
      <c r="K620" s="579"/>
      <c r="L620" s="581"/>
      <c r="M620" s="498"/>
      <c r="N620" s="499"/>
      <c r="O620" s="500"/>
      <c r="P620" s="499"/>
      <c r="Q620" s="527"/>
      <c r="R620" s="560"/>
      <c r="S620" s="542">
        <f t="shared" si="230"/>
        <v>0</v>
      </c>
      <c r="T620" s="502">
        <f t="shared" si="227"/>
        <v>0</v>
      </c>
      <c r="U620" s="502">
        <f t="shared" si="231"/>
        <v>0</v>
      </c>
      <c r="V620" s="503">
        <f t="shared" si="232"/>
        <v>0</v>
      </c>
      <c r="W620" s="561" t="str">
        <f t="shared" si="233"/>
        <v/>
      </c>
      <c r="X620" s="569" t="str">
        <f t="shared" si="228"/>
        <v/>
      </c>
      <c r="Y620" s="569" t="str">
        <f t="shared" si="229"/>
        <v/>
      </c>
      <c r="Z620" s="569" t="str">
        <f>'４.１倒筒機(樣品製作)'!X620</f>
        <v/>
      </c>
      <c r="AA620" s="569" t="str">
        <f>'４.１倒筒機(樣品製作)'!Y620</f>
        <v/>
      </c>
    </row>
    <row r="621" spans="1:27" ht="16.5">
      <c r="A621" s="493">
        <f t="shared" si="234"/>
        <v>46157</v>
      </c>
      <c r="B621" s="549" t="s">
        <v>832</v>
      </c>
      <c r="C621" s="576"/>
      <c r="D621" s="600"/>
      <c r="E621" s="577"/>
      <c r="F621" s="635" t="str">
        <f>IF(ISNA(VLOOKUP(D621,條件!$A$1:$L$65585,5,0)),"",(VLOOKUP(D621,條件!$A$1:$L$65585,5,0)))</f>
        <v/>
      </c>
      <c r="G621" s="635" t="str">
        <f>IF(ISNA(VLOOKUP(D621,條件!$A$1:$L$65585,11,0)),"",(VLOOKUP(D621,條件!$A$1:$L$65585,11,0)))</f>
        <v/>
      </c>
      <c r="H621" s="578"/>
      <c r="I621" s="579"/>
      <c r="J621" s="580"/>
      <c r="K621" s="579"/>
      <c r="L621" s="581"/>
      <c r="M621" s="498"/>
      <c r="N621" s="499"/>
      <c r="O621" s="500"/>
      <c r="P621" s="499"/>
      <c r="Q621" s="501"/>
      <c r="R621" s="560"/>
      <c r="S621" s="542">
        <f t="shared" si="230"/>
        <v>0</v>
      </c>
      <c r="T621" s="502">
        <f t="shared" si="227"/>
        <v>0</v>
      </c>
      <c r="U621" s="502">
        <f t="shared" si="231"/>
        <v>0</v>
      </c>
      <c r="V621" s="503">
        <f t="shared" si="232"/>
        <v>0</v>
      </c>
      <c r="W621" s="561" t="str">
        <f t="shared" si="233"/>
        <v/>
      </c>
      <c r="X621" s="569" t="str">
        <f t="shared" si="228"/>
        <v/>
      </c>
      <c r="Y621" s="569" t="str">
        <f t="shared" si="229"/>
        <v/>
      </c>
      <c r="Z621" s="569" t="str">
        <f>'４.１倒筒機(樣品製作)'!X621</f>
        <v/>
      </c>
      <c r="AA621" s="569" t="str">
        <f>'４.１倒筒機(樣品製作)'!Y621</f>
        <v/>
      </c>
    </row>
    <row r="622" spans="1:27" ht="16.5">
      <c r="A622" s="493">
        <f t="shared" si="234"/>
        <v>46157</v>
      </c>
      <c r="B622" s="549" t="s">
        <v>832</v>
      </c>
      <c r="C622" s="576"/>
      <c r="D622" s="600"/>
      <c r="E622" s="577"/>
      <c r="F622" s="635" t="str">
        <f>IF(ISNA(VLOOKUP(D622,條件!$A$1:$L$65585,5,0)),"",(VLOOKUP(D622,條件!$A$1:$L$65585,5,0)))</f>
        <v/>
      </c>
      <c r="G622" s="635" t="str">
        <f>IF(ISNA(VLOOKUP(D622,條件!$A$1:$L$65585,11,0)),"",(VLOOKUP(D622,條件!$A$1:$L$65585,11,0)))</f>
        <v/>
      </c>
      <c r="H622" s="578"/>
      <c r="I622" s="579"/>
      <c r="J622" s="580"/>
      <c r="K622" s="579"/>
      <c r="L622" s="581"/>
      <c r="M622" s="498"/>
      <c r="N622" s="499"/>
      <c r="O622" s="500"/>
      <c r="P622" s="499"/>
      <c r="Q622" s="501"/>
      <c r="R622" s="560"/>
      <c r="S622" s="542">
        <f t="shared" si="230"/>
        <v>0</v>
      </c>
      <c r="T622" s="502">
        <f t="shared" si="227"/>
        <v>0</v>
      </c>
      <c r="U622" s="502">
        <f t="shared" si="231"/>
        <v>0</v>
      </c>
      <c r="V622" s="503">
        <f t="shared" si="232"/>
        <v>0</v>
      </c>
      <c r="W622" s="561" t="str">
        <f t="shared" si="233"/>
        <v/>
      </c>
      <c r="X622" s="569" t="str">
        <f t="shared" si="228"/>
        <v/>
      </c>
      <c r="Y622" s="569" t="str">
        <f t="shared" si="229"/>
        <v/>
      </c>
      <c r="Z622" s="569" t="str">
        <f>'４.１倒筒機(樣品製作)'!X622</f>
        <v/>
      </c>
      <c r="AA622" s="569" t="str">
        <f>'４.１倒筒機(樣品製作)'!Y622</f>
        <v/>
      </c>
    </row>
    <row r="623" spans="1:27" ht="16.5">
      <c r="A623" s="493">
        <f t="shared" si="234"/>
        <v>46157</v>
      </c>
      <c r="B623" s="549" t="s">
        <v>832</v>
      </c>
      <c r="C623" s="576"/>
      <c r="D623" s="600"/>
      <c r="E623" s="577"/>
      <c r="F623" s="635" t="str">
        <f>IF(ISNA(VLOOKUP(D623,條件!$A$1:$L$65585,5,0)),"",(VLOOKUP(D623,條件!$A$1:$L$65585,5,0)))</f>
        <v/>
      </c>
      <c r="G623" s="635" t="str">
        <f>IF(ISNA(VLOOKUP(D623,條件!$A$1:$L$65585,11,0)),"",(VLOOKUP(D623,條件!$A$1:$L$65585,11,0)))</f>
        <v/>
      </c>
      <c r="H623" s="578"/>
      <c r="I623" s="579"/>
      <c r="J623" s="580"/>
      <c r="K623" s="579"/>
      <c r="L623" s="581"/>
      <c r="M623" s="498"/>
      <c r="N623" s="499"/>
      <c r="O623" s="500"/>
      <c r="P623" s="499"/>
      <c r="Q623" s="501"/>
      <c r="R623" s="560"/>
      <c r="S623" s="542">
        <f t="shared" si="230"/>
        <v>0</v>
      </c>
      <c r="T623" s="502">
        <f t="shared" si="227"/>
        <v>0</v>
      </c>
      <c r="U623" s="502">
        <f t="shared" si="231"/>
        <v>0</v>
      </c>
      <c r="V623" s="503">
        <f t="shared" si="232"/>
        <v>0</v>
      </c>
      <c r="W623" s="561" t="str">
        <f t="shared" si="233"/>
        <v/>
      </c>
      <c r="X623" s="569" t="str">
        <f t="shared" si="228"/>
        <v/>
      </c>
      <c r="Y623" s="569" t="str">
        <f t="shared" si="229"/>
        <v/>
      </c>
      <c r="Z623" s="569" t="str">
        <f>'４.１倒筒機(樣品製作)'!X623</f>
        <v/>
      </c>
      <c r="AA623" s="569" t="str">
        <f>'４.１倒筒機(樣品製作)'!Y623</f>
        <v/>
      </c>
    </row>
    <row r="624" spans="1:27" ht="16.5">
      <c r="A624" s="493">
        <f t="shared" si="234"/>
        <v>46157</v>
      </c>
      <c r="B624" s="549" t="s">
        <v>832</v>
      </c>
      <c r="C624" s="576"/>
      <c r="D624" s="600"/>
      <c r="E624" s="577"/>
      <c r="F624" s="635" t="str">
        <f>IF(ISNA(VLOOKUP(D624,條件!$A$1:$L$65585,5,0)),"",(VLOOKUP(D624,條件!$A$1:$L$65585,5,0)))</f>
        <v/>
      </c>
      <c r="G624" s="635" t="str">
        <f>IF(ISNA(VLOOKUP(D624,條件!$A$1:$L$65585,11,0)),"",(VLOOKUP(D624,條件!$A$1:$L$65585,11,0)))</f>
        <v/>
      </c>
      <c r="H624" s="578"/>
      <c r="I624" s="579"/>
      <c r="J624" s="580"/>
      <c r="K624" s="579"/>
      <c r="L624" s="581"/>
      <c r="M624" s="498"/>
      <c r="N624" s="499"/>
      <c r="O624" s="500"/>
      <c r="P624" s="499"/>
      <c r="Q624" s="501"/>
      <c r="R624" s="560"/>
      <c r="S624" s="542">
        <f t="shared" si="230"/>
        <v>0</v>
      </c>
      <c r="T624" s="502">
        <f t="shared" si="227"/>
        <v>0</v>
      </c>
      <c r="U624" s="502">
        <f t="shared" si="231"/>
        <v>0</v>
      </c>
      <c r="V624" s="503">
        <f t="shared" si="232"/>
        <v>0</v>
      </c>
      <c r="W624" s="561" t="str">
        <f t="shared" si="233"/>
        <v/>
      </c>
      <c r="X624" s="569" t="str">
        <f t="shared" si="228"/>
        <v/>
      </c>
      <c r="Y624" s="569" t="str">
        <f t="shared" si="229"/>
        <v/>
      </c>
      <c r="Z624" s="569" t="str">
        <f>'４.１倒筒機(樣品製作)'!X624</f>
        <v/>
      </c>
      <c r="AA624" s="569" t="str">
        <f>'４.１倒筒機(樣品製作)'!Y624</f>
        <v/>
      </c>
    </row>
    <row r="625" spans="1:27" ht="16.5">
      <c r="A625" s="493">
        <f t="shared" si="234"/>
        <v>46157</v>
      </c>
      <c r="B625" s="515" t="s">
        <v>835</v>
      </c>
      <c r="C625" s="652"/>
      <c r="D625" s="653"/>
      <c r="E625" s="654"/>
      <c r="F625" s="655"/>
      <c r="G625" s="655"/>
      <c r="H625" s="656"/>
      <c r="I625" s="657">
        <f>COUNTA(I605:I624)</f>
        <v>1</v>
      </c>
      <c r="J625" s="657"/>
      <c r="K625" s="657"/>
      <c r="L625" s="658"/>
      <c r="M625" s="517"/>
      <c r="N625" s="518">
        <f>SUM(N605:N624)</f>
        <v>12</v>
      </c>
      <c r="O625" s="517"/>
      <c r="P625" s="518">
        <f>SUM(P605:P624)</f>
        <v>0</v>
      </c>
      <c r="Q625" s="519"/>
      <c r="R625" s="562"/>
      <c r="S625" s="543"/>
      <c r="T625" s="516"/>
      <c r="U625" s="516">
        <f>SUMIF(U605:U624,"&lt;9E307")</f>
        <v>153.50163934426229</v>
      </c>
      <c r="V625" s="516">
        <f>SUM(V605:V624)</f>
        <v>0</v>
      </c>
      <c r="W625" s="563">
        <f>IF(ISERROR(V625/U625),0,(V625/U625))</f>
        <v>0</v>
      </c>
      <c r="X625" s="570">
        <f>SUMIF(X605:X624,"&lt;9E307")</f>
        <v>0.61400655737704912</v>
      </c>
      <c r="Y625" s="570">
        <f>SUMIF(Y605:Y624,"&lt;9E307")</f>
        <v>0</v>
      </c>
      <c r="Z625" s="707">
        <f>'４.１倒筒機(樣品製作)'!X625</f>
        <v>0</v>
      </c>
      <c r="AA625" s="707">
        <f>'４.１倒筒機(樣品製作)'!Y625</f>
        <v>0</v>
      </c>
    </row>
    <row r="626" spans="1:27" ht="16.5">
      <c r="A626" s="493">
        <f t="shared" si="234"/>
        <v>46157</v>
      </c>
      <c r="B626" s="549" t="s">
        <v>833</v>
      </c>
      <c r="C626" s="576"/>
      <c r="D626" s="600"/>
      <c r="E626" s="577"/>
      <c r="F626" s="635" t="str">
        <f>IF(ISNA(VLOOKUP(D626,條件!$A$1:$L$65585,5,0)),"",(VLOOKUP(D626,條件!$A$1:$L$65585,5,0)))</f>
        <v/>
      </c>
      <c r="G626" s="635" t="str">
        <f>IF(ISNA(VLOOKUP(D626,條件!$A$1:$L$65585,11,0)),"",(VLOOKUP(D626,條件!$A$1:$L$65585,11,0)))</f>
        <v/>
      </c>
      <c r="H626" s="578"/>
      <c r="I626" s="579"/>
      <c r="J626" s="580"/>
      <c r="K626" s="579"/>
      <c r="L626" s="581"/>
      <c r="M626" s="498"/>
      <c r="N626" s="499"/>
      <c r="O626" s="500"/>
      <c r="P626" s="499"/>
      <c r="Q626" s="501"/>
      <c r="R626" s="560"/>
      <c r="S626" s="542">
        <f>K626*0.85</f>
        <v>0</v>
      </c>
      <c r="T626" s="502">
        <f t="shared" ref="T626:T645" si="235">IF(J626="",0,(1440/(J626/S626)))</f>
        <v>0</v>
      </c>
      <c r="U626" s="522">
        <f>T626*L626*(N626+P626)/24*0.85</f>
        <v>0</v>
      </c>
      <c r="V626" s="523">
        <f>M626+O626</f>
        <v>0</v>
      </c>
      <c r="W626" s="559" t="str">
        <f>IF(U626=0,"",((V626/U626)))</f>
        <v/>
      </c>
      <c r="X626" s="569" t="str">
        <f t="shared" ref="X626:X645" si="236">IF(ISERROR((U626/(N626+P626)*N626)/250),"",((U626/(N626+P626)*N626)/250))</f>
        <v/>
      </c>
      <c r="Y626" s="569" t="str">
        <f t="shared" ref="Y626:Y645" si="237">IF(ISERROR(((U626/(N626+P626)*P626)/250)),"",(((U626/(N626+P626)*P626))/250))</f>
        <v/>
      </c>
      <c r="Z626" s="569" t="str">
        <f>'４.１倒筒機(樣品製作)'!X626</f>
        <v/>
      </c>
      <c r="AA626" s="569" t="str">
        <f>'４.１倒筒機(樣品製作)'!Y626</f>
        <v/>
      </c>
    </row>
    <row r="627" spans="1:27" ht="16.5">
      <c r="A627" s="493">
        <f t="shared" si="234"/>
        <v>46157</v>
      </c>
      <c r="B627" s="549" t="s">
        <v>833</v>
      </c>
      <c r="C627" s="576"/>
      <c r="D627" s="600"/>
      <c r="E627" s="577"/>
      <c r="F627" s="635" t="str">
        <f>IF(ISNA(VLOOKUP(D627,條件!$A$1:$L$65585,5,0)),"",(VLOOKUP(D627,條件!$A$1:$L$65585,5,0)))</f>
        <v/>
      </c>
      <c r="G627" s="635" t="str">
        <f>IF(ISNA(VLOOKUP(D627,條件!$A$1:$L$65585,11,0)),"",(VLOOKUP(D627,條件!$A$1:$L$65585,11,0)))</f>
        <v/>
      </c>
      <c r="H627" s="578"/>
      <c r="I627" s="579"/>
      <c r="J627" s="580"/>
      <c r="K627" s="579"/>
      <c r="L627" s="581"/>
      <c r="M627" s="498"/>
      <c r="N627" s="499"/>
      <c r="O627" s="500"/>
      <c r="P627" s="499"/>
      <c r="Q627" s="501"/>
      <c r="R627" s="560"/>
      <c r="S627" s="542">
        <f t="shared" ref="S627:S645" si="238">K627*0.85</f>
        <v>0</v>
      </c>
      <c r="T627" s="502">
        <f t="shared" si="235"/>
        <v>0</v>
      </c>
      <c r="U627" s="522">
        <f t="shared" ref="U627:U645" si="239">T627*L627*(N627+P627)/24*0.85</f>
        <v>0</v>
      </c>
      <c r="V627" s="503">
        <f t="shared" ref="V627:V645" si="240">M627+O627</f>
        <v>0</v>
      </c>
      <c r="W627" s="559" t="str">
        <f t="shared" ref="W627:W645" si="241">IF(U627=0,"",((V627/U627)))</f>
        <v/>
      </c>
      <c r="X627" s="569" t="str">
        <f t="shared" si="236"/>
        <v/>
      </c>
      <c r="Y627" s="569" t="str">
        <f t="shared" si="237"/>
        <v/>
      </c>
      <c r="Z627" s="569" t="str">
        <f>'４.１倒筒機(樣品製作)'!X627</f>
        <v/>
      </c>
      <c r="AA627" s="569" t="str">
        <f>'４.１倒筒機(樣品製作)'!Y627</f>
        <v/>
      </c>
    </row>
    <row r="628" spans="1:27" ht="16.5">
      <c r="A628" s="493">
        <f t="shared" si="234"/>
        <v>46157</v>
      </c>
      <c r="B628" s="549" t="s">
        <v>833</v>
      </c>
      <c r="C628" s="576"/>
      <c r="D628" s="600"/>
      <c r="E628" s="577"/>
      <c r="F628" s="635" t="str">
        <f>IF(ISNA(VLOOKUP(D628,條件!$A$1:$L$65585,5,0)),"",(VLOOKUP(D628,條件!$A$1:$L$65585,5,0)))</f>
        <v/>
      </c>
      <c r="G628" s="635" t="str">
        <f>IF(ISNA(VLOOKUP(D628,條件!$A$1:$L$65585,11,0)),"",(VLOOKUP(D628,條件!$A$1:$L$65585,11,0)))</f>
        <v/>
      </c>
      <c r="H628" s="578"/>
      <c r="I628" s="579"/>
      <c r="J628" s="580"/>
      <c r="K628" s="579"/>
      <c r="L628" s="581"/>
      <c r="M628" s="498"/>
      <c r="N628" s="499"/>
      <c r="O628" s="500"/>
      <c r="P628" s="499"/>
      <c r="Q628" s="501"/>
      <c r="R628" s="560"/>
      <c r="S628" s="542">
        <f t="shared" si="238"/>
        <v>0</v>
      </c>
      <c r="T628" s="502">
        <f t="shared" si="235"/>
        <v>0</v>
      </c>
      <c r="U628" s="522">
        <f t="shared" si="239"/>
        <v>0</v>
      </c>
      <c r="V628" s="503">
        <f t="shared" si="240"/>
        <v>0</v>
      </c>
      <c r="W628" s="559" t="str">
        <f t="shared" si="241"/>
        <v/>
      </c>
      <c r="X628" s="569" t="str">
        <f t="shared" si="236"/>
        <v/>
      </c>
      <c r="Y628" s="569" t="str">
        <f t="shared" si="237"/>
        <v/>
      </c>
      <c r="Z628" s="569" t="str">
        <f>'４.１倒筒機(樣品製作)'!X628</f>
        <v/>
      </c>
      <c r="AA628" s="569" t="str">
        <f>'４.１倒筒機(樣品製作)'!Y628</f>
        <v/>
      </c>
    </row>
    <row r="629" spans="1:27" ht="16.5">
      <c r="A629" s="493">
        <f t="shared" si="234"/>
        <v>46157</v>
      </c>
      <c r="B629" s="549" t="s">
        <v>833</v>
      </c>
      <c r="C629" s="576"/>
      <c r="D629" s="600"/>
      <c r="E629" s="577"/>
      <c r="F629" s="635" t="str">
        <f>IF(ISNA(VLOOKUP(D629,條件!$A$1:$L$65585,5,0)),"",(VLOOKUP(D629,條件!$A$1:$L$65585,5,0)))</f>
        <v/>
      </c>
      <c r="G629" s="635" t="str">
        <f>IF(ISNA(VLOOKUP(D629,條件!$A$1:$L$65585,11,0)),"",(VLOOKUP(D629,條件!$A$1:$L$65585,11,0)))</f>
        <v/>
      </c>
      <c r="H629" s="578"/>
      <c r="I629" s="579"/>
      <c r="J629" s="580"/>
      <c r="K629" s="579"/>
      <c r="L629" s="581"/>
      <c r="M629" s="498"/>
      <c r="N629" s="499"/>
      <c r="O629" s="500"/>
      <c r="P629" s="499"/>
      <c r="Q629" s="501"/>
      <c r="R629" s="560"/>
      <c r="S629" s="542">
        <f t="shared" si="238"/>
        <v>0</v>
      </c>
      <c r="T629" s="502">
        <f t="shared" si="235"/>
        <v>0</v>
      </c>
      <c r="U629" s="522">
        <f t="shared" si="239"/>
        <v>0</v>
      </c>
      <c r="V629" s="503">
        <f t="shared" si="240"/>
        <v>0</v>
      </c>
      <c r="W629" s="559" t="str">
        <f t="shared" si="241"/>
        <v/>
      </c>
      <c r="X629" s="569" t="str">
        <f t="shared" si="236"/>
        <v/>
      </c>
      <c r="Y629" s="569" t="str">
        <f t="shared" si="237"/>
        <v/>
      </c>
      <c r="Z629" s="569" t="str">
        <f>'４.１倒筒機(樣品製作)'!X629</f>
        <v/>
      </c>
      <c r="AA629" s="569" t="str">
        <f>'４.１倒筒機(樣品製作)'!Y629</f>
        <v/>
      </c>
    </row>
    <row r="630" spans="1:27" ht="16.5">
      <c r="A630" s="493">
        <f t="shared" si="234"/>
        <v>46157</v>
      </c>
      <c r="B630" s="549" t="s">
        <v>833</v>
      </c>
      <c r="C630" s="576"/>
      <c r="D630" s="600"/>
      <c r="E630" s="577"/>
      <c r="F630" s="635" t="str">
        <f>IF(ISNA(VLOOKUP(D630,條件!$A$1:$L$65585,5,0)),"",(VLOOKUP(D630,條件!$A$1:$L$65585,5,0)))</f>
        <v/>
      </c>
      <c r="G630" s="635" t="str">
        <f>IF(ISNA(VLOOKUP(D630,條件!$A$1:$L$65585,11,0)),"",(VLOOKUP(D630,條件!$A$1:$L$65585,11,0)))</f>
        <v/>
      </c>
      <c r="H630" s="578"/>
      <c r="I630" s="579"/>
      <c r="J630" s="580"/>
      <c r="K630" s="579"/>
      <c r="L630" s="581"/>
      <c r="M630" s="498"/>
      <c r="N630" s="499"/>
      <c r="O630" s="500"/>
      <c r="P630" s="499"/>
      <c r="Q630" s="501"/>
      <c r="R630" s="560"/>
      <c r="S630" s="542">
        <f t="shared" si="238"/>
        <v>0</v>
      </c>
      <c r="T630" s="502">
        <f t="shared" si="235"/>
        <v>0</v>
      </c>
      <c r="U630" s="522">
        <f t="shared" si="239"/>
        <v>0</v>
      </c>
      <c r="V630" s="503">
        <f t="shared" si="240"/>
        <v>0</v>
      </c>
      <c r="W630" s="559" t="str">
        <f t="shared" si="241"/>
        <v/>
      </c>
      <c r="X630" s="569" t="str">
        <f t="shared" si="236"/>
        <v/>
      </c>
      <c r="Y630" s="569" t="str">
        <f t="shared" si="237"/>
        <v/>
      </c>
      <c r="Z630" s="569" t="str">
        <f>'４.１倒筒機(樣品製作)'!X630</f>
        <v/>
      </c>
      <c r="AA630" s="569" t="str">
        <f>'４.１倒筒機(樣品製作)'!Y630</f>
        <v/>
      </c>
    </row>
    <row r="631" spans="1:27" ht="16.5">
      <c r="A631" s="493">
        <f t="shared" si="234"/>
        <v>46157</v>
      </c>
      <c r="B631" s="549" t="s">
        <v>833</v>
      </c>
      <c r="C631" s="576"/>
      <c r="D631" s="600"/>
      <c r="E631" s="577"/>
      <c r="F631" s="635" t="str">
        <f>IF(ISNA(VLOOKUP(D631,條件!$A$1:$L$65585,5,0)),"",(VLOOKUP(D631,條件!$A$1:$L$65585,5,0)))</f>
        <v/>
      </c>
      <c r="G631" s="635" t="str">
        <f>IF(ISNA(VLOOKUP(D631,條件!$A$1:$L$65585,11,0)),"",(VLOOKUP(D631,條件!$A$1:$L$65585,11,0)))</f>
        <v/>
      </c>
      <c r="H631" s="578"/>
      <c r="I631" s="579"/>
      <c r="J631" s="580"/>
      <c r="K631" s="579"/>
      <c r="L631" s="581"/>
      <c r="M631" s="498"/>
      <c r="N631" s="499"/>
      <c r="O631" s="500"/>
      <c r="P631" s="499"/>
      <c r="Q631" s="501"/>
      <c r="R631" s="560"/>
      <c r="S631" s="542">
        <f t="shared" si="238"/>
        <v>0</v>
      </c>
      <c r="T631" s="502">
        <f t="shared" si="235"/>
        <v>0</v>
      </c>
      <c r="U631" s="522">
        <f t="shared" si="239"/>
        <v>0</v>
      </c>
      <c r="V631" s="503">
        <f t="shared" si="240"/>
        <v>0</v>
      </c>
      <c r="W631" s="559" t="str">
        <f t="shared" si="241"/>
        <v/>
      </c>
      <c r="X631" s="569" t="str">
        <f t="shared" si="236"/>
        <v/>
      </c>
      <c r="Y631" s="569" t="str">
        <f t="shared" si="237"/>
        <v/>
      </c>
      <c r="Z631" s="569" t="str">
        <f>'４.１倒筒機(樣品製作)'!X631</f>
        <v/>
      </c>
      <c r="AA631" s="569" t="str">
        <f>'４.１倒筒機(樣品製作)'!Y631</f>
        <v/>
      </c>
    </row>
    <row r="632" spans="1:27" ht="16.5">
      <c r="A632" s="493">
        <f t="shared" si="234"/>
        <v>46157</v>
      </c>
      <c r="B632" s="549" t="s">
        <v>833</v>
      </c>
      <c r="C632" s="576"/>
      <c r="D632" s="600"/>
      <c r="E632" s="577"/>
      <c r="F632" s="635" t="str">
        <f>IF(ISNA(VLOOKUP(D632,條件!$A$1:$L$65585,5,0)),"",(VLOOKUP(D632,條件!$A$1:$L$65585,5,0)))</f>
        <v/>
      </c>
      <c r="G632" s="635" t="str">
        <f>IF(ISNA(VLOOKUP(D632,條件!$A$1:$L$65585,11,0)),"",(VLOOKUP(D632,條件!$A$1:$L$65585,11,0)))</f>
        <v/>
      </c>
      <c r="H632" s="578"/>
      <c r="I632" s="579"/>
      <c r="J632" s="580"/>
      <c r="K632" s="579"/>
      <c r="L632" s="581"/>
      <c r="M632" s="498"/>
      <c r="N632" s="499"/>
      <c r="O632" s="500"/>
      <c r="P632" s="499"/>
      <c r="Q632" s="501"/>
      <c r="R632" s="560"/>
      <c r="S632" s="542">
        <f t="shared" si="238"/>
        <v>0</v>
      </c>
      <c r="T632" s="502">
        <f t="shared" si="235"/>
        <v>0</v>
      </c>
      <c r="U632" s="522">
        <f t="shared" si="239"/>
        <v>0</v>
      </c>
      <c r="V632" s="503">
        <f t="shared" si="240"/>
        <v>0</v>
      </c>
      <c r="W632" s="559" t="str">
        <f t="shared" si="241"/>
        <v/>
      </c>
      <c r="X632" s="569" t="str">
        <f t="shared" si="236"/>
        <v/>
      </c>
      <c r="Y632" s="569" t="str">
        <f t="shared" si="237"/>
        <v/>
      </c>
      <c r="Z632" s="569" t="str">
        <f>'４.１倒筒機(樣品製作)'!X632</f>
        <v/>
      </c>
      <c r="AA632" s="569" t="str">
        <f>'４.１倒筒機(樣品製作)'!Y632</f>
        <v/>
      </c>
    </row>
    <row r="633" spans="1:27" ht="16.5">
      <c r="A633" s="493">
        <f t="shared" si="234"/>
        <v>46157</v>
      </c>
      <c r="B633" s="549" t="s">
        <v>833</v>
      </c>
      <c r="C633" s="576"/>
      <c r="D633" s="600"/>
      <c r="E633" s="577"/>
      <c r="F633" s="635" t="str">
        <f>IF(ISNA(VLOOKUP(D633,條件!$A$1:$L$65585,5,0)),"",(VLOOKUP(D633,條件!$A$1:$L$65585,5,0)))</f>
        <v/>
      </c>
      <c r="G633" s="635" t="str">
        <f>IF(ISNA(VLOOKUP(D633,條件!$A$1:$L$65585,11,0)),"",(VLOOKUP(D633,條件!$A$1:$L$65585,11,0)))</f>
        <v/>
      </c>
      <c r="H633" s="578"/>
      <c r="I633" s="579"/>
      <c r="J633" s="580"/>
      <c r="K633" s="579"/>
      <c r="L633" s="581"/>
      <c r="M633" s="498"/>
      <c r="N633" s="499"/>
      <c r="O633" s="500"/>
      <c r="P633" s="499"/>
      <c r="Q633" s="501"/>
      <c r="R633" s="560"/>
      <c r="S633" s="542">
        <f t="shared" si="238"/>
        <v>0</v>
      </c>
      <c r="T633" s="502">
        <f t="shared" si="235"/>
        <v>0</v>
      </c>
      <c r="U633" s="522">
        <f t="shared" si="239"/>
        <v>0</v>
      </c>
      <c r="V633" s="503">
        <f t="shared" si="240"/>
        <v>0</v>
      </c>
      <c r="W633" s="559" t="str">
        <f t="shared" si="241"/>
        <v/>
      </c>
      <c r="X633" s="569" t="str">
        <f t="shared" si="236"/>
        <v/>
      </c>
      <c r="Y633" s="569" t="str">
        <f t="shared" si="237"/>
        <v/>
      </c>
      <c r="Z633" s="569" t="str">
        <f>'４.１倒筒機(樣品製作)'!X633</f>
        <v/>
      </c>
      <c r="AA633" s="569" t="str">
        <f>'４.１倒筒機(樣品製作)'!Y633</f>
        <v/>
      </c>
    </row>
    <row r="634" spans="1:27" ht="16.5">
      <c r="A634" s="493">
        <f t="shared" si="234"/>
        <v>46157</v>
      </c>
      <c r="B634" s="549" t="s">
        <v>833</v>
      </c>
      <c r="C634" s="576"/>
      <c r="D634" s="600"/>
      <c r="E634" s="577"/>
      <c r="F634" s="635" t="str">
        <f>IF(ISNA(VLOOKUP(D634,條件!$A$1:$L$65585,5,0)),"",(VLOOKUP(D634,條件!$A$1:$L$65585,5,0)))</f>
        <v/>
      </c>
      <c r="G634" s="635" t="str">
        <f>IF(ISNA(VLOOKUP(D634,條件!$A$1:$L$65585,11,0)),"",(VLOOKUP(D634,條件!$A$1:$L$65585,11,0)))</f>
        <v/>
      </c>
      <c r="H634" s="578"/>
      <c r="I634" s="579"/>
      <c r="J634" s="580"/>
      <c r="K634" s="579"/>
      <c r="L634" s="581"/>
      <c r="M634" s="498"/>
      <c r="N634" s="499"/>
      <c r="O634" s="500"/>
      <c r="P634" s="499"/>
      <c r="Q634" s="501"/>
      <c r="R634" s="560"/>
      <c r="S634" s="542">
        <f t="shared" si="238"/>
        <v>0</v>
      </c>
      <c r="T634" s="502">
        <f t="shared" si="235"/>
        <v>0</v>
      </c>
      <c r="U634" s="522">
        <f t="shared" si="239"/>
        <v>0</v>
      </c>
      <c r="V634" s="503">
        <f t="shared" si="240"/>
        <v>0</v>
      </c>
      <c r="W634" s="559" t="str">
        <f t="shared" si="241"/>
        <v/>
      </c>
      <c r="X634" s="569" t="str">
        <f t="shared" si="236"/>
        <v/>
      </c>
      <c r="Y634" s="569" t="str">
        <f t="shared" si="237"/>
        <v/>
      </c>
      <c r="Z634" s="569" t="str">
        <f>'４.１倒筒機(樣品製作)'!X634</f>
        <v/>
      </c>
      <c r="AA634" s="569" t="str">
        <f>'４.１倒筒機(樣品製作)'!Y634</f>
        <v/>
      </c>
    </row>
    <row r="635" spans="1:27" ht="16.5">
      <c r="A635" s="493">
        <f t="shared" si="234"/>
        <v>46157</v>
      </c>
      <c r="B635" s="549" t="s">
        <v>833</v>
      </c>
      <c r="C635" s="576"/>
      <c r="D635" s="600"/>
      <c r="E635" s="577"/>
      <c r="F635" s="635" t="str">
        <f>IF(ISNA(VLOOKUP(D635,條件!$A$1:$L$65585,5,0)),"",(VLOOKUP(D635,條件!$A$1:$L$65585,5,0)))</f>
        <v/>
      </c>
      <c r="G635" s="635" t="str">
        <f>IF(ISNA(VLOOKUP(D635,條件!$A$1:$L$65585,11,0)),"",(VLOOKUP(D635,條件!$A$1:$L$65585,11,0)))</f>
        <v/>
      </c>
      <c r="H635" s="578"/>
      <c r="I635" s="579"/>
      <c r="J635" s="580"/>
      <c r="K635" s="579"/>
      <c r="L635" s="581"/>
      <c r="M635" s="498"/>
      <c r="N635" s="499"/>
      <c r="O635" s="500"/>
      <c r="P635" s="499"/>
      <c r="Q635" s="501"/>
      <c r="R635" s="560"/>
      <c r="S635" s="542">
        <f t="shared" si="238"/>
        <v>0</v>
      </c>
      <c r="T635" s="502">
        <f t="shared" si="235"/>
        <v>0</v>
      </c>
      <c r="U635" s="522">
        <f t="shared" si="239"/>
        <v>0</v>
      </c>
      <c r="V635" s="503">
        <f t="shared" si="240"/>
        <v>0</v>
      </c>
      <c r="W635" s="559" t="str">
        <f t="shared" si="241"/>
        <v/>
      </c>
      <c r="X635" s="569" t="str">
        <f t="shared" si="236"/>
        <v/>
      </c>
      <c r="Y635" s="569" t="str">
        <f t="shared" si="237"/>
        <v/>
      </c>
      <c r="Z635" s="569" t="str">
        <f>'４.１倒筒機(樣品製作)'!X635</f>
        <v/>
      </c>
      <c r="AA635" s="569" t="str">
        <f>'４.１倒筒機(樣品製作)'!Y635</f>
        <v/>
      </c>
    </row>
    <row r="636" spans="1:27" ht="16.5">
      <c r="A636" s="493">
        <f t="shared" si="234"/>
        <v>46157</v>
      </c>
      <c r="B636" s="549" t="s">
        <v>833</v>
      </c>
      <c r="C636" s="576"/>
      <c r="D636" s="600"/>
      <c r="E636" s="577"/>
      <c r="F636" s="635" t="str">
        <f>IF(ISNA(VLOOKUP(D636,條件!$A$1:$L$65585,5,0)),"",(VLOOKUP(D636,條件!$A$1:$L$65585,5,0)))</f>
        <v/>
      </c>
      <c r="G636" s="635" t="str">
        <f>IF(ISNA(VLOOKUP(D636,條件!$A$1:$L$65585,11,0)),"",(VLOOKUP(D636,條件!$A$1:$L$65585,11,0)))</f>
        <v/>
      </c>
      <c r="H636" s="578"/>
      <c r="I636" s="579"/>
      <c r="J636" s="580"/>
      <c r="K636" s="579"/>
      <c r="L636" s="581"/>
      <c r="M636" s="498"/>
      <c r="N636" s="499"/>
      <c r="O636" s="500"/>
      <c r="P636" s="499"/>
      <c r="Q636" s="501"/>
      <c r="R636" s="560"/>
      <c r="S636" s="542">
        <f t="shared" si="238"/>
        <v>0</v>
      </c>
      <c r="T636" s="502">
        <f t="shared" si="235"/>
        <v>0</v>
      </c>
      <c r="U636" s="522">
        <f t="shared" si="239"/>
        <v>0</v>
      </c>
      <c r="V636" s="503">
        <f t="shared" si="240"/>
        <v>0</v>
      </c>
      <c r="W636" s="559" t="str">
        <f t="shared" si="241"/>
        <v/>
      </c>
      <c r="X636" s="569" t="str">
        <f t="shared" si="236"/>
        <v/>
      </c>
      <c r="Y636" s="569" t="str">
        <f t="shared" si="237"/>
        <v/>
      </c>
      <c r="Z636" s="569" t="str">
        <f>'４.１倒筒機(樣品製作)'!X636</f>
        <v/>
      </c>
      <c r="AA636" s="569" t="str">
        <f>'４.１倒筒機(樣品製作)'!Y636</f>
        <v/>
      </c>
    </row>
    <row r="637" spans="1:27" ht="16.5">
      <c r="A637" s="493">
        <f t="shared" si="234"/>
        <v>46157</v>
      </c>
      <c r="B637" s="549" t="s">
        <v>833</v>
      </c>
      <c r="C637" s="576"/>
      <c r="D637" s="600"/>
      <c r="E637" s="577"/>
      <c r="F637" s="635" t="str">
        <f>IF(ISNA(VLOOKUP(D637,條件!$A$1:$L$65585,5,0)),"",(VLOOKUP(D637,條件!$A$1:$L$65585,5,0)))</f>
        <v/>
      </c>
      <c r="G637" s="635" t="str">
        <f>IF(ISNA(VLOOKUP(D637,條件!$A$1:$L$65585,11,0)),"",(VLOOKUP(D637,條件!$A$1:$L$65585,11,0)))</f>
        <v/>
      </c>
      <c r="H637" s="578"/>
      <c r="I637" s="579"/>
      <c r="J637" s="580"/>
      <c r="K637" s="579"/>
      <c r="L637" s="581"/>
      <c r="M637" s="498"/>
      <c r="N637" s="499"/>
      <c r="O637" s="500"/>
      <c r="P637" s="499"/>
      <c r="Q637" s="501"/>
      <c r="R637" s="560"/>
      <c r="S637" s="542">
        <f t="shared" si="238"/>
        <v>0</v>
      </c>
      <c r="T637" s="502">
        <f t="shared" si="235"/>
        <v>0</v>
      </c>
      <c r="U637" s="502">
        <f t="shared" si="239"/>
        <v>0</v>
      </c>
      <c r="V637" s="503">
        <f t="shared" si="240"/>
        <v>0</v>
      </c>
      <c r="W637" s="561" t="str">
        <f t="shared" si="241"/>
        <v/>
      </c>
      <c r="X637" s="569" t="str">
        <f t="shared" si="236"/>
        <v/>
      </c>
      <c r="Y637" s="569" t="str">
        <f t="shared" si="237"/>
        <v/>
      </c>
      <c r="Z637" s="569" t="str">
        <f>'４.１倒筒機(樣品製作)'!X637</f>
        <v/>
      </c>
      <c r="AA637" s="569" t="str">
        <f>'４.１倒筒機(樣品製作)'!Y637</f>
        <v/>
      </c>
    </row>
    <row r="638" spans="1:27" ht="16.5">
      <c r="A638" s="493">
        <f t="shared" si="234"/>
        <v>46157</v>
      </c>
      <c r="B638" s="549" t="s">
        <v>833</v>
      </c>
      <c r="C638" s="576"/>
      <c r="D638" s="600"/>
      <c r="E638" s="577"/>
      <c r="F638" s="635" t="str">
        <f>IF(ISNA(VLOOKUP(D638,條件!$A$1:$L$65585,5,0)),"",(VLOOKUP(D638,條件!$A$1:$L$65585,5,0)))</f>
        <v/>
      </c>
      <c r="G638" s="635" t="str">
        <f>IF(ISNA(VLOOKUP(D638,條件!$A$1:$L$65585,11,0)),"",(VLOOKUP(D638,條件!$A$1:$L$65585,11,0)))</f>
        <v/>
      </c>
      <c r="H638" s="578"/>
      <c r="I638" s="579"/>
      <c r="J638" s="580"/>
      <c r="K638" s="579"/>
      <c r="L638" s="581"/>
      <c r="M638" s="498"/>
      <c r="N638" s="499"/>
      <c r="O638" s="500"/>
      <c r="P638" s="499"/>
      <c r="Q638" s="501"/>
      <c r="R638" s="560"/>
      <c r="S638" s="542">
        <f t="shared" si="238"/>
        <v>0</v>
      </c>
      <c r="T638" s="502">
        <f t="shared" si="235"/>
        <v>0</v>
      </c>
      <c r="U638" s="502">
        <f t="shared" si="239"/>
        <v>0</v>
      </c>
      <c r="V638" s="503">
        <f t="shared" si="240"/>
        <v>0</v>
      </c>
      <c r="W638" s="561" t="str">
        <f t="shared" si="241"/>
        <v/>
      </c>
      <c r="X638" s="569" t="str">
        <f t="shared" si="236"/>
        <v/>
      </c>
      <c r="Y638" s="569" t="str">
        <f t="shared" si="237"/>
        <v/>
      </c>
      <c r="Z638" s="569" t="str">
        <f>'４.１倒筒機(樣品製作)'!X638</f>
        <v/>
      </c>
      <c r="AA638" s="569" t="str">
        <f>'４.１倒筒機(樣品製作)'!Y638</f>
        <v/>
      </c>
    </row>
    <row r="639" spans="1:27" ht="16.5">
      <c r="A639" s="493">
        <f t="shared" si="234"/>
        <v>46157</v>
      </c>
      <c r="B639" s="549" t="s">
        <v>833</v>
      </c>
      <c r="C639" s="576"/>
      <c r="D639" s="600"/>
      <c r="E639" s="577"/>
      <c r="F639" s="635" t="str">
        <f>IF(ISNA(VLOOKUP(D639,條件!$A$1:$L$65585,5,0)),"",(VLOOKUP(D639,條件!$A$1:$L$65585,5,0)))</f>
        <v/>
      </c>
      <c r="G639" s="635" t="str">
        <f>IF(ISNA(VLOOKUP(D639,條件!$A$1:$L$65585,11,0)),"",(VLOOKUP(D639,條件!$A$1:$L$65585,11,0)))</f>
        <v/>
      </c>
      <c r="H639" s="578"/>
      <c r="I639" s="579"/>
      <c r="J639" s="580"/>
      <c r="K639" s="579"/>
      <c r="L639" s="581"/>
      <c r="M639" s="498"/>
      <c r="N639" s="499"/>
      <c r="O639" s="500"/>
      <c r="P639" s="499"/>
      <c r="Q639" s="501"/>
      <c r="R639" s="560"/>
      <c r="S639" s="542">
        <f t="shared" si="238"/>
        <v>0</v>
      </c>
      <c r="T639" s="502">
        <f t="shared" si="235"/>
        <v>0</v>
      </c>
      <c r="U639" s="502">
        <f t="shared" si="239"/>
        <v>0</v>
      </c>
      <c r="V639" s="503">
        <f t="shared" si="240"/>
        <v>0</v>
      </c>
      <c r="W639" s="561" t="str">
        <f t="shared" si="241"/>
        <v/>
      </c>
      <c r="X639" s="569" t="str">
        <f t="shared" si="236"/>
        <v/>
      </c>
      <c r="Y639" s="569" t="str">
        <f t="shared" si="237"/>
        <v/>
      </c>
      <c r="Z639" s="569" t="str">
        <f>'４.１倒筒機(樣品製作)'!X639</f>
        <v/>
      </c>
      <c r="AA639" s="569" t="str">
        <f>'４.１倒筒機(樣品製作)'!Y639</f>
        <v/>
      </c>
    </row>
    <row r="640" spans="1:27" ht="16.5">
      <c r="A640" s="493">
        <f t="shared" si="234"/>
        <v>46157</v>
      </c>
      <c r="B640" s="549" t="s">
        <v>833</v>
      </c>
      <c r="C640" s="576"/>
      <c r="D640" s="600"/>
      <c r="E640" s="577"/>
      <c r="F640" s="635" t="str">
        <f>IF(ISNA(VLOOKUP(D640,條件!$A$1:$L$65585,5,0)),"",(VLOOKUP(D640,條件!$A$1:$L$65585,5,0)))</f>
        <v/>
      </c>
      <c r="G640" s="635" t="str">
        <f>IF(ISNA(VLOOKUP(D640,條件!$A$1:$L$65585,11,0)),"",(VLOOKUP(D640,條件!$A$1:$L$65585,11,0)))</f>
        <v/>
      </c>
      <c r="H640" s="578"/>
      <c r="I640" s="579"/>
      <c r="J640" s="580"/>
      <c r="K640" s="579"/>
      <c r="L640" s="581"/>
      <c r="M640" s="498"/>
      <c r="N640" s="499"/>
      <c r="O640" s="500"/>
      <c r="P640" s="499"/>
      <c r="Q640" s="501"/>
      <c r="R640" s="560"/>
      <c r="S640" s="542">
        <f t="shared" si="238"/>
        <v>0</v>
      </c>
      <c r="T640" s="502">
        <f t="shared" si="235"/>
        <v>0</v>
      </c>
      <c r="U640" s="502">
        <f t="shared" si="239"/>
        <v>0</v>
      </c>
      <c r="V640" s="503">
        <f t="shared" si="240"/>
        <v>0</v>
      </c>
      <c r="W640" s="561" t="str">
        <f t="shared" si="241"/>
        <v/>
      </c>
      <c r="X640" s="569" t="str">
        <f t="shared" si="236"/>
        <v/>
      </c>
      <c r="Y640" s="569" t="str">
        <f t="shared" si="237"/>
        <v/>
      </c>
      <c r="Z640" s="569" t="str">
        <f>'４.１倒筒機(樣品製作)'!X640</f>
        <v/>
      </c>
      <c r="AA640" s="569" t="str">
        <f>'４.１倒筒機(樣品製作)'!Y640</f>
        <v/>
      </c>
    </row>
    <row r="641" spans="1:27" ht="16.5">
      <c r="A641" s="493">
        <f t="shared" si="234"/>
        <v>46157</v>
      </c>
      <c r="B641" s="549" t="s">
        <v>833</v>
      </c>
      <c r="C641" s="576"/>
      <c r="D641" s="600"/>
      <c r="E641" s="577"/>
      <c r="F641" s="635" t="str">
        <f>IF(ISNA(VLOOKUP(D641,條件!$A$1:$L$65585,5,0)),"",(VLOOKUP(D641,條件!$A$1:$L$65585,5,0)))</f>
        <v/>
      </c>
      <c r="G641" s="635" t="str">
        <f>IF(ISNA(VLOOKUP(D641,條件!$A$1:$L$65585,11,0)),"",(VLOOKUP(D641,條件!$A$1:$L$65585,11,0)))</f>
        <v/>
      </c>
      <c r="H641" s="578"/>
      <c r="I641" s="579"/>
      <c r="J641" s="580"/>
      <c r="K641" s="579"/>
      <c r="L641" s="581"/>
      <c r="M641" s="498"/>
      <c r="N641" s="499"/>
      <c r="O641" s="500"/>
      <c r="P641" s="499"/>
      <c r="Q641" s="501"/>
      <c r="R641" s="560"/>
      <c r="S641" s="542">
        <f t="shared" si="238"/>
        <v>0</v>
      </c>
      <c r="T641" s="502">
        <f t="shared" si="235"/>
        <v>0</v>
      </c>
      <c r="U641" s="502">
        <f t="shared" si="239"/>
        <v>0</v>
      </c>
      <c r="V641" s="503">
        <f t="shared" si="240"/>
        <v>0</v>
      </c>
      <c r="W641" s="561" t="str">
        <f t="shared" si="241"/>
        <v/>
      </c>
      <c r="X641" s="569" t="str">
        <f t="shared" si="236"/>
        <v/>
      </c>
      <c r="Y641" s="569" t="str">
        <f t="shared" si="237"/>
        <v/>
      </c>
      <c r="Z641" s="569" t="str">
        <f>'４.１倒筒機(樣品製作)'!X641</f>
        <v/>
      </c>
      <c r="AA641" s="569" t="str">
        <f>'４.１倒筒機(樣品製作)'!Y641</f>
        <v/>
      </c>
    </row>
    <row r="642" spans="1:27" ht="16.5">
      <c r="A642" s="493">
        <f t="shared" si="234"/>
        <v>46157</v>
      </c>
      <c r="B642" s="549" t="s">
        <v>833</v>
      </c>
      <c r="C642" s="576"/>
      <c r="D642" s="600"/>
      <c r="E642" s="577"/>
      <c r="F642" s="635" t="str">
        <f>IF(ISNA(VLOOKUP(D642,條件!$A$1:$L$65585,5,0)),"",(VLOOKUP(D642,條件!$A$1:$L$65585,5,0)))</f>
        <v/>
      </c>
      <c r="G642" s="635" t="str">
        <f>IF(ISNA(VLOOKUP(D642,條件!$A$1:$L$65585,11,0)),"",(VLOOKUP(D642,條件!$A$1:$L$65585,11,0)))</f>
        <v/>
      </c>
      <c r="H642" s="578"/>
      <c r="I642" s="579"/>
      <c r="J642" s="580"/>
      <c r="K642" s="579"/>
      <c r="L642" s="581"/>
      <c r="M642" s="498"/>
      <c r="N642" s="499"/>
      <c r="O642" s="500"/>
      <c r="P642" s="499"/>
      <c r="Q642" s="501"/>
      <c r="R642" s="560"/>
      <c r="S642" s="542">
        <f t="shared" si="238"/>
        <v>0</v>
      </c>
      <c r="T642" s="502">
        <f t="shared" si="235"/>
        <v>0</v>
      </c>
      <c r="U642" s="502">
        <f t="shared" si="239"/>
        <v>0</v>
      </c>
      <c r="V642" s="503">
        <f t="shared" si="240"/>
        <v>0</v>
      </c>
      <c r="W642" s="561" t="str">
        <f t="shared" si="241"/>
        <v/>
      </c>
      <c r="X642" s="569" t="str">
        <f t="shared" si="236"/>
        <v/>
      </c>
      <c r="Y642" s="569" t="str">
        <f t="shared" si="237"/>
        <v/>
      </c>
      <c r="Z642" s="569" t="str">
        <f>'４.１倒筒機(樣品製作)'!X642</f>
        <v/>
      </c>
      <c r="AA642" s="569" t="str">
        <f>'４.１倒筒機(樣品製作)'!Y642</f>
        <v/>
      </c>
    </row>
    <row r="643" spans="1:27" ht="16.5">
      <c r="A643" s="493">
        <f t="shared" si="234"/>
        <v>46157</v>
      </c>
      <c r="B643" s="549" t="s">
        <v>833</v>
      </c>
      <c r="C643" s="576"/>
      <c r="D643" s="600"/>
      <c r="E643" s="577"/>
      <c r="F643" s="635" t="str">
        <f>IF(ISNA(VLOOKUP(D643,條件!$A$1:$L$65585,5,0)),"",(VLOOKUP(D643,條件!$A$1:$L$65585,5,0)))</f>
        <v/>
      </c>
      <c r="G643" s="635" t="str">
        <f>IF(ISNA(VLOOKUP(D643,條件!$A$1:$L$65585,11,0)),"",(VLOOKUP(D643,條件!$A$1:$L$65585,11,0)))</f>
        <v/>
      </c>
      <c r="H643" s="578"/>
      <c r="I643" s="579"/>
      <c r="J643" s="580"/>
      <c r="K643" s="579"/>
      <c r="L643" s="581"/>
      <c r="M643" s="498"/>
      <c r="N643" s="499"/>
      <c r="O643" s="500"/>
      <c r="P643" s="499"/>
      <c r="Q643" s="501"/>
      <c r="R643" s="560"/>
      <c r="S643" s="542">
        <f t="shared" si="238"/>
        <v>0</v>
      </c>
      <c r="T643" s="502">
        <f t="shared" si="235"/>
        <v>0</v>
      </c>
      <c r="U643" s="502">
        <f t="shared" si="239"/>
        <v>0</v>
      </c>
      <c r="V643" s="503">
        <f t="shared" si="240"/>
        <v>0</v>
      </c>
      <c r="W643" s="561" t="str">
        <f t="shared" si="241"/>
        <v/>
      </c>
      <c r="X643" s="569" t="str">
        <f t="shared" si="236"/>
        <v/>
      </c>
      <c r="Y643" s="569" t="str">
        <f t="shared" si="237"/>
        <v/>
      </c>
      <c r="Z643" s="569" t="str">
        <f>'４.１倒筒機(樣品製作)'!X643</f>
        <v/>
      </c>
      <c r="AA643" s="569" t="str">
        <f>'４.１倒筒機(樣品製作)'!Y643</f>
        <v/>
      </c>
    </row>
    <row r="644" spans="1:27" ht="16.5">
      <c r="A644" s="493">
        <f t="shared" si="234"/>
        <v>46157</v>
      </c>
      <c r="B644" s="549" t="s">
        <v>833</v>
      </c>
      <c r="C644" s="576"/>
      <c r="D644" s="600"/>
      <c r="E644" s="577"/>
      <c r="F644" s="635" t="str">
        <f>IF(ISNA(VLOOKUP(D644,條件!$A$1:$L$65585,5,0)),"",(VLOOKUP(D644,條件!$A$1:$L$65585,5,0)))</f>
        <v/>
      </c>
      <c r="G644" s="635" t="str">
        <f>IF(ISNA(VLOOKUP(D644,條件!$A$1:$L$65585,11,0)),"",(VLOOKUP(D644,條件!$A$1:$L$65585,11,0)))</f>
        <v/>
      </c>
      <c r="H644" s="578"/>
      <c r="I644" s="579"/>
      <c r="J644" s="580"/>
      <c r="K644" s="579"/>
      <c r="L644" s="581"/>
      <c r="M644" s="498"/>
      <c r="N644" s="499"/>
      <c r="O644" s="500"/>
      <c r="P644" s="499"/>
      <c r="Q644" s="501"/>
      <c r="R644" s="560"/>
      <c r="S644" s="542">
        <f t="shared" si="238"/>
        <v>0</v>
      </c>
      <c r="T644" s="502">
        <f t="shared" si="235"/>
        <v>0</v>
      </c>
      <c r="U644" s="502">
        <f t="shared" si="239"/>
        <v>0</v>
      </c>
      <c r="V644" s="503">
        <f t="shared" si="240"/>
        <v>0</v>
      </c>
      <c r="W644" s="561" t="str">
        <f t="shared" si="241"/>
        <v/>
      </c>
      <c r="X644" s="569" t="str">
        <f t="shared" si="236"/>
        <v/>
      </c>
      <c r="Y644" s="569" t="str">
        <f t="shared" si="237"/>
        <v/>
      </c>
      <c r="Z644" s="569" t="str">
        <f>'４.１倒筒機(樣品製作)'!X644</f>
        <v/>
      </c>
      <c r="AA644" s="569" t="str">
        <f>'４.１倒筒機(樣品製作)'!Y644</f>
        <v/>
      </c>
    </row>
    <row r="645" spans="1:27" ht="16.5">
      <c r="A645" s="493">
        <f t="shared" si="234"/>
        <v>46157</v>
      </c>
      <c r="B645" s="549" t="s">
        <v>833</v>
      </c>
      <c r="C645" s="576"/>
      <c r="D645" s="600"/>
      <c r="E645" s="577"/>
      <c r="F645" s="635" t="str">
        <f>IF(ISNA(VLOOKUP(D645,條件!$A$1:$L$65585,5,0)),"",(VLOOKUP(D645,條件!$A$1:$L$65585,5,0)))</f>
        <v/>
      </c>
      <c r="G645" s="635" t="str">
        <f>IF(ISNA(VLOOKUP(D645,條件!$A$1:$L$65585,11,0)),"",(VLOOKUP(D645,條件!$A$1:$L$65585,11,0)))</f>
        <v/>
      </c>
      <c r="H645" s="578"/>
      <c r="I645" s="579"/>
      <c r="J645" s="580"/>
      <c r="K645" s="579"/>
      <c r="L645" s="581"/>
      <c r="M645" s="498"/>
      <c r="N645" s="499"/>
      <c r="O645" s="500"/>
      <c r="P645" s="499"/>
      <c r="Q645" s="501"/>
      <c r="R645" s="560"/>
      <c r="S645" s="542">
        <f t="shared" si="238"/>
        <v>0</v>
      </c>
      <c r="T645" s="502">
        <f t="shared" si="235"/>
        <v>0</v>
      </c>
      <c r="U645" s="502">
        <f t="shared" si="239"/>
        <v>0</v>
      </c>
      <c r="V645" s="503">
        <f t="shared" si="240"/>
        <v>0</v>
      </c>
      <c r="W645" s="561" t="str">
        <f t="shared" si="241"/>
        <v/>
      </c>
      <c r="X645" s="569" t="str">
        <f t="shared" si="236"/>
        <v/>
      </c>
      <c r="Y645" s="569" t="str">
        <f t="shared" si="237"/>
        <v/>
      </c>
      <c r="Z645" s="569" t="str">
        <f>'４.１倒筒機(樣品製作)'!X645</f>
        <v/>
      </c>
      <c r="AA645" s="569" t="str">
        <f>'４.１倒筒機(樣品製作)'!Y645</f>
        <v/>
      </c>
    </row>
    <row r="646" spans="1:27" ht="16.5">
      <c r="A646" s="493">
        <f t="shared" si="234"/>
        <v>46157</v>
      </c>
      <c r="B646" s="515" t="s">
        <v>831</v>
      </c>
      <c r="C646" s="652"/>
      <c r="D646" s="653"/>
      <c r="E646" s="654"/>
      <c r="F646" s="655">
        <v>0</v>
      </c>
      <c r="G646" s="655"/>
      <c r="H646" s="656"/>
      <c r="I646" s="657">
        <f>COUNTA(I626:I645)</f>
        <v>0</v>
      </c>
      <c r="J646" s="657"/>
      <c r="K646" s="657"/>
      <c r="L646" s="658"/>
      <c r="M646" s="517"/>
      <c r="N646" s="518">
        <f>SUM(N626:N645)</f>
        <v>0</v>
      </c>
      <c r="O646" s="517"/>
      <c r="P646" s="518">
        <f>SUM(P626:P645)</f>
        <v>0</v>
      </c>
      <c r="Q646" s="519"/>
      <c r="R646" s="562"/>
      <c r="S646" s="544"/>
      <c r="T646" s="520"/>
      <c r="U646" s="516">
        <f>SUMIF(U626:U645,"&lt;9E307")</f>
        <v>0</v>
      </c>
      <c r="V646" s="516">
        <f>SUM(V626:V645)</f>
        <v>0</v>
      </c>
      <c r="W646" s="563">
        <f>IF(ISERROR(V646/U646),0,(V646/U646))</f>
        <v>0</v>
      </c>
      <c r="X646" s="570">
        <f>SUMIF(X626:X645,"&lt;9E307")</f>
        <v>0</v>
      </c>
      <c r="Y646" s="570">
        <f>SUMIF(Y626:Y645,"&lt;9E307")</f>
        <v>0</v>
      </c>
      <c r="Z646" s="570">
        <f>'４.１倒筒機(樣品製作)'!X646</f>
        <v>0</v>
      </c>
      <c r="AA646" s="570">
        <f>'４.１倒筒機(樣品製作)'!Y646</f>
        <v>0</v>
      </c>
    </row>
    <row r="647" spans="1:27" ht="16.5">
      <c r="A647" s="493">
        <f t="shared" si="234"/>
        <v>46157</v>
      </c>
      <c r="B647" s="521" t="s">
        <v>834</v>
      </c>
      <c r="C647" s="659"/>
      <c r="D647" s="660"/>
      <c r="E647" s="661"/>
      <c r="F647" s="662"/>
      <c r="G647" s="662"/>
      <c r="H647" s="663"/>
      <c r="I647" s="664">
        <f>SUM(I625,I646)</f>
        <v>1</v>
      </c>
      <c r="J647" s="664"/>
      <c r="K647" s="664"/>
      <c r="L647" s="665"/>
      <c r="M647" s="536"/>
      <c r="N647" s="537">
        <f>SUM(N625,N646)</f>
        <v>12</v>
      </c>
      <c r="O647" s="536"/>
      <c r="P647" s="537">
        <f>SUM(P625,P646)</f>
        <v>0</v>
      </c>
      <c r="Q647" s="538"/>
      <c r="R647" s="564"/>
      <c r="S647" s="545"/>
      <c r="T647" s="504"/>
      <c r="U647" s="504">
        <f t="shared" ref="U647:V647" si="242">SUM(U625,U646)</f>
        <v>153.50163934426229</v>
      </c>
      <c r="V647" s="504">
        <f t="shared" si="242"/>
        <v>0</v>
      </c>
      <c r="W647" s="565">
        <f>IF(ISERROR(V647/U647),0,V647/U647)</f>
        <v>0</v>
      </c>
      <c r="X647" s="571">
        <f>SUM(X625,X646)</f>
        <v>0.61400655737704912</v>
      </c>
      <c r="Y647" s="571">
        <f>SUM(Y625,Y646)</f>
        <v>0</v>
      </c>
      <c r="Z647" s="571">
        <f>'４.１倒筒機(樣品製作)'!X647</f>
        <v>0</v>
      </c>
      <c r="AA647" s="571">
        <f>'４.１倒筒機(樣品製作)'!Y647</f>
        <v>0</v>
      </c>
    </row>
    <row r="648" spans="1:27" ht="16.5">
      <c r="A648" s="566">
        <f>A647+1</f>
        <v>46158</v>
      </c>
      <c r="B648" s="548" t="s">
        <v>832</v>
      </c>
      <c r="C648" s="666"/>
      <c r="D648" s="667"/>
      <c r="E648" s="668"/>
      <c r="F648" s="669" t="str">
        <f>IF(ISNA(VLOOKUP(D648,條件!$A$1:$L$65585,5,0)),"",(VLOOKUP(D648,條件!$A$1:$L$65585,5,0)))</f>
        <v/>
      </c>
      <c r="G648" s="669" t="str">
        <f>IF(ISNA(VLOOKUP(D648,條件!$A$1:$L$65585,11,0)),"",(VLOOKUP(D648,條件!$A$1:$L$65585,11,0)))</f>
        <v/>
      </c>
      <c r="H648" s="670"/>
      <c r="I648" s="671"/>
      <c r="J648" s="580"/>
      <c r="K648" s="671"/>
      <c r="L648" s="672"/>
      <c r="M648" s="524"/>
      <c r="N648" s="525"/>
      <c r="O648" s="526"/>
      <c r="P648" s="525"/>
      <c r="Q648" s="527"/>
      <c r="R648" s="558"/>
      <c r="S648" s="541">
        <f>K648*0.85</f>
        <v>0</v>
      </c>
      <c r="T648" s="522">
        <f t="shared" ref="T648:T667" si="243">IF(J648="",0,(1440/(J648/S648)))</f>
        <v>0</v>
      </c>
      <c r="U648" s="522">
        <f>T648*L648*(N648+P648)/24*0.85</f>
        <v>0</v>
      </c>
      <c r="V648" s="523">
        <f>M648+O648</f>
        <v>0</v>
      </c>
      <c r="W648" s="559" t="str">
        <f>IF(U648=0,"",((V648/U648)))</f>
        <v/>
      </c>
      <c r="X648" s="569" t="str">
        <f t="shared" ref="X648:X667" si="244">IF(ISERROR((U648/(N648+P648)*N648)/250),"",((U648/(N648+P648)*N648)/250))</f>
        <v/>
      </c>
      <c r="Y648" s="569" t="str">
        <f t="shared" ref="Y648:Y667" si="245">IF(ISERROR(((U648/(N648+P648)*P648)/250)),"",(((U648/(N648+P648)*P648))/250))</f>
        <v/>
      </c>
      <c r="Z648" s="569" t="str">
        <f>'４.１倒筒機(樣品製作)'!X648</f>
        <v/>
      </c>
      <c r="AA648" s="569" t="str">
        <f>'４.１倒筒機(樣品製作)'!Y648</f>
        <v/>
      </c>
    </row>
    <row r="649" spans="1:27" ht="16.5">
      <c r="A649" s="493">
        <f>A648</f>
        <v>46158</v>
      </c>
      <c r="B649" s="549" t="s">
        <v>832</v>
      </c>
      <c r="C649" s="576"/>
      <c r="D649" s="600"/>
      <c r="E649" s="577"/>
      <c r="F649" s="635" t="str">
        <f>IF(ISNA(VLOOKUP(D649,條件!$A$1:$L$65585,5,0)),"",(VLOOKUP(D649,條件!$A$1:$L$65585,5,0)))</f>
        <v/>
      </c>
      <c r="G649" s="635" t="str">
        <f>IF(ISNA(VLOOKUP(D649,條件!$A$1:$L$65585,11,0)),"",(VLOOKUP(D649,條件!$A$1:$L$65585,11,0)))</f>
        <v/>
      </c>
      <c r="H649" s="578"/>
      <c r="I649" s="579"/>
      <c r="J649" s="580"/>
      <c r="K649" s="579"/>
      <c r="L649" s="581"/>
      <c r="M649" s="498"/>
      <c r="N649" s="499"/>
      <c r="O649" s="500"/>
      <c r="P649" s="499"/>
      <c r="Q649" s="527"/>
      <c r="R649" s="560"/>
      <c r="S649" s="542">
        <f t="shared" ref="S649:S667" si="246">K649*0.85</f>
        <v>0</v>
      </c>
      <c r="T649" s="502">
        <f t="shared" si="243"/>
        <v>0</v>
      </c>
      <c r="U649" s="522">
        <f t="shared" ref="U649:U667" si="247">T649*L649*(N649+P649)/24*0.85</f>
        <v>0</v>
      </c>
      <c r="V649" s="503">
        <f t="shared" ref="V649:V667" si="248">M649+O649</f>
        <v>0</v>
      </c>
      <c r="W649" s="559" t="str">
        <f t="shared" ref="W649:W667" si="249">IF(U649=0,"",((V649/U649)))</f>
        <v/>
      </c>
      <c r="X649" s="569" t="str">
        <f t="shared" si="244"/>
        <v/>
      </c>
      <c r="Y649" s="569" t="str">
        <f t="shared" si="245"/>
        <v/>
      </c>
      <c r="Z649" s="569" t="str">
        <f>'４.１倒筒機(樣品製作)'!X649</f>
        <v/>
      </c>
      <c r="AA649" s="569" t="str">
        <f>'４.１倒筒機(樣品製作)'!Y649</f>
        <v/>
      </c>
    </row>
    <row r="650" spans="1:27" ht="16.5">
      <c r="A650" s="493">
        <f t="shared" ref="A650:A690" si="250">A649</f>
        <v>46158</v>
      </c>
      <c r="B650" s="549" t="s">
        <v>832</v>
      </c>
      <c r="C650" s="576"/>
      <c r="D650" s="600"/>
      <c r="E650" s="577"/>
      <c r="F650" s="635" t="str">
        <f>IF(ISNA(VLOOKUP(D650,條件!$A$1:$L$65585,5,0)),"",(VLOOKUP(D650,條件!$A$1:$L$65585,5,0)))</f>
        <v/>
      </c>
      <c r="G650" s="635" t="str">
        <f>IF(ISNA(VLOOKUP(D650,條件!$A$1:$L$65585,11,0)),"",(VLOOKUP(D650,條件!$A$1:$L$65585,11,0)))</f>
        <v/>
      </c>
      <c r="H650" s="578"/>
      <c r="I650" s="579"/>
      <c r="J650" s="580"/>
      <c r="K650" s="579"/>
      <c r="L650" s="581"/>
      <c r="M650" s="498"/>
      <c r="N650" s="499"/>
      <c r="O650" s="500"/>
      <c r="P650" s="499"/>
      <c r="Q650" s="527"/>
      <c r="R650" s="560"/>
      <c r="S650" s="542">
        <f t="shared" si="246"/>
        <v>0</v>
      </c>
      <c r="T650" s="502">
        <f t="shared" si="243"/>
        <v>0</v>
      </c>
      <c r="U650" s="522">
        <f t="shared" si="247"/>
        <v>0</v>
      </c>
      <c r="V650" s="503">
        <f t="shared" si="248"/>
        <v>0</v>
      </c>
      <c r="W650" s="559" t="str">
        <f t="shared" si="249"/>
        <v/>
      </c>
      <c r="X650" s="569" t="str">
        <f t="shared" si="244"/>
        <v/>
      </c>
      <c r="Y650" s="569" t="str">
        <f t="shared" si="245"/>
        <v/>
      </c>
      <c r="Z650" s="569" t="str">
        <f>'４.１倒筒機(樣品製作)'!X650</f>
        <v/>
      </c>
      <c r="AA650" s="569" t="str">
        <f>'４.１倒筒機(樣品製作)'!Y650</f>
        <v/>
      </c>
    </row>
    <row r="651" spans="1:27" ht="16.5">
      <c r="A651" s="493">
        <f t="shared" si="250"/>
        <v>46158</v>
      </c>
      <c r="B651" s="549" t="s">
        <v>832</v>
      </c>
      <c r="C651" s="576"/>
      <c r="D651" s="600"/>
      <c r="E651" s="577"/>
      <c r="F651" s="635" t="str">
        <f>IF(ISNA(VLOOKUP(D651,條件!$A$1:$L$65585,5,0)),"",(VLOOKUP(D651,條件!$A$1:$L$65585,5,0)))</f>
        <v/>
      </c>
      <c r="G651" s="635" t="str">
        <f>IF(ISNA(VLOOKUP(D651,條件!$A$1:$L$65585,11,0)),"",(VLOOKUP(D651,條件!$A$1:$L$65585,11,0)))</f>
        <v/>
      </c>
      <c r="H651" s="578"/>
      <c r="I651" s="579"/>
      <c r="J651" s="580"/>
      <c r="K651" s="579"/>
      <c r="L651" s="581"/>
      <c r="M651" s="498"/>
      <c r="N651" s="499"/>
      <c r="O651" s="500"/>
      <c r="P651" s="499"/>
      <c r="Q651" s="527"/>
      <c r="R651" s="560"/>
      <c r="S651" s="542">
        <f t="shared" si="246"/>
        <v>0</v>
      </c>
      <c r="T651" s="502">
        <f t="shared" si="243"/>
        <v>0</v>
      </c>
      <c r="U651" s="522">
        <f t="shared" si="247"/>
        <v>0</v>
      </c>
      <c r="V651" s="503">
        <f t="shared" si="248"/>
        <v>0</v>
      </c>
      <c r="W651" s="559" t="str">
        <f t="shared" si="249"/>
        <v/>
      </c>
      <c r="X651" s="569" t="str">
        <f t="shared" si="244"/>
        <v/>
      </c>
      <c r="Y651" s="569" t="str">
        <f t="shared" si="245"/>
        <v/>
      </c>
      <c r="Z651" s="569" t="str">
        <f>'４.１倒筒機(樣品製作)'!X651</f>
        <v/>
      </c>
      <c r="AA651" s="569" t="str">
        <f>'４.１倒筒機(樣品製作)'!Y651</f>
        <v/>
      </c>
    </row>
    <row r="652" spans="1:27" ht="16.5">
      <c r="A652" s="493">
        <f t="shared" si="250"/>
        <v>46158</v>
      </c>
      <c r="B652" s="549" t="s">
        <v>832</v>
      </c>
      <c r="C652" s="576"/>
      <c r="D652" s="600"/>
      <c r="E652" s="577"/>
      <c r="F652" s="635" t="str">
        <f>IF(ISNA(VLOOKUP(D652,條件!$A$1:$L$65585,5,0)),"",(VLOOKUP(D652,條件!$A$1:$L$65585,5,0)))</f>
        <v/>
      </c>
      <c r="G652" s="635" t="str">
        <f>IF(ISNA(VLOOKUP(D652,條件!$A$1:$L$65585,11,0)),"",(VLOOKUP(D652,條件!$A$1:$L$65585,11,0)))</f>
        <v/>
      </c>
      <c r="H652" s="578"/>
      <c r="I652" s="579"/>
      <c r="J652" s="580"/>
      <c r="K652" s="579"/>
      <c r="L652" s="581"/>
      <c r="M652" s="498"/>
      <c r="N652" s="499"/>
      <c r="O652" s="500"/>
      <c r="P652" s="499"/>
      <c r="Q652" s="527"/>
      <c r="R652" s="560"/>
      <c r="S652" s="542">
        <f t="shared" si="246"/>
        <v>0</v>
      </c>
      <c r="T652" s="502">
        <f t="shared" si="243"/>
        <v>0</v>
      </c>
      <c r="U652" s="522">
        <f t="shared" si="247"/>
        <v>0</v>
      </c>
      <c r="V652" s="503">
        <f t="shared" si="248"/>
        <v>0</v>
      </c>
      <c r="W652" s="559" t="str">
        <f t="shared" si="249"/>
        <v/>
      </c>
      <c r="X652" s="569" t="str">
        <f t="shared" si="244"/>
        <v/>
      </c>
      <c r="Y652" s="569" t="str">
        <f t="shared" si="245"/>
        <v/>
      </c>
      <c r="Z652" s="569" t="str">
        <f>'４.１倒筒機(樣品製作)'!X652</f>
        <v/>
      </c>
      <c r="AA652" s="569" t="str">
        <f>'４.１倒筒機(樣品製作)'!Y652</f>
        <v/>
      </c>
    </row>
    <row r="653" spans="1:27" ht="16.5">
      <c r="A653" s="493">
        <f t="shared" si="250"/>
        <v>46158</v>
      </c>
      <c r="B653" s="549" t="s">
        <v>832</v>
      </c>
      <c r="C653" s="576"/>
      <c r="D653" s="600"/>
      <c r="E653" s="577"/>
      <c r="F653" s="635" t="str">
        <f>IF(ISNA(VLOOKUP(D653,條件!$A$1:$L$65585,5,0)),"",(VLOOKUP(D653,條件!$A$1:$L$65585,5,0)))</f>
        <v/>
      </c>
      <c r="G653" s="635" t="str">
        <f>IF(ISNA(VLOOKUP(D653,條件!$A$1:$L$65585,11,0)),"",(VLOOKUP(D653,條件!$A$1:$L$65585,11,0)))</f>
        <v/>
      </c>
      <c r="H653" s="578"/>
      <c r="I653" s="579"/>
      <c r="J653" s="580"/>
      <c r="K653" s="579"/>
      <c r="L653" s="581"/>
      <c r="M653" s="498"/>
      <c r="N653" s="499"/>
      <c r="O653" s="500"/>
      <c r="P653" s="499"/>
      <c r="Q653" s="527"/>
      <c r="R653" s="560"/>
      <c r="S653" s="542">
        <f t="shared" si="246"/>
        <v>0</v>
      </c>
      <c r="T653" s="502">
        <f t="shared" si="243"/>
        <v>0</v>
      </c>
      <c r="U653" s="522">
        <f t="shared" si="247"/>
        <v>0</v>
      </c>
      <c r="V653" s="503">
        <f t="shared" si="248"/>
        <v>0</v>
      </c>
      <c r="W653" s="559" t="str">
        <f t="shared" si="249"/>
        <v/>
      </c>
      <c r="X653" s="569" t="str">
        <f t="shared" si="244"/>
        <v/>
      </c>
      <c r="Y653" s="569" t="str">
        <f t="shared" si="245"/>
        <v/>
      </c>
      <c r="Z653" s="569" t="str">
        <f>'４.１倒筒機(樣品製作)'!X653</f>
        <v/>
      </c>
      <c r="AA653" s="569" t="str">
        <f>'４.１倒筒機(樣品製作)'!Y653</f>
        <v/>
      </c>
    </row>
    <row r="654" spans="1:27" ht="16.5">
      <c r="A654" s="493">
        <f t="shared" si="250"/>
        <v>46158</v>
      </c>
      <c r="B654" s="549" t="s">
        <v>832</v>
      </c>
      <c r="C654" s="576"/>
      <c r="D654" s="600"/>
      <c r="E654" s="577"/>
      <c r="F654" s="635" t="str">
        <f>IF(ISNA(VLOOKUP(D654,條件!$A$1:$L$65585,5,0)),"",(VLOOKUP(D654,條件!$A$1:$L$65585,5,0)))</f>
        <v/>
      </c>
      <c r="G654" s="635" t="str">
        <f>IF(ISNA(VLOOKUP(D654,條件!$A$1:$L$65585,11,0)),"",(VLOOKUP(D654,條件!$A$1:$L$65585,11,0)))</f>
        <v/>
      </c>
      <c r="H654" s="578"/>
      <c r="I654" s="579"/>
      <c r="J654" s="580"/>
      <c r="K654" s="579"/>
      <c r="L654" s="581"/>
      <c r="M654" s="498"/>
      <c r="N654" s="499"/>
      <c r="O654" s="500"/>
      <c r="P654" s="499"/>
      <c r="Q654" s="527"/>
      <c r="R654" s="560"/>
      <c r="S654" s="542">
        <f t="shared" si="246"/>
        <v>0</v>
      </c>
      <c r="T654" s="502">
        <f t="shared" si="243"/>
        <v>0</v>
      </c>
      <c r="U654" s="522">
        <f t="shared" si="247"/>
        <v>0</v>
      </c>
      <c r="V654" s="503">
        <f t="shared" si="248"/>
        <v>0</v>
      </c>
      <c r="W654" s="559" t="str">
        <f t="shared" si="249"/>
        <v/>
      </c>
      <c r="X654" s="569" t="str">
        <f t="shared" si="244"/>
        <v/>
      </c>
      <c r="Y654" s="569" t="str">
        <f t="shared" si="245"/>
        <v/>
      </c>
      <c r="Z654" s="569" t="str">
        <f>'４.１倒筒機(樣品製作)'!X654</f>
        <v/>
      </c>
      <c r="AA654" s="569" t="str">
        <f>'４.１倒筒機(樣品製作)'!Y654</f>
        <v/>
      </c>
    </row>
    <row r="655" spans="1:27" ht="16.5">
      <c r="A655" s="493">
        <f t="shared" si="250"/>
        <v>46158</v>
      </c>
      <c r="B655" s="549" t="s">
        <v>832</v>
      </c>
      <c r="C655" s="576"/>
      <c r="D655" s="600"/>
      <c r="E655" s="577"/>
      <c r="F655" s="635" t="str">
        <f>IF(ISNA(VLOOKUP(D655,條件!$A$1:$L$65585,5,0)),"",(VLOOKUP(D655,條件!$A$1:$L$65585,5,0)))</f>
        <v/>
      </c>
      <c r="G655" s="635" t="str">
        <f>IF(ISNA(VLOOKUP(D655,條件!$A$1:$L$65585,11,0)),"",(VLOOKUP(D655,條件!$A$1:$L$65585,11,0)))</f>
        <v/>
      </c>
      <c r="H655" s="578"/>
      <c r="I655" s="579"/>
      <c r="J655" s="580"/>
      <c r="K655" s="579"/>
      <c r="L655" s="581"/>
      <c r="M655" s="498"/>
      <c r="N655" s="499"/>
      <c r="O655" s="500"/>
      <c r="P655" s="499"/>
      <c r="Q655" s="527"/>
      <c r="R655" s="560"/>
      <c r="S655" s="542">
        <f t="shared" si="246"/>
        <v>0</v>
      </c>
      <c r="T655" s="502">
        <f t="shared" si="243"/>
        <v>0</v>
      </c>
      <c r="U655" s="522">
        <f t="shared" si="247"/>
        <v>0</v>
      </c>
      <c r="V655" s="503">
        <f t="shared" si="248"/>
        <v>0</v>
      </c>
      <c r="W655" s="559" t="str">
        <f t="shared" si="249"/>
        <v/>
      </c>
      <c r="X655" s="569" t="str">
        <f t="shared" si="244"/>
        <v/>
      </c>
      <c r="Y655" s="569" t="str">
        <f t="shared" si="245"/>
        <v/>
      </c>
      <c r="Z655" s="569" t="str">
        <f>'４.１倒筒機(樣品製作)'!X655</f>
        <v/>
      </c>
      <c r="AA655" s="569" t="str">
        <f>'４.１倒筒機(樣品製作)'!Y655</f>
        <v/>
      </c>
    </row>
    <row r="656" spans="1:27" ht="16.5">
      <c r="A656" s="493">
        <f t="shared" si="250"/>
        <v>46158</v>
      </c>
      <c r="B656" s="549" t="s">
        <v>832</v>
      </c>
      <c r="C656" s="576"/>
      <c r="D656" s="600"/>
      <c r="E656" s="577"/>
      <c r="F656" s="635" t="str">
        <f>IF(ISNA(VLOOKUP(D656,條件!$A$1:$L$65585,5,0)),"",(VLOOKUP(D656,條件!$A$1:$L$65585,5,0)))</f>
        <v/>
      </c>
      <c r="G656" s="635" t="str">
        <f>IF(ISNA(VLOOKUP(D656,條件!$A$1:$L$65585,11,0)),"",(VLOOKUP(D656,條件!$A$1:$L$65585,11,0)))</f>
        <v/>
      </c>
      <c r="H656" s="578"/>
      <c r="I656" s="579"/>
      <c r="J656" s="580"/>
      <c r="K656" s="579"/>
      <c r="L656" s="581"/>
      <c r="M656" s="498"/>
      <c r="N656" s="499"/>
      <c r="O656" s="500"/>
      <c r="P656" s="499"/>
      <c r="Q656" s="527"/>
      <c r="R656" s="560"/>
      <c r="S656" s="542">
        <f t="shared" si="246"/>
        <v>0</v>
      </c>
      <c r="T656" s="502">
        <f t="shared" si="243"/>
        <v>0</v>
      </c>
      <c r="U656" s="522">
        <f t="shared" si="247"/>
        <v>0</v>
      </c>
      <c r="V656" s="503">
        <f t="shared" si="248"/>
        <v>0</v>
      </c>
      <c r="W656" s="559" t="str">
        <f t="shared" si="249"/>
        <v/>
      </c>
      <c r="X656" s="569" t="str">
        <f t="shared" si="244"/>
        <v/>
      </c>
      <c r="Y656" s="569" t="str">
        <f t="shared" si="245"/>
        <v/>
      </c>
      <c r="Z656" s="569" t="str">
        <f>'４.１倒筒機(樣品製作)'!X656</f>
        <v/>
      </c>
      <c r="AA656" s="569" t="str">
        <f>'４.１倒筒機(樣品製作)'!Y656</f>
        <v/>
      </c>
    </row>
    <row r="657" spans="1:27" ht="16.5">
      <c r="A657" s="493">
        <f t="shared" si="250"/>
        <v>46158</v>
      </c>
      <c r="B657" s="549" t="s">
        <v>832</v>
      </c>
      <c r="C657" s="576"/>
      <c r="D657" s="600"/>
      <c r="E657" s="577"/>
      <c r="F657" s="635" t="str">
        <f>IF(ISNA(VLOOKUP(D657,條件!$A$1:$L$65585,5,0)),"",(VLOOKUP(D657,條件!$A$1:$L$65585,5,0)))</f>
        <v/>
      </c>
      <c r="G657" s="635" t="str">
        <f>IF(ISNA(VLOOKUP(D657,條件!$A$1:$L$65585,11,0)),"",(VLOOKUP(D657,條件!$A$1:$L$65585,11,0)))</f>
        <v/>
      </c>
      <c r="H657" s="578"/>
      <c r="I657" s="579"/>
      <c r="J657" s="580"/>
      <c r="K657" s="579"/>
      <c r="L657" s="581"/>
      <c r="M657" s="498"/>
      <c r="N657" s="499"/>
      <c r="O657" s="500"/>
      <c r="P657" s="499"/>
      <c r="Q657" s="527"/>
      <c r="R657" s="560"/>
      <c r="S657" s="542">
        <f t="shared" si="246"/>
        <v>0</v>
      </c>
      <c r="T657" s="502">
        <f t="shared" si="243"/>
        <v>0</v>
      </c>
      <c r="U657" s="522">
        <f t="shared" si="247"/>
        <v>0</v>
      </c>
      <c r="V657" s="503">
        <f t="shared" si="248"/>
        <v>0</v>
      </c>
      <c r="W657" s="559" t="str">
        <f t="shared" si="249"/>
        <v/>
      </c>
      <c r="X657" s="569" t="str">
        <f t="shared" si="244"/>
        <v/>
      </c>
      <c r="Y657" s="569" t="str">
        <f t="shared" si="245"/>
        <v/>
      </c>
      <c r="Z657" s="569" t="str">
        <f>'４.１倒筒機(樣品製作)'!X657</f>
        <v/>
      </c>
      <c r="AA657" s="569" t="str">
        <f>'４.１倒筒機(樣品製作)'!Y657</f>
        <v/>
      </c>
    </row>
    <row r="658" spans="1:27" ht="16.5">
      <c r="A658" s="493">
        <f t="shared" si="250"/>
        <v>46158</v>
      </c>
      <c r="B658" s="549" t="s">
        <v>832</v>
      </c>
      <c r="C658" s="576"/>
      <c r="D658" s="600"/>
      <c r="E658" s="577"/>
      <c r="F658" s="635" t="str">
        <f>IF(ISNA(VLOOKUP(D658,條件!$A$1:$L$65585,5,0)),"",(VLOOKUP(D658,條件!$A$1:$L$65585,5,0)))</f>
        <v/>
      </c>
      <c r="G658" s="635" t="str">
        <f>IF(ISNA(VLOOKUP(D658,條件!$A$1:$L$65585,11,0)),"",(VLOOKUP(D658,條件!$A$1:$L$65585,11,0)))</f>
        <v/>
      </c>
      <c r="H658" s="578"/>
      <c r="I658" s="579"/>
      <c r="J658" s="580"/>
      <c r="K658" s="579"/>
      <c r="L658" s="581"/>
      <c r="M658" s="498"/>
      <c r="N658" s="499"/>
      <c r="O658" s="500"/>
      <c r="P658" s="499"/>
      <c r="Q658" s="527"/>
      <c r="R658" s="560"/>
      <c r="S658" s="542">
        <f t="shared" si="246"/>
        <v>0</v>
      </c>
      <c r="T658" s="502">
        <f t="shared" si="243"/>
        <v>0</v>
      </c>
      <c r="U658" s="522">
        <f t="shared" si="247"/>
        <v>0</v>
      </c>
      <c r="V658" s="503">
        <f t="shared" si="248"/>
        <v>0</v>
      </c>
      <c r="W658" s="559" t="str">
        <f t="shared" si="249"/>
        <v/>
      </c>
      <c r="X658" s="569" t="str">
        <f t="shared" si="244"/>
        <v/>
      </c>
      <c r="Y658" s="569" t="str">
        <f t="shared" si="245"/>
        <v/>
      </c>
      <c r="Z658" s="569" t="str">
        <f>'４.１倒筒機(樣品製作)'!X658</f>
        <v/>
      </c>
      <c r="AA658" s="569" t="str">
        <f>'４.１倒筒機(樣品製作)'!Y658</f>
        <v/>
      </c>
    </row>
    <row r="659" spans="1:27" ht="16.5">
      <c r="A659" s="493">
        <f t="shared" si="250"/>
        <v>46158</v>
      </c>
      <c r="B659" s="549" t="s">
        <v>832</v>
      </c>
      <c r="C659" s="576"/>
      <c r="D659" s="600"/>
      <c r="E659" s="577"/>
      <c r="F659" s="635" t="str">
        <f>IF(ISNA(VLOOKUP(D659,條件!$A$1:$L$65585,5,0)),"",(VLOOKUP(D659,條件!$A$1:$L$65585,5,0)))</f>
        <v/>
      </c>
      <c r="G659" s="635" t="str">
        <f>IF(ISNA(VLOOKUP(D659,條件!$A$1:$L$65585,11,0)),"",(VLOOKUP(D659,條件!$A$1:$L$65585,11,0)))</f>
        <v/>
      </c>
      <c r="H659" s="578"/>
      <c r="I659" s="579"/>
      <c r="J659" s="580"/>
      <c r="K659" s="579"/>
      <c r="L659" s="581"/>
      <c r="M659" s="498"/>
      <c r="N659" s="499"/>
      <c r="O659" s="500"/>
      <c r="P659" s="499"/>
      <c r="Q659" s="527"/>
      <c r="R659" s="560"/>
      <c r="S659" s="542">
        <f t="shared" si="246"/>
        <v>0</v>
      </c>
      <c r="T659" s="502">
        <f t="shared" si="243"/>
        <v>0</v>
      </c>
      <c r="U659" s="502">
        <f t="shared" si="247"/>
        <v>0</v>
      </c>
      <c r="V659" s="503">
        <f t="shared" si="248"/>
        <v>0</v>
      </c>
      <c r="W659" s="559" t="str">
        <f t="shared" si="249"/>
        <v/>
      </c>
      <c r="X659" s="569" t="str">
        <f t="shared" si="244"/>
        <v/>
      </c>
      <c r="Y659" s="569" t="str">
        <f t="shared" si="245"/>
        <v/>
      </c>
      <c r="Z659" s="569" t="str">
        <f>'４.１倒筒機(樣品製作)'!X659</f>
        <v/>
      </c>
      <c r="AA659" s="569" t="str">
        <f>'４.１倒筒機(樣品製作)'!Y659</f>
        <v/>
      </c>
    </row>
    <row r="660" spans="1:27" ht="16.5">
      <c r="A660" s="493">
        <f t="shared" si="250"/>
        <v>46158</v>
      </c>
      <c r="B660" s="549" t="s">
        <v>832</v>
      </c>
      <c r="C660" s="576"/>
      <c r="D660" s="600"/>
      <c r="E660" s="577"/>
      <c r="F660" s="635" t="str">
        <f>IF(ISNA(VLOOKUP(D660,條件!$A$1:$L$65585,5,0)),"",(VLOOKUP(D660,條件!$A$1:$L$65585,5,0)))</f>
        <v/>
      </c>
      <c r="G660" s="635" t="str">
        <f>IF(ISNA(VLOOKUP(D660,條件!$A$1:$L$65585,11,0)),"",(VLOOKUP(D660,條件!$A$1:$L$65585,11,0)))</f>
        <v/>
      </c>
      <c r="H660" s="578"/>
      <c r="I660" s="579"/>
      <c r="J660" s="580"/>
      <c r="K660" s="579"/>
      <c r="L660" s="581"/>
      <c r="M660" s="498"/>
      <c r="N660" s="499"/>
      <c r="O660" s="500"/>
      <c r="P660" s="499"/>
      <c r="Q660" s="527"/>
      <c r="R660" s="560"/>
      <c r="S660" s="542">
        <f t="shared" si="246"/>
        <v>0</v>
      </c>
      <c r="T660" s="502">
        <f t="shared" si="243"/>
        <v>0</v>
      </c>
      <c r="U660" s="502">
        <f t="shared" si="247"/>
        <v>0</v>
      </c>
      <c r="V660" s="503">
        <f t="shared" si="248"/>
        <v>0</v>
      </c>
      <c r="W660" s="561" t="str">
        <f t="shared" si="249"/>
        <v/>
      </c>
      <c r="X660" s="569" t="str">
        <f t="shared" si="244"/>
        <v/>
      </c>
      <c r="Y660" s="569" t="str">
        <f t="shared" si="245"/>
        <v/>
      </c>
      <c r="Z660" s="569" t="str">
        <f>'４.１倒筒機(樣品製作)'!X660</f>
        <v/>
      </c>
      <c r="AA660" s="569" t="str">
        <f>'４.１倒筒機(樣品製作)'!Y660</f>
        <v/>
      </c>
    </row>
    <row r="661" spans="1:27" ht="16.5">
      <c r="A661" s="493">
        <f t="shared" si="250"/>
        <v>46158</v>
      </c>
      <c r="B661" s="549" t="s">
        <v>832</v>
      </c>
      <c r="C661" s="576"/>
      <c r="D661" s="600"/>
      <c r="E661" s="577"/>
      <c r="F661" s="635" t="str">
        <f>IF(ISNA(VLOOKUP(D661,條件!$A$1:$L$65585,5,0)),"",(VLOOKUP(D661,條件!$A$1:$L$65585,5,0)))</f>
        <v/>
      </c>
      <c r="G661" s="635" t="str">
        <f>IF(ISNA(VLOOKUP(D661,條件!$A$1:$L$65585,11,0)),"",(VLOOKUP(D661,條件!$A$1:$L$65585,11,0)))</f>
        <v/>
      </c>
      <c r="H661" s="578"/>
      <c r="I661" s="579"/>
      <c r="J661" s="580"/>
      <c r="K661" s="579"/>
      <c r="L661" s="581"/>
      <c r="M661" s="498"/>
      <c r="N661" s="499"/>
      <c r="O661" s="500"/>
      <c r="P661" s="499"/>
      <c r="Q661" s="527"/>
      <c r="R661" s="560"/>
      <c r="S661" s="542">
        <f t="shared" si="246"/>
        <v>0</v>
      </c>
      <c r="T661" s="502">
        <f t="shared" si="243"/>
        <v>0</v>
      </c>
      <c r="U661" s="502">
        <f t="shared" si="247"/>
        <v>0</v>
      </c>
      <c r="V661" s="503">
        <f t="shared" si="248"/>
        <v>0</v>
      </c>
      <c r="W661" s="561" t="str">
        <f t="shared" si="249"/>
        <v/>
      </c>
      <c r="X661" s="569" t="str">
        <f t="shared" si="244"/>
        <v/>
      </c>
      <c r="Y661" s="569" t="str">
        <f t="shared" si="245"/>
        <v/>
      </c>
      <c r="Z661" s="569" t="str">
        <f>'４.１倒筒機(樣品製作)'!X661</f>
        <v/>
      </c>
      <c r="AA661" s="569" t="str">
        <f>'４.１倒筒機(樣品製作)'!Y661</f>
        <v/>
      </c>
    </row>
    <row r="662" spans="1:27" ht="16.5">
      <c r="A662" s="493">
        <f t="shared" si="250"/>
        <v>46158</v>
      </c>
      <c r="B662" s="549" t="s">
        <v>832</v>
      </c>
      <c r="C662" s="576"/>
      <c r="D662" s="600"/>
      <c r="E662" s="577"/>
      <c r="F662" s="635" t="str">
        <f>IF(ISNA(VLOOKUP(D662,條件!$A$1:$L$65585,5,0)),"",(VLOOKUP(D662,條件!$A$1:$L$65585,5,0)))</f>
        <v/>
      </c>
      <c r="G662" s="635" t="str">
        <f>IF(ISNA(VLOOKUP(D662,條件!$A$1:$L$65585,11,0)),"",(VLOOKUP(D662,條件!$A$1:$L$65585,11,0)))</f>
        <v/>
      </c>
      <c r="H662" s="578"/>
      <c r="I662" s="579"/>
      <c r="J662" s="580"/>
      <c r="K662" s="579"/>
      <c r="L662" s="581"/>
      <c r="M662" s="498"/>
      <c r="N662" s="499"/>
      <c r="O662" s="500"/>
      <c r="P662" s="499"/>
      <c r="Q662" s="527"/>
      <c r="R662" s="560"/>
      <c r="S662" s="542">
        <f t="shared" si="246"/>
        <v>0</v>
      </c>
      <c r="T662" s="502">
        <f t="shared" si="243"/>
        <v>0</v>
      </c>
      <c r="U662" s="502">
        <f t="shared" si="247"/>
        <v>0</v>
      </c>
      <c r="V662" s="503">
        <f t="shared" si="248"/>
        <v>0</v>
      </c>
      <c r="W662" s="561" t="str">
        <f t="shared" si="249"/>
        <v/>
      </c>
      <c r="X662" s="569" t="str">
        <f t="shared" si="244"/>
        <v/>
      </c>
      <c r="Y662" s="569" t="str">
        <f t="shared" si="245"/>
        <v/>
      </c>
      <c r="Z662" s="569" t="str">
        <f>'４.１倒筒機(樣品製作)'!X662</f>
        <v/>
      </c>
      <c r="AA662" s="569" t="str">
        <f>'４.１倒筒機(樣品製作)'!Y662</f>
        <v/>
      </c>
    </row>
    <row r="663" spans="1:27" ht="16.5">
      <c r="A663" s="493">
        <f t="shared" si="250"/>
        <v>46158</v>
      </c>
      <c r="B663" s="549" t="s">
        <v>832</v>
      </c>
      <c r="C663" s="576"/>
      <c r="D663" s="600"/>
      <c r="E663" s="577"/>
      <c r="F663" s="635" t="str">
        <f>IF(ISNA(VLOOKUP(D663,條件!$A$1:$L$65585,5,0)),"",(VLOOKUP(D663,條件!$A$1:$L$65585,5,0)))</f>
        <v/>
      </c>
      <c r="G663" s="635" t="str">
        <f>IF(ISNA(VLOOKUP(D663,條件!$A$1:$L$65585,11,0)),"",(VLOOKUP(D663,條件!$A$1:$L$65585,11,0)))</f>
        <v/>
      </c>
      <c r="H663" s="578"/>
      <c r="I663" s="579"/>
      <c r="J663" s="580"/>
      <c r="K663" s="579"/>
      <c r="L663" s="581"/>
      <c r="M663" s="498"/>
      <c r="N663" s="499"/>
      <c r="O663" s="500"/>
      <c r="P663" s="499"/>
      <c r="Q663" s="527"/>
      <c r="R663" s="560"/>
      <c r="S663" s="542">
        <f t="shared" si="246"/>
        <v>0</v>
      </c>
      <c r="T663" s="502">
        <f t="shared" si="243"/>
        <v>0</v>
      </c>
      <c r="U663" s="502">
        <f t="shared" si="247"/>
        <v>0</v>
      </c>
      <c r="V663" s="503">
        <f t="shared" si="248"/>
        <v>0</v>
      </c>
      <c r="W663" s="561" t="str">
        <f t="shared" si="249"/>
        <v/>
      </c>
      <c r="X663" s="569" t="str">
        <f t="shared" si="244"/>
        <v/>
      </c>
      <c r="Y663" s="569" t="str">
        <f t="shared" si="245"/>
        <v/>
      </c>
      <c r="Z663" s="569" t="str">
        <f>'４.１倒筒機(樣品製作)'!X663</f>
        <v/>
      </c>
      <c r="AA663" s="569" t="str">
        <f>'４.１倒筒機(樣品製作)'!Y663</f>
        <v/>
      </c>
    </row>
    <row r="664" spans="1:27" ht="16.5">
      <c r="A664" s="493">
        <f t="shared" si="250"/>
        <v>46158</v>
      </c>
      <c r="B664" s="549" t="s">
        <v>832</v>
      </c>
      <c r="C664" s="576"/>
      <c r="D664" s="600"/>
      <c r="E664" s="577"/>
      <c r="F664" s="635" t="str">
        <f>IF(ISNA(VLOOKUP(D664,條件!$A$1:$L$65585,5,0)),"",(VLOOKUP(D664,條件!$A$1:$L$65585,5,0)))</f>
        <v/>
      </c>
      <c r="G664" s="635" t="str">
        <f>IF(ISNA(VLOOKUP(D664,條件!$A$1:$L$65585,11,0)),"",(VLOOKUP(D664,條件!$A$1:$L$65585,11,0)))</f>
        <v/>
      </c>
      <c r="H664" s="578"/>
      <c r="I664" s="579"/>
      <c r="J664" s="580"/>
      <c r="K664" s="579"/>
      <c r="L664" s="581"/>
      <c r="M664" s="498"/>
      <c r="N664" s="499"/>
      <c r="O664" s="500"/>
      <c r="P664" s="499"/>
      <c r="Q664" s="501"/>
      <c r="R664" s="560"/>
      <c r="S664" s="542">
        <f t="shared" si="246"/>
        <v>0</v>
      </c>
      <c r="T664" s="502">
        <f t="shared" si="243"/>
        <v>0</v>
      </c>
      <c r="U664" s="502">
        <f t="shared" si="247"/>
        <v>0</v>
      </c>
      <c r="V664" s="503">
        <f t="shared" si="248"/>
        <v>0</v>
      </c>
      <c r="W664" s="561" t="str">
        <f t="shared" si="249"/>
        <v/>
      </c>
      <c r="X664" s="569" t="str">
        <f t="shared" si="244"/>
        <v/>
      </c>
      <c r="Y664" s="569" t="str">
        <f t="shared" si="245"/>
        <v/>
      </c>
      <c r="Z664" s="569" t="str">
        <f>'４.１倒筒機(樣品製作)'!X664</f>
        <v/>
      </c>
      <c r="AA664" s="569" t="str">
        <f>'４.１倒筒機(樣品製作)'!Y664</f>
        <v/>
      </c>
    </row>
    <row r="665" spans="1:27" ht="16.5">
      <c r="A665" s="493">
        <f t="shared" si="250"/>
        <v>46158</v>
      </c>
      <c r="B665" s="549" t="s">
        <v>832</v>
      </c>
      <c r="C665" s="576"/>
      <c r="D665" s="600"/>
      <c r="E665" s="577"/>
      <c r="F665" s="635" t="str">
        <f>IF(ISNA(VLOOKUP(D665,條件!$A$1:$L$65585,5,0)),"",(VLOOKUP(D665,條件!$A$1:$L$65585,5,0)))</f>
        <v/>
      </c>
      <c r="G665" s="635" t="str">
        <f>IF(ISNA(VLOOKUP(D665,條件!$A$1:$L$65585,11,0)),"",(VLOOKUP(D665,條件!$A$1:$L$65585,11,0)))</f>
        <v/>
      </c>
      <c r="H665" s="578"/>
      <c r="I665" s="579"/>
      <c r="J665" s="580"/>
      <c r="K665" s="579"/>
      <c r="L665" s="581"/>
      <c r="M665" s="498"/>
      <c r="N665" s="499"/>
      <c r="O665" s="500"/>
      <c r="P665" s="499"/>
      <c r="Q665" s="501"/>
      <c r="R665" s="560"/>
      <c r="S665" s="542">
        <f t="shared" si="246"/>
        <v>0</v>
      </c>
      <c r="T665" s="502">
        <f t="shared" si="243"/>
        <v>0</v>
      </c>
      <c r="U665" s="502">
        <f t="shared" si="247"/>
        <v>0</v>
      </c>
      <c r="V665" s="503">
        <f t="shared" si="248"/>
        <v>0</v>
      </c>
      <c r="W665" s="561" t="str">
        <f t="shared" si="249"/>
        <v/>
      </c>
      <c r="X665" s="569" t="str">
        <f t="shared" si="244"/>
        <v/>
      </c>
      <c r="Y665" s="569" t="str">
        <f t="shared" si="245"/>
        <v/>
      </c>
      <c r="Z665" s="569" t="str">
        <f>'４.１倒筒機(樣品製作)'!X665</f>
        <v/>
      </c>
      <c r="AA665" s="569" t="str">
        <f>'４.１倒筒機(樣品製作)'!Y665</f>
        <v/>
      </c>
    </row>
    <row r="666" spans="1:27" ht="16.5">
      <c r="A666" s="493">
        <f t="shared" si="250"/>
        <v>46158</v>
      </c>
      <c r="B666" s="549" t="s">
        <v>832</v>
      </c>
      <c r="C666" s="576"/>
      <c r="D666" s="600"/>
      <c r="E666" s="577"/>
      <c r="F666" s="635" t="str">
        <f>IF(ISNA(VLOOKUP(D666,條件!$A$1:$L$65585,5,0)),"",(VLOOKUP(D666,條件!$A$1:$L$65585,5,0)))</f>
        <v/>
      </c>
      <c r="G666" s="635" t="str">
        <f>IF(ISNA(VLOOKUP(D666,條件!$A$1:$L$65585,11,0)),"",(VLOOKUP(D666,條件!$A$1:$L$65585,11,0)))</f>
        <v/>
      </c>
      <c r="H666" s="578"/>
      <c r="I666" s="579"/>
      <c r="J666" s="580"/>
      <c r="K666" s="579"/>
      <c r="L666" s="581"/>
      <c r="M666" s="498"/>
      <c r="N666" s="499"/>
      <c r="O666" s="500"/>
      <c r="P666" s="499"/>
      <c r="Q666" s="501"/>
      <c r="R666" s="560"/>
      <c r="S666" s="542">
        <f t="shared" si="246"/>
        <v>0</v>
      </c>
      <c r="T666" s="502">
        <f t="shared" si="243"/>
        <v>0</v>
      </c>
      <c r="U666" s="502">
        <f t="shared" si="247"/>
        <v>0</v>
      </c>
      <c r="V666" s="503">
        <f t="shared" si="248"/>
        <v>0</v>
      </c>
      <c r="W666" s="561" t="str">
        <f t="shared" si="249"/>
        <v/>
      </c>
      <c r="X666" s="569" t="str">
        <f t="shared" si="244"/>
        <v/>
      </c>
      <c r="Y666" s="569" t="str">
        <f t="shared" si="245"/>
        <v/>
      </c>
      <c r="Z666" s="569" t="str">
        <f>'４.１倒筒機(樣品製作)'!X666</f>
        <v/>
      </c>
      <c r="AA666" s="569" t="str">
        <f>'４.１倒筒機(樣品製作)'!Y666</f>
        <v/>
      </c>
    </row>
    <row r="667" spans="1:27" ht="16.5">
      <c r="A667" s="493">
        <f t="shared" si="250"/>
        <v>46158</v>
      </c>
      <c r="B667" s="549" t="s">
        <v>832</v>
      </c>
      <c r="C667" s="576"/>
      <c r="D667" s="600"/>
      <c r="E667" s="577"/>
      <c r="F667" s="635" t="str">
        <f>IF(ISNA(VLOOKUP(D667,條件!$A$1:$L$65585,5,0)),"",(VLOOKUP(D667,條件!$A$1:$L$65585,5,0)))</f>
        <v/>
      </c>
      <c r="G667" s="635" t="str">
        <f>IF(ISNA(VLOOKUP(D667,條件!$A$1:$L$65585,11,0)),"",(VLOOKUP(D667,條件!$A$1:$L$65585,11,0)))</f>
        <v/>
      </c>
      <c r="H667" s="578"/>
      <c r="I667" s="579"/>
      <c r="J667" s="580"/>
      <c r="K667" s="579"/>
      <c r="L667" s="581"/>
      <c r="M667" s="498"/>
      <c r="N667" s="499"/>
      <c r="O667" s="500"/>
      <c r="P667" s="499"/>
      <c r="Q667" s="501"/>
      <c r="R667" s="560"/>
      <c r="S667" s="542">
        <f t="shared" si="246"/>
        <v>0</v>
      </c>
      <c r="T667" s="502">
        <f t="shared" si="243"/>
        <v>0</v>
      </c>
      <c r="U667" s="502">
        <f t="shared" si="247"/>
        <v>0</v>
      </c>
      <c r="V667" s="503">
        <f t="shared" si="248"/>
        <v>0</v>
      </c>
      <c r="W667" s="561" t="str">
        <f t="shared" si="249"/>
        <v/>
      </c>
      <c r="X667" s="569" t="str">
        <f t="shared" si="244"/>
        <v/>
      </c>
      <c r="Y667" s="569" t="str">
        <f t="shared" si="245"/>
        <v/>
      </c>
      <c r="Z667" s="569" t="str">
        <f>'４.１倒筒機(樣品製作)'!X667</f>
        <v/>
      </c>
      <c r="AA667" s="569" t="str">
        <f>'４.１倒筒機(樣品製作)'!Y667</f>
        <v/>
      </c>
    </row>
    <row r="668" spans="1:27" ht="16.5">
      <c r="A668" s="493">
        <f t="shared" si="250"/>
        <v>46158</v>
      </c>
      <c r="B668" s="515" t="s">
        <v>835</v>
      </c>
      <c r="C668" s="652"/>
      <c r="D668" s="653"/>
      <c r="E668" s="654"/>
      <c r="F668" s="655"/>
      <c r="G668" s="655"/>
      <c r="H668" s="656"/>
      <c r="I668" s="657">
        <f>COUNTA(I648:I667)</f>
        <v>0</v>
      </c>
      <c r="J668" s="657"/>
      <c r="K668" s="657"/>
      <c r="L668" s="658"/>
      <c r="M668" s="517"/>
      <c r="N668" s="518">
        <f>SUM(N648:N667)</f>
        <v>0</v>
      </c>
      <c r="O668" s="517"/>
      <c r="P668" s="518">
        <f>SUM(P648:P667)</f>
        <v>0</v>
      </c>
      <c r="Q668" s="519"/>
      <c r="R668" s="562"/>
      <c r="S668" s="543"/>
      <c r="T668" s="516"/>
      <c r="U668" s="516">
        <f>SUMIF(U648:U667,"&lt;9E307")</f>
        <v>0</v>
      </c>
      <c r="V668" s="516">
        <f>SUM(V648:V667)</f>
        <v>0</v>
      </c>
      <c r="W668" s="563">
        <f>IF(ISERROR(V668/U668),0,(V668/U668))</f>
        <v>0</v>
      </c>
      <c r="X668" s="570">
        <f>SUMIF(X648:X667,"&lt;9E307")</f>
        <v>0</v>
      </c>
      <c r="Y668" s="570">
        <f>SUMIF(Y648:Y667,"&lt;9E307")</f>
        <v>0</v>
      </c>
      <c r="Z668" s="707">
        <f>'４.１倒筒機(樣品製作)'!X668</f>
        <v>0</v>
      </c>
      <c r="AA668" s="707">
        <f>'４.１倒筒機(樣品製作)'!Y668</f>
        <v>0</v>
      </c>
    </row>
    <row r="669" spans="1:27" ht="16.5">
      <c r="A669" s="493">
        <f t="shared" si="250"/>
        <v>46158</v>
      </c>
      <c r="B669" s="549" t="s">
        <v>833</v>
      </c>
      <c r="C669" s="576"/>
      <c r="D669" s="600"/>
      <c r="E669" s="577"/>
      <c r="F669" s="635" t="str">
        <f>IF(ISNA(VLOOKUP(D669,條件!$A$1:$L$65585,5,0)),"",(VLOOKUP(D669,條件!$A$1:$L$65585,5,0)))</f>
        <v/>
      </c>
      <c r="G669" s="635" t="str">
        <f>IF(ISNA(VLOOKUP(D669,條件!$A$1:$L$65585,11,0)),"",(VLOOKUP(D669,條件!$A$1:$L$65585,11,0)))</f>
        <v/>
      </c>
      <c r="H669" s="578"/>
      <c r="I669" s="579"/>
      <c r="J669" s="580"/>
      <c r="K669" s="579"/>
      <c r="L669" s="581"/>
      <c r="M669" s="498"/>
      <c r="N669" s="499"/>
      <c r="O669" s="500"/>
      <c r="P669" s="499"/>
      <c r="Q669" s="501"/>
      <c r="R669" s="560"/>
      <c r="S669" s="542">
        <f>K669*0.85</f>
        <v>0</v>
      </c>
      <c r="T669" s="502">
        <f t="shared" ref="T669:T688" si="251">IF(J669="",0,(1440/(J669/S669)))</f>
        <v>0</v>
      </c>
      <c r="U669" s="522">
        <f>T669*L669*(N669+P669)/24*0.85</f>
        <v>0</v>
      </c>
      <c r="V669" s="523">
        <f>M669+O669</f>
        <v>0</v>
      </c>
      <c r="W669" s="559" t="str">
        <f>IF(U669=0,"",((V669/U669)))</f>
        <v/>
      </c>
      <c r="X669" s="569" t="str">
        <f t="shared" ref="X669:X688" si="252">IF(ISERROR((U669/(N669+P669)*N669)/250),"",((U669/(N669+P669)*N669)/250))</f>
        <v/>
      </c>
      <c r="Y669" s="569" t="str">
        <f t="shared" ref="Y669:Y688" si="253">IF(ISERROR(((U669/(N669+P669)*P669)/250)),"",(((U669/(N669+P669)*P669))/250))</f>
        <v/>
      </c>
      <c r="Z669" s="569" t="str">
        <f>'４.１倒筒機(樣品製作)'!X669</f>
        <v/>
      </c>
      <c r="AA669" s="569" t="str">
        <f>'４.１倒筒機(樣品製作)'!Y669</f>
        <v/>
      </c>
    </row>
    <row r="670" spans="1:27" ht="16.5">
      <c r="A670" s="493">
        <f t="shared" si="250"/>
        <v>46158</v>
      </c>
      <c r="B670" s="549" t="s">
        <v>833</v>
      </c>
      <c r="C670" s="576"/>
      <c r="D670" s="600"/>
      <c r="E670" s="577"/>
      <c r="F670" s="635" t="str">
        <f>IF(ISNA(VLOOKUP(D670,條件!$A$1:$L$65585,5,0)),"",(VLOOKUP(D670,條件!$A$1:$L$65585,5,0)))</f>
        <v/>
      </c>
      <c r="G670" s="635" t="str">
        <f>IF(ISNA(VLOOKUP(D670,條件!$A$1:$L$65585,11,0)),"",(VLOOKUP(D670,條件!$A$1:$L$65585,11,0)))</f>
        <v/>
      </c>
      <c r="H670" s="578"/>
      <c r="I670" s="579"/>
      <c r="J670" s="580"/>
      <c r="K670" s="579"/>
      <c r="L670" s="581"/>
      <c r="M670" s="498"/>
      <c r="N670" s="499"/>
      <c r="O670" s="500"/>
      <c r="P670" s="499"/>
      <c r="Q670" s="501"/>
      <c r="R670" s="560"/>
      <c r="S670" s="542">
        <f t="shared" ref="S670:S688" si="254">K670*0.85</f>
        <v>0</v>
      </c>
      <c r="T670" s="502">
        <f t="shared" si="251"/>
        <v>0</v>
      </c>
      <c r="U670" s="522">
        <f t="shared" ref="U670:U688" si="255">T670*L670*(N670+P670)/24*0.85</f>
        <v>0</v>
      </c>
      <c r="V670" s="503">
        <f t="shared" ref="V670:V688" si="256">M670+O670</f>
        <v>0</v>
      </c>
      <c r="W670" s="559" t="str">
        <f t="shared" ref="W670:W688" si="257">IF(U670=0,"",((V670/U670)))</f>
        <v/>
      </c>
      <c r="X670" s="569" t="str">
        <f t="shared" si="252"/>
        <v/>
      </c>
      <c r="Y670" s="569" t="str">
        <f t="shared" si="253"/>
        <v/>
      </c>
      <c r="Z670" s="569" t="str">
        <f>'４.１倒筒機(樣品製作)'!X670</f>
        <v/>
      </c>
      <c r="AA670" s="569" t="str">
        <f>'４.１倒筒機(樣品製作)'!Y670</f>
        <v/>
      </c>
    </row>
    <row r="671" spans="1:27" ht="16.5">
      <c r="A671" s="493">
        <f t="shared" si="250"/>
        <v>46158</v>
      </c>
      <c r="B671" s="549" t="s">
        <v>833</v>
      </c>
      <c r="C671" s="576"/>
      <c r="D671" s="600"/>
      <c r="E671" s="577"/>
      <c r="F671" s="635" t="str">
        <f>IF(ISNA(VLOOKUP(D671,條件!$A$1:$L$65585,5,0)),"",(VLOOKUP(D671,條件!$A$1:$L$65585,5,0)))</f>
        <v/>
      </c>
      <c r="G671" s="635" t="str">
        <f>IF(ISNA(VLOOKUP(D671,條件!$A$1:$L$65585,11,0)),"",(VLOOKUP(D671,條件!$A$1:$L$65585,11,0)))</f>
        <v/>
      </c>
      <c r="H671" s="578"/>
      <c r="I671" s="579"/>
      <c r="J671" s="580"/>
      <c r="K671" s="579"/>
      <c r="L671" s="581"/>
      <c r="M671" s="498"/>
      <c r="N671" s="499"/>
      <c r="O671" s="500"/>
      <c r="P671" s="499"/>
      <c r="Q671" s="501"/>
      <c r="R671" s="560"/>
      <c r="S671" s="542">
        <f t="shared" si="254"/>
        <v>0</v>
      </c>
      <c r="T671" s="502">
        <f t="shared" si="251"/>
        <v>0</v>
      </c>
      <c r="U671" s="522">
        <f t="shared" si="255"/>
        <v>0</v>
      </c>
      <c r="V671" s="503">
        <f t="shared" si="256"/>
        <v>0</v>
      </c>
      <c r="W671" s="559" t="str">
        <f t="shared" si="257"/>
        <v/>
      </c>
      <c r="X671" s="569" t="str">
        <f t="shared" si="252"/>
        <v/>
      </c>
      <c r="Y671" s="569" t="str">
        <f t="shared" si="253"/>
        <v/>
      </c>
      <c r="Z671" s="569" t="str">
        <f>'４.１倒筒機(樣品製作)'!X671</f>
        <v/>
      </c>
      <c r="AA671" s="569" t="str">
        <f>'４.１倒筒機(樣品製作)'!Y671</f>
        <v/>
      </c>
    </row>
    <row r="672" spans="1:27" ht="16.5">
      <c r="A672" s="493">
        <f t="shared" si="250"/>
        <v>46158</v>
      </c>
      <c r="B672" s="549" t="s">
        <v>833</v>
      </c>
      <c r="C672" s="576"/>
      <c r="D672" s="600"/>
      <c r="E672" s="577"/>
      <c r="F672" s="635" t="str">
        <f>IF(ISNA(VLOOKUP(D672,條件!$A$1:$L$65585,5,0)),"",(VLOOKUP(D672,條件!$A$1:$L$65585,5,0)))</f>
        <v/>
      </c>
      <c r="G672" s="635" t="str">
        <f>IF(ISNA(VLOOKUP(D672,條件!$A$1:$L$65585,11,0)),"",(VLOOKUP(D672,條件!$A$1:$L$65585,11,0)))</f>
        <v/>
      </c>
      <c r="H672" s="578"/>
      <c r="I672" s="579"/>
      <c r="J672" s="580"/>
      <c r="K672" s="579"/>
      <c r="L672" s="581"/>
      <c r="M672" s="498"/>
      <c r="N672" s="499"/>
      <c r="O672" s="500"/>
      <c r="P672" s="499"/>
      <c r="Q672" s="501"/>
      <c r="R672" s="560"/>
      <c r="S672" s="542">
        <f t="shared" si="254"/>
        <v>0</v>
      </c>
      <c r="T672" s="502">
        <f t="shared" si="251"/>
        <v>0</v>
      </c>
      <c r="U672" s="522">
        <f t="shared" si="255"/>
        <v>0</v>
      </c>
      <c r="V672" s="503">
        <f t="shared" si="256"/>
        <v>0</v>
      </c>
      <c r="W672" s="559" t="str">
        <f t="shared" si="257"/>
        <v/>
      </c>
      <c r="X672" s="569" t="str">
        <f t="shared" si="252"/>
        <v/>
      </c>
      <c r="Y672" s="569" t="str">
        <f t="shared" si="253"/>
        <v/>
      </c>
      <c r="Z672" s="569" t="str">
        <f>'４.１倒筒機(樣品製作)'!X672</f>
        <v/>
      </c>
      <c r="AA672" s="569" t="str">
        <f>'４.１倒筒機(樣品製作)'!Y672</f>
        <v/>
      </c>
    </row>
    <row r="673" spans="1:27" ht="16.5">
      <c r="A673" s="493">
        <f t="shared" si="250"/>
        <v>46158</v>
      </c>
      <c r="B673" s="549" t="s">
        <v>833</v>
      </c>
      <c r="C673" s="576"/>
      <c r="D673" s="600"/>
      <c r="E673" s="577"/>
      <c r="F673" s="635" t="str">
        <f>IF(ISNA(VLOOKUP(D673,條件!$A$1:$L$65585,5,0)),"",(VLOOKUP(D673,條件!$A$1:$L$65585,5,0)))</f>
        <v/>
      </c>
      <c r="G673" s="635" t="str">
        <f>IF(ISNA(VLOOKUP(D673,條件!$A$1:$L$65585,11,0)),"",(VLOOKUP(D673,條件!$A$1:$L$65585,11,0)))</f>
        <v/>
      </c>
      <c r="H673" s="578"/>
      <c r="I673" s="579"/>
      <c r="J673" s="580"/>
      <c r="K673" s="579"/>
      <c r="L673" s="581"/>
      <c r="M673" s="498"/>
      <c r="N673" s="499"/>
      <c r="O673" s="500"/>
      <c r="P673" s="499"/>
      <c r="Q673" s="501"/>
      <c r="R673" s="560"/>
      <c r="S673" s="542">
        <f t="shared" si="254"/>
        <v>0</v>
      </c>
      <c r="T673" s="502">
        <f t="shared" si="251"/>
        <v>0</v>
      </c>
      <c r="U673" s="522">
        <f t="shared" si="255"/>
        <v>0</v>
      </c>
      <c r="V673" s="503">
        <f t="shared" si="256"/>
        <v>0</v>
      </c>
      <c r="W673" s="559" t="str">
        <f t="shared" si="257"/>
        <v/>
      </c>
      <c r="X673" s="569" t="str">
        <f t="shared" si="252"/>
        <v/>
      </c>
      <c r="Y673" s="569" t="str">
        <f t="shared" si="253"/>
        <v/>
      </c>
      <c r="Z673" s="569" t="str">
        <f>'４.１倒筒機(樣品製作)'!X673</f>
        <v/>
      </c>
      <c r="AA673" s="569" t="str">
        <f>'４.１倒筒機(樣品製作)'!Y673</f>
        <v/>
      </c>
    </row>
    <row r="674" spans="1:27" ht="16.5">
      <c r="A674" s="493">
        <f t="shared" si="250"/>
        <v>46158</v>
      </c>
      <c r="B674" s="549" t="s">
        <v>833</v>
      </c>
      <c r="C674" s="576"/>
      <c r="D674" s="600"/>
      <c r="E674" s="577"/>
      <c r="F674" s="635" t="str">
        <f>IF(ISNA(VLOOKUP(D674,條件!$A$1:$L$65585,5,0)),"",(VLOOKUP(D674,條件!$A$1:$L$65585,5,0)))</f>
        <v/>
      </c>
      <c r="G674" s="635" t="str">
        <f>IF(ISNA(VLOOKUP(D674,條件!$A$1:$L$65585,11,0)),"",(VLOOKUP(D674,條件!$A$1:$L$65585,11,0)))</f>
        <v/>
      </c>
      <c r="H674" s="578"/>
      <c r="I674" s="579"/>
      <c r="J674" s="580"/>
      <c r="K674" s="579"/>
      <c r="L674" s="581"/>
      <c r="M674" s="498"/>
      <c r="N674" s="499"/>
      <c r="O674" s="500"/>
      <c r="P674" s="499"/>
      <c r="Q674" s="501"/>
      <c r="R674" s="560"/>
      <c r="S674" s="542">
        <f t="shared" si="254"/>
        <v>0</v>
      </c>
      <c r="T674" s="502">
        <f t="shared" si="251"/>
        <v>0</v>
      </c>
      <c r="U674" s="522">
        <f t="shared" si="255"/>
        <v>0</v>
      </c>
      <c r="V674" s="503">
        <f t="shared" si="256"/>
        <v>0</v>
      </c>
      <c r="W674" s="559" t="str">
        <f t="shared" si="257"/>
        <v/>
      </c>
      <c r="X674" s="569" t="str">
        <f t="shared" si="252"/>
        <v/>
      </c>
      <c r="Y674" s="569" t="str">
        <f t="shared" si="253"/>
        <v/>
      </c>
      <c r="Z674" s="569" t="str">
        <f>'４.１倒筒機(樣品製作)'!X674</f>
        <v/>
      </c>
      <c r="AA674" s="569" t="str">
        <f>'４.１倒筒機(樣品製作)'!Y674</f>
        <v/>
      </c>
    </row>
    <row r="675" spans="1:27" ht="16.5">
      <c r="A675" s="493">
        <f t="shared" si="250"/>
        <v>46158</v>
      </c>
      <c r="B675" s="549" t="s">
        <v>833</v>
      </c>
      <c r="C675" s="576"/>
      <c r="D675" s="600"/>
      <c r="E675" s="577"/>
      <c r="F675" s="635" t="str">
        <f>IF(ISNA(VLOOKUP(D675,條件!$A$1:$L$65585,5,0)),"",(VLOOKUP(D675,條件!$A$1:$L$65585,5,0)))</f>
        <v/>
      </c>
      <c r="G675" s="635" t="str">
        <f>IF(ISNA(VLOOKUP(D675,條件!$A$1:$L$65585,11,0)),"",(VLOOKUP(D675,條件!$A$1:$L$65585,11,0)))</f>
        <v/>
      </c>
      <c r="H675" s="578"/>
      <c r="I675" s="579"/>
      <c r="J675" s="580"/>
      <c r="K675" s="579"/>
      <c r="L675" s="581"/>
      <c r="M675" s="498"/>
      <c r="N675" s="499"/>
      <c r="O675" s="500"/>
      <c r="P675" s="499"/>
      <c r="Q675" s="501"/>
      <c r="R675" s="560"/>
      <c r="S675" s="542">
        <f t="shared" si="254"/>
        <v>0</v>
      </c>
      <c r="T675" s="502">
        <f t="shared" si="251"/>
        <v>0</v>
      </c>
      <c r="U675" s="522">
        <f t="shared" si="255"/>
        <v>0</v>
      </c>
      <c r="V675" s="503">
        <f t="shared" si="256"/>
        <v>0</v>
      </c>
      <c r="W675" s="559" t="str">
        <f t="shared" si="257"/>
        <v/>
      </c>
      <c r="X675" s="569" t="str">
        <f t="shared" si="252"/>
        <v/>
      </c>
      <c r="Y675" s="569" t="str">
        <f t="shared" si="253"/>
        <v/>
      </c>
      <c r="Z675" s="569" t="str">
        <f>'４.１倒筒機(樣品製作)'!X675</f>
        <v/>
      </c>
      <c r="AA675" s="569" t="str">
        <f>'４.１倒筒機(樣品製作)'!Y675</f>
        <v/>
      </c>
    </row>
    <row r="676" spans="1:27" ht="16.5">
      <c r="A676" s="493">
        <f t="shared" si="250"/>
        <v>46158</v>
      </c>
      <c r="B676" s="549" t="s">
        <v>833</v>
      </c>
      <c r="C676" s="576"/>
      <c r="D676" s="600"/>
      <c r="E676" s="577"/>
      <c r="F676" s="635" t="str">
        <f>IF(ISNA(VLOOKUP(D676,條件!$A$1:$L$65585,5,0)),"",(VLOOKUP(D676,條件!$A$1:$L$65585,5,0)))</f>
        <v/>
      </c>
      <c r="G676" s="635" t="str">
        <f>IF(ISNA(VLOOKUP(D676,條件!$A$1:$L$65585,11,0)),"",(VLOOKUP(D676,條件!$A$1:$L$65585,11,0)))</f>
        <v/>
      </c>
      <c r="H676" s="578"/>
      <c r="I676" s="579"/>
      <c r="J676" s="580"/>
      <c r="K676" s="579"/>
      <c r="L676" s="581"/>
      <c r="M676" s="498"/>
      <c r="N676" s="499"/>
      <c r="O676" s="500"/>
      <c r="P676" s="499"/>
      <c r="Q676" s="501"/>
      <c r="R676" s="560"/>
      <c r="S676" s="542">
        <f t="shared" si="254"/>
        <v>0</v>
      </c>
      <c r="T676" s="502">
        <f t="shared" si="251"/>
        <v>0</v>
      </c>
      <c r="U676" s="522">
        <f t="shared" si="255"/>
        <v>0</v>
      </c>
      <c r="V676" s="503">
        <f t="shared" si="256"/>
        <v>0</v>
      </c>
      <c r="W676" s="559" t="str">
        <f t="shared" si="257"/>
        <v/>
      </c>
      <c r="X676" s="569" t="str">
        <f t="shared" si="252"/>
        <v/>
      </c>
      <c r="Y676" s="569" t="str">
        <f t="shared" si="253"/>
        <v/>
      </c>
      <c r="Z676" s="569" t="str">
        <f>'４.１倒筒機(樣品製作)'!X676</f>
        <v/>
      </c>
      <c r="AA676" s="569" t="str">
        <f>'４.１倒筒機(樣品製作)'!Y676</f>
        <v/>
      </c>
    </row>
    <row r="677" spans="1:27" ht="16.5">
      <c r="A677" s="493">
        <f t="shared" si="250"/>
        <v>46158</v>
      </c>
      <c r="B677" s="549" t="s">
        <v>833</v>
      </c>
      <c r="C677" s="576"/>
      <c r="D677" s="600"/>
      <c r="E677" s="577"/>
      <c r="F677" s="635" t="str">
        <f>IF(ISNA(VLOOKUP(D677,條件!$A$1:$L$65585,5,0)),"",(VLOOKUP(D677,條件!$A$1:$L$65585,5,0)))</f>
        <v/>
      </c>
      <c r="G677" s="635" t="str">
        <f>IF(ISNA(VLOOKUP(D677,條件!$A$1:$L$65585,11,0)),"",(VLOOKUP(D677,條件!$A$1:$L$65585,11,0)))</f>
        <v/>
      </c>
      <c r="H677" s="578"/>
      <c r="I677" s="579"/>
      <c r="J677" s="580"/>
      <c r="K677" s="579"/>
      <c r="L677" s="581"/>
      <c r="M677" s="498"/>
      <c r="N677" s="499"/>
      <c r="O677" s="500"/>
      <c r="P677" s="499"/>
      <c r="Q677" s="501"/>
      <c r="R677" s="560"/>
      <c r="S677" s="542">
        <f t="shared" si="254"/>
        <v>0</v>
      </c>
      <c r="T677" s="502">
        <f t="shared" si="251"/>
        <v>0</v>
      </c>
      <c r="U677" s="522">
        <f t="shared" si="255"/>
        <v>0</v>
      </c>
      <c r="V677" s="503">
        <f t="shared" si="256"/>
        <v>0</v>
      </c>
      <c r="W677" s="559" t="str">
        <f t="shared" si="257"/>
        <v/>
      </c>
      <c r="X677" s="569" t="str">
        <f t="shared" si="252"/>
        <v/>
      </c>
      <c r="Y677" s="569" t="str">
        <f t="shared" si="253"/>
        <v/>
      </c>
      <c r="Z677" s="569" t="str">
        <f>'４.１倒筒機(樣品製作)'!X677</f>
        <v/>
      </c>
      <c r="AA677" s="569" t="str">
        <f>'４.１倒筒機(樣品製作)'!Y677</f>
        <v/>
      </c>
    </row>
    <row r="678" spans="1:27" ht="16.5">
      <c r="A678" s="493">
        <f t="shared" si="250"/>
        <v>46158</v>
      </c>
      <c r="B678" s="549" t="s">
        <v>833</v>
      </c>
      <c r="C678" s="576"/>
      <c r="D678" s="600"/>
      <c r="E678" s="577"/>
      <c r="F678" s="635" t="str">
        <f>IF(ISNA(VLOOKUP(D678,條件!$A$1:$L$65585,5,0)),"",(VLOOKUP(D678,條件!$A$1:$L$65585,5,0)))</f>
        <v/>
      </c>
      <c r="G678" s="635" t="str">
        <f>IF(ISNA(VLOOKUP(D678,條件!$A$1:$L$65585,11,0)),"",(VLOOKUP(D678,條件!$A$1:$L$65585,11,0)))</f>
        <v/>
      </c>
      <c r="H678" s="578"/>
      <c r="I678" s="579"/>
      <c r="J678" s="580"/>
      <c r="K678" s="579"/>
      <c r="L678" s="581"/>
      <c r="M678" s="498"/>
      <c r="N678" s="499"/>
      <c r="O678" s="500"/>
      <c r="P678" s="499"/>
      <c r="Q678" s="501"/>
      <c r="R678" s="560"/>
      <c r="S678" s="542">
        <f t="shared" si="254"/>
        <v>0</v>
      </c>
      <c r="T678" s="502">
        <f t="shared" si="251"/>
        <v>0</v>
      </c>
      <c r="U678" s="522">
        <f t="shared" si="255"/>
        <v>0</v>
      </c>
      <c r="V678" s="503">
        <f t="shared" si="256"/>
        <v>0</v>
      </c>
      <c r="W678" s="559" t="str">
        <f t="shared" si="257"/>
        <v/>
      </c>
      <c r="X678" s="569" t="str">
        <f t="shared" si="252"/>
        <v/>
      </c>
      <c r="Y678" s="569" t="str">
        <f t="shared" si="253"/>
        <v/>
      </c>
      <c r="Z678" s="569" t="str">
        <f>'４.１倒筒機(樣品製作)'!X678</f>
        <v/>
      </c>
      <c r="AA678" s="569" t="str">
        <f>'４.１倒筒機(樣品製作)'!Y678</f>
        <v/>
      </c>
    </row>
    <row r="679" spans="1:27" ht="16.5">
      <c r="A679" s="493">
        <f t="shared" si="250"/>
        <v>46158</v>
      </c>
      <c r="B679" s="549" t="s">
        <v>833</v>
      </c>
      <c r="C679" s="576"/>
      <c r="D679" s="600"/>
      <c r="E679" s="577"/>
      <c r="F679" s="635" t="str">
        <f>IF(ISNA(VLOOKUP(D679,條件!$A$1:$L$65585,5,0)),"",(VLOOKUP(D679,條件!$A$1:$L$65585,5,0)))</f>
        <v/>
      </c>
      <c r="G679" s="635" t="str">
        <f>IF(ISNA(VLOOKUP(D679,條件!$A$1:$L$65585,11,0)),"",(VLOOKUP(D679,條件!$A$1:$L$65585,11,0)))</f>
        <v/>
      </c>
      <c r="H679" s="578"/>
      <c r="I679" s="579"/>
      <c r="J679" s="580"/>
      <c r="K679" s="579"/>
      <c r="L679" s="581"/>
      <c r="M679" s="498"/>
      <c r="N679" s="499"/>
      <c r="O679" s="500"/>
      <c r="P679" s="499"/>
      <c r="Q679" s="501"/>
      <c r="R679" s="560"/>
      <c r="S679" s="542">
        <f t="shared" si="254"/>
        <v>0</v>
      </c>
      <c r="T679" s="502">
        <f t="shared" si="251"/>
        <v>0</v>
      </c>
      <c r="U679" s="522">
        <f t="shared" si="255"/>
        <v>0</v>
      </c>
      <c r="V679" s="503">
        <f t="shared" si="256"/>
        <v>0</v>
      </c>
      <c r="W679" s="559" t="str">
        <f t="shared" si="257"/>
        <v/>
      </c>
      <c r="X679" s="569" t="str">
        <f t="shared" si="252"/>
        <v/>
      </c>
      <c r="Y679" s="569" t="str">
        <f t="shared" si="253"/>
        <v/>
      </c>
      <c r="Z679" s="569" t="str">
        <f>'４.１倒筒機(樣品製作)'!X679</f>
        <v/>
      </c>
      <c r="AA679" s="569" t="str">
        <f>'４.１倒筒機(樣品製作)'!Y679</f>
        <v/>
      </c>
    </row>
    <row r="680" spans="1:27" ht="16.5">
      <c r="A680" s="493">
        <f t="shared" si="250"/>
        <v>46158</v>
      </c>
      <c r="B680" s="549" t="s">
        <v>833</v>
      </c>
      <c r="C680" s="576"/>
      <c r="D680" s="600"/>
      <c r="E680" s="577"/>
      <c r="F680" s="635" t="str">
        <f>IF(ISNA(VLOOKUP(D680,條件!$A$1:$L$65585,5,0)),"",(VLOOKUP(D680,條件!$A$1:$L$65585,5,0)))</f>
        <v/>
      </c>
      <c r="G680" s="635" t="str">
        <f>IF(ISNA(VLOOKUP(D680,條件!$A$1:$L$65585,11,0)),"",(VLOOKUP(D680,條件!$A$1:$L$65585,11,0)))</f>
        <v/>
      </c>
      <c r="H680" s="578"/>
      <c r="I680" s="579"/>
      <c r="J680" s="580"/>
      <c r="K680" s="579"/>
      <c r="L680" s="581"/>
      <c r="M680" s="498"/>
      <c r="N680" s="499"/>
      <c r="O680" s="500"/>
      <c r="P680" s="499"/>
      <c r="Q680" s="501"/>
      <c r="R680" s="560"/>
      <c r="S680" s="542">
        <f t="shared" si="254"/>
        <v>0</v>
      </c>
      <c r="T680" s="502">
        <f t="shared" si="251"/>
        <v>0</v>
      </c>
      <c r="U680" s="502">
        <f t="shared" si="255"/>
        <v>0</v>
      </c>
      <c r="V680" s="503">
        <f t="shared" si="256"/>
        <v>0</v>
      </c>
      <c r="W680" s="561" t="str">
        <f t="shared" si="257"/>
        <v/>
      </c>
      <c r="X680" s="569" t="str">
        <f t="shared" si="252"/>
        <v/>
      </c>
      <c r="Y680" s="569" t="str">
        <f t="shared" si="253"/>
        <v/>
      </c>
      <c r="Z680" s="569" t="str">
        <f>'４.１倒筒機(樣品製作)'!X680</f>
        <v/>
      </c>
      <c r="AA680" s="569" t="str">
        <f>'４.１倒筒機(樣品製作)'!Y680</f>
        <v/>
      </c>
    </row>
    <row r="681" spans="1:27" ht="16.5">
      <c r="A681" s="493">
        <f t="shared" si="250"/>
        <v>46158</v>
      </c>
      <c r="B681" s="549" t="s">
        <v>833</v>
      </c>
      <c r="C681" s="576"/>
      <c r="D681" s="600"/>
      <c r="E681" s="577"/>
      <c r="F681" s="635" t="str">
        <f>IF(ISNA(VLOOKUP(D681,條件!$A$1:$L$65585,5,0)),"",(VLOOKUP(D681,條件!$A$1:$L$65585,5,0)))</f>
        <v/>
      </c>
      <c r="G681" s="635" t="str">
        <f>IF(ISNA(VLOOKUP(D681,條件!$A$1:$L$65585,11,0)),"",(VLOOKUP(D681,條件!$A$1:$L$65585,11,0)))</f>
        <v/>
      </c>
      <c r="H681" s="578"/>
      <c r="I681" s="579"/>
      <c r="J681" s="580"/>
      <c r="K681" s="579"/>
      <c r="L681" s="581"/>
      <c r="M681" s="498"/>
      <c r="N681" s="499"/>
      <c r="O681" s="500"/>
      <c r="P681" s="499"/>
      <c r="Q681" s="501"/>
      <c r="R681" s="560"/>
      <c r="S681" s="542">
        <f t="shared" si="254"/>
        <v>0</v>
      </c>
      <c r="T681" s="502">
        <f t="shared" si="251"/>
        <v>0</v>
      </c>
      <c r="U681" s="502">
        <f t="shared" si="255"/>
        <v>0</v>
      </c>
      <c r="V681" s="503">
        <f t="shared" si="256"/>
        <v>0</v>
      </c>
      <c r="W681" s="561" t="str">
        <f t="shared" si="257"/>
        <v/>
      </c>
      <c r="X681" s="569" t="str">
        <f t="shared" si="252"/>
        <v/>
      </c>
      <c r="Y681" s="569" t="str">
        <f t="shared" si="253"/>
        <v/>
      </c>
      <c r="Z681" s="569" t="str">
        <f>'４.１倒筒機(樣品製作)'!X681</f>
        <v/>
      </c>
      <c r="AA681" s="569" t="str">
        <f>'４.１倒筒機(樣品製作)'!Y681</f>
        <v/>
      </c>
    </row>
    <row r="682" spans="1:27" ht="16.5">
      <c r="A682" s="493">
        <f t="shared" si="250"/>
        <v>46158</v>
      </c>
      <c r="B682" s="549" t="s">
        <v>833</v>
      </c>
      <c r="C682" s="576"/>
      <c r="D682" s="600"/>
      <c r="E682" s="577"/>
      <c r="F682" s="635" t="str">
        <f>IF(ISNA(VLOOKUP(D682,條件!$A$1:$L$65585,5,0)),"",(VLOOKUP(D682,條件!$A$1:$L$65585,5,0)))</f>
        <v/>
      </c>
      <c r="G682" s="635" t="str">
        <f>IF(ISNA(VLOOKUP(D682,條件!$A$1:$L$65585,11,0)),"",(VLOOKUP(D682,條件!$A$1:$L$65585,11,0)))</f>
        <v/>
      </c>
      <c r="H682" s="578"/>
      <c r="I682" s="579"/>
      <c r="J682" s="580"/>
      <c r="K682" s="579"/>
      <c r="L682" s="581"/>
      <c r="M682" s="498"/>
      <c r="N682" s="499"/>
      <c r="O682" s="500"/>
      <c r="P682" s="499"/>
      <c r="Q682" s="501"/>
      <c r="R682" s="560"/>
      <c r="S682" s="542">
        <f t="shared" si="254"/>
        <v>0</v>
      </c>
      <c r="T682" s="502">
        <f t="shared" si="251"/>
        <v>0</v>
      </c>
      <c r="U682" s="502">
        <f t="shared" si="255"/>
        <v>0</v>
      </c>
      <c r="V682" s="503">
        <f t="shared" si="256"/>
        <v>0</v>
      </c>
      <c r="W682" s="561" t="str">
        <f t="shared" si="257"/>
        <v/>
      </c>
      <c r="X682" s="569" t="str">
        <f t="shared" si="252"/>
        <v/>
      </c>
      <c r="Y682" s="569" t="str">
        <f t="shared" si="253"/>
        <v/>
      </c>
      <c r="Z682" s="569" t="str">
        <f>'４.１倒筒機(樣品製作)'!X682</f>
        <v/>
      </c>
      <c r="AA682" s="569" t="str">
        <f>'４.１倒筒機(樣品製作)'!Y682</f>
        <v/>
      </c>
    </row>
    <row r="683" spans="1:27" ht="16.5">
      <c r="A683" s="493">
        <f t="shared" si="250"/>
        <v>46158</v>
      </c>
      <c r="B683" s="549" t="s">
        <v>833</v>
      </c>
      <c r="C683" s="576"/>
      <c r="D683" s="600"/>
      <c r="E683" s="577"/>
      <c r="F683" s="635" t="str">
        <f>IF(ISNA(VLOOKUP(D683,條件!$A$1:$L$65585,5,0)),"",(VLOOKUP(D683,條件!$A$1:$L$65585,5,0)))</f>
        <v/>
      </c>
      <c r="G683" s="635" t="str">
        <f>IF(ISNA(VLOOKUP(D683,條件!$A$1:$L$65585,11,0)),"",(VLOOKUP(D683,條件!$A$1:$L$65585,11,0)))</f>
        <v/>
      </c>
      <c r="H683" s="578"/>
      <c r="I683" s="579"/>
      <c r="J683" s="580"/>
      <c r="K683" s="579"/>
      <c r="L683" s="581"/>
      <c r="M683" s="498"/>
      <c r="N683" s="499"/>
      <c r="O683" s="500"/>
      <c r="P683" s="499"/>
      <c r="Q683" s="501"/>
      <c r="R683" s="560"/>
      <c r="S683" s="542">
        <f t="shared" si="254"/>
        <v>0</v>
      </c>
      <c r="T683" s="502">
        <f t="shared" si="251"/>
        <v>0</v>
      </c>
      <c r="U683" s="502">
        <f t="shared" si="255"/>
        <v>0</v>
      </c>
      <c r="V683" s="503">
        <f t="shared" si="256"/>
        <v>0</v>
      </c>
      <c r="W683" s="561" t="str">
        <f t="shared" si="257"/>
        <v/>
      </c>
      <c r="X683" s="569" t="str">
        <f t="shared" si="252"/>
        <v/>
      </c>
      <c r="Y683" s="569" t="str">
        <f t="shared" si="253"/>
        <v/>
      </c>
      <c r="Z683" s="569" t="str">
        <f>'４.１倒筒機(樣品製作)'!X683</f>
        <v/>
      </c>
      <c r="AA683" s="569" t="str">
        <f>'４.１倒筒機(樣品製作)'!Y683</f>
        <v/>
      </c>
    </row>
    <row r="684" spans="1:27" ht="16.5">
      <c r="A684" s="493">
        <f t="shared" si="250"/>
        <v>46158</v>
      </c>
      <c r="B684" s="549" t="s">
        <v>833</v>
      </c>
      <c r="C684" s="576"/>
      <c r="D684" s="600"/>
      <c r="E684" s="577"/>
      <c r="F684" s="635" t="str">
        <f>IF(ISNA(VLOOKUP(D684,條件!$A$1:$L$65585,5,0)),"",(VLOOKUP(D684,條件!$A$1:$L$65585,5,0)))</f>
        <v/>
      </c>
      <c r="G684" s="635" t="str">
        <f>IF(ISNA(VLOOKUP(D684,條件!$A$1:$L$65585,11,0)),"",(VLOOKUP(D684,條件!$A$1:$L$65585,11,0)))</f>
        <v/>
      </c>
      <c r="H684" s="578"/>
      <c r="I684" s="579"/>
      <c r="J684" s="580"/>
      <c r="K684" s="579"/>
      <c r="L684" s="581"/>
      <c r="M684" s="498"/>
      <c r="N684" s="499"/>
      <c r="O684" s="500"/>
      <c r="P684" s="499"/>
      <c r="Q684" s="501"/>
      <c r="R684" s="560"/>
      <c r="S684" s="542">
        <f t="shared" si="254"/>
        <v>0</v>
      </c>
      <c r="T684" s="502">
        <f t="shared" si="251"/>
        <v>0</v>
      </c>
      <c r="U684" s="502">
        <f t="shared" si="255"/>
        <v>0</v>
      </c>
      <c r="V684" s="503">
        <f t="shared" si="256"/>
        <v>0</v>
      </c>
      <c r="W684" s="561" t="str">
        <f t="shared" si="257"/>
        <v/>
      </c>
      <c r="X684" s="569" t="str">
        <f t="shared" si="252"/>
        <v/>
      </c>
      <c r="Y684" s="569" t="str">
        <f t="shared" si="253"/>
        <v/>
      </c>
      <c r="Z684" s="569" t="str">
        <f>'４.１倒筒機(樣品製作)'!X684</f>
        <v/>
      </c>
      <c r="AA684" s="569" t="str">
        <f>'４.１倒筒機(樣品製作)'!Y684</f>
        <v/>
      </c>
    </row>
    <row r="685" spans="1:27" ht="16.5">
      <c r="A685" s="493">
        <f t="shared" si="250"/>
        <v>46158</v>
      </c>
      <c r="B685" s="549" t="s">
        <v>833</v>
      </c>
      <c r="C685" s="576"/>
      <c r="D685" s="600"/>
      <c r="E685" s="577"/>
      <c r="F685" s="635" t="str">
        <f>IF(ISNA(VLOOKUP(D685,條件!$A$1:$L$65585,5,0)),"",(VLOOKUP(D685,條件!$A$1:$L$65585,5,0)))</f>
        <v/>
      </c>
      <c r="G685" s="635" t="str">
        <f>IF(ISNA(VLOOKUP(D685,條件!$A$1:$L$65585,11,0)),"",(VLOOKUP(D685,條件!$A$1:$L$65585,11,0)))</f>
        <v/>
      </c>
      <c r="H685" s="578"/>
      <c r="I685" s="579"/>
      <c r="J685" s="580"/>
      <c r="K685" s="579"/>
      <c r="L685" s="581"/>
      <c r="M685" s="498"/>
      <c r="N685" s="499"/>
      <c r="O685" s="500"/>
      <c r="P685" s="499"/>
      <c r="Q685" s="501"/>
      <c r="R685" s="560"/>
      <c r="S685" s="542">
        <f t="shared" si="254"/>
        <v>0</v>
      </c>
      <c r="T685" s="502">
        <f t="shared" si="251"/>
        <v>0</v>
      </c>
      <c r="U685" s="502">
        <f t="shared" si="255"/>
        <v>0</v>
      </c>
      <c r="V685" s="503">
        <f t="shared" si="256"/>
        <v>0</v>
      </c>
      <c r="W685" s="561" t="str">
        <f t="shared" si="257"/>
        <v/>
      </c>
      <c r="X685" s="569" t="str">
        <f t="shared" si="252"/>
        <v/>
      </c>
      <c r="Y685" s="569" t="str">
        <f t="shared" si="253"/>
        <v/>
      </c>
      <c r="Z685" s="569" t="str">
        <f>'４.１倒筒機(樣品製作)'!X685</f>
        <v/>
      </c>
      <c r="AA685" s="569" t="str">
        <f>'４.１倒筒機(樣品製作)'!Y685</f>
        <v/>
      </c>
    </row>
    <row r="686" spans="1:27" ht="16.5">
      <c r="A686" s="493">
        <f t="shared" si="250"/>
        <v>46158</v>
      </c>
      <c r="B686" s="549" t="s">
        <v>833</v>
      </c>
      <c r="C686" s="576"/>
      <c r="D686" s="600"/>
      <c r="E686" s="577"/>
      <c r="F686" s="635" t="str">
        <f>IF(ISNA(VLOOKUP(D686,條件!$A$1:$L$65585,5,0)),"",(VLOOKUP(D686,條件!$A$1:$L$65585,5,0)))</f>
        <v/>
      </c>
      <c r="G686" s="635" t="str">
        <f>IF(ISNA(VLOOKUP(D686,條件!$A$1:$L$65585,11,0)),"",(VLOOKUP(D686,條件!$A$1:$L$65585,11,0)))</f>
        <v/>
      </c>
      <c r="H686" s="578"/>
      <c r="I686" s="579"/>
      <c r="J686" s="580"/>
      <c r="K686" s="579"/>
      <c r="L686" s="581"/>
      <c r="M686" s="498"/>
      <c r="N686" s="499"/>
      <c r="O686" s="500"/>
      <c r="P686" s="499"/>
      <c r="Q686" s="501"/>
      <c r="R686" s="560"/>
      <c r="S686" s="542">
        <f t="shared" si="254"/>
        <v>0</v>
      </c>
      <c r="T686" s="502">
        <f t="shared" si="251"/>
        <v>0</v>
      </c>
      <c r="U686" s="502">
        <f t="shared" si="255"/>
        <v>0</v>
      </c>
      <c r="V686" s="503">
        <f t="shared" si="256"/>
        <v>0</v>
      </c>
      <c r="W686" s="561" t="str">
        <f t="shared" si="257"/>
        <v/>
      </c>
      <c r="X686" s="569" t="str">
        <f t="shared" si="252"/>
        <v/>
      </c>
      <c r="Y686" s="569" t="str">
        <f t="shared" si="253"/>
        <v/>
      </c>
      <c r="Z686" s="569" t="str">
        <f>'４.１倒筒機(樣品製作)'!X686</f>
        <v/>
      </c>
      <c r="AA686" s="569" t="str">
        <f>'４.１倒筒機(樣品製作)'!Y686</f>
        <v/>
      </c>
    </row>
    <row r="687" spans="1:27" ht="16.5">
      <c r="A687" s="493">
        <f t="shared" si="250"/>
        <v>46158</v>
      </c>
      <c r="B687" s="549" t="s">
        <v>833</v>
      </c>
      <c r="C687" s="576"/>
      <c r="D687" s="600"/>
      <c r="E687" s="577"/>
      <c r="F687" s="635" t="str">
        <f>IF(ISNA(VLOOKUP(D687,條件!$A$1:$L$65585,5,0)),"",(VLOOKUP(D687,條件!$A$1:$L$65585,5,0)))</f>
        <v/>
      </c>
      <c r="G687" s="635" t="str">
        <f>IF(ISNA(VLOOKUP(D687,條件!$A$1:$L$65585,11,0)),"",(VLOOKUP(D687,條件!$A$1:$L$65585,11,0)))</f>
        <v/>
      </c>
      <c r="H687" s="578"/>
      <c r="I687" s="579"/>
      <c r="J687" s="580"/>
      <c r="K687" s="579"/>
      <c r="L687" s="581"/>
      <c r="M687" s="498"/>
      <c r="N687" s="499"/>
      <c r="O687" s="500"/>
      <c r="P687" s="499"/>
      <c r="Q687" s="501"/>
      <c r="R687" s="560"/>
      <c r="S687" s="542">
        <f t="shared" si="254"/>
        <v>0</v>
      </c>
      <c r="T687" s="502">
        <f t="shared" si="251"/>
        <v>0</v>
      </c>
      <c r="U687" s="502">
        <f t="shared" si="255"/>
        <v>0</v>
      </c>
      <c r="V687" s="503">
        <f t="shared" si="256"/>
        <v>0</v>
      </c>
      <c r="W687" s="561" t="str">
        <f t="shared" si="257"/>
        <v/>
      </c>
      <c r="X687" s="569" t="str">
        <f t="shared" si="252"/>
        <v/>
      </c>
      <c r="Y687" s="569" t="str">
        <f t="shared" si="253"/>
        <v/>
      </c>
      <c r="Z687" s="569" t="str">
        <f>'４.１倒筒機(樣品製作)'!X687</f>
        <v/>
      </c>
      <c r="AA687" s="569" t="str">
        <f>'４.１倒筒機(樣品製作)'!Y687</f>
        <v/>
      </c>
    </row>
    <row r="688" spans="1:27" ht="16.5">
      <c r="A688" s="493">
        <f t="shared" si="250"/>
        <v>46158</v>
      </c>
      <c r="B688" s="549" t="s">
        <v>833</v>
      </c>
      <c r="C688" s="576"/>
      <c r="D688" s="600"/>
      <c r="E688" s="577"/>
      <c r="F688" s="635" t="str">
        <f>IF(ISNA(VLOOKUP(D688,條件!$A$1:$L$65585,5,0)),"",(VLOOKUP(D688,條件!$A$1:$L$65585,5,0)))</f>
        <v/>
      </c>
      <c r="G688" s="635" t="str">
        <f>IF(ISNA(VLOOKUP(D688,條件!$A$1:$L$65585,11,0)),"",(VLOOKUP(D688,條件!$A$1:$L$65585,11,0)))</f>
        <v/>
      </c>
      <c r="H688" s="578"/>
      <c r="I688" s="579"/>
      <c r="J688" s="580"/>
      <c r="K688" s="579"/>
      <c r="L688" s="581"/>
      <c r="M688" s="498"/>
      <c r="N688" s="499"/>
      <c r="O688" s="500"/>
      <c r="P688" s="499"/>
      <c r="Q688" s="501"/>
      <c r="R688" s="560"/>
      <c r="S688" s="542">
        <f t="shared" si="254"/>
        <v>0</v>
      </c>
      <c r="T688" s="502">
        <f t="shared" si="251"/>
        <v>0</v>
      </c>
      <c r="U688" s="502">
        <f t="shared" si="255"/>
        <v>0</v>
      </c>
      <c r="V688" s="503">
        <f t="shared" si="256"/>
        <v>0</v>
      </c>
      <c r="W688" s="561" t="str">
        <f t="shared" si="257"/>
        <v/>
      </c>
      <c r="X688" s="569" t="str">
        <f t="shared" si="252"/>
        <v/>
      </c>
      <c r="Y688" s="569" t="str">
        <f t="shared" si="253"/>
        <v/>
      </c>
      <c r="Z688" s="569" t="str">
        <f>'４.１倒筒機(樣品製作)'!X688</f>
        <v/>
      </c>
      <c r="AA688" s="569" t="str">
        <f>'４.１倒筒機(樣品製作)'!Y688</f>
        <v/>
      </c>
    </row>
    <row r="689" spans="1:27" ht="16.5">
      <c r="A689" s="493">
        <f t="shared" si="250"/>
        <v>46158</v>
      </c>
      <c r="B689" s="515" t="s">
        <v>831</v>
      </c>
      <c r="C689" s="652"/>
      <c r="D689" s="653"/>
      <c r="E689" s="654"/>
      <c r="F689" s="655">
        <v>0</v>
      </c>
      <c r="G689" s="655"/>
      <c r="H689" s="656"/>
      <c r="I689" s="657">
        <f>COUNTA(I669:I688)</f>
        <v>0</v>
      </c>
      <c r="J689" s="657"/>
      <c r="K689" s="657"/>
      <c r="L689" s="658"/>
      <c r="M689" s="517"/>
      <c r="N689" s="518">
        <f>SUM(N669:N688)</f>
        <v>0</v>
      </c>
      <c r="O689" s="517"/>
      <c r="P689" s="518">
        <f>SUM(P669:P688)</f>
        <v>0</v>
      </c>
      <c r="Q689" s="519"/>
      <c r="R689" s="562"/>
      <c r="S689" s="544"/>
      <c r="T689" s="520"/>
      <c r="U689" s="516">
        <f>SUMIF(U669:U688,"&lt;9E307")</f>
        <v>0</v>
      </c>
      <c r="V689" s="516">
        <f>SUM(V669:V688)</f>
        <v>0</v>
      </c>
      <c r="W689" s="563">
        <f>IF(ISERROR(V689/U689),0,(V689/U689))</f>
        <v>0</v>
      </c>
      <c r="X689" s="570">
        <f>SUMIF(X669:X688,"&lt;9E307")</f>
        <v>0</v>
      </c>
      <c r="Y689" s="570">
        <f>SUMIF(Y669:Y688,"&lt;9E307")</f>
        <v>0</v>
      </c>
      <c r="Z689" s="570">
        <f>'４.１倒筒機(樣品製作)'!X689</f>
        <v>0</v>
      </c>
      <c r="AA689" s="570">
        <f>'４.１倒筒機(樣品製作)'!Y689</f>
        <v>0</v>
      </c>
    </row>
    <row r="690" spans="1:27" ht="16.5">
      <c r="A690" s="493">
        <f t="shared" si="250"/>
        <v>46158</v>
      </c>
      <c r="B690" s="521" t="s">
        <v>834</v>
      </c>
      <c r="C690" s="659"/>
      <c r="D690" s="660"/>
      <c r="E690" s="661"/>
      <c r="F690" s="662"/>
      <c r="G690" s="662"/>
      <c r="H690" s="663"/>
      <c r="I690" s="664">
        <f>SUM(I668,I689)</f>
        <v>0</v>
      </c>
      <c r="J690" s="664"/>
      <c r="K690" s="664"/>
      <c r="L690" s="665"/>
      <c r="M690" s="536"/>
      <c r="N690" s="537">
        <f>SUM(N668,N689)</f>
        <v>0</v>
      </c>
      <c r="O690" s="536"/>
      <c r="P690" s="537">
        <f>SUM(P668,P689)</f>
        <v>0</v>
      </c>
      <c r="Q690" s="538"/>
      <c r="R690" s="564"/>
      <c r="S690" s="545"/>
      <c r="T690" s="504"/>
      <c r="U690" s="504">
        <f t="shared" ref="U690:V690" si="258">SUM(U668,U689)</f>
        <v>0</v>
      </c>
      <c r="V690" s="504">
        <f t="shared" si="258"/>
        <v>0</v>
      </c>
      <c r="W690" s="565">
        <f>IF(ISERROR(V690/U690),0,V690/U690)</f>
        <v>0</v>
      </c>
      <c r="X690" s="571">
        <f>SUM(X668,X689)</f>
        <v>0</v>
      </c>
      <c r="Y690" s="571">
        <f>SUM(Y668,Y689)</f>
        <v>0</v>
      </c>
      <c r="Z690" s="571">
        <f>'４.１倒筒機(樣品製作)'!X690</f>
        <v>0</v>
      </c>
      <c r="AA690" s="571">
        <f>'４.１倒筒機(樣品製作)'!Y690</f>
        <v>0</v>
      </c>
    </row>
    <row r="691" spans="1:27" ht="16.5">
      <c r="A691" s="566">
        <f>A690+1</f>
        <v>46159</v>
      </c>
      <c r="B691" s="548" t="s">
        <v>832</v>
      </c>
      <c r="C691" s="666"/>
      <c r="D691" s="667"/>
      <c r="E691" s="668"/>
      <c r="F691" s="669" t="str">
        <f>IF(ISNA(VLOOKUP(D691,條件!$A$1:$L$65585,5,0)),"",(VLOOKUP(D691,條件!$A$1:$L$65585,5,0)))</f>
        <v/>
      </c>
      <c r="G691" s="669" t="str">
        <f>IF(ISNA(VLOOKUP(D691,條件!$A$1:$L$65585,11,0)),"",(VLOOKUP(D691,條件!$A$1:$L$65585,11,0)))</f>
        <v/>
      </c>
      <c r="H691" s="670"/>
      <c r="I691" s="671"/>
      <c r="J691" s="580"/>
      <c r="K691" s="671"/>
      <c r="L691" s="672"/>
      <c r="M691" s="524"/>
      <c r="N691" s="525"/>
      <c r="O691" s="526"/>
      <c r="P691" s="525"/>
      <c r="Q691" s="527"/>
      <c r="R691" s="558"/>
      <c r="S691" s="541">
        <f>K691*0.85</f>
        <v>0</v>
      </c>
      <c r="T691" s="522">
        <f t="shared" ref="T691:T710" si="259">IF(J691="",0,(1440/(J691/S691)))</f>
        <v>0</v>
      </c>
      <c r="U691" s="522">
        <f>T691*L691*(N691+P691)/24*0.85</f>
        <v>0</v>
      </c>
      <c r="V691" s="523">
        <f>M691+O691</f>
        <v>0</v>
      </c>
      <c r="W691" s="559" t="str">
        <f>IF(U691=0,"",((V691/U691)))</f>
        <v/>
      </c>
      <c r="X691" s="569" t="str">
        <f t="shared" ref="X691:X710" si="260">IF(ISERROR((U691/(N691+P691)*N691)/250),"",((U691/(N691+P691)*N691)/250))</f>
        <v/>
      </c>
      <c r="Y691" s="569" t="str">
        <f t="shared" ref="Y691:Y710" si="261">IF(ISERROR(((U691/(N691+P691)*P691)/250)),"",(((U691/(N691+P691)*P691))/250))</f>
        <v/>
      </c>
      <c r="Z691" s="569" t="str">
        <f>'４.１倒筒機(樣品製作)'!X691</f>
        <v/>
      </c>
      <c r="AA691" s="569" t="str">
        <f>'４.１倒筒機(樣品製作)'!Y691</f>
        <v/>
      </c>
    </row>
    <row r="692" spans="1:27" ht="16.5">
      <c r="A692" s="493">
        <f>A691</f>
        <v>46159</v>
      </c>
      <c r="B692" s="549" t="s">
        <v>832</v>
      </c>
      <c r="C692" s="576"/>
      <c r="D692" s="600"/>
      <c r="E692" s="577"/>
      <c r="F692" s="635" t="str">
        <f>IF(ISNA(VLOOKUP(D692,條件!$A$1:$L$65585,5,0)),"",(VLOOKUP(D692,條件!$A$1:$L$65585,5,0)))</f>
        <v/>
      </c>
      <c r="G692" s="635" t="str">
        <f>IF(ISNA(VLOOKUP(D692,條件!$A$1:$L$65585,11,0)),"",(VLOOKUP(D692,條件!$A$1:$L$65585,11,0)))</f>
        <v/>
      </c>
      <c r="H692" s="578"/>
      <c r="I692" s="579"/>
      <c r="J692" s="580"/>
      <c r="K692" s="579"/>
      <c r="L692" s="581"/>
      <c r="M692" s="498"/>
      <c r="N692" s="499"/>
      <c r="O692" s="500"/>
      <c r="P692" s="499"/>
      <c r="Q692" s="527"/>
      <c r="R692" s="560"/>
      <c r="S692" s="542">
        <f t="shared" ref="S692:S710" si="262">K692*0.85</f>
        <v>0</v>
      </c>
      <c r="T692" s="502">
        <f t="shared" si="259"/>
        <v>0</v>
      </c>
      <c r="U692" s="522">
        <f t="shared" ref="U692:U710" si="263">T692*L692*(N692+P692)/24*0.85</f>
        <v>0</v>
      </c>
      <c r="V692" s="503">
        <f t="shared" ref="V692:V710" si="264">M692+O692</f>
        <v>0</v>
      </c>
      <c r="W692" s="559" t="str">
        <f t="shared" ref="W692:W710" si="265">IF(U692=0,"",((V692/U692)))</f>
        <v/>
      </c>
      <c r="X692" s="569" t="str">
        <f t="shared" si="260"/>
        <v/>
      </c>
      <c r="Y692" s="569" t="str">
        <f t="shared" si="261"/>
        <v/>
      </c>
      <c r="Z692" s="569" t="str">
        <f>'４.１倒筒機(樣品製作)'!X692</f>
        <v/>
      </c>
      <c r="AA692" s="569" t="str">
        <f>'４.１倒筒機(樣品製作)'!Y692</f>
        <v/>
      </c>
    </row>
    <row r="693" spans="1:27" ht="16.5">
      <c r="A693" s="493">
        <f t="shared" ref="A693:A733" si="266">A692</f>
        <v>46159</v>
      </c>
      <c r="B693" s="549" t="s">
        <v>832</v>
      </c>
      <c r="C693" s="576"/>
      <c r="D693" s="600"/>
      <c r="E693" s="577"/>
      <c r="F693" s="635" t="str">
        <f>IF(ISNA(VLOOKUP(D693,條件!$A$1:$L$65585,5,0)),"",(VLOOKUP(D693,條件!$A$1:$L$65585,5,0)))</f>
        <v/>
      </c>
      <c r="G693" s="635" t="str">
        <f>IF(ISNA(VLOOKUP(D693,條件!$A$1:$L$65585,11,0)),"",(VLOOKUP(D693,條件!$A$1:$L$65585,11,0)))</f>
        <v/>
      </c>
      <c r="H693" s="578"/>
      <c r="I693" s="579"/>
      <c r="J693" s="580"/>
      <c r="K693" s="579"/>
      <c r="L693" s="581"/>
      <c r="M693" s="498"/>
      <c r="N693" s="499"/>
      <c r="O693" s="500"/>
      <c r="P693" s="499"/>
      <c r="Q693" s="527"/>
      <c r="R693" s="560"/>
      <c r="S693" s="542">
        <f t="shared" si="262"/>
        <v>0</v>
      </c>
      <c r="T693" s="502">
        <f t="shared" si="259"/>
        <v>0</v>
      </c>
      <c r="U693" s="522">
        <f t="shared" si="263"/>
        <v>0</v>
      </c>
      <c r="V693" s="503">
        <f t="shared" si="264"/>
        <v>0</v>
      </c>
      <c r="W693" s="559" t="str">
        <f t="shared" si="265"/>
        <v/>
      </c>
      <c r="X693" s="569" t="str">
        <f t="shared" si="260"/>
        <v/>
      </c>
      <c r="Y693" s="569" t="str">
        <f t="shared" si="261"/>
        <v/>
      </c>
      <c r="Z693" s="569" t="str">
        <f>'４.１倒筒機(樣品製作)'!X693</f>
        <v/>
      </c>
      <c r="AA693" s="569" t="str">
        <f>'４.１倒筒機(樣品製作)'!Y693</f>
        <v/>
      </c>
    </row>
    <row r="694" spans="1:27" ht="16.5">
      <c r="A694" s="493">
        <f t="shared" si="266"/>
        <v>46159</v>
      </c>
      <c r="B694" s="549" t="s">
        <v>832</v>
      </c>
      <c r="C694" s="576"/>
      <c r="D694" s="600"/>
      <c r="E694" s="577"/>
      <c r="F694" s="635" t="str">
        <f>IF(ISNA(VLOOKUP(D694,條件!$A$1:$L$65585,5,0)),"",(VLOOKUP(D694,條件!$A$1:$L$65585,5,0)))</f>
        <v/>
      </c>
      <c r="G694" s="635" t="str">
        <f>IF(ISNA(VLOOKUP(D694,條件!$A$1:$L$65585,11,0)),"",(VLOOKUP(D694,條件!$A$1:$L$65585,11,0)))</f>
        <v/>
      </c>
      <c r="H694" s="578"/>
      <c r="I694" s="579"/>
      <c r="J694" s="580"/>
      <c r="K694" s="579"/>
      <c r="L694" s="581"/>
      <c r="M694" s="498"/>
      <c r="N694" s="499"/>
      <c r="O694" s="500"/>
      <c r="P694" s="499"/>
      <c r="Q694" s="527"/>
      <c r="R694" s="560"/>
      <c r="S694" s="542">
        <f t="shared" si="262"/>
        <v>0</v>
      </c>
      <c r="T694" s="502">
        <f t="shared" si="259"/>
        <v>0</v>
      </c>
      <c r="U694" s="522">
        <f t="shared" si="263"/>
        <v>0</v>
      </c>
      <c r="V694" s="503">
        <f t="shared" si="264"/>
        <v>0</v>
      </c>
      <c r="W694" s="559" t="str">
        <f t="shared" si="265"/>
        <v/>
      </c>
      <c r="X694" s="569" t="str">
        <f t="shared" si="260"/>
        <v/>
      </c>
      <c r="Y694" s="569" t="str">
        <f t="shared" si="261"/>
        <v/>
      </c>
      <c r="Z694" s="569" t="str">
        <f>'４.１倒筒機(樣品製作)'!X694</f>
        <v/>
      </c>
      <c r="AA694" s="569" t="str">
        <f>'４.１倒筒機(樣品製作)'!Y694</f>
        <v/>
      </c>
    </row>
    <row r="695" spans="1:27" ht="16.5">
      <c r="A695" s="493">
        <f t="shared" si="266"/>
        <v>46159</v>
      </c>
      <c r="B695" s="549" t="s">
        <v>832</v>
      </c>
      <c r="C695" s="576"/>
      <c r="D695" s="600"/>
      <c r="E695" s="577"/>
      <c r="F695" s="635" t="str">
        <f>IF(ISNA(VLOOKUP(D695,條件!$A$1:$L$65585,5,0)),"",(VLOOKUP(D695,條件!$A$1:$L$65585,5,0)))</f>
        <v/>
      </c>
      <c r="G695" s="635" t="str">
        <f>IF(ISNA(VLOOKUP(D695,條件!$A$1:$L$65585,11,0)),"",(VLOOKUP(D695,條件!$A$1:$L$65585,11,0)))</f>
        <v/>
      </c>
      <c r="H695" s="578"/>
      <c r="I695" s="579"/>
      <c r="J695" s="580"/>
      <c r="K695" s="579"/>
      <c r="L695" s="581"/>
      <c r="M695" s="498"/>
      <c r="N695" s="499"/>
      <c r="O695" s="500"/>
      <c r="P695" s="499"/>
      <c r="Q695" s="527"/>
      <c r="R695" s="560"/>
      <c r="S695" s="542">
        <f t="shared" si="262"/>
        <v>0</v>
      </c>
      <c r="T695" s="502">
        <f t="shared" si="259"/>
        <v>0</v>
      </c>
      <c r="U695" s="522">
        <f t="shared" si="263"/>
        <v>0</v>
      </c>
      <c r="V695" s="503">
        <f t="shared" si="264"/>
        <v>0</v>
      </c>
      <c r="W695" s="559" t="str">
        <f t="shared" si="265"/>
        <v/>
      </c>
      <c r="X695" s="569" t="str">
        <f t="shared" si="260"/>
        <v/>
      </c>
      <c r="Y695" s="569" t="str">
        <f t="shared" si="261"/>
        <v/>
      </c>
      <c r="Z695" s="569" t="str">
        <f>'４.１倒筒機(樣品製作)'!X695</f>
        <v/>
      </c>
      <c r="AA695" s="569" t="str">
        <f>'４.１倒筒機(樣品製作)'!Y695</f>
        <v/>
      </c>
    </row>
    <row r="696" spans="1:27" ht="16.5">
      <c r="A696" s="493">
        <f t="shared" si="266"/>
        <v>46159</v>
      </c>
      <c r="B696" s="549" t="s">
        <v>832</v>
      </c>
      <c r="C696" s="576"/>
      <c r="D696" s="600"/>
      <c r="E696" s="577"/>
      <c r="F696" s="635" t="str">
        <f>IF(ISNA(VLOOKUP(D696,條件!$A$1:$L$65585,5,0)),"",(VLOOKUP(D696,條件!$A$1:$L$65585,5,0)))</f>
        <v/>
      </c>
      <c r="G696" s="635" t="str">
        <f>IF(ISNA(VLOOKUP(D696,條件!$A$1:$L$65585,11,0)),"",(VLOOKUP(D696,條件!$A$1:$L$65585,11,0)))</f>
        <v/>
      </c>
      <c r="H696" s="578"/>
      <c r="I696" s="579"/>
      <c r="J696" s="580"/>
      <c r="K696" s="579"/>
      <c r="L696" s="581"/>
      <c r="M696" s="498"/>
      <c r="N696" s="499"/>
      <c r="O696" s="500"/>
      <c r="P696" s="499"/>
      <c r="Q696" s="527"/>
      <c r="R696" s="560"/>
      <c r="S696" s="542">
        <f t="shared" si="262"/>
        <v>0</v>
      </c>
      <c r="T696" s="502">
        <f t="shared" si="259"/>
        <v>0</v>
      </c>
      <c r="U696" s="522">
        <f t="shared" si="263"/>
        <v>0</v>
      </c>
      <c r="V696" s="503">
        <f t="shared" si="264"/>
        <v>0</v>
      </c>
      <c r="W696" s="559" t="str">
        <f t="shared" si="265"/>
        <v/>
      </c>
      <c r="X696" s="569" t="str">
        <f t="shared" si="260"/>
        <v/>
      </c>
      <c r="Y696" s="569" t="str">
        <f t="shared" si="261"/>
        <v/>
      </c>
      <c r="Z696" s="569" t="str">
        <f>'４.１倒筒機(樣品製作)'!X696</f>
        <v/>
      </c>
      <c r="AA696" s="569" t="str">
        <f>'４.１倒筒機(樣品製作)'!Y696</f>
        <v/>
      </c>
    </row>
    <row r="697" spans="1:27" ht="16.5">
      <c r="A697" s="493">
        <f t="shared" si="266"/>
        <v>46159</v>
      </c>
      <c r="B697" s="549" t="s">
        <v>832</v>
      </c>
      <c r="C697" s="576"/>
      <c r="D697" s="600"/>
      <c r="E697" s="577"/>
      <c r="F697" s="635" t="str">
        <f>IF(ISNA(VLOOKUP(D697,條件!$A$1:$L$65585,5,0)),"",(VLOOKUP(D697,條件!$A$1:$L$65585,5,0)))</f>
        <v/>
      </c>
      <c r="G697" s="635" t="str">
        <f>IF(ISNA(VLOOKUP(D697,條件!$A$1:$L$65585,11,0)),"",(VLOOKUP(D697,條件!$A$1:$L$65585,11,0)))</f>
        <v/>
      </c>
      <c r="H697" s="578"/>
      <c r="I697" s="579"/>
      <c r="J697" s="580"/>
      <c r="K697" s="579"/>
      <c r="L697" s="581"/>
      <c r="M697" s="498"/>
      <c r="N697" s="499"/>
      <c r="O697" s="500"/>
      <c r="P697" s="499"/>
      <c r="Q697" s="527"/>
      <c r="R697" s="560"/>
      <c r="S697" s="542">
        <f t="shared" si="262"/>
        <v>0</v>
      </c>
      <c r="T697" s="502">
        <f t="shared" si="259"/>
        <v>0</v>
      </c>
      <c r="U697" s="522">
        <f t="shared" si="263"/>
        <v>0</v>
      </c>
      <c r="V697" s="503">
        <f t="shared" si="264"/>
        <v>0</v>
      </c>
      <c r="W697" s="559" t="str">
        <f t="shared" si="265"/>
        <v/>
      </c>
      <c r="X697" s="569" t="str">
        <f t="shared" si="260"/>
        <v/>
      </c>
      <c r="Y697" s="569" t="str">
        <f t="shared" si="261"/>
        <v/>
      </c>
      <c r="Z697" s="569" t="str">
        <f>'４.１倒筒機(樣品製作)'!X697</f>
        <v/>
      </c>
      <c r="AA697" s="569" t="str">
        <f>'４.１倒筒機(樣品製作)'!Y697</f>
        <v/>
      </c>
    </row>
    <row r="698" spans="1:27" ht="16.5">
      <c r="A698" s="493">
        <f t="shared" si="266"/>
        <v>46159</v>
      </c>
      <c r="B698" s="549" t="s">
        <v>832</v>
      </c>
      <c r="C698" s="576"/>
      <c r="D698" s="600"/>
      <c r="E698" s="577"/>
      <c r="F698" s="635" t="str">
        <f>IF(ISNA(VLOOKUP(D698,條件!$A$1:$L$65585,5,0)),"",(VLOOKUP(D698,條件!$A$1:$L$65585,5,0)))</f>
        <v/>
      </c>
      <c r="G698" s="635" t="str">
        <f>IF(ISNA(VLOOKUP(D698,條件!$A$1:$L$65585,11,0)),"",(VLOOKUP(D698,條件!$A$1:$L$65585,11,0)))</f>
        <v/>
      </c>
      <c r="H698" s="578"/>
      <c r="I698" s="579"/>
      <c r="J698" s="580"/>
      <c r="K698" s="579"/>
      <c r="L698" s="581"/>
      <c r="M698" s="498"/>
      <c r="N698" s="499"/>
      <c r="O698" s="500"/>
      <c r="P698" s="499"/>
      <c r="Q698" s="527"/>
      <c r="R698" s="560"/>
      <c r="S698" s="542">
        <f t="shared" si="262"/>
        <v>0</v>
      </c>
      <c r="T698" s="502">
        <f t="shared" si="259"/>
        <v>0</v>
      </c>
      <c r="U698" s="522">
        <f t="shared" si="263"/>
        <v>0</v>
      </c>
      <c r="V698" s="503">
        <f t="shared" si="264"/>
        <v>0</v>
      </c>
      <c r="W698" s="559" t="str">
        <f t="shared" si="265"/>
        <v/>
      </c>
      <c r="X698" s="569" t="str">
        <f t="shared" si="260"/>
        <v/>
      </c>
      <c r="Y698" s="569" t="str">
        <f t="shared" si="261"/>
        <v/>
      </c>
      <c r="Z698" s="569" t="str">
        <f>'４.１倒筒機(樣品製作)'!X698</f>
        <v/>
      </c>
      <c r="AA698" s="569" t="str">
        <f>'４.１倒筒機(樣品製作)'!Y698</f>
        <v/>
      </c>
    </row>
    <row r="699" spans="1:27" ht="16.5">
      <c r="A699" s="493">
        <f t="shared" si="266"/>
        <v>46159</v>
      </c>
      <c r="B699" s="549" t="s">
        <v>832</v>
      </c>
      <c r="C699" s="576"/>
      <c r="D699" s="600"/>
      <c r="E699" s="577"/>
      <c r="F699" s="635" t="str">
        <f>IF(ISNA(VLOOKUP(D699,條件!$A$1:$L$65585,5,0)),"",(VLOOKUP(D699,條件!$A$1:$L$65585,5,0)))</f>
        <v/>
      </c>
      <c r="G699" s="635" t="str">
        <f>IF(ISNA(VLOOKUP(D699,條件!$A$1:$L$65585,11,0)),"",(VLOOKUP(D699,條件!$A$1:$L$65585,11,0)))</f>
        <v/>
      </c>
      <c r="H699" s="578"/>
      <c r="I699" s="579"/>
      <c r="J699" s="580"/>
      <c r="K699" s="579"/>
      <c r="L699" s="581"/>
      <c r="M699" s="498"/>
      <c r="N699" s="499"/>
      <c r="O699" s="500"/>
      <c r="P699" s="499"/>
      <c r="Q699" s="527"/>
      <c r="R699" s="560"/>
      <c r="S699" s="542">
        <f t="shared" si="262"/>
        <v>0</v>
      </c>
      <c r="T699" s="502">
        <f t="shared" si="259"/>
        <v>0</v>
      </c>
      <c r="U699" s="522">
        <f t="shared" si="263"/>
        <v>0</v>
      </c>
      <c r="V699" s="503">
        <f t="shared" si="264"/>
        <v>0</v>
      </c>
      <c r="W699" s="559" t="str">
        <f t="shared" si="265"/>
        <v/>
      </c>
      <c r="X699" s="569" t="str">
        <f t="shared" si="260"/>
        <v/>
      </c>
      <c r="Y699" s="569" t="str">
        <f t="shared" si="261"/>
        <v/>
      </c>
      <c r="Z699" s="569" t="str">
        <f>'４.１倒筒機(樣品製作)'!X699</f>
        <v/>
      </c>
      <c r="AA699" s="569" t="str">
        <f>'４.１倒筒機(樣品製作)'!Y699</f>
        <v/>
      </c>
    </row>
    <row r="700" spans="1:27" ht="16.5">
      <c r="A700" s="493">
        <f t="shared" si="266"/>
        <v>46159</v>
      </c>
      <c r="B700" s="549" t="s">
        <v>832</v>
      </c>
      <c r="C700" s="576"/>
      <c r="D700" s="600"/>
      <c r="E700" s="577"/>
      <c r="F700" s="635" t="str">
        <f>IF(ISNA(VLOOKUP(D700,條件!$A$1:$L$65585,5,0)),"",(VLOOKUP(D700,條件!$A$1:$L$65585,5,0)))</f>
        <v/>
      </c>
      <c r="G700" s="635" t="str">
        <f>IF(ISNA(VLOOKUP(D700,條件!$A$1:$L$65585,11,0)),"",(VLOOKUP(D700,條件!$A$1:$L$65585,11,0)))</f>
        <v/>
      </c>
      <c r="H700" s="578"/>
      <c r="I700" s="579"/>
      <c r="J700" s="580"/>
      <c r="K700" s="579"/>
      <c r="L700" s="581"/>
      <c r="M700" s="498"/>
      <c r="N700" s="499"/>
      <c r="O700" s="500"/>
      <c r="P700" s="499"/>
      <c r="Q700" s="527"/>
      <c r="R700" s="560"/>
      <c r="S700" s="542">
        <f t="shared" si="262"/>
        <v>0</v>
      </c>
      <c r="T700" s="502">
        <f t="shared" si="259"/>
        <v>0</v>
      </c>
      <c r="U700" s="522">
        <f t="shared" si="263"/>
        <v>0</v>
      </c>
      <c r="V700" s="503">
        <f t="shared" si="264"/>
        <v>0</v>
      </c>
      <c r="W700" s="559" t="str">
        <f t="shared" si="265"/>
        <v/>
      </c>
      <c r="X700" s="569" t="str">
        <f t="shared" si="260"/>
        <v/>
      </c>
      <c r="Y700" s="569" t="str">
        <f t="shared" si="261"/>
        <v/>
      </c>
      <c r="Z700" s="569" t="str">
        <f>'４.１倒筒機(樣品製作)'!X700</f>
        <v/>
      </c>
      <c r="AA700" s="569" t="str">
        <f>'４.１倒筒機(樣品製作)'!Y700</f>
        <v/>
      </c>
    </row>
    <row r="701" spans="1:27" ht="16.5">
      <c r="A701" s="493">
        <f t="shared" si="266"/>
        <v>46159</v>
      </c>
      <c r="B701" s="549" t="s">
        <v>832</v>
      </c>
      <c r="C701" s="576"/>
      <c r="D701" s="600"/>
      <c r="E701" s="577"/>
      <c r="F701" s="635" t="str">
        <f>IF(ISNA(VLOOKUP(D701,條件!$A$1:$L$65585,5,0)),"",(VLOOKUP(D701,條件!$A$1:$L$65585,5,0)))</f>
        <v/>
      </c>
      <c r="G701" s="635" t="str">
        <f>IF(ISNA(VLOOKUP(D701,條件!$A$1:$L$65585,11,0)),"",(VLOOKUP(D701,條件!$A$1:$L$65585,11,0)))</f>
        <v/>
      </c>
      <c r="H701" s="578"/>
      <c r="I701" s="579"/>
      <c r="J701" s="580"/>
      <c r="K701" s="579"/>
      <c r="L701" s="581"/>
      <c r="M701" s="498"/>
      <c r="N701" s="499"/>
      <c r="O701" s="500"/>
      <c r="P701" s="499"/>
      <c r="Q701" s="527"/>
      <c r="R701" s="560"/>
      <c r="S701" s="542">
        <f t="shared" si="262"/>
        <v>0</v>
      </c>
      <c r="T701" s="502">
        <f t="shared" si="259"/>
        <v>0</v>
      </c>
      <c r="U701" s="522">
        <f t="shared" si="263"/>
        <v>0</v>
      </c>
      <c r="V701" s="503">
        <f t="shared" si="264"/>
        <v>0</v>
      </c>
      <c r="W701" s="559" t="str">
        <f t="shared" si="265"/>
        <v/>
      </c>
      <c r="X701" s="569" t="str">
        <f t="shared" si="260"/>
        <v/>
      </c>
      <c r="Y701" s="569" t="str">
        <f t="shared" si="261"/>
        <v/>
      </c>
      <c r="Z701" s="569" t="str">
        <f>'４.１倒筒機(樣品製作)'!X701</f>
        <v/>
      </c>
      <c r="AA701" s="569" t="str">
        <f>'４.１倒筒機(樣品製作)'!Y701</f>
        <v/>
      </c>
    </row>
    <row r="702" spans="1:27" ht="16.5">
      <c r="A702" s="493">
        <f t="shared" si="266"/>
        <v>46159</v>
      </c>
      <c r="B702" s="549" t="s">
        <v>832</v>
      </c>
      <c r="C702" s="576"/>
      <c r="D702" s="600"/>
      <c r="E702" s="577"/>
      <c r="F702" s="635" t="str">
        <f>IF(ISNA(VLOOKUP(D702,條件!$A$1:$L$65585,5,0)),"",(VLOOKUP(D702,條件!$A$1:$L$65585,5,0)))</f>
        <v/>
      </c>
      <c r="G702" s="635" t="str">
        <f>IF(ISNA(VLOOKUP(D702,條件!$A$1:$L$65585,11,0)),"",(VLOOKUP(D702,條件!$A$1:$L$65585,11,0)))</f>
        <v/>
      </c>
      <c r="H702" s="578"/>
      <c r="I702" s="579"/>
      <c r="J702" s="580"/>
      <c r="K702" s="579"/>
      <c r="L702" s="581"/>
      <c r="M702" s="498"/>
      <c r="N702" s="499"/>
      <c r="O702" s="500"/>
      <c r="P702" s="499"/>
      <c r="Q702" s="527"/>
      <c r="R702" s="560"/>
      <c r="S702" s="542">
        <f t="shared" si="262"/>
        <v>0</v>
      </c>
      <c r="T702" s="502">
        <f t="shared" si="259"/>
        <v>0</v>
      </c>
      <c r="U702" s="502">
        <f t="shared" si="263"/>
        <v>0</v>
      </c>
      <c r="V702" s="503">
        <f t="shared" si="264"/>
        <v>0</v>
      </c>
      <c r="W702" s="559" t="str">
        <f t="shared" si="265"/>
        <v/>
      </c>
      <c r="X702" s="569" t="str">
        <f t="shared" si="260"/>
        <v/>
      </c>
      <c r="Y702" s="569" t="str">
        <f t="shared" si="261"/>
        <v/>
      </c>
      <c r="Z702" s="569" t="str">
        <f>'４.１倒筒機(樣品製作)'!X702</f>
        <v/>
      </c>
      <c r="AA702" s="569" t="str">
        <f>'４.１倒筒機(樣品製作)'!Y702</f>
        <v/>
      </c>
    </row>
    <row r="703" spans="1:27" ht="16.5">
      <c r="A703" s="493">
        <f t="shared" si="266"/>
        <v>46159</v>
      </c>
      <c r="B703" s="549" t="s">
        <v>832</v>
      </c>
      <c r="C703" s="576"/>
      <c r="D703" s="600"/>
      <c r="E703" s="577"/>
      <c r="F703" s="635" t="str">
        <f>IF(ISNA(VLOOKUP(D703,條件!$A$1:$L$65585,5,0)),"",(VLOOKUP(D703,條件!$A$1:$L$65585,5,0)))</f>
        <v/>
      </c>
      <c r="G703" s="635" t="str">
        <f>IF(ISNA(VLOOKUP(D703,條件!$A$1:$L$65585,11,0)),"",(VLOOKUP(D703,條件!$A$1:$L$65585,11,0)))</f>
        <v/>
      </c>
      <c r="H703" s="578"/>
      <c r="I703" s="579"/>
      <c r="J703" s="580"/>
      <c r="K703" s="579"/>
      <c r="L703" s="581"/>
      <c r="M703" s="498"/>
      <c r="N703" s="499"/>
      <c r="O703" s="500"/>
      <c r="P703" s="499"/>
      <c r="Q703" s="527"/>
      <c r="R703" s="560"/>
      <c r="S703" s="542">
        <f t="shared" si="262"/>
        <v>0</v>
      </c>
      <c r="T703" s="502">
        <f t="shared" si="259"/>
        <v>0</v>
      </c>
      <c r="U703" s="502">
        <f t="shared" si="263"/>
        <v>0</v>
      </c>
      <c r="V703" s="503">
        <f t="shared" si="264"/>
        <v>0</v>
      </c>
      <c r="W703" s="561" t="str">
        <f t="shared" si="265"/>
        <v/>
      </c>
      <c r="X703" s="569" t="str">
        <f t="shared" si="260"/>
        <v/>
      </c>
      <c r="Y703" s="569" t="str">
        <f t="shared" si="261"/>
        <v/>
      </c>
      <c r="Z703" s="569" t="str">
        <f>'４.１倒筒機(樣品製作)'!X703</f>
        <v/>
      </c>
      <c r="AA703" s="569" t="str">
        <f>'４.１倒筒機(樣品製作)'!Y703</f>
        <v/>
      </c>
    </row>
    <row r="704" spans="1:27" ht="16.5">
      <c r="A704" s="493">
        <f t="shared" si="266"/>
        <v>46159</v>
      </c>
      <c r="B704" s="549" t="s">
        <v>832</v>
      </c>
      <c r="C704" s="576"/>
      <c r="D704" s="600"/>
      <c r="E704" s="577"/>
      <c r="F704" s="635" t="str">
        <f>IF(ISNA(VLOOKUP(D704,條件!$A$1:$L$65585,5,0)),"",(VLOOKUP(D704,條件!$A$1:$L$65585,5,0)))</f>
        <v/>
      </c>
      <c r="G704" s="635" t="str">
        <f>IF(ISNA(VLOOKUP(D704,條件!$A$1:$L$65585,11,0)),"",(VLOOKUP(D704,條件!$A$1:$L$65585,11,0)))</f>
        <v/>
      </c>
      <c r="H704" s="578"/>
      <c r="I704" s="579"/>
      <c r="J704" s="580"/>
      <c r="K704" s="579"/>
      <c r="L704" s="581"/>
      <c r="M704" s="498"/>
      <c r="N704" s="499"/>
      <c r="O704" s="500"/>
      <c r="P704" s="499"/>
      <c r="Q704" s="527"/>
      <c r="R704" s="560"/>
      <c r="S704" s="542">
        <f t="shared" si="262"/>
        <v>0</v>
      </c>
      <c r="T704" s="502">
        <f t="shared" si="259"/>
        <v>0</v>
      </c>
      <c r="U704" s="502">
        <f t="shared" si="263"/>
        <v>0</v>
      </c>
      <c r="V704" s="503">
        <f t="shared" si="264"/>
        <v>0</v>
      </c>
      <c r="W704" s="561" t="str">
        <f t="shared" si="265"/>
        <v/>
      </c>
      <c r="X704" s="569" t="str">
        <f t="shared" si="260"/>
        <v/>
      </c>
      <c r="Y704" s="569" t="str">
        <f t="shared" si="261"/>
        <v/>
      </c>
      <c r="Z704" s="569" t="str">
        <f>'４.１倒筒機(樣品製作)'!X704</f>
        <v/>
      </c>
      <c r="AA704" s="569" t="str">
        <f>'４.１倒筒機(樣品製作)'!Y704</f>
        <v/>
      </c>
    </row>
    <row r="705" spans="1:27" ht="16.5">
      <c r="A705" s="493">
        <f t="shared" si="266"/>
        <v>46159</v>
      </c>
      <c r="B705" s="549" t="s">
        <v>832</v>
      </c>
      <c r="C705" s="576"/>
      <c r="D705" s="600"/>
      <c r="E705" s="577"/>
      <c r="F705" s="635" t="str">
        <f>IF(ISNA(VLOOKUP(D705,條件!$A$1:$L$65585,5,0)),"",(VLOOKUP(D705,條件!$A$1:$L$65585,5,0)))</f>
        <v/>
      </c>
      <c r="G705" s="635" t="str">
        <f>IF(ISNA(VLOOKUP(D705,條件!$A$1:$L$65585,11,0)),"",(VLOOKUP(D705,條件!$A$1:$L$65585,11,0)))</f>
        <v/>
      </c>
      <c r="H705" s="578"/>
      <c r="I705" s="579"/>
      <c r="J705" s="580"/>
      <c r="K705" s="579"/>
      <c r="L705" s="581"/>
      <c r="M705" s="498"/>
      <c r="N705" s="499"/>
      <c r="O705" s="500"/>
      <c r="P705" s="499"/>
      <c r="Q705" s="527"/>
      <c r="R705" s="560"/>
      <c r="S705" s="542">
        <f t="shared" si="262"/>
        <v>0</v>
      </c>
      <c r="T705" s="502">
        <f t="shared" si="259"/>
        <v>0</v>
      </c>
      <c r="U705" s="502">
        <f t="shared" si="263"/>
        <v>0</v>
      </c>
      <c r="V705" s="503">
        <f t="shared" si="264"/>
        <v>0</v>
      </c>
      <c r="W705" s="561" t="str">
        <f t="shared" si="265"/>
        <v/>
      </c>
      <c r="X705" s="569" t="str">
        <f t="shared" si="260"/>
        <v/>
      </c>
      <c r="Y705" s="569" t="str">
        <f t="shared" si="261"/>
        <v/>
      </c>
      <c r="Z705" s="569" t="str">
        <f>'４.１倒筒機(樣品製作)'!X705</f>
        <v/>
      </c>
      <c r="AA705" s="569" t="str">
        <f>'４.１倒筒機(樣品製作)'!Y705</f>
        <v/>
      </c>
    </row>
    <row r="706" spans="1:27" ht="16.5">
      <c r="A706" s="493">
        <f t="shared" si="266"/>
        <v>46159</v>
      </c>
      <c r="B706" s="549" t="s">
        <v>832</v>
      </c>
      <c r="C706" s="576"/>
      <c r="D706" s="600"/>
      <c r="E706" s="577"/>
      <c r="F706" s="635" t="str">
        <f>IF(ISNA(VLOOKUP(D706,條件!$A$1:$L$65585,5,0)),"",(VLOOKUP(D706,條件!$A$1:$L$65585,5,0)))</f>
        <v/>
      </c>
      <c r="G706" s="635" t="str">
        <f>IF(ISNA(VLOOKUP(D706,條件!$A$1:$L$65585,11,0)),"",(VLOOKUP(D706,條件!$A$1:$L$65585,11,0)))</f>
        <v/>
      </c>
      <c r="H706" s="578"/>
      <c r="I706" s="579"/>
      <c r="J706" s="580"/>
      <c r="K706" s="579"/>
      <c r="L706" s="581"/>
      <c r="M706" s="498"/>
      <c r="N706" s="499"/>
      <c r="O706" s="500"/>
      <c r="P706" s="499"/>
      <c r="Q706" s="527"/>
      <c r="R706" s="560"/>
      <c r="S706" s="542">
        <f t="shared" si="262"/>
        <v>0</v>
      </c>
      <c r="T706" s="502">
        <f t="shared" si="259"/>
        <v>0</v>
      </c>
      <c r="U706" s="502">
        <f t="shared" si="263"/>
        <v>0</v>
      </c>
      <c r="V706" s="503">
        <f t="shared" si="264"/>
        <v>0</v>
      </c>
      <c r="W706" s="561" t="str">
        <f t="shared" si="265"/>
        <v/>
      </c>
      <c r="X706" s="569" t="str">
        <f t="shared" si="260"/>
        <v/>
      </c>
      <c r="Y706" s="569" t="str">
        <f t="shared" si="261"/>
        <v/>
      </c>
      <c r="Z706" s="569" t="str">
        <f>'４.１倒筒機(樣品製作)'!X706</f>
        <v/>
      </c>
      <c r="AA706" s="569" t="str">
        <f>'４.１倒筒機(樣品製作)'!Y706</f>
        <v/>
      </c>
    </row>
    <row r="707" spans="1:27" ht="16.5">
      <c r="A707" s="493">
        <f t="shared" si="266"/>
        <v>46159</v>
      </c>
      <c r="B707" s="549" t="s">
        <v>832</v>
      </c>
      <c r="C707" s="576"/>
      <c r="D707" s="600"/>
      <c r="E707" s="577"/>
      <c r="F707" s="635" t="str">
        <f>IF(ISNA(VLOOKUP(D707,條件!$A$1:$L$65585,5,0)),"",(VLOOKUP(D707,條件!$A$1:$L$65585,5,0)))</f>
        <v/>
      </c>
      <c r="G707" s="635" t="str">
        <f>IF(ISNA(VLOOKUP(D707,條件!$A$1:$L$65585,11,0)),"",(VLOOKUP(D707,條件!$A$1:$L$65585,11,0)))</f>
        <v/>
      </c>
      <c r="H707" s="578"/>
      <c r="I707" s="579"/>
      <c r="J707" s="580"/>
      <c r="K707" s="579"/>
      <c r="L707" s="581"/>
      <c r="M707" s="498"/>
      <c r="N707" s="499"/>
      <c r="O707" s="500"/>
      <c r="P707" s="499"/>
      <c r="Q707" s="501"/>
      <c r="R707" s="560"/>
      <c r="S707" s="542">
        <f t="shared" si="262"/>
        <v>0</v>
      </c>
      <c r="T707" s="502">
        <f t="shared" si="259"/>
        <v>0</v>
      </c>
      <c r="U707" s="502">
        <f t="shared" si="263"/>
        <v>0</v>
      </c>
      <c r="V707" s="503">
        <f t="shared" si="264"/>
        <v>0</v>
      </c>
      <c r="W707" s="561" t="str">
        <f t="shared" si="265"/>
        <v/>
      </c>
      <c r="X707" s="569" t="str">
        <f t="shared" si="260"/>
        <v/>
      </c>
      <c r="Y707" s="569" t="str">
        <f t="shared" si="261"/>
        <v/>
      </c>
      <c r="Z707" s="569" t="str">
        <f>'４.１倒筒機(樣品製作)'!X707</f>
        <v/>
      </c>
      <c r="AA707" s="569" t="str">
        <f>'４.１倒筒機(樣品製作)'!Y707</f>
        <v/>
      </c>
    </row>
    <row r="708" spans="1:27" ht="16.5">
      <c r="A708" s="493">
        <f t="shared" si="266"/>
        <v>46159</v>
      </c>
      <c r="B708" s="549" t="s">
        <v>832</v>
      </c>
      <c r="C708" s="576"/>
      <c r="D708" s="600"/>
      <c r="E708" s="577"/>
      <c r="F708" s="635" t="str">
        <f>IF(ISNA(VLOOKUP(D708,條件!$A$1:$L$65585,5,0)),"",(VLOOKUP(D708,條件!$A$1:$L$65585,5,0)))</f>
        <v/>
      </c>
      <c r="G708" s="635" t="str">
        <f>IF(ISNA(VLOOKUP(D708,條件!$A$1:$L$65585,11,0)),"",(VLOOKUP(D708,條件!$A$1:$L$65585,11,0)))</f>
        <v/>
      </c>
      <c r="H708" s="578"/>
      <c r="I708" s="579"/>
      <c r="J708" s="580"/>
      <c r="K708" s="579"/>
      <c r="L708" s="581"/>
      <c r="M708" s="498"/>
      <c r="N708" s="499"/>
      <c r="O708" s="500"/>
      <c r="P708" s="499"/>
      <c r="Q708" s="501"/>
      <c r="R708" s="560"/>
      <c r="S708" s="542">
        <f t="shared" si="262"/>
        <v>0</v>
      </c>
      <c r="T708" s="502">
        <f t="shared" si="259"/>
        <v>0</v>
      </c>
      <c r="U708" s="502">
        <f t="shared" si="263"/>
        <v>0</v>
      </c>
      <c r="V708" s="503">
        <f t="shared" si="264"/>
        <v>0</v>
      </c>
      <c r="W708" s="561" t="str">
        <f t="shared" si="265"/>
        <v/>
      </c>
      <c r="X708" s="569" t="str">
        <f t="shared" si="260"/>
        <v/>
      </c>
      <c r="Y708" s="569" t="str">
        <f t="shared" si="261"/>
        <v/>
      </c>
      <c r="Z708" s="569" t="str">
        <f>'４.１倒筒機(樣品製作)'!X708</f>
        <v/>
      </c>
      <c r="AA708" s="569" t="str">
        <f>'４.１倒筒機(樣品製作)'!Y708</f>
        <v/>
      </c>
    </row>
    <row r="709" spans="1:27" ht="16.5">
      <c r="A709" s="493">
        <f t="shared" si="266"/>
        <v>46159</v>
      </c>
      <c r="B709" s="549" t="s">
        <v>832</v>
      </c>
      <c r="C709" s="576"/>
      <c r="D709" s="600"/>
      <c r="E709" s="577"/>
      <c r="F709" s="635" t="str">
        <f>IF(ISNA(VLOOKUP(D709,條件!$A$1:$L$65585,5,0)),"",(VLOOKUP(D709,條件!$A$1:$L$65585,5,0)))</f>
        <v/>
      </c>
      <c r="G709" s="635" t="str">
        <f>IF(ISNA(VLOOKUP(D709,條件!$A$1:$L$65585,11,0)),"",(VLOOKUP(D709,條件!$A$1:$L$65585,11,0)))</f>
        <v/>
      </c>
      <c r="H709" s="578"/>
      <c r="I709" s="579"/>
      <c r="J709" s="580"/>
      <c r="K709" s="579"/>
      <c r="L709" s="581"/>
      <c r="M709" s="498"/>
      <c r="N709" s="499"/>
      <c r="O709" s="500"/>
      <c r="P709" s="499"/>
      <c r="Q709" s="501"/>
      <c r="R709" s="560"/>
      <c r="S709" s="542">
        <f t="shared" si="262"/>
        <v>0</v>
      </c>
      <c r="T709" s="502">
        <f t="shared" si="259"/>
        <v>0</v>
      </c>
      <c r="U709" s="502">
        <f t="shared" si="263"/>
        <v>0</v>
      </c>
      <c r="V709" s="503">
        <f t="shared" si="264"/>
        <v>0</v>
      </c>
      <c r="W709" s="561" t="str">
        <f t="shared" si="265"/>
        <v/>
      </c>
      <c r="X709" s="569" t="str">
        <f t="shared" si="260"/>
        <v/>
      </c>
      <c r="Y709" s="569" t="str">
        <f t="shared" si="261"/>
        <v/>
      </c>
      <c r="Z709" s="569" t="str">
        <f>'４.１倒筒機(樣品製作)'!X709</f>
        <v/>
      </c>
      <c r="AA709" s="569" t="str">
        <f>'４.１倒筒機(樣品製作)'!Y709</f>
        <v/>
      </c>
    </row>
    <row r="710" spans="1:27" ht="16.5">
      <c r="A710" s="493">
        <f t="shared" si="266"/>
        <v>46159</v>
      </c>
      <c r="B710" s="549" t="s">
        <v>832</v>
      </c>
      <c r="C710" s="576"/>
      <c r="D710" s="600"/>
      <c r="E710" s="577"/>
      <c r="F710" s="635" t="str">
        <f>IF(ISNA(VLOOKUP(D710,條件!$A$1:$L$65585,5,0)),"",(VLOOKUP(D710,條件!$A$1:$L$65585,5,0)))</f>
        <v/>
      </c>
      <c r="G710" s="635" t="str">
        <f>IF(ISNA(VLOOKUP(D710,條件!$A$1:$L$65585,11,0)),"",(VLOOKUP(D710,條件!$A$1:$L$65585,11,0)))</f>
        <v/>
      </c>
      <c r="H710" s="578"/>
      <c r="I710" s="579"/>
      <c r="J710" s="580"/>
      <c r="K710" s="579"/>
      <c r="L710" s="581"/>
      <c r="M710" s="498"/>
      <c r="N710" s="499"/>
      <c r="O710" s="500"/>
      <c r="P710" s="499"/>
      <c r="Q710" s="501"/>
      <c r="R710" s="560"/>
      <c r="S710" s="542">
        <f t="shared" si="262"/>
        <v>0</v>
      </c>
      <c r="T710" s="502">
        <f t="shared" si="259"/>
        <v>0</v>
      </c>
      <c r="U710" s="502">
        <f t="shared" si="263"/>
        <v>0</v>
      </c>
      <c r="V710" s="503">
        <f t="shared" si="264"/>
        <v>0</v>
      </c>
      <c r="W710" s="561" t="str">
        <f t="shared" si="265"/>
        <v/>
      </c>
      <c r="X710" s="569" t="str">
        <f t="shared" si="260"/>
        <v/>
      </c>
      <c r="Y710" s="569" t="str">
        <f t="shared" si="261"/>
        <v/>
      </c>
      <c r="Z710" s="569" t="str">
        <f>'４.１倒筒機(樣品製作)'!X710</f>
        <v/>
      </c>
      <c r="AA710" s="569" t="str">
        <f>'４.１倒筒機(樣品製作)'!Y710</f>
        <v/>
      </c>
    </row>
    <row r="711" spans="1:27" ht="16.5">
      <c r="A711" s="493">
        <f t="shared" si="266"/>
        <v>46159</v>
      </c>
      <c r="B711" s="515" t="s">
        <v>835</v>
      </c>
      <c r="C711" s="652"/>
      <c r="D711" s="653"/>
      <c r="E711" s="654"/>
      <c r="F711" s="655"/>
      <c r="G711" s="655"/>
      <c r="H711" s="656"/>
      <c r="I711" s="657">
        <f>COUNTA(I691:I710)</f>
        <v>0</v>
      </c>
      <c r="J711" s="657"/>
      <c r="K711" s="657"/>
      <c r="L711" s="658"/>
      <c r="M711" s="517"/>
      <c r="N711" s="518">
        <f>SUM(N691:N710)</f>
        <v>0</v>
      </c>
      <c r="O711" s="517"/>
      <c r="P711" s="518">
        <f>SUM(P691:P710)</f>
        <v>0</v>
      </c>
      <c r="Q711" s="519"/>
      <c r="R711" s="562"/>
      <c r="S711" s="543"/>
      <c r="T711" s="516"/>
      <c r="U711" s="516">
        <f>SUMIF(U691:U710,"&lt;9E307")</f>
        <v>0</v>
      </c>
      <c r="V711" s="516">
        <f>SUM(V691:V710)</f>
        <v>0</v>
      </c>
      <c r="W711" s="563">
        <f>IF(ISERROR(V711/U711),0,(V711/U711))</f>
        <v>0</v>
      </c>
      <c r="X711" s="570">
        <f>SUMIF(X691:X710,"&lt;9E307")</f>
        <v>0</v>
      </c>
      <c r="Y711" s="570">
        <f>SUMIF(Y691:Y710,"&lt;9E307")</f>
        <v>0</v>
      </c>
      <c r="Z711" s="707">
        <f>'４.１倒筒機(樣品製作)'!X711</f>
        <v>0</v>
      </c>
      <c r="AA711" s="707">
        <f>'４.１倒筒機(樣品製作)'!Y711</f>
        <v>0</v>
      </c>
    </row>
    <row r="712" spans="1:27" ht="16.5">
      <c r="A712" s="493">
        <f t="shared" si="266"/>
        <v>46159</v>
      </c>
      <c r="B712" s="549" t="s">
        <v>833</v>
      </c>
      <c r="C712" s="576"/>
      <c r="D712" s="600"/>
      <c r="E712" s="577"/>
      <c r="F712" s="635" t="str">
        <f>IF(ISNA(VLOOKUP(D712,條件!$A$1:$L$65585,5,0)),"",(VLOOKUP(D712,條件!$A$1:$L$65585,5,0)))</f>
        <v/>
      </c>
      <c r="G712" s="635" t="str">
        <f>IF(ISNA(VLOOKUP(D712,條件!$A$1:$L$65585,11,0)),"",(VLOOKUP(D712,條件!$A$1:$L$65585,11,0)))</f>
        <v/>
      </c>
      <c r="H712" s="578"/>
      <c r="I712" s="579"/>
      <c r="J712" s="580"/>
      <c r="K712" s="579"/>
      <c r="L712" s="581"/>
      <c r="M712" s="498"/>
      <c r="N712" s="499"/>
      <c r="O712" s="500"/>
      <c r="P712" s="499"/>
      <c r="Q712" s="501"/>
      <c r="R712" s="560"/>
      <c r="S712" s="542">
        <f>K712*0.85</f>
        <v>0</v>
      </c>
      <c r="T712" s="502">
        <f t="shared" ref="T712:T731" si="267">IF(J712="",0,(1440/(J712/S712)))</f>
        <v>0</v>
      </c>
      <c r="U712" s="522">
        <f>T712*L712*(N712+P712)/24*0.85</f>
        <v>0</v>
      </c>
      <c r="V712" s="523">
        <f>M712+O712</f>
        <v>0</v>
      </c>
      <c r="W712" s="559" t="str">
        <f>IF(U712=0,"",((V712/U712)))</f>
        <v/>
      </c>
      <c r="X712" s="569" t="str">
        <f t="shared" ref="X712:X731" si="268">IF(ISERROR((U712/(N712+P712)*N712)/250),"",((U712/(N712+P712)*N712)/250))</f>
        <v/>
      </c>
      <c r="Y712" s="569" t="str">
        <f t="shared" ref="Y712:Y731" si="269">IF(ISERROR(((U712/(N712+P712)*P712)/250)),"",(((U712/(N712+P712)*P712))/250))</f>
        <v/>
      </c>
      <c r="Z712" s="569" t="str">
        <f>'４.１倒筒機(樣品製作)'!X712</f>
        <v/>
      </c>
      <c r="AA712" s="569" t="str">
        <f>'４.１倒筒機(樣品製作)'!Y712</f>
        <v/>
      </c>
    </row>
    <row r="713" spans="1:27" ht="16.5">
      <c r="A713" s="493">
        <f t="shared" si="266"/>
        <v>46159</v>
      </c>
      <c r="B713" s="549" t="s">
        <v>833</v>
      </c>
      <c r="C713" s="576"/>
      <c r="D713" s="600"/>
      <c r="E713" s="577"/>
      <c r="F713" s="635" t="str">
        <f>IF(ISNA(VLOOKUP(D713,條件!$A$1:$L$65585,5,0)),"",(VLOOKUP(D713,條件!$A$1:$L$65585,5,0)))</f>
        <v/>
      </c>
      <c r="G713" s="635" t="str">
        <f>IF(ISNA(VLOOKUP(D713,條件!$A$1:$L$65585,11,0)),"",(VLOOKUP(D713,條件!$A$1:$L$65585,11,0)))</f>
        <v/>
      </c>
      <c r="H713" s="578"/>
      <c r="I713" s="579"/>
      <c r="J713" s="580"/>
      <c r="K713" s="579"/>
      <c r="L713" s="581"/>
      <c r="M713" s="498"/>
      <c r="N713" s="499"/>
      <c r="O713" s="500"/>
      <c r="P713" s="499"/>
      <c r="Q713" s="501"/>
      <c r="R713" s="560"/>
      <c r="S713" s="542">
        <f t="shared" ref="S713:S731" si="270">K713*0.85</f>
        <v>0</v>
      </c>
      <c r="T713" s="502">
        <f t="shared" si="267"/>
        <v>0</v>
      </c>
      <c r="U713" s="522">
        <f t="shared" ref="U713:U731" si="271">T713*L713*(N713+P713)/24*0.85</f>
        <v>0</v>
      </c>
      <c r="V713" s="503">
        <f t="shared" ref="V713:V731" si="272">M713+O713</f>
        <v>0</v>
      </c>
      <c r="W713" s="559" t="str">
        <f t="shared" ref="W713:W731" si="273">IF(U713=0,"",((V713/U713)))</f>
        <v/>
      </c>
      <c r="X713" s="569" t="str">
        <f t="shared" si="268"/>
        <v/>
      </c>
      <c r="Y713" s="569" t="str">
        <f t="shared" si="269"/>
        <v/>
      </c>
      <c r="Z713" s="569" t="str">
        <f>'４.１倒筒機(樣品製作)'!X713</f>
        <v/>
      </c>
      <c r="AA713" s="569" t="str">
        <f>'４.１倒筒機(樣品製作)'!Y713</f>
        <v/>
      </c>
    </row>
    <row r="714" spans="1:27" ht="16.5">
      <c r="A714" s="493">
        <f t="shared" si="266"/>
        <v>46159</v>
      </c>
      <c r="B714" s="549" t="s">
        <v>833</v>
      </c>
      <c r="C714" s="576"/>
      <c r="D714" s="600"/>
      <c r="E714" s="577"/>
      <c r="F714" s="635" t="str">
        <f>IF(ISNA(VLOOKUP(D714,條件!$A$1:$L$65585,5,0)),"",(VLOOKUP(D714,條件!$A$1:$L$65585,5,0)))</f>
        <v/>
      </c>
      <c r="G714" s="635" t="str">
        <f>IF(ISNA(VLOOKUP(D714,條件!$A$1:$L$65585,11,0)),"",(VLOOKUP(D714,條件!$A$1:$L$65585,11,0)))</f>
        <v/>
      </c>
      <c r="H714" s="578"/>
      <c r="I714" s="579"/>
      <c r="J714" s="580"/>
      <c r="K714" s="579"/>
      <c r="L714" s="581"/>
      <c r="M714" s="498"/>
      <c r="N714" s="499"/>
      <c r="O714" s="500"/>
      <c r="P714" s="499"/>
      <c r="Q714" s="501"/>
      <c r="R714" s="560"/>
      <c r="S714" s="542">
        <f t="shared" si="270"/>
        <v>0</v>
      </c>
      <c r="T714" s="502">
        <f t="shared" si="267"/>
        <v>0</v>
      </c>
      <c r="U714" s="522">
        <f t="shared" si="271"/>
        <v>0</v>
      </c>
      <c r="V714" s="503">
        <f t="shared" si="272"/>
        <v>0</v>
      </c>
      <c r="W714" s="559" t="str">
        <f t="shared" si="273"/>
        <v/>
      </c>
      <c r="X714" s="569" t="str">
        <f t="shared" si="268"/>
        <v/>
      </c>
      <c r="Y714" s="569" t="str">
        <f t="shared" si="269"/>
        <v/>
      </c>
      <c r="Z714" s="569" t="str">
        <f>'４.１倒筒機(樣品製作)'!X714</f>
        <v/>
      </c>
      <c r="AA714" s="569" t="str">
        <f>'４.１倒筒機(樣品製作)'!Y714</f>
        <v/>
      </c>
    </row>
    <row r="715" spans="1:27" ht="16.5">
      <c r="A715" s="493">
        <f t="shared" si="266"/>
        <v>46159</v>
      </c>
      <c r="B715" s="549" t="s">
        <v>833</v>
      </c>
      <c r="C715" s="576"/>
      <c r="D715" s="600"/>
      <c r="E715" s="577"/>
      <c r="F715" s="635" t="str">
        <f>IF(ISNA(VLOOKUP(D715,條件!$A$1:$L$65585,5,0)),"",(VLOOKUP(D715,條件!$A$1:$L$65585,5,0)))</f>
        <v/>
      </c>
      <c r="G715" s="635" t="str">
        <f>IF(ISNA(VLOOKUP(D715,條件!$A$1:$L$65585,11,0)),"",(VLOOKUP(D715,條件!$A$1:$L$65585,11,0)))</f>
        <v/>
      </c>
      <c r="H715" s="578"/>
      <c r="I715" s="579"/>
      <c r="J715" s="580"/>
      <c r="K715" s="579"/>
      <c r="L715" s="581"/>
      <c r="M715" s="498"/>
      <c r="N715" s="499"/>
      <c r="O715" s="500"/>
      <c r="P715" s="499"/>
      <c r="Q715" s="501"/>
      <c r="R715" s="560"/>
      <c r="S715" s="542">
        <f t="shared" si="270"/>
        <v>0</v>
      </c>
      <c r="T715" s="502">
        <f t="shared" si="267"/>
        <v>0</v>
      </c>
      <c r="U715" s="522">
        <f t="shared" si="271"/>
        <v>0</v>
      </c>
      <c r="V715" s="503">
        <f t="shared" si="272"/>
        <v>0</v>
      </c>
      <c r="W715" s="559" t="str">
        <f t="shared" si="273"/>
        <v/>
      </c>
      <c r="X715" s="569" t="str">
        <f t="shared" si="268"/>
        <v/>
      </c>
      <c r="Y715" s="569" t="str">
        <f t="shared" si="269"/>
        <v/>
      </c>
      <c r="Z715" s="569" t="str">
        <f>'４.１倒筒機(樣品製作)'!X715</f>
        <v/>
      </c>
      <c r="AA715" s="569" t="str">
        <f>'４.１倒筒機(樣品製作)'!Y715</f>
        <v/>
      </c>
    </row>
    <row r="716" spans="1:27" ht="16.5">
      <c r="A716" s="493">
        <f t="shared" si="266"/>
        <v>46159</v>
      </c>
      <c r="B716" s="549" t="s">
        <v>833</v>
      </c>
      <c r="C716" s="576"/>
      <c r="D716" s="600"/>
      <c r="E716" s="577"/>
      <c r="F716" s="635" t="str">
        <f>IF(ISNA(VLOOKUP(D716,條件!$A$1:$L$65585,5,0)),"",(VLOOKUP(D716,條件!$A$1:$L$65585,5,0)))</f>
        <v/>
      </c>
      <c r="G716" s="635" t="str">
        <f>IF(ISNA(VLOOKUP(D716,條件!$A$1:$L$65585,11,0)),"",(VLOOKUP(D716,條件!$A$1:$L$65585,11,0)))</f>
        <v/>
      </c>
      <c r="H716" s="578"/>
      <c r="I716" s="579"/>
      <c r="J716" s="580"/>
      <c r="K716" s="579"/>
      <c r="L716" s="581"/>
      <c r="M716" s="498"/>
      <c r="N716" s="499"/>
      <c r="O716" s="500"/>
      <c r="P716" s="499"/>
      <c r="Q716" s="501"/>
      <c r="R716" s="560"/>
      <c r="S716" s="542">
        <f t="shared" si="270"/>
        <v>0</v>
      </c>
      <c r="T716" s="502">
        <f t="shared" si="267"/>
        <v>0</v>
      </c>
      <c r="U716" s="522">
        <f t="shared" si="271"/>
        <v>0</v>
      </c>
      <c r="V716" s="503">
        <f t="shared" si="272"/>
        <v>0</v>
      </c>
      <c r="W716" s="559" t="str">
        <f t="shared" si="273"/>
        <v/>
      </c>
      <c r="X716" s="569" t="str">
        <f t="shared" si="268"/>
        <v/>
      </c>
      <c r="Y716" s="569" t="str">
        <f t="shared" si="269"/>
        <v/>
      </c>
      <c r="Z716" s="569" t="str">
        <f>'４.１倒筒機(樣品製作)'!X716</f>
        <v/>
      </c>
      <c r="AA716" s="569" t="str">
        <f>'４.１倒筒機(樣品製作)'!Y716</f>
        <v/>
      </c>
    </row>
    <row r="717" spans="1:27" ht="16.5">
      <c r="A717" s="493">
        <f t="shared" si="266"/>
        <v>46159</v>
      </c>
      <c r="B717" s="549" t="s">
        <v>833</v>
      </c>
      <c r="C717" s="576"/>
      <c r="D717" s="600"/>
      <c r="E717" s="577"/>
      <c r="F717" s="635" t="str">
        <f>IF(ISNA(VLOOKUP(D717,條件!$A$1:$L$65585,5,0)),"",(VLOOKUP(D717,條件!$A$1:$L$65585,5,0)))</f>
        <v/>
      </c>
      <c r="G717" s="635" t="str">
        <f>IF(ISNA(VLOOKUP(D717,條件!$A$1:$L$65585,11,0)),"",(VLOOKUP(D717,條件!$A$1:$L$65585,11,0)))</f>
        <v/>
      </c>
      <c r="H717" s="578"/>
      <c r="I717" s="579"/>
      <c r="J717" s="580"/>
      <c r="K717" s="579"/>
      <c r="L717" s="581"/>
      <c r="M717" s="498"/>
      <c r="N717" s="499"/>
      <c r="O717" s="500"/>
      <c r="P717" s="499"/>
      <c r="Q717" s="501"/>
      <c r="R717" s="560"/>
      <c r="S717" s="542">
        <f t="shared" si="270"/>
        <v>0</v>
      </c>
      <c r="T717" s="502">
        <f t="shared" si="267"/>
        <v>0</v>
      </c>
      <c r="U717" s="522">
        <f t="shared" si="271"/>
        <v>0</v>
      </c>
      <c r="V717" s="503">
        <f t="shared" si="272"/>
        <v>0</v>
      </c>
      <c r="W717" s="559" t="str">
        <f t="shared" si="273"/>
        <v/>
      </c>
      <c r="X717" s="569" t="str">
        <f t="shared" si="268"/>
        <v/>
      </c>
      <c r="Y717" s="569" t="str">
        <f t="shared" si="269"/>
        <v/>
      </c>
      <c r="Z717" s="569" t="str">
        <f>'４.１倒筒機(樣品製作)'!X717</f>
        <v/>
      </c>
      <c r="AA717" s="569" t="str">
        <f>'４.１倒筒機(樣品製作)'!Y717</f>
        <v/>
      </c>
    </row>
    <row r="718" spans="1:27" ht="16.5">
      <c r="A718" s="493">
        <f t="shared" si="266"/>
        <v>46159</v>
      </c>
      <c r="B718" s="549" t="s">
        <v>833</v>
      </c>
      <c r="C718" s="576"/>
      <c r="D718" s="600"/>
      <c r="E718" s="577"/>
      <c r="F718" s="635" t="str">
        <f>IF(ISNA(VLOOKUP(D718,條件!$A$1:$L$65585,5,0)),"",(VLOOKUP(D718,條件!$A$1:$L$65585,5,0)))</f>
        <v/>
      </c>
      <c r="G718" s="635" t="str">
        <f>IF(ISNA(VLOOKUP(D718,條件!$A$1:$L$65585,11,0)),"",(VLOOKUP(D718,條件!$A$1:$L$65585,11,0)))</f>
        <v/>
      </c>
      <c r="H718" s="578"/>
      <c r="I718" s="579"/>
      <c r="J718" s="580"/>
      <c r="K718" s="579"/>
      <c r="L718" s="581"/>
      <c r="M718" s="498"/>
      <c r="N718" s="499"/>
      <c r="O718" s="500"/>
      <c r="P718" s="499"/>
      <c r="Q718" s="501"/>
      <c r="R718" s="560"/>
      <c r="S718" s="542">
        <f t="shared" si="270"/>
        <v>0</v>
      </c>
      <c r="T718" s="502">
        <f t="shared" si="267"/>
        <v>0</v>
      </c>
      <c r="U718" s="522">
        <f t="shared" si="271"/>
        <v>0</v>
      </c>
      <c r="V718" s="503">
        <f t="shared" si="272"/>
        <v>0</v>
      </c>
      <c r="W718" s="559" t="str">
        <f t="shared" si="273"/>
        <v/>
      </c>
      <c r="X718" s="569" t="str">
        <f t="shared" si="268"/>
        <v/>
      </c>
      <c r="Y718" s="569" t="str">
        <f t="shared" si="269"/>
        <v/>
      </c>
      <c r="Z718" s="569" t="str">
        <f>'４.１倒筒機(樣品製作)'!X718</f>
        <v/>
      </c>
      <c r="AA718" s="569" t="str">
        <f>'４.１倒筒機(樣品製作)'!Y718</f>
        <v/>
      </c>
    </row>
    <row r="719" spans="1:27" ht="16.5">
      <c r="A719" s="493">
        <f t="shared" si="266"/>
        <v>46159</v>
      </c>
      <c r="B719" s="549" t="s">
        <v>833</v>
      </c>
      <c r="C719" s="576"/>
      <c r="D719" s="600"/>
      <c r="E719" s="577"/>
      <c r="F719" s="635" t="str">
        <f>IF(ISNA(VLOOKUP(D719,條件!$A$1:$L$65585,5,0)),"",(VLOOKUP(D719,條件!$A$1:$L$65585,5,0)))</f>
        <v/>
      </c>
      <c r="G719" s="635" t="str">
        <f>IF(ISNA(VLOOKUP(D719,條件!$A$1:$L$65585,11,0)),"",(VLOOKUP(D719,條件!$A$1:$L$65585,11,0)))</f>
        <v/>
      </c>
      <c r="H719" s="578"/>
      <c r="I719" s="579"/>
      <c r="J719" s="580"/>
      <c r="K719" s="579"/>
      <c r="L719" s="581"/>
      <c r="M719" s="498"/>
      <c r="N719" s="499"/>
      <c r="O719" s="500"/>
      <c r="P719" s="499"/>
      <c r="Q719" s="501"/>
      <c r="R719" s="560"/>
      <c r="S719" s="542">
        <f t="shared" si="270"/>
        <v>0</v>
      </c>
      <c r="T719" s="502">
        <f t="shared" si="267"/>
        <v>0</v>
      </c>
      <c r="U719" s="522">
        <f t="shared" si="271"/>
        <v>0</v>
      </c>
      <c r="V719" s="503">
        <f t="shared" si="272"/>
        <v>0</v>
      </c>
      <c r="W719" s="559" t="str">
        <f t="shared" si="273"/>
        <v/>
      </c>
      <c r="X719" s="569" t="str">
        <f t="shared" si="268"/>
        <v/>
      </c>
      <c r="Y719" s="569" t="str">
        <f t="shared" si="269"/>
        <v/>
      </c>
      <c r="Z719" s="569" t="str">
        <f>'４.１倒筒機(樣品製作)'!X719</f>
        <v/>
      </c>
      <c r="AA719" s="569" t="str">
        <f>'４.１倒筒機(樣品製作)'!Y719</f>
        <v/>
      </c>
    </row>
    <row r="720" spans="1:27" ht="16.5">
      <c r="A720" s="493">
        <f t="shared" si="266"/>
        <v>46159</v>
      </c>
      <c r="B720" s="549" t="s">
        <v>833</v>
      </c>
      <c r="C720" s="576"/>
      <c r="D720" s="600"/>
      <c r="E720" s="577"/>
      <c r="F720" s="635" t="str">
        <f>IF(ISNA(VLOOKUP(D720,條件!$A$1:$L$65585,5,0)),"",(VLOOKUP(D720,條件!$A$1:$L$65585,5,0)))</f>
        <v/>
      </c>
      <c r="G720" s="635" t="str">
        <f>IF(ISNA(VLOOKUP(D720,條件!$A$1:$L$65585,11,0)),"",(VLOOKUP(D720,條件!$A$1:$L$65585,11,0)))</f>
        <v/>
      </c>
      <c r="H720" s="578"/>
      <c r="I720" s="579"/>
      <c r="J720" s="580"/>
      <c r="K720" s="579"/>
      <c r="L720" s="581"/>
      <c r="M720" s="498"/>
      <c r="N720" s="499"/>
      <c r="O720" s="500"/>
      <c r="P720" s="499"/>
      <c r="Q720" s="501"/>
      <c r="R720" s="560"/>
      <c r="S720" s="542">
        <f t="shared" si="270"/>
        <v>0</v>
      </c>
      <c r="T720" s="502">
        <f t="shared" si="267"/>
        <v>0</v>
      </c>
      <c r="U720" s="522">
        <f t="shared" si="271"/>
        <v>0</v>
      </c>
      <c r="V720" s="503">
        <f t="shared" si="272"/>
        <v>0</v>
      </c>
      <c r="W720" s="559" t="str">
        <f t="shared" si="273"/>
        <v/>
      </c>
      <c r="X720" s="569" t="str">
        <f t="shared" si="268"/>
        <v/>
      </c>
      <c r="Y720" s="569" t="str">
        <f t="shared" si="269"/>
        <v/>
      </c>
      <c r="Z720" s="569" t="str">
        <f>'４.１倒筒機(樣品製作)'!X720</f>
        <v/>
      </c>
      <c r="AA720" s="569" t="str">
        <f>'４.１倒筒機(樣品製作)'!Y720</f>
        <v/>
      </c>
    </row>
    <row r="721" spans="1:27" ht="16.5">
      <c r="A721" s="493">
        <f t="shared" si="266"/>
        <v>46159</v>
      </c>
      <c r="B721" s="549" t="s">
        <v>833</v>
      </c>
      <c r="C721" s="576"/>
      <c r="D721" s="600"/>
      <c r="E721" s="577"/>
      <c r="F721" s="635" t="str">
        <f>IF(ISNA(VLOOKUP(D721,條件!$A$1:$L$65585,5,0)),"",(VLOOKUP(D721,條件!$A$1:$L$65585,5,0)))</f>
        <v/>
      </c>
      <c r="G721" s="635" t="str">
        <f>IF(ISNA(VLOOKUP(D721,條件!$A$1:$L$65585,11,0)),"",(VLOOKUP(D721,條件!$A$1:$L$65585,11,0)))</f>
        <v/>
      </c>
      <c r="H721" s="578"/>
      <c r="I721" s="579"/>
      <c r="J721" s="580"/>
      <c r="K721" s="579"/>
      <c r="L721" s="581"/>
      <c r="M721" s="498"/>
      <c r="N721" s="499"/>
      <c r="O721" s="500"/>
      <c r="P721" s="499"/>
      <c r="Q721" s="501"/>
      <c r="R721" s="560"/>
      <c r="S721" s="542">
        <f t="shared" si="270"/>
        <v>0</v>
      </c>
      <c r="T721" s="502">
        <f t="shared" si="267"/>
        <v>0</v>
      </c>
      <c r="U721" s="522">
        <f t="shared" si="271"/>
        <v>0</v>
      </c>
      <c r="V721" s="503">
        <f t="shared" si="272"/>
        <v>0</v>
      </c>
      <c r="W721" s="559" t="str">
        <f t="shared" si="273"/>
        <v/>
      </c>
      <c r="X721" s="569" t="str">
        <f t="shared" si="268"/>
        <v/>
      </c>
      <c r="Y721" s="569" t="str">
        <f t="shared" si="269"/>
        <v/>
      </c>
      <c r="Z721" s="569" t="str">
        <f>'４.１倒筒機(樣品製作)'!X721</f>
        <v/>
      </c>
      <c r="AA721" s="569" t="str">
        <f>'４.１倒筒機(樣品製作)'!Y721</f>
        <v/>
      </c>
    </row>
    <row r="722" spans="1:27" ht="16.5">
      <c r="A722" s="493">
        <f t="shared" si="266"/>
        <v>46159</v>
      </c>
      <c r="B722" s="549" t="s">
        <v>833</v>
      </c>
      <c r="C722" s="576"/>
      <c r="D722" s="600"/>
      <c r="E722" s="577"/>
      <c r="F722" s="635" t="str">
        <f>IF(ISNA(VLOOKUP(D722,條件!$A$1:$L$65585,5,0)),"",(VLOOKUP(D722,條件!$A$1:$L$65585,5,0)))</f>
        <v/>
      </c>
      <c r="G722" s="635" t="str">
        <f>IF(ISNA(VLOOKUP(D722,條件!$A$1:$L$65585,11,0)),"",(VLOOKUP(D722,條件!$A$1:$L$65585,11,0)))</f>
        <v/>
      </c>
      <c r="H722" s="578"/>
      <c r="I722" s="579"/>
      <c r="J722" s="580"/>
      <c r="K722" s="579"/>
      <c r="L722" s="581"/>
      <c r="M722" s="498"/>
      <c r="N722" s="499"/>
      <c r="O722" s="500"/>
      <c r="P722" s="499"/>
      <c r="Q722" s="501"/>
      <c r="R722" s="560"/>
      <c r="S722" s="542">
        <f t="shared" si="270"/>
        <v>0</v>
      </c>
      <c r="T722" s="502">
        <f t="shared" si="267"/>
        <v>0</v>
      </c>
      <c r="U722" s="522">
        <f t="shared" si="271"/>
        <v>0</v>
      </c>
      <c r="V722" s="503">
        <f t="shared" si="272"/>
        <v>0</v>
      </c>
      <c r="W722" s="559" t="str">
        <f t="shared" si="273"/>
        <v/>
      </c>
      <c r="X722" s="569" t="str">
        <f t="shared" si="268"/>
        <v/>
      </c>
      <c r="Y722" s="569" t="str">
        <f t="shared" si="269"/>
        <v/>
      </c>
      <c r="Z722" s="569" t="str">
        <f>'４.１倒筒機(樣品製作)'!X722</f>
        <v/>
      </c>
      <c r="AA722" s="569" t="str">
        <f>'４.１倒筒機(樣品製作)'!Y722</f>
        <v/>
      </c>
    </row>
    <row r="723" spans="1:27" ht="16.5">
      <c r="A723" s="493">
        <f t="shared" si="266"/>
        <v>46159</v>
      </c>
      <c r="B723" s="549" t="s">
        <v>833</v>
      </c>
      <c r="C723" s="576"/>
      <c r="D723" s="600"/>
      <c r="E723" s="577"/>
      <c r="F723" s="635" t="str">
        <f>IF(ISNA(VLOOKUP(D723,條件!$A$1:$L$65585,5,0)),"",(VLOOKUP(D723,條件!$A$1:$L$65585,5,0)))</f>
        <v/>
      </c>
      <c r="G723" s="635" t="str">
        <f>IF(ISNA(VLOOKUP(D723,條件!$A$1:$L$65585,11,0)),"",(VLOOKUP(D723,條件!$A$1:$L$65585,11,0)))</f>
        <v/>
      </c>
      <c r="H723" s="578"/>
      <c r="I723" s="579"/>
      <c r="J723" s="580"/>
      <c r="K723" s="579"/>
      <c r="L723" s="581"/>
      <c r="M723" s="498"/>
      <c r="N723" s="499"/>
      <c r="O723" s="500"/>
      <c r="P723" s="499"/>
      <c r="Q723" s="501"/>
      <c r="R723" s="560"/>
      <c r="S723" s="542">
        <f t="shared" si="270"/>
        <v>0</v>
      </c>
      <c r="T723" s="502">
        <f t="shared" si="267"/>
        <v>0</v>
      </c>
      <c r="U723" s="502">
        <f t="shared" si="271"/>
        <v>0</v>
      </c>
      <c r="V723" s="503">
        <f t="shared" si="272"/>
        <v>0</v>
      </c>
      <c r="W723" s="561" t="str">
        <f t="shared" si="273"/>
        <v/>
      </c>
      <c r="X723" s="569" t="str">
        <f t="shared" si="268"/>
        <v/>
      </c>
      <c r="Y723" s="569" t="str">
        <f t="shared" si="269"/>
        <v/>
      </c>
      <c r="Z723" s="569" t="str">
        <f>'４.１倒筒機(樣品製作)'!X723</f>
        <v/>
      </c>
      <c r="AA723" s="569" t="str">
        <f>'４.１倒筒機(樣品製作)'!Y723</f>
        <v/>
      </c>
    </row>
    <row r="724" spans="1:27" ht="16.5">
      <c r="A724" s="493">
        <f t="shared" si="266"/>
        <v>46159</v>
      </c>
      <c r="B724" s="549" t="s">
        <v>833</v>
      </c>
      <c r="C724" s="576"/>
      <c r="D724" s="600"/>
      <c r="E724" s="577"/>
      <c r="F724" s="635" t="str">
        <f>IF(ISNA(VLOOKUP(D724,條件!$A$1:$L$65585,5,0)),"",(VLOOKUP(D724,條件!$A$1:$L$65585,5,0)))</f>
        <v/>
      </c>
      <c r="G724" s="635" t="str">
        <f>IF(ISNA(VLOOKUP(D724,條件!$A$1:$L$65585,11,0)),"",(VLOOKUP(D724,條件!$A$1:$L$65585,11,0)))</f>
        <v/>
      </c>
      <c r="H724" s="578"/>
      <c r="I724" s="579"/>
      <c r="J724" s="580"/>
      <c r="K724" s="579"/>
      <c r="L724" s="581"/>
      <c r="M724" s="498"/>
      <c r="N724" s="499"/>
      <c r="O724" s="500"/>
      <c r="P724" s="499"/>
      <c r="Q724" s="501"/>
      <c r="R724" s="560"/>
      <c r="S724" s="542">
        <f t="shared" si="270"/>
        <v>0</v>
      </c>
      <c r="T724" s="502">
        <f t="shared" si="267"/>
        <v>0</v>
      </c>
      <c r="U724" s="502">
        <f t="shared" si="271"/>
        <v>0</v>
      </c>
      <c r="V724" s="503">
        <f t="shared" si="272"/>
        <v>0</v>
      </c>
      <c r="W724" s="561" t="str">
        <f t="shared" si="273"/>
        <v/>
      </c>
      <c r="X724" s="569" t="str">
        <f t="shared" si="268"/>
        <v/>
      </c>
      <c r="Y724" s="569" t="str">
        <f t="shared" si="269"/>
        <v/>
      </c>
      <c r="Z724" s="569" t="str">
        <f>'４.１倒筒機(樣品製作)'!X724</f>
        <v/>
      </c>
      <c r="AA724" s="569" t="str">
        <f>'４.１倒筒機(樣品製作)'!Y724</f>
        <v/>
      </c>
    </row>
    <row r="725" spans="1:27" ht="16.5">
      <c r="A725" s="493">
        <f t="shared" si="266"/>
        <v>46159</v>
      </c>
      <c r="B725" s="549" t="s">
        <v>833</v>
      </c>
      <c r="C725" s="576"/>
      <c r="D725" s="600"/>
      <c r="E725" s="577"/>
      <c r="F725" s="635" t="str">
        <f>IF(ISNA(VLOOKUP(D725,條件!$A$1:$L$65585,5,0)),"",(VLOOKUP(D725,條件!$A$1:$L$65585,5,0)))</f>
        <v/>
      </c>
      <c r="G725" s="635" t="str">
        <f>IF(ISNA(VLOOKUP(D725,條件!$A$1:$L$65585,11,0)),"",(VLOOKUP(D725,條件!$A$1:$L$65585,11,0)))</f>
        <v/>
      </c>
      <c r="H725" s="578"/>
      <c r="I725" s="579"/>
      <c r="J725" s="580"/>
      <c r="K725" s="579"/>
      <c r="L725" s="581"/>
      <c r="M725" s="498"/>
      <c r="N725" s="499"/>
      <c r="O725" s="500"/>
      <c r="P725" s="499"/>
      <c r="Q725" s="501"/>
      <c r="R725" s="560"/>
      <c r="S725" s="542">
        <f t="shared" si="270"/>
        <v>0</v>
      </c>
      <c r="T725" s="502">
        <f t="shared" si="267"/>
        <v>0</v>
      </c>
      <c r="U725" s="502">
        <f t="shared" si="271"/>
        <v>0</v>
      </c>
      <c r="V725" s="503">
        <f t="shared" si="272"/>
        <v>0</v>
      </c>
      <c r="W725" s="561" t="str">
        <f t="shared" si="273"/>
        <v/>
      </c>
      <c r="X725" s="569" t="str">
        <f t="shared" si="268"/>
        <v/>
      </c>
      <c r="Y725" s="569" t="str">
        <f t="shared" si="269"/>
        <v/>
      </c>
      <c r="Z725" s="569" t="str">
        <f>'４.１倒筒機(樣品製作)'!X725</f>
        <v/>
      </c>
      <c r="AA725" s="569" t="str">
        <f>'４.１倒筒機(樣品製作)'!Y725</f>
        <v/>
      </c>
    </row>
    <row r="726" spans="1:27" ht="16.5">
      <c r="A726" s="493">
        <f t="shared" si="266"/>
        <v>46159</v>
      </c>
      <c r="B726" s="549" t="s">
        <v>833</v>
      </c>
      <c r="C726" s="576"/>
      <c r="D726" s="600"/>
      <c r="E726" s="577"/>
      <c r="F726" s="635" t="str">
        <f>IF(ISNA(VLOOKUP(D726,條件!$A$1:$L$65585,5,0)),"",(VLOOKUP(D726,條件!$A$1:$L$65585,5,0)))</f>
        <v/>
      </c>
      <c r="G726" s="635" t="str">
        <f>IF(ISNA(VLOOKUP(D726,條件!$A$1:$L$65585,11,0)),"",(VLOOKUP(D726,條件!$A$1:$L$65585,11,0)))</f>
        <v/>
      </c>
      <c r="H726" s="578"/>
      <c r="I726" s="579"/>
      <c r="J726" s="580"/>
      <c r="K726" s="579"/>
      <c r="L726" s="581"/>
      <c r="M726" s="498"/>
      <c r="N726" s="499"/>
      <c r="O726" s="500"/>
      <c r="P726" s="499"/>
      <c r="Q726" s="501"/>
      <c r="R726" s="560"/>
      <c r="S726" s="542">
        <f t="shared" si="270"/>
        <v>0</v>
      </c>
      <c r="T726" s="502">
        <f t="shared" si="267"/>
        <v>0</v>
      </c>
      <c r="U726" s="502">
        <f t="shared" si="271"/>
        <v>0</v>
      </c>
      <c r="V726" s="503">
        <f t="shared" si="272"/>
        <v>0</v>
      </c>
      <c r="W726" s="561" t="str">
        <f t="shared" si="273"/>
        <v/>
      </c>
      <c r="X726" s="569" t="str">
        <f t="shared" si="268"/>
        <v/>
      </c>
      <c r="Y726" s="569" t="str">
        <f t="shared" si="269"/>
        <v/>
      </c>
      <c r="Z726" s="569" t="str">
        <f>'４.１倒筒機(樣品製作)'!X726</f>
        <v/>
      </c>
      <c r="AA726" s="569" t="str">
        <f>'４.１倒筒機(樣品製作)'!Y726</f>
        <v/>
      </c>
    </row>
    <row r="727" spans="1:27" ht="16.5">
      <c r="A727" s="493">
        <f t="shared" si="266"/>
        <v>46159</v>
      </c>
      <c r="B727" s="549" t="s">
        <v>833</v>
      </c>
      <c r="C727" s="576"/>
      <c r="D727" s="600"/>
      <c r="E727" s="577"/>
      <c r="F727" s="635" t="str">
        <f>IF(ISNA(VLOOKUP(D727,條件!$A$1:$L$65585,5,0)),"",(VLOOKUP(D727,條件!$A$1:$L$65585,5,0)))</f>
        <v/>
      </c>
      <c r="G727" s="635" t="str">
        <f>IF(ISNA(VLOOKUP(D727,條件!$A$1:$L$65585,11,0)),"",(VLOOKUP(D727,條件!$A$1:$L$65585,11,0)))</f>
        <v/>
      </c>
      <c r="H727" s="578"/>
      <c r="I727" s="579"/>
      <c r="J727" s="580"/>
      <c r="K727" s="579"/>
      <c r="L727" s="581"/>
      <c r="M727" s="498"/>
      <c r="N727" s="499"/>
      <c r="O727" s="500"/>
      <c r="P727" s="499"/>
      <c r="Q727" s="501"/>
      <c r="R727" s="560"/>
      <c r="S727" s="542">
        <f t="shared" si="270"/>
        <v>0</v>
      </c>
      <c r="T727" s="502">
        <f t="shared" si="267"/>
        <v>0</v>
      </c>
      <c r="U727" s="502">
        <f t="shared" si="271"/>
        <v>0</v>
      </c>
      <c r="V727" s="503">
        <f t="shared" si="272"/>
        <v>0</v>
      </c>
      <c r="W727" s="561" t="str">
        <f t="shared" si="273"/>
        <v/>
      </c>
      <c r="X727" s="569" t="str">
        <f t="shared" si="268"/>
        <v/>
      </c>
      <c r="Y727" s="569" t="str">
        <f t="shared" si="269"/>
        <v/>
      </c>
      <c r="Z727" s="569" t="str">
        <f>'４.１倒筒機(樣品製作)'!X727</f>
        <v/>
      </c>
      <c r="AA727" s="569" t="str">
        <f>'４.１倒筒機(樣品製作)'!Y727</f>
        <v/>
      </c>
    </row>
    <row r="728" spans="1:27" ht="16.5">
      <c r="A728" s="493">
        <f t="shared" si="266"/>
        <v>46159</v>
      </c>
      <c r="B728" s="549" t="s">
        <v>833</v>
      </c>
      <c r="C728" s="576"/>
      <c r="D728" s="600"/>
      <c r="E728" s="577"/>
      <c r="F728" s="635" t="str">
        <f>IF(ISNA(VLOOKUP(D728,條件!$A$1:$L$65585,5,0)),"",(VLOOKUP(D728,條件!$A$1:$L$65585,5,0)))</f>
        <v/>
      </c>
      <c r="G728" s="635" t="str">
        <f>IF(ISNA(VLOOKUP(D728,條件!$A$1:$L$65585,11,0)),"",(VLOOKUP(D728,條件!$A$1:$L$65585,11,0)))</f>
        <v/>
      </c>
      <c r="H728" s="578"/>
      <c r="I728" s="579"/>
      <c r="J728" s="580"/>
      <c r="K728" s="579"/>
      <c r="L728" s="581"/>
      <c r="M728" s="498"/>
      <c r="N728" s="499"/>
      <c r="O728" s="500"/>
      <c r="P728" s="499"/>
      <c r="Q728" s="501"/>
      <c r="R728" s="560"/>
      <c r="S728" s="542">
        <f t="shared" si="270"/>
        <v>0</v>
      </c>
      <c r="T728" s="502">
        <f t="shared" si="267"/>
        <v>0</v>
      </c>
      <c r="U728" s="502">
        <f t="shared" si="271"/>
        <v>0</v>
      </c>
      <c r="V728" s="503">
        <f t="shared" si="272"/>
        <v>0</v>
      </c>
      <c r="W728" s="561" t="str">
        <f t="shared" si="273"/>
        <v/>
      </c>
      <c r="X728" s="569" t="str">
        <f t="shared" si="268"/>
        <v/>
      </c>
      <c r="Y728" s="569" t="str">
        <f t="shared" si="269"/>
        <v/>
      </c>
      <c r="Z728" s="569" t="str">
        <f>'４.１倒筒機(樣品製作)'!X728</f>
        <v/>
      </c>
      <c r="AA728" s="569" t="str">
        <f>'４.１倒筒機(樣品製作)'!Y728</f>
        <v/>
      </c>
    </row>
    <row r="729" spans="1:27" ht="16.5">
      <c r="A729" s="493">
        <f t="shared" si="266"/>
        <v>46159</v>
      </c>
      <c r="B729" s="549" t="s">
        <v>833</v>
      </c>
      <c r="C729" s="576"/>
      <c r="D729" s="600"/>
      <c r="E729" s="577"/>
      <c r="F729" s="635" t="str">
        <f>IF(ISNA(VLOOKUP(D729,條件!$A$1:$L$65585,5,0)),"",(VLOOKUP(D729,條件!$A$1:$L$65585,5,0)))</f>
        <v/>
      </c>
      <c r="G729" s="635" t="str">
        <f>IF(ISNA(VLOOKUP(D729,條件!$A$1:$L$65585,11,0)),"",(VLOOKUP(D729,條件!$A$1:$L$65585,11,0)))</f>
        <v/>
      </c>
      <c r="H729" s="578"/>
      <c r="I729" s="579"/>
      <c r="J729" s="580"/>
      <c r="K729" s="579"/>
      <c r="L729" s="581"/>
      <c r="M729" s="498"/>
      <c r="N729" s="499"/>
      <c r="O729" s="500"/>
      <c r="P729" s="499"/>
      <c r="Q729" s="501"/>
      <c r="R729" s="560"/>
      <c r="S729" s="542">
        <f t="shared" si="270"/>
        <v>0</v>
      </c>
      <c r="T729" s="502">
        <f t="shared" si="267"/>
        <v>0</v>
      </c>
      <c r="U729" s="502">
        <f t="shared" si="271"/>
        <v>0</v>
      </c>
      <c r="V729" s="503">
        <f t="shared" si="272"/>
        <v>0</v>
      </c>
      <c r="W729" s="561" t="str">
        <f t="shared" si="273"/>
        <v/>
      </c>
      <c r="X729" s="569" t="str">
        <f t="shared" si="268"/>
        <v/>
      </c>
      <c r="Y729" s="569" t="str">
        <f t="shared" si="269"/>
        <v/>
      </c>
      <c r="Z729" s="569" t="str">
        <f>'４.１倒筒機(樣品製作)'!X729</f>
        <v/>
      </c>
      <c r="AA729" s="569" t="str">
        <f>'４.１倒筒機(樣品製作)'!Y729</f>
        <v/>
      </c>
    </row>
    <row r="730" spans="1:27" ht="16.5">
      <c r="A730" s="493">
        <f t="shared" si="266"/>
        <v>46159</v>
      </c>
      <c r="B730" s="549" t="s">
        <v>833</v>
      </c>
      <c r="C730" s="576"/>
      <c r="D730" s="600"/>
      <c r="E730" s="577"/>
      <c r="F730" s="635" t="str">
        <f>IF(ISNA(VLOOKUP(D730,條件!$A$1:$L$65585,5,0)),"",(VLOOKUP(D730,條件!$A$1:$L$65585,5,0)))</f>
        <v/>
      </c>
      <c r="G730" s="635" t="str">
        <f>IF(ISNA(VLOOKUP(D730,條件!$A$1:$L$65585,11,0)),"",(VLOOKUP(D730,條件!$A$1:$L$65585,11,0)))</f>
        <v/>
      </c>
      <c r="H730" s="578"/>
      <c r="I730" s="579"/>
      <c r="J730" s="580"/>
      <c r="K730" s="579"/>
      <c r="L730" s="581"/>
      <c r="M730" s="498"/>
      <c r="N730" s="499"/>
      <c r="O730" s="500"/>
      <c r="P730" s="499"/>
      <c r="Q730" s="501"/>
      <c r="R730" s="560"/>
      <c r="S730" s="542">
        <f t="shared" si="270"/>
        <v>0</v>
      </c>
      <c r="T730" s="502">
        <f t="shared" si="267"/>
        <v>0</v>
      </c>
      <c r="U730" s="502">
        <f t="shared" si="271"/>
        <v>0</v>
      </c>
      <c r="V730" s="503">
        <f t="shared" si="272"/>
        <v>0</v>
      </c>
      <c r="W730" s="561" t="str">
        <f t="shared" si="273"/>
        <v/>
      </c>
      <c r="X730" s="569" t="str">
        <f t="shared" si="268"/>
        <v/>
      </c>
      <c r="Y730" s="569" t="str">
        <f t="shared" si="269"/>
        <v/>
      </c>
      <c r="Z730" s="569" t="str">
        <f>'４.１倒筒機(樣品製作)'!X730</f>
        <v/>
      </c>
      <c r="AA730" s="569" t="str">
        <f>'４.１倒筒機(樣品製作)'!Y730</f>
        <v/>
      </c>
    </row>
    <row r="731" spans="1:27" ht="16.5">
      <c r="A731" s="493">
        <f t="shared" si="266"/>
        <v>46159</v>
      </c>
      <c r="B731" s="549" t="s">
        <v>833</v>
      </c>
      <c r="C731" s="576"/>
      <c r="D731" s="600"/>
      <c r="E731" s="577"/>
      <c r="F731" s="635" t="str">
        <f>IF(ISNA(VLOOKUP(D731,條件!$A$1:$L$65585,5,0)),"",(VLOOKUP(D731,條件!$A$1:$L$65585,5,0)))</f>
        <v/>
      </c>
      <c r="G731" s="635" t="str">
        <f>IF(ISNA(VLOOKUP(D731,條件!$A$1:$L$65585,11,0)),"",(VLOOKUP(D731,條件!$A$1:$L$65585,11,0)))</f>
        <v/>
      </c>
      <c r="H731" s="578"/>
      <c r="I731" s="579"/>
      <c r="J731" s="580"/>
      <c r="K731" s="579"/>
      <c r="L731" s="581"/>
      <c r="M731" s="498"/>
      <c r="N731" s="499"/>
      <c r="O731" s="500"/>
      <c r="P731" s="499"/>
      <c r="Q731" s="501"/>
      <c r="R731" s="560"/>
      <c r="S731" s="542">
        <f t="shared" si="270"/>
        <v>0</v>
      </c>
      <c r="T731" s="502">
        <f t="shared" si="267"/>
        <v>0</v>
      </c>
      <c r="U731" s="502">
        <f t="shared" si="271"/>
        <v>0</v>
      </c>
      <c r="V731" s="503">
        <f t="shared" si="272"/>
        <v>0</v>
      </c>
      <c r="W731" s="561" t="str">
        <f t="shared" si="273"/>
        <v/>
      </c>
      <c r="X731" s="569" t="str">
        <f t="shared" si="268"/>
        <v/>
      </c>
      <c r="Y731" s="569" t="str">
        <f t="shared" si="269"/>
        <v/>
      </c>
      <c r="Z731" s="569" t="str">
        <f>'４.１倒筒機(樣品製作)'!X731</f>
        <v/>
      </c>
      <c r="AA731" s="569" t="str">
        <f>'４.１倒筒機(樣品製作)'!Y731</f>
        <v/>
      </c>
    </row>
    <row r="732" spans="1:27" ht="16.5">
      <c r="A732" s="493">
        <f t="shared" si="266"/>
        <v>46159</v>
      </c>
      <c r="B732" s="515" t="s">
        <v>831</v>
      </c>
      <c r="C732" s="652"/>
      <c r="D732" s="653"/>
      <c r="E732" s="654"/>
      <c r="F732" s="655">
        <v>0</v>
      </c>
      <c r="G732" s="655"/>
      <c r="H732" s="656"/>
      <c r="I732" s="657">
        <f>COUNTA(I712:I731)</f>
        <v>0</v>
      </c>
      <c r="J732" s="657"/>
      <c r="K732" s="657"/>
      <c r="L732" s="658"/>
      <c r="M732" s="517"/>
      <c r="N732" s="518">
        <f>SUM(N712:N731)</f>
        <v>0</v>
      </c>
      <c r="O732" s="517"/>
      <c r="P732" s="518">
        <f>SUM(P712:P731)</f>
        <v>0</v>
      </c>
      <c r="Q732" s="519"/>
      <c r="R732" s="562"/>
      <c r="S732" s="544"/>
      <c r="T732" s="520"/>
      <c r="U732" s="516">
        <f>SUMIF(U712:U731,"&lt;9E307")</f>
        <v>0</v>
      </c>
      <c r="V732" s="516">
        <f>SUM(V712:V731)</f>
        <v>0</v>
      </c>
      <c r="W732" s="563">
        <f>IF(ISERROR(V732/U732),0,(V732/U732))</f>
        <v>0</v>
      </c>
      <c r="X732" s="570">
        <f>SUMIF(X712:X731,"&lt;9E307")</f>
        <v>0</v>
      </c>
      <c r="Y732" s="570">
        <f>SUMIF(Y712:Y731,"&lt;9E307")</f>
        <v>0</v>
      </c>
      <c r="Z732" s="570">
        <f>'４.１倒筒機(樣品製作)'!X732</f>
        <v>0</v>
      </c>
      <c r="AA732" s="570">
        <f>'４.１倒筒機(樣品製作)'!Y732</f>
        <v>0</v>
      </c>
    </row>
    <row r="733" spans="1:27" ht="16.5">
      <c r="A733" s="493">
        <f t="shared" si="266"/>
        <v>46159</v>
      </c>
      <c r="B733" s="521" t="s">
        <v>834</v>
      </c>
      <c r="C733" s="659"/>
      <c r="D733" s="660"/>
      <c r="E733" s="661"/>
      <c r="F733" s="662"/>
      <c r="G733" s="662"/>
      <c r="H733" s="663"/>
      <c r="I733" s="664">
        <f>SUM(I711,I732)</f>
        <v>0</v>
      </c>
      <c r="J733" s="664"/>
      <c r="K733" s="664"/>
      <c r="L733" s="665"/>
      <c r="M733" s="536"/>
      <c r="N733" s="537">
        <f>SUM(N711,N732)</f>
        <v>0</v>
      </c>
      <c r="O733" s="536"/>
      <c r="P733" s="537">
        <f>SUM(P711,P732)</f>
        <v>0</v>
      </c>
      <c r="Q733" s="538"/>
      <c r="R733" s="564"/>
      <c r="S733" s="545"/>
      <c r="T733" s="504"/>
      <c r="U733" s="504">
        <f t="shared" ref="U733:V733" si="274">SUM(U711,U732)</f>
        <v>0</v>
      </c>
      <c r="V733" s="504">
        <f t="shared" si="274"/>
        <v>0</v>
      </c>
      <c r="W733" s="565">
        <f>IF(ISERROR(V733/U733),0,V733/U733)</f>
        <v>0</v>
      </c>
      <c r="X733" s="571">
        <f>SUM(X711,X732)</f>
        <v>0</v>
      </c>
      <c r="Y733" s="571">
        <f>SUM(Y711,Y732)</f>
        <v>0</v>
      </c>
      <c r="Z733" s="571">
        <f>'４.１倒筒機(樣品製作)'!X733</f>
        <v>0</v>
      </c>
      <c r="AA733" s="571">
        <f>'４.１倒筒機(樣品製作)'!Y733</f>
        <v>0</v>
      </c>
    </row>
    <row r="734" spans="1:27" ht="16.5">
      <c r="A734" s="566">
        <f>A733+1</f>
        <v>46160</v>
      </c>
      <c r="B734" s="548" t="s">
        <v>832</v>
      </c>
      <c r="C734" s="666"/>
      <c r="D734" s="667"/>
      <c r="E734" s="668"/>
      <c r="F734" s="669" t="str">
        <f>IF(ISNA(VLOOKUP(D734,條件!$A$1:$L$65585,5,0)),"",(VLOOKUP(D734,條件!$A$1:$L$65585,5,0)))</f>
        <v/>
      </c>
      <c r="G734" s="669" t="str">
        <f>IF(ISNA(VLOOKUP(D734,條件!$A$1:$L$65585,11,0)),"",(VLOOKUP(D734,條件!$A$1:$L$65585,11,0)))</f>
        <v/>
      </c>
      <c r="H734" s="670"/>
      <c r="I734" s="671"/>
      <c r="J734" s="580"/>
      <c r="K734" s="671"/>
      <c r="L734" s="672"/>
      <c r="M734" s="524"/>
      <c r="N734" s="525"/>
      <c r="O734" s="526"/>
      <c r="P734" s="525"/>
      <c r="Q734" s="527"/>
      <c r="R734" s="558"/>
      <c r="S734" s="541">
        <f>K734*0.85</f>
        <v>0</v>
      </c>
      <c r="T734" s="522">
        <f t="shared" ref="T734:T753" si="275">IF(J734="",0,(1440/(J734/S734)))</f>
        <v>0</v>
      </c>
      <c r="U734" s="522">
        <f>T734*L734*(N734+P734)/24*0.85</f>
        <v>0</v>
      </c>
      <c r="V734" s="523">
        <f>M734+O734</f>
        <v>0</v>
      </c>
      <c r="W734" s="559" t="str">
        <f>IF(U734=0,"",((V734/U734)))</f>
        <v/>
      </c>
      <c r="X734" s="569" t="str">
        <f t="shared" ref="X734:X753" si="276">IF(ISERROR((U734/(N734+P734)*N734)/250),"",((U734/(N734+P734)*N734)/250))</f>
        <v/>
      </c>
      <c r="Y734" s="569" t="str">
        <f t="shared" ref="Y734:Y753" si="277">IF(ISERROR(((U734/(N734+P734)*P734)/250)),"",(((U734/(N734+P734)*P734))/250))</f>
        <v/>
      </c>
      <c r="Z734" s="569" t="str">
        <f>'４.１倒筒機(樣品製作)'!X734</f>
        <v/>
      </c>
      <c r="AA734" s="569" t="str">
        <f>'４.１倒筒機(樣品製作)'!Y734</f>
        <v/>
      </c>
    </row>
    <row r="735" spans="1:27" ht="16.5">
      <c r="A735" s="493">
        <f>A734</f>
        <v>46160</v>
      </c>
      <c r="B735" s="549" t="s">
        <v>832</v>
      </c>
      <c r="C735" s="576"/>
      <c r="D735" s="600"/>
      <c r="E735" s="577"/>
      <c r="F735" s="635" t="str">
        <f>IF(ISNA(VLOOKUP(D735,條件!$A$1:$L$65585,5,0)),"",(VLOOKUP(D735,條件!$A$1:$L$65585,5,0)))</f>
        <v/>
      </c>
      <c r="G735" s="635" t="str">
        <f>IF(ISNA(VLOOKUP(D735,條件!$A$1:$L$65585,11,0)),"",(VLOOKUP(D735,條件!$A$1:$L$65585,11,0)))</f>
        <v/>
      </c>
      <c r="H735" s="578"/>
      <c r="I735" s="579"/>
      <c r="J735" s="580"/>
      <c r="K735" s="579"/>
      <c r="L735" s="581"/>
      <c r="M735" s="498"/>
      <c r="N735" s="499"/>
      <c r="O735" s="500"/>
      <c r="P735" s="499"/>
      <c r="Q735" s="527"/>
      <c r="R735" s="560"/>
      <c r="S735" s="542">
        <f t="shared" ref="S735:S753" si="278">K735*0.85</f>
        <v>0</v>
      </c>
      <c r="T735" s="502">
        <f t="shared" si="275"/>
        <v>0</v>
      </c>
      <c r="U735" s="522">
        <f t="shared" ref="U735:U753" si="279">T735*L735*(N735+P735)/24*0.85</f>
        <v>0</v>
      </c>
      <c r="V735" s="503">
        <f t="shared" ref="V735:V753" si="280">M735+O735</f>
        <v>0</v>
      </c>
      <c r="W735" s="559" t="str">
        <f t="shared" ref="W735:W753" si="281">IF(U735=0,"",((V735/U735)))</f>
        <v/>
      </c>
      <c r="X735" s="569" t="str">
        <f t="shared" si="276"/>
        <v/>
      </c>
      <c r="Y735" s="569" t="str">
        <f t="shared" si="277"/>
        <v/>
      </c>
      <c r="Z735" s="569" t="str">
        <f>'４.１倒筒機(樣品製作)'!X735</f>
        <v/>
      </c>
      <c r="AA735" s="569" t="str">
        <f>'４.１倒筒機(樣品製作)'!Y735</f>
        <v/>
      </c>
    </row>
    <row r="736" spans="1:27" ht="16.5">
      <c r="A736" s="493">
        <f t="shared" ref="A736:A776" si="282">A735</f>
        <v>46160</v>
      </c>
      <c r="B736" s="549" t="s">
        <v>832</v>
      </c>
      <c r="C736" s="576"/>
      <c r="D736" s="600"/>
      <c r="E736" s="577"/>
      <c r="F736" s="635" t="str">
        <f>IF(ISNA(VLOOKUP(D736,條件!$A$1:$L$65585,5,0)),"",(VLOOKUP(D736,條件!$A$1:$L$65585,5,0)))</f>
        <v/>
      </c>
      <c r="G736" s="635" t="str">
        <f>IF(ISNA(VLOOKUP(D736,條件!$A$1:$L$65585,11,0)),"",(VLOOKUP(D736,條件!$A$1:$L$65585,11,0)))</f>
        <v/>
      </c>
      <c r="H736" s="578"/>
      <c r="I736" s="579"/>
      <c r="J736" s="580"/>
      <c r="K736" s="579"/>
      <c r="L736" s="581"/>
      <c r="M736" s="498"/>
      <c r="N736" s="499"/>
      <c r="O736" s="500"/>
      <c r="P736" s="499"/>
      <c r="Q736" s="527"/>
      <c r="R736" s="560"/>
      <c r="S736" s="542">
        <f t="shared" si="278"/>
        <v>0</v>
      </c>
      <c r="T736" s="502">
        <f t="shared" si="275"/>
        <v>0</v>
      </c>
      <c r="U736" s="522">
        <f t="shared" si="279"/>
        <v>0</v>
      </c>
      <c r="V736" s="503">
        <f t="shared" si="280"/>
        <v>0</v>
      </c>
      <c r="W736" s="559" t="str">
        <f t="shared" si="281"/>
        <v/>
      </c>
      <c r="X736" s="569" t="str">
        <f t="shared" si="276"/>
        <v/>
      </c>
      <c r="Y736" s="569" t="str">
        <f t="shared" si="277"/>
        <v/>
      </c>
      <c r="Z736" s="569" t="str">
        <f>'４.１倒筒機(樣品製作)'!X736</f>
        <v/>
      </c>
      <c r="AA736" s="569" t="str">
        <f>'４.１倒筒機(樣品製作)'!Y736</f>
        <v/>
      </c>
    </row>
    <row r="737" spans="1:27" ht="16.5">
      <c r="A737" s="493">
        <f t="shared" si="282"/>
        <v>46160</v>
      </c>
      <c r="B737" s="549" t="s">
        <v>832</v>
      </c>
      <c r="C737" s="576"/>
      <c r="D737" s="600"/>
      <c r="E737" s="577"/>
      <c r="F737" s="635" t="str">
        <f>IF(ISNA(VLOOKUP(D737,條件!$A$1:$L$65585,5,0)),"",(VLOOKUP(D737,條件!$A$1:$L$65585,5,0)))</f>
        <v/>
      </c>
      <c r="G737" s="635" t="str">
        <f>IF(ISNA(VLOOKUP(D737,條件!$A$1:$L$65585,11,0)),"",(VLOOKUP(D737,條件!$A$1:$L$65585,11,0)))</f>
        <v/>
      </c>
      <c r="H737" s="578"/>
      <c r="I737" s="579"/>
      <c r="J737" s="580"/>
      <c r="K737" s="579"/>
      <c r="L737" s="581"/>
      <c r="M737" s="498"/>
      <c r="N737" s="499"/>
      <c r="O737" s="500"/>
      <c r="P737" s="499"/>
      <c r="Q737" s="527"/>
      <c r="R737" s="560"/>
      <c r="S737" s="542">
        <f t="shared" si="278"/>
        <v>0</v>
      </c>
      <c r="T737" s="502">
        <f t="shared" si="275"/>
        <v>0</v>
      </c>
      <c r="U737" s="522">
        <f t="shared" si="279"/>
        <v>0</v>
      </c>
      <c r="V737" s="503">
        <f t="shared" si="280"/>
        <v>0</v>
      </c>
      <c r="W737" s="559" t="str">
        <f t="shared" si="281"/>
        <v/>
      </c>
      <c r="X737" s="569" t="str">
        <f t="shared" si="276"/>
        <v/>
      </c>
      <c r="Y737" s="569" t="str">
        <f t="shared" si="277"/>
        <v/>
      </c>
      <c r="Z737" s="569" t="str">
        <f>'４.１倒筒機(樣品製作)'!X737</f>
        <v/>
      </c>
      <c r="AA737" s="569" t="str">
        <f>'４.１倒筒機(樣品製作)'!Y737</f>
        <v/>
      </c>
    </row>
    <row r="738" spans="1:27" ht="16.5">
      <c r="A738" s="493">
        <f t="shared" si="282"/>
        <v>46160</v>
      </c>
      <c r="B738" s="549" t="s">
        <v>832</v>
      </c>
      <c r="C738" s="576"/>
      <c r="D738" s="600"/>
      <c r="E738" s="577"/>
      <c r="F738" s="635" t="str">
        <f>IF(ISNA(VLOOKUP(D738,條件!$A$1:$L$65585,5,0)),"",(VLOOKUP(D738,條件!$A$1:$L$65585,5,0)))</f>
        <v/>
      </c>
      <c r="G738" s="635" t="str">
        <f>IF(ISNA(VLOOKUP(D738,條件!$A$1:$L$65585,11,0)),"",(VLOOKUP(D738,條件!$A$1:$L$65585,11,0)))</f>
        <v/>
      </c>
      <c r="H738" s="578"/>
      <c r="I738" s="579"/>
      <c r="J738" s="580"/>
      <c r="K738" s="579"/>
      <c r="L738" s="581"/>
      <c r="M738" s="498"/>
      <c r="N738" s="499"/>
      <c r="O738" s="500"/>
      <c r="P738" s="499"/>
      <c r="Q738" s="527"/>
      <c r="R738" s="560"/>
      <c r="S738" s="542">
        <f t="shared" si="278"/>
        <v>0</v>
      </c>
      <c r="T738" s="502">
        <f t="shared" si="275"/>
        <v>0</v>
      </c>
      <c r="U738" s="522">
        <f t="shared" si="279"/>
        <v>0</v>
      </c>
      <c r="V738" s="503">
        <f t="shared" si="280"/>
        <v>0</v>
      </c>
      <c r="W738" s="559" t="str">
        <f t="shared" si="281"/>
        <v/>
      </c>
      <c r="X738" s="569" t="str">
        <f t="shared" si="276"/>
        <v/>
      </c>
      <c r="Y738" s="569" t="str">
        <f t="shared" si="277"/>
        <v/>
      </c>
      <c r="Z738" s="569" t="str">
        <f>'４.１倒筒機(樣品製作)'!X738</f>
        <v/>
      </c>
      <c r="AA738" s="569" t="str">
        <f>'４.１倒筒機(樣品製作)'!Y738</f>
        <v/>
      </c>
    </row>
    <row r="739" spans="1:27" ht="16.5">
      <c r="A739" s="493">
        <f t="shared" si="282"/>
        <v>46160</v>
      </c>
      <c r="B739" s="549" t="s">
        <v>832</v>
      </c>
      <c r="C739" s="576"/>
      <c r="D739" s="600"/>
      <c r="E739" s="577"/>
      <c r="F739" s="635" t="str">
        <f>IF(ISNA(VLOOKUP(D739,條件!$A$1:$L$65585,5,0)),"",(VLOOKUP(D739,條件!$A$1:$L$65585,5,0)))</f>
        <v/>
      </c>
      <c r="G739" s="635" t="str">
        <f>IF(ISNA(VLOOKUP(D739,條件!$A$1:$L$65585,11,0)),"",(VLOOKUP(D739,條件!$A$1:$L$65585,11,0)))</f>
        <v/>
      </c>
      <c r="H739" s="578"/>
      <c r="I739" s="579"/>
      <c r="J739" s="580"/>
      <c r="K739" s="579"/>
      <c r="L739" s="581"/>
      <c r="M739" s="498"/>
      <c r="N739" s="499"/>
      <c r="O739" s="500"/>
      <c r="P739" s="499"/>
      <c r="Q739" s="527"/>
      <c r="R739" s="560"/>
      <c r="S739" s="542">
        <f t="shared" si="278"/>
        <v>0</v>
      </c>
      <c r="T739" s="502">
        <f t="shared" si="275"/>
        <v>0</v>
      </c>
      <c r="U739" s="522">
        <f t="shared" si="279"/>
        <v>0</v>
      </c>
      <c r="V739" s="503">
        <f t="shared" si="280"/>
        <v>0</v>
      </c>
      <c r="W739" s="559" t="str">
        <f t="shared" si="281"/>
        <v/>
      </c>
      <c r="X739" s="569" t="str">
        <f t="shared" si="276"/>
        <v/>
      </c>
      <c r="Y739" s="569" t="str">
        <f t="shared" si="277"/>
        <v/>
      </c>
      <c r="Z739" s="569" t="str">
        <f>'４.１倒筒機(樣品製作)'!X739</f>
        <v/>
      </c>
      <c r="AA739" s="569" t="str">
        <f>'４.１倒筒機(樣品製作)'!Y739</f>
        <v/>
      </c>
    </row>
    <row r="740" spans="1:27" ht="16.5">
      <c r="A740" s="493">
        <f t="shared" si="282"/>
        <v>46160</v>
      </c>
      <c r="B740" s="549" t="s">
        <v>832</v>
      </c>
      <c r="C740" s="576"/>
      <c r="D740" s="600"/>
      <c r="E740" s="577"/>
      <c r="F740" s="635" t="str">
        <f>IF(ISNA(VLOOKUP(D740,條件!$A$1:$L$65585,5,0)),"",(VLOOKUP(D740,條件!$A$1:$L$65585,5,0)))</f>
        <v/>
      </c>
      <c r="G740" s="635" t="str">
        <f>IF(ISNA(VLOOKUP(D740,條件!$A$1:$L$65585,11,0)),"",(VLOOKUP(D740,條件!$A$1:$L$65585,11,0)))</f>
        <v/>
      </c>
      <c r="H740" s="578"/>
      <c r="I740" s="579"/>
      <c r="J740" s="580"/>
      <c r="K740" s="579"/>
      <c r="L740" s="581"/>
      <c r="M740" s="498"/>
      <c r="N740" s="499"/>
      <c r="O740" s="500"/>
      <c r="P740" s="499"/>
      <c r="Q740" s="527"/>
      <c r="R740" s="560"/>
      <c r="S740" s="542">
        <f t="shared" si="278"/>
        <v>0</v>
      </c>
      <c r="T740" s="502">
        <f t="shared" si="275"/>
        <v>0</v>
      </c>
      <c r="U740" s="522">
        <f t="shared" si="279"/>
        <v>0</v>
      </c>
      <c r="V740" s="503">
        <f t="shared" si="280"/>
        <v>0</v>
      </c>
      <c r="W740" s="559" t="str">
        <f t="shared" si="281"/>
        <v/>
      </c>
      <c r="X740" s="569" t="str">
        <f t="shared" si="276"/>
        <v/>
      </c>
      <c r="Y740" s="569" t="str">
        <f t="shared" si="277"/>
        <v/>
      </c>
      <c r="Z740" s="569" t="str">
        <f>'４.１倒筒機(樣品製作)'!X740</f>
        <v/>
      </c>
      <c r="AA740" s="569" t="str">
        <f>'４.１倒筒機(樣品製作)'!Y740</f>
        <v/>
      </c>
    </row>
    <row r="741" spans="1:27" ht="16.5">
      <c r="A741" s="493">
        <f t="shared" si="282"/>
        <v>46160</v>
      </c>
      <c r="B741" s="549" t="s">
        <v>832</v>
      </c>
      <c r="C741" s="576"/>
      <c r="D741" s="600"/>
      <c r="E741" s="577"/>
      <c r="F741" s="635" t="str">
        <f>IF(ISNA(VLOOKUP(D741,條件!$A$1:$L$65585,5,0)),"",(VLOOKUP(D741,條件!$A$1:$L$65585,5,0)))</f>
        <v/>
      </c>
      <c r="G741" s="635" t="str">
        <f>IF(ISNA(VLOOKUP(D741,條件!$A$1:$L$65585,11,0)),"",(VLOOKUP(D741,條件!$A$1:$L$65585,11,0)))</f>
        <v/>
      </c>
      <c r="H741" s="578"/>
      <c r="I741" s="579"/>
      <c r="J741" s="580"/>
      <c r="K741" s="579"/>
      <c r="L741" s="581"/>
      <c r="M741" s="498"/>
      <c r="N741" s="499"/>
      <c r="O741" s="500"/>
      <c r="P741" s="499"/>
      <c r="Q741" s="527"/>
      <c r="R741" s="560"/>
      <c r="S741" s="542">
        <f t="shared" si="278"/>
        <v>0</v>
      </c>
      <c r="T741" s="502">
        <f t="shared" si="275"/>
        <v>0</v>
      </c>
      <c r="U741" s="522">
        <f t="shared" si="279"/>
        <v>0</v>
      </c>
      <c r="V741" s="503">
        <f t="shared" si="280"/>
        <v>0</v>
      </c>
      <c r="W741" s="559" t="str">
        <f t="shared" si="281"/>
        <v/>
      </c>
      <c r="X741" s="569" t="str">
        <f t="shared" si="276"/>
        <v/>
      </c>
      <c r="Y741" s="569" t="str">
        <f t="shared" si="277"/>
        <v/>
      </c>
      <c r="Z741" s="569" t="str">
        <f>'４.１倒筒機(樣品製作)'!X741</f>
        <v/>
      </c>
      <c r="AA741" s="569" t="str">
        <f>'４.１倒筒機(樣品製作)'!Y741</f>
        <v/>
      </c>
    </row>
    <row r="742" spans="1:27" ht="16.5">
      <c r="A742" s="493">
        <f t="shared" si="282"/>
        <v>46160</v>
      </c>
      <c r="B742" s="549" t="s">
        <v>832</v>
      </c>
      <c r="C742" s="576"/>
      <c r="D742" s="600"/>
      <c r="E742" s="577"/>
      <c r="F742" s="635" t="str">
        <f>IF(ISNA(VLOOKUP(D742,條件!$A$1:$L$65585,5,0)),"",(VLOOKUP(D742,條件!$A$1:$L$65585,5,0)))</f>
        <v/>
      </c>
      <c r="G742" s="635" t="str">
        <f>IF(ISNA(VLOOKUP(D742,條件!$A$1:$L$65585,11,0)),"",(VLOOKUP(D742,條件!$A$1:$L$65585,11,0)))</f>
        <v/>
      </c>
      <c r="H742" s="578"/>
      <c r="I742" s="579"/>
      <c r="J742" s="580"/>
      <c r="K742" s="579"/>
      <c r="L742" s="581"/>
      <c r="M742" s="498"/>
      <c r="N742" s="499"/>
      <c r="O742" s="500"/>
      <c r="P742" s="499"/>
      <c r="Q742" s="527"/>
      <c r="R742" s="560"/>
      <c r="S742" s="542">
        <f t="shared" si="278"/>
        <v>0</v>
      </c>
      <c r="T742" s="502">
        <f t="shared" si="275"/>
        <v>0</v>
      </c>
      <c r="U742" s="522">
        <f t="shared" si="279"/>
        <v>0</v>
      </c>
      <c r="V742" s="503">
        <f t="shared" si="280"/>
        <v>0</v>
      </c>
      <c r="W742" s="559" t="str">
        <f t="shared" si="281"/>
        <v/>
      </c>
      <c r="X742" s="569" t="str">
        <f t="shared" si="276"/>
        <v/>
      </c>
      <c r="Y742" s="569" t="str">
        <f t="shared" si="277"/>
        <v/>
      </c>
      <c r="Z742" s="569" t="str">
        <f>'４.１倒筒機(樣品製作)'!X742</f>
        <v/>
      </c>
      <c r="AA742" s="569" t="str">
        <f>'４.１倒筒機(樣品製作)'!Y742</f>
        <v/>
      </c>
    </row>
    <row r="743" spans="1:27" ht="16.5">
      <c r="A743" s="493">
        <f t="shared" si="282"/>
        <v>46160</v>
      </c>
      <c r="B743" s="549" t="s">
        <v>832</v>
      </c>
      <c r="C743" s="576"/>
      <c r="D743" s="600"/>
      <c r="E743" s="577"/>
      <c r="F743" s="635" t="str">
        <f>IF(ISNA(VLOOKUP(D743,條件!$A$1:$L$65585,5,0)),"",(VLOOKUP(D743,條件!$A$1:$L$65585,5,0)))</f>
        <v/>
      </c>
      <c r="G743" s="635" t="str">
        <f>IF(ISNA(VLOOKUP(D743,條件!$A$1:$L$65585,11,0)),"",(VLOOKUP(D743,條件!$A$1:$L$65585,11,0)))</f>
        <v/>
      </c>
      <c r="H743" s="578"/>
      <c r="I743" s="579"/>
      <c r="J743" s="580"/>
      <c r="K743" s="579"/>
      <c r="L743" s="581"/>
      <c r="M743" s="498"/>
      <c r="N743" s="499"/>
      <c r="O743" s="500"/>
      <c r="P743" s="499"/>
      <c r="Q743" s="527"/>
      <c r="R743" s="560"/>
      <c r="S743" s="542">
        <f t="shared" si="278"/>
        <v>0</v>
      </c>
      <c r="T743" s="502">
        <f t="shared" si="275"/>
        <v>0</v>
      </c>
      <c r="U743" s="522">
        <f t="shared" si="279"/>
        <v>0</v>
      </c>
      <c r="V743" s="503">
        <f t="shared" si="280"/>
        <v>0</v>
      </c>
      <c r="W743" s="559" t="str">
        <f t="shared" si="281"/>
        <v/>
      </c>
      <c r="X743" s="569" t="str">
        <f t="shared" si="276"/>
        <v/>
      </c>
      <c r="Y743" s="569" t="str">
        <f t="shared" si="277"/>
        <v/>
      </c>
      <c r="Z743" s="569" t="str">
        <f>'４.１倒筒機(樣品製作)'!X743</f>
        <v/>
      </c>
      <c r="AA743" s="569" t="str">
        <f>'４.１倒筒機(樣品製作)'!Y743</f>
        <v/>
      </c>
    </row>
    <row r="744" spans="1:27" ht="16.5">
      <c r="A744" s="493">
        <f t="shared" si="282"/>
        <v>46160</v>
      </c>
      <c r="B744" s="549" t="s">
        <v>832</v>
      </c>
      <c r="C744" s="576"/>
      <c r="D744" s="600"/>
      <c r="E744" s="577"/>
      <c r="F744" s="635" t="str">
        <f>IF(ISNA(VLOOKUP(D744,條件!$A$1:$L$65585,5,0)),"",(VLOOKUP(D744,條件!$A$1:$L$65585,5,0)))</f>
        <v/>
      </c>
      <c r="G744" s="635" t="str">
        <f>IF(ISNA(VLOOKUP(D744,條件!$A$1:$L$65585,11,0)),"",(VLOOKUP(D744,條件!$A$1:$L$65585,11,0)))</f>
        <v/>
      </c>
      <c r="H744" s="578"/>
      <c r="I744" s="579"/>
      <c r="J744" s="580"/>
      <c r="K744" s="579"/>
      <c r="L744" s="581"/>
      <c r="M744" s="498"/>
      <c r="N744" s="499"/>
      <c r="O744" s="500"/>
      <c r="P744" s="499"/>
      <c r="Q744" s="527"/>
      <c r="R744" s="560"/>
      <c r="S744" s="542">
        <f t="shared" si="278"/>
        <v>0</v>
      </c>
      <c r="T744" s="502">
        <f t="shared" si="275"/>
        <v>0</v>
      </c>
      <c r="U744" s="522">
        <f t="shared" si="279"/>
        <v>0</v>
      </c>
      <c r="V744" s="503">
        <f t="shared" si="280"/>
        <v>0</v>
      </c>
      <c r="W744" s="559" t="str">
        <f t="shared" si="281"/>
        <v/>
      </c>
      <c r="X744" s="569" t="str">
        <f t="shared" si="276"/>
        <v/>
      </c>
      <c r="Y744" s="569" t="str">
        <f t="shared" si="277"/>
        <v/>
      </c>
      <c r="Z744" s="569" t="str">
        <f>'４.１倒筒機(樣品製作)'!X744</f>
        <v/>
      </c>
      <c r="AA744" s="569" t="str">
        <f>'４.１倒筒機(樣品製作)'!Y744</f>
        <v/>
      </c>
    </row>
    <row r="745" spans="1:27" ht="16.5">
      <c r="A745" s="493">
        <f t="shared" si="282"/>
        <v>46160</v>
      </c>
      <c r="B745" s="549" t="s">
        <v>832</v>
      </c>
      <c r="C745" s="576"/>
      <c r="D745" s="600"/>
      <c r="E745" s="577"/>
      <c r="F745" s="635" t="str">
        <f>IF(ISNA(VLOOKUP(D745,條件!$A$1:$L$65585,5,0)),"",(VLOOKUP(D745,條件!$A$1:$L$65585,5,0)))</f>
        <v/>
      </c>
      <c r="G745" s="635" t="str">
        <f>IF(ISNA(VLOOKUP(D745,條件!$A$1:$L$65585,11,0)),"",(VLOOKUP(D745,條件!$A$1:$L$65585,11,0)))</f>
        <v/>
      </c>
      <c r="H745" s="578"/>
      <c r="I745" s="579"/>
      <c r="J745" s="580"/>
      <c r="K745" s="579"/>
      <c r="L745" s="581"/>
      <c r="M745" s="498"/>
      <c r="N745" s="499"/>
      <c r="O745" s="500"/>
      <c r="P745" s="499"/>
      <c r="Q745" s="527"/>
      <c r="R745" s="560"/>
      <c r="S745" s="542">
        <f t="shared" si="278"/>
        <v>0</v>
      </c>
      <c r="T745" s="502">
        <f t="shared" si="275"/>
        <v>0</v>
      </c>
      <c r="U745" s="502">
        <f t="shared" si="279"/>
        <v>0</v>
      </c>
      <c r="V745" s="503">
        <f t="shared" si="280"/>
        <v>0</v>
      </c>
      <c r="W745" s="559" t="str">
        <f t="shared" si="281"/>
        <v/>
      </c>
      <c r="X745" s="569" t="str">
        <f t="shared" si="276"/>
        <v/>
      </c>
      <c r="Y745" s="569" t="str">
        <f t="shared" si="277"/>
        <v/>
      </c>
      <c r="Z745" s="569" t="str">
        <f>'４.１倒筒機(樣品製作)'!X745</f>
        <v/>
      </c>
      <c r="AA745" s="569" t="str">
        <f>'４.１倒筒機(樣品製作)'!Y745</f>
        <v/>
      </c>
    </row>
    <row r="746" spans="1:27" ht="16.5">
      <c r="A746" s="493">
        <f t="shared" si="282"/>
        <v>46160</v>
      </c>
      <c r="B746" s="549" t="s">
        <v>832</v>
      </c>
      <c r="C746" s="576"/>
      <c r="D746" s="600"/>
      <c r="E746" s="577"/>
      <c r="F746" s="635" t="str">
        <f>IF(ISNA(VLOOKUP(D746,條件!$A$1:$L$65585,5,0)),"",(VLOOKUP(D746,條件!$A$1:$L$65585,5,0)))</f>
        <v/>
      </c>
      <c r="G746" s="635" t="str">
        <f>IF(ISNA(VLOOKUP(D746,條件!$A$1:$L$65585,11,0)),"",(VLOOKUP(D746,條件!$A$1:$L$65585,11,0)))</f>
        <v/>
      </c>
      <c r="H746" s="578"/>
      <c r="I746" s="579"/>
      <c r="J746" s="580"/>
      <c r="K746" s="579"/>
      <c r="L746" s="581"/>
      <c r="M746" s="498"/>
      <c r="N746" s="499"/>
      <c r="O746" s="500"/>
      <c r="P746" s="499"/>
      <c r="Q746" s="527"/>
      <c r="R746" s="560"/>
      <c r="S746" s="542">
        <f t="shared" si="278"/>
        <v>0</v>
      </c>
      <c r="T746" s="502">
        <f t="shared" si="275"/>
        <v>0</v>
      </c>
      <c r="U746" s="502">
        <f t="shared" si="279"/>
        <v>0</v>
      </c>
      <c r="V746" s="503">
        <f t="shared" si="280"/>
        <v>0</v>
      </c>
      <c r="W746" s="561" t="str">
        <f t="shared" si="281"/>
        <v/>
      </c>
      <c r="X746" s="569" t="str">
        <f t="shared" si="276"/>
        <v/>
      </c>
      <c r="Y746" s="569" t="str">
        <f t="shared" si="277"/>
        <v/>
      </c>
      <c r="Z746" s="569" t="str">
        <f>'４.１倒筒機(樣品製作)'!X746</f>
        <v/>
      </c>
      <c r="AA746" s="569" t="str">
        <f>'４.１倒筒機(樣品製作)'!Y746</f>
        <v/>
      </c>
    </row>
    <row r="747" spans="1:27" ht="16.5">
      <c r="A747" s="493">
        <f t="shared" si="282"/>
        <v>46160</v>
      </c>
      <c r="B747" s="549" t="s">
        <v>832</v>
      </c>
      <c r="C747" s="576"/>
      <c r="D747" s="600"/>
      <c r="E747" s="577"/>
      <c r="F747" s="635" t="str">
        <f>IF(ISNA(VLOOKUP(D747,條件!$A$1:$L$65585,5,0)),"",(VLOOKUP(D747,條件!$A$1:$L$65585,5,0)))</f>
        <v/>
      </c>
      <c r="G747" s="635" t="str">
        <f>IF(ISNA(VLOOKUP(D747,條件!$A$1:$L$65585,11,0)),"",(VLOOKUP(D747,條件!$A$1:$L$65585,11,0)))</f>
        <v/>
      </c>
      <c r="H747" s="578"/>
      <c r="I747" s="579"/>
      <c r="J747" s="580"/>
      <c r="K747" s="579"/>
      <c r="L747" s="581"/>
      <c r="M747" s="498"/>
      <c r="N747" s="499"/>
      <c r="O747" s="500"/>
      <c r="P747" s="499"/>
      <c r="Q747" s="527"/>
      <c r="R747" s="560"/>
      <c r="S747" s="542">
        <f t="shared" si="278"/>
        <v>0</v>
      </c>
      <c r="T747" s="502">
        <f t="shared" si="275"/>
        <v>0</v>
      </c>
      <c r="U747" s="502">
        <f t="shared" si="279"/>
        <v>0</v>
      </c>
      <c r="V747" s="503">
        <f t="shared" si="280"/>
        <v>0</v>
      </c>
      <c r="W747" s="561" t="str">
        <f t="shared" si="281"/>
        <v/>
      </c>
      <c r="X747" s="569" t="str">
        <f t="shared" si="276"/>
        <v/>
      </c>
      <c r="Y747" s="569" t="str">
        <f t="shared" si="277"/>
        <v/>
      </c>
      <c r="Z747" s="569" t="str">
        <f>'４.１倒筒機(樣品製作)'!X747</f>
        <v/>
      </c>
      <c r="AA747" s="569" t="str">
        <f>'４.１倒筒機(樣品製作)'!Y747</f>
        <v/>
      </c>
    </row>
    <row r="748" spans="1:27" ht="16.5">
      <c r="A748" s="493">
        <f t="shared" si="282"/>
        <v>46160</v>
      </c>
      <c r="B748" s="549" t="s">
        <v>832</v>
      </c>
      <c r="C748" s="576"/>
      <c r="D748" s="600"/>
      <c r="E748" s="577"/>
      <c r="F748" s="635" t="str">
        <f>IF(ISNA(VLOOKUP(D748,條件!$A$1:$L$65585,5,0)),"",(VLOOKUP(D748,條件!$A$1:$L$65585,5,0)))</f>
        <v/>
      </c>
      <c r="G748" s="635" t="str">
        <f>IF(ISNA(VLOOKUP(D748,條件!$A$1:$L$65585,11,0)),"",(VLOOKUP(D748,條件!$A$1:$L$65585,11,0)))</f>
        <v/>
      </c>
      <c r="H748" s="578"/>
      <c r="I748" s="579"/>
      <c r="J748" s="580"/>
      <c r="K748" s="579"/>
      <c r="L748" s="581"/>
      <c r="M748" s="498"/>
      <c r="N748" s="499"/>
      <c r="O748" s="500"/>
      <c r="P748" s="499"/>
      <c r="Q748" s="527"/>
      <c r="R748" s="560"/>
      <c r="S748" s="542">
        <f t="shared" si="278"/>
        <v>0</v>
      </c>
      <c r="T748" s="502">
        <f t="shared" si="275"/>
        <v>0</v>
      </c>
      <c r="U748" s="502">
        <f t="shared" si="279"/>
        <v>0</v>
      </c>
      <c r="V748" s="503">
        <f t="shared" si="280"/>
        <v>0</v>
      </c>
      <c r="W748" s="561" t="str">
        <f t="shared" si="281"/>
        <v/>
      </c>
      <c r="X748" s="569" t="str">
        <f t="shared" si="276"/>
        <v/>
      </c>
      <c r="Y748" s="569" t="str">
        <f t="shared" si="277"/>
        <v/>
      </c>
      <c r="Z748" s="569" t="str">
        <f>'４.１倒筒機(樣品製作)'!X748</f>
        <v/>
      </c>
      <c r="AA748" s="569" t="str">
        <f>'４.１倒筒機(樣品製作)'!Y748</f>
        <v/>
      </c>
    </row>
    <row r="749" spans="1:27" ht="16.5">
      <c r="A749" s="493">
        <f t="shared" si="282"/>
        <v>46160</v>
      </c>
      <c r="B749" s="549" t="s">
        <v>832</v>
      </c>
      <c r="C749" s="576"/>
      <c r="D749" s="600"/>
      <c r="E749" s="577"/>
      <c r="F749" s="635" t="str">
        <f>IF(ISNA(VLOOKUP(D749,條件!$A$1:$L$65585,5,0)),"",(VLOOKUP(D749,條件!$A$1:$L$65585,5,0)))</f>
        <v/>
      </c>
      <c r="G749" s="635" t="str">
        <f>IF(ISNA(VLOOKUP(D749,條件!$A$1:$L$65585,11,0)),"",(VLOOKUP(D749,條件!$A$1:$L$65585,11,0)))</f>
        <v/>
      </c>
      <c r="H749" s="578"/>
      <c r="I749" s="579"/>
      <c r="J749" s="580"/>
      <c r="K749" s="579"/>
      <c r="L749" s="581"/>
      <c r="M749" s="498"/>
      <c r="N749" s="499"/>
      <c r="O749" s="500"/>
      <c r="P749" s="499"/>
      <c r="Q749" s="527"/>
      <c r="R749" s="560"/>
      <c r="S749" s="542">
        <f t="shared" si="278"/>
        <v>0</v>
      </c>
      <c r="T749" s="502">
        <f t="shared" si="275"/>
        <v>0</v>
      </c>
      <c r="U749" s="502">
        <f t="shared" si="279"/>
        <v>0</v>
      </c>
      <c r="V749" s="503">
        <f t="shared" si="280"/>
        <v>0</v>
      </c>
      <c r="W749" s="561" t="str">
        <f t="shared" si="281"/>
        <v/>
      </c>
      <c r="X749" s="569" t="str">
        <f t="shared" si="276"/>
        <v/>
      </c>
      <c r="Y749" s="569" t="str">
        <f t="shared" si="277"/>
        <v/>
      </c>
      <c r="Z749" s="569" t="str">
        <f>'４.１倒筒機(樣品製作)'!X749</f>
        <v/>
      </c>
      <c r="AA749" s="569" t="str">
        <f>'４.１倒筒機(樣品製作)'!Y749</f>
        <v/>
      </c>
    </row>
    <row r="750" spans="1:27" ht="16.5">
      <c r="A750" s="493">
        <f t="shared" si="282"/>
        <v>46160</v>
      </c>
      <c r="B750" s="549" t="s">
        <v>832</v>
      </c>
      <c r="C750" s="576"/>
      <c r="D750" s="600"/>
      <c r="E750" s="577"/>
      <c r="F750" s="635" t="str">
        <f>IF(ISNA(VLOOKUP(D750,條件!$A$1:$L$65585,5,0)),"",(VLOOKUP(D750,條件!$A$1:$L$65585,5,0)))</f>
        <v/>
      </c>
      <c r="G750" s="635" t="str">
        <f>IF(ISNA(VLOOKUP(D750,條件!$A$1:$L$65585,11,0)),"",(VLOOKUP(D750,條件!$A$1:$L$65585,11,0)))</f>
        <v/>
      </c>
      <c r="H750" s="578"/>
      <c r="I750" s="579"/>
      <c r="J750" s="580"/>
      <c r="K750" s="579"/>
      <c r="L750" s="581"/>
      <c r="M750" s="498"/>
      <c r="N750" s="499"/>
      <c r="O750" s="500"/>
      <c r="P750" s="499"/>
      <c r="Q750" s="501"/>
      <c r="R750" s="560"/>
      <c r="S750" s="542">
        <f t="shared" si="278"/>
        <v>0</v>
      </c>
      <c r="T750" s="502">
        <f t="shared" si="275"/>
        <v>0</v>
      </c>
      <c r="U750" s="502">
        <f t="shared" si="279"/>
        <v>0</v>
      </c>
      <c r="V750" s="503">
        <f t="shared" si="280"/>
        <v>0</v>
      </c>
      <c r="W750" s="561" t="str">
        <f t="shared" si="281"/>
        <v/>
      </c>
      <c r="X750" s="569" t="str">
        <f t="shared" si="276"/>
        <v/>
      </c>
      <c r="Y750" s="569" t="str">
        <f t="shared" si="277"/>
        <v/>
      </c>
      <c r="Z750" s="569" t="str">
        <f>'４.１倒筒機(樣品製作)'!X750</f>
        <v/>
      </c>
      <c r="AA750" s="569" t="str">
        <f>'４.１倒筒機(樣品製作)'!Y750</f>
        <v/>
      </c>
    </row>
    <row r="751" spans="1:27" ht="16.5">
      <c r="A751" s="493">
        <f t="shared" si="282"/>
        <v>46160</v>
      </c>
      <c r="B751" s="549" t="s">
        <v>832</v>
      </c>
      <c r="C751" s="576"/>
      <c r="D751" s="600"/>
      <c r="E751" s="577"/>
      <c r="F751" s="635" t="str">
        <f>IF(ISNA(VLOOKUP(D751,條件!$A$1:$L$65585,5,0)),"",(VLOOKUP(D751,條件!$A$1:$L$65585,5,0)))</f>
        <v/>
      </c>
      <c r="G751" s="635" t="str">
        <f>IF(ISNA(VLOOKUP(D751,條件!$A$1:$L$65585,11,0)),"",(VLOOKUP(D751,條件!$A$1:$L$65585,11,0)))</f>
        <v/>
      </c>
      <c r="H751" s="578"/>
      <c r="I751" s="579"/>
      <c r="J751" s="580"/>
      <c r="K751" s="579"/>
      <c r="L751" s="581"/>
      <c r="M751" s="498"/>
      <c r="N751" s="499"/>
      <c r="O751" s="500"/>
      <c r="P751" s="499"/>
      <c r="Q751" s="501"/>
      <c r="R751" s="560"/>
      <c r="S751" s="542">
        <f t="shared" si="278"/>
        <v>0</v>
      </c>
      <c r="T751" s="502">
        <f t="shared" si="275"/>
        <v>0</v>
      </c>
      <c r="U751" s="502">
        <f t="shared" si="279"/>
        <v>0</v>
      </c>
      <c r="V751" s="503">
        <f t="shared" si="280"/>
        <v>0</v>
      </c>
      <c r="W751" s="561" t="str">
        <f t="shared" si="281"/>
        <v/>
      </c>
      <c r="X751" s="569" t="str">
        <f t="shared" si="276"/>
        <v/>
      </c>
      <c r="Y751" s="569" t="str">
        <f t="shared" si="277"/>
        <v/>
      </c>
      <c r="Z751" s="569" t="str">
        <f>'４.１倒筒機(樣品製作)'!X751</f>
        <v/>
      </c>
      <c r="AA751" s="569" t="str">
        <f>'４.１倒筒機(樣品製作)'!Y751</f>
        <v/>
      </c>
    </row>
    <row r="752" spans="1:27" ht="16.5">
      <c r="A752" s="493">
        <f t="shared" si="282"/>
        <v>46160</v>
      </c>
      <c r="B752" s="549" t="s">
        <v>832</v>
      </c>
      <c r="C752" s="576"/>
      <c r="D752" s="600"/>
      <c r="E752" s="577"/>
      <c r="F752" s="635" t="str">
        <f>IF(ISNA(VLOOKUP(D752,條件!$A$1:$L$65585,5,0)),"",(VLOOKUP(D752,條件!$A$1:$L$65585,5,0)))</f>
        <v/>
      </c>
      <c r="G752" s="635" t="str">
        <f>IF(ISNA(VLOOKUP(D752,條件!$A$1:$L$65585,11,0)),"",(VLOOKUP(D752,條件!$A$1:$L$65585,11,0)))</f>
        <v/>
      </c>
      <c r="H752" s="578"/>
      <c r="I752" s="579"/>
      <c r="J752" s="580"/>
      <c r="K752" s="579"/>
      <c r="L752" s="581"/>
      <c r="M752" s="498"/>
      <c r="N752" s="499"/>
      <c r="O752" s="500"/>
      <c r="P752" s="499"/>
      <c r="Q752" s="501"/>
      <c r="R752" s="560"/>
      <c r="S752" s="542">
        <f t="shared" si="278"/>
        <v>0</v>
      </c>
      <c r="T752" s="502">
        <f t="shared" si="275"/>
        <v>0</v>
      </c>
      <c r="U752" s="502">
        <f t="shared" si="279"/>
        <v>0</v>
      </c>
      <c r="V752" s="503">
        <f t="shared" si="280"/>
        <v>0</v>
      </c>
      <c r="W752" s="561" t="str">
        <f t="shared" si="281"/>
        <v/>
      </c>
      <c r="X752" s="569" t="str">
        <f t="shared" si="276"/>
        <v/>
      </c>
      <c r="Y752" s="569" t="str">
        <f t="shared" si="277"/>
        <v/>
      </c>
      <c r="Z752" s="569" t="str">
        <f>'４.１倒筒機(樣品製作)'!X752</f>
        <v/>
      </c>
      <c r="AA752" s="569" t="str">
        <f>'４.１倒筒機(樣品製作)'!Y752</f>
        <v/>
      </c>
    </row>
    <row r="753" spans="1:27" ht="16.5">
      <c r="A753" s="493">
        <f t="shared" si="282"/>
        <v>46160</v>
      </c>
      <c r="B753" s="549" t="s">
        <v>832</v>
      </c>
      <c r="C753" s="576"/>
      <c r="D753" s="600"/>
      <c r="E753" s="577"/>
      <c r="F753" s="635" t="str">
        <f>IF(ISNA(VLOOKUP(D753,條件!$A$1:$L$65585,5,0)),"",(VLOOKUP(D753,條件!$A$1:$L$65585,5,0)))</f>
        <v/>
      </c>
      <c r="G753" s="635" t="str">
        <f>IF(ISNA(VLOOKUP(D753,條件!$A$1:$L$65585,11,0)),"",(VLOOKUP(D753,條件!$A$1:$L$65585,11,0)))</f>
        <v/>
      </c>
      <c r="H753" s="578"/>
      <c r="I753" s="579"/>
      <c r="J753" s="580"/>
      <c r="K753" s="579"/>
      <c r="L753" s="581"/>
      <c r="M753" s="498"/>
      <c r="N753" s="499"/>
      <c r="O753" s="500"/>
      <c r="P753" s="499"/>
      <c r="Q753" s="501"/>
      <c r="R753" s="560"/>
      <c r="S753" s="542">
        <f t="shared" si="278"/>
        <v>0</v>
      </c>
      <c r="T753" s="502">
        <f t="shared" si="275"/>
        <v>0</v>
      </c>
      <c r="U753" s="502">
        <f t="shared" si="279"/>
        <v>0</v>
      </c>
      <c r="V753" s="503">
        <f t="shared" si="280"/>
        <v>0</v>
      </c>
      <c r="W753" s="561" t="str">
        <f t="shared" si="281"/>
        <v/>
      </c>
      <c r="X753" s="569" t="str">
        <f t="shared" si="276"/>
        <v/>
      </c>
      <c r="Y753" s="569" t="str">
        <f t="shared" si="277"/>
        <v/>
      </c>
      <c r="Z753" s="569" t="str">
        <f>'４.１倒筒機(樣品製作)'!X753</f>
        <v/>
      </c>
      <c r="AA753" s="569" t="str">
        <f>'４.１倒筒機(樣品製作)'!Y753</f>
        <v/>
      </c>
    </row>
    <row r="754" spans="1:27" ht="16.5">
      <c r="A754" s="493">
        <f t="shared" si="282"/>
        <v>46160</v>
      </c>
      <c r="B754" s="515" t="s">
        <v>835</v>
      </c>
      <c r="C754" s="652"/>
      <c r="D754" s="653"/>
      <c r="E754" s="654"/>
      <c r="F754" s="655"/>
      <c r="G754" s="655"/>
      <c r="H754" s="656"/>
      <c r="I754" s="657">
        <f>COUNTA(I734:I753)</f>
        <v>0</v>
      </c>
      <c r="J754" s="657"/>
      <c r="K754" s="657"/>
      <c r="L754" s="658"/>
      <c r="M754" s="517"/>
      <c r="N754" s="518">
        <f>SUM(N734:N753)</f>
        <v>0</v>
      </c>
      <c r="O754" s="517"/>
      <c r="P754" s="518">
        <f>SUM(P734:P753)</f>
        <v>0</v>
      </c>
      <c r="Q754" s="519"/>
      <c r="R754" s="562"/>
      <c r="S754" s="543"/>
      <c r="T754" s="516"/>
      <c r="U754" s="516">
        <f>SUMIF(U734:U753,"&lt;9E307")</f>
        <v>0</v>
      </c>
      <c r="V754" s="516">
        <f>SUM(V734:V753)</f>
        <v>0</v>
      </c>
      <c r="W754" s="563">
        <f>IF(ISERROR(V754/U754),0,(V754/U754))</f>
        <v>0</v>
      </c>
      <c r="X754" s="570">
        <f>SUMIF(X734:X753,"&lt;9E307")</f>
        <v>0</v>
      </c>
      <c r="Y754" s="570">
        <f>SUMIF(Y734:Y753,"&lt;9E307")</f>
        <v>0</v>
      </c>
      <c r="Z754" s="707">
        <f>'４.１倒筒機(樣品製作)'!X754</f>
        <v>0</v>
      </c>
      <c r="AA754" s="707">
        <f>'４.１倒筒機(樣品製作)'!Y754</f>
        <v>0</v>
      </c>
    </row>
    <row r="755" spans="1:27" ht="16.5">
      <c r="A755" s="493">
        <f t="shared" si="282"/>
        <v>46160</v>
      </c>
      <c r="B755" s="549" t="s">
        <v>833</v>
      </c>
      <c r="C755" s="576"/>
      <c r="D755" s="600"/>
      <c r="E755" s="577"/>
      <c r="F755" s="635" t="str">
        <f>IF(ISNA(VLOOKUP(D755,條件!$A$1:$L$65585,5,0)),"",(VLOOKUP(D755,條件!$A$1:$L$65585,5,0)))</f>
        <v/>
      </c>
      <c r="G755" s="635" t="str">
        <f>IF(ISNA(VLOOKUP(D755,條件!$A$1:$L$65585,11,0)),"",(VLOOKUP(D755,條件!$A$1:$L$65585,11,0)))</f>
        <v/>
      </c>
      <c r="H755" s="578"/>
      <c r="I755" s="579"/>
      <c r="J755" s="580"/>
      <c r="K755" s="579"/>
      <c r="L755" s="581"/>
      <c r="M755" s="498"/>
      <c r="N755" s="499"/>
      <c r="O755" s="500"/>
      <c r="P755" s="499"/>
      <c r="Q755" s="501"/>
      <c r="R755" s="560"/>
      <c r="S755" s="542">
        <f>K755*0.85</f>
        <v>0</v>
      </c>
      <c r="T755" s="502">
        <f t="shared" ref="T755:T774" si="283">IF(J755="",0,(1440/(J755/S755)))</f>
        <v>0</v>
      </c>
      <c r="U755" s="522">
        <f>T755*L755*(N755+P755)/24*0.85</f>
        <v>0</v>
      </c>
      <c r="V755" s="523">
        <f>M755+O755</f>
        <v>0</v>
      </c>
      <c r="W755" s="559" t="str">
        <f>IF(U755=0,"",((V755/U755)))</f>
        <v/>
      </c>
      <c r="X755" s="569" t="str">
        <f t="shared" ref="X755:X774" si="284">IF(ISERROR((U755/(N755+P755)*N755)/250),"",((U755/(N755+P755)*N755)/250))</f>
        <v/>
      </c>
      <c r="Y755" s="569" t="str">
        <f t="shared" ref="Y755:Y774" si="285">IF(ISERROR(((U755/(N755+P755)*P755)/250)),"",(((U755/(N755+P755)*P755))/250))</f>
        <v/>
      </c>
      <c r="Z755" s="569" t="str">
        <f>'４.１倒筒機(樣品製作)'!X755</f>
        <v/>
      </c>
      <c r="AA755" s="569" t="str">
        <f>'４.１倒筒機(樣品製作)'!Y755</f>
        <v/>
      </c>
    </row>
    <row r="756" spans="1:27" ht="16.5">
      <c r="A756" s="493">
        <f t="shared" si="282"/>
        <v>46160</v>
      </c>
      <c r="B756" s="549" t="s">
        <v>833</v>
      </c>
      <c r="C756" s="576"/>
      <c r="D756" s="600"/>
      <c r="E756" s="577"/>
      <c r="F756" s="635" t="str">
        <f>IF(ISNA(VLOOKUP(D756,條件!$A$1:$L$65585,5,0)),"",(VLOOKUP(D756,條件!$A$1:$L$65585,5,0)))</f>
        <v/>
      </c>
      <c r="G756" s="635" t="str">
        <f>IF(ISNA(VLOOKUP(D756,條件!$A$1:$L$65585,11,0)),"",(VLOOKUP(D756,條件!$A$1:$L$65585,11,0)))</f>
        <v/>
      </c>
      <c r="H756" s="578"/>
      <c r="I756" s="579"/>
      <c r="J756" s="580"/>
      <c r="K756" s="579"/>
      <c r="L756" s="581"/>
      <c r="M756" s="498"/>
      <c r="N756" s="499"/>
      <c r="O756" s="500"/>
      <c r="P756" s="499"/>
      <c r="Q756" s="501"/>
      <c r="R756" s="560"/>
      <c r="S756" s="542">
        <f t="shared" ref="S756:S774" si="286">K756*0.85</f>
        <v>0</v>
      </c>
      <c r="T756" s="502">
        <f t="shared" si="283"/>
        <v>0</v>
      </c>
      <c r="U756" s="522">
        <f t="shared" ref="U756:U774" si="287">T756*L756*(N756+P756)/24*0.85</f>
        <v>0</v>
      </c>
      <c r="V756" s="503">
        <f t="shared" ref="V756:V774" si="288">M756+O756</f>
        <v>0</v>
      </c>
      <c r="W756" s="559" t="str">
        <f t="shared" ref="W756:W774" si="289">IF(U756=0,"",((V756/U756)))</f>
        <v/>
      </c>
      <c r="X756" s="569" t="str">
        <f t="shared" si="284"/>
        <v/>
      </c>
      <c r="Y756" s="569" t="str">
        <f t="shared" si="285"/>
        <v/>
      </c>
      <c r="Z756" s="569" t="str">
        <f>'４.１倒筒機(樣品製作)'!X756</f>
        <v/>
      </c>
      <c r="AA756" s="569" t="str">
        <f>'４.１倒筒機(樣品製作)'!Y756</f>
        <v/>
      </c>
    </row>
    <row r="757" spans="1:27" ht="16.5">
      <c r="A757" s="493">
        <f t="shared" si="282"/>
        <v>46160</v>
      </c>
      <c r="B757" s="549" t="s">
        <v>833</v>
      </c>
      <c r="C757" s="576"/>
      <c r="D757" s="600"/>
      <c r="E757" s="577"/>
      <c r="F757" s="635" t="str">
        <f>IF(ISNA(VLOOKUP(D757,條件!$A$1:$L$65585,5,0)),"",(VLOOKUP(D757,條件!$A$1:$L$65585,5,0)))</f>
        <v/>
      </c>
      <c r="G757" s="635" t="str">
        <f>IF(ISNA(VLOOKUP(D757,條件!$A$1:$L$65585,11,0)),"",(VLOOKUP(D757,條件!$A$1:$L$65585,11,0)))</f>
        <v/>
      </c>
      <c r="H757" s="578"/>
      <c r="I757" s="579"/>
      <c r="J757" s="580"/>
      <c r="K757" s="579"/>
      <c r="L757" s="581"/>
      <c r="M757" s="498"/>
      <c r="N757" s="499"/>
      <c r="O757" s="500"/>
      <c r="P757" s="499"/>
      <c r="Q757" s="501"/>
      <c r="R757" s="560"/>
      <c r="S757" s="542">
        <f t="shared" si="286"/>
        <v>0</v>
      </c>
      <c r="T757" s="502">
        <f t="shared" si="283"/>
        <v>0</v>
      </c>
      <c r="U757" s="522">
        <f t="shared" si="287"/>
        <v>0</v>
      </c>
      <c r="V757" s="503">
        <f t="shared" si="288"/>
        <v>0</v>
      </c>
      <c r="W757" s="559" t="str">
        <f t="shared" si="289"/>
        <v/>
      </c>
      <c r="X757" s="569" t="str">
        <f t="shared" si="284"/>
        <v/>
      </c>
      <c r="Y757" s="569" t="str">
        <f t="shared" si="285"/>
        <v/>
      </c>
      <c r="Z757" s="569" t="str">
        <f>'４.１倒筒機(樣品製作)'!X757</f>
        <v/>
      </c>
      <c r="AA757" s="569" t="str">
        <f>'４.１倒筒機(樣品製作)'!Y757</f>
        <v/>
      </c>
    </row>
    <row r="758" spans="1:27" ht="16.5">
      <c r="A758" s="493">
        <f t="shared" si="282"/>
        <v>46160</v>
      </c>
      <c r="B758" s="549" t="s">
        <v>833</v>
      </c>
      <c r="C758" s="576"/>
      <c r="D758" s="600"/>
      <c r="E758" s="577"/>
      <c r="F758" s="635" t="str">
        <f>IF(ISNA(VLOOKUP(D758,條件!$A$1:$L$65585,5,0)),"",(VLOOKUP(D758,條件!$A$1:$L$65585,5,0)))</f>
        <v/>
      </c>
      <c r="G758" s="635" t="str">
        <f>IF(ISNA(VLOOKUP(D758,條件!$A$1:$L$65585,11,0)),"",(VLOOKUP(D758,條件!$A$1:$L$65585,11,0)))</f>
        <v/>
      </c>
      <c r="H758" s="578"/>
      <c r="I758" s="579"/>
      <c r="J758" s="580"/>
      <c r="K758" s="579"/>
      <c r="L758" s="581"/>
      <c r="M758" s="498"/>
      <c r="N758" s="499"/>
      <c r="O758" s="500"/>
      <c r="P758" s="499"/>
      <c r="Q758" s="501"/>
      <c r="R758" s="560"/>
      <c r="S758" s="542">
        <f t="shared" si="286"/>
        <v>0</v>
      </c>
      <c r="T758" s="502">
        <f t="shared" si="283"/>
        <v>0</v>
      </c>
      <c r="U758" s="522">
        <f t="shared" si="287"/>
        <v>0</v>
      </c>
      <c r="V758" s="503">
        <f t="shared" si="288"/>
        <v>0</v>
      </c>
      <c r="W758" s="559" t="str">
        <f t="shared" si="289"/>
        <v/>
      </c>
      <c r="X758" s="569" t="str">
        <f t="shared" si="284"/>
        <v/>
      </c>
      <c r="Y758" s="569" t="str">
        <f t="shared" si="285"/>
        <v/>
      </c>
      <c r="Z758" s="569" t="str">
        <f>'４.１倒筒機(樣品製作)'!X758</f>
        <v/>
      </c>
      <c r="AA758" s="569" t="str">
        <f>'４.１倒筒機(樣品製作)'!Y758</f>
        <v/>
      </c>
    </row>
    <row r="759" spans="1:27" ht="16.5">
      <c r="A759" s="493">
        <f t="shared" si="282"/>
        <v>46160</v>
      </c>
      <c r="B759" s="549" t="s">
        <v>833</v>
      </c>
      <c r="C759" s="576"/>
      <c r="D759" s="600"/>
      <c r="E759" s="577"/>
      <c r="F759" s="635" t="str">
        <f>IF(ISNA(VLOOKUP(D759,條件!$A$1:$L$65585,5,0)),"",(VLOOKUP(D759,條件!$A$1:$L$65585,5,0)))</f>
        <v/>
      </c>
      <c r="G759" s="635" t="str">
        <f>IF(ISNA(VLOOKUP(D759,條件!$A$1:$L$65585,11,0)),"",(VLOOKUP(D759,條件!$A$1:$L$65585,11,0)))</f>
        <v/>
      </c>
      <c r="H759" s="578"/>
      <c r="I759" s="579"/>
      <c r="J759" s="580"/>
      <c r="K759" s="579"/>
      <c r="L759" s="581"/>
      <c r="M759" s="498"/>
      <c r="N759" s="499"/>
      <c r="O759" s="500"/>
      <c r="P759" s="499"/>
      <c r="Q759" s="501"/>
      <c r="R759" s="560"/>
      <c r="S759" s="542">
        <f t="shared" si="286"/>
        <v>0</v>
      </c>
      <c r="T759" s="502">
        <f t="shared" si="283"/>
        <v>0</v>
      </c>
      <c r="U759" s="522">
        <f t="shared" si="287"/>
        <v>0</v>
      </c>
      <c r="V759" s="503">
        <f t="shared" si="288"/>
        <v>0</v>
      </c>
      <c r="W759" s="559" t="str">
        <f t="shared" si="289"/>
        <v/>
      </c>
      <c r="X759" s="569" t="str">
        <f t="shared" si="284"/>
        <v/>
      </c>
      <c r="Y759" s="569" t="str">
        <f t="shared" si="285"/>
        <v/>
      </c>
      <c r="Z759" s="569" t="str">
        <f>'４.１倒筒機(樣品製作)'!X759</f>
        <v/>
      </c>
      <c r="AA759" s="569" t="str">
        <f>'４.１倒筒機(樣品製作)'!Y759</f>
        <v/>
      </c>
    </row>
    <row r="760" spans="1:27" ht="16.5">
      <c r="A760" s="493">
        <f t="shared" si="282"/>
        <v>46160</v>
      </c>
      <c r="B760" s="549" t="s">
        <v>833</v>
      </c>
      <c r="C760" s="576"/>
      <c r="D760" s="600"/>
      <c r="E760" s="577"/>
      <c r="F760" s="635" t="str">
        <f>IF(ISNA(VLOOKUP(D760,條件!$A$1:$L$65585,5,0)),"",(VLOOKUP(D760,條件!$A$1:$L$65585,5,0)))</f>
        <v/>
      </c>
      <c r="G760" s="635" t="str">
        <f>IF(ISNA(VLOOKUP(D760,條件!$A$1:$L$65585,11,0)),"",(VLOOKUP(D760,條件!$A$1:$L$65585,11,0)))</f>
        <v/>
      </c>
      <c r="H760" s="578"/>
      <c r="I760" s="579"/>
      <c r="J760" s="580"/>
      <c r="K760" s="579"/>
      <c r="L760" s="581"/>
      <c r="M760" s="498"/>
      <c r="N760" s="499"/>
      <c r="O760" s="500"/>
      <c r="P760" s="499"/>
      <c r="Q760" s="501"/>
      <c r="R760" s="560"/>
      <c r="S760" s="542">
        <f t="shared" si="286"/>
        <v>0</v>
      </c>
      <c r="T760" s="502">
        <f t="shared" si="283"/>
        <v>0</v>
      </c>
      <c r="U760" s="522">
        <f t="shared" si="287"/>
        <v>0</v>
      </c>
      <c r="V760" s="503">
        <f t="shared" si="288"/>
        <v>0</v>
      </c>
      <c r="W760" s="559" t="str">
        <f t="shared" si="289"/>
        <v/>
      </c>
      <c r="X760" s="569" t="str">
        <f t="shared" si="284"/>
        <v/>
      </c>
      <c r="Y760" s="569" t="str">
        <f t="shared" si="285"/>
        <v/>
      </c>
      <c r="Z760" s="569" t="str">
        <f>'４.１倒筒機(樣品製作)'!X760</f>
        <v/>
      </c>
      <c r="AA760" s="569" t="str">
        <f>'４.１倒筒機(樣品製作)'!Y760</f>
        <v/>
      </c>
    </row>
    <row r="761" spans="1:27" ht="16.5">
      <c r="A761" s="493">
        <f t="shared" si="282"/>
        <v>46160</v>
      </c>
      <c r="B761" s="549" t="s">
        <v>833</v>
      </c>
      <c r="C761" s="576"/>
      <c r="D761" s="600"/>
      <c r="E761" s="577"/>
      <c r="F761" s="635" t="str">
        <f>IF(ISNA(VLOOKUP(D761,條件!$A$1:$L$65585,5,0)),"",(VLOOKUP(D761,條件!$A$1:$L$65585,5,0)))</f>
        <v/>
      </c>
      <c r="G761" s="635" t="str">
        <f>IF(ISNA(VLOOKUP(D761,條件!$A$1:$L$65585,11,0)),"",(VLOOKUP(D761,條件!$A$1:$L$65585,11,0)))</f>
        <v/>
      </c>
      <c r="H761" s="578"/>
      <c r="I761" s="579"/>
      <c r="J761" s="580"/>
      <c r="K761" s="579"/>
      <c r="L761" s="581"/>
      <c r="M761" s="498"/>
      <c r="N761" s="499"/>
      <c r="O761" s="500"/>
      <c r="P761" s="499"/>
      <c r="Q761" s="501"/>
      <c r="R761" s="560"/>
      <c r="S761" s="542">
        <f t="shared" si="286"/>
        <v>0</v>
      </c>
      <c r="T761" s="502">
        <f t="shared" si="283"/>
        <v>0</v>
      </c>
      <c r="U761" s="522">
        <f t="shared" si="287"/>
        <v>0</v>
      </c>
      <c r="V761" s="503">
        <f t="shared" si="288"/>
        <v>0</v>
      </c>
      <c r="W761" s="559" t="str">
        <f t="shared" si="289"/>
        <v/>
      </c>
      <c r="X761" s="569" t="str">
        <f t="shared" si="284"/>
        <v/>
      </c>
      <c r="Y761" s="569" t="str">
        <f t="shared" si="285"/>
        <v/>
      </c>
      <c r="Z761" s="569" t="str">
        <f>'４.１倒筒機(樣品製作)'!X761</f>
        <v/>
      </c>
      <c r="AA761" s="569" t="str">
        <f>'４.１倒筒機(樣品製作)'!Y761</f>
        <v/>
      </c>
    </row>
    <row r="762" spans="1:27" ht="16.5">
      <c r="A762" s="493">
        <f t="shared" si="282"/>
        <v>46160</v>
      </c>
      <c r="B762" s="549" t="s">
        <v>833</v>
      </c>
      <c r="C762" s="576"/>
      <c r="D762" s="600"/>
      <c r="E762" s="577"/>
      <c r="F762" s="635" t="str">
        <f>IF(ISNA(VLOOKUP(D762,條件!$A$1:$L$65585,5,0)),"",(VLOOKUP(D762,條件!$A$1:$L$65585,5,0)))</f>
        <v/>
      </c>
      <c r="G762" s="635" t="str">
        <f>IF(ISNA(VLOOKUP(D762,條件!$A$1:$L$65585,11,0)),"",(VLOOKUP(D762,條件!$A$1:$L$65585,11,0)))</f>
        <v/>
      </c>
      <c r="H762" s="578"/>
      <c r="I762" s="579"/>
      <c r="J762" s="580"/>
      <c r="K762" s="579"/>
      <c r="L762" s="581"/>
      <c r="M762" s="498"/>
      <c r="N762" s="499"/>
      <c r="O762" s="500"/>
      <c r="P762" s="499"/>
      <c r="Q762" s="501"/>
      <c r="R762" s="560"/>
      <c r="S762" s="542">
        <f t="shared" si="286"/>
        <v>0</v>
      </c>
      <c r="T762" s="502">
        <f t="shared" si="283"/>
        <v>0</v>
      </c>
      <c r="U762" s="522">
        <f t="shared" si="287"/>
        <v>0</v>
      </c>
      <c r="V762" s="503">
        <f t="shared" si="288"/>
        <v>0</v>
      </c>
      <c r="W762" s="559" t="str">
        <f t="shared" si="289"/>
        <v/>
      </c>
      <c r="X762" s="569" t="str">
        <f t="shared" si="284"/>
        <v/>
      </c>
      <c r="Y762" s="569" t="str">
        <f t="shared" si="285"/>
        <v/>
      </c>
      <c r="Z762" s="569" t="str">
        <f>'４.１倒筒機(樣品製作)'!X762</f>
        <v/>
      </c>
      <c r="AA762" s="569" t="str">
        <f>'４.１倒筒機(樣品製作)'!Y762</f>
        <v/>
      </c>
    </row>
    <row r="763" spans="1:27" ht="16.5">
      <c r="A763" s="493">
        <f t="shared" si="282"/>
        <v>46160</v>
      </c>
      <c r="B763" s="549" t="s">
        <v>833</v>
      </c>
      <c r="C763" s="576"/>
      <c r="D763" s="600"/>
      <c r="E763" s="577"/>
      <c r="F763" s="635" t="str">
        <f>IF(ISNA(VLOOKUP(D763,條件!$A$1:$L$65585,5,0)),"",(VLOOKUP(D763,條件!$A$1:$L$65585,5,0)))</f>
        <v/>
      </c>
      <c r="G763" s="635" t="str">
        <f>IF(ISNA(VLOOKUP(D763,條件!$A$1:$L$65585,11,0)),"",(VLOOKUP(D763,條件!$A$1:$L$65585,11,0)))</f>
        <v/>
      </c>
      <c r="H763" s="578"/>
      <c r="I763" s="579"/>
      <c r="J763" s="580"/>
      <c r="K763" s="579"/>
      <c r="L763" s="581"/>
      <c r="M763" s="498"/>
      <c r="N763" s="499"/>
      <c r="O763" s="500"/>
      <c r="P763" s="499"/>
      <c r="Q763" s="501"/>
      <c r="R763" s="560"/>
      <c r="S763" s="542">
        <f t="shared" si="286"/>
        <v>0</v>
      </c>
      <c r="T763" s="502">
        <f t="shared" si="283"/>
        <v>0</v>
      </c>
      <c r="U763" s="522">
        <f t="shared" si="287"/>
        <v>0</v>
      </c>
      <c r="V763" s="503">
        <f t="shared" si="288"/>
        <v>0</v>
      </c>
      <c r="W763" s="559" t="str">
        <f t="shared" si="289"/>
        <v/>
      </c>
      <c r="X763" s="569" t="str">
        <f t="shared" si="284"/>
        <v/>
      </c>
      <c r="Y763" s="569" t="str">
        <f t="shared" si="285"/>
        <v/>
      </c>
      <c r="Z763" s="569" t="str">
        <f>'４.１倒筒機(樣品製作)'!X763</f>
        <v/>
      </c>
      <c r="AA763" s="569" t="str">
        <f>'４.１倒筒機(樣品製作)'!Y763</f>
        <v/>
      </c>
    </row>
    <row r="764" spans="1:27" ht="16.5">
      <c r="A764" s="493">
        <f t="shared" si="282"/>
        <v>46160</v>
      </c>
      <c r="B764" s="549" t="s">
        <v>833</v>
      </c>
      <c r="C764" s="576"/>
      <c r="D764" s="600"/>
      <c r="E764" s="577"/>
      <c r="F764" s="635" t="str">
        <f>IF(ISNA(VLOOKUP(D764,條件!$A$1:$L$65585,5,0)),"",(VLOOKUP(D764,條件!$A$1:$L$65585,5,0)))</f>
        <v/>
      </c>
      <c r="G764" s="635" t="str">
        <f>IF(ISNA(VLOOKUP(D764,條件!$A$1:$L$65585,11,0)),"",(VLOOKUP(D764,條件!$A$1:$L$65585,11,0)))</f>
        <v/>
      </c>
      <c r="H764" s="578"/>
      <c r="I764" s="579"/>
      <c r="J764" s="580"/>
      <c r="K764" s="579"/>
      <c r="L764" s="581"/>
      <c r="M764" s="498"/>
      <c r="N764" s="499"/>
      <c r="O764" s="500"/>
      <c r="P764" s="499"/>
      <c r="Q764" s="501"/>
      <c r="R764" s="560"/>
      <c r="S764" s="542">
        <f t="shared" si="286"/>
        <v>0</v>
      </c>
      <c r="T764" s="502">
        <f t="shared" si="283"/>
        <v>0</v>
      </c>
      <c r="U764" s="522">
        <f t="shared" si="287"/>
        <v>0</v>
      </c>
      <c r="V764" s="503">
        <f t="shared" si="288"/>
        <v>0</v>
      </c>
      <c r="W764" s="559" t="str">
        <f t="shared" si="289"/>
        <v/>
      </c>
      <c r="X764" s="569" t="str">
        <f t="shared" si="284"/>
        <v/>
      </c>
      <c r="Y764" s="569" t="str">
        <f t="shared" si="285"/>
        <v/>
      </c>
      <c r="Z764" s="569" t="str">
        <f>'４.１倒筒機(樣品製作)'!X764</f>
        <v/>
      </c>
      <c r="AA764" s="569" t="str">
        <f>'４.１倒筒機(樣品製作)'!Y764</f>
        <v/>
      </c>
    </row>
    <row r="765" spans="1:27" ht="16.5">
      <c r="A765" s="493">
        <f t="shared" si="282"/>
        <v>46160</v>
      </c>
      <c r="B765" s="549" t="s">
        <v>833</v>
      </c>
      <c r="C765" s="576"/>
      <c r="D765" s="600"/>
      <c r="E765" s="577"/>
      <c r="F765" s="635" t="str">
        <f>IF(ISNA(VLOOKUP(D765,條件!$A$1:$L$65585,5,0)),"",(VLOOKUP(D765,條件!$A$1:$L$65585,5,0)))</f>
        <v/>
      </c>
      <c r="G765" s="635" t="str">
        <f>IF(ISNA(VLOOKUP(D765,條件!$A$1:$L$65585,11,0)),"",(VLOOKUP(D765,條件!$A$1:$L$65585,11,0)))</f>
        <v/>
      </c>
      <c r="H765" s="578"/>
      <c r="I765" s="579"/>
      <c r="J765" s="580"/>
      <c r="K765" s="579"/>
      <c r="L765" s="581"/>
      <c r="M765" s="498"/>
      <c r="N765" s="499"/>
      <c r="O765" s="500"/>
      <c r="P765" s="499"/>
      <c r="Q765" s="501"/>
      <c r="R765" s="560"/>
      <c r="S765" s="542">
        <f t="shared" si="286"/>
        <v>0</v>
      </c>
      <c r="T765" s="502">
        <f t="shared" si="283"/>
        <v>0</v>
      </c>
      <c r="U765" s="522">
        <f t="shared" si="287"/>
        <v>0</v>
      </c>
      <c r="V765" s="503">
        <f t="shared" si="288"/>
        <v>0</v>
      </c>
      <c r="W765" s="559" t="str">
        <f t="shared" si="289"/>
        <v/>
      </c>
      <c r="X765" s="569" t="str">
        <f t="shared" si="284"/>
        <v/>
      </c>
      <c r="Y765" s="569" t="str">
        <f t="shared" si="285"/>
        <v/>
      </c>
      <c r="Z765" s="569" t="str">
        <f>'４.１倒筒機(樣品製作)'!X765</f>
        <v/>
      </c>
      <c r="AA765" s="569" t="str">
        <f>'４.１倒筒機(樣品製作)'!Y765</f>
        <v/>
      </c>
    </row>
    <row r="766" spans="1:27" ht="16.5">
      <c r="A766" s="493">
        <f t="shared" si="282"/>
        <v>46160</v>
      </c>
      <c r="B766" s="549" t="s">
        <v>833</v>
      </c>
      <c r="C766" s="576"/>
      <c r="D766" s="600"/>
      <c r="E766" s="577"/>
      <c r="F766" s="635" t="str">
        <f>IF(ISNA(VLOOKUP(D766,條件!$A$1:$L$65585,5,0)),"",(VLOOKUP(D766,條件!$A$1:$L$65585,5,0)))</f>
        <v/>
      </c>
      <c r="G766" s="635" t="str">
        <f>IF(ISNA(VLOOKUP(D766,條件!$A$1:$L$65585,11,0)),"",(VLOOKUP(D766,條件!$A$1:$L$65585,11,0)))</f>
        <v/>
      </c>
      <c r="H766" s="578"/>
      <c r="I766" s="579"/>
      <c r="J766" s="580"/>
      <c r="K766" s="579"/>
      <c r="L766" s="581"/>
      <c r="M766" s="498"/>
      <c r="N766" s="499"/>
      <c r="O766" s="500"/>
      <c r="P766" s="499"/>
      <c r="Q766" s="501"/>
      <c r="R766" s="560"/>
      <c r="S766" s="542">
        <f t="shared" si="286"/>
        <v>0</v>
      </c>
      <c r="T766" s="502">
        <f t="shared" si="283"/>
        <v>0</v>
      </c>
      <c r="U766" s="502">
        <f t="shared" si="287"/>
        <v>0</v>
      </c>
      <c r="V766" s="503">
        <f t="shared" si="288"/>
        <v>0</v>
      </c>
      <c r="W766" s="561" t="str">
        <f t="shared" si="289"/>
        <v/>
      </c>
      <c r="X766" s="569" t="str">
        <f t="shared" si="284"/>
        <v/>
      </c>
      <c r="Y766" s="569" t="str">
        <f t="shared" si="285"/>
        <v/>
      </c>
      <c r="Z766" s="569" t="str">
        <f>'４.１倒筒機(樣品製作)'!X766</f>
        <v/>
      </c>
      <c r="AA766" s="569" t="str">
        <f>'４.１倒筒機(樣品製作)'!Y766</f>
        <v/>
      </c>
    </row>
    <row r="767" spans="1:27" ht="16.5">
      <c r="A767" s="493">
        <f t="shared" si="282"/>
        <v>46160</v>
      </c>
      <c r="B767" s="549" t="s">
        <v>833</v>
      </c>
      <c r="C767" s="576"/>
      <c r="D767" s="600"/>
      <c r="E767" s="577"/>
      <c r="F767" s="635" t="str">
        <f>IF(ISNA(VLOOKUP(D767,條件!$A$1:$L$65585,5,0)),"",(VLOOKUP(D767,條件!$A$1:$L$65585,5,0)))</f>
        <v/>
      </c>
      <c r="G767" s="635" t="str">
        <f>IF(ISNA(VLOOKUP(D767,條件!$A$1:$L$65585,11,0)),"",(VLOOKUP(D767,條件!$A$1:$L$65585,11,0)))</f>
        <v/>
      </c>
      <c r="H767" s="578"/>
      <c r="I767" s="579"/>
      <c r="J767" s="580"/>
      <c r="K767" s="579"/>
      <c r="L767" s="581"/>
      <c r="M767" s="498"/>
      <c r="N767" s="499"/>
      <c r="O767" s="500"/>
      <c r="P767" s="499"/>
      <c r="Q767" s="501"/>
      <c r="R767" s="560"/>
      <c r="S767" s="542">
        <f t="shared" si="286"/>
        <v>0</v>
      </c>
      <c r="T767" s="502">
        <f t="shared" si="283"/>
        <v>0</v>
      </c>
      <c r="U767" s="502">
        <f t="shared" si="287"/>
        <v>0</v>
      </c>
      <c r="V767" s="503">
        <f t="shared" si="288"/>
        <v>0</v>
      </c>
      <c r="W767" s="561" t="str">
        <f t="shared" si="289"/>
        <v/>
      </c>
      <c r="X767" s="569" t="str">
        <f t="shared" si="284"/>
        <v/>
      </c>
      <c r="Y767" s="569" t="str">
        <f t="shared" si="285"/>
        <v/>
      </c>
      <c r="Z767" s="569" t="str">
        <f>'４.１倒筒機(樣品製作)'!X767</f>
        <v/>
      </c>
      <c r="AA767" s="569" t="str">
        <f>'４.１倒筒機(樣品製作)'!Y767</f>
        <v/>
      </c>
    </row>
    <row r="768" spans="1:27" ht="16.5">
      <c r="A768" s="493">
        <f t="shared" si="282"/>
        <v>46160</v>
      </c>
      <c r="B768" s="549" t="s">
        <v>833</v>
      </c>
      <c r="C768" s="576"/>
      <c r="D768" s="600"/>
      <c r="E768" s="577"/>
      <c r="F768" s="635" t="str">
        <f>IF(ISNA(VLOOKUP(D768,條件!$A$1:$L$65585,5,0)),"",(VLOOKUP(D768,條件!$A$1:$L$65585,5,0)))</f>
        <v/>
      </c>
      <c r="G768" s="635" t="str">
        <f>IF(ISNA(VLOOKUP(D768,條件!$A$1:$L$65585,11,0)),"",(VLOOKUP(D768,條件!$A$1:$L$65585,11,0)))</f>
        <v/>
      </c>
      <c r="H768" s="578"/>
      <c r="I768" s="579"/>
      <c r="J768" s="580"/>
      <c r="K768" s="579"/>
      <c r="L768" s="581"/>
      <c r="M768" s="498"/>
      <c r="N768" s="499"/>
      <c r="O768" s="500"/>
      <c r="P768" s="499"/>
      <c r="Q768" s="501"/>
      <c r="R768" s="560"/>
      <c r="S768" s="542">
        <f t="shared" si="286"/>
        <v>0</v>
      </c>
      <c r="T768" s="502">
        <f t="shared" si="283"/>
        <v>0</v>
      </c>
      <c r="U768" s="502">
        <f t="shared" si="287"/>
        <v>0</v>
      </c>
      <c r="V768" s="503">
        <f t="shared" si="288"/>
        <v>0</v>
      </c>
      <c r="W768" s="561" t="str">
        <f t="shared" si="289"/>
        <v/>
      </c>
      <c r="X768" s="569" t="str">
        <f t="shared" si="284"/>
        <v/>
      </c>
      <c r="Y768" s="569" t="str">
        <f t="shared" si="285"/>
        <v/>
      </c>
      <c r="Z768" s="569" t="str">
        <f>'４.１倒筒機(樣品製作)'!X768</f>
        <v/>
      </c>
      <c r="AA768" s="569" t="str">
        <f>'４.１倒筒機(樣品製作)'!Y768</f>
        <v/>
      </c>
    </row>
    <row r="769" spans="1:27" ht="16.5">
      <c r="A769" s="493">
        <f t="shared" si="282"/>
        <v>46160</v>
      </c>
      <c r="B769" s="549" t="s">
        <v>833</v>
      </c>
      <c r="C769" s="576"/>
      <c r="D769" s="600"/>
      <c r="E769" s="577"/>
      <c r="F769" s="635" t="str">
        <f>IF(ISNA(VLOOKUP(D769,條件!$A$1:$L$65585,5,0)),"",(VLOOKUP(D769,條件!$A$1:$L$65585,5,0)))</f>
        <v/>
      </c>
      <c r="G769" s="635" t="str">
        <f>IF(ISNA(VLOOKUP(D769,條件!$A$1:$L$65585,11,0)),"",(VLOOKUP(D769,條件!$A$1:$L$65585,11,0)))</f>
        <v/>
      </c>
      <c r="H769" s="578"/>
      <c r="I769" s="579"/>
      <c r="J769" s="580"/>
      <c r="K769" s="579"/>
      <c r="L769" s="581"/>
      <c r="M769" s="498"/>
      <c r="N769" s="499"/>
      <c r="O769" s="500"/>
      <c r="P769" s="499"/>
      <c r="Q769" s="501"/>
      <c r="R769" s="560"/>
      <c r="S769" s="542">
        <f t="shared" si="286"/>
        <v>0</v>
      </c>
      <c r="T769" s="502">
        <f t="shared" si="283"/>
        <v>0</v>
      </c>
      <c r="U769" s="502">
        <f t="shared" si="287"/>
        <v>0</v>
      </c>
      <c r="V769" s="503">
        <f t="shared" si="288"/>
        <v>0</v>
      </c>
      <c r="W769" s="561" t="str">
        <f t="shared" si="289"/>
        <v/>
      </c>
      <c r="X769" s="569" t="str">
        <f t="shared" si="284"/>
        <v/>
      </c>
      <c r="Y769" s="569" t="str">
        <f t="shared" si="285"/>
        <v/>
      </c>
      <c r="Z769" s="569" t="str">
        <f>'４.１倒筒機(樣品製作)'!X769</f>
        <v/>
      </c>
      <c r="AA769" s="569" t="str">
        <f>'４.１倒筒機(樣品製作)'!Y769</f>
        <v/>
      </c>
    </row>
    <row r="770" spans="1:27" ht="16.5">
      <c r="A770" s="493">
        <f t="shared" si="282"/>
        <v>46160</v>
      </c>
      <c r="B770" s="549" t="s">
        <v>833</v>
      </c>
      <c r="C770" s="576"/>
      <c r="D770" s="600"/>
      <c r="E770" s="577"/>
      <c r="F770" s="635" t="str">
        <f>IF(ISNA(VLOOKUP(D770,條件!$A$1:$L$65585,5,0)),"",(VLOOKUP(D770,條件!$A$1:$L$65585,5,0)))</f>
        <v/>
      </c>
      <c r="G770" s="635" t="str">
        <f>IF(ISNA(VLOOKUP(D770,條件!$A$1:$L$65585,11,0)),"",(VLOOKUP(D770,條件!$A$1:$L$65585,11,0)))</f>
        <v/>
      </c>
      <c r="H770" s="578"/>
      <c r="I770" s="579"/>
      <c r="J770" s="580"/>
      <c r="K770" s="579"/>
      <c r="L770" s="581"/>
      <c r="M770" s="498"/>
      <c r="N770" s="499"/>
      <c r="O770" s="500"/>
      <c r="P770" s="499"/>
      <c r="Q770" s="501"/>
      <c r="R770" s="560"/>
      <c r="S770" s="542">
        <f t="shared" si="286"/>
        <v>0</v>
      </c>
      <c r="T770" s="502">
        <f t="shared" si="283"/>
        <v>0</v>
      </c>
      <c r="U770" s="502">
        <f t="shared" si="287"/>
        <v>0</v>
      </c>
      <c r="V770" s="503">
        <f t="shared" si="288"/>
        <v>0</v>
      </c>
      <c r="W770" s="561" t="str">
        <f t="shared" si="289"/>
        <v/>
      </c>
      <c r="X770" s="569" t="str">
        <f t="shared" si="284"/>
        <v/>
      </c>
      <c r="Y770" s="569" t="str">
        <f t="shared" si="285"/>
        <v/>
      </c>
      <c r="Z770" s="569" t="str">
        <f>'４.１倒筒機(樣品製作)'!X770</f>
        <v/>
      </c>
      <c r="AA770" s="569" t="str">
        <f>'４.１倒筒機(樣品製作)'!Y770</f>
        <v/>
      </c>
    </row>
    <row r="771" spans="1:27" ht="16.5">
      <c r="A771" s="493">
        <f t="shared" si="282"/>
        <v>46160</v>
      </c>
      <c r="B771" s="549" t="s">
        <v>833</v>
      </c>
      <c r="C771" s="576"/>
      <c r="D771" s="600"/>
      <c r="E771" s="577"/>
      <c r="F771" s="635" t="str">
        <f>IF(ISNA(VLOOKUP(D771,條件!$A$1:$L$65585,5,0)),"",(VLOOKUP(D771,條件!$A$1:$L$65585,5,0)))</f>
        <v/>
      </c>
      <c r="G771" s="635" t="str">
        <f>IF(ISNA(VLOOKUP(D771,條件!$A$1:$L$65585,11,0)),"",(VLOOKUP(D771,條件!$A$1:$L$65585,11,0)))</f>
        <v/>
      </c>
      <c r="H771" s="578"/>
      <c r="I771" s="579"/>
      <c r="J771" s="580"/>
      <c r="K771" s="579"/>
      <c r="L771" s="581"/>
      <c r="M771" s="498"/>
      <c r="N771" s="499"/>
      <c r="O771" s="500"/>
      <c r="P771" s="499"/>
      <c r="Q771" s="501"/>
      <c r="R771" s="560"/>
      <c r="S771" s="542">
        <f t="shared" si="286"/>
        <v>0</v>
      </c>
      <c r="T771" s="502">
        <f t="shared" si="283"/>
        <v>0</v>
      </c>
      <c r="U771" s="502">
        <f t="shared" si="287"/>
        <v>0</v>
      </c>
      <c r="V771" s="503">
        <f t="shared" si="288"/>
        <v>0</v>
      </c>
      <c r="W771" s="561" t="str">
        <f t="shared" si="289"/>
        <v/>
      </c>
      <c r="X771" s="569" t="str">
        <f t="shared" si="284"/>
        <v/>
      </c>
      <c r="Y771" s="569" t="str">
        <f t="shared" si="285"/>
        <v/>
      </c>
      <c r="Z771" s="569" t="str">
        <f>'４.１倒筒機(樣品製作)'!X771</f>
        <v/>
      </c>
      <c r="AA771" s="569" t="str">
        <f>'４.１倒筒機(樣品製作)'!Y771</f>
        <v/>
      </c>
    </row>
    <row r="772" spans="1:27" ht="16.5">
      <c r="A772" s="493">
        <f t="shared" si="282"/>
        <v>46160</v>
      </c>
      <c r="B772" s="549" t="s">
        <v>833</v>
      </c>
      <c r="C772" s="576"/>
      <c r="D772" s="600"/>
      <c r="E772" s="577"/>
      <c r="F772" s="635" t="str">
        <f>IF(ISNA(VLOOKUP(D772,條件!$A$1:$L$65585,5,0)),"",(VLOOKUP(D772,條件!$A$1:$L$65585,5,0)))</f>
        <v/>
      </c>
      <c r="G772" s="635" t="str">
        <f>IF(ISNA(VLOOKUP(D772,條件!$A$1:$L$65585,11,0)),"",(VLOOKUP(D772,條件!$A$1:$L$65585,11,0)))</f>
        <v/>
      </c>
      <c r="H772" s="578"/>
      <c r="I772" s="579"/>
      <c r="J772" s="580"/>
      <c r="K772" s="579"/>
      <c r="L772" s="581"/>
      <c r="M772" s="498"/>
      <c r="N772" s="499"/>
      <c r="O772" s="500"/>
      <c r="P772" s="499"/>
      <c r="Q772" s="501"/>
      <c r="R772" s="560"/>
      <c r="S772" s="542">
        <f t="shared" si="286"/>
        <v>0</v>
      </c>
      <c r="T772" s="502">
        <f t="shared" si="283"/>
        <v>0</v>
      </c>
      <c r="U772" s="502">
        <f t="shared" si="287"/>
        <v>0</v>
      </c>
      <c r="V772" s="503">
        <f t="shared" si="288"/>
        <v>0</v>
      </c>
      <c r="W772" s="561" t="str">
        <f t="shared" si="289"/>
        <v/>
      </c>
      <c r="X772" s="569" t="str">
        <f t="shared" si="284"/>
        <v/>
      </c>
      <c r="Y772" s="569" t="str">
        <f t="shared" si="285"/>
        <v/>
      </c>
      <c r="Z772" s="569" t="str">
        <f>'４.１倒筒機(樣品製作)'!X772</f>
        <v/>
      </c>
      <c r="AA772" s="569" t="str">
        <f>'４.１倒筒機(樣品製作)'!Y772</f>
        <v/>
      </c>
    </row>
    <row r="773" spans="1:27" ht="16.5">
      <c r="A773" s="493">
        <f t="shared" si="282"/>
        <v>46160</v>
      </c>
      <c r="B773" s="549" t="s">
        <v>833</v>
      </c>
      <c r="C773" s="576"/>
      <c r="D773" s="600"/>
      <c r="E773" s="577"/>
      <c r="F773" s="635" t="str">
        <f>IF(ISNA(VLOOKUP(D773,條件!$A$1:$L$65585,5,0)),"",(VLOOKUP(D773,條件!$A$1:$L$65585,5,0)))</f>
        <v/>
      </c>
      <c r="G773" s="635" t="str">
        <f>IF(ISNA(VLOOKUP(D773,條件!$A$1:$L$65585,11,0)),"",(VLOOKUP(D773,條件!$A$1:$L$65585,11,0)))</f>
        <v/>
      </c>
      <c r="H773" s="578"/>
      <c r="I773" s="579"/>
      <c r="J773" s="580"/>
      <c r="K773" s="579"/>
      <c r="L773" s="581"/>
      <c r="M773" s="498"/>
      <c r="N773" s="499"/>
      <c r="O773" s="500"/>
      <c r="P773" s="499"/>
      <c r="Q773" s="501"/>
      <c r="R773" s="560"/>
      <c r="S773" s="542">
        <f t="shared" si="286"/>
        <v>0</v>
      </c>
      <c r="T773" s="502">
        <f t="shared" si="283"/>
        <v>0</v>
      </c>
      <c r="U773" s="502">
        <f t="shared" si="287"/>
        <v>0</v>
      </c>
      <c r="V773" s="503">
        <f t="shared" si="288"/>
        <v>0</v>
      </c>
      <c r="W773" s="561" t="str">
        <f t="shared" si="289"/>
        <v/>
      </c>
      <c r="X773" s="569" t="str">
        <f t="shared" si="284"/>
        <v/>
      </c>
      <c r="Y773" s="569" t="str">
        <f t="shared" si="285"/>
        <v/>
      </c>
      <c r="Z773" s="569" t="str">
        <f>'４.１倒筒機(樣品製作)'!X773</f>
        <v/>
      </c>
      <c r="AA773" s="569" t="str">
        <f>'４.１倒筒機(樣品製作)'!Y773</f>
        <v/>
      </c>
    </row>
    <row r="774" spans="1:27" ht="16.5">
      <c r="A774" s="493">
        <f t="shared" si="282"/>
        <v>46160</v>
      </c>
      <c r="B774" s="549" t="s">
        <v>833</v>
      </c>
      <c r="C774" s="576"/>
      <c r="D774" s="600"/>
      <c r="E774" s="577"/>
      <c r="F774" s="635" t="str">
        <f>IF(ISNA(VLOOKUP(D774,條件!$A$1:$L$65585,5,0)),"",(VLOOKUP(D774,條件!$A$1:$L$65585,5,0)))</f>
        <v/>
      </c>
      <c r="G774" s="635" t="str">
        <f>IF(ISNA(VLOOKUP(D774,條件!$A$1:$L$65585,11,0)),"",(VLOOKUP(D774,條件!$A$1:$L$65585,11,0)))</f>
        <v/>
      </c>
      <c r="H774" s="578"/>
      <c r="I774" s="579"/>
      <c r="J774" s="580"/>
      <c r="K774" s="579"/>
      <c r="L774" s="581"/>
      <c r="M774" s="498"/>
      <c r="N774" s="499"/>
      <c r="O774" s="500"/>
      <c r="P774" s="499"/>
      <c r="Q774" s="501"/>
      <c r="R774" s="560"/>
      <c r="S774" s="542">
        <f t="shared" si="286"/>
        <v>0</v>
      </c>
      <c r="T774" s="502">
        <f t="shared" si="283"/>
        <v>0</v>
      </c>
      <c r="U774" s="502">
        <f t="shared" si="287"/>
        <v>0</v>
      </c>
      <c r="V774" s="503">
        <f t="shared" si="288"/>
        <v>0</v>
      </c>
      <c r="W774" s="561" t="str">
        <f t="shared" si="289"/>
        <v/>
      </c>
      <c r="X774" s="569" t="str">
        <f t="shared" si="284"/>
        <v/>
      </c>
      <c r="Y774" s="569" t="str">
        <f t="shared" si="285"/>
        <v/>
      </c>
      <c r="Z774" s="569" t="str">
        <f>'４.１倒筒機(樣品製作)'!X774</f>
        <v/>
      </c>
      <c r="AA774" s="569" t="str">
        <f>'４.１倒筒機(樣品製作)'!Y774</f>
        <v/>
      </c>
    </row>
    <row r="775" spans="1:27" ht="16.5">
      <c r="A775" s="493">
        <f t="shared" si="282"/>
        <v>46160</v>
      </c>
      <c r="B775" s="515" t="s">
        <v>831</v>
      </c>
      <c r="C775" s="652"/>
      <c r="D775" s="653"/>
      <c r="E775" s="654"/>
      <c r="F775" s="655">
        <v>0</v>
      </c>
      <c r="G775" s="655"/>
      <c r="H775" s="656"/>
      <c r="I775" s="657">
        <f>COUNTA(I755:I774)</f>
        <v>0</v>
      </c>
      <c r="J775" s="657"/>
      <c r="K775" s="657"/>
      <c r="L775" s="658"/>
      <c r="M775" s="517"/>
      <c r="N775" s="518">
        <f>SUM(N755:N774)</f>
        <v>0</v>
      </c>
      <c r="O775" s="517"/>
      <c r="P775" s="518">
        <f>SUM(P755:P774)</f>
        <v>0</v>
      </c>
      <c r="Q775" s="519"/>
      <c r="R775" s="562"/>
      <c r="S775" s="544"/>
      <c r="T775" s="520"/>
      <c r="U775" s="516">
        <f>SUMIF(U755:U774,"&lt;9E307")</f>
        <v>0</v>
      </c>
      <c r="V775" s="516">
        <f>SUM(V755:V774)</f>
        <v>0</v>
      </c>
      <c r="W775" s="563">
        <f>IF(ISERROR(V775/U775),0,(V775/U775))</f>
        <v>0</v>
      </c>
      <c r="X775" s="570">
        <f>SUMIF(X755:X774,"&lt;9E307")</f>
        <v>0</v>
      </c>
      <c r="Y775" s="570">
        <f>SUMIF(Y755:Y774,"&lt;9E307")</f>
        <v>0</v>
      </c>
      <c r="Z775" s="570">
        <f>'４.１倒筒機(樣品製作)'!X775</f>
        <v>0</v>
      </c>
      <c r="AA775" s="570">
        <f>'４.１倒筒機(樣品製作)'!Y775</f>
        <v>0</v>
      </c>
    </row>
    <row r="776" spans="1:27" ht="16.5">
      <c r="A776" s="493">
        <f t="shared" si="282"/>
        <v>46160</v>
      </c>
      <c r="B776" s="521" t="s">
        <v>834</v>
      </c>
      <c r="C776" s="659"/>
      <c r="D776" s="660"/>
      <c r="E776" s="661"/>
      <c r="F776" s="662"/>
      <c r="G776" s="662"/>
      <c r="H776" s="663"/>
      <c r="I776" s="664">
        <f>SUM(I754,I775)</f>
        <v>0</v>
      </c>
      <c r="J776" s="664"/>
      <c r="K776" s="664"/>
      <c r="L776" s="665"/>
      <c r="M776" s="536"/>
      <c r="N776" s="537">
        <f>SUM(N754,N775)</f>
        <v>0</v>
      </c>
      <c r="O776" s="536"/>
      <c r="P776" s="537">
        <f>SUM(P754,P775)</f>
        <v>0</v>
      </c>
      <c r="Q776" s="538"/>
      <c r="R776" s="564"/>
      <c r="S776" s="545"/>
      <c r="T776" s="504"/>
      <c r="U776" s="504">
        <f t="shared" ref="U776:V776" si="290">SUM(U754,U775)</f>
        <v>0</v>
      </c>
      <c r="V776" s="504">
        <f t="shared" si="290"/>
        <v>0</v>
      </c>
      <c r="W776" s="565">
        <f>IF(ISERROR(V776/U776),0,V776/U776)</f>
        <v>0</v>
      </c>
      <c r="X776" s="571">
        <f>SUM(X754,X775)</f>
        <v>0</v>
      </c>
      <c r="Y776" s="571">
        <f>SUM(Y754,Y775)</f>
        <v>0</v>
      </c>
      <c r="Z776" s="571">
        <f>'４.１倒筒機(樣品製作)'!X776</f>
        <v>0</v>
      </c>
      <c r="AA776" s="571">
        <f>'４.１倒筒機(樣品製作)'!Y776</f>
        <v>0</v>
      </c>
    </row>
    <row r="777" spans="1:27" ht="16.5">
      <c r="A777" s="566">
        <f>A776+1</f>
        <v>46161</v>
      </c>
      <c r="B777" s="548" t="s">
        <v>832</v>
      </c>
      <c r="C777" s="666"/>
      <c r="D777" s="667"/>
      <c r="E777" s="668"/>
      <c r="F777" s="669" t="str">
        <f>IF(ISNA(VLOOKUP(D777,條件!$A$1:$L$65585,5,0)),"",(VLOOKUP(D777,條件!$A$1:$L$65585,5,0)))</f>
        <v/>
      </c>
      <c r="G777" s="669" t="str">
        <f>IF(ISNA(VLOOKUP(D777,條件!$A$1:$L$65585,11,0)),"",(VLOOKUP(D777,條件!$A$1:$L$65585,11,0)))</f>
        <v/>
      </c>
      <c r="H777" s="670"/>
      <c r="I777" s="671"/>
      <c r="J777" s="580"/>
      <c r="K777" s="671"/>
      <c r="L777" s="672"/>
      <c r="M777" s="524"/>
      <c r="N777" s="525"/>
      <c r="O777" s="526"/>
      <c r="P777" s="525"/>
      <c r="Q777" s="527"/>
      <c r="R777" s="558"/>
      <c r="S777" s="541">
        <f>K777*0.85</f>
        <v>0</v>
      </c>
      <c r="T777" s="522">
        <f t="shared" ref="T777:T796" si="291">IF(J777="",0,(1440/(J777/S777)))</f>
        <v>0</v>
      </c>
      <c r="U777" s="522">
        <f>T777*L777*(N777+P777)/24*0.85</f>
        <v>0</v>
      </c>
      <c r="V777" s="523">
        <f>M777+O777</f>
        <v>0</v>
      </c>
      <c r="W777" s="559" t="str">
        <f>IF(U777=0,"",((V777/U777)))</f>
        <v/>
      </c>
      <c r="X777" s="569" t="str">
        <f t="shared" ref="X777:X796" si="292">IF(ISERROR((U777/(N777+P777)*N777)/250),"",((U777/(N777+P777)*N777)/250))</f>
        <v/>
      </c>
      <c r="Y777" s="569" t="str">
        <f t="shared" ref="Y777:Y796" si="293">IF(ISERROR(((U777/(N777+P777)*P777)/250)),"",(((U777/(N777+P777)*P777))/250))</f>
        <v/>
      </c>
      <c r="Z777" s="569" t="str">
        <f>'４.１倒筒機(樣品製作)'!X777</f>
        <v/>
      </c>
      <c r="AA777" s="569" t="str">
        <f>'４.１倒筒機(樣品製作)'!Y777</f>
        <v/>
      </c>
    </row>
    <row r="778" spans="1:27" ht="16.5">
      <c r="A778" s="493">
        <f>A777</f>
        <v>46161</v>
      </c>
      <c r="B778" s="549" t="s">
        <v>832</v>
      </c>
      <c r="C778" s="576"/>
      <c r="D778" s="600"/>
      <c r="E778" s="577"/>
      <c r="F778" s="635" t="str">
        <f>IF(ISNA(VLOOKUP(D778,條件!$A$1:$L$65585,5,0)),"",(VLOOKUP(D778,條件!$A$1:$L$65585,5,0)))</f>
        <v/>
      </c>
      <c r="G778" s="635" t="str">
        <f>IF(ISNA(VLOOKUP(D778,條件!$A$1:$L$65585,11,0)),"",(VLOOKUP(D778,條件!$A$1:$L$65585,11,0)))</f>
        <v/>
      </c>
      <c r="H778" s="578"/>
      <c r="I778" s="579"/>
      <c r="J778" s="580"/>
      <c r="K778" s="579"/>
      <c r="L778" s="581"/>
      <c r="M778" s="498"/>
      <c r="N778" s="499"/>
      <c r="O778" s="500"/>
      <c r="P778" s="499"/>
      <c r="Q778" s="527"/>
      <c r="R778" s="560"/>
      <c r="S778" s="542">
        <f t="shared" ref="S778:S796" si="294">K778*0.85</f>
        <v>0</v>
      </c>
      <c r="T778" s="502">
        <f t="shared" si="291"/>
        <v>0</v>
      </c>
      <c r="U778" s="522">
        <f t="shared" ref="U778:U796" si="295">T778*L778*(N778+P778)/24*0.85</f>
        <v>0</v>
      </c>
      <c r="V778" s="503">
        <f t="shared" ref="V778:V796" si="296">M778+O778</f>
        <v>0</v>
      </c>
      <c r="W778" s="559" t="str">
        <f t="shared" ref="W778:W796" si="297">IF(U778=0,"",((V778/U778)))</f>
        <v/>
      </c>
      <c r="X778" s="569" t="str">
        <f t="shared" si="292"/>
        <v/>
      </c>
      <c r="Y778" s="569" t="str">
        <f t="shared" si="293"/>
        <v/>
      </c>
      <c r="Z778" s="569" t="str">
        <f>'４.１倒筒機(樣品製作)'!X778</f>
        <v/>
      </c>
      <c r="AA778" s="569" t="str">
        <f>'４.１倒筒機(樣品製作)'!Y778</f>
        <v/>
      </c>
    </row>
    <row r="779" spans="1:27" ht="16.5">
      <c r="A779" s="493">
        <f t="shared" ref="A779:A819" si="298">A778</f>
        <v>46161</v>
      </c>
      <c r="B779" s="549" t="s">
        <v>832</v>
      </c>
      <c r="C779" s="576"/>
      <c r="D779" s="600"/>
      <c r="E779" s="577"/>
      <c r="F779" s="635" t="str">
        <f>IF(ISNA(VLOOKUP(D779,條件!$A$1:$L$65585,5,0)),"",(VLOOKUP(D779,條件!$A$1:$L$65585,5,0)))</f>
        <v/>
      </c>
      <c r="G779" s="635" t="str">
        <f>IF(ISNA(VLOOKUP(D779,條件!$A$1:$L$65585,11,0)),"",(VLOOKUP(D779,條件!$A$1:$L$65585,11,0)))</f>
        <v/>
      </c>
      <c r="H779" s="578"/>
      <c r="I779" s="579"/>
      <c r="J779" s="580"/>
      <c r="K779" s="579"/>
      <c r="L779" s="581"/>
      <c r="M779" s="498"/>
      <c r="N779" s="499"/>
      <c r="O779" s="500"/>
      <c r="P779" s="499"/>
      <c r="Q779" s="527"/>
      <c r="R779" s="560"/>
      <c r="S779" s="542">
        <f t="shared" si="294"/>
        <v>0</v>
      </c>
      <c r="T779" s="502">
        <f t="shared" si="291"/>
        <v>0</v>
      </c>
      <c r="U779" s="522">
        <f t="shared" si="295"/>
        <v>0</v>
      </c>
      <c r="V779" s="503">
        <f t="shared" si="296"/>
        <v>0</v>
      </c>
      <c r="W779" s="559" t="str">
        <f t="shared" si="297"/>
        <v/>
      </c>
      <c r="X779" s="569" t="str">
        <f t="shared" si="292"/>
        <v/>
      </c>
      <c r="Y779" s="569" t="str">
        <f t="shared" si="293"/>
        <v/>
      </c>
      <c r="Z779" s="569" t="str">
        <f>'４.１倒筒機(樣品製作)'!X779</f>
        <v/>
      </c>
      <c r="AA779" s="569" t="str">
        <f>'４.１倒筒機(樣品製作)'!Y779</f>
        <v/>
      </c>
    </row>
    <row r="780" spans="1:27" ht="16.5">
      <c r="A780" s="493">
        <f t="shared" si="298"/>
        <v>46161</v>
      </c>
      <c r="B780" s="549" t="s">
        <v>832</v>
      </c>
      <c r="C780" s="576"/>
      <c r="D780" s="600"/>
      <c r="E780" s="577"/>
      <c r="F780" s="635" t="str">
        <f>IF(ISNA(VLOOKUP(D780,條件!$A$1:$L$65585,5,0)),"",(VLOOKUP(D780,條件!$A$1:$L$65585,5,0)))</f>
        <v/>
      </c>
      <c r="G780" s="635" t="str">
        <f>IF(ISNA(VLOOKUP(D780,條件!$A$1:$L$65585,11,0)),"",(VLOOKUP(D780,條件!$A$1:$L$65585,11,0)))</f>
        <v/>
      </c>
      <c r="H780" s="578"/>
      <c r="I780" s="579"/>
      <c r="J780" s="580"/>
      <c r="K780" s="579"/>
      <c r="L780" s="581"/>
      <c r="M780" s="498"/>
      <c r="N780" s="499"/>
      <c r="O780" s="500"/>
      <c r="P780" s="499"/>
      <c r="Q780" s="527"/>
      <c r="R780" s="560"/>
      <c r="S780" s="542">
        <f t="shared" si="294"/>
        <v>0</v>
      </c>
      <c r="T780" s="502">
        <f t="shared" si="291"/>
        <v>0</v>
      </c>
      <c r="U780" s="522">
        <f t="shared" si="295"/>
        <v>0</v>
      </c>
      <c r="V780" s="503">
        <f t="shared" si="296"/>
        <v>0</v>
      </c>
      <c r="W780" s="559" t="str">
        <f t="shared" si="297"/>
        <v/>
      </c>
      <c r="X780" s="569" t="str">
        <f t="shared" si="292"/>
        <v/>
      </c>
      <c r="Y780" s="569" t="str">
        <f t="shared" si="293"/>
        <v/>
      </c>
      <c r="Z780" s="569" t="str">
        <f>'４.１倒筒機(樣品製作)'!X780</f>
        <v/>
      </c>
      <c r="AA780" s="569" t="str">
        <f>'４.１倒筒機(樣品製作)'!Y780</f>
        <v/>
      </c>
    </row>
    <row r="781" spans="1:27" ht="16.5">
      <c r="A781" s="493">
        <f t="shared" si="298"/>
        <v>46161</v>
      </c>
      <c r="B781" s="549" t="s">
        <v>832</v>
      </c>
      <c r="C781" s="576"/>
      <c r="D781" s="600"/>
      <c r="E781" s="577"/>
      <c r="F781" s="635" t="str">
        <f>IF(ISNA(VLOOKUP(D781,條件!$A$1:$L$65585,5,0)),"",(VLOOKUP(D781,條件!$A$1:$L$65585,5,0)))</f>
        <v/>
      </c>
      <c r="G781" s="635" t="str">
        <f>IF(ISNA(VLOOKUP(D781,條件!$A$1:$L$65585,11,0)),"",(VLOOKUP(D781,條件!$A$1:$L$65585,11,0)))</f>
        <v/>
      </c>
      <c r="H781" s="578"/>
      <c r="I781" s="579"/>
      <c r="J781" s="580"/>
      <c r="K781" s="579"/>
      <c r="L781" s="581"/>
      <c r="M781" s="498"/>
      <c r="N781" s="499"/>
      <c r="O781" s="500"/>
      <c r="P781" s="499"/>
      <c r="Q781" s="527"/>
      <c r="R781" s="560"/>
      <c r="S781" s="542">
        <f t="shared" si="294"/>
        <v>0</v>
      </c>
      <c r="T781" s="502">
        <f t="shared" si="291"/>
        <v>0</v>
      </c>
      <c r="U781" s="522">
        <f t="shared" si="295"/>
        <v>0</v>
      </c>
      <c r="V781" s="503">
        <f t="shared" si="296"/>
        <v>0</v>
      </c>
      <c r="W781" s="559" t="str">
        <f t="shared" si="297"/>
        <v/>
      </c>
      <c r="X781" s="569" t="str">
        <f t="shared" si="292"/>
        <v/>
      </c>
      <c r="Y781" s="569" t="str">
        <f t="shared" si="293"/>
        <v/>
      </c>
      <c r="Z781" s="569" t="str">
        <f>'４.１倒筒機(樣品製作)'!X781</f>
        <v/>
      </c>
      <c r="AA781" s="569" t="str">
        <f>'４.１倒筒機(樣品製作)'!Y781</f>
        <v/>
      </c>
    </row>
    <row r="782" spans="1:27" ht="16.5">
      <c r="A782" s="493">
        <f t="shared" si="298"/>
        <v>46161</v>
      </c>
      <c r="B782" s="549" t="s">
        <v>832</v>
      </c>
      <c r="C782" s="576"/>
      <c r="D782" s="600"/>
      <c r="E782" s="577"/>
      <c r="F782" s="635" t="str">
        <f>IF(ISNA(VLOOKUP(D782,條件!$A$1:$L$65585,5,0)),"",(VLOOKUP(D782,條件!$A$1:$L$65585,5,0)))</f>
        <v/>
      </c>
      <c r="G782" s="635" t="str">
        <f>IF(ISNA(VLOOKUP(D782,條件!$A$1:$L$65585,11,0)),"",(VLOOKUP(D782,條件!$A$1:$L$65585,11,0)))</f>
        <v/>
      </c>
      <c r="H782" s="578"/>
      <c r="I782" s="579"/>
      <c r="J782" s="580"/>
      <c r="K782" s="579"/>
      <c r="L782" s="581"/>
      <c r="M782" s="498"/>
      <c r="N782" s="499"/>
      <c r="O782" s="500"/>
      <c r="P782" s="499"/>
      <c r="Q782" s="527"/>
      <c r="R782" s="560"/>
      <c r="S782" s="542">
        <f t="shared" si="294"/>
        <v>0</v>
      </c>
      <c r="T782" s="502">
        <f t="shared" si="291"/>
        <v>0</v>
      </c>
      <c r="U782" s="522">
        <f t="shared" si="295"/>
        <v>0</v>
      </c>
      <c r="V782" s="503">
        <f t="shared" si="296"/>
        <v>0</v>
      </c>
      <c r="W782" s="559" t="str">
        <f t="shared" si="297"/>
        <v/>
      </c>
      <c r="X782" s="569" t="str">
        <f t="shared" si="292"/>
        <v/>
      </c>
      <c r="Y782" s="569" t="str">
        <f t="shared" si="293"/>
        <v/>
      </c>
      <c r="Z782" s="569" t="str">
        <f>'４.１倒筒機(樣品製作)'!X782</f>
        <v/>
      </c>
      <c r="AA782" s="569" t="str">
        <f>'４.１倒筒機(樣品製作)'!Y782</f>
        <v/>
      </c>
    </row>
    <row r="783" spans="1:27" ht="16.5">
      <c r="A783" s="493">
        <f t="shared" si="298"/>
        <v>46161</v>
      </c>
      <c r="B783" s="549" t="s">
        <v>832</v>
      </c>
      <c r="C783" s="576"/>
      <c r="D783" s="600"/>
      <c r="E783" s="577"/>
      <c r="F783" s="635" t="str">
        <f>IF(ISNA(VLOOKUP(D783,條件!$A$1:$L$65585,5,0)),"",(VLOOKUP(D783,條件!$A$1:$L$65585,5,0)))</f>
        <v/>
      </c>
      <c r="G783" s="635" t="str">
        <f>IF(ISNA(VLOOKUP(D783,條件!$A$1:$L$65585,11,0)),"",(VLOOKUP(D783,條件!$A$1:$L$65585,11,0)))</f>
        <v/>
      </c>
      <c r="H783" s="578"/>
      <c r="I783" s="579"/>
      <c r="J783" s="580"/>
      <c r="K783" s="579"/>
      <c r="L783" s="581"/>
      <c r="M783" s="498"/>
      <c r="N783" s="499"/>
      <c r="O783" s="500"/>
      <c r="P783" s="499"/>
      <c r="Q783" s="527"/>
      <c r="R783" s="560"/>
      <c r="S783" s="542">
        <f t="shared" si="294"/>
        <v>0</v>
      </c>
      <c r="T783" s="502">
        <f t="shared" si="291"/>
        <v>0</v>
      </c>
      <c r="U783" s="522">
        <f t="shared" si="295"/>
        <v>0</v>
      </c>
      <c r="V783" s="503">
        <f t="shared" si="296"/>
        <v>0</v>
      </c>
      <c r="W783" s="559" t="str">
        <f t="shared" si="297"/>
        <v/>
      </c>
      <c r="X783" s="569" t="str">
        <f t="shared" si="292"/>
        <v/>
      </c>
      <c r="Y783" s="569" t="str">
        <f t="shared" si="293"/>
        <v/>
      </c>
      <c r="Z783" s="569" t="str">
        <f>'４.１倒筒機(樣品製作)'!X783</f>
        <v/>
      </c>
      <c r="AA783" s="569" t="str">
        <f>'４.１倒筒機(樣品製作)'!Y783</f>
        <v/>
      </c>
    </row>
    <row r="784" spans="1:27" ht="16.5">
      <c r="A784" s="493">
        <f t="shared" si="298"/>
        <v>46161</v>
      </c>
      <c r="B784" s="549" t="s">
        <v>832</v>
      </c>
      <c r="C784" s="576"/>
      <c r="D784" s="600"/>
      <c r="E784" s="577"/>
      <c r="F784" s="635" t="str">
        <f>IF(ISNA(VLOOKUP(D784,條件!$A$1:$L$65585,5,0)),"",(VLOOKUP(D784,條件!$A$1:$L$65585,5,0)))</f>
        <v/>
      </c>
      <c r="G784" s="635" t="str">
        <f>IF(ISNA(VLOOKUP(D784,條件!$A$1:$L$65585,11,0)),"",(VLOOKUP(D784,條件!$A$1:$L$65585,11,0)))</f>
        <v/>
      </c>
      <c r="H784" s="578"/>
      <c r="I784" s="579"/>
      <c r="J784" s="580"/>
      <c r="K784" s="579"/>
      <c r="L784" s="581"/>
      <c r="M784" s="498"/>
      <c r="N784" s="499"/>
      <c r="O784" s="500"/>
      <c r="P784" s="499"/>
      <c r="Q784" s="527"/>
      <c r="R784" s="560"/>
      <c r="S784" s="542">
        <f t="shared" si="294"/>
        <v>0</v>
      </c>
      <c r="T784" s="502">
        <f t="shared" si="291"/>
        <v>0</v>
      </c>
      <c r="U784" s="522">
        <f t="shared" si="295"/>
        <v>0</v>
      </c>
      <c r="V784" s="503">
        <f t="shared" si="296"/>
        <v>0</v>
      </c>
      <c r="W784" s="559" t="str">
        <f t="shared" si="297"/>
        <v/>
      </c>
      <c r="X784" s="569" t="str">
        <f t="shared" si="292"/>
        <v/>
      </c>
      <c r="Y784" s="569" t="str">
        <f t="shared" si="293"/>
        <v/>
      </c>
      <c r="Z784" s="569" t="str">
        <f>'４.１倒筒機(樣品製作)'!X784</f>
        <v/>
      </c>
      <c r="AA784" s="569" t="str">
        <f>'４.１倒筒機(樣品製作)'!Y784</f>
        <v/>
      </c>
    </row>
    <row r="785" spans="1:27" ht="16.5">
      <c r="A785" s="493">
        <f t="shared" si="298"/>
        <v>46161</v>
      </c>
      <c r="B785" s="549" t="s">
        <v>832</v>
      </c>
      <c r="C785" s="576"/>
      <c r="D785" s="600"/>
      <c r="E785" s="577"/>
      <c r="F785" s="635" t="str">
        <f>IF(ISNA(VLOOKUP(D785,條件!$A$1:$L$65585,5,0)),"",(VLOOKUP(D785,條件!$A$1:$L$65585,5,0)))</f>
        <v/>
      </c>
      <c r="G785" s="635" t="str">
        <f>IF(ISNA(VLOOKUP(D785,條件!$A$1:$L$65585,11,0)),"",(VLOOKUP(D785,條件!$A$1:$L$65585,11,0)))</f>
        <v/>
      </c>
      <c r="H785" s="578"/>
      <c r="I785" s="579"/>
      <c r="J785" s="580"/>
      <c r="K785" s="579"/>
      <c r="L785" s="581"/>
      <c r="M785" s="498"/>
      <c r="N785" s="499"/>
      <c r="O785" s="500"/>
      <c r="P785" s="499"/>
      <c r="Q785" s="527"/>
      <c r="R785" s="560"/>
      <c r="S785" s="542">
        <f t="shared" si="294"/>
        <v>0</v>
      </c>
      <c r="T785" s="502">
        <f t="shared" si="291"/>
        <v>0</v>
      </c>
      <c r="U785" s="522">
        <f t="shared" si="295"/>
        <v>0</v>
      </c>
      <c r="V785" s="503">
        <f t="shared" si="296"/>
        <v>0</v>
      </c>
      <c r="W785" s="559" t="str">
        <f t="shared" si="297"/>
        <v/>
      </c>
      <c r="X785" s="569" t="str">
        <f t="shared" si="292"/>
        <v/>
      </c>
      <c r="Y785" s="569" t="str">
        <f t="shared" si="293"/>
        <v/>
      </c>
      <c r="Z785" s="569" t="str">
        <f>'４.１倒筒機(樣品製作)'!X785</f>
        <v/>
      </c>
      <c r="AA785" s="569" t="str">
        <f>'４.１倒筒機(樣品製作)'!Y785</f>
        <v/>
      </c>
    </row>
    <row r="786" spans="1:27" ht="16.5">
      <c r="A786" s="493">
        <f t="shared" si="298"/>
        <v>46161</v>
      </c>
      <c r="B786" s="549" t="s">
        <v>832</v>
      </c>
      <c r="C786" s="576"/>
      <c r="D786" s="600"/>
      <c r="E786" s="577"/>
      <c r="F786" s="635" t="str">
        <f>IF(ISNA(VLOOKUP(D786,條件!$A$1:$L$65585,5,0)),"",(VLOOKUP(D786,條件!$A$1:$L$65585,5,0)))</f>
        <v/>
      </c>
      <c r="G786" s="635" t="str">
        <f>IF(ISNA(VLOOKUP(D786,條件!$A$1:$L$65585,11,0)),"",(VLOOKUP(D786,條件!$A$1:$L$65585,11,0)))</f>
        <v/>
      </c>
      <c r="H786" s="578"/>
      <c r="I786" s="579"/>
      <c r="J786" s="580"/>
      <c r="K786" s="579"/>
      <c r="L786" s="581"/>
      <c r="M786" s="498"/>
      <c r="N786" s="499"/>
      <c r="O786" s="500"/>
      <c r="P786" s="499"/>
      <c r="Q786" s="527"/>
      <c r="R786" s="560"/>
      <c r="S786" s="542">
        <f t="shared" si="294"/>
        <v>0</v>
      </c>
      <c r="T786" s="502">
        <f t="shared" si="291"/>
        <v>0</v>
      </c>
      <c r="U786" s="522">
        <f t="shared" si="295"/>
        <v>0</v>
      </c>
      <c r="V786" s="503">
        <f t="shared" si="296"/>
        <v>0</v>
      </c>
      <c r="W786" s="559" t="str">
        <f t="shared" si="297"/>
        <v/>
      </c>
      <c r="X786" s="569" t="str">
        <f t="shared" si="292"/>
        <v/>
      </c>
      <c r="Y786" s="569" t="str">
        <f t="shared" si="293"/>
        <v/>
      </c>
      <c r="Z786" s="569" t="str">
        <f>'４.１倒筒機(樣品製作)'!X786</f>
        <v/>
      </c>
      <c r="AA786" s="569" t="str">
        <f>'４.１倒筒機(樣品製作)'!Y786</f>
        <v/>
      </c>
    </row>
    <row r="787" spans="1:27" ht="16.5">
      <c r="A787" s="493">
        <f t="shared" si="298"/>
        <v>46161</v>
      </c>
      <c r="B787" s="549" t="s">
        <v>832</v>
      </c>
      <c r="C787" s="576"/>
      <c r="D787" s="600"/>
      <c r="E787" s="577"/>
      <c r="F787" s="635" t="str">
        <f>IF(ISNA(VLOOKUP(D787,條件!$A$1:$L$65585,5,0)),"",(VLOOKUP(D787,條件!$A$1:$L$65585,5,0)))</f>
        <v/>
      </c>
      <c r="G787" s="635" t="str">
        <f>IF(ISNA(VLOOKUP(D787,條件!$A$1:$L$65585,11,0)),"",(VLOOKUP(D787,條件!$A$1:$L$65585,11,0)))</f>
        <v/>
      </c>
      <c r="H787" s="578"/>
      <c r="I787" s="579"/>
      <c r="J787" s="580"/>
      <c r="K787" s="579"/>
      <c r="L787" s="581"/>
      <c r="M787" s="498"/>
      <c r="N787" s="499"/>
      <c r="O787" s="500"/>
      <c r="P787" s="499"/>
      <c r="Q787" s="527"/>
      <c r="R787" s="560"/>
      <c r="S787" s="542">
        <f t="shared" si="294"/>
        <v>0</v>
      </c>
      <c r="T787" s="502">
        <f t="shared" si="291"/>
        <v>0</v>
      </c>
      <c r="U787" s="522">
        <f t="shared" si="295"/>
        <v>0</v>
      </c>
      <c r="V787" s="503">
        <f t="shared" si="296"/>
        <v>0</v>
      </c>
      <c r="W787" s="559" t="str">
        <f t="shared" si="297"/>
        <v/>
      </c>
      <c r="X787" s="569" t="str">
        <f t="shared" si="292"/>
        <v/>
      </c>
      <c r="Y787" s="569" t="str">
        <f t="shared" si="293"/>
        <v/>
      </c>
      <c r="Z787" s="569" t="str">
        <f>'４.１倒筒機(樣品製作)'!X787</f>
        <v/>
      </c>
      <c r="AA787" s="569" t="str">
        <f>'４.１倒筒機(樣品製作)'!Y787</f>
        <v/>
      </c>
    </row>
    <row r="788" spans="1:27" ht="16.5">
      <c r="A788" s="493">
        <f t="shared" si="298"/>
        <v>46161</v>
      </c>
      <c r="B788" s="549" t="s">
        <v>832</v>
      </c>
      <c r="C788" s="576"/>
      <c r="D788" s="600"/>
      <c r="E788" s="577"/>
      <c r="F788" s="635" t="str">
        <f>IF(ISNA(VLOOKUP(D788,條件!$A$1:$L$65585,5,0)),"",(VLOOKUP(D788,條件!$A$1:$L$65585,5,0)))</f>
        <v/>
      </c>
      <c r="G788" s="635" t="str">
        <f>IF(ISNA(VLOOKUP(D788,條件!$A$1:$L$65585,11,0)),"",(VLOOKUP(D788,條件!$A$1:$L$65585,11,0)))</f>
        <v/>
      </c>
      <c r="H788" s="578"/>
      <c r="I788" s="579"/>
      <c r="J788" s="580"/>
      <c r="K788" s="579"/>
      <c r="L788" s="581"/>
      <c r="M788" s="498"/>
      <c r="N788" s="499"/>
      <c r="O788" s="500"/>
      <c r="P788" s="499"/>
      <c r="Q788" s="527"/>
      <c r="R788" s="560"/>
      <c r="S788" s="542">
        <f t="shared" si="294"/>
        <v>0</v>
      </c>
      <c r="T788" s="502">
        <f t="shared" si="291"/>
        <v>0</v>
      </c>
      <c r="U788" s="502">
        <f t="shared" si="295"/>
        <v>0</v>
      </c>
      <c r="V788" s="503">
        <f t="shared" si="296"/>
        <v>0</v>
      </c>
      <c r="W788" s="559" t="str">
        <f t="shared" si="297"/>
        <v/>
      </c>
      <c r="X788" s="569" t="str">
        <f t="shared" si="292"/>
        <v/>
      </c>
      <c r="Y788" s="569" t="str">
        <f t="shared" si="293"/>
        <v/>
      </c>
      <c r="Z788" s="569" t="str">
        <f>'４.１倒筒機(樣品製作)'!X788</f>
        <v/>
      </c>
      <c r="AA788" s="569" t="str">
        <f>'４.１倒筒機(樣品製作)'!Y788</f>
        <v/>
      </c>
    </row>
    <row r="789" spans="1:27" ht="16.5">
      <c r="A789" s="493">
        <f t="shared" si="298"/>
        <v>46161</v>
      </c>
      <c r="B789" s="549" t="s">
        <v>832</v>
      </c>
      <c r="C789" s="576"/>
      <c r="D789" s="600"/>
      <c r="E789" s="577"/>
      <c r="F789" s="635" t="str">
        <f>IF(ISNA(VLOOKUP(D789,條件!$A$1:$L$65585,5,0)),"",(VLOOKUP(D789,條件!$A$1:$L$65585,5,0)))</f>
        <v/>
      </c>
      <c r="G789" s="635" t="str">
        <f>IF(ISNA(VLOOKUP(D789,條件!$A$1:$L$65585,11,0)),"",(VLOOKUP(D789,條件!$A$1:$L$65585,11,0)))</f>
        <v/>
      </c>
      <c r="H789" s="578"/>
      <c r="I789" s="579"/>
      <c r="J789" s="580"/>
      <c r="K789" s="579"/>
      <c r="L789" s="581"/>
      <c r="M789" s="498"/>
      <c r="N789" s="499"/>
      <c r="O789" s="500"/>
      <c r="P789" s="499"/>
      <c r="Q789" s="527"/>
      <c r="R789" s="560"/>
      <c r="S789" s="542">
        <f t="shared" si="294"/>
        <v>0</v>
      </c>
      <c r="T789" s="502">
        <f t="shared" si="291"/>
        <v>0</v>
      </c>
      <c r="U789" s="502">
        <f t="shared" si="295"/>
        <v>0</v>
      </c>
      <c r="V789" s="503">
        <f t="shared" si="296"/>
        <v>0</v>
      </c>
      <c r="W789" s="561" t="str">
        <f t="shared" si="297"/>
        <v/>
      </c>
      <c r="X789" s="569" t="str">
        <f t="shared" si="292"/>
        <v/>
      </c>
      <c r="Y789" s="569" t="str">
        <f t="shared" si="293"/>
        <v/>
      </c>
      <c r="Z789" s="569" t="str">
        <f>'４.１倒筒機(樣品製作)'!X789</f>
        <v/>
      </c>
      <c r="AA789" s="569" t="str">
        <f>'４.１倒筒機(樣品製作)'!Y789</f>
        <v/>
      </c>
    </row>
    <row r="790" spans="1:27" ht="16.5">
      <c r="A790" s="493">
        <f t="shared" si="298"/>
        <v>46161</v>
      </c>
      <c r="B790" s="549" t="s">
        <v>832</v>
      </c>
      <c r="C790" s="576"/>
      <c r="D790" s="600"/>
      <c r="E790" s="577"/>
      <c r="F790" s="635" t="str">
        <f>IF(ISNA(VLOOKUP(D790,條件!$A$1:$L$65585,5,0)),"",(VLOOKUP(D790,條件!$A$1:$L$65585,5,0)))</f>
        <v/>
      </c>
      <c r="G790" s="635" t="str">
        <f>IF(ISNA(VLOOKUP(D790,條件!$A$1:$L$65585,11,0)),"",(VLOOKUP(D790,條件!$A$1:$L$65585,11,0)))</f>
        <v/>
      </c>
      <c r="H790" s="578"/>
      <c r="I790" s="579"/>
      <c r="J790" s="580"/>
      <c r="K790" s="579"/>
      <c r="L790" s="581"/>
      <c r="M790" s="498"/>
      <c r="N790" s="499"/>
      <c r="O790" s="500"/>
      <c r="P790" s="499"/>
      <c r="Q790" s="527"/>
      <c r="R790" s="560"/>
      <c r="S790" s="542">
        <f t="shared" si="294"/>
        <v>0</v>
      </c>
      <c r="T790" s="502">
        <f t="shared" si="291"/>
        <v>0</v>
      </c>
      <c r="U790" s="502">
        <f t="shared" si="295"/>
        <v>0</v>
      </c>
      <c r="V790" s="503">
        <f t="shared" si="296"/>
        <v>0</v>
      </c>
      <c r="W790" s="561" t="str">
        <f t="shared" si="297"/>
        <v/>
      </c>
      <c r="X790" s="569" t="str">
        <f t="shared" si="292"/>
        <v/>
      </c>
      <c r="Y790" s="569" t="str">
        <f t="shared" si="293"/>
        <v/>
      </c>
      <c r="Z790" s="569" t="str">
        <f>'４.１倒筒機(樣品製作)'!X790</f>
        <v/>
      </c>
      <c r="AA790" s="569" t="str">
        <f>'４.１倒筒機(樣品製作)'!Y790</f>
        <v/>
      </c>
    </row>
    <row r="791" spans="1:27" ht="16.5">
      <c r="A791" s="493">
        <f t="shared" si="298"/>
        <v>46161</v>
      </c>
      <c r="B791" s="549" t="s">
        <v>832</v>
      </c>
      <c r="C791" s="576"/>
      <c r="D791" s="600"/>
      <c r="E791" s="577"/>
      <c r="F791" s="635" t="str">
        <f>IF(ISNA(VLOOKUP(D791,條件!$A$1:$L$65585,5,0)),"",(VLOOKUP(D791,條件!$A$1:$L$65585,5,0)))</f>
        <v/>
      </c>
      <c r="G791" s="635" t="str">
        <f>IF(ISNA(VLOOKUP(D791,條件!$A$1:$L$65585,11,0)),"",(VLOOKUP(D791,條件!$A$1:$L$65585,11,0)))</f>
        <v/>
      </c>
      <c r="H791" s="578"/>
      <c r="I791" s="579"/>
      <c r="J791" s="580"/>
      <c r="K791" s="579"/>
      <c r="L791" s="581"/>
      <c r="M791" s="498"/>
      <c r="N791" s="499"/>
      <c r="O791" s="500"/>
      <c r="P791" s="499"/>
      <c r="Q791" s="527"/>
      <c r="R791" s="560"/>
      <c r="S791" s="542">
        <f t="shared" si="294"/>
        <v>0</v>
      </c>
      <c r="T791" s="502">
        <f t="shared" si="291"/>
        <v>0</v>
      </c>
      <c r="U791" s="502">
        <f t="shared" si="295"/>
        <v>0</v>
      </c>
      <c r="V791" s="503">
        <f t="shared" si="296"/>
        <v>0</v>
      </c>
      <c r="W791" s="561" t="str">
        <f t="shared" si="297"/>
        <v/>
      </c>
      <c r="X791" s="569" t="str">
        <f t="shared" si="292"/>
        <v/>
      </c>
      <c r="Y791" s="569" t="str">
        <f t="shared" si="293"/>
        <v/>
      </c>
      <c r="Z791" s="569" t="str">
        <f>'４.１倒筒機(樣品製作)'!X791</f>
        <v/>
      </c>
      <c r="AA791" s="569" t="str">
        <f>'４.１倒筒機(樣品製作)'!Y791</f>
        <v/>
      </c>
    </row>
    <row r="792" spans="1:27" ht="16.5">
      <c r="A792" s="493">
        <f t="shared" si="298"/>
        <v>46161</v>
      </c>
      <c r="B792" s="549" t="s">
        <v>832</v>
      </c>
      <c r="C792" s="576"/>
      <c r="D792" s="600"/>
      <c r="E792" s="577"/>
      <c r="F792" s="635" t="str">
        <f>IF(ISNA(VLOOKUP(D792,條件!$A$1:$L$65585,5,0)),"",(VLOOKUP(D792,條件!$A$1:$L$65585,5,0)))</f>
        <v/>
      </c>
      <c r="G792" s="635" t="str">
        <f>IF(ISNA(VLOOKUP(D792,條件!$A$1:$L$65585,11,0)),"",(VLOOKUP(D792,條件!$A$1:$L$65585,11,0)))</f>
        <v/>
      </c>
      <c r="H792" s="578"/>
      <c r="I792" s="579"/>
      <c r="J792" s="580"/>
      <c r="K792" s="579"/>
      <c r="L792" s="581"/>
      <c r="M792" s="498"/>
      <c r="N792" s="499"/>
      <c r="O792" s="500"/>
      <c r="P792" s="499"/>
      <c r="Q792" s="527"/>
      <c r="R792" s="560"/>
      <c r="S792" s="542">
        <f t="shared" si="294"/>
        <v>0</v>
      </c>
      <c r="T792" s="502">
        <f t="shared" si="291"/>
        <v>0</v>
      </c>
      <c r="U792" s="502">
        <f t="shared" si="295"/>
        <v>0</v>
      </c>
      <c r="V792" s="503">
        <f t="shared" si="296"/>
        <v>0</v>
      </c>
      <c r="W792" s="561" t="str">
        <f t="shared" si="297"/>
        <v/>
      </c>
      <c r="X792" s="569" t="str">
        <f t="shared" si="292"/>
        <v/>
      </c>
      <c r="Y792" s="569" t="str">
        <f t="shared" si="293"/>
        <v/>
      </c>
      <c r="Z792" s="569" t="str">
        <f>'４.１倒筒機(樣品製作)'!X792</f>
        <v/>
      </c>
      <c r="AA792" s="569" t="str">
        <f>'４.１倒筒機(樣品製作)'!Y792</f>
        <v/>
      </c>
    </row>
    <row r="793" spans="1:27" ht="16.5">
      <c r="A793" s="493">
        <f t="shared" si="298"/>
        <v>46161</v>
      </c>
      <c r="B793" s="549" t="s">
        <v>832</v>
      </c>
      <c r="C793" s="576"/>
      <c r="D793" s="600"/>
      <c r="E793" s="577"/>
      <c r="F793" s="635" t="str">
        <f>IF(ISNA(VLOOKUP(D793,條件!$A$1:$L$65585,5,0)),"",(VLOOKUP(D793,條件!$A$1:$L$65585,5,0)))</f>
        <v/>
      </c>
      <c r="G793" s="635" t="str">
        <f>IF(ISNA(VLOOKUP(D793,條件!$A$1:$L$65585,11,0)),"",(VLOOKUP(D793,條件!$A$1:$L$65585,11,0)))</f>
        <v/>
      </c>
      <c r="H793" s="578"/>
      <c r="I793" s="579"/>
      <c r="J793" s="580"/>
      <c r="K793" s="579"/>
      <c r="L793" s="581"/>
      <c r="M793" s="498"/>
      <c r="N793" s="499"/>
      <c r="O793" s="500"/>
      <c r="P793" s="499"/>
      <c r="Q793" s="501"/>
      <c r="R793" s="560"/>
      <c r="S793" s="542">
        <f t="shared" si="294"/>
        <v>0</v>
      </c>
      <c r="T793" s="502">
        <f t="shared" si="291"/>
        <v>0</v>
      </c>
      <c r="U793" s="502">
        <f t="shared" si="295"/>
        <v>0</v>
      </c>
      <c r="V793" s="503">
        <f t="shared" si="296"/>
        <v>0</v>
      </c>
      <c r="W793" s="561" t="str">
        <f t="shared" si="297"/>
        <v/>
      </c>
      <c r="X793" s="569" t="str">
        <f t="shared" si="292"/>
        <v/>
      </c>
      <c r="Y793" s="569" t="str">
        <f t="shared" si="293"/>
        <v/>
      </c>
      <c r="Z793" s="569" t="str">
        <f>'４.１倒筒機(樣品製作)'!X793</f>
        <v/>
      </c>
      <c r="AA793" s="569" t="str">
        <f>'４.１倒筒機(樣品製作)'!Y793</f>
        <v/>
      </c>
    </row>
    <row r="794" spans="1:27" ht="16.5">
      <c r="A794" s="493">
        <f t="shared" si="298"/>
        <v>46161</v>
      </c>
      <c r="B794" s="549" t="s">
        <v>832</v>
      </c>
      <c r="C794" s="576"/>
      <c r="D794" s="600"/>
      <c r="E794" s="577"/>
      <c r="F794" s="635" t="str">
        <f>IF(ISNA(VLOOKUP(D794,條件!$A$1:$L$65585,5,0)),"",(VLOOKUP(D794,條件!$A$1:$L$65585,5,0)))</f>
        <v/>
      </c>
      <c r="G794" s="635" t="str">
        <f>IF(ISNA(VLOOKUP(D794,條件!$A$1:$L$65585,11,0)),"",(VLOOKUP(D794,條件!$A$1:$L$65585,11,0)))</f>
        <v/>
      </c>
      <c r="H794" s="578"/>
      <c r="I794" s="579"/>
      <c r="J794" s="580"/>
      <c r="K794" s="579"/>
      <c r="L794" s="581"/>
      <c r="M794" s="498"/>
      <c r="N794" s="499"/>
      <c r="O794" s="500"/>
      <c r="P794" s="499"/>
      <c r="Q794" s="501"/>
      <c r="R794" s="560"/>
      <c r="S794" s="542">
        <f t="shared" si="294"/>
        <v>0</v>
      </c>
      <c r="T794" s="502">
        <f t="shared" si="291"/>
        <v>0</v>
      </c>
      <c r="U794" s="502">
        <f t="shared" si="295"/>
        <v>0</v>
      </c>
      <c r="V794" s="503">
        <f t="shared" si="296"/>
        <v>0</v>
      </c>
      <c r="W794" s="561" t="str">
        <f t="shared" si="297"/>
        <v/>
      </c>
      <c r="X794" s="569" t="str">
        <f t="shared" si="292"/>
        <v/>
      </c>
      <c r="Y794" s="569" t="str">
        <f t="shared" si="293"/>
        <v/>
      </c>
      <c r="Z794" s="569" t="str">
        <f>'４.１倒筒機(樣品製作)'!X794</f>
        <v/>
      </c>
      <c r="AA794" s="569" t="str">
        <f>'４.１倒筒機(樣品製作)'!Y794</f>
        <v/>
      </c>
    </row>
    <row r="795" spans="1:27" ht="16.5">
      <c r="A795" s="493">
        <f t="shared" si="298"/>
        <v>46161</v>
      </c>
      <c r="B795" s="549" t="s">
        <v>832</v>
      </c>
      <c r="C795" s="576"/>
      <c r="D795" s="600"/>
      <c r="E795" s="577"/>
      <c r="F795" s="635" t="str">
        <f>IF(ISNA(VLOOKUP(D795,條件!$A$1:$L$65585,5,0)),"",(VLOOKUP(D795,條件!$A$1:$L$65585,5,0)))</f>
        <v/>
      </c>
      <c r="G795" s="635" t="str">
        <f>IF(ISNA(VLOOKUP(D795,條件!$A$1:$L$65585,11,0)),"",(VLOOKUP(D795,條件!$A$1:$L$65585,11,0)))</f>
        <v/>
      </c>
      <c r="H795" s="578"/>
      <c r="I795" s="579"/>
      <c r="J795" s="580"/>
      <c r="K795" s="579"/>
      <c r="L795" s="581"/>
      <c r="M795" s="498"/>
      <c r="N795" s="499"/>
      <c r="O795" s="500"/>
      <c r="P795" s="499"/>
      <c r="Q795" s="501"/>
      <c r="R795" s="560"/>
      <c r="S795" s="542">
        <f t="shared" si="294"/>
        <v>0</v>
      </c>
      <c r="T795" s="502">
        <f t="shared" si="291"/>
        <v>0</v>
      </c>
      <c r="U795" s="502">
        <f t="shared" si="295"/>
        <v>0</v>
      </c>
      <c r="V795" s="503">
        <f t="shared" si="296"/>
        <v>0</v>
      </c>
      <c r="W795" s="561" t="str">
        <f t="shared" si="297"/>
        <v/>
      </c>
      <c r="X795" s="569" t="str">
        <f t="shared" si="292"/>
        <v/>
      </c>
      <c r="Y795" s="569" t="str">
        <f t="shared" si="293"/>
        <v/>
      </c>
      <c r="Z795" s="569" t="str">
        <f>'４.１倒筒機(樣品製作)'!X795</f>
        <v/>
      </c>
      <c r="AA795" s="569" t="str">
        <f>'４.１倒筒機(樣品製作)'!Y795</f>
        <v/>
      </c>
    </row>
    <row r="796" spans="1:27" ht="16.5">
      <c r="A796" s="493">
        <f t="shared" si="298"/>
        <v>46161</v>
      </c>
      <c r="B796" s="549" t="s">
        <v>832</v>
      </c>
      <c r="C796" s="576"/>
      <c r="D796" s="600"/>
      <c r="E796" s="577"/>
      <c r="F796" s="635" t="str">
        <f>IF(ISNA(VLOOKUP(D796,條件!$A$1:$L$65585,5,0)),"",(VLOOKUP(D796,條件!$A$1:$L$65585,5,0)))</f>
        <v/>
      </c>
      <c r="G796" s="635" t="str">
        <f>IF(ISNA(VLOOKUP(D796,條件!$A$1:$L$65585,11,0)),"",(VLOOKUP(D796,條件!$A$1:$L$65585,11,0)))</f>
        <v/>
      </c>
      <c r="H796" s="578"/>
      <c r="I796" s="579"/>
      <c r="J796" s="580"/>
      <c r="K796" s="579"/>
      <c r="L796" s="581"/>
      <c r="M796" s="498"/>
      <c r="N796" s="499"/>
      <c r="O796" s="500"/>
      <c r="P796" s="499"/>
      <c r="Q796" s="501"/>
      <c r="R796" s="560"/>
      <c r="S796" s="542">
        <f t="shared" si="294"/>
        <v>0</v>
      </c>
      <c r="T796" s="502">
        <f t="shared" si="291"/>
        <v>0</v>
      </c>
      <c r="U796" s="502">
        <f t="shared" si="295"/>
        <v>0</v>
      </c>
      <c r="V796" s="503">
        <f t="shared" si="296"/>
        <v>0</v>
      </c>
      <c r="W796" s="561" t="str">
        <f t="shared" si="297"/>
        <v/>
      </c>
      <c r="X796" s="569" t="str">
        <f t="shared" si="292"/>
        <v/>
      </c>
      <c r="Y796" s="569" t="str">
        <f t="shared" si="293"/>
        <v/>
      </c>
      <c r="Z796" s="569" t="str">
        <f>'４.１倒筒機(樣品製作)'!X796</f>
        <v/>
      </c>
      <c r="AA796" s="569" t="str">
        <f>'４.１倒筒機(樣品製作)'!Y796</f>
        <v/>
      </c>
    </row>
    <row r="797" spans="1:27" ht="16.5">
      <c r="A797" s="493">
        <f t="shared" si="298"/>
        <v>46161</v>
      </c>
      <c r="B797" s="515" t="s">
        <v>835</v>
      </c>
      <c r="C797" s="652"/>
      <c r="D797" s="653"/>
      <c r="E797" s="654"/>
      <c r="F797" s="655"/>
      <c r="G797" s="655"/>
      <c r="H797" s="656"/>
      <c r="I797" s="657">
        <f>COUNTA(I777:I796)</f>
        <v>0</v>
      </c>
      <c r="J797" s="657"/>
      <c r="K797" s="657"/>
      <c r="L797" s="658"/>
      <c r="M797" s="517"/>
      <c r="N797" s="518">
        <f>SUM(N777:N796)</f>
        <v>0</v>
      </c>
      <c r="O797" s="517"/>
      <c r="P797" s="518">
        <f>SUM(P777:P796)</f>
        <v>0</v>
      </c>
      <c r="Q797" s="519"/>
      <c r="R797" s="562"/>
      <c r="S797" s="543"/>
      <c r="T797" s="516"/>
      <c r="U797" s="516">
        <f>SUMIF(U777:U796,"&lt;9E307")</f>
        <v>0</v>
      </c>
      <c r="V797" s="516">
        <f>SUM(V777:V796)</f>
        <v>0</v>
      </c>
      <c r="W797" s="563">
        <f>IF(ISERROR(V797/U797),0,(V797/U797))</f>
        <v>0</v>
      </c>
      <c r="X797" s="570">
        <f>SUMIF(X777:X796,"&lt;9E307")</f>
        <v>0</v>
      </c>
      <c r="Y797" s="570">
        <f>SUMIF(Y777:Y796,"&lt;9E307")</f>
        <v>0</v>
      </c>
      <c r="Z797" s="707">
        <f>'４.１倒筒機(樣品製作)'!X797</f>
        <v>0</v>
      </c>
      <c r="AA797" s="707">
        <f>'４.１倒筒機(樣品製作)'!Y797</f>
        <v>0</v>
      </c>
    </row>
    <row r="798" spans="1:27" ht="16.5">
      <c r="A798" s="493">
        <f t="shared" si="298"/>
        <v>46161</v>
      </c>
      <c r="B798" s="549" t="s">
        <v>833</v>
      </c>
      <c r="C798" s="576"/>
      <c r="D798" s="600"/>
      <c r="E798" s="577"/>
      <c r="F798" s="635" t="str">
        <f>IF(ISNA(VLOOKUP(D798,條件!$A$1:$L$65585,5,0)),"",(VLOOKUP(D798,條件!$A$1:$L$65585,5,0)))</f>
        <v/>
      </c>
      <c r="G798" s="635" t="str">
        <f>IF(ISNA(VLOOKUP(D798,條件!$A$1:$L$65585,11,0)),"",(VLOOKUP(D798,條件!$A$1:$L$65585,11,0)))</f>
        <v/>
      </c>
      <c r="H798" s="578"/>
      <c r="I798" s="579"/>
      <c r="J798" s="580"/>
      <c r="K798" s="579"/>
      <c r="L798" s="581"/>
      <c r="M798" s="498"/>
      <c r="N798" s="499"/>
      <c r="O798" s="500"/>
      <c r="P798" s="499"/>
      <c r="Q798" s="501"/>
      <c r="R798" s="560"/>
      <c r="S798" s="542">
        <f>K798*0.85</f>
        <v>0</v>
      </c>
      <c r="T798" s="502">
        <f t="shared" ref="T798:T817" si="299">IF(J798="",0,(1440/(J798/S798)))</f>
        <v>0</v>
      </c>
      <c r="U798" s="522">
        <f>T798*L798*(N798+P798)/24*0.85</f>
        <v>0</v>
      </c>
      <c r="V798" s="523">
        <f>M798+O798</f>
        <v>0</v>
      </c>
      <c r="W798" s="559" t="str">
        <f>IF(U798=0,"",((V798/U798)))</f>
        <v/>
      </c>
      <c r="X798" s="569" t="str">
        <f t="shared" ref="X798:X817" si="300">IF(ISERROR((U798/(N798+P798)*N798)/250),"",((U798/(N798+P798)*N798)/250))</f>
        <v/>
      </c>
      <c r="Y798" s="569" t="str">
        <f t="shared" ref="Y798:Y817" si="301">IF(ISERROR(((U798/(N798+P798)*P798)/250)),"",(((U798/(N798+P798)*P798))/250))</f>
        <v/>
      </c>
      <c r="Z798" s="569" t="str">
        <f>'４.１倒筒機(樣品製作)'!X798</f>
        <v/>
      </c>
      <c r="AA798" s="569" t="str">
        <f>'４.１倒筒機(樣品製作)'!Y798</f>
        <v/>
      </c>
    </row>
    <row r="799" spans="1:27" ht="16.5">
      <c r="A799" s="493">
        <f t="shared" si="298"/>
        <v>46161</v>
      </c>
      <c r="B799" s="549" t="s">
        <v>833</v>
      </c>
      <c r="C799" s="576"/>
      <c r="D799" s="600"/>
      <c r="E799" s="577"/>
      <c r="F799" s="635" t="str">
        <f>IF(ISNA(VLOOKUP(D799,條件!$A$1:$L$65585,5,0)),"",(VLOOKUP(D799,條件!$A$1:$L$65585,5,0)))</f>
        <v/>
      </c>
      <c r="G799" s="635" t="str">
        <f>IF(ISNA(VLOOKUP(D799,條件!$A$1:$L$65585,11,0)),"",(VLOOKUP(D799,條件!$A$1:$L$65585,11,0)))</f>
        <v/>
      </c>
      <c r="H799" s="578"/>
      <c r="I799" s="579"/>
      <c r="J799" s="580"/>
      <c r="K799" s="579"/>
      <c r="L799" s="581"/>
      <c r="M799" s="498"/>
      <c r="N799" s="499"/>
      <c r="O799" s="500"/>
      <c r="P799" s="499"/>
      <c r="Q799" s="501"/>
      <c r="R799" s="560"/>
      <c r="S799" s="542">
        <f t="shared" ref="S799:S817" si="302">K799*0.85</f>
        <v>0</v>
      </c>
      <c r="T799" s="502">
        <f t="shared" si="299"/>
        <v>0</v>
      </c>
      <c r="U799" s="522">
        <f t="shared" ref="U799:U817" si="303">T799*L799*(N799+P799)/24*0.85</f>
        <v>0</v>
      </c>
      <c r="V799" s="503">
        <f t="shared" ref="V799:V817" si="304">M799+O799</f>
        <v>0</v>
      </c>
      <c r="W799" s="559" t="str">
        <f t="shared" ref="W799:W817" si="305">IF(U799=0,"",((V799/U799)))</f>
        <v/>
      </c>
      <c r="X799" s="569" t="str">
        <f t="shared" si="300"/>
        <v/>
      </c>
      <c r="Y799" s="569" t="str">
        <f t="shared" si="301"/>
        <v/>
      </c>
      <c r="Z799" s="569" t="str">
        <f>'４.１倒筒機(樣品製作)'!X799</f>
        <v/>
      </c>
      <c r="AA799" s="569" t="str">
        <f>'４.１倒筒機(樣品製作)'!Y799</f>
        <v/>
      </c>
    </row>
    <row r="800" spans="1:27" ht="16.5">
      <c r="A800" s="493">
        <f t="shared" si="298"/>
        <v>46161</v>
      </c>
      <c r="B800" s="549" t="s">
        <v>833</v>
      </c>
      <c r="C800" s="576"/>
      <c r="D800" s="600"/>
      <c r="E800" s="577"/>
      <c r="F800" s="635" t="str">
        <f>IF(ISNA(VLOOKUP(D800,條件!$A$1:$L$65585,5,0)),"",(VLOOKUP(D800,條件!$A$1:$L$65585,5,0)))</f>
        <v/>
      </c>
      <c r="G800" s="635" t="str">
        <f>IF(ISNA(VLOOKUP(D800,條件!$A$1:$L$65585,11,0)),"",(VLOOKUP(D800,條件!$A$1:$L$65585,11,0)))</f>
        <v/>
      </c>
      <c r="H800" s="578"/>
      <c r="I800" s="579"/>
      <c r="J800" s="580"/>
      <c r="K800" s="579"/>
      <c r="L800" s="581"/>
      <c r="M800" s="498"/>
      <c r="N800" s="499"/>
      <c r="O800" s="500"/>
      <c r="P800" s="499"/>
      <c r="Q800" s="501"/>
      <c r="R800" s="560"/>
      <c r="S800" s="542">
        <f t="shared" si="302"/>
        <v>0</v>
      </c>
      <c r="T800" s="502">
        <f t="shared" si="299"/>
        <v>0</v>
      </c>
      <c r="U800" s="522">
        <f t="shared" si="303"/>
        <v>0</v>
      </c>
      <c r="V800" s="503">
        <f t="shared" si="304"/>
        <v>0</v>
      </c>
      <c r="W800" s="559" t="str">
        <f t="shared" si="305"/>
        <v/>
      </c>
      <c r="X800" s="569" t="str">
        <f t="shared" si="300"/>
        <v/>
      </c>
      <c r="Y800" s="569" t="str">
        <f t="shared" si="301"/>
        <v/>
      </c>
      <c r="Z800" s="569" t="str">
        <f>'４.１倒筒機(樣品製作)'!X800</f>
        <v/>
      </c>
      <c r="AA800" s="569" t="str">
        <f>'４.１倒筒機(樣品製作)'!Y800</f>
        <v/>
      </c>
    </row>
    <row r="801" spans="1:27" ht="16.5">
      <c r="A801" s="493">
        <f t="shared" si="298"/>
        <v>46161</v>
      </c>
      <c r="B801" s="549" t="s">
        <v>833</v>
      </c>
      <c r="C801" s="576"/>
      <c r="D801" s="600"/>
      <c r="E801" s="577"/>
      <c r="F801" s="635" t="str">
        <f>IF(ISNA(VLOOKUP(D801,條件!$A$1:$L$65585,5,0)),"",(VLOOKUP(D801,條件!$A$1:$L$65585,5,0)))</f>
        <v/>
      </c>
      <c r="G801" s="635" t="str">
        <f>IF(ISNA(VLOOKUP(D801,條件!$A$1:$L$65585,11,0)),"",(VLOOKUP(D801,條件!$A$1:$L$65585,11,0)))</f>
        <v/>
      </c>
      <c r="H801" s="578"/>
      <c r="I801" s="579"/>
      <c r="J801" s="580"/>
      <c r="K801" s="579"/>
      <c r="L801" s="581"/>
      <c r="M801" s="498"/>
      <c r="N801" s="499"/>
      <c r="O801" s="500"/>
      <c r="P801" s="499"/>
      <c r="Q801" s="501"/>
      <c r="R801" s="560"/>
      <c r="S801" s="542">
        <f t="shared" si="302"/>
        <v>0</v>
      </c>
      <c r="T801" s="502">
        <f t="shared" si="299"/>
        <v>0</v>
      </c>
      <c r="U801" s="522">
        <f t="shared" si="303"/>
        <v>0</v>
      </c>
      <c r="V801" s="503">
        <f t="shared" si="304"/>
        <v>0</v>
      </c>
      <c r="W801" s="559" t="str">
        <f t="shared" si="305"/>
        <v/>
      </c>
      <c r="X801" s="569" t="str">
        <f t="shared" si="300"/>
        <v/>
      </c>
      <c r="Y801" s="569" t="str">
        <f t="shared" si="301"/>
        <v/>
      </c>
      <c r="Z801" s="569" t="str">
        <f>'４.１倒筒機(樣品製作)'!X801</f>
        <v/>
      </c>
      <c r="AA801" s="569" t="str">
        <f>'４.１倒筒機(樣品製作)'!Y801</f>
        <v/>
      </c>
    </row>
    <row r="802" spans="1:27" ht="16.5">
      <c r="A802" s="493">
        <f t="shared" si="298"/>
        <v>46161</v>
      </c>
      <c r="B802" s="549" t="s">
        <v>833</v>
      </c>
      <c r="C802" s="576"/>
      <c r="D802" s="600"/>
      <c r="E802" s="577"/>
      <c r="F802" s="635" t="str">
        <f>IF(ISNA(VLOOKUP(D802,條件!$A$1:$L$65585,5,0)),"",(VLOOKUP(D802,條件!$A$1:$L$65585,5,0)))</f>
        <v/>
      </c>
      <c r="G802" s="635" t="str">
        <f>IF(ISNA(VLOOKUP(D802,條件!$A$1:$L$65585,11,0)),"",(VLOOKUP(D802,條件!$A$1:$L$65585,11,0)))</f>
        <v/>
      </c>
      <c r="H802" s="578"/>
      <c r="I802" s="579"/>
      <c r="J802" s="580"/>
      <c r="K802" s="579"/>
      <c r="L802" s="581"/>
      <c r="M802" s="498"/>
      <c r="N802" s="499"/>
      <c r="O802" s="500"/>
      <c r="P802" s="499"/>
      <c r="Q802" s="501"/>
      <c r="R802" s="560"/>
      <c r="S802" s="542">
        <f t="shared" si="302"/>
        <v>0</v>
      </c>
      <c r="T802" s="502">
        <f t="shared" si="299"/>
        <v>0</v>
      </c>
      <c r="U802" s="522">
        <f t="shared" si="303"/>
        <v>0</v>
      </c>
      <c r="V802" s="503">
        <f t="shared" si="304"/>
        <v>0</v>
      </c>
      <c r="W802" s="559" t="str">
        <f t="shared" si="305"/>
        <v/>
      </c>
      <c r="X802" s="569" t="str">
        <f t="shared" si="300"/>
        <v/>
      </c>
      <c r="Y802" s="569" t="str">
        <f t="shared" si="301"/>
        <v/>
      </c>
      <c r="Z802" s="569" t="str">
        <f>'４.１倒筒機(樣品製作)'!X802</f>
        <v/>
      </c>
      <c r="AA802" s="569" t="str">
        <f>'４.１倒筒機(樣品製作)'!Y802</f>
        <v/>
      </c>
    </row>
    <row r="803" spans="1:27" ht="16.5">
      <c r="A803" s="493">
        <f t="shared" si="298"/>
        <v>46161</v>
      </c>
      <c r="B803" s="549" t="s">
        <v>833</v>
      </c>
      <c r="C803" s="576"/>
      <c r="D803" s="600"/>
      <c r="E803" s="577"/>
      <c r="F803" s="635" t="str">
        <f>IF(ISNA(VLOOKUP(D803,條件!$A$1:$L$65585,5,0)),"",(VLOOKUP(D803,條件!$A$1:$L$65585,5,0)))</f>
        <v/>
      </c>
      <c r="G803" s="635" t="str">
        <f>IF(ISNA(VLOOKUP(D803,條件!$A$1:$L$65585,11,0)),"",(VLOOKUP(D803,條件!$A$1:$L$65585,11,0)))</f>
        <v/>
      </c>
      <c r="H803" s="578"/>
      <c r="I803" s="579"/>
      <c r="J803" s="580"/>
      <c r="K803" s="579"/>
      <c r="L803" s="581"/>
      <c r="M803" s="498"/>
      <c r="N803" s="499"/>
      <c r="O803" s="500"/>
      <c r="P803" s="499"/>
      <c r="Q803" s="501"/>
      <c r="R803" s="560"/>
      <c r="S803" s="542">
        <f t="shared" si="302"/>
        <v>0</v>
      </c>
      <c r="T803" s="502">
        <f t="shared" si="299"/>
        <v>0</v>
      </c>
      <c r="U803" s="522">
        <f t="shared" si="303"/>
        <v>0</v>
      </c>
      <c r="V803" s="503">
        <f t="shared" si="304"/>
        <v>0</v>
      </c>
      <c r="W803" s="559" t="str">
        <f t="shared" si="305"/>
        <v/>
      </c>
      <c r="X803" s="569" t="str">
        <f t="shared" si="300"/>
        <v/>
      </c>
      <c r="Y803" s="569" t="str">
        <f t="shared" si="301"/>
        <v/>
      </c>
      <c r="Z803" s="569" t="str">
        <f>'４.１倒筒機(樣品製作)'!X803</f>
        <v/>
      </c>
      <c r="AA803" s="569" t="str">
        <f>'４.１倒筒機(樣品製作)'!Y803</f>
        <v/>
      </c>
    </row>
    <row r="804" spans="1:27" ht="16.5">
      <c r="A804" s="493">
        <f t="shared" si="298"/>
        <v>46161</v>
      </c>
      <c r="B804" s="549" t="s">
        <v>833</v>
      </c>
      <c r="C804" s="576"/>
      <c r="D804" s="600"/>
      <c r="E804" s="577"/>
      <c r="F804" s="635" t="str">
        <f>IF(ISNA(VLOOKUP(D804,條件!$A$1:$L$65585,5,0)),"",(VLOOKUP(D804,條件!$A$1:$L$65585,5,0)))</f>
        <v/>
      </c>
      <c r="G804" s="635" t="str">
        <f>IF(ISNA(VLOOKUP(D804,條件!$A$1:$L$65585,11,0)),"",(VLOOKUP(D804,條件!$A$1:$L$65585,11,0)))</f>
        <v/>
      </c>
      <c r="H804" s="578"/>
      <c r="I804" s="579"/>
      <c r="J804" s="580"/>
      <c r="K804" s="579"/>
      <c r="L804" s="581"/>
      <c r="M804" s="498"/>
      <c r="N804" s="499"/>
      <c r="O804" s="500"/>
      <c r="P804" s="499"/>
      <c r="Q804" s="501"/>
      <c r="R804" s="560"/>
      <c r="S804" s="542">
        <f t="shared" si="302"/>
        <v>0</v>
      </c>
      <c r="T804" s="502">
        <f t="shared" si="299"/>
        <v>0</v>
      </c>
      <c r="U804" s="522">
        <f t="shared" si="303"/>
        <v>0</v>
      </c>
      <c r="V804" s="503">
        <f t="shared" si="304"/>
        <v>0</v>
      </c>
      <c r="W804" s="559" t="str">
        <f t="shared" si="305"/>
        <v/>
      </c>
      <c r="X804" s="569" t="str">
        <f t="shared" si="300"/>
        <v/>
      </c>
      <c r="Y804" s="569" t="str">
        <f t="shared" si="301"/>
        <v/>
      </c>
      <c r="Z804" s="569" t="str">
        <f>'４.１倒筒機(樣品製作)'!X804</f>
        <v/>
      </c>
      <c r="AA804" s="569" t="str">
        <f>'４.１倒筒機(樣品製作)'!Y804</f>
        <v/>
      </c>
    </row>
    <row r="805" spans="1:27" ht="16.5">
      <c r="A805" s="493">
        <f t="shared" si="298"/>
        <v>46161</v>
      </c>
      <c r="B805" s="549" t="s">
        <v>833</v>
      </c>
      <c r="C805" s="576"/>
      <c r="D805" s="600"/>
      <c r="E805" s="577"/>
      <c r="F805" s="635" t="str">
        <f>IF(ISNA(VLOOKUP(D805,條件!$A$1:$L$65585,5,0)),"",(VLOOKUP(D805,條件!$A$1:$L$65585,5,0)))</f>
        <v/>
      </c>
      <c r="G805" s="635" t="str">
        <f>IF(ISNA(VLOOKUP(D805,條件!$A$1:$L$65585,11,0)),"",(VLOOKUP(D805,條件!$A$1:$L$65585,11,0)))</f>
        <v/>
      </c>
      <c r="H805" s="578"/>
      <c r="I805" s="579"/>
      <c r="J805" s="580"/>
      <c r="K805" s="579"/>
      <c r="L805" s="581"/>
      <c r="M805" s="498"/>
      <c r="N805" s="499"/>
      <c r="O805" s="500"/>
      <c r="P805" s="499"/>
      <c r="Q805" s="501"/>
      <c r="R805" s="560"/>
      <c r="S805" s="542">
        <f t="shared" si="302"/>
        <v>0</v>
      </c>
      <c r="T805" s="502">
        <f t="shared" si="299"/>
        <v>0</v>
      </c>
      <c r="U805" s="522">
        <f t="shared" si="303"/>
        <v>0</v>
      </c>
      <c r="V805" s="503">
        <f t="shared" si="304"/>
        <v>0</v>
      </c>
      <c r="W805" s="559" t="str">
        <f t="shared" si="305"/>
        <v/>
      </c>
      <c r="X805" s="569" t="str">
        <f t="shared" si="300"/>
        <v/>
      </c>
      <c r="Y805" s="569" t="str">
        <f t="shared" si="301"/>
        <v/>
      </c>
      <c r="Z805" s="569" t="str">
        <f>'４.１倒筒機(樣品製作)'!X805</f>
        <v/>
      </c>
      <c r="AA805" s="569" t="str">
        <f>'４.１倒筒機(樣品製作)'!Y805</f>
        <v/>
      </c>
    </row>
    <row r="806" spans="1:27" ht="16.5">
      <c r="A806" s="493">
        <f t="shared" si="298"/>
        <v>46161</v>
      </c>
      <c r="B806" s="549" t="s">
        <v>833</v>
      </c>
      <c r="C806" s="576"/>
      <c r="D806" s="600"/>
      <c r="E806" s="577"/>
      <c r="F806" s="635" t="str">
        <f>IF(ISNA(VLOOKUP(D806,條件!$A$1:$L$65585,5,0)),"",(VLOOKUP(D806,條件!$A$1:$L$65585,5,0)))</f>
        <v/>
      </c>
      <c r="G806" s="635" t="str">
        <f>IF(ISNA(VLOOKUP(D806,條件!$A$1:$L$65585,11,0)),"",(VLOOKUP(D806,條件!$A$1:$L$65585,11,0)))</f>
        <v/>
      </c>
      <c r="H806" s="578"/>
      <c r="I806" s="579"/>
      <c r="J806" s="580"/>
      <c r="K806" s="579"/>
      <c r="L806" s="581"/>
      <c r="M806" s="498"/>
      <c r="N806" s="499"/>
      <c r="O806" s="500"/>
      <c r="P806" s="499"/>
      <c r="Q806" s="501"/>
      <c r="R806" s="560"/>
      <c r="S806" s="542">
        <f t="shared" si="302"/>
        <v>0</v>
      </c>
      <c r="T806" s="502">
        <f t="shared" si="299"/>
        <v>0</v>
      </c>
      <c r="U806" s="522">
        <f t="shared" si="303"/>
        <v>0</v>
      </c>
      <c r="V806" s="503">
        <f t="shared" si="304"/>
        <v>0</v>
      </c>
      <c r="W806" s="559" t="str">
        <f t="shared" si="305"/>
        <v/>
      </c>
      <c r="X806" s="569" t="str">
        <f t="shared" si="300"/>
        <v/>
      </c>
      <c r="Y806" s="569" t="str">
        <f t="shared" si="301"/>
        <v/>
      </c>
      <c r="Z806" s="569" t="str">
        <f>'４.１倒筒機(樣品製作)'!X806</f>
        <v/>
      </c>
      <c r="AA806" s="569" t="str">
        <f>'４.１倒筒機(樣品製作)'!Y806</f>
        <v/>
      </c>
    </row>
    <row r="807" spans="1:27" ht="16.5">
      <c r="A807" s="493">
        <f t="shared" si="298"/>
        <v>46161</v>
      </c>
      <c r="B807" s="549" t="s">
        <v>833</v>
      </c>
      <c r="C807" s="576"/>
      <c r="D807" s="600"/>
      <c r="E807" s="577"/>
      <c r="F807" s="635" t="str">
        <f>IF(ISNA(VLOOKUP(D807,條件!$A$1:$L$65585,5,0)),"",(VLOOKUP(D807,條件!$A$1:$L$65585,5,0)))</f>
        <v/>
      </c>
      <c r="G807" s="635" t="str">
        <f>IF(ISNA(VLOOKUP(D807,條件!$A$1:$L$65585,11,0)),"",(VLOOKUP(D807,條件!$A$1:$L$65585,11,0)))</f>
        <v/>
      </c>
      <c r="H807" s="578"/>
      <c r="I807" s="579"/>
      <c r="J807" s="580"/>
      <c r="K807" s="579"/>
      <c r="L807" s="581"/>
      <c r="M807" s="498"/>
      <c r="N807" s="499"/>
      <c r="O807" s="500"/>
      <c r="P807" s="499"/>
      <c r="Q807" s="501"/>
      <c r="R807" s="560"/>
      <c r="S807" s="542">
        <f t="shared" si="302"/>
        <v>0</v>
      </c>
      <c r="T807" s="502">
        <f t="shared" si="299"/>
        <v>0</v>
      </c>
      <c r="U807" s="522">
        <f t="shared" si="303"/>
        <v>0</v>
      </c>
      <c r="V807" s="503">
        <f t="shared" si="304"/>
        <v>0</v>
      </c>
      <c r="W807" s="559" t="str">
        <f t="shared" si="305"/>
        <v/>
      </c>
      <c r="X807" s="569" t="str">
        <f t="shared" si="300"/>
        <v/>
      </c>
      <c r="Y807" s="569" t="str">
        <f t="shared" si="301"/>
        <v/>
      </c>
      <c r="Z807" s="569" t="str">
        <f>'４.１倒筒機(樣品製作)'!X807</f>
        <v/>
      </c>
      <c r="AA807" s="569" t="str">
        <f>'４.１倒筒機(樣品製作)'!Y807</f>
        <v/>
      </c>
    </row>
    <row r="808" spans="1:27" ht="16.5">
      <c r="A808" s="493">
        <f t="shared" si="298"/>
        <v>46161</v>
      </c>
      <c r="B808" s="549" t="s">
        <v>833</v>
      </c>
      <c r="C808" s="576"/>
      <c r="D808" s="600"/>
      <c r="E808" s="577"/>
      <c r="F808" s="635" t="str">
        <f>IF(ISNA(VLOOKUP(D808,條件!$A$1:$L$65585,5,0)),"",(VLOOKUP(D808,條件!$A$1:$L$65585,5,0)))</f>
        <v/>
      </c>
      <c r="G808" s="635" t="str">
        <f>IF(ISNA(VLOOKUP(D808,條件!$A$1:$L$65585,11,0)),"",(VLOOKUP(D808,條件!$A$1:$L$65585,11,0)))</f>
        <v/>
      </c>
      <c r="H808" s="578"/>
      <c r="I808" s="579"/>
      <c r="J808" s="580"/>
      <c r="K808" s="579"/>
      <c r="L808" s="581"/>
      <c r="M808" s="498"/>
      <c r="N808" s="499"/>
      <c r="O808" s="500"/>
      <c r="P808" s="499"/>
      <c r="Q808" s="501"/>
      <c r="R808" s="560"/>
      <c r="S808" s="542">
        <f t="shared" si="302"/>
        <v>0</v>
      </c>
      <c r="T808" s="502">
        <f t="shared" si="299"/>
        <v>0</v>
      </c>
      <c r="U808" s="522">
        <f t="shared" si="303"/>
        <v>0</v>
      </c>
      <c r="V808" s="503">
        <f t="shared" si="304"/>
        <v>0</v>
      </c>
      <c r="W808" s="559" t="str">
        <f t="shared" si="305"/>
        <v/>
      </c>
      <c r="X808" s="569" t="str">
        <f t="shared" si="300"/>
        <v/>
      </c>
      <c r="Y808" s="569" t="str">
        <f t="shared" si="301"/>
        <v/>
      </c>
      <c r="Z808" s="569" t="str">
        <f>'４.１倒筒機(樣品製作)'!X808</f>
        <v/>
      </c>
      <c r="AA808" s="569" t="str">
        <f>'４.１倒筒機(樣品製作)'!Y808</f>
        <v/>
      </c>
    </row>
    <row r="809" spans="1:27" ht="16.5">
      <c r="A809" s="493">
        <f t="shared" si="298"/>
        <v>46161</v>
      </c>
      <c r="B809" s="549" t="s">
        <v>833</v>
      </c>
      <c r="C809" s="576"/>
      <c r="D809" s="600"/>
      <c r="E809" s="577"/>
      <c r="F809" s="635" t="str">
        <f>IF(ISNA(VLOOKUP(D809,條件!$A$1:$L$65585,5,0)),"",(VLOOKUP(D809,條件!$A$1:$L$65585,5,0)))</f>
        <v/>
      </c>
      <c r="G809" s="635" t="str">
        <f>IF(ISNA(VLOOKUP(D809,條件!$A$1:$L$65585,11,0)),"",(VLOOKUP(D809,條件!$A$1:$L$65585,11,0)))</f>
        <v/>
      </c>
      <c r="H809" s="578"/>
      <c r="I809" s="579"/>
      <c r="J809" s="580"/>
      <c r="K809" s="579"/>
      <c r="L809" s="581"/>
      <c r="M809" s="498"/>
      <c r="N809" s="499"/>
      <c r="O809" s="500"/>
      <c r="P809" s="499"/>
      <c r="Q809" s="501"/>
      <c r="R809" s="560"/>
      <c r="S809" s="542">
        <f t="shared" si="302"/>
        <v>0</v>
      </c>
      <c r="T809" s="502">
        <f t="shared" si="299"/>
        <v>0</v>
      </c>
      <c r="U809" s="502">
        <f t="shared" si="303"/>
        <v>0</v>
      </c>
      <c r="V809" s="503">
        <f t="shared" si="304"/>
        <v>0</v>
      </c>
      <c r="W809" s="561" t="str">
        <f t="shared" si="305"/>
        <v/>
      </c>
      <c r="X809" s="569" t="str">
        <f t="shared" si="300"/>
        <v/>
      </c>
      <c r="Y809" s="569" t="str">
        <f t="shared" si="301"/>
        <v/>
      </c>
      <c r="Z809" s="569" t="str">
        <f>'４.１倒筒機(樣品製作)'!X809</f>
        <v/>
      </c>
      <c r="AA809" s="569" t="str">
        <f>'４.１倒筒機(樣品製作)'!Y809</f>
        <v/>
      </c>
    </row>
    <row r="810" spans="1:27" ht="16.5">
      <c r="A810" s="493">
        <f t="shared" si="298"/>
        <v>46161</v>
      </c>
      <c r="B810" s="549" t="s">
        <v>833</v>
      </c>
      <c r="C810" s="576"/>
      <c r="D810" s="600"/>
      <c r="E810" s="577"/>
      <c r="F810" s="635" t="str">
        <f>IF(ISNA(VLOOKUP(D810,條件!$A$1:$L$65585,5,0)),"",(VLOOKUP(D810,條件!$A$1:$L$65585,5,0)))</f>
        <v/>
      </c>
      <c r="G810" s="635" t="str">
        <f>IF(ISNA(VLOOKUP(D810,條件!$A$1:$L$65585,11,0)),"",(VLOOKUP(D810,條件!$A$1:$L$65585,11,0)))</f>
        <v/>
      </c>
      <c r="H810" s="578"/>
      <c r="I810" s="579"/>
      <c r="J810" s="580"/>
      <c r="K810" s="579"/>
      <c r="L810" s="581"/>
      <c r="M810" s="498"/>
      <c r="N810" s="499"/>
      <c r="O810" s="500"/>
      <c r="P810" s="499"/>
      <c r="Q810" s="501"/>
      <c r="R810" s="560"/>
      <c r="S810" s="542">
        <f t="shared" si="302"/>
        <v>0</v>
      </c>
      <c r="T810" s="502">
        <f t="shared" si="299"/>
        <v>0</v>
      </c>
      <c r="U810" s="502">
        <f t="shared" si="303"/>
        <v>0</v>
      </c>
      <c r="V810" s="503">
        <f t="shared" si="304"/>
        <v>0</v>
      </c>
      <c r="W810" s="561" t="str">
        <f t="shared" si="305"/>
        <v/>
      </c>
      <c r="X810" s="569" t="str">
        <f t="shared" si="300"/>
        <v/>
      </c>
      <c r="Y810" s="569" t="str">
        <f t="shared" si="301"/>
        <v/>
      </c>
      <c r="Z810" s="569" t="str">
        <f>'４.１倒筒機(樣品製作)'!X810</f>
        <v/>
      </c>
      <c r="AA810" s="569" t="str">
        <f>'４.１倒筒機(樣品製作)'!Y810</f>
        <v/>
      </c>
    </row>
    <row r="811" spans="1:27" ht="16.5">
      <c r="A811" s="493">
        <f t="shared" si="298"/>
        <v>46161</v>
      </c>
      <c r="B811" s="549" t="s">
        <v>833</v>
      </c>
      <c r="C811" s="576"/>
      <c r="D811" s="600"/>
      <c r="E811" s="577"/>
      <c r="F811" s="635" t="str">
        <f>IF(ISNA(VLOOKUP(D811,條件!$A$1:$L$65585,5,0)),"",(VLOOKUP(D811,條件!$A$1:$L$65585,5,0)))</f>
        <v/>
      </c>
      <c r="G811" s="635" t="str">
        <f>IF(ISNA(VLOOKUP(D811,條件!$A$1:$L$65585,11,0)),"",(VLOOKUP(D811,條件!$A$1:$L$65585,11,0)))</f>
        <v/>
      </c>
      <c r="H811" s="578"/>
      <c r="I811" s="579"/>
      <c r="J811" s="580"/>
      <c r="K811" s="579"/>
      <c r="L811" s="581"/>
      <c r="M811" s="498"/>
      <c r="N811" s="499"/>
      <c r="O811" s="500"/>
      <c r="P811" s="499"/>
      <c r="Q811" s="501"/>
      <c r="R811" s="560"/>
      <c r="S811" s="542">
        <f t="shared" si="302"/>
        <v>0</v>
      </c>
      <c r="T811" s="502">
        <f t="shared" si="299"/>
        <v>0</v>
      </c>
      <c r="U811" s="502">
        <f t="shared" si="303"/>
        <v>0</v>
      </c>
      <c r="V811" s="503">
        <f t="shared" si="304"/>
        <v>0</v>
      </c>
      <c r="W811" s="561" t="str">
        <f t="shared" si="305"/>
        <v/>
      </c>
      <c r="X811" s="569" t="str">
        <f t="shared" si="300"/>
        <v/>
      </c>
      <c r="Y811" s="569" t="str">
        <f t="shared" si="301"/>
        <v/>
      </c>
      <c r="Z811" s="569" t="str">
        <f>'４.１倒筒機(樣品製作)'!X811</f>
        <v/>
      </c>
      <c r="AA811" s="569" t="str">
        <f>'４.１倒筒機(樣品製作)'!Y811</f>
        <v/>
      </c>
    </row>
    <row r="812" spans="1:27" ht="16.5">
      <c r="A812" s="493">
        <f t="shared" si="298"/>
        <v>46161</v>
      </c>
      <c r="B812" s="549" t="s">
        <v>833</v>
      </c>
      <c r="C812" s="576"/>
      <c r="D812" s="600"/>
      <c r="E812" s="577"/>
      <c r="F812" s="635" t="str">
        <f>IF(ISNA(VLOOKUP(D812,條件!$A$1:$L$65585,5,0)),"",(VLOOKUP(D812,條件!$A$1:$L$65585,5,0)))</f>
        <v/>
      </c>
      <c r="G812" s="635" t="str">
        <f>IF(ISNA(VLOOKUP(D812,條件!$A$1:$L$65585,11,0)),"",(VLOOKUP(D812,條件!$A$1:$L$65585,11,0)))</f>
        <v/>
      </c>
      <c r="H812" s="578"/>
      <c r="I812" s="579"/>
      <c r="J812" s="580"/>
      <c r="K812" s="579"/>
      <c r="L812" s="581"/>
      <c r="M812" s="498"/>
      <c r="N812" s="499"/>
      <c r="O812" s="500"/>
      <c r="P812" s="499"/>
      <c r="Q812" s="501"/>
      <c r="R812" s="560"/>
      <c r="S812" s="542">
        <f t="shared" si="302"/>
        <v>0</v>
      </c>
      <c r="T812" s="502">
        <f t="shared" si="299"/>
        <v>0</v>
      </c>
      <c r="U812" s="502">
        <f t="shared" si="303"/>
        <v>0</v>
      </c>
      <c r="V812" s="503">
        <f t="shared" si="304"/>
        <v>0</v>
      </c>
      <c r="W812" s="561" t="str">
        <f t="shared" si="305"/>
        <v/>
      </c>
      <c r="X812" s="569" t="str">
        <f t="shared" si="300"/>
        <v/>
      </c>
      <c r="Y812" s="569" t="str">
        <f t="shared" si="301"/>
        <v/>
      </c>
      <c r="Z812" s="569" t="str">
        <f>'４.１倒筒機(樣品製作)'!X812</f>
        <v/>
      </c>
      <c r="AA812" s="569" t="str">
        <f>'４.１倒筒機(樣品製作)'!Y812</f>
        <v/>
      </c>
    </row>
    <row r="813" spans="1:27" ht="16.5">
      <c r="A813" s="493">
        <f t="shared" si="298"/>
        <v>46161</v>
      </c>
      <c r="B813" s="549" t="s">
        <v>833</v>
      </c>
      <c r="C813" s="576"/>
      <c r="D813" s="600"/>
      <c r="E813" s="577"/>
      <c r="F813" s="635" t="str">
        <f>IF(ISNA(VLOOKUP(D813,條件!$A$1:$L$65585,5,0)),"",(VLOOKUP(D813,條件!$A$1:$L$65585,5,0)))</f>
        <v/>
      </c>
      <c r="G813" s="635" t="str">
        <f>IF(ISNA(VLOOKUP(D813,條件!$A$1:$L$65585,11,0)),"",(VLOOKUP(D813,條件!$A$1:$L$65585,11,0)))</f>
        <v/>
      </c>
      <c r="H813" s="578"/>
      <c r="I813" s="579"/>
      <c r="J813" s="580"/>
      <c r="K813" s="579"/>
      <c r="L813" s="581"/>
      <c r="M813" s="498"/>
      <c r="N813" s="499"/>
      <c r="O813" s="500"/>
      <c r="P813" s="499"/>
      <c r="Q813" s="501"/>
      <c r="R813" s="560"/>
      <c r="S813" s="542">
        <f t="shared" si="302"/>
        <v>0</v>
      </c>
      <c r="T813" s="502">
        <f t="shared" si="299"/>
        <v>0</v>
      </c>
      <c r="U813" s="502">
        <f t="shared" si="303"/>
        <v>0</v>
      </c>
      <c r="V813" s="503">
        <f t="shared" si="304"/>
        <v>0</v>
      </c>
      <c r="W813" s="561" t="str">
        <f t="shared" si="305"/>
        <v/>
      </c>
      <c r="X813" s="569" t="str">
        <f t="shared" si="300"/>
        <v/>
      </c>
      <c r="Y813" s="569" t="str">
        <f t="shared" si="301"/>
        <v/>
      </c>
      <c r="Z813" s="569" t="str">
        <f>'４.１倒筒機(樣品製作)'!X813</f>
        <v/>
      </c>
      <c r="AA813" s="569" t="str">
        <f>'４.１倒筒機(樣品製作)'!Y813</f>
        <v/>
      </c>
    </row>
    <row r="814" spans="1:27" ht="16.5">
      <c r="A814" s="493">
        <f t="shared" si="298"/>
        <v>46161</v>
      </c>
      <c r="B814" s="549" t="s">
        <v>833</v>
      </c>
      <c r="C814" s="576"/>
      <c r="D814" s="600"/>
      <c r="E814" s="577"/>
      <c r="F814" s="635" t="str">
        <f>IF(ISNA(VLOOKUP(D814,條件!$A$1:$L$65585,5,0)),"",(VLOOKUP(D814,條件!$A$1:$L$65585,5,0)))</f>
        <v/>
      </c>
      <c r="G814" s="635" t="str">
        <f>IF(ISNA(VLOOKUP(D814,條件!$A$1:$L$65585,11,0)),"",(VLOOKUP(D814,條件!$A$1:$L$65585,11,0)))</f>
        <v/>
      </c>
      <c r="H814" s="578"/>
      <c r="I814" s="579"/>
      <c r="J814" s="580"/>
      <c r="K814" s="579"/>
      <c r="L814" s="581"/>
      <c r="M814" s="498"/>
      <c r="N814" s="499"/>
      <c r="O814" s="500"/>
      <c r="P814" s="499"/>
      <c r="Q814" s="501"/>
      <c r="R814" s="560"/>
      <c r="S814" s="542">
        <f t="shared" si="302"/>
        <v>0</v>
      </c>
      <c r="T814" s="502">
        <f t="shared" si="299"/>
        <v>0</v>
      </c>
      <c r="U814" s="502">
        <f t="shared" si="303"/>
        <v>0</v>
      </c>
      <c r="V814" s="503">
        <f t="shared" si="304"/>
        <v>0</v>
      </c>
      <c r="W814" s="561" t="str">
        <f t="shared" si="305"/>
        <v/>
      </c>
      <c r="X814" s="569" t="str">
        <f t="shared" si="300"/>
        <v/>
      </c>
      <c r="Y814" s="569" t="str">
        <f t="shared" si="301"/>
        <v/>
      </c>
      <c r="Z814" s="569" t="str">
        <f>'４.１倒筒機(樣品製作)'!X814</f>
        <v/>
      </c>
      <c r="AA814" s="569" t="str">
        <f>'４.１倒筒機(樣品製作)'!Y814</f>
        <v/>
      </c>
    </row>
    <row r="815" spans="1:27" ht="16.5">
      <c r="A815" s="493">
        <f t="shared" si="298"/>
        <v>46161</v>
      </c>
      <c r="B815" s="549" t="s">
        <v>833</v>
      </c>
      <c r="C815" s="576"/>
      <c r="D815" s="600"/>
      <c r="E815" s="577"/>
      <c r="F815" s="635" t="str">
        <f>IF(ISNA(VLOOKUP(D815,條件!$A$1:$L$65585,5,0)),"",(VLOOKUP(D815,條件!$A$1:$L$65585,5,0)))</f>
        <v/>
      </c>
      <c r="G815" s="635" t="str">
        <f>IF(ISNA(VLOOKUP(D815,條件!$A$1:$L$65585,11,0)),"",(VLOOKUP(D815,條件!$A$1:$L$65585,11,0)))</f>
        <v/>
      </c>
      <c r="H815" s="578"/>
      <c r="I815" s="579"/>
      <c r="J815" s="580"/>
      <c r="K815" s="579"/>
      <c r="L815" s="581"/>
      <c r="M815" s="498"/>
      <c r="N815" s="499"/>
      <c r="O815" s="500"/>
      <c r="P815" s="499"/>
      <c r="Q815" s="501"/>
      <c r="R815" s="560"/>
      <c r="S815" s="542">
        <f t="shared" si="302"/>
        <v>0</v>
      </c>
      <c r="T815" s="502">
        <f t="shared" si="299"/>
        <v>0</v>
      </c>
      <c r="U815" s="502">
        <f t="shared" si="303"/>
        <v>0</v>
      </c>
      <c r="V815" s="503">
        <f t="shared" si="304"/>
        <v>0</v>
      </c>
      <c r="W815" s="561" t="str">
        <f t="shared" si="305"/>
        <v/>
      </c>
      <c r="X815" s="569" t="str">
        <f t="shared" si="300"/>
        <v/>
      </c>
      <c r="Y815" s="569" t="str">
        <f t="shared" si="301"/>
        <v/>
      </c>
      <c r="Z815" s="569" t="str">
        <f>'４.１倒筒機(樣品製作)'!X815</f>
        <v/>
      </c>
      <c r="AA815" s="569" t="str">
        <f>'４.１倒筒機(樣品製作)'!Y815</f>
        <v/>
      </c>
    </row>
    <row r="816" spans="1:27" ht="16.5">
      <c r="A816" s="493">
        <f t="shared" si="298"/>
        <v>46161</v>
      </c>
      <c r="B816" s="549" t="s">
        <v>833</v>
      </c>
      <c r="C816" s="576"/>
      <c r="D816" s="600"/>
      <c r="E816" s="577"/>
      <c r="F816" s="635" t="str">
        <f>IF(ISNA(VLOOKUP(D816,條件!$A$1:$L$65585,5,0)),"",(VLOOKUP(D816,條件!$A$1:$L$65585,5,0)))</f>
        <v/>
      </c>
      <c r="G816" s="635" t="str">
        <f>IF(ISNA(VLOOKUP(D816,條件!$A$1:$L$65585,11,0)),"",(VLOOKUP(D816,條件!$A$1:$L$65585,11,0)))</f>
        <v/>
      </c>
      <c r="H816" s="578"/>
      <c r="I816" s="579"/>
      <c r="J816" s="580"/>
      <c r="K816" s="579"/>
      <c r="L816" s="581"/>
      <c r="M816" s="498"/>
      <c r="N816" s="499"/>
      <c r="O816" s="500"/>
      <c r="P816" s="499"/>
      <c r="Q816" s="501"/>
      <c r="R816" s="560"/>
      <c r="S816" s="542">
        <f t="shared" si="302"/>
        <v>0</v>
      </c>
      <c r="T816" s="502">
        <f t="shared" si="299"/>
        <v>0</v>
      </c>
      <c r="U816" s="502">
        <f t="shared" si="303"/>
        <v>0</v>
      </c>
      <c r="V816" s="503">
        <f t="shared" si="304"/>
        <v>0</v>
      </c>
      <c r="W816" s="561" t="str">
        <f t="shared" si="305"/>
        <v/>
      </c>
      <c r="X816" s="569" t="str">
        <f t="shared" si="300"/>
        <v/>
      </c>
      <c r="Y816" s="569" t="str">
        <f t="shared" si="301"/>
        <v/>
      </c>
      <c r="Z816" s="569" t="str">
        <f>'４.１倒筒機(樣品製作)'!X816</f>
        <v/>
      </c>
      <c r="AA816" s="569" t="str">
        <f>'４.１倒筒機(樣品製作)'!Y816</f>
        <v/>
      </c>
    </row>
    <row r="817" spans="1:27" ht="16.5">
      <c r="A817" s="493">
        <f t="shared" si="298"/>
        <v>46161</v>
      </c>
      <c r="B817" s="549" t="s">
        <v>833</v>
      </c>
      <c r="C817" s="576"/>
      <c r="D817" s="600"/>
      <c r="E817" s="577"/>
      <c r="F817" s="635" t="str">
        <f>IF(ISNA(VLOOKUP(D817,條件!$A$1:$L$65585,5,0)),"",(VLOOKUP(D817,條件!$A$1:$L$65585,5,0)))</f>
        <v/>
      </c>
      <c r="G817" s="635" t="str">
        <f>IF(ISNA(VLOOKUP(D817,條件!$A$1:$L$65585,11,0)),"",(VLOOKUP(D817,條件!$A$1:$L$65585,11,0)))</f>
        <v/>
      </c>
      <c r="H817" s="578"/>
      <c r="I817" s="579"/>
      <c r="J817" s="580"/>
      <c r="K817" s="579"/>
      <c r="L817" s="581"/>
      <c r="M817" s="498"/>
      <c r="N817" s="499"/>
      <c r="O817" s="500"/>
      <c r="P817" s="499"/>
      <c r="Q817" s="501"/>
      <c r="R817" s="560"/>
      <c r="S817" s="542">
        <f t="shared" si="302"/>
        <v>0</v>
      </c>
      <c r="T817" s="502">
        <f t="shared" si="299"/>
        <v>0</v>
      </c>
      <c r="U817" s="502">
        <f t="shared" si="303"/>
        <v>0</v>
      </c>
      <c r="V817" s="503">
        <f t="shared" si="304"/>
        <v>0</v>
      </c>
      <c r="W817" s="561" t="str">
        <f t="shared" si="305"/>
        <v/>
      </c>
      <c r="X817" s="569" t="str">
        <f t="shared" si="300"/>
        <v/>
      </c>
      <c r="Y817" s="569" t="str">
        <f t="shared" si="301"/>
        <v/>
      </c>
      <c r="Z817" s="569" t="str">
        <f>'４.１倒筒機(樣品製作)'!X817</f>
        <v/>
      </c>
      <c r="AA817" s="569" t="str">
        <f>'４.１倒筒機(樣品製作)'!Y817</f>
        <v/>
      </c>
    </row>
    <row r="818" spans="1:27" ht="16.5">
      <c r="A818" s="493">
        <f t="shared" si="298"/>
        <v>46161</v>
      </c>
      <c r="B818" s="515" t="s">
        <v>831</v>
      </c>
      <c r="C818" s="652"/>
      <c r="D818" s="653"/>
      <c r="E818" s="654"/>
      <c r="F818" s="655">
        <v>0</v>
      </c>
      <c r="G818" s="655"/>
      <c r="H818" s="656"/>
      <c r="I818" s="657">
        <f>COUNTA(I798:I817)</f>
        <v>0</v>
      </c>
      <c r="J818" s="657"/>
      <c r="K818" s="657"/>
      <c r="L818" s="658"/>
      <c r="M818" s="517"/>
      <c r="N818" s="518">
        <f>SUM(N798:N817)</f>
        <v>0</v>
      </c>
      <c r="O818" s="517"/>
      <c r="P818" s="518">
        <f>SUM(P798:P817)</f>
        <v>0</v>
      </c>
      <c r="Q818" s="519"/>
      <c r="R818" s="562"/>
      <c r="S818" s="544"/>
      <c r="T818" s="520"/>
      <c r="U818" s="516">
        <f>SUMIF(U798:U817,"&lt;9E307")</f>
        <v>0</v>
      </c>
      <c r="V818" s="516">
        <f>SUM(V798:V817)</f>
        <v>0</v>
      </c>
      <c r="W818" s="563">
        <f>IF(ISERROR(V818/U818),0,(V818/U818))</f>
        <v>0</v>
      </c>
      <c r="X818" s="570">
        <f>SUMIF(X798:X817,"&lt;9E307")</f>
        <v>0</v>
      </c>
      <c r="Y818" s="570">
        <f>SUMIF(Y798:Y817,"&lt;9E307")</f>
        <v>0</v>
      </c>
      <c r="Z818" s="570">
        <f>'４.１倒筒機(樣品製作)'!X818</f>
        <v>0</v>
      </c>
      <c r="AA818" s="570">
        <f>'４.１倒筒機(樣品製作)'!Y818</f>
        <v>0</v>
      </c>
    </row>
    <row r="819" spans="1:27" ht="16.5">
      <c r="A819" s="493">
        <f t="shared" si="298"/>
        <v>46161</v>
      </c>
      <c r="B819" s="521" t="s">
        <v>834</v>
      </c>
      <c r="C819" s="659"/>
      <c r="D819" s="660"/>
      <c r="E819" s="661"/>
      <c r="F819" s="662"/>
      <c r="G819" s="662"/>
      <c r="H819" s="663"/>
      <c r="I819" s="664">
        <f>SUM(I797,I818)</f>
        <v>0</v>
      </c>
      <c r="J819" s="664"/>
      <c r="K819" s="664"/>
      <c r="L819" s="665"/>
      <c r="M819" s="536"/>
      <c r="N819" s="537">
        <f>SUM(N797,N818)</f>
        <v>0</v>
      </c>
      <c r="O819" s="536"/>
      <c r="P819" s="537">
        <f>SUM(P797,P818)</f>
        <v>0</v>
      </c>
      <c r="Q819" s="538"/>
      <c r="R819" s="564"/>
      <c r="S819" s="545"/>
      <c r="T819" s="504"/>
      <c r="U819" s="504">
        <f t="shared" ref="U819:V819" si="306">SUM(U797,U818)</f>
        <v>0</v>
      </c>
      <c r="V819" s="504">
        <f t="shared" si="306"/>
        <v>0</v>
      </c>
      <c r="W819" s="565">
        <f>IF(ISERROR(V819/U819),0,V819/U819)</f>
        <v>0</v>
      </c>
      <c r="X819" s="571">
        <f>SUM(X797,X818)</f>
        <v>0</v>
      </c>
      <c r="Y819" s="571">
        <f>SUM(Y797,Y818)</f>
        <v>0</v>
      </c>
      <c r="Z819" s="571">
        <f>'４.１倒筒機(樣品製作)'!X819</f>
        <v>0</v>
      </c>
      <c r="AA819" s="571">
        <f>'４.１倒筒機(樣品製作)'!Y819</f>
        <v>0</v>
      </c>
    </row>
    <row r="820" spans="1:27" ht="16.5">
      <c r="A820" s="566">
        <f>A819+1</f>
        <v>46162</v>
      </c>
      <c r="B820" s="548" t="s">
        <v>832</v>
      </c>
      <c r="C820" s="666"/>
      <c r="D820" s="667"/>
      <c r="E820" s="668"/>
      <c r="F820" s="669" t="str">
        <f>IF(ISNA(VLOOKUP(D820,條件!$A$1:$L$65585,5,0)),"",(VLOOKUP(D820,條件!$A$1:$L$65585,5,0)))</f>
        <v/>
      </c>
      <c r="G820" s="669" t="str">
        <f>IF(ISNA(VLOOKUP(D820,條件!$A$1:$L$65585,11,0)),"",(VLOOKUP(D820,條件!$A$1:$L$65585,11,0)))</f>
        <v/>
      </c>
      <c r="H820" s="670"/>
      <c r="I820" s="671"/>
      <c r="J820" s="580"/>
      <c r="K820" s="671"/>
      <c r="L820" s="672"/>
      <c r="M820" s="524"/>
      <c r="N820" s="525"/>
      <c r="O820" s="526"/>
      <c r="P820" s="525"/>
      <c r="Q820" s="527"/>
      <c r="R820" s="558"/>
      <c r="S820" s="541">
        <f>K820*0.85</f>
        <v>0</v>
      </c>
      <c r="T820" s="522">
        <f t="shared" ref="T820:T839" si="307">IF(J820="",0,(1440/(J820/S820)))</f>
        <v>0</v>
      </c>
      <c r="U820" s="522">
        <f>T820*L820*(N820+P820)/24*0.85</f>
        <v>0</v>
      </c>
      <c r="V820" s="523">
        <f>M820+O820</f>
        <v>0</v>
      </c>
      <c r="W820" s="559" t="str">
        <f>IF(U820=0,"",((V820/U820)))</f>
        <v/>
      </c>
      <c r="X820" s="569" t="str">
        <f t="shared" ref="X820:X839" si="308">IF(ISERROR((U820/(N820+P820)*N820)/250),"",((U820/(N820+P820)*N820)/250))</f>
        <v/>
      </c>
      <c r="Y820" s="569" t="str">
        <f t="shared" ref="Y820:Y839" si="309">IF(ISERROR(((U820/(N820+P820)*P820)/250)),"",(((U820/(N820+P820)*P820))/250))</f>
        <v/>
      </c>
      <c r="Z820" s="569" t="str">
        <f>'４.１倒筒機(樣品製作)'!X820</f>
        <v/>
      </c>
      <c r="AA820" s="569" t="str">
        <f>'４.１倒筒機(樣品製作)'!Y820</f>
        <v/>
      </c>
    </row>
    <row r="821" spans="1:27" ht="16.5">
      <c r="A821" s="493">
        <f>A820</f>
        <v>46162</v>
      </c>
      <c r="B821" s="549" t="s">
        <v>832</v>
      </c>
      <c r="C821" s="576"/>
      <c r="D821" s="600"/>
      <c r="E821" s="577"/>
      <c r="F821" s="635" t="str">
        <f>IF(ISNA(VLOOKUP(D821,條件!$A$1:$L$65585,5,0)),"",(VLOOKUP(D821,條件!$A$1:$L$65585,5,0)))</f>
        <v/>
      </c>
      <c r="G821" s="635" t="str">
        <f>IF(ISNA(VLOOKUP(D821,條件!$A$1:$L$65585,11,0)),"",(VLOOKUP(D821,條件!$A$1:$L$65585,11,0)))</f>
        <v/>
      </c>
      <c r="H821" s="578"/>
      <c r="I821" s="579"/>
      <c r="J821" s="580"/>
      <c r="K821" s="579"/>
      <c r="L821" s="581"/>
      <c r="M821" s="498"/>
      <c r="N821" s="499"/>
      <c r="O821" s="500"/>
      <c r="P821" s="499"/>
      <c r="Q821" s="527"/>
      <c r="R821" s="560"/>
      <c r="S821" s="542">
        <f t="shared" ref="S821:S839" si="310">K821*0.85</f>
        <v>0</v>
      </c>
      <c r="T821" s="502">
        <f t="shared" si="307"/>
        <v>0</v>
      </c>
      <c r="U821" s="522">
        <f t="shared" ref="U821:U839" si="311">T821*L821*(N821+P821)/24*0.85</f>
        <v>0</v>
      </c>
      <c r="V821" s="503">
        <f t="shared" ref="V821:V839" si="312">M821+O821</f>
        <v>0</v>
      </c>
      <c r="W821" s="559" t="str">
        <f t="shared" ref="W821:W839" si="313">IF(U821=0,"",((V821/U821)))</f>
        <v/>
      </c>
      <c r="X821" s="569" t="str">
        <f t="shared" si="308"/>
        <v/>
      </c>
      <c r="Y821" s="569" t="str">
        <f t="shared" si="309"/>
        <v/>
      </c>
      <c r="Z821" s="569" t="str">
        <f>'４.１倒筒機(樣品製作)'!X821</f>
        <v/>
      </c>
      <c r="AA821" s="569" t="str">
        <f>'４.１倒筒機(樣品製作)'!Y821</f>
        <v/>
      </c>
    </row>
    <row r="822" spans="1:27" ht="16.5">
      <c r="A822" s="493">
        <f t="shared" ref="A822:A862" si="314">A821</f>
        <v>46162</v>
      </c>
      <c r="B822" s="549" t="s">
        <v>832</v>
      </c>
      <c r="C822" s="576"/>
      <c r="D822" s="600"/>
      <c r="E822" s="577"/>
      <c r="F822" s="635" t="str">
        <f>IF(ISNA(VLOOKUP(D822,條件!$A$1:$L$65585,5,0)),"",(VLOOKUP(D822,條件!$A$1:$L$65585,5,0)))</f>
        <v/>
      </c>
      <c r="G822" s="635" t="str">
        <f>IF(ISNA(VLOOKUP(D822,條件!$A$1:$L$65585,11,0)),"",(VLOOKUP(D822,條件!$A$1:$L$65585,11,0)))</f>
        <v/>
      </c>
      <c r="H822" s="578"/>
      <c r="I822" s="579"/>
      <c r="J822" s="580"/>
      <c r="K822" s="579"/>
      <c r="L822" s="581"/>
      <c r="M822" s="498"/>
      <c r="N822" s="499"/>
      <c r="O822" s="500"/>
      <c r="P822" s="499"/>
      <c r="Q822" s="527"/>
      <c r="R822" s="560"/>
      <c r="S822" s="542">
        <f t="shared" si="310"/>
        <v>0</v>
      </c>
      <c r="T822" s="502">
        <f t="shared" si="307"/>
        <v>0</v>
      </c>
      <c r="U822" s="522">
        <f t="shared" si="311"/>
        <v>0</v>
      </c>
      <c r="V822" s="503">
        <f t="shared" si="312"/>
        <v>0</v>
      </c>
      <c r="W822" s="559" t="str">
        <f t="shared" si="313"/>
        <v/>
      </c>
      <c r="X822" s="569" t="str">
        <f t="shared" si="308"/>
        <v/>
      </c>
      <c r="Y822" s="569" t="str">
        <f t="shared" si="309"/>
        <v/>
      </c>
      <c r="Z822" s="569" t="str">
        <f>'４.１倒筒機(樣品製作)'!X822</f>
        <v/>
      </c>
      <c r="AA822" s="569" t="str">
        <f>'４.１倒筒機(樣品製作)'!Y822</f>
        <v/>
      </c>
    </row>
    <row r="823" spans="1:27" ht="16.5">
      <c r="A823" s="493">
        <f t="shared" si="314"/>
        <v>46162</v>
      </c>
      <c r="B823" s="549" t="s">
        <v>832</v>
      </c>
      <c r="C823" s="576"/>
      <c r="D823" s="600"/>
      <c r="E823" s="577"/>
      <c r="F823" s="635" t="str">
        <f>IF(ISNA(VLOOKUP(D823,條件!$A$1:$L$65585,5,0)),"",(VLOOKUP(D823,條件!$A$1:$L$65585,5,0)))</f>
        <v/>
      </c>
      <c r="G823" s="635" t="str">
        <f>IF(ISNA(VLOOKUP(D823,條件!$A$1:$L$65585,11,0)),"",(VLOOKUP(D823,條件!$A$1:$L$65585,11,0)))</f>
        <v/>
      </c>
      <c r="H823" s="578"/>
      <c r="I823" s="579"/>
      <c r="J823" s="580"/>
      <c r="K823" s="579"/>
      <c r="L823" s="581"/>
      <c r="M823" s="498"/>
      <c r="N823" s="499"/>
      <c r="O823" s="500"/>
      <c r="P823" s="499"/>
      <c r="Q823" s="527"/>
      <c r="R823" s="560"/>
      <c r="S823" s="542">
        <f t="shared" si="310"/>
        <v>0</v>
      </c>
      <c r="T823" s="502">
        <f t="shared" si="307"/>
        <v>0</v>
      </c>
      <c r="U823" s="522">
        <f t="shared" si="311"/>
        <v>0</v>
      </c>
      <c r="V823" s="503">
        <f t="shared" si="312"/>
        <v>0</v>
      </c>
      <c r="W823" s="559" t="str">
        <f t="shared" si="313"/>
        <v/>
      </c>
      <c r="X823" s="569" t="str">
        <f t="shared" si="308"/>
        <v/>
      </c>
      <c r="Y823" s="569" t="str">
        <f t="shared" si="309"/>
        <v/>
      </c>
      <c r="Z823" s="569" t="str">
        <f>'４.１倒筒機(樣品製作)'!X823</f>
        <v/>
      </c>
      <c r="AA823" s="569" t="str">
        <f>'４.１倒筒機(樣品製作)'!Y823</f>
        <v/>
      </c>
    </row>
    <row r="824" spans="1:27" ht="16.5">
      <c r="A824" s="493">
        <f t="shared" si="314"/>
        <v>46162</v>
      </c>
      <c r="B824" s="549" t="s">
        <v>832</v>
      </c>
      <c r="C824" s="576"/>
      <c r="D824" s="600"/>
      <c r="E824" s="577"/>
      <c r="F824" s="635" t="str">
        <f>IF(ISNA(VLOOKUP(D824,條件!$A$1:$L$65585,5,0)),"",(VLOOKUP(D824,條件!$A$1:$L$65585,5,0)))</f>
        <v/>
      </c>
      <c r="G824" s="635" t="str">
        <f>IF(ISNA(VLOOKUP(D824,條件!$A$1:$L$65585,11,0)),"",(VLOOKUP(D824,條件!$A$1:$L$65585,11,0)))</f>
        <v/>
      </c>
      <c r="H824" s="578"/>
      <c r="I824" s="579"/>
      <c r="J824" s="580"/>
      <c r="K824" s="579"/>
      <c r="L824" s="581"/>
      <c r="M824" s="498"/>
      <c r="N824" s="499"/>
      <c r="O824" s="500"/>
      <c r="P824" s="499"/>
      <c r="Q824" s="527"/>
      <c r="R824" s="560"/>
      <c r="S824" s="542">
        <f t="shared" si="310"/>
        <v>0</v>
      </c>
      <c r="T824" s="502">
        <f t="shared" si="307"/>
        <v>0</v>
      </c>
      <c r="U824" s="522">
        <f t="shared" si="311"/>
        <v>0</v>
      </c>
      <c r="V824" s="503">
        <f t="shared" si="312"/>
        <v>0</v>
      </c>
      <c r="W824" s="559" t="str">
        <f t="shared" si="313"/>
        <v/>
      </c>
      <c r="X824" s="569" t="str">
        <f t="shared" si="308"/>
        <v/>
      </c>
      <c r="Y824" s="569" t="str">
        <f t="shared" si="309"/>
        <v/>
      </c>
      <c r="Z824" s="569" t="str">
        <f>'４.１倒筒機(樣品製作)'!X824</f>
        <v/>
      </c>
      <c r="AA824" s="569" t="str">
        <f>'４.１倒筒機(樣品製作)'!Y824</f>
        <v/>
      </c>
    </row>
    <row r="825" spans="1:27" ht="16.5">
      <c r="A825" s="493">
        <f t="shared" si="314"/>
        <v>46162</v>
      </c>
      <c r="B825" s="549" t="s">
        <v>832</v>
      </c>
      <c r="C825" s="576"/>
      <c r="D825" s="600"/>
      <c r="E825" s="577"/>
      <c r="F825" s="635" t="str">
        <f>IF(ISNA(VLOOKUP(D825,條件!$A$1:$L$65585,5,0)),"",(VLOOKUP(D825,條件!$A$1:$L$65585,5,0)))</f>
        <v/>
      </c>
      <c r="G825" s="635" t="str">
        <f>IF(ISNA(VLOOKUP(D825,條件!$A$1:$L$65585,11,0)),"",(VLOOKUP(D825,條件!$A$1:$L$65585,11,0)))</f>
        <v/>
      </c>
      <c r="H825" s="578"/>
      <c r="I825" s="579"/>
      <c r="J825" s="580"/>
      <c r="K825" s="579"/>
      <c r="L825" s="581"/>
      <c r="M825" s="498"/>
      <c r="N825" s="499"/>
      <c r="O825" s="500"/>
      <c r="P825" s="499"/>
      <c r="Q825" s="527"/>
      <c r="R825" s="560"/>
      <c r="S825" s="542">
        <f t="shared" si="310"/>
        <v>0</v>
      </c>
      <c r="T825" s="502">
        <f t="shared" si="307"/>
        <v>0</v>
      </c>
      <c r="U825" s="522">
        <f t="shared" si="311"/>
        <v>0</v>
      </c>
      <c r="V825" s="503">
        <f t="shared" si="312"/>
        <v>0</v>
      </c>
      <c r="W825" s="559" t="str">
        <f t="shared" si="313"/>
        <v/>
      </c>
      <c r="X825" s="569" t="str">
        <f t="shared" si="308"/>
        <v/>
      </c>
      <c r="Y825" s="569" t="str">
        <f t="shared" si="309"/>
        <v/>
      </c>
      <c r="Z825" s="569" t="str">
        <f>'４.１倒筒機(樣品製作)'!X825</f>
        <v/>
      </c>
      <c r="AA825" s="569" t="str">
        <f>'４.１倒筒機(樣品製作)'!Y825</f>
        <v/>
      </c>
    </row>
    <row r="826" spans="1:27" ht="16.5">
      <c r="A826" s="493">
        <f t="shared" si="314"/>
        <v>46162</v>
      </c>
      <c r="B826" s="549" t="s">
        <v>832</v>
      </c>
      <c r="C826" s="576"/>
      <c r="D826" s="600"/>
      <c r="E826" s="577"/>
      <c r="F826" s="635" t="str">
        <f>IF(ISNA(VLOOKUP(D826,條件!$A$1:$L$65585,5,0)),"",(VLOOKUP(D826,條件!$A$1:$L$65585,5,0)))</f>
        <v/>
      </c>
      <c r="G826" s="635" t="str">
        <f>IF(ISNA(VLOOKUP(D826,條件!$A$1:$L$65585,11,0)),"",(VLOOKUP(D826,條件!$A$1:$L$65585,11,0)))</f>
        <v/>
      </c>
      <c r="H826" s="578"/>
      <c r="I826" s="579"/>
      <c r="J826" s="580"/>
      <c r="K826" s="579"/>
      <c r="L826" s="581"/>
      <c r="M826" s="498"/>
      <c r="N826" s="499"/>
      <c r="O826" s="500"/>
      <c r="P826" s="499"/>
      <c r="Q826" s="527"/>
      <c r="R826" s="560"/>
      <c r="S826" s="542">
        <f t="shared" si="310"/>
        <v>0</v>
      </c>
      <c r="T826" s="502">
        <f t="shared" si="307"/>
        <v>0</v>
      </c>
      <c r="U826" s="522">
        <f t="shared" si="311"/>
        <v>0</v>
      </c>
      <c r="V826" s="503">
        <f t="shared" si="312"/>
        <v>0</v>
      </c>
      <c r="W826" s="559" t="str">
        <f t="shared" si="313"/>
        <v/>
      </c>
      <c r="X826" s="569" t="str">
        <f t="shared" si="308"/>
        <v/>
      </c>
      <c r="Y826" s="569" t="str">
        <f t="shared" si="309"/>
        <v/>
      </c>
      <c r="Z826" s="569" t="str">
        <f>'４.１倒筒機(樣品製作)'!X826</f>
        <v/>
      </c>
      <c r="AA826" s="569" t="str">
        <f>'４.１倒筒機(樣品製作)'!Y826</f>
        <v/>
      </c>
    </row>
    <row r="827" spans="1:27" ht="16.5">
      <c r="A827" s="493">
        <f t="shared" si="314"/>
        <v>46162</v>
      </c>
      <c r="B827" s="549" t="s">
        <v>832</v>
      </c>
      <c r="C827" s="576"/>
      <c r="D827" s="600"/>
      <c r="E827" s="577"/>
      <c r="F827" s="635" t="str">
        <f>IF(ISNA(VLOOKUP(D827,條件!$A$1:$L$65585,5,0)),"",(VLOOKUP(D827,條件!$A$1:$L$65585,5,0)))</f>
        <v/>
      </c>
      <c r="G827" s="635" t="str">
        <f>IF(ISNA(VLOOKUP(D827,條件!$A$1:$L$65585,11,0)),"",(VLOOKUP(D827,條件!$A$1:$L$65585,11,0)))</f>
        <v/>
      </c>
      <c r="H827" s="578"/>
      <c r="I827" s="579"/>
      <c r="J827" s="580"/>
      <c r="K827" s="579"/>
      <c r="L827" s="581"/>
      <c r="M827" s="498"/>
      <c r="N827" s="499"/>
      <c r="O827" s="500"/>
      <c r="P827" s="499"/>
      <c r="Q827" s="527"/>
      <c r="R827" s="560"/>
      <c r="S827" s="542">
        <f t="shared" si="310"/>
        <v>0</v>
      </c>
      <c r="T827" s="502">
        <f t="shared" si="307"/>
        <v>0</v>
      </c>
      <c r="U827" s="522">
        <f t="shared" si="311"/>
        <v>0</v>
      </c>
      <c r="V827" s="503">
        <f t="shared" si="312"/>
        <v>0</v>
      </c>
      <c r="W827" s="559" t="str">
        <f t="shared" si="313"/>
        <v/>
      </c>
      <c r="X827" s="569" t="str">
        <f t="shared" si="308"/>
        <v/>
      </c>
      <c r="Y827" s="569" t="str">
        <f t="shared" si="309"/>
        <v/>
      </c>
      <c r="Z827" s="569" t="str">
        <f>'４.１倒筒機(樣品製作)'!X827</f>
        <v/>
      </c>
      <c r="AA827" s="569" t="str">
        <f>'４.１倒筒機(樣品製作)'!Y827</f>
        <v/>
      </c>
    </row>
    <row r="828" spans="1:27" ht="16.5">
      <c r="A828" s="493">
        <f t="shared" si="314"/>
        <v>46162</v>
      </c>
      <c r="B828" s="549" t="s">
        <v>832</v>
      </c>
      <c r="C828" s="576"/>
      <c r="D828" s="600"/>
      <c r="E828" s="577"/>
      <c r="F828" s="635" t="str">
        <f>IF(ISNA(VLOOKUP(D828,條件!$A$1:$L$65585,5,0)),"",(VLOOKUP(D828,條件!$A$1:$L$65585,5,0)))</f>
        <v/>
      </c>
      <c r="G828" s="635" t="str">
        <f>IF(ISNA(VLOOKUP(D828,條件!$A$1:$L$65585,11,0)),"",(VLOOKUP(D828,條件!$A$1:$L$65585,11,0)))</f>
        <v/>
      </c>
      <c r="H828" s="578"/>
      <c r="I828" s="579"/>
      <c r="J828" s="580"/>
      <c r="K828" s="579"/>
      <c r="L828" s="581"/>
      <c r="M828" s="498"/>
      <c r="N828" s="499"/>
      <c r="O828" s="500"/>
      <c r="P828" s="499"/>
      <c r="Q828" s="527"/>
      <c r="R828" s="560"/>
      <c r="S828" s="542">
        <f t="shared" si="310"/>
        <v>0</v>
      </c>
      <c r="T828" s="502">
        <f t="shared" si="307"/>
        <v>0</v>
      </c>
      <c r="U828" s="522">
        <f t="shared" si="311"/>
        <v>0</v>
      </c>
      <c r="V828" s="503">
        <f t="shared" si="312"/>
        <v>0</v>
      </c>
      <c r="W828" s="559" t="str">
        <f t="shared" si="313"/>
        <v/>
      </c>
      <c r="X828" s="569" t="str">
        <f t="shared" si="308"/>
        <v/>
      </c>
      <c r="Y828" s="569" t="str">
        <f t="shared" si="309"/>
        <v/>
      </c>
      <c r="Z828" s="569" t="str">
        <f>'４.１倒筒機(樣品製作)'!X828</f>
        <v/>
      </c>
      <c r="AA828" s="569" t="str">
        <f>'４.１倒筒機(樣品製作)'!Y828</f>
        <v/>
      </c>
    </row>
    <row r="829" spans="1:27" ht="16.5">
      <c r="A829" s="493">
        <f t="shared" si="314"/>
        <v>46162</v>
      </c>
      <c r="B829" s="549" t="s">
        <v>832</v>
      </c>
      <c r="C829" s="576"/>
      <c r="D829" s="600"/>
      <c r="E829" s="577"/>
      <c r="F829" s="635" t="str">
        <f>IF(ISNA(VLOOKUP(D829,條件!$A$1:$L$65585,5,0)),"",(VLOOKUP(D829,條件!$A$1:$L$65585,5,0)))</f>
        <v/>
      </c>
      <c r="G829" s="635" t="str">
        <f>IF(ISNA(VLOOKUP(D829,條件!$A$1:$L$65585,11,0)),"",(VLOOKUP(D829,條件!$A$1:$L$65585,11,0)))</f>
        <v/>
      </c>
      <c r="H829" s="578"/>
      <c r="I829" s="579"/>
      <c r="J829" s="580"/>
      <c r="K829" s="579"/>
      <c r="L829" s="581"/>
      <c r="M829" s="498"/>
      <c r="N829" s="499"/>
      <c r="O829" s="500"/>
      <c r="P829" s="499"/>
      <c r="Q829" s="527"/>
      <c r="R829" s="560"/>
      <c r="S829" s="542">
        <f t="shared" si="310"/>
        <v>0</v>
      </c>
      <c r="T829" s="502">
        <f t="shared" si="307"/>
        <v>0</v>
      </c>
      <c r="U829" s="522">
        <f t="shared" si="311"/>
        <v>0</v>
      </c>
      <c r="V829" s="503">
        <f t="shared" si="312"/>
        <v>0</v>
      </c>
      <c r="W829" s="559" t="str">
        <f t="shared" si="313"/>
        <v/>
      </c>
      <c r="X829" s="569" t="str">
        <f t="shared" si="308"/>
        <v/>
      </c>
      <c r="Y829" s="569" t="str">
        <f t="shared" si="309"/>
        <v/>
      </c>
      <c r="Z829" s="569" t="str">
        <f>'４.１倒筒機(樣品製作)'!X829</f>
        <v/>
      </c>
      <c r="AA829" s="569" t="str">
        <f>'４.１倒筒機(樣品製作)'!Y829</f>
        <v/>
      </c>
    </row>
    <row r="830" spans="1:27" ht="16.5">
      <c r="A830" s="493">
        <f t="shared" si="314"/>
        <v>46162</v>
      </c>
      <c r="B830" s="549" t="s">
        <v>832</v>
      </c>
      <c r="C830" s="576"/>
      <c r="D830" s="600"/>
      <c r="E830" s="577"/>
      <c r="F830" s="635" t="str">
        <f>IF(ISNA(VLOOKUP(D830,條件!$A$1:$L$65585,5,0)),"",(VLOOKUP(D830,條件!$A$1:$L$65585,5,0)))</f>
        <v/>
      </c>
      <c r="G830" s="635" t="str">
        <f>IF(ISNA(VLOOKUP(D830,條件!$A$1:$L$65585,11,0)),"",(VLOOKUP(D830,條件!$A$1:$L$65585,11,0)))</f>
        <v/>
      </c>
      <c r="H830" s="578"/>
      <c r="I830" s="579"/>
      <c r="J830" s="580"/>
      <c r="K830" s="579"/>
      <c r="L830" s="581"/>
      <c r="M830" s="498"/>
      <c r="N830" s="499"/>
      <c r="O830" s="500"/>
      <c r="P830" s="499"/>
      <c r="Q830" s="527"/>
      <c r="R830" s="560"/>
      <c r="S830" s="542">
        <f t="shared" si="310"/>
        <v>0</v>
      </c>
      <c r="T830" s="502">
        <f t="shared" si="307"/>
        <v>0</v>
      </c>
      <c r="U830" s="522">
        <f t="shared" si="311"/>
        <v>0</v>
      </c>
      <c r="V830" s="503">
        <f t="shared" si="312"/>
        <v>0</v>
      </c>
      <c r="W830" s="559" t="str">
        <f t="shared" si="313"/>
        <v/>
      </c>
      <c r="X830" s="569" t="str">
        <f t="shared" si="308"/>
        <v/>
      </c>
      <c r="Y830" s="569" t="str">
        <f t="shared" si="309"/>
        <v/>
      </c>
      <c r="Z830" s="569" t="str">
        <f>'４.１倒筒機(樣品製作)'!X830</f>
        <v/>
      </c>
      <c r="AA830" s="569" t="str">
        <f>'４.１倒筒機(樣品製作)'!Y830</f>
        <v/>
      </c>
    </row>
    <row r="831" spans="1:27" ht="16.5">
      <c r="A831" s="493">
        <f t="shared" si="314"/>
        <v>46162</v>
      </c>
      <c r="B831" s="549" t="s">
        <v>832</v>
      </c>
      <c r="C831" s="576"/>
      <c r="D831" s="600"/>
      <c r="E831" s="577"/>
      <c r="F831" s="635" t="str">
        <f>IF(ISNA(VLOOKUP(D831,條件!$A$1:$L$65585,5,0)),"",(VLOOKUP(D831,條件!$A$1:$L$65585,5,0)))</f>
        <v/>
      </c>
      <c r="G831" s="635" t="str">
        <f>IF(ISNA(VLOOKUP(D831,條件!$A$1:$L$65585,11,0)),"",(VLOOKUP(D831,條件!$A$1:$L$65585,11,0)))</f>
        <v/>
      </c>
      <c r="H831" s="578"/>
      <c r="I831" s="579"/>
      <c r="J831" s="580"/>
      <c r="K831" s="579"/>
      <c r="L831" s="581"/>
      <c r="M831" s="498"/>
      <c r="N831" s="499"/>
      <c r="O831" s="500"/>
      <c r="P831" s="499"/>
      <c r="Q831" s="527"/>
      <c r="R831" s="560"/>
      <c r="S831" s="542">
        <f t="shared" si="310"/>
        <v>0</v>
      </c>
      <c r="T831" s="502">
        <f t="shared" si="307"/>
        <v>0</v>
      </c>
      <c r="U831" s="502">
        <f t="shared" si="311"/>
        <v>0</v>
      </c>
      <c r="V831" s="503">
        <f t="shared" si="312"/>
        <v>0</v>
      </c>
      <c r="W831" s="559" t="str">
        <f t="shared" si="313"/>
        <v/>
      </c>
      <c r="X831" s="569" t="str">
        <f t="shared" si="308"/>
        <v/>
      </c>
      <c r="Y831" s="569" t="str">
        <f t="shared" si="309"/>
        <v/>
      </c>
      <c r="Z831" s="569" t="str">
        <f>'４.１倒筒機(樣品製作)'!X831</f>
        <v/>
      </c>
      <c r="AA831" s="569" t="str">
        <f>'４.１倒筒機(樣品製作)'!Y831</f>
        <v/>
      </c>
    </row>
    <row r="832" spans="1:27" ht="16.5">
      <c r="A832" s="493">
        <f t="shared" si="314"/>
        <v>46162</v>
      </c>
      <c r="B832" s="549" t="s">
        <v>832</v>
      </c>
      <c r="C832" s="576"/>
      <c r="D832" s="600"/>
      <c r="E832" s="577"/>
      <c r="F832" s="635" t="str">
        <f>IF(ISNA(VLOOKUP(D832,條件!$A$1:$L$65585,5,0)),"",(VLOOKUP(D832,條件!$A$1:$L$65585,5,0)))</f>
        <v/>
      </c>
      <c r="G832" s="635" t="str">
        <f>IF(ISNA(VLOOKUP(D832,條件!$A$1:$L$65585,11,0)),"",(VLOOKUP(D832,條件!$A$1:$L$65585,11,0)))</f>
        <v/>
      </c>
      <c r="H832" s="578"/>
      <c r="I832" s="579"/>
      <c r="J832" s="580"/>
      <c r="K832" s="579"/>
      <c r="L832" s="581"/>
      <c r="M832" s="498"/>
      <c r="N832" s="499"/>
      <c r="O832" s="500"/>
      <c r="P832" s="499"/>
      <c r="Q832" s="527"/>
      <c r="R832" s="560"/>
      <c r="S832" s="542">
        <f t="shared" si="310"/>
        <v>0</v>
      </c>
      <c r="T832" s="502">
        <f t="shared" si="307"/>
        <v>0</v>
      </c>
      <c r="U832" s="502">
        <f t="shared" si="311"/>
        <v>0</v>
      </c>
      <c r="V832" s="503">
        <f t="shared" si="312"/>
        <v>0</v>
      </c>
      <c r="W832" s="561" t="str">
        <f t="shared" si="313"/>
        <v/>
      </c>
      <c r="X832" s="569" t="str">
        <f t="shared" si="308"/>
        <v/>
      </c>
      <c r="Y832" s="569" t="str">
        <f t="shared" si="309"/>
        <v/>
      </c>
      <c r="Z832" s="569" t="str">
        <f>'４.１倒筒機(樣品製作)'!X832</f>
        <v/>
      </c>
      <c r="AA832" s="569" t="str">
        <f>'４.１倒筒機(樣品製作)'!Y832</f>
        <v/>
      </c>
    </row>
    <row r="833" spans="1:27" ht="16.5">
      <c r="A833" s="493">
        <f t="shared" si="314"/>
        <v>46162</v>
      </c>
      <c r="B833" s="549" t="s">
        <v>832</v>
      </c>
      <c r="C833" s="576"/>
      <c r="D833" s="600"/>
      <c r="E833" s="577"/>
      <c r="F833" s="635" t="str">
        <f>IF(ISNA(VLOOKUP(D833,條件!$A$1:$L$65585,5,0)),"",(VLOOKUP(D833,條件!$A$1:$L$65585,5,0)))</f>
        <v/>
      </c>
      <c r="G833" s="635" t="str">
        <f>IF(ISNA(VLOOKUP(D833,條件!$A$1:$L$65585,11,0)),"",(VLOOKUP(D833,條件!$A$1:$L$65585,11,0)))</f>
        <v/>
      </c>
      <c r="H833" s="578"/>
      <c r="I833" s="579"/>
      <c r="J833" s="580"/>
      <c r="K833" s="579"/>
      <c r="L833" s="581"/>
      <c r="M833" s="498"/>
      <c r="N833" s="499"/>
      <c r="O833" s="500"/>
      <c r="P833" s="499"/>
      <c r="Q833" s="527"/>
      <c r="R833" s="560"/>
      <c r="S833" s="542">
        <f t="shared" si="310"/>
        <v>0</v>
      </c>
      <c r="T833" s="502">
        <f t="shared" si="307"/>
        <v>0</v>
      </c>
      <c r="U833" s="502">
        <f t="shared" si="311"/>
        <v>0</v>
      </c>
      <c r="V833" s="503">
        <f t="shared" si="312"/>
        <v>0</v>
      </c>
      <c r="W833" s="561" t="str">
        <f t="shared" si="313"/>
        <v/>
      </c>
      <c r="X833" s="569" t="str">
        <f t="shared" si="308"/>
        <v/>
      </c>
      <c r="Y833" s="569" t="str">
        <f t="shared" si="309"/>
        <v/>
      </c>
      <c r="Z833" s="569" t="str">
        <f>'４.１倒筒機(樣品製作)'!X833</f>
        <v/>
      </c>
      <c r="AA833" s="569" t="str">
        <f>'４.１倒筒機(樣品製作)'!Y833</f>
        <v/>
      </c>
    </row>
    <row r="834" spans="1:27" ht="16.5">
      <c r="A834" s="493">
        <f t="shared" si="314"/>
        <v>46162</v>
      </c>
      <c r="B834" s="549" t="s">
        <v>832</v>
      </c>
      <c r="C834" s="576"/>
      <c r="D834" s="600"/>
      <c r="E834" s="577"/>
      <c r="F834" s="635" t="str">
        <f>IF(ISNA(VLOOKUP(D834,條件!$A$1:$L$65585,5,0)),"",(VLOOKUP(D834,條件!$A$1:$L$65585,5,0)))</f>
        <v/>
      </c>
      <c r="G834" s="635" t="str">
        <f>IF(ISNA(VLOOKUP(D834,條件!$A$1:$L$65585,11,0)),"",(VLOOKUP(D834,條件!$A$1:$L$65585,11,0)))</f>
        <v/>
      </c>
      <c r="H834" s="578"/>
      <c r="I834" s="579"/>
      <c r="J834" s="580"/>
      <c r="K834" s="579"/>
      <c r="L834" s="581"/>
      <c r="M834" s="498"/>
      <c r="N834" s="499"/>
      <c r="O834" s="500"/>
      <c r="P834" s="499"/>
      <c r="Q834" s="527"/>
      <c r="R834" s="560"/>
      <c r="S834" s="542">
        <f t="shared" si="310"/>
        <v>0</v>
      </c>
      <c r="T834" s="502">
        <f t="shared" si="307"/>
        <v>0</v>
      </c>
      <c r="U834" s="502">
        <f t="shared" si="311"/>
        <v>0</v>
      </c>
      <c r="V834" s="503">
        <f t="shared" si="312"/>
        <v>0</v>
      </c>
      <c r="W834" s="561" t="str">
        <f t="shared" si="313"/>
        <v/>
      </c>
      <c r="X834" s="569" t="str">
        <f t="shared" si="308"/>
        <v/>
      </c>
      <c r="Y834" s="569" t="str">
        <f t="shared" si="309"/>
        <v/>
      </c>
      <c r="Z834" s="569" t="str">
        <f>'４.１倒筒機(樣品製作)'!X834</f>
        <v/>
      </c>
      <c r="AA834" s="569" t="str">
        <f>'４.１倒筒機(樣品製作)'!Y834</f>
        <v/>
      </c>
    </row>
    <row r="835" spans="1:27" ht="16.5">
      <c r="A835" s="493">
        <f t="shared" si="314"/>
        <v>46162</v>
      </c>
      <c r="B835" s="549" t="s">
        <v>832</v>
      </c>
      <c r="C835" s="576"/>
      <c r="D835" s="600"/>
      <c r="E835" s="577"/>
      <c r="F835" s="635" t="str">
        <f>IF(ISNA(VLOOKUP(D835,條件!$A$1:$L$65585,5,0)),"",(VLOOKUP(D835,條件!$A$1:$L$65585,5,0)))</f>
        <v/>
      </c>
      <c r="G835" s="635" t="str">
        <f>IF(ISNA(VLOOKUP(D835,條件!$A$1:$L$65585,11,0)),"",(VLOOKUP(D835,條件!$A$1:$L$65585,11,0)))</f>
        <v/>
      </c>
      <c r="H835" s="578"/>
      <c r="I835" s="579"/>
      <c r="J835" s="580"/>
      <c r="K835" s="579"/>
      <c r="L835" s="581"/>
      <c r="M835" s="498"/>
      <c r="N835" s="499"/>
      <c r="O835" s="500"/>
      <c r="P835" s="499"/>
      <c r="Q835" s="527"/>
      <c r="R835" s="560"/>
      <c r="S835" s="542">
        <f t="shared" si="310"/>
        <v>0</v>
      </c>
      <c r="T835" s="502">
        <f t="shared" si="307"/>
        <v>0</v>
      </c>
      <c r="U835" s="502">
        <f t="shared" si="311"/>
        <v>0</v>
      </c>
      <c r="V835" s="503">
        <f t="shared" si="312"/>
        <v>0</v>
      </c>
      <c r="W835" s="561" t="str">
        <f t="shared" si="313"/>
        <v/>
      </c>
      <c r="X835" s="569" t="str">
        <f t="shared" si="308"/>
        <v/>
      </c>
      <c r="Y835" s="569" t="str">
        <f t="shared" si="309"/>
        <v/>
      </c>
      <c r="Z835" s="569" t="str">
        <f>'４.１倒筒機(樣品製作)'!X835</f>
        <v/>
      </c>
      <c r="AA835" s="569" t="str">
        <f>'４.１倒筒機(樣品製作)'!Y835</f>
        <v/>
      </c>
    </row>
    <row r="836" spans="1:27" ht="16.5">
      <c r="A836" s="493">
        <f t="shared" si="314"/>
        <v>46162</v>
      </c>
      <c r="B836" s="549" t="s">
        <v>832</v>
      </c>
      <c r="C836" s="576"/>
      <c r="D836" s="600"/>
      <c r="E836" s="577"/>
      <c r="F836" s="635" t="str">
        <f>IF(ISNA(VLOOKUP(D836,條件!$A$1:$L$65585,5,0)),"",(VLOOKUP(D836,條件!$A$1:$L$65585,5,0)))</f>
        <v/>
      </c>
      <c r="G836" s="635" t="str">
        <f>IF(ISNA(VLOOKUP(D836,條件!$A$1:$L$65585,11,0)),"",(VLOOKUP(D836,條件!$A$1:$L$65585,11,0)))</f>
        <v/>
      </c>
      <c r="H836" s="578"/>
      <c r="I836" s="579"/>
      <c r="J836" s="580"/>
      <c r="K836" s="579"/>
      <c r="L836" s="581"/>
      <c r="M836" s="498"/>
      <c r="N836" s="499"/>
      <c r="O836" s="500"/>
      <c r="P836" s="499"/>
      <c r="Q836" s="501"/>
      <c r="R836" s="560"/>
      <c r="S836" s="542">
        <f t="shared" si="310"/>
        <v>0</v>
      </c>
      <c r="T836" s="502">
        <f t="shared" si="307"/>
        <v>0</v>
      </c>
      <c r="U836" s="502">
        <f t="shared" si="311"/>
        <v>0</v>
      </c>
      <c r="V836" s="503">
        <f t="shared" si="312"/>
        <v>0</v>
      </c>
      <c r="W836" s="561" t="str">
        <f t="shared" si="313"/>
        <v/>
      </c>
      <c r="X836" s="569" t="str">
        <f t="shared" si="308"/>
        <v/>
      </c>
      <c r="Y836" s="569" t="str">
        <f t="shared" si="309"/>
        <v/>
      </c>
      <c r="Z836" s="569" t="str">
        <f>'４.１倒筒機(樣品製作)'!X836</f>
        <v/>
      </c>
      <c r="AA836" s="569" t="str">
        <f>'４.１倒筒機(樣品製作)'!Y836</f>
        <v/>
      </c>
    </row>
    <row r="837" spans="1:27" ht="16.5">
      <c r="A837" s="493">
        <f t="shared" si="314"/>
        <v>46162</v>
      </c>
      <c r="B837" s="549" t="s">
        <v>832</v>
      </c>
      <c r="C837" s="576"/>
      <c r="D837" s="600"/>
      <c r="E837" s="577"/>
      <c r="F837" s="635" t="str">
        <f>IF(ISNA(VLOOKUP(D837,條件!$A$1:$L$65585,5,0)),"",(VLOOKUP(D837,條件!$A$1:$L$65585,5,0)))</f>
        <v/>
      </c>
      <c r="G837" s="635" t="str">
        <f>IF(ISNA(VLOOKUP(D837,條件!$A$1:$L$65585,11,0)),"",(VLOOKUP(D837,條件!$A$1:$L$65585,11,0)))</f>
        <v/>
      </c>
      <c r="H837" s="578"/>
      <c r="I837" s="579"/>
      <c r="J837" s="580"/>
      <c r="K837" s="579"/>
      <c r="L837" s="581"/>
      <c r="M837" s="498"/>
      <c r="N837" s="499"/>
      <c r="O837" s="500"/>
      <c r="P837" s="499"/>
      <c r="Q837" s="501"/>
      <c r="R837" s="560"/>
      <c r="S837" s="542">
        <f t="shared" si="310"/>
        <v>0</v>
      </c>
      <c r="T837" s="502">
        <f t="shared" si="307"/>
        <v>0</v>
      </c>
      <c r="U837" s="502">
        <f t="shared" si="311"/>
        <v>0</v>
      </c>
      <c r="V837" s="503">
        <f t="shared" si="312"/>
        <v>0</v>
      </c>
      <c r="W837" s="561" t="str">
        <f t="shared" si="313"/>
        <v/>
      </c>
      <c r="X837" s="569" t="str">
        <f t="shared" si="308"/>
        <v/>
      </c>
      <c r="Y837" s="569" t="str">
        <f t="shared" si="309"/>
        <v/>
      </c>
      <c r="Z837" s="569" t="str">
        <f>'４.１倒筒機(樣品製作)'!X837</f>
        <v/>
      </c>
      <c r="AA837" s="569" t="str">
        <f>'４.１倒筒機(樣品製作)'!Y837</f>
        <v/>
      </c>
    </row>
    <row r="838" spans="1:27" ht="16.5">
      <c r="A838" s="493">
        <f t="shared" si="314"/>
        <v>46162</v>
      </c>
      <c r="B838" s="549" t="s">
        <v>832</v>
      </c>
      <c r="C838" s="576"/>
      <c r="D838" s="600"/>
      <c r="E838" s="577"/>
      <c r="F838" s="635" t="str">
        <f>IF(ISNA(VLOOKUP(D838,條件!$A$1:$L$65585,5,0)),"",(VLOOKUP(D838,條件!$A$1:$L$65585,5,0)))</f>
        <v/>
      </c>
      <c r="G838" s="635" t="str">
        <f>IF(ISNA(VLOOKUP(D838,條件!$A$1:$L$65585,11,0)),"",(VLOOKUP(D838,條件!$A$1:$L$65585,11,0)))</f>
        <v/>
      </c>
      <c r="H838" s="578"/>
      <c r="I838" s="579"/>
      <c r="J838" s="580"/>
      <c r="K838" s="579"/>
      <c r="L838" s="581"/>
      <c r="M838" s="498"/>
      <c r="N838" s="499"/>
      <c r="O838" s="500"/>
      <c r="P838" s="499"/>
      <c r="Q838" s="501"/>
      <c r="R838" s="560"/>
      <c r="S838" s="542">
        <f t="shared" si="310"/>
        <v>0</v>
      </c>
      <c r="T838" s="502">
        <f t="shared" si="307"/>
        <v>0</v>
      </c>
      <c r="U838" s="502">
        <f t="shared" si="311"/>
        <v>0</v>
      </c>
      <c r="V838" s="503">
        <f t="shared" si="312"/>
        <v>0</v>
      </c>
      <c r="W838" s="561" t="str">
        <f t="shared" si="313"/>
        <v/>
      </c>
      <c r="X838" s="569" t="str">
        <f t="shared" si="308"/>
        <v/>
      </c>
      <c r="Y838" s="569" t="str">
        <f t="shared" si="309"/>
        <v/>
      </c>
      <c r="Z838" s="569" t="str">
        <f>'４.１倒筒機(樣品製作)'!X838</f>
        <v/>
      </c>
      <c r="AA838" s="569" t="str">
        <f>'４.１倒筒機(樣品製作)'!Y838</f>
        <v/>
      </c>
    </row>
    <row r="839" spans="1:27" ht="16.5">
      <c r="A839" s="493">
        <f t="shared" si="314"/>
        <v>46162</v>
      </c>
      <c r="B839" s="549" t="s">
        <v>832</v>
      </c>
      <c r="C839" s="576"/>
      <c r="D839" s="600"/>
      <c r="E839" s="577"/>
      <c r="F839" s="635" t="str">
        <f>IF(ISNA(VLOOKUP(D839,條件!$A$1:$L$65585,5,0)),"",(VLOOKUP(D839,條件!$A$1:$L$65585,5,0)))</f>
        <v/>
      </c>
      <c r="G839" s="635" t="str">
        <f>IF(ISNA(VLOOKUP(D839,條件!$A$1:$L$65585,11,0)),"",(VLOOKUP(D839,條件!$A$1:$L$65585,11,0)))</f>
        <v/>
      </c>
      <c r="H839" s="578"/>
      <c r="I839" s="579"/>
      <c r="J839" s="580"/>
      <c r="K839" s="579"/>
      <c r="L839" s="581"/>
      <c r="M839" s="498"/>
      <c r="N839" s="499"/>
      <c r="O839" s="500"/>
      <c r="P839" s="499"/>
      <c r="Q839" s="501"/>
      <c r="R839" s="560"/>
      <c r="S839" s="542">
        <f t="shared" si="310"/>
        <v>0</v>
      </c>
      <c r="T839" s="502">
        <f t="shared" si="307"/>
        <v>0</v>
      </c>
      <c r="U839" s="502">
        <f t="shared" si="311"/>
        <v>0</v>
      </c>
      <c r="V839" s="503">
        <f t="shared" si="312"/>
        <v>0</v>
      </c>
      <c r="W839" s="561" t="str">
        <f t="shared" si="313"/>
        <v/>
      </c>
      <c r="X839" s="569" t="str">
        <f t="shared" si="308"/>
        <v/>
      </c>
      <c r="Y839" s="569" t="str">
        <f t="shared" si="309"/>
        <v/>
      </c>
      <c r="Z839" s="569" t="str">
        <f>'４.１倒筒機(樣品製作)'!X839</f>
        <v/>
      </c>
      <c r="AA839" s="569" t="str">
        <f>'４.１倒筒機(樣品製作)'!Y839</f>
        <v/>
      </c>
    </row>
    <row r="840" spans="1:27" ht="16.5">
      <c r="A840" s="493">
        <f t="shared" si="314"/>
        <v>46162</v>
      </c>
      <c r="B840" s="515" t="s">
        <v>835</v>
      </c>
      <c r="C840" s="652"/>
      <c r="D840" s="653"/>
      <c r="E840" s="654"/>
      <c r="F840" s="655"/>
      <c r="G840" s="655"/>
      <c r="H840" s="656"/>
      <c r="I840" s="657">
        <f>COUNTA(I820:I839)</f>
        <v>0</v>
      </c>
      <c r="J840" s="657"/>
      <c r="K840" s="657"/>
      <c r="L840" s="658"/>
      <c r="M840" s="517"/>
      <c r="N840" s="518">
        <f>SUM(N820:N839)</f>
        <v>0</v>
      </c>
      <c r="O840" s="517"/>
      <c r="P840" s="518">
        <f>SUM(P820:P839)</f>
        <v>0</v>
      </c>
      <c r="Q840" s="519"/>
      <c r="R840" s="562"/>
      <c r="S840" s="543"/>
      <c r="T840" s="516"/>
      <c r="U840" s="516">
        <f>SUMIF(U820:U839,"&lt;9E307")</f>
        <v>0</v>
      </c>
      <c r="V840" s="516">
        <f>SUM(V820:V839)</f>
        <v>0</v>
      </c>
      <c r="W840" s="563">
        <f>IF(ISERROR(V840/U840),0,(V840/U840))</f>
        <v>0</v>
      </c>
      <c r="X840" s="570">
        <f>SUMIF(X820:X839,"&lt;9E307")</f>
        <v>0</v>
      </c>
      <c r="Y840" s="570">
        <f>SUMIF(Y820:Y839,"&lt;9E307")</f>
        <v>0</v>
      </c>
      <c r="Z840" s="707">
        <f>'４.１倒筒機(樣品製作)'!X840</f>
        <v>0</v>
      </c>
      <c r="AA840" s="707">
        <f>'４.１倒筒機(樣品製作)'!Y840</f>
        <v>0</v>
      </c>
    </row>
    <row r="841" spans="1:27" ht="16.5">
      <c r="A841" s="493">
        <f t="shared" si="314"/>
        <v>46162</v>
      </c>
      <c r="B841" s="549" t="s">
        <v>833</v>
      </c>
      <c r="C841" s="576"/>
      <c r="D841" s="600"/>
      <c r="E841" s="577"/>
      <c r="F841" s="635" t="str">
        <f>IF(ISNA(VLOOKUP(D841,條件!$A$1:$L$65585,5,0)),"",(VLOOKUP(D841,條件!$A$1:$L$65585,5,0)))</f>
        <v/>
      </c>
      <c r="G841" s="635" t="str">
        <f>IF(ISNA(VLOOKUP(D841,條件!$A$1:$L$65585,11,0)),"",(VLOOKUP(D841,條件!$A$1:$L$65585,11,0)))</f>
        <v/>
      </c>
      <c r="H841" s="578"/>
      <c r="I841" s="579"/>
      <c r="J841" s="580"/>
      <c r="K841" s="579"/>
      <c r="L841" s="581"/>
      <c r="M841" s="498"/>
      <c r="N841" s="499"/>
      <c r="O841" s="500"/>
      <c r="P841" s="499"/>
      <c r="Q841" s="501"/>
      <c r="R841" s="560"/>
      <c r="S841" s="542">
        <f>K841*0.85</f>
        <v>0</v>
      </c>
      <c r="T841" s="502">
        <f t="shared" ref="T841:T860" si="315">IF(J841="",0,(1440/(J841/S841)))</f>
        <v>0</v>
      </c>
      <c r="U841" s="522">
        <f>T841*L841*(N841+P841)/24*0.85</f>
        <v>0</v>
      </c>
      <c r="V841" s="523">
        <f>M841+O841</f>
        <v>0</v>
      </c>
      <c r="W841" s="559" t="str">
        <f>IF(U841=0,"",((V841/U841)))</f>
        <v/>
      </c>
      <c r="X841" s="569" t="str">
        <f t="shared" ref="X841:X860" si="316">IF(ISERROR((U841/(N841+P841)*N841)/250),"",((U841/(N841+P841)*N841)/250))</f>
        <v/>
      </c>
      <c r="Y841" s="569" t="str">
        <f t="shared" ref="Y841:Y860" si="317">IF(ISERROR(((U841/(N841+P841)*P841)/250)),"",(((U841/(N841+P841)*P841))/250))</f>
        <v/>
      </c>
      <c r="Z841" s="569" t="str">
        <f>'４.１倒筒機(樣品製作)'!X841</f>
        <v/>
      </c>
      <c r="AA841" s="569" t="str">
        <f>'４.１倒筒機(樣品製作)'!Y841</f>
        <v/>
      </c>
    </row>
    <row r="842" spans="1:27" ht="16.5">
      <c r="A842" s="493">
        <f t="shared" si="314"/>
        <v>46162</v>
      </c>
      <c r="B842" s="549" t="s">
        <v>833</v>
      </c>
      <c r="C842" s="576"/>
      <c r="D842" s="600"/>
      <c r="E842" s="577"/>
      <c r="F842" s="635" t="str">
        <f>IF(ISNA(VLOOKUP(D842,條件!$A$1:$L$65585,5,0)),"",(VLOOKUP(D842,條件!$A$1:$L$65585,5,0)))</f>
        <v/>
      </c>
      <c r="G842" s="635" t="str">
        <f>IF(ISNA(VLOOKUP(D842,條件!$A$1:$L$65585,11,0)),"",(VLOOKUP(D842,條件!$A$1:$L$65585,11,0)))</f>
        <v/>
      </c>
      <c r="H842" s="578"/>
      <c r="I842" s="579"/>
      <c r="J842" s="580"/>
      <c r="K842" s="579"/>
      <c r="L842" s="581"/>
      <c r="M842" s="498"/>
      <c r="N842" s="499"/>
      <c r="O842" s="500"/>
      <c r="P842" s="499"/>
      <c r="Q842" s="501"/>
      <c r="R842" s="560"/>
      <c r="S842" s="542">
        <f t="shared" ref="S842:S860" si="318">K842*0.85</f>
        <v>0</v>
      </c>
      <c r="T842" s="502">
        <f t="shared" si="315"/>
        <v>0</v>
      </c>
      <c r="U842" s="522">
        <f t="shared" ref="U842:U860" si="319">T842*L842*(N842+P842)/24*0.85</f>
        <v>0</v>
      </c>
      <c r="V842" s="503">
        <f t="shared" ref="V842:V860" si="320">M842+O842</f>
        <v>0</v>
      </c>
      <c r="W842" s="559" t="str">
        <f t="shared" ref="W842:W860" si="321">IF(U842=0,"",((V842/U842)))</f>
        <v/>
      </c>
      <c r="X842" s="569" t="str">
        <f t="shared" si="316"/>
        <v/>
      </c>
      <c r="Y842" s="569" t="str">
        <f t="shared" si="317"/>
        <v/>
      </c>
      <c r="Z842" s="569" t="str">
        <f>'４.１倒筒機(樣品製作)'!X842</f>
        <v/>
      </c>
      <c r="AA842" s="569" t="str">
        <f>'４.１倒筒機(樣品製作)'!Y842</f>
        <v/>
      </c>
    </row>
    <row r="843" spans="1:27" ht="16.5">
      <c r="A843" s="493">
        <f t="shared" si="314"/>
        <v>46162</v>
      </c>
      <c r="B843" s="549" t="s">
        <v>833</v>
      </c>
      <c r="C843" s="576"/>
      <c r="D843" s="600"/>
      <c r="E843" s="577"/>
      <c r="F843" s="635" t="str">
        <f>IF(ISNA(VLOOKUP(D843,條件!$A$1:$L$65585,5,0)),"",(VLOOKUP(D843,條件!$A$1:$L$65585,5,0)))</f>
        <v/>
      </c>
      <c r="G843" s="635" t="str">
        <f>IF(ISNA(VLOOKUP(D843,條件!$A$1:$L$65585,11,0)),"",(VLOOKUP(D843,條件!$A$1:$L$65585,11,0)))</f>
        <v/>
      </c>
      <c r="H843" s="578"/>
      <c r="I843" s="579"/>
      <c r="J843" s="580"/>
      <c r="K843" s="579"/>
      <c r="L843" s="581"/>
      <c r="M843" s="498"/>
      <c r="N843" s="499"/>
      <c r="O843" s="500"/>
      <c r="P843" s="499"/>
      <c r="Q843" s="501"/>
      <c r="R843" s="560"/>
      <c r="S843" s="542">
        <f t="shared" si="318"/>
        <v>0</v>
      </c>
      <c r="T843" s="502">
        <f t="shared" si="315"/>
        <v>0</v>
      </c>
      <c r="U843" s="522">
        <f t="shared" si="319"/>
        <v>0</v>
      </c>
      <c r="V843" s="503">
        <f t="shared" si="320"/>
        <v>0</v>
      </c>
      <c r="W843" s="559" t="str">
        <f t="shared" si="321"/>
        <v/>
      </c>
      <c r="X843" s="569" t="str">
        <f t="shared" si="316"/>
        <v/>
      </c>
      <c r="Y843" s="569" t="str">
        <f t="shared" si="317"/>
        <v/>
      </c>
      <c r="Z843" s="569" t="str">
        <f>'４.１倒筒機(樣品製作)'!X843</f>
        <v/>
      </c>
      <c r="AA843" s="569" t="str">
        <f>'４.１倒筒機(樣品製作)'!Y843</f>
        <v/>
      </c>
    </row>
    <row r="844" spans="1:27" ht="16.5">
      <c r="A844" s="493">
        <f t="shared" si="314"/>
        <v>46162</v>
      </c>
      <c r="B844" s="549" t="s">
        <v>833</v>
      </c>
      <c r="C844" s="576"/>
      <c r="D844" s="600"/>
      <c r="E844" s="577"/>
      <c r="F844" s="635" t="str">
        <f>IF(ISNA(VLOOKUP(D844,條件!$A$1:$L$65585,5,0)),"",(VLOOKUP(D844,條件!$A$1:$L$65585,5,0)))</f>
        <v/>
      </c>
      <c r="G844" s="635" t="str">
        <f>IF(ISNA(VLOOKUP(D844,條件!$A$1:$L$65585,11,0)),"",(VLOOKUP(D844,條件!$A$1:$L$65585,11,0)))</f>
        <v/>
      </c>
      <c r="H844" s="578"/>
      <c r="I844" s="579"/>
      <c r="J844" s="580"/>
      <c r="K844" s="579"/>
      <c r="L844" s="581"/>
      <c r="M844" s="498"/>
      <c r="N844" s="499"/>
      <c r="O844" s="500"/>
      <c r="P844" s="499"/>
      <c r="Q844" s="501"/>
      <c r="R844" s="560"/>
      <c r="S844" s="542">
        <f t="shared" si="318"/>
        <v>0</v>
      </c>
      <c r="T844" s="502">
        <f t="shared" si="315"/>
        <v>0</v>
      </c>
      <c r="U844" s="522">
        <f t="shared" si="319"/>
        <v>0</v>
      </c>
      <c r="V844" s="503">
        <f t="shared" si="320"/>
        <v>0</v>
      </c>
      <c r="W844" s="559" t="str">
        <f t="shared" si="321"/>
        <v/>
      </c>
      <c r="X844" s="569" t="str">
        <f t="shared" si="316"/>
        <v/>
      </c>
      <c r="Y844" s="569" t="str">
        <f t="shared" si="317"/>
        <v/>
      </c>
      <c r="Z844" s="569" t="str">
        <f>'４.１倒筒機(樣品製作)'!X844</f>
        <v/>
      </c>
      <c r="AA844" s="569" t="str">
        <f>'４.１倒筒機(樣品製作)'!Y844</f>
        <v/>
      </c>
    </row>
    <row r="845" spans="1:27" ht="16.5">
      <c r="A845" s="493">
        <f t="shared" si="314"/>
        <v>46162</v>
      </c>
      <c r="B845" s="549" t="s">
        <v>833</v>
      </c>
      <c r="C845" s="576"/>
      <c r="D845" s="600"/>
      <c r="E845" s="577"/>
      <c r="F845" s="635" t="str">
        <f>IF(ISNA(VLOOKUP(D845,條件!$A$1:$L$65585,5,0)),"",(VLOOKUP(D845,條件!$A$1:$L$65585,5,0)))</f>
        <v/>
      </c>
      <c r="G845" s="635" t="str">
        <f>IF(ISNA(VLOOKUP(D845,條件!$A$1:$L$65585,11,0)),"",(VLOOKUP(D845,條件!$A$1:$L$65585,11,0)))</f>
        <v/>
      </c>
      <c r="H845" s="578"/>
      <c r="I845" s="579"/>
      <c r="J845" s="580"/>
      <c r="K845" s="579"/>
      <c r="L845" s="581"/>
      <c r="M845" s="498"/>
      <c r="N845" s="499"/>
      <c r="O845" s="500"/>
      <c r="P845" s="499"/>
      <c r="Q845" s="501"/>
      <c r="R845" s="560"/>
      <c r="S845" s="542">
        <f t="shared" si="318"/>
        <v>0</v>
      </c>
      <c r="T845" s="502">
        <f t="shared" si="315"/>
        <v>0</v>
      </c>
      <c r="U845" s="522">
        <f t="shared" si="319"/>
        <v>0</v>
      </c>
      <c r="V845" s="503">
        <f t="shared" si="320"/>
        <v>0</v>
      </c>
      <c r="W845" s="559" t="str">
        <f t="shared" si="321"/>
        <v/>
      </c>
      <c r="X845" s="569" t="str">
        <f t="shared" si="316"/>
        <v/>
      </c>
      <c r="Y845" s="569" t="str">
        <f t="shared" si="317"/>
        <v/>
      </c>
      <c r="Z845" s="569" t="str">
        <f>'４.１倒筒機(樣品製作)'!X845</f>
        <v/>
      </c>
      <c r="AA845" s="569" t="str">
        <f>'４.１倒筒機(樣品製作)'!Y845</f>
        <v/>
      </c>
    </row>
    <row r="846" spans="1:27" ht="16.5">
      <c r="A846" s="493">
        <f t="shared" si="314"/>
        <v>46162</v>
      </c>
      <c r="B846" s="549" t="s">
        <v>833</v>
      </c>
      <c r="C846" s="576"/>
      <c r="D846" s="600"/>
      <c r="E846" s="577"/>
      <c r="F846" s="635" t="str">
        <f>IF(ISNA(VLOOKUP(D846,條件!$A$1:$L$65585,5,0)),"",(VLOOKUP(D846,條件!$A$1:$L$65585,5,0)))</f>
        <v/>
      </c>
      <c r="G846" s="635" t="str">
        <f>IF(ISNA(VLOOKUP(D846,條件!$A$1:$L$65585,11,0)),"",(VLOOKUP(D846,條件!$A$1:$L$65585,11,0)))</f>
        <v/>
      </c>
      <c r="H846" s="578"/>
      <c r="I846" s="579"/>
      <c r="J846" s="580"/>
      <c r="K846" s="579"/>
      <c r="L846" s="581"/>
      <c r="M846" s="498"/>
      <c r="N846" s="499"/>
      <c r="O846" s="500"/>
      <c r="P846" s="499"/>
      <c r="Q846" s="501"/>
      <c r="R846" s="560"/>
      <c r="S846" s="542">
        <f t="shared" si="318"/>
        <v>0</v>
      </c>
      <c r="T846" s="502">
        <f t="shared" si="315"/>
        <v>0</v>
      </c>
      <c r="U846" s="522">
        <f t="shared" si="319"/>
        <v>0</v>
      </c>
      <c r="V846" s="503">
        <f t="shared" si="320"/>
        <v>0</v>
      </c>
      <c r="W846" s="559" t="str">
        <f t="shared" si="321"/>
        <v/>
      </c>
      <c r="X846" s="569" t="str">
        <f t="shared" si="316"/>
        <v/>
      </c>
      <c r="Y846" s="569" t="str">
        <f t="shared" si="317"/>
        <v/>
      </c>
      <c r="Z846" s="569" t="str">
        <f>'４.１倒筒機(樣品製作)'!X846</f>
        <v/>
      </c>
      <c r="AA846" s="569" t="str">
        <f>'４.１倒筒機(樣品製作)'!Y846</f>
        <v/>
      </c>
    </row>
    <row r="847" spans="1:27" ht="16.5">
      <c r="A847" s="493">
        <f t="shared" si="314"/>
        <v>46162</v>
      </c>
      <c r="B847" s="549" t="s">
        <v>833</v>
      </c>
      <c r="C847" s="576"/>
      <c r="D847" s="600"/>
      <c r="E847" s="577"/>
      <c r="F847" s="635" t="str">
        <f>IF(ISNA(VLOOKUP(D847,條件!$A$1:$L$65585,5,0)),"",(VLOOKUP(D847,條件!$A$1:$L$65585,5,0)))</f>
        <v/>
      </c>
      <c r="G847" s="635" t="str">
        <f>IF(ISNA(VLOOKUP(D847,條件!$A$1:$L$65585,11,0)),"",(VLOOKUP(D847,條件!$A$1:$L$65585,11,0)))</f>
        <v/>
      </c>
      <c r="H847" s="578"/>
      <c r="I847" s="579"/>
      <c r="J847" s="580"/>
      <c r="K847" s="579"/>
      <c r="L847" s="581"/>
      <c r="M847" s="498"/>
      <c r="N847" s="499"/>
      <c r="O847" s="500"/>
      <c r="P847" s="499"/>
      <c r="Q847" s="501"/>
      <c r="R847" s="560"/>
      <c r="S847" s="542">
        <f t="shared" si="318"/>
        <v>0</v>
      </c>
      <c r="T847" s="502">
        <f t="shared" si="315"/>
        <v>0</v>
      </c>
      <c r="U847" s="522">
        <f t="shared" si="319"/>
        <v>0</v>
      </c>
      <c r="V847" s="503">
        <f t="shared" si="320"/>
        <v>0</v>
      </c>
      <c r="W847" s="559" t="str">
        <f t="shared" si="321"/>
        <v/>
      </c>
      <c r="X847" s="569" t="str">
        <f t="shared" si="316"/>
        <v/>
      </c>
      <c r="Y847" s="569" t="str">
        <f t="shared" si="317"/>
        <v/>
      </c>
      <c r="Z847" s="569" t="str">
        <f>'４.１倒筒機(樣品製作)'!X847</f>
        <v/>
      </c>
      <c r="AA847" s="569" t="str">
        <f>'４.１倒筒機(樣品製作)'!Y847</f>
        <v/>
      </c>
    </row>
    <row r="848" spans="1:27" ht="16.5">
      <c r="A848" s="493">
        <f t="shared" si="314"/>
        <v>46162</v>
      </c>
      <c r="B848" s="549" t="s">
        <v>833</v>
      </c>
      <c r="C848" s="576"/>
      <c r="D848" s="600"/>
      <c r="E848" s="577"/>
      <c r="F848" s="635" t="str">
        <f>IF(ISNA(VLOOKUP(D848,條件!$A$1:$L$65585,5,0)),"",(VLOOKUP(D848,條件!$A$1:$L$65585,5,0)))</f>
        <v/>
      </c>
      <c r="G848" s="635" t="str">
        <f>IF(ISNA(VLOOKUP(D848,條件!$A$1:$L$65585,11,0)),"",(VLOOKUP(D848,條件!$A$1:$L$65585,11,0)))</f>
        <v/>
      </c>
      <c r="H848" s="578"/>
      <c r="I848" s="579"/>
      <c r="J848" s="580"/>
      <c r="K848" s="579"/>
      <c r="L848" s="581"/>
      <c r="M848" s="498"/>
      <c r="N848" s="499"/>
      <c r="O848" s="500"/>
      <c r="P848" s="499"/>
      <c r="Q848" s="501"/>
      <c r="R848" s="560"/>
      <c r="S848" s="542">
        <f t="shared" si="318"/>
        <v>0</v>
      </c>
      <c r="T848" s="502">
        <f t="shared" si="315"/>
        <v>0</v>
      </c>
      <c r="U848" s="522">
        <f t="shared" si="319"/>
        <v>0</v>
      </c>
      <c r="V848" s="503">
        <f t="shared" si="320"/>
        <v>0</v>
      </c>
      <c r="W848" s="559" t="str">
        <f t="shared" si="321"/>
        <v/>
      </c>
      <c r="X848" s="569" t="str">
        <f t="shared" si="316"/>
        <v/>
      </c>
      <c r="Y848" s="569" t="str">
        <f t="shared" si="317"/>
        <v/>
      </c>
      <c r="Z848" s="569" t="str">
        <f>'４.１倒筒機(樣品製作)'!X848</f>
        <v/>
      </c>
      <c r="AA848" s="569" t="str">
        <f>'４.１倒筒機(樣品製作)'!Y848</f>
        <v/>
      </c>
    </row>
    <row r="849" spans="1:27" ht="16.5">
      <c r="A849" s="493">
        <f t="shared" si="314"/>
        <v>46162</v>
      </c>
      <c r="B849" s="549" t="s">
        <v>833</v>
      </c>
      <c r="C849" s="576"/>
      <c r="D849" s="600"/>
      <c r="E849" s="577"/>
      <c r="F849" s="635" t="str">
        <f>IF(ISNA(VLOOKUP(D849,條件!$A$1:$L$65585,5,0)),"",(VLOOKUP(D849,條件!$A$1:$L$65585,5,0)))</f>
        <v/>
      </c>
      <c r="G849" s="635" t="str">
        <f>IF(ISNA(VLOOKUP(D849,條件!$A$1:$L$65585,11,0)),"",(VLOOKUP(D849,條件!$A$1:$L$65585,11,0)))</f>
        <v/>
      </c>
      <c r="H849" s="578"/>
      <c r="I849" s="579"/>
      <c r="J849" s="580"/>
      <c r="K849" s="579"/>
      <c r="L849" s="581"/>
      <c r="M849" s="498"/>
      <c r="N849" s="499"/>
      <c r="O849" s="500"/>
      <c r="P849" s="499"/>
      <c r="Q849" s="501"/>
      <c r="R849" s="560"/>
      <c r="S849" s="542">
        <f t="shared" si="318"/>
        <v>0</v>
      </c>
      <c r="T849" s="502">
        <f t="shared" si="315"/>
        <v>0</v>
      </c>
      <c r="U849" s="522">
        <f t="shared" si="319"/>
        <v>0</v>
      </c>
      <c r="V849" s="503">
        <f t="shared" si="320"/>
        <v>0</v>
      </c>
      <c r="W849" s="559" t="str">
        <f t="shared" si="321"/>
        <v/>
      </c>
      <c r="X849" s="569" t="str">
        <f t="shared" si="316"/>
        <v/>
      </c>
      <c r="Y849" s="569" t="str">
        <f t="shared" si="317"/>
        <v/>
      </c>
      <c r="Z849" s="569" t="str">
        <f>'４.１倒筒機(樣品製作)'!X849</f>
        <v/>
      </c>
      <c r="AA849" s="569" t="str">
        <f>'４.１倒筒機(樣品製作)'!Y849</f>
        <v/>
      </c>
    </row>
    <row r="850" spans="1:27" ht="16.5">
      <c r="A850" s="493">
        <f t="shared" si="314"/>
        <v>46162</v>
      </c>
      <c r="B850" s="549" t="s">
        <v>833</v>
      </c>
      <c r="C850" s="576"/>
      <c r="D850" s="600"/>
      <c r="E850" s="577"/>
      <c r="F850" s="635" t="str">
        <f>IF(ISNA(VLOOKUP(D850,條件!$A$1:$L$65585,5,0)),"",(VLOOKUP(D850,條件!$A$1:$L$65585,5,0)))</f>
        <v/>
      </c>
      <c r="G850" s="635" t="str">
        <f>IF(ISNA(VLOOKUP(D850,條件!$A$1:$L$65585,11,0)),"",(VLOOKUP(D850,條件!$A$1:$L$65585,11,0)))</f>
        <v/>
      </c>
      <c r="H850" s="578"/>
      <c r="I850" s="579"/>
      <c r="J850" s="580"/>
      <c r="K850" s="579"/>
      <c r="L850" s="581"/>
      <c r="M850" s="498"/>
      <c r="N850" s="499"/>
      <c r="O850" s="500"/>
      <c r="P850" s="499"/>
      <c r="Q850" s="501"/>
      <c r="R850" s="560"/>
      <c r="S850" s="542">
        <f t="shared" si="318"/>
        <v>0</v>
      </c>
      <c r="T850" s="502">
        <f t="shared" si="315"/>
        <v>0</v>
      </c>
      <c r="U850" s="522">
        <f t="shared" si="319"/>
        <v>0</v>
      </c>
      <c r="V850" s="503">
        <f t="shared" si="320"/>
        <v>0</v>
      </c>
      <c r="W850" s="559" t="str">
        <f t="shared" si="321"/>
        <v/>
      </c>
      <c r="X850" s="569" t="str">
        <f t="shared" si="316"/>
        <v/>
      </c>
      <c r="Y850" s="569" t="str">
        <f t="shared" si="317"/>
        <v/>
      </c>
      <c r="Z850" s="569" t="str">
        <f>'４.１倒筒機(樣品製作)'!X850</f>
        <v/>
      </c>
      <c r="AA850" s="569" t="str">
        <f>'４.１倒筒機(樣品製作)'!Y850</f>
        <v/>
      </c>
    </row>
    <row r="851" spans="1:27" ht="16.5">
      <c r="A851" s="493">
        <f t="shared" si="314"/>
        <v>46162</v>
      </c>
      <c r="B851" s="549" t="s">
        <v>833</v>
      </c>
      <c r="C851" s="576"/>
      <c r="D851" s="600"/>
      <c r="E851" s="577"/>
      <c r="F851" s="635" t="str">
        <f>IF(ISNA(VLOOKUP(D851,條件!$A$1:$L$65585,5,0)),"",(VLOOKUP(D851,條件!$A$1:$L$65585,5,0)))</f>
        <v/>
      </c>
      <c r="G851" s="635" t="str">
        <f>IF(ISNA(VLOOKUP(D851,條件!$A$1:$L$65585,11,0)),"",(VLOOKUP(D851,條件!$A$1:$L$65585,11,0)))</f>
        <v/>
      </c>
      <c r="H851" s="578"/>
      <c r="I851" s="579"/>
      <c r="J851" s="580"/>
      <c r="K851" s="579"/>
      <c r="L851" s="581"/>
      <c r="M851" s="498"/>
      <c r="N851" s="499"/>
      <c r="O851" s="500"/>
      <c r="P851" s="499"/>
      <c r="Q851" s="501"/>
      <c r="R851" s="560"/>
      <c r="S851" s="542">
        <f t="shared" si="318"/>
        <v>0</v>
      </c>
      <c r="T851" s="502">
        <f t="shared" si="315"/>
        <v>0</v>
      </c>
      <c r="U851" s="522">
        <f t="shared" si="319"/>
        <v>0</v>
      </c>
      <c r="V851" s="503">
        <f t="shared" si="320"/>
        <v>0</v>
      </c>
      <c r="W851" s="559" t="str">
        <f t="shared" si="321"/>
        <v/>
      </c>
      <c r="X851" s="569" t="str">
        <f t="shared" si="316"/>
        <v/>
      </c>
      <c r="Y851" s="569" t="str">
        <f t="shared" si="317"/>
        <v/>
      </c>
      <c r="Z851" s="569" t="str">
        <f>'４.１倒筒機(樣品製作)'!X851</f>
        <v/>
      </c>
      <c r="AA851" s="569" t="str">
        <f>'４.１倒筒機(樣品製作)'!Y851</f>
        <v/>
      </c>
    </row>
    <row r="852" spans="1:27" ht="16.5">
      <c r="A852" s="493">
        <f t="shared" si="314"/>
        <v>46162</v>
      </c>
      <c r="B852" s="549" t="s">
        <v>833</v>
      </c>
      <c r="C852" s="576"/>
      <c r="D852" s="600"/>
      <c r="E852" s="577"/>
      <c r="F852" s="635" t="str">
        <f>IF(ISNA(VLOOKUP(D852,條件!$A$1:$L$65585,5,0)),"",(VLOOKUP(D852,條件!$A$1:$L$65585,5,0)))</f>
        <v/>
      </c>
      <c r="G852" s="635" t="str">
        <f>IF(ISNA(VLOOKUP(D852,條件!$A$1:$L$65585,11,0)),"",(VLOOKUP(D852,條件!$A$1:$L$65585,11,0)))</f>
        <v/>
      </c>
      <c r="H852" s="578"/>
      <c r="I852" s="579"/>
      <c r="J852" s="580"/>
      <c r="K852" s="579"/>
      <c r="L852" s="581"/>
      <c r="M852" s="498"/>
      <c r="N852" s="499"/>
      <c r="O852" s="500"/>
      <c r="P852" s="499"/>
      <c r="Q852" s="501"/>
      <c r="R852" s="560"/>
      <c r="S852" s="542">
        <f t="shared" si="318"/>
        <v>0</v>
      </c>
      <c r="T852" s="502">
        <f t="shared" si="315"/>
        <v>0</v>
      </c>
      <c r="U852" s="502">
        <f t="shared" si="319"/>
        <v>0</v>
      </c>
      <c r="V852" s="503">
        <f t="shared" si="320"/>
        <v>0</v>
      </c>
      <c r="W852" s="561" t="str">
        <f t="shared" si="321"/>
        <v/>
      </c>
      <c r="X852" s="569" t="str">
        <f t="shared" si="316"/>
        <v/>
      </c>
      <c r="Y852" s="569" t="str">
        <f t="shared" si="317"/>
        <v/>
      </c>
      <c r="Z852" s="569" t="str">
        <f>'４.１倒筒機(樣品製作)'!X852</f>
        <v/>
      </c>
      <c r="AA852" s="569" t="str">
        <f>'４.１倒筒機(樣品製作)'!Y852</f>
        <v/>
      </c>
    </row>
    <row r="853" spans="1:27" ht="16.5">
      <c r="A853" s="493">
        <f t="shared" si="314"/>
        <v>46162</v>
      </c>
      <c r="B853" s="549" t="s">
        <v>833</v>
      </c>
      <c r="C853" s="576"/>
      <c r="D853" s="600"/>
      <c r="E853" s="577"/>
      <c r="F853" s="635" t="str">
        <f>IF(ISNA(VLOOKUP(D853,條件!$A$1:$L$65585,5,0)),"",(VLOOKUP(D853,條件!$A$1:$L$65585,5,0)))</f>
        <v/>
      </c>
      <c r="G853" s="635" t="str">
        <f>IF(ISNA(VLOOKUP(D853,條件!$A$1:$L$65585,11,0)),"",(VLOOKUP(D853,條件!$A$1:$L$65585,11,0)))</f>
        <v/>
      </c>
      <c r="H853" s="578"/>
      <c r="I853" s="579"/>
      <c r="J853" s="580"/>
      <c r="K853" s="579"/>
      <c r="L853" s="581"/>
      <c r="M853" s="498"/>
      <c r="N853" s="499"/>
      <c r="O853" s="500"/>
      <c r="P853" s="499"/>
      <c r="Q853" s="501"/>
      <c r="R853" s="560"/>
      <c r="S853" s="542">
        <f t="shared" si="318"/>
        <v>0</v>
      </c>
      <c r="T853" s="502">
        <f t="shared" si="315"/>
        <v>0</v>
      </c>
      <c r="U853" s="502">
        <f t="shared" si="319"/>
        <v>0</v>
      </c>
      <c r="V853" s="503">
        <f t="shared" si="320"/>
        <v>0</v>
      </c>
      <c r="W853" s="561" t="str">
        <f t="shared" si="321"/>
        <v/>
      </c>
      <c r="X853" s="569" t="str">
        <f t="shared" si="316"/>
        <v/>
      </c>
      <c r="Y853" s="569" t="str">
        <f t="shared" si="317"/>
        <v/>
      </c>
      <c r="Z853" s="569" t="str">
        <f>'４.１倒筒機(樣品製作)'!X853</f>
        <v/>
      </c>
      <c r="AA853" s="569" t="str">
        <f>'４.１倒筒機(樣品製作)'!Y853</f>
        <v/>
      </c>
    </row>
    <row r="854" spans="1:27" ht="16.5">
      <c r="A854" s="493">
        <f t="shared" si="314"/>
        <v>46162</v>
      </c>
      <c r="B854" s="549" t="s">
        <v>833</v>
      </c>
      <c r="C854" s="576"/>
      <c r="D854" s="600"/>
      <c r="E854" s="577"/>
      <c r="F854" s="635" t="str">
        <f>IF(ISNA(VLOOKUP(D854,條件!$A$1:$L$65585,5,0)),"",(VLOOKUP(D854,條件!$A$1:$L$65585,5,0)))</f>
        <v/>
      </c>
      <c r="G854" s="635" t="str">
        <f>IF(ISNA(VLOOKUP(D854,條件!$A$1:$L$65585,11,0)),"",(VLOOKUP(D854,條件!$A$1:$L$65585,11,0)))</f>
        <v/>
      </c>
      <c r="H854" s="578"/>
      <c r="I854" s="579"/>
      <c r="J854" s="580"/>
      <c r="K854" s="579"/>
      <c r="L854" s="581"/>
      <c r="M854" s="498"/>
      <c r="N854" s="499"/>
      <c r="O854" s="500"/>
      <c r="P854" s="499"/>
      <c r="Q854" s="501"/>
      <c r="R854" s="560"/>
      <c r="S854" s="542">
        <f t="shared" si="318"/>
        <v>0</v>
      </c>
      <c r="T854" s="502">
        <f t="shared" si="315"/>
        <v>0</v>
      </c>
      <c r="U854" s="502">
        <f t="shared" si="319"/>
        <v>0</v>
      </c>
      <c r="V854" s="503">
        <f t="shared" si="320"/>
        <v>0</v>
      </c>
      <c r="W854" s="561" t="str">
        <f t="shared" si="321"/>
        <v/>
      </c>
      <c r="X854" s="569" t="str">
        <f t="shared" si="316"/>
        <v/>
      </c>
      <c r="Y854" s="569" t="str">
        <f t="shared" si="317"/>
        <v/>
      </c>
      <c r="Z854" s="569" t="str">
        <f>'４.１倒筒機(樣品製作)'!X854</f>
        <v/>
      </c>
      <c r="AA854" s="569" t="str">
        <f>'４.１倒筒機(樣品製作)'!Y854</f>
        <v/>
      </c>
    </row>
    <row r="855" spans="1:27" ht="16.5">
      <c r="A855" s="493">
        <f t="shared" si="314"/>
        <v>46162</v>
      </c>
      <c r="B855" s="549" t="s">
        <v>833</v>
      </c>
      <c r="C855" s="576"/>
      <c r="D855" s="600"/>
      <c r="E855" s="577"/>
      <c r="F855" s="635" t="str">
        <f>IF(ISNA(VLOOKUP(D855,條件!$A$1:$L$65585,5,0)),"",(VLOOKUP(D855,條件!$A$1:$L$65585,5,0)))</f>
        <v/>
      </c>
      <c r="G855" s="635" t="str">
        <f>IF(ISNA(VLOOKUP(D855,條件!$A$1:$L$65585,11,0)),"",(VLOOKUP(D855,條件!$A$1:$L$65585,11,0)))</f>
        <v/>
      </c>
      <c r="H855" s="578"/>
      <c r="I855" s="579"/>
      <c r="J855" s="580"/>
      <c r="K855" s="579"/>
      <c r="L855" s="581"/>
      <c r="M855" s="498"/>
      <c r="N855" s="499"/>
      <c r="O855" s="500"/>
      <c r="P855" s="499"/>
      <c r="Q855" s="501"/>
      <c r="R855" s="560"/>
      <c r="S855" s="542">
        <f t="shared" si="318"/>
        <v>0</v>
      </c>
      <c r="T855" s="502">
        <f t="shared" si="315"/>
        <v>0</v>
      </c>
      <c r="U855" s="502">
        <f t="shared" si="319"/>
        <v>0</v>
      </c>
      <c r="V855" s="503">
        <f t="shared" si="320"/>
        <v>0</v>
      </c>
      <c r="W855" s="561" t="str">
        <f t="shared" si="321"/>
        <v/>
      </c>
      <c r="X855" s="569" t="str">
        <f t="shared" si="316"/>
        <v/>
      </c>
      <c r="Y855" s="569" t="str">
        <f t="shared" si="317"/>
        <v/>
      </c>
      <c r="Z855" s="569" t="str">
        <f>'４.１倒筒機(樣品製作)'!X855</f>
        <v/>
      </c>
      <c r="AA855" s="569" t="str">
        <f>'４.１倒筒機(樣品製作)'!Y855</f>
        <v/>
      </c>
    </row>
    <row r="856" spans="1:27" ht="16.5">
      <c r="A856" s="493">
        <f t="shared" si="314"/>
        <v>46162</v>
      </c>
      <c r="B856" s="549" t="s">
        <v>833</v>
      </c>
      <c r="C856" s="576"/>
      <c r="D856" s="600"/>
      <c r="E856" s="577"/>
      <c r="F856" s="635" t="str">
        <f>IF(ISNA(VLOOKUP(D856,條件!$A$1:$L$65585,5,0)),"",(VLOOKUP(D856,條件!$A$1:$L$65585,5,0)))</f>
        <v/>
      </c>
      <c r="G856" s="635" t="str">
        <f>IF(ISNA(VLOOKUP(D856,條件!$A$1:$L$65585,11,0)),"",(VLOOKUP(D856,條件!$A$1:$L$65585,11,0)))</f>
        <v/>
      </c>
      <c r="H856" s="578"/>
      <c r="I856" s="579"/>
      <c r="J856" s="580"/>
      <c r="K856" s="579"/>
      <c r="L856" s="581"/>
      <c r="M856" s="498"/>
      <c r="N856" s="499"/>
      <c r="O856" s="500"/>
      <c r="P856" s="499"/>
      <c r="Q856" s="501"/>
      <c r="R856" s="560"/>
      <c r="S856" s="542">
        <f t="shared" si="318"/>
        <v>0</v>
      </c>
      <c r="T856" s="502">
        <f t="shared" si="315"/>
        <v>0</v>
      </c>
      <c r="U856" s="502">
        <f t="shared" si="319"/>
        <v>0</v>
      </c>
      <c r="V856" s="503">
        <f t="shared" si="320"/>
        <v>0</v>
      </c>
      <c r="W856" s="561" t="str">
        <f t="shared" si="321"/>
        <v/>
      </c>
      <c r="X856" s="569" t="str">
        <f t="shared" si="316"/>
        <v/>
      </c>
      <c r="Y856" s="569" t="str">
        <f t="shared" si="317"/>
        <v/>
      </c>
      <c r="Z856" s="569" t="str">
        <f>'４.１倒筒機(樣品製作)'!X856</f>
        <v/>
      </c>
      <c r="AA856" s="569" t="str">
        <f>'４.１倒筒機(樣品製作)'!Y856</f>
        <v/>
      </c>
    </row>
    <row r="857" spans="1:27" ht="16.5">
      <c r="A857" s="493">
        <f t="shared" si="314"/>
        <v>46162</v>
      </c>
      <c r="B857" s="549" t="s">
        <v>833</v>
      </c>
      <c r="C857" s="576"/>
      <c r="D857" s="600"/>
      <c r="E857" s="577"/>
      <c r="F857" s="635" t="str">
        <f>IF(ISNA(VLOOKUP(D857,條件!$A$1:$L$65585,5,0)),"",(VLOOKUP(D857,條件!$A$1:$L$65585,5,0)))</f>
        <v/>
      </c>
      <c r="G857" s="635" t="str">
        <f>IF(ISNA(VLOOKUP(D857,條件!$A$1:$L$65585,11,0)),"",(VLOOKUP(D857,條件!$A$1:$L$65585,11,0)))</f>
        <v/>
      </c>
      <c r="H857" s="578"/>
      <c r="I857" s="579"/>
      <c r="J857" s="580"/>
      <c r="K857" s="579"/>
      <c r="L857" s="581"/>
      <c r="M857" s="498"/>
      <c r="N857" s="499"/>
      <c r="O857" s="500"/>
      <c r="P857" s="499"/>
      <c r="Q857" s="501"/>
      <c r="R857" s="560"/>
      <c r="S857" s="542">
        <f t="shared" si="318"/>
        <v>0</v>
      </c>
      <c r="T857" s="502">
        <f t="shared" si="315"/>
        <v>0</v>
      </c>
      <c r="U857" s="502">
        <f t="shared" si="319"/>
        <v>0</v>
      </c>
      <c r="V857" s="503">
        <f t="shared" si="320"/>
        <v>0</v>
      </c>
      <c r="W857" s="561" t="str">
        <f t="shared" si="321"/>
        <v/>
      </c>
      <c r="X857" s="569" t="str">
        <f t="shared" si="316"/>
        <v/>
      </c>
      <c r="Y857" s="569" t="str">
        <f t="shared" si="317"/>
        <v/>
      </c>
      <c r="Z857" s="569" t="str">
        <f>'４.１倒筒機(樣品製作)'!X857</f>
        <v/>
      </c>
      <c r="AA857" s="569" t="str">
        <f>'４.１倒筒機(樣品製作)'!Y857</f>
        <v/>
      </c>
    </row>
    <row r="858" spans="1:27" ht="16.5">
      <c r="A858" s="493">
        <f t="shared" si="314"/>
        <v>46162</v>
      </c>
      <c r="B858" s="549" t="s">
        <v>833</v>
      </c>
      <c r="C858" s="576"/>
      <c r="D858" s="600"/>
      <c r="E858" s="577"/>
      <c r="F858" s="635" t="str">
        <f>IF(ISNA(VLOOKUP(D858,條件!$A$1:$L$65585,5,0)),"",(VLOOKUP(D858,條件!$A$1:$L$65585,5,0)))</f>
        <v/>
      </c>
      <c r="G858" s="635" t="str">
        <f>IF(ISNA(VLOOKUP(D858,條件!$A$1:$L$65585,11,0)),"",(VLOOKUP(D858,條件!$A$1:$L$65585,11,0)))</f>
        <v/>
      </c>
      <c r="H858" s="578"/>
      <c r="I858" s="579"/>
      <c r="J858" s="580"/>
      <c r="K858" s="579"/>
      <c r="L858" s="581"/>
      <c r="M858" s="498"/>
      <c r="N858" s="499"/>
      <c r="O858" s="500"/>
      <c r="P858" s="499"/>
      <c r="Q858" s="501"/>
      <c r="R858" s="560"/>
      <c r="S858" s="542">
        <f t="shared" si="318"/>
        <v>0</v>
      </c>
      <c r="T858" s="502">
        <f t="shared" si="315"/>
        <v>0</v>
      </c>
      <c r="U858" s="502">
        <f t="shared" si="319"/>
        <v>0</v>
      </c>
      <c r="V858" s="503">
        <f t="shared" si="320"/>
        <v>0</v>
      </c>
      <c r="W858" s="561" t="str">
        <f t="shared" si="321"/>
        <v/>
      </c>
      <c r="X858" s="569" t="str">
        <f t="shared" si="316"/>
        <v/>
      </c>
      <c r="Y858" s="569" t="str">
        <f t="shared" si="317"/>
        <v/>
      </c>
      <c r="Z858" s="569" t="str">
        <f>'４.１倒筒機(樣品製作)'!X858</f>
        <v/>
      </c>
      <c r="AA858" s="569" t="str">
        <f>'４.１倒筒機(樣品製作)'!Y858</f>
        <v/>
      </c>
    </row>
    <row r="859" spans="1:27" ht="16.5">
      <c r="A859" s="493">
        <f t="shared" si="314"/>
        <v>46162</v>
      </c>
      <c r="B859" s="549" t="s">
        <v>833</v>
      </c>
      <c r="C859" s="576"/>
      <c r="D859" s="600"/>
      <c r="E859" s="577"/>
      <c r="F859" s="635" t="str">
        <f>IF(ISNA(VLOOKUP(D859,條件!$A$1:$L$65585,5,0)),"",(VLOOKUP(D859,條件!$A$1:$L$65585,5,0)))</f>
        <v/>
      </c>
      <c r="G859" s="635" t="str">
        <f>IF(ISNA(VLOOKUP(D859,條件!$A$1:$L$65585,11,0)),"",(VLOOKUP(D859,條件!$A$1:$L$65585,11,0)))</f>
        <v/>
      </c>
      <c r="H859" s="578"/>
      <c r="I859" s="579"/>
      <c r="J859" s="580"/>
      <c r="K859" s="579"/>
      <c r="L859" s="581"/>
      <c r="M859" s="498"/>
      <c r="N859" s="499"/>
      <c r="O859" s="500"/>
      <c r="P859" s="499"/>
      <c r="Q859" s="501"/>
      <c r="R859" s="560"/>
      <c r="S859" s="542">
        <f t="shared" si="318"/>
        <v>0</v>
      </c>
      <c r="T859" s="502">
        <f t="shared" si="315"/>
        <v>0</v>
      </c>
      <c r="U859" s="502">
        <f t="shared" si="319"/>
        <v>0</v>
      </c>
      <c r="V859" s="503">
        <f t="shared" si="320"/>
        <v>0</v>
      </c>
      <c r="W859" s="561" t="str">
        <f t="shared" si="321"/>
        <v/>
      </c>
      <c r="X859" s="569" t="str">
        <f t="shared" si="316"/>
        <v/>
      </c>
      <c r="Y859" s="569" t="str">
        <f t="shared" si="317"/>
        <v/>
      </c>
      <c r="Z859" s="569" t="str">
        <f>'４.１倒筒機(樣品製作)'!X859</f>
        <v/>
      </c>
      <c r="AA859" s="569" t="str">
        <f>'４.１倒筒機(樣品製作)'!Y859</f>
        <v/>
      </c>
    </row>
    <row r="860" spans="1:27" ht="16.5">
      <c r="A860" s="493">
        <f t="shared" si="314"/>
        <v>46162</v>
      </c>
      <c r="B860" s="549" t="s">
        <v>833</v>
      </c>
      <c r="C860" s="576"/>
      <c r="D860" s="600"/>
      <c r="E860" s="577"/>
      <c r="F860" s="635" t="str">
        <f>IF(ISNA(VLOOKUP(D860,條件!$A$1:$L$65585,5,0)),"",(VLOOKUP(D860,條件!$A$1:$L$65585,5,0)))</f>
        <v/>
      </c>
      <c r="G860" s="635" t="str">
        <f>IF(ISNA(VLOOKUP(D860,條件!$A$1:$L$65585,11,0)),"",(VLOOKUP(D860,條件!$A$1:$L$65585,11,0)))</f>
        <v/>
      </c>
      <c r="H860" s="578"/>
      <c r="I860" s="579"/>
      <c r="J860" s="580"/>
      <c r="K860" s="579"/>
      <c r="L860" s="581"/>
      <c r="M860" s="498"/>
      <c r="N860" s="499"/>
      <c r="O860" s="500"/>
      <c r="P860" s="499"/>
      <c r="Q860" s="501"/>
      <c r="R860" s="560"/>
      <c r="S860" s="542">
        <f t="shared" si="318"/>
        <v>0</v>
      </c>
      <c r="T860" s="502">
        <f t="shared" si="315"/>
        <v>0</v>
      </c>
      <c r="U860" s="502">
        <f t="shared" si="319"/>
        <v>0</v>
      </c>
      <c r="V860" s="503">
        <f t="shared" si="320"/>
        <v>0</v>
      </c>
      <c r="W860" s="561" t="str">
        <f t="shared" si="321"/>
        <v/>
      </c>
      <c r="X860" s="569" t="str">
        <f t="shared" si="316"/>
        <v/>
      </c>
      <c r="Y860" s="569" t="str">
        <f t="shared" si="317"/>
        <v/>
      </c>
      <c r="Z860" s="569" t="str">
        <f>'４.１倒筒機(樣品製作)'!X860</f>
        <v/>
      </c>
      <c r="AA860" s="569" t="str">
        <f>'４.１倒筒機(樣品製作)'!Y860</f>
        <v/>
      </c>
    </row>
    <row r="861" spans="1:27" ht="16.5">
      <c r="A861" s="493">
        <f t="shared" si="314"/>
        <v>46162</v>
      </c>
      <c r="B861" s="515" t="s">
        <v>831</v>
      </c>
      <c r="C861" s="652"/>
      <c r="D861" s="653"/>
      <c r="E861" s="654"/>
      <c r="F861" s="655">
        <v>0</v>
      </c>
      <c r="G861" s="655"/>
      <c r="H861" s="656"/>
      <c r="I861" s="657">
        <f>COUNTA(I841:I860)</f>
        <v>0</v>
      </c>
      <c r="J861" s="657"/>
      <c r="K861" s="657"/>
      <c r="L861" s="658"/>
      <c r="M861" s="517"/>
      <c r="N861" s="518">
        <f>SUM(N841:N860)</f>
        <v>0</v>
      </c>
      <c r="O861" s="517"/>
      <c r="P861" s="518">
        <f>SUM(P841:P860)</f>
        <v>0</v>
      </c>
      <c r="Q861" s="519"/>
      <c r="R861" s="562"/>
      <c r="S861" s="544"/>
      <c r="T861" s="520"/>
      <c r="U861" s="516">
        <f>SUMIF(U841:U860,"&lt;9E307")</f>
        <v>0</v>
      </c>
      <c r="V861" s="516">
        <f>SUM(V841:V860)</f>
        <v>0</v>
      </c>
      <c r="W861" s="563">
        <f>IF(ISERROR(V861/U861),0,(V861/U861))</f>
        <v>0</v>
      </c>
      <c r="X861" s="570">
        <f>SUMIF(X841:X860,"&lt;9E307")</f>
        <v>0</v>
      </c>
      <c r="Y861" s="570">
        <f>SUMIF(Y841:Y860,"&lt;9E307")</f>
        <v>0</v>
      </c>
      <c r="Z861" s="570">
        <f>'４.１倒筒機(樣品製作)'!X861</f>
        <v>0</v>
      </c>
      <c r="AA861" s="570">
        <f>'４.１倒筒機(樣品製作)'!Y861</f>
        <v>0</v>
      </c>
    </row>
    <row r="862" spans="1:27" ht="16.5">
      <c r="A862" s="493">
        <f t="shared" si="314"/>
        <v>46162</v>
      </c>
      <c r="B862" s="521" t="s">
        <v>834</v>
      </c>
      <c r="C862" s="659"/>
      <c r="D862" s="660"/>
      <c r="E862" s="661"/>
      <c r="F862" s="662"/>
      <c r="G862" s="662"/>
      <c r="H862" s="663"/>
      <c r="I862" s="664">
        <f>SUM(I840,I861)</f>
        <v>0</v>
      </c>
      <c r="J862" s="664"/>
      <c r="K862" s="664"/>
      <c r="L862" s="665"/>
      <c r="M862" s="536"/>
      <c r="N862" s="537">
        <f>SUM(N840,N861)</f>
        <v>0</v>
      </c>
      <c r="O862" s="536"/>
      <c r="P862" s="537">
        <f>SUM(P840,P861)</f>
        <v>0</v>
      </c>
      <c r="Q862" s="538"/>
      <c r="R862" s="564"/>
      <c r="S862" s="545"/>
      <c r="T862" s="504"/>
      <c r="U862" s="504">
        <f t="shared" ref="U862:V862" si="322">SUM(U840,U861)</f>
        <v>0</v>
      </c>
      <c r="V862" s="504">
        <f t="shared" si="322"/>
        <v>0</v>
      </c>
      <c r="W862" s="565">
        <f>IF(ISERROR(V862/U862),0,V862/U862)</f>
        <v>0</v>
      </c>
      <c r="X862" s="571">
        <f>SUM(X840,X861)</f>
        <v>0</v>
      </c>
      <c r="Y862" s="571">
        <f>SUM(Y840,Y861)</f>
        <v>0</v>
      </c>
      <c r="Z862" s="571">
        <f>'４.１倒筒機(樣品製作)'!X862</f>
        <v>0</v>
      </c>
      <c r="AA862" s="571">
        <f>'４.１倒筒機(樣品製作)'!Y862</f>
        <v>0</v>
      </c>
    </row>
    <row r="863" spans="1:27" ht="16.5">
      <c r="A863" s="566">
        <f>A862+1</f>
        <v>46163</v>
      </c>
      <c r="B863" s="548" t="s">
        <v>832</v>
      </c>
      <c r="C863" s="666"/>
      <c r="D863" s="667"/>
      <c r="E863" s="668"/>
      <c r="F863" s="669" t="str">
        <f>IF(ISNA(VLOOKUP(D863,條件!$A$1:$L$65585,5,0)),"",(VLOOKUP(D863,條件!$A$1:$L$65585,5,0)))</f>
        <v/>
      </c>
      <c r="G863" s="669" t="str">
        <f>IF(ISNA(VLOOKUP(D863,條件!$A$1:$L$65585,11,0)),"",(VLOOKUP(D863,條件!$A$1:$L$65585,11,0)))</f>
        <v/>
      </c>
      <c r="H863" s="670"/>
      <c r="I863" s="671"/>
      <c r="J863" s="580"/>
      <c r="K863" s="671"/>
      <c r="L863" s="672"/>
      <c r="M863" s="524"/>
      <c r="N863" s="525"/>
      <c r="O863" s="526"/>
      <c r="P863" s="525"/>
      <c r="Q863" s="527"/>
      <c r="R863" s="558"/>
      <c r="S863" s="541">
        <f>K863*0.85</f>
        <v>0</v>
      </c>
      <c r="T863" s="522">
        <f t="shared" ref="T863:T882" si="323">IF(J863="",0,(1440/(J863/S863)))</f>
        <v>0</v>
      </c>
      <c r="U863" s="522">
        <f>T863*L863*(N863+P863)/24*0.85</f>
        <v>0</v>
      </c>
      <c r="V863" s="523">
        <f>M863+O863</f>
        <v>0</v>
      </c>
      <c r="W863" s="559" t="str">
        <f>IF(U863=0,"",((V863/U863)))</f>
        <v/>
      </c>
      <c r="X863" s="569" t="str">
        <f t="shared" ref="X863:X882" si="324">IF(ISERROR((U863/(N863+P863)*N863)/250),"",((U863/(N863+P863)*N863)/250))</f>
        <v/>
      </c>
      <c r="Y863" s="569" t="str">
        <f t="shared" ref="Y863:Y882" si="325">IF(ISERROR(((U863/(N863+P863)*P863)/250)),"",(((U863/(N863+P863)*P863))/250))</f>
        <v/>
      </c>
      <c r="Z863" s="569" t="str">
        <f>'４.１倒筒機(樣品製作)'!X863</f>
        <v/>
      </c>
      <c r="AA863" s="569" t="str">
        <f>'４.１倒筒機(樣品製作)'!Y863</f>
        <v/>
      </c>
    </row>
    <row r="864" spans="1:27" ht="16.5">
      <c r="A864" s="493">
        <f>A863</f>
        <v>46163</v>
      </c>
      <c r="B864" s="549" t="s">
        <v>832</v>
      </c>
      <c r="C864" s="576"/>
      <c r="D864" s="600"/>
      <c r="E864" s="577"/>
      <c r="F864" s="635" t="str">
        <f>IF(ISNA(VLOOKUP(D864,條件!$A$1:$L$65585,5,0)),"",(VLOOKUP(D864,條件!$A$1:$L$65585,5,0)))</f>
        <v/>
      </c>
      <c r="G864" s="635" t="str">
        <f>IF(ISNA(VLOOKUP(D864,條件!$A$1:$L$65585,11,0)),"",(VLOOKUP(D864,條件!$A$1:$L$65585,11,0)))</f>
        <v/>
      </c>
      <c r="H864" s="578"/>
      <c r="I864" s="579"/>
      <c r="J864" s="580"/>
      <c r="K864" s="579"/>
      <c r="L864" s="581"/>
      <c r="M864" s="498"/>
      <c r="N864" s="499"/>
      <c r="O864" s="500"/>
      <c r="P864" s="499"/>
      <c r="Q864" s="527"/>
      <c r="R864" s="560"/>
      <c r="S864" s="542">
        <f t="shared" ref="S864:S882" si="326">K864*0.85</f>
        <v>0</v>
      </c>
      <c r="T864" s="502">
        <f t="shared" si="323"/>
        <v>0</v>
      </c>
      <c r="U864" s="522">
        <f t="shared" ref="U864:U882" si="327">T864*L864*(N864+P864)/24*0.85</f>
        <v>0</v>
      </c>
      <c r="V864" s="503">
        <f t="shared" ref="V864:V882" si="328">M864+O864</f>
        <v>0</v>
      </c>
      <c r="W864" s="559" t="str">
        <f t="shared" ref="W864:W882" si="329">IF(U864=0,"",((V864/U864)))</f>
        <v/>
      </c>
      <c r="X864" s="569" t="str">
        <f t="shared" si="324"/>
        <v/>
      </c>
      <c r="Y864" s="569" t="str">
        <f t="shared" si="325"/>
        <v/>
      </c>
      <c r="Z864" s="569" t="str">
        <f>'４.１倒筒機(樣品製作)'!X864</f>
        <v/>
      </c>
      <c r="AA864" s="569" t="str">
        <f>'４.１倒筒機(樣品製作)'!Y864</f>
        <v/>
      </c>
    </row>
    <row r="865" spans="1:27" ht="16.5">
      <c r="A865" s="493">
        <f t="shared" ref="A865:A905" si="330">A864</f>
        <v>46163</v>
      </c>
      <c r="B865" s="549" t="s">
        <v>832</v>
      </c>
      <c r="C865" s="576"/>
      <c r="D865" s="600"/>
      <c r="E865" s="577"/>
      <c r="F865" s="635" t="str">
        <f>IF(ISNA(VLOOKUP(D865,條件!$A$1:$L$65585,5,0)),"",(VLOOKUP(D865,條件!$A$1:$L$65585,5,0)))</f>
        <v/>
      </c>
      <c r="G865" s="635" t="str">
        <f>IF(ISNA(VLOOKUP(D865,條件!$A$1:$L$65585,11,0)),"",(VLOOKUP(D865,條件!$A$1:$L$65585,11,0)))</f>
        <v/>
      </c>
      <c r="H865" s="578"/>
      <c r="I865" s="579"/>
      <c r="J865" s="580"/>
      <c r="K865" s="579"/>
      <c r="L865" s="581"/>
      <c r="M865" s="498"/>
      <c r="N865" s="499"/>
      <c r="O865" s="500"/>
      <c r="P865" s="499"/>
      <c r="Q865" s="527"/>
      <c r="R865" s="560"/>
      <c r="S865" s="542">
        <f t="shared" si="326"/>
        <v>0</v>
      </c>
      <c r="T865" s="502">
        <f t="shared" si="323"/>
        <v>0</v>
      </c>
      <c r="U865" s="522">
        <f t="shared" si="327"/>
        <v>0</v>
      </c>
      <c r="V865" s="503">
        <f t="shared" si="328"/>
        <v>0</v>
      </c>
      <c r="W865" s="559" t="str">
        <f t="shared" si="329"/>
        <v/>
      </c>
      <c r="X865" s="569" t="str">
        <f t="shared" si="324"/>
        <v/>
      </c>
      <c r="Y865" s="569" t="str">
        <f t="shared" si="325"/>
        <v/>
      </c>
      <c r="Z865" s="569" t="str">
        <f>'４.１倒筒機(樣品製作)'!X865</f>
        <v/>
      </c>
      <c r="AA865" s="569" t="str">
        <f>'４.１倒筒機(樣品製作)'!Y865</f>
        <v/>
      </c>
    </row>
    <row r="866" spans="1:27" ht="16.5">
      <c r="A866" s="493">
        <f t="shared" si="330"/>
        <v>46163</v>
      </c>
      <c r="B866" s="549" t="s">
        <v>832</v>
      </c>
      <c r="C866" s="576"/>
      <c r="D866" s="600"/>
      <c r="E866" s="577"/>
      <c r="F866" s="635" t="str">
        <f>IF(ISNA(VLOOKUP(D866,條件!$A$1:$L$65585,5,0)),"",(VLOOKUP(D866,條件!$A$1:$L$65585,5,0)))</f>
        <v/>
      </c>
      <c r="G866" s="635" t="str">
        <f>IF(ISNA(VLOOKUP(D866,條件!$A$1:$L$65585,11,0)),"",(VLOOKUP(D866,條件!$A$1:$L$65585,11,0)))</f>
        <v/>
      </c>
      <c r="H866" s="578"/>
      <c r="I866" s="579"/>
      <c r="J866" s="580"/>
      <c r="K866" s="579"/>
      <c r="L866" s="581"/>
      <c r="M866" s="498"/>
      <c r="N866" s="499"/>
      <c r="O866" s="500"/>
      <c r="P866" s="499"/>
      <c r="Q866" s="527"/>
      <c r="R866" s="560"/>
      <c r="S866" s="542">
        <f t="shared" si="326"/>
        <v>0</v>
      </c>
      <c r="T866" s="502">
        <f t="shared" si="323"/>
        <v>0</v>
      </c>
      <c r="U866" s="522">
        <f t="shared" si="327"/>
        <v>0</v>
      </c>
      <c r="V866" s="503">
        <f t="shared" si="328"/>
        <v>0</v>
      </c>
      <c r="W866" s="559" t="str">
        <f t="shared" si="329"/>
        <v/>
      </c>
      <c r="X866" s="569" t="str">
        <f t="shared" si="324"/>
        <v/>
      </c>
      <c r="Y866" s="569" t="str">
        <f t="shared" si="325"/>
        <v/>
      </c>
      <c r="Z866" s="569" t="str">
        <f>'４.１倒筒機(樣品製作)'!X866</f>
        <v/>
      </c>
      <c r="AA866" s="569" t="str">
        <f>'４.１倒筒機(樣品製作)'!Y866</f>
        <v/>
      </c>
    </row>
    <row r="867" spans="1:27" ht="16.5">
      <c r="A867" s="493">
        <f t="shared" si="330"/>
        <v>46163</v>
      </c>
      <c r="B867" s="549" t="s">
        <v>832</v>
      </c>
      <c r="C867" s="576"/>
      <c r="D867" s="600"/>
      <c r="E867" s="577"/>
      <c r="F867" s="635" t="str">
        <f>IF(ISNA(VLOOKUP(D867,條件!$A$1:$L$65585,5,0)),"",(VLOOKUP(D867,條件!$A$1:$L$65585,5,0)))</f>
        <v/>
      </c>
      <c r="G867" s="635" t="str">
        <f>IF(ISNA(VLOOKUP(D867,條件!$A$1:$L$65585,11,0)),"",(VLOOKUP(D867,條件!$A$1:$L$65585,11,0)))</f>
        <v/>
      </c>
      <c r="H867" s="578"/>
      <c r="I867" s="579"/>
      <c r="J867" s="580"/>
      <c r="K867" s="579"/>
      <c r="L867" s="581"/>
      <c r="M867" s="498"/>
      <c r="N867" s="499"/>
      <c r="O867" s="500"/>
      <c r="P867" s="499"/>
      <c r="Q867" s="527"/>
      <c r="R867" s="560"/>
      <c r="S867" s="542">
        <f t="shared" si="326"/>
        <v>0</v>
      </c>
      <c r="T867" s="502">
        <f t="shared" si="323"/>
        <v>0</v>
      </c>
      <c r="U867" s="522">
        <f t="shared" si="327"/>
        <v>0</v>
      </c>
      <c r="V867" s="503">
        <f t="shared" si="328"/>
        <v>0</v>
      </c>
      <c r="W867" s="559" t="str">
        <f t="shared" si="329"/>
        <v/>
      </c>
      <c r="X867" s="569" t="str">
        <f t="shared" si="324"/>
        <v/>
      </c>
      <c r="Y867" s="569" t="str">
        <f t="shared" si="325"/>
        <v/>
      </c>
      <c r="Z867" s="569" t="str">
        <f>'４.１倒筒機(樣品製作)'!X867</f>
        <v/>
      </c>
      <c r="AA867" s="569" t="str">
        <f>'４.１倒筒機(樣品製作)'!Y867</f>
        <v/>
      </c>
    </row>
    <row r="868" spans="1:27" ht="16.5">
      <c r="A868" s="493">
        <f t="shared" si="330"/>
        <v>46163</v>
      </c>
      <c r="B868" s="549" t="s">
        <v>832</v>
      </c>
      <c r="C868" s="576"/>
      <c r="D868" s="600"/>
      <c r="E868" s="577"/>
      <c r="F868" s="635" t="str">
        <f>IF(ISNA(VLOOKUP(D868,條件!$A$1:$L$65585,5,0)),"",(VLOOKUP(D868,條件!$A$1:$L$65585,5,0)))</f>
        <v/>
      </c>
      <c r="G868" s="635" t="str">
        <f>IF(ISNA(VLOOKUP(D868,條件!$A$1:$L$65585,11,0)),"",(VLOOKUP(D868,條件!$A$1:$L$65585,11,0)))</f>
        <v/>
      </c>
      <c r="H868" s="578"/>
      <c r="I868" s="579"/>
      <c r="J868" s="580"/>
      <c r="K868" s="579"/>
      <c r="L868" s="581"/>
      <c r="M868" s="498"/>
      <c r="N868" s="499"/>
      <c r="O868" s="500"/>
      <c r="P868" s="499"/>
      <c r="Q868" s="527"/>
      <c r="R868" s="560"/>
      <c r="S868" s="542">
        <f t="shared" si="326"/>
        <v>0</v>
      </c>
      <c r="T868" s="502">
        <f t="shared" si="323"/>
        <v>0</v>
      </c>
      <c r="U868" s="522">
        <f t="shared" si="327"/>
        <v>0</v>
      </c>
      <c r="V868" s="503">
        <f t="shared" si="328"/>
        <v>0</v>
      </c>
      <c r="W868" s="559" t="str">
        <f t="shared" si="329"/>
        <v/>
      </c>
      <c r="X868" s="569" t="str">
        <f t="shared" si="324"/>
        <v/>
      </c>
      <c r="Y868" s="569" t="str">
        <f t="shared" si="325"/>
        <v/>
      </c>
      <c r="Z868" s="569" t="str">
        <f>'４.１倒筒機(樣品製作)'!X868</f>
        <v/>
      </c>
      <c r="AA868" s="569" t="str">
        <f>'４.１倒筒機(樣品製作)'!Y868</f>
        <v/>
      </c>
    </row>
    <row r="869" spans="1:27" ht="16.5">
      <c r="A869" s="493">
        <f t="shared" si="330"/>
        <v>46163</v>
      </c>
      <c r="B869" s="549" t="s">
        <v>832</v>
      </c>
      <c r="C869" s="576"/>
      <c r="D869" s="600"/>
      <c r="E869" s="577"/>
      <c r="F869" s="635" t="str">
        <f>IF(ISNA(VLOOKUP(D869,條件!$A$1:$L$65585,5,0)),"",(VLOOKUP(D869,條件!$A$1:$L$65585,5,0)))</f>
        <v/>
      </c>
      <c r="G869" s="635" t="str">
        <f>IF(ISNA(VLOOKUP(D869,條件!$A$1:$L$65585,11,0)),"",(VLOOKUP(D869,條件!$A$1:$L$65585,11,0)))</f>
        <v/>
      </c>
      <c r="H869" s="578"/>
      <c r="I869" s="579"/>
      <c r="J869" s="580"/>
      <c r="K869" s="579"/>
      <c r="L869" s="581"/>
      <c r="M869" s="498"/>
      <c r="N869" s="499"/>
      <c r="O869" s="500"/>
      <c r="P869" s="499"/>
      <c r="Q869" s="527"/>
      <c r="R869" s="560"/>
      <c r="S869" s="542">
        <f t="shared" si="326"/>
        <v>0</v>
      </c>
      <c r="T869" s="502">
        <f t="shared" si="323"/>
        <v>0</v>
      </c>
      <c r="U869" s="522">
        <f t="shared" si="327"/>
        <v>0</v>
      </c>
      <c r="V869" s="503">
        <f t="shared" si="328"/>
        <v>0</v>
      </c>
      <c r="W869" s="559" t="str">
        <f t="shared" si="329"/>
        <v/>
      </c>
      <c r="X869" s="569" t="str">
        <f t="shared" si="324"/>
        <v/>
      </c>
      <c r="Y869" s="569" t="str">
        <f t="shared" si="325"/>
        <v/>
      </c>
      <c r="Z869" s="569" t="str">
        <f>'４.１倒筒機(樣品製作)'!X869</f>
        <v/>
      </c>
      <c r="AA869" s="569" t="str">
        <f>'４.１倒筒機(樣品製作)'!Y869</f>
        <v/>
      </c>
    </row>
    <row r="870" spans="1:27" ht="16.5">
      <c r="A870" s="493">
        <f t="shared" si="330"/>
        <v>46163</v>
      </c>
      <c r="B870" s="549" t="s">
        <v>832</v>
      </c>
      <c r="C870" s="576"/>
      <c r="D870" s="600"/>
      <c r="E870" s="577"/>
      <c r="F870" s="635" t="str">
        <f>IF(ISNA(VLOOKUP(D870,條件!$A$1:$L$65585,5,0)),"",(VLOOKUP(D870,條件!$A$1:$L$65585,5,0)))</f>
        <v/>
      </c>
      <c r="G870" s="635" t="str">
        <f>IF(ISNA(VLOOKUP(D870,條件!$A$1:$L$65585,11,0)),"",(VLOOKUP(D870,條件!$A$1:$L$65585,11,0)))</f>
        <v/>
      </c>
      <c r="H870" s="578"/>
      <c r="I870" s="579"/>
      <c r="J870" s="580"/>
      <c r="K870" s="579"/>
      <c r="L870" s="581"/>
      <c r="M870" s="498"/>
      <c r="N870" s="499"/>
      <c r="O870" s="500"/>
      <c r="P870" s="499"/>
      <c r="Q870" s="527"/>
      <c r="R870" s="560"/>
      <c r="S870" s="542">
        <f t="shared" si="326"/>
        <v>0</v>
      </c>
      <c r="T870" s="502">
        <f t="shared" si="323"/>
        <v>0</v>
      </c>
      <c r="U870" s="522">
        <f t="shared" si="327"/>
        <v>0</v>
      </c>
      <c r="V870" s="503">
        <f t="shared" si="328"/>
        <v>0</v>
      </c>
      <c r="W870" s="559" t="str">
        <f t="shared" si="329"/>
        <v/>
      </c>
      <c r="X870" s="569" t="str">
        <f t="shared" si="324"/>
        <v/>
      </c>
      <c r="Y870" s="569" t="str">
        <f t="shared" si="325"/>
        <v/>
      </c>
      <c r="Z870" s="569" t="str">
        <f>'４.１倒筒機(樣品製作)'!X870</f>
        <v/>
      </c>
      <c r="AA870" s="569" t="str">
        <f>'４.１倒筒機(樣品製作)'!Y870</f>
        <v/>
      </c>
    </row>
    <row r="871" spans="1:27" ht="16.5">
      <c r="A871" s="493">
        <f t="shared" si="330"/>
        <v>46163</v>
      </c>
      <c r="B871" s="549" t="s">
        <v>832</v>
      </c>
      <c r="C871" s="576"/>
      <c r="D871" s="600"/>
      <c r="E871" s="577"/>
      <c r="F871" s="635" t="str">
        <f>IF(ISNA(VLOOKUP(D871,條件!$A$1:$L$65585,5,0)),"",(VLOOKUP(D871,條件!$A$1:$L$65585,5,0)))</f>
        <v/>
      </c>
      <c r="G871" s="635" t="str">
        <f>IF(ISNA(VLOOKUP(D871,條件!$A$1:$L$65585,11,0)),"",(VLOOKUP(D871,條件!$A$1:$L$65585,11,0)))</f>
        <v/>
      </c>
      <c r="H871" s="578"/>
      <c r="I871" s="579"/>
      <c r="J871" s="580"/>
      <c r="K871" s="579"/>
      <c r="L871" s="581"/>
      <c r="M871" s="498"/>
      <c r="N871" s="499"/>
      <c r="O871" s="500"/>
      <c r="P871" s="499"/>
      <c r="Q871" s="527"/>
      <c r="R871" s="560"/>
      <c r="S871" s="542">
        <f t="shared" si="326"/>
        <v>0</v>
      </c>
      <c r="T871" s="502">
        <f t="shared" si="323"/>
        <v>0</v>
      </c>
      <c r="U871" s="522">
        <f t="shared" si="327"/>
        <v>0</v>
      </c>
      <c r="V871" s="503">
        <f t="shared" si="328"/>
        <v>0</v>
      </c>
      <c r="W871" s="559" t="str">
        <f t="shared" si="329"/>
        <v/>
      </c>
      <c r="X871" s="569" t="str">
        <f t="shared" si="324"/>
        <v/>
      </c>
      <c r="Y871" s="569" t="str">
        <f t="shared" si="325"/>
        <v/>
      </c>
      <c r="Z871" s="569" t="str">
        <f>'４.１倒筒機(樣品製作)'!X871</f>
        <v/>
      </c>
      <c r="AA871" s="569" t="str">
        <f>'４.１倒筒機(樣品製作)'!Y871</f>
        <v/>
      </c>
    </row>
    <row r="872" spans="1:27" ht="16.5">
      <c r="A872" s="493">
        <f t="shared" si="330"/>
        <v>46163</v>
      </c>
      <c r="B872" s="549" t="s">
        <v>832</v>
      </c>
      <c r="C872" s="576"/>
      <c r="D872" s="600"/>
      <c r="E872" s="577"/>
      <c r="F872" s="635" t="str">
        <f>IF(ISNA(VLOOKUP(D872,條件!$A$1:$L$65585,5,0)),"",(VLOOKUP(D872,條件!$A$1:$L$65585,5,0)))</f>
        <v/>
      </c>
      <c r="G872" s="635" t="str">
        <f>IF(ISNA(VLOOKUP(D872,條件!$A$1:$L$65585,11,0)),"",(VLOOKUP(D872,條件!$A$1:$L$65585,11,0)))</f>
        <v/>
      </c>
      <c r="H872" s="578"/>
      <c r="I872" s="579"/>
      <c r="J872" s="580"/>
      <c r="K872" s="579"/>
      <c r="L872" s="581"/>
      <c r="M872" s="498"/>
      <c r="N872" s="499"/>
      <c r="O872" s="500"/>
      <c r="P872" s="499"/>
      <c r="Q872" s="527"/>
      <c r="R872" s="560"/>
      <c r="S872" s="542">
        <f t="shared" si="326"/>
        <v>0</v>
      </c>
      <c r="T872" s="502">
        <f t="shared" si="323"/>
        <v>0</v>
      </c>
      <c r="U872" s="522">
        <f t="shared" si="327"/>
        <v>0</v>
      </c>
      <c r="V872" s="503">
        <f t="shared" si="328"/>
        <v>0</v>
      </c>
      <c r="W872" s="559" t="str">
        <f t="shared" si="329"/>
        <v/>
      </c>
      <c r="X872" s="569" t="str">
        <f t="shared" si="324"/>
        <v/>
      </c>
      <c r="Y872" s="569" t="str">
        <f t="shared" si="325"/>
        <v/>
      </c>
      <c r="Z872" s="569" t="str">
        <f>'４.１倒筒機(樣品製作)'!X872</f>
        <v/>
      </c>
      <c r="AA872" s="569" t="str">
        <f>'４.１倒筒機(樣品製作)'!Y872</f>
        <v/>
      </c>
    </row>
    <row r="873" spans="1:27" ht="16.5">
      <c r="A873" s="493">
        <f t="shared" si="330"/>
        <v>46163</v>
      </c>
      <c r="B873" s="549" t="s">
        <v>832</v>
      </c>
      <c r="C873" s="576"/>
      <c r="D873" s="600"/>
      <c r="E873" s="577"/>
      <c r="F873" s="635" t="str">
        <f>IF(ISNA(VLOOKUP(D873,條件!$A$1:$L$65585,5,0)),"",(VLOOKUP(D873,條件!$A$1:$L$65585,5,0)))</f>
        <v/>
      </c>
      <c r="G873" s="635" t="str">
        <f>IF(ISNA(VLOOKUP(D873,條件!$A$1:$L$65585,11,0)),"",(VLOOKUP(D873,條件!$A$1:$L$65585,11,0)))</f>
        <v/>
      </c>
      <c r="H873" s="578"/>
      <c r="I873" s="579"/>
      <c r="J873" s="580"/>
      <c r="K873" s="579"/>
      <c r="L873" s="581"/>
      <c r="M873" s="498"/>
      <c r="N873" s="499"/>
      <c r="O873" s="500"/>
      <c r="P873" s="499"/>
      <c r="Q873" s="527"/>
      <c r="R873" s="560"/>
      <c r="S873" s="542">
        <f t="shared" si="326"/>
        <v>0</v>
      </c>
      <c r="T873" s="502">
        <f t="shared" si="323"/>
        <v>0</v>
      </c>
      <c r="U873" s="522">
        <f t="shared" si="327"/>
        <v>0</v>
      </c>
      <c r="V873" s="503">
        <f t="shared" si="328"/>
        <v>0</v>
      </c>
      <c r="W873" s="559" t="str">
        <f t="shared" si="329"/>
        <v/>
      </c>
      <c r="X873" s="569" t="str">
        <f t="shared" si="324"/>
        <v/>
      </c>
      <c r="Y873" s="569" t="str">
        <f t="shared" si="325"/>
        <v/>
      </c>
      <c r="Z873" s="569" t="str">
        <f>'４.１倒筒機(樣品製作)'!X873</f>
        <v/>
      </c>
      <c r="AA873" s="569" t="str">
        <f>'４.１倒筒機(樣品製作)'!Y873</f>
        <v/>
      </c>
    </row>
    <row r="874" spans="1:27" ht="16.5">
      <c r="A874" s="493">
        <f t="shared" si="330"/>
        <v>46163</v>
      </c>
      <c r="B874" s="549" t="s">
        <v>832</v>
      </c>
      <c r="C874" s="576"/>
      <c r="D874" s="600"/>
      <c r="E874" s="577"/>
      <c r="F874" s="635" t="str">
        <f>IF(ISNA(VLOOKUP(D874,條件!$A$1:$L$65585,5,0)),"",(VLOOKUP(D874,條件!$A$1:$L$65585,5,0)))</f>
        <v/>
      </c>
      <c r="G874" s="635" t="str">
        <f>IF(ISNA(VLOOKUP(D874,條件!$A$1:$L$65585,11,0)),"",(VLOOKUP(D874,條件!$A$1:$L$65585,11,0)))</f>
        <v/>
      </c>
      <c r="H874" s="578"/>
      <c r="I874" s="579"/>
      <c r="J874" s="580"/>
      <c r="K874" s="579"/>
      <c r="L874" s="581"/>
      <c r="M874" s="498"/>
      <c r="N874" s="499"/>
      <c r="O874" s="500"/>
      <c r="P874" s="499"/>
      <c r="Q874" s="527"/>
      <c r="R874" s="560"/>
      <c r="S874" s="542">
        <f t="shared" si="326"/>
        <v>0</v>
      </c>
      <c r="T874" s="502">
        <f t="shared" si="323"/>
        <v>0</v>
      </c>
      <c r="U874" s="502">
        <f t="shared" si="327"/>
        <v>0</v>
      </c>
      <c r="V874" s="503">
        <f t="shared" si="328"/>
        <v>0</v>
      </c>
      <c r="W874" s="559" t="str">
        <f t="shared" si="329"/>
        <v/>
      </c>
      <c r="X874" s="569" t="str">
        <f t="shared" si="324"/>
        <v/>
      </c>
      <c r="Y874" s="569" t="str">
        <f t="shared" si="325"/>
        <v/>
      </c>
      <c r="Z874" s="569" t="str">
        <f>'４.１倒筒機(樣品製作)'!X874</f>
        <v/>
      </c>
      <c r="AA874" s="569" t="str">
        <f>'４.１倒筒機(樣品製作)'!Y874</f>
        <v/>
      </c>
    </row>
    <row r="875" spans="1:27" ht="16.5">
      <c r="A875" s="493">
        <f t="shared" si="330"/>
        <v>46163</v>
      </c>
      <c r="B875" s="549" t="s">
        <v>832</v>
      </c>
      <c r="C875" s="576"/>
      <c r="D875" s="600"/>
      <c r="E875" s="577"/>
      <c r="F875" s="635" t="str">
        <f>IF(ISNA(VLOOKUP(D875,條件!$A$1:$L$65585,5,0)),"",(VLOOKUP(D875,條件!$A$1:$L$65585,5,0)))</f>
        <v/>
      </c>
      <c r="G875" s="635" t="str">
        <f>IF(ISNA(VLOOKUP(D875,條件!$A$1:$L$65585,11,0)),"",(VLOOKUP(D875,條件!$A$1:$L$65585,11,0)))</f>
        <v/>
      </c>
      <c r="H875" s="578"/>
      <c r="I875" s="579"/>
      <c r="J875" s="580"/>
      <c r="K875" s="579"/>
      <c r="L875" s="581"/>
      <c r="M875" s="498"/>
      <c r="N875" s="499"/>
      <c r="O875" s="500"/>
      <c r="P875" s="499"/>
      <c r="Q875" s="527"/>
      <c r="R875" s="560"/>
      <c r="S875" s="542">
        <f t="shared" si="326"/>
        <v>0</v>
      </c>
      <c r="T875" s="502">
        <f t="shared" si="323"/>
        <v>0</v>
      </c>
      <c r="U875" s="502">
        <f t="shared" si="327"/>
        <v>0</v>
      </c>
      <c r="V875" s="503">
        <f t="shared" si="328"/>
        <v>0</v>
      </c>
      <c r="W875" s="561" t="str">
        <f t="shared" si="329"/>
        <v/>
      </c>
      <c r="X875" s="569" t="str">
        <f t="shared" si="324"/>
        <v/>
      </c>
      <c r="Y875" s="569" t="str">
        <f t="shared" si="325"/>
        <v/>
      </c>
      <c r="Z875" s="569" t="str">
        <f>'４.１倒筒機(樣品製作)'!X875</f>
        <v/>
      </c>
      <c r="AA875" s="569" t="str">
        <f>'４.１倒筒機(樣品製作)'!Y875</f>
        <v/>
      </c>
    </row>
    <row r="876" spans="1:27" ht="16.5">
      <c r="A876" s="493">
        <f t="shared" si="330"/>
        <v>46163</v>
      </c>
      <c r="B876" s="549" t="s">
        <v>832</v>
      </c>
      <c r="C876" s="576"/>
      <c r="D876" s="600"/>
      <c r="E876" s="577"/>
      <c r="F876" s="635" t="str">
        <f>IF(ISNA(VLOOKUP(D876,條件!$A$1:$L$65585,5,0)),"",(VLOOKUP(D876,條件!$A$1:$L$65585,5,0)))</f>
        <v/>
      </c>
      <c r="G876" s="635" t="str">
        <f>IF(ISNA(VLOOKUP(D876,條件!$A$1:$L$65585,11,0)),"",(VLOOKUP(D876,條件!$A$1:$L$65585,11,0)))</f>
        <v/>
      </c>
      <c r="H876" s="578"/>
      <c r="I876" s="579"/>
      <c r="J876" s="580"/>
      <c r="K876" s="579"/>
      <c r="L876" s="581"/>
      <c r="M876" s="498"/>
      <c r="N876" s="499"/>
      <c r="O876" s="500"/>
      <c r="P876" s="499"/>
      <c r="Q876" s="527"/>
      <c r="R876" s="560"/>
      <c r="S876" s="542">
        <f t="shared" si="326"/>
        <v>0</v>
      </c>
      <c r="T876" s="502">
        <f t="shared" si="323"/>
        <v>0</v>
      </c>
      <c r="U876" s="502">
        <f t="shared" si="327"/>
        <v>0</v>
      </c>
      <c r="V876" s="503">
        <f t="shared" si="328"/>
        <v>0</v>
      </c>
      <c r="W876" s="561" t="str">
        <f t="shared" si="329"/>
        <v/>
      </c>
      <c r="X876" s="569" t="str">
        <f t="shared" si="324"/>
        <v/>
      </c>
      <c r="Y876" s="569" t="str">
        <f t="shared" si="325"/>
        <v/>
      </c>
      <c r="Z876" s="569" t="str">
        <f>'４.１倒筒機(樣品製作)'!X876</f>
        <v/>
      </c>
      <c r="AA876" s="569" t="str">
        <f>'４.１倒筒機(樣品製作)'!Y876</f>
        <v/>
      </c>
    </row>
    <row r="877" spans="1:27" ht="16.5">
      <c r="A877" s="493">
        <f t="shared" si="330"/>
        <v>46163</v>
      </c>
      <c r="B877" s="549" t="s">
        <v>832</v>
      </c>
      <c r="C877" s="576"/>
      <c r="D877" s="600"/>
      <c r="E877" s="577"/>
      <c r="F877" s="635" t="str">
        <f>IF(ISNA(VLOOKUP(D877,條件!$A$1:$L$65585,5,0)),"",(VLOOKUP(D877,條件!$A$1:$L$65585,5,0)))</f>
        <v/>
      </c>
      <c r="G877" s="635" t="str">
        <f>IF(ISNA(VLOOKUP(D877,條件!$A$1:$L$65585,11,0)),"",(VLOOKUP(D877,條件!$A$1:$L$65585,11,0)))</f>
        <v/>
      </c>
      <c r="H877" s="578"/>
      <c r="I877" s="579"/>
      <c r="J877" s="580"/>
      <c r="K877" s="579"/>
      <c r="L877" s="581"/>
      <c r="M877" s="498"/>
      <c r="N877" s="499"/>
      <c r="O877" s="500"/>
      <c r="P877" s="499"/>
      <c r="Q877" s="527"/>
      <c r="R877" s="560"/>
      <c r="S877" s="542">
        <f t="shared" si="326"/>
        <v>0</v>
      </c>
      <c r="T877" s="502">
        <f t="shared" si="323"/>
        <v>0</v>
      </c>
      <c r="U877" s="502">
        <f t="shared" si="327"/>
        <v>0</v>
      </c>
      <c r="V877" s="503">
        <f t="shared" si="328"/>
        <v>0</v>
      </c>
      <c r="W877" s="561" t="str">
        <f t="shared" si="329"/>
        <v/>
      </c>
      <c r="X877" s="569" t="str">
        <f t="shared" si="324"/>
        <v/>
      </c>
      <c r="Y877" s="569" t="str">
        <f t="shared" si="325"/>
        <v/>
      </c>
      <c r="Z877" s="569" t="str">
        <f>'４.１倒筒機(樣品製作)'!X877</f>
        <v/>
      </c>
      <c r="AA877" s="569" t="str">
        <f>'４.１倒筒機(樣品製作)'!Y877</f>
        <v/>
      </c>
    </row>
    <row r="878" spans="1:27" ht="16.5">
      <c r="A878" s="493">
        <f t="shared" si="330"/>
        <v>46163</v>
      </c>
      <c r="B878" s="549" t="s">
        <v>832</v>
      </c>
      <c r="C878" s="576"/>
      <c r="D878" s="600"/>
      <c r="E878" s="577"/>
      <c r="F878" s="635" t="str">
        <f>IF(ISNA(VLOOKUP(D878,條件!$A$1:$L$65585,5,0)),"",(VLOOKUP(D878,條件!$A$1:$L$65585,5,0)))</f>
        <v/>
      </c>
      <c r="G878" s="635" t="str">
        <f>IF(ISNA(VLOOKUP(D878,條件!$A$1:$L$65585,11,0)),"",(VLOOKUP(D878,條件!$A$1:$L$65585,11,0)))</f>
        <v/>
      </c>
      <c r="H878" s="578"/>
      <c r="I878" s="579"/>
      <c r="J878" s="580"/>
      <c r="K878" s="579"/>
      <c r="L878" s="581"/>
      <c r="M878" s="498"/>
      <c r="N878" s="499"/>
      <c r="O878" s="500"/>
      <c r="P878" s="499"/>
      <c r="Q878" s="527"/>
      <c r="R878" s="560"/>
      <c r="S878" s="542">
        <f t="shared" si="326"/>
        <v>0</v>
      </c>
      <c r="T878" s="502">
        <f t="shared" si="323"/>
        <v>0</v>
      </c>
      <c r="U878" s="502">
        <f t="shared" si="327"/>
        <v>0</v>
      </c>
      <c r="V878" s="503">
        <f t="shared" si="328"/>
        <v>0</v>
      </c>
      <c r="W878" s="561" t="str">
        <f t="shared" si="329"/>
        <v/>
      </c>
      <c r="X878" s="569" t="str">
        <f t="shared" si="324"/>
        <v/>
      </c>
      <c r="Y878" s="569" t="str">
        <f t="shared" si="325"/>
        <v/>
      </c>
      <c r="Z878" s="569" t="str">
        <f>'４.１倒筒機(樣品製作)'!X878</f>
        <v/>
      </c>
      <c r="AA878" s="569" t="str">
        <f>'４.１倒筒機(樣品製作)'!Y878</f>
        <v/>
      </c>
    </row>
    <row r="879" spans="1:27" ht="16.5">
      <c r="A879" s="493">
        <f t="shared" si="330"/>
        <v>46163</v>
      </c>
      <c r="B879" s="549" t="s">
        <v>832</v>
      </c>
      <c r="C879" s="576"/>
      <c r="D879" s="600"/>
      <c r="E879" s="577"/>
      <c r="F879" s="635" t="str">
        <f>IF(ISNA(VLOOKUP(D879,條件!$A$1:$L$65585,5,0)),"",(VLOOKUP(D879,條件!$A$1:$L$65585,5,0)))</f>
        <v/>
      </c>
      <c r="G879" s="635" t="str">
        <f>IF(ISNA(VLOOKUP(D879,條件!$A$1:$L$65585,11,0)),"",(VLOOKUP(D879,條件!$A$1:$L$65585,11,0)))</f>
        <v/>
      </c>
      <c r="H879" s="578"/>
      <c r="I879" s="579"/>
      <c r="J879" s="580"/>
      <c r="K879" s="579"/>
      <c r="L879" s="581"/>
      <c r="M879" s="498"/>
      <c r="N879" s="499"/>
      <c r="O879" s="500"/>
      <c r="P879" s="499"/>
      <c r="Q879" s="501"/>
      <c r="R879" s="560"/>
      <c r="S879" s="542">
        <f t="shared" si="326"/>
        <v>0</v>
      </c>
      <c r="T879" s="502">
        <f t="shared" si="323"/>
        <v>0</v>
      </c>
      <c r="U879" s="502">
        <f t="shared" si="327"/>
        <v>0</v>
      </c>
      <c r="V879" s="503">
        <f t="shared" si="328"/>
        <v>0</v>
      </c>
      <c r="W879" s="561" t="str">
        <f t="shared" si="329"/>
        <v/>
      </c>
      <c r="X879" s="569" t="str">
        <f t="shared" si="324"/>
        <v/>
      </c>
      <c r="Y879" s="569" t="str">
        <f t="shared" si="325"/>
        <v/>
      </c>
      <c r="Z879" s="569" t="str">
        <f>'４.１倒筒機(樣品製作)'!X879</f>
        <v/>
      </c>
      <c r="AA879" s="569" t="str">
        <f>'４.１倒筒機(樣品製作)'!Y879</f>
        <v/>
      </c>
    </row>
    <row r="880" spans="1:27" ht="16.5">
      <c r="A880" s="493">
        <f t="shared" si="330"/>
        <v>46163</v>
      </c>
      <c r="B880" s="549" t="s">
        <v>832</v>
      </c>
      <c r="C880" s="576"/>
      <c r="D880" s="600"/>
      <c r="E880" s="577"/>
      <c r="F880" s="635" t="str">
        <f>IF(ISNA(VLOOKUP(D880,條件!$A$1:$L$65585,5,0)),"",(VLOOKUP(D880,條件!$A$1:$L$65585,5,0)))</f>
        <v/>
      </c>
      <c r="G880" s="635" t="str">
        <f>IF(ISNA(VLOOKUP(D880,條件!$A$1:$L$65585,11,0)),"",(VLOOKUP(D880,條件!$A$1:$L$65585,11,0)))</f>
        <v/>
      </c>
      <c r="H880" s="578"/>
      <c r="I880" s="579"/>
      <c r="J880" s="580"/>
      <c r="K880" s="579"/>
      <c r="L880" s="581"/>
      <c r="M880" s="498"/>
      <c r="N880" s="499"/>
      <c r="O880" s="500"/>
      <c r="P880" s="499"/>
      <c r="Q880" s="501"/>
      <c r="R880" s="560"/>
      <c r="S880" s="542">
        <f t="shared" si="326"/>
        <v>0</v>
      </c>
      <c r="T880" s="502">
        <f t="shared" si="323"/>
        <v>0</v>
      </c>
      <c r="U880" s="502">
        <f t="shared" si="327"/>
        <v>0</v>
      </c>
      <c r="V880" s="503">
        <f t="shared" si="328"/>
        <v>0</v>
      </c>
      <c r="W880" s="561" t="str">
        <f t="shared" si="329"/>
        <v/>
      </c>
      <c r="X880" s="569" t="str">
        <f t="shared" si="324"/>
        <v/>
      </c>
      <c r="Y880" s="569" t="str">
        <f t="shared" si="325"/>
        <v/>
      </c>
      <c r="Z880" s="569" t="str">
        <f>'４.１倒筒機(樣品製作)'!X880</f>
        <v/>
      </c>
      <c r="AA880" s="569" t="str">
        <f>'４.１倒筒機(樣品製作)'!Y880</f>
        <v/>
      </c>
    </row>
    <row r="881" spans="1:27" ht="16.5">
      <c r="A881" s="493">
        <f t="shared" si="330"/>
        <v>46163</v>
      </c>
      <c r="B881" s="549" t="s">
        <v>832</v>
      </c>
      <c r="C881" s="576"/>
      <c r="D881" s="600"/>
      <c r="E881" s="577"/>
      <c r="F881" s="635" t="str">
        <f>IF(ISNA(VLOOKUP(D881,條件!$A$1:$L$65585,5,0)),"",(VLOOKUP(D881,條件!$A$1:$L$65585,5,0)))</f>
        <v/>
      </c>
      <c r="G881" s="635" t="str">
        <f>IF(ISNA(VLOOKUP(D881,條件!$A$1:$L$65585,11,0)),"",(VLOOKUP(D881,條件!$A$1:$L$65585,11,0)))</f>
        <v/>
      </c>
      <c r="H881" s="578"/>
      <c r="I881" s="579"/>
      <c r="J881" s="580"/>
      <c r="K881" s="579"/>
      <c r="L881" s="581"/>
      <c r="M881" s="498"/>
      <c r="N881" s="499"/>
      <c r="O881" s="500"/>
      <c r="P881" s="499"/>
      <c r="Q881" s="501"/>
      <c r="R881" s="560"/>
      <c r="S881" s="542">
        <f t="shared" si="326"/>
        <v>0</v>
      </c>
      <c r="T881" s="502">
        <f t="shared" si="323"/>
        <v>0</v>
      </c>
      <c r="U881" s="502">
        <f t="shared" si="327"/>
        <v>0</v>
      </c>
      <c r="V881" s="503">
        <f t="shared" si="328"/>
        <v>0</v>
      </c>
      <c r="W881" s="561" t="str">
        <f t="shared" si="329"/>
        <v/>
      </c>
      <c r="X881" s="569" t="str">
        <f t="shared" si="324"/>
        <v/>
      </c>
      <c r="Y881" s="569" t="str">
        <f t="shared" si="325"/>
        <v/>
      </c>
      <c r="Z881" s="569" t="str">
        <f>'４.１倒筒機(樣品製作)'!X881</f>
        <v/>
      </c>
      <c r="AA881" s="569" t="str">
        <f>'４.１倒筒機(樣品製作)'!Y881</f>
        <v/>
      </c>
    </row>
    <row r="882" spans="1:27" ht="16.5">
      <c r="A882" s="493">
        <f t="shared" si="330"/>
        <v>46163</v>
      </c>
      <c r="B882" s="549" t="s">
        <v>832</v>
      </c>
      <c r="C882" s="576"/>
      <c r="D882" s="600"/>
      <c r="E882" s="577"/>
      <c r="F882" s="635" t="str">
        <f>IF(ISNA(VLOOKUP(D882,條件!$A$1:$L$65585,5,0)),"",(VLOOKUP(D882,條件!$A$1:$L$65585,5,0)))</f>
        <v/>
      </c>
      <c r="G882" s="635" t="str">
        <f>IF(ISNA(VLOOKUP(D882,條件!$A$1:$L$65585,11,0)),"",(VLOOKUP(D882,條件!$A$1:$L$65585,11,0)))</f>
        <v/>
      </c>
      <c r="H882" s="578"/>
      <c r="I882" s="579"/>
      <c r="J882" s="580"/>
      <c r="K882" s="579"/>
      <c r="L882" s="581"/>
      <c r="M882" s="498"/>
      <c r="N882" s="499"/>
      <c r="O882" s="500"/>
      <c r="P882" s="499"/>
      <c r="Q882" s="501"/>
      <c r="R882" s="560"/>
      <c r="S882" s="542">
        <f t="shared" si="326"/>
        <v>0</v>
      </c>
      <c r="T882" s="502">
        <f t="shared" si="323"/>
        <v>0</v>
      </c>
      <c r="U882" s="502">
        <f t="shared" si="327"/>
        <v>0</v>
      </c>
      <c r="V882" s="503">
        <f t="shared" si="328"/>
        <v>0</v>
      </c>
      <c r="W882" s="561" t="str">
        <f t="shared" si="329"/>
        <v/>
      </c>
      <c r="X882" s="569" t="str">
        <f t="shared" si="324"/>
        <v/>
      </c>
      <c r="Y882" s="569" t="str">
        <f t="shared" si="325"/>
        <v/>
      </c>
      <c r="Z882" s="569" t="str">
        <f>'４.１倒筒機(樣品製作)'!X882</f>
        <v/>
      </c>
      <c r="AA882" s="569" t="str">
        <f>'４.１倒筒機(樣品製作)'!Y882</f>
        <v/>
      </c>
    </row>
    <row r="883" spans="1:27" ht="16.5">
      <c r="A883" s="493">
        <f t="shared" si="330"/>
        <v>46163</v>
      </c>
      <c r="B883" s="515" t="s">
        <v>835</v>
      </c>
      <c r="C883" s="652"/>
      <c r="D883" s="653"/>
      <c r="E883" s="654"/>
      <c r="F883" s="655"/>
      <c r="G883" s="655"/>
      <c r="H883" s="656"/>
      <c r="I883" s="657">
        <f>COUNTA(I863:I882)</f>
        <v>0</v>
      </c>
      <c r="J883" s="657"/>
      <c r="K883" s="657"/>
      <c r="L883" s="658"/>
      <c r="M883" s="517"/>
      <c r="N883" s="518">
        <f>SUM(N863:N882)</f>
        <v>0</v>
      </c>
      <c r="O883" s="517"/>
      <c r="P883" s="518">
        <f>SUM(P863:P882)</f>
        <v>0</v>
      </c>
      <c r="Q883" s="519"/>
      <c r="R883" s="562"/>
      <c r="S883" s="543"/>
      <c r="T883" s="516"/>
      <c r="U883" s="516">
        <f>SUMIF(U863:U882,"&lt;9E307")</f>
        <v>0</v>
      </c>
      <c r="V883" s="516">
        <f>SUM(V863:V882)</f>
        <v>0</v>
      </c>
      <c r="W883" s="563">
        <f>IF(ISERROR(V883/U883),0,(V883/U883))</f>
        <v>0</v>
      </c>
      <c r="X883" s="570">
        <f>SUMIF(X863:X882,"&lt;9E307")</f>
        <v>0</v>
      </c>
      <c r="Y883" s="570">
        <f>SUMIF(Y863:Y882,"&lt;9E307")</f>
        <v>0</v>
      </c>
      <c r="Z883" s="707">
        <f>'４.１倒筒機(樣品製作)'!X883</f>
        <v>0</v>
      </c>
      <c r="AA883" s="707">
        <f>'４.１倒筒機(樣品製作)'!Y883</f>
        <v>0</v>
      </c>
    </row>
    <row r="884" spans="1:27" ht="16.5">
      <c r="A884" s="493">
        <f t="shared" si="330"/>
        <v>46163</v>
      </c>
      <c r="B884" s="549" t="s">
        <v>833</v>
      </c>
      <c r="C884" s="576"/>
      <c r="D884" s="600"/>
      <c r="E884" s="577"/>
      <c r="F884" s="635" t="str">
        <f>IF(ISNA(VLOOKUP(D884,條件!$A$1:$L$65585,5,0)),"",(VLOOKUP(D884,條件!$A$1:$L$65585,5,0)))</f>
        <v/>
      </c>
      <c r="G884" s="635" t="str">
        <f>IF(ISNA(VLOOKUP(D884,條件!$A$1:$L$65585,11,0)),"",(VLOOKUP(D884,條件!$A$1:$L$65585,11,0)))</f>
        <v/>
      </c>
      <c r="H884" s="578"/>
      <c r="I884" s="579"/>
      <c r="J884" s="580"/>
      <c r="K884" s="579"/>
      <c r="L884" s="581"/>
      <c r="M884" s="498"/>
      <c r="N884" s="499"/>
      <c r="O884" s="500"/>
      <c r="P884" s="499"/>
      <c r="Q884" s="501"/>
      <c r="R884" s="560"/>
      <c r="S884" s="542">
        <f>K884*0.85</f>
        <v>0</v>
      </c>
      <c r="T884" s="502">
        <f t="shared" ref="T884:T903" si="331">IF(J884="",0,(1440/(J884/S884)))</f>
        <v>0</v>
      </c>
      <c r="U884" s="522">
        <f>T884*L884*(N884+P884)/24*0.85</f>
        <v>0</v>
      </c>
      <c r="V884" s="523">
        <f>M884+O884</f>
        <v>0</v>
      </c>
      <c r="W884" s="559" t="str">
        <f>IF(U884=0,"",((V884/U884)))</f>
        <v/>
      </c>
      <c r="X884" s="569" t="str">
        <f t="shared" ref="X884:X903" si="332">IF(ISERROR((U884/(N884+P884)*N884)/250),"",((U884/(N884+P884)*N884)/250))</f>
        <v/>
      </c>
      <c r="Y884" s="569" t="str">
        <f t="shared" ref="Y884:Y903" si="333">IF(ISERROR(((U884/(N884+P884)*P884)/250)),"",(((U884/(N884+P884)*P884))/250))</f>
        <v/>
      </c>
      <c r="Z884" s="569" t="str">
        <f>'４.１倒筒機(樣品製作)'!X884</f>
        <v/>
      </c>
      <c r="AA884" s="569" t="str">
        <f>'４.１倒筒機(樣品製作)'!Y884</f>
        <v/>
      </c>
    </row>
    <row r="885" spans="1:27" ht="16.5">
      <c r="A885" s="493">
        <f t="shared" si="330"/>
        <v>46163</v>
      </c>
      <c r="B885" s="549" t="s">
        <v>833</v>
      </c>
      <c r="C885" s="576"/>
      <c r="D885" s="600"/>
      <c r="E885" s="577"/>
      <c r="F885" s="635" t="str">
        <f>IF(ISNA(VLOOKUP(D885,條件!$A$1:$L$65585,5,0)),"",(VLOOKUP(D885,條件!$A$1:$L$65585,5,0)))</f>
        <v/>
      </c>
      <c r="G885" s="635" t="str">
        <f>IF(ISNA(VLOOKUP(D885,條件!$A$1:$L$65585,11,0)),"",(VLOOKUP(D885,條件!$A$1:$L$65585,11,0)))</f>
        <v/>
      </c>
      <c r="H885" s="578"/>
      <c r="I885" s="579"/>
      <c r="J885" s="580"/>
      <c r="K885" s="579"/>
      <c r="L885" s="581"/>
      <c r="M885" s="498"/>
      <c r="N885" s="499"/>
      <c r="O885" s="500"/>
      <c r="P885" s="499"/>
      <c r="Q885" s="501"/>
      <c r="R885" s="560"/>
      <c r="S885" s="542">
        <f t="shared" ref="S885:S903" si="334">K885*0.85</f>
        <v>0</v>
      </c>
      <c r="T885" s="502">
        <f t="shared" si="331"/>
        <v>0</v>
      </c>
      <c r="U885" s="522">
        <f t="shared" ref="U885:U903" si="335">T885*L885*(N885+P885)/24*0.85</f>
        <v>0</v>
      </c>
      <c r="V885" s="503">
        <f t="shared" ref="V885:V903" si="336">M885+O885</f>
        <v>0</v>
      </c>
      <c r="W885" s="559" t="str">
        <f t="shared" ref="W885:W903" si="337">IF(U885=0,"",((V885/U885)))</f>
        <v/>
      </c>
      <c r="X885" s="569" t="str">
        <f t="shared" si="332"/>
        <v/>
      </c>
      <c r="Y885" s="569" t="str">
        <f t="shared" si="333"/>
        <v/>
      </c>
      <c r="Z885" s="569" t="str">
        <f>'４.１倒筒機(樣品製作)'!X885</f>
        <v/>
      </c>
      <c r="AA885" s="569" t="str">
        <f>'４.１倒筒機(樣品製作)'!Y885</f>
        <v/>
      </c>
    </row>
    <row r="886" spans="1:27" ht="16.5">
      <c r="A886" s="493">
        <f t="shared" si="330"/>
        <v>46163</v>
      </c>
      <c r="B886" s="549" t="s">
        <v>833</v>
      </c>
      <c r="C886" s="576"/>
      <c r="D886" s="600"/>
      <c r="E886" s="577"/>
      <c r="F886" s="635" t="str">
        <f>IF(ISNA(VLOOKUP(D886,條件!$A$1:$L$65585,5,0)),"",(VLOOKUP(D886,條件!$A$1:$L$65585,5,0)))</f>
        <v/>
      </c>
      <c r="G886" s="635" t="str">
        <f>IF(ISNA(VLOOKUP(D886,條件!$A$1:$L$65585,11,0)),"",(VLOOKUP(D886,條件!$A$1:$L$65585,11,0)))</f>
        <v/>
      </c>
      <c r="H886" s="578"/>
      <c r="I886" s="579"/>
      <c r="J886" s="580"/>
      <c r="K886" s="579"/>
      <c r="L886" s="581"/>
      <c r="M886" s="498"/>
      <c r="N886" s="499"/>
      <c r="O886" s="500"/>
      <c r="P886" s="499"/>
      <c r="Q886" s="501"/>
      <c r="R886" s="560"/>
      <c r="S886" s="542">
        <f t="shared" si="334"/>
        <v>0</v>
      </c>
      <c r="T886" s="502">
        <f t="shared" si="331"/>
        <v>0</v>
      </c>
      <c r="U886" s="522">
        <f t="shared" si="335"/>
        <v>0</v>
      </c>
      <c r="V886" s="503">
        <f t="shared" si="336"/>
        <v>0</v>
      </c>
      <c r="W886" s="559" t="str">
        <f t="shared" si="337"/>
        <v/>
      </c>
      <c r="X886" s="569" t="str">
        <f t="shared" si="332"/>
        <v/>
      </c>
      <c r="Y886" s="569" t="str">
        <f t="shared" si="333"/>
        <v/>
      </c>
      <c r="Z886" s="569" t="str">
        <f>'４.１倒筒機(樣品製作)'!X886</f>
        <v/>
      </c>
      <c r="AA886" s="569" t="str">
        <f>'４.１倒筒機(樣品製作)'!Y886</f>
        <v/>
      </c>
    </row>
    <row r="887" spans="1:27" ht="16.5">
      <c r="A887" s="493">
        <f t="shared" si="330"/>
        <v>46163</v>
      </c>
      <c r="B887" s="549" t="s">
        <v>833</v>
      </c>
      <c r="C887" s="576"/>
      <c r="D887" s="600"/>
      <c r="E887" s="577"/>
      <c r="F887" s="635" t="str">
        <f>IF(ISNA(VLOOKUP(D887,條件!$A$1:$L$65585,5,0)),"",(VLOOKUP(D887,條件!$A$1:$L$65585,5,0)))</f>
        <v/>
      </c>
      <c r="G887" s="635" t="str">
        <f>IF(ISNA(VLOOKUP(D887,條件!$A$1:$L$65585,11,0)),"",(VLOOKUP(D887,條件!$A$1:$L$65585,11,0)))</f>
        <v/>
      </c>
      <c r="H887" s="578"/>
      <c r="I887" s="579"/>
      <c r="J887" s="580"/>
      <c r="K887" s="579"/>
      <c r="L887" s="581"/>
      <c r="M887" s="498"/>
      <c r="N887" s="499"/>
      <c r="O887" s="500"/>
      <c r="P887" s="499"/>
      <c r="Q887" s="501"/>
      <c r="R887" s="560"/>
      <c r="S887" s="542">
        <f t="shared" si="334"/>
        <v>0</v>
      </c>
      <c r="T887" s="502">
        <f t="shared" si="331"/>
        <v>0</v>
      </c>
      <c r="U887" s="522">
        <f t="shared" si="335"/>
        <v>0</v>
      </c>
      <c r="V887" s="503">
        <f t="shared" si="336"/>
        <v>0</v>
      </c>
      <c r="W887" s="559" t="str">
        <f t="shared" si="337"/>
        <v/>
      </c>
      <c r="X887" s="569" t="str">
        <f t="shared" si="332"/>
        <v/>
      </c>
      <c r="Y887" s="569" t="str">
        <f t="shared" si="333"/>
        <v/>
      </c>
      <c r="Z887" s="569" t="str">
        <f>'４.１倒筒機(樣品製作)'!X887</f>
        <v/>
      </c>
      <c r="AA887" s="569" t="str">
        <f>'４.１倒筒機(樣品製作)'!Y887</f>
        <v/>
      </c>
    </row>
    <row r="888" spans="1:27" ht="16.5">
      <c r="A888" s="493">
        <f t="shared" si="330"/>
        <v>46163</v>
      </c>
      <c r="B888" s="549" t="s">
        <v>833</v>
      </c>
      <c r="C888" s="576"/>
      <c r="D888" s="600"/>
      <c r="E888" s="577"/>
      <c r="F888" s="635" t="str">
        <f>IF(ISNA(VLOOKUP(D888,條件!$A$1:$L$65585,5,0)),"",(VLOOKUP(D888,條件!$A$1:$L$65585,5,0)))</f>
        <v/>
      </c>
      <c r="G888" s="635" t="str">
        <f>IF(ISNA(VLOOKUP(D888,條件!$A$1:$L$65585,11,0)),"",(VLOOKUP(D888,條件!$A$1:$L$65585,11,0)))</f>
        <v/>
      </c>
      <c r="H888" s="578"/>
      <c r="I888" s="579"/>
      <c r="J888" s="580"/>
      <c r="K888" s="579"/>
      <c r="L888" s="581"/>
      <c r="M888" s="498"/>
      <c r="N888" s="499"/>
      <c r="O888" s="500"/>
      <c r="P888" s="499"/>
      <c r="Q888" s="501"/>
      <c r="R888" s="560"/>
      <c r="S888" s="542">
        <f t="shared" si="334"/>
        <v>0</v>
      </c>
      <c r="T888" s="502">
        <f t="shared" si="331"/>
        <v>0</v>
      </c>
      <c r="U888" s="522">
        <f t="shared" si="335"/>
        <v>0</v>
      </c>
      <c r="V888" s="503">
        <f t="shared" si="336"/>
        <v>0</v>
      </c>
      <c r="W888" s="559" t="str">
        <f t="shared" si="337"/>
        <v/>
      </c>
      <c r="X888" s="569" t="str">
        <f t="shared" si="332"/>
        <v/>
      </c>
      <c r="Y888" s="569" t="str">
        <f t="shared" si="333"/>
        <v/>
      </c>
      <c r="Z888" s="569" t="str">
        <f>'４.１倒筒機(樣品製作)'!X888</f>
        <v/>
      </c>
      <c r="AA888" s="569" t="str">
        <f>'４.１倒筒機(樣品製作)'!Y888</f>
        <v/>
      </c>
    </row>
    <row r="889" spans="1:27" ht="16.5">
      <c r="A889" s="493">
        <f t="shared" si="330"/>
        <v>46163</v>
      </c>
      <c r="B889" s="549" t="s">
        <v>833</v>
      </c>
      <c r="C889" s="576"/>
      <c r="D889" s="600"/>
      <c r="E889" s="577"/>
      <c r="F889" s="635" t="str">
        <f>IF(ISNA(VLOOKUP(D889,條件!$A$1:$L$65585,5,0)),"",(VLOOKUP(D889,條件!$A$1:$L$65585,5,0)))</f>
        <v/>
      </c>
      <c r="G889" s="635" t="str">
        <f>IF(ISNA(VLOOKUP(D889,條件!$A$1:$L$65585,11,0)),"",(VLOOKUP(D889,條件!$A$1:$L$65585,11,0)))</f>
        <v/>
      </c>
      <c r="H889" s="578"/>
      <c r="I889" s="579"/>
      <c r="J889" s="580"/>
      <c r="K889" s="579"/>
      <c r="L889" s="581"/>
      <c r="M889" s="498"/>
      <c r="N889" s="499"/>
      <c r="O889" s="500"/>
      <c r="P889" s="499"/>
      <c r="Q889" s="501"/>
      <c r="R889" s="560"/>
      <c r="S889" s="542">
        <f t="shared" si="334"/>
        <v>0</v>
      </c>
      <c r="T889" s="502">
        <f t="shared" si="331"/>
        <v>0</v>
      </c>
      <c r="U889" s="522">
        <f t="shared" si="335"/>
        <v>0</v>
      </c>
      <c r="V889" s="503">
        <f t="shared" si="336"/>
        <v>0</v>
      </c>
      <c r="W889" s="559" t="str">
        <f t="shared" si="337"/>
        <v/>
      </c>
      <c r="X889" s="569" t="str">
        <f t="shared" si="332"/>
        <v/>
      </c>
      <c r="Y889" s="569" t="str">
        <f t="shared" si="333"/>
        <v/>
      </c>
      <c r="Z889" s="569" t="str">
        <f>'４.１倒筒機(樣品製作)'!X889</f>
        <v/>
      </c>
      <c r="AA889" s="569" t="str">
        <f>'４.１倒筒機(樣品製作)'!Y889</f>
        <v/>
      </c>
    </row>
    <row r="890" spans="1:27" ht="16.5">
      <c r="A890" s="493">
        <f t="shared" si="330"/>
        <v>46163</v>
      </c>
      <c r="B890" s="549" t="s">
        <v>833</v>
      </c>
      <c r="C890" s="576"/>
      <c r="D890" s="600"/>
      <c r="E890" s="577"/>
      <c r="F890" s="635" t="str">
        <f>IF(ISNA(VLOOKUP(D890,條件!$A$1:$L$65585,5,0)),"",(VLOOKUP(D890,條件!$A$1:$L$65585,5,0)))</f>
        <v/>
      </c>
      <c r="G890" s="635" t="str">
        <f>IF(ISNA(VLOOKUP(D890,條件!$A$1:$L$65585,11,0)),"",(VLOOKUP(D890,條件!$A$1:$L$65585,11,0)))</f>
        <v/>
      </c>
      <c r="H890" s="578"/>
      <c r="I890" s="579"/>
      <c r="J890" s="580"/>
      <c r="K890" s="579"/>
      <c r="L890" s="581"/>
      <c r="M890" s="498"/>
      <c r="N890" s="499"/>
      <c r="O890" s="500"/>
      <c r="P890" s="499"/>
      <c r="Q890" s="501"/>
      <c r="R890" s="560"/>
      <c r="S890" s="542">
        <f t="shared" si="334"/>
        <v>0</v>
      </c>
      <c r="T890" s="502">
        <f t="shared" si="331"/>
        <v>0</v>
      </c>
      <c r="U890" s="522">
        <f t="shared" si="335"/>
        <v>0</v>
      </c>
      <c r="V890" s="503">
        <f t="shared" si="336"/>
        <v>0</v>
      </c>
      <c r="W890" s="559" t="str">
        <f t="shared" si="337"/>
        <v/>
      </c>
      <c r="X890" s="569" t="str">
        <f t="shared" si="332"/>
        <v/>
      </c>
      <c r="Y890" s="569" t="str">
        <f t="shared" si="333"/>
        <v/>
      </c>
      <c r="Z890" s="569" t="str">
        <f>'４.１倒筒機(樣品製作)'!X890</f>
        <v/>
      </c>
      <c r="AA890" s="569" t="str">
        <f>'４.１倒筒機(樣品製作)'!Y890</f>
        <v/>
      </c>
    </row>
    <row r="891" spans="1:27" ht="16.5">
      <c r="A891" s="493">
        <f t="shared" si="330"/>
        <v>46163</v>
      </c>
      <c r="B891" s="549" t="s">
        <v>833</v>
      </c>
      <c r="C891" s="576"/>
      <c r="D891" s="600"/>
      <c r="E891" s="577"/>
      <c r="F891" s="635" t="str">
        <f>IF(ISNA(VLOOKUP(D891,條件!$A$1:$L$65585,5,0)),"",(VLOOKUP(D891,條件!$A$1:$L$65585,5,0)))</f>
        <v/>
      </c>
      <c r="G891" s="635" t="str">
        <f>IF(ISNA(VLOOKUP(D891,條件!$A$1:$L$65585,11,0)),"",(VLOOKUP(D891,條件!$A$1:$L$65585,11,0)))</f>
        <v/>
      </c>
      <c r="H891" s="578"/>
      <c r="I891" s="579"/>
      <c r="J891" s="580"/>
      <c r="K891" s="579"/>
      <c r="L891" s="581"/>
      <c r="M891" s="498"/>
      <c r="N891" s="499"/>
      <c r="O891" s="500"/>
      <c r="P891" s="499"/>
      <c r="Q891" s="501"/>
      <c r="R891" s="560"/>
      <c r="S891" s="542">
        <f t="shared" si="334"/>
        <v>0</v>
      </c>
      <c r="T891" s="502">
        <f t="shared" si="331"/>
        <v>0</v>
      </c>
      <c r="U891" s="522">
        <f t="shared" si="335"/>
        <v>0</v>
      </c>
      <c r="V891" s="503">
        <f t="shared" si="336"/>
        <v>0</v>
      </c>
      <c r="W891" s="559" t="str">
        <f t="shared" si="337"/>
        <v/>
      </c>
      <c r="X891" s="569" t="str">
        <f t="shared" si="332"/>
        <v/>
      </c>
      <c r="Y891" s="569" t="str">
        <f t="shared" si="333"/>
        <v/>
      </c>
      <c r="Z891" s="569" t="str">
        <f>'４.１倒筒機(樣品製作)'!X891</f>
        <v/>
      </c>
      <c r="AA891" s="569" t="str">
        <f>'４.１倒筒機(樣品製作)'!Y891</f>
        <v/>
      </c>
    </row>
    <row r="892" spans="1:27" ht="16.5">
      <c r="A892" s="493">
        <f t="shared" si="330"/>
        <v>46163</v>
      </c>
      <c r="B892" s="549" t="s">
        <v>833</v>
      </c>
      <c r="C892" s="576"/>
      <c r="D892" s="600"/>
      <c r="E892" s="577"/>
      <c r="F892" s="635" t="str">
        <f>IF(ISNA(VLOOKUP(D892,條件!$A$1:$L$65585,5,0)),"",(VLOOKUP(D892,條件!$A$1:$L$65585,5,0)))</f>
        <v/>
      </c>
      <c r="G892" s="635" t="str">
        <f>IF(ISNA(VLOOKUP(D892,條件!$A$1:$L$65585,11,0)),"",(VLOOKUP(D892,條件!$A$1:$L$65585,11,0)))</f>
        <v/>
      </c>
      <c r="H892" s="578"/>
      <c r="I892" s="579"/>
      <c r="J892" s="580"/>
      <c r="K892" s="579"/>
      <c r="L892" s="581"/>
      <c r="M892" s="498"/>
      <c r="N892" s="499"/>
      <c r="O892" s="500"/>
      <c r="P892" s="499"/>
      <c r="Q892" s="501"/>
      <c r="R892" s="560"/>
      <c r="S892" s="542">
        <f t="shared" si="334"/>
        <v>0</v>
      </c>
      <c r="T892" s="502">
        <f t="shared" si="331"/>
        <v>0</v>
      </c>
      <c r="U892" s="522">
        <f t="shared" si="335"/>
        <v>0</v>
      </c>
      <c r="V892" s="503">
        <f t="shared" si="336"/>
        <v>0</v>
      </c>
      <c r="W892" s="559" t="str">
        <f t="shared" si="337"/>
        <v/>
      </c>
      <c r="X892" s="569" t="str">
        <f t="shared" si="332"/>
        <v/>
      </c>
      <c r="Y892" s="569" t="str">
        <f t="shared" si="333"/>
        <v/>
      </c>
      <c r="Z892" s="569" t="str">
        <f>'４.１倒筒機(樣品製作)'!X892</f>
        <v/>
      </c>
      <c r="AA892" s="569" t="str">
        <f>'４.１倒筒機(樣品製作)'!Y892</f>
        <v/>
      </c>
    </row>
    <row r="893" spans="1:27" ht="16.5">
      <c r="A893" s="493">
        <f t="shared" si="330"/>
        <v>46163</v>
      </c>
      <c r="B893" s="549" t="s">
        <v>833</v>
      </c>
      <c r="C893" s="576"/>
      <c r="D893" s="600"/>
      <c r="E893" s="577"/>
      <c r="F893" s="635" t="str">
        <f>IF(ISNA(VLOOKUP(D893,條件!$A$1:$L$65585,5,0)),"",(VLOOKUP(D893,條件!$A$1:$L$65585,5,0)))</f>
        <v/>
      </c>
      <c r="G893" s="635" t="str">
        <f>IF(ISNA(VLOOKUP(D893,條件!$A$1:$L$65585,11,0)),"",(VLOOKUP(D893,條件!$A$1:$L$65585,11,0)))</f>
        <v/>
      </c>
      <c r="H893" s="578"/>
      <c r="I893" s="579"/>
      <c r="J893" s="580"/>
      <c r="K893" s="579"/>
      <c r="L893" s="581"/>
      <c r="M893" s="498"/>
      <c r="N893" s="499"/>
      <c r="O893" s="500"/>
      <c r="P893" s="499"/>
      <c r="Q893" s="501"/>
      <c r="R893" s="560"/>
      <c r="S893" s="542">
        <f t="shared" si="334"/>
        <v>0</v>
      </c>
      <c r="T893" s="502">
        <f t="shared" si="331"/>
        <v>0</v>
      </c>
      <c r="U893" s="522">
        <f t="shared" si="335"/>
        <v>0</v>
      </c>
      <c r="V893" s="503">
        <f t="shared" si="336"/>
        <v>0</v>
      </c>
      <c r="W893" s="559" t="str">
        <f t="shared" si="337"/>
        <v/>
      </c>
      <c r="X893" s="569" t="str">
        <f t="shared" si="332"/>
        <v/>
      </c>
      <c r="Y893" s="569" t="str">
        <f t="shared" si="333"/>
        <v/>
      </c>
      <c r="Z893" s="569" t="str">
        <f>'４.１倒筒機(樣品製作)'!X893</f>
        <v/>
      </c>
      <c r="AA893" s="569" t="str">
        <f>'４.１倒筒機(樣品製作)'!Y893</f>
        <v/>
      </c>
    </row>
    <row r="894" spans="1:27" ht="16.5">
      <c r="A894" s="493">
        <f t="shared" si="330"/>
        <v>46163</v>
      </c>
      <c r="B894" s="549" t="s">
        <v>833</v>
      </c>
      <c r="C894" s="576"/>
      <c r="D894" s="600"/>
      <c r="E894" s="577"/>
      <c r="F894" s="635" t="str">
        <f>IF(ISNA(VLOOKUP(D894,條件!$A$1:$L$65585,5,0)),"",(VLOOKUP(D894,條件!$A$1:$L$65585,5,0)))</f>
        <v/>
      </c>
      <c r="G894" s="635" t="str">
        <f>IF(ISNA(VLOOKUP(D894,條件!$A$1:$L$65585,11,0)),"",(VLOOKUP(D894,條件!$A$1:$L$65585,11,0)))</f>
        <v/>
      </c>
      <c r="H894" s="578"/>
      <c r="I894" s="579"/>
      <c r="J894" s="580"/>
      <c r="K894" s="579"/>
      <c r="L894" s="581"/>
      <c r="M894" s="498"/>
      <c r="N894" s="499"/>
      <c r="O894" s="500"/>
      <c r="P894" s="499"/>
      <c r="Q894" s="501"/>
      <c r="R894" s="560"/>
      <c r="S894" s="542">
        <f t="shared" si="334"/>
        <v>0</v>
      </c>
      <c r="T894" s="502">
        <f t="shared" si="331"/>
        <v>0</v>
      </c>
      <c r="U894" s="522">
        <f t="shared" si="335"/>
        <v>0</v>
      </c>
      <c r="V894" s="503">
        <f t="shared" si="336"/>
        <v>0</v>
      </c>
      <c r="W894" s="559" t="str">
        <f t="shared" si="337"/>
        <v/>
      </c>
      <c r="X894" s="569" t="str">
        <f t="shared" si="332"/>
        <v/>
      </c>
      <c r="Y894" s="569" t="str">
        <f t="shared" si="333"/>
        <v/>
      </c>
      <c r="Z894" s="569" t="str">
        <f>'４.１倒筒機(樣品製作)'!X894</f>
        <v/>
      </c>
      <c r="AA894" s="569" t="str">
        <f>'４.１倒筒機(樣品製作)'!Y894</f>
        <v/>
      </c>
    </row>
    <row r="895" spans="1:27" ht="16.5">
      <c r="A895" s="493">
        <f t="shared" si="330"/>
        <v>46163</v>
      </c>
      <c r="B895" s="549" t="s">
        <v>833</v>
      </c>
      <c r="C895" s="576"/>
      <c r="D895" s="600"/>
      <c r="E895" s="577"/>
      <c r="F895" s="635" t="str">
        <f>IF(ISNA(VLOOKUP(D895,條件!$A$1:$L$65585,5,0)),"",(VLOOKUP(D895,條件!$A$1:$L$65585,5,0)))</f>
        <v/>
      </c>
      <c r="G895" s="635" t="str">
        <f>IF(ISNA(VLOOKUP(D895,條件!$A$1:$L$65585,11,0)),"",(VLOOKUP(D895,條件!$A$1:$L$65585,11,0)))</f>
        <v/>
      </c>
      <c r="H895" s="578"/>
      <c r="I895" s="579"/>
      <c r="J895" s="580"/>
      <c r="K895" s="579"/>
      <c r="L895" s="581"/>
      <c r="M895" s="498"/>
      <c r="N895" s="499"/>
      <c r="O895" s="500"/>
      <c r="P895" s="499"/>
      <c r="Q895" s="501"/>
      <c r="R895" s="560"/>
      <c r="S895" s="542">
        <f t="shared" si="334"/>
        <v>0</v>
      </c>
      <c r="T895" s="502">
        <f t="shared" si="331"/>
        <v>0</v>
      </c>
      <c r="U895" s="502">
        <f t="shared" si="335"/>
        <v>0</v>
      </c>
      <c r="V895" s="503">
        <f t="shared" si="336"/>
        <v>0</v>
      </c>
      <c r="W895" s="561" t="str">
        <f t="shared" si="337"/>
        <v/>
      </c>
      <c r="X895" s="569" t="str">
        <f t="shared" si="332"/>
        <v/>
      </c>
      <c r="Y895" s="569" t="str">
        <f t="shared" si="333"/>
        <v/>
      </c>
      <c r="Z895" s="569" t="str">
        <f>'４.１倒筒機(樣品製作)'!X895</f>
        <v/>
      </c>
      <c r="AA895" s="569" t="str">
        <f>'４.１倒筒機(樣品製作)'!Y895</f>
        <v/>
      </c>
    </row>
    <row r="896" spans="1:27" ht="16.5">
      <c r="A896" s="493">
        <f t="shared" si="330"/>
        <v>46163</v>
      </c>
      <c r="B896" s="549" t="s">
        <v>833</v>
      </c>
      <c r="C896" s="576"/>
      <c r="D896" s="600"/>
      <c r="E896" s="577"/>
      <c r="F896" s="635" t="str">
        <f>IF(ISNA(VLOOKUP(D896,條件!$A$1:$L$65585,5,0)),"",(VLOOKUP(D896,條件!$A$1:$L$65585,5,0)))</f>
        <v/>
      </c>
      <c r="G896" s="635" t="str">
        <f>IF(ISNA(VLOOKUP(D896,條件!$A$1:$L$65585,11,0)),"",(VLOOKUP(D896,條件!$A$1:$L$65585,11,0)))</f>
        <v/>
      </c>
      <c r="H896" s="578"/>
      <c r="I896" s="579"/>
      <c r="J896" s="580"/>
      <c r="K896" s="579"/>
      <c r="L896" s="581"/>
      <c r="M896" s="498"/>
      <c r="N896" s="499"/>
      <c r="O896" s="500"/>
      <c r="P896" s="499"/>
      <c r="Q896" s="501"/>
      <c r="R896" s="560"/>
      <c r="S896" s="542">
        <f t="shared" si="334"/>
        <v>0</v>
      </c>
      <c r="T896" s="502">
        <f t="shared" si="331"/>
        <v>0</v>
      </c>
      <c r="U896" s="502">
        <f t="shared" si="335"/>
        <v>0</v>
      </c>
      <c r="V896" s="503">
        <f t="shared" si="336"/>
        <v>0</v>
      </c>
      <c r="W896" s="561" t="str">
        <f t="shared" si="337"/>
        <v/>
      </c>
      <c r="X896" s="569" t="str">
        <f t="shared" si="332"/>
        <v/>
      </c>
      <c r="Y896" s="569" t="str">
        <f t="shared" si="333"/>
        <v/>
      </c>
      <c r="Z896" s="569" t="str">
        <f>'４.１倒筒機(樣品製作)'!X896</f>
        <v/>
      </c>
      <c r="AA896" s="569" t="str">
        <f>'４.１倒筒機(樣品製作)'!Y896</f>
        <v/>
      </c>
    </row>
    <row r="897" spans="1:27" ht="16.5">
      <c r="A897" s="493">
        <f t="shared" si="330"/>
        <v>46163</v>
      </c>
      <c r="B897" s="549" t="s">
        <v>833</v>
      </c>
      <c r="C897" s="576"/>
      <c r="D897" s="600"/>
      <c r="E897" s="577"/>
      <c r="F897" s="635" t="str">
        <f>IF(ISNA(VLOOKUP(D897,條件!$A$1:$L$65585,5,0)),"",(VLOOKUP(D897,條件!$A$1:$L$65585,5,0)))</f>
        <v/>
      </c>
      <c r="G897" s="635" t="str">
        <f>IF(ISNA(VLOOKUP(D897,條件!$A$1:$L$65585,11,0)),"",(VLOOKUP(D897,條件!$A$1:$L$65585,11,0)))</f>
        <v/>
      </c>
      <c r="H897" s="578"/>
      <c r="I897" s="579"/>
      <c r="J897" s="580"/>
      <c r="K897" s="579"/>
      <c r="L897" s="581"/>
      <c r="M897" s="498"/>
      <c r="N897" s="499"/>
      <c r="O897" s="500"/>
      <c r="P897" s="499"/>
      <c r="Q897" s="501"/>
      <c r="R897" s="560"/>
      <c r="S897" s="542">
        <f t="shared" si="334"/>
        <v>0</v>
      </c>
      <c r="T897" s="502">
        <f t="shared" si="331"/>
        <v>0</v>
      </c>
      <c r="U897" s="502">
        <f t="shared" si="335"/>
        <v>0</v>
      </c>
      <c r="V897" s="503">
        <f t="shared" si="336"/>
        <v>0</v>
      </c>
      <c r="W897" s="561" t="str">
        <f t="shared" si="337"/>
        <v/>
      </c>
      <c r="X897" s="569" t="str">
        <f t="shared" si="332"/>
        <v/>
      </c>
      <c r="Y897" s="569" t="str">
        <f t="shared" si="333"/>
        <v/>
      </c>
      <c r="Z897" s="569" t="str">
        <f>'４.１倒筒機(樣品製作)'!X897</f>
        <v/>
      </c>
      <c r="AA897" s="569" t="str">
        <f>'４.１倒筒機(樣品製作)'!Y897</f>
        <v/>
      </c>
    </row>
    <row r="898" spans="1:27" ht="16.5">
      <c r="A898" s="493">
        <f t="shared" si="330"/>
        <v>46163</v>
      </c>
      <c r="B898" s="549" t="s">
        <v>833</v>
      </c>
      <c r="C898" s="576"/>
      <c r="D898" s="600"/>
      <c r="E898" s="577"/>
      <c r="F898" s="635" t="str">
        <f>IF(ISNA(VLOOKUP(D898,條件!$A$1:$L$65585,5,0)),"",(VLOOKUP(D898,條件!$A$1:$L$65585,5,0)))</f>
        <v/>
      </c>
      <c r="G898" s="635" t="str">
        <f>IF(ISNA(VLOOKUP(D898,條件!$A$1:$L$65585,11,0)),"",(VLOOKUP(D898,條件!$A$1:$L$65585,11,0)))</f>
        <v/>
      </c>
      <c r="H898" s="578"/>
      <c r="I898" s="579"/>
      <c r="J898" s="580"/>
      <c r="K898" s="579"/>
      <c r="L898" s="581"/>
      <c r="M898" s="498"/>
      <c r="N898" s="499"/>
      <c r="O898" s="500"/>
      <c r="P898" s="499"/>
      <c r="Q898" s="501"/>
      <c r="R898" s="560"/>
      <c r="S898" s="542">
        <f t="shared" si="334"/>
        <v>0</v>
      </c>
      <c r="T898" s="502">
        <f t="shared" si="331"/>
        <v>0</v>
      </c>
      <c r="U898" s="502">
        <f t="shared" si="335"/>
        <v>0</v>
      </c>
      <c r="V898" s="503">
        <f t="shared" si="336"/>
        <v>0</v>
      </c>
      <c r="W898" s="561" t="str">
        <f t="shared" si="337"/>
        <v/>
      </c>
      <c r="X898" s="569" t="str">
        <f t="shared" si="332"/>
        <v/>
      </c>
      <c r="Y898" s="569" t="str">
        <f t="shared" si="333"/>
        <v/>
      </c>
      <c r="Z898" s="569" t="str">
        <f>'４.１倒筒機(樣品製作)'!X898</f>
        <v/>
      </c>
      <c r="AA898" s="569" t="str">
        <f>'４.１倒筒機(樣品製作)'!Y898</f>
        <v/>
      </c>
    </row>
    <row r="899" spans="1:27" ht="16.5">
      <c r="A899" s="493">
        <f t="shared" si="330"/>
        <v>46163</v>
      </c>
      <c r="B899" s="549" t="s">
        <v>833</v>
      </c>
      <c r="C899" s="576"/>
      <c r="D899" s="600"/>
      <c r="E899" s="577"/>
      <c r="F899" s="635" t="str">
        <f>IF(ISNA(VLOOKUP(D899,條件!$A$1:$L$65585,5,0)),"",(VLOOKUP(D899,條件!$A$1:$L$65585,5,0)))</f>
        <v/>
      </c>
      <c r="G899" s="635" t="str">
        <f>IF(ISNA(VLOOKUP(D899,條件!$A$1:$L$65585,11,0)),"",(VLOOKUP(D899,條件!$A$1:$L$65585,11,0)))</f>
        <v/>
      </c>
      <c r="H899" s="578"/>
      <c r="I899" s="579"/>
      <c r="J899" s="580"/>
      <c r="K899" s="579"/>
      <c r="L899" s="581"/>
      <c r="M899" s="498"/>
      <c r="N899" s="499"/>
      <c r="O899" s="500"/>
      <c r="P899" s="499"/>
      <c r="Q899" s="501"/>
      <c r="R899" s="560"/>
      <c r="S899" s="542">
        <f t="shared" si="334"/>
        <v>0</v>
      </c>
      <c r="T899" s="502">
        <f t="shared" si="331"/>
        <v>0</v>
      </c>
      <c r="U899" s="502">
        <f t="shared" si="335"/>
        <v>0</v>
      </c>
      <c r="V899" s="503">
        <f t="shared" si="336"/>
        <v>0</v>
      </c>
      <c r="W899" s="561" t="str">
        <f t="shared" si="337"/>
        <v/>
      </c>
      <c r="X899" s="569" t="str">
        <f t="shared" si="332"/>
        <v/>
      </c>
      <c r="Y899" s="569" t="str">
        <f t="shared" si="333"/>
        <v/>
      </c>
      <c r="Z899" s="569" t="str">
        <f>'４.１倒筒機(樣品製作)'!X899</f>
        <v/>
      </c>
      <c r="AA899" s="569" t="str">
        <f>'４.１倒筒機(樣品製作)'!Y899</f>
        <v/>
      </c>
    </row>
    <row r="900" spans="1:27" ht="16.5">
      <c r="A900" s="493">
        <f t="shared" si="330"/>
        <v>46163</v>
      </c>
      <c r="B900" s="549" t="s">
        <v>833</v>
      </c>
      <c r="C900" s="576"/>
      <c r="D900" s="600"/>
      <c r="E900" s="577"/>
      <c r="F900" s="635" t="str">
        <f>IF(ISNA(VLOOKUP(D900,條件!$A$1:$L$65585,5,0)),"",(VLOOKUP(D900,條件!$A$1:$L$65585,5,0)))</f>
        <v/>
      </c>
      <c r="G900" s="635" t="str">
        <f>IF(ISNA(VLOOKUP(D900,條件!$A$1:$L$65585,11,0)),"",(VLOOKUP(D900,條件!$A$1:$L$65585,11,0)))</f>
        <v/>
      </c>
      <c r="H900" s="578"/>
      <c r="I900" s="579"/>
      <c r="J900" s="580"/>
      <c r="K900" s="579"/>
      <c r="L900" s="581"/>
      <c r="M900" s="498"/>
      <c r="N900" s="499"/>
      <c r="O900" s="500"/>
      <c r="P900" s="499"/>
      <c r="Q900" s="501"/>
      <c r="R900" s="560"/>
      <c r="S900" s="542">
        <f t="shared" si="334"/>
        <v>0</v>
      </c>
      <c r="T900" s="502">
        <f t="shared" si="331"/>
        <v>0</v>
      </c>
      <c r="U900" s="502">
        <f t="shared" si="335"/>
        <v>0</v>
      </c>
      <c r="V900" s="503">
        <f t="shared" si="336"/>
        <v>0</v>
      </c>
      <c r="W900" s="561" t="str">
        <f t="shared" si="337"/>
        <v/>
      </c>
      <c r="X900" s="569" t="str">
        <f t="shared" si="332"/>
        <v/>
      </c>
      <c r="Y900" s="569" t="str">
        <f t="shared" si="333"/>
        <v/>
      </c>
      <c r="Z900" s="569" t="str">
        <f>'４.１倒筒機(樣品製作)'!X900</f>
        <v/>
      </c>
      <c r="AA900" s="569" t="str">
        <f>'４.１倒筒機(樣品製作)'!Y900</f>
        <v/>
      </c>
    </row>
    <row r="901" spans="1:27" ht="16.5">
      <c r="A901" s="493">
        <f t="shared" si="330"/>
        <v>46163</v>
      </c>
      <c r="B901" s="549" t="s">
        <v>833</v>
      </c>
      <c r="C901" s="576"/>
      <c r="D901" s="600"/>
      <c r="E901" s="577"/>
      <c r="F901" s="635" t="str">
        <f>IF(ISNA(VLOOKUP(D901,條件!$A$1:$L$65585,5,0)),"",(VLOOKUP(D901,條件!$A$1:$L$65585,5,0)))</f>
        <v/>
      </c>
      <c r="G901" s="635" t="str">
        <f>IF(ISNA(VLOOKUP(D901,條件!$A$1:$L$65585,11,0)),"",(VLOOKUP(D901,條件!$A$1:$L$65585,11,0)))</f>
        <v/>
      </c>
      <c r="H901" s="578"/>
      <c r="I901" s="579"/>
      <c r="J901" s="580"/>
      <c r="K901" s="579"/>
      <c r="L901" s="581"/>
      <c r="M901" s="498"/>
      <c r="N901" s="499"/>
      <c r="O901" s="500"/>
      <c r="P901" s="499"/>
      <c r="Q901" s="501"/>
      <c r="R901" s="560"/>
      <c r="S901" s="542">
        <f t="shared" si="334"/>
        <v>0</v>
      </c>
      <c r="T901" s="502">
        <f t="shared" si="331"/>
        <v>0</v>
      </c>
      <c r="U901" s="502">
        <f t="shared" si="335"/>
        <v>0</v>
      </c>
      <c r="V901" s="503">
        <f t="shared" si="336"/>
        <v>0</v>
      </c>
      <c r="W901" s="561" t="str">
        <f t="shared" si="337"/>
        <v/>
      </c>
      <c r="X901" s="569" t="str">
        <f t="shared" si="332"/>
        <v/>
      </c>
      <c r="Y901" s="569" t="str">
        <f t="shared" si="333"/>
        <v/>
      </c>
      <c r="Z901" s="569" t="str">
        <f>'４.１倒筒機(樣品製作)'!X901</f>
        <v/>
      </c>
      <c r="AA901" s="569" t="str">
        <f>'４.１倒筒機(樣品製作)'!Y901</f>
        <v/>
      </c>
    </row>
    <row r="902" spans="1:27" ht="16.5">
      <c r="A902" s="493">
        <f t="shared" si="330"/>
        <v>46163</v>
      </c>
      <c r="B902" s="549" t="s">
        <v>833</v>
      </c>
      <c r="C902" s="576"/>
      <c r="D902" s="600"/>
      <c r="E902" s="577"/>
      <c r="F902" s="635" t="str">
        <f>IF(ISNA(VLOOKUP(D902,條件!$A$1:$L$65585,5,0)),"",(VLOOKUP(D902,條件!$A$1:$L$65585,5,0)))</f>
        <v/>
      </c>
      <c r="G902" s="635" t="str">
        <f>IF(ISNA(VLOOKUP(D902,條件!$A$1:$L$65585,11,0)),"",(VLOOKUP(D902,條件!$A$1:$L$65585,11,0)))</f>
        <v/>
      </c>
      <c r="H902" s="578"/>
      <c r="I902" s="579"/>
      <c r="J902" s="580"/>
      <c r="K902" s="579"/>
      <c r="L902" s="581"/>
      <c r="M902" s="498"/>
      <c r="N902" s="499"/>
      <c r="O902" s="500"/>
      <c r="P902" s="499"/>
      <c r="Q902" s="501"/>
      <c r="R902" s="560"/>
      <c r="S902" s="542">
        <f t="shared" si="334"/>
        <v>0</v>
      </c>
      <c r="T902" s="502">
        <f t="shared" si="331"/>
        <v>0</v>
      </c>
      <c r="U902" s="502">
        <f t="shared" si="335"/>
        <v>0</v>
      </c>
      <c r="V902" s="503">
        <f t="shared" si="336"/>
        <v>0</v>
      </c>
      <c r="W902" s="561" t="str">
        <f t="shared" si="337"/>
        <v/>
      </c>
      <c r="X902" s="569" t="str">
        <f t="shared" si="332"/>
        <v/>
      </c>
      <c r="Y902" s="569" t="str">
        <f t="shared" si="333"/>
        <v/>
      </c>
      <c r="Z902" s="569" t="str">
        <f>'４.１倒筒機(樣品製作)'!X902</f>
        <v/>
      </c>
      <c r="AA902" s="569" t="str">
        <f>'４.１倒筒機(樣品製作)'!Y902</f>
        <v/>
      </c>
    </row>
    <row r="903" spans="1:27" ht="16.5">
      <c r="A903" s="493">
        <f t="shared" si="330"/>
        <v>46163</v>
      </c>
      <c r="B903" s="549" t="s">
        <v>833</v>
      </c>
      <c r="C903" s="576"/>
      <c r="D903" s="600"/>
      <c r="E903" s="577"/>
      <c r="F903" s="635" t="str">
        <f>IF(ISNA(VLOOKUP(D903,條件!$A$1:$L$65585,5,0)),"",(VLOOKUP(D903,條件!$A$1:$L$65585,5,0)))</f>
        <v/>
      </c>
      <c r="G903" s="635" t="str">
        <f>IF(ISNA(VLOOKUP(D903,條件!$A$1:$L$65585,11,0)),"",(VLOOKUP(D903,條件!$A$1:$L$65585,11,0)))</f>
        <v/>
      </c>
      <c r="H903" s="578"/>
      <c r="I903" s="579"/>
      <c r="J903" s="580"/>
      <c r="K903" s="579"/>
      <c r="L903" s="581"/>
      <c r="M903" s="498"/>
      <c r="N903" s="499"/>
      <c r="O903" s="500"/>
      <c r="P903" s="499"/>
      <c r="Q903" s="501"/>
      <c r="R903" s="560"/>
      <c r="S903" s="542">
        <f t="shared" si="334"/>
        <v>0</v>
      </c>
      <c r="T903" s="502">
        <f t="shared" si="331"/>
        <v>0</v>
      </c>
      <c r="U903" s="502">
        <f t="shared" si="335"/>
        <v>0</v>
      </c>
      <c r="V903" s="503">
        <f t="shared" si="336"/>
        <v>0</v>
      </c>
      <c r="W903" s="561" t="str">
        <f t="shared" si="337"/>
        <v/>
      </c>
      <c r="X903" s="569" t="str">
        <f t="shared" si="332"/>
        <v/>
      </c>
      <c r="Y903" s="569" t="str">
        <f t="shared" si="333"/>
        <v/>
      </c>
      <c r="Z903" s="569" t="str">
        <f>'４.１倒筒機(樣品製作)'!X903</f>
        <v/>
      </c>
      <c r="AA903" s="569" t="str">
        <f>'４.１倒筒機(樣品製作)'!Y903</f>
        <v/>
      </c>
    </row>
    <row r="904" spans="1:27" ht="16.5">
      <c r="A904" s="493">
        <f t="shared" si="330"/>
        <v>46163</v>
      </c>
      <c r="B904" s="515" t="s">
        <v>831</v>
      </c>
      <c r="C904" s="652"/>
      <c r="D904" s="653"/>
      <c r="E904" s="654"/>
      <c r="F904" s="655">
        <v>0</v>
      </c>
      <c r="G904" s="655"/>
      <c r="H904" s="656"/>
      <c r="I904" s="657">
        <f>COUNTA(I884:I903)</f>
        <v>0</v>
      </c>
      <c r="J904" s="657"/>
      <c r="K904" s="657"/>
      <c r="L904" s="658"/>
      <c r="M904" s="517"/>
      <c r="N904" s="518">
        <f>SUM(N884:N903)</f>
        <v>0</v>
      </c>
      <c r="O904" s="517"/>
      <c r="P904" s="518">
        <f>SUM(P884:P903)</f>
        <v>0</v>
      </c>
      <c r="Q904" s="519"/>
      <c r="R904" s="562"/>
      <c r="S904" s="544"/>
      <c r="T904" s="520"/>
      <c r="U904" s="516">
        <f>SUMIF(U884:U903,"&lt;9E307")</f>
        <v>0</v>
      </c>
      <c r="V904" s="516">
        <f>SUM(V884:V903)</f>
        <v>0</v>
      </c>
      <c r="W904" s="563">
        <f>IF(ISERROR(V904/U904),0,(V904/U904))</f>
        <v>0</v>
      </c>
      <c r="X904" s="570">
        <f>SUMIF(X884:X903,"&lt;9E307")</f>
        <v>0</v>
      </c>
      <c r="Y904" s="570">
        <f>SUMIF(Y884:Y903,"&lt;9E307")</f>
        <v>0</v>
      </c>
      <c r="Z904" s="570">
        <f>'４.１倒筒機(樣品製作)'!X904</f>
        <v>0</v>
      </c>
      <c r="AA904" s="570">
        <f>'４.１倒筒機(樣品製作)'!Y904</f>
        <v>0</v>
      </c>
    </row>
    <row r="905" spans="1:27" ht="16.5">
      <c r="A905" s="493">
        <f t="shared" si="330"/>
        <v>46163</v>
      </c>
      <c r="B905" s="521" t="s">
        <v>834</v>
      </c>
      <c r="C905" s="659"/>
      <c r="D905" s="660"/>
      <c r="E905" s="661"/>
      <c r="F905" s="662"/>
      <c r="G905" s="662"/>
      <c r="H905" s="663"/>
      <c r="I905" s="664">
        <f>SUM(I883,I904)</f>
        <v>0</v>
      </c>
      <c r="J905" s="664"/>
      <c r="K905" s="664"/>
      <c r="L905" s="665"/>
      <c r="M905" s="536"/>
      <c r="N905" s="537">
        <f>SUM(N883,N904)</f>
        <v>0</v>
      </c>
      <c r="O905" s="536"/>
      <c r="P905" s="537">
        <f>SUM(P883,P904)</f>
        <v>0</v>
      </c>
      <c r="Q905" s="538"/>
      <c r="R905" s="564"/>
      <c r="S905" s="545"/>
      <c r="T905" s="504"/>
      <c r="U905" s="504">
        <f t="shared" ref="U905:V905" si="338">SUM(U883,U904)</f>
        <v>0</v>
      </c>
      <c r="V905" s="504">
        <f t="shared" si="338"/>
        <v>0</v>
      </c>
      <c r="W905" s="565">
        <f>IF(ISERROR(V905/U905),0,V905/U905)</f>
        <v>0</v>
      </c>
      <c r="X905" s="571">
        <f>SUM(X883,X904)</f>
        <v>0</v>
      </c>
      <c r="Y905" s="571">
        <f>SUM(Y883,Y904)</f>
        <v>0</v>
      </c>
      <c r="Z905" s="571">
        <f>'４.１倒筒機(樣品製作)'!X905</f>
        <v>0</v>
      </c>
      <c r="AA905" s="571">
        <f>'４.１倒筒機(樣品製作)'!Y905</f>
        <v>0</v>
      </c>
    </row>
    <row r="906" spans="1:27" ht="16.5">
      <c r="A906" s="566">
        <f>A905+1</f>
        <v>46164</v>
      </c>
      <c r="B906" s="548" t="s">
        <v>832</v>
      </c>
      <c r="C906" s="666"/>
      <c r="D906" s="667"/>
      <c r="E906" s="668"/>
      <c r="F906" s="669" t="str">
        <f>IF(ISNA(VLOOKUP(D906,條件!$A$1:$L$65585,5,0)),"",(VLOOKUP(D906,條件!$A$1:$L$65585,5,0)))</f>
        <v/>
      </c>
      <c r="G906" s="669" t="str">
        <f>IF(ISNA(VLOOKUP(D906,條件!$A$1:$L$65585,11,0)),"",(VLOOKUP(D906,條件!$A$1:$L$65585,11,0)))</f>
        <v/>
      </c>
      <c r="H906" s="670"/>
      <c r="I906" s="671"/>
      <c r="J906" s="580"/>
      <c r="K906" s="671"/>
      <c r="L906" s="672"/>
      <c r="M906" s="524"/>
      <c r="N906" s="525"/>
      <c r="O906" s="526"/>
      <c r="P906" s="525"/>
      <c r="Q906" s="527"/>
      <c r="R906" s="558"/>
      <c r="S906" s="541">
        <f>K906*0.85</f>
        <v>0</v>
      </c>
      <c r="T906" s="522">
        <f t="shared" ref="T906:T925" si="339">IF(J906="",0,(1440/(J906/S906)))</f>
        <v>0</v>
      </c>
      <c r="U906" s="522">
        <f>T906*L906*(N906+P906)/24*0.85</f>
        <v>0</v>
      </c>
      <c r="V906" s="523">
        <f>M906+O906</f>
        <v>0</v>
      </c>
      <c r="W906" s="559" t="str">
        <f>IF(U906=0,"",((V906/U906)))</f>
        <v/>
      </c>
      <c r="X906" s="569" t="str">
        <f t="shared" ref="X906:X925" si="340">IF(ISERROR((U906/(N906+P906)*N906)/250),"",((U906/(N906+P906)*N906)/250))</f>
        <v/>
      </c>
      <c r="Y906" s="569" t="str">
        <f t="shared" ref="Y906:Y925" si="341">IF(ISERROR(((U906/(N906+P906)*P906)/250)),"",(((U906/(N906+P906)*P906))/250))</f>
        <v/>
      </c>
      <c r="Z906" s="569" t="str">
        <f>'４.１倒筒機(樣品製作)'!X906</f>
        <v/>
      </c>
      <c r="AA906" s="569" t="str">
        <f>'４.１倒筒機(樣品製作)'!Y906</f>
        <v/>
      </c>
    </row>
    <row r="907" spans="1:27" ht="16.5">
      <c r="A907" s="493">
        <f>A906</f>
        <v>46164</v>
      </c>
      <c r="B907" s="549" t="s">
        <v>832</v>
      </c>
      <c r="C907" s="576"/>
      <c r="D907" s="600"/>
      <c r="E907" s="577"/>
      <c r="F907" s="635" t="str">
        <f>IF(ISNA(VLOOKUP(D907,條件!$A$1:$L$65585,5,0)),"",(VLOOKUP(D907,條件!$A$1:$L$65585,5,0)))</f>
        <v/>
      </c>
      <c r="G907" s="635" t="str">
        <f>IF(ISNA(VLOOKUP(D907,條件!$A$1:$L$65585,11,0)),"",(VLOOKUP(D907,條件!$A$1:$L$65585,11,0)))</f>
        <v/>
      </c>
      <c r="H907" s="578"/>
      <c r="I907" s="579"/>
      <c r="J907" s="580"/>
      <c r="K907" s="579"/>
      <c r="L907" s="581"/>
      <c r="M907" s="498"/>
      <c r="N907" s="499"/>
      <c r="O907" s="500"/>
      <c r="P907" s="499"/>
      <c r="Q907" s="527"/>
      <c r="R907" s="560"/>
      <c r="S907" s="542">
        <f t="shared" ref="S907:S925" si="342">K907*0.85</f>
        <v>0</v>
      </c>
      <c r="T907" s="502">
        <f t="shared" si="339"/>
        <v>0</v>
      </c>
      <c r="U907" s="522">
        <f t="shared" ref="U907:U925" si="343">T907*L907*(N907+P907)/24*0.85</f>
        <v>0</v>
      </c>
      <c r="V907" s="503">
        <f t="shared" ref="V907:V925" si="344">M907+O907</f>
        <v>0</v>
      </c>
      <c r="W907" s="559" t="str">
        <f t="shared" ref="W907:W925" si="345">IF(U907=0,"",((V907/U907)))</f>
        <v/>
      </c>
      <c r="X907" s="569" t="str">
        <f t="shared" si="340"/>
        <v/>
      </c>
      <c r="Y907" s="569" t="str">
        <f t="shared" si="341"/>
        <v/>
      </c>
      <c r="Z907" s="569" t="str">
        <f>'４.１倒筒機(樣品製作)'!X907</f>
        <v/>
      </c>
      <c r="AA907" s="569" t="str">
        <f>'４.１倒筒機(樣品製作)'!Y907</f>
        <v/>
      </c>
    </row>
    <row r="908" spans="1:27" ht="16.5">
      <c r="A908" s="493">
        <f t="shared" ref="A908:A948" si="346">A907</f>
        <v>46164</v>
      </c>
      <c r="B908" s="549" t="s">
        <v>832</v>
      </c>
      <c r="C908" s="576"/>
      <c r="D908" s="600"/>
      <c r="E908" s="577"/>
      <c r="F908" s="635" t="str">
        <f>IF(ISNA(VLOOKUP(D908,條件!$A$1:$L$65585,5,0)),"",(VLOOKUP(D908,條件!$A$1:$L$65585,5,0)))</f>
        <v/>
      </c>
      <c r="G908" s="635" t="str">
        <f>IF(ISNA(VLOOKUP(D908,條件!$A$1:$L$65585,11,0)),"",(VLOOKUP(D908,條件!$A$1:$L$65585,11,0)))</f>
        <v/>
      </c>
      <c r="H908" s="578"/>
      <c r="I908" s="579"/>
      <c r="J908" s="580"/>
      <c r="K908" s="579"/>
      <c r="L908" s="581"/>
      <c r="M908" s="498"/>
      <c r="N908" s="499"/>
      <c r="O908" s="500"/>
      <c r="P908" s="499"/>
      <c r="Q908" s="527"/>
      <c r="R908" s="560"/>
      <c r="S908" s="542">
        <f t="shared" si="342"/>
        <v>0</v>
      </c>
      <c r="T908" s="502">
        <f t="shared" si="339"/>
        <v>0</v>
      </c>
      <c r="U908" s="522">
        <f t="shared" si="343"/>
        <v>0</v>
      </c>
      <c r="V908" s="503">
        <f t="shared" si="344"/>
        <v>0</v>
      </c>
      <c r="W908" s="559" t="str">
        <f t="shared" si="345"/>
        <v/>
      </c>
      <c r="X908" s="569" t="str">
        <f t="shared" si="340"/>
        <v/>
      </c>
      <c r="Y908" s="569" t="str">
        <f t="shared" si="341"/>
        <v/>
      </c>
      <c r="Z908" s="569" t="str">
        <f>'４.１倒筒機(樣品製作)'!X908</f>
        <v/>
      </c>
      <c r="AA908" s="569" t="str">
        <f>'４.１倒筒機(樣品製作)'!Y908</f>
        <v/>
      </c>
    </row>
    <row r="909" spans="1:27" ht="16.5">
      <c r="A909" s="493">
        <f t="shared" si="346"/>
        <v>46164</v>
      </c>
      <c r="B909" s="549" t="s">
        <v>832</v>
      </c>
      <c r="C909" s="576"/>
      <c r="D909" s="600"/>
      <c r="E909" s="577"/>
      <c r="F909" s="635" t="str">
        <f>IF(ISNA(VLOOKUP(D909,條件!$A$1:$L$65585,5,0)),"",(VLOOKUP(D909,條件!$A$1:$L$65585,5,0)))</f>
        <v/>
      </c>
      <c r="G909" s="635" t="str">
        <f>IF(ISNA(VLOOKUP(D909,條件!$A$1:$L$65585,11,0)),"",(VLOOKUP(D909,條件!$A$1:$L$65585,11,0)))</f>
        <v/>
      </c>
      <c r="H909" s="578"/>
      <c r="I909" s="579"/>
      <c r="J909" s="580"/>
      <c r="K909" s="579"/>
      <c r="L909" s="581"/>
      <c r="M909" s="498"/>
      <c r="N909" s="499"/>
      <c r="O909" s="500"/>
      <c r="P909" s="499"/>
      <c r="Q909" s="527"/>
      <c r="R909" s="560"/>
      <c r="S909" s="542">
        <f t="shared" si="342"/>
        <v>0</v>
      </c>
      <c r="T909" s="502">
        <f t="shared" si="339"/>
        <v>0</v>
      </c>
      <c r="U909" s="522">
        <f t="shared" si="343"/>
        <v>0</v>
      </c>
      <c r="V909" s="503">
        <f t="shared" si="344"/>
        <v>0</v>
      </c>
      <c r="W909" s="559" t="str">
        <f t="shared" si="345"/>
        <v/>
      </c>
      <c r="X909" s="569" t="str">
        <f t="shared" si="340"/>
        <v/>
      </c>
      <c r="Y909" s="569" t="str">
        <f t="shared" si="341"/>
        <v/>
      </c>
      <c r="Z909" s="569" t="str">
        <f>'４.１倒筒機(樣品製作)'!X909</f>
        <v/>
      </c>
      <c r="AA909" s="569" t="str">
        <f>'４.１倒筒機(樣品製作)'!Y909</f>
        <v/>
      </c>
    </row>
    <row r="910" spans="1:27" ht="16.5">
      <c r="A910" s="493">
        <f t="shared" si="346"/>
        <v>46164</v>
      </c>
      <c r="B910" s="549" t="s">
        <v>832</v>
      </c>
      <c r="C910" s="576"/>
      <c r="D910" s="600"/>
      <c r="E910" s="577"/>
      <c r="F910" s="635" t="str">
        <f>IF(ISNA(VLOOKUP(D910,條件!$A$1:$L$65585,5,0)),"",(VLOOKUP(D910,條件!$A$1:$L$65585,5,0)))</f>
        <v/>
      </c>
      <c r="G910" s="635" t="str">
        <f>IF(ISNA(VLOOKUP(D910,條件!$A$1:$L$65585,11,0)),"",(VLOOKUP(D910,條件!$A$1:$L$65585,11,0)))</f>
        <v/>
      </c>
      <c r="H910" s="578"/>
      <c r="I910" s="579"/>
      <c r="J910" s="580"/>
      <c r="K910" s="579"/>
      <c r="L910" s="581"/>
      <c r="M910" s="498"/>
      <c r="N910" s="499"/>
      <c r="O910" s="500"/>
      <c r="P910" s="499"/>
      <c r="Q910" s="527"/>
      <c r="R910" s="560"/>
      <c r="S910" s="542">
        <f t="shared" si="342"/>
        <v>0</v>
      </c>
      <c r="T910" s="502">
        <f t="shared" si="339"/>
        <v>0</v>
      </c>
      <c r="U910" s="522">
        <f t="shared" si="343"/>
        <v>0</v>
      </c>
      <c r="V910" s="503">
        <f t="shared" si="344"/>
        <v>0</v>
      </c>
      <c r="W910" s="559" t="str">
        <f t="shared" si="345"/>
        <v/>
      </c>
      <c r="X910" s="569" t="str">
        <f t="shared" si="340"/>
        <v/>
      </c>
      <c r="Y910" s="569" t="str">
        <f t="shared" si="341"/>
        <v/>
      </c>
      <c r="Z910" s="569" t="str">
        <f>'４.１倒筒機(樣品製作)'!X910</f>
        <v/>
      </c>
      <c r="AA910" s="569" t="str">
        <f>'４.１倒筒機(樣品製作)'!Y910</f>
        <v/>
      </c>
    </row>
    <row r="911" spans="1:27" ht="16.5">
      <c r="A911" s="493">
        <f t="shared" si="346"/>
        <v>46164</v>
      </c>
      <c r="B911" s="549" t="s">
        <v>832</v>
      </c>
      <c r="C911" s="576"/>
      <c r="D911" s="600"/>
      <c r="E911" s="577"/>
      <c r="F911" s="635" t="str">
        <f>IF(ISNA(VLOOKUP(D911,條件!$A$1:$L$65585,5,0)),"",(VLOOKUP(D911,條件!$A$1:$L$65585,5,0)))</f>
        <v/>
      </c>
      <c r="G911" s="635" t="str">
        <f>IF(ISNA(VLOOKUP(D911,條件!$A$1:$L$65585,11,0)),"",(VLOOKUP(D911,條件!$A$1:$L$65585,11,0)))</f>
        <v/>
      </c>
      <c r="H911" s="578"/>
      <c r="I911" s="579"/>
      <c r="J911" s="580"/>
      <c r="K911" s="579"/>
      <c r="L911" s="581"/>
      <c r="M911" s="498"/>
      <c r="N911" s="499"/>
      <c r="O911" s="500"/>
      <c r="P911" s="499"/>
      <c r="Q911" s="527"/>
      <c r="R911" s="560"/>
      <c r="S911" s="542">
        <f t="shared" si="342"/>
        <v>0</v>
      </c>
      <c r="T911" s="502">
        <f t="shared" si="339"/>
        <v>0</v>
      </c>
      <c r="U911" s="522">
        <f t="shared" si="343"/>
        <v>0</v>
      </c>
      <c r="V911" s="503">
        <f t="shared" si="344"/>
        <v>0</v>
      </c>
      <c r="W911" s="559" t="str">
        <f t="shared" si="345"/>
        <v/>
      </c>
      <c r="X911" s="569" t="str">
        <f t="shared" si="340"/>
        <v/>
      </c>
      <c r="Y911" s="569" t="str">
        <f t="shared" si="341"/>
        <v/>
      </c>
      <c r="Z911" s="569" t="str">
        <f>'４.１倒筒機(樣品製作)'!X911</f>
        <v/>
      </c>
      <c r="AA911" s="569" t="str">
        <f>'４.１倒筒機(樣品製作)'!Y911</f>
        <v/>
      </c>
    </row>
    <row r="912" spans="1:27" ht="16.5">
      <c r="A912" s="493">
        <f t="shared" si="346"/>
        <v>46164</v>
      </c>
      <c r="B912" s="549" t="s">
        <v>832</v>
      </c>
      <c r="C912" s="576"/>
      <c r="D912" s="600"/>
      <c r="E912" s="577"/>
      <c r="F912" s="635" t="str">
        <f>IF(ISNA(VLOOKUP(D912,條件!$A$1:$L$65585,5,0)),"",(VLOOKUP(D912,條件!$A$1:$L$65585,5,0)))</f>
        <v/>
      </c>
      <c r="G912" s="635" t="str">
        <f>IF(ISNA(VLOOKUP(D912,條件!$A$1:$L$65585,11,0)),"",(VLOOKUP(D912,條件!$A$1:$L$65585,11,0)))</f>
        <v/>
      </c>
      <c r="H912" s="578"/>
      <c r="I912" s="579"/>
      <c r="J912" s="580"/>
      <c r="K912" s="579"/>
      <c r="L912" s="581"/>
      <c r="M912" s="498"/>
      <c r="N912" s="499"/>
      <c r="O912" s="500"/>
      <c r="P912" s="499"/>
      <c r="Q912" s="527"/>
      <c r="R912" s="560"/>
      <c r="S912" s="542">
        <f t="shared" si="342"/>
        <v>0</v>
      </c>
      <c r="T912" s="502">
        <f t="shared" si="339"/>
        <v>0</v>
      </c>
      <c r="U912" s="522">
        <f t="shared" si="343"/>
        <v>0</v>
      </c>
      <c r="V912" s="503">
        <f t="shared" si="344"/>
        <v>0</v>
      </c>
      <c r="W912" s="559" t="str">
        <f t="shared" si="345"/>
        <v/>
      </c>
      <c r="X912" s="569" t="str">
        <f t="shared" si="340"/>
        <v/>
      </c>
      <c r="Y912" s="569" t="str">
        <f t="shared" si="341"/>
        <v/>
      </c>
      <c r="Z912" s="569" t="str">
        <f>'４.１倒筒機(樣品製作)'!X912</f>
        <v/>
      </c>
      <c r="AA912" s="569" t="str">
        <f>'４.１倒筒機(樣品製作)'!Y912</f>
        <v/>
      </c>
    </row>
    <row r="913" spans="1:27" ht="16.5">
      <c r="A913" s="493">
        <f t="shared" si="346"/>
        <v>46164</v>
      </c>
      <c r="B913" s="549" t="s">
        <v>832</v>
      </c>
      <c r="C913" s="576"/>
      <c r="D913" s="600"/>
      <c r="E913" s="577"/>
      <c r="F913" s="635" t="str">
        <f>IF(ISNA(VLOOKUP(D913,條件!$A$1:$L$65585,5,0)),"",(VLOOKUP(D913,條件!$A$1:$L$65585,5,0)))</f>
        <v/>
      </c>
      <c r="G913" s="635" t="str">
        <f>IF(ISNA(VLOOKUP(D913,條件!$A$1:$L$65585,11,0)),"",(VLOOKUP(D913,條件!$A$1:$L$65585,11,0)))</f>
        <v/>
      </c>
      <c r="H913" s="578"/>
      <c r="I913" s="579"/>
      <c r="J913" s="580"/>
      <c r="K913" s="579"/>
      <c r="L913" s="581"/>
      <c r="M913" s="498"/>
      <c r="N913" s="499"/>
      <c r="O913" s="500"/>
      <c r="P913" s="499"/>
      <c r="Q913" s="527"/>
      <c r="R913" s="560"/>
      <c r="S913" s="542">
        <f t="shared" si="342"/>
        <v>0</v>
      </c>
      <c r="T913" s="502">
        <f t="shared" si="339"/>
        <v>0</v>
      </c>
      <c r="U913" s="522">
        <f t="shared" si="343"/>
        <v>0</v>
      </c>
      <c r="V913" s="503">
        <f t="shared" si="344"/>
        <v>0</v>
      </c>
      <c r="W913" s="559" t="str">
        <f t="shared" si="345"/>
        <v/>
      </c>
      <c r="X913" s="569" t="str">
        <f t="shared" si="340"/>
        <v/>
      </c>
      <c r="Y913" s="569" t="str">
        <f t="shared" si="341"/>
        <v/>
      </c>
      <c r="Z913" s="569" t="str">
        <f>'４.１倒筒機(樣品製作)'!X913</f>
        <v/>
      </c>
      <c r="AA913" s="569" t="str">
        <f>'４.１倒筒機(樣品製作)'!Y913</f>
        <v/>
      </c>
    </row>
    <row r="914" spans="1:27" ht="16.5">
      <c r="A914" s="493">
        <f t="shared" si="346"/>
        <v>46164</v>
      </c>
      <c r="B914" s="549" t="s">
        <v>832</v>
      </c>
      <c r="C914" s="576"/>
      <c r="D914" s="600"/>
      <c r="E914" s="577"/>
      <c r="F914" s="635" t="str">
        <f>IF(ISNA(VLOOKUP(D914,條件!$A$1:$L$65585,5,0)),"",(VLOOKUP(D914,條件!$A$1:$L$65585,5,0)))</f>
        <v/>
      </c>
      <c r="G914" s="635" t="str">
        <f>IF(ISNA(VLOOKUP(D914,條件!$A$1:$L$65585,11,0)),"",(VLOOKUP(D914,條件!$A$1:$L$65585,11,0)))</f>
        <v/>
      </c>
      <c r="H914" s="578"/>
      <c r="I914" s="579"/>
      <c r="J914" s="580"/>
      <c r="K914" s="579"/>
      <c r="L914" s="581"/>
      <c r="M914" s="498"/>
      <c r="N914" s="499"/>
      <c r="O914" s="500"/>
      <c r="P914" s="499"/>
      <c r="Q914" s="527"/>
      <c r="R914" s="560"/>
      <c r="S914" s="542">
        <f t="shared" si="342"/>
        <v>0</v>
      </c>
      <c r="T914" s="502">
        <f t="shared" si="339"/>
        <v>0</v>
      </c>
      <c r="U914" s="522">
        <f t="shared" si="343"/>
        <v>0</v>
      </c>
      <c r="V914" s="503">
        <f t="shared" si="344"/>
        <v>0</v>
      </c>
      <c r="W914" s="559" t="str">
        <f t="shared" si="345"/>
        <v/>
      </c>
      <c r="X914" s="569" t="str">
        <f t="shared" si="340"/>
        <v/>
      </c>
      <c r="Y914" s="569" t="str">
        <f t="shared" si="341"/>
        <v/>
      </c>
      <c r="Z914" s="569" t="str">
        <f>'４.１倒筒機(樣品製作)'!X914</f>
        <v/>
      </c>
      <c r="AA914" s="569" t="str">
        <f>'４.１倒筒機(樣品製作)'!Y914</f>
        <v/>
      </c>
    </row>
    <row r="915" spans="1:27" ht="16.5">
      <c r="A915" s="493">
        <f t="shared" si="346"/>
        <v>46164</v>
      </c>
      <c r="B915" s="549" t="s">
        <v>832</v>
      </c>
      <c r="C915" s="576"/>
      <c r="D915" s="600"/>
      <c r="E915" s="577"/>
      <c r="F915" s="635" t="str">
        <f>IF(ISNA(VLOOKUP(D915,條件!$A$1:$L$65585,5,0)),"",(VLOOKUP(D915,條件!$A$1:$L$65585,5,0)))</f>
        <v/>
      </c>
      <c r="G915" s="635" t="str">
        <f>IF(ISNA(VLOOKUP(D915,條件!$A$1:$L$65585,11,0)),"",(VLOOKUP(D915,條件!$A$1:$L$65585,11,0)))</f>
        <v/>
      </c>
      <c r="H915" s="578"/>
      <c r="I915" s="579"/>
      <c r="J915" s="580"/>
      <c r="K915" s="579"/>
      <c r="L915" s="581"/>
      <c r="M915" s="498"/>
      <c r="N915" s="499"/>
      <c r="O915" s="500"/>
      <c r="P915" s="499"/>
      <c r="Q915" s="527"/>
      <c r="R915" s="560"/>
      <c r="S915" s="542">
        <f t="shared" si="342"/>
        <v>0</v>
      </c>
      <c r="T915" s="502">
        <f t="shared" si="339"/>
        <v>0</v>
      </c>
      <c r="U915" s="522">
        <f t="shared" si="343"/>
        <v>0</v>
      </c>
      <c r="V915" s="503">
        <f t="shared" si="344"/>
        <v>0</v>
      </c>
      <c r="W915" s="559" t="str">
        <f t="shared" si="345"/>
        <v/>
      </c>
      <c r="X915" s="569" t="str">
        <f t="shared" si="340"/>
        <v/>
      </c>
      <c r="Y915" s="569" t="str">
        <f t="shared" si="341"/>
        <v/>
      </c>
      <c r="Z915" s="569" t="str">
        <f>'４.１倒筒機(樣品製作)'!X915</f>
        <v/>
      </c>
      <c r="AA915" s="569" t="str">
        <f>'４.１倒筒機(樣品製作)'!Y915</f>
        <v/>
      </c>
    </row>
    <row r="916" spans="1:27" ht="16.5">
      <c r="A916" s="493">
        <f t="shared" si="346"/>
        <v>46164</v>
      </c>
      <c r="B916" s="549" t="s">
        <v>832</v>
      </c>
      <c r="C916" s="576"/>
      <c r="D916" s="600"/>
      <c r="E916" s="577"/>
      <c r="F916" s="635" t="str">
        <f>IF(ISNA(VLOOKUP(D916,條件!$A$1:$L$65585,5,0)),"",(VLOOKUP(D916,條件!$A$1:$L$65585,5,0)))</f>
        <v/>
      </c>
      <c r="G916" s="635" t="str">
        <f>IF(ISNA(VLOOKUP(D916,條件!$A$1:$L$65585,11,0)),"",(VLOOKUP(D916,條件!$A$1:$L$65585,11,0)))</f>
        <v/>
      </c>
      <c r="H916" s="578"/>
      <c r="I916" s="579"/>
      <c r="J916" s="580"/>
      <c r="K916" s="579"/>
      <c r="L916" s="581"/>
      <c r="M916" s="498"/>
      <c r="N916" s="499"/>
      <c r="O916" s="500"/>
      <c r="P916" s="499"/>
      <c r="Q916" s="527"/>
      <c r="R916" s="560"/>
      <c r="S916" s="542">
        <f t="shared" si="342"/>
        <v>0</v>
      </c>
      <c r="T916" s="502">
        <f t="shared" si="339"/>
        <v>0</v>
      </c>
      <c r="U916" s="522">
        <f t="shared" si="343"/>
        <v>0</v>
      </c>
      <c r="V916" s="503">
        <f t="shared" si="344"/>
        <v>0</v>
      </c>
      <c r="W916" s="559" t="str">
        <f t="shared" si="345"/>
        <v/>
      </c>
      <c r="X916" s="569" t="str">
        <f t="shared" si="340"/>
        <v/>
      </c>
      <c r="Y916" s="569" t="str">
        <f t="shared" si="341"/>
        <v/>
      </c>
      <c r="Z916" s="569" t="str">
        <f>'４.１倒筒機(樣品製作)'!X916</f>
        <v/>
      </c>
      <c r="AA916" s="569" t="str">
        <f>'４.１倒筒機(樣品製作)'!Y916</f>
        <v/>
      </c>
    </row>
    <row r="917" spans="1:27" ht="16.5">
      <c r="A917" s="493">
        <f t="shared" si="346"/>
        <v>46164</v>
      </c>
      <c r="B917" s="549" t="s">
        <v>832</v>
      </c>
      <c r="C917" s="576"/>
      <c r="D917" s="600"/>
      <c r="E917" s="577"/>
      <c r="F917" s="635" t="str">
        <f>IF(ISNA(VLOOKUP(D917,條件!$A$1:$L$65585,5,0)),"",(VLOOKUP(D917,條件!$A$1:$L$65585,5,0)))</f>
        <v/>
      </c>
      <c r="G917" s="635" t="str">
        <f>IF(ISNA(VLOOKUP(D917,條件!$A$1:$L$65585,11,0)),"",(VLOOKUP(D917,條件!$A$1:$L$65585,11,0)))</f>
        <v/>
      </c>
      <c r="H917" s="578"/>
      <c r="I917" s="579"/>
      <c r="J917" s="580"/>
      <c r="K917" s="579"/>
      <c r="L917" s="581"/>
      <c r="M917" s="498"/>
      <c r="N917" s="499"/>
      <c r="O917" s="500"/>
      <c r="P917" s="499"/>
      <c r="Q917" s="527"/>
      <c r="R917" s="560"/>
      <c r="S917" s="542">
        <f t="shared" si="342"/>
        <v>0</v>
      </c>
      <c r="T917" s="502">
        <f t="shared" si="339"/>
        <v>0</v>
      </c>
      <c r="U917" s="502">
        <f t="shared" si="343"/>
        <v>0</v>
      </c>
      <c r="V917" s="503">
        <f t="shared" si="344"/>
        <v>0</v>
      </c>
      <c r="W917" s="559" t="str">
        <f t="shared" si="345"/>
        <v/>
      </c>
      <c r="X917" s="569" t="str">
        <f t="shared" si="340"/>
        <v/>
      </c>
      <c r="Y917" s="569" t="str">
        <f t="shared" si="341"/>
        <v/>
      </c>
      <c r="Z917" s="569" t="str">
        <f>'４.１倒筒機(樣品製作)'!X917</f>
        <v/>
      </c>
      <c r="AA917" s="569" t="str">
        <f>'４.１倒筒機(樣品製作)'!Y917</f>
        <v/>
      </c>
    </row>
    <row r="918" spans="1:27" ht="16.5">
      <c r="A918" s="493">
        <f t="shared" si="346"/>
        <v>46164</v>
      </c>
      <c r="B918" s="549" t="s">
        <v>832</v>
      </c>
      <c r="C918" s="576"/>
      <c r="D918" s="600"/>
      <c r="E918" s="577"/>
      <c r="F918" s="635" t="str">
        <f>IF(ISNA(VLOOKUP(D918,條件!$A$1:$L$65585,5,0)),"",(VLOOKUP(D918,條件!$A$1:$L$65585,5,0)))</f>
        <v/>
      </c>
      <c r="G918" s="635" t="str">
        <f>IF(ISNA(VLOOKUP(D918,條件!$A$1:$L$65585,11,0)),"",(VLOOKUP(D918,條件!$A$1:$L$65585,11,0)))</f>
        <v/>
      </c>
      <c r="H918" s="578"/>
      <c r="I918" s="579"/>
      <c r="J918" s="580"/>
      <c r="K918" s="579"/>
      <c r="L918" s="581"/>
      <c r="M918" s="498"/>
      <c r="N918" s="499"/>
      <c r="O918" s="500"/>
      <c r="P918" s="499"/>
      <c r="Q918" s="527"/>
      <c r="R918" s="560"/>
      <c r="S918" s="542">
        <f t="shared" si="342"/>
        <v>0</v>
      </c>
      <c r="T918" s="502">
        <f t="shared" si="339"/>
        <v>0</v>
      </c>
      <c r="U918" s="502">
        <f t="shared" si="343"/>
        <v>0</v>
      </c>
      <c r="V918" s="503">
        <f t="shared" si="344"/>
        <v>0</v>
      </c>
      <c r="W918" s="561" t="str">
        <f t="shared" si="345"/>
        <v/>
      </c>
      <c r="X918" s="569" t="str">
        <f t="shared" si="340"/>
        <v/>
      </c>
      <c r="Y918" s="569" t="str">
        <f t="shared" si="341"/>
        <v/>
      </c>
      <c r="Z918" s="569" t="str">
        <f>'４.１倒筒機(樣品製作)'!X918</f>
        <v/>
      </c>
      <c r="AA918" s="569" t="str">
        <f>'４.１倒筒機(樣品製作)'!Y918</f>
        <v/>
      </c>
    </row>
    <row r="919" spans="1:27" ht="16.5">
      <c r="A919" s="493">
        <f t="shared" si="346"/>
        <v>46164</v>
      </c>
      <c r="B919" s="549" t="s">
        <v>832</v>
      </c>
      <c r="C919" s="576"/>
      <c r="D919" s="600"/>
      <c r="E919" s="577"/>
      <c r="F919" s="635" t="str">
        <f>IF(ISNA(VLOOKUP(D919,條件!$A$1:$L$65585,5,0)),"",(VLOOKUP(D919,條件!$A$1:$L$65585,5,0)))</f>
        <v/>
      </c>
      <c r="G919" s="635" t="str">
        <f>IF(ISNA(VLOOKUP(D919,條件!$A$1:$L$65585,11,0)),"",(VLOOKUP(D919,條件!$A$1:$L$65585,11,0)))</f>
        <v/>
      </c>
      <c r="H919" s="578"/>
      <c r="I919" s="579"/>
      <c r="J919" s="580"/>
      <c r="K919" s="579"/>
      <c r="L919" s="581"/>
      <c r="M919" s="498"/>
      <c r="N919" s="499"/>
      <c r="O919" s="500"/>
      <c r="P919" s="499"/>
      <c r="Q919" s="527"/>
      <c r="R919" s="560"/>
      <c r="S919" s="542">
        <f t="shared" si="342"/>
        <v>0</v>
      </c>
      <c r="T919" s="502">
        <f t="shared" si="339"/>
        <v>0</v>
      </c>
      <c r="U919" s="502">
        <f t="shared" si="343"/>
        <v>0</v>
      </c>
      <c r="V919" s="503">
        <f t="shared" si="344"/>
        <v>0</v>
      </c>
      <c r="W919" s="561" t="str">
        <f t="shared" si="345"/>
        <v/>
      </c>
      <c r="X919" s="569" t="str">
        <f t="shared" si="340"/>
        <v/>
      </c>
      <c r="Y919" s="569" t="str">
        <f t="shared" si="341"/>
        <v/>
      </c>
      <c r="Z919" s="569" t="str">
        <f>'４.１倒筒機(樣品製作)'!X919</f>
        <v/>
      </c>
      <c r="AA919" s="569" t="str">
        <f>'４.１倒筒機(樣品製作)'!Y919</f>
        <v/>
      </c>
    </row>
    <row r="920" spans="1:27" ht="16.5">
      <c r="A920" s="493">
        <f t="shared" si="346"/>
        <v>46164</v>
      </c>
      <c r="B920" s="549" t="s">
        <v>832</v>
      </c>
      <c r="C920" s="576"/>
      <c r="D920" s="600"/>
      <c r="E920" s="577"/>
      <c r="F920" s="635" t="str">
        <f>IF(ISNA(VLOOKUP(D920,條件!$A$1:$L$65585,5,0)),"",(VLOOKUP(D920,條件!$A$1:$L$65585,5,0)))</f>
        <v/>
      </c>
      <c r="G920" s="635" t="str">
        <f>IF(ISNA(VLOOKUP(D920,條件!$A$1:$L$65585,11,0)),"",(VLOOKUP(D920,條件!$A$1:$L$65585,11,0)))</f>
        <v/>
      </c>
      <c r="H920" s="578"/>
      <c r="I920" s="579"/>
      <c r="J920" s="580"/>
      <c r="K920" s="579"/>
      <c r="L920" s="581"/>
      <c r="M920" s="498"/>
      <c r="N920" s="499"/>
      <c r="O920" s="500"/>
      <c r="P920" s="499"/>
      <c r="Q920" s="527"/>
      <c r="R920" s="560"/>
      <c r="S920" s="542">
        <f t="shared" si="342"/>
        <v>0</v>
      </c>
      <c r="T920" s="502">
        <f t="shared" si="339"/>
        <v>0</v>
      </c>
      <c r="U920" s="502">
        <f t="shared" si="343"/>
        <v>0</v>
      </c>
      <c r="V920" s="503">
        <f t="shared" si="344"/>
        <v>0</v>
      </c>
      <c r="W920" s="561" t="str">
        <f t="shared" si="345"/>
        <v/>
      </c>
      <c r="X920" s="569" t="str">
        <f t="shared" si="340"/>
        <v/>
      </c>
      <c r="Y920" s="569" t="str">
        <f t="shared" si="341"/>
        <v/>
      </c>
      <c r="Z920" s="569" t="str">
        <f>'４.１倒筒機(樣品製作)'!X920</f>
        <v/>
      </c>
      <c r="AA920" s="569" t="str">
        <f>'４.１倒筒機(樣品製作)'!Y920</f>
        <v/>
      </c>
    </row>
    <row r="921" spans="1:27" ht="16.5">
      <c r="A921" s="493">
        <f t="shared" si="346"/>
        <v>46164</v>
      </c>
      <c r="B921" s="549" t="s">
        <v>832</v>
      </c>
      <c r="C921" s="576"/>
      <c r="D921" s="600"/>
      <c r="E921" s="577"/>
      <c r="F921" s="635" t="str">
        <f>IF(ISNA(VLOOKUP(D921,條件!$A$1:$L$65585,5,0)),"",(VLOOKUP(D921,條件!$A$1:$L$65585,5,0)))</f>
        <v/>
      </c>
      <c r="G921" s="635" t="str">
        <f>IF(ISNA(VLOOKUP(D921,條件!$A$1:$L$65585,11,0)),"",(VLOOKUP(D921,條件!$A$1:$L$65585,11,0)))</f>
        <v/>
      </c>
      <c r="H921" s="578"/>
      <c r="I921" s="579"/>
      <c r="J921" s="580"/>
      <c r="K921" s="579"/>
      <c r="L921" s="581"/>
      <c r="M921" s="498"/>
      <c r="N921" s="499"/>
      <c r="O921" s="500"/>
      <c r="P921" s="499"/>
      <c r="Q921" s="527"/>
      <c r="R921" s="560"/>
      <c r="S921" s="542">
        <f t="shared" si="342"/>
        <v>0</v>
      </c>
      <c r="T921" s="502">
        <f t="shared" si="339"/>
        <v>0</v>
      </c>
      <c r="U921" s="502">
        <f t="shared" si="343"/>
        <v>0</v>
      </c>
      <c r="V921" s="503">
        <f t="shared" si="344"/>
        <v>0</v>
      </c>
      <c r="W921" s="561" t="str">
        <f t="shared" si="345"/>
        <v/>
      </c>
      <c r="X921" s="569" t="str">
        <f t="shared" si="340"/>
        <v/>
      </c>
      <c r="Y921" s="569" t="str">
        <f t="shared" si="341"/>
        <v/>
      </c>
      <c r="Z921" s="569" t="str">
        <f>'４.１倒筒機(樣品製作)'!X921</f>
        <v/>
      </c>
      <c r="AA921" s="569" t="str">
        <f>'４.１倒筒機(樣品製作)'!Y921</f>
        <v/>
      </c>
    </row>
    <row r="922" spans="1:27" ht="16.5">
      <c r="A922" s="493">
        <f t="shared" si="346"/>
        <v>46164</v>
      </c>
      <c r="B922" s="549" t="s">
        <v>832</v>
      </c>
      <c r="C922" s="576"/>
      <c r="D922" s="600"/>
      <c r="E922" s="577"/>
      <c r="F922" s="635" t="str">
        <f>IF(ISNA(VLOOKUP(D922,條件!$A$1:$L$65585,5,0)),"",(VLOOKUP(D922,條件!$A$1:$L$65585,5,0)))</f>
        <v/>
      </c>
      <c r="G922" s="635" t="str">
        <f>IF(ISNA(VLOOKUP(D922,條件!$A$1:$L$65585,11,0)),"",(VLOOKUP(D922,條件!$A$1:$L$65585,11,0)))</f>
        <v/>
      </c>
      <c r="H922" s="578"/>
      <c r="I922" s="579"/>
      <c r="J922" s="580"/>
      <c r="K922" s="579"/>
      <c r="L922" s="581"/>
      <c r="M922" s="498"/>
      <c r="N922" s="499"/>
      <c r="O922" s="500"/>
      <c r="P922" s="499"/>
      <c r="Q922" s="501"/>
      <c r="R922" s="560"/>
      <c r="S922" s="542">
        <f t="shared" si="342"/>
        <v>0</v>
      </c>
      <c r="T922" s="502">
        <f t="shared" si="339"/>
        <v>0</v>
      </c>
      <c r="U922" s="502">
        <f t="shared" si="343"/>
        <v>0</v>
      </c>
      <c r="V922" s="503">
        <f t="shared" si="344"/>
        <v>0</v>
      </c>
      <c r="W922" s="561" t="str">
        <f t="shared" si="345"/>
        <v/>
      </c>
      <c r="X922" s="569" t="str">
        <f t="shared" si="340"/>
        <v/>
      </c>
      <c r="Y922" s="569" t="str">
        <f t="shared" si="341"/>
        <v/>
      </c>
      <c r="Z922" s="569" t="str">
        <f>'４.１倒筒機(樣品製作)'!X922</f>
        <v/>
      </c>
      <c r="AA922" s="569" t="str">
        <f>'４.１倒筒機(樣品製作)'!Y922</f>
        <v/>
      </c>
    </row>
    <row r="923" spans="1:27" ht="16.5">
      <c r="A923" s="493">
        <f t="shared" si="346"/>
        <v>46164</v>
      </c>
      <c r="B923" s="549" t="s">
        <v>832</v>
      </c>
      <c r="C923" s="576"/>
      <c r="D923" s="600"/>
      <c r="E923" s="577"/>
      <c r="F923" s="635" t="str">
        <f>IF(ISNA(VLOOKUP(D923,條件!$A$1:$L$65585,5,0)),"",(VLOOKUP(D923,條件!$A$1:$L$65585,5,0)))</f>
        <v/>
      </c>
      <c r="G923" s="635" t="str">
        <f>IF(ISNA(VLOOKUP(D923,條件!$A$1:$L$65585,11,0)),"",(VLOOKUP(D923,條件!$A$1:$L$65585,11,0)))</f>
        <v/>
      </c>
      <c r="H923" s="578"/>
      <c r="I923" s="579"/>
      <c r="J923" s="580"/>
      <c r="K923" s="579"/>
      <c r="L923" s="581"/>
      <c r="M923" s="498"/>
      <c r="N923" s="499"/>
      <c r="O923" s="500"/>
      <c r="P923" s="499"/>
      <c r="Q923" s="501"/>
      <c r="R923" s="560"/>
      <c r="S923" s="542">
        <f t="shared" si="342"/>
        <v>0</v>
      </c>
      <c r="T923" s="502">
        <f t="shared" si="339"/>
        <v>0</v>
      </c>
      <c r="U923" s="502">
        <f t="shared" si="343"/>
        <v>0</v>
      </c>
      <c r="V923" s="503">
        <f t="shared" si="344"/>
        <v>0</v>
      </c>
      <c r="W923" s="561" t="str">
        <f t="shared" si="345"/>
        <v/>
      </c>
      <c r="X923" s="569" t="str">
        <f t="shared" si="340"/>
        <v/>
      </c>
      <c r="Y923" s="569" t="str">
        <f t="shared" si="341"/>
        <v/>
      </c>
      <c r="Z923" s="569" t="str">
        <f>'４.１倒筒機(樣品製作)'!X923</f>
        <v/>
      </c>
      <c r="AA923" s="569" t="str">
        <f>'４.１倒筒機(樣品製作)'!Y923</f>
        <v/>
      </c>
    </row>
    <row r="924" spans="1:27" ht="16.5">
      <c r="A924" s="493">
        <f t="shared" si="346"/>
        <v>46164</v>
      </c>
      <c r="B924" s="549" t="s">
        <v>832</v>
      </c>
      <c r="C924" s="576"/>
      <c r="D924" s="600"/>
      <c r="E924" s="577"/>
      <c r="F924" s="635" t="str">
        <f>IF(ISNA(VLOOKUP(D924,條件!$A$1:$L$65585,5,0)),"",(VLOOKUP(D924,條件!$A$1:$L$65585,5,0)))</f>
        <v/>
      </c>
      <c r="G924" s="635" t="str">
        <f>IF(ISNA(VLOOKUP(D924,條件!$A$1:$L$65585,11,0)),"",(VLOOKUP(D924,條件!$A$1:$L$65585,11,0)))</f>
        <v/>
      </c>
      <c r="H924" s="578"/>
      <c r="I924" s="579"/>
      <c r="J924" s="580"/>
      <c r="K924" s="579"/>
      <c r="L924" s="581"/>
      <c r="M924" s="498"/>
      <c r="N924" s="499"/>
      <c r="O924" s="500"/>
      <c r="P924" s="499"/>
      <c r="Q924" s="501"/>
      <c r="R924" s="560"/>
      <c r="S924" s="542">
        <f t="shared" si="342"/>
        <v>0</v>
      </c>
      <c r="T924" s="502">
        <f t="shared" si="339"/>
        <v>0</v>
      </c>
      <c r="U924" s="502">
        <f t="shared" si="343"/>
        <v>0</v>
      </c>
      <c r="V924" s="503">
        <f t="shared" si="344"/>
        <v>0</v>
      </c>
      <c r="W924" s="561" t="str">
        <f t="shared" si="345"/>
        <v/>
      </c>
      <c r="X924" s="569" t="str">
        <f t="shared" si="340"/>
        <v/>
      </c>
      <c r="Y924" s="569" t="str">
        <f t="shared" si="341"/>
        <v/>
      </c>
      <c r="Z924" s="569" t="str">
        <f>'４.１倒筒機(樣品製作)'!X924</f>
        <v/>
      </c>
      <c r="AA924" s="569" t="str">
        <f>'４.１倒筒機(樣品製作)'!Y924</f>
        <v/>
      </c>
    </row>
    <row r="925" spans="1:27" ht="16.5">
      <c r="A925" s="493">
        <f t="shared" si="346"/>
        <v>46164</v>
      </c>
      <c r="B925" s="549" t="s">
        <v>832</v>
      </c>
      <c r="C925" s="576"/>
      <c r="D925" s="600"/>
      <c r="E925" s="577"/>
      <c r="F925" s="635" t="str">
        <f>IF(ISNA(VLOOKUP(D925,條件!$A$1:$L$65585,5,0)),"",(VLOOKUP(D925,條件!$A$1:$L$65585,5,0)))</f>
        <v/>
      </c>
      <c r="G925" s="635" t="str">
        <f>IF(ISNA(VLOOKUP(D925,條件!$A$1:$L$65585,11,0)),"",(VLOOKUP(D925,條件!$A$1:$L$65585,11,0)))</f>
        <v/>
      </c>
      <c r="H925" s="578"/>
      <c r="I925" s="579"/>
      <c r="J925" s="580"/>
      <c r="K925" s="579"/>
      <c r="L925" s="581"/>
      <c r="M925" s="498"/>
      <c r="N925" s="499"/>
      <c r="O925" s="500"/>
      <c r="P925" s="499"/>
      <c r="Q925" s="501"/>
      <c r="R925" s="560"/>
      <c r="S925" s="542">
        <f t="shared" si="342"/>
        <v>0</v>
      </c>
      <c r="T925" s="502">
        <f t="shared" si="339"/>
        <v>0</v>
      </c>
      <c r="U925" s="502">
        <f t="shared" si="343"/>
        <v>0</v>
      </c>
      <c r="V925" s="503">
        <f t="shared" si="344"/>
        <v>0</v>
      </c>
      <c r="W925" s="561" t="str">
        <f t="shared" si="345"/>
        <v/>
      </c>
      <c r="X925" s="569" t="str">
        <f t="shared" si="340"/>
        <v/>
      </c>
      <c r="Y925" s="569" t="str">
        <f t="shared" si="341"/>
        <v/>
      </c>
      <c r="Z925" s="569" t="str">
        <f>'４.１倒筒機(樣品製作)'!X925</f>
        <v/>
      </c>
      <c r="AA925" s="569" t="str">
        <f>'４.１倒筒機(樣品製作)'!Y925</f>
        <v/>
      </c>
    </row>
    <row r="926" spans="1:27" ht="16.5">
      <c r="A926" s="493">
        <f t="shared" si="346"/>
        <v>46164</v>
      </c>
      <c r="B926" s="515" t="s">
        <v>835</v>
      </c>
      <c r="C926" s="652"/>
      <c r="D926" s="653"/>
      <c r="E926" s="654"/>
      <c r="F926" s="655"/>
      <c r="G926" s="655"/>
      <c r="H926" s="656"/>
      <c r="I926" s="657">
        <f>COUNTA(I906:I925)</f>
        <v>0</v>
      </c>
      <c r="J926" s="657"/>
      <c r="K926" s="657"/>
      <c r="L926" s="658"/>
      <c r="M926" s="517"/>
      <c r="N926" s="518">
        <f>SUM(N906:N925)</f>
        <v>0</v>
      </c>
      <c r="O926" s="517"/>
      <c r="P926" s="518">
        <f>SUM(P906:P925)</f>
        <v>0</v>
      </c>
      <c r="Q926" s="519"/>
      <c r="R926" s="562"/>
      <c r="S926" s="543"/>
      <c r="T926" s="516"/>
      <c r="U926" s="516">
        <f>SUMIF(U906:U925,"&lt;9E307")</f>
        <v>0</v>
      </c>
      <c r="V926" s="516">
        <f>SUM(V906:V925)</f>
        <v>0</v>
      </c>
      <c r="W926" s="563">
        <f>IF(ISERROR(V926/U926),0,(V926/U926))</f>
        <v>0</v>
      </c>
      <c r="X926" s="570">
        <f>SUMIF(X906:X925,"&lt;9E307")</f>
        <v>0</v>
      </c>
      <c r="Y926" s="570">
        <f>SUMIF(Y906:Y925,"&lt;9E307")</f>
        <v>0</v>
      </c>
      <c r="Z926" s="707">
        <f>'４.１倒筒機(樣品製作)'!X926</f>
        <v>0</v>
      </c>
      <c r="AA926" s="707">
        <f>'４.１倒筒機(樣品製作)'!Y926</f>
        <v>0</v>
      </c>
    </row>
    <row r="927" spans="1:27" ht="16.5">
      <c r="A927" s="493">
        <f t="shared" si="346"/>
        <v>46164</v>
      </c>
      <c r="B927" s="549" t="s">
        <v>833</v>
      </c>
      <c r="C927" s="576"/>
      <c r="D927" s="600"/>
      <c r="E927" s="577"/>
      <c r="F927" s="635" t="str">
        <f>IF(ISNA(VLOOKUP(D927,條件!$A$1:$L$65585,5,0)),"",(VLOOKUP(D927,條件!$A$1:$L$65585,5,0)))</f>
        <v/>
      </c>
      <c r="G927" s="635" t="str">
        <f>IF(ISNA(VLOOKUP(D927,條件!$A$1:$L$65585,11,0)),"",(VLOOKUP(D927,條件!$A$1:$L$65585,11,0)))</f>
        <v/>
      </c>
      <c r="H927" s="578"/>
      <c r="I927" s="579"/>
      <c r="J927" s="580"/>
      <c r="K927" s="579"/>
      <c r="L927" s="581"/>
      <c r="M927" s="498"/>
      <c r="N927" s="499"/>
      <c r="O927" s="500"/>
      <c r="P927" s="499"/>
      <c r="Q927" s="501"/>
      <c r="R927" s="560"/>
      <c r="S927" s="542">
        <f>K927*0.85</f>
        <v>0</v>
      </c>
      <c r="T927" s="502">
        <f t="shared" ref="T927:T946" si="347">IF(J927="",0,(1440/(J927/S927)))</f>
        <v>0</v>
      </c>
      <c r="U927" s="522">
        <f>T927*L927*(N927+P927)/24*0.85</f>
        <v>0</v>
      </c>
      <c r="V927" s="523">
        <f>M927+O927</f>
        <v>0</v>
      </c>
      <c r="W927" s="559" t="str">
        <f>IF(U927=0,"",((V927/U927)))</f>
        <v/>
      </c>
      <c r="X927" s="569" t="str">
        <f t="shared" ref="X927:X946" si="348">IF(ISERROR((U927/(N927+P927)*N927)/250),"",((U927/(N927+P927)*N927)/250))</f>
        <v/>
      </c>
      <c r="Y927" s="569" t="str">
        <f t="shared" ref="Y927:Y946" si="349">IF(ISERROR(((U927/(N927+P927)*P927)/250)),"",(((U927/(N927+P927)*P927))/250))</f>
        <v/>
      </c>
      <c r="Z927" s="569" t="str">
        <f>'４.１倒筒機(樣品製作)'!X927</f>
        <v/>
      </c>
      <c r="AA927" s="569" t="str">
        <f>'４.１倒筒機(樣品製作)'!Y927</f>
        <v/>
      </c>
    </row>
    <row r="928" spans="1:27" ht="16.5">
      <c r="A928" s="493">
        <f t="shared" si="346"/>
        <v>46164</v>
      </c>
      <c r="B928" s="549" t="s">
        <v>833</v>
      </c>
      <c r="C928" s="576"/>
      <c r="D928" s="600"/>
      <c r="E928" s="577"/>
      <c r="F928" s="635" t="str">
        <f>IF(ISNA(VLOOKUP(D928,條件!$A$1:$L$65585,5,0)),"",(VLOOKUP(D928,條件!$A$1:$L$65585,5,0)))</f>
        <v/>
      </c>
      <c r="G928" s="635" t="str">
        <f>IF(ISNA(VLOOKUP(D928,條件!$A$1:$L$65585,11,0)),"",(VLOOKUP(D928,條件!$A$1:$L$65585,11,0)))</f>
        <v/>
      </c>
      <c r="H928" s="578"/>
      <c r="I928" s="579"/>
      <c r="J928" s="580"/>
      <c r="K928" s="579"/>
      <c r="L928" s="581"/>
      <c r="M928" s="498"/>
      <c r="N928" s="499"/>
      <c r="O928" s="500"/>
      <c r="P928" s="499"/>
      <c r="Q928" s="501"/>
      <c r="R928" s="560"/>
      <c r="S928" s="542">
        <f t="shared" ref="S928:S946" si="350">K928*0.85</f>
        <v>0</v>
      </c>
      <c r="T928" s="502">
        <f t="shared" si="347"/>
        <v>0</v>
      </c>
      <c r="U928" s="522">
        <f t="shared" ref="U928:U946" si="351">T928*L928*(N928+P928)/24*0.85</f>
        <v>0</v>
      </c>
      <c r="V928" s="503">
        <f t="shared" ref="V928:V946" si="352">M928+O928</f>
        <v>0</v>
      </c>
      <c r="W928" s="559" t="str">
        <f t="shared" ref="W928:W946" si="353">IF(U928=0,"",((V928/U928)))</f>
        <v/>
      </c>
      <c r="X928" s="569" t="str">
        <f t="shared" si="348"/>
        <v/>
      </c>
      <c r="Y928" s="569" t="str">
        <f t="shared" si="349"/>
        <v/>
      </c>
      <c r="Z928" s="569" t="str">
        <f>'４.１倒筒機(樣品製作)'!X928</f>
        <v/>
      </c>
      <c r="AA928" s="569" t="str">
        <f>'４.１倒筒機(樣品製作)'!Y928</f>
        <v/>
      </c>
    </row>
    <row r="929" spans="1:27" ht="16.5">
      <c r="A929" s="493">
        <f t="shared" si="346"/>
        <v>46164</v>
      </c>
      <c r="B929" s="549" t="s">
        <v>833</v>
      </c>
      <c r="C929" s="576"/>
      <c r="D929" s="600"/>
      <c r="E929" s="577"/>
      <c r="F929" s="635" t="str">
        <f>IF(ISNA(VLOOKUP(D929,條件!$A$1:$L$65585,5,0)),"",(VLOOKUP(D929,條件!$A$1:$L$65585,5,0)))</f>
        <v/>
      </c>
      <c r="G929" s="635" t="str">
        <f>IF(ISNA(VLOOKUP(D929,條件!$A$1:$L$65585,11,0)),"",(VLOOKUP(D929,條件!$A$1:$L$65585,11,0)))</f>
        <v/>
      </c>
      <c r="H929" s="578"/>
      <c r="I929" s="579"/>
      <c r="J929" s="580"/>
      <c r="K929" s="579"/>
      <c r="L929" s="581"/>
      <c r="M929" s="498"/>
      <c r="N929" s="499"/>
      <c r="O929" s="500"/>
      <c r="P929" s="499"/>
      <c r="Q929" s="501"/>
      <c r="R929" s="560"/>
      <c r="S929" s="542">
        <f t="shared" si="350"/>
        <v>0</v>
      </c>
      <c r="T929" s="502">
        <f t="shared" si="347"/>
        <v>0</v>
      </c>
      <c r="U929" s="522">
        <f t="shared" si="351"/>
        <v>0</v>
      </c>
      <c r="V929" s="503">
        <f t="shared" si="352"/>
        <v>0</v>
      </c>
      <c r="W929" s="559" t="str">
        <f t="shared" si="353"/>
        <v/>
      </c>
      <c r="X929" s="569" t="str">
        <f t="shared" si="348"/>
        <v/>
      </c>
      <c r="Y929" s="569" t="str">
        <f t="shared" si="349"/>
        <v/>
      </c>
      <c r="Z929" s="569" t="str">
        <f>'４.１倒筒機(樣品製作)'!X929</f>
        <v/>
      </c>
      <c r="AA929" s="569" t="str">
        <f>'４.１倒筒機(樣品製作)'!Y929</f>
        <v/>
      </c>
    </row>
    <row r="930" spans="1:27" ht="16.5">
      <c r="A930" s="493">
        <f t="shared" si="346"/>
        <v>46164</v>
      </c>
      <c r="B930" s="549" t="s">
        <v>833</v>
      </c>
      <c r="C930" s="576"/>
      <c r="D930" s="600"/>
      <c r="E930" s="577"/>
      <c r="F930" s="635" t="str">
        <f>IF(ISNA(VLOOKUP(D930,條件!$A$1:$L$65585,5,0)),"",(VLOOKUP(D930,條件!$A$1:$L$65585,5,0)))</f>
        <v/>
      </c>
      <c r="G930" s="635" t="str">
        <f>IF(ISNA(VLOOKUP(D930,條件!$A$1:$L$65585,11,0)),"",(VLOOKUP(D930,條件!$A$1:$L$65585,11,0)))</f>
        <v/>
      </c>
      <c r="H930" s="578"/>
      <c r="I930" s="579"/>
      <c r="J930" s="580"/>
      <c r="K930" s="579"/>
      <c r="L930" s="581"/>
      <c r="M930" s="498"/>
      <c r="N930" s="499"/>
      <c r="O930" s="500"/>
      <c r="P930" s="499"/>
      <c r="Q930" s="501"/>
      <c r="R930" s="560"/>
      <c r="S930" s="542">
        <f t="shared" si="350"/>
        <v>0</v>
      </c>
      <c r="T930" s="502">
        <f t="shared" si="347"/>
        <v>0</v>
      </c>
      <c r="U930" s="522">
        <f t="shared" si="351"/>
        <v>0</v>
      </c>
      <c r="V930" s="503">
        <f t="shared" si="352"/>
        <v>0</v>
      </c>
      <c r="W930" s="559" t="str">
        <f t="shared" si="353"/>
        <v/>
      </c>
      <c r="X930" s="569" t="str">
        <f t="shared" si="348"/>
        <v/>
      </c>
      <c r="Y930" s="569" t="str">
        <f t="shared" si="349"/>
        <v/>
      </c>
      <c r="Z930" s="569" t="str">
        <f>'４.１倒筒機(樣品製作)'!X930</f>
        <v/>
      </c>
      <c r="AA930" s="569" t="str">
        <f>'４.１倒筒機(樣品製作)'!Y930</f>
        <v/>
      </c>
    </row>
    <row r="931" spans="1:27" ht="16.5">
      <c r="A931" s="493">
        <f t="shared" si="346"/>
        <v>46164</v>
      </c>
      <c r="B931" s="549" t="s">
        <v>833</v>
      </c>
      <c r="C931" s="576"/>
      <c r="D931" s="600"/>
      <c r="E931" s="577"/>
      <c r="F931" s="635" t="str">
        <f>IF(ISNA(VLOOKUP(D931,條件!$A$1:$L$65585,5,0)),"",(VLOOKUP(D931,條件!$A$1:$L$65585,5,0)))</f>
        <v/>
      </c>
      <c r="G931" s="635" t="str">
        <f>IF(ISNA(VLOOKUP(D931,條件!$A$1:$L$65585,11,0)),"",(VLOOKUP(D931,條件!$A$1:$L$65585,11,0)))</f>
        <v/>
      </c>
      <c r="H931" s="578"/>
      <c r="I931" s="579"/>
      <c r="J931" s="580"/>
      <c r="K931" s="579"/>
      <c r="L931" s="581"/>
      <c r="M931" s="498"/>
      <c r="N931" s="499"/>
      <c r="O931" s="500"/>
      <c r="P931" s="499"/>
      <c r="Q931" s="501"/>
      <c r="R931" s="560"/>
      <c r="S931" s="542">
        <f t="shared" si="350"/>
        <v>0</v>
      </c>
      <c r="T931" s="502">
        <f t="shared" si="347"/>
        <v>0</v>
      </c>
      <c r="U931" s="522">
        <f t="shared" si="351"/>
        <v>0</v>
      </c>
      <c r="V931" s="503">
        <f t="shared" si="352"/>
        <v>0</v>
      </c>
      <c r="W931" s="559" t="str">
        <f t="shared" si="353"/>
        <v/>
      </c>
      <c r="X931" s="569" t="str">
        <f t="shared" si="348"/>
        <v/>
      </c>
      <c r="Y931" s="569" t="str">
        <f t="shared" si="349"/>
        <v/>
      </c>
      <c r="Z931" s="569" t="str">
        <f>'４.１倒筒機(樣品製作)'!X931</f>
        <v/>
      </c>
      <c r="AA931" s="569" t="str">
        <f>'４.１倒筒機(樣品製作)'!Y931</f>
        <v/>
      </c>
    </row>
    <row r="932" spans="1:27" ht="16.5">
      <c r="A932" s="493">
        <f t="shared" si="346"/>
        <v>46164</v>
      </c>
      <c r="B932" s="549" t="s">
        <v>833</v>
      </c>
      <c r="C932" s="576"/>
      <c r="D932" s="600"/>
      <c r="E932" s="577"/>
      <c r="F932" s="635" t="str">
        <f>IF(ISNA(VLOOKUP(D932,條件!$A$1:$L$65585,5,0)),"",(VLOOKUP(D932,條件!$A$1:$L$65585,5,0)))</f>
        <v/>
      </c>
      <c r="G932" s="635" t="str">
        <f>IF(ISNA(VLOOKUP(D932,條件!$A$1:$L$65585,11,0)),"",(VLOOKUP(D932,條件!$A$1:$L$65585,11,0)))</f>
        <v/>
      </c>
      <c r="H932" s="578"/>
      <c r="I932" s="579"/>
      <c r="J932" s="580"/>
      <c r="K932" s="579"/>
      <c r="L932" s="581"/>
      <c r="M932" s="498"/>
      <c r="N932" s="499"/>
      <c r="O932" s="500"/>
      <c r="P932" s="499"/>
      <c r="Q932" s="501"/>
      <c r="R932" s="560"/>
      <c r="S932" s="542">
        <f t="shared" si="350"/>
        <v>0</v>
      </c>
      <c r="T932" s="502">
        <f t="shared" si="347"/>
        <v>0</v>
      </c>
      <c r="U932" s="522">
        <f t="shared" si="351"/>
        <v>0</v>
      </c>
      <c r="V932" s="503">
        <f t="shared" si="352"/>
        <v>0</v>
      </c>
      <c r="W932" s="559" t="str">
        <f t="shared" si="353"/>
        <v/>
      </c>
      <c r="X932" s="569" t="str">
        <f t="shared" si="348"/>
        <v/>
      </c>
      <c r="Y932" s="569" t="str">
        <f t="shared" si="349"/>
        <v/>
      </c>
      <c r="Z932" s="569" t="str">
        <f>'４.１倒筒機(樣品製作)'!X932</f>
        <v/>
      </c>
      <c r="AA932" s="569" t="str">
        <f>'４.１倒筒機(樣品製作)'!Y932</f>
        <v/>
      </c>
    </row>
    <row r="933" spans="1:27" ht="16.5">
      <c r="A933" s="493">
        <f t="shared" si="346"/>
        <v>46164</v>
      </c>
      <c r="B933" s="549" t="s">
        <v>833</v>
      </c>
      <c r="C933" s="576"/>
      <c r="D933" s="600"/>
      <c r="E933" s="577"/>
      <c r="F933" s="635" t="str">
        <f>IF(ISNA(VLOOKUP(D933,條件!$A$1:$L$65585,5,0)),"",(VLOOKUP(D933,條件!$A$1:$L$65585,5,0)))</f>
        <v/>
      </c>
      <c r="G933" s="635" t="str">
        <f>IF(ISNA(VLOOKUP(D933,條件!$A$1:$L$65585,11,0)),"",(VLOOKUP(D933,條件!$A$1:$L$65585,11,0)))</f>
        <v/>
      </c>
      <c r="H933" s="578"/>
      <c r="I933" s="579"/>
      <c r="J933" s="580"/>
      <c r="K933" s="579"/>
      <c r="L933" s="581"/>
      <c r="M933" s="498"/>
      <c r="N933" s="499"/>
      <c r="O933" s="500"/>
      <c r="P933" s="499"/>
      <c r="Q933" s="501"/>
      <c r="R933" s="560"/>
      <c r="S933" s="542">
        <f t="shared" si="350"/>
        <v>0</v>
      </c>
      <c r="T933" s="502">
        <f t="shared" si="347"/>
        <v>0</v>
      </c>
      <c r="U933" s="522">
        <f t="shared" si="351"/>
        <v>0</v>
      </c>
      <c r="V933" s="503">
        <f t="shared" si="352"/>
        <v>0</v>
      </c>
      <c r="W933" s="559" t="str">
        <f t="shared" si="353"/>
        <v/>
      </c>
      <c r="X933" s="569" t="str">
        <f t="shared" si="348"/>
        <v/>
      </c>
      <c r="Y933" s="569" t="str">
        <f t="shared" si="349"/>
        <v/>
      </c>
      <c r="Z933" s="569" t="str">
        <f>'４.１倒筒機(樣品製作)'!X933</f>
        <v/>
      </c>
      <c r="AA933" s="569" t="str">
        <f>'４.１倒筒機(樣品製作)'!Y933</f>
        <v/>
      </c>
    </row>
    <row r="934" spans="1:27" ht="16.5">
      <c r="A934" s="493">
        <f t="shared" si="346"/>
        <v>46164</v>
      </c>
      <c r="B934" s="549" t="s">
        <v>833</v>
      </c>
      <c r="C934" s="576"/>
      <c r="D934" s="600"/>
      <c r="E934" s="577"/>
      <c r="F934" s="635" t="str">
        <f>IF(ISNA(VLOOKUP(D934,條件!$A$1:$L$65585,5,0)),"",(VLOOKUP(D934,條件!$A$1:$L$65585,5,0)))</f>
        <v/>
      </c>
      <c r="G934" s="635" t="str">
        <f>IF(ISNA(VLOOKUP(D934,條件!$A$1:$L$65585,11,0)),"",(VLOOKUP(D934,條件!$A$1:$L$65585,11,0)))</f>
        <v/>
      </c>
      <c r="H934" s="578"/>
      <c r="I934" s="579"/>
      <c r="J934" s="580"/>
      <c r="K934" s="579"/>
      <c r="L934" s="581"/>
      <c r="M934" s="498"/>
      <c r="N934" s="499"/>
      <c r="O934" s="500"/>
      <c r="P934" s="499"/>
      <c r="Q934" s="501"/>
      <c r="R934" s="560"/>
      <c r="S934" s="542">
        <f t="shared" si="350"/>
        <v>0</v>
      </c>
      <c r="T934" s="502">
        <f t="shared" si="347"/>
        <v>0</v>
      </c>
      <c r="U934" s="522">
        <f t="shared" si="351"/>
        <v>0</v>
      </c>
      <c r="V934" s="503">
        <f t="shared" si="352"/>
        <v>0</v>
      </c>
      <c r="W934" s="559" t="str">
        <f t="shared" si="353"/>
        <v/>
      </c>
      <c r="X934" s="569" t="str">
        <f t="shared" si="348"/>
        <v/>
      </c>
      <c r="Y934" s="569" t="str">
        <f t="shared" si="349"/>
        <v/>
      </c>
      <c r="Z934" s="569" t="str">
        <f>'４.１倒筒機(樣品製作)'!X934</f>
        <v/>
      </c>
      <c r="AA934" s="569" t="str">
        <f>'４.１倒筒機(樣品製作)'!Y934</f>
        <v/>
      </c>
    </row>
    <row r="935" spans="1:27" ht="16.5">
      <c r="A935" s="493">
        <f t="shared" si="346"/>
        <v>46164</v>
      </c>
      <c r="B935" s="549" t="s">
        <v>833</v>
      </c>
      <c r="C935" s="576"/>
      <c r="D935" s="600"/>
      <c r="E935" s="577"/>
      <c r="F935" s="635" t="str">
        <f>IF(ISNA(VLOOKUP(D935,條件!$A$1:$L$65585,5,0)),"",(VLOOKUP(D935,條件!$A$1:$L$65585,5,0)))</f>
        <v/>
      </c>
      <c r="G935" s="635" t="str">
        <f>IF(ISNA(VLOOKUP(D935,條件!$A$1:$L$65585,11,0)),"",(VLOOKUP(D935,條件!$A$1:$L$65585,11,0)))</f>
        <v/>
      </c>
      <c r="H935" s="578"/>
      <c r="I935" s="579"/>
      <c r="J935" s="580"/>
      <c r="K935" s="579"/>
      <c r="L935" s="581"/>
      <c r="M935" s="498"/>
      <c r="N935" s="499"/>
      <c r="O935" s="500"/>
      <c r="P935" s="499"/>
      <c r="Q935" s="501"/>
      <c r="R935" s="560"/>
      <c r="S935" s="542">
        <f t="shared" si="350"/>
        <v>0</v>
      </c>
      <c r="T935" s="502">
        <f t="shared" si="347"/>
        <v>0</v>
      </c>
      <c r="U935" s="522">
        <f t="shared" si="351"/>
        <v>0</v>
      </c>
      <c r="V935" s="503">
        <f t="shared" si="352"/>
        <v>0</v>
      </c>
      <c r="W935" s="559" t="str">
        <f t="shared" si="353"/>
        <v/>
      </c>
      <c r="X935" s="569" t="str">
        <f t="shared" si="348"/>
        <v/>
      </c>
      <c r="Y935" s="569" t="str">
        <f t="shared" si="349"/>
        <v/>
      </c>
      <c r="Z935" s="569" t="str">
        <f>'４.１倒筒機(樣品製作)'!X935</f>
        <v/>
      </c>
      <c r="AA935" s="569" t="str">
        <f>'４.１倒筒機(樣品製作)'!Y935</f>
        <v/>
      </c>
    </row>
    <row r="936" spans="1:27" ht="16.5">
      <c r="A936" s="493">
        <f t="shared" si="346"/>
        <v>46164</v>
      </c>
      <c r="B936" s="549" t="s">
        <v>833</v>
      </c>
      <c r="C936" s="576"/>
      <c r="D936" s="600"/>
      <c r="E936" s="577"/>
      <c r="F936" s="635" t="str">
        <f>IF(ISNA(VLOOKUP(D936,條件!$A$1:$L$65585,5,0)),"",(VLOOKUP(D936,條件!$A$1:$L$65585,5,0)))</f>
        <v/>
      </c>
      <c r="G936" s="635" t="str">
        <f>IF(ISNA(VLOOKUP(D936,條件!$A$1:$L$65585,11,0)),"",(VLOOKUP(D936,條件!$A$1:$L$65585,11,0)))</f>
        <v/>
      </c>
      <c r="H936" s="578"/>
      <c r="I936" s="579"/>
      <c r="J936" s="580"/>
      <c r="K936" s="579"/>
      <c r="L936" s="581"/>
      <c r="M936" s="498"/>
      <c r="N936" s="499"/>
      <c r="O936" s="500"/>
      <c r="P936" s="499"/>
      <c r="Q936" s="501"/>
      <c r="R936" s="560"/>
      <c r="S936" s="542">
        <f t="shared" si="350"/>
        <v>0</v>
      </c>
      <c r="T936" s="502">
        <f t="shared" si="347"/>
        <v>0</v>
      </c>
      <c r="U936" s="522">
        <f t="shared" si="351"/>
        <v>0</v>
      </c>
      <c r="V936" s="503">
        <f t="shared" si="352"/>
        <v>0</v>
      </c>
      <c r="W936" s="559" t="str">
        <f t="shared" si="353"/>
        <v/>
      </c>
      <c r="X936" s="569" t="str">
        <f t="shared" si="348"/>
        <v/>
      </c>
      <c r="Y936" s="569" t="str">
        <f t="shared" si="349"/>
        <v/>
      </c>
      <c r="Z936" s="569" t="str">
        <f>'４.１倒筒機(樣品製作)'!X936</f>
        <v/>
      </c>
      <c r="AA936" s="569" t="str">
        <f>'４.１倒筒機(樣品製作)'!Y936</f>
        <v/>
      </c>
    </row>
    <row r="937" spans="1:27" ht="16.5">
      <c r="A937" s="493">
        <f t="shared" si="346"/>
        <v>46164</v>
      </c>
      <c r="B937" s="549" t="s">
        <v>833</v>
      </c>
      <c r="C937" s="576"/>
      <c r="D937" s="600"/>
      <c r="E937" s="577"/>
      <c r="F937" s="635" t="str">
        <f>IF(ISNA(VLOOKUP(D937,條件!$A$1:$L$65585,5,0)),"",(VLOOKUP(D937,條件!$A$1:$L$65585,5,0)))</f>
        <v/>
      </c>
      <c r="G937" s="635" t="str">
        <f>IF(ISNA(VLOOKUP(D937,條件!$A$1:$L$65585,11,0)),"",(VLOOKUP(D937,條件!$A$1:$L$65585,11,0)))</f>
        <v/>
      </c>
      <c r="H937" s="578"/>
      <c r="I937" s="579"/>
      <c r="J937" s="580"/>
      <c r="K937" s="579"/>
      <c r="L937" s="581"/>
      <c r="M937" s="498"/>
      <c r="N937" s="499"/>
      <c r="O937" s="500"/>
      <c r="P937" s="499"/>
      <c r="Q937" s="501"/>
      <c r="R937" s="560"/>
      <c r="S937" s="542">
        <f t="shared" si="350"/>
        <v>0</v>
      </c>
      <c r="T937" s="502">
        <f t="shared" si="347"/>
        <v>0</v>
      </c>
      <c r="U937" s="522">
        <f t="shared" si="351"/>
        <v>0</v>
      </c>
      <c r="V937" s="503">
        <f t="shared" si="352"/>
        <v>0</v>
      </c>
      <c r="W937" s="559" t="str">
        <f t="shared" si="353"/>
        <v/>
      </c>
      <c r="X937" s="569" t="str">
        <f t="shared" si="348"/>
        <v/>
      </c>
      <c r="Y937" s="569" t="str">
        <f t="shared" si="349"/>
        <v/>
      </c>
      <c r="Z937" s="569" t="str">
        <f>'４.１倒筒機(樣品製作)'!X937</f>
        <v/>
      </c>
      <c r="AA937" s="569" t="str">
        <f>'４.１倒筒機(樣品製作)'!Y937</f>
        <v/>
      </c>
    </row>
    <row r="938" spans="1:27" ht="16.5">
      <c r="A938" s="493">
        <f t="shared" si="346"/>
        <v>46164</v>
      </c>
      <c r="B938" s="549" t="s">
        <v>833</v>
      </c>
      <c r="C938" s="576"/>
      <c r="D938" s="600"/>
      <c r="E938" s="577"/>
      <c r="F938" s="635" t="str">
        <f>IF(ISNA(VLOOKUP(D938,條件!$A$1:$L$65585,5,0)),"",(VLOOKUP(D938,條件!$A$1:$L$65585,5,0)))</f>
        <v/>
      </c>
      <c r="G938" s="635" t="str">
        <f>IF(ISNA(VLOOKUP(D938,條件!$A$1:$L$65585,11,0)),"",(VLOOKUP(D938,條件!$A$1:$L$65585,11,0)))</f>
        <v/>
      </c>
      <c r="H938" s="578"/>
      <c r="I938" s="579"/>
      <c r="J938" s="580"/>
      <c r="K938" s="579"/>
      <c r="L938" s="581"/>
      <c r="M938" s="498"/>
      <c r="N938" s="499"/>
      <c r="O938" s="500"/>
      <c r="P938" s="499"/>
      <c r="Q938" s="501"/>
      <c r="R938" s="560"/>
      <c r="S938" s="542">
        <f t="shared" si="350"/>
        <v>0</v>
      </c>
      <c r="T938" s="502">
        <f t="shared" si="347"/>
        <v>0</v>
      </c>
      <c r="U938" s="502">
        <f t="shared" si="351"/>
        <v>0</v>
      </c>
      <c r="V938" s="503">
        <f t="shared" si="352"/>
        <v>0</v>
      </c>
      <c r="W938" s="561" t="str">
        <f t="shared" si="353"/>
        <v/>
      </c>
      <c r="X938" s="569" t="str">
        <f t="shared" si="348"/>
        <v/>
      </c>
      <c r="Y938" s="569" t="str">
        <f t="shared" si="349"/>
        <v/>
      </c>
      <c r="Z938" s="569" t="str">
        <f>'４.１倒筒機(樣品製作)'!X938</f>
        <v/>
      </c>
      <c r="AA938" s="569" t="str">
        <f>'４.１倒筒機(樣品製作)'!Y938</f>
        <v/>
      </c>
    </row>
    <row r="939" spans="1:27" ht="16.5">
      <c r="A939" s="493">
        <f t="shared" si="346"/>
        <v>46164</v>
      </c>
      <c r="B939" s="549" t="s">
        <v>833</v>
      </c>
      <c r="C939" s="576"/>
      <c r="D939" s="600"/>
      <c r="E939" s="577"/>
      <c r="F939" s="635" t="str">
        <f>IF(ISNA(VLOOKUP(D939,條件!$A$1:$L$65585,5,0)),"",(VLOOKUP(D939,條件!$A$1:$L$65585,5,0)))</f>
        <v/>
      </c>
      <c r="G939" s="635" t="str">
        <f>IF(ISNA(VLOOKUP(D939,條件!$A$1:$L$65585,11,0)),"",(VLOOKUP(D939,條件!$A$1:$L$65585,11,0)))</f>
        <v/>
      </c>
      <c r="H939" s="578"/>
      <c r="I939" s="579"/>
      <c r="J939" s="580"/>
      <c r="K939" s="579"/>
      <c r="L939" s="581"/>
      <c r="M939" s="498"/>
      <c r="N939" s="499"/>
      <c r="O939" s="500"/>
      <c r="P939" s="499"/>
      <c r="Q939" s="501"/>
      <c r="R939" s="560"/>
      <c r="S939" s="542">
        <f t="shared" si="350"/>
        <v>0</v>
      </c>
      <c r="T939" s="502">
        <f t="shared" si="347"/>
        <v>0</v>
      </c>
      <c r="U939" s="502">
        <f t="shared" si="351"/>
        <v>0</v>
      </c>
      <c r="V939" s="503">
        <f t="shared" si="352"/>
        <v>0</v>
      </c>
      <c r="W939" s="561" t="str">
        <f t="shared" si="353"/>
        <v/>
      </c>
      <c r="X939" s="569" t="str">
        <f t="shared" si="348"/>
        <v/>
      </c>
      <c r="Y939" s="569" t="str">
        <f t="shared" si="349"/>
        <v/>
      </c>
      <c r="Z939" s="569" t="str">
        <f>'４.１倒筒機(樣品製作)'!X939</f>
        <v/>
      </c>
      <c r="AA939" s="569" t="str">
        <f>'４.１倒筒機(樣品製作)'!Y939</f>
        <v/>
      </c>
    </row>
    <row r="940" spans="1:27" ht="16.5">
      <c r="A940" s="493">
        <f t="shared" si="346"/>
        <v>46164</v>
      </c>
      <c r="B940" s="549" t="s">
        <v>833</v>
      </c>
      <c r="C940" s="576"/>
      <c r="D940" s="600"/>
      <c r="E940" s="577"/>
      <c r="F940" s="635" t="str">
        <f>IF(ISNA(VLOOKUP(D940,條件!$A$1:$L$65585,5,0)),"",(VLOOKUP(D940,條件!$A$1:$L$65585,5,0)))</f>
        <v/>
      </c>
      <c r="G940" s="635" t="str">
        <f>IF(ISNA(VLOOKUP(D940,條件!$A$1:$L$65585,11,0)),"",(VLOOKUP(D940,條件!$A$1:$L$65585,11,0)))</f>
        <v/>
      </c>
      <c r="H940" s="578"/>
      <c r="I940" s="579"/>
      <c r="J940" s="580"/>
      <c r="K940" s="579"/>
      <c r="L940" s="581"/>
      <c r="M940" s="498"/>
      <c r="N940" s="499"/>
      <c r="O940" s="500"/>
      <c r="P940" s="499"/>
      <c r="Q940" s="501"/>
      <c r="R940" s="560"/>
      <c r="S940" s="542">
        <f t="shared" si="350"/>
        <v>0</v>
      </c>
      <c r="T940" s="502">
        <f t="shared" si="347"/>
        <v>0</v>
      </c>
      <c r="U940" s="502">
        <f t="shared" si="351"/>
        <v>0</v>
      </c>
      <c r="V940" s="503">
        <f t="shared" si="352"/>
        <v>0</v>
      </c>
      <c r="W940" s="561" t="str">
        <f t="shared" si="353"/>
        <v/>
      </c>
      <c r="X940" s="569" t="str">
        <f t="shared" si="348"/>
        <v/>
      </c>
      <c r="Y940" s="569" t="str">
        <f t="shared" si="349"/>
        <v/>
      </c>
      <c r="Z940" s="569" t="str">
        <f>'４.１倒筒機(樣品製作)'!X940</f>
        <v/>
      </c>
      <c r="AA940" s="569" t="str">
        <f>'４.１倒筒機(樣品製作)'!Y940</f>
        <v/>
      </c>
    </row>
    <row r="941" spans="1:27" ht="16.5">
      <c r="A941" s="493">
        <f t="shared" si="346"/>
        <v>46164</v>
      </c>
      <c r="B941" s="549" t="s">
        <v>833</v>
      </c>
      <c r="C941" s="576"/>
      <c r="D941" s="600"/>
      <c r="E941" s="577"/>
      <c r="F941" s="635" t="str">
        <f>IF(ISNA(VLOOKUP(D941,條件!$A$1:$L$65585,5,0)),"",(VLOOKUP(D941,條件!$A$1:$L$65585,5,0)))</f>
        <v/>
      </c>
      <c r="G941" s="635" t="str">
        <f>IF(ISNA(VLOOKUP(D941,條件!$A$1:$L$65585,11,0)),"",(VLOOKUP(D941,條件!$A$1:$L$65585,11,0)))</f>
        <v/>
      </c>
      <c r="H941" s="578"/>
      <c r="I941" s="579"/>
      <c r="J941" s="580"/>
      <c r="K941" s="579"/>
      <c r="L941" s="581"/>
      <c r="M941" s="498"/>
      <c r="N941" s="499"/>
      <c r="O941" s="500"/>
      <c r="P941" s="499"/>
      <c r="Q941" s="501"/>
      <c r="R941" s="560"/>
      <c r="S941" s="542">
        <f t="shared" si="350"/>
        <v>0</v>
      </c>
      <c r="T941" s="502">
        <f t="shared" si="347"/>
        <v>0</v>
      </c>
      <c r="U941" s="502">
        <f t="shared" si="351"/>
        <v>0</v>
      </c>
      <c r="V941" s="503">
        <f t="shared" si="352"/>
        <v>0</v>
      </c>
      <c r="W941" s="561" t="str">
        <f t="shared" si="353"/>
        <v/>
      </c>
      <c r="X941" s="569" t="str">
        <f t="shared" si="348"/>
        <v/>
      </c>
      <c r="Y941" s="569" t="str">
        <f t="shared" si="349"/>
        <v/>
      </c>
      <c r="Z941" s="569" t="str">
        <f>'４.１倒筒機(樣品製作)'!X941</f>
        <v/>
      </c>
      <c r="AA941" s="569" t="str">
        <f>'４.１倒筒機(樣品製作)'!Y941</f>
        <v/>
      </c>
    </row>
    <row r="942" spans="1:27" ht="16.5">
      <c r="A942" s="493">
        <f t="shared" si="346"/>
        <v>46164</v>
      </c>
      <c r="B942" s="549" t="s">
        <v>833</v>
      </c>
      <c r="C942" s="576"/>
      <c r="D942" s="600"/>
      <c r="E942" s="577"/>
      <c r="F942" s="635" t="str">
        <f>IF(ISNA(VLOOKUP(D942,條件!$A$1:$L$65585,5,0)),"",(VLOOKUP(D942,條件!$A$1:$L$65585,5,0)))</f>
        <v/>
      </c>
      <c r="G942" s="635" t="str">
        <f>IF(ISNA(VLOOKUP(D942,條件!$A$1:$L$65585,11,0)),"",(VLOOKUP(D942,條件!$A$1:$L$65585,11,0)))</f>
        <v/>
      </c>
      <c r="H942" s="578"/>
      <c r="I942" s="579"/>
      <c r="J942" s="580"/>
      <c r="K942" s="579"/>
      <c r="L942" s="581"/>
      <c r="M942" s="498"/>
      <c r="N942" s="499"/>
      <c r="O942" s="500"/>
      <c r="P942" s="499"/>
      <c r="Q942" s="501"/>
      <c r="R942" s="560"/>
      <c r="S942" s="542">
        <f t="shared" si="350"/>
        <v>0</v>
      </c>
      <c r="T942" s="502">
        <f t="shared" si="347"/>
        <v>0</v>
      </c>
      <c r="U942" s="502">
        <f t="shared" si="351"/>
        <v>0</v>
      </c>
      <c r="V942" s="503">
        <f t="shared" si="352"/>
        <v>0</v>
      </c>
      <c r="W942" s="561" t="str">
        <f t="shared" si="353"/>
        <v/>
      </c>
      <c r="X942" s="569" t="str">
        <f t="shared" si="348"/>
        <v/>
      </c>
      <c r="Y942" s="569" t="str">
        <f t="shared" si="349"/>
        <v/>
      </c>
      <c r="Z942" s="569" t="str">
        <f>'４.１倒筒機(樣品製作)'!X942</f>
        <v/>
      </c>
      <c r="AA942" s="569" t="str">
        <f>'４.１倒筒機(樣品製作)'!Y942</f>
        <v/>
      </c>
    </row>
    <row r="943" spans="1:27" ht="16.5">
      <c r="A943" s="493">
        <f t="shared" si="346"/>
        <v>46164</v>
      </c>
      <c r="B943" s="549" t="s">
        <v>833</v>
      </c>
      <c r="C943" s="576"/>
      <c r="D943" s="600"/>
      <c r="E943" s="577"/>
      <c r="F943" s="635" t="str">
        <f>IF(ISNA(VLOOKUP(D943,條件!$A$1:$L$65585,5,0)),"",(VLOOKUP(D943,條件!$A$1:$L$65585,5,0)))</f>
        <v/>
      </c>
      <c r="G943" s="635" t="str">
        <f>IF(ISNA(VLOOKUP(D943,條件!$A$1:$L$65585,11,0)),"",(VLOOKUP(D943,條件!$A$1:$L$65585,11,0)))</f>
        <v/>
      </c>
      <c r="H943" s="578"/>
      <c r="I943" s="579"/>
      <c r="J943" s="580"/>
      <c r="K943" s="579"/>
      <c r="L943" s="581"/>
      <c r="M943" s="498"/>
      <c r="N943" s="499"/>
      <c r="O943" s="500"/>
      <c r="P943" s="499"/>
      <c r="Q943" s="501"/>
      <c r="R943" s="560"/>
      <c r="S943" s="542">
        <f t="shared" si="350"/>
        <v>0</v>
      </c>
      <c r="T943" s="502">
        <f t="shared" si="347"/>
        <v>0</v>
      </c>
      <c r="U943" s="502">
        <f t="shared" si="351"/>
        <v>0</v>
      </c>
      <c r="V943" s="503">
        <f t="shared" si="352"/>
        <v>0</v>
      </c>
      <c r="W943" s="561" t="str">
        <f t="shared" si="353"/>
        <v/>
      </c>
      <c r="X943" s="569" t="str">
        <f t="shared" si="348"/>
        <v/>
      </c>
      <c r="Y943" s="569" t="str">
        <f t="shared" si="349"/>
        <v/>
      </c>
      <c r="Z943" s="569" t="str">
        <f>'４.１倒筒機(樣品製作)'!X943</f>
        <v/>
      </c>
      <c r="AA943" s="569" t="str">
        <f>'４.１倒筒機(樣品製作)'!Y943</f>
        <v/>
      </c>
    </row>
    <row r="944" spans="1:27" ht="16.5">
      <c r="A944" s="493">
        <f t="shared" si="346"/>
        <v>46164</v>
      </c>
      <c r="B944" s="549" t="s">
        <v>833</v>
      </c>
      <c r="C944" s="576"/>
      <c r="D944" s="600"/>
      <c r="E944" s="577"/>
      <c r="F944" s="635" t="str">
        <f>IF(ISNA(VLOOKUP(D944,條件!$A$1:$L$65585,5,0)),"",(VLOOKUP(D944,條件!$A$1:$L$65585,5,0)))</f>
        <v/>
      </c>
      <c r="G944" s="635" t="str">
        <f>IF(ISNA(VLOOKUP(D944,條件!$A$1:$L$65585,11,0)),"",(VLOOKUP(D944,條件!$A$1:$L$65585,11,0)))</f>
        <v/>
      </c>
      <c r="H944" s="578"/>
      <c r="I944" s="579"/>
      <c r="J944" s="580"/>
      <c r="K944" s="579"/>
      <c r="L944" s="581"/>
      <c r="M944" s="498"/>
      <c r="N944" s="499"/>
      <c r="O944" s="500"/>
      <c r="P944" s="499"/>
      <c r="Q944" s="501"/>
      <c r="R944" s="560"/>
      <c r="S944" s="542">
        <f t="shared" si="350"/>
        <v>0</v>
      </c>
      <c r="T944" s="502">
        <f t="shared" si="347"/>
        <v>0</v>
      </c>
      <c r="U944" s="502">
        <f t="shared" si="351"/>
        <v>0</v>
      </c>
      <c r="V944" s="503">
        <f t="shared" si="352"/>
        <v>0</v>
      </c>
      <c r="W944" s="561" t="str">
        <f t="shared" si="353"/>
        <v/>
      </c>
      <c r="X944" s="569" t="str">
        <f t="shared" si="348"/>
        <v/>
      </c>
      <c r="Y944" s="569" t="str">
        <f t="shared" si="349"/>
        <v/>
      </c>
      <c r="Z944" s="569" t="str">
        <f>'４.１倒筒機(樣品製作)'!X944</f>
        <v/>
      </c>
      <c r="AA944" s="569" t="str">
        <f>'４.１倒筒機(樣品製作)'!Y944</f>
        <v/>
      </c>
    </row>
    <row r="945" spans="1:27" ht="16.5">
      <c r="A945" s="493">
        <f t="shared" si="346"/>
        <v>46164</v>
      </c>
      <c r="B945" s="549" t="s">
        <v>833</v>
      </c>
      <c r="C945" s="576"/>
      <c r="D945" s="600"/>
      <c r="E945" s="577"/>
      <c r="F945" s="635" t="str">
        <f>IF(ISNA(VLOOKUP(D945,條件!$A$1:$L$65585,5,0)),"",(VLOOKUP(D945,條件!$A$1:$L$65585,5,0)))</f>
        <v/>
      </c>
      <c r="G945" s="635" t="str">
        <f>IF(ISNA(VLOOKUP(D945,條件!$A$1:$L$65585,11,0)),"",(VLOOKUP(D945,條件!$A$1:$L$65585,11,0)))</f>
        <v/>
      </c>
      <c r="H945" s="578"/>
      <c r="I945" s="579"/>
      <c r="J945" s="580"/>
      <c r="K945" s="579"/>
      <c r="L945" s="581"/>
      <c r="M945" s="498"/>
      <c r="N945" s="499"/>
      <c r="O945" s="500"/>
      <c r="P945" s="499"/>
      <c r="Q945" s="501"/>
      <c r="R945" s="560"/>
      <c r="S945" s="542">
        <f t="shared" si="350"/>
        <v>0</v>
      </c>
      <c r="T945" s="502">
        <f t="shared" si="347"/>
        <v>0</v>
      </c>
      <c r="U945" s="502">
        <f t="shared" si="351"/>
        <v>0</v>
      </c>
      <c r="V945" s="503">
        <f t="shared" si="352"/>
        <v>0</v>
      </c>
      <c r="W945" s="561" t="str">
        <f t="shared" si="353"/>
        <v/>
      </c>
      <c r="X945" s="569" t="str">
        <f t="shared" si="348"/>
        <v/>
      </c>
      <c r="Y945" s="569" t="str">
        <f t="shared" si="349"/>
        <v/>
      </c>
      <c r="Z945" s="569" t="str">
        <f>'４.１倒筒機(樣品製作)'!X945</f>
        <v/>
      </c>
      <c r="AA945" s="569" t="str">
        <f>'４.１倒筒機(樣品製作)'!Y945</f>
        <v/>
      </c>
    </row>
    <row r="946" spans="1:27" ht="16.5">
      <c r="A946" s="493">
        <f t="shared" si="346"/>
        <v>46164</v>
      </c>
      <c r="B946" s="549" t="s">
        <v>833</v>
      </c>
      <c r="C946" s="576"/>
      <c r="D946" s="600"/>
      <c r="E946" s="577"/>
      <c r="F946" s="635" t="str">
        <f>IF(ISNA(VLOOKUP(D946,條件!$A$1:$L$65585,5,0)),"",(VLOOKUP(D946,條件!$A$1:$L$65585,5,0)))</f>
        <v/>
      </c>
      <c r="G946" s="635" t="str">
        <f>IF(ISNA(VLOOKUP(D946,條件!$A$1:$L$65585,11,0)),"",(VLOOKUP(D946,條件!$A$1:$L$65585,11,0)))</f>
        <v/>
      </c>
      <c r="H946" s="578"/>
      <c r="I946" s="579"/>
      <c r="J946" s="580"/>
      <c r="K946" s="579"/>
      <c r="L946" s="581"/>
      <c r="M946" s="498"/>
      <c r="N946" s="499"/>
      <c r="O946" s="500"/>
      <c r="P946" s="499"/>
      <c r="Q946" s="501"/>
      <c r="R946" s="560"/>
      <c r="S946" s="542">
        <f t="shared" si="350"/>
        <v>0</v>
      </c>
      <c r="T946" s="502">
        <f t="shared" si="347"/>
        <v>0</v>
      </c>
      <c r="U946" s="502">
        <f t="shared" si="351"/>
        <v>0</v>
      </c>
      <c r="V946" s="503">
        <f t="shared" si="352"/>
        <v>0</v>
      </c>
      <c r="W946" s="561" t="str">
        <f t="shared" si="353"/>
        <v/>
      </c>
      <c r="X946" s="569" t="str">
        <f t="shared" si="348"/>
        <v/>
      </c>
      <c r="Y946" s="569" t="str">
        <f t="shared" si="349"/>
        <v/>
      </c>
      <c r="Z946" s="569" t="str">
        <f>'４.１倒筒機(樣品製作)'!X946</f>
        <v/>
      </c>
      <c r="AA946" s="569" t="str">
        <f>'４.１倒筒機(樣品製作)'!Y946</f>
        <v/>
      </c>
    </row>
    <row r="947" spans="1:27" ht="16.5">
      <c r="A947" s="493">
        <f t="shared" si="346"/>
        <v>46164</v>
      </c>
      <c r="B947" s="515" t="s">
        <v>831</v>
      </c>
      <c r="C947" s="652"/>
      <c r="D947" s="653"/>
      <c r="E947" s="654"/>
      <c r="F947" s="655">
        <v>0</v>
      </c>
      <c r="G947" s="655"/>
      <c r="H947" s="656"/>
      <c r="I947" s="657">
        <f>COUNTA(I927:I946)</f>
        <v>0</v>
      </c>
      <c r="J947" s="657"/>
      <c r="K947" s="657"/>
      <c r="L947" s="658"/>
      <c r="M947" s="517"/>
      <c r="N947" s="518">
        <f>SUM(N927:N946)</f>
        <v>0</v>
      </c>
      <c r="O947" s="517"/>
      <c r="P947" s="518">
        <f>SUM(P927:P946)</f>
        <v>0</v>
      </c>
      <c r="Q947" s="519"/>
      <c r="R947" s="562"/>
      <c r="S947" s="544"/>
      <c r="T947" s="520"/>
      <c r="U947" s="516">
        <f>SUMIF(U927:U946,"&lt;9E307")</f>
        <v>0</v>
      </c>
      <c r="V947" s="516">
        <f>SUM(V927:V946)</f>
        <v>0</v>
      </c>
      <c r="W947" s="563">
        <f>IF(ISERROR(V947/U947),0,(V947/U947))</f>
        <v>0</v>
      </c>
      <c r="X947" s="570">
        <f>SUMIF(X927:X946,"&lt;9E307")</f>
        <v>0</v>
      </c>
      <c r="Y947" s="570">
        <f>SUMIF(Y927:Y946,"&lt;9E307")</f>
        <v>0</v>
      </c>
      <c r="Z947" s="570">
        <f>'４.１倒筒機(樣品製作)'!X947</f>
        <v>0</v>
      </c>
      <c r="AA947" s="570">
        <f>'４.１倒筒機(樣品製作)'!Y947</f>
        <v>0</v>
      </c>
    </row>
    <row r="948" spans="1:27" ht="16.5">
      <c r="A948" s="493">
        <f t="shared" si="346"/>
        <v>46164</v>
      </c>
      <c r="B948" s="521" t="s">
        <v>834</v>
      </c>
      <c r="C948" s="659"/>
      <c r="D948" s="660"/>
      <c r="E948" s="661"/>
      <c r="F948" s="662"/>
      <c r="G948" s="662"/>
      <c r="H948" s="663"/>
      <c r="I948" s="664">
        <f>SUM(I926,I947)</f>
        <v>0</v>
      </c>
      <c r="J948" s="664"/>
      <c r="K948" s="664"/>
      <c r="L948" s="665"/>
      <c r="M948" s="536"/>
      <c r="N948" s="537">
        <f>SUM(N926,N947)</f>
        <v>0</v>
      </c>
      <c r="O948" s="536"/>
      <c r="P948" s="537">
        <f>SUM(P926,P947)</f>
        <v>0</v>
      </c>
      <c r="Q948" s="538"/>
      <c r="R948" s="564"/>
      <c r="S948" s="545"/>
      <c r="T948" s="504"/>
      <c r="U948" s="504">
        <f t="shared" ref="U948:V948" si="354">SUM(U926,U947)</f>
        <v>0</v>
      </c>
      <c r="V948" s="504">
        <f t="shared" si="354"/>
        <v>0</v>
      </c>
      <c r="W948" s="565">
        <f>IF(ISERROR(V948/U948),0,V948/U948)</f>
        <v>0</v>
      </c>
      <c r="X948" s="571">
        <f>SUM(X926,X947)</f>
        <v>0</v>
      </c>
      <c r="Y948" s="571">
        <f>SUM(Y926,Y947)</f>
        <v>0</v>
      </c>
      <c r="Z948" s="571">
        <f>'４.１倒筒機(樣品製作)'!X948</f>
        <v>0</v>
      </c>
      <c r="AA948" s="571">
        <f>'４.１倒筒機(樣品製作)'!Y948</f>
        <v>0</v>
      </c>
    </row>
    <row r="949" spans="1:27" ht="16.5">
      <c r="A949" s="566">
        <f>A948+1</f>
        <v>46165</v>
      </c>
      <c r="B949" s="548" t="s">
        <v>832</v>
      </c>
      <c r="C949" s="666"/>
      <c r="D949" s="667"/>
      <c r="E949" s="668"/>
      <c r="F949" s="669" t="str">
        <f>IF(ISNA(VLOOKUP(D949,條件!$A$1:$L$65585,5,0)),"",(VLOOKUP(D949,條件!$A$1:$L$65585,5,0)))</f>
        <v/>
      </c>
      <c r="G949" s="669" t="str">
        <f>IF(ISNA(VLOOKUP(D949,條件!$A$1:$L$65585,11,0)),"",(VLOOKUP(D949,條件!$A$1:$L$65585,11,0)))</f>
        <v/>
      </c>
      <c r="H949" s="670"/>
      <c r="I949" s="671"/>
      <c r="J949" s="580"/>
      <c r="K949" s="671"/>
      <c r="L949" s="672"/>
      <c r="M949" s="524"/>
      <c r="N949" s="525"/>
      <c r="O949" s="526"/>
      <c r="P949" s="525"/>
      <c r="Q949" s="527"/>
      <c r="R949" s="558"/>
      <c r="S949" s="541">
        <f>K949*0.85</f>
        <v>0</v>
      </c>
      <c r="T949" s="522">
        <f t="shared" ref="T949:T968" si="355">IF(J949="",0,(1440/(J949/S949)))</f>
        <v>0</v>
      </c>
      <c r="U949" s="522">
        <f>T949*L949*(N949+P949)/24*0.85</f>
        <v>0</v>
      </c>
      <c r="V949" s="523">
        <f>M949+O949</f>
        <v>0</v>
      </c>
      <c r="W949" s="559" t="str">
        <f>IF(U949=0,"",((V949/U949)))</f>
        <v/>
      </c>
      <c r="X949" s="569" t="str">
        <f t="shared" ref="X949:X968" si="356">IF(ISERROR((U949/(N949+P949)*N949)/250),"",((U949/(N949+P949)*N949)/250))</f>
        <v/>
      </c>
      <c r="Y949" s="569" t="str">
        <f t="shared" ref="Y949:Y968" si="357">IF(ISERROR(((U949/(N949+P949)*P949)/250)),"",(((U949/(N949+P949)*P949))/250))</f>
        <v/>
      </c>
      <c r="Z949" s="569" t="str">
        <f>'４.１倒筒機(樣品製作)'!X949</f>
        <v/>
      </c>
      <c r="AA949" s="569" t="str">
        <f>'４.１倒筒機(樣品製作)'!Y949</f>
        <v/>
      </c>
    </row>
    <row r="950" spans="1:27" ht="16.5">
      <c r="A950" s="493">
        <f>A949</f>
        <v>46165</v>
      </c>
      <c r="B950" s="549" t="s">
        <v>832</v>
      </c>
      <c r="C950" s="576"/>
      <c r="D950" s="600"/>
      <c r="E950" s="577"/>
      <c r="F950" s="635" t="str">
        <f>IF(ISNA(VLOOKUP(D950,條件!$A$1:$L$65585,5,0)),"",(VLOOKUP(D950,條件!$A$1:$L$65585,5,0)))</f>
        <v/>
      </c>
      <c r="G950" s="635" t="str">
        <f>IF(ISNA(VLOOKUP(D950,條件!$A$1:$L$65585,11,0)),"",(VLOOKUP(D950,條件!$A$1:$L$65585,11,0)))</f>
        <v/>
      </c>
      <c r="H950" s="578"/>
      <c r="I950" s="579"/>
      <c r="J950" s="580"/>
      <c r="K950" s="579"/>
      <c r="L950" s="581"/>
      <c r="M950" s="498"/>
      <c r="N950" s="499"/>
      <c r="O950" s="500"/>
      <c r="P950" s="499"/>
      <c r="Q950" s="527"/>
      <c r="R950" s="560"/>
      <c r="S950" s="542">
        <f t="shared" ref="S950:S968" si="358">K950*0.85</f>
        <v>0</v>
      </c>
      <c r="T950" s="502">
        <f t="shared" si="355"/>
        <v>0</v>
      </c>
      <c r="U950" s="522">
        <f t="shared" ref="U950:U968" si="359">T950*L950*(N950+P950)/24*0.85</f>
        <v>0</v>
      </c>
      <c r="V950" s="503">
        <f t="shared" ref="V950:V968" si="360">M950+O950</f>
        <v>0</v>
      </c>
      <c r="W950" s="559" t="str">
        <f t="shared" ref="W950:W968" si="361">IF(U950=0,"",((V950/U950)))</f>
        <v/>
      </c>
      <c r="X950" s="569" t="str">
        <f t="shared" si="356"/>
        <v/>
      </c>
      <c r="Y950" s="569" t="str">
        <f t="shared" si="357"/>
        <v/>
      </c>
      <c r="Z950" s="569" t="str">
        <f>'４.１倒筒機(樣品製作)'!X950</f>
        <v/>
      </c>
      <c r="AA950" s="569" t="str">
        <f>'４.１倒筒機(樣品製作)'!Y950</f>
        <v/>
      </c>
    </row>
    <row r="951" spans="1:27" ht="16.5">
      <c r="A951" s="493">
        <f t="shared" ref="A951:A991" si="362">A950</f>
        <v>46165</v>
      </c>
      <c r="B951" s="549" t="s">
        <v>832</v>
      </c>
      <c r="C951" s="576"/>
      <c r="D951" s="600"/>
      <c r="E951" s="577"/>
      <c r="F951" s="635" t="str">
        <f>IF(ISNA(VLOOKUP(D951,條件!$A$1:$L$65585,5,0)),"",(VLOOKUP(D951,條件!$A$1:$L$65585,5,0)))</f>
        <v/>
      </c>
      <c r="G951" s="635" t="str">
        <f>IF(ISNA(VLOOKUP(D951,條件!$A$1:$L$65585,11,0)),"",(VLOOKUP(D951,條件!$A$1:$L$65585,11,0)))</f>
        <v/>
      </c>
      <c r="H951" s="578"/>
      <c r="I951" s="579"/>
      <c r="J951" s="580"/>
      <c r="K951" s="579"/>
      <c r="L951" s="581"/>
      <c r="M951" s="498"/>
      <c r="N951" s="499"/>
      <c r="O951" s="500"/>
      <c r="P951" s="499"/>
      <c r="Q951" s="527"/>
      <c r="R951" s="560"/>
      <c r="S951" s="542">
        <f t="shared" si="358"/>
        <v>0</v>
      </c>
      <c r="T951" s="502">
        <f t="shared" si="355"/>
        <v>0</v>
      </c>
      <c r="U951" s="522">
        <f t="shared" si="359"/>
        <v>0</v>
      </c>
      <c r="V951" s="503">
        <f t="shared" si="360"/>
        <v>0</v>
      </c>
      <c r="W951" s="559" t="str">
        <f t="shared" si="361"/>
        <v/>
      </c>
      <c r="X951" s="569" t="str">
        <f t="shared" si="356"/>
        <v/>
      </c>
      <c r="Y951" s="569" t="str">
        <f t="shared" si="357"/>
        <v/>
      </c>
      <c r="Z951" s="569" t="str">
        <f>'４.１倒筒機(樣品製作)'!X951</f>
        <v/>
      </c>
      <c r="AA951" s="569" t="str">
        <f>'４.１倒筒機(樣品製作)'!Y951</f>
        <v/>
      </c>
    </row>
    <row r="952" spans="1:27" ht="16.5">
      <c r="A952" s="493">
        <f t="shared" si="362"/>
        <v>46165</v>
      </c>
      <c r="B952" s="549" t="s">
        <v>832</v>
      </c>
      <c r="C952" s="576"/>
      <c r="D952" s="600"/>
      <c r="E952" s="577"/>
      <c r="F952" s="635" t="str">
        <f>IF(ISNA(VLOOKUP(D952,條件!$A$1:$L$65585,5,0)),"",(VLOOKUP(D952,條件!$A$1:$L$65585,5,0)))</f>
        <v/>
      </c>
      <c r="G952" s="635" t="str">
        <f>IF(ISNA(VLOOKUP(D952,條件!$A$1:$L$65585,11,0)),"",(VLOOKUP(D952,條件!$A$1:$L$65585,11,0)))</f>
        <v/>
      </c>
      <c r="H952" s="578"/>
      <c r="I952" s="579"/>
      <c r="J952" s="580"/>
      <c r="K952" s="579"/>
      <c r="L952" s="581"/>
      <c r="M952" s="498"/>
      <c r="N952" s="499"/>
      <c r="O952" s="500"/>
      <c r="P952" s="499"/>
      <c r="Q952" s="527"/>
      <c r="R952" s="560"/>
      <c r="S952" s="542">
        <f t="shared" si="358"/>
        <v>0</v>
      </c>
      <c r="T952" s="502">
        <f t="shared" si="355"/>
        <v>0</v>
      </c>
      <c r="U952" s="522">
        <f t="shared" si="359"/>
        <v>0</v>
      </c>
      <c r="V952" s="503">
        <f t="shared" si="360"/>
        <v>0</v>
      </c>
      <c r="W952" s="559" t="str">
        <f t="shared" si="361"/>
        <v/>
      </c>
      <c r="X952" s="569" t="str">
        <f t="shared" si="356"/>
        <v/>
      </c>
      <c r="Y952" s="569" t="str">
        <f t="shared" si="357"/>
        <v/>
      </c>
      <c r="Z952" s="569" t="str">
        <f>'４.１倒筒機(樣品製作)'!X952</f>
        <v/>
      </c>
      <c r="AA952" s="569" t="str">
        <f>'４.１倒筒機(樣品製作)'!Y952</f>
        <v/>
      </c>
    </row>
    <row r="953" spans="1:27" ht="16.5">
      <c r="A953" s="493">
        <f t="shared" si="362"/>
        <v>46165</v>
      </c>
      <c r="B953" s="549" t="s">
        <v>832</v>
      </c>
      <c r="C953" s="576"/>
      <c r="D953" s="600"/>
      <c r="E953" s="577"/>
      <c r="F953" s="635" t="str">
        <f>IF(ISNA(VLOOKUP(D953,條件!$A$1:$L$65585,5,0)),"",(VLOOKUP(D953,條件!$A$1:$L$65585,5,0)))</f>
        <v/>
      </c>
      <c r="G953" s="635" t="str">
        <f>IF(ISNA(VLOOKUP(D953,條件!$A$1:$L$65585,11,0)),"",(VLOOKUP(D953,條件!$A$1:$L$65585,11,0)))</f>
        <v/>
      </c>
      <c r="H953" s="578"/>
      <c r="I953" s="579"/>
      <c r="J953" s="580"/>
      <c r="K953" s="579"/>
      <c r="L953" s="581"/>
      <c r="M953" s="498"/>
      <c r="N953" s="499"/>
      <c r="O953" s="500"/>
      <c r="P953" s="499"/>
      <c r="Q953" s="527"/>
      <c r="R953" s="560"/>
      <c r="S953" s="542">
        <f t="shared" si="358"/>
        <v>0</v>
      </c>
      <c r="T953" s="502">
        <f t="shared" si="355"/>
        <v>0</v>
      </c>
      <c r="U953" s="522">
        <f t="shared" si="359"/>
        <v>0</v>
      </c>
      <c r="V953" s="503">
        <f t="shared" si="360"/>
        <v>0</v>
      </c>
      <c r="W953" s="559" t="str">
        <f t="shared" si="361"/>
        <v/>
      </c>
      <c r="X953" s="569" t="str">
        <f t="shared" si="356"/>
        <v/>
      </c>
      <c r="Y953" s="569" t="str">
        <f t="shared" si="357"/>
        <v/>
      </c>
      <c r="Z953" s="569" t="str">
        <f>'４.１倒筒機(樣品製作)'!X953</f>
        <v/>
      </c>
      <c r="AA953" s="569" t="str">
        <f>'４.１倒筒機(樣品製作)'!Y953</f>
        <v/>
      </c>
    </row>
    <row r="954" spans="1:27" ht="16.5">
      <c r="A954" s="493">
        <f t="shared" si="362"/>
        <v>46165</v>
      </c>
      <c r="B954" s="549" t="s">
        <v>832</v>
      </c>
      <c r="C954" s="576"/>
      <c r="D954" s="600"/>
      <c r="E954" s="577"/>
      <c r="F954" s="635" t="str">
        <f>IF(ISNA(VLOOKUP(D954,條件!$A$1:$L$65585,5,0)),"",(VLOOKUP(D954,條件!$A$1:$L$65585,5,0)))</f>
        <v/>
      </c>
      <c r="G954" s="635" t="str">
        <f>IF(ISNA(VLOOKUP(D954,條件!$A$1:$L$65585,11,0)),"",(VLOOKUP(D954,條件!$A$1:$L$65585,11,0)))</f>
        <v/>
      </c>
      <c r="H954" s="578"/>
      <c r="I954" s="579"/>
      <c r="J954" s="580"/>
      <c r="K954" s="579"/>
      <c r="L954" s="581"/>
      <c r="M954" s="498"/>
      <c r="N954" s="499"/>
      <c r="O954" s="500"/>
      <c r="P954" s="499"/>
      <c r="Q954" s="527"/>
      <c r="R954" s="560"/>
      <c r="S954" s="542">
        <f t="shared" si="358"/>
        <v>0</v>
      </c>
      <c r="T954" s="502">
        <f t="shared" si="355"/>
        <v>0</v>
      </c>
      <c r="U954" s="522">
        <f t="shared" si="359"/>
        <v>0</v>
      </c>
      <c r="V954" s="503">
        <f t="shared" si="360"/>
        <v>0</v>
      </c>
      <c r="W954" s="559" t="str">
        <f t="shared" si="361"/>
        <v/>
      </c>
      <c r="X954" s="569" t="str">
        <f t="shared" si="356"/>
        <v/>
      </c>
      <c r="Y954" s="569" t="str">
        <f t="shared" si="357"/>
        <v/>
      </c>
      <c r="Z954" s="569" t="str">
        <f>'４.１倒筒機(樣品製作)'!X954</f>
        <v/>
      </c>
      <c r="AA954" s="569" t="str">
        <f>'４.１倒筒機(樣品製作)'!Y954</f>
        <v/>
      </c>
    </row>
    <row r="955" spans="1:27" ht="16.5">
      <c r="A955" s="493">
        <f t="shared" si="362"/>
        <v>46165</v>
      </c>
      <c r="B955" s="549" t="s">
        <v>832</v>
      </c>
      <c r="C955" s="576"/>
      <c r="D955" s="600"/>
      <c r="E955" s="577"/>
      <c r="F955" s="635" t="str">
        <f>IF(ISNA(VLOOKUP(D955,條件!$A$1:$L$65585,5,0)),"",(VLOOKUP(D955,條件!$A$1:$L$65585,5,0)))</f>
        <v/>
      </c>
      <c r="G955" s="635" t="str">
        <f>IF(ISNA(VLOOKUP(D955,條件!$A$1:$L$65585,11,0)),"",(VLOOKUP(D955,條件!$A$1:$L$65585,11,0)))</f>
        <v/>
      </c>
      <c r="H955" s="578"/>
      <c r="I955" s="579"/>
      <c r="J955" s="580"/>
      <c r="K955" s="579"/>
      <c r="L955" s="581"/>
      <c r="M955" s="498"/>
      <c r="N955" s="499"/>
      <c r="O955" s="500"/>
      <c r="P955" s="499"/>
      <c r="Q955" s="527"/>
      <c r="R955" s="560"/>
      <c r="S955" s="542">
        <f t="shared" si="358"/>
        <v>0</v>
      </c>
      <c r="T955" s="502">
        <f t="shared" si="355"/>
        <v>0</v>
      </c>
      <c r="U955" s="522">
        <f t="shared" si="359"/>
        <v>0</v>
      </c>
      <c r="V955" s="503">
        <f t="shared" si="360"/>
        <v>0</v>
      </c>
      <c r="W955" s="559" t="str">
        <f t="shared" si="361"/>
        <v/>
      </c>
      <c r="X955" s="569" t="str">
        <f t="shared" si="356"/>
        <v/>
      </c>
      <c r="Y955" s="569" t="str">
        <f t="shared" si="357"/>
        <v/>
      </c>
      <c r="Z955" s="569" t="str">
        <f>'４.１倒筒機(樣品製作)'!X955</f>
        <v/>
      </c>
      <c r="AA955" s="569" t="str">
        <f>'４.１倒筒機(樣品製作)'!Y955</f>
        <v/>
      </c>
    </row>
    <row r="956" spans="1:27" ht="16.5">
      <c r="A956" s="493">
        <f t="shared" si="362"/>
        <v>46165</v>
      </c>
      <c r="B956" s="549" t="s">
        <v>832</v>
      </c>
      <c r="C956" s="576"/>
      <c r="D956" s="600"/>
      <c r="E956" s="577"/>
      <c r="F956" s="635" t="str">
        <f>IF(ISNA(VLOOKUP(D956,條件!$A$1:$L$65585,5,0)),"",(VLOOKUP(D956,條件!$A$1:$L$65585,5,0)))</f>
        <v/>
      </c>
      <c r="G956" s="635" t="str">
        <f>IF(ISNA(VLOOKUP(D956,條件!$A$1:$L$65585,11,0)),"",(VLOOKUP(D956,條件!$A$1:$L$65585,11,0)))</f>
        <v/>
      </c>
      <c r="H956" s="578"/>
      <c r="I956" s="579"/>
      <c r="J956" s="580"/>
      <c r="K956" s="579"/>
      <c r="L956" s="581"/>
      <c r="M956" s="498"/>
      <c r="N956" s="499"/>
      <c r="O956" s="500"/>
      <c r="P956" s="499"/>
      <c r="Q956" s="527"/>
      <c r="R956" s="560"/>
      <c r="S956" s="542">
        <f t="shared" si="358"/>
        <v>0</v>
      </c>
      <c r="T956" s="502">
        <f t="shared" si="355"/>
        <v>0</v>
      </c>
      <c r="U956" s="522">
        <f t="shared" si="359"/>
        <v>0</v>
      </c>
      <c r="V956" s="503">
        <f t="shared" si="360"/>
        <v>0</v>
      </c>
      <c r="W956" s="559" t="str">
        <f t="shared" si="361"/>
        <v/>
      </c>
      <c r="X956" s="569" t="str">
        <f t="shared" si="356"/>
        <v/>
      </c>
      <c r="Y956" s="569" t="str">
        <f t="shared" si="357"/>
        <v/>
      </c>
      <c r="Z956" s="569" t="str">
        <f>'４.１倒筒機(樣品製作)'!X956</f>
        <v/>
      </c>
      <c r="AA956" s="569" t="str">
        <f>'４.１倒筒機(樣品製作)'!Y956</f>
        <v/>
      </c>
    </row>
    <row r="957" spans="1:27" ht="16.5">
      <c r="A957" s="493">
        <f t="shared" si="362"/>
        <v>46165</v>
      </c>
      <c r="B957" s="549" t="s">
        <v>832</v>
      </c>
      <c r="C957" s="576"/>
      <c r="D957" s="600"/>
      <c r="E957" s="577"/>
      <c r="F957" s="635" t="str">
        <f>IF(ISNA(VLOOKUP(D957,條件!$A$1:$L$65585,5,0)),"",(VLOOKUP(D957,條件!$A$1:$L$65585,5,0)))</f>
        <v/>
      </c>
      <c r="G957" s="635" t="str">
        <f>IF(ISNA(VLOOKUP(D957,條件!$A$1:$L$65585,11,0)),"",(VLOOKUP(D957,條件!$A$1:$L$65585,11,0)))</f>
        <v/>
      </c>
      <c r="H957" s="578"/>
      <c r="I957" s="579"/>
      <c r="J957" s="580"/>
      <c r="K957" s="579"/>
      <c r="L957" s="581"/>
      <c r="M957" s="498"/>
      <c r="N957" s="499"/>
      <c r="O957" s="500"/>
      <c r="P957" s="499"/>
      <c r="Q957" s="527"/>
      <c r="R957" s="560"/>
      <c r="S957" s="542">
        <f t="shared" si="358"/>
        <v>0</v>
      </c>
      <c r="T957" s="502">
        <f t="shared" si="355"/>
        <v>0</v>
      </c>
      <c r="U957" s="522">
        <f t="shared" si="359"/>
        <v>0</v>
      </c>
      <c r="V957" s="503">
        <f t="shared" si="360"/>
        <v>0</v>
      </c>
      <c r="W957" s="559" t="str">
        <f t="shared" si="361"/>
        <v/>
      </c>
      <c r="X957" s="569" t="str">
        <f t="shared" si="356"/>
        <v/>
      </c>
      <c r="Y957" s="569" t="str">
        <f t="shared" si="357"/>
        <v/>
      </c>
      <c r="Z957" s="569" t="str">
        <f>'４.１倒筒機(樣品製作)'!X957</f>
        <v/>
      </c>
      <c r="AA957" s="569" t="str">
        <f>'４.１倒筒機(樣品製作)'!Y957</f>
        <v/>
      </c>
    </row>
    <row r="958" spans="1:27" ht="16.5">
      <c r="A958" s="493">
        <f t="shared" si="362"/>
        <v>46165</v>
      </c>
      <c r="B958" s="549" t="s">
        <v>832</v>
      </c>
      <c r="C958" s="576"/>
      <c r="D958" s="600"/>
      <c r="E958" s="577"/>
      <c r="F958" s="635" t="str">
        <f>IF(ISNA(VLOOKUP(D958,條件!$A$1:$L$65585,5,0)),"",(VLOOKUP(D958,條件!$A$1:$L$65585,5,0)))</f>
        <v/>
      </c>
      <c r="G958" s="635" t="str">
        <f>IF(ISNA(VLOOKUP(D958,條件!$A$1:$L$65585,11,0)),"",(VLOOKUP(D958,條件!$A$1:$L$65585,11,0)))</f>
        <v/>
      </c>
      <c r="H958" s="578"/>
      <c r="I958" s="579"/>
      <c r="J958" s="580"/>
      <c r="K958" s="579"/>
      <c r="L958" s="581"/>
      <c r="M958" s="498"/>
      <c r="N958" s="499"/>
      <c r="O958" s="500"/>
      <c r="P958" s="499"/>
      <c r="Q958" s="527"/>
      <c r="R958" s="560"/>
      <c r="S958" s="542">
        <f t="shared" si="358"/>
        <v>0</v>
      </c>
      <c r="T958" s="502">
        <f t="shared" si="355"/>
        <v>0</v>
      </c>
      <c r="U958" s="522">
        <f t="shared" si="359"/>
        <v>0</v>
      </c>
      <c r="V958" s="503">
        <f t="shared" si="360"/>
        <v>0</v>
      </c>
      <c r="W958" s="559" t="str">
        <f t="shared" si="361"/>
        <v/>
      </c>
      <c r="X958" s="569" t="str">
        <f t="shared" si="356"/>
        <v/>
      </c>
      <c r="Y958" s="569" t="str">
        <f t="shared" si="357"/>
        <v/>
      </c>
      <c r="Z958" s="569" t="str">
        <f>'４.１倒筒機(樣品製作)'!X958</f>
        <v/>
      </c>
      <c r="AA958" s="569" t="str">
        <f>'４.１倒筒機(樣品製作)'!Y958</f>
        <v/>
      </c>
    </row>
    <row r="959" spans="1:27" ht="16.5">
      <c r="A959" s="493">
        <f t="shared" si="362"/>
        <v>46165</v>
      </c>
      <c r="B959" s="549" t="s">
        <v>832</v>
      </c>
      <c r="C959" s="576"/>
      <c r="D959" s="600"/>
      <c r="E959" s="577"/>
      <c r="F959" s="635" t="str">
        <f>IF(ISNA(VLOOKUP(D959,條件!$A$1:$L$65585,5,0)),"",(VLOOKUP(D959,條件!$A$1:$L$65585,5,0)))</f>
        <v/>
      </c>
      <c r="G959" s="635" t="str">
        <f>IF(ISNA(VLOOKUP(D959,條件!$A$1:$L$65585,11,0)),"",(VLOOKUP(D959,條件!$A$1:$L$65585,11,0)))</f>
        <v/>
      </c>
      <c r="H959" s="578"/>
      <c r="I959" s="579"/>
      <c r="J959" s="580"/>
      <c r="K959" s="579"/>
      <c r="L959" s="581"/>
      <c r="M959" s="498"/>
      <c r="N959" s="499"/>
      <c r="O959" s="500"/>
      <c r="P959" s="499"/>
      <c r="Q959" s="527"/>
      <c r="R959" s="560"/>
      <c r="S959" s="542">
        <f t="shared" si="358"/>
        <v>0</v>
      </c>
      <c r="T959" s="502">
        <f t="shared" si="355"/>
        <v>0</v>
      </c>
      <c r="U959" s="522">
        <f t="shared" si="359"/>
        <v>0</v>
      </c>
      <c r="V959" s="503">
        <f t="shared" si="360"/>
        <v>0</v>
      </c>
      <c r="W959" s="559" t="str">
        <f t="shared" si="361"/>
        <v/>
      </c>
      <c r="X959" s="569" t="str">
        <f t="shared" si="356"/>
        <v/>
      </c>
      <c r="Y959" s="569" t="str">
        <f t="shared" si="357"/>
        <v/>
      </c>
      <c r="Z959" s="569" t="str">
        <f>'４.１倒筒機(樣品製作)'!X959</f>
        <v/>
      </c>
      <c r="AA959" s="569" t="str">
        <f>'４.１倒筒機(樣品製作)'!Y959</f>
        <v/>
      </c>
    </row>
    <row r="960" spans="1:27" ht="16.5">
      <c r="A960" s="493">
        <f t="shared" si="362"/>
        <v>46165</v>
      </c>
      <c r="B960" s="549" t="s">
        <v>832</v>
      </c>
      <c r="C960" s="576"/>
      <c r="D960" s="600"/>
      <c r="E960" s="577"/>
      <c r="F960" s="635" t="str">
        <f>IF(ISNA(VLOOKUP(D960,條件!$A$1:$L$65585,5,0)),"",(VLOOKUP(D960,條件!$A$1:$L$65585,5,0)))</f>
        <v/>
      </c>
      <c r="G960" s="635" t="str">
        <f>IF(ISNA(VLOOKUP(D960,條件!$A$1:$L$65585,11,0)),"",(VLOOKUP(D960,條件!$A$1:$L$65585,11,0)))</f>
        <v/>
      </c>
      <c r="H960" s="578"/>
      <c r="I960" s="579"/>
      <c r="J960" s="580"/>
      <c r="K960" s="579"/>
      <c r="L960" s="581"/>
      <c r="M960" s="498"/>
      <c r="N960" s="499"/>
      <c r="O960" s="500"/>
      <c r="P960" s="499"/>
      <c r="Q960" s="527"/>
      <c r="R960" s="560"/>
      <c r="S960" s="542">
        <f t="shared" si="358"/>
        <v>0</v>
      </c>
      <c r="T960" s="502">
        <f t="shared" si="355"/>
        <v>0</v>
      </c>
      <c r="U960" s="502">
        <f t="shared" si="359"/>
        <v>0</v>
      </c>
      <c r="V960" s="503">
        <f t="shared" si="360"/>
        <v>0</v>
      </c>
      <c r="W960" s="559" t="str">
        <f t="shared" si="361"/>
        <v/>
      </c>
      <c r="X960" s="569" t="str">
        <f t="shared" si="356"/>
        <v/>
      </c>
      <c r="Y960" s="569" t="str">
        <f t="shared" si="357"/>
        <v/>
      </c>
      <c r="Z960" s="569" t="str">
        <f>'４.１倒筒機(樣品製作)'!X960</f>
        <v/>
      </c>
      <c r="AA960" s="569" t="str">
        <f>'４.１倒筒機(樣品製作)'!Y960</f>
        <v/>
      </c>
    </row>
    <row r="961" spans="1:27" ht="16.5">
      <c r="A961" s="493">
        <f t="shared" si="362"/>
        <v>46165</v>
      </c>
      <c r="B961" s="549" t="s">
        <v>832</v>
      </c>
      <c r="C961" s="576"/>
      <c r="D961" s="600"/>
      <c r="E961" s="577"/>
      <c r="F961" s="635" t="str">
        <f>IF(ISNA(VLOOKUP(D961,條件!$A$1:$L$65585,5,0)),"",(VLOOKUP(D961,條件!$A$1:$L$65585,5,0)))</f>
        <v/>
      </c>
      <c r="G961" s="635" t="str">
        <f>IF(ISNA(VLOOKUP(D961,條件!$A$1:$L$65585,11,0)),"",(VLOOKUP(D961,條件!$A$1:$L$65585,11,0)))</f>
        <v/>
      </c>
      <c r="H961" s="578"/>
      <c r="I961" s="579"/>
      <c r="J961" s="580"/>
      <c r="K961" s="579"/>
      <c r="L961" s="581"/>
      <c r="M961" s="498"/>
      <c r="N961" s="499"/>
      <c r="O961" s="500"/>
      <c r="P961" s="499"/>
      <c r="Q961" s="527"/>
      <c r="R961" s="560"/>
      <c r="S961" s="542">
        <f t="shared" si="358"/>
        <v>0</v>
      </c>
      <c r="T961" s="502">
        <f t="shared" si="355"/>
        <v>0</v>
      </c>
      <c r="U961" s="502">
        <f t="shared" si="359"/>
        <v>0</v>
      </c>
      <c r="V961" s="503">
        <f t="shared" si="360"/>
        <v>0</v>
      </c>
      <c r="W961" s="561" t="str">
        <f t="shared" si="361"/>
        <v/>
      </c>
      <c r="X961" s="569" t="str">
        <f t="shared" si="356"/>
        <v/>
      </c>
      <c r="Y961" s="569" t="str">
        <f t="shared" si="357"/>
        <v/>
      </c>
      <c r="Z961" s="569" t="str">
        <f>'４.１倒筒機(樣品製作)'!X961</f>
        <v/>
      </c>
      <c r="AA961" s="569" t="str">
        <f>'４.１倒筒機(樣品製作)'!Y961</f>
        <v/>
      </c>
    </row>
    <row r="962" spans="1:27" ht="16.5">
      <c r="A962" s="493">
        <f t="shared" si="362"/>
        <v>46165</v>
      </c>
      <c r="B962" s="549" t="s">
        <v>832</v>
      </c>
      <c r="C962" s="576"/>
      <c r="D962" s="600"/>
      <c r="E962" s="577"/>
      <c r="F962" s="635" t="str">
        <f>IF(ISNA(VLOOKUP(D962,條件!$A$1:$L$65585,5,0)),"",(VLOOKUP(D962,條件!$A$1:$L$65585,5,0)))</f>
        <v/>
      </c>
      <c r="G962" s="635" t="str">
        <f>IF(ISNA(VLOOKUP(D962,條件!$A$1:$L$65585,11,0)),"",(VLOOKUP(D962,條件!$A$1:$L$65585,11,0)))</f>
        <v/>
      </c>
      <c r="H962" s="578"/>
      <c r="I962" s="579"/>
      <c r="J962" s="580"/>
      <c r="K962" s="579"/>
      <c r="L962" s="581"/>
      <c r="M962" s="498"/>
      <c r="N962" s="499"/>
      <c r="O962" s="500"/>
      <c r="P962" s="499"/>
      <c r="Q962" s="527"/>
      <c r="R962" s="560"/>
      <c r="S962" s="542">
        <f t="shared" si="358"/>
        <v>0</v>
      </c>
      <c r="T962" s="502">
        <f t="shared" si="355"/>
        <v>0</v>
      </c>
      <c r="U962" s="502">
        <f t="shared" si="359"/>
        <v>0</v>
      </c>
      <c r="V962" s="503">
        <f t="shared" si="360"/>
        <v>0</v>
      </c>
      <c r="W962" s="561" t="str">
        <f t="shared" si="361"/>
        <v/>
      </c>
      <c r="X962" s="569" t="str">
        <f t="shared" si="356"/>
        <v/>
      </c>
      <c r="Y962" s="569" t="str">
        <f t="shared" si="357"/>
        <v/>
      </c>
      <c r="Z962" s="569" t="str">
        <f>'４.１倒筒機(樣品製作)'!X962</f>
        <v/>
      </c>
      <c r="AA962" s="569" t="str">
        <f>'４.１倒筒機(樣品製作)'!Y962</f>
        <v/>
      </c>
    </row>
    <row r="963" spans="1:27" ht="16.5">
      <c r="A963" s="493">
        <f t="shared" si="362"/>
        <v>46165</v>
      </c>
      <c r="B963" s="549" t="s">
        <v>832</v>
      </c>
      <c r="C963" s="576"/>
      <c r="D963" s="600"/>
      <c r="E963" s="577"/>
      <c r="F963" s="635" t="str">
        <f>IF(ISNA(VLOOKUP(D963,條件!$A$1:$L$65585,5,0)),"",(VLOOKUP(D963,條件!$A$1:$L$65585,5,0)))</f>
        <v/>
      </c>
      <c r="G963" s="635" t="str">
        <f>IF(ISNA(VLOOKUP(D963,條件!$A$1:$L$65585,11,0)),"",(VLOOKUP(D963,條件!$A$1:$L$65585,11,0)))</f>
        <v/>
      </c>
      <c r="H963" s="578"/>
      <c r="I963" s="579"/>
      <c r="J963" s="580"/>
      <c r="K963" s="579"/>
      <c r="L963" s="581"/>
      <c r="M963" s="498"/>
      <c r="N963" s="499"/>
      <c r="O963" s="500"/>
      <c r="P963" s="499"/>
      <c r="Q963" s="527"/>
      <c r="R963" s="560"/>
      <c r="S963" s="542">
        <f t="shared" si="358"/>
        <v>0</v>
      </c>
      <c r="T963" s="502">
        <f t="shared" si="355"/>
        <v>0</v>
      </c>
      <c r="U963" s="502">
        <f t="shared" si="359"/>
        <v>0</v>
      </c>
      <c r="V963" s="503">
        <f t="shared" si="360"/>
        <v>0</v>
      </c>
      <c r="W963" s="561" t="str">
        <f t="shared" si="361"/>
        <v/>
      </c>
      <c r="X963" s="569" t="str">
        <f t="shared" si="356"/>
        <v/>
      </c>
      <c r="Y963" s="569" t="str">
        <f t="shared" si="357"/>
        <v/>
      </c>
      <c r="Z963" s="569" t="str">
        <f>'４.１倒筒機(樣品製作)'!X963</f>
        <v/>
      </c>
      <c r="AA963" s="569" t="str">
        <f>'４.１倒筒機(樣品製作)'!Y963</f>
        <v/>
      </c>
    </row>
    <row r="964" spans="1:27" ht="16.5">
      <c r="A964" s="493">
        <f t="shared" si="362"/>
        <v>46165</v>
      </c>
      <c r="B964" s="549" t="s">
        <v>832</v>
      </c>
      <c r="C964" s="576"/>
      <c r="D964" s="600"/>
      <c r="E964" s="577"/>
      <c r="F964" s="635" t="str">
        <f>IF(ISNA(VLOOKUP(D964,條件!$A$1:$L$65585,5,0)),"",(VLOOKUP(D964,條件!$A$1:$L$65585,5,0)))</f>
        <v/>
      </c>
      <c r="G964" s="635" t="str">
        <f>IF(ISNA(VLOOKUP(D964,條件!$A$1:$L$65585,11,0)),"",(VLOOKUP(D964,條件!$A$1:$L$65585,11,0)))</f>
        <v/>
      </c>
      <c r="H964" s="578"/>
      <c r="I964" s="579"/>
      <c r="J964" s="580"/>
      <c r="K964" s="579"/>
      <c r="L964" s="581"/>
      <c r="M964" s="498"/>
      <c r="N964" s="499"/>
      <c r="O964" s="500"/>
      <c r="P964" s="499"/>
      <c r="Q964" s="527"/>
      <c r="R964" s="560"/>
      <c r="S964" s="542">
        <f t="shared" si="358"/>
        <v>0</v>
      </c>
      <c r="T964" s="502">
        <f t="shared" si="355"/>
        <v>0</v>
      </c>
      <c r="U964" s="502">
        <f t="shared" si="359"/>
        <v>0</v>
      </c>
      <c r="V964" s="503">
        <f t="shared" si="360"/>
        <v>0</v>
      </c>
      <c r="W964" s="561" t="str">
        <f t="shared" si="361"/>
        <v/>
      </c>
      <c r="X964" s="569" t="str">
        <f t="shared" si="356"/>
        <v/>
      </c>
      <c r="Y964" s="569" t="str">
        <f t="shared" si="357"/>
        <v/>
      </c>
      <c r="Z964" s="569" t="str">
        <f>'４.１倒筒機(樣品製作)'!X964</f>
        <v/>
      </c>
      <c r="AA964" s="569" t="str">
        <f>'４.１倒筒機(樣品製作)'!Y964</f>
        <v/>
      </c>
    </row>
    <row r="965" spans="1:27" ht="16.5">
      <c r="A965" s="493">
        <f t="shared" si="362"/>
        <v>46165</v>
      </c>
      <c r="B965" s="549" t="s">
        <v>832</v>
      </c>
      <c r="C965" s="576"/>
      <c r="D965" s="600"/>
      <c r="E965" s="577"/>
      <c r="F965" s="635" t="str">
        <f>IF(ISNA(VLOOKUP(D965,條件!$A$1:$L$65585,5,0)),"",(VLOOKUP(D965,條件!$A$1:$L$65585,5,0)))</f>
        <v/>
      </c>
      <c r="G965" s="635" t="str">
        <f>IF(ISNA(VLOOKUP(D965,條件!$A$1:$L$65585,11,0)),"",(VLOOKUP(D965,條件!$A$1:$L$65585,11,0)))</f>
        <v/>
      </c>
      <c r="H965" s="578"/>
      <c r="I965" s="579"/>
      <c r="J965" s="580"/>
      <c r="K965" s="579"/>
      <c r="L965" s="581"/>
      <c r="M965" s="498"/>
      <c r="N965" s="499"/>
      <c r="O965" s="500"/>
      <c r="P965" s="499"/>
      <c r="Q965" s="501"/>
      <c r="R965" s="560"/>
      <c r="S965" s="542">
        <f t="shared" si="358"/>
        <v>0</v>
      </c>
      <c r="T965" s="502">
        <f t="shared" si="355"/>
        <v>0</v>
      </c>
      <c r="U965" s="502">
        <f t="shared" si="359"/>
        <v>0</v>
      </c>
      <c r="V965" s="503">
        <f t="shared" si="360"/>
        <v>0</v>
      </c>
      <c r="W965" s="561" t="str">
        <f t="shared" si="361"/>
        <v/>
      </c>
      <c r="X965" s="569" t="str">
        <f t="shared" si="356"/>
        <v/>
      </c>
      <c r="Y965" s="569" t="str">
        <f t="shared" si="357"/>
        <v/>
      </c>
      <c r="Z965" s="569" t="str">
        <f>'４.１倒筒機(樣品製作)'!X965</f>
        <v/>
      </c>
      <c r="AA965" s="569" t="str">
        <f>'４.１倒筒機(樣品製作)'!Y965</f>
        <v/>
      </c>
    </row>
    <row r="966" spans="1:27" ht="16.5">
      <c r="A966" s="493">
        <f t="shared" si="362"/>
        <v>46165</v>
      </c>
      <c r="B966" s="549" t="s">
        <v>832</v>
      </c>
      <c r="C966" s="576"/>
      <c r="D966" s="600"/>
      <c r="E966" s="577"/>
      <c r="F966" s="635" t="str">
        <f>IF(ISNA(VLOOKUP(D966,條件!$A$1:$L$65585,5,0)),"",(VLOOKUP(D966,條件!$A$1:$L$65585,5,0)))</f>
        <v/>
      </c>
      <c r="G966" s="635" t="str">
        <f>IF(ISNA(VLOOKUP(D966,條件!$A$1:$L$65585,11,0)),"",(VLOOKUP(D966,條件!$A$1:$L$65585,11,0)))</f>
        <v/>
      </c>
      <c r="H966" s="578"/>
      <c r="I966" s="579"/>
      <c r="J966" s="580"/>
      <c r="K966" s="579"/>
      <c r="L966" s="581"/>
      <c r="M966" s="498"/>
      <c r="N966" s="499"/>
      <c r="O966" s="500"/>
      <c r="P966" s="499"/>
      <c r="Q966" s="501"/>
      <c r="R966" s="560"/>
      <c r="S966" s="542">
        <f t="shared" si="358"/>
        <v>0</v>
      </c>
      <c r="T966" s="502">
        <f t="shared" si="355"/>
        <v>0</v>
      </c>
      <c r="U966" s="502">
        <f t="shared" si="359"/>
        <v>0</v>
      </c>
      <c r="V966" s="503">
        <f t="shared" si="360"/>
        <v>0</v>
      </c>
      <c r="W966" s="561" t="str">
        <f t="shared" si="361"/>
        <v/>
      </c>
      <c r="X966" s="569" t="str">
        <f t="shared" si="356"/>
        <v/>
      </c>
      <c r="Y966" s="569" t="str">
        <f t="shared" si="357"/>
        <v/>
      </c>
      <c r="Z966" s="569" t="str">
        <f>'４.１倒筒機(樣品製作)'!X966</f>
        <v/>
      </c>
      <c r="AA966" s="569" t="str">
        <f>'４.１倒筒機(樣品製作)'!Y966</f>
        <v/>
      </c>
    </row>
    <row r="967" spans="1:27" ht="16.5">
      <c r="A967" s="493">
        <f t="shared" si="362"/>
        <v>46165</v>
      </c>
      <c r="B967" s="549" t="s">
        <v>832</v>
      </c>
      <c r="C967" s="576"/>
      <c r="D967" s="600"/>
      <c r="E967" s="577"/>
      <c r="F967" s="635" t="str">
        <f>IF(ISNA(VLOOKUP(D967,條件!$A$1:$L$65585,5,0)),"",(VLOOKUP(D967,條件!$A$1:$L$65585,5,0)))</f>
        <v/>
      </c>
      <c r="G967" s="635" t="str">
        <f>IF(ISNA(VLOOKUP(D967,條件!$A$1:$L$65585,11,0)),"",(VLOOKUP(D967,條件!$A$1:$L$65585,11,0)))</f>
        <v/>
      </c>
      <c r="H967" s="578"/>
      <c r="I967" s="579"/>
      <c r="J967" s="580"/>
      <c r="K967" s="579"/>
      <c r="L967" s="581"/>
      <c r="M967" s="498"/>
      <c r="N967" s="499"/>
      <c r="O967" s="500"/>
      <c r="P967" s="499"/>
      <c r="Q967" s="501"/>
      <c r="R967" s="560"/>
      <c r="S967" s="542">
        <f t="shared" si="358"/>
        <v>0</v>
      </c>
      <c r="T967" s="502">
        <f t="shared" si="355"/>
        <v>0</v>
      </c>
      <c r="U967" s="502">
        <f t="shared" si="359"/>
        <v>0</v>
      </c>
      <c r="V967" s="503">
        <f t="shared" si="360"/>
        <v>0</v>
      </c>
      <c r="W967" s="561" t="str">
        <f t="shared" si="361"/>
        <v/>
      </c>
      <c r="X967" s="569" t="str">
        <f t="shared" si="356"/>
        <v/>
      </c>
      <c r="Y967" s="569" t="str">
        <f t="shared" si="357"/>
        <v/>
      </c>
      <c r="Z967" s="569" t="str">
        <f>'４.１倒筒機(樣品製作)'!X967</f>
        <v/>
      </c>
      <c r="AA967" s="569" t="str">
        <f>'４.１倒筒機(樣品製作)'!Y967</f>
        <v/>
      </c>
    </row>
    <row r="968" spans="1:27" ht="16.5">
      <c r="A968" s="493">
        <f t="shared" si="362"/>
        <v>46165</v>
      </c>
      <c r="B968" s="549" t="s">
        <v>832</v>
      </c>
      <c r="C968" s="576"/>
      <c r="D968" s="600"/>
      <c r="E968" s="577"/>
      <c r="F968" s="635" t="str">
        <f>IF(ISNA(VLOOKUP(D968,條件!$A$1:$L$65585,5,0)),"",(VLOOKUP(D968,條件!$A$1:$L$65585,5,0)))</f>
        <v/>
      </c>
      <c r="G968" s="635" t="str">
        <f>IF(ISNA(VLOOKUP(D968,條件!$A$1:$L$65585,11,0)),"",(VLOOKUP(D968,條件!$A$1:$L$65585,11,0)))</f>
        <v/>
      </c>
      <c r="H968" s="578"/>
      <c r="I968" s="579"/>
      <c r="J968" s="580"/>
      <c r="K968" s="579"/>
      <c r="L968" s="581"/>
      <c r="M968" s="498"/>
      <c r="N968" s="499"/>
      <c r="O968" s="500"/>
      <c r="P968" s="499"/>
      <c r="Q968" s="501"/>
      <c r="R968" s="560"/>
      <c r="S968" s="542">
        <f t="shared" si="358"/>
        <v>0</v>
      </c>
      <c r="T968" s="502">
        <f t="shared" si="355"/>
        <v>0</v>
      </c>
      <c r="U968" s="502">
        <f t="shared" si="359"/>
        <v>0</v>
      </c>
      <c r="V968" s="503">
        <f t="shared" si="360"/>
        <v>0</v>
      </c>
      <c r="W968" s="561" t="str">
        <f t="shared" si="361"/>
        <v/>
      </c>
      <c r="X968" s="569" t="str">
        <f t="shared" si="356"/>
        <v/>
      </c>
      <c r="Y968" s="569" t="str">
        <f t="shared" si="357"/>
        <v/>
      </c>
      <c r="Z968" s="569" t="str">
        <f>'４.１倒筒機(樣品製作)'!X968</f>
        <v/>
      </c>
      <c r="AA968" s="569" t="str">
        <f>'４.１倒筒機(樣品製作)'!Y968</f>
        <v/>
      </c>
    </row>
    <row r="969" spans="1:27" ht="16.5">
      <c r="A969" s="493">
        <f t="shared" si="362"/>
        <v>46165</v>
      </c>
      <c r="B969" s="515" t="s">
        <v>835</v>
      </c>
      <c r="C969" s="652"/>
      <c r="D969" s="653"/>
      <c r="E969" s="654"/>
      <c r="F969" s="655"/>
      <c r="G969" s="655"/>
      <c r="H969" s="656"/>
      <c r="I969" s="657">
        <f>COUNTA(I949:I968)</f>
        <v>0</v>
      </c>
      <c r="J969" s="657"/>
      <c r="K969" s="657"/>
      <c r="L969" s="658"/>
      <c r="M969" s="517"/>
      <c r="N969" s="518">
        <f>SUM(N949:N968)</f>
        <v>0</v>
      </c>
      <c r="O969" s="517"/>
      <c r="P969" s="518">
        <f>SUM(P949:P968)</f>
        <v>0</v>
      </c>
      <c r="Q969" s="519"/>
      <c r="R969" s="562"/>
      <c r="S969" s="543"/>
      <c r="T969" s="516"/>
      <c r="U969" s="516">
        <f>SUMIF(U949:U968,"&lt;9E307")</f>
        <v>0</v>
      </c>
      <c r="V969" s="516">
        <f>SUM(V949:V968)</f>
        <v>0</v>
      </c>
      <c r="W969" s="563">
        <f>IF(ISERROR(V969/U969),0,(V969/U969))</f>
        <v>0</v>
      </c>
      <c r="X969" s="570">
        <f>SUMIF(X949:X968,"&lt;9E307")</f>
        <v>0</v>
      </c>
      <c r="Y969" s="570">
        <f>SUMIF(Y949:Y968,"&lt;9E307")</f>
        <v>0</v>
      </c>
      <c r="Z969" s="707">
        <f>'４.１倒筒機(樣品製作)'!X969</f>
        <v>0</v>
      </c>
      <c r="AA969" s="707">
        <f>'４.１倒筒機(樣品製作)'!Y969</f>
        <v>0</v>
      </c>
    </row>
    <row r="970" spans="1:27" ht="16.5">
      <c r="A970" s="493">
        <f t="shared" si="362"/>
        <v>46165</v>
      </c>
      <c r="B970" s="549" t="s">
        <v>833</v>
      </c>
      <c r="C970" s="576"/>
      <c r="D970" s="600"/>
      <c r="E970" s="577"/>
      <c r="F970" s="635" t="str">
        <f>IF(ISNA(VLOOKUP(D970,條件!$A$1:$L$65585,5,0)),"",(VLOOKUP(D970,條件!$A$1:$L$65585,5,0)))</f>
        <v/>
      </c>
      <c r="G970" s="635" t="str">
        <f>IF(ISNA(VLOOKUP(D970,條件!$A$1:$L$65585,11,0)),"",(VLOOKUP(D970,條件!$A$1:$L$65585,11,0)))</f>
        <v/>
      </c>
      <c r="H970" s="578"/>
      <c r="I970" s="579"/>
      <c r="J970" s="580"/>
      <c r="K970" s="579"/>
      <c r="L970" s="581"/>
      <c r="M970" s="498"/>
      <c r="N970" s="499"/>
      <c r="O970" s="500"/>
      <c r="P970" s="499"/>
      <c r="Q970" s="501"/>
      <c r="R970" s="560"/>
      <c r="S970" s="542">
        <f>K970*0.85</f>
        <v>0</v>
      </c>
      <c r="T970" s="502">
        <f t="shared" ref="T970:T989" si="363">IF(J970="",0,(1440/(J970/S970)))</f>
        <v>0</v>
      </c>
      <c r="U970" s="522">
        <f>T970*L970*(N970+P970)/24*0.85</f>
        <v>0</v>
      </c>
      <c r="V970" s="523">
        <f>M970+O970</f>
        <v>0</v>
      </c>
      <c r="W970" s="559" t="str">
        <f>IF(U970=0,"",((V970/U970)))</f>
        <v/>
      </c>
      <c r="X970" s="569" t="str">
        <f t="shared" ref="X970:X989" si="364">IF(ISERROR((U970/(N970+P970)*N970)/250),"",((U970/(N970+P970)*N970)/250))</f>
        <v/>
      </c>
      <c r="Y970" s="569" t="str">
        <f t="shared" ref="Y970:Y989" si="365">IF(ISERROR(((U970/(N970+P970)*P970)/250)),"",(((U970/(N970+P970)*P970))/250))</f>
        <v/>
      </c>
      <c r="Z970" s="569" t="str">
        <f>'４.１倒筒機(樣品製作)'!X970</f>
        <v/>
      </c>
      <c r="AA970" s="569" t="str">
        <f>'４.１倒筒機(樣品製作)'!Y970</f>
        <v/>
      </c>
    </row>
    <row r="971" spans="1:27" ht="16.5">
      <c r="A971" s="493">
        <f t="shared" si="362"/>
        <v>46165</v>
      </c>
      <c r="B971" s="549" t="s">
        <v>833</v>
      </c>
      <c r="C971" s="576"/>
      <c r="D971" s="600"/>
      <c r="E971" s="577"/>
      <c r="F971" s="635" t="str">
        <f>IF(ISNA(VLOOKUP(D971,條件!$A$1:$L$65585,5,0)),"",(VLOOKUP(D971,條件!$A$1:$L$65585,5,0)))</f>
        <v/>
      </c>
      <c r="G971" s="635" t="str">
        <f>IF(ISNA(VLOOKUP(D971,條件!$A$1:$L$65585,11,0)),"",(VLOOKUP(D971,條件!$A$1:$L$65585,11,0)))</f>
        <v/>
      </c>
      <c r="H971" s="578"/>
      <c r="I971" s="579"/>
      <c r="J971" s="580"/>
      <c r="K971" s="579"/>
      <c r="L971" s="581"/>
      <c r="M971" s="498"/>
      <c r="N971" s="499"/>
      <c r="O971" s="500"/>
      <c r="P971" s="499"/>
      <c r="Q971" s="501"/>
      <c r="R971" s="560"/>
      <c r="S971" s="542">
        <f t="shared" ref="S971:S989" si="366">K971*0.85</f>
        <v>0</v>
      </c>
      <c r="T971" s="502">
        <f t="shared" si="363"/>
        <v>0</v>
      </c>
      <c r="U971" s="522">
        <f t="shared" ref="U971:U989" si="367">T971*L971*(N971+P971)/24*0.85</f>
        <v>0</v>
      </c>
      <c r="V971" s="503">
        <f t="shared" ref="V971:V989" si="368">M971+O971</f>
        <v>0</v>
      </c>
      <c r="W971" s="559" t="str">
        <f t="shared" ref="W971:W989" si="369">IF(U971=0,"",((V971/U971)))</f>
        <v/>
      </c>
      <c r="X971" s="569" t="str">
        <f t="shared" si="364"/>
        <v/>
      </c>
      <c r="Y971" s="569" t="str">
        <f t="shared" si="365"/>
        <v/>
      </c>
      <c r="Z971" s="569" t="str">
        <f>'４.１倒筒機(樣品製作)'!X971</f>
        <v/>
      </c>
      <c r="AA971" s="569" t="str">
        <f>'４.１倒筒機(樣品製作)'!Y971</f>
        <v/>
      </c>
    </row>
    <row r="972" spans="1:27" ht="16.5">
      <c r="A972" s="493">
        <f t="shared" si="362"/>
        <v>46165</v>
      </c>
      <c r="B972" s="549" t="s">
        <v>833</v>
      </c>
      <c r="C972" s="576"/>
      <c r="D972" s="600"/>
      <c r="E972" s="577"/>
      <c r="F972" s="635" t="str">
        <f>IF(ISNA(VLOOKUP(D972,條件!$A$1:$L$65585,5,0)),"",(VLOOKUP(D972,條件!$A$1:$L$65585,5,0)))</f>
        <v/>
      </c>
      <c r="G972" s="635" t="str">
        <f>IF(ISNA(VLOOKUP(D972,條件!$A$1:$L$65585,11,0)),"",(VLOOKUP(D972,條件!$A$1:$L$65585,11,0)))</f>
        <v/>
      </c>
      <c r="H972" s="578"/>
      <c r="I972" s="579"/>
      <c r="J972" s="580"/>
      <c r="K972" s="579"/>
      <c r="L972" s="581"/>
      <c r="M972" s="498"/>
      <c r="N972" s="499"/>
      <c r="O972" s="500"/>
      <c r="P972" s="499"/>
      <c r="Q972" s="501"/>
      <c r="R972" s="560"/>
      <c r="S972" s="542">
        <f t="shared" si="366"/>
        <v>0</v>
      </c>
      <c r="T972" s="502">
        <f t="shared" si="363"/>
        <v>0</v>
      </c>
      <c r="U972" s="522">
        <f t="shared" si="367"/>
        <v>0</v>
      </c>
      <c r="V972" s="503">
        <f t="shared" si="368"/>
        <v>0</v>
      </c>
      <c r="W972" s="559" t="str">
        <f t="shared" si="369"/>
        <v/>
      </c>
      <c r="X972" s="569" t="str">
        <f t="shared" si="364"/>
        <v/>
      </c>
      <c r="Y972" s="569" t="str">
        <f t="shared" si="365"/>
        <v/>
      </c>
      <c r="Z972" s="569" t="str">
        <f>'４.１倒筒機(樣品製作)'!X972</f>
        <v/>
      </c>
      <c r="AA972" s="569" t="str">
        <f>'４.１倒筒機(樣品製作)'!Y972</f>
        <v/>
      </c>
    </row>
    <row r="973" spans="1:27" ht="16.5">
      <c r="A973" s="493">
        <f t="shared" si="362"/>
        <v>46165</v>
      </c>
      <c r="B973" s="549" t="s">
        <v>833</v>
      </c>
      <c r="C973" s="576"/>
      <c r="D973" s="600"/>
      <c r="E973" s="577"/>
      <c r="F973" s="635" t="str">
        <f>IF(ISNA(VLOOKUP(D973,條件!$A$1:$L$65585,5,0)),"",(VLOOKUP(D973,條件!$A$1:$L$65585,5,0)))</f>
        <v/>
      </c>
      <c r="G973" s="635" t="str">
        <f>IF(ISNA(VLOOKUP(D973,條件!$A$1:$L$65585,11,0)),"",(VLOOKUP(D973,條件!$A$1:$L$65585,11,0)))</f>
        <v/>
      </c>
      <c r="H973" s="578"/>
      <c r="I973" s="579"/>
      <c r="J973" s="580"/>
      <c r="K973" s="579"/>
      <c r="L973" s="581"/>
      <c r="M973" s="498"/>
      <c r="N973" s="499"/>
      <c r="O973" s="500"/>
      <c r="P973" s="499"/>
      <c r="Q973" s="501"/>
      <c r="R973" s="560"/>
      <c r="S973" s="542">
        <f t="shared" si="366"/>
        <v>0</v>
      </c>
      <c r="T973" s="502">
        <f t="shared" si="363"/>
        <v>0</v>
      </c>
      <c r="U973" s="522">
        <f t="shared" si="367"/>
        <v>0</v>
      </c>
      <c r="V973" s="503">
        <f t="shared" si="368"/>
        <v>0</v>
      </c>
      <c r="W973" s="559" t="str">
        <f t="shared" si="369"/>
        <v/>
      </c>
      <c r="X973" s="569" t="str">
        <f t="shared" si="364"/>
        <v/>
      </c>
      <c r="Y973" s="569" t="str">
        <f t="shared" si="365"/>
        <v/>
      </c>
      <c r="Z973" s="569" t="str">
        <f>'４.１倒筒機(樣品製作)'!X973</f>
        <v/>
      </c>
      <c r="AA973" s="569" t="str">
        <f>'４.１倒筒機(樣品製作)'!Y973</f>
        <v/>
      </c>
    </row>
    <row r="974" spans="1:27" ht="16.5">
      <c r="A974" s="493">
        <f t="shared" si="362"/>
        <v>46165</v>
      </c>
      <c r="B974" s="549" t="s">
        <v>833</v>
      </c>
      <c r="C974" s="576"/>
      <c r="D974" s="600"/>
      <c r="E974" s="577"/>
      <c r="F974" s="635" t="str">
        <f>IF(ISNA(VLOOKUP(D974,條件!$A$1:$L$65585,5,0)),"",(VLOOKUP(D974,條件!$A$1:$L$65585,5,0)))</f>
        <v/>
      </c>
      <c r="G974" s="635" t="str">
        <f>IF(ISNA(VLOOKUP(D974,條件!$A$1:$L$65585,11,0)),"",(VLOOKUP(D974,條件!$A$1:$L$65585,11,0)))</f>
        <v/>
      </c>
      <c r="H974" s="578"/>
      <c r="I974" s="579"/>
      <c r="J974" s="580"/>
      <c r="K974" s="579"/>
      <c r="L974" s="581"/>
      <c r="M974" s="498"/>
      <c r="N974" s="499"/>
      <c r="O974" s="500"/>
      <c r="P974" s="499"/>
      <c r="Q974" s="501"/>
      <c r="R974" s="560"/>
      <c r="S974" s="542">
        <f t="shared" si="366"/>
        <v>0</v>
      </c>
      <c r="T974" s="502">
        <f t="shared" si="363"/>
        <v>0</v>
      </c>
      <c r="U974" s="522">
        <f t="shared" si="367"/>
        <v>0</v>
      </c>
      <c r="V974" s="503">
        <f t="shared" si="368"/>
        <v>0</v>
      </c>
      <c r="W974" s="559" t="str">
        <f t="shared" si="369"/>
        <v/>
      </c>
      <c r="X974" s="569" t="str">
        <f t="shared" si="364"/>
        <v/>
      </c>
      <c r="Y974" s="569" t="str">
        <f t="shared" si="365"/>
        <v/>
      </c>
      <c r="Z974" s="569" t="str">
        <f>'４.１倒筒機(樣品製作)'!X974</f>
        <v/>
      </c>
      <c r="AA974" s="569" t="str">
        <f>'４.１倒筒機(樣品製作)'!Y974</f>
        <v/>
      </c>
    </row>
    <row r="975" spans="1:27" ht="16.5">
      <c r="A975" s="493">
        <f t="shared" si="362"/>
        <v>46165</v>
      </c>
      <c r="B975" s="549" t="s">
        <v>833</v>
      </c>
      <c r="C975" s="576"/>
      <c r="D975" s="600"/>
      <c r="E975" s="577"/>
      <c r="F975" s="635" t="str">
        <f>IF(ISNA(VLOOKUP(D975,條件!$A$1:$L$65585,5,0)),"",(VLOOKUP(D975,條件!$A$1:$L$65585,5,0)))</f>
        <v/>
      </c>
      <c r="G975" s="635" t="str">
        <f>IF(ISNA(VLOOKUP(D975,條件!$A$1:$L$65585,11,0)),"",(VLOOKUP(D975,條件!$A$1:$L$65585,11,0)))</f>
        <v/>
      </c>
      <c r="H975" s="578"/>
      <c r="I975" s="579"/>
      <c r="J975" s="580"/>
      <c r="K975" s="579"/>
      <c r="L975" s="581"/>
      <c r="M975" s="498"/>
      <c r="N975" s="499"/>
      <c r="O975" s="500"/>
      <c r="P975" s="499"/>
      <c r="Q975" s="501"/>
      <c r="R975" s="560"/>
      <c r="S975" s="542">
        <f t="shared" si="366"/>
        <v>0</v>
      </c>
      <c r="T975" s="502">
        <f t="shared" si="363"/>
        <v>0</v>
      </c>
      <c r="U975" s="522">
        <f t="shared" si="367"/>
        <v>0</v>
      </c>
      <c r="V975" s="503">
        <f t="shared" si="368"/>
        <v>0</v>
      </c>
      <c r="W975" s="559" t="str">
        <f t="shared" si="369"/>
        <v/>
      </c>
      <c r="X975" s="569" t="str">
        <f t="shared" si="364"/>
        <v/>
      </c>
      <c r="Y975" s="569" t="str">
        <f t="shared" si="365"/>
        <v/>
      </c>
      <c r="Z975" s="569" t="str">
        <f>'４.１倒筒機(樣品製作)'!X975</f>
        <v/>
      </c>
      <c r="AA975" s="569" t="str">
        <f>'４.１倒筒機(樣品製作)'!Y975</f>
        <v/>
      </c>
    </row>
    <row r="976" spans="1:27" ht="16.5">
      <c r="A976" s="493">
        <f t="shared" si="362"/>
        <v>46165</v>
      </c>
      <c r="B976" s="549" t="s">
        <v>833</v>
      </c>
      <c r="C976" s="576"/>
      <c r="D976" s="600"/>
      <c r="E976" s="577"/>
      <c r="F976" s="635" t="str">
        <f>IF(ISNA(VLOOKUP(D976,條件!$A$1:$L$65585,5,0)),"",(VLOOKUP(D976,條件!$A$1:$L$65585,5,0)))</f>
        <v/>
      </c>
      <c r="G976" s="635" t="str">
        <f>IF(ISNA(VLOOKUP(D976,條件!$A$1:$L$65585,11,0)),"",(VLOOKUP(D976,條件!$A$1:$L$65585,11,0)))</f>
        <v/>
      </c>
      <c r="H976" s="578"/>
      <c r="I976" s="579"/>
      <c r="J976" s="580"/>
      <c r="K976" s="579"/>
      <c r="L976" s="581"/>
      <c r="M976" s="498"/>
      <c r="N976" s="499"/>
      <c r="O976" s="500"/>
      <c r="P976" s="499"/>
      <c r="Q976" s="501"/>
      <c r="R976" s="560"/>
      <c r="S976" s="542">
        <f t="shared" si="366"/>
        <v>0</v>
      </c>
      <c r="T976" s="502">
        <f t="shared" si="363"/>
        <v>0</v>
      </c>
      <c r="U976" s="522">
        <f t="shared" si="367"/>
        <v>0</v>
      </c>
      <c r="V976" s="503">
        <f t="shared" si="368"/>
        <v>0</v>
      </c>
      <c r="W976" s="559" t="str">
        <f t="shared" si="369"/>
        <v/>
      </c>
      <c r="X976" s="569" t="str">
        <f t="shared" si="364"/>
        <v/>
      </c>
      <c r="Y976" s="569" t="str">
        <f t="shared" si="365"/>
        <v/>
      </c>
      <c r="Z976" s="569" t="str">
        <f>'４.１倒筒機(樣品製作)'!X976</f>
        <v/>
      </c>
      <c r="AA976" s="569" t="str">
        <f>'４.１倒筒機(樣品製作)'!Y976</f>
        <v/>
      </c>
    </row>
    <row r="977" spans="1:27" ht="16.5">
      <c r="A977" s="493">
        <f t="shared" si="362"/>
        <v>46165</v>
      </c>
      <c r="B977" s="549" t="s">
        <v>833</v>
      </c>
      <c r="C977" s="576"/>
      <c r="D977" s="600"/>
      <c r="E977" s="577"/>
      <c r="F977" s="635" t="str">
        <f>IF(ISNA(VLOOKUP(D977,條件!$A$1:$L$65585,5,0)),"",(VLOOKUP(D977,條件!$A$1:$L$65585,5,0)))</f>
        <v/>
      </c>
      <c r="G977" s="635" t="str">
        <f>IF(ISNA(VLOOKUP(D977,條件!$A$1:$L$65585,11,0)),"",(VLOOKUP(D977,條件!$A$1:$L$65585,11,0)))</f>
        <v/>
      </c>
      <c r="H977" s="578"/>
      <c r="I977" s="579"/>
      <c r="J977" s="580"/>
      <c r="K977" s="579"/>
      <c r="L977" s="581"/>
      <c r="M977" s="498"/>
      <c r="N977" s="499"/>
      <c r="O977" s="500"/>
      <c r="P977" s="499"/>
      <c r="Q977" s="501"/>
      <c r="R977" s="560"/>
      <c r="S977" s="542">
        <f t="shared" si="366"/>
        <v>0</v>
      </c>
      <c r="T977" s="502">
        <f t="shared" si="363"/>
        <v>0</v>
      </c>
      <c r="U977" s="522">
        <f t="shared" si="367"/>
        <v>0</v>
      </c>
      <c r="V977" s="503">
        <f t="shared" si="368"/>
        <v>0</v>
      </c>
      <c r="W977" s="559" t="str">
        <f t="shared" si="369"/>
        <v/>
      </c>
      <c r="X977" s="569" t="str">
        <f t="shared" si="364"/>
        <v/>
      </c>
      <c r="Y977" s="569" t="str">
        <f t="shared" si="365"/>
        <v/>
      </c>
      <c r="Z977" s="569" t="str">
        <f>'４.１倒筒機(樣品製作)'!X977</f>
        <v/>
      </c>
      <c r="AA977" s="569" t="str">
        <f>'４.１倒筒機(樣品製作)'!Y977</f>
        <v/>
      </c>
    </row>
    <row r="978" spans="1:27" ht="16.5">
      <c r="A978" s="493">
        <f t="shared" si="362"/>
        <v>46165</v>
      </c>
      <c r="B978" s="549" t="s">
        <v>833</v>
      </c>
      <c r="C978" s="576"/>
      <c r="D978" s="600"/>
      <c r="E978" s="577"/>
      <c r="F978" s="635" t="str">
        <f>IF(ISNA(VLOOKUP(D978,條件!$A$1:$L$65585,5,0)),"",(VLOOKUP(D978,條件!$A$1:$L$65585,5,0)))</f>
        <v/>
      </c>
      <c r="G978" s="635" t="str">
        <f>IF(ISNA(VLOOKUP(D978,條件!$A$1:$L$65585,11,0)),"",(VLOOKUP(D978,條件!$A$1:$L$65585,11,0)))</f>
        <v/>
      </c>
      <c r="H978" s="578"/>
      <c r="I978" s="579"/>
      <c r="J978" s="580"/>
      <c r="K978" s="579"/>
      <c r="L978" s="581"/>
      <c r="M978" s="498"/>
      <c r="N978" s="499"/>
      <c r="O978" s="500"/>
      <c r="P978" s="499"/>
      <c r="Q978" s="501"/>
      <c r="R978" s="560"/>
      <c r="S978" s="542">
        <f t="shared" si="366"/>
        <v>0</v>
      </c>
      <c r="T978" s="502">
        <f t="shared" si="363"/>
        <v>0</v>
      </c>
      <c r="U978" s="522">
        <f t="shared" si="367"/>
        <v>0</v>
      </c>
      <c r="V978" s="503">
        <f t="shared" si="368"/>
        <v>0</v>
      </c>
      <c r="W978" s="559" t="str">
        <f t="shared" si="369"/>
        <v/>
      </c>
      <c r="X978" s="569" t="str">
        <f t="shared" si="364"/>
        <v/>
      </c>
      <c r="Y978" s="569" t="str">
        <f t="shared" si="365"/>
        <v/>
      </c>
      <c r="Z978" s="569" t="str">
        <f>'４.１倒筒機(樣品製作)'!X978</f>
        <v/>
      </c>
      <c r="AA978" s="569" t="str">
        <f>'４.１倒筒機(樣品製作)'!Y978</f>
        <v/>
      </c>
    </row>
    <row r="979" spans="1:27" ht="16.5">
      <c r="A979" s="493">
        <f t="shared" si="362"/>
        <v>46165</v>
      </c>
      <c r="B979" s="549" t="s">
        <v>833</v>
      </c>
      <c r="C979" s="576"/>
      <c r="D979" s="600"/>
      <c r="E979" s="577"/>
      <c r="F979" s="635" t="str">
        <f>IF(ISNA(VLOOKUP(D979,條件!$A$1:$L$65585,5,0)),"",(VLOOKUP(D979,條件!$A$1:$L$65585,5,0)))</f>
        <v/>
      </c>
      <c r="G979" s="635" t="str">
        <f>IF(ISNA(VLOOKUP(D979,條件!$A$1:$L$65585,11,0)),"",(VLOOKUP(D979,條件!$A$1:$L$65585,11,0)))</f>
        <v/>
      </c>
      <c r="H979" s="578"/>
      <c r="I979" s="579"/>
      <c r="J979" s="580"/>
      <c r="K979" s="579"/>
      <c r="L979" s="581"/>
      <c r="M979" s="498"/>
      <c r="N979" s="499"/>
      <c r="O979" s="500"/>
      <c r="P979" s="499"/>
      <c r="Q979" s="501"/>
      <c r="R979" s="560"/>
      <c r="S979" s="542">
        <f t="shared" si="366"/>
        <v>0</v>
      </c>
      <c r="T979" s="502">
        <f t="shared" si="363"/>
        <v>0</v>
      </c>
      <c r="U979" s="522">
        <f t="shared" si="367"/>
        <v>0</v>
      </c>
      <c r="V979" s="503">
        <f t="shared" si="368"/>
        <v>0</v>
      </c>
      <c r="W979" s="559" t="str">
        <f t="shared" si="369"/>
        <v/>
      </c>
      <c r="X979" s="569" t="str">
        <f t="shared" si="364"/>
        <v/>
      </c>
      <c r="Y979" s="569" t="str">
        <f t="shared" si="365"/>
        <v/>
      </c>
      <c r="Z979" s="569" t="str">
        <f>'４.１倒筒機(樣品製作)'!X979</f>
        <v/>
      </c>
      <c r="AA979" s="569" t="str">
        <f>'４.１倒筒機(樣品製作)'!Y979</f>
        <v/>
      </c>
    </row>
    <row r="980" spans="1:27" ht="16.5">
      <c r="A980" s="493">
        <f t="shared" si="362"/>
        <v>46165</v>
      </c>
      <c r="B980" s="549" t="s">
        <v>833</v>
      </c>
      <c r="C980" s="576"/>
      <c r="D980" s="600"/>
      <c r="E980" s="577"/>
      <c r="F980" s="635" t="str">
        <f>IF(ISNA(VLOOKUP(D980,條件!$A$1:$L$65585,5,0)),"",(VLOOKUP(D980,條件!$A$1:$L$65585,5,0)))</f>
        <v/>
      </c>
      <c r="G980" s="635" t="str">
        <f>IF(ISNA(VLOOKUP(D980,條件!$A$1:$L$65585,11,0)),"",(VLOOKUP(D980,條件!$A$1:$L$65585,11,0)))</f>
        <v/>
      </c>
      <c r="H980" s="578"/>
      <c r="I980" s="579"/>
      <c r="J980" s="580"/>
      <c r="K980" s="579"/>
      <c r="L980" s="581"/>
      <c r="M980" s="498"/>
      <c r="N980" s="499"/>
      <c r="O980" s="500"/>
      <c r="P980" s="499"/>
      <c r="Q980" s="501"/>
      <c r="R980" s="560"/>
      <c r="S980" s="542">
        <f t="shared" si="366"/>
        <v>0</v>
      </c>
      <c r="T980" s="502">
        <f t="shared" si="363"/>
        <v>0</v>
      </c>
      <c r="U980" s="522">
        <f t="shared" si="367"/>
        <v>0</v>
      </c>
      <c r="V980" s="503">
        <f t="shared" si="368"/>
        <v>0</v>
      </c>
      <c r="W980" s="559" t="str">
        <f t="shared" si="369"/>
        <v/>
      </c>
      <c r="X980" s="569" t="str">
        <f t="shared" si="364"/>
        <v/>
      </c>
      <c r="Y980" s="569" t="str">
        <f t="shared" si="365"/>
        <v/>
      </c>
      <c r="Z980" s="569" t="str">
        <f>'４.１倒筒機(樣品製作)'!X980</f>
        <v/>
      </c>
      <c r="AA980" s="569" t="str">
        <f>'４.１倒筒機(樣品製作)'!Y980</f>
        <v/>
      </c>
    </row>
    <row r="981" spans="1:27" ht="16.5">
      <c r="A981" s="493">
        <f t="shared" si="362"/>
        <v>46165</v>
      </c>
      <c r="B981" s="549" t="s">
        <v>833</v>
      </c>
      <c r="C981" s="576"/>
      <c r="D981" s="600"/>
      <c r="E981" s="577"/>
      <c r="F981" s="635" t="str">
        <f>IF(ISNA(VLOOKUP(D981,條件!$A$1:$L$65585,5,0)),"",(VLOOKUP(D981,條件!$A$1:$L$65585,5,0)))</f>
        <v/>
      </c>
      <c r="G981" s="635" t="str">
        <f>IF(ISNA(VLOOKUP(D981,條件!$A$1:$L$65585,11,0)),"",(VLOOKUP(D981,條件!$A$1:$L$65585,11,0)))</f>
        <v/>
      </c>
      <c r="H981" s="578"/>
      <c r="I981" s="579"/>
      <c r="J981" s="580"/>
      <c r="K981" s="579"/>
      <c r="L981" s="581"/>
      <c r="M981" s="498"/>
      <c r="N981" s="499"/>
      <c r="O981" s="500"/>
      <c r="P981" s="499"/>
      <c r="Q981" s="501"/>
      <c r="R981" s="560"/>
      <c r="S981" s="542">
        <f t="shared" si="366"/>
        <v>0</v>
      </c>
      <c r="T981" s="502">
        <f t="shared" si="363"/>
        <v>0</v>
      </c>
      <c r="U981" s="502">
        <f t="shared" si="367"/>
        <v>0</v>
      </c>
      <c r="V981" s="503">
        <f t="shared" si="368"/>
        <v>0</v>
      </c>
      <c r="W981" s="561" t="str">
        <f t="shared" si="369"/>
        <v/>
      </c>
      <c r="X981" s="569" t="str">
        <f t="shared" si="364"/>
        <v/>
      </c>
      <c r="Y981" s="569" t="str">
        <f t="shared" si="365"/>
        <v/>
      </c>
      <c r="Z981" s="569" t="str">
        <f>'４.１倒筒機(樣品製作)'!X981</f>
        <v/>
      </c>
      <c r="AA981" s="569" t="str">
        <f>'４.１倒筒機(樣品製作)'!Y981</f>
        <v/>
      </c>
    </row>
    <row r="982" spans="1:27" ht="16.5">
      <c r="A982" s="493">
        <f t="shared" si="362"/>
        <v>46165</v>
      </c>
      <c r="B982" s="549" t="s">
        <v>833</v>
      </c>
      <c r="C982" s="576"/>
      <c r="D982" s="600"/>
      <c r="E982" s="577"/>
      <c r="F982" s="635" t="str">
        <f>IF(ISNA(VLOOKUP(D982,條件!$A$1:$L$65585,5,0)),"",(VLOOKUP(D982,條件!$A$1:$L$65585,5,0)))</f>
        <v/>
      </c>
      <c r="G982" s="635" t="str">
        <f>IF(ISNA(VLOOKUP(D982,條件!$A$1:$L$65585,11,0)),"",(VLOOKUP(D982,條件!$A$1:$L$65585,11,0)))</f>
        <v/>
      </c>
      <c r="H982" s="578"/>
      <c r="I982" s="579"/>
      <c r="J982" s="580"/>
      <c r="K982" s="579"/>
      <c r="L982" s="581"/>
      <c r="M982" s="498"/>
      <c r="N982" s="499"/>
      <c r="O982" s="500"/>
      <c r="P982" s="499"/>
      <c r="Q982" s="501"/>
      <c r="R982" s="560"/>
      <c r="S982" s="542">
        <f t="shared" si="366"/>
        <v>0</v>
      </c>
      <c r="T982" s="502">
        <f t="shared" si="363"/>
        <v>0</v>
      </c>
      <c r="U982" s="502">
        <f t="shared" si="367"/>
        <v>0</v>
      </c>
      <c r="V982" s="503">
        <f t="shared" si="368"/>
        <v>0</v>
      </c>
      <c r="W982" s="561" t="str">
        <f t="shared" si="369"/>
        <v/>
      </c>
      <c r="X982" s="569" t="str">
        <f t="shared" si="364"/>
        <v/>
      </c>
      <c r="Y982" s="569" t="str">
        <f t="shared" si="365"/>
        <v/>
      </c>
      <c r="Z982" s="569" t="str">
        <f>'４.１倒筒機(樣品製作)'!X982</f>
        <v/>
      </c>
      <c r="AA982" s="569" t="str">
        <f>'４.１倒筒機(樣品製作)'!Y982</f>
        <v/>
      </c>
    </row>
    <row r="983" spans="1:27" ht="16.5">
      <c r="A983" s="493">
        <f t="shared" si="362"/>
        <v>46165</v>
      </c>
      <c r="B983" s="549" t="s">
        <v>833</v>
      </c>
      <c r="C983" s="576"/>
      <c r="D983" s="600"/>
      <c r="E983" s="577"/>
      <c r="F983" s="635" t="str">
        <f>IF(ISNA(VLOOKUP(D983,條件!$A$1:$L$65585,5,0)),"",(VLOOKUP(D983,條件!$A$1:$L$65585,5,0)))</f>
        <v/>
      </c>
      <c r="G983" s="635" t="str">
        <f>IF(ISNA(VLOOKUP(D983,條件!$A$1:$L$65585,11,0)),"",(VLOOKUP(D983,條件!$A$1:$L$65585,11,0)))</f>
        <v/>
      </c>
      <c r="H983" s="578"/>
      <c r="I983" s="579"/>
      <c r="J983" s="580"/>
      <c r="K983" s="579"/>
      <c r="L983" s="581"/>
      <c r="M983" s="498"/>
      <c r="N983" s="499"/>
      <c r="O983" s="500"/>
      <c r="P983" s="499"/>
      <c r="Q983" s="501"/>
      <c r="R983" s="560"/>
      <c r="S983" s="542">
        <f t="shared" si="366"/>
        <v>0</v>
      </c>
      <c r="T983" s="502">
        <f t="shared" si="363"/>
        <v>0</v>
      </c>
      <c r="U983" s="502">
        <f t="shared" si="367"/>
        <v>0</v>
      </c>
      <c r="V983" s="503">
        <f t="shared" si="368"/>
        <v>0</v>
      </c>
      <c r="W983" s="561" t="str">
        <f t="shared" si="369"/>
        <v/>
      </c>
      <c r="X983" s="569" t="str">
        <f t="shared" si="364"/>
        <v/>
      </c>
      <c r="Y983" s="569" t="str">
        <f t="shared" si="365"/>
        <v/>
      </c>
      <c r="Z983" s="569" t="str">
        <f>'４.１倒筒機(樣品製作)'!X983</f>
        <v/>
      </c>
      <c r="AA983" s="569" t="str">
        <f>'４.１倒筒機(樣品製作)'!Y983</f>
        <v/>
      </c>
    </row>
    <row r="984" spans="1:27" ht="16.5">
      <c r="A984" s="493">
        <f t="shared" si="362"/>
        <v>46165</v>
      </c>
      <c r="B984" s="549" t="s">
        <v>833</v>
      </c>
      <c r="C984" s="576"/>
      <c r="D984" s="600"/>
      <c r="E984" s="577"/>
      <c r="F984" s="635" t="str">
        <f>IF(ISNA(VLOOKUP(D984,條件!$A$1:$L$65585,5,0)),"",(VLOOKUP(D984,條件!$A$1:$L$65585,5,0)))</f>
        <v/>
      </c>
      <c r="G984" s="635" t="str">
        <f>IF(ISNA(VLOOKUP(D984,條件!$A$1:$L$65585,11,0)),"",(VLOOKUP(D984,條件!$A$1:$L$65585,11,0)))</f>
        <v/>
      </c>
      <c r="H984" s="578"/>
      <c r="I984" s="579"/>
      <c r="J984" s="580"/>
      <c r="K984" s="579"/>
      <c r="L984" s="581"/>
      <c r="M984" s="498"/>
      <c r="N984" s="499"/>
      <c r="O984" s="500"/>
      <c r="P984" s="499"/>
      <c r="Q984" s="501"/>
      <c r="R984" s="560"/>
      <c r="S984" s="542">
        <f t="shared" si="366"/>
        <v>0</v>
      </c>
      <c r="T984" s="502">
        <f t="shared" si="363"/>
        <v>0</v>
      </c>
      <c r="U984" s="502">
        <f t="shared" si="367"/>
        <v>0</v>
      </c>
      <c r="V984" s="503">
        <f t="shared" si="368"/>
        <v>0</v>
      </c>
      <c r="W984" s="561" t="str">
        <f t="shared" si="369"/>
        <v/>
      </c>
      <c r="X984" s="569" t="str">
        <f t="shared" si="364"/>
        <v/>
      </c>
      <c r="Y984" s="569" t="str">
        <f t="shared" si="365"/>
        <v/>
      </c>
      <c r="Z984" s="569" t="str">
        <f>'４.１倒筒機(樣品製作)'!X984</f>
        <v/>
      </c>
      <c r="AA984" s="569" t="str">
        <f>'４.１倒筒機(樣品製作)'!Y984</f>
        <v/>
      </c>
    </row>
    <row r="985" spans="1:27" ht="16.5">
      <c r="A985" s="493">
        <f t="shared" si="362"/>
        <v>46165</v>
      </c>
      <c r="B985" s="549" t="s">
        <v>833</v>
      </c>
      <c r="C985" s="576"/>
      <c r="D985" s="600"/>
      <c r="E985" s="577"/>
      <c r="F985" s="635" t="str">
        <f>IF(ISNA(VLOOKUP(D985,條件!$A$1:$L$65585,5,0)),"",(VLOOKUP(D985,條件!$A$1:$L$65585,5,0)))</f>
        <v/>
      </c>
      <c r="G985" s="635" t="str">
        <f>IF(ISNA(VLOOKUP(D985,條件!$A$1:$L$65585,11,0)),"",(VLOOKUP(D985,條件!$A$1:$L$65585,11,0)))</f>
        <v/>
      </c>
      <c r="H985" s="578"/>
      <c r="I985" s="579"/>
      <c r="J985" s="580"/>
      <c r="K985" s="579"/>
      <c r="L985" s="581"/>
      <c r="M985" s="498"/>
      <c r="N985" s="499"/>
      <c r="O985" s="500"/>
      <c r="P985" s="499"/>
      <c r="Q985" s="501"/>
      <c r="R985" s="560"/>
      <c r="S985" s="542">
        <f t="shared" si="366"/>
        <v>0</v>
      </c>
      <c r="T985" s="502">
        <f t="shared" si="363"/>
        <v>0</v>
      </c>
      <c r="U985" s="502">
        <f t="shared" si="367"/>
        <v>0</v>
      </c>
      <c r="V985" s="503">
        <f t="shared" si="368"/>
        <v>0</v>
      </c>
      <c r="W985" s="561" t="str">
        <f t="shared" si="369"/>
        <v/>
      </c>
      <c r="X985" s="569" t="str">
        <f t="shared" si="364"/>
        <v/>
      </c>
      <c r="Y985" s="569" t="str">
        <f t="shared" si="365"/>
        <v/>
      </c>
      <c r="Z985" s="569" t="str">
        <f>'４.１倒筒機(樣品製作)'!X985</f>
        <v/>
      </c>
      <c r="AA985" s="569" t="str">
        <f>'４.１倒筒機(樣品製作)'!Y985</f>
        <v/>
      </c>
    </row>
    <row r="986" spans="1:27" ht="16.5">
      <c r="A986" s="493">
        <f t="shared" si="362"/>
        <v>46165</v>
      </c>
      <c r="B986" s="549" t="s">
        <v>833</v>
      </c>
      <c r="C986" s="576"/>
      <c r="D986" s="600"/>
      <c r="E986" s="577"/>
      <c r="F986" s="635" t="str">
        <f>IF(ISNA(VLOOKUP(D986,條件!$A$1:$L$65585,5,0)),"",(VLOOKUP(D986,條件!$A$1:$L$65585,5,0)))</f>
        <v/>
      </c>
      <c r="G986" s="635" t="str">
        <f>IF(ISNA(VLOOKUP(D986,條件!$A$1:$L$65585,11,0)),"",(VLOOKUP(D986,條件!$A$1:$L$65585,11,0)))</f>
        <v/>
      </c>
      <c r="H986" s="578"/>
      <c r="I986" s="579"/>
      <c r="J986" s="580"/>
      <c r="K986" s="579"/>
      <c r="L986" s="581"/>
      <c r="M986" s="498"/>
      <c r="N986" s="499"/>
      <c r="O986" s="500"/>
      <c r="P986" s="499"/>
      <c r="Q986" s="501"/>
      <c r="R986" s="560"/>
      <c r="S986" s="542">
        <f t="shared" si="366"/>
        <v>0</v>
      </c>
      <c r="T986" s="502">
        <f t="shared" si="363"/>
        <v>0</v>
      </c>
      <c r="U986" s="502">
        <f t="shared" si="367"/>
        <v>0</v>
      </c>
      <c r="V986" s="503">
        <f t="shared" si="368"/>
        <v>0</v>
      </c>
      <c r="W986" s="561" t="str">
        <f t="shared" si="369"/>
        <v/>
      </c>
      <c r="X986" s="569" t="str">
        <f t="shared" si="364"/>
        <v/>
      </c>
      <c r="Y986" s="569" t="str">
        <f t="shared" si="365"/>
        <v/>
      </c>
      <c r="Z986" s="569" t="str">
        <f>'４.１倒筒機(樣品製作)'!X986</f>
        <v/>
      </c>
      <c r="AA986" s="569" t="str">
        <f>'４.１倒筒機(樣品製作)'!Y986</f>
        <v/>
      </c>
    </row>
    <row r="987" spans="1:27" ht="16.5">
      <c r="A987" s="493">
        <f t="shared" si="362"/>
        <v>46165</v>
      </c>
      <c r="B987" s="549" t="s">
        <v>833</v>
      </c>
      <c r="C987" s="576"/>
      <c r="D987" s="600"/>
      <c r="E987" s="577"/>
      <c r="F987" s="635" t="str">
        <f>IF(ISNA(VLOOKUP(D987,條件!$A$1:$L$65585,5,0)),"",(VLOOKUP(D987,條件!$A$1:$L$65585,5,0)))</f>
        <v/>
      </c>
      <c r="G987" s="635" t="str">
        <f>IF(ISNA(VLOOKUP(D987,條件!$A$1:$L$65585,11,0)),"",(VLOOKUP(D987,條件!$A$1:$L$65585,11,0)))</f>
        <v/>
      </c>
      <c r="H987" s="578"/>
      <c r="I987" s="579"/>
      <c r="J987" s="580"/>
      <c r="K987" s="579"/>
      <c r="L987" s="581"/>
      <c r="M987" s="498"/>
      <c r="N987" s="499"/>
      <c r="O987" s="500"/>
      <c r="P987" s="499"/>
      <c r="Q987" s="501"/>
      <c r="R987" s="560"/>
      <c r="S987" s="542">
        <f t="shared" si="366"/>
        <v>0</v>
      </c>
      <c r="T987" s="502">
        <f t="shared" si="363"/>
        <v>0</v>
      </c>
      <c r="U987" s="502">
        <f t="shared" si="367"/>
        <v>0</v>
      </c>
      <c r="V987" s="503">
        <f t="shared" si="368"/>
        <v>0</v>
      </c>
      <c r="W987" s="561" t="str">
        <f t="shared" si="369"/>
        <v/>
      </c>
      <c r="X987" s="569" t="str">
        <f t="shared" si="364"/>
        <v/>
      </c>
      <c r="Y987" s="569" t="str">
        <f t="shared" si="365"/>
        <v/>
      </c>
      <c r="Z987" s="569" t="str">
        <f>'４.１倒筒機(樣品製作)'!X987</f>
        <v/>
      </c>
      <c r="AA987" s="569" t="str">
        <f>'４.１倒筒機(樣品製作)'!Y987</f>
        <v/>
      </c>
    </row>
    <row r="988" spans="1:27" ht="16.5">
      <c r="A988" s="493">
        <f t="shared" si="362"/>
        <v>46165</v>
      </c>
      <c r="B988" s="549" t="s">
        <v>833</v>
      </c>
      <c r="C988" s="576"/>
      <c r="D988" s="600"/>
      <c r="E988" s="577"/>
      <c r="F988" s="635" t="str">
        <f>IF(ISNA(VLOOKUP(D988,條件!$A$1:$L$65585,5,0)),"",(VLOOKUP(D988,條件!$A$1:$L$65585,5,0)))</f>
        <v/>
      </c>
      <c r="G988" s="635" t="str">
        <f>IF(ISNA(VLOOKUP(D988,條件!$A$1:$L$65585,11,0)),"",(VLOOKUP(D988,條件!$A$1:$L$65585,11,0)))</f>
        <v/>
      </c>
      <c r="H988" s="578"/>
      <c r="I988" s="579"/>
      <c r="J988" s="580"/>
      <c r="K988" s="579"/>
      <c r="L988" s="581"/>
      <c r="M988" s="498"/>
      <c r="N988" s="499"/>
      <c r="O988" s="500"/>
      <c r="P988" s="499"/>
      <c r="Q988" s="501"/>
      <c r="R988" s="560"/>
      <c r="S988" s="542">
        <f t="shared" si="366"/>
        <v>0</v>
      </c>
      <c r="T988" s="502">
        <f t="shared" si="363"/>
        <v>0</v>
      </c>
      <c r="U988" s="502">
        <f t="shared" si="367"/>
        <v>0</v>
      </c>
      <c r="V988" s="503">
        <f t="shared" si="368"/>
        <v>0</v>
      </c>
      <c r="W988" s="561" t="str">
        <f t="shared" si="369"/>
        <v/>
      </c>
      <c r="X988" s="569" t="str">
        <f t="shared" si="364"/>
        <v/>
      </c>
      <c r="Y988" s="569" t="str">
        <f t="shared" si="365"/>
        <v/>
      </c>
      <c r="Z988" s="569" t="str">
        <f>'４.１倒筒機(樣品製作)'!X988</f>
        <v/>
      </c>
      <c r="AA988" s="569" t="str">
        <f>'４.１倒筒機(樣品製作)'!Y988</f>
        <v/>
      </c>
    </row>
    <row r="989" spans="1:27" ht="16.5">
      <c r="A989" s="493">
        <f t="shared" si="362"/>
        <v>46165</v>
      </c>
      <c r="B989" s="549" t="s">
        <v>833</v>
      </c>
      <c r="C989" s="576"/>
      <c r="D989" s="600"/>
      <c r="E989" s="577"/>
      <c r="F989" s="635" t="str">
        <f>IF(ISNA(VLOOKUP(D989,條件!$A$1:$L$65585,5,0)),"",(VLOOKUP(D989,條件!$A$1:$L$65585,5,0)))</f>
        <v/>
      </c>
      <c r="G989" s="635" t="str">
        <f>IF(ISNA(VLOOKUP(D989,條件!$A$1:$L$65585,11,0)),"",(VLOOKUP(D989,條件!$A$1:$L$65585,11,0)))</f>
        <v/>
      </c>
      <c r="H989" s="578"/>
      <c r="I989" s="579"/>
      <c r="J989" s="580"/>
      <c r="K989" s="579"/>
      <c r="L989" s="581"/>
      <c r="M989" s="498"/>
      <c r="N989" s="499"/>
      <c r="O989" s="500"/>
      <c r="P989" s="499"/>
      <c r="Q989" s="501"/>
      <c r="R989" s="560"/>
      <c r="S989" s="542">
        <f t="shared" si="366"/>
        <v>0</v>
      </c>
      <c r="T989" s="502">
        <f t="shared" si="363"/>
        <v>0</v>
      </c>
      <c r="U989" s="502">
        <f t="shared" si="367"/>
        <v>0</v>
      </c>
      <c r="V989" s="503">
        <f t="shared" si="368"/>
        <v>0</v>
      </c>
      <c r="W989" s="561" t="str">
        <f t="shared" si="369"/>
        <v/>
      </c>
      <c r="X989" s="569" t="str">
        <f t="shared" si="364"/>
        <v/>
      </c>
      <c r="Y989" s="569" t="str">
        <f t="shared" si="365"/>
        <v/>
      </c>
      <c r="Z989" s="569" t="str">
        <f>'４.１倒筒機(樣品製作)'!X989</f>
        <v/>
      </c>
      <c r="AA989" s="569" t="str">
        <f>'４.１倒筒機(樣品製作)'!Y989</f>
        <v/>
      </c>
    </row>
    <row r="990" spans="1:27" ht="16.5">
      <c r="A990" s="493">
        <f t="shared" si="362"/>
        <v>46165</v>
      </c>
      <c r="B990" s="515" t="s">
        <v>831</v>
      </c>
      <c r="C990" s="652"/>
      <c r="D990" s="653"/>
      <c r="E990" s="654"/>
      <c r="F990" s="655">
        <v>0</v>
      </c>
      <c r="G990" s="655"/>
      <c r="H990" s="656"/>
      <c r="I990" s="657">
        <f>COUNTA(I970:I989)</f>
        <v>0</v>
      </c>
      <c r="J990" s="657"/>
      <c r="K990" s="657"/>
      <c r="L990" s="658"/>
      <c r="M990" s="517"/>
      <c r="N990" s="518">
        <f>SUM(N970:N989)</f>
        <v>0</v>
      </c>
      <c r="O990" s="517"/>
      <c r="P990" s="518">
        <f>SUM(P970:P989)</f>
        <v>0</v>
      </c>
      <c r="Q990" s="519"/>
      <c r="R990" s="562"/>
      <c r="S990" s="544"/>
      <c r="T990" s="520"/>
      <c r="U990" s="516">
        <f>SUMIF(U970:U989,"&lt;9E307")</f>
        <v>0</v>
      </c>
      <c r="V990" s="516">
        <f>SUM(V970:V989)</f>
        <v>0</v>
      </c>
      <c r="W990" s="563">
        <f>IF(ISERROR(V990/U990),0,(V990/U990))</f>
        <v>0</v>
      </c>
      <c r="X990" s="570">
        <f>SUMIF(X970:X989,"&lt;9E307")</f>
        <v>0</v>
      </c>
      <c r="Y990" s="570">
        <f>SUMIF(Y970:Y989,"&lt;9E307")</f>
        <v>0</v>
      </c>
      <c r="Z990" s="570">
        <f>'４.１倒筒機(樣品製作)'!X990</f>
        <v>0</v>
      </c>
      <c r="AA990" s="570">
        <f>'４.１倒筒機(樣品製作)'!Y990</f>
        <v>0</v>
      </c>
    </row>
    <row r="991" spans="1:27" ht="16.5">
      <c r="A991" s="493">
        <f t="shared" si="362"/>
        <v>46165</v>
      </c>
      <c r="B991" s="521" t="s">
        <v>834</v>
      </c>
      <c r="C991" s="659"/>
      <c r="D991" s="660"/>
      <c r="E991" s="661"/>
      <c r="F991" s="662"/>
      <c r="G991" s="662"/>
      <c r="H991" s="663"/>
      <c r="I991" s="664">
        <f>SUM(I969,I990)</f>
        <v>0</v>
      </c>
      <c r="J991" s="664"/>
      <c r="K991" s="664"/>
      <c r="L991" s="665"/>
      <c r="M991" s="536"/>
      <c r="N991" s="537">
        <f>SUM(N969,N990)</f>
        <v>0</v>
      </c>
      <c r="O991" s="536"/>
      <c r="P991" s="537">
        <f>SUM(P969,P990)</f>
        <v>0</v>
      </c>
      <c r="Q991" s="538"/>
      <c r="R991" s="564"/>
      <c r="S991" s="545"/>
      <c r="T991" s="504"/>
      <c r="U991" s="504">
        <f t="shared" ref="U991:V991" si="370">SUM(U969,U990)</f>
        <v>0</v>
      </c>
      <c r="V991" s="504">
        <f t="shared" si="370"/>
        <v>0</v>
      </c>
      <c r="W991" s="565">
        <f>IF(ISERROR(V991/U991),0,V991/U991)</f>
        <v>0</v>
      </c>
      <c r="X991" s="571">
        <f>SUM(X969,X990)</f>
        <v>0</v>
      </c>
      <c r="Y991" s="571">
        <f>SUM(Y969,Y990)</f>
        <v>0</v>
      </c>
      <c r="Z991" s="571">
        <f>'４.１倒筒機(樣品製作)'!X991</f>
        <v>0</v>
      </c>
      <c r="AA991" s="571">
        <f>'４.１倒筒機(樣品製作)'!Y991</f>
        <v>0</v>
      </c>
    </row>
    <row r="992" spans="1:27" ht="16.5">
      <c r="A992" s="566">
        <f>A991+1</f>
        <v>46166</v>
      </c>
      <c r="B992" s="548" t="s">
        <v>832</v>
      </c>
      <c r="C992" s="666"/>
      <c r="D992" s="667"/>
      <c r="E992" s="668"/>
      <c r="F992" s="669" t="str">
        <f>IF(ISNA(VLOOKUP(D992,條件!$A$1:$L$65585,5,0)),"",(VLOOKUP(D992,條件!$A$1:$L$65585,5,0)))</f>
        <v/>
      </c>
      <c r="G992" s="669" t="str">
        <f>IF(ISNA(VLOOKUP(D992,條件!$A$1:$L$65585,11,0)),"",(VLOOKUP(D992,條件!$A$1:$L$65585,11,0)))</f>
        <v/>
      </c>
      <c r="H992" s="670"/>
      <c r="I992" s="671"/>
      <c r="J992" s="580"/>
      <c r="K992" s="671"/>
      <c r="L992" s="672"/>
      <c r="M992" s="524"/>
      <c r="N992" s="525"/>
      <c r="O992" s="526"/>
      <c r="P992" s="525"/>
      <c r="Q992" s="527"/>
      <c r="R992" s="558"/>
      <c r="S992" s="541">
        <f>K992*0.85</f>
        <v>0</v>
      </c>
      <c r="T992" s="522">
        <f t="shared" ref="T992:T1011" si="371">IF(J992="",0,(1440/(J992/S992)))</f>
        <v>0</v>
      </c>
      <c r="U992" s="522">
        <f>T992*L992*(N992+P992)/24*0.85</f>
        <v>0</v>
      </c>
      <c r="V992" s="523">
        <f>M992+O992</f>
        <v>0</v>
      </c>
      <c r="W992" s="559" t="str">
        <f>IF(U992=0,"",((V992/U992)))</f>
        <v/>
      </c>
      <c r="X992" s="569" t="str">
        <f t="shared" ref="X992:X1011" si="372">IF(ISERROR((U992/(N992+P992)*N992)/250),"",((U992/(N992+P992)*N992)/250))</f>
        <v/>
      </c>
      <c r="Y992" s="569" t="str">
        <f t="shared" ref="Y992:Y1011" si="373">IF(ISERROR(((U992/(N992+P992)*P992)/250)),"",(((U992/(N992+P992)*P992))/250))</f>
        <v/>
      </c>
      <c r="Z992" s="569" t="str">
        <f>'４.１倒筒機(樣品製作)'!X992</f>
        <v/>
      </c>
      <c r="AA992" s="569" t="str">
        <f>'４.１倒筒機(樣品製作)'!Y992</f>
        <v/>
      </c>
    </row>
    <row r="993" spans="1:27" ht="16.5">
      <c r="A993" s="493">
        <f>A992</f>
        <v>46166</v>
      </c>
      <c r="B993" s="549" t="s">
        <v>832</v>
      </c>
      <c r="C993" s="576"/>
      <c r="D993" s="600"/>
      <c r="E993" s="577"/>
      <c r="F993" s="635" t="str">
        <f>IF(ISNA(VLOOKUP(D993,條件!$A$1:$L$65585,5,0)),"",(VLOOKUP(D993,條件!$A$1:$L$65585,5,0)))</f>
        <v/>
      </c>
      <c r="G993" s="635" t="str">
        <f>IF(ISNA(VLOOKUP(D993,條件!$A$1:$L$65585,11,0)),"",(VLOOKUP(D993,條件!$A$1:$L$65585,11,0)))</f>
        <v/>
      </c>
      <c r="H993" s="578"/>
      <c r="I993" s="579"/>
      <c r="J993" s="580"/>
      <c r="K993" s="579"/>
      <c r="L993" s="581"/>
      <c r="M993" s="498"/>
      <c r="N993" s="499"/>
      <c r="O993" s="500"/>
      <c r="P993" s="499"/>
      <c r="Q993" s="527"/>
      <c r="R993" s="560"/>
      <c r="S993" s="542">
        <f t="shared" ref="S993:S1011" si="374">K993*0.85</f>
        <v>0</v>
      </c>
      <c r="T993" s="502">
        <f t="shared" si="371"/>
        <v>0</v>
      </c>
      <c r="U993" s="522">
        <f t="shared" ref="U993:U1011" si="375">T993*L993*(N993+P993)/24*0.85</f>
        <v>0</v>
      </c>
      <c r="V993" s="503">
        <f t="shared" ref="V993:V1011" si="376">M993+O993</f>
        <v>0</v>
      </c>
      <c r="W993" s="559" t="str">
        <f t="shared" ref="W993:W1011" si="377">IF(U993=0,"",((V993/U993)))</f>
        <v/>
      </c>
      <c r="X993" s="569" t="str">
        <f t="shared" si="372"/>
        <v/>
      </c>
      <c r="Y993" s="569" t="str">
        <f t="shared" si="373"/>
        <v/>
      </c>
      <c r="Z993" s="569" t="str">
        <f>'４.１倒筒機(樣品製作)'!X993</f>
        <v/>
      </c>
      <c r="AA993" s="569" t="str">
        <f>'４.１倒筒機(樣品製作)'!Y993</f>
        <v/>
      </c>
    </row>
    <row r="994" spans="1:27" ht="16.5">
      <c r="A994" s="493">
        <f t="shared" ref="A994:A1034" si="378">A993</f>
        <v>46166</v>
      </c>
      <c r="B994" s="549" t="s">
        <v>832</v>
      </c>
      <c r="C994" s="576"/>
      <c r="D994" s="600"/>
      <c r="E994" s="577"/>
      <c r="F994" s="635" t="str">
        <f>IF(ISNA(VLOOKUP(D994,條件!$A$1:$L$65585,5,0)),"",(VLOOKUP(D994,條件!$A$1:$L$65585,5,0)))</f>
        <v/>
      </c>
      <c r="G994" s="635" t="str">
        <f>IF(ISNA(VLOOKUP(D994,條件!$A$1:$L$65585,11,0)),"",(VLOOKUP(D994,條件!$A$1:$L$65585,11,0)))</f>
        <v/>
      </c>
      <c r="H994" s="578"/>
      <c r="I994" s="579"/>
      <c r="J994" s="580"/>
      <c r="K994" s="579"/>
      <c r="L994" s="581"/>
      <c r="M994" s="498"/>
      <c r="N994" s="499"/>
      <c r="O994" s="500"/>
      <c r="P994" s="499"/>
      <c r="Q994" s="527"/>
      <c r="R994" s="560"/>
      <c r="S994" s="542">
        <f t="shared" si="374"/>
        <v>0</v>
      </c>
      <c r="T994" s="502">
        <f t="shared" si="371"/>
        <v>0</v>
      </c>
      <c r="U994" s="522">
        <f t="shared" si="375"/>
        <v>0</v>
      </c>
      <c r="V994" s="503">
        <f t="shared" si="376"/>
        <v>0</v>
      </c>
      <c r="W994" s="559" t="str">
        <f t="shared" si="377"/>
        <v/>
      </c>
      <c r="X994" s="569" t="str">
        <f t="shared" si="372"/>
        <v/>
      </c>
      <c r="Y994" s="569" t="str">
        <f t="shared" si="373"/>
        <v/>
      </c>
      <c r="Z994" s="569" t="str">
        <f>'４.１倒筒機(樣品製作)'!X994</f>
        <v/>
      </c>
      <c r="AA994" s="569" t="str">
        <f>'４.１倒筒機(樣品製作)'!Y994</f>
        <v/>
      </c>
    </row>
    <row r="995" spans="1:27" ht="16.5">
      <c r="A995" s="493">
        <f t="shared" si="378"/>
        <v>46166</v>
      </c>
      <c r="B995" s="549" t="s">
        <v>832</v>
      </c>
      <c r="C995" s="576"/>
      <c r="D995" s="600"/>
      <c r="E995" s="577"/>
      <c r="F995" s="635" t="str">
        <f>IF(ISNA(VLOOKUP(D995,條件!$A$1:$L$65585,5,0)),"",(VLOOKUP(D995,條件!$A$1:$L$65585,5,0)))</f>
        <v/>
      </c>
      <c r="G995" s="635" t="str">
        <f>IF(ISNA(VLOOKUP(D995,條件!$A$1:$L$65585,11,0)),"",(VLOOKUP(D995,條件!$A$1:$L$65585,11,0)))</f>
        <v/>
      </c>
      <c r="H995" s="578"/>
      <c r="I995" s="579"/>
      <c r="J995" s="580"/>
      <c r="K995" s="579"/>
      <c r="L995" s="581"/>
      <c r="M995" s="498"/>
      <c r="N995" s="499"/>
      <c r="O995" s="500"/>
      <c r="P995" s="499"/>
      <c r="Q995" s="527"/>
      <c r="R995" s="560"/>
      <c r="S995" s="542">
        <f t="shared" si="374"/>
        <v>0</v>
      </c>
      <c r="T995" s="502">
        <f t="shared" si="371"/>
        <v>0</v>
      </c>
      <c r="U995" s="522">
        <f t="shared" si="375"/>
        <v>0</v>
      </c>
      <c r="V995" s="503">
        <f t="shared" si="376"/>
        <v>0</v>
      </c>
      <c r="W995" s="559" t="str">
        <f t="shared" si="377"/>
        <v/>
      </c>
      <c r="X995" s="569" t="str">
        <f t="shared" si="372"/>
        <v/>
      </c>
      <c r="Y995" s="569" t="str">
        <f t="shared" si="373"/>
        <v/>
      </c>
      <c r="Z995" s="569" t="str">
        <f>'４.１倒筒機(樣品製作)'!X995</f>
        <v/>
      </c>
      <c r="AA995" s="569" t="str">
        <f>'４.１倒筒機(樣品製作)'!Y995</f>
        <v/>
      </c>
    </row>
    <row r="996" spans="1:27" ht="16.5">
      <c r="A996" s="493">
        <f t="shared" si="378"/>
        <v>46166</v>
      </c>
      <c r="B996" s="549" t="s">
        <v>832</v>
      </c>
      <c r="C996" s="576"/>
      <c r="D996" s="600"/>
      <c r="E996" s="577"/>
      <c r="F996" s="635" t="str">
        <f>IF(ISNA(VLOOKUP(D996,條件!$A$1:$L$65585,5,0)),"",(VLOOKUP(D996,條件!$A$1:$L$65585,5,0)))</f>
        <v/>
      </c>
      <c r="G996" s="635" t="str">
        <f>IF(ISNA(VLOOKUP(D996,條件!$A$1:$L$65585,11,0)),"",(VLOOKUP(D996,條件!$A$1:$L$65585,11,0)))</f>
        <v/>
      </c>
      <c r="H996" s="578"/>
      <c r="I996" s="579"/>
      <c r="J996" s="580"/>
      <c r="K996" s="579"/>
      <c r="L996" s="581"/>
      <c r="M996" s="498"/>
      <c r="N996" s="499"/>
      <c r="O996" s="500"/>
      <c r="P996" s="499"/>
      <c r="Q996" s="527"/>
      <c r="R996" s="560"/>
      <c r="S996" s="542">
        <f t="shared" si="374"/>
        <v>0</v>
      </c>
      <c r="T996" s="502">
        <f t="shared" si="371"/>
        <v>0</v>
      </c>
      <c r="U996" s="522">
        <f t="shared" si="375"/>
        <v>0</v>
      </c>
      <c r="V996" s="503">
        <f t="shared" si="376"/>
        <v>0</v>
      </c>
      <c r="W996" s="559" t="str">
        <f t="shared" si="377"/>
        <v/>
      </c>
      <c r="X996" s="569" t="str">
        <f t="shared" si="372"/>
        <v/>
      </c>
      <c r="Y996" s="569" t="str">
        <f t="shared" si="373"/>
        <v/>
      </c>
      <c r="Z996" s="569" t="str">
        <f>'４.１倒筒機(樣品製作)'!X996</f>
        <v/>
      </c>
      <c r="AA996" s="569" t="str">
        <f>'４.１倒筒機(樣品製作)'!Y996</f>
        <v/>
      </c>
    </row>
    <row r="997" spans="1:27" ht="16.5">
      <c r="A997" s="493">
        <f t="shared" si="378"/>
        <v>46166</v>
      </c>
      <c r="B997" s="549" t="s">
        <v>832</v>
      </c>
      <c r="C997" s="576"/>
      <c r="D997" s="600"/>
      <c r="E997" s="577"/>
      <c r="F997" s="635" t="str">
        <f>IF(ISNA(VLOOKUP(D997,條件!$A$1:$L$65585,5,0)),"",(VLOOKUP(D997,條件!$A$1:$L$65585,5,0)))</f>
        <v/>
      </c>
      <c r="G997" s="635" t="str">
        <f>IF(ISNA(VLOOKUP(D997,條件!$A$1:$L$65585,11,0)),"",(VLOOKUP(D997,條件!$A$1:$L$65585,11,0)))</f>
        <v/>
      </c>
      <c r="H997" s="578"/>
      <c r="I997" s="579"/>
      <c r="J997" s="580"/>
      <c r="K997" s="579"/>
      <c r="L997" s="581"/>
      <c r="M997" s="498"/>
      <c r="N997" s="499"/>
      <c r="O997" s="500"/>
      <c r="P997" s="499"/>
      <c r="Q997" s="527"/>
      <c r="R997" s="560"/>
      <c r="S997" s="542">
        <f t="shared" si="374"/>
        <v>0</v>
      </c>
      <c r="T997" s="502">
        <f t="shared" si="371"/>
        <v>0</v>
      </c>
      <c r="U997" s="522">
        <f t="shared" si="375"/>
        <v>0</v>
      </c>
      <c r="V997" s="503">
        <f t="shared" si="376"/>
        <v>0</v>
      </c>
      <c r="W997" s="559" t="str">
        <f t="shared" si="377"/>
        <v/>
      </c>
      <c r="X997" s="569" t="str">
        <f t="shared" si="372"/>
        <v/>
      </c>
      <c r="Y997" s="569" t="str">
        <f t="shared" si="373"/>
        <v/>
      </c>
      <c r="Z997" s="569" t="str">
        <f>'４.１倒筒機(樣品製作)'!X997</f>
        <v/>
      </c>
      <c r="AA997" s="569" t="str">
        <f>'４.１倒筒機(樣品製作)'!Y997</f>
        <v/>
      </c>
    </row>
    <row r="998" spans="1:27" ht="16.5">
      <c r="A998" s="493">
        <f t="shared" si="378"/>
        <v>46166</v>
      </c>
      <c r="B998" s="549" t="s">
        <v>832</v>
      </c>
      <c r="C998" s="576"/>
      <c r="D998" s="600"/>
      <c r="E998" s="577"/>
      <c r="F998" s="635" t="str">
        <f>IF(ISNA(VLOOKUP(D998,條件!$A$1:$L$65585,5,0)),"",(VLOOKUP(D998,條件!$A$1:$L$65585,5,0)))</f>
        <v/>
      </c>
      <c r="G998" s="635" t="str">
        <f>IF(ISNA(VLOOKUP(D998,條件!$A$1:$L$65585,11,0)),"",(VLOOKUP(D998,條件!$A$1:$L$65585,11,0)))</f>
        <v/>
      </c>
      <c r="H998" s="578"/>
      <c r="I998" s="579"/>
      <c r="J998" s="580"/>
      <c r="K998" s="579"/>
      <c r="L998" s="581"/>
      <c r="M998" s="498"/>
      <c r="N998" s="499"/>
      <c r="O998" s="500"/>
      <c r="P998" s="499"/>
      <c r="Q998" s="527"/>
      <c r="R998" s="560"/>
      <c r="S998" s="542">
        <f t="shared" si="374"/>
        <v>0</v>
      </c>
      <c r="T998" s="502">
        <f t="shared" si="371"/>
        <v>0</v>
      </c>
      <c r="U998" s="522">
        <f t="shared" si="375"/>
        <v>0</v>
      </c>
      <c r="V998" s="503">
        <f t="shared" si="376"/>
        <v>0</v>
      </c>
      <c r="W998" s="559" t="str">
        <f t="shared" si="377"/>
        <v/>
      </c>
      <c r="X998" s="569" t="str">
        <f t="shared" si="372"/>
        <v/>
      </c>
      <c r="Y998" s="569" t="str">
        <f t="shared" si="373"/>
        <v/>
      </c>
      <c r="Z998" s="569" t="str">
        <f>'４.１倒筒機(樣品製作)'!X998</f>
        <v/>
      </c>
      <c r="AA998" s="569" t="str">
        <f>'４.１倒筒機(樣品製作)'!Y998</f>
        <v/>
      </c>
    </row>
    <row r="999" spans="1:27" ht="16.5">
      <c r="A999" s="493">
        <f t="shared" si="378"/>
        <v>46166</v>
      </c>
      <c r="B999" s="549" t="s">
        <v>832</v>
      </c>
      <c r="C999" s="576"/>
      <c r="D999" s="600"/>
      <c r="E999" s="577"/>
      <c r="F999" s="635" t="str">
        <f>IF(ISNA(VLOOKUP(D999,條件!$A$1:$L$65585,5,0)),"",(VLOOKUP(D999,條件!$A$1:$L$65585,5,0)))</f>
        <v/>
      </c>
      <c r="G999" s="635" t="str">
        <f>IF(ISNA(VLOOKUP(D999,條件!$A$1:$L$65585,11,0)),"",(VLOOKUP(D999,條件!$A$1:$L$65585,11,0)))</f>
        <v/>
      </c>
      <c r="H999" s="578"/>
      <c r="I999" s="579"/>
      <c r="J999" s="580"/>
      <c r="K999" s="579"/>
      <c r="L999" s="581"/>
      <c r="M999" s="498"/>
      <c r="N999" s="499"/>
      <c r="O999" s="500"/>
      <c r="P999" s="499"/>
      <c r="Q999" s="527"/>
      <c r="R999" s="560"/>
      <c r="S999" s="542">
        <f t="shared" si="374"/>
        <v>0</v>
      </c>
      <c r="T999" s="502">
        <f t="shared" si="371"/>
        <v>0</v>
      </c>
      <c r="U999" s="522">
        <f t="shared" si="375"/>
        <v>0</v>
      </c>
      <c r="V999" s="503">
        <f t="shared" si="376"/>
        <v>0</v>
      </c>
      <c r="W999" s="559" t="str">
        <f t="shared" si="377"/>
        <v/>
      </c>
      <c r="X999" s="569" t="str">
        <f t="shared" si="372"/>
        <v/>
      </c>
      <c r="Y999" s="569" t="str">
        <f t="shared" si="373"/>
        <v/>
      </c>
      <c r="Z999" s="569" t="str">
        <f>'４.１倒筒機(樣品製作)'!X999</f>
        <v/>
      </c>
      <c r="AA999" s="569" t="str">
        <f>'４.１倒筒機(樣品製作)'!Y999</f>
        <v/>
      </c>
    </row>
    <row r="1000" spans="1:27" ht="16.5">
      <c r="A1000" s="493">
        <f t="shared" si="378"/>
        <v>46166</v>
      </c>
      <c r="B1000" s="549" t="s">
        <v>832</v>
      </c>
      <c r="C1000" s="576"/>
      <c r="D1000" s="600"/>
      <c r="E1000" s="577"/>
      <c r="F1000" s="635" t="str">
        <f>IF(ISNA(VLOOKUP(D1000,條件!$A$1:$L$65585,5,0)),"",(VLOOKUP(D1000,條件!$A$1:$L$65585,5,0)))</f>
        <v/>
      </c>
      <c r="G1000" s="635" t="str">
        <f>IF(ISNA(VLOOKUP(D1000,條件!$A$1:$L$65585,11,0)),"",(VLOOKUP(D1000,條件!$A$1:$L$65585,11,0)))</f>
        <v/>
      </c>
      <c r="H1000" s="578"/>
      <c r="I1000" s="579"/>
      <c r="J1000" s="580"/>
      <c r="K1000" s="579"/>
      <c r="L1000" s="581"/>
      <c r="M1000" s="498"/>
      <c r="N1000" s="499"/>
      <c r="O1000" s="500"/>
      <c r="P1000" s="499"/>
      <c r="Q1000" s="527"/>
      <c r="R1000" s="560"/>
      <c r="S1000" s="542">
        <f t="shared" si="374"/>
        <v>0</v>
      </c>
      <c r="T1000" s="502">
        <f t="shared" si="371"/>
        <v>0</v>
      </c>
      <c r="U1000" s="522">
        <f t="shared" si="375"/>
        <v>0</v>
      </c>
      <c r="V1000" s="503">
        <f t="shared" si="376"/>
        <v>0</v>
      </c>
      <c r="W1000" s="559" t="str">
        <f t="shared" si="377"/>
        <v/>
      </c>
      <c r="X1000" s="569" t="str">
        <f t="shared" si="372"/>
        <v/>
      </c>
      <c r="Y1000" s="569" t="str">
        <f t="shared" si="373"/>
        <v/>
      </c>
      <c r="Z1000" s="569" t="str">
        <f>'４.１倒筒機(樣品製作)'!X1000</f>
        <v/>
      </c>
      <c r="AA1000" s="569" t="str">
        <f>'４.１倒筒機(樣品製作)'!Y1000</f>
        <v/>
      </c>
    </row>
    <row r="1001" spans="1:27" ht="16.5">
      <c r="A1001" s="493">
        <f t="shared" si="378"/>
        <v>46166</v>
      </c>
      <c r="B1001" s="549" t="s">
        <v>832</v>
      </c>
      <c r="C1001" s="576"/>
      <c r="D1001" s="600"/>
      <c r="E1001" s="577"/>
      <c r="F1001" s="635" t="str">
        <f>IF(ISNA(VLOOKUP(D1001,條件!$A$1:$L$65585,5,0)),"",(VLOOKUP(D1001,條件!$A$1:$L$65585,5,0)))</f>
        <v/>
      </c>
      <c r="G1001" s="635" t="str">
        <f>IF(ISNA(VLOOKUP(D1001,條件!$A$1:$L$65585,11,0)),"",(VLOOKUP(D1001,條件!$A$1:$L$65585,11,0)))</f>
        <v/>
      </c>
      <c r="H1001" s="578"/>
      <c r="I1001" s="579"/>
      <c r="J1001" s="580"/>
      <c r="K1001" s="579"/>
      <c r="L1001" s="581"/>
      <c r="M1001" s="498"/>
      <c r="N1001" s="499"/>
      <c r="O1001" s="500"/>
      <c r="P1001" s="499"/>
      <c r="Q1001" s="527"/>
      <c r="R1001" s="560"/>
      <c r="S1001" s="542">
        <f t="shared" si="374"/>
        <v>0</v>
      </c>
      <c r="T1001" s="502">
        <f t="shared" si="371"/>
        <v>0</v>
      </c>
      <c r="U1001" s="522">
        <f t="shared" si="375"/>
        <v>0</v>
      </c>
      <c r="V1001" s="503">
        <f t="shared" si="376"/>
        <v>0</v>
      </c>
      <c r="W1001" s="559" t="str">
        <f t="shared" si="377"/>
        <v/>
      </c>
      <c r="X1001" s="569" t="str">
        <f t="shared" si="372"/>
        <v/>
      </c>
      <c r="Y1001" s="569" t="str">
        <f t="shared" si="373"/>
        <v/>
      </c>
      <c r="Z1001" s="569" t="str">
        <f>'４.１倒筒機(樣品製作)'!X1001</f>
        <v/>
      </c>
      <c r="AA1001" s="569" t="str">
        <f>'４.１倒筒機(樣品製作)'!Y1001</f>
        <v/>
      </c>
    </row>
    <row r="1002" spans="1:27" ht="16.5">
      <c r="A1002" s="493">
        <f t="shared" si="378"/>
        <v>46166</v>
      </c>
      <c r="B1002" s="549" t="s">
        <v>832</v>
      </c>
      <c r="C1002" s="576"/>
      <c r="D1002" s="600"/>
      <c r="E1002" s="577"/>
      <c r="F1002" s="635" t="str">
        <f>IF(ISNA(VLOOKUP(D1002,條件!$A$1:$L$65585,5,0)),"",(VLOOKUP(D1002,條件!$A$1:$L$65585,5,0)))</f>
        <v/>
      </c>
      <c r="G1002" s="635" t="str">
        <f>IF(ISNA(VLOOKUP(D1002,條件!$A$1:$L$65585,11,0)),"",(VLOOKUP(D1002,條件!$A$1:$L$65585,11,0)))</f>
        <v/>
      </c>
      <c r="H1002" s="578"/>
      <c r="I1002" s="579"/>
      <c r="J1002" s="580"/>
      <c r="K1002" s="579"/>
      <c r="L1002" s="581"/>
      <c r="M1002" s="498"/>
      <c r="N1002" s="499"/>
      <c r="O1002" s="500"/>
      <c r="P1002" s="499"/>
      <c r="Q1002" s="527"/>
      <c r="R1002" s="560"/>
      <c r="S1002" s="542">
        <f t="shared" si="374"/>
        <v>0</v>
      </c>
      <c r="T1002" s="502">
        <f t="shared" si="371"/>
        <v>0</v>
      </c>
      <c r="U1002" s="522">
        <f t="shared" si="375"/>
        <v>0</v>
      </c>
      <c r="V1002" s="503">
        <f t="shared" si="376"/>
        <v>0</v>
      </c>
      <c r="W1002" s="559" t="str">
        <f t="shared" si="377"/>
        <v/>
      </c>
      <c r="X1002" s="569" t="str">
        <f t="shared" si="372"/>
        <v/>
      </c>
      <c r="Y1002" s="569" t="str">
        <f t="shared" si="373"/>
        <v/>
      </c>
      <c r="Z1002" s="569" t="str">
        <f>'４.１倒筒機(樣品製作)'!X1002</f>
        <v/>
      </c>
      <c r="AA1002" s="569" t="str">
        <f>'４.１倒筒機(樣品製作)'!Y1002</f>
        <v/>
      </c>
    </row>
    <row r="1003" spans="1:27" ht="16.5">
      <c r="A1003" s="493">
        <f t="shared" si="378"/>
        <v>46166</v>
      </c>
      <c r="B1003" s="549" t="s">
        <v>832</v>
      </c>
      <c r="C1003" s="576"/>
      <c r="D1003" s="600"/>
      <c r="E1003" s="577"/>
      <c r="F1003" s="635" t="str">
        <f>IF(ISNA(VLOOKUP(D1003,條件!$A$1:$L$65585,5,0)),"",(VLOOKUP(D1003,條件!$A$1:$L$65585,5,0)))</f>
        <v/>
      </c>
      <c r="G1003" s="635" t="str">
        <f>IF(ISNA(VLOOKUP(D1003,條件!$A$1:$L$65585,11,0)),"",(VLOOKUP(D1003,條件!$A$1:$L$65585,11,0)))</f>
        <v/>
      </c>
      <c r="H1003" s="578"/>
      <c r="I1003" s="579"/>
      <c r="J1003" s="580"/>
      <c r="K1003" s="579"/>
      <c r="L1003" s="581"/>
      <c r="M1003" s="498"/>
      <c r="N1003" s="499"/>
      <c r="O1003" s="500"/>
      <c r="P1003" s="499"/>
      <c r="Q1003" s="527"/>
      <c r="R1003" s="560"/>
      <c r="S1003" s="542">
        <f t="shared" si="374"/>
        <v>0</v>
      </c>
      <c r="T1003" s="502">
        <f t="shared" si="371"/>
        <v>0</v>
      </c>
      <c r="U1003" s="502">
        <f t="shared" si="375"/>
        <v>0</v>
      </c>
      <c r="V1003" s="503">
        <f t="shared" si="376"/>
        <v>0</v>
      </c>
      <c r="W1003" s="559" t="str">
        <f t="shared" si="377"/>
        <v/>
      </c>
      <c r="X1003" s="569" t="str">
        <f t="shared" si="372"/>
        <v/>
      </c>
      <c r="Y1003" s="569" t="str">
        <f t="shared" si="373"/>
        <v/>
      </c>
      <c r="Z1003" s="569" t="str">
        <f>'４.１倒筒機(樣品製作)'!X1003</f>
        <v/>
      </c>
      <c r="AA1003" s="569" t="str">
        <f>'４.１倒筒機(樣品製作)'!Y1003</f>
        <v/>
      </c>
    </row>
    <row r="1004" spans="1:27" ht="16.5">
      <c r="A1004" s="493">
        <f t="shared" si="378"/>
        <v>46166</v>
      </c>
      <c r="B1004" s="549" t="s">
        <v>832</v>
      </c>
      <c r="C1004" s="576"/>
      <c r="D1004" s="600"/>
      <c r="E1004" s="577"/>
      <c r="F1004" s="635" t="str">
        <f>IF(ISNA(VLOOKUP(D1004,條件!$A$1:$L$65585,5,0)),"",(VLOOKUP(D1004,條件!$A$1:$L$65585,5,0)))</f>
        <v/>
      </c>
      <c r="G1004" s="635" t="str">
        <f>IF(ISNA(VLOOKUP(D1004,條件!$A$1:$L$65585,11,0)),"",(VLOOKUP(D1004,條件!$A$1:$L$65585,11,0)))</f>
        <v/>
      </c>
      <c r="H1004" s="578"/>
      <c r="I1004" s="579"/>
      <c r="J1004" s="580"/>
      <c r="K1004" s="579"/>
      <c r="L1004" s="581"/>
      <c r="M1004" s="498"/>
      <c r="N1004" s="499"/>
      <c r="O1004" s="500"/>
      <c r="P1004" s="499"/>
      <c r="Q1004" s="527"/>
      <c r="R1004" s="560"/>
      <c r="S1004" s="542">
        <f t="shared" si="374"/>
        <v>0</v>
      </c>
      <c r="T1004" s="502">
        <f t="shared" si="371"/>
        <v>0</v>
      </c>
      <c r="U1004" s="502">
        <f t="shared" si="375"/>
        <v>0</v>
      </c>
      <c r="V1004" s="503">
        <f t="shared" si="376"/>
        <v>0</v>
      </c>
      <c r="W1004" s="561" t="str">
        <f t="shared" si="377"/>
        <v/>
      </c>
      <c r="X1004" s="569" t="str">
        <f t="shared" si="372"/>
        <v/>
      </c>
      <c r="Y1004" s="569" t="str">
        <f t="shared" si="373"/>
        <v/>
      </c>
      <c r="Z1004" s="569" t="str">
        <f>'４.１倒筒機(樣品製作)'!X1004</f>
        <v/>
      </c>
      <c r="AA1004" s="569" t="str">
        <f>'４.１倒筒機(樣品製作)'!Y1004</f>
        <v/>
      </c>
    </row>
    <row r="1005" spans="1:27" ht="16.5">
      <c r="A1005" s="493">
        <f t="shared" si="378"/>
        <v>46166</v>
      </c>
      <c r="B1005" s="549" t="s">
        <v>832</v>
      </c>
      <c r="C1005" s="576"/>
      <c r="D1005" s="600"/>
      <c r="E1005" s="577"/>
      <c r="F1005" s="635" t="str">
        <f>IF(ISNA(VLOOKUP(D1005,條件!$A$1:$L$65585,5,0)),"",(VLOOKUP(D1005,條件!$A$1:$L$65585,5,0)))</f>
        <v/>
      </c>
      <c r="G1005" s="635" t="str">
        <f>IF(ISNA(VLOOKUP(D1005,條件!$A$1:$L$65585,11,0)),"",(VLOOKUP(D1005,條件!$A$1:$L$65585,11,0)))</f>
        <v/>
      </c>
      <c r="H1005" s="578"/>
      <c r="I1005" s="579"/>
      <c r="J1005" s="580"/>
      <c r="K1005" s="579"/>
      <c r="L1005" s="581"/>
      <c r="M1005" s="498"/>
      <c r="N1005" s="499"/>
      <c r="O1005" s="500"/>
      <c r="P1005" s="499"/>
      <c r="Q1005" s="527"/>
      <c r="R1005" s="560"/>
      <c r="S1005" s="542">
        <f t="shared" si="374"/>
        <v>0</v>
      </c>
      <c r="T1005" s="502">
        <f t="shared" si="371"/>
        <v>0</v>
      </c>
      <c r="U1005" s="502">
        <f t="shared" si="375"/>
        <v>0</v>
      </c>
      <c r="V1005" s="503">
        <f t="shared" si="376"/>
        <v>0</v>
      </c>
      <c r="W1005" s="561" t="str">
        <f t="shared" si="377"/>
        <v/>
      </c>
      <c r="X1005" s="569" t="str">
        <f t="shared" si="372"/>
        <v/>
      </c>
      <c r="Y1005" s="569" t="str">
        <f t="shared" si="373"/>
        <v/>
      </c>
      <c r="Z1005" s="569" t="str">
        <f>'４.１倒筒機(樣品製作)'!X1005</f>
        <v/>
      </c>
      <c r="AA1005" s="569" t="str">
        <f>'４.１倒筒機(樣品製作)'!Y1005</f>
        <v/>
      </c>
    </row>
    <row r="1006" spans="1:27" ht="16.5">
      <c r="A1006" s="493">
        <f t="shared" si="378"/>
        <v>46166</v>
      </c>
      <c r="B1006" s="549" t="s">
        <v>832</v>
      </c>
      <c r="C1006" s="576"/>
      <c r="D1006" s="600"/>
      <c r="E1006" s="577"/>
      <c r="F1006" s="635" t="str">
        <f>IF(ISNA(VLOOKUP(D1006,條件!$A$1:$L$65585,5,0)),"",(VLOOKUP(D1006,條件!$A$1:$L$65585,5,0)))</f>
        <v/>
      </c>
      <c r="G1006" s="635" t="str">
        <f>IF(ISNA(VLOOKUP(D1006,條件!$A$1:$L$65585,11,0)),"",(VLOOKUP(D1006,條件!$A$1:$L$65585,11,0)))</f>
        <v/>
      </c>
      <c r="H1006" s="578"/>
      <c r="I1006" s="579"/>
      <c r="J1006" s="580"/>
      <c r="K1006" s="579"/>
      <c r="L1006" s="581"/>
      <c r="M1006" s="498"/>
      <c r="N1006" s="499"/>
      <c r="O1006" s="500"/>
      <c r="P1006" s="499"/>
      <c r="Q1006" s="527"/>
      <c r="R1006" s="560"/>
      <c r="S1006" s="542">
        <f t="shared" si="374"/>
        <v>0</v>
      </c>
      <c r="T1006" s="502">
        <f t="shared" si="371"/>
        <v>0</v>
      </c>
      <c r="U1006" s="502">
        <f t="shared" si="375"/>
        <v>0</v>
      </c>
      <c r="V1006" s="503">
        <f t="shared" si="376"/>
        <v>0</v>
      </c>
      <c r="W1006" s="561" t="str">
        <f t="shared" si="377"/>
        <v/>
      </c>
      <c r="X1006" s="569" t="str">
        <f t="shared" si="372"/>
        <v/>
      </c>
      <c r="Y1006" s="569" t="str">
        <f t="shared" si="373"/>
        <v/>
      </c>
      <c r="Z1006" s="569" t="str">
        <f>'４.１倒筒機(樣品製作)'!X1006</f>
        <v/>
      </c>
      <c r="AA1006" s="569" t="str">
        <f>'４.１倒筒機(樣品製作)'!Y1006</f>
        <v/>
      </c>
    </row>
    <row r="1007" spans="1:27" ht="16.5">
      <c r="A1007" s="493">
        <f t="shared" si="378"/>
        <v>46166</v>
      </c>
      <c r="B1007" s="549" t="s">
        <v>832</v>
      </c>
      <c r="C1007" s="576"/>
      <c r="D1007" s="600"/>
      <c r="E1007" s="577"/>
      <c r="F1007" s="635" t="str">
        <f>IF(ISNA(VLOOKUP(D1007,條件!$A$1:$L$65585,5,0)),"",(VLOOKUP(D1007,條件!$A$1:$L$65585,5,0)))</f>
        <v/>
      </c>
      <c r="G1007" s="635" t="str">
        <f>IF(ISNA(VLOOKUP(D1007,條件!$A$1:$L$65585,11,0)),"",(VLOOKUP(D1007,條件!$A$1:$L$65585,11,0)))</f>
        <v/>
      </c>
      <c r="H1007" s="578"/>
      <c r="I1007" s="579"/>
      <c r="J1007" s="580"/>
      <c r="K1007" s="579"/>
      <c r="L1007" s="581"/>
      <c r="M1007" s="498"/>
      <c r="N1007" s="499"/>
      <c r="O1007" s="500"/>
      <c r="P1007" s="499"/>
      <c r="Q1007" s="527"/>
      <c r="R1007" s="560"/>
      <c r="S1007" s="542">
        <f t="shared" si="374"/>
        <v>0</v>
      </c>
      <c r="T1007" s="502">
        <f t="shared" si="371"/>
        <v>0</v>
      </c>
      <c r="U1007" s="502">
        <f t="shared" si="375"/>
        <v>0</v>
      </c>
      <c r="V1007" s="503">
        <f t="shared" si="376"/>
        <v>0</v>
      </c>
      <c r="W1007" s="561" t="str">
        <f t="shared" si="377"/>
        <v/>
      </c>
      <c r="X1007" s="569" t="str">
        <f t="shared" si="372"/>
        <v/>
      </c>
      <c r="Y1007" s="569" t="str">
        <f t="shared" si="373"/>
        <v/>
      </c>
      <c r="Z1007" s="569" t="str">
        <f>'４.１倒筒機(樣品製作)'!X1007</f>
        <v/>
      </c>
      <c r="AA1007" s="569" t="str">
        <f>'４.１倒筒機(樣品製作)'!Y1007</f>
        <v/>
      </c>
    </row>
    <row r="1008" spans="1:27" ht="16.5">
      <c r="A1008" s="493">
        <f t="shared" si="378"/>
        <v>46166</v>
      </c>
      <c r="B1008" s="549" t="s">
        <v>832</v>
      </c>
      <c r="C1008" s="576"/>
      <c r="D1008" s="600"/>
      <c r="E1008" s="577"/>
      <c r="F1008" s="635" t="str">
        <f>IF(ISNA(VLOOKUP(D1008,條件!$A$1:$L$65585,5,0)),"",(VLOOKUP(D1008,條件!$A$1:$L$65585,5,0)))</f>
        <v/>
      </c>
      <c r="G1008" s="635" t="str">
        <f>IF(ISNA(VLOOKUP(D1008,條件!$A$1:$L$65585,11,0)),"",(VLOOKUP(D1008,條件!$A$1:$L$65585,11,0)))</f>
        <v/>
      </c>
      <c r="H1008" s="578"/>
      <c r="I1008" s="579"/>
      <c r="J1008" s="580"/>
      <c r="K1008" s="579"/>
      <c r="L1008" s="581"/>
      <c r="M1008" s="498"/>
      <c r="N1008" s="499"/>
      <c r="O1008" s="500"/>
      <c r="P1008" s="499"/>
      <c r="Q1008" s="501"/>
      <c r="R1008" s="560"/>
      <c r="S1008" s="542">
        <f t="shared" si="374"/>
        <v>0</v>
      </c>
      <c r="T1008" s="502">
        <f t="shared" si="371"/>
        <v>0</v>
      </c>
      <c r="U1008" s="502">
        <f t="shared" si="375"/>
        <v>0</v>
      </c>
      <c r="V1008" s="503">
        <f t="shared" si="376"/>
        <v>0</v>
      </c>
      <c r="W1008" s="561" t="str">
        <f t="shared" si="377"/>
        <v/>
      </c>
      <c r="X1008" s="569" t="str">
        <f t="shared" si="372"/>
        <v/>
      </c>
      <c r="Y1008" s="569" t="str">
        <f t="shared" si="373"/>
        <v/>
      </c>
      <c r="Z1008" s="569" t="str">
        <f>'４.１倒筒機(樣品製作)'!X1008</f>
        <v/>
      </c>
      <c r="AA1008" s="569" t="str">
        <f>'４.１倒筒機(樣品製作)'!Y1008</f>
        <v/>
      </c>
    </row>
    <row r="1009" spans="1:27" ht="16.5">
      <c r="A1009" s="493">
        <f t="shared" si="378"/>
        <v>46166</v>
      </c>
      <c r="B1009" s="549" t="s">
        <v>832</v>
      </c>
      <c r="C1009" s="576"/>
      <c r="D1009" s="600"/>
      <c r="E1009" s="577"/>
      <c r="F1009" s="635" t="str">
        <f>IF(ISNA(VLOOKUP(D1009,條件!$A$1:$L$65585,5,0)),"",(VLOOKUP(D1009,條件!$A$1:$L$65585,5,0)))</f>
        <v/>
      </c>
      <c r="G1009" s="635" t="str">
        <f>IF(ISNA(VLOOKUP(D1009,條件!$A$1:$L$65585,11,0)),"",(VLOOKUP(D1009,條件!$A$1:$L$65585,11,0)))</f>
        <v/>
      </c>
      <c r="H1009" s="578"/>
      <c r="I1009" s="579"/>
      <c r="J1009" s="580"/>
      <c r="K1009" s="579"/>
      <c r="L1009" s="581"/>
      <c r="M1009" s="498"/>
      <c r="N1009" s="499"/>
      <c r="O1009" s="500"/>
      <c r="P1009" s="499"/>
      <c r="Q1009" s="501"/>
      <c r="R1009" s="560"/>
      <c r="S1009" s="542">
        <f t="shared" si="374"/>
        <v>0</v>
      </c>
      <c r="T1009" s="502">
        <f t="shared" si="371"/>
        <v>0</v>
      </c>
      <c r="U1009" s="502">
        <f t="shared" si="375"/>
        <v>0</v>
      </c>
      <c r="V1009" s="503">
        <f t="shared" si="376"/>
        <v>0</v>
      </c>
      <c r="W1009" s="561" t="str">
        <f t="shared" si="377"/>
        <v/>
      </c>
      <c r="X1009" s="569" t="str">
        <f t="shared" si="372"/>
        <v/>
      </c>
      <c r="Y1009" s="569" t="str">
        <f t="shared" si="373"/>
        <v/>
      </c>
      <c r="Z1009" s="569" t="str">
        <f>'４.１倒筒機(樣品製作)'!X1009</f>
        <v/>
      </c>
      <c r="AA1009" s="569" t="str">
        <f>'４.１倒筒機(樣品製作)'!Y1009</f>
        <v/>
      </c>
    </row>
    <row r="1010" spans="1:27" ht="16.5">
      <c r="A1010" s="493">
        <f t="shared" si="378"/>
        <v>46166</v>
      </c>
      <c r="B1010" s="549" t="s">
        <v>832</v>
      </c>
      <c r="C1010" s="576"/>
      <c r="D1010" s="600"/>
      <c r="E1010" s="577"/>
      <c r="F1010" s="635" t="str">
        <f>IF(ISNA(VLOOKUP(D1010,條件!$A$1:$L$65585,5,0)),"",(VLOOKUP(D1010,條件!$A$1:$L$65585,5,0)))</f>
        <v/>
      </c>
      <c r="G1010" s="635" t="str">
        <f>IF(ISNA(VLOOKUP(D1010,條件!$A$1:$L$65585,11,0)),"",(VLOOKUP(D1010,條件!$A$1:$L$65585,11,0)))</f>
        <v/>
      </c>
      <c r="H1010" s="578"/>
      <c r="I1010" s="579"/>
      <c r="J1010" s="580"/>
      <c r="K1010" s="579"/>
      <c r="L1010" s="581"/>
      <c r="M1010" s="498"/>
      <c r="N1010" s="499"/>
      <c r="O1010" s="500"/>
      <c r="P1010" s="499"/>
      <c r="Q1010" s="501"/>
      <c r="R1010" s="560"/>
      <c r="S1010" s="542">
        <f t="shared" si="374"/>
        <v>0</v>
      </c>
      <c r="T1010" s="502">
        <f t="shared" si="371"/>
        <v>0</v>
      </c>
      <c r="U1010" s="502">
        <f t="shared" si="375"/>
        <v>0</v>
      </c>
      <c r="V1010" s="503">
        <f t="shared" si="376"/>
        <v>0</v>
      </c>
      <c r="W1010" s="561" t="str">
        <f t="shared" si="377"/>
        <v/>
      </c>
      <c r="X1010" s="569" t="str">
        <f t="shared" si="372"/>
        <v/>
      </c>
      <c r="Y1010" s="569" t="str">
        <f t="shared" si="373"/>
        <v/>
      </c>
      <c r="Z1010" s="569" t="str">
        <f>'４.１倒筒機(樣品製作)'!X1010</f>
        <v/>
      </c>
      <c r="AA1010" s="569" t="str">
        <f>'４.１倒筒機(樣品製作)'!Y1010</f>
        <v/>
      </c>
    </row>
    <row r="1011" spans="1:27" ht="16.5">
      <c r="A1011" s="493">
        <f t="shared" si="378"/>
        <v>46166</v>
      </c>
      <c r="B1011" s="549" t="s">
        <v>832</v>
      </c>
      <c r="C1011" s="576"/>
      <c r="D1011" s="600"/>
      <c r="E1011" s="577"/>
      <c r="F1011" s="635" t="str">
        <f>IF(ISNA(VLOOKUP(D1011,條件!$A$1:$L$65585,5,0)),"",(VLOOKUP(D1011,條件!$A$1:$L$65585,5,0)))</f>
        <v/>
      </c>
      <c r="G1011" s="635" t="str">
        <f>IF(ISNA(VLOOKUP(D1011,條件!$A$1:$L$65585,11,0)),"",(VLOOKUP(D1011,條件!$A$1:$L$65585,11,0)))</f>
        <v/>
      </c>
      <c r="H1011" s="578"/>
      <c r="I1011" s="579"/>
      <c r="J1011" s="580"/>
      <c r="K1011" s="579"/>
      <c r="L1011" s="581"/>
      <c r="M1011" s="498"/>
      <c r="N1011" s="499"/>
      <c r="O1011" s="500"/>
      <c r="P1011" s="499"/>
      <c r="Q1011" s="501"/>
      <c r="R1011" s="560"/>
      <c r="S1011" s="542">
        <f t="shared" si="374"/>
        <v>0</v>
      </c>
      <c r="T1011" s="502">
        <f t="shared" si="371"/>
        <v>0</v>
      </c>
      <c r="U1011" s="502">
        <f t="shared" si="375"/>
        <v>0</v>
      </c>
      <c r="V1011" s="503">
        <f t="shared" si="376"/>
        <v>0</v>
      </c>
      <c r="W1011" s="561" t="str">
        <f t="shared" si="377"/>
        <v/>
      </c>
      <c r="X1011" s="569" t="str">
        <f t="shared" si="372"/>
        <v/>
      </c>
      <c r="Y1011" s="569" t="str">
        <f t="shared" si="373"/>
        <v/>
      </c>
      <c r="Z1011" s="569" t="str">
        <f>'４.１倒筒機(樣品製作)'!X1011</f>
        <v/>
      </c>
      <c r="AA1011" s="569" t="str">
        <f>'４.１倒筒機(樣品製作)'!Y1011</f>
        <v/>
      </c>
    </row>
    <row r="1012" spans="1:27" ht="16.5">
      <c r="A1012" s="493">
        <f t="shared" si="378"/>
        <v>46166</v>
      </c>
      <c r="B1012" s="515" t="s">
        <v>835</v>
      </c>
      <c r="C1012" s="652"/>
      <c r="D1012" s="653"/>
      <c r="E1012" s="654"/>
      <c r="F1012" s="655"/>
      <c r="G1012" s="655"/>
      <c r="H1012" s="656"/>
      <c r="I1012" s="657">
        <f>COUNTA(I992:I1011)</f>
        <v>0</v>
      </c>
      <c r="J1012" s="657"/>
      <c r="K1012" s="657"/>
      <c r="L1012" s="658"/>
      <c r="M1012" s="517"/>
      <c r="N1012" s="518">
        <f>SUM(N992:N1011)</f>
        <v>0</v>
      </c>
      <c r="O1012" s="517"/>
      <c r="P1012" s="518">
        <f>SUM(P992:P1011)</f>
        <v>0</v>
      </c>
      <c r="Q1012" s="519"/>
      <c r="R1012" s="562"/>
      <c r="S1012" s="543"/>
      <c r="T1012" s="516"/>
      <c r="U1012" s="516">
        <f>SUMIF(U992:U1011,"&lt;9E307")</f>
        <v>0</v>
      </c>
      <c r="V1012" s="516">
        <f>SUM(V992:V1011)</f>
        <v>0</v>
      </c>
      <c r="W1012" s="563">
        <f>IF(ISERROR(V1012/U1012),0,(V1012/U1012))</f>
        <v>0</v>
      </c>
      <c r="X1012" s="570">
        <f>SUMIF(X992:X1011,"&lt;9E307")</f>
        <v>0</v>
      </c>
      <c r="Y1012" s="570">
        <f>SUMIF(Y992:Y1011,"&lt;9E307")</f>
        <v>0</v>
      </c>
      <c r="Z1012" s="707">
        <f>'４.１倒筒機(樣品製作)'!X1012</f>
        <v>0</v>
      </c>
      <c r="AA1012" s="707">
        <f>'４.１倒筒機(樣品製作)'!Y1012</f>
        <v>0</v>
      </c>
    </row>
    <row r="1013" spans="1:27" ht="16.5">
      <c r="A1013" s="493">
        <f t="shared" si="378"/>
        <v>46166</v>
      </c>
      <c r="B1013" s="549" t="s">
        <v>833</v>
      </c>
      <c r="C1013" s="576"/>
      <c r="D1013" s="600"/>
      <c r="E1013" s="577"/>
      <c r="F1013" s="635" t="str">
        <f>IF(ISNA(VLOOKUP(D1013,條件!$A$1:$L$65585,5,0)),"",(VLOOKUP(D1013,條件!$A$1:$L$65585,5,0)))</f>
        <v/>
      </c>
      <c r="G1013" s="635" t="str">
        <f>IF(ISNA(VLOOKUP(D1013,條件!$A$1:$L$65585,11,0)),"",(VLOOKUP(D1013,條件!$A$1:$L$65585,11,0)))</f>
        <v/>
      </c>
      <c r="H1013" s="578"/>
      <c r="I1013" s="579"/>
      <c r="J1013" s="580"/>
      <c r="K1013" s="579"/>
      <c r="L1013" s="581"/>
      <c r="M1013" s="498"/>
      <c r="N1013" s="499"/>
      <c r="O1013" s="500"/>
      <c r="P1013" s="499"/>
      <c r="Q1013" s="501"/>
      <c r="R1013" s="560"/>
      <c r="S1013" s="542">
        <f>K1013*0.85</f>
        <v>0</v>
      </c>
      <c r="T1013" s="502">
        <f t="shared" ref="T1013:T1032" si="379">IF(J1013="",0,(1440/(J1013/S1013)))</f>
        <v>0</v>
      </c>
      <c r="U1013" s="522">
        <f>T1013*L1013*(N1013+P1013)/24*0.85</f>
        <v>0</v>
      </c>
      <c r="V1013" s="523">
        <f>M1013+O1013</f>
        <v>0</v>
      </c>
      <c r="W1013" s="559" t="str">
        <f>IF(U1013=0,"",((V1013/U1013)))</f>
        <v/>
      </c>
      <c r="X1013" s="569" t="str">
        <f t="shared" ref="X1013:X1032" si="380">IF(ISERROR((U1013/(N1013+P1013)*N1013)/250),"",((U1013/(N1013+P1013)*N1013)/250))</f>
        <v/>
      </c>
      <c r="Y1013" s="569" t="str">
        <f t="shared" ref="Y1013:Y1032" si="381">IF(ISERROR(((U1013/(N1013+P1013)*P1013)/250)),"",(((U1013/(N1013+P1013)*P1013))/250))</f>
        <v/>
      </c>
      <c r="Z1013" s="569" t="str">
        <f>'４.１倒筒機(樣品製作)'!X1013</f>
        <v/>
      </c>
      <c r="AA1013" s="569" t="str">
        <f>'４.１倒筒機(樣品製作)'!Y1013</f>
        <v/>
      </c>
    </row>
    <row r="1014" spans="1:27" ht="16.5">
      <c r="A1014" s="493">
        <f t="shared" si="378"/>
        <v>46166</v>
      </c>
      <c r="B1014" s="549" t="s">
        <v>833</v>
      </c>
      <c r="C1014" s="576"/>
      <c r="D1014" s="600"/>
      <c r="E1014" s="577"/>
      <c r="F1014" s="635" t="str">
        <f>IF(ISNA(VLOOKUP(D1014,條件!$A$1:$L$65585,5,0)),"",(VLOOKUP(D1014,條件!$A$1:$L$65585,5,0)))</f>
        <v/>
      </c>
      <c r="G1014" s="635" t="str">
        <f>IF(ISNA(VLOOKUP(D1014,條件!$A$1:$L$65585,11,0)),"",(VLOOKUP(D1014,條件!$A$1:$L$65585,11,0)))</f>
        <v/>
      </c>
      <c r="H1014" s="578"/>
      <c r="I1014" s="579"/>
      <c r="J1014" s="580"/>
      <c r="K1014" s="579"/>
      <c r="L1014" s="581"/>
      <c r="M1014" s="498"/>
      <c r="N1014" s="499"/>
      <c r="O1014" s="500"/>
      <c r="P1014" s="499"/>
      <c r="Q1014" s="501"/>
      <c r="R1014" s="560"/>
      <c r="S1014" s="542">
        <f t="shared" ref="S1014:S1032" si="382">K1014*0.85</f>
        <v>0</v>
      </c>
      <c r="T1014" s="502">
        <f t="shared" si="379"/>
        <v>0</v>
      </c>
      <c r="U1014" s="522">
        <f t="shared" ref="U1014:U1032" si="383">T1014*L1014*(N1014+P1014)/24*0.85</f>
        <v>0</v>
      </c>
      <c r="V1014" s="503">
        <f t="shared" ref="V1014:V1032" si="384">M1014+O1014</f>
        <v>0</v>
      </c>
      <c r="W1014" s="559" t="str">
        <f t="shared" ref="W1014:W1032" si="385">IF(U1014=0,"",((V1014/U1014)))</f>
        <v/>
      </c>
      <c r="X1014" s="569" t="str">
        <f t="shared" si="380"/>
        <v/>
      </c>
      <c r="Y1014" s="569" t="str">
        <f t="shared" si="381"/>
        <v/>
      </c>
      <c r="Z1014" s="569" t="str">
        <f>'４.１倒筒機(樣品製作)'!X1014</f>
        <v/>
      </c>
      <c r="AA1014" s="569" t="str">
        <f>'４.１倒筒機(樣品製作)'!Y1014</f>
        <v/>
      </c>
    </row>
    <row r="1015" spans="1:27" ht="16.5">
      <c r="A1015" s="493">
        <f t="shared" si="378"/>
        <v>46166</v>
      </c>
      <c r="B1015" s="549" t="s">
        <v>833</v>
      </c>
      <c r="C1015" s="576"/>
      <c r="D1015" s="600"/>
      <c r="E1015" s="577"/>
      <c r="F1015" s="635" t="str">
        <f>IF(ISNA(VLOOKUP(D1015,條件!$A$1:$L$65585,5,0)),"",(VLOOKUP(D1015,條件!$A$1:$L$65585,5,0)))</f>
        <v/>
      </c>
      <c r="G1015" s="635" t="str">
        <f>IF(ISNA(VLOOKUP(D1015,條件!$A$1:$L$65585,11,0)),"",(VLOOKUP(D1015,條件!$A$1:$L$65585,11,0)))</f>
        <v/>
      </c>
      <c r="H1015" s="578"/>
      <c r="I1015" s="579"/>
      <c r="J1015" s="580"/>
      <c r="K1015" s="579"/>
      <c r="L1015" s="581"/>
      <c r="M1015" s="498"/>
      <c r="N1015" s="499"/>
      <c r="O1015" s="500"/>
      <c r="P1015" s="499"/>
      <c r="Q1015" s="501"/>
      <c r="R1015" s="560"/>
      <c r="S1015" s="542">
        <f t="shared" si="382"/>
        <v>0</v>
      </c>
      <c r="T1015" s="502">
        <f t="shared" si="379"/>
        <v>0</v>
      </c>
      <c r="U1015" s="522">
        <f t="shared" si="383"/>
        <v>0</v>
      </c>
      <c r="V1015" s="503">
        <f t="shared" si="384"/>
        <v>0</v>
      </c>
      <c r="W1015" s="559" t="str">
        <f t="shared" si="385"/>
        <v/>
      </c>
      <c r="X1015" s="569" t="str">
        <f t="shared" si="380"/>
        <v/>
      </c>
      <c r="Y1015" s="569" t="str">
        <f t="shared" si="381"/>
        <v/>
      </c>
      <c r="Z1015" s="569" t="str">
        <f>'４.１倒筒機(樣品製作)'!X1015</f>
        <v/>
      </c>
      <c r="AA1015" s="569" t="str">
        <f>'４.１倒筒機(樣品製作)'!Y1015</f>
        <v/>
      </c>
    </row>
    <row r="1016" spans="1:27" ht="16.5">
      <c r="A1016" s="493">
        <f t="shared" si="378"/>
        <v>46166</v>
      </c>
      <c r="B1016" s="549" t="s">
        <v>833</v>
      </c>
      <c r="C1016" s="576"/>
      <c r="D1016" s="600"/>
      <c r="E1016" s="577"/>
      <c r="F1016" s="635" t="str">
        <f>IF(ISNA(VLOOKUP(D1016,條件!$A$1:$L$65585,5,0)),"",(VLOOKUP(D1016,條件!$A$1:$L$65585,5,0)))</f>
        <v/>
      </c>
      <c r="G1016" s="635" t="str">
        <f>IF(ISNA(VLOOKUP(D1016,條件!$A$1:$L$65585,11,0)),"",(VLOOKUP(D1016,條件!$A$1:$L$65585,11,0)))</f>
        <v/>
      </c>
      <c r="H1016" s="578"/>
      <c r="I1016" s="579"/>
      <c r="J1016" s="580"/>
      <c r="K1016" s="579"/>
      <c r="L1016" s="581"/>
      <c r="M1016" s="498"/>
      <c r="N1016" s="499"/>
      <c r="O1016" s="500"/>
      <c r="P1016" s="499"/>
      <c r="Q1016" s="501"/>
      <c r="R1016" s="560"/>
      <c r="S1016" s="542">
        <f t="shared" si="382"/>
        <v>0</v>
      </c>
      <c r="T1016" s="502">
        <f t="shared" si="379"/>
        <v>0</v>
      </c>
      <c r="U1016" s="522">
        <f t="shared" si="383"/>
        <v>0</v>
      </c>
      <c r="V1016" s="503">
        <f t="shared" si="384"/>
        <v>0</v>
      </c>
      <c r="W1016" s="559" t="str">
        <f t="shared" si="385"/>
        <v/>
      </c>
      <c r="X1016" s="569" t="str">
        <f t="shared" si="380"/>
        <v/>
      </c>
      <c r="Y1016" s="569" t="str">
        <f t="shared" si="381"/>
        <v/>
      </c>
      <c r="Z1016" s="569" t="str">
        <f>'４.１倒筒機(樣品製作)'!X1016</f>
        <v/>
      </c>
      <c r="AA1016" s="569" t="str">
        <f>'４.１倒筒機(樣品製作)'!Y1016</f>
        <v/>
      </c>
    </row>
    <row r="1017" spans="1:27" ht="16.5">
      <c r="A1017" s="493">
        <f t="shared" si="378"/>
        <v>46166</v>
      </c>
      <c r="B1017" s="549" t="s">
        <v>833</v>
      </c>
      <c r="C1017" s="576"/>
      <c r="D1017" s="600"/>
      <c r="E1017" s="577"/>
      <c r="F1017" s="635" t="str">
        <f>IF(ISNA(VLOOKUP(D1017,條件!$A$1:$L$65585,5,0)),"",(VLOOKUP(D1017,條件!$A$1:$L$65585,5,0)))</f>
        <v/>
      </c>
      <c r="G1017" s="635" t="str">
        <f>IF(ISNA(VLOOKUP(D1017,條件!$A$1:$L$65585,11,0)),"",(VLOOKUP(D1017,條件!$A$1:$L$65585,11,0)))</f>
        <v/>
      </c>
      <c r="H1017" s="578"/>
      <c r="I1017" s="579"/>
      <c r="J1017" s="580"/>
      <c r="K1017" s="579"/>
      <c r="L1017" s="581"/>
      <c r="M1017" s="498"/>
      <c r="N1017" s="499"/>
      <c r="O1017" s="500"/>
      <c r="P1017" s="499"/>
      <c r="Q1017" s="501"/>
      <c r="R1017" s="560"/>
      <c r="S1017" s="542">
        <f t="shared" si="382"/>
        <v>0</v>
      </c>
      <c r="T1017" s="502">
        <f t="shared" si="379"/>
        <v>0</v>
      </c>
      <c r="U1017" s="522">
        <f t="shared" si="383"/>
        <v>0</v>
      </c>
      <c r="V1017" s="503">
        <f t="shared" si="384"/>
        <v>0</v>
      </c>
      <c r="W1017" s="559" t="str">
        <f t="shared" si="385"/>
        <v/>
      </c>
      <c r="X1017" s="569" t="str">
        <f t="shared" si="380"/>
        <v/>
      </c>
      <c r="Y1017" s="569" t="str">
        <f t="shared" si="381"/>
        <v/>
      </c>
      <c r="Z1017" s="569" t="str">
        <f>'４.１倒筒機(樣品製作)'!X1017</f>
        <v/>
      </c>
      <c r="AA1017" s="569" t="str">
        <f>'４.１倒筒機(樣品製作)'!Y1017</f>
        <v/>
      </c>
    </row>
    <row r="1018" spans="1:27" ht="16.5">
      <c r="A1018" s="493">
        <f t="shared" si="378"/>
        <v>46166</v>
      </c>
      <c r="B1018" s="549" t="s">
        <v>833</v>
      </c>
      <c r="C1018" s="576"/>
      <c r="D1018" s="600"/>
      <c r="E1018" s="577"/>
      <c r="F1018" s="635" t="str">
        <f>IF(ISNA(VLOOKUP(D1018,條件!$A$1:$L$65585,5,0)),"",(VLOOKUP(D1018,條件!$A$1:$L$65585,5,0)))</f>
        <v/>
      </c>
      <c r="G1018" s="635" t="str">
        <f>IF(ISNA(VLOOKUP(D1018,條件!$A$1:$L$65585,11,0)),"",(VLOOKUP(D1018,條件!$A$1:$L$65585,11,0)))</f>
        <v/>
      </c>
      <c r="H1018" s="578"/>
      <c r="I1018" s="579"/>
      <c r="J1018" s="580"/>
      <c r="K1018" s="579"/>
      <c r="L1018" s="581"/>
      <c r="M1018" s="498"/>
      <c r="N1018" s="499"/>
      <c r="O1018" s="500"/>
      <c r="P1018" s="499"/>
      <c r="Q1018" s="501"/>
      <c r="R1018" s="560"/>
      <c r="S1018" s="542">
        <f t="shared" si="382"/>
        <v>0</v>
      </c>
      <c r="T1018" s="502">
        <f t="shared" si="379"/>
        <v>0</v>
      </c>
      <c r="U1018" s="522">
        <f t="shared" si="383"/>
        <v>0</v>
      </c>
      <c r="V1018" s="503">
        <f t="shared" si="384"/>
        <v>0</v>
      </c>
      <c r="W1018" s="559" t="str">
        <f t="shared" si="385"/>
        <v/>
      </c>
      <c r="X1018" s="569" t="str">
        <f t="shared" si="380"/>
        <v/>
      </c>
      <c r="Y1018" s="569" t="str">
        <f t="shared" si="381"/>
        <v/>
      </c>
      <c r="Z1018" s="569" t="str">
        <f>'４.１倒筒機(樣品製作)'!X1018</f>
        <v/>
      </c>
      <c r="AA1018" s="569" t="str">
        <f>'４.１倒筒機(樣品製作)'!Y1018</f>
        <v/>
      </c>
    </row>
    <row r="1019" spans="1:27" ht="16.5">
      <c r="A1019" s="493">
        <f t="shared" si="378"/>
        <v>46166</v>
      </c>
      <c r="B1019" s="549" t="s">
        <v>833</v>
      </c>
      <c r="C1019" s="576"/>
      <c r="D1019" s="600"/>
      <c r="E1019" s="577"/>
      <c r="F1019" s="635" t="str">
        <f>IF(ISNA(VLOOKUP(D1019,條件!$A$1:$L$65585,5,0)),"",(VLOOKUP(D1019,條件!$A$1:$L$65585,5,0)))</f>
        <v/>
      </c>
      <c r="G1019" s="635" t="str">
        <f>IF(ISNA(VLOOKUP(D1019,條件!$A$1:$L$65585,11,0)),"",(VLOOKUP(D1019,條件!$A$1:$L$65585,11,0)))</f>
        <v/>
      </c>
      <c r="H1019" s="578"/>
      <c r="I1019" s="579"/>
      <c r="J1019" s="580"/>
      <c r="K1019" s="579"/>
      <c r="L1019" s="581"/>
      <c r="M1019" s="498"/>
      <c r="N1019" s="499"/>
      <c r="O1019" s="500"/>
      <c r="P1019" s="499"/>
      <c r="Q1019" s="501"/>
      <c r="R1019" s="560"/>
      <c r="S1019" s="542">
        <f t="shared" si="382"/>
        <v>0</v>
      </c>
      <c r="T1019" s="502">
        <f t="shared" si="379"/>
        <v>0</v>
      </c>
      <c r="U1019" s="522">
        <f t="shared" si="383"/>
        <v>0</v>
      </c>
      <c r="V1019" s="503">
        <f t="shared" si="384"/>
        <v>0</v>
      </c>
      <c r="W1019" s="559" t="str">
        <f t="shared" si="385"/>
        <v/>
      </c>
      <c r="X1019" s="569" t="str">
        <f t="shared" si="380"/>
        <v/>
      </c>
      <c r="Y1019" s="569" t="str">
        <f t="shared" si="381"/>
        <v/>
      </c>
      <c r="Z1019" s="569" t="str">
        <f>'４.１倒筒機(樣品製作)'!X1019</f>
        <v/>
      </c>
      <c r="AA1019" s="569" t="str">
        <f>'４.１倒筒機(樣品製作)'!Y1019</f>
        <v/>
      </c>
    </row>
    <row r="1020" spans="1:27" ht="16.5">
      <c r="A1020" s="493">
        <f t="shared" si="378"/>
        <v>46166</v>
      </c>
      <c r="B1020" s="549" t="s">
        <v>833</v>
      </c>
      <c r="C1020" s="576"/>
      <c r="D1020" s="600"/>
      <c r="E1020" s="577"/>
      <c r="F1020" s="635" t="str">
        <f>IF(ISNA(VLOOKUP(D1020,條件!$A$1:$L$65585,5,0)),"",(VLOOKUP(D1020,條件!$A$1:$L$65585,5,0)))</f>
        <v/>
      </c>
      <c r="G1020" s="635" t="str">
        <f>IF(ISNA(VLOOKUP(D1020,條件!$A$1:$L$65585,11,0)),"",(VLOOKUP(D1020,條件!$A$1:$L$65585,11,0)))</f>
        <v/>
      </c>
      <c r="H1020" s="578"/>
      <c r="I1020" s="579"/>
      <c r="J1020" s="580"/>
      <c r="K1020" s="579"/>
      <c r="L1020" s="581"/>
      <c r="M1020" s="498"/>
      <c r="N1020" s="499"/>
      <c r="O1020" s="500"/>
      <c r="P1020" s="499"/>
      <c r="Q1020" s="501"/>
      <c r="R1020" s="560"/>
      <c r="S1020" s="542">
        <f t="shared" si="382"/>
        <v>0</v>
      </c>
      <c r="T1020" s="502">
        <f t="shared" si="379"/>
        <v>0</v>
      </c>
      <c r="U1020" s="522">
        <f t="shared" si="383"/>
        <v>0</v>
      </c>
      <c r="V1020" s="503">
        <f t="shared" si="384"/>
        <v>0</v>
      </c>
      <c r="W1020" s="559" t="str">
        <f t="shared" si="385"/>
        <v/>
      </c>
      <c r="X1020" s="569" t="str">
        <f t="shared" si="380"/>
        <v/>
      </c>
      <c r="Y1020" s="569" t="str">
        <f t="shared" si="381"/>
        <v/>
      </c>
      <c r="Z1020" s="569" t="str">
        <f>'４.１倒筒機(樣品製作)'!X1020</f>
        <v/>
      </c>
      <c r="AA1020" s="569" t="str">
        <f>'４.１倒筒機(樣品製作)'!Y1020</f>
        <v/>
      </c>
    </row>
    <row r="1021" spans="1:27" ht="16.5">
      <c r="A1021" s="493">
        <f t="shared" si="378"/>
        <v>46166</v>
      </c>
      <c r="B1021" s="549" t="s">
        <v>833</v>
      </c>
      <c r="C1021" s="576"/>
      <c r="D1021" s="600"/>
      <c r="E1021" s="577"/>
      <c r="F1021" s="635" t="str">
        <f>IF(ISNA(VLOOKUP(D1021,條件!$A$1:$L$65585,5,0)),"",(VLOOKUP(D1021,條件!$A$1:$L$65585,5,0)))</f>
        <v/>
      </c>
      <c r="G1021" s="635" t="str">
        <f>IF(ISNA(VLOOKUP(D1021,條件!$A$1:$L$65585,11,0)),"",(VLOOKUP(D1021,條件!$A$1:$L$65585,11,0)))</f>
        <v/>
      </c>
      <c r="H1021" s="578"/>
      <c r="I1021" s="579"/>
      <c r="J1021" s="580"/>
      <c r="K1021" s="579"/>
      <c r="L1021" s="581"/>
      <c r="M1021" s="498"/>
      <c r="N1021" s="499"/>
      <c r="O1021" s="500"/>
      <c r="P1021" s="499"/>
      <c r="Q1021" s="501"/>
      <c r="R1021" s="560"/>
      <c r="S1021" s="542">
        <f t="shared" si="382"/>
        <v>0</v>
      </c>
      <c r="T1021" s="502">
        <f t="shared" si="379"/>
        <v>0</v>
      </c>
      <c r="U1021" s="522">
        <f t="shared" si="383"/>
        <v>0</v>
      </c>
      <c r="V1021" s="503">
        <f t="shared" si="384"/>
        <v>0</v>
      </c>
      <c r="W1021" s="559" t="str">
        <f t="shared" si="385"/>
        <v/>
      </c>
      <c r="X1021" s="569" t="str">
        <f t="shared" si="380"/>
        <v/>
      </c>
      <c r="Y1021" s="569" t="str">
        <f t="shared" si="381"/>
        <v/>
      </c>
      <c r="Z1021" s="569" t="str">
        <f>'４.１倒筒機(樣品製作)'!X1021</f>
        <v/>
      </c>
      <c r="AA1021" s="569" t="str">
        <f>'４.１倒筒機(樣品製作)'!Y1021</f>
        <v/>
      </c>
    </row>
    <row r="1022" spans="1:27" ht="16.5">
      <c r="A1022" s="493">
        <f t="shared" si="378"/>
        <v>46166</v>
      </c>
      <c r="B1022" s="549" t="s">
        <v>833</v>
      </c>
      <c r="C1022" s="576"/>
      <c r="D1022" s="600"/>
      <c r="E1022" s="577"/>
      <c r="F1022" s="635" t="str">
        <f>IF(ISNA(VLOOKUP(D1022,條件!$A$1:$L$65585,5,0)),"",(VLOOKUP(D1022,條件!$A$1:$L$65585,5,0)))</f>
        <v/>
      </c>
      <c r="G1022" s="635" t="str">
        <f>IF(ISNA(VLOOKUP(D1022,條件!$A$1:$L$65585,11,0)),"",(VLOOKUP(D1022,條件!$A$1:$L$65585,11,0)))</f>
        <v/>
      </c>
      <c r="H1022" s="578"/>
      <c r="I1022" s="579"/>
      <c r="J1022" s="580"/>
      <c r="K1022" s="579"/>
      <c r="L1022" s="581"/>
      <c r="M1022" s="498"/>
      <c r="N1022" s="499"/>
      <c r="O1022" s="500"/>
      <c r="P1022" s="499"/>
      <c r="Q1022" s="501"/>
      <c r="R1022" s="560"/>
      <c r="S1022" s="542">
        <f t="shared" si="382"/>
        <v>0</v>
      </c>
      <c r="T1022" s="502">
        <f t="shared" si="379"/>
        <v>0</v>
      </c>
      <c r="U1022" s="522">
        <f t="shared" si="383"/>
        <v>0</v>
      </c>
      <c r="V1022" s="503">
        <f t="shared" si="384"/>
        <v>0</v>
      </c>
      <c r="W1022" s="559" t="str">
        <f t="shared" si="385"/>
        <v/>
      </c>
      <c r="X1022" s="569" t="str">
        <f t="shared" si="380"/>
        <v/>
      </c>
      <c r="Y1022" s="569" t="str">
        <f t="shared" si="381"/>
        <v/>
      </c>
      <c r="Z1022" s="569" t="str">
        <f>'４.１倒筒機(樣品製作)'!X1022</f>
        <v/>
      </c>
      <c r="AA1022" s="569" t="str">
        <f>'４.１倒筒機(樣品製作)'!Y1022</f>
        <v/>
      </c>
    </row>
    <row r="1023" spans="1:27" ht="16.5">
      <c r="A1023" s="493">
        <f t="shared" si="378"/>
        <v>46166</v>
      </c>
      <c r="B1023" s="549" t="s">
        <v>833</v>
      </c>
      <c r="C1023" s="576"/>
      <c r="D1023" s="600"/>
      <c r="E1023" s="577"/>
      <c r="F1023" s="635" t="str">
        <f>IF(ISNA(VLOOKUP(D1023,條件!$A$1:$L$65585,5,0)),"",(VLOOKUP(D1023,條件!$A$1:$L$65585,5,0)))</f>
        <v/>
      </c>
      <c r="G1023" s="635" t="str">
        <f>IF(ISNA(VLOOKUP(D1023,條件!$A$1:$L$65585,11,0)),"",(VLOOKUP(D1023,條件!$A$1:$L$65585,11,0)))</f>
        <v/>
      </c>
      <c r="H1023" s="578"/>
      <c r="I1023" s="579"/>
      <c r="J1023" s="580"/>
      <c r="K1023" s="579"/>
      <c r="L1023" s="581"/>
      <c r="M1023" s="498"/>
      <c r="N1023" s="499"/>
      <c r="O1023" s="500"/>
      <c r="P1023" s="499"/>
      <c r="Q1023" s="501"/>
      <c r="R1023" s="560"/>
      <c r="S1023" s="542">
        <f t="shared" si="382"/>
        <v>0</v>
      </c>
      <c r="T1023" s="502">
        <f t="shared" si="379"/>
        <v>0</v>
      </c>
      <c r="U1023" s="522">
        <f t="shared" si="383"/>
        <v>0</v>
      </c>
      <c r="V1023" s="503">
        <f t="shared" si="384"/>
        <v>0</v>
      </c>
      <c r="W1023" s="559" t="str">
        <f t="shared" si="385"/>
        <v/>
      </c>
      <c r="X1023" s="569" t="str">
        <f t="shared" si="380"/>
        <v/>
      </c>
      <c r="Y1023" s="569" t="str">
        <f t="shared" si="381"/>
        <v/>
      </c>
      <c r="Z1023" s="569" t="str">
        <f>'４.１倒筒機(樣品製作)'!X1023</f>
        <v/>
      </c>
      <c r="AA1023" s="569" t="str">
        <f>'４.１倒筒機(樣品製作)'!Y1023</f>
        <v/>
      </c>
    </row>
    <row r="1024" spans="1:27" ht="16.5">
      <c r="A1024" s="493">
        <f t="shared" si="378"/>
        <v>46166</v>
      </c>
      <c r="B1024" s="549" t="s">
        <v>833</v>
      </c>
      <c r="C1024" s="576"/>
      <c r="D1024" s="600"/>
      <c r="E1024" s="577"/>
      <c r="F1024" s="635" t="str">
        <f>IF(ISNA(VLOOKUP(D1024,條件!$A$1:$L$65585,5,0)),"",(VLOOKUP(D1024,條件!$A$1:$L$65585,5,0)))</f>
        <v/>
      </c>
      <c r="G1024" s="635" t="str">
        <f>IF(ISNA(VLOOKUP(D1024,條件!$A$1:$L$65585,11,0)),"",(VLOOKUP(D1024,條件!$A$1:$L$65585,11,0)))</f>
        <v/>
      </c>
      <c r="H1024" s="578"/>
      <c r="I1024" s="579"/>
      <c r="J1024" s="580"/>
      <c r="K1024" s="579"/>
      <c r="L1024" s="581"/>
      <c r="M1024" s="498"/>
      <c r="N1024" s="499"/>
      <c r="O1024" s="500"/>
      <c r="P1024" s="499"/>
      <c r="Q1024" s="501"/>
      <c r="R1024" s="560"/>
      <c r="S1024" s="542">
        <f t="shared" si="382"/>
        <v>0</v>
      </c>
      <c r="T1024" s="502">
        <f t="shared" si="379"/>
        <v>0</v>
      </c>
      <c r="U1024" s="502">
        <f t="shared" si="383"/>
        <v>0</v>
      </c>
      <c r="V1024" s="503">
        <f t="shared" si="384"/>
        <v>0</v>
      </c>
      <c r="W1024" s="561" t="str">
        <f t="shared" si="385"/>
        <v/>
      </c>
      <c r="X1024" s="569" t="str">
        <f t="shared" si="380"/>
        <v/>
      </c>
      <c r="Y1024" s="569" t="str">
        <f t="shared" si="381"/>
        <v/>
      </c>
      <c r="Z1024" s="569" t="str">
        <f>'４.１倒筒機(樣品製作)'!X1024</f>
        <v/>
      </c>
      <c r="AA1024" s="569" t="str">
        <f>'４.１倒筒機(樣品製作)'!Y1024</f>
        <v/>
      </c>
    </row>
    <row r="1025" spans="1:27" ht="16.5">
      <c r="A1025" s="493">
        <f t="shared" si="378"/>
        <v>46166</v>
      </c>
      <c r="B1025" s="549" t="s">
        <v>833</v>
      </c>
      <c r="C1025" s="576"/>
      <c r="D1025" s="600"/>
      <c r="E1025" s="577"/>
      <c r="F1025" s="635" t="str">
        <f>IF(ISNA(VLOOKUP(D1025,條件!$A$1:$L$65585,5,0)),"",(VLOOKUP(D1025,條件!$A$1:$L$65585,5,0)))</f>
        <v/>
      </c>
      <c r="G1025" s="635" t="str">
        <f>IF(ISNA(VLOOKUP(D1025,條件!$A$1:$L$65585,11,0)),"",(VLOOKUP(D1025,條件!$A$1:$L$65585,11,0)))</f>
        <v/>
      </c>
      <c r="H1025" s="578"/>
      <c r="I1025" s="579"/>
      <c r="J1025" s="580"/>
      <c r="K1025" s="579"/>
      <c r="L1025" s="581"/>
      <c r="M1025" s="498"/>
      <c r="N1025" s="499"/>
      <c r="O1025" s="500"/>
      <c r="P1025" s="499"/>
      <c r="Q1025" s="501"/>
      <c r="R1025" s="560"/>
      <c r="S1025" s="542">
        <f t="shared" si="382"/>
        <v>0</v>
      </c>
      <c r="T1025" s="502">
        <f t="shared" si="379"/>
        <v>0</v>
      </c>
      <c r="U1025" s="502">
        <f t="shared" si="383"/>
        <v>0</v>
      </c>
      <c r="V1025" s="503">
        <f t="shared" si="384"/>
        <v>0</v>
      </c>
      <c r="W1025" s="561" t="str">
        <f t="shared" si="385"/>
        <v/>
      </c>
      <c r="X1025" s="569" t="str">
        <f t="shared" si="380"/>
        <v/>
      </c>
      <c r="Y1025" s="569" t="str">
        <f t="shared" si="381"/>
        <v/>
      </c>
      <c r="Z1025" s="569" t="str">
        <f>'４.１倒筒機(樣品製作)'!X1025</f>
        <v/>
      </c>
      <c r="AA1025" s="569" t="str">
        <f>'４.１倒筒機(樣品製作)'!Y1025</f>
        <v/>
      </c>
    </row>
    <row r="1026" spans="1:27" ht="16.5">
      <c r="A1026" s="493">
        <f t="shared" si="378"/>
        <v>46166</v>
      </c>
      <c r="B1026" s="549" t="s">
        <v>833</v>
      </c>
      <c r="C1026" s="576"/>
      <c r="D1026" s="600"/>
      <c r="E1026" s="577"/>
      <c r="F1026" s="635" t="str">
        <f>IF(ISNA(VLOOKUP(D1026,條件!$A$1:$L$65585,5,0)),"",(VLOOKUP(D1026,條件!$A$1:$L$65585,5,0)))</f>
        <v/>
      </c>
      <c r="G1026" s="635" t="str">
        <f>IF(ISNA(VLOOKUP(D1026,條件!$A$1:$L$65585,11,0)),"",(VLOOKUP(D1026,條件!$A$1:$L$65585,11,0)))</f>
        <v/>
      </c>
      <c r="H1026" s="578"/>
      <c r="I1026" s="579"/>
      <c r="J1026" s="580"/>
      <c r="K1026" s="579"/>
      <c r="L1026" s="581"/>
      <c r="M1026" s="498"/>
      <c r="N1026" s="499"/>
      <c r="O1026" s="500"/>
      <c r="P1026" s="499"/>
      <c r="Q1026" s="501"/>
      <c r="R1026" s="560"/>
      <c r="S1026" s="542">
        <f t="shared" si="382"/>
        <v>0</v>
      </c>
      <c r="T1026" s="502">
        <f t="shared" si="379"/>
        <v>0</v>
      </c>
      <c r="U1026" s="502">
        <f t="shared" si="383"/>
        <v>0</v>
      </c>
      <c r="V1026" s="503">
        <f t="shared" si="384"/>
        <v>0</v>
      </c>
      <c r="W1026" s="561" t="str">
        <f t="shared" si="385"/>
        <v/>
      </c>
      <c r="X1026" s="569" t="str">
        <f t="shared" si="380"/>
        <v/>
      </c>
      <c r="Y1026" s="569" t="str">
        <f t="shared" si="381"/>
        <v/>
      </c>
      <c r="Z1026" s="569" t="str">
        <f>'４.１倒筒機(樣品製作)'!X1026</f>
        <v/>
      </c>
      <c r="AA1026" s="569" t="str">
        <f>'４.１倒筒機(樣品製作)'!Y1026</f>
        <v/>
      </c>
    </row>
    <row r="1027" spans="1:27" ht="16.5">
      <c r="A1027" s="493">
        <f t="shared" si="378"/>
        <v>46166</v>
      </c>
      <c r="B1027" s="549" t="s">
        <v>833</v>
      </c>
      <c r="C1027" s="576"/>
      <c r="D1027" s="600"/>
      <c r="E1027" s="577"/>
      <c r="F1027" s="635" t="str">
        <f>IF(ISNA(VLOOKUP(D1027,條件!$A$1:$L$65585,5,0)),"",(VLOOKUP(D1027,條件!$A$1:$L$65585,5,0)))</f>
        <v/>
      </c>
      <c r="G1027" s="635" t="str">
        <f>IF(ISNA(VLOOKUP(D1027,條件!$A$1:$L$65585,11,0)),"",(VLOOKUP(D1027,條件!$A$1:$L$65585,11,0)))</f>
        <v/>
      </c>
      <c r="H1027" s="578"/>
      <c r="I1027" s="579"/>
      <c r="J1027" s="580"/>
      <c r="K1027" s="579"/>
      <c r="L1027" s="581"/>
      <c r="M1027" s="498"/>
      <c r="N1027" s="499"/>
      <c r="O1027" s="500"/>
      <c r="P1027" s="499"/>
      <c r="Q1027" s="501"/>
      <c r="R1027" s="560"/>
      <c r="S1027" s="542">
        <f t="shared" si="382"/>
        <v>0</v>
      </c>
      <c r="T1027" s="502">
        <f t="shared" si="379"/>
        <v>0</v>
      </c>
      <c r="U1027" s="502">
        <f t="shared" si="383"/>
        <v>0</v>
      </c>
      <c r="V1027" s="503">
        <f t="shared" si="384"/>
        <v>0</v>
      </c>
      <c r="W1027" s="561" t="str">
        <f t="shared" si="385"/>
        <v/>
      </c>
      <c r="X1027" s="569" t="str">
        <f t="shared" si="380"/>
        <v/>
      </c>
      <c r="Y1027" s="569" t="str">
        <f t="shared" si="381"/>
        <v/>
      </c>
      <c r="Z1027" s="569" t="str">
        <f>'４.１倒筒機(樣品製作)'!X1027</f>
        <v/>
      </c>
      <c r="AA1027" s="569" t="str">
        <f>'４.１倒筒機(樣品製作)'!Y1027</f>
        <v/>
      </c>
    </row>
    <row r="1028" spans="1:27" ht="16.5">
      <c r="A1028" s="493">
        <f t="shared" si="378"/>
        <v>46166</v>
      </c>
      <c r="B1028" s="549" t="s">
        <v>833</v>
      </c>
      <c r="C1028" s="576"/>
      <c r="D1028" s="600"/>
      <c r="E1028" s="577"/>
      <c r="F1028" s="635" t="str">
        <f>IF(ISNA(VLOOKUP(D1028,條件!$A$1:$L$65585,5,0)),"",(VLOOKUP(D1028,條件!$A$1:$L$65585,5,0)))</f>
        <v/>
      </c>
      <c r="G1028" s="635" t="str">
        <f>IF(ISNA(VLOOKUP(D1028,條件!$A$1:$L$65585,11,0)),"",(VLOOKUP(D1028,條件!$A$1:$L$65585,11,0)))</f>
        <v/>
      </c>
      <c r="H1028" s="578"/>
      <c r="I1028" s="579"/>
      <c r="J1028" s="580"/>
      <c r="K1028" s="579"/>
      <c r="L1028" s="581"/>
      <c r="M1028" s="498"/>
      <c r="N1028" s="499"/>
      <c r="O1028" s="500"/>
      <c r="P1028" s="499"/>
      <c r="Q1028" s="501"/>
      <c r="R1028" s="560"/>
      <c r="S1028" s="542">
        <f t="shared" si="382"/>
        <v>0</v>
      </c>
      <c r="T1028" s="502">
        <f t="shared" si="379"/>
        <v>0</v>
      </c>
      <c r="U1028" s="502">
        <f t="shared" si="383"/>
        <v>0</v>
      </c>
      <c r="V1028" s="503">
        <f t="shared" si="384"/>
        <v>0</v>
      </c>
      <c r="W1028" s="561" t="str">
        <f t="shared" si="385"/>
        <v/>
      </c>
      <c r="X1028" s="569" t="str">
        <f t="shared" si="380"/>
        <v/>
      </c>
      <c r="Y1028" s="569" t="str">
        <f t="shared" si="381"/>
        <v/>
      </c>
      <c r="Z1028" s="569" t="str">
        <f>'４.１倒筒機(樣品製作)'!X1028</f>
        <v/>
      </c>
      <c r="AA1028" s="569" t="str">
        <f>'４.１倒筒機(樣品製作)'!Y1028</f>
        <v/>
      </c>
    </row>
    <row r="1029" spans="1:27" ht="16.5">
      <c r="A1029" s="493">
        <f t="shared" si="378"/>
        <v>46166</v>
      </c>
      <c r="B1029" s="549" t="s">
        <v>833</v>
      </c>
      <c r="C1029" s="576"/>
      <c r="D1029" s="600"/>
      <c r="E1029" s="577"/>
      <c r="F1029" s="635" t="str">
        <f>IF(ISNA(VLOOKUP(D1029,條件!$A$1:$L$65585,5,0)),"",(VLOOKUP(D1029,條件!$A$1:$L$65585,5,0)))</f>
        <v/>
      </c>
      <c r="G1029" s="635" t="str">
        <f>IF(ISNA(VLOOKUP(D1029,條件!$A$1:$L$65585,11,0)),"",(VLOOKUP(D1029,條件!$A$1:$L$65585,11,0)))</f>
        <v/>
      </c>
      <c r="H1029" s="578"/>
      <c r="I1029" s="579"/>
      <c r="J1029" s="580"/>
      <c r="K1029" s="579"/>
      <c r="L1029" s="581"/>
      <c r="M1029" s="498"/>
      <c r="N1029" s="499"/>
      <c r="O1029" s="500"/>
      <c r="P1029" s="499"/>
      <c r="Q1029" s="501"/>
      <c r="R1029" s="560"/>
      <c r="S1029" s="542">
        <f t="shared" si="382"/>
        <v>0</v>
      </c>
      <c r="T1029" s="502">
        <f t="shared" si="379"/>
        <v>0</v>
      </c>
      <c r="U1029" s="502">
        <f t="shared" si="383"/>
        <v>0</v>
      </c>
      <c r="V1029" s="503">
        <f t="shared" si="384"/>
        <v>0</v>
      </c>
      <c r="W1029" s="561" t="str">
        <f t="shared" si="385"/>
        <v/>
      </c>
      <c r="X1029" s="569" t="str">
        <f t="shared" si="380"/>
        <v/>
      </c>
      <c r="Y1029" s="569" t="str">
        <f t="shared" si="381"/>
        <v/>
      </c>
      <c r="Z1029" s="569" t="str">
        <f>'４.１倒筒機(樣品製作)'!X1029</f>
        <v/>
      </c>
      <c r="AA1029" s="569" t="str">
        <f>'４.１倒筒機(樣品製作)'!Y1029</f>
        <v/>
      </c>
    </row>
    <row r="1030" spans="1:27" ht="16.5">
      <c r="A1030" s="493">
        <f t="shared" si="378"/>
        <v>46166</v>
      </c>
      <c r="B1030" s="549" t="s">
        <v>833</v>
      </c>
      <c r="C1030" s="576"/>
      <c r="D1030" s="600"/>
      <c r="E1030" s="577"/>
      <c r="F1030" s="635" t="str">
        <f>IF(ISNA(VLOOKUP(D1030,條件!$A$1:$L$65585,5,0)),"",(VLOOKUP(D1030,條件!$A$1:$L$65585,5,0)))</f>
        <v/>
      </c>
      <c r="G1030" s="635" t="str">
        <f>IF(ISNA(VLOOKUP(D1030,條件!$A$1:$L$65585,11,0)),"",(VLOOKUP(D1030,條件!$A$1:$L$65585,11,0)))</f>
        <v/>
      </c>
      <c r="H1030" s="578"/>
      <c r="I1030" s="579"/>
      <c r="J1030" s="580"/>
      <c r="K1030" s="579"/>
      <c r="L1030" s="581"/>
      <c r="M1030" s="498"/>
      <c r="N1030" s="499"/>
      <c r="O1030" s="500"/>
      <c r="P1030" s="499"/>
      <c r="Q1030" s="501"/>
      <c r="R1030" s="560"/>
      <c r="S1030" s="542">
        <f t="shared" si="382"/>
        <v>0</v>
      </c>
      <c r="T1030" s="502">
        <f t="shared" si="379"/>
        <v>0</v>
      </c>
      <c r="U1030" s="502">
        <f t="shared" si="383"/>
        <v>0</v>
      </c>
      <c r="V1030" s="503">
        <f t="shared" si="384"/>
        <v>0</v>
      </c>
      <c r="W1030" s="561" t="str">
        <f t="shared" si="385"/>
        <v/>
      </c>
      <c r="X1030" s="569" t="str">
        <f t="shared" si="380"/>
        <v/>
      </c>
      <c r="Y1030" s="569" t="str">
        <f t="shared" si="381"/>
        <v/>
      </c>
      <c r="Z1030" s="569" t="str">
        <f>'４.１倒筒機(樣品製作)'!X1030</f>
        <v/>
      </c>
      <c r="AA1030" s="569" t="str">
        <f>'４.１倒筒機(樣品製作)'!Y1030</f>
        <v/>
      </c>
    </row>
    <row r="1031" spans="1:27" ht="16.5">
      <c r="A1031" s="493">
        <f t="shared" si="378"/>
        <v>46166</v>
      </c>
      <c r="B1031" s="549" t="s">
        <v>833</v>
      </c>
      <c r="C1031" s="576"/>
      <c r="D1031" s="600"/>
      <c r="E1031" s="577"/>
      <c r="F1031" s="635" t="str">
        <f>IF(ISNA(VLOOKUP(D1031,條件!$A$1:$L$65585,5,0)),"",(VLOOKUP(D1031,條件!$A$1:$L$65585,5,0)))</f>
        <v/>
      </c>
      <c r="G1031" s="635" t="str">
        <f>IF(ISNA(VLOOKUP(D1031,條件!$A$1:$L$65585,11,0)),"",(VLOOKUP(D1031,條件!$A$1:$L$65585,11,0)))</f>
        <v/>
      </c>
      <c r="H1031" s="578"/>
      <c r="I1031" s="579"/>
      <c r="J1031" s="580"/>
      <c r="K1031" s="579"/>
      <c r="L1031" s="581"/>
      <c r="M1031" s="498"/>
      <c r="N1031" s="499"/>
      <c r="O1031" s="500"/>
      <c r="P1031" s="499"/>
      <c r="Q1031" s="501"/>
      <c r="R1031" s="560"/>
      <c r="S1031" s="542">
        <f t="shared" si="382"/>
        <v>0</v>
      </c>
      <c r="T1031" s="502">
        <f t="shared" si="379"/>
        <v>0</v>
      </c>
      <c r="U1031" s="502">
        <f t="shared" si="383"/>
        <v>0</v>
      </c>
      <c r="V1031" s="503">
        <f t="shared" si="384"/>
        <v>0</v>
      </c>
      <c r="W1031" s="561" t="str">
        <f t="shared" si="385"/>
        <v/>
      </c>
      <c r="X1031" s="569" t="str">
        <f t="shared" si="380"/>
        <v/>
      </c>
      <c r="Y1031" s="569" t="str">
        <f t="shared" si="381"/>
        <v/>
      </c>
      <c r="Z1031" s="569" t="str">
        <f>'４.１倒筒機(樣品製作)'!X1031</f>
        <v/>
      </c>
      <c r="AA1031" s="569" t="str">
        <f>'４.１倒筒機(樣品製作)'!Y1031</f>
        <v/>
      </c>
    </row>
    <row r="1032" spans="1:27" ht="16.5">
      <c r="A1032" s="493">
        <f t="shared" si="378"/>
        <v>46166</v>
      </c>
      <c r="B1032" s="549" t="s">
        <v>833</v>
      </c>
      <c r="C1032" s="576"/>
      <c r="D1032" s="600"/>
      <c r="E1032" s="577"/>
      <c r="F1032" s="635" t="str">
        <f>IF(ISNA(VLOOKUP(D1032,條件!$A$1:$L$65585,5,0)),"",(VLOOKUP(D1032,條件!$A$1:$L$65585,5,0)))</f>
        <v/>
      </c>
      <c r="G1032" s="635" t="str">
        <f>IF(ISNA(VLOOKUP(D1032,條件!$A$1:$L$65585,11,0)),"",(VLOOKUP(D1032,條件!$A$1:$L$65585,11,0)))</f>
        <v/>
      </c>
      <c r="H1032" s="578"/>
      <c r="I1032" s="579"/>
      <c r="J1032" s="580"/>
      <c r="K1032" s="579"/>
      <c r="L1032" s="581"/>
      <c r="M1032" s="498"/>
      <c r="N1032" s="499"/>
      <c r="O1032" s="500"/>
      <c r="P1032" s="499"/>
      <c r="Q1032" s="501"/>
      <c r="R1032" s="560"/>
      <c r="S1032" s="542">
        <f t="shared" si="382"/>
        <v>0</v>
      </c>
      <c r="T1032" s="502">
        <f t="shared" si="379"/>
        <v>0</v>
      </c>
      <c r="U1032" s="502">
        <f t="shared" si="383"/>
        <v>0</v>
      </c>
      <c r="V1032" s="503">
        <f t="shared" si="384"/>
        <v>0</v>
      </c>
      <c r="W1032" s="561" t="str">
        <f t="shared" si="385"/>
        <v/>
      </c>
      <c r="X1032" s="569" t="str">
        <f t="shared" si="380"/>
        <v/>
      </c>
      <c r="Y1032" s="569" t="str">
        <f t="shared" si="381"/>
        <v/>
      </c>
      <c r="Z1032" s="569" t="str">
        <f>'４.１倒筒機(樣品製作)'!X1032</f>
        <v/>
      </c>
      <c r="AA1032" s="569" t="str">
        <f>'４.１倒筒機(樣品製作)'!Y1032</f>
        <v/>
      </c>
    </row>
    <row r="1033" spans="1:27" ht="16.5">
      <c r="A1033" s="493">
        <f t="shared" si="378"/>
        <v>46166</v>
      </c>
      <c r="B1033" s="515" t="s">
        <v>831</v>
      </c>
      <c r="C1033" s="652"/>
      <c r="D1033" s="653"/>
      <c r="E1033" s="654"/>
      <c r="F1033" s="655">
        <v>0</v>
      </c>
      <c r="G1033" s="655"/>
      <c r="H1033" s="656"/>
      <c r="I1033" s="657">
        <f>COUNTA(I1013:I1032)</f>
        <v>0</v>
      </c>
      <c r="J1033" s="657"/>
      <c r="K1033" s="657"/>
      <c r="L1033" s="658"/>
      <c r="M1033" s="517"/>
      <c r="N1033" s="518">
        <f>SUM(N1013:N1032)</f>
        <v>0</v>
      </c>
      <c r="O1033" s="517"/>
      <c r="P1033" s="518">
        <f>SUM(P1013:P1032)</f>
        <v>0</v>
      </c>
      <c r="Q1033" s="519"/>
      <c r="R1033" s="562"/>
      <c r="S1033" s="544"/>
      <c r="T1033" s="520"/>
      <c r="U1033" s="516">
        <f>SUMIF(U1013:U1032,"&lt;9E307")</f>
        <v>0</v>
      </c>
      <c r="V1033" s="516">
        <f>SUM(V1013:V1032)</f>
        <v>0</v>
      </c>
      <c r="W1033" s="563">
        <f>IF(ISERROR(V1033/U1033),0,(V1033/U1033))</f>
        <v>0</v>
      </c>
      <c r="X1033" s="570">
        <f>SUMIF(X1013:X1032,"&lt;9E307")</f>
        <v>0</v>
      </c>
      <c r="Y1033" s="570">
        <f>SUMIF(Y1013:Y1032,"&lt;9E307")</f>
        <v>0</v>
      </c>
      <c r="Z1033" s="570">
        <f>'４.１倒筒機(樣品製作)'!X1033</f>
        <v>0</v>
      </c>
      <c r="AA1033" s="570">
        <f>'４.１倒筒機(樣品製作)'!Y1033</f>
        <v>0</v>
      </c>
    </row>
    <row r="1034" spans="1:27" ht="16.5">
      <c r="A1034" s="493">
        <f t="shared" si="378"/>
        <v>46166</v>
      </c>
      <c r="B1034" s="521" t="s">
        <v>834</v>
      </c>
      <c r="C1034" s="659"/>
      <c r="D1034" s="660"/>
      <c r="E1034" s="661"/>
      <c r="F1034" s="662"/>
      <c r="G1034" s="662"/>
      <c r="H1034" s="663"/>
      <c r="I1034" s="664">
        <f>SUM(I1012,I1033)</f>
        <v>0</v>
      </c>
      <c r="J1034" s="664"/>
      <c r="K1034" s="664"/>
      <c r="L1034" s="665"/>
      <c r="M1034" s="536"/>
      <c r="N1034" s="537">
        <f>SUM(N1012,N1033)</f>
        <v>0</v>
      </c>
      <c r="O1034" s="536"/>
      <c r="P1034" s="537">
        <f>SUM(P1012,P1033)</f>
        <v>0</v>
      </c>
      <c r="Q1034" s="538"/>
      <c r="R1034" s="564"/>
      <c r="S1034" s="545"/>
      <c r="T1034" s="504"/>
      <c r="U1034" s="504">
        <f t="shared" ref="U1034:V1034" si="386">SUM(U1012,U1033)</f>
        <v>0</v>
      </c>
      <c r="V1034" s="504">
        <f t="shared" si="386"/>
        <v>0</v>
      </c>
      <c r="W1034" s="565">
        <f>IF(ISERROR(V1034/U1034),0,V1034/U1034)</f>
        <v>0</v>
      </c>
      <c r="X1034" s="571">
        <f>SUM(X1012,X1033)</f>
        <v>0</v>
      </c>
      <c r="Y1034" s="571">
        <f>SUM(Y1012,Y1033)</f>
        <v>0</v>
      </c>
      <c r="Z1034" s="571">
        <f>'４.１倒筒機(樣品製作)'!X1034</f>
        <v>0</v>
      </c>
      <c r="AA1034" s="571">
        <f>'４.１倒筒機(樣品製作)'!Y1034</f>
        <v>0</v>
      </c>
    </row>
    <row r="1035" spans="1:27" ht="16.5">
      <c r="A1035" s="566">
        <f>A1034+1</f>
        <v>46167</v>
      </c>
      <c r="B1035" s="548" t="s">
        <v>832</v>
      </c>
      <c r="C1035" s="666"/>
      <c r="D1035" s="667"/>
      <c r="E1035" s="668"/>
      <c r="F1035" s="669" t="str">
        <f>IF(ISNA(VLOOKUP(D1035,條件!$A$1:$L$65585,5,0)),"",(VLOOKUP(D1035,條件!$A$1:$L$65585,5,0)))</f>
        <v/>
      </c>
      <c r="G1035" s="669" t="str">
        <f>IF(ISNA(VLOOKUP(D1035,條件!$A$1:$L$65585,11,0)),"",(VLOOKUP(D1035,條件!$A$1:$L$65585,11,0)))</f>
        <v/>
      </c>
      <c r="H1035" s="670"/>
      <c r="I1035" s="671"/>
      <c r="J1035" s="580"/>
      <c r="K1035" s="671"/>
      <c r="L1035" s="672"/>
      <c r="M1035" s="524"/>
      <c r="N1035" s="525"/>
      <c r="O1035" s="526"/>
      <c r="P1035" s="525"/>
      <c r="Q1035" s="527"/>
      <c r="R1035" s="558"/>
      <c r="S1035" s="541">
        <f>K1035*0.85</f>
        <v>0</v>
      </c>
      <c r="T1035" s="522">
        <f t="shared" ref="T1035:T1054" si="387">IF(J1035="",0,(1440/(J1035/S1035)))</f>
        <v>0</v>
      </c>
      <c r="U1035" s="522">
        <f>T1035*L1035*(N1035+P1035)/24*0.85</f>
        <v>0</v>
      </c>
      <c r="V1035" s="523">
        <f>M1035+O1035</f>
        <v>0</v>
      </c>
      <c r="W1035" s="559" t="str">
        <f>IF(U1035=0,"",((V1035/U1035)))</f>
        <v/>
      </c>
      <c r="X1035" s="569" t="str">
        <f t="shared" ref="X1035:X1054" si="388">IF(ISERROR((U1035/(N1035+P1035)*N1035)/250),"",((U1035/(N1035+P1035)*N1035)/250))</f>
        <v/>
      </c>
      <c r="Y1035" s="569" t="str">
        <f t="shared" ref="Y1035:Y1054" si="389">IF(ISERROR(((U1035/(N1035+P1035)*P1035)/250)),"",(((U1035/(N1035+P1035)*P1035))/250))</f>
        <v/>
      </c>
      <c r="Z1035" s="569" t="str">
        <f>'４.１倒筒機(樣品製作)'!X1035</f>
        <v/>
      </c>
      <c r="AA1035" s="569" t="str">
        <f>'４.１倒筒機(樣品製作)'!Y1035</f>
        <v/>
      </c>
    </row>
    <row r="1036" spans="1:27" ht="16.5">
      <c r="A1036" s="493">
        <f>A1035</f>
        <v>46167</v>
      </c>
      <c r="B1036" s="549" t="s">
        <v>832</v>
      </c>
      <c r="C1036" s="576"/>
      <c r="D1036" s="600"/>
      <c r="E1036" s="577"/>
      <c r="F1036" s="635" t="str">
        <f>IF(ISNA(VLOOKUP(D1036,條件!$A$1:$L$65585,5,0)),"",(VLOOKUP(D1036,條件!$A$1:$L$65585,5,0)))</f>
        <v/>
      </c>
      <c r="G1036" s="635" t="str">
        <f>IF(ISNA(VLOOKUP(D1036,條件!$A$1:$L$65585,11,0)),"",(VLOOKUP(D1036,條件!$A$1:$L$65585,11,0)))</f>
        <v/>
      </c>
      <c r="H1036" s="578"/>
      <c r="I1036" s="579"/>
      <c r="J1036" s="580"/>
      <c r="K1036" s="579"/>
      <c r="L1036" s="581"/>
      <c r="M1036" s="498"/>
      <c r="N1036" s="499"/>
      <c r="O1036" s="500"/>
      <c r="P1036" s="499"/>
      <c r="Q1036" s="527"/>
      <c r="R1036" s="560"/>
      <c r="S1036" s="542">
        <f t="shared" ref="S1036:S1054" si="390">K1036*0.85</f>
        <v>0</v>
      </c>
      <c r="T1036" s="502">
        <f t="shared" si="387"/>
        <v>0</v>
      </c>
      <c r="U1036" s="522">
        <f t="shared" ref="U1036:U1054" si="391">T1036*L1036*(N1036+P1036)/24*0.85</f>
        <v>0</v>
      </c>
      <c r="V1036" s="503">
        <f t="shared" ref="V1036:V1054" si="392">M1036+O1036</f>
        <v>0</v>
      </c>
      <c r="W1036" s="559" t="str">
        <f t="shared" ref="W1036:W1054" si="393">IF(U1036=0,"",((V1036/U1036)))</f>
        <v/>
      </c>
      <c r="X1036" s="569" t="str">
        <f t="shared" si="388"/>
        <v/>
      </c>
      <c r="Y1036" s="569" t="str">
        <f t="shared" si="389"/>
        <v/>
      </c>
      <c r="Z1036" s="569" t="str">
        <f>'４.１倒筒機(樣品製作)'!X1036</f>
        <v/>
      </c>
      <c r="AA1036" s="569" t="str">
        <f>'４.１倒筒機(樣品製作)'!Y1036</f>
        <v/>
      </c>
    </row>
    <row r="1037" spans="1:27" ht="16.5">
      <c r="A1037" s="493">
        <f t="shared" ref="A1037:A1077" si="394">A1036</f>
        <v>46167</v>
      </c>
      <c r="B1037" s="549" t="s">
        <v>832</v>
      </c>
      <c r="C1037" s="576"/>
      <c r="D1037" s="600"/>
      <c r="E1037" s="577"/>
      <c r="F1037" s="635" t="str">
        <f>IF(ISNA(VLOOKUP(D1037,條件!$A$1:$L$65585,5,0)),"",(VLOOKUP(D1037,條件!$A$1:$L$65585,5,0)))</f>
        <v/>
      </c>
      <c r="G1037" s="635" t="str">
        <f>IF(ISNA(VLOOKUP(D1037,條件!$A$1:$L$65585,11,0)),"",(VLOOKUP(D1037,條件!$A$1:$L$65585,11,0)))</f>
        <v/>
      </c>
      <c r="H1037" s="578"/>
      <c r="I1037" s="579"/>
      <c r="J1037" s="580"/>
      <c r="K1037" s="579"/>
      <c r="L1037" s="581"/>
      <c r="M1037" s="498"/>
      <c r="N1037" s="499"/>
      <c r="O1037" s="500"/>
      <c r="P1037" s="499"/>
      <c r="Q1037" s="527"/>
      <c r="R1037" s="560"/>
      <c r="S1037" s="542">
        <f t="shared" si="390"/>
        <v>0</v>
      </c>
      <c r="T1037" s="502">
        <f t="shared" si="387"/>
        <v>0</v>
      </c>
      <c r="U1037" s="522">
        <f t="shared" si="391"/>
        <v>0</v>
      </c>
      <c r="V1037" s="503">
        <f t="shared" si="392"/>
        <v>0</v>
      </c>
      <c r="W1037" s="559" t="str">
        <f t="shared" si="393"/>
        <v/>
      </c>
      <c r="X1037" s="569" t="str">
        <f t="shared" si="388"/>
        <v/>
      </c>
      <c r="Y1037" s="569" t="str">
        <f t="shared" si="389"/>
        <v/>
      </c>
      <c r="Z1037" s="569" t="str">
        <f>'４.１倒筒機(樣品製作)'!X1037</f>
        <v/>
      </c>
      <c r="AA1037" s="569" t="str">
        <f>'４.１倒筒機(樣品製作)'!Y1037</f>
        <v/>
      </c>
    </row>
    <row r="1038" spans="1:27" ht="16.5">
      <c r="A1038" s="493">
        <f t="shared" si="394"/>
        <v>46167</v>
      </c>
      <c r="B1038" s="549" t="s">
        <v>832</v>
      </c>
      <c r="C1038" s="576"/>
      <c r="D1038" s="600"/>
      <c r="E1038" s="577"/>
      <c r="F1038" s="635" t="str">
        <f>IF(ISNA(VLOOKUP(D1038,條件!$A$1:$L$65585,5,0)),"",(VLOOKUP(D1038,條件!$A$1:$L$65585,5,0)))</f>
        <v/>
      </c>
      <c r="G1038" s="635" t="str">
        <f>IF(ISNA(VLOOKUP(D1038,條件!$A$1:$L$65585,11,0)),"",(VLOOKUP(D1038,條件!$A$1:$L$65585,11,0)))</f>
        <v/>
      </c>
      <c r="H1038" s="578"/>
      <c r="I1038" s="579"/>
      <c r="J1038" s="580"/>
      <c r="K1038" s="579"/>
      <c r="L1038" s="581"/>
      <c r="M1038" s="498"/>
      <c r="N1038" s="499"/>
      <c r="O1038" s="500"/>
      <c r="P1038" s="499"/>
      <c r="Q1038" s="527"/>
      <c r="R1038" s="560"/>
      <c r="S1038" s="542">
        <f t="shared" si="390"/>
        <v>0</v>
      </c>
      <c r="T1038" s="502">
        <f t="shared" si="387"/>
        <v>0</v>
      </c>
      <c r="U1038" s="522">
        <f t="shared" si="391"/>
        <v>0</v>
      </c>
      <c r="V1038" s="503">
        <f t="shared" si="392"/>
        <v>0</v>
      </c>
      <c r="W1038" s="559" t="str">
        <f t="shared" si="393"/>
        <v/>
      </c>
      <c r="X1038" s="569" t="str">
        <f t="shared" si="388"/>
        <v/>
      </c>
      <c r="Y1038" s="569" t="str">
        <f t="shared" si="389"/>
        <v/>
      </c>
      <c r="Z1038" s="569" t="str">
        <f>'４.１倒筒機(樣品製作)'!X1038</f>
        <v/>
      </c>
      <c r="AA1038" s="569" t="str">
        <f>'４.１倒筒機(樣品製作)'!Y1038</f>
        <v/>
      </c>
    </row>
    <row r="1039" spans="1:27" ht="16.5">
      <c r="A1039" s="493">
        <f t="shared" si="394"/>
        <v>46167</v>
      </c>
      <c r="B1039" s="549" t="s">
        <v>832</v>
      </c>
      <c r="C1039" s="576"/>
      <c r="D1039" s="600"/>
      <c r="E1039" s="577"/>
      <c r="F1039" s="635" t="str">
        <f>IF(ISNA(VLOOKUP(D1039,條件!$A$1:$L$65585,5,0)),"",(VLOOKUP(D1039,條件!$A$1:$L$65585,5,0)))</f>
        <v/>
      </c>
      <c r="G1039" s="635" t="str">
        <f>IF(ISNA(VLOOKUP(D1039,條件!$A$1:$L$65585,11,0)),"",(VLOOKUP(D1039,條件!$A$1:$L$65585,11,0)))</f>
        <v/>
      </c>
      <c r="H1039" s="578"/>
      <c r="I1039" s="579"/>
      <c r="J1039" s="580"/>
      <c r="K1039" s="579"/>
      <c r="L1039" s="581"/>
      <c r="M1039" s="498"/>
      <c r="N1039" s="499"/>
      <c r="O1039" s="500"/>
      <c r="P1039" s="499"/>
      <c r="Q1039" s="527"/>
      <c r="R1039" s="560"/>
      <c r="S1039" s="542">
        <f t="shared" si="390"/>
        <v>0</v>
      </c>
      <c r="T1039" s="502">
        <f t="shared" si="387"/>
        <v>0</v>
      </c>
      <c r="U1039" s="522">
        <f t="shared" si="391"/>
        <v>0</v>
      </c>
      <c r="V1039" s="503">
        <f t="shared" si="392"/>
        <v>0</v>
      </c>
      <c r="W1039" s="559" t="str">
        <f t="shared" si="393"/>
        <v/>
      </c>
      <c r="X1039" s="569" t="str">
        <f t="shared" si="388"/>
        <v/>
      </c>
      <c r="Y1039" s="569" t="str">
        <f t="shared" si="389"/>
        <v/>
      </c>
      <c r="Z1039" s="569" t="str">
        <f>'４.１倒筒機(樣品製作)'!X1039</f>
        <v/>
      </c>
      <c r="AA1039" s="569" t="str">
        <f>'４.１倒筒機(樣品製作)'!Y1039</f>
        <v/>
      </c>
    </row>
    <row r="1040" spans="1:27" ht="16.5">
      <c r="A1040" s="493">
        <f t="shared" si="394"/>
        <v>46167</v>
      </c>
      <c r="B1040" s="549" t="s">
        <v>832</v>
      </c>
      <c r="C1040" s="576"/>
      <c r="D1040" s="600"/>
      <c r="E1040" s="577"/>
      <c r="F1040" s="635" t="str">
        <f>IF(ISNA(VLOOKUP(D1040,條件!$A$1:$L$65585,5,0)),"",(VLOOKUP(D1040,條件!$A$1:$L$65585,5,0)))</f>
        <v/>
      </c>
      <c r="G1040" s="635" t="str">
        <f>IF(ISNA(VLOOKUP(D1040,條件!$A$1:$L$65585,11,0)),"",(VLOOKUP(D1040,條件!$A$1:$L$65585,11,0)))</f>
        <v/>
      </c>
      <c r="H1040" s="578"/>
      <c r="I1040" s="579"/>
      <c r="J1040" s="580"/>
      <c r="K1040" s="579"/>
      <c r="L1040" s="581"/>
      <c r="M1040" s="498"/>
      <c r="N1040" s="499"/>
      <c r="O1040" s="500"/>
      <c r="P1040" s="499"/>
      <c r="Q1040" s="527"/>
      <c r="R1040" s="560"/>
      <c r="S1040" s="542">
        <f t="shared" si="390"/>
        <v>0</v>
      </c>
      <c r="T1040" s="502">
        <f t="shared" si="387"/>
        <v>0</v>
      </c>
      <c r="U1040" s="522">
        <f t="shared" si="391"/>
        <v>0</v>
      </c>
      <c r="V1040" s="503">
        <f t="shared" si="392"/>
        <v>0</v>
      </c>
      <c r="W1040" s="559" t="str">
        <f t="shared" si="393"/>
        <v/>
      </c>
      <c r="X1040" s="569" t="str">
        <f t="shared" si="388"/>
        <v/>
      </c>
      <c r="Y1040" s="569" t="str">
        <f t="shared" si="389"/>
        <v/>
      </c>
      <c r="Z1040" s="569" t="str">
        <f>'４.１倒筒機(樣品製作)'!X1040</f>
        <v/>
      </c>
      <c r="AA1040" s="569" t="str">
        <f>'４.１倒筒機(樣品製作)'!Y1040</f>
        <v/>
      </c>
    </row>
    <row r="1041" spans="1:27" ht="16.5">
      <c r="A1041" s="493">
        <f t="shared" si="394"/>
        <v>46167</v>
      </c>
      <c r="B1041" s="549" t="s">
        <v>832</v>
      </c>
      <c r="C1041" s="576"/>
      <c r="D1041" s="600"/>
      <c r="E1041" s="577"/>
      <c r="F1041" s="635" t="str">
        <f>IF(ISNA(VLOOKUP(D1041,條件!$A$1:$L$65585,5,0)),"",(VLOOKUP(D1041,條件!$A$1:$L$65585,5,0)))</f>
        <v/>
      </c>
      <c r="G1041" s="635" t="str">
        <f>IF(ISNA(VLOOKUP(D1041,條件!$A$1:$L$65585,11,0)),"",(VLOOKUP(D1041,條件!$A$1:$L$65585,11,0)))</f>
        <v/>
      </c>
      <c r="H1041" s="578"/>
      <c r="I1041" s="579"/>
      <c r="J1041" s="580"/>
      <c r="K1041" s="579"/>
      <c r="L1041" s="581"/>
      <c r="M1041" s="498"/>
      <c r="N1041" s="499"/>
      <c r="O1041" s="500"/>
      <c r="P1041" s="499"/>
      <c r="Q1041" s="527"/>
      <c r="R1041" s="560"/>
      <c r="S1041" s="542">
        <f t="shared" si="390"/>
        <v>0</v>
      </c>
      <c r="T1041" s="502">
        <f t="shared" si="387"/>
        <v>0</v>
      </c>
      <c r="U1041" s="522">
        <f t="shared" si="391"/>
        <v>0</v>
      </c>
      <c r="V1041" s="503">
        <f t="shared" si="392"/>
        <v>0</v>
      </c>
      <c r="W1041" s="559" t="str">
        <f t="shared" si="393"/>
        <v/>
      </c>
      <c r="X1041" s="569" t="str">
        <f t="shared" si="388"/>
        <v/>
      </c>
      <c r="Y1041" s="569" t="str">
        <f t="shared" si="389"/>
        <v/>
      </c>
      <c r="Z1041" s="569" t="str">
        <f>'４.１倒筒機(樣品製作)'!X1041</f>
        <v/>
      </c>
      <c r="AA1041" s="569" t="str">
        <f>'４.１倒筒機(樣品製作)'!Y1041</f>
        <v/>
      </c>
    </row>
    <row r="1042" spans="1:27" ht="16.5">
      <c r="A1042" s="493">
        <f t="shared" si="394"/>
        <v>46167</v>
      </c>
      <c r="B1042" s="549" t="s">
        <v>832</v>
      </c>
      <c r="C1042" s="576"/>
      <c r="D1042" s="600"/>
      <c r="E1042" s="577"/>
      <c r="F1042" s="635" t="str">
        <f>IF(ISNA(VLOOKUP(D1042,條件!$A$1:$L$65585,5,0)),"",(VLOOKUP(D1042,條件!$A$1:$L$65585,5,0)))</f>
        <v/>
      </c>
      <c r="G1042" s="635" t="str">
        <f>IF(ISNA(VLOOKUP(D1042,條件!$A$1:$L$65585,11,0)),"",(VLOOKUP(D1042,條件!$A$1:$L$65585,11,0)))</f>
        <v/>
      </c>
      <c r="H1042" s="578"/>
      <c r="I1042" s="579"/>
      <c r="J1042" s="580"/>
      <c r="K1042" s="579"/>
      <c r="L1042" s="581"/>
      <c r="M1042" s="498"/>
      <c r="N1042" s="499"/>
      <c r="O1042" s="500"/>
      <c r="P1042" s="499"/>
      <c r="Q1042" s="527"/>
      <c r="R1042" s="560"/>
      <c r="S1042" s="542">
        <f t="shared" si="390"/>
        <v>0</v>
      </c>
      <c r="T1042" s="502">
        <f t="shared" si="387"/>
        <v>0</v>
      </c>
      <c r="U1042" s="522">
        <f t="shared" si="391"/>
        <v>0</v>
      </c>
      <c r="V1042" s="503">
        <f t="shared" si="392"/>
        <v>0</v>
      </c>
      <c r="W1042" s="559" t="str">
        <f t="shared" si="393"/>
        <v/>
      </c>
      <c r="X1042" s="569" t="str">
        <f t="shared" si="388"/>
        <v/>
      </c>
      <c r="Y1042" s="569" t="str">
        <f t="shared" si="389"/>
        <v/>
      </c>
      <c r="Z1042" s="569" t="str">
        <f>'４.１倒筒機(樣品製作)'!X1042</f>
        <v/>
      </c>
      <c r="AA1042" s="569" t="str">
        <f>'４.１倒筒機(樣品製作)'!Y1042</f>
        <v/>
      </c>
    </row>
    <row r="1043" spans="1:27" ht="16.5">
      <c r="A1043" s="493">
        <f t="shared" si="394"/>
        <v>46167</v>
      </c>
      <c r="B1043" s="549" t="s">
        <v>832</v>
      </c>
      <c r="C1043" s="576"/>
      <c r="D1043" s="600"/>
      <c r="E1043" s="577"/>
      <c r="F1043" s="635" t="str">
        <f>IF(ISNA(VLOOKUP(D1043,條件!$A$1:$L$65585,5,0)),"",(VLOOKUP(D1043,條件!$A$1:$L$65585,5,0)))</f>
        <v/>
      </c>
      <c r="G1043" s="635" t="str">
        <f>IF(ISNA(VLOOKUP(D1043,條件!$A$1:$L$65585,11,0)),"",(VLOOKUP(D1043,條件!$A$1:$L$65585,11,0)))</f>
        <v/>
      </c>
      <c r="H1043" s="578"/>
      <c r="I1043" s="579"/>
      <c r="J1043" s="580"/>
      <c r="K1043" s="579"/>
      <c r="L1043" s="581"/>
      <c r="M1043" s="498"/>
      <c r="N1043" s="499"/>
      <c r="O1043" s="500"/>
      <c r="P1043" s="499"/>
      <c r="Q1043" s="527"/>
      <c r="R1043" s="560"/>
      <c r="S1043" s="542">
        <f t="shared" si="390"/>
        <v>0</v>
      </c>
      <c r="T1043" s="502">
        <f t="shared" si="387"/>
        <v>0</v>
      </c>
      <c r="U1043" s="522">
        <f t="shared" si="391"/>
        <v>0</v>
      </c>
      <c r="V1043" s="503">
        <f t="shared" si="392"/>
        <v>0</v>
      </c>
      <c r="W1043" s="559" t="str">
        <f t="shared" si="393"/>
        <v/>
      </c>
      <c r="X1043" s="569" t="str">
        <f t="shared" si="388"/>
        <v/>
      </c>
      <c r="Y1043" s="569" t="str">
        <f t="shared" si="389"/>
        <v/>
      </c>
      <c r="Z1043" s="569" t="str">
        <f>'４.１倒筒機(樣品製作)'!X1043</f>
        <v/>
      </c>
      <c r="AA1043" s="569" t="str">
        <f>'４.１倒筒機(樣品製作)'!Y1043</f>
        <v/>
      </c>
    </row>
    <row r="1044" spans="1:27" ht="16.5">
      <c r="A1044" s="493">
        <f t="shared" si="394"/>
        <v>46167</v>
      </c>
      <c r="B1044" s="549" t="s">
        <v>832</v>
      </c>
      <c r="C1044" s="576"/>
      <c r="D1044" s="600"/>
      <c r="E1044" s="577"/>
      <c r="F1044" s="635" t="str">
        <f>IF(ISNA(VLOOKUP(D1044,條件!$A$1:$L$65585,5,0)),"",(VLOOKUP(D1044,條件!$A$1:$L$65585,5,0)))</f>
        <v/>
      </c>
      <c r="G1044" s="635" t="str">
        <f>IF(ISNA(VLOOKUP(D1044,條件!$A$1:$L$65585,11,0)),"",(VLOOKUP(D1044,條件!$A$1:$L$65585,11,0)))</f>
        <v/>
      </c>
      <c r="H1044" s="578"/>
      <c r="I1044" s="579"/>
      <c r="J1044" s="580"/>
      <c r="K1044" s="579"/>
      <c r="L1044" s="581"/>
      <c r="M1044" s="498"/>
      <c r="N1044" s="499"/>
      <c r="O1044" s="500"/>
      <c r="P1044" s="499"/>
      <c r="Q1044" s="527"/>
      <c r="R1044" s="560"/>
      <c r="S1044" s="542">
        <f t="shared" si="390"/>
        <v>0</v>
      </c>
      <c r="T1044" s="502">
        <f t="shared" si="387"/>
        <v>0</v>
      </c>
      <c r="U1044" s="522">
        <f t="shared" si="391"/>
        <v>0</v>
      </c>
      <c r="V1044" s="503">
        <f t="shared" si="392"/>
        <v>0</v>
      </c>
      <c r="W1044" s="559" t="str">
        <f t="shared" si="393"/>
        <v/>
      </c>
      <c r="X1044" s="569" t="str">
        <f t="shared" si="388"/>
        <v/>
      </c>
      <c r="Y1044" s="569" t="str">
        <f t="shared" si="389"/>
        <v/>
      </c>
      <c r="Z1044" s="569" t="str">
        <f>'４.１倒筒機(樣品製作)'!X1044</f>
        <v/>
      </c>
      <c r="AA1044" s="569" t="str">
        <f>'４.１倒筒機(樣品製作)'!Y1044</f>
        <v/>
      </c>
    </row>
    <row r="1045" spans="1:27" ht="16.5">
      <c r="A1045" s="493">
        <f t="shared" si="394"/>
        <v>46167</v>
      </c>
      <c r="B1045" s="549" t="s">
        <v>832</v>
      </c>
      <c r="C1045" s="576"/>
      <c r="D1045" s="600"/>
      <c r="E1045" s="577"/>
      <c r="F1045" s="635" t="str">
        <f>IF(ISNA(VLOOKUP(D1045,條件!$A$1:$L$65585,5,0)),"",(VLOOKUP(D1045,條件!$A$1:$L$65585,5,0)))</f>
        <v/>
      </c>
      <c r="G1045" s="635" t="str">
        <f>IF(ISNA(VLOOKUP(D1045,條件!$A$1:$L$65585,11,0)),"",(VLOOKUP(D1045,條件!$A$1:$L$65585,11,0)))</f>
        <v/>
      </c>
      <c r="H1045" s="578"/>
      <c r="I1045" s="579"/>
      <c r="J1045" s="580"/>
      <c r="K1045" s="579"/>
      <c r="L1045" s="581"/>
      <c r="M1045" s="498"/>
      <c r="N1045" s="499"/>
      <c r="O1045" s="500"/>
      <c r="P1045" s="499"/>
      <c r="Q1045" s="527"/>
      <c r="R1045" s="560"/>
      <c r="S1045" s="542">
        <f t="shared" si="390"/>
        <v>0</v>
      </c>
      <c r="T1045" s="502">
        <f t="shared" si="387"/>
        <v>0</v>
      </c>
      <c r="U1045" s="522">
        <f t="shared" si="391"/>
        <v>0</v>
      </c>
      <c r="V1045" s="503">
        <f t="shared" si="392"/>
        <v>0</v>
      </c>
      <c r="W1045" s="559" t="str">
        <f t="shared" si="393"/>
        <v/>
      </c>
      <c r="X1045" s="569" t="str">
        <f t="shared" si="388"/>
        <v/>
      </c>
      <c r="Y1045" s="569" t="str">
        <f t="shared" si="389"/>
        <v/>
      </c>
      <c r="Z1045" s="569" t="str">
        <f>'４.１倒筒機(樣品製作)'!X1045</f>
        <v/>
      </c>
      <c r="AA1045" s="569" t="str">
        <f>'４.１倒筒機(樣品製作)'!Y1045</f>
        <v/>
      </c>
    </row>
    <row r="1046" spans="1:27" ht="16.5">
      <c r="A1046" s="493">
        <f t="shared" si="394"/>
        <v>46167</v>
      </c>
      <c r="B1046" s="549" t="s">
        <v>832</v>
      </c>
      <c r="C1046" s="576"/>
      <c r="D1046" s="600"/>
      <c r="E1046" s="577"/>
      <c r="F1046" s="635" t="str">
        <f>IF(ISNA(VLOOKUP(D1046,條件!$A$1:$L$65585,5,0)),"",(VLOOKUP(D1046,條件!$A$1:$L$65585,5,0)))</f>
        <v/>
      </c>
      <c r="G1046" s="635" t="str">
        <f>IF(ISNA(VLOOKUP(D1046,條件!$A$1:$L$65585,11,0)),"",(VLOOKUP(D1046,條件!$A$1:$L$65585,11,0)))</f>
        <v/>
      </c>
      <c r="H1046" s="578"/>
      <c r="I1046" s="579"/>
      <c r="J1046" s="580"/>
      <c r="K1046" s="579"/>
      <c r="L1046" s="581"/>
      <c r="M1046" s="498"/>
      <c r="N1046" s="499"/>
      <c r="O1046" s="500"/>
      <c r="P1046" s="499"/>
      <c r="Q1046" s="527"/>
      <c r="R1046" s="560"/>
      <c r="S1046" s="542">
        <f t="shared" si="390"/>
        <v>0</v>
      </c>
      <c r="T1046" s="502">
        <f t="shared" si="387"/>
        <v>0</v>
      </c>
      <c r="U1046" s="502">
        <f t="shared" si="391"/>
        <v>0</v>
      </c>
      <c r="V1046" s="503">
        <f t="shared" si="392"/>
        <v>0</v>
      </c>
      <c r="W1046" s="559" t="str">
        <f t="shared" si="393"/>
        <v/>
      </c>
      <c r="X1046" s="569" t="str">
        <f t="shared" si="388"/>
        <v/>
      </c>
      <c r="Y1046" s="569" t="str">
        <f t="shared" si="389"/>
        <v/>
      </c>
      <c r="Z1046" s="569" t="str">
        <f>'４.１倒筒機(樣品製作)'!X1046</f>
        <v/>
      </c>
      <c r="AA1046" s="569" t="str">
        <f>'４.１倒筒機(樣品製作)'!Y1046</f>
        <v/>
      </c>
    </row>
    <row r="1047" spans="1:27" ht="16.5">
      <c r="A1047" s="493">
        <f t="shared" si="394"/>
        <v>46167</v>
      </c>
      <c r="B1047" s="549" t="s">
        <v>832</v>
      </c>
      <c r="C1047" s="576"/>
      <c r="D1047" s="600"/>
      <c r="E1047" s="577"/>
      <c r="F1047" s="635" t="str">
        <f>IF(ISNA(VLOOKUP(D1047,條件!$A$1:$L$65585,5,0)),"",(VLOOKUP(D1047,條件!$A$1:$L$65585,5,0)))</f>
        <v/>
      </c>
      <c r="G1047" s="635" t="str">
        <f>IF(ISNA(VLOOKUP(D1047,條件!$A$1:$L$65585,11,0)),"",(VLOOKUP(D1047,條件!$A$1:$L$65585,11,0)))</f>
        <v/>
      </c>
      <c r="H1047" s="578"/>
      <c r="I1047" s="579"/>
      <c r="J1047" s="580"/>
      <c r="K1047" s="579"/>
      <c r="L1047" s="581"/>
      <c r="M1047" s="498"/>
      <c r="N1047" s="499"/>
      <c r="O1047" s="500"/>
      <c r="P1047" s="499"/>
      <c r="Q1047" s="527"/>
      <c r="R1047" s="560"/>
      <c r="S1047" s="542">
        <f t="shared" si="390"/>
        <v>0</v>
      </c>
      <c r="T1047" s="502">
        <f t="shared" si="387"/>
        <v>0</v>
      </c>
      <c r="U1047" s="502">
        <f t="shared" si="391"/>
        <v>0</v>
      </c>
      <c r="V1047" s="503">
        <f t="shared" si="392"/>
        <v>0</v>
      </c>
      <c r="W1047" s="561" t="str">
        <f t="shared" si="393"/>
        <v/>
      </c>
      <c r="X1047" s="569" t="str">
        <f t="shared" si="388"/>
        <v/>
      </c>
      <c r="Y1047" s="569" t="str">
        <f t="shared" si="389"/>
        <v/>
      </c>
      <c r="Z1047" s="569" t="str">
        <f>'４.１倒筒機(樣品製作)'!X1047</f>
        <v/>
      </c>
      <c r="AA1047" s="569" t="str">
        <f>'４.１倒筒機(樣品製作)'!Y1047</f>
        <v/>
      </c>
    </row>
    <row r="1048" spans="1:27" ht="16.5">
      <c r="A1048" s="493">
        <f t="shared" si="394"/>
        <v>46167</v>
      </c>
      <c r="B1048" s="549" t="s">
        <v>832</v>
      </c>
      <c r="C1048" s="576"/>
      <c r="D1048" s="600"/>
      <c r="E1048" s="577"/>
      <c r="F1048" s="635" t="str">
        <f>IF(ISNA(VLOOKUP(D1048,條件!$A$1:$L$65585,5,0)),"",(VLOOKUP(D1048,條件!$A$1:$L$65585,5,0)))</f>
        <v/>
      </c>
      <c r="G1048" s="635" t="str">
        <f>IF(ISNA(VLOOKUP(D1048,條件!$A$1:$L$65585,11,0)),"",(VLOOKUP(D1048,條件!$A$1:$L$65585,11,0)))</f>
        <v/>
      </c>
      <c r="H1048" s="578"/>
      <c r="I1048" s="579"/>
      <c r="J1048" s="580"/>
      <c r="K1048" s="579"/>
      <c r="L1048" s="581"/>
      <c r="M1048" s="498"/>
      <c r="N1048" s="499"/>
      <c r="O1048" s="500"/>
      <c r="P1048" s="499"/>
      <c r="Q1048" s="527"/>
      <c r="R1048" s="560"/>
      <c r="S1048" s="542">
        <f t="shared" si="390"/>
        <v>0</v>
      </c>
      <c r="T1048" s="502">
        <f t="shared" si="387"/>
        <v>0</v>
      </c>
      <c r="U1048" s="502">
        <f t="shared" si="391"/>
        <v>0</v>
      </c>
      <c r="V1048" s="503">
        <f t="shared" si="392"/>
        <v>0</v>
      </c>
      <c r="W1048" s="561" t="str">
        <f t="shared" si="393"/>
        <v/>
      </c>
      <c r="X1048" s="569" t="str">
        <f t="shared" si="388"/>
        <v/>
      </c>
      <c r="Y1048" s="569" t="str">
        <f t="shared" si="389"/>
        <v/>
      </c>
      <c r="Z1048" s="569" t="str">
        <f>'４.１倒筒機(樣品製作)'!X1048</f>
        <v/>
      </c>
      <c r="AA1048" s="569" t="str">
        <f>'４.１倒筒機(樣品製作)'!Y1048</f>
        <v/>
      </c>
    </row>
    <row r="1049" spans="1:27" ht="16.5">
      <c r="A1049" s="493">
        <f t="shared" si="394"/>
        <v>46167</v>
      </c>
      <c r="B1049" s="549" t="s">
        <v>832</v>
      </c>
      <c r="C1049" s="576"/>
      <c r="D1049" s="600"/>
      <c r="E1049" s="577"/>
      <c r="F1049" s="635" t="str">
        <f>IF(ISNA(VLOOKUP(D1049,條件!$A$1:$L$65585,5,0)),"",(VLOOKUP(D1049,條件!$A$1:$L$65585,5,0)))</f>
        <v/>
      </c>
      <c r="G1049" s="635" t="str">
        <f>IF(ISNA(VLOOKUP(D1049,條件!$A$1:$L$65585,11,0)),"",(VLOOKUP(D1049,條件!$A$1:$L$65585,11,0)))</f>
        <v/>
      </c>
      <c r="H1049" s="578"/>
      <c r="I1049" s="579"/>
      <c r="J1049" s="580"/>
      <c r="K1049" s="579"/>
      <c r="L1049" s="581"/>
      <c r="M1049" s="498"/>
      <c r="N1049" s="499"/>
      <c r="O1049" s="500"/>
      <c r="P1049" s="499"/>
      <c r="Q1049" s="527"/>
      <c r="R1049" s="560"/>
      <c r="S1049" s="542">
        <f t="shared" si="390"/>
        <v>0</v>
      </c>
      <c r="T1049" s="502">
        <f t="shared" si="387"/>
        <v>0</v>
      </c>
      <c r="U1049" s="502">
        <f t="shared" si="391"/>
        <v>0</v>
      </c>
      <c r="V1049" s="503">
        <f t="shared" si="392"/>
        <v>0</v>
      </c>
      <c r="W1049" s="561" t="str">
        <f t="shared" si="393"/>
        <v/>
      </c>
      <c r="X1049" s="569" t="str">
        <f t="shared" si="388"/>
        <v/>
      </c>
      <c r="Y1049" s="569" t="str">
        <f t="shared" si="389"/>
        <v/>
      </c>
      <c r="Z1049" s="569" t="str">
        <f>'４.１倒筒機(樣品製作)'!X1049</f>
        <v/>
      </c>
      <c r="AA1049" s="569" t="str">
        <f>'４.１倒筒機(樣品製作)'!Y1049</f>
        <v/>
      </c>
    </row>
    <row r="1050" spans="1:27" ht="16.5">
      <c r="A1050" s="493">
        <f t="shared" si="394"/>
        <v>46167</v>
      </c>
      <c r="B1050" s="549" t="s">
        <v>832</v>
      </c>
      <c r="C1050" s="576"/>
      <c r="D1050" s="600"/>
      <c r="E1050" s="577"/>
      <c r="F1050" s="635" t="str">
        <f>IF(ISNA(VLOOKUP(D1050,條件!$A$1:$L$65585,5,0)),"",(VLOOKUP(D1050,條件!$A$1:$L$65585,5,0)))</f>
        <v/>
      </c>
      <c r="G1050" s="635" t="str">
        <f>IF(ISNA(VLOOKUP(D1050,條件!$A$1:$L$65585,11,0)),"",(VLOOKUP(D1050,條件!$A$1:$L$65585,11,0)))</f>
        <v/>
      </c>
      <c r="H1050" s="578"/>
      <c r="I1050" s="579"/>
      <c r="J1050" s="580"/>
      <c r="K1050" s="579"/>
      <c r="L1050" s="581"/>
      <c r="M1050" s="498"/>
      <c r="N1050" s="499"/>
      <c r="O1050" s="500"/>
      <c r="P1050" s="499"/>
      <c r="Q1050" s="527"/>
      <c r="R1050" s="560"/>
      <c r="S1050" s="542">
        <f t="shared" si="390"/>
        <v>0</v>
      </c>
      <c r="T1050" s="502">
        <f t="shared" si="387"/>
        <v>0</v>
      </c>
      <c r="U1050" s="502">
        <f t="shared" si="391"/>
        <v>0</v>
      </c>
      <c r="V1050" s="503">
        <f t="shared" si="392"/>
        <v>0</v>
      </c>
      <c r="W1050" s="561" t="str">
        <f t="shared" si="393"/>
        <v/>
      </c>
      <c r="X1050" s="569" t="str">
        <f t="shared" si="388"/>
        <v/>
      </c>
      <c r="Y1050" s="569" t="str">
        <f t="shared" si="389"/>
        <v/>
      </c>
      <c r="Z1050" s="569" t="str">
        <f>'４.１倒筒機(樣品製作)'!X1050</f>
        <v/>
      </c>
      <c r="AA1050" s="569" t="str">
        <f>'４.１倒筒機(樣品製作)'!Y1050</f>
        <v/>
      </c>
    </row>
    <row r="1051" spans="1:27" ht="16.5">
      <c r="A1051" s="493">
        <f t="shared" si="394"/>
        <v>46167</v>
      </c>
      <c r="B1051" s="549" t="s">
        <v>832</v>
      </c>
      <c r="C1051" s="576"/>
      <c r="D1051" s="600"/>
      <c r="E1051" s="577"/>
      <c r="F1051" s="635" t="str">
        <f>IF(ISNA(VLOOKUP(D1051,條件!$A$1:$L$65585,5,0)),"",(VLOOKUP(D1051,條件!$A$1:$L$65585,5,0)))</f>
        <v/>
      </c>
      <c r="G1051" s="635" t="str">
        <f>IF(ISNA(VLOOKUP(D1051,條件!$A$1:$L$65585,11,0)),"",(VLOOKUP(D1051,條件!$A$1:$L$65585,11,0)))</f>
        <v/>
      </c>
      <c r="H1051" s="578"/>
      <c r="I1051" s="579"/>
      <c r="J1051" s="580"/>
      <c r="K1051" s="579"/>
      <c r="L1051" s="581"/>
      <c r="M1051" s="498"/>
      <c r="N1051" s="499"/>
      <c r="O1051" s="500"/>
      <c r="P1051" s="499"/>
      <c r="Q1051" s="501"/>
      <c r="R1051" s="560"/>
      <c r="S1051" s="542">
        <f t="shared" si="390"/>
        <v>0</v>
      </c>
      <c r="T1051" s="502">
        <f t="shared" si="387"/>
        <v>0</v>
      </c>
      <c r="U1051" s="502">
        <f t="shared" si="391"/>
        <v>0</v>
      </c>
      <c r="V1051" s="503">
        <f t="shared" si="392"/>
        <v>0</v>
      </c>
      <c r="W1051" s="561" t="str">
        <f t="shared" si="393"/>
        <v/>
      </c>
      <c r="X1051" s="569" t="str">
        <f t="shared" si="388"/>
        <v/>
      </c>
      <c r="Y1051" s="569" t="str">
        <f t="shared" si="389"/>
        <v/>
      </c>
      <c r="Z1051" s="569" t="str">
        <f>'４.１倒筒機(樣品製作)'!X1051</f>
        <v/>
      </c>
      <c r="AA1051" s="569" t="str">
        <f>'４.１倒筒機(樣品製作)'!Y1051</f>
        <v/>
      </c>
    </row>
    <row r="1052" spans="1:27" ht="16.5">
      <c r="A1052" s="493">
        <f t="shared" si="394"/>
        <v>46167</v>
      </c>
      <c r="B1052" s="549" t="s">
        <v>832</v>
      </c>
      <c r="C1052" s="576"/>
      <c r="D1052" s="600"/>
      <c r="E1052" s="577"/>
      <c r="F1052" s="635" t="str">
        <f>IF(ISNA(VLOOKUP(D1052,條件!$A$1:$L$65585,5,0)),"",(VLOOKUP(D1052,條件!$A$1:$L$65585,5,0)))</f>
        <v/>
      </c>
      <c r="G1052" s="635" t="str">
        <f>IF(ISNA(VLOOKUP(D1052,條件!$A$1:$L$65585,11,0)),"",(VLOOKUP(D1052,條件!$A$1:$L$65585,11,0)))</f>
        <v/>
      </c>
      <c r="H1052" s="578"/>
      <c r="I1052" s="579"/>
      <c r="J1052" s="580"/>
      <c r="K1052" s="579"/>
      <c r="L1052" s="581"/>
      <c r="M1052" s="498"/>
      <c r="N1052" s="499"/>
      <c r="O1052" s="500"/>
      <c r="P1052" s="499"/>
      <c r="Q1052" s="501"/>
      <c r="R1052" s="560"/>
      <c r="S1052" s="542">
        <f t="shared" si="390"/>
        <v>0</v>
      </c>
      <c r="T1052" s="502">
        <f t="shared" si="387"/>
        <v>0</v>
      </c>
      <c r="U1052" s="502">
        <f t="shared" si="391"/>
        <v>0</v>
      </c>
      <c r="V1052" s="503">
        <f t="shared" si="392"/>
        <v>0</v>
      </c>
      <c r="W1052" s="561" t="str">
        <f t="shared" si="393"/>
        <v/>
      </c>
      <c r="X1052" s="569" t="str">
        <f t="shared" si="388"/>
        <v/>
      </c>
      <c r="Y1052" s="569" t="str">
        <f t="shared" si="389"/>
        <v/>
      </c>
      <c r="Z1052" s="569" t="str">
        <f>'４.１倒筒機(樣品製作)'!X1052</f>
        <v/>
      </c>
      <c r="AA1052" s="569" t="str">
        <f>'４.１倒筒機(樣品製作)'!Y1052</f>
        <v/>
      </c>
    </row>
    <row r="1053" spans="1:27" ht="16.5">
      <c r="A1053" s="493">
        <f t="shared" si="394"/>
        <v>46167</v>
      </c>
      <c r="B1053" s="549" t="s">
        <v>832</v>
      </c>
      <c r="C1053" s="576"/>
      <c r="D1053" s="600"/>
      <c r="E1053" s="577"/>
      <c r="F1053" s="635" t="str">
        <f>IF(ISNA(VLOOKUP(D1053,條件!$A$1:$L$65585,5,0)),"",(VLOOKUP(D1053,條件!$A$1:$L$65585,5,0)))</f>
        <v/>
      </c>
      <c r="G1053" s="635" t="str">
        <f>IF(ISNA(VLOOKUP(D1053,條件!$A$1:$L$65585,11,0)),"",(VLOOKUP(D1053,條件!$A$1:$L$65585,11,0)))</f>
        <v/>
      </c>
      <c r="H1053" s="578"/>
      <c r="I1053" s="579"/>
      <c r="J1053" s="580"/>
      <c r="K1053" s="579"/>
      <c r="L1053" s="581"/>
      <c r="M1053" s="498"/>
      <c r="N1053" s="499"/>
      <c r="O1053" s="500"/>
      <c r="P1053" s="499"/>
      <c r="Q1053" s="501"/>
      <c r="R1053" s="560"/>
      <c r="S1053" s="542">
        <f t="shared" si="390"/>
        <v>0</v>
      </c>
      <c r="T1053" s="502">
        <f t="shared" si="387"/>
        <v>0</v>
      </c>
      <c r="U1053" s="502">
        <f t="shared" si="391"/>
        <v>0</v>
      </c>
      <c r="V1053" s="503">
        <f t="shared" si="392"/>
        <v>0</v>
      </c>
      <c r="W1053" s="561" t="str">
        <f t="shared" si="393"/>
        <v/>
      </c>
      <c r="X1053" s="569" t="str">
        <f t="shared" si="388"/>
        <v/>
      </c>
      <c r="Y1053" s="569" t="str">
        <f t="shared" si="389"/>
        <v/>
      </c>
      <c r="Z1053" s="569" t="str">
        <f>'４.１倒筒機(樣品製作)'!X1053</f>
        <v/>
      </c>
      <c r="AA1053" s="569" t="str">
        <f>'４.１倒筒機(樣品製作)'!Y1053</f>
        <v/>
      </c>
    </row>
    <row r="1054" spans="1:27" ht="16.5">
      <c r="A1054" s="493">
        <f t="shared" si="394"/>
        <v>46167</v>
      </c>
      <c r="B1054" s="549" t="s">
        <v>832</v>
      </c>
      <c r="C1054" s="576"/>
      <c r="D1054" s="600"/>
      <c r="E1054" s="577"/>
      <c r="F1054" s="635" t="str">
        <f>IF(ISNA(VLOOKUP(D1054,條件!$A$1:$L$65585,5,0)),"",(VLOOKUP(D1054,條件!$A$1:$L$65585,5,0)))</f>
        <v/>
      </c>
      <c r="G1054" s="635" t="str">
        <f>IF(ISNA(VLOOKUP(D1054,條件!$A$1:$L$65585,11,0)),"",(VLOOKUP(D1054,條件!$A$1:$L$65585,11,0)))</f>
        <v/>
      </c>
      <c r="H1054" s="578"/>
      <c r="I1054" s="579"/>
      <c r="J1054" s="580"/>
      <c r="K1054" s="579"/>
      <c r="L1054" s="581"/>
      <c r="M1054" s="498"/>
      <c r="N1054" s="499"/>
      <c r="O1054" s="500"/>
      <c r="P1054" s="499"/>
      <c r="Q1054" s="501"/>
      <c r="R1054" s="560"/>
      <c r="S1054" s="542">
        <f t="shared" si="390"/>
        <v>0</v>
      </c>
      <c r="T1054" s="502">
        <f t="shared" si="387"/>
        <v>0</v>
      </c>
      <c r="U1054" s="502">
        <f t="shared" si="391"/>
        <v>0</v>
      </c>
      <c r="V1054" s="503">
        <f t="shared" si="392"/>
        <v>0</v>
      </c>
      <c r="W1054" s="561" t="str">
        <f t="shared" si="393"/>
        <v/>
      </c>
      <c r="X1054" s="569" t="str">
        <f t="shared" si="388"/>
        <v/>
      </c>
      <c r="Y1054" s="569" t="str">
        <f t="shared" si="389"/>
        <v/>
      </c>
      <c r="Z1054" s="569" t="str">
        <f>'４.１倒筒機(樣品製作)'!X1054</f>
        <v/>
      </c>
      <c r="AA1054" s="569" t="str">
        <f>'４.１倒筒機(樣品製作)'!Y1054</f>
        <v/>
      </c>
    </row>
    <row r="1055" spans="1:27" ht="16.5">
      <c r="A1055" s="493">
        <f t="shared" si="394"/>
        <v>46167</v>
      </c>
      <c r="B1055" s="515" t="s">
        <v>835</v>
      </c>
      <c r="C1055" s="652"/>
      <c r="D1055" s="653"/>
      <c r="E1055" s="654"/>
      <c r="F1055" s="655"/>
      <c r="G1055" s="655"/>
      <c r="H1055" s="656"/>
      <c r="I1055" s="657">
        <f>COUNTA(I1035:I1054)</f>
        <v>0</v>
      </c>
      <c r="J1055" s="657"/>
      <c r="K1055" s="657"/>
      <c r="L1055" s="658"/>
      <c r="M1055" s="517"/>
      <c r="N1055" s="518">
        <f>SUM(N1035:N1054)</f>
        <v>0</v>
      </c>
      <c r="O1055" s="517"/>
      <c r="P1055" s="518">
        <f>SUM(P1035:P1054)</f>
        <v>0</v>
      </c>
      <c r="Q1055" s="519"/>
      <c r="R1055" s="562"/>
      <c r="S1055" s="543"/>
      <c r="T1055" s="516"/>
      <c r="U1055" s="516">
        <f>SUMIF(U1035:U1054,"&lt;9E307")</f>
        <v>0</v>
      </c>
      <c r="V1055" s="516">
        <f>SUM(V1035:V1054)</f>
        <v>0</v>
      </c>
      <c r="W1055" s="563">
        <f>IF(ISERROR(V1055/U1055),0,(V1055/U1055))</f>
        <v>0</v>
      </c>
      <c r="X1055" s="570">
        <f>SUMIF(X1035:X1054,"&lt;9E307")</f>
        <v>0</v>
      </c>
      <c r="Y1055" s="570">
        <f>SUMIF(Y1035:Y1054,"&lt;9E307")</f>
        <v>0</v>
      </c>
      <c r="Z1055" s="707">
        <f>'４.１倒筒機(樣品製作)'!X1055</f>
        <v>0</v>
      </c>
      <c r="AA1055" s="707">
        <f>'４.１倒筒機(樣品製作)'!Y1055</f>
        <v>0</v>
      </c>
    </row>
    <row r="1056" spans="1:27" ht="16.5">
      <c r="A1056" s="493">
        <f t="shared" si="394"/>
        <v>46167</v>
      </c>
      <c r="B1056" s="549" t="s">
        <v>833</v>
      </c>
      <c r="C1056" s="576"/>
      <c r="D1056" s="600"/>
      <c r="E1056" s="577"/>
      <c r="F1056" s="635" t="str">
        <f>IF(ISNA(VLOOKUP(D1056,條件!$A$1:$L$65585,5,0)),"",(VLOOKUP(D1056,條件!$A$1:$L$65585,5,0)))</f>
        <v/>
      </c>
      <c r="G1056" s="635" t="str">
        <f>IF(ISNA(VLOOKUP(D1056,條件!$A$1:$L$65585,11,0)),"",(VLOOKUP(D1056,條件!$A$1:$L$65585,11,0)))</f>
        <v/>
      </c>
      <c r="H1056" s="578"/>
      <c r="I1056" s="579"/>
      <c r="J1056" s="580"/>
      <c r="K1056" s="579"/>
      <c r="L1056" s="581"/>
      <c r="M1056" s="498"/>
      <c r="N1056" s="499"/>
      <c r="O1056" s="500"/>
      <c r="P1056" s="499"/>
      <c r="Q1056" s="501"/>
      <c r="R1056" s="560"/>
      <c r="S1056" s="542">
        <f>K1056*0.85</f>
        <v>0</v>
      </c>
      <c r="T1056" s="502">
        <f t="shared" ref="T1056:T1075" si="395">IF(J1056="",0,(1440/(J1056/S1056)))</f>
        <v>0</v>
      </c>
      <c r="U1056" s="522">
        <f>T1056*L1056*(N1056+P1056)/24*0.85</f>
        <v>0</v>
      </c>
      <c r="V1056" s="523">
        <f>M1056+O1056</f>
        <v>0</v>
      </c>
      <c r="W1056" s="559" t="str">
        <f>IF(U1056=0,"",((V1056/U1056)))</f>
        <v/>
      </c>
      <c r="X1056" s="569" t="str">
        <f t="shared" ref="X1056:X1075" si="396">IF(ISERROR((U1056/(N1056+P1056)*N1056)/250),"",((U1056/(N1056+P1056)*N1056)/250))</f>
        <v/>
      </c>
      <c r="Y1056" s="569" t="str">
        <f t="shared" ref="Y1056:Y1075" si="397">IF(ISERROR(((U1056/(N1056+P1056)*P1056)/250)),"",(((U1056/(N1056+P1056)*P1056))/250))</f>
        <v/>
      </c>
      <c r="Z1056" s="569" t="str">
        <f>'４.１倒筒機(樣品製作)'!X1056</f>
        <v/>
      </c>
      <c r="AA1056" s="569" t="str">
        <f>'４.１倒筒機(樣品製作)'!Y1056</f>
        <v/>
      </c>
    </row>
    <row r="1057" spans="1:27" ht="16.5">
      <c r="A1057" s="493">
        <f t="shared" si="394"/>
        <v>46167</v>
      </c>
      <c r="B1057" s="549" t="s">
        <v>833</v>
      </c>
      <c r="C1057" s="576"/>
      <c r="D1057" s="600"/>
      <c r="E1057" s="577"/>
      <c r="F1057" s="635" t="str">
        <f>IF(ISNA(VLOOKUP(D1057,條件!$A$1:$L$65585,5,0)),"",(VLOOKUP(D1057,條件!$A$1:$L$65585,5,0)))</f>
        <v/>
      </c>
      <c r="G1057" s="635" t="str">
        <f>IF(ISNA(VLOOKUP(D1057,條件!$A$1:$L$65585,11,0)),"",(VLOOKUP(D1057,條件!$A$1:$L$65585,11,0)))</f>
        <v/>
      </c>
      <c r="H1057" s="578"/>
      <c r="I1057" s="579"/>
      <c r="J1057" s="580"/>
      <c r="K1057" s="579"/>
      <c r="L1057" s="581"/>
      <c r="M1057" s="498"/>
      <c r="N1057" s="499"/>
      <c r="O1057" s="500"/>
      <c r="P1057" s="499"/>
      <c r="Q1057" s="501"/>
      <c r="R1057" s="560"/>
      <c r="S1057" s="542">
        <f t="shared" ref="S1057:S1075" si="398">K1057*0.85</f>
        <v>0</v>
      </c>
      <c r="T1057" s="502">
        <f t="shared" si="395"/>
        <v>0</v>
      </c>
      <c r="U1057" s="522">
        <f t="shared" ref="U1057:U1075" si="399">T1057*L1057*(N1057+P1057)/24*0.85</f>
        <v>0</v>
      </c>
      <c r="V1057" s="503">
        <f t="shared" ref="V1057:V1075" si="400">M1057+O1057</f>
        <v>0</v>
      </c>
      <c r="W1057" s="559" t="str">
        <f t="shared" ref="W1057:W1075" si="401">IF(U1057=0,"",((V1057/U1057)))</f>
        <v/>
      </c>
      <c r="X1057" s="569" t="str">
        <f t="shared" si="396"/>
        <v/>
      </c>
      <c r="Y1057" s="569" t="str">
        <f t="shared" si="397"/>
        <v/>
      </c>
      <c r="Z1057" s="569" t="str">
        <f>'４.１倒筒機(樣品製作)'!X1057</f>
        <v/>
      </c>
      <c r="AA1057" s="569" t="str">
        <f>'４.１倒筒機(樣品製作)'!Y1057</f>
        <v/>
      </c>
    </row>
    <row r="1058" spans="1:27" ht="16.5">
      <c r="A1058" s="493">
        <f t="shared" si="394"/>
        <v>46167</v>
      </c>
      <c r="B1058" s="549" t="s">
        <v>833</v>
      </c>
      <c r="C1058" s="576"/>
      <c r="D1058" s="600"/>
      <c r="E1058" s="577"/>
      <c r="F1058" s="635" t="str">
        <f>IF(ISNA(VLOOKUP(D1058,條件!$A$1:$L$65585,5,0)),"",(VLOOKUP(D1058,條件!$A$1:$L$65585,5,0)))</f>
        <v/>
      </c>
      <c r="G1058" s="635" t="str">
        <f>IF(ISNA(VLOOKUP(D1058,條件!$A$1:$L$65585,11,0)),"",(VLOOKUP(D1058,條件!$A$1:$L$65585,11,0)))</f>
        <v/>
      </c>
      <c r="H1058" s="578"/>
      <c r="I1058" s="579"/>
      <c r="J1058" s="580"/>
      <c r="K1058" s="579"/>
      <c r="L1058" s="581"/>
      <c r="M1058" s="498"/>
      <c r="N1058" s="499"/>
      <c r="O1058" s="500"/>
      <c r="P1058" s="499"/>
      <c r="Q1058" s="501"/>
      <c r="R1058" s="560"/>
      <c r="S1058" s="542">
        <f t="shared" si="398"/>
        <v>0</v>
      </c>
      <c r="T1058" s="502">
        <f t="shared" si="395"/>
        <v>0</v>
      </c>
      <c r="U1058" s="522">
        <f t="shared" si="399"/>
        <v>0</v>
      </c>
      <c r="V1058" s="503">
        <f t="shared" si="400"/>
        <v>0</v>
      </c>
      <c r="W1058" s="559" t="str">
        <f t="shared" si="401"/>
        <v/>
      </c>
      <c r="X1058" s="569" t="str">
        <f t="shared" si="396"/>
        <v/>
      </c>
      <c r="Y1058" s="569" t="str">
        <f t="shared" si="397"/>
        <v/>
      </c>
      <c r="Z1058" s="569" t="str">
        <f>'４.１倒筒機(樣品製作)'!X1058</f>
        <v/>
      </c>
      <c r="AA1058" s="569" t="str">
        <f>'４.１倒筒機(樣品製作)'!Y1058</f>
        <v/>
      </c>
    </row>
    <row r="1059" spans="1:27" ht="16.5">
      <c r="A1059" s="493">
        <f t="shared" si="394"/>
        <v>46167</v>
      </c>
      <c r="B1059" s="549" t="s">
        <v>833</v>
      </c>
      <c r="C1059" s="576"/>
      <c r="D1059" s="600"/>
      <c r="E1059" s="577"/>
      <c r="F1059" s="635" t="str">
        <f>IF(ISNA(VLOOKUP(D1059,條件!$A$1:$L$65585,5,0)),"",(VLOOKUP(D1059,條件!$A$1:$L$65585,5,0)))</f>
        <v/>
      </c>
      <c r="G1059" s="635" t="str">
        <f>IF(ISNA(VLOOKUP(D1059,條件!$A$1:$L$65585,11,0)),"",(VLOOKUP(D1059,條件!$A$1:$L$65585,11,0)))</f>
        <v/>
      </c>
      <c r="H1059" s="578"/>
      <c r="I1059" s="579"/>
      <c r="J1059" s="580"/>
      <c r="K1059" s="579"/>
      <c r="L1059" s="581"/>
      <c r="M1059" s="498"/>
      <c r="N1059" s="499"/>
      <c r="O1059" s="500"/>
      <c r="P1059" s="499"/>
      <c r="Q1059" s="501"/>
      <c r="R1059" s="560"/>
      <c r="S1059" s="542">
        <f t="shared" si="398"/>
        <v>0</v>
      </c>
      <c r="T1059" s="502">
        <f t="shared" si="395"/>
        <v>0</v>
      </c>
      <c r="U1059" s="522">
        <f t="shared" si="399"/>
        <v>0</v>
      </c>
      <c r="V1059" s="503">
        <f t="shared" si="400"/>
        <v>0</v>
      </c>
      <c r="W1059" s="559" t="str">
        <f t="shared" si="401"/>
        <v/>
      </c>
      <c r="X1059" s="569" t="str">
        <f t="shared" si="396"/>
        <v/>
      </c>
      <c r="Y1059" s="569" t="str">
        <f t="shared" si="397"/>
        <v/>
      </c>
      <c r="Z1059" s="569" t="str">
        <f>'４.１倒筒機(樣品製作)'!X1059</f>
        <v/>
      </c>
      <c r="AA1059" s="569" t="str">
        <f>'４.１倒筒機(樣品製作)'!Y1059</f>
        <v/>
      </c>
    </row>
    <row r="1060" spans="1:27" ht="16.5">
      <c r="A1060" s="493">
        <f t="shared" si="394"/>
        <v>46167</v>
      </c>
      <c r="B1060" s="549" t="s">
        <v>833</v>
      </c>
      <c r="C1060" s="576"/>
      <c r="D1060" s="600"/>
      <c r="E1060" s="577"/>
      <c r="F1060" s="635" t="str">
        <f>IF(ISNA(VLOOKUP(D1060,條件!$A$1:$L$65585,5,0)),"",(VLOOKUP(D1060,條件!$A$1:$L$65585,5,0)))</f>
        <v/>
      </c>
      <c r="G1060" s="635" t="str">
        <f>IF(ISNA(VLOOKUP(D1060,條件!$A$1:$L$65585,11,0)),"",(VLOOKUP(D1060,條件!$A$1:$L$65585,11,0)))</f>
        <v/>
      </c>
      <c r="H1060" s="578"/>
      <c r="I1060" s="579"/>
      <c r="J1060" s="580"/>
      <c r="K1060" s="579"/>
      <c r="L1060" s="581"/>
      <c r="M1060" s="498"/>
      <c r="N1060" s="499"/>
      <c r="O1060" s="500"/>
      <c r="P1060" s="499"/>
      <c r="Q1060" s="501"/>
      <c r="R1060" s="560"/>
      <c r="S1060" s="542">
        <f t="shared" si="398"/>
        <v>0</v>
      </c>
      <c r="T1060" s="502">
        <f t="shared" si="395"/>
        <v>0</v>
      </c>
      <c r="U1060" s="522">
        <f t="shared" si="399"/>
        <v>0</v>
      </c>
      <c r="V1060" s="503">
        <f t="shared" si="400"/>
        <v>0</v>
      </c>
      <c r="W1060" s="559" t="str">
        <f t="shared" si="401"/>
        <v/>
      </c>
      <c r="X1060" s="569" t="str">
        <f t="shared" si="396"/>
        <v/>
      </c>
      <c r="Y1060" s="569" t="str">
        <f t="shared" si="397"/>
        <v/>
      </c>
      <c r="Z1060" s="569" t="str">
        <f>'４.１倒筒機(樣品製作)'!X1060</f>
        <v/>
      </c>
      <c r="AA1060" s="569" t="str">
        <f>'４.１倒筒機(樣品製作)'!Y1060</f>
        <v/>
      </c>
    </row>
    <row r="1061" spans="1:27" ht="16.5">
      <c r="A1061" s="493">
        <f t="shared" si="394"/>
        <v>46167</v>
      </c>
      <c r="B1061" s="549" t="s">
        <v>833</v>
      </c>
      <c r="C1061" s="576"/>
      <c r="D1061" s="600"/>
      <c r="E1061" s="577"/>
      <c r="F1061" s="635" t="str">
        <f>IF(ISNA(VLOOKUP(D1061,條件!$A$1:$L$65585,5,0)),"",(VLOOKUP(D1061,條件!$A$1:$L$65585,5,0)))</f>
        <v/>
      </c>
      <c r="G1061" s="635" t="str">
        <f>IF(ISNA(VLOOKUP(D1061,條件!$A$1:$L$65585,11,0)),"",(VLOOKUP(D1061,條件!$A$1:$L$65585,11,0)))</f>
        <v/>
      </c>
      <c r="H1061" s="578"/>
      <c r="I1061" s="579"/>
      <c r="J1061" s="580"/>
      <c r="K1061" s="579"/>
      <c r="L1061" s="581"/>
      <c r="M1061" s="498"/>
      <c r="N1061" s="499"/>
      <c r="O1061" s="500"/>
      <c r="P1061" s="499"/>
      <c r="Q1061" s="501"/>
      <c r="R1061" s="560"/>
      <c r="S1061" s="542">
        <f t="shared" si="398"/>
        <v>0</v>
      </c>
      <c r="T1061" s="502">
        <f t="shared" si="395"/>
        <v>0</v>
      </c>
      <c r="U1061" s="522">
        <f t="shared" si="399"/>
        <v>0</v>
      </c>
      <c r="V1061" s="503">
        <f t="shared" si="400"/>
        <v>0</v>
      </c>
      <c r="W1061" s="559" t="str">
        <f t="shared" si="401"/>
        <v/>
      </c>
      <c r="X1061" s="569" t="str">
        <f t="shared" si="396"/>
        <v/>
      </c>
      <c r="Y1061" s="569" t="str">
        <f t="shared" si="397"/>
        <v/>
      </c>
      <c r="Z1061" s="569" t="str">
        <f>'４.１倒筒機(樣品製作)'!X1061</f>
        <v/>
      </c>
      <c r="AA1061" s="569" t="str">
        <f>'４.１倒筒機(樣品製作)'!Y1061</f>
        <v/>
      </c>
    </row>
    <row r="1062" spans="1:27" ht="16.5">
      <c r="A1062" s="493">
        <f t="shared" si="394"/>
        <v>46167</v>
      </c>
      <c r="B1062" s="549" t="s">
        <v>833</v>
      </c>
      <c r="C1062" s="576"/>
      <c r="D1062" s="600"/>
      <c r="E1062" s="577"/>
      <c r="F1062" s="635" t="str">
        <f>IF(ISNA(VLOOKUP(D1062,條件!$A$1:$L$65585,5,0)),"",(VLOOKUP(D1062,條件!$A$1:$L$65585,5,0)))</f>
        <v/>
      </c>
      <c r="G1062" s="635" t="str">
        <f>IF(ISNA(VLOOKUP(D1062,條件!$A$1:$L$65585,11,0)),"",(VLOOKUP(D1062,條件!$A$1:$L$65585,11,0)))</f>
        <v/>
      </c>
      <c r="H1062" s="578"/>
      <c r="I1062" s="579"/>
      <c r="J1062" s="580"/>
      <c r="K1062" s="579"/>
      <c r="L1062" s="581"/>
      <c r="M1062" s="498"/>
      <c r="N1062" s="499"/>
      <c r="O1062" s="500"/>
      <c r="P1062" s="499"/>
      <c r="Q1062" s="501"/>
      <c r="R1062" s="560"/>
      <c r="S1062" s="542">
        <f t="shared" si="398"/>
        <v>0</v>
      </c>
      <c r="T1062" s="502">
        <f t="shared" si="395"/>
        <v>0</v>
      </c>
      <c r="U1062" s="522">
        <f t="shared" si="399"/>
        <v>0</v>
      </c>
      <c r="V1062" s="503">
        <f t="shared" si="400"/>
        <v>0</v>
      </c>
      <c r="W1062" s="559" t="str">
        <f t="shared" si="401"/>
        <v/>
      </c>
      <c r="X1062" s="569" t="str">
        <f t="shared" si="396"/>
        <v/>
      </c>
      <c r="Y1062" s="569" t="str">
        <f t="shared" si="397"/>
        <v/>
      </c>
      <c r="Z1062" s="569" t="str">
        <f>'４.１倒筒機(樣品製作)'!X1062</f>
        <v/>
      </c>
      <c r="AA1062" s="569" t="str">
        <f>'４.１倒筒機(樣品製作)'!Y1062</f>
        <v/>
      </c>
    </row>
    <row r="1063" spans="1:27" ht="16.5">
      <c r="A1063" s="493">
        <f t="shared" si="394"/>
        <v>46167</v>
      </c>
      <c r="B1063" s="549" t="s">
        <v>833</v>
      </c>
      <c r="C1063" s="576"/>
      <c r="D1063" s="600"/>
      <c r="E1063" s="577"/>
      <c r="F1063" s="635" t="str">
        <f>IF(ISNA(VLOOKUP(D1063,條件!$A$1:$L$65585,5,0)),"",(VLOOKUP(D1063,條件!$A$1:$L$65585,5,0)))</f>
        <v/>
      </c>
      <c r="G1063" s="635" t="str">
        <f>IF(ISNA(VLOOKUP(D1063,條件!$A$1:$L$65585,11,0)),"",(VLOOKUP(D1063,條件!$A$1:$L$65585,11,0)))</f>
        <v/>
      </c>
      <c r="H1063" s="578"/>
      <c r="I1063" s="579"/>
      <c r="J1063" s="580"/>
      <c r="K1063" s="579"/>
      <c r="L1063" s="581"/>
      <c r="M1063" s="498"/>
      <c r="N1063" s="499"/>
      <c r="O1063" s="500"/>
      <c r="P1063" s="499"/>
      <c r="Q1063" s="501"/>
      <c r="R1063" s="560"/>
      <c r="S1063" s="542">
        <f t="shared" si="398"/>
        <v>0</v>
      </c>
      <c r="T1063" s="502">
        <f t="shared" si="395"/>
        <v>0</v>
      </c>
      <c r="U1063" s="522">
        <f t="shared" si="399"/>
        <v>0</v>
      </c>
      <c r="V1063" s="503">
        <f t="shared" si="400"/>
        <v>0</v>
      </c>
      <c r="W1063" s="559" t="str">
        <f t="shared" si="401"/>
        <v/>
      </c>
      <c r="X1063" s="569" t="str">
        <f t="shared" si="396"/>
        <v/>
      </c>
      <c r="Y1063" s="569" t="str">
        <f t="shared" si="397"/>
        <v/>
      </c>
      <c r="Z1063" s="569" t="str">
        <f>'４.１倒筒機(樣品製作)'!X1063</f>
        <v/>
      </c>
      <c r="AA1063" s="569" t="str">
        <f>'４.１倒筒機(樣品製作)'!Y1063</f>
        <v/>
      </c>
    </row>
    <row r="1064" spans="1:27" ht="16.5">
      <c r="A1064" s="493">
        <f t="shared" si="394"/>
        <v>46167</v>
      </c>
      <c r="B1064" s="549" t="s">
        <v>833</v>
      </c>
      <c r="C1064" s="576"/>
      <c r="D1064" s="600"/>
      <c r="E1064" s="577"/>
      <c r="F1064" s="635" t="str">
        <f>IF(ISNA(VLOOKUP(D1064,條件!$A$1:$L$65585,5,0)),"",(VLOOKUP(D1064,條件!$A$1:$L$65585,5,0)))</f>
        <v/>
      </c>
      <c r="G1064" s="635" t="str">
        <f>IF(ISNA(VLOOKUP(D1064,條件!$A$1:$L$65585,11,0)),"",(VLOOKUP(D1064,條件!$A$1:$L$65585,11,0)))</f>
        <v/>
      </c>
      <c r="H1064" s="578"/>
      <c r="I1064" s="579"/>
      <c r="J1064" s="580"/>
      <c r="K1064" s="579"/>
      <c r="L1064" s="581"/>
      <c r="M1064" s="498"/>
      <c r="N1064" s="499"/>
      <c r="O1064" s="500"/>
      <c r="P1064" s="499"/>
      <c r="Q1064" s="501"/>
      <c r="R1064" s="560"/>
      <c r="S1064" s="542">
        <f t="shared" si="398"/>
        <v>0</v>
      </c>
      <c r="T1064" s="502">
        <f t="shared" si="395"/>
        <v>0</v>
      </c>
      <c r="U1064" s="522">
        <f t="shared" si="399"/>
        <v>0</v>
      </c>
      <c r="V1064" s="503">
        <f t="shared" si="400"/>
        <v>0</v>
      </c>
      <c r="W1064" s="559" t="str">
        <f t="shared" si="401"/>
        <v/>
      </c>
      <c r="X1064" s="569" t="str">
        <f t="shared" si="396"/>
        <v/>
      </c>
      <c r="Y1064" s="569" t="str">
        <f t="shared" si="397"/>
        <v/>
      </c>
      <c r="Z1064" s="569" t="str">
        <f>'４.１倒筒機(樣品製作)'!X1064</f>
        <v/>
      </c>
      <c r="AA1064" s="569" t="str">
        <f>'４.１倒筒機(樣品製作)'!Y1064</f>
        <v/>
      </c>
    </row>
    <row r="1065" spans="1:27" ht="16.5">
      <c r="A1065" s="493">
        <f t="shared" si="394"/>
        <v>46167</v>
      </c>
      <c r="B1065" s="549" t="s">
        <v>833</v>
      </c>
      <c r="C1065" s="576"/>
      <c r="D1065" s="600"/>
      <c r="E1065" s="577"/>
      <c r="F1065" s="635" t="str">
        <f>IF(ISNA(VLOOKUP(D1065,條件!$A$1:$L$65585,5,0)),"",(VLOOKUP(D1065,條件!$A$1:$L$65585,5,0)))</f>
        <v/>
      </c>
      <c r="G1065" s="635" t="str">
        <f>IF(ISNA(VLOOKUP(D1065,條件!$A$1:$L$65585,11,0)),"",(VLOOKUP(D1065,條件!$A$1:$L$65585,11,0)))</f>
        <v/>
      </c>
      <c r="H1065" s="578"/>
      <c r="I1065" s="579"/>
      <c r="J1065" s="580"/>
      <c r="K1065" s="579"/>
      <c r="L1065" s="581"/>
      <c r="M1065" s="498"/>
      <c r="N1065" s="499"/>
      <c r="O1065" s="500"/>
      <c r="P1065" s="499"/>
      <c r="Q1065" s="501"/>
      <c r="R1065" s="560"/>
      <c r="S1065" s="542">
        <f t="shared" si="398"/>
        <v>0</v>
      </c>
      <c r="T1065" s="502">
        <f t="shared" si="395"/>
        <v>0</v>
      </c>
      <c r="U1065" s="522">
        <f t="shared" si="399"/>
        <v>0</v>
      </c>
      <c r="V1065" s="503">
        <f t="shared" si="400"/>
        <v>0</v>
      </c>
      <c r="W1065" s="559" t="str">
        <f t="shared" si="401"/>
        <v/>
      </c>
      <c r="X1065" s="569" t="str">
        <f t="shared" si="396"/>
        <v/>
      </c>
      <c r="Y1065" s="569" t="str">
        <f t="shared" si="397"/>
        <v/>
      </c>
      <c r="Z1065" s="569" t="str">
        <f>'４.１倒筒機(樣品製作)'!X1065</f>
        <v/>
      </c>
      <c r="AA1065" s="569" t="str">
        <f>'４.１倒筒機(樣品製作)'!Y1065</f>
        <v/>
      </c>
    </row>
    <row r="1066" spans="1:27" ht="16.5">
      <c r="A1066" s="493">
        <f t="shared" si="394"/>
        <v>46167</v>
      </c>
      <c r="B1066" s="549" t="s">
        <v>833</v>
      </c>
      <c r="C1066" s="576"/>
      <c r="D1066" s="600"/>
      <c r="E1066" s="577"/>
      <c r="F1066" s="635" t="str">
        <f>IF(ISNA(VLOOKUP(D1066,條件!$A$1:$L$65585,5,0)),"",(VLOOKUP(D1066,條件!$A$1:$L$65585,5,0)))</f>
        <v/>
      </c>
      <c r="G1066" s="635" t="str">
        <f>IF(ISNA(VLOOKUP(D1066,條件!$A$1:$L$65585,11,0)),"",(VLOOKUP(D1066,條件!$A$1:$L$65585,11,0)))</f>
        <v/>
      </c>
      <c r="H1066" s="578"/>
      <c r="I1066" s="579"/>
      <c r="J1066" s="580"/>
      <c r="K1066" s="579"/>
      <c r="L1066" s="581"/>
      <c r="M1066" s="498"/>
      <c r="N1066" s="499"/>
      <c r="O1066" s="500"/>
      <c r="P1066" s="499"/>
      <c r="Q1066" s="501"/>
      <c r="R1066" s="560"/>
      <c r="S1066" s="542">
        <f t="shared" si="398"/>
        <v>0</v>
      </c>
      <c r="T1066" s="502">
        <f t="shared" si="395"/>
        <v>0</v>
      </c>
      <c r="U1066" s="522">
        <f t="shared" si="399"/>
        <v>0</v>
      </c>
      <c r="V1066" s="503">
        <f t="shared" si="400"/>
        <v>0</v>
      </c>
      <c r="W1066" s="559" t="str">
        <f t="shared" si="401"/>
        <v/>
      </c>
      <c r="X1066" s="569" t="str">
        <f t="shared" si="396"/>
        <v/>
      </c>
      <c r="Y1066" s="569" t="str">
        <f t="shared" si="397"/>
        <v/>
      </c>
      <c r="Z1066" s="569" t="str">
        <f>'４.１倒筒機(樣品製作)'!X1066</f>
        <v/>
      </c>
      <c r="AA1066" s="569" t="str">
        <f>'４.１倒筒機(樣品製作)'!Y1066</f>
        <v/>
      </c>
    </row>
    <row r="1067" spans="1:27" ht="16.5">
      <c r="A1067" s="493">
        <f t="shared" si="394"/>
        <v>46167</v>
      </c>
      <c r="B1067" s="549" t="s">
        <v>833</v>
      </c>
      <c r="C1067" s="576"/>
      <c r="D1067" s="600"/>
      <c r="E1067" s="577"/>
      <c r="F1067" s="635" t="str">
        <f>IF(ISNA(VLOOKUP(D1067,條件!$A$1:$L$65585,5,0)),"",(VLOOKUP(D1067,條件!$A$1:$L$65585,5,0)))</f>
        <v/>
      </c>
      <c r="G1067" s="635" t="str">
        <f>IF(ISNA(VLOOKUP(D1067,條件!$A$1:$L$65585,11,0)),"",(VLOOKUP(D1067,條件!$A$1:$L$65585,11,0)))</f>
        <v/>
      </c>
      <c r="H1067" s="578"/>
      <c r="I1067" s="579"/>
      <c r="J1067" s="580"/>
      <c r="K1067" s="579"/>
      <c r="L1067" s="581"/>
      <c r="M1067" s="498"/>
      <c r="N1067" s="499"/>
      <c r="O1067" s="500"/>
      <c r="P1067" s="499"/>
      <c r="Q1067" s="501"/>
      <c r="R1067" s="560"/>
      <c r="S1067" s="542">
        <f t="shared" si="398"/>
        <v>0</v>
      </c>
      <c r="T1067" s="502">
        <f t="shared" si="395"/>
        <v>0</v>
      </c>
      <c r="U1067" s="502">
        <f t="shared" si="399"/>
        <v>0</v>
      </c>
      <c r="V1067" s="503">
        <f t="shared" si="400"/>
        <v>0</v>
      </c>
      <c r="W1067" s="561" t="str">
        <f t="shared" si="401"/>
        <v/>
      </c>
      <c r="X1067" s="569" t="str">
        <f t="shared" si="396"/>
        <v/>
      </c>
      <c r="Y1067" s="569" t="str">
        <f t="shared" si="397"/>
        <v/>
      </c>
      <c r="Z1067" s="569" t="str">
        <f>'４.１倒筒機(樣品製作)'!X1067</f>
        <v/>
      </c>
      <c r="AA1067" s="569" t="str">
        <f>'４.１倒筒機(樣品製作)'!Y1067</f>
        <v/>
      </c>
    </row>
    <row r="1068" spans="1:27" ht="16.5">
      <c r="A1068" s="493">
        <f t="shared" si="394"/>
        <v>46167</v>
      </c>
      <c r="B1068" s="549" t="s">
        <v>833</v>
      </c>
      <c r="C1068" s="576"/>
      <c r="D1068" s="600"/>
      <c r="E1068" s="577"/>
      <c r="F1068" s="635" t="str">
        <f>IF(ISNA(VLOOKUP(D1068,條件!$A$1:$L$65585,5,0)),"",(VLOOKUP(D1068,條件!$A$1:$L$65585,5,0)))</f>
        <v/>
      </c>
      <c r="G1068" s="635" t="str">
        <f>IF(ISNA(VLOOKUP(D1068,條件!$A$1:$L$65585,11,0)),"",(VLOOKUP(D1068,條件!$A$1:$L$65585,11,0)))</f>
        <v/>
      </c>
      <c r="H1068" s="578"/>
      <c r="I1068" s="579"/>
      <c r="J1068" s="580"/>
      <c r="K1068" s="579"/>
      <c r="L1068" s="581"/>
      <c r="M1068" s="498"/>
      <c r="N1068" s="499"/>
      <c r="O1068" s="500"/>
      <c r="P1068" s="499"/>
      <c r="Q1068" s="501"/>
      <c r="R1068" s="560"/>
      <c r="S1068" s="542">
        <f t="shared" si="398"/>
        <v>0</v>
      </c>
      <c r="T1068" s="502">
        <f t="shared" si="395"/>
        <v>0</v>
      </c>
      <c r="U1068" s="502">
        <f t="shared" si="399"/>
        <v>0</v>
      </c>
      <c r="V1068" s="503">
        <f t="shared" si="400"/>
        <v>0</v>
      </c>
      <c r="W1068" s="561" t="str">
        <f t="shared" si="401"/>
        <v/>
      </c>
      <c r="X1068" s="569" t="str">
        <f t="shared" si="396"/>
        <v/>
      </c>
      <c r="Y1068" s="569" t="str">
        <f t="shared" si="397"/>
        <v/>
      </c>
      <c r="Z1068" s="569" t="str">
        <f>'４.１倒筒機(樣品製作)'!X1068</f>
        <v/>
      </c>
      <c r="AA1068" s="569" t="str">
        <f>'４.１倒筒機(樣品製作)'!Y1068</f>
        <v/>
      </c>
    </row>
    <row r="1069" spans="1:27" ht="16.5">
      <c r="A1069" s="493">
        <f t="shared" si="394"/>
        <v>46167</v>
      </c>
      <c r="B1069" s="549" t="s">
        <v>833</v>
      </c>
      <c r="C1069" s="576"/>
      <c r="D1069" s="600"/>
      <c r="E1069" s="577"/>
      <c r="F1069" s="635" t="str">
        <f>IF(ISNA(VLOOKUP(D1069,條件!$A$1:$L$65585,5,0)),"",(VLOOKUP(D1069,條件!$A$1:$L$65585,5,0)))</f>
        <v/>
      </c>
      <c r="G1069" s="635" t="str">
        <f>IF(ISNA(VLOOKUP(D1069,條件!$A$1:$L$65585,11,0)),"",(VLOOKUP(D1069,條件!$A$1:$L$65585,11,0)))</f>
        <v/>
      </c>
      <c r="H1069" s="578"/>
      <c r="I1069" s="579"/>
      <c r="J1069" s="580"/>
      <c r="K1069" s="579"/>
      <c r="L1069" s="581"/>
      <c r="M1069" s="498"/>
      <c r="N1069" s="499"/>
      <c r="O1069" s="500"/>
      <c r="P1069" s="499"/>
      <c r="Q1069" s="501"/>
      <c r="R1069" s="560"/>
      <c r="S1069" s="542">
        <f t="shared" si="398"/>
        <v>0</v>
      </c>
      <c r="T1069" s="502">
        <f t="shared" si="395"/>
        <v>0</v>
      </c>
      <c r="U1069" s="502">
        <f t="shared" si="399"/>
        <v>0</v>
      </c>
      <c r="V1069" s="503">
        <f t="shared" si="400"/>
        <v>0</v>
      </c>
      <c r="W1069" s="561" t="str">
        <f t="shared" si="401"/>
        <v/>
      </c>
      <c r="X1069" s="569" t="str">
        <f t="shared" si="396"/>
        <v/>
      </c>
      <c r="Y1069" s="569" t="str">
        <f t="shared" si="397"/>
        <v/>
      </c>
      <c r="Z1069" s="569" t="str">
        <f>'４.１倒筒機(樣品製作)'!X1069</f>
        <v/>
      </c>
      <c r="AA1069" s="569" t="str">
        <f>'４.１倒筒機(樣品製作)'!Y1069</f>
        <v/>
      </c>
    </row>
    <row r="1070" spans="1:27" ht="16.5">
      <c r="A1070" s="493">
        <f t="shared" si="394"/>
        <v>46167</v>
      </c>
      <c r="B1070" s="549" t="s">
        <v>833</v>
      </c>
      <c r="C1070" s="576"/>
      <c r="D1070" s="600"/>
      <c r="E1070" s="577"/>
      <c r="F1070" s="635" t="str">
        <f>IF(ISNA(VLOOKUP(D1070,條件!$A$1:$L$65585,5,0)),"",(VLOOKUP(D1070,條件!$A$1:$L$65585,5,0)))</f>
        <v/>
      </c>
      <c r="G1070" s="635" t="str">
        <f>IF(ISNA(VLOOKUP(D1070,條件!$A$1:$L$65585,11,0)),"",(VLOOKUP(D1070,條件!$A$1:$L$65585,11,0)))</f>
        <v/>
      </c>
      <c r="H1070" s="578"/>
      <c r="I1070" s="579"/>
      <c r="J1070" s="580"/>
      <c r="K1070" s="579"/>
      <c r="L1070" s="581"/>
      <c r="M1070" s="498"/>
      <c r="N1070" s="499"/>
      <c r="O1070" s="500"/>
      <c r="P1070" s="499"/>
      <c r="Q1070" s="501"/>
      <c r="R1070" s="560"/>
      <c r="S1070" s="542">
        <f t="shared" si="398"/>
        <v>0</v>
      </c>
      <c r="T1070" s="502">
        <f t="shared" si="395"/>
        <v>0</v>
      </c>
      <c r="U1070" s="502">
        <f t="shared" si="399"/>
        <v>0</v>
      </c>
      <c r="V1070" s="503">
        <f t="shared" si="400"/>
        <v>0</v>
      </c>
      <c r="W1070" s="561" t="str">
        <f t="shared" si="401"/>
        <v/>
      </c>
      <c r="X1070" s="569" t="str">
        <f t="shared" si="396"/>
        <v/>
      </c>
      <c r="Y1070" s="569" t="str">
        <f t="shared" si="397"/>
        <v/>
      </c>
      <c r="Z1070" s="569" t="str">
        <f>'４.１倒筒機(樣品製作)'!X1070</f>
        <v/>
      </c>
      <c r="AA1070" s="569" t="str">
        <f>'４.１倒筒機(樣品製作)'!Y1070</f>
        <v/>
      </c>
    </row>
    <row r="1071" spans="1:27" ht="16.5">
      <c r="A1071" s="493">
        <f t="shared" si="394"/>
        <v>46167</v>
      </c>
      <c r="B1071" s="549" t="s">
        <v>833</v>
      </c>
      <c r="C1071" s="576"/>
      <c r="D1071" s="600"/>
      <c r="E1071" s="577"/>
      <c r="F1071" s="635" t="str">
        <f>IF(ISNA(VLOOKUP(D1071,條件!$A$1:$L$65585,5,0)),"",(VLOOKUP(D1071,條件!$A$1:$L$65585,5,0)))</f>
        <v/>
      </c>
      <c r="G1071" s="635" t="str">
        <f>IF(ISNA(VLOOKUP(D1071,條件!$A$1:$L$65585,11,0)),"",(VLOOKUP(D1071,條件!$A$1:$L$65585,11,0)))</f>
        <v/>
      </c>
      <c r="H1071" s="578"/>
      <c r="I1071" s="579"/>
      <c r="J1071" s="580"/>
      <c r="K1071" s="579"/>
      <c r="L1071" s="581"/>
      <c r="M1071" s="498"/>
      <c r="N1071" s="499"/>
      <c r="O1071" s="500"/>
      <c r="P1071" s="499"/>
      <c r="Q1071" s="501"/>
      <c r="R1071" s="560"/>
      <c r="S1071" s="542">
        <f t="shared" si="398"/>
        <v>0</v>
      </c>
      <c r="T1071" s="502">
        <f t="shared" si="395"/>
        <v>0</v>
      </c>
      <c r="U1071" s="502">
        <f t="shared" si="399"/>
        <v>0</v>
      </c>
      <c r="V1071" s="503">
        <f t="shared" si="400"/>
        <v>0</v>
      </c>
      <c r="W1071" s="561" t="str">
        <f t="shared" si="401"/>
        <v/>
      </c>
      <c r="X1071" s="569" t="str">
        <f t="shared" si="396"/>
        <v/>
      </c>
      <c r="Y1071" s="569" t="str">
        <f t="shared" si="397"/>
        <v/>
      </c>
      <c r="Z1071" s="569" t="str">
        <f>'４.１倒筒機(樣品製作)'!X1071</f>
        <v/>
      </c>
      <c r="AA1071" s="569" t="str">
        <f>'４.１倒筒機(樣品製作)'!Y1071</f>
        <v/>
      </c>
    </row>
    <row r="1072" spans="1:27" ht="16.5">
      <c r="A1072" s="493">
        <f t="shared" si="394"/>
        <v>46167</v>
      </c>
      <c r="B1072" s="549" t="s">
        <v>833</v>
      </c>
      <c r="C1072" s="576"/>
      <c r="D1072" s="600"/>
      <c r="E1072" s="577"/>
      <c r="F1072" s="635" t="str">
        <f>IF(ISNA(VLOOKUP(D1072,條件!$A$1:$L$65585,5,0)),"",(VLOOKUP(D1072,條件!$A$1:$L$65585,5,0)))</f>
        <v/>
      </c>
      <c r="G1072" s="635" t="str">
        <f>IF(ISNA(VLOOKUP(D1072,條件!$A$1:$L$65585,11,0)),"",(VLOOKUP(D1072,條件!$A$1:$L$65585,11,0)))</f>
        <v/>
      </c>
      <c r="H1072" s="578"/>
      <c r="I1072" s="579"/>
      <c r="J1072" s="580"/>
      <c r="K1072" s="579"/>
      <c r="L1072" s="581"/>
      <c r="M1072" s="498"/>
      <c r="N1072" s="499"/>
      <c r="O1072" s="500"/>
      <c r="P1072" s="499"/>
      <c r="Q1072" s="501"/>
      <c r="R1072" s="560"/>
      <c r="S1072" s="542">
        <f t="shared" si="398"/>
        <v>0</v>
      </c>
      <c r="T1072" s="502">
        <f t="shared" si="395"/>
        <v>0</v>
      </c>
      <c r="U1072" s="502">
        <f t="shared" si="399"/>
        <v>0</v>
      </c>
      <c r="V1072" s="503">
        <f t="shared" si="400"/>
        <v>0</v>
      </c>
      <c r="W1072" s="561" t="str">
        <f t="shared" si="401"/>
        <v/>
      </c>
      <c r="X1072" s="569" t="str">
        <f t="shared" si="396"/>
        <v/>
      </c>
      <c r="Y1072" s="569" t="str">
        <f t="shared" si="397"/>
        <v/>
      </c>
      <c r="Z1072" s="569" t="str">
        <f>'４.１倒筒機(樣品製作)'!X1072</f>
        <v/>
      </c>
      <c r="AA1072" s="569" t="str">
        <f>'４.１倒筒機(樣品製作)'!Y1072</f>
        <v/>
      </c>
    </row>
    <row r="1073" spans="1:27" ht="16.5">
      <c r="A1073" s="493">
        <f t="shared" si="394"/>
        <v>46167</v>
      </c>
      <c r="B1073" s="549" t="s">
        <v>833</v>
      </c>
      <c r="C1073" s="576"/>
      <c r="D1073" s="600"/>
      <c r="E1073" s="577"/>
      <c r="F1073" s="635" t="str">
        <f>IF(ISNA(VLOOKUP(D1073,條件!$A$1:$L$65585,5,0)),"",(VLOOKUP(D1073,條件!$A$1:$L$65585,5,0)))</f>
        <v/>
      </c>
      <c r="G1073" s="635" t="str">
        <f>IF(ISNA(VLOOKUP(D1073,條件!$A$1:$L$65585,11,0)),"",(VLOOKUP(D1073,條件!$A$1:$L$65585,11,0)))</f>
        <v/>
      </c>
      <c r="H1073" s="578"/>
      <c r="I1073" s="579"/>
      <c r="J1073" s="580"/>
      <c r="K1073" s="579"/>
      <c r="L1073" s="581"/>
      <c r="M1073" s="498"/>
      <c r="N1073" s="499"/>
      <c r="O1073" s="500"/>
      <c r="P1073" s="499"/>
      <c r="Q1073" s="501"/>
      <c r="R1073" s="560"/>
      <c r="S1073" s="542">
        <f t="shared" si="398"/>
        <v>0</v>
      </c>
      <c r="T1073" s="502">
        <f t="shared" si="395"/>
        <v>0</v>
      </c>
      <c r="U1073" s="502">
        <f t="shared" si="399"/>
        <v>0</v>
      </c>
      <c r="V1073" s="503">
        <f t="shared" si="400"/>
        <v>0</v>
      </c>
      <c r="W1073" s="561" t="str">
        <f t="shared" si="401"/>
        <v/>
      </c>
      <c r="X1073" s="569" t="str">
        <f t="shared" si="396"/>
        <v/>
      </c>
      <c r="Y1073" s="569" t="str">
        <f t="shared" si="397"/>
        <v/>
      </c>
      <c r="Z1073" s="569" t="str">
        <f>'４.１倒筒機(樣品製作)'!X1073</f>
        <v/>
      </c>
      <c r="AA1073" s="569" t="str">
        <f>'４.１倒筒機(樣品製作)'!Y1073</f>
        <v/>
      </c>
    </row>
    <row r="1074" spans="1:27" ht="16.5">
      <c r="A1074" s="493">
        <f t="shared" si="394"/>
        <v>46167</v>
      </c>
      <c r="B1074" s="549" t="s">
        <v>833</v>
      </c>
      <c r="C1074" s="576"/>
      <c r="D1074" s="600"/>
      <c r="E1074" s="577"/>
      <c r="F1074" s="635" t="str">
        <f>IF(ISNA(VLOOKUP(D1074,條件!$A$1:$L$65585,5,0)),"",(VLOOKUP(D1074,條件!$A$1:$L$65585,5,0)))</f>
        <v/>
      </c>
      <c r="G1074" s="635" t="str">
        <f>IF(ISNA(VLOOKUP(D1074,條件!$A$1:$L$65585,11,0)),"",(VLOOKUP(D1074,條件!$A$1:$L$65585,11,0)))</f>
        <v/>
      </c>
      <c r="H1074" s="578"/>
      <c r="I1074" s="579"/>
      <c r="J1074" s="580"/>
      <c r="K1074" s="579"/>
      <c r="L1074" s="581"/>
      <c r="M1074" s="498"/>
      <c r="N1074" s="499"/>
      <c r="O1074" s="500"/>
      <c r="P1074" s="499"/>
      <c r="Q1074" s="501"/>
      <c r="R1074" s="560"/>
      <c r="S1074" s="542">
        <f t="shared" si="398"/>
        <v>0</v>
      </c>
      <c r="T1074" s="502">
        <f t="shared" si="395"/>
        <v>0</v>
      </c>
      <c r="U1074" s="502">
        <f t="shared" si="399"/>
        <v>0</v>
      </c>
      <c r="V1074" s="503">
        <f t="shared" si="400"/>
        <v>0</v>
      </c>
      <c r="W1074" s="561" t="str">
        <f t="shared" si="401"/>
        <v/>
      </c>
      <c r="X1074" s="569" t="str">
        <f t="shared" si="396"/>
        <v/>
      </c>
      <c r="Y1074" s="569" t="str">
        <f t="shared" si="397"/>
        <v/>
      </c>
      <c r="Z1074" s="569" t="str">
        <f>'４.１倒筒機(樣品製作)'!X1074</f>
        <v/>
      </c>
      <c r="AA1074" s="569" t="str">
        <f>'４.１倒筒機(樣品製作)'!Y1074</f>
        <v/>
      </c>
    </row>
    <row r="1075" spans="1:27" ht="16.5">
      <c r="A1075" s="493">
        <f t="shared" si="394"/>
        <v>46167</v>
      </c>
      <c r="B1075" s="549" t="s">
        <v>833</v>
      </c>
      <c r="C1075" s="576"/>
      <c r="D1075" s="600"/>
      <c r="E1075" s="577"/>
      <c r="F1075" s="635" t="str">
        <f>IF(ISNA(VLOOKUP(D1075,條件!$A$1:$L$65585,5,0)),"",(VLOOKUP(D1075,條件!$A$1:$L$65585,5,0)))</f>
        <v/>
      </c>
      <c r="G1075" s="635" t="str">
        <f>IF(ISNA(VLOOKUP(D1075,條件!$A$1:$L$65585,11,0)),"",(VLOOKUP(D1075,條件!$A$1:$L$65585,11,0)))</f>
        <v/>
      </c>
      <c r="H1075" s="578"/>
      <c r="I1075" s="579"/>
      <c r="J1075" s="580"/>
      <c r="K1075" s="579"/>
      <c r="L1075" s="581"/>
      <c r="M1075" s="498"/>
      <c r="N1075" s="499"/>
      <c r="O1075" s="500"/>
      <c r="P1075" s="499"/>
      <c r="Q1075" s="501"/>
      <c r="R1075" s="560"/>
      <c r="S1075" s="542">
        <f t="shared" si="398"/>
        <v>0</v>
      </c>
      <c r="T1075" s="502">
        <f t="shared" si="395"/>
        <v>0</v>
      </c>
      <c r="U1075" s="502">
        <f t="shared" si="399"/>
        <v>0</v>
      </c>
      <c r="V1075" s="503">
        <f t="shared" si="400"/>
        <v>0</v>
      </c>
      <c r="W1075" s="561" t="str">
        <f t="shared" si="401"/>
        <v/>
      </c>
      <c r="X1075" s="569" t="str">
        <f t="shared" si="396"/>
        <v/>
      </c>
      <c r="Y1075" s="569" t="str">
        <f t="shared" si="397"/>
        <v/>
      </c>
      <c r="Z1075" s="569" t="str">
        <f>'４.１倒筒機(樣品製作)'!X1075</f>
        <v/>
      </c>
      <c r="AA1075" s="569" t="str">
        <f>'４.１倒筒機(樣品製作)'!Y1075</f>
        <v/>
      </c>
    </row>
    <row r="1076" spans="1:27" ht="16.5">
      <c r="A1076" s="493">
        <f t="shared" si="394"/>
        <v>46167</v>
      </c>
      <c r="B1076" s="515" t="s">
        <v>831</v>
      </c>
      <c r="C1076" s="652"/>
      <c r="D1076" s="653"/>
      <c r="E1076" s="654"/>
      <c r="F1076" s="655">
        <v>0</v>
      </c>
      <c r="G1076" s="655"/>
      <c r="H1076" s="656"/>
      <c r="I1076" s="657">
        <f>COUNTA(I1056:I1075)</f>
        <v>0</v>
      </c>
      <c r="J1076" s="657"/>
      <c r="K1076" s="657"/>
      <c r="L1076" s="658"/>
      <c r="M1076" s="517"/>
      <c r="N1076" s="518">
        <f>SUM(N1056:N1075)</f>
        <v>0</v>
      </c>
      <c r="O1076" s="517"/>
      <c r="P1076" s="518">
        <f>SUM(P1056:P1075)</f>
        <v>0</v>
      </c>
      <c r="Q1076" s="519"/>
      <c r="R1076" s="562"/>
      <c r="S1076" s="544"/>
      <c r="T1076" s="520"/>
      <c r="U1076" s="516">
        <f>SUMIF(U1056:U1075,"&lt;9E307")</f>
        <v>0</v>
      </c>
      <c r="V1076" s="516">
        <f>SUM(V1056:V1075)</f>
        <v>0</v>
      </c>
      <c r="W1076" s="563">
        <f>IF(ISERROR(V1076/U1076),0,(V1076/U1076))</f>
        <v>0</v>
      </c>
      <c r="X1076" s="570">
        <f>SUMIF(X1056:X1075,"&lt;9E307")</f>
        <v>0</v>
      </c>
      <c r="Y1076" s="570">
        <f>SUMIF(Y1056:Y1075,"&lt;9E307")</f>
        <v>0</v>
      </c>
      <c r="Z1076" s="570">
        <f>'４.１倒筒機(樣品製作)'!X1076</f>
        <v>0</v>
      </c>
      <c r="AA1076" s="570">
        <f>'４.１倒筒機(樣品製作)'!Y1076</f>
        <v>0</v>
      </c>
    </row>
    <row r="1077" spans="1:27" ht="16.5">
      <c r="A1077" s="493">
        <f t="shared" si="394"/>
        <v>46167</v>
      </c>
      <c r="B1077" s="521" t="s">
        <v>834</v>
      </c>
      <c r="C1077" s="659"/>
      <c r="D1077" s="660"/>
      <c r="E1077" s="661"/>
      <c r="F1077" s="662"/>
      <c r="G1077" s="662"/>
      <c r="H1077" s="663"/>
      <c r="I1077" s="664">
        <f>SUM(I1055,I1076)</f>
        <v>0</v>
      </c>
      <c r="J1077" s="664"/>
      <c r="K1077" s="664"/>
      <c r="L1077" s="665"/>
      <c r="M1077" s="536"/>
      <c r="N1077" s="537">
        <f>SUM(N1055,N1076)</f>
        <v>0</v>
      </c>
      <c r="O1077" s="536"/>
      <c r="P1077" s="537">
        <f>SUM(P1055,P1076)</f>
        <v>0</v>
      </c>
      <c r="Q1077" s="538"/>
      <c r="R1077" s="564"/>
      <c r="S1077" s="545"/>
      <c r="T1077" s="504"/>
      <c r="U1077" s="504">
        <f t="shared" ref="U1077:V1077" si="402">SUM(U1055,U1076)</f>
        <v>0</v>
      </c>
      <c r="V1077" s="504">
        <f t="shared" si="402"/>
        <v>0</v>
      </c>
      <c r="W1077" s="565">
        <f>IF(ISERROR(V1077/U1077),0,V1077/U1077)</f>
        <v>0</v>
      </c>
      <c r="X1077" s="571">
        <f>SUM(X1055,X1076)</f>
        <v>0</v>
      </c>
      <c r="Y1077" s="571">
        <f>SUM(Y1055,Y1076)</f>
        <v>0</v>
      </c>
      <c r="Z1077" s="571">
        <f>'４.１倒筒機(樣品製作)'!X1077</f>
        <v>0</v>
      </c>
      <c r="AA1077" s="571">
        <f>'４.１倒筒機(樣品製作)'!Y1077</f>
        <v>0</v>
      </c>
    </row>
    <row r="1078" spans="1:27" ht="16.5">
      <c r="A1078" s="566">
        <f>A1077+1</f>
        <v>46168</v>
      </c>
      <c r="B1078" s="548" t="s">
        <v>832</v>
      </c>
      <c r="C1078" s="666"/>
      <c r="D1078" s="667"/>
      <c r="E1078" s="668"/>
      <c r="F1078" s="669" t="str">
        <f>IF(ISNA(VLOOKUP(D1078,條件!$A$1:$L$65585,5,0)),"",(VLOOKUP(D1078,條件!$A$1:$L$65585,5,0)))</f>
        <v/>
      </c>
      <c r="G1078" s="669" t="str">
        <f>IF(ISNA(VLOOKUP(D1078,條件!$A$1:$L$65585,11,0)),"",(VLOOKUP(D1078,條件!$A$1:$L$65585,11,0)))</f>
        <v/>
      </c>
      <c r="H1078" s="670"/>
      <c r="I1078" s="671"/>
      <c r="J1078" s="580"/>
      <c r="K1078" s="671"/>
      <c r="L1078" s="672"/>
      <c r="M1078" s="524"/>
      <c r="N1078" s="525"/>
      <c r="O1078" s="526"/>
      <c r="P1078" s="525"/>
      <c r="Q1078" s="527"/>
      <c r="R1078" s="558"/>
      <c r="S1078" s="541">
        <f>K1078*0.85</f>
        <v>0</v>
      </c>
      <c r="T1078" s="522">
        <f t="shared" ref="T1078:T1097" si="403">IF(J1078="",0,(1440/(J1078/S1078)))</f>
        <v>0</v>
      </c>
      <c r="U1078" s="522">
        <f>T1078*L1078*(N1078+P1078)/24*0.85</f>
        <v>0</v>
      </c>
      <c r="V1078" s="523">
        <f>M1078+O1078</f>
        <v>0</v>
      </c>
      <c r="W1078" s="559" t="str">
        <f>IF(U1078=0,"",((V1078/U1078)))</f>
        <v/>
      </c>
      <c r="X1078" s="569" t="str">
        <f t="shared" ref="X1078:X1097" si="404">IF(ISERROR((U1078/(N1078+P1078)*N1078)/250),"",((U1078/(N1078+P1078)*N1078)/250))</f>
        <v/>
      </c>
      <c r="Y1078" s="569" t="str">
        <f t="shared" ref="Y1078:Y1097" si="405">IF(ISERROR(((U1078/(N1078+P1078)*P1078)/250)),"",(((U1078/(N1078+P1078)*P1078))/250))</f>
        <v/>
      </c>
      <c r="Z1078" s="569" t="str">
        <f>'４.１倒筒機(樣品製作)'!X1078</f>
        <v/>
      </c>
      <c r="AA1078" s="569" t="str">
        <f>'４.１倒筒機(樣品製作)'!Y1078</f>
        <v/>
      </c>
    </row>
    <row r="1079" spans="1:27" ht="16.5">
      <c r="A1079" s="493">
        <f>A1078</f>
        <v>46168</v>
      </c>
      <c r="B1079" s="549" t="s">
        <v>832</v>
      </c>
      <c r="C1079" s="576"/>
      <c r="D1079" s="600"/>
      <c r="E1079" s="577"/>
      <c r="F1079" s="635" t="str">
        <f>IF(ISNA(VLOOKUP(D1079,條件!$A$1:$L$65585,5,0)),"",(VLOOKUP(D1079,條件!$A$1:$L$65585,5,0)))</f>
        <v/>
      </c>
      <c r="G1079" s="635" t="str">
        <f>IF(ISNA(VLOOKUP(D1079,條件!$A$1:$L$65585,11,0)),"",(VLOOKUP(D1079,條件!$A$1:$L$65585,11,0)))</f>
        <v/>
      </c>
      <c r="H1079" s="578"/>
      <c r="I1079" s="579"/>
      <c r="J1079" s="580"/>
      <c r="K1079" s="579"/>
      <c r="L1079" s="581"/>
      <c r="M1079" s="498"/>
      <c r="N1079" s="499"/>
      <c r="O1079" s="500"/>
      <c r="P1079" s="499"/>
      <c r="Q1079" s="527"/>
      <c r="R1079" s="560"/>
      <c r="S1079" s="542">
        <f t="shared" ref="S1079:S1097" si="406">K1079*0.85</f>
        <v>0</v>
      </c>
      <c r="T1079" s="502">
        <f t="shared" si="403"/>
        <v>0</v>
      </c>
      <c r="U1079" s="522">
        <f t="shared" ref="U1079:U1097" si="407">T1079*L1079*(N1079+P1079)/24*0.85</f>
        <v>0</v>
      </c>
      <c r="V1079" s="503">
        <f t="shared" ref="V1079:V1097" si="408">M1079+O1079</f>
        <v>0</v>
      </c>
      <c r="W1079" s="559" t="str">
        <f t="shared" ref="W1079:W1097" si="409">IF(U1079=0,"",((V1079/U1079)))</f>
        <v/>
      </c>
      <c r="X1079" s="569" t="str">
        <f t="shared" si="404"/>
        <v/>
      </c>
      <c r="Y1079" s="569" t="str">
        <f t="shared" si="405"/>
        <v/>
      </c>
      <c r="Z1079" s="569" t="str">
        <f>'４.１倒筒機(樣品製作)'!X1079</f>
        <v/>
      </c>
      <c r="AA1079" s="569" t="str">
        <f>'４.１倒筒機(樣品製作)'!Y1079</f>
        <v/>
      </c>
    </row>
    <row r="1080" spans="1:27" ht="16.5">
      <c r="A1080" s="493">
        <f t="shared" ref="A1080:A1120" si="410">A1079</f>
        <v>46168</v>
      </c>
      <c r="B1080" s="549" t="s">
        <v>832</v>
      </c>
      <c r="C1080" s="576"/>
      <c r="D1080" s="600"/>
      <c r="E1080" s="577"/>
      <c r="F1080" s="635" t="str">
        <f>IF(ISNA(VLOOKUP(D1080,條件!$A$1:$L$65585,5,0)),"",(VLOOKUP(D1080,條件!$A$1:$L$65585,5,0)))</f>
        <v/>
      </c>
      <c r="G1080" s="635" t="str">
        <f>IF(ISNA(VLOOKUP(D1080,條件!$A$1:$L$65585,11,0)),"",(VLOOKUP(D1080,條件!$A$1:$L$65585,11,0)))</f>
        <v/>
      </c>
      <c r="H1080" s="578"/>
      <c r="I1080" s="579"/>
      <c r="J1080" s="580"/>
      <c r="K1080" s="579"/>
      <c r="L1080" s="581"/>
      <c r="M1080" s="498"/>
      <c r="N1080" s="499"/>
      <c r="O1080" s="500"/>
      <c r="P1080" s="499"/>
      <c r="Q1080" s="527"/>
      <c r="R1080" s="560"/>
      <c r="S1080" s="542">
        <f t="shared" si="406"/>
        <v>0</v>
      </c>
      <c r="T1080" s="502">
        <f t="shared" si="403"/>
        <v>0</v>
      </c>
      <c r="U1080" s="522">
        <f t="shared" si="407"/>
        <v>0</v>
      </c>
      <c r="V1080" s="503">
        <f t="shared" si="408"/>
        <v>0</v>
      </c>
      <c r="W1080" s="559" t="str">
        <f t="shared" si="409"/>
        <v/>
      </c>
      <c r="X1080" s="569" t="str">
        <f t="shared" si="404"/>
        <v/>
      </c>
      <c r="Y1080" s="569" t="str">
        <f t="shared" si="405"/>
        <v/>
      </c>
      <c r="Z1080" s="569" t="str">
        <f>'４.１倒筒機(樣品製作)'!X1080</f>
        <v/>
      </c>
      <c r="AA1080" s="569" t="str">
        <f>'４.１倒筒機(樣品製作)'!Y1080</f>
        <v/>
      </c>
    </row>
    <row r="1081" spans="1:27" ht="16.5">
      <c r="A1081" s="493">
        <f t="shared" si="410"/>
        <v>46168</v>
      </c>
      <c r="B1081" s="549" t="s">
        <v>832</v>
      </c>
      <c r="C1081" s="576"/>
      <c r="D1081" s="600"/>
      <c r="E1081" s="577"/>
      <c r="F1081" s="635" t="str">
        <f>IF(ISNA(VLOOKUP(D1081,條件!$A$1:$L$65585,5,0)),"",(VLOOKUP(D1081,條件!$A$1:$L$65585,5,0)))</f>
        <v/>
      </c>
      <c r="G1081" s="635" t="str">
        <f>IF(ISNA(VLOOKUP(D1081,條件!$A$1:$L$65585,11,0)),"",(VLOOKUP(D1081,條件!$A$1:$L$65585,11,0)))</f>
        <v/>
      </c>
      <c r="H1081" s="578"/>
      <c r="I1081" s="579"/>
      <c r="J1081" s="580"/>
      <c r="K1081" s="579"/>
      <c r="L1081" s="581"/>
      <c r="M1081" s="498"/>
      <c r="N1081" s="499"/>
      <c r="O1081" s="500"/>
      <c r="P1081" s="499"/>
      <c r="Q1081" s="527"/>
      <c r="R1081" s="560"/>
      <c r="S1081" s="542">
        <f t="shared" si="406"/>
        <v>0</v>
      </c>
      <c r="T1081" s="502">
        <f t="shared" si="403"/>
        <v>0</v>
      </c>
      <c r="U1081" s="522">
        <f t="shared" si="407"/>
        <v>0</v>
      </c>
      <c r="V1081" s="503">
        <f t="shared" si="408"/>
        <v>0</v>
      </c>
      <c r="W1081" s="559" t="str">
        <f t="shared" si="409"/>
        <v/>
      </c>
      <c r="X1081" s="569" t="str">
        <f t="shared" si="404"/>
        <v/>
      </c>
      <c r="Y1081" s="569" t="str">
        <f t="shared" si="405"/>
        <v/>
      </c>
      <c r="Z1081" s="569" t="str">
        <f>'４.１倒筒機(樣品製作)'!X1081</f>
        <v/>
      </c>
      <c r="AA1081" s="569" t="str">
        <f>'４.１倒筒機(樣品製作)'!Y1081</f>
        <v/>
      </c>
    </row>
    <row r="1082" spans="1:27" ht="16.5">
      <c r="A1082" s="493">
        <f t="shared" si="410"/>
        <v>46168</v>
      </c>
      <c r="B1082" s="549" t="s">
        <v>832</v>
      </c>
      <c r="C1082" s="576"/>
      <c r="D1082" s="600"/>
      <c r="E1082" s="577"/>
      <c r="F1082" s="635" t="str">
        <f>IF(ISNA(VLOOKUP(D1082,條件!$A$1:$L$65585,5,0)),"",(VLOOKUP(D1082,條件!$A$1:$L$65585,5,0)))</f>
        <v/>
      </c>
      <c r="G1082" s="635" t="str">
        <f>IF(ISNA(VLOOKUP(D1082,條件!$A$1:$L$65585,11,0)),"",(VLOOKUP(D1082,條件!$A$1:$L$65585,11,0)))</f>
        <v/>
      </c>
      <c r="H1082" s="578"/>
      <c r="I1082" s="579"/>
      <c r="J1082" s="580"/>
      <c r="K1082" s="579"/>
      <c r="L1082" s="581"/>
      <c r="M1082" s="498"/>
      <c r="N1082" s="499"/>
      <c r="O1082" s="500"/>
      <c r="P1082" s="499"/>
      <c r="Q1082" s="527"/>
      <c r="R1082" s="560"/>
      <c r="S1082" s="542">
        <f t="shared" si="406"/>
        <v>0</v>
      </c>
      <c r="T1082" s="502">
        <f t="shared" si="403"/>
        <v>0</v>
      </c>
      <c r="U1082" s="522">
        <f t="shared" si="407"/>
        <v>0</v>
      </c>
      <c r="V1082" s="503">
        <f t="shared" si="408"/>
        <v>0</v>
      </c>
      <c r="W1082" s="559" t="str">
        <f t="shared" si="409"/>
        <v/>
      </c>
      <c r="X1082" s="569" t="str">
        <f t="shared" si="404"/>
        <v/>
      </c>
      <c r="Y1082" s="569" t="str">
        <f t="shared" si="405"/>
        <v/>
      </c>
      <c r="Z1082" s="569" t="str">
        <f>'４.１倒筒機(樣品製作)'!X1082</f>
        <v/>
      </c>
      <c r="AA1082" s="569" t="str">
        <f>'４.１倒筒機(樣品製作)'!Y1082</f>
        <v/>
      </c>
    </row>
    <row r="1083" spans="1:27" ht="16.5">
      <c r="A1083" s="493">
        <f t="shared" si="410"/>
        <v>46168</v>
      </c>
      <c r="B1083" s="549" t="s">
        <v>832</v>
      </c>
      <c r="C1083" s="576"/>
      <c r="D1083" s="600"/>
      <c r="E1083" s="577"/>
      <c r="F1083" s="635" t="str">
        <f>IF(ISNA(VLOOKUP(D1083,條件!$A$1:$L$65585,5,0)),"",(VLOOKUP(D1083,條件!$A$1:$L$65585,5,0)))</f>
        <v/>
      </c>
      <c r="G1083" s="635" t="str">
        <f>IF(ISNA(VLOOKUP(D1083,條件!$A$1:$L$65585,11,0)),"",(VLOOKUP(D1083,條件!$A$1:$L$65585,11,0)))</f>
        <v/>
      </c>
      <c r="H1083" s="578"/>
      <c r="I1083" s="579"/>
      <c r="J1083" s="580"/>
      <c r="K1083" s="579"/>
      <c r="L1083" s="581"/>
      <c r="M1083" s="498"/>
      <c r="N1083" s="499"/>
      <c r="O1083" s="500"/>
      <c r="P1083" s="499"/>
      <c r="Q1083" s="527"/>
      <c r="R1083" s="560"/>
      <c r="S1083" s="542">
        <f t="shared" si="406"/>
        <v>0</v>
      </c>
      <c r="T1083" s="502">
        <f t="shared" si="403"/>
        <v>0</v>
      </c>
      <c r="U1083" s="522">
        <f t="shared" si="407"/>
        <v>0</v>
      </c>
      <c r="V1083" s="503">
        <f t="shared" si="408"/>
        <v>0</v>
      </c>
      <c r="W1083" s="559" t="str">
        <f t="shared" si="409"/>
        <v/>
      </c>
      <c r="X1083" s="569" t="str">
        <f t="shared" si="404"/>
        <v/>
      </c>
      <c r="Y1083" s="569" t="str">
        <f t="shared" si="405"/>
        <v/>
      </c>
      <c r="Z1083" s="569" t="str">
        <f>'４.１倒筒機(樣品製作)'!X1083</f>
        <v/>
      </c>
      <c r="AA1083" s="569" t="str">
        <f>'４.１倒筒機(樣品製作)'!Y1083</f>
        <v/>
      </c>
    </row>
    <row r="1084" spans="1:27" ht="16.5">
      <c r="A1084" s="493">
        <f t="shared" si="410"/>
        <v>46168</v>
      </c>
      <c r="B1084" s="549" t="s">
        <v>832</v>
      </c>
      <c r="C1084" s="576"/>
      <c r="D1084" s="600"/>
      <c r="E1084" s="577"/>
      <c r="F1084" s="635" t="str">
        <f>IF(ISNA(VLOOKUP(D1084,條件!$A$1:$L$65585,5,0)),"",(VLOOKUP(D1084,條件!$A$1:$L$65585,5,0)))</f>
        <v/>
      </c>
      <c r="G1084" s="635" t="str">
        <f>IF(ISNA(VLOOKUP(D1084,條件!$A$1:$L$65585,11,0)),"",(VLOOKUP(D1084,條件!$A$1:$L$65585,11,0)))</f>
        <v/>
      </c>
      <c r="H1084" s="578"/>
      <c r="I1084" s="579"/>
      <c r="J1084" s="580"/>
      <c r="K1084" s="579"/>
      <c r="L1084" s="581"/>
      <c r="M1084" s="498"/>
      <c r="N1084" s="499"/>
      <c r="O1084" s="500"/>
      <c r="P1084" s="499"/>
      <c r="Q1084" s="527"/>
      <c r="R1084" s="560"/>
      <c r="S1084" s="542">
        <f t="shared" si="406"/>
        <v>0</v>
      </c>
      <c r="T1084" s="502">
        <f t="shared" si="403"/>
        <v>0</v>
      </c>
      <c r="U1084" s="522">
        <f t="shared" si="407"/>
        <v>0</v>
      </c>
      <c r="V1084" s="503">
        <f t="shared" si="408"/>
        <v>0</v>
      </c>
      <c r="W1084" s="559" t="str">
        <f t="shared" si="409"/>
        <v/>
      </c>
      <c r="X1084" s="569" t="str">
        <f t="shared" si="404"/>
        <v/>
      </c>
      <c r="Y1084" s="569" t="str">
        <f t="shared" si="405"/>
        <v/>
      </c>
      <c r="Z1084" s="569" t="str">
        <f>'４.１倒筒機(樣品製作)'!X1084</f>
        <v/>
      </c>
      <c r="AA1084" s="569" t="str">
        <f>'４.１倒筒機(樣品製作)'!Y1084</f>
        <v/>
      </c>
    </row>
    <row r="1085" spans="1:27" ht="16.5">
      <c r="A1085" s="493">
        <f t="shared" si="410"/>
        <v>46168</v>
      </c>
      <c r="B1085" s="549" t="s">
        <v>832</v>
      </c>
      <c r="C1085" s="576"/>
      <c r="D1085" s="600"/>
      <c r="E1085" s="577"/>
      <c r="F1085" s="635" t="str">
        <f>IF(ISNA(VLOOKUP(D1085,條件!$A$1:$L$65585,5,0)),"",(VLOOKUP(D1085,條件!$A$1:$L$65585,5,0)))</f>
        <v/>
      </c>
      <c r="G1085" s="635" t="str">
        <f>IF(ISNA(VLOOKUP(D1085,條件!$A$1:$L$65585,11,0)),"",(VLOOKUP(D1085,條件!$A$1:$L$65585,11,0)))</f>
        <v/>
      </c>
      <c r="H1085" s="578"/>
      <c r="I1085" s="579"/>
      <c r="J1085" s="580"/>
      <c r="K1085" s="579"/>
      <c r="L1085" s="581"/>
      <c r="M1085" s="498"/>
      <c r="N1085" s="499"/>
      <c r="O1085" s="500"/>
      <c r="P1085" s="499"/>
      <c r="Q1085" s="527"/>
      <c r="R1085" s="560"/>
      <c r="S1085" s="542">
        <f t="shared" si="406"/>
        <v>0</v>
      </c>
      <c r="T1085" s="502">
        <f t="shared" si="403"/>
        <v>0</v>
      </c>
      <c r="U1085" s="522">
        <f t="shared" si="407"/>
        <v>0</v>
      </c>
      <c r="V1085" s="503">
        <f t="shared" si="408"/>
        <v>0</v>
      </c>
      <c r="W1085" s="559" t="str">
        <f t="shared" si="409"/>
        <v/>
      </c>
      <c r="X1085" s="569" t="str">
        <f t="shared" si="404"/>
        <v/>
      </c>
      <c r="Y1085" s="569" t="str">
        <f t="shared" si="405"/>
        <v/>
      </c>
      <c r="Z1085" s="569" t="str">
        <f>'４.１倒筒機(樣品製作)'!X1085</f>
        <v/>
      </c>
      <c r="AA1085" s="569" t="str">
        <f>'４.１倒筒機(樣品製作)'!Y1085</f>
        <v/>
      </c>
    </row>
    <row r="1086" spans="1:27" ht="16.5">
      <c r="A1086" s="493">
        <f t="shared" si="410"/>
        <v>46168</v>
      </c>
      <c r="B1086" s="549" t="s">
        <v>832</v>
      </c>
      <c r="C1086" s="576"/>
      <c r="D1086" s="600"/>
      <c r="E1086" s="577"/>
      <c r="F1086" s="635" t="str">
        <f>IF(ISNA(VLOOKUP(D1086,條件!$A$1:$L$65585,5,0)),"",(VLOOKUP(D1086,條件!$A$1:$L$65585,5,0)))</f>
        <v/>
      </c>
      <c r="G1086" s="635" t="str">
        <f>IF(ISNA(VLOOKUP(D1086,條件!$A$1:$L$65585,11,0)),"",(VLOOKUP(D1086,條件!$A$1:$L$65585,11,0)))</f>
        <v/>
      </c>
      <c r="H1086" s="578"/>
      <c r="I1086" s="579"/>
      <c r="J1086" s="580"/>
      <c r="K1086" s="579"/>
      <c r="L1086" s="581"/>
      <c r="M1086" s="498"/>
      <c r="N1086" s="499"/>
      <c r="O1086" s="500"/>
      <c r="P1086" s="499"/>
      <c r="Q1086" s="527"/>
      <c r="R1086" s="560"/>
      <c r="S1086" s="542">
        <f t="shared" si="406"/>
        <v>0</v>
      </c>
      <c r="T1086" s="502">
        <f t="shared" si="403"/>
        <v>0</v>
      </c>
      <c r="U1086" s="522">
        <f t="shared" si="407"/>
        <v>0</v>
      </c>
      <c r="V1086" s="503">
        <f t="shared" si="408"/>
        <v>0</v>
      </c>
      <c r="W1086" s="559" t="str">
        <f t="shared" si="409"/>
        <v/>
      </c>
      <c r="X1086" s="569" t="str">
        <f t="shared" si="404"/>
        <v/>
      </c>
      <c r="Y1086" s="569" t="str">
        <f t="shared" si="405"/>
        <v/>
      </c>
      <c r="Z1086" s="569" t="str">
        <f>'４.１倒筒機(樣品製作)'!X1086</f>
        <v/>
      </c>
      <c r="AA1086" s="569" t="str">
        <f>'４.１倒筒機(樣品製作)'!Y1086</f>
        <v/>
      </c>
    </row>
    <row r="1087" spans="1:27" ht="16.5">
      <c r="A1087" s="493">
        <f t="shared" si="410"/>
        <v>46168</v>
      </c>
      <c r="B1087" s="549" t="s">
        <v>832</v>
      </c>
      <c r="C1087" s="576"/>
      <c r="D1087" s="600"/>
      <c r="E1087" s="577"/>
      <c r="F1087" s="635" t="str">
        <f>IF(ISNA(VLOOKUP(D1087,條件!$A$1:$L$65585,5,0)),"",(VLOOKUP(D1087,條件!$A$1:$L$65585,5,0)))</f>
        <v/>
      </c>
      <c r="G1087" s="635" t="str">
        <f>IF(ISNA(VLOOKUP(D1087,條件!$A$1:$L$65585,11,0)),"",(VLOOKUP(D1087,條件!$A$1:$L$65585,11,0)))</f>
        <v/>
      </c>
      <c r="H1087" s="578"/>
      <c r="I1087" s="579"/>
      <c r="J1087" s="580"/>
      <c r="K1087" s="579"/>
      <c r="L1087" s="581"/>
      <c r="M1087" s="498"/>
      <c r="N1087" s="499"/>
      <c r="O1087" s="500"/>
      <c r="P1087" s="499"/>
      <c r="Q1087" s="527"/>
      <c r="R1087" s="560"/>
      <c r="S1087" s="542">
        <f t="shared" si="406"/>
        <v>0</v>
      </c>
      <c r="T1087" s="502">
        <f t="shared" si="403"/>
        <v>0</v>
      </c>
      <c r="U1087" s="522">
        <f t="shared" si="407"/>
        <v>0</v>
      </c>
      <c r="V1087" s="503">
        <f t="shared" si="408"/>
        <v>0</v>
      </c>
      <c r="W1087" s="559" t="str">
        <f t="shared" si="409"/>
        <v/>
      </c>
      <c r="X1087" s="569" t="str">
        <f t="shared" si="404"/>
        <v/>
      </c>
      <c r="Y1087" s="569" t="str">
        <f t="shared" si="405"/>
        <v/>
      </c>
      <c r="Z1087" s="569" t="str">
        <f>'４.１倒筒機(樣品製作)'!X1087</f>
        <v/>
      </c>
      <c r="AA1087" s="569" t="str">
        <f>'４.１倒筒機(樣品製作)'!Y1087</f>
        <v/>
      </c>
    </row>
    <row r="1088" spans="1:27" ht="16.5">
      <c r="A1088" s="493">
        <f t="shared" si="410"/>
        <v>46168</v>
      </c>
      <c r="B1088" s="549" t="s">
        <v>832</v>
      </c>
      <c r="C1088" s="576"/>
      <c r="D1088" s="600"/>
      <c r="E1088" s="577"/>
      <c r="F1088" s="635" t="str">
        <f>IF(ISNA(VLOOKUP(D1088,條件!$A$1:$L$65585,5,0)),"",(VLOOKUP(D1088,條件!$A$1:$L$65585,5,0)))</f>
        <v/>
      </c>
      <c r="G1088" s="635" t="str">
        <f>IF(ISNA(VLOOKUP(D1088,條件!$A$1:$L$65585,11,0)),"",(VLOOKUP(D1088,條件!$A$1:$L$65585,11,0)))</f>
        <v/>
      </c>
      <c r="H1088" s="578"/>
      <c r="I1088" s="579"/>
      <c r="J1088" s="580"/>
      <c r="K1088" s="579"/>
      <c r="L1088" s="581"/>
      <c r="M1088" s="498"/>
      <c r="N1088" s="499"/>
      <c r="O1088" s="500"/>
      <c r="P1088" s="499"/>
      <c r="Q1088" s="527"/>
      <c r="R1088" s="560"/>
      <c r="S1088" s="542">
        <f t="shared" si="406"/>
        <v>0</v>
      </c>
      <c r="T1088" s="502">
        <f t="shared" si="403"/>
        <v>0</v>
      </c>
      <c r="U1088" s="522">
        <f t="shared" si="407"/>
        <v>0</v>
      </c>
      <c r="V1088" s="503">
        <f t="shared" si="408"/>
        <v>0</v>
      </c>
      <c r="W1088" s="559" t="str">
        <f t="shared" si="409"/>
        <v/>
      </c>
      <c r="X1088" s="569" t="str">
        <f t="shared" si="404"/>
        <v/>
      </c>
      <c r="Y1088" s="569" t="str">
        <f t="shared" si="405"/>
        <v/>
      </c>
      <c r="Z1088" s="569" t="str">
        <f>'４.１倒筒機(樣品製作)'!X1088</f>
        <v/>
      </c>
      <c r="AA1088" s="569" t="str">
        <f>'４.１倒筒機(樣品製作)'!Y1088</f>
        <v/>
      </c>
    </row>
    <row r="1089" spans="1:27" ht="16.5">
      <c r="A1089" s="493">
        <f t="shared" si="410"/>
        <v>46168</v>
      </c>
      <c r="B1089" s="549" t="s">
        <v>832</v>
      </c>
      <c r="C1089" s="576"/>
      <c r="D1089" s="600"/>
      <c r="E1089" s="577"/>
      <c r="F1089" s="635" t="str">
        <f>IF(ISNA(VLOOKUP(D1089,條件!$A$1:$L$65585,5,0)),"",(VLOOKUP(D1089,條件!$A$1:$L$65585,5,0)))</f>
        <v/>
      </c>
      <c r="G1089" s="635" t="str">
        <f>IF(ISNA(VLOOKUP(D1089,條件!$A$1:$L$65585,11,0)),"",(VLOOKUP(D1089,條件!$A$1:$L$65585,11,0)))</f>
        <v/>
      </c>
      <c r="H1089" s="578"/>
      <c r="I1089" s="579"/>
      <c r="J1089" s="580"/>
      <c r="K1089" s="579"/>
      <c r="L1089" s="581"/>
      <c r="M1089" s="498"/>
      <c r="N1089" s="499"/>
      <c r="O1089" s="500"/>
      <c r="P1089" s="499"/>
      <c r="Q1089" s="527"/>
      <c r="R1089" s="560"/>
      <c r="S1089" s="542">
        <f t="shared" si="406"/>
        <v>0</v>
      </c>
      <c r="T1089" s="502">
        <f t="shared" si="403"/>
        <v>0</v>
      </c>
      <c r="U1089" s="502">
        <f t="shared" si="407"/>
        <v>0</v>
      </c>
      <c r="V1089" s="503">
        <f t="shared" si="408"/>
        <v>0</v>
      </c>
      <c r="W1089" s="559" t="str">
        <f t="shared" si="409"/>
        <v/>
      </c>
      <c r="X1089" s="569" t="str">
        <f t="shared" si="404"/>
        <v/>
      </c>
      <c r="Y1089" s="569" t="str">
        <f t="shared" si="405"/>
        <v/>
      </c>
      <c r="Z1089" s="569" t="str">
        <f>'４.１倒筒機(樣品製作)'!X1089</f>
        <v/>
      </c>
      <c r="AA1089" s="569" t="str">
        <f>'４.１倒筒機(樣品製作)'!Y1089</f>
        <v/>
      </c>
    </row>
    <row r="1090" spans="1:27" ht="16.5">
      <c r="A1090" s="493">
        <f t="shared" si="410"/>
        <v>46168</v>
      </c>
      <c r="B1090" s="549" t="s">
        <v>832</v>
      </c>
      <c r="C1090" s="576"/>
      <c r="D1090" s="600"/>
      <c r="E1090" s="577"/>
      <c r="F1090" s="635" t="str">
        <f>IF(ISNA(VLOOKUP(D1090,條件!$A$1:$L$65585,5,0)),"",(VLOOKUP(D1090,條件!$A$1:$L$65585,5,0)))</f>
        <v/>
      </c>
      <c r="G1090" s="635" t="str">
        <f>IF(ISNA(VLOOKUP(D1090,條件!$A$1:$L$65585,11,0)),"",(VLOOKUP(D1090,條件!$A$1:$L$65585,11,0)))</f>
        <v/>
      </c>
      <c r="H1090" s="578"/>
      <c r="I1090" s="579"/>
      <c r="J1090" s="580"/>
      <c r="K1090" s="579"/>
      <c r="L1090" s="581"/>
      <c r="M1090" s="498"/>
      <c r="N1090" s="499"/>
      <c r="O1090" s="500"/>
      <c r="P1090" s="499"/>
      <c r="Q1090" s="527"/>
      <c r="R1090" s="560"/>
      <c r="S1090" s="542">
        <f t="shared" si="406"/>
        <v>0</v>
      </c>
      <c r="T1090" s="502">
        <f t="shared" si="403"/>
        <v>0</v>
      </c>
      <c r="U1090" s="502">
        <f t="shared" si="407"/>
        <v>0</v>
      </c>
      <c r="V1090" s="503">
        <f t="shared" si="408"/>
        <v>0</v>
      </c>
      <c r="W1090" s="561" t="str">
        <f t="shared" si="409"/>
        <v/>
      </c>
      <c r="X1090" s="569" t="str">
        <f t="shared" si="404"/>
        <v/>
      </c>
      <c r="Y1090" s="569" t="str">
        <f t="shared" si="405"/>
        <v/>
      </c>
      <c r="Z1090" s="569" t="str">
        <f>'４.１倒筒機(樣品製作)'!X1090</f>
        <v/>
      </c>
      <c r="AA1090" s="569" t="str">
        <f>'４.１倒筒機(樣品製作)'!Y1090</f>
        <v/>
      </c>
    </row>
    <row r="1091" spans="1:27" ht="16.5">
      <c r="A1091" s="493">
        <f t="shared" si="410"/>
        <v>46168</v>
      </c>
      <c r="B1091" s="549" t="s">
        <v>832</v>
      </c>
      <c r="C1091" s="576"/>
      <c r="D1091" s="600"/>
      <c r="E1091" s="577"/>
      <c r="F1091" s="635" t="str">
        <f>IF(ISNA(VLOOKUP(D1091,條件!$A$1:$L$65585,5,0)),"",(VLOOKUP(D1091,條件!$A$1:$L$65585,5,0)))</f>
        <v/>
      </c>
      <c r="G1091" s="635" t="str">
        <f>IF(ISNA(VLOOKUP(D1091,條件!$A$1:$L$65585,11,0)),"",(VLOOKUP(D1091,條件!$A$1:$L$65585,11,0)))</f>
        <v/>
      </c>
      <c r="H1091" s="578"/>
      <c r="I1091" s="579"/>
      <c r="J1091" s="580"/>
      <c r="K1091" s="579"/>
      <c r="L1091" s="581"/>
      <c r="M1091" s="498"/>
      <c r="N1091" s="499"/>
      <c r="O1091" s="500"/>
      <c r="P1091" s="499"/>
      <c r="Q1091" s="527"/>
      <c r="R1091" s="560"/>
      <c r="S1091" s="542">
        <f t="shared" si="406"/>
        <v>0</v>
      </c>
      <c r="T1091" s="502">
        <f t="shared" si="403"/>
        <v>0</v>
      </c>
      <c r="U1091" s="502">
        <f t="shared" si="407"/>
        <v>0</v>
      </c>
      <c r="V1091" s="503">
        <f t="shared" si="408"/>
        <v>0</v>
      </c>
      <c r="W1091" s="561" t="str">
        <f t="shared" si="409"/>
        <v/>
      </c>
      <c r="X1091" s="569" t="str">
        <f t="shared" si="404"/>
        <v/>
      </c>
      <c r="Y1091" s="569" t="str">
        <f t="shared" si="405"/>
        <v/>
      </c>
      <c r="Z1091" s="569" t="str">
        <f>'４.１倒筒機(樣品製作)'!X1091</f>
        <v/>
      </c>
      <c r="AA1091" s="569" t="str">
        <f>'４.１倒筒機(樣品製作)'!Y1091</f>
        <v/>
      </c>
    </row>
    <row r="1092" spans="1:27" ht="16.5">
      <c r="A1092" s="493">
        <f t="shared" si="410"/>
        <v>46168</v>
      </c>
      <c r="B1092" s="549" t="s">
        <v>832</v>
      </c>
      <c r="C1092" s="576"/>
      <c r="D1092" s="600"/>
      <c r="E1092" s="577"/>
      <c r="F1092" s="635" t="str">
        <f>IF(ISNA(VLOOKUP(D1092,條件!$A$1:$L$65585,5,0)),"",(VLOOKUP(D1092,條件!$A$1:$L$65585,5,0)))</f>
        <v/>
      </c>
      <c r="G1092" s="635" t="str">
        <f>IF(ISNA(VLOOKUP(D1092,條件!$A$1:$L$65585,11,0)),"",(VLOOKUP(D1092,條件!$A$1:$L$65585,11,0)))</f>
        <v/>
      </c>
      <c r="H1092" s="578"/>
      <c r="I1092" s="579"/>
      <c r="J1092" s="580"/>
      <c r="K1092" s="579"/>
      <c r="L1092" s="581"/>
      <c r="M1092" s="498"/>
      <c r="N1092" s="499"/>
      <c r="O1092" s="500"/>
      <c r="P1092" s="499"/>
      <c r="Q1092" s="527"/>
      <c r="R1092" s="560"/>
      <c r="S1092" s="542">
        <f t="shared" si="406"/>
        <v>0</v>
      </c>
      <c r="T1092" s="502">
        <f t="shared" si="403"/>
        <v>0</v>
      </c>
      <c r="U1092" s="502">
        <f t="shared" si="407"/>
        <v>0</v>
      </c>
      <c r="V1092" s="503">
        <f t="shared" si="408"/>
        <v>0</v>
      </c>
      <c r="W1092" s="561" t="str">
        <f t="shared" si="409"/>
        <v/>
      </c>
      <c r="X1092" s="569" t="str">
        <f t="shared" si="404"/>
        <v/>
      </c>
      <c r="Y1092" s="569" t="str">
        <f t="shared" si="405"/>
        <v/>
      </c>
      <c r="Z1092" s="569" t="str">
        <f>'４.１倒筒機(樣品製作)'!X1092</f>
        <v/>
      </c>
      <c r="AA1092" s="569" t="str">
        <f>'４.１倒筒機(樣品製作)'!Y1092</f>
        <v/>
      </c>
    </row>
    <row r="1093" spans="1:27" ht="16.5">
      <c r="A1093" s="493">
        <f t="shared" si="410"/>
        <v>46168</v>
      </c>
      <c r="B1093" s="549" t="s">
        <v>832</v>
      </c>
      <c r="C1093" s="576"/>
      <c r="D1093" s="600"/>
      <c r="E1093" s="577"/>
      <c r="F1093" s="635" t="str">
        <f>IF(ISNA(VLOOKUP(D1093,條件!$A$1:$L$65585,5,0)),"",(VLOOKUP(D1093,條件!$A$1:$L$65585,5,0)))</f>
        <v/>
      </c>
      <c r="G1093" s="635" t="str">
        <f>IF(ISNA(VLOOKUP(D1093,條件!$A$1:$L$65585,11,0)),"",(VLOOKUP(D1093,條件!$A$1:$L$65585,11,0)))</f>
        <v/>
      </c>
      <c r="H1093" s="578"/>
      <c r="I1093" s="579"/>
      <c r="J1093" s="580"/>
      <c r="K1093" s="579"/>
      <c r="L1093" s="581"/>
      <c r="M1093" s="498"/>
      <c r="N1093" s="499"/>
      <c r="O1093" s="500"/>
      <c r="P1093" s="499"/>
      <c r="Q1093" s="527"/>
      <c r="R1093" s="560"/>
      <c r="S1093" s="542">
        <f t="shared" si="406"/>
        <v>0</v>
      </c>
      <c r="T1093" s="502">
        <f t="shared" si="403"/>
        <v>0</v>
      </c>
      <c r="U1093" s="502">
        <f t="shared" si="407"/>
        <v>0</v>
      </c>
      <c r="V1093" s="503">
        <f t="shared" si="408"/>
        <v>0</v>
      </c>
      <c r="W1093" s="561" t="str">
        <f t="shared" si="409"/>
        <v/>
      </c>
      <c r="X1093" s="569" t="str">
        <f t="shared" si="404"/>
        <v/>
      </c>
      <c r="Y1093" s="569" t="str">
        <f t="shared" si="405"/>
        <v/>
      </c>
      <c r="Z1093" s="569" t="str">
        <f>'４.１倒筒機(樣品製作)'!X1093</f>
        <v/>
      </c>
      <c r="AA1093" s="569" t="str">
        <f>'４.１倒筒機(樣品製作)'!Y1093</f>
        <v/>
      </c>
    </row>
    <row r="1094" spans="1:27" ht="16.5">
      <c r="A1094" s="493">
        <f t="shared" si="410"/>
        <v>46168</v>
      </c>
      <c r="B1094" s="549" t="s">
        <v>832</v>
      </c>
      <c r="C1094" s="576"/>
      <c r="D1094" s="600"/>
      <c r="E1094" s="577"/>
      <c r="F1094" s="635" t="str">
        <f>IF(ISNA(VLOOKUP(D1094,條件!$A$1:$L$65585,5,0)),"",(VLOOKUP(D1094,條件!$A$1:$L$65585,5,0)))</f>
        <v/>
      </c>
      <c r="G1094" s="635" t="str">
        <f>IF(ISNA(VLOOKUP(D1094,條件!$A$1:$L$65585,11,0)),"",(VLOOKUP(D1094,條件!$A$1:$L$65585,11,0)))</f>
        <v/>
      </c>
      <c r="H1094" s="578"/>
      <c r="I1094" s="579"/>
      <c r="J1094" s="580"/>
      <c r="K1094" s="579"/>
      <c r="L1094" s="581"/>
      <c r="M1094" s="498"/>
      <c r="N1094" s="499"/>
      <c r="O1094" s="500"/>
      <c r="P1094" s="499"/>
      <c r="Q1094" s="501"/>
      <c r="R1094" s="560"/>
      <c r="S1094" s="542">
        <f t="shared" si="406"/>
        <v>0</v>
      </c>
      <c r="T1094" s="502">
        <f t="shared" si="403"/>
        <v>0</v>
      </c>
      <c r="U1094" s="502">
        <f t="shared" si="407"/>
        <v>0</v>
      </c>
      <c r="V1094" s="503">
        <f t="shared" si="408"/>
        <v>0</v>
      </c>
      <c r="W1094" s="561" t="str">
        <f t="shared" si="409"/>
        <v/>
      </c>
      <c r="X1094" s="569" t="str">
        <f t="shared" si="404"/>
        <v/>
      </c>
      <c r="Y1094" s="569" t="str">
        <f t="shared" si="405"/>
        <v/>
      </c>
      <c r="Z1094" s="569" t="str">
        <f>'４.１倒筒機(樣品製作)'!X1094</f>
        <v/>
      </c>
      <c r="AA1094" s="569" t="str">
        <f>'４.１倒筒機(樣品製作)'!Y1094</f>
        <v/>
      </c>
    </row>
    <row r="1095" spans="1:27" ht="16.5">
      <c r="A1095" s="493">
        <f t="shared" si="410"/>
        <v>46168</v>
      </c>
      <c r="B1095" s="549" t="s">
        <v>832</v>
      </c>
      <c r="C1095" s="576"/>
      <c r="D1095" s="600"/>
      <c r="E1095" s="577"/>
      <c r="F1095" s="635" t="str">
        <f>IF(ISNA(VLOOKUP(D1095,條件!$A$1:$L$65585,5,0)),"",(VLOOKUP(D1095,條件!$A$1:$L$65585,5,0)))</f>
        <v/>
      </c>
      <c r="G1095" s="635" t="str">
        <f>IF(ISNA(VLOOKUP(D1095,條件!$A$1:$L$65585,11,0)),"",(VLOOKUP(D1095,條件!$A$1:$L$65585,11,0)))</f>
        <v/>
      </c>
      <c r="H1095" s="578"/>
      <c r="I1095" s="579"/>
      <c r="J1095" s="580"/>
      <c r="K1095" s="579"/>
      <c r="L1095" s="581"/>
      <c r="M1095" s="498"/>
      <c r="N1095" s="499"/>
      <c r="O1095" s="500"/>
      <c r="P1095" s="499"/>
      <c r="Q1095" s="501"/>
      <c r="R1095" s="560"/>
      <c r="S1095" s="542">
        <f t="shared" si="406"/>
        <v>0</v>
      </c>
      <c r="T1095" s="502">
        <f t="shared" si="403"/>
        <v>0</v>
      </c>
      <c r="U1095" s="502">
        <f t="shared" si="407"/>
        <v>0</v>
      </c>
      <c r="V1095" s="503">
        <f t="shared" si="408"/>
        <v>0</v>
      </c>
      <c r="W1095" s="561" t="str">
        <f t="shared" si="409"/>
        <v/>
      </c>
      <c r="X1095" s="569" t="str">
        <f t="shared" si="404"/>
        <v/>
      </c>
      <c r="Y1095" s="569" t="str">
        <f t="shared" si="405"/>
        <v/>
      </c>
      <c r="Z1095" s="569" t="str">
        <f>'４.１倒筒機(樣品製作)'!X1095</f>
        <v/>
      </c>
      <c r="AA1095" s="569" t="str">
        <f>'４.１倒筒機(樣品製作)'!Y1095</f>
        <v/>
      </c>
    </row>
    <row r="1096" spans="1:27" ht="16.5">
      <c r="A1096" s="493">
        <f t="shared" si="410"/>
        <v>46168</v>
      </c>
      <c r="B1096" s="549" t="s">
        <v>832</v>
      </c>
      <c r="C1096" s="576"/>
      <c r="D1096" s="600"/>
      <c r="E1096" s="577"/>
      <c r="F1096" s="635" t="str">
        <f>IF(ISNA(VLOOKUP(D1096,條件!$A$1:$L$65585,5,0)),"",(VLOOKUP(D1096,條件!$A$1:$L$65585,5,0)))</f>
        <v/>
      </c>
      <c r="G1096" s="635" t="str">
        <f>IF(ISNA(VLOOKUP(D1096,條件!$A$1:$L$65585,11,0)),"",(VLOOKUP(D1096,條件!$A$1:$L$65585,11,0)))</f>
        <v/>
      </c>
      <c r="H1096" s="578"/>
      <c r="I1096" s="579"/>
      <c r="J1096" s="580"/>
      <c r="K1096" s="579"/>
      <c r="L1096" s="581"/>
      <c r="M1096" s="498"/>
      <c r="N1096" s="499"/>
      <c r="O1096" s="500"/>
      <c r="P1096" s="499"/>
      <c r="Q1096" s="501"/>
      <c r="R1096" s="560"/>
      <c r="S1096" s="542">
        <f t="shared" si="406"/>
        <v>0</v>
      </c>
      <c r="T1096" s="502">
        <f t="shared" si="403"/>
        <v>0</v>
      </c>
      <c r="U1096" s="502">
        <f t="shared" si="407"/>
        <v>0</v>
      </c>
      <c r="V1096" s="503">
        <f t="shared" si="408"/>
        <v>0</v>
      </c>
      <c r="W1096" s="561" t="str">
        <f t="shared" si="409"/>
        <v/>
      </c>
      <c r="X1096" s="569" t="str">
        <f t="shared" si="404"/>
        <v/>
      </c>
      <c r="Y1096" s="569" t="str">
        <f t="shared" si="405"/>
        <v/>
      </c>
      <c r="Z1096" s="569" t="str">
        <f>'４.１倒筒機(樣品製作)'!X1096</f>
        <v/>
      </c>
      <c r="AA1096" s="569" t="str">
        <f>'４.１倒筒機(樣品製作)'!Y1096</f>
        <v/>
      </c>
    </row>
    <row r="1097" spans="1:27" ht="16.5">
      <c r="A1097" s="493">
        <f t="shared" si="410"/>
        <v>46168</v>
      </c>
      <c r="B1097" s="549" t="s">
        <v>832</v>
      </c>
      <c r="C1097" s="576"/>
      <c r="D1097" s="600"/>
      <c r="E1097" s="577"/>
      <c r="F1097" s="635" t="str">
        <f>IF(ISNA(VLOOKUP(D1097,條件!$A$1:$L$65585,5,0)),"",(VLOOKUP(D1097,條件!$A$1:$L$65585,5,0)))</f>
        <v/>
      </c>
      <c r="G1097" s="635" t="str">
        <f>IF(ISNA(VLOOKUP(D1097,條件!$A$1:$L$65585,11,0)),"",(VLOOKUP(D1097,條件!$A$1:$L$65585,11,0)))</f>
        <v/>
      </c>
      <c r="H1097" s="578"/>
      <c r="I1097" s="579"/>
      <c r="J1097" s="580"/>
      <c r="K1097" s="579"/>
      <c r="L1097" s="581"/>
      <c r="M1097" s="498"/>
      <c r="N1097" s="499"/>
      <c r="O1097" s="500"/>
      <c r="P1097" s="499"/>
      <c r="Q1097" s="501"/>
      <c r="R1097" s="560"/>
      <c r="S1097" s="542">
        <f t="shared" si="406"/>
        <v>0</v>
      </c>
      <c r="T1097" s="502">
        <f t="shared" si="403"/>
        <v>0</v>
      </c>
      <c r="U1097" s="502">
        <f t="shared" si="407"/>
        <v>0</v>
      </c>
      <c r="V1097" s="503">
        <f t="shared" si="408"/>
        <v>0</v>
      </c>
      <c r="W1097" s="561" t="str">
        <f t="shared" si="409"/>
        <v/>
      </c>
      <c r="X1097" s="569" t="str">
        <f t="shared" si="404"/>
        <v/>
      </c>
      <c r="Y1097" s="569" t="str">
        <f t="shared" si="405"/>
        <v/>
      </c>
      <c r="Z1097" s="569" t="str">
        <f>'４.１倒筒機(樣品製作)'!X1097</f>
        <v/>
      </c>
      <c r="AA1097" s="569" t="str">
        <f>'４.１倒筒機(樣品製作)'!Y1097</f>
        <v/>
      </c>
    </row>
    <row r="1098" spans="1:27" ht="16.5">
      <c r="A1098" s="493">
        <f t="shared" si="410"/>
        <v>46168</v>
      </c>
      <c r="B1098" s="515" t="s">
        <v>835</v>
      </c>
      <c r="C1098" s="652"/>
      <c r="D1098" s="653"/>
      <c r="E1098" s="654"/>
      <c r="F1098" s="655"/>
      <c r="G1098" s="655"/>
      <c r="H1098" s="656"/>
      <c r="I1098" s="657">
        <f>COUNTA(I1078:I1097)</f>
        <v>0</v>
      </c>
      <c r="J1098" s="657"/>
      <c r="K1098" s="657"/>
      <c r="L1098" s="658"/>
      <c r="M1098" s="517"/>
      <c r="N1098" s="518">
        <f>SUM(N1078:N1097)</f>
        <v>0</v>
      </c>
      <c r="O1098" s="517"/>
      <c r="P1098" s="518">
        <f>SUM(P1078:P1097)</f>
        <v>0</v>
      </c>
      <c r="Q1098" s="519"/>
      <c r="R1098" s="562"/>
      <c r="S1098" s="543"/>
      <c r="T1098" s="516"/>
      <c r="U1098" s="516">
        <f>SUMIF(U1078:U1097,"&lt;9E307")</f>
        <v>0</v>
      </c>
      <c r="V1098" s="516">
        <f>SUM(V1078:V1097)</f>
        <v>0</v>
      </c>
      <c r="W1098" s="563">
        <f>IF(ISERROR(V1098/U1098),0,(V1098/U1098))</f>
        <v>0</v>
      </c>
      <c r="X1098" s="570">
        <f>SUMIF(X1078:X1097,"&lt;9E307")</f>
        <v>0</v>
      </c>
      <c r="Y1098" s="570">
        <f>SUMIF(Y1078:Y1097,"&lt;9E307")</f>
        <v>0</v>
      </c>
      <c r="Z1098" s="707">
        <f>'４.１倒筒機(樣品製作)'!X1098</f>
        <v>0</v>
      </c>
      <c r="AA1098" s="707">
        <f>'４.１倒筒機(樣品製作)'!Y1098</f>
        <v>0</v>
      </c>
    </row>
    <row r="1099" spans="1:27" ht="16.5">
      <c r="A1099" s="493">
        <f t="shared" si="410"/>
        <v>46168</v>
      </c>
      <c r="B1099" s="549" t="s">
        <v>833</v>
      </c>
      <c r="C1099" s="576"/>
      <c r="D1099" s="600"/>
      <c r="E1099" s="577"/>
      <c r="F1099" s="635" t="str">
        <f>IF(ISNA(VLOOKUP(D1099,條件!$A$1:$L$65585,5,0)),"",(VLOOKUP(D1099,條件!$A$1:$L$65585,5,0)))</f>
        <v/>
      </c>
      <c r="G1099" s="635" t="str">
        <f>IF(ISNA(VLOOKUP(D1099,條件!$A$1:$L$65585,11,0)),"",(VLOOKUP(D1099,條件!$A$1:$L$65585,11,0)))</f>
        <v/>
      </c>
      <c r="H1099" s="578"/>
      <c r="I1099" s="579"/>
      <c r="J1099" s="580"/>
      <c r="K1099" s="579"/>
      <c r="L1099" s="581"/>
      <c r="M1099" s="498"/>
      <c r="N1099" s="499"/>
      <c r="O1099" s="500"/>
      <c r="P1099" s="499"/>
      <c r="Q1099" s="501"/>
      <c r="R1099" s="560"/>
      <c r="S1099" s="542">
        <f>K1099*0.85</f>
        <v>0</v>
      </c>
      <c r="T1099" s="502">
        <f t="shared" ref="T1099:T1118" si="411">IF(J1099="",0,(1440/(J1099/S1099)))</f>
        <v>0</v>
      </c>
      <c r="U1099" s="522">
        <f>T1099*L1099*(N1099+P1099)/24*0.85</f>
        <v>0</v>
      </c>
      <c r="V1099" s="523">
        <f>M1099+O1099</f>
        <v>0</v>
      </c>
      <c r="W1099" s="559" t="str">
        <f>IF(U1099=0,"",((V1099/U1099)))</f>
        <v/>
      </c>
      <c r="X1099" s="569" t="str">
        <f t="shared" ref="X1099:X1118" si="412">IF(ISERROR((U1099/(N1099+P1099)*N1099)/250),"",((U1099/(N1099+P1099)*N1099)/250))</f>
        <v/>
      </c>
      <c r="Y1099" s="569" t="str">
        <f t="shared" ref="Y1099:Y1118" si="413">IF(ISERROR(((U1099/(N1099+P1099)*P1099)/250)),"",(((U1099/(N1099+P1099)*P1099))/250))</f>
        <v/>
      </c>
      <c r="Z1099" s="569" t="str">
        <f>'４.１倒筒機(樣品製作)'!X1099</f>
        <v/>
      </c>
      <c r="AA1099" s="569" t="str">
        <f>'４.１倒筒機(樣品製作)'!Y1099</f>
        <v/>
      </c>
    </row>
    <row r="1100" spans="1:27" ht="16.5">
      <c r="A1100" s="493">
        <f t="shared" si="410"/>
        <v>46168</v>
      </c>
      <c r="B1100" s="549" t="s">
        <v>833</v>
      </c>
      <c r="C1100" s="576"/>
      <c r="D1100" s="600"/>
      <c r="E1100" s="577"/>
      <c r="F1100" s="635" t="str">
        <f>IF(ISNA(VLOOKUP(D1100,條件!$A$1:$L$65585,5,0)),"",(VLOOKUP(D1100,條件!$A$1:$L$65585,5,0)))</f>
        <v/>
      </c>
      <c r="G1100" s="635" t="str">
        <f>IF(ISNA(VLOOKUP(D1100,條件!$A$1:$L$65585,11,0)),"",(VLOOKUP(D1100,條件!$A$1:$L$65585,11,0)))</f>
        <v/>
      </c>
      <c r="H1100" s="578"/>
      <c r="I1100" s="579"/>
      <c r="J1100" s="580"/>
      <c r="K1100" s="579"/>
      <c r="L1100" s="581"/>
      <c r="M1100" s="498"/>
      <c r="N1100" s="499"/>
      <c r="O1100" s="500"/>
      <c r="P1100" s="499"/>
      <c r="Q1100" s="501"/>
      <c r="R1100" s="560"/>
      <c r="S1100" s="542">
        <f t="shared" ref="S1100:S1118" si="414">K1100*0.85</f>
        <v>0</v>
      </c>
      <c r="T1100" s="502">
        <f t="shared" si="411"/>
        <v>0</v>
      </c>
      <c r="U1100" s="522">
        <f t="shared" ref="U1100:U1118" si="415">T1100*L1100*(N1100+P1100)/24*0.85</f>
        <v>0</v>
      </c>
      <c r="V1100" s="503">
        <f t="shared" ref="V1100:V1118" si="416">M1100+O1100</f>
        <v>0</v>
      </c>
      <c r="W1100" s="559" t="str">
        <f t="shared" ref="W1100:W1118" si="417">IF(U1100=0,"",((V1100/U1100)))</f>
        <v/>
      </c>
      <c r="X1100" s="569" t="str">
        <f t="shared" si="412"/>
        <v/>
      </c>
      <c r="Y1100" s="569" t="str">
        <f t="shared" si="413"/>
        <v/>
      </c>
      <c r="Z1100" s="569" t="str">
        <f>'４.１倒筒機(樣品製作)'!X1100</f>
        <v/>
      </c>
      <c r="AA1100" s="569" t="str">
        <f>'４.１倒筒機(樣品製作)'!Y1100</f>
        <v/>
      </c>
    </row>
    <row r="1101" spans="1:27" ht="16.5">
      <c r="A1101" s="493">
        <f t="shared" si="410"/>
        <v>46168</v>
      </c>
      <c r="B1101" s="549" t="s">
        <v>833</v>
      </c>
      <c r="C1101" s="576"/>
      <c r="D1101" s="600"/>
      <c r="E1101" s="577"/>
      <c r="F1101" s="635" t="str">
        <f>IF(ISNA(VLOOKUP(D1101,條件!$A$1:$L$65585,5,0)),"",(VLOOKUP(D1101,條件!$A$1:$L$65585,5,0)))</f>
        <v/>
      </c>
      <c r="G1101" s="635" t="str">
        <f>IF(ISNA(VLOOKUP(D1101,條件!$A$1:$L$65585,11,0)),"",(VLOOKUP(D1101,條件!$A$1:$L$65585,11,0)))</f>
        <v/>
      </c>
      <c r="H1101" s="578"/>
      <c r="I1101" s="579"/>
      <c r="J1101" s="580"/>
      <c r="K1101" s="579"/>
      <c r="L1101" s="581"/>
      <c r="M1101" s="498"/>
      <c r="N1101" s="499"/>
      <c r="O1101" s="500"/>
      <c r="P1101" s="499"/>
      <c r="Q1101" s="501"/>
      <c r="R1101" s="560"/>
      <c r="S1101" s="542">
        <f t="shared" si="414"/>
        <v>0</v>
      </c>
      <c r="T1101" s="502">
        <f t="shared" si="411"/>
        <v>0</v>
      </c>
      <c r="U1101" s="522">
        <f t="shared" si="415"/>
        <v>0</v>
      </c>
      <c r="V1101" s="503">
        <f t="shared" si="416"/>
        <v>0</v>
      </c>
      <c r="W1101" s="559" t="str">
        <f t="shared" si="417"/>
        <v/>
      </c>
      <c r="X1101" s="569" t="str">
        <f t="shared" si="412"/>
        <v/>
      </c>
      <c r="Y1101" s="569" t="str">
        <f t="shared" si="413"/>
        <v/>
      </c>
      <c r="Z1101" s="569" t="str">
        <f>'４.１倒筒機(樣品製作)'!X1101</f>
        <v/>
      </c>
      <c r="AA1101" s="569" t="str">
        <f>'４.１倒筒機(樣品製作)'!Y1101</f>
        <v/>
      </c>
    </row>
    <row r="1102" spans="1:27" ht="16.5">
      <c r="A1102" s="493">
        <f t="shared" si="410"/>
        <v>46168</v>
      </c>
      <c r="B1102" s="549" t="s">
        <v>833</v>
      </c>
      <c r="C1102" s="576"/>
      <c r="D1102" s="600"/>
      <c r="E1102" s="577"/>
      <c r="F1102" s="635" t="str">
        <f>IF(ISNA(VLOOKUP(D1102,條件!$A$1:$L$65585,5,0)),"",(VLOOKUP(D1102,條件!$A$1:$L$65585,5,0)))</f>
        <v/>
      </c>
      <c r="G1102" s="635" t="str">
        <f>IF(ISNA(VLOOKUP(D1102,條件!$A$1:$L$65585,11,0)),"",(VLOOKUP(D1102,條件!$A$1:$L$65585,11,0)))</f>
        <v/>
      </c>
      <c r="H1102" s="578"/>
      <c r="I1102" s="579"/>
      <c r="J1102" s="580"/>
      <c r="K1102" s="579"/>
      <c r="L1102" s="581"/>
      <c r="M1102" s="498"/>
      <c r="N1102" s="499"/>
      <c r="O1102" s="500"/>
      <c r="P1102" s="499"/>
      <c r="Q1102" s="501"/>
      <c r="R1102" s="560"/>
      <c r="S1102" s="542">
        <f t="shared" si="414"/>
        <v>0</v>
      </c>
      <c r="T1102" s="502">
        <f t="shared" si="411"/>
        <v>0</v>
      </c>
      <c r="U1102" s="522">
        <f t="shared" si="415"/>
        <v>0</v>
      </c>
      <c r="V1102" s="503">
        <f t="shared" si="416"/>
        <v>0</v>
      </c>
      <c r="W1102" s="559" t="str">
        <f t="shared" si="417"/>
        <v/>
      </c>
      <c r="X1102" s="569" t="str">
        <f t="shared" si="412"/>
        <v/>
      </c>
      <c r="Y1102" s="569" t="str">
        <f t="shared" si="413"/>
        <v/>
      </c>
      <c r="Z1102" s="569" t="str">
        <f>'４.１倒筒機(樣品製作)'!X1102</f>
        <v/>
      </c>
      <c r="AA1102" s="569" t="str">
        <f>'４.１倒筒機(樣品製作)'!Y1102</f>
        <v/>
      </c>
    </row>
    <row r="1103" spans="1:27" ht="16.5">
      <c r="A1103" s="493">
        <f t="shared" si="410"/>
        <v>46168</v>
      </c>
      <c r="B1103" s="549" t="s">
        <v>833</v>
      </c>
      <c r="C1103" s="576"/>
      <c r="D1103" s="600"/>
      <c r="E1103" s="577"/>
      <c r="F1103" s="635" t="str">
        <f>IF(ISNA(VLOOKUP(D1103,條件!$A$1:$L$65585,5,0)),"",(VLOOKUP(D1103,條件!$A$1:$L$65585,5,0)))</f>
        <v/>
      </c>
      <c r="G1103" s="635" t="str">
        <f>IF(ISNA(VLOOKUP(D1103,條件!$A$1:$L$65585,11,0)),"",(VLOOKUP(D1103,條件!$A$1:$L$65585,11,0)))</f>
        <v/>
      </c>
      <c r="H1103" s="578"/>
      <c r="I1103" s="579"/>
      <c r="J1103" s="580"/>
      <c r="K1103" s="579"/>
      <c r="L1103" s="581"/>
      <c r="M1103" s="498"/>
      <c r="N1103" s="499"/>
      <c r="O1103" s="500"/>
      <c r="P1103" s="499"/>
      <c r="Q1103" s="501"/>
      <c r="R1103" s="560"/>
      <c r="S1103" s="542">
        <f t="shared" si="414"/>
        <v>0</v>
      </c>
      <c r="T1103" s="502">
        <f t="shared" si="411"/>
        <v>0</v>
      </c>
      <c r="U1103" s="522">
        <f t="shared" si="415"/>
        <v>0</v>
      </c>
      <c r="V1103" s="503">
        <f t="shared" si="416"/>
        <v>0</v>
      </c>
      <c r="W1103" s="559" t="str">
        <f t="shared" si="417"/>
        <v/>
      </c>
      <c r="X1103" s="569" t="str">
        <f t="shared" si="412"/>
        <v/>
      </c>
      <c r="Y1103" s="569" t="str">
        <f t="shared" si="413"/>
        <v/>
      </c>
      <c r="Z1103" s="569" t="str">
        <f>'４.１倒筒機(樣品製作)'!X1103</f>
        <v/>
      </c>
      <c r="AA1103" s="569" t="str">
        <f>'４.１倒筒機(樣品製作)'!Y1103</f>
        <v/>
      </c>
    </row>
    <row r="1104" spans="1:27" ht="16.5">
      <c r="A1104" s="493">
        <f t="shared" si="410"/>
        <v>46168</v>
      </c>
      <c r="B1104" s="549" t="s">
        <v>833</v>
      </c>
      <c r="C1104" s="576"/>
      <c r="D1104" s="600"/>
      <c r="E1104" s="577"/>
      <c r="F1104" s="635" t="str">
        <f>IF(ISNA(VLOOKUP(D1104,條件!$A$1:$L$65585,5,0)),"",(VLOOKUP(D1104,條件!$A$1:$L$65585,5,0)))</f>
        <v/>
      </c>
      <c r="G1104" s="635" t="str">
        <f>IF(ISNA(VLOOKUP(D1104,條件!$A$1:$L$65585,11,0)),"",(VLOOKUP(D1104,條件!$A$1:$L$65585,11,0)))</f>
        <v/>
      </c>
      <c r="H1104" s="578"/>
      <c r="I1104" s="579"/>
      <c r="J1104" s="580"/>
      <c r="K1104" s="579"/>
      <c r="L1104" s="581"/>
      <c r="M1104" s="498"/>
      <c r="N1104" s="499"/>
      <c r="O1104" s="500"/>
      <c r="P1104" s="499"/>
      <c r="Q1104" s="501"/>
      <c r="R1104" s="560"/>
      <c r="S1104" s="542">
        <f t="shared" si="414"/>
        <v>0</v>
      </c>
      <c r="T1104" s="502">
        <f t="shared" si="411"/>
        <v>0</v>
      </c>
      <c r="U1104" s="522">
        <f t="shared" si="415"/>
        <v>0</v>
      </c>
      <c r="V1104" s="503">
        <f t="shared" si="416"/>
        <v>0</v>
      </c>
      <c r="W1104" s="559" t="str">
        <f t="shared" si="417"/>
        <v/>
      </c>
      <c r="X1104" s="569" t="str">
        <f t="shared" si="412"/>
        <v/>
      </c>
      <c r="Y1104" s="569" t="str">
        <f t="shared" si="413"/>
        <v/>
      </c>
      <c r="Z1104" s="569" t="str">
        <f>'４.１倒筒機(樣品製作)'!X1104</f>
        <v/>
      </c>
      <c r="AA1104" s="569" t="str">
        <f>'４.１倒筒機(樣品製作)'!Y1104</f>
        <v/>
      </c>
    </row>
    <row r="1105" spans="1:27" ht="16.5">
      <c r="A1105" s="493">
        <f t="shared" si="410"/>
        <v>46168</v>
      </c>
      <c r="B1105" s="549" t="s">
        <v>833</v>
      </c>
      <c r="C1105" s="576"/>
      <c r="D1105" s="600"/>
      <c r="E1105" s="577"/>
      <c r="F1105" s="635" t="str">
        <f>IF(ISNA(VLOOKUP(D1105,條件!$A$1:$L$65585,5,0)),"",(VLOOKUP(D1105,條件!$A$1:$L$65585,5,0)))</f>
        <v/>
      </c>
      <c r="G1105" s="635" t="str">
        <f>IF(ISNA(VLOOKUP(D1105,條件!$A$1:$L$65585,11,0)),"",(VLOOKUP(D1105,條件!$A$1:$L$65585,11,0)))</f>
        <v/>
      </c>
      <c r="H1105" s="578"/>
      <c r="I1105" s="579"/>
      <c r="J1105" s="580"/>
      <c r="K1105" s="579"/>
      <c r="L1105" s="581"/>
      <c r="M1105" s="498"/>
      <c r="N1105" s="499"/>
      <c r="O1105" s="500"/>
      <c r="P1105" s="499"/>
      <c r="Q1105" s="501"/>
      <c r="R1105" s="560"/>
      <c r="S1105" s="542">
        <f t="shared" si="414"/>
        <v>0</v>
      </c>
      <c r="T1105" s="502">
        <f t="shared" si="411"/>
        <v>0</v>
      </c>
      <c r="U1105" s="522">
        <f t="shared" si="415"/>
        <v>0</v>
      </c>
      <c r="V1105" s="503">
        <f t="shared" si="416"/>
        <v>0</v>
      </c>
      <c r="W1105" s="559" t="str">
        <f t="shared" si="417"/>
        <v/>
      </c>
      <c r="X1105" s="569" t="str">
        <f t="shared" si="412"/>
        <v/>
      </c>
      <c r="Y1105" s="569" t="str">
        <f t="shared" si="413"/>
        <v/>
      </c>
      <c r="Z1105" s="569" t="str">
        <f>'４.１倒筒機(樣品製作)'!X1105</f>
        <v/>
      </c>
      <c r="AA1105" s="569" t="str">
        <f>'４.１倒筒機(樣品製作)'!Y1105</f>
        <v/>
      </c>
    </row>
    <row r="1106" spans="1:27" ht="16.5">
      <c r="A1106" s="493">
        <f t="shared" si="410"/>
        <v>46168</v>
      </c>
      <c r="B1106" s="549" t="s">
        <v>833</v>
      </c>
      <c r="C1106" s="576"/>
      <c r="D1106" s="600"/>
      <c r="E1106" s="577"/>
      <c r="F1106" s="635" t="str">
        <f>IF(ISNA(VLOOKUP(D1106,條件!$A$1:$L$65585,5,0)),"",(VLOOKUP(D1106,條件!$A$1:$L$65585,5,0)))</f>
        <v/>
      </c>
      <c r="G1106" s="635" t="str">
        <f>IF(ISNA(VLOOKUP(D1106,條件!$A$1:$L$65585,11,0)),"",(VLOOKUP(D1106,條件!$A$1:$L$65585,11,0)))</f>
        <v/>
      </c>
      <c r="H1106" s="578"/>
      <c r="I1106" s="579"/>
      <c r="J1106" s="580"/>
      <c r="K1106" s="579"/>
      <c r="L1106" s="581"/>
      <c r="M1106" s="498"/>
      <c r="N1106" s="499"/>
      <c r="O1106" s="500"/>
      <c r="P1106" s="499"/>
      <c r="Q1106" s="501"/>
      <c r="R1106" s="560"/>
      <c r="S1106" s="542">
        <f t="shared" si="414"/>
        <v>0</v>
      </c>
      <c r="T1106" s="502">
        <f t="shared" si="411"/>
        <v>0</v>
      </c>
      <c r="U1106" s="522">
        <f t="shared" si="415"/>
        <v>0</v>
      </c>
      <c r="V1106" s="503">
        <f t="shared" si="416"/>
        <v>0</v>
      </c>
      <c r="W1106" s="559" t="str">
        <f t="shared" si="417"/>
        <v/>
      </c>
      <c r="X1106" s="569" t="str">
        <f t="shared" si="412"/>
        <v/>
      </c>
      <c r="Y1106" s="569" t="str">
        <f t="shared" si="413"/>
        <v/>
      </c>
      <c r="Z1106" s="569" t="str">
        <f>'４.１倒筒機(樣品製作)'!X1106</f>
        <v/>
      </c>
      <c r="AA1106" s="569" t="str">
        <f>'４.１倒筒機(樣品製作)'!Y1106</f>
        <v/>
      </c>
    </row>
    <row r="1107" spans="1:27" ht="16.5">
      <c r="A1107" s="493">
        <f t="shared" si="410"/>
        <v>46168</v>
      </c>
      <c r="B1107" s="549" t="s">
        <v>833</v>
      </c>
      <c r="C1107" s="576"/>
      <c r="D1107" s="600"/>
      <c r="E1107" s="577"/>
      <c r="F1107" s="635" t="str">
        <f>IF(ISNA(VLOOKUP(D1107,條件!$A$1:$L$65585,5,0)),"",(VLOOKUP(D1107,條件!$A$1:$L$65585,5,0)))</f>
        <v/>
      </c>
      <c r="G1107" s="635" t="str">
        <f>IF(ISNA(VLOOKUP(D1107,條件!$A$1:$L$65585,11,0)),"",(VLOOKUP(D1107,條件!$A$1:$L$65585,11,0)))</f>
        <v/>
      </c>
      <c r="H1107" s="578"/>
      <c r="I1107" s="579"/>
      <c r="J1107" s="580"/>
      <c r="K1107" s="579"/>
      <c r="L1107" s="581"/>
      <c r="M1107" s="498"/>
      <c r="N1107" s="499"/>
      <c r="O1107" s="500"/>
      <c r="P1107" s="499"/>
      <c r="Q1107" s="501"/>
      <c r="R1107" s="560"/>
      <c r="S1107" s="542">
        <f t="shared" si="414"/>
        <v>0</v>
      </c>
      <c r="T1107" s="502">
        <f t="shared" si="411"/>
        <v>0</v>
      </c>
      <c r="U1107" s="522">
        <f t="shared" si="415"/>
        <v>0</v>
      </c>
      <c r="V1107" s="503">
        <f t="shared" si="416"/>
        <v>0</v>
      </c>
      <c r="W1107" s="559" t="str">
        <f t="shared" si="417"/>
        <v/>
      </c>
      <c r="X1107" s="569" t="str">
        <f t="shared" si="412"/>
        <v/>
      </c>
      <c r="Y1107" s="569" t="str">
        <f t="shared" si="413"/>
        <v/>
      </c>
      <c r="Z1107" s="569" t="str">
        <f>'４.１倒筒機(樣品製作)'!X1107</f>
        <v/>
      </c>
      <c r="AA1107" s="569" t="str">
        <f>'４.１倒筒機(樣品製作)'!Y1107</f>
        <v/>
      </c>
    </row>
    <row r="1108" spans="1:27" ht="16.5">
      <c r="A1108" s="493">
        <f t="shared" si="410"/>
        <v>46168</v>
      </c>
      <c r="B1108" s="549" t="s">
        <v>833</v>
      </c>
      <c r="C1108" s="576"/>
      <c r="D1108" s="600"/>
      <c r="E1108" s="577"/>
      <c r="F1108" s="635" t="str">
        <f>IF(ISNA(VLOOKUP(D1108,條件!$A$1:$L$65585,5,0)),"",(VLOOKUP(D1108,條件!$A$1:$L$65585,5,0)))</f>
        <v/>
      </c>
      <c r="G1108" s="635" t="str">
        <f>IF(ISNA(VLOOKUP(D1108,條件!$A$1:$L$65585,11,0)),"",(VLOOKUP(D1108,條件!$A$1:$L$65585,11,0)))</f>
        <v/>
      </c>
      <c r="H1108" s="578"/>
      <c r="I1108" s="579"/>
      <c r="J1108" s="580"/>
      <c r="K1108" s="579"/>
      <c r="L1108" s="581"/>
      <c r="M1108" s="498"/>
      <c r="N1108" s="499"/>
      <c r="O1108" s="500"/>
      <c r="P1108" s="499"/>
      <c r="Q1108" s="501"/>
      <c r="R1108" s="560"/>
      <c r="S1108" s="542">
        <f t="shared" si="414"/>
        <v>0</v>
      </c>
      <c r="T1108" s="502">
        <f t="shared" si="411"/>
        <v>0</v>
      </c>
      <c r="U1108" s="522">
        <f t="shared" si="415"/>
        <v>0</v>
      </c>
      <c r="V1108" s="503">
        <f t="shared" si="416"/>
        <v>0</v>
      </c>
      <c r="W1108" s="559" t="str">
        <f t="shared" si="417"/>
        <v/>
      </c>
      <c r="X1108" s="569" t="str">
        <f t="shared" si="412"/>
        <v/>
      </c>
      <c r="Y1108" s="569" t="str">
        <f t="shared" si="413"/>
        <v/>
      </c>
      <c r="Z1108" s="569" t="str">
        <f>'４.１倒筒機(樣品製作)'!X1108</f>
        <v/>
      </c>
      <c r="AA1108" s="569" t="str">
        <f>'４.１倒筒機(樣品製作)'!Y1108</f>
        <v/>
      </c>
    </row>
    <row r="1109" spans="1:27" ht="16.5">
      <c r="A1109" s="493">
        <f t="shared" si="410"/>
        <v>46168</v>
      </c>
      <c r="B1109" s="549" t="s">
        <v>833</v>
      </c>
      <c r="C1109" s="576"/>
      <c r="D1109" s="600"/>
      <c r="E1109" s="577"/>
      <c r="F1109" s="635" t="str">
        <f>IF(ISNA(VLOOKUP(D1109,條件!$A$1:$L$65585,5,0)),"",(VLOOKUP(D1109,條件!$A$1:$L$65585,5,0)))</f>
        <v/>
      </c>
      <c r="G1109" s="635" t="str">
        <f>IF(ISNA(VLOOKUP(D1109,條件!$A$1:$L$65585,11,0)),"",(VLOOKUP(D1109,條件!$A$1:$L$65585,11,0)))</f>
        <v/>
      </c>
      <c r="H1109" s="578"/>
      <c r="I1109" s="579"/>
      <c r="J1109" s="580"/>
      <c r="K1109" s="579"/>
      <c r="L1109" s="581"/>
      <c r="M1109" s="498"/>
      <c r="N1109" s="499"/>
      <c r="O1109" s="500"/>
      <c r="P1109" s="499"/>
      <c r="Q1109" s="501"/>
      <c r="R1109" s="560"/>
      <c r="S1109" s="542">
        <f t="shared" si="414"/>
        <v>0</v>
      </c>
      <c r="T1109" s="502">
        <f t="shared" si="411"/>
        <v>0</v>
      </c>
      <c r="U1109" s="522">
        <f t="shared" si="415"/>
        <v>0</v>
      </c>
      <c r="V1109" s="503">
        <f t="shared" si="416"/>
        <v>0</v>
      </c>
      <c r="W1109" s="559" t="str">
        <f t="shared" si="417"/>
        <v/>
      </c>
      <c r="X1109" s="569" t="str">
        <f t="shared" si="412"/>
        <v/>
      </c>
      <c r="Y1109" s="569" t="str">
        <f t="shared" si="413"/>
        <v/>
      </c>
      <c r="Z1109" s="569" t="str">
        <f>'４.１倒筒機(樣品製作)'!X1109</f>
        <v/>
      </c>
      <c r="AA1109" s="569" t="str">
        <f>'４.１倒筒機(樣品製作)'!Y1109</f>
        <v/>
      </c>
    </row>
    <row r="1110" spans="1:27" ht="16.5">
      <c r="A1110" s="493">
        <f t="shared" si="410"/>
        <v>46168</v>
      </c>
      <c r="B1110" s="549" t="s">
        <v>833</v>
      </c>
      <c r="C1110" s="576"/>
      <c r="D1110" s="600"/>
      <c r="E1110" s="577"/>
      <c r="F1110" s="635" t="str">
        <f>IF(ISNA(VLOOKUP(D1110,條件!$A$1:$L$65585,5,0)),"",(VLOOKUP(D1110,條件!$A$1:$L$65585,5,0)))</f>
        <v/>
      </c>
      <c r="G1110" s="635" t="str">
        <f>IF(ISNA(VLOOKUP(D1110,條件!$A$1:$L$65585,11,0)),"",(VLOOKUP(D1110,條件!$A$1:$L$65585,11,0)))</f>
        <v/>
      </c>
      <c r="H1110" s="578"/>
      <c r="I1110" s="579"/>
      <c r="J1110" s="580"/>
      <c r="K1110" s="579"/>
      <c r="L1110" s="581"/>
      <c r="M1110" s="498"/>
      <c r="N1110" s="499"/>
      <c r="O1110" s="500"/>
      <c r="P1110" s="499"/>
      <c r="Q1110" s="501"/>
      <c r="R1110" s="560"/>
      <c r="S1110" s="542">
        <f t="shared" si="414"/>
        <v>0</v>
      </c>
      <c r="T1110" s="502">
        <f t="shared" si="411"/>
        <v>0</v>
      </c>
      <c r="U1110" s="502">
        <f t="shared" si="415"/>
        <v>0</v>
      </c>
      <c r="V1110" s="503">
        <f t="shared" si="416"/>
        <v>0</v>
      </c>
      <c r="W1110" s="561" t="str">
        <f t="shared" si="417"/>
        <v/>
      </c>
      <c r="X1110" s="569" t="str">
        <f t="shared" si="412"/>
        <v/>
      </c>
      <c r="Y1110" s="569" t="str">
        <f t="shared" si="413"/>
        <v/>
      </c>
      <c r="Z1110" s="569" t="str">
        <f>'４.１倒筒機(樣品製作)'!X1110</f>
        <v/>
      </c>
      <c r="AA1110" s="569" t="str">
        <f>'４.１倒筒機(樣品製作)'!Y1110</f>
        <v/>
      </c>
    </row>
    <row r="1111" spans="1:27" ht="16.5">
      <c r="A1111" s="493">
        <f t="shared" si="410"/>
        <v>46168</v>
      </c>
      <c r="B1111" s="549" t="s">
        <v>833</v>
      </c>
      <c r="C1111" s="576"/>
      <c r="D1111" s="600"/>
      <c r="E1111" s="577"/>
      <c r="F1111" s="635" t="str">
        <f>IF(ISNA(VLOOKUP(D1111,條件!$A$1:$L$65585,5,0)),"",(VLOOKUP(D1111,條件!$A$1:$L$65585,5,0)))</f>
        <v/>
      </c>
      <c r="G1111" s="635" t="str">
        <f>IF(ISNA(VLOOKUP(D1111,條件!$A$1:$L$65585,11,0)),"",(VLOOKUP(D1111,條件!$A$1:$L$65585,11,0)))</f>
        <v/>
      </c>
      <c r="H1111" s="578"/>
      <c r="I1111" s="579"/>
      <c r="J1111" s="580"/>
      <c r="K1111" s="579"/>
      <c r="L1111" s="581"/>
      <c r="M1111" s="498"/>
      <c r="N1111" s="499"/>
      <c r="O1111" s="500"/>
      <c r="P1111" s="499"/>
      <c r="Q1111" s="501"/>
      <c r="R1111" s="560"/>
      <c r="S1111" s="542">
        <f t="shared" si="414"/>
        <v>0</v>
      </c>
      <c r="T1111" s="502">
        <f t="shared" si="411"/>
        <v>0</v>
      </c>
      <c r="U1111" s="502">
        <f t="shared" si="415"/>
        <v>0</v>
      </c>
      <c r="V1111" s="503">
        <f t="shared" si="416"/>
        <v>0</v>
      </c>
      <c r="W1111" s="561" t="str">
        <f t="shared" si="417"/>
        <v/>
      </c>
      <c r="X1111" s="569" t="str">
        <f t="shared" si="412"/>
        <v/>
      </c>
      <c r="Y1111" s="569" t="str">
        <f t="shared" si="413"/>
        <v/>
      </c>
      <c r="Z1111" s="569" t="str">
        <f>'４.１倒筒機(樣品製作)'!X1111</f>
        <v/>
      </c>
      <c r="AA1111" s="569" t="str">
        <f>'４.１倒筒機(樣品製作)'!Y1111</f>
        <v/>
      </c>
    </row>
    <row r="1112" spans="1:27" ht="16.5">
      <c r="A1112" s="493">
        <f t="shared" si="410"/>
        <v>46168</v>
      </c>
      <c r="B1112" s="549" t="s">
        <v>833</v>
      </c>
      <c r="C1112" s="576"/>
      <c r="D1112" s="600"/>
      <c r="E1112" s="577"/>
      <c r="F1112" s="635" t="str">
        <f>IF(ISNA(VLOOKUP(D1112,條件!$A$1:$L$65585,5,0)),"",(VLOOKUP(D1112,條件!$A$1:$L$65585,5,0)))</f>
        <v/>
      </c>
      <c r="G1112" s="635" t="str">
        <f>IF(ISNA(VLOOKUP(D1112,條件!$A$1:$L$65585,11,0)),"",(VLOOKUP(D1112,條件!$A$1:$L$65585,11,0)))</f>
        <v/>
      </c>
      <c r="H1112" s="578"/>
      <c r="I1112" s="579"/>
      <c r="J1112" s="580"/>
      <c r="K1112" s="579"/>
      <c r="L1112" s="581"/>
      <c r="M1112" s="498"/>
      <c r="N1112" s="499"/>
      <c r="O1112" s="500"/>
      <c r="P1112" s="499"/>
      <c r="Q1112" s="501"/>
      <c r="R1112" s="560"/>
      <c r="S1112" s="542">
        <f t="shared" si="414"/>
        <v>0</v>
      </c>
      <c r="T1112" s="502">
        <f t="shared" si="411"/>
        <v>0</v>
      </c>
      <c r="U1112" s="502">
        <f t="shared" si="415"/>
        <v>0</v>
      </c>
      <c r="V1112" s="503">
        <f t="shared" si="416"/>
        <v>0</v>
      </c>
      <c r="W1112" s="561" t="str">
        <f t="shared" si="417"/>
        <v/>
      </c>
      <c r="X1112" s="569" t="str">
        <f t="shared" si="412"/>
        <v/>
      </c>
      <c r="Y1112" s="569" t="str">
        <f t="shared" si="413"/>
        <v/>
      </c>
      <c r="Z1112" s="569" t="str">
        <f>'４.１倒筒機(樣品製作)'!X1112</f>
        <v/>
      </c>
      <c r="AA1112" s="569" t="str">
        <f>'４.１倒筒機(樣品製作)'!Y1112</f>
        <v/>
      </c>
    </row>
    <row r="1113" spans="1:27" ht="16.5">
      <c r="A1113" s="493">
        <f t="shared" si="410"/>
        <v>46168</v>
      </c>
      <c r="B1113" s="549" t="s">
        <v>833</v>
      </c>
      <c r="C1113" s="576"/>
      <c r="D1113" s="600"/>
      <c r="E1113" s="577"/>
      <c r="F1113" s="635" t="str">
        <f>IF(ISNA(VLOOKUP(D1113,條件!$A$1:$L$65585,5,0)),"",(VLOOKUP(D1113,條件!$A$1:$L$65585,5,0)))</f>
        <v/>
      </c>
      <c r="G1113" s="635" t="str">
        <f>IF(ISNA(VLOOKUP(D1113,條件!$A$1:$L$65585,11,0)),"",(VLOOKUP(D1113,條件!$A$1:$L$65585,11,0)))</f>
        <v/>
      </c>
      <c r="H1113" s="578"/>
      <c r="I1113" s="579"/>
      <c r="J1113" s="580"/>
      <c r="K1113" s="579"/>
      <c r="L1113" s="581"/>
      <c r="M1113" s="498"/>
      <c r="N1113" s="499"/>
      <c r="O1113" s="500"/>
      <c r="P1113" s="499"/>
      <c r="Q1113" s="501"/>
      <c r="R1113" s="560"/>
      <c r="S1113" s="542">
        <f t="shared" si="414"/>
        <v>0</v>
      </c>
      <c r="T1113" s="502">
        <f t="shared" si="411"/>
        <v>0</v>
      </c>
      <c r="U1113" s="502">
        <f t="shared" si="415"/>
        <v>0</v>
      </c>
      <c r="V1113" s="503">
        <f t="shared" si="416"/>
        <v>0</v>
      </c>
      <c r="W1113" s="561" t="str">
        <f t="shared" si="417"/>
        <v/>
      </c>
      <c r="X1113" s="569" t="str">
        <f t="shared" si="412"/>
        <v/>
      </c>
      <c r="Y1113" s="569" t="str">
        <f t="shared" si="413"/>
        <v/>
      </c>
      <c r="Z1113" s="569" t="str">
        <f>'４.１倒筒機(樣品製作)'!X1113</f>
        <v/>
      </c>
      <c r="AA1113" s="569" t="str">
        <f>'４.１倒筒機(樣品製作)'!Y1113</f>
        <v/>
      </c>
    </row>
    <row r="1114" spans="1:27" ht="16.5">
      <c r="A1114" s="493">
        <f t="shared" si="410"/>
        <v>46168</v>
      </c>
      <c r="B1114" s="549" t="s">
        <v>833</v>
      </c>
      <c r="C1114" s="576"/>
      <c r="D1114" s="600"/>
      <c r="E1114" s="577"/>
      <c r="F1114" s="635" t="str">
        <f>IF(ISNA(VLOOKUP(D1114,條件!$A$1:$L$65585,5,0)),"",(VLOOKUP(D1114,條件!$A$1:$L$65585,5,0)))</f>
        <v/>
      </c>
      <c r="G1114" s="635" t="str">
        <f>IF(ISNA(VLOOKUP(D1114,條件!$A$1:$L$65585,11,0)),"",(VLOOKUP(D1114,條件!$A$1:$L$65585,11,0)))</f>
        <v/>
      </c>
      <c r="H1114" s="578"/>
      <c r="I1114" s="579"/>
      <c r="J1114" s="580"/>
      <c r="K1114" s="579"/>
      <c r="L1114" s="581"/>
      <c r="M1114" s="498"/>
      <c r="N1114" s="499"/>
      <c r="O1114" s="500"/>
      <c r="P1114" s="499"/>
      <c r="Q1114" s="501"/>
      <c r="R1114" s="560"/>
      <c r="S1114" s="542">
        <f t="shared" si="414"/>
        <v>0</v>
      </c>
      <c r="T1114" s="502">
        <f t="shared" si="411"/>
        <v>0</v>
      </c>
      <c r="U1114" s="502">
        <f t="shared" si="415"/>
        <v>0</v>
      </c>
      <c r="V1114" s="503">
        <f t="shared" si="416"/>
        <v>0</v>
      </c>
      <c r="W1114" s="561" t="str">
        <f t="shared" si="417"/>
        <v/>
      </c>
      <c r="X1114" s="569" t="str">
        <f t="shared" si="412"/>
        <v/>
      </c>
      <c r="Y1114" s="569" t="str">
        <f t="shared" si="413"/>
        <v/>
      </c>
      <c r="Z1114" s="569" t="str">
        <f>'４.１倒筒機(樣品製作)'!X1114</f>
        <v/>
      </c>
      <c r="AA1114" s="569" t="str">
        <f>'４.１倒筒機(樣品製作)'!Y1114</f>
        <v/>
      </c>
    </row>
    <row r="1115" spans="1:27" ht="16.5">
      <c r="A1115" s="493">
        <f t="shared" si="410"/>
        <v>46168</v>
      </c>
      <c r="B1115" s="549" t="s">
        <v>833</v>
      </c>
      <c r="C1115" s="576"/>
      <c r="D1115" s="600"/>
      <c r="E1115" s="577"/>
      <c r="F1115" s="635" t="str">
        <f>IF(ISNA(VLOOKUP(D1115,條件!$A$1:$L$65585,5,0)),"",(VLOOKUP(D1115,條件!$A$1:$L$65585,5,0)))</f>
        <v/>
      </c>
      <c r="G1115" s="635" t="str">
        <f>IF(ISNA(VLOOKUP(D1115,條件!$A$1:$L$65585,11,0)),"",(VLOOKUP(D1115,條件!$A$1:$L$65585,11,0)))</f>
        <v/>
      </c>
      <c r="H1115" s="578"/>
      <c r="I1115" s="579"/>
      <c r="J1115" s="580"/>
      <c r="K1115" s="579"/>
      <c r="L1115" s="581"/>
      <c r="M1115" s="498"/>
      <c r="N1115" s="499"/>
      <c r="O1115" s="500"/>
      <c r="P1115" s="499"/>
      <c r="Q1115" s="501"/>
      <c r="R1115" s="560"/>
      <c r="S1115" s="542">
        <f t="shared" si="414"/>
        <v>0</v>
      </c>
      <c r="T1115" s="502">
        <f t="shared" si="411"/>
        <v>0</v>
      </c>
      <c r="U1115" s="502">
        <f t="shared" si="415"/>
        <v>0</v>
      </c>
      <c r="V1115" s="503">
        <f t="shared" si="416"/>
        <v>0</v>
      </c>
      <c r="W1115" s="561" t="str">
        <f t="shared" si="417"/>
        <v/>
      </c>
      <c r="X1115" s="569" t="str">
        <f t="shared" si="412"/>
        <v/>
      </c>
      <c r="Y1115" s="569" t="str">
        <f t="shared" si="413"/>
        <v/>
      </c>
      <c r="Z1115" s="569" t="str">
        <f>'４.１倒筒機(樣品製作)'!X1115</f>
        <v/>
      </c>
      <c r="AA1115" s="569" t="str">
        <f>'４.１倒筒機(樣品製作)'!Y1115</f>
        <v/>
      </c>
    </row>
    <row r="1116" spans="1:27" ht="16.5">
      <c r="A1116" s="493">
        <f t="shared" si="410"/>
        <v>46168</v>
      </c>
      <c r="B1116" s="549" t="s">
        <v>833</v>
      </c>
      <c r="C1116" s="576"/>
      <c r="D1116" s="600"/>
      <c r="E1116" s="577"/>
      <c r="F1116" s="635" t="str">
        <f>IF(ISNA(VLOOKUP(D1116,條件!$A$1:$L$65585,5,0)),"",(VLOOKUP(D1116,條件!$A$1:$L$65585,5,0)))</f>
        <v/>
      </c>
      <c r="G1116" s="635" t="str">
        <f>IF(ISNA(VLOOKUP(D1116,條件!$A$1:$L$65585,11,0)),"",(VLOOKUP(D1116,條件!$A$1:$L$65585,11,0)))</f>
        <v/>
      </c>
      <c r="H1116" s="578"/>
      <c r="I1116" s="579"/>
      <c r="J1116" s="580"/>
      <c r="K1116" s="579"/>
      <c r="L1116" s="581"/>
      <c r="M1116" s="498"/>
      <c r="N1116" s="499"/>
      <c r="O1116" s="500"/>
      <c r="P1116" s="499"/>
      <c r="Q1116" s="501"/>
      <c r="R1116" s="560"/>
      <c r="S1116" s="542">
        <f t="shared" si="414"/>
        <v>0</v>
      </c>
      <c r="T1116" s="502">
        <f t="shared" si="411"/>
        <v>0</v>
      </c>
      <c r="U1116" s="502">
        <f t="shared" si="415"/>
        <v>0</v>
      </c>
      <c r="V1116" s="503">
        <f t="shared" si="416"/>
        <v>0</v>
      </c>
      <c r="W1116" s="561" t="str">
        <f t="shared" si="417"/>
        <v/>
      </c>
      <c r="X1116" s="569" t="str">
        <f t="shared" si="412"/>
        <v/>
      </c>
      <c r="Y1116" s="569" t="str">
        <f t="shared" si="413"/>
        <v/>
      </c>
      <c r="Z1116" s="569" t="str">
        <f>'４.１倒筒機(樣品製作)'!X1116</f>
        <v/>
      </c>
      <c r="AA1116" s="569" t="str">
        <f>'４.１倒筒機(樣品製作)'!Y1116</f>
        <v/>
      </c>
    </row>
    <row r="1117" spans="1:27" ht="16.5">
      <c r="A1117" s="493">
        <f t="shared" si="410"/>
        <v>46168</v>
      </c>
      <c r="B1117" s="549" t="s">
        <v>833</v>
      </c>
      <c r="C1117" s="576"/>
      <c r="D1117" s="600"/>
      <c r="E1117" s="577"/>
      <c r="F1117" s="635" t="str">
        <f>IF(ISNA(VLOOKUP(D1117,條件!$A$1:$L$65585,5,0)),"",(VLOOKUP(D1117,條件!$A$1:$L$65585,5,0)))</f>
        <v/>
      </c>
      <c r="G1117" s="635" t="str">
        <f>IF(ISNA(VLOOKUP(D1117,條件!$A$1:$L$65585,11,0)),"",(VLOOKUP(D1117,條件!$A$1:$L$65585,11,0)))</f>
        <v/>
      </c>
      <c r="H1117" s="578"/>
      <c r="I1117" s="579"/>
      <c r="J1117" s="580"/>
      <c r="K1117" s="579"/>
      <c r="L1117" s="581"/>
      <c r="M1117" s="498"/>
      <c r="N1117" s="499"/>
      <c r="O1117" s="500"/>
      <c r="P1117" s="499"/>
      <c r="Q1117" s="501"/>
      <c r="R1117" s="560"/>
      <c r="S1117" s="542">
        <f t="shared" si="414"/>
        <v>0</v>
      </c>
      <c r="T1117" s="502">
        <f t="shared" si="411"/>
        <v>0</v>
      </c>
      <c r="U1117" s="502">
        <f t="shared" si="415"/>
        <v>0</v>
      </c>
      <c r="V1117" s="503">
        <f t="shared" si="416"/>
        <v>0</v>
      </c>
      <c r="W1117" s="561" t="str">
        <f t="shared" si="417"/>
        <v/>
      </c>
      <c r="X1117" s="569" t="str">
        <f t="shared" si="412"/>
        <v/>
      </c>
      <c r="Y1117" s="569" t="str">
        <f t="shared" si="413"/>
        <v/>
      </c>
      <c r="Z1117" s="569" t="str">
        <f>'４.１倒筒機(樣品製作)'!X1117</f>
        <v/>
      </c>
      <c r="AA1117" s="569" t="str">
        <f>'４.１倒筒機(樣品製作)'!Y1117</f>
        <v/>
      </c>
    </row>
    <row r="1118" spans="1:27" ht="16.5">
      <c r="A1118" s="493">
        <f t="shared" si="410"/>
        <v>46168</v>
      </c>
      <c r="B1118" s="549" t="s">
        <v>833</v>
      </c>
      <c r="C1118" s="576"/>
      <c r="D1118" s="600"/>
      <c r="E1118" s="577"/>
      <c r="F1118" s="635" t="str">
        <f>IF(ISNA(VLOOKUP(D1118,條件!$A$1:$L$65585,5,0)),"",(VLOOKUP(D1118,條件!$A$1:$L$65585,5,0)))</f>
        <v/>
      </c>
      <c r="G1118" s="635" t="str">
        <f>IF(ISNA(VLOOKUP(D1118,條件!$A$1:$L$65585,11,0)),"",(VLOOKUP(D1118,條件!$A$1:$L$65585,11,0)))</f>
        <v/>
      </c>
      <c r="H1118" s="578"/>
      <c r="I1118" s="579"/>
      <c r="J1118" s="580"/>
      <c r="K1118" s="579"/>
      <c r="L1118" s="581"/>
      <c r="M1118" s="498"/>
      <c r="N1118" s="499"/>
      <c r="O1118" s="500"/>
      <c r="P1118" s="499"/>
      <c r="Q1118" s="501"/>
      <c r="R1118" s="560"/>
      <c r="S1118" s="542">
        <f t="shared" si="414"/>
        <v>0</v>
      </c>
      <c r="T1118" s="502">
        <f t="shared" si="411"/>
        <v>0</v>
      </c>
      <c r="U1118" s="502">
        <f t="shared" si="415"/>
        <v>0</v>
      </c>
      <c r="V1118" s="503">
        <f t="shared" si="416"/>
        <v>0</v>
      </c>
      <c r="W1118" s="561" t="str">
        <f t="shared" si="417"/>
        <v/>
      </c>
      <c r="X1118" s="569" t="str">
        <f t="shared" si="412"/>
        <v/>
      </c>
      <c r="Y1118" s="569" t="str">
        <f t="shared" si="413"/>
        <v/>
      </c>
      <c r="Z1118" s="569" t="str">
        <f>'４.１倒筒機(樣品製作)'!X1118</f>
        <v/>
      </c>
      <c r="AA1118" s="569" t="str">
        <f>'４.１倒筒機(樣品製作)'!Y1118</f>
        <v/>
      </c>
    </row>
    <row r="1119" spans="1:27" ht="16.5">
      <c r="A1119" s="493">
        <f t="shared" si="410"/>
        <v>46168</v>
      </c>
      <c r="B1119" s="515" t="s">
        <v>831</v>
      </c>
      <c r="C1119" s="652"/>
      <c r="D1119" s="653"/>
      <c r="E1119" s="654"/>
      <c r="F1119" s="655">
        <v>0</v>
      </c>
      <c r="G1119" s="655"/>
      <c r="H1119" s="656"/>
      <c r="I1119" s="657">
        <f>COUNTA(I1099:I1118)</f>
        <v>0</v>
      </c>
      <c r="J1119" s="657"/>
      <c r="K1119" s="657"/>
      <c r="L1119" s="658"/>
      <c r="M1119" s="517"/>
      <c r="N1119" s="518">
        <f>SUM(N1099:N1118)</f>
        <v>0</v>
      </c>
      <c r="O1119" s="517"/>
      <c r="P1119" s="518">
        <f>SUM(P1099:P1118)</f>
        <v>0</v>
      </c>
      <c r="Q1119" s="519"/>
      <c r="R1119" s="562"/>
      <c r="S1119" s="544"/>
      <c r="T1119" s="520"/>
      <c r="U1119" s="516">
        <f>SUMIF(U1099:U1118,"&lt;9E307")</f>
        <v>0</v>
      </c>
      <c r="V1119" s="516">
        <f>SUM(V1099:V1118)</f>
        <v>0</v>
      </c>
      <c r="W1119" s="563">
        <f>IF(ISERROR(V1119/U1119),0,(V1119/U1119))</f>
        <v>0</v>
      </c>
      <c r="X1119" s="570">
        <f>SUMIF(X1099:X1118,"&lt;9E307")</f>
        <v>0</v>
      </c>
      <c r="Y1119" s="570">
        <f>SUMIF(Y1099:Y1118,"&lt;9E307")</f>
        <v>0</v>
      </c>
      <c r="Z1119" s="570">
        <f>'４.１倒筒機(樣品製作)'!X1119</f>
        <v>0</v>
      </c>
      <c r="AA1119" s="570">
        <f>'４.１倒筒機(樣品製作)'!Y1119</f>
        <v>0</v>
      </c>
    </row>
    <row r="1120" spans="1:27" ht="16.5">
      <c r="A1120" s="493">
        <f t="shared" si="410"/>
        <v>46168</v>
      </c>
      <c r="B1120" s="521" t="s">
        <v>834</v>
      </c>
      <c r="C1120" s="659"/>
      <c r="D1120" s="660"/>
      <c r="E1120" s="661"/>
      <c r="F1120" s="662"/>
      <c r="G1120" s="662"/>
      <c r="H1120" s="663"/>
      <c r="I1120" s="664">
        <f>SUM(I1098,I1119)</f>
        <v>0</v>
      </c>
      <c r="J1120" s="664"/>
      <c r="K1120" s="664"/>
      <c r="L1120" s="665"/>
      <c r="M1120" s="536"/>
      <c r="N1120" s="537">
        <f>SUM(N1098,N1119)</f>
        <v>0</v>
      </c>
      <c r="O1120" s="536"/>
      <c r="P1120" s="537">
        <f>SUM(P1098,P1119)</f>
        <v>0</v>
      </c>
      <c r="Q1120" s="538"/>
      <c r="R1120" s="564"/>
      <c r="S1120" s="545"/>
      <c r="T1120" s="504"/>
      <c r="U1120" s="504">
        <f t="shared" ref="U1120:V1120" si="418">SUM(U1098,U1119)</f>
        <v>0</v>
      </c>
      <c r="V1120" s="504">
        <f t="shared" si="418"/>
        <v>0</v>
      </c>
      <c r="W1120" s="565">
        <f>IF(ISERROR(V1120/U1120),0,V1120/U1120)</f>
        <v>0</v>
      </c>
      <c r="X1120" s="571">
        <f>SUM(X1098,X1119)</f>
        <v>0</v>
      </c>
      <c r="Y1120" s="571">
        <f>SUM(Y1098,Y1119)</f>
        <v>0</v>
      </c>
      <c r="Z1120" s="571">
        <f>'４.１倒筒機(樣品製作)'!X1120</f>
        <v>0</v>
      </c>
      <c r="AA1120" s="571">
        <f>'４.１倒筒機(樣品製作)'!Y1120</f>
        <v>0</v>
      </c>
    </row>
    <row r="1121" spans="1:27" ht="16.5">
      <c r="A1121" s="566">
        <f>A1120+1</f>
        <v>46169</v>
      </c>
      <c r="B1121" s="548" t="s">
        <v>832</v>
      </c>
      <c r="C1121" s="666"/>
      <c r="D1121" s="667"/>
      <c r="E1121" s="668"/>
      <c r="F1121" s="669" t="str">
        <f>IF(ISNA(VLOOKUP(D1121,條件!$A$1:$L$65585,5,0)),"",(VLOOKUP(D1121,條件!$A$1:$L$65585,5,0)))</f>
        <v/>
      </c>
      <c r="G1121" s="669" t="str">
        <f>IF(ISNA(VLOOKUP(D1121,條件!$A$1:$L$65585,11,0)),"",(VLOOKUP(D1121,條件!$A$1:$L$65585,11,0)))</f>
        <v/>
      </c>
      <c r="H1121" s="670"/>
      <c r="I1121" s="671"/>
      <c r="J1121" s="580"/>
      <c r="K1121" s="671"/>
      <c r="L1121" s="672"/>
      <c r="M1121" s="524"/>
      <c r="N1121" s="525"/>
      <c r="O1121" s="526"/>
      <c r="P1121" s="525"/>
      <c r="Q1121" s="527"/>
      <c r="R1121" s="558"/>
      <c r="S1121" s="541">
        <f>K1121*0.85</f>
        <v>0</v>
      </c>
      <c r="T1121" s="522">
        <f t="shared" ref="T1121:T1140" si="419">IF(J1121="",0,(1440/(J1121/S1121)))</f>
        <v>0</v>
      </c>
      <c r="U1121" s="522">
        <f>T1121*L1121*(N1121+P1121)/24*0.85</f>
        <v>0</v>
      </c>
      <c r="V1121" s="523">
        <f>M1121+O1121</f>
        <v>0</v>
      </c>
      <c r="W1121" s="559" t="str">
        <f>IF(U1121=0,"",((V1121/U1121)))</f>
        <v/>
      </c>
      <c r="X1121" s="569" t="str">
        <f t="shared" ref="X1121:X1140" si="420">IF(ISERROR((U1121/(N1121+P1121)*N1121)/250),"",((U1121/(N1121+P1121)*N1121)/250))</f>
        <v/>
      </c>
      <c r="Y1121" s="569" t="str">
        <f t="shared" ref="Y1121:Y1140" si="421">IF(ISERROR(((U1121/(N1121+P1121)*P1121)/250)),"",(((U1121/(N1121+P1121)*P1121))/250))</f>
        <v/>
      </c>
      <c r="Z1121" s="569" t="str">
        <f>'４.１倒筒機(樣品製作)'!X1121</f>
        <v/>
      </c>
      <c r="AA1121" s="569" t="str">
        <f>'４.１倒筒機(樣品製作)'!Y1121</f>
        <v/>
      </c>
    </row>
    <row r="1122" spans="1:27" ht="16.5">
      <c r="A1122" s="493">
        <f>A1121</f>
        <v>46169</v>
      </c>
      <c r="B1122" s="549" t="s">
        <v>832</v>
      </c>
      <c r="C1122" s="576"/>
      <c r="D1122" s="600"/>
      <c r="E1122" s="577"/>
      <c r="F1122" s="635" t="str">
        <f>IF(ISNA(VLOOKUP(D1122,條件!$A$1:$L$65585,5,0)),"",(VLOOKUP(D1122,條件!$A$1:$L$65585,5,0)))</f>
        <v/>
      </c>
      <c r="G1122" s="635" t="str">
        <f>IF(ISNA(VLOOKUP(D1122,條件!$A$1:$L$65585,11,0)),"",(VLOOKUP(D1122,條件!$A$1:$L$65585,11,0)))</f>
        <v/>
      </c>
      <c r="H1122" s="578"/>
      <c r="I1122" s="579"/>
      <c r="J1122" s="580"/>
      <c r="K1122" s="579"/>
      <c r="L1122" s="581"/>
      <c r="M1122" s="498"/>
      <c r="N1122" s="499"/>
      <c r="O1122" s="500"/>
      <c r="P1122" s="499"/>
      <c r="Q1122" s="527"/>
      <c r="R1122" s="560"/>
      <c r="S1122" s="542">
        <f t="shared" ref="S1122:S1140" si="422">K1122*0.85</f>
        <v>0</v>
      </c>
      <c r="T1122" s="502">
        <f t="shared" si="419"/>
        <v>0</v>
      </c>
      <c r="U1122" s="522">
        <f t="shared" ref="U1122:U1140" si="423">T1122*L1122*(N1122+P1122)/24*0.85</f>
        <v>0</v>
      </c>
      <c r="V1122" s="503">
        <f t="shared" ref="V1122:V1140" si="424">M1122+O1122</f>
        <v>0</v>
      </c>
      <c r="W1122" s="559" t="str">
        <f t="shared" ref="W1122:W1140" si="425">IF(U1122=0,"",((V1122/U1122)))</f>
        <v/>
      </c>
      <c r="X1122" s="569" t="str">
        <f t="shared" si="420"/>
        <v/>
      </c>
      <c r="Y1122" s="569" t="str">
        <f t="shared" si="421"/>
        <v/>
      </c>
      <c r="Z1122" s="569" t="str">
        <f>'４.１倒筒機(樣品製作)'!X1122</f>
        <v/>
      </c>
      <c r="AA1122" s="569" t="str">
        <f>'４.１倒筒機(樣品製作)'!Y1122</f>
        <v/>
      </c>
    </row>
    <row r="1123" spans="1:27" ht="16.5">
      <c r="A1123" s="493">
        <f t="shared" ref="A1123:A1163" si="426">A1122</f>
        <v>46169</v>
      </c>
      <c r="B1123" s="549" t="s">
        <v>832</v>
      </c>
      <c r="C1123" s="576"/>
      <c r="D1123" s="600"/>
      <c r="E1123" s="577"/>
      <c r="F1123" s="635" t="str">
        <f>IF(ISNA(VLOOKUP(D1123,條件!$A$1:$L$65585,5,0)),"",(VLOOKUP(D1123,條件!$A$1:$L$65585,5,0)))</f>
        <v/>
      </c>
      <c r="G1123" s="635" t="str">
        <f>IF(ISNA(VLOOKUP(D1123,條件!$A$1:$L$65585,11,0)),"",(VLOOKUP(D1123,條件!$A$1:$L$65585,11,0)))</f>
        <v/>
      </c>
      <c r="H1123" s="578"/>
      <c r="I1123" s="579"/>
      <c r="J1123" s="580"/>
      <c r="K1123" s="579"/>
      <c r="L1123" s="581"/>
      <c r="M1123" s="498"/>
      <c r="N1123" s="499"/>
      <c r="O1123" s="500"/>
      <c r="P1123" s="499"/>
      <c r="Q1123" s="527"/>
      <c r="R1123" s="560"/>
      <c r="S1123" s="542">
        <f t="shared" si="422"/>
        <v>0</v>
      </c>
      <c r="T1123" s="502">
        <f t="shared" si="419"/>
        <v>0</v>
      </c>
      <c r="U1123" s="522">
        <f t="shared" si="423"/>
        <v>0</v>
      </c>
      <c r="V1123" s="503">
        <f t="shared" si="424"/>
        <v>0</v>
      </c>
      <c r="W1123" s="559" t="str">
        <f t="shared" si="425"/>
        <v/>
      </c>
      <c r="X1123" s="569" t="str">
        <f t="shared" si="420"/>
        <v/>
      </c>
      <c r="Y1123" s="569" t="str">
        <f t="shared" si="421"/>
        <v/>
      </c>
      <c r="Z1123" s="569" t="str">
        <f>'４.１倒筒機(樣品製作)'!X1123</f>
        <v/>
      </c>
      <c r="AA1123" s="569" t="str">
        <f>'４.１倒筒機(樣品製作)'!Y1123</f>
        <v/>
      </c>
    </row>
    <row r="1124" spans="1:27" ht="16.5">
      <c r="A1124" s="493">
        <f t="shared" si="426"/>
        <v>46169</v>
      </c>
      <c r="B1124" s="549" t="s">
        <v>832</v>
      </c>
      <c r="C1124" s="576"/>
      <c r="D1124" s="600"/>
      <c r="E1124" s="577"/>
      <c r="F1124" s="635" t="str">
        <f>IF(ISNA(VLOOKUP(D1124,條件!$A$1:$L$65585,5,0)),"",(VLOOKUP(D1124,條件!$A$1:$L$65585,5,0)))</f>
        <v/>
      </c>
      <c r="G1124" s="635" t="str">
        <f>IF(ISNA(VLOOKUP(D1124,條件!$A$1:$L$65585,11,0)),"",(VLOOKUP(D1124,條件!$A$1:$L$65585,11,0)))</f>
        <v/>
      </c>
      <c r="H1124" s="578"/>
      <c r="I1124" s="579"/>
      <c r="J1124" s="580"/>
      <c r="K1124" s="579"/>
      <c r="L1124" s="581"/>
      <c r="M1124" s="498"/>
      <c r="N1124" s="499"/>
      <c r="O1124" s="500"/>
      <c r="P1124" s="499"/>
      <c r="Q1124" s="527"/>
      <c r="R1124" s="560"/>
      <c r="S1124" s="542">
        <f t="shared" si="422"/>
        <v>0</v>
      </c>
      <c r="T1124" s="502">
        <f t="shared" si="419"/>
        <v>0</v>
      </c>
      <c r="U1124" s="522">
        <f t="shared" si="423"/>
        <v>0</v>
      </c>
      <c r="V1124" s="503">
        <f t="shared" si="424"/>
        <v>0</v>
      </c>
      <c r="W1124" s="559" t="str">
        <f t="shared" si="425"/>
        <v/>
      </c>
      <c r="X1124" s="569" t="str">
        <f t="shared" si="420"/>
        <v/>
      </c>
      <c r="Y1124" s="569" t="str">
        <f t="shared" si="421"/>
        <v/>
      </c>
      <c r="Z1124" s="569" t="str">
        <f>'４.１倒筒機(樣品製作)'!X1124</f>
        <v/>
      </c>
      <c r="AA1124" s="569" t="str">
        <f>'４.１倒筒機(樣品製作)'!Y1124</f>
        <v/>
      </c>
    </row>
    <row r="1125" spans="1:27" ht="16.5">
      <c r="A1125" s="493">
        <f t="shared" si="426"/>
        <v>46169</v>
      </c>
      <c r="B1125" s="549" t="s">
        <v>832</v>
      </c>
      <c r="C1125" s="576"/>
      <c r="D1125" s="600"/>
      <c r="E1125" s="577"/>
      <c r="F1125" s="635" t="str">
        <f>IF(ISNA(VLOOKUP(D1125,條件!$A$1:$L$65585,5,0)),"",(VLOOKUP(D1125,條件!$A$1:$L$65585,5,0)))</f>
        <v/>
      </c>
      <c r="G1125" s="635" t="str">
        <f>IF(ISNA(VLOOKUP(D1125,條件!$A$1:$L$65585,11,0)),"",(VLOOKUP(D1125,條件!$A$1:$L$65585,11,0)))</f>
        <v/>
      </c>
      <c r="H1125" s="578"/>
      <c r="I1125" s="579"/>
      <c r="J1125" s="580"/>
      <c r="K1125" s="579"/>
      <c r="L1125" s="581"/>
      <c r="M1125" s="498"/>
      <c r="N1125" s="499"/>
      <c r="O1125" s="500"/>
      <c r="P1125" s="499"/>
      <c r="Q1125" s="527"/>
      <c r="R1125" s="560"/>
      <c r="S1125" s="542">
        <f t="shared" si="422"/>
        <v>0</v>
      </c>
      <c r="T1125" s="502">
        <f t="shared" si="419"/>
        <v>0</v>
      </c>
      <c r="U1125" s="522">
        <f t="shared" si="423"/>
        <v>0</v>
      </c>
      <c r="V1125" s="503">
        <f t="shared" si="424"/>
        <v>0</v>
      </c>
      <c r="W1125" s="559" t="str">
        <f t="shared" si="425"/>
        <v/>
      </c>
      <c r="X1125" s="569" t="str">
        <f t="shared" si="420"/>
        <v/>
      </c>
      <c r="Y1125" s="569" t="str">
        <f t="shared" si="421"/>
        <v/>
      </c>
      <c r="Z1125" s="569" t="str">
        <f>'４.１倒筒機(樣品製作)'!X1125</f>
        <v/>
      </c>
      <c r="AA1125" s="569" t="str">
        <f>'４.１倒筒機(樣品製作)'!Y1125</f>
        <v/>
      </c>
    </row>
    <row r="1126" spans="1:27" ht="16.5">
      <c r="A1126" s="493">
        <f t="shared" si="426"/>
        <v>46169</v>
      </c>
      <c r="B1126" s="549" t="s">
        <v>832</v>
      </c>
      <c r="C1126" s="576"/>
      <c r="D1126" s="600"/>
      <c r="E1126" s="577"/>
      <c r="F1126" s="635" t="str">
        <f>IF(ISNA(VLOOKUP(D1126,條件!$A$1:$L$65585,5,0)),"",(VLOOKUP(D1126,條件!$A$1:$L$65585,5,0)))</f>
        <v/>
      </c>
      <c r="G1126" s="635" t="str">
        <f>IF(ISNA(VLOOKUP(D1126,條件!$A$1:$L$65585,11,0)),"",(VLOOKUP(D1126,條件!$A$1:$L$65585,11,0)))</f>
        <v/>
      </c>
      <c r="H1126" s="578"/>
      <c r="I1126" s="579"/>
      <c r="J1126" s="580"/>
      <c r="K1126" s="579"/>
      <c r="L1126" s="581"/>
      <c r="M1126" s="498"/>
      <c r="N1126" s="499"/>
      <c r="O1126" s="500"/>
      <c r="P1126" s="499"/>
      <c r="Q1126" s="527"/>
      <c r="R1126" s="560"/>
      <c r="S1126" s="542">
        <f t="shared" si="422"/>
        <v>0</v>
      </c>
      <c r="T1126" s="502">
        <f t="shared" si="419"/>
        <v>0</v>
      </c>
      <c r="U1126" s="522">
        <f t="shared" si="423"/>
        <v>0</v>
      </c>
      <c r="V1126" s="503">
        <f t="shared" si="424"/>
        <v>0</v>
      </c>
      <c r="W1126" s="559" t="str">
        <f t="shared" si="425"/>
        <v/>
      </c>
      <c r="X1126" s="569" t="str">
        <f t="shared" si="420"/>
        <v/>
      </c>
      <c r="Y1126" s="569" t="str">
        <f t="shared" si="421"/>
        <v/>
      </c>
      <c r="Z1126" s="569" t="str">
        <f>'４.１倒筒機(樣品製作)'!X1126</f>
        <v/>
      </c>
      <c r="AA1126" s="569" t="str">
        <f>'４.１倒筒機(樣品製作)'!Y1126</f>
        <v/>
      </c>
    </row>
    <row r="1127" spans="1:27" ht="16.5">
      <c r="A1127" s="493">
        <f t="shared" si="426"/>
        <v>46169</v>
      </c>
      <c r="B1127" s="549" t="s">
        <v>832</v>
      </c>
      <c r="C1127" s="576"/>
      <c r="D1127" s="600"/>
      <c r="E1127" s="577"/>
      <c r="F1127" s="635" t="str">
        <f>IF(ISNA(VLOOKUP(D1127,條件!$A$1:$L$65585,5,0)),"",(VLOOKUP(D1127,條件!$A$1:$L$65585,5,0)))</f>
        <v/>
      </c>
      <c r="G1127" s="635" t="str">
        <f>IF(ISNA(VLOOKUP(D1127,條件!$A$1:$L$65585,11,0)),"",(VLOOKUP(D1127,條件!$A$1:$L$65585,11,0)))</f>
        <v/>
      </c>
      <c r="H1127" s="578"/>
      <c r="I1127" s="579"/>
      <c r="J1127" s="580"/>
      <c r="K1127" s="579"/>
      <c r="L1127" s="581"/>
      <c r="M1127" s="498"/>
      <c r="N1127" s="499"/>
      <c r="O1127" s="500"/>
      <c r="P1127" s="499"/>
      <c r="Q1127" s="527"/>
      <c r="R1127" s="560"/>
      <c r="S1127" s="542">
        <f t="shared" si="422"/>
        <v>0</v>
      </c>
      <c r="T1127" s="502">
        <f t="shared" si="419"/>
        <v>0</v>
      </c>
      <c r="U1127" s="522">
        <f t="shared" si="423"/>
        <v>0</v>
      </c>
      <c r="V1127" s="503">
        <f t="shared" si="424"/>
        <v>0</v>
      </c>
      <c r="W1127" s="559" t="str">
        <f t="shared" si="425"/>
        <v/>
      </c>
      <c r="X1127" s="569" t="str">
        <f t="shared" si="420"/>
        <v/>
      </c>
      <c r="Y1127" s="569" t="str">
        <f t="shared" si="421"/>
        <v/>
      </c>
      <c r="Z1127" s="569" t="str">
        <f>'４.１倒筒機(樣品製作)'!X1127</f>
        <v/>
      </c>
      <c r="AA1127" s="569" t="str">
        <f>'４.１倒筒機(樣品製作)'!Y1127</f>
        <v/>
      </c>
    </row>
    <row r="1128" spans="1:27" ht="16.5">
      <c r="A1128" s="493">
        <f t="shared" si="426"/>
        <v>46169</v>
      </c>
      <c r="B1128" s="549" t="s">
        <v>832</v>
      </c>
      <c r="C1128" s="576"/>
      <c r="D1128" s="600"/>
      <c r="E1128" s="577"/>
      <c r="F1128" s="635" t="str">
        <f>IF(ISNA(VLOOKUP(D1128,條件!$A$1:$L$65585,5,0)),"",(VLOOKUP(D1128,條件!$A$1:$L$65585,5,0)))</f>
        <v/>
      </c>
      <c r="G1128" s="635" t="str">
        <f>IF(ISNA(VLOOKUP(D1128,條件!$A$1:$L$65585,11,0)),"",(VLOOKUP(D1128,條件!$A$1:$L$65585,11,0)))</f>
        <v/>
      </c>
      <c r="H1128" s="578"/>
      <c r="I1128" s="579"/>
      <c r="J1128" s="580"/>
      <c r="K1128" s="579"/>
      <c r="L1128" s="581"/>
      <c r="M1128" s="498"/>
      <c r="N1128" s="499"/>
      <c r="O1128" s="500"/>
      <c r="P1128" s="499"/>
      <c r="Q1128" s="527"/>
      <c r="R1128" s="560"/>
      <c r="S1128" s="542">
        <f t="shared" si="422"/>
        <v>0</v>
      </c>
      <c r="T1128" s="502">
        <f t="shared" si="419"/>
        <v>0</v>
      </c>
      <c r="U1128" s="522">
        <f t="shared" si="423"/>
        <v>0</v>
      </c>
      <c r="V1128" s="503">
        <f t="shared" si="424"/>
        <v>0</v>
      </c>
      <c r="W1128" s="559" t="str">
        <f t="shared" si="425"/>
        <v/>
      </c>
      <c r="X1128" s="569" t="str">
        <f t="shared" si="420"/>
        <v/>
      </c>
      <c r="Y1128" s="569" t="str">
        <f t="shared" si="421"/>
        <v/>
      </c>
      <c r="Z1128" s="569" t="str">
        <f>'４.１倒筒機(樣品製作)'!X1128</f>
        <v/>
      </c>
      <c r="AA1128" s="569" t="str">
        <f>'４.１倒筒機(樣品製作)'!Y1128</f>
        <v/>
      </c>
    </row>
    <row r="1129" spans="1:27" ht="16.5">
      <c r="A1129" s="493">
        <f t="shared" si="426"/>
        <v>46169</v>
      </c>
      <c r="B1129" s="549" t="s">
        <v>832</v>
      </c>
      <c r="C1129" s="576"/>
      <c r="D1129" s="600"/>
      <c r="E1129" s="577"/>
      <c r="F1129" s="635" t="str">
        <f>IF(ISNA(VLOOKUP(D1129,條件!$A$1:$L$65585,5,0)),"",(VLOOKUP(D1129,條件!$A$1:$L$65585,5,0)))</f>
        <v/>
      </c>
      <c r="G1129" s="635" t="str">
        <f>IF(ISNA(VLOOKUP(D1129,條件!$A$1:$L$65585,11,0)),"",(VLOOKUP(D1129,條件!$A$1:$L$65585,11,0)))</f>
        <v/>
      </c>
      <c r="H1129" s="578"/>
      <c r="I1129" s="579"/>
      <c r="J1129" s="580"/>
      <c r="K1129" s="579"/>
      <c r="L1129" s="581"/>
      <c r="M1129" s="498"/>
      <c r="N1129" s="499"/>
      <c r="O1129" s="500"/>
      <c r="P1129" s="499"/>
      <c r="Q1129" s="527"/>
      <c r="R1129" s="560"/>
      <c r="S1129" s="542">
        <f t="shared" si="422"/>
        <v>0</v>
      </c>
      <c r="T1129" s="502">
        <f t="shared" si="419"/>
        <v>0</v>
      </c>
      <c r="U1129" s="522">
        <f t="shared" si="423"/>
        <v>0</v>
      </c>
      <c r="V1129" s="503">
        <f t="shared" si="424"/>
        <v>0</v>
      </c>
      <c r="W1129" s="559" t="str">
        <f t="shared" si="425"/>
        <v/>
      </c>
      <c r="X1129" s="569" t="str">
        <f t="shared" si="420"/>
        <v/>
      </c>
      <c r="Y1129" s="569" t="str">
        <f t="shared" si="421"/>
        <v/>
      </c>
      <c r="Z1129" s="569" t="str">
        <f>'４.１倒筒機(樣品製作)'!X1129</f>
        <v/>
      </c>
      <c r="AA1129" s="569" t="str">
        <f>'４.１倒筒機(樣品製作)'!Y1129</f>
        <v/>
      </c>
    </row>
    <row r="1130" spans="1:27" ht="16.5">
      <c r="A1130" s="493">
        <f t="shared" si="426"/>
        <v>46169</v>
      </c>
      <c r="B1130" s="549" t="s">
        <v>832</v>
      </c>
      <c r="C1130" s="576"/>
      <c r="D1130" s="600"/>
      <c r="E1130" s="577"/>
      <c r="F1130" s="635" t="str">
        <f>IF(ISNA(VLOOKUP(D1130,條件!$A$1:$L$65585,5,0)),"",(VLOOKUP(D1130,條件!$A$1:$L$65585,5,0)))</f>
        <v/>
      </c>
      <c r="G1130" s="635" t="str">
        <f>IF(ISNA(VLOOKUP(D1130,條件!$A$1:$L$65585,11,0)),"",(VLOOKUP(D1130,條件!$A$1:$L$65585,11,0)))</f>
        <v/>
      </c>
      <c r="H1130" s="578"/>
      <c r="I1130" s="579"/>
      <c r="J1130" s="580"/>
      <c r="K1130" s="579"/>
      <c r="L1130" s="581"/>
      <c r="M1130" s="498"/>
      <c r="N1130" s="499"/>
      <c r="O1130" s="500"/>
      <c r="P1130" s="499"/>
      <c r="Q1130" s="527"/>
      <c r="R1130" s="560"/>
      <c r="S1130" s="542">
        <f t="shared" si="422"/>
        <v>0</v>
      </c>
      <c r="T1130" s="502">
        <f t="shared" si="419"/>
        <v>0</v>
      </c>
      <c r="U1130" s="522">
        <f t="shared" si="423"/>
        <v>0</v>
      </c>
      <c r="V1130" s="503">
        <f t="shared" si="424"/>
        <v>0</v>
      </c>
      <c r="W1130" s="559" t="str">
        <f t="shared" si="425"/>
        <v/>
      </c>
      <c r="X1130" s="569" t="str">
        <f t="shared" si="420"/>
        <v/>
      </c>
      <c r="Y1130" s="569" t="str">
        <f t="shared" si="421"/>
        <v/>
      </c>
      <c r="Z1130" s="569" t="str">
        <f>'４.１倒筒機(樣品製作)'!X1130</f>
        <v/>
      </c>
      <c r="AA1130" s="569" t="str">
        <f>'４.１倒筒機(樣品製作)'!Y1130</f>
        <v/>
      </c>
    </row>
    <row r="1131" spans="1:27" ht="16.5">
      <c r="A1131" s="493">
        <f t="shared" si="426"/>
        <v>46169</v>
      </c>
      <c r="B1131" s="549" t="s">
        <v>832</v>
      </c>
      <c r="C1131" s="576"/>
      <c r="D1131" s="600"/>
      <c r="E1131" s="577"/>
      <c r="F1131" s="635" t="str">
        <f>IF(ISNA(VLOOKUP(D1131,條件!$A$1:$L$65585,5,0)),"",(VLOOKUP(D1131,條件!$A$1:$L$65585,5,0)))</f>
        <v/>
      </c>
      <c r="G1131" s="635" t="str">
        <f>IF(ISNA(VLOOKUP(D1131,條件!$A$1:$L$65585,11,0)),"",(VLOOKUP(D1131,條件!$A$1:$L$65585,11,0)))</f>
        <v/>
      </c>
      <c r="H1131" s="578"/>
      <c r="I1131" s="579"/>
      <c r="J1131" s="580"/>
      <c r="K1131" s="579"/>
      <c r="L1131" s="581"/>
      <c r="M1131" s="498"/>
      <c r="N1131" s="499"/>
      <c r="O1131" s="500"/>
      <c r="P1131" s="499"/>
      <c r="Q1131" s="527"/>
      <c r="R1131" s="560"/>
      <c r="S1131" s="542">
        <f t="shared" si="422"/>
        <v>0</v>
      </c>
      <c r="T1131" s="502">
        <f t="shared" si="419"/>
        <v>0</v>
      </c>
      <c r="U1131" s="522">
        <f t="shared" si="423"/>
        <v>0</v>
      </c>
      <c r="V1131" s="503">
        <f t="shared" si="424"/>
        <v>0</v>
      </c>
      <c r="W1131" s="559" t="str">
        <f t="shared" si="425"/>
        <v/>
      </c>
      <c r="X1131" s="569" t="str">
        <f t="shared" si="420"/>
        <v/>
      </c>
      <c r="Y1131" s="569" t="str">
        <f t="shared" si="421"/>
        <v/>
      </c>
      <c r="Z1131" s="569" t="str">
        <f>'４.１倒筒機(樣品製作)'!X1131</f>
        <v/>
      </c>
      <c r="AA1131" s="569" t="str">
        <f>'４.１倒筒機(樣品製作)'!Y1131</f>
        <v/>
      </c>
    </row>
    <row r="1132" spans="1:27" ht="16.5">
      <c r="A1132" s="493">
        <f t="shared" si="426"/>
        <v>46169</v>
      </c>
      <c r="B1132" s="549" t="s">
        <v>832</v>
      </c>
      <c r="C1132" s="576"/>
      <c r="D1132" s="600"/>
      <c r="E1132" s="577"/>
      <c r="F1132" s="635" t="str">
        <f>IF(ISNA(VLOOKUP(D1132,條件!$A$1:$L$65585,5,0)),"",(VLOOKUP(D1132,條件!$A$1:$L$65585,5,0)))</f>
        <v/>
      </c>
      <c r="G1132" s="635" t="str">
        <f>IF(ISNA(VLOOKUP(D1132,條件!$A$1:$L$65585,11,0)),"",(VLOOKUP(D1132,條件!$A$1:$L$65585,11,0)))</f>
        <v/>
      </c>
      <c r="H1132" s="578"/>
      <c r="I1132" s="579"/>
      <c r="J1132" s="580"/>
      <c r="K1132" s="579"/>
      <c r="L1132" s="581"/>
      <c r="M1132" s="498"/>
      <c r="N1132" s="499"/>
      <c r="O1132" s="500"/>
      <c r="P1132" s="499"/>
      <c r="Q1132" s="527"/>
      <c r="R1132" s="560"/>
      <c r="S1132" s="542">
        <f t="shared" si="422"/>
        <v>0</v>
      </c>
      <c r="T1132" s="502">
        <f t="shared" si="419"/>
        <v>0</v>
      </c>
      <c r="U1132" s="502">
        <f t="shared" si="423"/>
        <v>0</v>
      </c>
      <c r="V1132" s="503">
        <f t="shared" si="424"/>
        <v>0</v>
      </c>
      <c r="W1132" s="559" t="str">
        <f t="shared" si="425"/>
        <v/>
      </c>
      <c r="X1132" s="569" t="str">
        <f t="shared" si="420"/>
        <v/>
      </c>
      <c r="Y1132" s="569" t="str">
        <f t="shared" si="421"/>
        <v/>
      </c>
      <c r="Z1132" s="569" t="str">
        <f>'４.１倒筒機(樣品製作)'!X1132</f>
        <v/>
      </c>
      <c r="AA1132" s="569" t="str">
        <f>'４.１倒筒機(樣品製作)'!Y1132</f>
        <v/>
      </c>
    </row>
    <row r="1133" spans="1:27" ht="16.5">
      <c r="A1133" s="493">
        <f t="shared" si="426"/>
        <v>46169</v>
      </c>
      <c r="B1133" s="549" t="s">
        <v>832</v>
      </c>
      <c r="C1133" s="576"/>
      <c r="D1133" s="600"/>
      <c r="E1133" s="577"/>
      <c r="F1133" s="635" t="str">
        <f>IF(ISNA(VLOOKUP(D1133,條件!$A$1:$L$65585,5,0)),"",(VLOOKUP(D1133,條件!$A$1:$L$65585,5,0)))</f>
        <v/>
      </c>
      <c r="G1133" s="635" t="str">
        <f>IF(ISNA(VLOOKUP(D1133,條件!$A$1:$L$65585,11,0)),"",(VLOOKUP(D1133,條件!$A$1:$L$65585,11,0)))</f>
        <v/>
      </c>
      <c r="H1133" s="578"/>
      <c r="I1133" s="579"/>
      <c r="J1133" s="580"/>
      <c r="K1133" s="579"/>
      <c r="L1133" s="581"/>
      <c r="M1133" s="498"/>
      <c r="N1133" s="499"/>
      <c r="O1133" s="500"/>
      <c r="P1133" s="499"/>
      <c r="Q1133" s="527"/>
      <c r="R1133" s="560"/>
      <c r="S1133" s="542">
        <f t="shared" si="422"/>
        <v>0</v>
      </c>
      <c r="T1133" s="502">
        <f t="shared" si="419"/>
        <v>0</v>
      </c>
      <c r="U1133" s="502">
        <f t="shared" si="423"/>
        <v>0</v>
      </c>
      <c r="V1133" s="503">
        <f t="shared" si="424"/>
        <v>0</v>
      </c>
      <c r="W1133" s="561" t="str">
        <f t="shared" si="425"/>
        <v/>
      </c>
      <c r="X1133" s="569" t="str">
        <f t="shared" si="420"/>
        <v/>
      </c>
      <c r="Y1133" s="569" t="str">
        <f t="shared" si="421"/>
        <v/>
      </c>
      <c r="Z1133" s="569" t="str">
        <f>'４.１倒筒機(樣品製作)'!X1133</f>
        <v/>
      </c>
      <c r="AA1133" s="569" t="str">
        <f>'４.１倒筒機(樣品製作)'!Y1133</f>
        <v/>
      </c>
    </row>
    <row r="1134" spans="1:27" ht="16.5">
      <c r="A1134" s="493">
        <f t="shared" si="426"/>
        <v>46169</v>
      </c>
      <c r="B1134" s="549" t="s">
        <v>832</v>
      </c>
      <c r="C1134" s="576"/>
      <c r="D1134" s="600"/>
      <c r="E1134" s="577"/>
      <c r="F1134" s="635" t="str">
        <f>IF(ISNA(VLOOKUP(D1134,條件!$A$1:$L$65585,5,0)),"",(VLOOKUP(D1134,條件!$A$1:$L$65585,5,0)))</f>
        <v/>
      </c>
      <c r="G1134" s="635" t="str">
        <f>IF(ISNA(VLOOKUP(D1134,條件!$A$1:$L$65585,11,0)),"",(VLOOKUP(D1134,條件!$A$1:$L$65585,11,0)))</f>
        <v/>
      </c>
      <c r="H1134" s="578"/>
      <c r="I1134" s="579"/>
      <c r="J1134" s="580"/>
      <c r="K1134" s="579"/>
      <c r="L1134" s="581"/>
      <c r="M1134" s="498"/>
      <c r="N1134" s="499"/>
      <c r="O1134" s="500"/>
      <c r="P1134" s="499"/>
      <c r="Q1134" s="527"/>
      <c r="R1134" s="560"/>
      <c r="S1134" s="542">
        <f t="shared" si="422"/>
        <v>0</v>
      </c>
      <c r="T1134" s="502">
        <f t="shared" si="419"/>
        <v>0</v>
      </c>
      <c r="U1134" s="502">
        <f t="shared" si="423"/>
        <v>0</v>
      </c>
      <c r="V1134" s="503">
        <f t="shared" si="424"/>
        <v>0</v>
      </c>
      <c r="W1134" s="561" t="str">
        <f t="shared" si="425"/>
        <v/>
      </c>
      <c r="X1134" s="569" t="str">
        <f t="shared" si="420"/>
        <v/>
      </c>
      <c r="Y1134" s="569" t="str">
        <f t="shared" si="421"/>
        <v/>
      </c>
      <c r="Z1134" s="569" t="str">
        <f>'４.１倒筒機(樣品製作)'!X1134</f>
        <v/>
      </c>
      <c r="AA1134" s="569" t="str">
        <f>'４.１倒筒機(樣品製作)'!Y1134</f>
        <v/>
      </c>
    </row>
    <row r="1135" spans="1:27" ht="16.5">
      <c r="A1135" s="493">
        <f t="shared" si="426"/>
        <v>46169</v>
      </c>
      <c r="B1135" s="549" t="s">
        <v>832</v>
      </c>
      <c r="C1135" s="576"/>
      <c r="D1135" s="600"/>
      <c r="E1135" s="577"/>
      <c r="F1135" s="635" t="str">
        <f>IF(ISNA(VLOOKUP(D1135,條件!$A$1:$L$65585,5,0)),"",(VLOOKUP(D1135,條件!$A$1:$L$65585,5,0)))</f>
        <v/>
      </c>
      <c r="G1135" s="635" t="str">
        <f>IF(ISNA(VLOOKUP(D1135,條件!$A$1:$L$65585,11,0)),"",(VLOOKUP(D1135,條件!$A$1:$L$65585,11,0)))</f>
        <v/>
      </c>
      <c r="H1135" s="578"/>
      <c r="I1135" s="579"/>
      <c r="J1135" s="580"/>
      <c r="K1135" s="579"/>
      <c r="L1135" s="581"/>
      <c r="M1135" s="498"/>
      <c r="N1135" s="499"/>
      <c r="O1135" s="500"/>
      <c r="P1135" s="499"/>
      <c r="Q1135" s="527"/>
      <c r="R1135" s="560"/>
      <c r="S1135" s="542">
        <f t="shared" si="422"/>
        <v>0</v>
      </c>
      <c r="T1135" s="502">
        <f t="shared" si="419"/>
        <v>0</v>
      </c>
      <c r="U1135" s="502">
        <f t="shared" si="423"/>
        <v>0</v>
      </c>
      <c r="V1135" s="503">
        <f t="shared" si="424"/>
        <v>0</v>
      </c>
      <c r="W1135" s="561" t="str">
        <f t="shared" si="425"/>
        <v/>
      </c>
      <c r="X1135" s="569" t="str">
        <f t="shared" si="420"/>
        <v/>
      </c>
      <c r="Y1135" s="569" t="str">
        <f t="shared" si="421"/>
        <v/>
      </c>
      <c r="Z1135" s="569" t="str">
        <f>'４.１倒筒機(樣品製作)'!X1135</f>
        <v/>
      </c>
      <c r="AA1135" s="569" t="str">
        <f>'４.１倒筒機(樣品製作)'!Y1135</f>
        <v/>
      </c>
    </row>
    <row r="1136" spans="1:27" ht="16.5">
      <c r="A1136" s="493">
        <f t="shared" si="426"/>
        <v>46169</v>
      </c>
      <c r="B1136" s="549" t="s">
        <v>832</v>
      </c>
      <c r="C1136" s="576"/>
      <c r="D1136" s="600"/>
      <c r="E1136" s="577"/>
      <c r="F1136" s="635" t="str">
        <f>IF(ISNA(VLOOKUP(D1136,條件!$A$1:$L$65585,5,0)),"",(VLOOKUP(D1136,條件!$A$1:$L$65585,5,0)))</f>
        <v/>
      </c>
      <c r="G1136" s="635" t="str">
        <f>IF(ISNA(VLOOKUP(D1136,條件!$A$1:$L$65585,11,0)),"",(VLOOKUP(D1136,條件!$A$1:$L$65585,11,0)))</f>
        <v/>
      </c>
      <c r="H1136" s="578"/>
      <c r="I1136" s="579"/>
      <c r="J1136" s="580"/>
      <c r="K1136" s="579"/>
      <c r="L1136" s="581"/>
      <c r="M1136" s="498"/>
      <c r="N1136" s="499"/>
      <c r="O1136" s="500"/>
      <c r="P1136" s="499"/>
      <c r="Q1136" s="527"/>
      <c r="R1136" s="560"/>
      <c r="S1136" s="542">
        <f t="shared" si="422"/>
        <v>0</v>
      </c>
      <c r="T1136" s="502">
        <f t="shared" si="419"/>
        <v>0</v>
      </c>
      <c r="U1136" s="502">
        <f t="shared" si="423"/>
        <v>0</v>
      </c>
      <c r="V1136" s="503">
        <f t="shared" si="424"/>
        <v>0</v>
      </c>
      <c r="W1136" s="561" t="str">
        <f t="shared" si="425"/>
        <v/>
      </c>
      <c r="X1136" s="569" t="str">
        <f t="shared" si="420"/>
        <v/>
      </c>
      <c r="Y1136" s="569" t="str">
        <f t="shared" si="421"/>
        <v/>
      </c>
      <c r="Z1136" s="569" t="str">
        <f>'４.１倒筒機(樣品製作)'!X1136</f>
        <v/>
      </c>
      <c r="AA1136" s="569" t="str">
        <f>'４.１倒筒機(樣品製作)'!Y1136</f>
        <v/>
      </c>
    </row>
    <row r="1137" spans="1:27" ht="16.5">
      <c r="A1137" s="493">
        <f t="shared" si="426"/>
        <v>46169</v>
      </c>
      <c r="B1137" s="549" t="s">
        <v>832</v>
      </c>
      <c r="C1137" s="576"/>
      <c r="D1137" s="600"/>
      <c r="E1137" s="577"/>
      <c r="F1137" s="635" t="str">
        <f>IF(ISNA(VLOOKUP(D1137,條件!$A$1:$L$65585,5,0)),"",(VLOOKUP(D1137,條件!$A$1:$L$65585,5,0)))</f>
        <v/>
      </c>
      <c r="G1137" s="635" t="str">
        <f>IF(ISNA(VLOOKUP(D1137,條件!$A$1:$L$65585,11,0)),"",(VLOOKUP(D1137,條件!$A$1:$L$65585,11,0)))</f>
        <v/>
      </c>
      <c r="H1137" s="578"/>
      <c r="I1137" s="579"/>
      <c r="J1137" s="580"/>
      <c r="K1137" s="579"/>
      <c r="L1137" s="581"/>
      <c r="M1137" s="498"/>
      <c r="N1137" s="499"/>
      <c r="O1137" s="500"/>
      <c r="P1137" s="499"/>
      <c r="Q1137" s="501"/>
      <c r="R1137" s="560"/>
      <c r="S1137" s="542">
        <f t="shared" si="422"/>
        <v>0</v>
      </c>
      <c r="T1137" s="502">
        <f t="shared" si="419"/>
        <v>0</v>
      </c>
      <c r="U1137" s="502">
        <f t="shared" si="423"/>
        <v>0</v>
      </c>
      <c r="V1137" s="503">
        <f t="shared" si="424"/>
        <v>0</v>
      </c>
      <c r="W1137" s="561" t="str">
        <f t="shared" si="425"/>
        <v/>
      </c>
      <c r="X1137" s="569" t="str">
        <f t="shared" si="420"/>
        <v/>
      </c>
      <c r="Y1137" s="569" t="str">
        <f t="shared" si="421"/>
        <v/>
      </c>
      <c r="Z1137" s="569" t="str">
        <f>'４.１倒筒機(樣品製作)'!X1137</f>
        <v/>
      </c>
      <c r="AA1137" s="569" t="str">
        <f>'４.１倒筒機(樣品製作)'!Y1137</f>
        <v/>
      </c>
    </row>
    <row r="1138" spans="1:27" ht="16.5">
      <c r="A1138" s="493">
        <f t="shared" si="426"/>
        <v>46169</v>
      </c>
      <c r="B1138" s="549" t="s">
        <v>832</v>
      </c>
      <c r="C1138" s="576"/>
      <c r="D1138" s="600"/>
      <c r="E1138" s="577"/>
      <c r="F1138" s="635" t="str">
        <f>IF(ISNA(VLOOKUP(D1138,條件!$A$1:$L$65585,5,0)),"",(VLOOKUP(D1138,條件!$A$1:$L$65585,5,0)))</f>
        <v/>
      </c>
      <c r="G1138" s="635" t="str">
        <f>IF(ISNA(VLOOKUP(D1138,條件!$A$1:$L$65585,11,0)),"",(VLOOKUP(D1138,條件!$A$1:$L$65585,11,0)))</f>
        <v/>
      </c>
      <c r="H1138" s="578"/>
      <c r="I1138" s="579"/>
      <c r="J1138" s="580"/>
      <c r="K1138" s="579"/>
      <c r="L1138" s="581"/>
      <c r="M1138" s="498"/>
      <c r="N1138" s="499"/>
      <c r="O1138" s="500"/>
      <c r="P1138" s="499"/>
      <c r="Q1138" s="501"/>
      <c r="R1138" s="560"/>
      <c r="S1138" s="542">
        <f t="shared" si="422"/>
        <v>0</v>
      </c>
      <c r="T1138" s="502">
        <f t="shared" si="419"/>
        <v>0</v>
      </c>
      <c r="U1138" s="502">
        <f t="shared" si="423"/>
        <v>0</v>
      </c>
      <c r="V1138" s="503">
        <f t="shared" si="424"/>
        <v>0</v>
      </c>
      <c r="W1138" s="561" t="str">
        <f t="shared" si="425"/>
        <v/>
      </c>
      <c r="X1138" s="569" t="str">
        <f t="shared" si="420"/>
        <v/>
      </c>
      <c r="Y1138" s="569" t="str">
        <f t="shared" si="421"/>
        <v/>
      </c>
      <c r="Z1138" s="569" t="str">
        <f>'４.１倒筒機(樣品製作)'!X1138</f>
        <v/>
      </c>
      <c r="AA1138" s="569" t="str">
        <f>'４.１倒筒機(樣品製作)'!Y1138</f>
        <v/>
      </c>
    </row>
    <row r="1139" spans="1:27" ht="16.5">
      <c r="A1139" s="493">
        <f t="shared" si="426"/>
        <v>46169</v>
      </c>
      <c r="B1139" s="549" t="s">
        <v>832</v>
      </c>
      <c r="C1139" s="576"/>
      <c r="D1139" s="600"/>
      <c r="E1139" s="577"/>
      <c r="F1139" s="635" t="str">
        <f>IF(ISNA(VLOOKUP(D1139,條件!$A$1:$L$65585,5,0)),"",(VLOOKUP(D1139,條件!$A$1:$L$65585,5,0)))</f>
        <v/>
      </c>
      <c r="G1139" s="635" t="str">
        <f>IF(ISNA(VLOOKUP(D1139,條件!$A$1:$L$65585,11,0)),"",(VLOOKUP(D1139,條件!$A$1:$L$65585,11,0)))</f>
        <v/>
      </c>
      <c r="H1139" s="578"/>
      <c r="I1139" s="579"/>
      <c r="J1139" s="580"/>
      <c r="K1139" s="579"/>
      <c r="L1139" s="581"/>
      <c r="M1139" s="498"/>
      <c r="N1139" s="499"/>
      <c r="O1139" s="500"/>
      <c r="P1139" s="499"/>
      <c r="Q1139" s="501"/>
      <c r="R1139" s="560"/>
      <c r="S1139" s="542">
        <f t="shared" si="422"/>
        <v>0</v>
      </c>
      <c r="T1139" s="502">
        <f t="shared" si="419"/>
        <v>0</v>
      </c>
      <c r="U1139" s="502">
        <f t="shared" si="423"/>
        <v>0</v>
      </c>
      <c r="V1139" s="503">
        <f t="shared" si="424"/>
        <v>0</v>
      </c>
      <c r="W1139" s="561" t="str">
        <f t="shared" si="425"/>
        <v/>
      </c>
      <c r="X1139" s="569" t="str">
        <f t="shared" si="420"/>
        <v/>
      </c>
      <c r="Y1139" s="569" t="str">
        <f t="shared" si="421"/>
        <v/>
      </c>
      <c r="Z1139" s="569" t="str">
        <f>'４.１倒筒機(樣品製作)'!X1139</f>
        <v/>
      </c>
      <c r="AA1139" s="569" t="str">
        <f>'４.１倒筒機(樣品製作)'!Y1139</f>
        <v/>
      </c>
    </row>
    <row r="1140" spans="1:27" ht="16.5">
      <c r="A1140" s="493">
        <f t="shared" si="426"/>
        <v>46169</v>
      </c>
      <c r="B1140" s="549" t="s">
        <v>832</v>
      </c>
      <c r="C1140" s="576"/>
      <c r="D1140" s="600"/>
      <c r="E1140" s="577"/>
      <c r="F1140" s="635" t="str">
        <f>IF(ISNA(VLOOKUP(D1140,條件!$A$1:$L$65585,5,0)),"",(VLOOKUP(D1140,條件!$A$1:$L$65585,5,0)))</f>
        <v/>
      </c>
      <c r="G1140" s="635" t="str">
        <f>IF(ISNA(VLOOKUP(D1140,條件!$A$1:$L$65585,11,0)),"",(VLOOKUP(D1140,條件!$A$1:$L$65585,11,0)))</f>
        <v/>
      </c>
      <c r="H1140" s="578"/>
      <c r="I1140" s="579"/>
      <c r="J1140" s="580"/>
      <c r="K1140" s="579"/>
      <c r="L1140" s="581"/>
      <c r="M1140" s="498"/>
      <c r="N1140" s="499"/>
      <c r="O1140" s="500"/>
      <c r="P1140" s="499"/>
      <c r="Q1140" s="501"/>
      <c r="R1140" s="560"/>
      <c r="S1140" s="542">
        <f t="shared" si="422"/>
        <v>0</v>
      </c>
      <c r="T1140" s="502">
        <f t="shared" si="419"/>
        <v>0</v>
      </c>
      <c r="U1140" s="502">
        <f t="shared" si="423"/>
        <v>0</v>
      </c>
      <c r="V1140" s="503">
        <f t="shared" si="424"/>
        <v>0</v>
      </c>
      <c r="W1140" s="561" t="str">
        <f t="shared" si="425"/>
        <v/>
      </c>
      <c r="X1140" s="569" t="str">
        <f t="shared" si="420"/>
        <v/>
      </c>
      <c r="Y1140" s="569" t="str">
        <f t="shared" si="421"/>
        <v/>
      </c>
      <c r="Z1140" s="569" t="str">
        <f>'４.１倒筒機(樣品製作)'!X1140</f>
        <v/>
      </c>
      <c r="AA1140" s="569" t="str">
        <f>'４.１倒筒機(樣品製作)'!Y1140</f>
        <v/>
      </c>
    </row>
    <row r="1141" spans="1:27" ht="16.5">
      <c r="A1141" s="493">
        <f t="shared" si="426"/>
        <v>46169</v>
      </c>
      <c r="B1141" s="515" t="s">
        <v>835</v>
      </c>
      <c r="C1141" s="652"/>
      <c r="D1141" s="653"/>
      <c r="E1141" s="654"/>
      <c r="F1141" s="655"/>
      <c r="G1141" s="655"/>
      <c r="H1141" s="656"/>
      <c r="I1141" s="657">
        <f>COUNTA(I1121:I1140)</f>
        <v>0</v>
      </c>
      <c r="J1141" s="657"/>
      <c r="K1141" s="657"/>
      <c r="L1141" s="658"/>
      <c r="M1141" s="517"/>
      <c r="N1141" s="518">
        <f>SUM(N1121:N1140)</f>
        <v>0</v>
      </c>
      <c r="O1141" s="517"/>
      <c r="P1141" s="518">
        <f>SUM(P1121:P1140)</f>
        <v>0</v>
      </c>
      <c r="Q1141" s="519"/>
      <c r="R1141" s="562"/>
      <c r="S1141" s="543"/>
      <c r="T1141" s="516"/>
      <c r="U1141" s="516">
        <f>SUMIF(U1121:U1140,"&lt;9E307")</f>
        <v>0</v>
      </c>
      <c r="V1141" s="516">
        <f>SUM(V1121:V1140)</f>
        <v>0</v>
      </c>
      <c r="W1141" s="563">
        <f>IF(ISERROR(V1141/U1141),0,(V1141/U1141))</f>
        <v>0</v>
      </c>
      <c r="X1141" s="570">
        <f>SUMIF(X1121:X1140,"&lt;9E307")</f>
        <v>0</v>
      </c>
      <c r="Y1141" s="570">
        <f>SUMIF(Y1121:Y1140,"&lt;9E307")</f>
        <v>0</v>
      </c>
      <c r="Z1141" s="707">
        <f>'４.１倒筒機(樣品製作)'!X1141</f>
        <v>0</v>
      </c>
      <c r="AA1141" s="707">
        <f>'４.１倒筒機(樣品製作)'!Y1141</f>
        <v>0</v>
      </c>
    </row>
    <row r="1142" spans="1:27" ht="16.5">
      <c r="A1142" s="493">
        <f t="shared" si="426"/>
        <v>46169</v>
      </c>
      <c r="B1142" s="549" t="s">
        <v>833</v>
      </c>
      <c r="C1142" s="576"/>
      <c r="D1142" s="600"/>
      <c r="E1142" s="577"/>
      <c r="F1142" s="635" t="str">
        <f>IF(ISNA(VLOOKUP(D1142,條件!$A$1:$L$65585,5,0)),"",(VLOOKUP(D1142,條件!$A$1:$L$65585,5,0)))</f>
        <v/>
      </c>
      <c r="G1142" s="635" t="str">
        <f>IF(ISNA(VLOOKUP(D1142,條件!$A$1:$L$65585,11,0)),"",(VLOOKUP(D1142,條件!$A$1:$L$65585,11,0)))</f>
        <v/>
      </c>
      <c r="H1142" s="578"/>
      <c r="I1142" s="579"/>
      <c r="J1142" s="580"/>
      <c r="K1142" s="579"/>
      <c r="L1142" s="581"/>
      <c r="M1142" s="498"/>
      <c r="N1142" s="499"/>
      <c r="O1142" s="500"/>
      <c r="P1142" s="499"/>
      <c r="Q1142" s="501"/>
      <c r="R1142" s="560"/>
      <c r="S1142" s="542">
        <f>K1142*0.85</f>
        <v>0</v>
      </c>
      <c r="T1142" s="502">
        <f t="shared" ref="T1142:T1161" si="427">IF(J1142="",0,(1440/(J1142/S1142)))</f>
        <v>0</v>
      </c>
      <c r="U1142" s="522">
        <f>T1142*L1142*(N1142+P1142)/24*0.85</f>
        <v>0</v>
      </c>
      <c r="V1142" s="523">
        <f>M1142+O1142</f>
        <v>0</v>
      </c>
      <c r="W1142" s="559" t="str">
        <f>IF(U1142=0,"",((V1142/U1142)))</f>
        <v/>
      </c>
      <c r="X1142" s="569" t="str">
        <f t="shared" ref="X1142:X1161" si="428">IF(ISERROR((U1142/(N1142+P1142)*N1142)/250),"",((U1142/(N1142+P1142)*N1142)/250))</f>
        <v/>
      </c>
      <c r="Y1142" s="569" t="str">
        <f t="shared" ref="Y1142:Y1161" si="429">IF(ISERROR(((U1142/(N1142+P1142)*P1142)/250)),"",(((U1142/(N1142+P1142)*P1142))/250))</f>
        <v/>
      </c>
      <c r="Z1142" s="569" t="str">
        <f>'４.１倒筒機(樣品製作)'!X1142</f>
        <v/>
      </c>
      <c r="AA1142" s="569" t="str">
        <f>'４.１倒筒機(樣品製作)'!Y1142</f>
        <v/>
      </c>
    </row>
    <row r="1143" spans="1:27" ht="16.5">
      <c r="A1143" s="493">
        <f t="shared" si="426"/>
        <v>46169</v>
      </c>
      <c r="B1143" s="549" t="s">
        <v>833</v>
      </c>
      <c r="C1143" s="576"/>
      <c r="D1143" s="600"/>
      <c r="E1143" s="577"/>
      <c r="F1143" s="635" t="str">
        <f>IF(ISNA(VLOOKUP(D1143,條件!$A$1:$L$65585,5,0)),"",(VLOOKUP(D1143,條件!$A$1:$L$65585,5,0)))</f>
        <v/>
      </c>
      <c r="G1143" s="635" t="str">
        <f>IF(ISNA(VLOOKUP(D1143,條件!$A$1:$L$65585,11,0)),"",(VLOOKUP(D1143,條件!$A$1:$L$65585,11,0)))</f>
        <v/>
      </c>
      <c r="H1143" s="578"/>
      <c r="I1143" s="579"/>
      <c r="J1143" s="580"/>
      <c r="K1143" s="579"/>
      <c r="L1143" s="581"/>
      <c r="M1143" s="498"/>
      <c r="N1143" s="499"/>
      <c r="O1143" s="500"/>
      <c r="P1143" s="499"/>
      <c r="Q1143" s="501"/>
      <c r="R1143" s="560"/>
      <c r="S1143" s="542">
        <f t="shared" ref="S1143:S1161" si="430">K1143*0.85</f>
        <v>0</v>
      </c>
      <c r="T1143" s="502">
        <f t="shared" si="427"/>
        <v>0</v>
      </c>
      <c r="U1143" s="522">
        <f t="shared" ref="U1143:U1161" si="431">T1143*L1143*(N1143+P1143)/24*0.85</f>
        <v>0</v>
      </c>
      <c r="V1143" s="503">
        <f t="shared" ref="V1143:V1161" si="432">M1143+O1143</f>
        <v>0</v>
      </c>
      <c r="W1143" s="559" t="str">
        <f t="shared" ref="W1143:W1161" si="433">IF(U1143=0,"",((V1143/U1143)))</f>
        <v/>
      </c>
      <c r="X1143" s="569" t="str">
        <f t="shared" si="428"/>
        <v/>
      </c>
      <c r="Y1143" s="569" t="str">
        <f t="shared" si="429"/>
        <v/>
      </c>
      <c r="Z1143" s="569" t="str">
        <f>'４.１倒筒機(樣品製作)'!X1143</f>
        <v/>
      </c>
      <c r="AA1143" s="569" t="str">
        <f>'４.１倒筒機(樣品製作)'!Y1143</f>
        <v/>
      </c>
    </row>
    <row r="1144" spans="1:27" ht="16.5">
      <c r="A1144" s="493">
        <f t="shared" si="426"/>
        <v>46169</v>
      </c>
      <c r="B1144" s="549" t="s">
        <v>833</v>
      </c>
      <c r="C1144" s="576"/>
      <c r="D1144" s="600"/>
      <c r="E1144" s="577"/>
      <c r="F1144" s="635" t="str">
        <f>IF(ISNA(VLOOKUP(D1144,條件!$A$1:$L$65585,5,0)),"",(VLOOKUP(D1144,條件!$A$1:$L$65585,5,0)))</f>
        <v/>
      </c>
      <c r="G1144" s="635" t="str">
        <f>IF(ISNA(VLOOKUP(D1144,條件!$A$1:$L$65585,11,0)),"",(VLOOKUP(D1144,條件!$A$1:$L$65585,11,0)))</f>
        <v/>
      </c>
      <c r="H1144" s="578"/>
      <c r="I1144" s="579"/>
      <c r="J1144" s="580"/>
      <c r="K1144" s="579"/>
      <c r="L1144" s="581"/>
      <c r="M1144" s="498"/>
      <c r="N1144" s="499"/>
      <c r="O1144" s="500"/>
      <c r="P1144" s="499"/>
      <c r="Q1144" s="501"/>
      <c r="R1144" s="560"/>
      <c r="S1144" s="542">
        <f t="shared" si="430"/>
        <v>0</v>
      </c>
      <c r="T1144" s="502">
        <f t="shared" si="427"/>
        <v>0</v>
      </c>
      <c r="U1144" s="522">
        <f t="shared" si="431"/>
        <v>0</v>
      </c>
      <c r="V1144" s="503">
        <f t="shared" si="432"/>
        <v>0</v>
      </c>
      <c r="W1144" s="559" t="str">
        <f t="shared" si="433"/>
        <v/>
      </c>
      <c r="X1144" s="569" t="str">
        <f t="shared" si="428"/>
        <v/>
      </c>
      <c r="Y1144" s="569" t="str">
        <f t="shared" si="429"/>
        <v/>
      </c>
      <c r="Z1144" s="569" t="str">
        <f>'４.１倒筒機(樣品製作)'!X1144</f>
        <v/>
      </c>
      <c r="AA1144" s="569" t="str">
        <f>'４.１倒筒機(樣品製作)'!Y1144</f>
        <v/>
      </c>
    </row>
    <row r="1145" spans="1:27" ht="16.5">
      <c r="A1145" s="493">
        <f t="shared" si="426"/>
        <v>46169</v>
      </c>
      <c r="B1145" s="549" t="s">
        <v>833</v>
      </c>
      <c r="C1145" s="576"/>
      <c r="D1145" s="600"/>
      <c r="E1145" s="577"/>
      <c r="F1145" s="635" t="str">
        <f>IF(ISNA(VLOOKUP(D1145,條件!$A$1:$L$65585,5,0)),"",(VLOOKUP(D1145,條件!$A$1:$L$65585,5,0)))</f>
        <v/>
      </c>
      <c r="G1145" s="635" t="str">
        <f>IF(ISNA(VLOOKUP(D1145,條件!$A$1:$L$65585,11,0)),"",(VLOOKUP(D1145,條件!$A$1:$L$65585,11,0)))</f>
        <v/>
      </c>
      <c r="H1145" s="578"/>
      <c r="I1145" s="579"/>
      <c r="J1145" s="580"/>
      <c r="K1145" s="579"/>
      <c r="L1145" s="581"/>
      <c r="M1145" s="498"/>
      <c r="N1145" s="499"/>
      <c r="O1145" s="500"/>
      <c r="P1145" s="499"/>
      <c r="Q1145" s="501"/>
      <c r="R1145" s="560"/>
      <c r="S1145" s="542">
        <f t="shared" si="430"/>
        <v>0</v>
      </c>
      <c r="T1145" s="502">
        <f t="shared" si="427"/>
        <v>0</v>
      </c>
      <c r="U1145" s="522">
        <f t="shared" si="431"/>
        <v>0</v>
      </c>
      <c r="V1145" s="503">
        <f t="shared" si="432"/>
        <v>0</v>
      </c>
      <c r="W1145" s="559" t="str">
        <f t="shared" si="433"/>
        <v/>
      </c>
      <c r="X1145" s="569" t="str">
        <f t="shared" si="428"/>
        <v/>
      </c>
      <c r="Y1145" s="569" t="str">
        <f t="shared" si="429"/>
        <v/>
      </c>
      <c r="Z1145" s="569" t="str">
        <f>'４.１倒筒機(樣品製作)'!X1145</f>
        <v/>
      </c>
      <c r="AA1145" s="569" t="str">
        <f>'４.１倒筒機(樣品製作)'!Y1145</f>
        <v/>
      </c>
    </row>
    <row r="1146" spans="1:27" ht="16.5">
      <c r="A1146" s="493">
        <f t="shared" si="426"/>
        <v>46169</v>
      </c>
      <c r="B1146" s="549" t="s">
        <v>833</v>
      </c>
      <c r="C1146" s="576"/>
      <c r="D1146" s="600"/>
      <c r="E1146" s="577"/>
      <c r="F1146" s="635" t="str">
        <f>IF(ISNA(VLOOKUP(D1146,條件!$A$1:$L$65585,5,0)),"",(VLOOKUP(D1146,條件!$A$1:$L$65585,5,0)))</f>
        <v/>
      </c>
      <c r="G1146" s="635" t="str">
        <f>IF(ISNA(VLOOKUP(D1146,條件!$A$1:$L$65585,11,0)),"",(VLOOKUP(D1146,條件!$A$1:$L$65585,11,0)))</f>
        <v/>
      </c>
      <c r="H1146" s="578"/>
      <c r="I1146" s="579"/>
      <c r="J1146" s="580"/>
      <c r="K1146" s="579"/>
      <c r="L1146" s="581"/>
      <c r="M1146" s="498"/>
      <c r="N1146" s="499"/>
      <c r="O1146" s="500"/>
      <c r="P1146" s="499"/>
      <c r="Q1146" s="501"/>
      <c r="R1146" s="560"/>
      <c r="S1146" s="542">
        <f t="shared" si="430"/>
        <v>0</v>
      </c>
      <c r="T1146" s="502">
        <f t="shared" si="427"/>
        <v>0</v>
      </c>
      <c r="U1146" s="522">
        <f t="shared" si="431"/>
        <v>0</v>
      </c>
      <c r="V1146" s="503">
        <f t="shared" si="432"/>
        <v>0</v>
      </c>
      <c r="W1146" s="559" t="str">
        <f t="shared" si="433"/>
        <v/>
      </c>
      <c r="X1146" s="569" t="str">
        <f t="shared" si="428"/>
        <v/>
      </c>
      <c r="Y1146" s="569" t="str">
        <f t="shared" si="429"/>
        <v/>
      </c>
      <c r="Z1146" s="569" t="str">
        <f>'４.１倒筒機(樣品製作)'!X1146</f>
        <v/>
      </c>
      <c r="AA1146" s="569" t="str">
        <f>'４.１倒筒機(樣品製作)'!Y1146</f>
        <v/>
      </c>
    </row>
    <row r="1147" spans="1:27" ht="16.5">
      <c r="A1147" s="493">
        <f t="shared" si="426"/>
        <v>46169</v>
      </c>
      <c r="B1147" s="549" t="s">
        <v>833</v>
      </c>
      <c r="C1147" s="576"/>
      <c r="D1147" s="600"/>
      <c r="E1147" s="577"/>
      <c r="F1147" s="635" t="str">
        <f>IF(ISNA(VLOOKUP(D1147,條件!$A$1:$L$65585,5,0)),"",(VLOOKUP(D1147,條件!$A$1:$L$65585,5,0)))</f>
        <v/>
      </c>
      <c r="G1147" s="635" t="str">
        <f>IF(ISNA(VLOOKUP(D1147,條件!$A$1:$L$65585,11,0)),"",(VLOOKUP(D1147,條件!$A$1:$L$65585,11,0)))</f>
        <v/>
      </c>
      <c r="H1147" s="578"/>
      <c r="I1147" s="579"/>
      <c r="J1147" s="580"/>
      <c r="K1147" s="579"/>
      <c r="L1147" s="581"/>
      <c r="M1147" s="498"/>
      <c r="N1147" s="499"/>
      <c r="O1147" s="500"/>
      <c r="P1147" s="499"/>
      <c r="Q1147" s="501"/>
      <c r="R1147" s="560"/>
      <c r="S1147" s="542">
        <f t="shared" si="430"/>
        <v>0</v>
      </c>
      <c r="T1147" s="502">
        <f t="shared" si="427"/>
        <v>0</v>
      </c>
      <c r="U1147" s="522">
        <f t="shared" si="431"/>
        <v>0</v>
      </c>
      <c r="V1147" s="503">
        <f t="shared" si="432"/>
        <v>0</v>
      </c>
      <c r="W1147" s="559" t="str">
        <f t="shared" si="433"/>
        <v/>
      </c>
      <c r="X1147" s="569" t="str">
        <f t="shared" si="428"/>
        <v/>
      </c>
      <c r="Y1147" s="569" t="str">
        <f t="shared" si="429"/>
        <v/>
      </c>
      <c r="Z1147" s="569" t="str">
        <f>'４.１倒筒機(樣品製作)'!X1147</f>
        <v/>
      </c>
      <c r="AA1147" s="569" t="str">
        <f>'４.１倒筒機(樣品製作)'!Y1147</f>
        <v/>
      </c>
    </row>
    <row r="1148" spans="1:27" ht="16.5">
      <c r="A1148" s="493">
        <f t="shared" si="426"/>
        <v>46169</v>
      </c>
      <c r="B1148" s="549" t="s">
        <v>833</v>
      </c>
      <c r="C1148" s="576"/>
      <c r="D1148" s="600"/>
      <c r="E1148" s="577"/>
      <c r="F1148" s="635" t="str">
        <f>IF(ISNA(VLOOKUP(D1148,條件!$A$1:$L$65585,5,0)),"",(VLOOKUP(D1148,條件!$A$1:$L$65585,5,0)))</f>
        <v/>
      </c>
      <c r="G1148" s="635" t="str">
        <f>IF(ISNA(VLOOKUP(D1148,條件!$A$1:$L$65585,11,0)),"",(VLOOKUP(D1148,條件!$A$1:$L$65585,11,0)))</f>
        <v/>
      </c>
      <c r="H1148" s="578"/>
      <c r="I1148" s="579"/>
      <c r="J1148" s="580"/>
      <c r="K1148" s="579"/>
      <c r="L1148" s="581"/>
      <c r="M1148" s="498"/>
      <c r="N1148" s="499"/>
      <c r="O1148" s="500"/>
      <c r="P1148" s="499"/>
      <c r="Q1148" s="501"/>
      <c r="R1148" s="560"/>
      <c r="S1148" s="542">
        <f t="shared" si="430"/>
        <v>0</v>
      </c>
      <c r="T1148" s="502">
        <f t="shared" si="427"/>
        <v>0</v>
      </c>
      <c r="U1148" s="522">
        <f t="shared" si="431"/>
        <v>0</v>
      </c>
      <c r="V1148" s="503">
        <f t="shared" si="432"/>
        <v>0</v>
      </c>
      <c r="W1148" s="559" t="str">
        <f t="shared" si="433"/>
        <v/>
      </c>
      <c r="X1148" s="569" t="str">
        <f t="shared" si="428"/>
        <v/>
      </c>
      <c r="Y1148" s="569" t="str">
        <f t="shared" si="429"/>
        <v/>
      </c>
      <c r="Z1148" s="569" t="str">
        <f>'４.１倒筒機(樣品製作)'!X1148</f>
        <v/>
      </c>
      <c r="AA1148" s="569" t="str">
        <f>'４.１倒筒機(樣品製作)'!Y1148</f>
        <v/>
      </c>
    </row>
    <row r="1149" spans="1:27" ht="16.5">
      <c r="A1149" s="493">
        <f t="shared" si="426"/>
        <v>46169</v>
      </c>
      <c r="B1149" s="549" t="s">
        <v>833</v>
      </c>
      <c r="C1149" s="576"/>
      <c r="D1149" s="600"/>
      <c r="E1149" s="577"/>
      <c r="F1149" s="635" t="str">
        <f>IF(ISNA(VLOOKUP(D1149,條件!$A$1:$L$65585,5,0)),"",(VLOOKUP(D1149,條件!$A$1:$L$65585,5,0)))</f>
        <v/>
      </c>
      <c r="G1149" s="635" t="str">
        <f>IF(ISNA(VLOOKUP(D1149,條件!$A$1:$L$65585,11,0)),"",(VLOOKUP(D1149,條件!$A$1:$L$65585,11,0)))</f>
        <v/>
      </c>
      <c r="H1149" s="578"/>
      <c r="I1149" s="579"/>
      <c r="J1149" s="580"/>
      <c r="K1149" s="579"/>
      <c r="L1149" s="581"/>
      <c r="M1149" s="498"/>
      <c r="N1149" s="499"/>
      <c r="O1149" s="500"/>
      <c r="P1149" s="499"/>
      <c r="Q1149" s="501"/>
      <c r="R1149" s="560"/>
      <c r="S1149" s="542">
        <f t="shared" si="430"/>
        <v>0</v>
      </c>
      <c r="T1149" s="502">
        <f t="shared" si="427"/>
        <v>0</v>
      </c>
      <c r="U1149" s="522">
        <f t="shared" si="431"/>
        <v>0</v>
      </c>
      <c r="V1149" s="503">
        <f t="shared" si="432"/>
        <v>0</v>
      </c>
      <c r="W1149" s="559" t="str">
        <f t="shared" si="433"/>
        <v/>
      </c>
      <c r="X1149" s="569" t="str">
        <f t="shared" si="428"/>
        <v/>
      </c>
      <c r="Y1149" s="569" t="str">
        <f t="shared" si="429"/>
        <v/>
      </c>
      <c r="Z1149" s="569" t="str">
        <f>'４.１倒筒機(樣品製作)'!X1149</f>
        <v/>
      </c>
      <c r="AA1149" s="569" t="str">
        <f>'４.１倒筒機(樣品製作)'!Y1149</f>
        <v/>
      </c>
    </row>
    <row r="1150" spans="1:27" ht="16.5">
      <c r="A1150" s="493">
        <f t="shared" si="426"/>
        <v>46169</v>
      </c>
      <c r="B1150" s="549" t="s">
        <v>833</v>
      </c>
      <c r="C1150" s="576"/>
      <c r="D1150" s="600"/>
      <c r="E1150" s="577"/>
      <c r="F1150" s="635" t="str">
        <f>IF(ISNA(VLOOKUP(D1150,條件!$A$1:$L$65585,5,0)),"",(VLOOKUP(D1150,條件!$A$1:$L$65585,5,0)))</f>
        <v/>
      </c>
      <c r="G1150" s="635" t="str">
        <f>IF(ISNA(VLOOKUP(D1150,條件!$A$1:$L$65585,11,0)),"",(VLOOKUP(D1150,條件!$A$1:$L$65585,11,0)))</f>
        <v/>
      </c>
      <c r="H1150" s="578"/>
      <c r="I1150" s="579"/>
      <c r="J1150" s="580"/>
      <c r="K1150" s="579"/>
      <c r="L1150" s="581"/>
      <c r="M1150" s="498"/>
      <c r="N1150" s="499"/>
      <c r="O1150" s="500"/>
      <c r="P1150" s="499"/>
      <c r="Q1150" s="501"/>
      <c r="R1150" s="560"/>
      <c r="S1150" s="542">
        <f t="shared" si="430"/>
        <v>0</v>
      </c>
      <c r="T1150" s="502">
        <f t="shared" si="427"/>
        <v>0</v>
      </c>
      <c r="U1150" s="522">
        <f t="shared" si="431"/>
        <v>0</v>
      </c>
      <c r="V1150" s="503">
        <f t="shared" si="432"/>
        <v>0</v>
      </c>
      <c r="W1150" s="559" t="str">
        <f t="shared" si="433"/>
        <v/>
      </c>
      <c r="X1150" s="569" t="str">
        <f t="shared" si="428"/>
        <v/>
      </c>
      <c r="Y1150" s="569" t="str">
        <f t="shared" si="429"/>
        <v/>
      </c>
      <c r="Z1150" s="569" t="str">
        <f>'４.１倒筒機(樣品製作)'!X1150</f>
        <v/>
      </c>
      <c r="AA1150" s="569" t="str">
        <f>'４.１倒筒機(樣品製作)'!Y1150</f>
        <v/>
      </c>
    </row>
    <row r="1151" spans="1:27" ht="16.5">
      <c r="A1151" s="493">
        <f t="shared" si="426"/>
        <v>46169</v>
      </c>
      <c r="B1151" s="549" t="s">
        <v>833</v>
      </c>
      <c r="C1151" s="576"/>
      <c r="D1151" s="600"/>
      <c r="E1151" s="577"/>
      <c r="F1151" s="635" t="str">
        <f>IF(ISNA(VLOOKUP(D1151,條件!$A$1:$L$65585,5,0)),"",(VLOOKUP(D1151,條件!$A$1:$L$65585,5,0)))</f>
        <v/>
      </c>
      <c r="G1151" s="635" t="str">
        <f>IF(ISNA(VLOOKUP(D1151,條件!$A$1:$L$65585,11,0)),"",(VLOOKUP(D1151,條件!$A$1:$L$65585,11,0)))</f>
        <v/>
      </c>
      <c r="H1151" s="578"/>
      <c r="I1151" s="579"/>
      <c r="J1151" s="580"/>
      <c r="K1151" s="579"/>
      <c r="L1151" s="581"/>
      <c r="M1151" s="498"/>
      <c r="N1151" s="499"/>
      <c r="O1151" s="500"/>
      <c r="P1151" s="499"/>
      <c r="Q1151" s="501"/>
      <c r="R1151" s="560"/>
      <c r="S1151" s="542">
        <f t="shared" si="430"/>
        <v>0</v>
      </c>
      <c r="T1151" s="502">
        <f t="shared" si="427"/>
        <v>0</v>
      </c>
      <c r="U1151" s="522">
        <f t="shared" si="431"/>
        <v>0</v>
      </c>
      <c r="V1151" s="503">
        <f t="shared" si="432"/>
        <v>0</v>
      </c>
      <c r="W1151" s="559" t="str">
        <f t="shared" si="433"/>
        <v/>
      </c>
      <c r="X1151" s="569" t="str">
        <f t="shared" si="428"/>
        <v/>
      </c>
      <c r="Y1151" s="569" t="str">
        <f t="shared" si="429"/>
        <v/>
      </c>
      <c r="Z1151" s="569" t="str">
        <f>'４.１倒筒機(樣品製作)'!X1151</f>
        <v/>
      </c>
      <c r="AA1151" s="569" t="str">
        <f>'４.１倒筒機(樣品製作)'!Y1151</f>
        <v/>
      </c>
    </row>
    <row r="1152" spans="1:27" ht="16.5">
      <c r="A1152" s="493">
        <f t="shared" si="426"/>
        <v>46169</v>
      </c>
      <c r="B1152" s="549" t="s">
        <v>833</v>
      </c>
      <c r="C1152" s="576"/>
      <c r="D1152" s="600"/>
      <c r="E1152" s="577"/>
      <c r="F1152" s="635" t="str">
        <f>IF(ISNA(VLOOKUP(D1152,條件!$A$1:$L$65585,5,0)),"",(VLOOKUP(D1152,條件!$A$1:$L$65585,5,0)))</f>
        <v/>
      </c>
      <c r="G1152" s="635" t="str">
        <f>IF(ISNA(VLOOKUP(D1152,條件!$A$1:$L$65585,11,0)),"",(VLOOKUP(D1152,條件!$A$1:$L$65585,11,0)))</f>
        <v/>
      </c>
      <c r="H1152" s="578"/>
      <c r="I1152" s="579"/>
      <c r="J1152" s="580"/>
      <c r="K1152" s="579"/>
      <c r="L1152" s="581"/>
      <c r="M1152" s="498"/>
      <c r="N1152" s="499"/>
      <c r="O1152" s="500"/>
      <c r="P1152" s="499"/>
      <c r="Q1152" s="501"/>
      <c r="R1152" s="560"/>
      <c r="S1152" s="542">
        <f t="shared" si="430"/>
        <v>0</v>
      </c>
      <c r="T1152" s="502">
        <f t="shared" si="427"/>
        <v>0</v>
      </c>
      <c r="U1152" s="522">
        <f t="shared" si="431"/>
        <v>0</v>
      </c>
      <c r="V1152" s="503">
        <f t="shared" si="432"/>
        <v>0</v>
      </c>
      <c r="W1152" s="559" t="str">
        <f t="shared" si="433"/>
        <v/>
      </c>
      <c r="X1152" s="569" t="str">
        <f t="shared" si="428"/>
        <v/>
      </c>
      <c r="Y1152" s="569" t="str">
        <f t="shared" si="429"/>
        <v/>
      </c>
      <c r="Z1152" s="569" t="str">
        <f>'４.１倒筒機(樣品製作)'!X1152</f>
        <v/>
      </c>
      <c r="AA1152" s="569" t="str">
        <f>'４.１倒筒機(樣品製作)'!Y1152</f>
        <v/>
      </c>
    </row>
    <row r="1153" spans="1:27" ht="16.5">
      <c r="A1153" s="493">
        <f t="shared" si="426"/>
        <v>46169</v>
      </c>
      <c r="B1153" s="549" t="s">
        <v>833</v>
      </c>
      <c r="C1153" s="576"/>
      <c r="D1153" s="600"/>
      <c r="E1153" s="577"/>
      <c r="F1153" s="635" t="str">
        <f>IF(ISNA(VLOOKUP(D1153,條件!$A$1:$L$65585,5,0)),"",(VLOOKUP(D1153,條件!$A$1:$L$65585,5,0)))</f>
        <v/>
      </c>
      <c r="G1153" s="635" t="str">
        <f>IF(ISNA(VLOOKUP(D1153,條件!$A$1:$L$65585,11,0)),"",(VLOOKUP(D1153,條件!$A$1:$L$65585,11,0)))</f>
        <v/>
      </c>
      <c r="H1153" s="578"/>
      <c r="I1153" s="579"/>
      <c r="J1153" s="580"/>
      <c r="K1153" s="579"/>
      <c r="L1153" s="581"/>
      <c r="M1153" s="498"/>
      <c r="N1153" s="499"/>
      <c r="O1153" s="500"/>
      <c r="P1153" s="499"/>
      <c r="Q1153" s="501"/>
      <c r="R1153" s="560"/>
      <c r="S1153" s="542">
        <f t="shared" si="430"/>
        <v>0</v>
      </c>
      <c r="T1153" s="502">
        <f t="shared" si="427"/>
        <v>0</v>
      </c>
      <c r="U1153" s="502">
        <f t="shared" si="431"/>
        <v>0</v>
      </c>
      <c r="V1153" s="503">
        <f t="shared" si="432"/>
        <v>0</v>
      </c>
      <c r="W1153" s="561" t="str">
        <f t="shared" si="433"/>
        <v/>
      </c>
      <c r="X1153" s="569" t="str">
        <f t="shared" si="428"/>
        <v/>
      </c>
      <c r="Y1153" s="569" t="str">
        <f t="shared" si="429"/>
        <v/>
      </c>
      <c r="Z1153" s="569" t="str">
        <f>'４.１倒筒機(樣品製作)'!X1153</f>
        <v/>
      </c>
      <c r="AA1153" s="569" t="str">
        <f>'４.１倒筒機(樣品製作)'!Y1153</f>
        <v/>
      </c>
    </row>
    <row r="1154" spans="1:27" ht="16.5">
      <c r="A1154" s="493">
        <f t="shared" si="426"/>
        <v>46169</v>
      </c>
      <c r="B1154" s="549" t="s">
        <v>833</v>
      </c>
      <c r="C1154" s="576"/>
      <c r="D1154" s="600"/>
      <c r="E1154" s="577"/>
      <c r="F1154" s="635" t="str">
        <f>IF(ISNA(VLOOKUP(D1154,條件!$A$1:$L$65585,5,0)),"",(VLOOKUP(D1154,條件!$A$1:$L$65585,5,0)))</f>
        <v/>
      </c>
      <c r="G1154" s="635" t="str">
        <f>IF(ISNA(VLOOKUP(D1154,條件!$A$1:$L$65585,11,0)),"",(VLOOKUP(D1154,條件!$A$1:$L$65585,11,0)))</f>
        <v/>
      </c>
      <c r="H1154" s="578"/>
      <c r="I1154" s="579"/>
      <c r="J1154" s="580"/>
      <c r="K1154" s="579"/>
      <c r="L1154" s="581"/>
      <c r="M1154" s="498"/>
      <c r="N1154" s="499"/>
      <c r="O1154" s="500"/>
      <c r="P1154" s="499"/>
      <c r="Q1154" s="501"/>
      <c r="R1154" s="560"/>
      <c r="S1154" s="542">
        <f t="shared" si="430"/>
        <v>0</v>
      </c>
      <c r="T1154" s="502">
        <f t="shared" si="427"/>
        <v>0</v>
      </c>
      <c r="U1154" s="502">
        <f t="shared" si="431"/>
        <v>0</v>
      </c>
      <c r="V1154" s="503">
        <f t="shared" si="432"/>
        <v>0</v>
      </c>
      <c r="W1154" s="561" t="str">
        <f t="shared" si="433"/>
        <v/>
      </c>
      <c r="X1154" s="569" t="str">
        <f t="shared" si="428"/>
        <v/>
      </c>
      <c r="Y1154" s="569" t="str">
        <f t="shared" si="429"/>
        <v/>
      </c>
      <c r="Z1154" s="569" t="str">
        <f>'４.１倒筒機(樣品製作)'!X1154</f>
        <v/>
      </c>
      <c r="AA1154" s="569" t="str">
        <f>'４.１倒筒機(樣品製作)'!Y1154</f>
        <v/>
      </c>
    </row>
    <row r="1155" spans="1:27" ht="16.5">
      <c r="A1155" s="493">
        <f t="shared" si="426"/>
        <v>46169</v>
      </c>
      <c r="B1155" s="549" t="s">
        <v>833</v>
      </c>
      <c r="C1155" s="576"/>
      <c r="D1155" s="600"/>
      <c r="E1155" s="577"/>
      <c r="F1155" s="635" t="str">
        <f>IF(ISNA(VLOOKUP(D1155,條件!$A$1:$L$65585,5,0)),"",(VLOOKUP(D1155,條件!$A$1:$L$65585,5,0)))</f>
        <v/>
      </c>
      <c r="G1155" s="635" t="str">
        <f>IF(ISNA(VLOOKUP(D1155,條件!$A$1:$L$65585,11,0)),"",(VLOOKUP(D1155,條件!$A$1:$L$65585,11,0)))</f>
        <v/>
      </c>
      <c r="H1155" s="578"/>
      <c r="I1155" s="579"/>
      <c r="J1155" s="580"/>
      <c r="K1155" s="579"/>
      <c r="L1155" s="581"/>
      <c r="M1155" s="498"/>
      <c r="N1155" s="499"/>
      <c r="O1155" s="500"/>
      <c r="P1155" s="499"/>
      <c r="Q1155" s="501"/>
      <c r="R1155" s="560"/>
      <c r="S1155" s="542">
        <f t="shared" si="430"/>
        <v>0</v>
      </c>
      <c r="T1155" s="502">
        <f t="shared" si="427"/>
        <v>0</v>
      </c>
      <c r="U1155" s="502">
        <f t="shared" si="431"/>
        <v>0</v>
      </c>
      <c r="V1155" s="503">
        <f t="shared" si="432"/>
        <v>0</v>
      </c>
      <c r="W1155" s="561" t="str">
        <f t="shared" si="433"/>
        <v/>
      </c>
      <c r="X1155" s="569" t="str">
        <f t="shared" si="428"/>
        <v/>
      </c>
      <c r="Y1155" s="569" t="str">
        <f t="shared" si="429"/>
        <v/>
      </c>
      <c r="Z1155" s="569" t="str">
        <f>'４.１倒筒機(樣品製作)'!X1155</f>
        <v/>
      </c>
      <c r="AA1155" s="569" t="str">
        <f>'４.１倒筒機(樣品製作)'!Y1155</f>
        <v/>
      </c>
    </row>
    <row r="1156" spans="1:27" ht="16.5">
      <c r="A1156" s="493">
        <f t="shared" si="426"/>
        <v>46169</v>
      </c>
      <c r="B1156" s="549" t="s">
        <v>833</v>
      </c>
      <c r="C1156" s="576"/>
      <c r="D1156" s="600"/>
      <c r="E1156" s="577"/>
      <c r="F1156" s="635" t="str">
        <f>IF(ISNA(VLOOKUP(D1156,條件!$A$1:$L$65585,5,0)),"",(VLOOKUP(D1156,條件!$A$1:$L$65585,5,0)))</f>
        <v/>
      </c>
      <c r="G1156" s="635" t="str">
        <f>IF(ISNA(VLOOKUP(D1156,條件!$A$1:$L$65585,11,0)),"",(VLOOKUP(D1156,條件!$A$1:$L$65585,11,0)))</f>
        <v/>
      </c>
      <c r="H1156" s="578"/>
      <c r="I1156" s="579"/>
      <c r="J1156" s="580"/>
      <c r="K1156" s="579"/>
      <c r="L1156" s="581"/>
      <c r="M1156" s="498"/>
      <c r="N1156" s="499"/>
      <c r="O1156" s="500"/>
      <c r="P1156" s="499"/>
      <c r="Q1156" s="501"/>
      <c r="R1156" s="560"/>
      <c r="S1156" s="542">
        <f t="shared" si="430"/>
        <v>0</v>
      </c>
      <c r="T1156" s="502">
        <f t="shared" si="427"/>
        <v>0</v>
      </c>
      <c r="U1156" s="502">
        <f t="shared" si="431"/>
        <v>0</v>
      </c>
      <c r="V1156" s="503">
        <f t="shared" si="432"/>
        <v>0</v>
      </c>
      <c r="W1156" s="561" t="str">
        <f t="shared" si="433"/>
        <v/>
      </c>
      <c r="X1156" s="569" t="str">
        <f t="shared" si="428"/>
        <v/>
      </c>
      <c r="Y1156" s="569" t="str">
        <f t="shared" si="429"/>
        <v/>
      </c>
      <c r="Z1156" s="569" t="str">
        <f>'４.１倒筒機(樣品製作)'!X1156</f>
        <v/>
      </c>
      <c r="AA1156" s="569" t="str">
        <f>'４.１倒筒機(樣品製作)'!Y1156</f>
        <v/>
      </c>
    </row>
    <row r="1157" spans="1:27" ht="16.5">
      <c r="A1157" s="493">
        <f t="shared" si="426"/>
        <v>46169</v>
      </c>
      <c r="B1157" s="549" t="s">
        <v>833</v>
      </c>
      <c r="C1157" s="576"/>
      <c r="D1157" s="600"/>
      <c r="E1157" s="577"/>
      <c r="F1157" s="635" t="str">
        <f>IF(ISNA(VLOOKUP(D1157,條件!$A$1:$L$65585,5,0)),"",(VLOOKUP(D1157,條件!$A$1:$L$65585,5,0)))</f>
        <v/>
      </c>
      <c r="G1157" s="635" t="str">
        <f>IF(ISNA(VLOOKUP(D1157,條件!$A$1:$L$65585,11,0)),"",(VLOOKUP(D1157,條件!$A$1:$L$65585,11,0)))</f>
        <v/>
      </c>
      <c r="H1157" s="578"/>
      <c r="I1157" s="579"/>
      <c r="J1157" s="580"/>
      <c r="K1157" s="579"/>
      <c r="L1157" s="581"/>
      <c r="M1157" s="498"/>
      <c r="N1157" s="499"/>
      <c r="O1157" s="500"/>
      <c r="P1157" s="499"/>
      <c r="Q1157" s="501"/>
      <c r="R1157" s="560"/>
      <c r="S1157" s="542">
        <f t="shared" si="430"/>
        <v>0</v>
      </c>
      <c r="T1157" s="502">
        <f t="shared" si="427"/>
        <v>0</v>
      </c>
      <c r="U1157" s="502">
        <f t="shared" si="431"/>
        <v>0</v>
      </c>
      <c r="V1157" s="503">
        <f t="shared" si="432"/>
        <v>0</v>
      </c>
      <c r="W1157" s="561" t="str">
        <f t="shared" si="433"/>
        <v/>
      </c>
      <c r="X1157" s="569" t="str">
        <f t="shared" si="428"/>
        <v/>
      </c>
      <c r="Y1157" s="569" t="str">
        <f t="shared" si="429"/>
        <v/>
      </c>
      <c r="Z1157" s="569" t="str">
        <f>'４.１倒筒機(樣品製作)'!X1157</f>
        <v/>
      </c>
      <c r="AA1157" s="569" t="str">
        <f>'４.１倒筒機(樣品製作)'!Y1157</f>
        <v/>
      </c>
    </row>
    <row r="1158" spans="1:27" ht="16.5">
      <c r="A1158" s="493">
        <f t="shared" si="426"/>
        <v>46169</v>
      </c>
      <c r="B1158" s="549" t="s">
        <v>833</v>
      </c>
      <c r="C1158" s="576"/>
      <c r="D1158" s="600"/>
      <c r="E1158" s="577"/>
      <c r="F1158" s="635" t="str">
        <f>IF(ISNA(VLOOKUP(D1158,條件!$A$1:$L$65585,5,0)),"",(VLOOKUP(D1158,條件!$A$1:$L$65585,5,0)))</f>
        <v/>
      </c>
      <c r="G1158" s="635" t="str">
        <f>IF(ISNA(VLOOKUP(D1158,條件!$A$1:$L$65585,11,0)),"",(VLOOKUP(D1158,條件!$A$1:$L$65585,11,0)))</f>
        <v/>
      </c>
      <c r="H1158" s="578"/>
      <c r="I1158" s="579"/>
      <c r="J1158" s="580"/>
      <c r="K1158" s="579"/>
      <c r="L1158" s="581"/>
      <c r="M1158" s="498"/>
      <c r="N1158" s="499"/>
      <c r="O1158" s="500"/>
      <c r="P1158" s="499"/>
      <c r="Q1158" s="501"/>
      <c r="R1158" s="560"/>
      <c r="S1158" s="542">
        <f t="shared" si="430"/>
        <v>0</v>
      </c>
      <c r="T1158" s="502">
        <f t="shared" si="427"/>
        <v>0</v>
      </c>
      <c r="U1158" s="502">
        <f t="shared" si="431"/>
        <v>0</v>
      </c>
      <c r="V1158" s="503">
        <f t="shared" si="432"/>
        <v>0</v>
      </c>
      <c r="W1158" s="561" t="str">
        <f t="shared" si="433"/>
        <v/>
      </c>
      <c r="X1158" s="569" t="str">
        <f t="shared" si="428"/>
        <v/>
      </c>
      <c r="Y1158" s="569" t="str">
        <f t="shared" si="429"/>
        <v/>
      </c>
      <c r="Z1158" s="569" t="str">
        <f>'４.１倒筒機(樣品製作)'!X1158</f>
        <v/>
      </c>
      <c r="AA1158" s="569" t="str">
        <f>'４.１倒筒機(樣品製作)'!Y1158</f>
        <v/>
      </c>
    </row>
    <row r="1159" spans="1:27" ht="16.5">
      <c r="A1159" s="493">
        <f t="shared" si="426"/>
        <v>46169</v>
      </c>
      <c r="B1159" s="549" t="s">
        <v>833</v>
      </c>
      <c r="C1159" s="576"/>
      <c r="D1159" s="600"/>
      <c r="E1159" s="577"/>
      <c r="F1159" s="635" t="str">
        <f>IF(ISNA(VLOOKUP(D1159,條件!$A$1:$L$65585,5,0)),"",(VLOOKUP(D1159,條件!$A$1:$L$65585,5,0)))</f>
        <v/>
      </c>
      <c r="G1159" s="635" t="str">
        <f>IF(ISNA(VLOOKUP(D1159,條件!$A$1:$L$65585,11,0)),"",(VLOOKUP(D1159,條件!$A$1:$L$65585,11,0)))</f>
        <v/>
      </c>
      <c r="H1159" s="578"/>
      <c r="I1159" s="579"/>
      <c r="J1159" s="580"/>
      <c r="K1159" s="579"/>
      <c r="L1159" s="581"/>
      <c r="M1159" s="498"/>
      <c r="N1159" s="499"/>
      <c r="O1159" s="500"/>
      <c r="P1159" s="499"/>
      <c r="Q1159" s="501"/>
      <c r="R1159" s="560"/>
      <c r="S1159" s="542">
        <f t="shared" si="430"/>
        <v>0</v>
      </c>
      <c r="T1159" s="502">
        <f t="shared" si="427"/>
        <v>0</v>
      </c>
      <c r="U1159" s="502">
        <f t="shared" si="431"/>
        <v>0</v>
      </c>
      <c r="V1159" s="503">
        <f t="shared" si="432"/>
        <v>0</v>
      </c>
      <c r="W1159" s="561" t="str">
        <f t="shared" si="433"/>
        <v/>
      </c>
      <c r="X1159" s="569" t="str">
        <f t="shared" si="428"/>
        <v/>
      </c>
      <c r="Y1159" s="569" t="str">
        <f t="shared" si="429"/>
        <v/>
      </c>
      <c r="Z1159" s="569" t="str">
        <f>'４.１倒筒機(樣品製作)'!X1159</f>
        <v/>
      </c>
      <c r="AA1159" s="569" t="str">
        <f>'４.１倒筒機(樣品製作)'!Y1159</f>
        <v/>
      </c>
    </row>
    <row r="1160" spans="1:27" ht="16.5">
      <c r="A1160" s="493">
        <f t="shared" si="426"/>
        <v>46169</v>
      </c>
      <c r="B1160" s="549" t="s">
        <v>833</v>
      </c>
      <c r="C1160" s="576"/>
      <c r="D1160" s="600"/>
      <c r="E1160" s="577"/>
      <c r="F1160" s="635" t="str">
        <f>IF(ISNA(VLOOKUP(D1160,條件!$A$1:$L$65585,5,0)),"",(VLOOKUP(D1160,條件!$A$1:$L$65585,5,0)))</f>
        <v/>
      </c>
      <c r="G1160" s="635" t="str">
        <f>IF(ISNA(VLOOKUP(D1160,條件!$A$1:$L$65585,11,0)),"",(VLOOKUP(D1160,條件!$A$1:$L$65585,11,0)))</f>
        <v/>
      </c>
      <c r="H1160" s="578"/>
      <c r="I1160" s="579"/>
      <c r="J1160" s="580"/>
      <c r="K1160" s="579"/>
      <c r="L1160" s="581"/>
      <c r="M1160" s="498"/>
      <c r="N1160" s="499"/>
      <c r="O1160" s="500"/>
      <c r="P1160" s="499"/>
      <c r="Q1160" s="501"/>
      <c r="R1160" s="560"/>
      <c r="S1160" s="542">
        <f t="shared" si="430"/>
        <v>0</v>
      </c>
      <c r="T1160" s="502">
        <f t="shared" si="427"/>
        <v>0</v>
      </c>
      <c r="U1160" s="502">
        <f t="shared" si="431"/>
        <v>0</v>
      </c>
      <c r="V1160" s="503">
        <f t="shared" si="432"/>
        <v>0</v>
      </c>
      <c r="W1160" s="561" t="str">
        <f t="shared" si="433"/>
        <v/>
      </c>
      <c r="X1160" s="569" t="str">
        <f t="shared" si="428"/>
        <v/>
      </c>
      <c r="Y1160" s="569" t="str">
        <f t="shared" si="429"/>
        <v/>
      </c>
      <c r="Z1160" s="569" t="str">
        <f>'４.１倒筒機(樣品製作)'!X1160</f>
        <v/>
      </c>
      <c r="AA1160" s="569" t="str">
        <f>'４.１倒筒機(樣品製作)'!Y1160</f>
        <v/>
      </c>
    </row>
    <row r="1161" spans="1:27" ht="16.5">
      <c r="A1161" s="493">
        <f t="shared" si="426"/>
        <v>46169</v>
      </c>
      <c r="B1161" s="549" t="s">
        <v>833</v>
      </c>
      <c r="C1161" s="576"/>
      <c r="D1161" s="600"/>
      <c r="E1161" s="577"/>
      <c r="F1161" s="635" t="str">
        <f>IF(ISNA(VLOOKUP(D1161,條件!$A$1:$L$65585,5,0)),"",(VLOOKUP(D1161,條件!$A$1:$L$65585,5,0)))</f>
        <v/>
      </c>
      <c r="G1161" s="635" t="str">
        <f>IF(ISNA(VLOOKUP(D1161,條件!$A$1:$L$65585,11,0)),"",(VLOOKUP(D1161,條件!$A$1:$L$65585,11,0)))</f>
        <v/>
      </c>
      <c r="H1161" s="578"/>
      <c r="I1161" s="579"/>
      <c r="J1161" s="580"/>
      <c r="K1161" s="579"/>
      <c r="L1161" s="581"/>
      <c r="M1161" s="498"/>
      <c r="N1161" s="499"/>
      <c r="O1161" s="500"/>
      <c r="P1161" s="499"/>
      <c r="Q1161" s="501"/>
      <c r="R1161" s="560"/>
      <c r="S1161" s="542">
        <f t="shared" si="430"/>
        <v>0</v>
      </c>
      <c r="T1161" s="502">
        <f t="shared" si="427"/>
        <v>0</v>
      </c>
      <c r="U1161" s="502">
        <f t="shared" si="431"/>
        <v>0</v>
      </c>
      <c r="V1161" s="503">
        <f t="shared" si="432"/>
        <v>0</v>
      </c>
      <c r="W1161" s="561" t="str">
        <f t="shared" si="433"/>
        <v/>
      </c>
      <c r="X1161" s="569" t="str">
        <f t="shared" si="428"/>
        <v/>
      </c>
      <c r="Y1161" s="569" t="str">
        <f t="shared" si="429"/>
        <v/>
      </c>
      <c r="Z1161" s="569" t="str">
        <f>'４.１倒筒機(樣品製作)'!X1161</f>
        <v/>
      </c>
      <c r="AA1161" s="569" t="str">
        <f>'４.１倒筒機(樣品製作)'!Y1161</f>
        <v/>
      </c>
    </row>
    <row r="1162" spans="1:27" ht="16.5">
      <c r="A1162" s="493">
        <f t="shared" si="426"/>
        <v>46169</v>
      </c>
      <c r="B1162" s="515" t="s">
        <v>831</v>
      </c>
      <c r="C1162" s="652"/>
      <c r="D1162" s="653"/>
      <c r="E1162" s="654"/>
      <c r="F1162" s="655">
        <v>0</v>
      </c>
      <c r="G1162" s="655"/>
      <c r="H1162" s="656"/>
      <c r="I1162" s="657">
        <f>COUNTA(I1142:I1161)</f>
        <v>0</v>
      </c>
      <c r="J1162" s="657"/>
      <c r="K1162" s="657"/>
      <c r="L1162" s="658"/>
      <c r="M1162" s="517"/>
      <c r="N1162" s="518">
        <f>SUM(N1142:N1161)</f>
        <v>0</v>
      </c>
      <c r="O1162" s="517"/>
      <c r="P1162" s="518">
        <f>SUM(P1142:P1161)</f>
        <v>0</v>
      </c>
      <c r="Q1162" s="519"/>
      <c r="R1162" s="562"/>
      <c r="S1162" s="544"/>
      <c r="T1162" s="520"/>
      <c r="U1162" s="516">
        <f>SUMIF(U1142:U1161,"&lt;9E307")</f>
        <v>0</v>
      </c>
      <c r="V1162" s="516">
        <f>SUM(V1142:V1161)</f>
        <v>0</v>
      </c>
      <c r="W1162" s="563">
        <f>IF(ISERROR(V1162/U1162),0,(V1162/U1162))</f>
        <v>0</v>
      </c>
      <c r="X1162" s="570">
        <f>SUMIF(X1142:X1161,"&lt;9E307")</f>
        <v>0</v>
      </c>
      <c r="Y1162" s="570">
        <f>SUMIF(Y1142:Y1161,"&lt;9E307")</f>
        <v>0</v>
      </c>
      <c r="Z1162" s="570">
        <f>'４.１倒筒機(樣品製作)'!X1162</f>
        <v>0</v>
      </c>
      <c r="AA1162" s="570">
        <f>'４.１倒筒機(樣品製作)'!Y1162</f>
        <v>0</v>
      </c>
    </row>
    <row r="1163" spans="1:27" ht="16.5">
      <c r="A1163" s="493">
        <f t="shared" si="426"/>
        <v>46169</v>
      </c>
      <c r="B1163" s="521" t="s">
        <v>834</v>
      </c>
      <c r="C1163" s="659"/>
      <c r="D1163" s="660"/>
      <c r="E1163" s="661"/>
      <c r="F1163" s="662"/>
      <c r="G1163" s="662"/>
      <c r="H1163" s="663"/>
      <c r="I1163" s="664">
        <f>SUM(I1141,I1162)</f>
        <v>0</v>
      </c>
      <c r="J1163" s="664"/>
      <c r="K1163" s="664"/>
      <c r="L1163" s="665"/>
      <c r="M1163" s="536"/>
      <c r="N1163" s="537">
        <f>SUM(N1141,N1162)</f>
        <v>0</v>
      </c>
      <c r="O1163" s="536"/>
      <c r="P1163" s="537">
        <f>SUM(P1141,P1162)</f>
        <v>0</v>
      </c>
      <c r="Q1163" s="538"/>
      <c r="R1163" s="564"/>
      <c r="S1163" s="545"/>
      <c r="T1163" s="504"/>
      <c r="U1163" s="504">
        <f t="shared" ref="U1163:V1163" si="434">SUM(U1141,U1162)</f>
        <v>0</v>
      </c>
      <c r="V1163" s="504">
        <f t="shared" si="434"/>
        <v>0</v>
      </c>
      <c r="W1163" s="565">
        <f>IF(ISERROR(V1163/U1163),0,V1163/U1163)</f>
        <v>0</v>
      </c>
      <c r="X1163" s="571">
        <f>SUM(X1141,X1162)</f>
        <v>0</v>
      </c>
      <c r="Y1163" s="571">
        <f>SUM(Y1141,Y1162)</f>
        <v>0</v>
      </c>
      <c r="Z1163" s="571">
        <f>'４.１倒筒機(樣品製作)'!X1163</f>
        <v>0</v>
      </c>
      <c r="AA1163" s="571">
        <f>'４.１倒筒機(樣品製作)'!Y1163</f>
        <v>0</v>
      </c>
    </row>
    <row r="1164" spans="1:27" ht="16.5">
      <c r="A1164" s="566">
        <f>A1163+1</f>
        <v>46170</v>
      </c>
      <c r="B1164" s="548" t="s">
        <v>832</v>
      </c>
      <c r="C1164" s="666"/>
      <c r="D1164" s="667"/>
      <c r="E1164" s="668"/>
      <c r="F1164" s="669" t="str">
        <f>IF(ISNA(VLOOKUP(D1164,條件!$A$1:$L$65585,5,0)),"",(VLOOKUP(D1164,條件!$A$1:$L$65585,5,0)))</f>
        <v/>
      </c>
      <c r="G1164" s="669" t="str">
        <f>IF(ISNA(VLOOKUP(D1164,條件!$A$1:$L$65585,11,0)),"",(VLOOKUP(D1164,條件!$A$1:$L$65585,11,0)))</f>
        <v/>
      </c>
      <c r="H1164" s="670"/>
      <c r="I1164" s="671"/>
      <c r="J1164" s="580"/>
      <c r="K1164" s="671"/>
      <c r="L1164" s="672"/>
      <c r="M1164" s="524"/>
      <c r="N1164" s="525"/>
      <c r="O1164" s="526"/>
      <c r="P1164" s="525"/>
      <c r="Q1164" s="527"/>
      <c r="R1164" s="558"/>
      <c r="S1164" s="541">
        <f>K1164*0.85</f>
        <v>0</v>
      </c>
      <c r="T1164" s="522">
        <f t="shared" ref="T1164:T1183" si="435">IF(J1164="",0,(1440/(J1164/S1164)))</f>
        <v>0</v>
      </c>
      <c r="U1164" s="522">
        <f>T1164*L1164*(N1164+P1164)/24*0.85</f>
        <v>0</v>
      </c>
      <c r="V1164" s="523">
        <f>M1164+O1164</f>
        <v>0</v>
      </c>
      <c r="W1164" s="559" t="str">
        <f>IF(U1164=0,"",((V1164/U1164)))</f>
        <v/>
      </c>
      <c r="X1164" s="569" t="str">
        <f t="shared" ref="X1164:X1183" si="436">IF(ISERROR((U1164/(N1164+P1164)*N1164)/250),"",((U1164/(N1164+P1164)*N1164)/250))</f>
        <v/>
      </c>
      <c r="Y1164" s="569" t="str">
        <f t="shared" ref="Y1164:Y1183" si="437">IF(ISERROR(((U1164/(N1164+P1164)*P1164)/250)),"",(((U1164/(N1164+P1164)*P1164))/250))</f>
        <v/>
      </c>
      <c r="Z1164" s="569" t="str">
        <f>'４.１倒筒機(樣品製作)'!X1164</f>
        <v/>
      </c>
      <c r="AA1164" s="569" t="str">
        <f>'４.１倒筒機(樣品製作)'!Y1164</f>
        <v/>
      </c>
    </row>
    <row r="1165" spans="1:27" ht="16.5">
      <c r="A1165" s="493">
        <f>A1164</f>
        <v>46170</v>
      </c>
      <c r="B1165" s="549" t="s">
        <v>832</v>
      </c>
      <c r="C1165" s="576"/>
      <c r="D1165" s="600"/>
      <c r="E1165" s="577"/>
      <c r="F1165" s="635" t="str">
        <f>IF(ISNA(VLOOKUP(D1165,條件!$A$1:$L$65585,5,0)),"",(VLOOKUP(D1165,條件!$A$1:$L$65585,5,0)))</f>
        <v/>
      </c>
      <c r="G1165" s="635" t="str">
        <f>IF(ISNA(VLOOKUP(D1165,條件!$A$1:$L$65585,11,0)),"",(VLOOKUP(D1165,條件!$A$1:$L$65585,11,0)))</f>
        <v/>
      </c>
      <c r="H1165" s="578"/>
      <c r="I1165" s="579"/>
      <c r="J1165" s="580"/>
      <c r="K1165" s="579"/>
      <c r="L1165" s="581"/>
      <c r="M1165" s="498"/>
      <c r="N1165" s="499"/>
      <c r="O1165" s="500"/>
      <c r="P1165" s="499"/>
      <c r="Q1165" s="527"/>
      <c r="R1165" s="560"/>
      <c r="S1165" s="542">
        <f t="shared" ref="S1165:S1183" si="438">K1165*0.85</f>
        <v>0</v>
      </c>
      <c r="T1165" s="502">
        <f t="shared" si="435"/>
        <v>0</v>
      </c>
      <c r="U1165" s="522">
        <f t="shared" ref="U1165:U1183" si="439">T1165*L1165*(N1165+P1165)/24*0.85</f>
        <v>0</v>
      </c>
      <c r="V1165" s="503">
        <f t="shared" ref="V1165:V1183" si="440">M1165+O1165</f>
        <v>0</v>
      </c>
      <c r="W1165" s="559" t="str">
        <f t="shared" ref="W1165:W1183" si="441">IF(U1165=0,"",((V1165/U1165)))</f>
        <v/>
      </c>
      <c r="X1165" s="569" t="str">
        <f t="shared" si="436"/>
        <v/>
      </c>
      <c r="Y1165" s="569" t="str">
        <f t="shared" si="437"/>
        <v/>
      </c>
      <c r="Z1165" s="569" t="str">
        <f>'４.１倒筒機(樣品製作)'!X1165</f>
        <v/>
      </c>
      <c r="AA1165" s="569" t="str">
        <f>'４.１倒筒機(樣品製作)'!Y1165</f>
        <v/>
      </c>
    </row>
    <row r="1166" spans="1:27" ht="16.5">
      <c r="A1166" s="493">
        <f t="shared" ref="A1166:A1206" si="442">A1165</f>
        <v>46170</v>
      </c>
      <c r="B1166" s="549" t="s">
        <v>832</v>
      </c>
      <c r="C1166" s="576"/>
      <c r="D1166" s="600"/>
      <c r="E1166" s="577"/>
      <c r="F1166" s="635" t="str">
        <f>IF(ISNA(VLOOKUP(D1166,條件!$A$1:$L$65585,5,0)),"",(VLOOKUP(D1166,條件!$A$1:$L$65585,5,0)))</f>
        <v/>
      </c>
      <c r="G1166" s="635" t="str">
        <f>IF(ISNA(VLOOKUP(D1166,條件!$A$1:$L$65585,11,0)),"",(VLOOKUP(D1166,條件!$A$1:$L$65585,11,0)))</f>
        <v/>
      </c>
      <c r="H1166" s="578"/>
      <c r="I1166" s="579"/>
      <c r="J1166" s="580"/>
      <c r="K1166" s="579"/>
      <c r="L1166" s="581"/>
      <c r="M1166" s="498"/>
      <c r="N1166" s="499"/>
      <c r="O1166" s="500"/>
      <c r="P1166" s="499"/>
      <c r="Q1166" s="527"/>
      <c r="R1166" s="560"/>
      <c r="S1166" s="542">
        <f t="shared" si="438"/>
        <v>0</v>
      </c>
      <c r="T1166" s="502">
        <f t="shared" si="435"/>
        <v>0</v>
      </c>
      <c r="U1166" s="522">
        <f t="shared" si="439"/>
        <v>0</v>
      </c>
      <c r="V1166" s="503">
        <f t="shared" si="440"/>
        <v>0</v>
      </c>
      <c r="W1166" s="559" t="str">
        <f t="shared" si="441"/>
        <v/>
      </c>
      <c r="X1166" s="569" t="str">
        <f t="shared" si="436"/>
        <v/>
      </c>
      <c r="Y1166" s="569" t="str">
        <f t="shared" si="437"/>
        <v/>
      </c>
      <c r="Z1166" s="569" t="str">
        <f>'４.１倒筒機(樣品製作)'!X1166</f>
        <v/>
      </c>
      <c r="AA1166" s="569" t="str">
        <f>'４.１倒筒機(樣品製作)'!Y1166</f>
        <v/>
      </c>
    </row>
    <row r="1167" spans="1:27" ht="16.5">
      <c r="A1167" s="493">
        <f t="shared" si="442"/>
        <v>46170</v>
      </c>
      <c r="B1167" s="549" t="s">
        <v>832</v>
      </c>
      <c r="C1167" s="576"/>
      <c r="D1167" s="600"/>
      <c r="E1167" s="577"/>
      <c r="F1167" s="635" t="str">
        <f>IF(ISNA(VLOOKUP(D1167,條件!$A$1:$L$65585,5,0)),"",(VLOOKUP(D1167,條件!$A$1:$L$65585,5,0)))</f>
        <v/>
      </c>
      <c r="G1167" s="635" t="str">
        <f>IF(ISNA(VLOOKUP(D1167,條件!$A$1:$L$65585,11,0)),"",(VLOOKUP(D1167,條件!$A$1:$L$65585,11,0)))</f>
        <v/>
      </c>
      <c r="H1167" s="578"/>
      <c r="I1167" s="579"/>
      <c r="J1167" s="580"/>
      <c r="K1167" s="579"/>
      <c r="L1167" s="581"/>
      <c r="M1167" s="498"/>
      <c r="N1167" s="499"/>
      <c r="O1167" s="500"/>
      <c r="P1167" s="499"/>
      <c r="Q1167" s="527"/>
      <c r="R1167" s="560"/>
      <c r="S1167" s="542">
        <f t="shared" si="438"/>
        <v>0</v>
      </c>
      <c r="T1167" s="502">
        <f t="shared" si="435"/>
        <v>0</v>
      </c>
      <c r="U1167" s="522">
        <f t="shared" si="439"/>
        <v>0</v>
      </c>
      <c r="V1167" s="503">
        <f t="shared" si="440"/>
        <v>0</v>
      </c>
      <c r="W1167" s="559" t="str">
        <f t="shared" si="441"/>
        <v/>
      </c>
      <c r="X1167" s="569" t="str">
        <f t="shared" si="436"/>
        <v/>
      </c>
      <c r="Y1167" s="569" t="str">
        <f t="shared" si="437"/>
        <v/>
      </c>
      <c r="Z1167" s="569" t="str">
        <f>'４.１倒筒機(樣品製作)'!X1167</f>
        <v/>
      </c>
      <c r="AA1167" s="569" t="str">
        <f>'４.１倒筒機(樣品製作)'!Y1167</f>
        <v/>
      </c>
    </row>
    <row r="1168" spans="1:27" ht="16.5">
      <c r="A1168" s="493">
        <f t="shared" si="442"/>
        <v>46170</v>
      </c>
      <c r="B1168" s="549" t="s">
        <v>832</v>
      </c>
      <c r="C1168" s="576"/>
      <c r="D1168" s="600"/>
      <c r="E1168" s="577"/>
      <c r="F1168" s="635" t="str">
        <f>IF(ISNA(VLOOKUP(D1168,條件!$A$1:$L$65585,5,0)),"",(VLOOKUP(D1168,條件!$A$1:$L$65585,5,0)))</f>
        <v/>
      </c>
      <c r="G1168" s="635" t="str">
        <f>IF(ISNA(VLOOKUP(D1168,條件!$A$1:$L$65585,11,0)),"",(VLOOKUP(D1168,條件!$A$1:$L$65585,11,0)))</f>
        <v/>
      </c>
      <c r="H1168" s="578"/>
      <c r="I1168" s="579"/>
      <c r="J1168" s="580"/>
      <c r="K1168" s="579"/>
      <c r="L1168" s="581"/>
      <c r="M1168" s="498"/>
      <c r="N1168" s="499"/>
      <c r="O1168" s="500"/>
      <c r="P1168" s="499"/>
      <c r="Q1168" s="527"/>
      <c r="R1168" s="560"/>
      <c r="S1168" s="542">
        <f t="shared" si="438"/>
        <v>0</v>
      </c>
      <c r="T1168" s="502">
        <f t="shared" si="435"/>
        <v>0</v>
      </c>
      <c r="U1168" s="522">
        <f t="shared" si="439"/>
        <v>0</v>
      </c>
      <c r="V1168" s="503">
        <f t="shared" si="440"/>
        <v>0</v>
      </c>
      <c r="W1168" s="559" t="str">
        <f t="shared" si="441"/>
        <v/>
      </c>
      <c r="X1168" s="569" t="str">
        <f t="shared" si="436"/>
        <v/>
      </c>
      <c r="Y1168" s="569" t="str">
        <f t="shared" si="437"/>
        <v/>
      </c>
      <c r="Z1168" s="569" t="str">
        <f>'４.１倒筒機(樣品製作)'!X1168</f>
        <v/>
      </c>
      <c r="AA1168" s="569" t="str">
        <f>'４.１倒筒機(樣品製作)'!Y1168</f>
        <v/>
      </c>
    </row>
    <row r="1169" spans="1:27" ht="16.5">
      <c r="A1169" s="493">
        <f t="shared" si="442"/>
        <v>46170</v>
      </c>
      <c r="B1169" s="549" t="s">
        <v>832</v>
      </c>
      <c r="C1169" s="576"/>
      <c r="D1169" s="600"/>
      <c r="E1169" s="577"/>
      <c r="F1169" s="635" t="str">
        <f>IF(ISNA(VLOOKUP(D1169,條件!$A$1:$L$65585,5,0)),"",(VLOOKUP(D1169,條件!$A$1:$L$65585,5,0)))</f>
        <v/>
      </c>
      <c r="G1169" s="635" t="str">
        <f>IF(ISNA(VLOOKUP(D1169,條件!$A$1:$L$65585,11,0)),"",(VLOOKUP(D1169,條件!$A$1:$L$65585,11,0)))</f>
        <v/>
      </c>
      <c r="H1169" s="578"/>
      <c r="I1169" s="579"/>
      <c r="J1169" s="580"/>
      <c r="K1169" s="579"/>
      <c r="L1169" s="581"/>
      <c r="M1169" s="498"/>
      <c r="N1169" s="499"/>
      <c r="O1169" s="500"/>
      <c r="P1169" s="499"/>
      <c r="Q1169" s="527"/>
      <c r="R1169" s="560"/>
      <c r="S1169" s="542">
        <f t="shared" si="438"/>
        <v>0</v>
      </c>
      <c r="T1169" s="502">
        <f t="shared" si="435"/>
        <v>0</v>
      </c>
      <c r="U1169" s="522">
        <f t="shared" si="439"/>
        <v>0</v>
      </c>
      <c r="V1169" s="503">
        <f t="shared" si="440"/>
        <v>0</v>
      </c>
      <c r="W1169" s="559" t="str">
        <f t="shared" si="441"/>
        <v/>
      </c>
      <c r="X1169" s="569" t="str">
        <f t="shared" si="436"/>
        <v/>
      </c>
      <c r="Y1169" s="569" t="str">
        <f t="shared" si="437"/>
        <v/>
      </c>
      <c r="Z1169" s="569" t="str">
        <f>'４.１倒筒機(樣品製作)'!X1169</f>
        <v/>
      </c>
      <c r="AA1169" s="569" t="str">
        <f>'４.１倒筒機(樣品製作)'!Y1169</f>
        <v/>
      </c>
    </row>
    <row r="1170" spans="1:27" ht="16.5">
      <c r="A1170" s="493">
        <f t="shared" si="442"/>
        <v>46170</v>
      </c>
      <c r="B1170" s="549" t="s">
        <v>832</v>
      </c>
      <c r="C1170" s="576"/>
      <c r="D1170" s="600"/>
      <c r="E1170" s="577"/>
      <c r="F1170" s="635" t="str">
        <f>IF(ISNA(VLOOKUP(D1170,條件!$A$1:$L$65585,5,0)),"",(VLOOKUP(D1170,條件!$A$1:$L$65585,5,0)))</f>
        <v/>
      </c>
      <c r="G1170" s="635" t="str">
        <f>IF(ISNA(VLOOKUP(D1170,條件!$A$1:$L$65585,11,0)),"",(VLOOKUP(D1170,條件!$A$1:$L$65585,11,0)))</f>
        <v/>
      </c>
      <c r="H1170" s="578"/>
      <c r="I1170" s="579"/>
      <c r="J1170" s="580"/>
      <c r="K1170" s="579"/>
      <c r="L1170" s="581"/>
      <c r="M1170" s="498"/>
      <c r="N1170" s="499"/>
      <c r="O1170" s="500"/>
      <c r="P1170" s="499"/>
      <c r="Q1170" s="527"/>
      <c r="R1170" s="560"/>
      <c r="S1170" s="542">
        <f t="shared" si="438"/>
        <v>0</v>
      </c>
      <c r="T1170" s="502">
        <f t="shared" si="435"/>
        <v>0</v>
      </c>
      <c r="U1170" s="522">
        <f t="shared" si="439"/>
        <v>0</v>
      </c>
      <c r="V1170" s="503">
        <f t="shared" si="440"/>
        <v>0</v>
      </c>
      <c r="W1170" s="559" t="str">
        <f t="shared" si="441"/>
        <v/>
      </c>
      <c r="X1170" s="569" t="str">
        <f t="shared" si="436"/>
        <v/>
      </c>
      <c r="Y1170" s="569" t="str">
        <f t="shared" si="437"/>
        <v/>
      </c>
      <c r="Z1170" s="569" t="str">
        <f>'４.１倒筒機(樣品製作)'!X1170</f>
        <v/>
      </c>
      <c r="AA1170" s="569" t="str">
        <f>'４.１倒筒機(樣品製作)'!Y1170</f>
        <v/>
      </c>
    </row>
    <row r="1171" spans="1:27" ht="16.5">
      <c r="A1171" s="493">
        <f t="shared" si="442"/>
        <v>46170</v>
      </c>
      <c r="B1171" s="549" t="s">
        <v>832</v>
      </c>
      <c r="C1171" s="576"/>
      <c r="D1171" s="600"/>
      <c r="E1171" s="577"/>
      <c r="F1171" s="635" t="str">
        <f>IF(ISNA(VLOOKUP(D1171,條件!$A$1:$L$65585,5,0)),"",(VLOOKUP(D1171,條件!$A$1:$L$65585,5,0)))</f>
        <v/>
      </c>
      <c r="G1171" s="635" t="str">
        <f>IF(ISNA(VLOOKUP(D1171,條件!$A$1:$L$65585,11,0)),"",(VLOOKUP(D1171,條件!$A$1:$L$65585,11,0)))</f>
        <v/>
      </c>
      <c r="H1171" s="578"/>
      <c r="I1171" s="579"/>
      <c r="J1171" s="580"/>
      <c r="K1171" s="579"/>
      <c r="L1171" s="581"/>
      <c r="M1171" s="498"/>
      <c r="N1171" s="499"/>
      <c r="O1171" s="500"/>
      <c r="P1171" s="499"/>
      <c r="Q1171" s="527"/>
      <c r="R1171" s="560"/>
      <c r="S1171" s="542">
        <f t="shared" si="438"/>
        <v>0</v>
      </c>
      <c r="T1171" s="502">
        <f t="shared" si="435"/>
        <v>0</v>
      </c>
      <c r="U1171" s="522">
        <f t="shared" si="439"/>
        <v>0</v>
      </c>
      <c r="V1171" s="503">
        <f t="shared" si="440"/>
        <v>0</v>
      </c>
      <c r="W1171" s="559" t="str">
        <f t="shared" si="441"/>
        <v/>
      </c>
      <c r="X1171" s="569" t="str">
        <f t="shared" si="436"/>
        <v/>
      </c>
      <c r="Y1171" s="569" t="str">
        <f t="shared" si="437"/>
        <v/>
      </c>
      <c r="Z1171" s="569" t="str">
        <f>'４.１倒筒機(樣品製作)'!X1171</f>
        <v/>
      </c>
      <c r="AA1171" s="569" t="str">
        <f>'４.１倒筒機(樣品製作)'!Y1171</f>
        <v/>
      </c>
    </row>
    <row r="1172" spans="1:27" ht="16.5">
      <c r="A1172" s="493">
        <f t="shared" si="442"/>
        <v>46170</v>
      </c>
      <c r="B1172" s="549" t="s">
        <v>832</v>
      </c>
      <c r="C1172" s="576"/>
      <c r="D1172" s="600"/>
      <c r="E1172" s="577"/>
      <c r="F1172" s="635" t="str">
        <f>IF(ISNA(VLOOKUP(D1172,條件!$A$1:$L$65585,5,0)),"",(VLOOKUP(D1172,條件!$A$1:$L$65585,5,0)))</f>
        <v/>
      </c>
      <c r="G1172" s="635" t="str">
        <f>IF(ISNA(VLOOKUP(D1172,條件!$A$1:$L$65585,11,0)),"",(VLOOKUP(D1172,條件!$A$1:$L$65585,11,0)))</f>
        <v/>
      </c>
      <c r="H1172" s="578"/>
      <c r="I1172" s="579"/>
      <c r="J1172" s="580"/>
      <c r="K1172" s="579"/>
      <c r="L1172" s="581"/>
      <c r="M1172" s="498"/>
      <c r="N1172" s="499"/>
      <c r="O1172" s="500"/>
      <c r="P1172" s="499"/>
      <c r="Q1172" s="527"/>
      <c r="R1172" s="560"/>
      <c r="S1172" s="542">
        <f t="shared" si="438"/>
        <v>0</v>
      </c>
      <c r="T1172" s="502">
        <f t="shared" si="435"/>
        <v>0</v>
      </c>
      <c r="U1172" s="522">
        <f t="shared" si="439"/>
        <v>0</v>
      </c>
      <c r="V1172" s="503">
        <f t="shared" si="440"/>
        <v>0</v>
      </c>
      <c r="W1172" s="559" t="str">
        <f t="shared" si="441"/>
        <v/>
      </c>
      <c r="X1172" s="569" t="str">
        <f t="shared" si="436"/>
        <v/>
      </c>
      <c r="Y1172" s="569" t="str">
        <f t="shared" si="437"/>
        <v/>
      </c>
      <c r="Z1172" s="569" t="str">
        <f>'４.１倒筒機(樣品製作)'!X1172</f>
        <v/>
      </c>
      <c r="AA1172" s="569" t="str">
        <f>'４.１倒筒機(樣品製作)'!Y1172</f>
        <v/>
      </c>
    </row>
    <row r="1173" spans="1:27" ht="16.5">
      <c r="A1173" s="493">
        <f t="shared" si="442"/>
        <v>46170</v>
      </c>
      <c r="B1173" s="549" t="s">
        <v>832</v>
      </c>
      <c r="C1173" s="576"/>
      <c r="D1173" s="600"/>
      <c r="E1173" s="577"/>
      <c r="F1173" s="635" t="str">
        <f>IF(ISNA(VLOOKUP(D1173,條件!$A$1:$L$65585,5,0)),"",(VLOOKUP(D1173,條件!$A$1:$L$65585,5,0)))</f>
        <v/>
      </c>
      <c r="G1173" s="635" t="str">
        <f>IF(ISNA(VLOOKUP(D1173,條件!$A$1:$L$65585,11,0)),"",(VLOOKUP(D1173,條件!$A$1:$L$65585,11,0)))</f>
        <v/>
      </c>
      <c r="H1173" s="578"/>
      <c r="I1173" s="579"/>
      <c r="J1173" s="580"/>
      <c r="K1173" s="579"/>
      <c r="L1173" s="581"/>
      <c r="M1173" s="498"/>
      <c r="N1173" s="499"/>
      <c r="O1173" s="500"/>
      <c r="P1173" s="499"/>
      <c r="Q1173" s="527"/>
      <c r="R1173" s="560"/>
      <c r="S1173" s="542">
        <f t="shared" si="438"/>
        <v>0</v>
      </c>
      <c r="T1173" s="502">
        <f t="shared" si="435"/>
        <v>0</v>
      </c>
      <c r="U1173" s="522">
        <f t="shared" si="439"/>
        <v>0</v>
      </c>
      <c r="V1173" s="503">
        <f t="shared" si="440"/>
        <v>0</v>
      </c>
      <c r="W1173" s="559" t="str">
        <f t="shared" si="441"/>
        <v/>
      </c>
      <c r="X1173" s="569" t="str">
        <f t="shared" si="436"/>
        <v/>
      </c>
      <c r="Y1173" s="569" t="str">
        <f t="shared" si="437"/>
        <v/>
      </c>
      <c r="Z1173" s="569" t="str">
        <f>'４.１倒筒機(樣品製作)'!X1173</f>
        <v/>
      </c>
      <c r="AA1173" s="569" t="str">
        <f>'４.１倒筒機(樣品製作)'!Y1173</f>
        <v/>
      </c>
    </row>
    <row r="1174" spans="1:27" ht="16.5">
      <c r="A1174" s="493">
        <f t="shared" si="442"/>
        <v>46170</v>
      </c>
      <c r="B1174" s="549" t="s">
        <v>832</v>
      </c>
      <c r="C1174" s="576"/>
      <c r="D1174" s="600"/>
      <c r="E1174" s="577"/>
      <c r="F1174" s="635" t="str">
        <f>IF(ISNA(VLOOKUP(D1174,條件!$A$1:$L$65585,5,0)),"",(VLOOKUP(D1174,條件!$A$1:$L$65585,5,0)))</f>
        <v/>
      </c>
      <c r="G1174" s="635" t="str">
        <f>IF(ISNA(VLOOKUP(D1174,條件!$A$1:$L$65585,11,0)),"",(VLOOKUP(D1174,條件!$A$1:$L$65585,11,0)))</f>
        <v/>
      </c>
      <c r="H1174" s="578"/>
      <c r="I1174" s="579"/>
      <c r="J1174" s="580"/>
      <c r="K1174" s="579"/>
      <c r="L1174" s="581"/>
      <c r="M1174" s="498"/>
      <c r="N1174" s="499"/>
      <c r="O1174" s="500"/>
      <c r="P1174" s="499"/>
      <c r="Q1174" s="527"/>
      <c r="R1174" s="560"/>
      <c r="S1174" s="542">
        <f t="shared" si="438"/>
        <v>0</v>
      </c>
      <c r="T1174" s="502">
        <f t="shared" si="435"/>
        <v>0</v>
      </c>
      <c r="U1174" s="522">
        <f t="shared" si="439"/>
        <v>0</v>
      </c>
      <c r="V1174" s="503">
        <f t="shared" si="440"/>
        <v>0</v>
      </c>
      <c r="W1174" s="559" t="str">
        <f t="shared" si="441"/>
        <v/>
      </c>
      <c r="X1174" s="569" t="str">
        <f t="shared" si="436"/>
        <v/>
      </c>
      <c r="Y1174" s="569" t="str">
        <f t="shared" si="437"/>
        <v/>
      </c>
      <c r="Z1174" s="569" t="str">
        <f>'４.１倒筒機(樣品製作)'!X1174</f>
        <v/>
      </c>
      <c r="AA1174" s="569" t="str">
        <f>'４.１倒筒機(樣品製作)'!Y1174</f>
        <v/>
      </c>
    </row>
    <row r="1175" spans="1:27" ht="16.5">
      <c r="A1175" s="493">
        <f t="shared" si="442"/>
        <v>46170</v>
      </c>
      <c r="B1175" s="549" t="s">
        <v>832</v>
      </c>
      <c r="C1175" s="576"/>
      <c r="D1175" s="600"/>
      <c r="E1175" s="577"/>
      <c r="F1175" s="635" t="str">
        <f>IF(ISNA(VLOOKUP(D1175,條件!$A$1:$L$65585,5,0)),"",(VLOOKUP(D1175,條件!$A$1:$L$65585,5,0)))</f>
        <v/>
      </c>
      <c r="G1175" s="635" t="str">
        <f>IF(ISNA(VLOOKUP(D1175,條件!$A$1:$L$65585,11,0)),"",(VLOOKUP(D1175,條件!$A$1:$L$65585,11,0)))</f>
        <v/>
      </c>
      <c r="H1175" s="578"/>
      <c r="I1175" s="579"/>
      <c r="J1175" s="580"/>
      <c r="K1175" s="579"/>
      <c r="L1175" s="581"/>
      <c r="M1175" s="498"/>
      <c r="N1175" s="499"/>
      <c r="O1175" s="500"/>
      <c r="P1175" s="499"/>
      <c r="Q1175" s="527"/>
      <c r="R1175" s="560"/>
      <c r="S1175" s="542">
        <f t="shared" si="438"/>
        <v>0</v>
      </c>
      <c r="T1175" s="502">
        <f t="shared" si="435"/>
        <v>0</v>
      </c>
      <c r="U1175" s="502">
        <f t="shared" si="439"/>
        <v>0</v>
      </c>
      <c r="V1175" s="503">
        <f t="shared" si="440"/>
        <v>0</v>
      </c>
      <c r="W1175" s="559" t="str">
        <f t="shared" si="441"/>
        <v/>
      </c>
      <c r="X1175" s="569" t="str">
        <f t="shared" si="436"/>
        <v/>
      </c>
      <c r="Y1175" s="569" t="str">
        <f t="shared" si="437"/>
        <v/>
      </c>
      <c r="Z1175" s="569" t="str">
        <f>'４.１倒筒機(樣品製作)'!X1175</f>
        <v/>
      </c>
      <c r="AA1175" s="569" t="str">
        <f>'４.１倒筒機(樣品製作)'!Y1175</f>
        <v/>
      </c>
    </row>
    <row r="1176" spans="1:27" ht="16.5">
      <c r="A1176" s="493">
        <f t="shared" si="442"/>
        <v>46170</v>
      </c>
      <c r="B1176" s="549" t="s">
        <v>832</v>
      </c>
      <c r="C1176" s="576"/>
      <c r="D1176" s="600"/>
      <c r="E1176" s="577"/>
      <c r="F1176" s="635" t="str">
        <f>IF(ISNA(VLOOKUP(D1176,條件!$A$1:$L$65585,5,0)),"",(VLOOKUP(D1176,條件!$A$1:$L$65585,5,0)))</f>
        <v/>
      </c>
      <c r="G1176" s="635" t="str">
        <f>IF(ISNA(VLOOKUP(D1176,條件!$A$1:$L$65585,11,0)),"",(VLOOKUP(D1176,條件!$A$1:$L$65585,11,0)))</f>
        <v/>
      </c>
      <c r="H1176" s="578"/>
      <c r="I1176" s="579"/>
      <c r="J1176" s="580"/>
      <c r="K1176" s="579"/>
      <c r="L1176" s="581"/>
      <c r="M1176" s="498"/>
      <c r="N1176" s="499"/>
      <c r="O1176" s="500"/>
      <c r="P1176" s="499"/>
      <c r="Q1176" s="527"/>
      <c r="R1176" s="560"/>
      <c r="S1176" s="542">
        <f t="shared" si="438"/>
        <v>0</v>
      </c>
      <c r="T1176" s="502">
        <f t="shared" si="435"/>
        <v>0</v>
      </c>
      <c r="U1176" s="502">
        <f t="shared" si="439"/>
        <v>0</v>
      </c>
      <c r="V1176" s="503">
        <f t="shared" si="440"/>
        <v>0</v>
      </c>
      <c r="W1176" s="561" t="str">
        <f t="shared" si="441"/>
        <v/>
      </c>
      <c r="X1176" s="569" t="str">
        <f t="shared" si="436"/>
        <v/>
      </c>
      <c r="Y1176" s="569" t="str">
        <f t="shared" si="437"/>
        <v/>
      </c>
      <c r="Z1176" s="569" t="str">
        <f>'４.１倒筒機(樣品製作)'!X1176</f>
        <v/>
      </c>
      <c r="AA1176" s="569" t="str">
        <f>'４.１倒筒機(樣品製作)'!Y1176</f>
        <v/>
      </c>
    </row>
    <row r="1177" spans="1:27" ht="16.5">
      <c r="A1177" s="493">
        <f t="shared" si="442"/>
        <v>46170</v>
      </c>
      <c r="B1177" s="549" t="s">
        <v>832</v>
      </c>
      <c r="C1177" s="576"/>
      <c r="D1177" s="600"/>
      <c r="E1177" s="577"/>
      <c r="F1177" s="635" t="str">
        <f>IF(ISNA(VLOOKUP(D1177,條件!$A$1:$L$65585,5,0)),"",(VLOOKUP(D1177,條件!$A$1:$L$65585,5,0)))</f>
        <v/>
      </c>
      <c r="G1177" s="635" t="str">
        <f>IF(ISNA(VLOOKUP(D1177,條件!$A$1:$L$65585,11,0)),"",(VLOOKUP(D1177,條件!$A$1:$L$65585,11,0)))</f>
        <v/>
      </c>
      <c r="H1177" s="578"/>
      <c r="I1177" s="579"/>
      <c r="J1177" s="580"/>
      <c r="K1177" s="579"/>
      <c r="L1177" s="581"/>
      <c r="M1177" s="498"/>
      <c r="N1177" s="499"/>
      <c r="O1177" s="500"/>
      <c r="P1177" s="499"/>
      <c r="Q1177" s="527"/>
      <c r="R1177" s="560"/>
      <c r="S1177" s="542">
        <f t="shared" si="438"/>
        <v>0</v>
      </c>
      <c r="T1177" s="502">
        <f t="shared" si="435"/>
        <v>0</v>
      </c>
      <c r="U1177" s="502">
        <f t="shared" si="439"/>
        <v>0</v>
      </c>
      <c r="V1177" s="503">
        <f t="shared" si="440"/>
        <v>0</v>
      </c>
      <c r="W1177" s="561" t="str">
        <f t="shared" si="441"/>
        <v/>
      </c>
      <c r="X1177" s="569" t="str">
        <f t="shared" si="436"/>
        <v/>
      </c>
      <c r="Y1177" s="569" t="str">
        <f t="shared" si="437"/>
        <v/>
      </c>
      <c r="Z1177" s="569" t="str">
        <f>'４.１倒筒機(樣品製作)'!X1177</f>
        <v/>
      </c>
      <c r="AA1177" s="569" t="str">
        <f>'４.１倒筒機(樣品製作)'!Y1177</f>
        <v/>
      </c>
    </row>
    <row r="1178" spans="1:27" ht="16.5">
      <c r="A1178" s="493">
        <f t="shared" si="442"/>
        <v>46170</v>
      </c>
      <c r="B1178" s="549" t="s">
        <v>832</v>
      </c>
      <c r="C1178" s="576"/>
      <c r="D1178" s="600"/>
      <c r="E1178" s="577"/>
      <c r="F1178" s="635" t="str">
        <f>IF(ISNA(VLOOKUP(D1178,條件!$A$1:$L$65585,5,0)),"",(VLOOKUP(D1178,條件!$A$1:$L$65585,5,0)))</f>
        <v/>
      </c>
      <c r="G1178" s="635" t="str">
        <f>IF(ISNA(VLOOKUP(D1178,條件!$A$1:$L$65585,11,0)),"",(VLOOKUP(D1178,條件!$A$1:$L$65585,11,0)))</f>
        <v/>
      </c>
      <c r="H1178" s="578"/>
      <c r="I1178" s="579"/>
      <c r="J1178" s="580"/>
      <c r="K1178" s="579"/>
      <c r="L1178" s="581"/>
      <c r="M1178" s="498"/>
      <c r="N1178" s="499"/>
      <c r="O1178" s="500"/>
      <c r="P1178" s="499"/>
      <c r="Q1178" s="527"/>
      <c r="R1178" s="560"/>
      <c r="S1178" s="542">
        <f t="shared" si="438"/>
        <v>0</v>
      </c>
      <c r="T1178" s="502">
        <f t="shared" si="435"/>
        <v>0</v>
      </c>
      <c r="U1178" s="502">
        <f t="shared" si="439"/>
        <v>0</v>
      </c>
      <c r="V1178" s="503">
        <f t="shared" si="440"/>
        <v>0</v>
      </c>
      <c r="W1178" s="561" t="str">
        <f t="shared" si="441"/>
        <v/>
      </c>
      <c r="X1178" s="569" t="str">
        <f t="shared" si="436"/>
        <v/>
      </c>
      <c r="Y1178" s="569" t="str">
        <f t="shared" si="437"/>
        <v/>
      </c>
      <c r="Z1178" s="569" t="str">
        <f>'４.１倒筒機(樣品製作)'!X1178</f>
        <v/>
      </c>
      <c r="AA1178" s="569" t="str">
        <f>'４.１倒筒機(樣品製作)'!Y1178</f>
        <v/>
      </c>
    </row>
    <row r="1179" spans="1:27" ht="16.5">
      <c r="A1179" s="493">
        <f t="shared" si="442"/>
        <v>46170</v>
      </c>
      <c r="B1179" s="549" t="s">
        <v>832</v>
      </c>
      <c r="C1179" s="576"/>
      <c r="D1179" s="600"/>
      <c r="E1179" s="577"/>
      <c r="F1179" s="635" t="str">
        <f>IF(ISNA(VLOOKUP(D1179,條件!$A$1:$L$65585,5,0)),"",(VLOOKUP(D1179,條件!$A$1:$L$65585,5,0)))</f>
        <v/>
      </c>
      <c r="G1179" s="635" t="str">
        <f>IF(ISNA(VLOOKUP(D1179,條件!$A$1:$L$65585,11,0)),"",(VLOOKUP(D1179,條件!$A$1:$L$65585,11,0)))</f>
        <v/>
      </c>
      <c r="H1179" s="578"/>
      <c r="I1179" s="579"/>
      <c r="J1179" s="580"/>
      <c r="K1179" s="579"/>
      <c r="L1179" s="581"/>
      <c r="M1179" s="498"/>
      <c r="N1179" s="499"/>
      <c r="O1179" s="500"/>
      <c r="P1179" s="499"/>
      <c r="Q1179" s="527"/>
      <c r="R1179" s="560"/>
      <c r="S1179" s="542">
        <f t="shared" si="438"/>
        <v>0</v>
      </c>
      <c r="T1179" s="502">
        <f t="shared" si="435"/>
        <v>0</v>
      </c>
      <c r="U1179" s="502">
        <f t="shared" si="439"/>
        <v>0</v>
      </c>
      <c r="V1179" s="503">
        <f t="shared" si="440"/>
        <v>0</v>
      </c>
      <c r="W1179" s="561" t="str">
        <f t="shared" si="441"/>
        <v/>
      </c>
      <c r="X1179" s="569" t="str">
        <f t="shared" si="436"/>
        <v/>
      </c>
      <c r="Y1179" s="569" t="str">
        <f t="shared" si="437"/>
        <v/>
      </c>
      <c r="Z1179" s="569" t="str">
        <f>'４.１倒筒機(樣品製作)'!X1179</f>
        <v/>
      </c>
      <c r="AA1179" s="569" t="str">
        <f>'４.１倒筒機(樣品製作)'!Y1179</f>
        <v/>
      </c>
    </row>
    <row r="1180" spans="1:27" ht="16.5">
      <c r="A1180" s="493">
        <f t="shared" si="442"/>
        <v>46170</v>
      </c>
      <c r="B1180" s="549" t="s">
        <v>832</v>
      </c>
      <c r="C1180" s="576"/>
      <c r="D1180" s="600"/>
      <c r="E1180" s="577"/>
      <c r="F1180" s="635" t="str">
        <f>IF(ISNA(VLOOKUP(D1180,條件!$A$1:$L$65585,5,0)),"",(VLOOKUP(D1180,條件!$A$1:$L$65585,5,0)))</f>
        <v/>
      </c>
      <c r="G1180" s="635" t="str">
        <f>IF(ISNA(VLOOKUP(D1180,條件!$A$1:$L$65585,11,0)),"",(VLOOKUP(D1180,條件!$A$1:$L$65585,11,0)))</f>
        <v/>
      </c>
      <c r="H1180" s="578"/>
      <c r="I1180" s="579"/>
      <c r="J1180" s="580"/>
      <c r="K1180" s="579"/>
      <c r="L1180" s="581"/>
      <c r="M1180" s="498"/>
      <c r="N1180" s="499"/>
      <c r="O1180" s="500"/>
      <c r="P1180" s="499"/>
      <c r="Q1180" s="501"/>
      <c r="R1180" s="560"/>
      <c r="S1180" s="542">
        <f t="shared" si="438"/>
        <v>0</v>
      </c>
      <c r="T1180" s="502">
        <f t="shared" si="435"/>
        <v>0</v>
      </c>
      <c r="U1180" s="502">
        <f t="shared" si="439"/>
        <v>0</v>
      </c>
      <c r="V1180" s="503">
        <f t="shared" si="440"/>
        <v>0</v>
      </c>
      <c r="W1180" s="561" t="str">
        <f t="shared" si="441"/>
        <v/>
      </c>
      <c r="X1180" s="569" t="str">
        <f t="shared" si="436"/>
        <v/>
      </c>
      <c r="Y1180" s="569" t="str">
        <f t="shared" si="437"/>
        <v/>
      </c>
      <c r="Z1180" s="569" t="str">
        <f>'４.１倒筒機(樣品製作)'!X1180</f>
        <v/>
      </c>
      <c r="AA1180" s="569" t="str">
        <f>'４.１倒筒機(樣品製作)'!Y1180</f>
        <v/>
      </c>
    </row>
    <row r="1181" spans="1:27" ht="16.5">
      <c r="A1181" s="493">
        <f t="shared" si="442"/>
        <v>46170</v>
      </c>
      <c r="B1181" s="549" t="s">
        <v>832</v>
      </c>
      <c r="C1181" s="576"/>
      <c r="D1181" s="600"/>
      <c r="E1181" s="577"/>
      <c r="F1181" s="635" t="str">
        <f>IF(ISNA(VLOOKUP(D1181,條件!$A$1:$L$65585,5,0)),"",(VLOOKUP(D1181,條件!$A$1:$L$65585,5,0)))</f>
        <v/>
      </c>
      <c r="G1181" s="635" t="str">
        <f>IF(ISNA(VLOOKUP(D1181,條件!$A$1:$L$65585,11,0)),"",(VLOOKUP(D1181,條件!$A$1:$L$65585,11,0)))</f>
        <v/>
      </c>
      <c r="H1181" s="578"/>
      <c r="I1181" s="579"/>
      <c r="J1181" s="580"/>
      <c r="K1181" s="579"/>
      <c r="L1181" s="581"/>
      <c r="M1181" s="498"/>
      <c r="N1181" s="499"/>
      <c r="O1181" s="500"/>
      <c r="P1181" s="499"/>
      <c r="Q1181" s="501"/>
      <c r="R1181" s="560"/>
      <c r="S1181" s="542">
        <f t="shared" si="438"/>
        <v>0</v>
      </c>
      <c r="T1181" s="502">
        <f t="shared" si="435"/>
        <v>0</v>
      </c>
      <c r="U1181" s="502">
        <f t="shared" si="439"/>
        <v>0</v>
      </c>
      <c r="V1181" s="503">
        <f t="shared" si="440"/>
        <v>0</v>
      </c>
      <c r="W1181" s="561" t="str">
        <f t="shared" si="441"/>
        <v/>
      </c>
      <c r="X1181" s="569" t="str">
        <f t="shared" si="436"/>
        <v/>
      </c>
      <c r="Y1181" s="569" t="str">
        <f t="shared" si="437"/>
        <v/>
      </c>
      <c r="Z1181" s="569" t="str">
        <f>'４.１倒筒機(樣品製作)'!X1181</f>
        <v/>
      </c>
      <c r="AA1181" s="569" t="str">
        <f>'４.１倒筒機(樣品製作)'!Y1181</f>
        <v/>
      </c>
    </row>
    <row r="1182" spans="1:27" ht="16.5">
      <c r="A1182" s="493">
        <f t="shared" si="442"/>
        <v>46170</v>
      </c>
      <c r="B1182" s="549" t="s">
        <v>832</v>
      </c>
      <c r="C1182" s="576"/>
      <c r="D1182" s="600"/>
      <c r="E1182" s="577"/>
      <c r="F1182" s="635" t="str">
        <f>IF(ISNA(VLOOKUP(D1182,條件!$A$1:$L$65585,5,0)),"",(VLOOKUP(D1182,條件!$A$1:$L$65585,5,0)))</f>
        <v/>
      </c>
      <c r="G1182" s="635" t="str">
        <f>IF(ISNA(VLOOKUP(D1182,條件!$A$1:$L$65585,11,0)),"",(VLOOKUP(D1182,條件!$A$1:$L$65585,11,0)))</f>
        <v/>
      </c>
      <c r="H1182" s="578"/>
      <c r="I1182" s="579"/>
      <c r="J1182" s="580"/>
      <c r="K1182" s="579"/>
      <c r="L1182" s="581"/>
      <c r="M1182" s="498"/>
      <c r="N1182" s="499"/>
      <c r="O1182" s="500"/>
      <c r="P1182" s="499"/>
      <c r="Q1182" s="501"/>
      <c r="R1182" s="560"/>
      <c r="S1182" s="542">
        <f t="shared" si="438"/>
        <v>0</v>
      </c>
      <c r="T1182" s="502">
        <f t="shared" si="435"/>
        <v>0</v>
      </c>
      <c r="U1182" s="502">
        <f t="shared" si="439"/>
        <v>0</v>
      </c>
      <c r="V1182" s="503">
        <f t="shared" si="440"/>
        <v>0</v>
      </c>
      <c r="W1182" s="561" t="str">
        <f t="shared" si="441"/>
        <v/>
      </c>
      <c r="X1182" s="569" t="str">
        <f t="shared" si="436"/>
        <v/>
      </c>
      <c r="Y1182" s="569" t="str">
        <f t="shared" si="437"/>
        <v/>
      </c>
      <c r="Z1182" s="569" t="str">
        <f>'４.１倒筒機(樣品製作)'!X1182</f>
        <v/>
      </c>
      <c r="AA1182" s="569" t="str">
        <f>'４.１倒筒機(樣品製作)'!Y1182</f>
        <v/>
      </c>
    </row>
    <row r="1183" spans="1:27" ht="16.5">
      <c r="A1183" s="493">
        <f t="shared" si="442"/>
        <v>46170</v>
      </c>
      <c r="B1183" s="549" t="s">
        <v>832</v>
      </c>
      <c r="C1183" s="576"/>
      <c r="D1183" s="600"/>
      <c r="E1183" s="577"/>
      <c r="F1183" s="635" t="str">
        <f>IF(ISNA(VLOOKUP(D1183,條件!$A$1:$L$65585,5,0)),"",(VLOOKUP(D1183,條件!$A$1:$L$65585,5,0)))</f>
        <v/>
      </c>
      <c r="G1183" s="635" t="str">
        <f>IF(ISNA(VLOOKUP(D1183,條件!$A$1:$L$65585,11,0)),"",(VLOOKUP(D1183,條件!$A$1:$L$65585,11,0)))</f>
        <v/>
      </c>
      <c r="H1183" s="578"/>
      <c r="I1183" s="579"/>
      <c r="J1183" s="580"/>
      <c r="K1183" s="579"/>
      <c r="L1183" s="581"/>
      <c r="M1183" s="498"/>
      <c r="N1183" s="499"/>
      <c r="O1183" s="500"/>
      <c r="P1183" s="499"/>
      <c r="Q1183" s="501"/>
      <c r="R1183" s="560"/>
      <c r="S1183" s="542">
        <f t="shared" si="438"/>
        <v>0</v>
      </c>
      <c r="T1183" s="502">
        <f t="shared" si="435"/>
        <v>0</v>
      </c>
      <c r="U1183" s="502">
        <f t="shared" si="439"/>
        <v>0</v>
      </c>
      <c r="V1183" s="503">
        <f t="shared" si="440"/>
        <v>0</v>
      </c>
      <c r="W1183" s="561" t="str">
        <f t="shared" si="441"/>
        <v/>
      </c>
      <c r="X1183" s="569" t="str">
        <f t="shared" si="436"/>
        <v/>
      </c>
      <c r="Y1183" s="569" t="str">
        <f t="shared" si="437"/>
        <v/>
      </c>
      <c r="Z1183" s="569" t="str">
        <f>'４.１倒筒機(樣品製作)'!X1183</f>
        <v/>
      </c>
      <c r="AA1183" s="569" t="str">
        <f>'４.１倒筒機(樣品製作)'!Y1183</f>
        <v/>
      </c>
    </row>
    <row r="1184" spans="1:27" ht="16.5">
      <c r="A1184" s="493">
        <f t="shared" si="442"/>
        <v>46170</v>
      </c>
      <c r="B1184" s="515" t="s">
        <v>835</v>
      </c>
      <c r="C1184" s="652"/>
      <c r="D1184" s="653"/>
      <c r="E1184" s="654"/>
      <c r="F1184" s="655"/>
      <c r="G1184" s="655"/>
      <c r="H1184" s="656"/>
      <c r="I1184" s="657">
        <f>COUNTA(I1164:I1183)</f>
        <v>0</v>
      </c>
      <c r="J1184" s="657"/>
      <c r="K1184" s="657"/>
      <c r="L1184" s="658"/>
      <c r="M1184" s="517"/>
      <c r="N1184" s="518">
        <f>SUM(N1164:N1183)</f>
        <v>0</v>
      </c>
      <c r="O1184" s="517"/>
      <c r="P1184" s="518">
        <f>SUM(P1164:P1183)</f>
        <v>0</v>
      </c>
      <c r="Q1184" s="519"/>
      <c r="R1184" s="562"/>
      <c r="S1184" s="543"/>
      <c r="T1184" s="516"/>
      <c r="U1184" s="516">
        <f>SUMIF(U1164:U1183,"&lt;9E307")</f>
        <v>0</v>
      </c>
      <c r="V1184" s="516">
        <f>SUM(V1164:V1183)</f>
        <v>0</v>
      </c>
      <c r="W1184" s="563">
        <f>IF(ISERROR(V1184/U1184),0,(V1184/U1184))</f>
        <v>0</v>
      </c>
      <c r="X1184" s="570">
        <f>SUMIF(X1164:X1183,"&lt;9E307")</f>
        <v>0</v>
      </c>
      <c r="Y1184" s="570">
        <f>SUMIF(Y1164:Y1183,"&lt;9E307")</f>
        <v>0</v>
      </c>
      <c r="Z1184" s="707">
        <f>'４.１倒筒機(樣品製作)'!X1184</f>
        <v>0</v>
      </c>
      <c r="AA1184" s="707">
        <f>'４.１倒筒機(樣品製作)'!Y1184</f>
        <v>0</v>
      </c>
    </row>
    <row r="1185" spans="1:27" ht="16.5">
      <c r="A1185" s="493">
        <f t="shared" si="442"/>
        <v>46170</v>
      </c>
      <c r="B1185" s="549" t="s">
        <v>833</v>
      </c>
      <c r="C1185" s="576"/>
      <c r="D1185" s="600"/>
      <c r="E1185" s="577"/>
      <c r="F1185" s="635" t="str">
        <f>IF(ISNA(VLOOKUP(D1185,條件!$A$1:$L$65585,5,0)),"",(VLOOKUP(D1185,條件!$A$1:$L$65585,5,0)))</f>
        <v/>
      </c>
      <c r="G1185" s="635" t="str">
        <f>IF(ISNA(VLOOKUP(D1185,條件!$A$1:$L$65585,11,0)),"",(VLOOKUP(D1185,條件!$A$1:$L$65585,11,0)))</f>
        <v/>
      </c>
      <c r="H1185" s="578"/>
      <c r="I1185" s="579"/>
      <c r="J1185" s="580"/>
      <c r="K1185" s="579"/>
      <c r="L1185" s="581"/>
      <c r="M1185" s="498"/>
      <c r="N1185" s="499"/>
      <c r="O1185" s="500"/>
      <c r="P1185" s="499"/>
      <c r="Q1185" s="501"/>
      <c r="R1185" s="560"/>
      <c r="S1185" s="542">
        <f>K1185*0.85</f>
        <v>0</v>
      </c>
      <c r="T1185" s="502">
        <f t="shared" ref="T1185:T1204" si="443">IF(J1185="",0,(1440/(J1185/S1185)))</f>
        <v>0</v>
      </c>
      <c r="U1185" s="522">
        <f>T1185*L1185*(N1185+P1185)/24*0.85</f>
        <v>0</v>
      </c>
      <c r="V1185" s="523">
        <f>M1185+O1185</f>
        <v>0</v>
      </c>
      <c r="W1185" s="559" t="str">
        <f>IF(U1185=0,"",((V1185/U1185)))</f>
        <v/>
      </c>
      <c r="X1185" s="569" t="str">
        <f t="shared" ref="X1185:X1204" si="444">IF(ISERROR((U1185/(N1185+P1185)*N1185)/250),"",((U1185/(N1185+P1185)*N1185)/250))</f>
        <v/>
      </c>
      <c r="Y1185" s="569" t="str">
        <f t="shared" ref="Y1185:Y1204" si="445">IF(ISERROR(((U1185/(N1185+P1185)*P1185)/250)),"",(((U1185/(N1185+P1185)*P1185))/250))</f>
        <v/>
      </c>
      <c r="Z1185" s="569" t="str">
        <f>'４.１倒筒機(樣品製作)'!X1185</f>
        <v/>
      </c>
      <c r="AA1185" s="569" t="str">
        <f>'４.１倒筒機(樣品製作)'!Y1185</f>
        <v/>
      </c>
    </row>
    <row r="1186" spans="1:27" ht="16.5">
      <c r="A1186" s="493">
        <f t="shared" si="442"/>
        <v>46170</v>
      </c>
      <c r="B1186" s="549" t="s">
        <v>833</v>
      </c>
      <c r="C1186" s="576"/>
      <c r="D1186" s="600"/>
      <c r="E1186" s="577"/>
      <c r="F1186" s="635" t="str">
        <f>IF(ISNA(VLOOKUP(D1186,條件!$A$1:$L$65585,5,0)),"",(VLOOKUP(D1186,條件!$A$1:$L$65585,5,0)))</f>
        <v/>
      </c>
      <c r="G1186" s="635" t="str">
        <f>IF(ISNA(VLOOKUP(D1186,條件!$A$1:$L$65585,11,0)),"",(VLOOKUP(D1186,條件!$A$1:$L$65585,11,0)))</f>
        <v/>
      </c>
      <c r="H1186" s="578"/>
      <c r="I1186" s="579"/>
      <c r="J1186" s="580"/>
      <c r="K1186" s="579"/>
      <c r="L1186" s="581"/>
      <c r="M1186" s="498"/>
      <c r="N1186" s="499"/>
      <c r="O1186" s="500"/>
      <c r="P1186" s="499"/>
      <c r="Q1186" s="501"/>
      <c r="R1186" s="560"/>
      <c r="S1186" s="542">
        <f t="shared" ref="S1186:S1204" si="446">K1186*0.85</f>
        <v>0</v>
      </c>
      <c r="T1186" s="502">
        <f t="shared" si="443"/>
        <v>0</v>
      </c>
      <c r="U1186" s="522">
        <f t="shared" ref="U1186:U1204" si="447">T1186*L1186*(N1186+P1186)/24*0.85</f>
        <v>0</v>
      </c>
      <c r="V1186" s="503">
        <f t="shared" ref="V1186:V1204" si="448">M1186+O1186</f>
        <v>0</v>
      </c>
      <c r="W1186" s="559" t="str">
        <f t="shared" ref="W1186:W1204" si="449">IF(U1186=0,"",((V1186/U1186)))</f>
        <v/>
      </c>
      <c r="X1186" s="569" t="str">
        <f t="shared" si="444"/>
        <v/>
      </c>
      <c r="Y1186" s="569" t="str">
        <f t="shared" si="445"/>
        <v/>
      </c>
      <c r="Z1186" s="569" t="str">
        <f>'４.１倒筒機(樣品製作)'!X1186</f>
        <v/>
      </c>
      <c r="AA1186" s="569" t="str">
        <f>'４.１倒筒機(樣品製作)'!Y1186</f>
        <v/>
      </c>
    </row>
    <row r="1187" spans="1:27" ht="16.5">
      <c r="A1187" s="493">
        <f t="shared" si="442"/>
        <v>46170</v>
      </c>
      <c r="B1187" s="549" t="s">
        <v>833</v>
      </c>
      <c r="C1187" s="576"/>
      <c r="D1187" s="600"/>
      <c r="E1187" s="577"/>
      <c r="F1187" s="635" t="str">
        <f>IF(ISNA(VLOOKUP(D1187,條件!$A$1:$L$65585,5,0)),"",(VLOOKUP(D1187,條件!$A$1:$L$65585,5,0)))</f>
        <v/>
      </c>
      <c r="G1187" s="635" t="str">
        <f>IF(ISNA(VLOOKUP(D1187,條件!$A$1:$L$65585,11,0)),"",(VLOOKUP(D1187,條件!$A$1:$L$65585,11,0)))</f>
        <v/>
      </c>
      <c r="H1187" s="578"/>
      <c r="I1187" s="579"/>
      <c r="J1187" s="580"/>
      <c r="K1187" s="579"/>
      <c r="L1187" s="581"/>
      <c r="M1187" s="498"/>
      <c r="N1187" s="499"/>
      <c r="O1187" s="500"/>
      <c r="P1187" s="499"/>
      <c r="Q1187" s="501"/>
      <c r="R1187" s="560"/>
      <c r="S1187" s="542">
        <f t="shared" si="446"/>
        <v>0</v>
      </c>
      <c r="T1187" s="502">
        <f t="shared" si="443"/>
        <v>0</v>
      </c>
      <c r="U1187" s="522">
        <f t="shared" si="447"/>
        <v>0</v>
      </c>
      <c r="V1187" s="503">
        <f t="shared" si="448"/>
        <v>0</v>
      </c>
      <c r="W1187" s="559" t="str">
        <f t="shared" si="449"/>
        <v/>
      </c>
      <c r="X1187" s="569" t="str">
        <f t="shared" si="444"/>
        <v/>
      </c>
      <c r="Y1187" s="569" t="str">
        <f t="shared" si="445"/>
        <v/>
      </c>
      <c r="Z1187" s="569" t="str">
        <f>'４.１倒筒機(樣品製作)'!X1187</f>
        <v/>
      </c>
      <c r="AA1187" s="569" t="str">
        <f>'４.１倒筒機(樣品製作)'!Y1187</f>
        <v/>
      </c>
    </row>
    <row r="1188" spans="1:27" ht="16.5">
      <c r="A1188" s="493">
        <f t="shared" si="442"/>
        <v>46170</v>
      </c>
      <c r="B1188" s="549" t="s">
        <v>833</v>
      </c>
      <c r="C1188" s="576"/>
      <c r="D1188" s="600"/>
      <c r="E1188" s="577"/>
      <c r="F1188" s="635" t="str">
        <f>IF(ISNA(VLOOKUP(D1188,條件!$A$1:$L$65585,5,0)),"",(VLOOKUP(D1188,條件!$A$1:$L$65585,5,0)))</f>
        <v/>
      </c>
      <c r="G1188" s="635" t="str">
        <f>IF(ISNA(VLOOKUP(D1188,條件!$A$1:$L$65585,11,0)),"",(VLOOKUP(D1188,條件!$A$1:$L$65585,11,0)))</f>
        <v/>
      </c>
      <c r="H1188" s="578"/>
      <c r="I1188" s="579"/>
      <c r="J1188" s="580"/>
      <c r="K1188" s="579"/>
      <c r="L1188" s="581"/>
      <c r="M1188" s="498"/>
      <c r="N1188" s="499"/>
      <c r="O1188" s="500"/>
      <c r="P1188" s="499"/>
      <c r="Q1188" s="501"/>
      <c r="R1188" s="560"/>
      <c r="S1188" s="542">
        <f t="shared" si="446"/>
        <v>0</v>
      </c>
      <c r="T1188" s="502">
        <f t="shared" si="443"/>
        <v>0</v>
      </c>
      <c r="U1188" s="522">
        <f t="shared" si="447"/>
        <v>0</v>
      </c>
      <c r="V1188" s="503">
        <f t="shared" si="448"/>
        <v>0</v>
      </c>
      <c r="W1188" s="559" t="str">
        <f t="shared" si="449"/>
        <v/>
      </c>
      <c r="X1188" s="569" t="str">
        <f t="shared" si="444"/>
        <v/>
      </c>
      <c r="Y1188" s="569" t="str">
        <f t="shared" si="445"/>
        <v/>
      </c>
      <c r="Z1188" s="569" t="str">
        <f>'４.１倒筒機(樣品製作)'!X1188</f>
        <v/>
      </c>
      <c r="AA1188" s="569" t="str">
        <f>'４.１倒筒機(樣品製作)'!Y1188</f>
        <v/>
      </c>
    </row>
    <row r="1189" spans="1:27" ht="16.5">
      <c r="A1189" s="493">
        <f t="shared" si="442"/>
        <v>46170</v>
      </c>
      <c r="B1189" s="549" t="s">
        <v>833</v>
      </c>
      <c r="C1189" s="576"/>
      <c r="D1189" s="600"/>
      <c r="E1189" s="577"/>
      <c r="F1189" s="635" t="str">
        <f>IF(ISNA(VLOOKUP(D1189,條件!$A$1:$L$65585,5,0)),"",(VLOOKUP(D1189,條件!$A$1:$L$65585,5,0)))</f>
        <v/>
      </c>
      <c r="G1189" s="635" t="str">
        <f>IF(ISNA(VLOOKUP(D1189,條件!$A$1:$L$65585,11,0)),"",(VLOOKUP(D1189,條件!$A$1:$L$65585,11,0)))</f>
        <v/>
      </c>
      <c r="H1189" s="578"/>
      <c r="I1189" s="579"/>
      <c r="J1189" s="580"/>
      <c r="K1189" s="579"/>
      <c r="L1189" s="581"/>
      <c r="M1189" s="498"/>
      <c r="N1189" s="499"/>
      <c r="O1189" s="500"/>
      <c r="P1189" s="499"/>
      <c r="Q1189" s="501"/>
      <c r="R1189" s="560"/>
      <c r="S1189" s="542">
        <f t="shared" si="446"/>
        <v>0</v>
      </c>
      <c r="T1189" s="502">
        <f t="shared" si="443"/>
        <v>0</v>
      </c>
      <c r="U1189" s="522">
        <f t="shared" si="447"/>
        <v>0</v>
      </c>
      <c r="V1189" s="503">
        <f t="shared" si="448"/>
        <v>0</v>
      </c>
      <c r="W1189" s="559" t="str">
        <f t="shared" si="449"/>
        <v/>
      </c>
      <c r="X1189" s="569" t="str">
        <f t="shared" si="444"/>
        <v/>
      </c>
      <c r="Y1189" s="569" t="str">
        <f t="shared" si="445"/>
        <v/>
      </c>
      <c r="Z1189" s="569" t="str">
        <f>'４.１倒筒機(樣品製作)'!X1189</f>
        <v/>
      </c>
      <c r="AA1189" s="569" t="str">
        <f>'４.１倒筒機(樣品製作)'!Y1189</f>
        <v/>
      </c>
    </row>
    <row r="1190" spans="1:27" ht="16.5">
      <c r="A1190" s="493">
        <f t="shared" si="442"/>
        <v>46170</v>
      </c>
      <c r="B1190" s="549" t="s">
        <v>833</v>
      </c>
      <c r="C1190" s="576"/>
      <c r="D1190" s="600"/>
      <c r="E1190" s="577"/>
      <c r="F1190" s="635" t="str">
        <f>IF(ISNA(VLOOKUP(D1190,條件!$A$1:$L$65585,5,0)),"",(VLOOKUP(D1190,條件!$A$1:$L$65585,5,0)))</f>
        <v/>
      </c>
      <c r="G1190" s="635" t="str">
        <f>IF(ISNA(VLOOKUP(D1190,條件!$A$1:$L$65585,11,0)),"",(VLOOKUP(D1190,條件!$A$1:$L$65585,11,0)))</f>
        <v/>
      </c>
      <c r="H1190" s="578"/>
      <c r="I1190" s="579"/>
      <c r="J1190" s="580"/>
      <c r="K1190" s="579"/>
      <c r="L1190" s="581"/>
      <c r="M1190" s="498"/>
      <c r="N1190" s="499"/>
      <c r="O1190" s="500"/>
      <c r="P1190" s="499"/>
      <c r="Q1190" s="501"/>
      <c r="R1190" s="560"/>
      <c r="S1190" s="542">
        <f t="shared" si="446"/>
        <v>0</v>
      </c>
      <c r="T1190" s="502">
        <f t="shared" si="443"/>
        <v>0</v>
      </c>
      <c r="U1190" s="522">
        <f t="shared" si="447"/>
        <v>0</v>
      </c>
      <c r="V1190" s="503">
        <f t="shared" si="448"/>
        <v>0</v>
      </c>
      <c r="W1190" s="559" t="str">
        <f t="shared" si="449"/>
        <v/>
      </c>
      <c r="X1190" s="569" t="str">
        <f t="shared" si="444"/>
        <v/>
      </c>
      <c r="Y1190" s="569" t="str">
        <f t="shared" si="445"/>
        <v/>
      </c>
      <c r="Z1190" s="569" t="str">
        <f>'４.１倒筒機(樣品製作)'!X1190</f>
        <v/>
      </c>
      <c r="AA1190" s="569" t="str">
        <f>'４.１倒筒機(樣品製作)'!Y1190</f>
        <v/>
      </c>
    </row>
    <row r="1191" spans="1:27" ht="16.5">
      <c r="A1191" s="493">
        <f t="shared" si="442"/>
        <v>46170</v>
      </c>
      <c r="B1191" s="549" t="s">
        <v>833</v>
      </c>
      <c r="C1191" s="576"/>
      <c r="D1191" s="600"/>
      <c r="E1191" s="577"/>
      <c r="F1191" s="635" t="str">
        <f>IF(ISNA(VLOOKUP(D1191,條件!$A$1:$L$65585,5,0)),"",(VLOOKUP(D1191,條件!$A$1:$L$65585,5,0)))</f>
        <v/>
      </c>
      <c r="G1191" s="635" t="str">
        <f>IF(ISNA(VLOOKUP(D1191,條件!$A$1:$L$65585,11,0)),"",(VLOOKUP(D1191,條件!$A$1:$L$65585,11,0)))</f>
        <v/>
      </c>
      <c r="H1191" s="578"/>
      <c r="I1191" s="579"/>
      <c r="J1191" s="580"/>
      <c r="K1191" s="579"/>
      <c r="L1191" s="581"/>
      <c r="M1191" s="498"/>
      <c r="N1191" s="499"/>
      <c r="O1191" s="500"/>
      <c r="P1191" s="499"/>
      <c r="Q1191" s="501"/>
      <c r="R1191" s="560"/>
      <c r="S1191" s="542">
        <f t="shared" si="446"/>
        <v>0</v>
      </c>
      <c r="T1191" s="502">
        <f t="shared" si="443"/>
        <v>0</v>
      </c>
      <c r="U1191" s="522">
        <f t="shared" si="447"/>
        <v>0</v>
      </c>
      <c r="V1191" s="503">
        <f t="shared" si="448"/>
        <v>0</v>
      </c>
      <c r="W1191" s="559" t="str">
        <f t="shared" si="449"/>
        <v/>
      </c>
      <c r="X1191" s="569" t="str">
        <f t="shared" si="444"/>
        <v/>
      </c>
      <c r="Y1191" s="569" t="str">
        <f t="shared" si="445"/>
        <v/>
      </c>
      <c r="Z1191" s="569" t="str">
        <f>'４.１倒筒機(樣品製作)'!X1191</f>
        <v/>
      </c>
      <c r="AA1191" s="569" t="str">
        <f>'４.１倒筒機(樣品製作)'!Y1191</f>
        <v/>
      </c>
    </row>
    <row r="1192" spans="1:27" ht="16.5">
      <c r="A1192" s="493">
        <f t="shared" si="442"/>
        <v>46170</v>
      </c>
      <c r="B1192" s="549" t="s">
        <v>833</v>
      </c>
      <c r="C1192" s="576"/>
      <c r="D1192" s="600"/>
      <c r="E1192" s="577"/>
      <c r="F1192" s="635" t="str">
        <f>IF(ISNA(VLOOKUP(D1192,條件!$A$1:$L$65585,5,0)),"",(VLOOKUP(D1192,條件!$A$1:$L$65585,5,0)))</f>
        <v/>
      </c>
      <c r="G1192" s="635" t="str">
        <f>IF(ISNA(VLOOKUP(D1192,條件!$A$1:$L$65585,11,0)),"",(VLOOKUP(D1192,條件!$A$1:$L$65585,11,0)))</f>
        <v/>
      </c>
      <c r="H1192" s="578"/>
      <c r="I1192" s="579"/>
      <c r="J1192" s="580"/>
      <c r="K1192" s="579"/>
      <c r="L1192" s="581"/>
      <c r="M1192" s="498"/>
      <c r="N1192" s="499"/>
      <c r="O1192" s="500"/>
      <c r="P1192" s="499"/>
      <c r="Q1192" s="501"/>
      <c r="R1192" s="560"/>
      <c r="S1192" s="542">
        <f t="shared" si="446"/>
        <v>0</v>
      </c>
      <c r="T1192" s="502">
        <f t="shared" si="443"/>
        <v>0</v>
      </c>
      <c r="U1192" s="522">
        <f t="shared" si="447"/>
        <v>0</v>
      </c>
      <c r="V1192" s="503">
        <f t="shared" si="448"/>
        <v>0</v>
      </c>
      <c r="W1192" s="559" t="str">
        <f t="shared" si="449"/>
        <v/>
      </c>
      <c r="X1192" s="569" t="str">
        <f t="shared" si="444"/>
        <v/>
      </c>
      <c r="Y1192" s="569" t="str">
        <f t="shared" si="445"/>
        <v/>
      </c>
      <c r="Z1192" s="569" t="str">
        <f>'４.１倒筒機(樣品製作)'!X1192</f>
        <v/>
      </c>
      <c r="AA1192" s="569" t="str">
        <f>'４.１倒筒機(樣品製作)'!Y1192</f>
        <v/>
      </c>
    </row>
    <row r="1193" spans="1:27" ht="16.5">
      <c r="A1193" s="493">
        <f t="shared" si="442"/>
        <v>46170</v>
      </c>
      <c r="B1193" s="549" t="s">
        <v>833</v>
      </c>
      <c r="C1193" s="576"/>
      <c r="D1193" s="600"/>
      <c r="E1193" s="577"/>
      <c r="F1193" s="635" t="str">
        <f>IF(ISNA(VLOOKUP(D1193,條件!$A$1:$L$65585,5,0)),"",(VLOOKUP(D1193,條件!$A$1:$L$65585,5,0)))</f>
        <v/>
      </c>
      <c r="G1193" s="635" t="str">
        <f>IF(ISNA(VLOOKUP(D1193,條件!$A$1:$L$65585,11,0)),"",(VLOOKUP(D1193,條件!$A$1:$L$65585,11,0)))</f>
        <v/>
      </c>
      <c r="H1193" s="578"/>
      <c r="I1193" s="579"/>
      <c r="J1193" s="580"/>
      <c r="K1193" s="579"/>
      <c r="L1193" s="581"/>
      <c r="M1193" s="498"/>
      <c r="N1193" s="499"/>
      <c r="O1193" s="500"/>
      <c r="P1193" s="499"/>
      <c r="Q1193" s="501"/>
      <c r="R1193" s="560"/>
      <c r="S1193" s="542">
        <f t="shared" si="446"/>
        <v>0</v>
      </c>
      <c r="T1193" s="502">
        <f t="shared" si="443"/>
        <v>0</v>
      </c>
      <c r="U1193" s="522">
        <f t="shared" si="447"/>
        <v>0</v>
      </c>
      <c r="V1193" s="503">
        <f t="shared" si="448"/>
        <v>0</v>
      </c>
      <c r="W1193" s="559" t="str">
        <f t="shared" si="449"/>
        <v/>
      </c>
      <c r="X1193" s="569" t="str">
        <f t="shared" si="444"/>
        <v/>
      </c>
      <c r="Y1193" s="569" t="str">
        <f t="shared" si="445"/>
        <v/>
      </c>
      <c r="Z1193" s="569" t="str">
        <f>'４.１倒筒機(樣品製作)'!X1193</f>
        <v/>
      </c>
      <c r="AA1193" s="569" t="str">
        <f>'４.１倒筒機(樣品製作)'!Y1193</f>
        <v/>
      </c>
    </row>
    <row r="1194" spans="1:27" ht="16.5">
      <c r="A1194" s="493">
        <f t="shared" si="442"/>
        <v>46170</v>
      </c>
      <c r="B1194" s="549" t="s">
        <v>833</v>
      </c>
      <c r="C1194" s="576"/>
      <c r="D1194" s="600"/>
      <c r="E1194" s="577"/>
      <c r="F1194" s="635" t="str">
        <f>IF(ISNA(VLOOKUP(D1194,條件!$A$1:$L$65585,5,0)),"",(VLOOKUP(D1194,條件!$A$1:$L$65585,5,0)))</f>
        <v/>
      </c>
      <c r="G1194" s="635" t="str">
        <f>IF(ISNA(VLOOKUP(D1194,條件!$A$1:$L$65585,11,0)),"",(VLOOKUP(D1194,條件!$A$1:$L$65585,11,0)))</f>
        <v/>
      </c>
      <c r="H1194" s="578"/>
      <c r="I1194" s="579"/>
      <c r="J1194" s="580"/>
      <c r="K1194" s="579"/>
      <c r="L1194" s="581"/>
      <c r="M1194" s="498"/>
      <c r="N1194" s="499"/>
      <c r="O1194" s="500"/>
      <c r="P1194" s="499"/>
      <c r="Q1194" s="501"/>
      <c r="R1194" s="560"/>
      <c r="S1194" s="542">
        <f t="shared" si="446"/>
        <v>0</v>
      </c>
      <c r="T1194" s="502">
        <f t="shared" si="443"/>
        <v>0</v>
      </c>
      <c r="U1194" s="522">
        <f t="shared" si="447"/>
        <v>0</v>
      </c>
      <c r="V1194" s="503">
        <f t="shared" si="448"/>
        <v>0</v>
      </c>
      <c r="W1194" s="559" t="str">
        <f t="shared" si="449"/>
        <v/>
      </c>
      <c r="X1194" s="569" t="str">
        <f t="shared" si="444"/>
        <v/>
      </c>
      <c r="Y1194" s="569" t="str">
        <f t="shared" si="445"/>
        <v/>
      </c>
      <c r="Z1194" s="569" t="str">
        <f>'４.１倒筒機(樣品製作)'!X1194</f>
        <v/>
      </c>
      <c r="AA1194" s="569" t="str">
        <f>'４.１倒筒機(樣品製作)'!Y1194</f>
        <v/>
      </c>
    </row>
    <row r="1195" spans="1:27" ht="16.5">
      <c r="A1195" s="493">
        <f t="shared" si="442"/>
        <v>46170</v>
      </c>
      <c r="B1195" s="549" t="s">
        <v>833</v>
      </c>
      <c r="C1195" s="576"/>
      <c r="D1195" s="600"/>
      <c r="E1195" s="577"/>
      <c r="F1195" s="635" t="str">
        <f>IF(ISNA(VLOOKUP(D1195,條件!$A$1:$L$65585,5,0)),"",(VLOOKUP(D1195,條件!$A$1:$L$65585,5,0)))</f>
        <v/>
      </c>
      <c r="G1195" s="635" t="str">
        <f>IF(ISNA(VLOOKUP(D1195,條件!$A$1:$L$65585,11,0)),"",(VLOOKUP(D1195,條件!$A$1:$L$65585,11,0)))</f>
        <v/>
      </c>
      <c r="H1195" s="578"/>
      <c r="I1195" s="579"/>
      <c r="J1195" s="580"/>
      <c r="K1195" s="579"/>
      <c r="L1195" s="581"/>
      <c r="M1195" s="498"/>
      <c r="N1195" s="499"/>
      <c r="O1195" s="500"/>
      <c r="P1195" s="499"/>
      <c r="Q1195" s="501"/>
      <c r="R1195" s="560"/>
      <c r="S1195" s="542">
        <f t="shared" si="446"/>
        <v>0</v>
      </c>
      <c r="T1195" s="502">
        <f t="shared" si="443"/>
        <v>0</v>
      </c>
      <c r="U1195" s="522">
        <f t="shared" si="447"/>
        <v>0</v>
      </c>
      <c r="V1195" s="503">
        <f t="shared" si="448"/>
        <v>0</v>
      </c>
      <c r="W1195" s="559" t="str">
        <f t="shared" si="449"/>
        <v/>
      </c>
      <c r="X1195" s="569" t="str">
        <f t="shared" si="444"/>
        <v/>
      </c>
      <c r="Y1195" s="569" t="str">
        <f t="shared" si="445"/>
        <v/>
      </c>
      <c r="Z1195" s="569" t="str">
        <f>'４.１倒筒機(樣品製作)'!X1195</f>
        <v/>
      </c>
      <c r="AA1195" s="569" t="str">
        <f>'４.１倒筒機(樣品製作)'!Y1195</f>
        <v/>
      </c>
    </row>
    <row r="1196" spans="1:27" ht="16.5">
      <c r="A1196" s="493">
        <f t="shared" si="442"/>
        <v>46170</v>
      </c>
      <c r="B1196" s="549" t="s">
        <v>833</v>
      </c>
      <c r="C1196" s="576"/>
      <c r="D1196" s="600"/>
      <c r="E1196" s="577"/>
      <c r="F1196" s="635" t="str">
        <f>IF(ISNA(VLOOKUP(D1196,條件!$A$1:$L$65585,5,0)),"",(VLOOKUP(D1196,條件!$A$1:$L$65585,5,0)))</f>
        <v/>
      </c>
      <c r="G1196" s="635" t="str">
        <f>IF(ISNA(VLOOKUP(D1196,條件!$A$1:$L$65585,11,0)),"",(VLOOKUP(D1196,條件!$A$1:$L$65585,11,0)))</f>
        <v/>
      </c>
      <c r="H1196" s="578"/>
      <c r="I1196" s="579"/>
      <c r="J1196" s="580"/>
      <c r="K1196" s="579"/>
      <c r="L1196" s="581"/>
      <c r="M1196" s="498"/>
      <c r="N1196" s="499"/>
      <c r="O1196" s="500"/>
      <c r="P1196" s="499"/>
      <c r="Q1196" s="501"/>
      <c r="R1196" s="560"/>
      <c r="S1196" s="542">
        <f t="shared" si="446"/>
        <v>0</v>
      </c>
      <c r="T1196" s="502">
        <f t="shared" si="443"/>
        <v>0</v>
      </c>
      <c r="U1196" s="502">
        <f t="shared" si="447"/>
        <v>0</v>
      </c>
      <c r="V1196" s="503">
        <f t="shared" si="448"/>
        <v>0</v>
      </c>
      <c r="W1196" s="561" t="str">
        <f t="shared" si="449"/>
        <v/>
      </c>
      <c r="X1196" s="569" t="str">
        <f t="shared" si="444"/>
        <v/>
      </c>
      <c r="Y1196" s="569" t="str">
        <f t="shared" si="445"/>
        <v/>
      </c>
      <c r="Z1196" s="569" t="str">
        <f>'４.１倒筒機(樣品製作)'!X1196</f>
        <v/>
      </c>
      <c r="AA1196" s="569" t="str">
        <f>'４.１倒筒機(樣品製作)'!Y1196</f>
        <v/>
      </c>
    </row>
    <row r="1197" spans="1:27" ht="16.5">
      <c r="A1197" s="493">
        <f t="shared" si="442"/>
        <v>46170</v>
      </c>
      <c r="B1197" s="549" t="s">
        <v>833</v>
      </c>
      <c r="C1197" s="576"/>
      <c r="D1197" s="600"/>
      <c r="E1197" s="577"/>
      <c r="F1197" s="635" t="str">
        <f>IF(ISNA(VLOOKUP(D1197,條件!$A$1:$L$65585,5,0)),"",(VLOOKUP(D1197,條件!$A$1:$L$65585,5,0)))</f>
        <v/>
      </c>
      <c r="G1197" s="635" t="str">
        <f>IF(ISNA(VLOOKUP(D1197,條件!$A$1:$L$65585,11,0)),"",(VLOOKUP(D1197,條件!$A$1:$L$65585,11,0)))</f>
        <v/>
      </c>
      <c r="H1197" s="578"/>
      <c r="I1197" s="579"/>
      <c r="J1197" s="580"/>
      <c r="K1197" s="579"/>
      <c r="L1197" s="581"/>
      <c r="M1197" s="498"/>
      <c r="N1197" s="499"/>
      <c r="O1197" s="500"/>
      <c r="P1197" s="499"/>
      <c r="Q1197" s="501"/>
      <c r="R1197" s="560"/>
      <c r="S1197" s="542">
        <f t="shared" si="446"/>
        <v>0</v>
      </c>
      <c r="T1197" s="502">
        <f t="shared" si="443"/>
        <v>0</v>
      </c>
      <c r="U1197" s="502">
        <f t="shared" si="447"/>
        <v>0</v>
      </c>
      <c r="V1197" s="503">
        <f t="shared" si="448"/>
        <v>0</v>
      </c>
      <c r="W1197" s="561" t="str">
        <f t="shared" si="449"/>
        <v/>
      </c>
      <c r="X1197" s="569" t="str">
        <f t="shared" si="444"/>
        <v/>
      </c>
      <c r="Y1197" s="569" t="str">
        <f t="shared" si="445"/>
        <v/>
      </c>
      <c r="Z1197" s="569" t="str">
        <f>'４.１倒筒機(樣品製作)'!X1197</f>
        <v/>
      </c>
      <c r="AA1197" s="569" t="str">
        <f>'４.１倒筒機(樣品製作)'!Y1197</f>
        <v/>
      </c>
    </row>
    <row r="1198" spans="1:27" ht="16.5">
      <c r="A1198" s="493">
        <f t="shared" si="442"/>
        <v>46170</v>
      </c>
      <c r="B1198" s="549" t="s">
        <v>833</v>
      </c>
      <c r="C1198" s="576"/>
      <c r="D1198" s="600"/>
      <c r="E1198" s="577"/>
      <c r="F1198" s="635" t="str">
        <f>IF(ISNA(VLOOKUP(D1198,條件!$A$1:$L$65585,5,0)),"",(VLOOKUP(D1198,條件!$A$1:$L$65585,5,0)))</f>
        <v/>
      </c>
      <c r="G1198" s="635" t="str">
        <f>IF(ISNA(VLOOKUP(D1198,條件!$A$1:$L$65585,11,0)),"",(VLOOKUP(D1198,條件!$A$1:$L$65585,11,0)))</f>
        <v/>
      </c>
      <c r="H1198" s="578"/>
      <c r="I1198" s="579"/>
      <c r="J1198" s="580"/>
      <c r="K1198" s="579"/>
      <c r="L1198" s="581"/>
      <c r="M1198" s="498"/>
      <c r="N1198" s="499"/>
      <c r="O1198" s="500"/>
      <c r="P1198" s="499"/>
      <c r="Q1198" s="501"/>
      <c r="R1198" s="560"/>
      <c r="S1198" s="542">
        <f t="shared" si="446"/>
        <v>0</v>
      </c>
      <c r="T1198" s="502">
        <f t="shared" si="443"/>
        <v>0</v>
      </c>
      <c r="U1198" s="502">
        <f t="shared" si="447"/>
        <v>0</v>
      </c>
      <c r="V1198" s="503">
        <f t="shared" si="448"/>
        <v>0</v>
      </c>
      <c r="W1198" s="561" t="str">
        <f t="shared" si="449"/>
        <v/>
      </c>
      <c r="X1198" s="569" t="str">
        <f t="shared" si="444"/>
        <v/>
      </c>
      <c r="Y1198" s="569" t="str">
        <f t="shared" si="445"/>
        <v/>
      </c>
      <c r="Z1198" s="569" t="str">
        <f>'４.１倒筒機(樣品製作)'!X1198</f>
        <v/>
      </c>
      <c r="AA1198" s="569" t="str">
        <f>'４.１倒筒機(樣品製作)'!Y1198</f>
        <v/>
      </c>
    </row>
    <row r="1199" spans="1:27" ht="16.5">
      <c r="A1199" s="493">
        <f t="shared" si="442"/>
        <v>46170</v>
      </c>
      <c r="B1199" s="549" t="s">
        <v>833</v>
      </c>
      <c r="C1199" s="576"/>
      <c r="D1199" s="600"/>
      <c r="E1199" s="577"/>
      <c r="F1199" s="635" t="str">
        <f>IF(ISNA(VLOOKUP(D1199,條件!$A$1:$L$65585,5,0)),"",(VLOOKUP(D1199,條件!$A$1:$L$65585,5,0)))</f>
        <v/>
      </c>
      <c r="G1199" s="635" t="str">
        <f>IF(ISNA(VLOOKUP(D1199,條件!$A$1:$L$65585,11,0)),"",(VLOOKUP(D1199,條件!$A$1:$L$65585,11,0)))</f>
        <v/>
      </c>
      <c r="H1199" s="578"/>
      <c r="I1199" s="579"/>
      <c r="J1199" s="580"/>
      <c r="K1199" s="579"/>
      <c r="L1199" s="581"/>
      <c r="M1199" s="498"/>
      <c r="N1199" s="499"/>
      <c r="O1199" s="500"/>
      <c r="P1199" s="499"/>
      <c r="Q1199" s="501"/>
      <c r="R1199" s="560"/>
      <c r="S1199" s="542">
        <f t="shared" si="446"/>
        <v>0</v>
      </c>
      <c r="T1199" s="502">
        <f t="shared" si="443"/>
        <v>0</v>
      </c>
      <c r="U1199" s="502">
        <f t="shared" si="447"/>
        <v>0</v>
      </c>
      <c r="V1199" s="503">
        <f t="shared" si="448"/>
        <v>0</v>
      </c>
      <c r="W1199" s="561" t="str">
        <f t="shared" si="449"/>
        <v/>
      </c>
      <c r="X1199" s="569" t="str">
        <f t="shared" si="444"/>
        <v/>
      </c>
      <c r="Y1199" s="569" t="str">
        <f t="shared" si="445"/>
        <v/>
      </c>
      <c r="Z1199" s="569" t="str">
        <f>'４.１倒筒機(樣品製作)'!X1199</f>
        <v/>
      </c>
      <c r="AA1199" s="569" t="str">
        <f>'４.１倒筒機(樣品製作)'!Y1199</f>
        <v/>
      </c>
    </row>
    <row r="1200" spans="1:27" ht="16.5">
      <c r="A1200" s="493">
        <f t="shared" si="442"/>
        <v>46170</v>
      </c>
      <c r="B1200" s="549" t="s">
        <v>833</v>
      </c>
      <c r="C1200" s="576"/>
      <c r="D1200" s="600"/>
      <c r="E1200" s="577"/>
      <c r="F1200" s="635" t="str">
        <f>IF(ISNA(VLOOKUP(D1200,條件!$A$1:$L$65585,5,0)),"",(VLOOKUP(D1200,條件!$A$1:$L$65585,5,0)))</f>
        <v/>
      </c>
      <c r="G1200" s="635" t="str">
        <f>IF(ISNA(VLOOKUP(D1200,條件!$A$1:$L$65585,11,0)),"",(VLOOKUP(D1200,條件!$A$1:$L$65585,11,0)))</f>
        <v/>
      </c>
      <c r="H1200" s="578"/>
      <c r="I1200" s="579"/>
      <c r="J1200" s="580"/>
      <c r="K1200" s="579"/>
      <c r="L1200" s="581"/>
      <c r="M1200" s="498"/>
      <c r="N1200" s="499"/>
      <c r="O1200" s="500"/>
      <c r="P1200" s="499"/>
      <c r="Q1200" s="501"/>
      <c r="R1200" s="560"/>
      <c r="S1200" s="542">
        <f t="shared" si="446"/>
        <v>0</v>
      </c>
      <c r="T1200" s="502">
        <f t="shared" si="443"/>
        <v>0</v>
      </c>
      <c r="U1200" s="502">
        <f t="shared" si="447"/>
        <v>0</v>
      </c>
      <c r="V1200" s="503">
        <f t="shared" si="448"/>
        <v>0</v>
      </c>
      <c r="W1200" s="561" t="str">
        <f t="shared" si="449"/>
        <v/>
      </c>
      <c r="X1200" s="569" t="str">
        <f t="shared" si="444"/>
        <v/>
      </c>
      <c r="Y1200" s="569" t="str">
        <f t="shared" si="445"/>
        <v/>
      </c>
      <c r="Z1200" s="569" t="str">
        <f>'４.１倒筒機(樣品製作)'!X1200</f>
        <v/>
      </c>
      <c r="AA1200" s="569" t="str">
        <f>'４.１倒筒機(樣品製作)'!Y1200</f>
        <v/>
      </c>
    </row>
    <row r="1201" spans="1:27" ht="16.5">
      <c r="A1201" s="493">
        <f t="shared" si="442"/>
        <v>46170</v>
      </c>
      <c r="B1201" s="549" t="s">
        <v>833</v>
      </c>
      <c r="C1201" s="576"/>
      <c r="D1201" s="600"/>
      <c r="E1201" s="577"/>
      <c r="F1201" s="635" t="str">
        <f>IF(ISNA(VLOOKUP(D1201,條件!$A$1:$L$65585,5,0)),"",(VLOOKUP(D1201,條件!$A$1:$L$65585,5,0)))</f>
        <v/>
      </c>
      <c r="G1201" s="635" t="str">
        <f>IF(ISNA(VLOOKUP(D1201,條件!$A$1:$L$65585,11,0)),"",(VLOOKUP(D1201,條件!$A$1:$L$65585,11,0)))</f>
        <v/>
      </c>
      <c r="H1201" s="578"/>
      <c r="I1201" s="579"/>
      <c r="J1201" s="580"/>
      <c r="K1201" s="579"/>
      <c r="L1201" s="581"/>
      <c r="M1201" s="498"/>
      <c r="N1201" s="499"/>
      <c r="O1201" s="500"/>
      <c r="P1201" s="499"/>
      <c r="Q1201" s="501"/>
      <c r="R1201" s="560"/>
      <c r="S1201" s="542">
        <f t="shared" si="446"/>
        <v>0</v>
      </c>
      <c r="T1201" s="502">
        <f t="shared" si="443"/>
        <v>0</v>
      </c>
      <c r="U1201" s="502">
        <f t="shared" si="447"/>
        <v>0</v>
      </c>
      <c r="V1201" s="503">
        <f t="shared" si="448"/>
        <v>0</v>
      </c>
      <c r="W1201" s="561" t="str">
        <f t="shared" si="449"/>
        <v/>
      </c>
      <c r="X1201" s="569" t="str">
        <f t="shared" si="444"/>
        <v/>
      </c>
      <c r="Y1201" s="569" t="str">
        <f t="shared" si="445"/>
        <v/>
      </c>
      <c r="Z1201" s="569" t="str">
        <f>'４.１倒筒機(樣品製作)'!X1201</f>
        <v/>
      </c>
      <c r="AA1201" s="569" t="str">
        <f>'４.１倒筒機(樣品製作)'!Y1201</f>
        <v/>
      </c>
    </row>
    <row r="1202" spans="1:27" ht="16.5">
      <c r="A1202" s="493">
        <f t="shared" si="442"/>
        <v>46170</v>
      </c>
      <c r="B1202" s="549" t="s">
        <v>833</v>
      </c>
      <c r="C1202" s="576"/>
      <c r="D1202" s="600"/>
      <c r="E1202" s="577"/>
      <c r="F1202" s="635" t="str">
        <f>IF(ISNA(VLOOKUP(D1202,條件!$A$1:$L$65585,5,0)),"",(VLOOKUP(D1202,條件!$A$1:$L$65585,5,0)))</f>
        <v/>
      </c>
      <c r="G1202" s="635" t="str">
        <f>IF(ISNA(VLOOKUP(D1202,條件!$A$1:$L$65585,11,0)),"",(VLOOKUP(D1202,條件!$A$1:$L$65585,11,0)))</f>
        <v/>
      </c>
      <c r="H1202" s="578"/>
      <c r="I1202" s="579"/>
      <c r="J1202" s="580"/>
      <c r="K1202" s="579"/>
      <c r="L1202" s="581"/>
      <c r="M1202" s="498"/>
      <c r="N1202" s="499"/>
      <c r="O1202" s="500"/>
      <c r="P1202" s="499"/>
      <c r="Q1202" s="501"/>
      <c r="R1202" s="560"/>
      <c r="S1202" s="542">
        <f t="shared" si="446"/>
        <v>0</v>
      </c>
      <c r="T1202" s="502">
        <f t="shared" si="443"/>
        <v>0</v>
      </c>
      <c r="U1202" s="502">
        <f t="shared" si="447"/>
        <v>0</v>
      </c>
      <c r="V1202" s="503">
        <f t="shared" si="448"/>
        <v>0</v>
      </c>
      <c r="W1202" s="561" t="str">
        <f t="shared" si="449"/>
        <v/>
      </c>
      <c r="X1202" s="569" t="str">
        <f t="shared" si="444"/>
        <v/>
      </c>
      <c r="Y1202" s="569" t="str">
        <f t="shared" si="445"/>
        <v/>
      </c>
      <c r="Z1202" s="569" t="str">
        <f>'４.１倒筒機(樣品製作)'!X1202</f>
        <v/>
      </c>
      <c r="AA1202" s="569" t="str">
        <f>'４.１倒筒機(樣品製作)'!Y1202</f>
        <v/>
      </c>
    </row>
    <row r="1203" spans="1:27" ht="16.5">
      <c r="A1203" s="493">
        <f t="shared" si="442"/>
        <v>46170</v>
      </c>
      <c r="B1203" s="549" t="s">
        <v>833</v>
      </c>
      <c r="C1203" s="576"/>
      <c r="D1203" s="600"/>
      <c r="E1203" s="577"/>
      <c r="F1203" s="635" t="str">
        <f>IF(ISNA(VLOOKUP(D1203,條件!$A$1:$L$65585,5,0)),"",(VLOOKUP(D1203,條件!$A$1:$L$65585,5,0)))</f>
        <v/>
      </c>
      <c r="G1203" s="635" t="str">
        <f>IF(ISNA(VLOOKUP(D1203,條件!$A$1:$L$65585,11,0)),"",(VLOOKUP(D1203,條件!$A$1:$L$65585,11,0)))</f>
        <v/>
      </c>
      <c r="H1203" s="578"/>
      <c r="I1203" s="579"/>
      <c r="J1203" s="580"/>
      <c r="K1203" s="579"/>
      <c r="L1203" s="581"/>
      <c r="M1203" s="498"/>
      <c r="N1203" s="499"/>
      <c r="O1203" s="500"/>
      <c r="P1203" s="499"/>
      <c r="Q1203" s="501"/>
      <c r="R1203" s="560"/>
      <c r="S1203" s="542">
        <f t="shared" si="446"/>
        <v>0</v>
      </c>
      <c r="T1203" s="502">
        <f t="shared" si="443"/>
        <v>0</v>
      </c>
      <c r="U1203" s="502">
        <f t="shared" si="447"/>
        <v>0</v>
      </c>
      <c r="V1203" s="503">
        <f t="shared" si="448"/>
        <v>0</v>
      </c>
      <c r="W1203" s="561" t="str">
        <f t="shared" si="449"/>
        <v/>
      </c>
      <c r="X1203" s="569" t="str">
        <f t="shared" si="444"/>
        <v/>
      </c>
      <c r="Y1203" s="569" t="str">
        <f t="shared" si="445"/>
        <v/>
      </c>
      <c r="Z1203" s="569" t="str">
        <f>'４.１倒筒機(樣品製作)'!X1203</f>
        <v/>
      </c>
      <c r="AA1203" s="569" t="str">
        <f>'４.１倒筒機(樣品製作)'!Y1203</f>
        <v/>
      </c>
    </row>
    <row r="1204" spans="1:27" ht="16.5">
      <c r="A1204" s="493">
        <f t="shared" si="442"/>
        <v>46170</v>
      </c>
      <c r="B1204" s="549" t="s">
        <v>833</v>
      </c>
      <c r="C1204" s="576"/>
      <c r="D1204" s="600"/>
      <c r="E1204" s="577"/>
      <c r="F1204" s="635" t="str">
        <f>IF(ISNA(VLOOKUP(D1204,條件!$A$1:$L$65585,5,0)),"",(VLOOKUP(D1204,條件!$A$1:$L$65585,5,0)))</f>
        <v/>
      </c>
      <c r="G1204" s="635" t="str">
        <f>IF(ISNA(VLOOKUP(D1204,條件!$A$1:$L$65585,11,0)),"",(VLOOKUP(D1204,條件!$A$1:$L$65585,11,0)))</f>
        <v/>
      </c>
      <c r="H1204" s="578"/>
      <c r="I1204" s="579"/>
      <c r="J1204" s="580"/>
      <c r="K1204" s="579"/>
      <c r="L1204" s="581"/>
      <c r="M1204" s="498"/>
      <c r="N1204" s="499"/>
      <c r="O1204" s="500"/>
      <c r="P1204" s="499"/>
      <c r="Q1204" s="501"/>
      <c r="R1204" s="560"/>
      <c r="S1204" s="542">
        <f t="shared" si="446"/>
        <v>0</v>
      </c>
      <c r="T1204" s="502">
        <f t="shared" si="443"/>
        <v>0</v>
      </c>
      <c r="U1204" s="502">
        <f t="shared" si="447"/>
        <v>0</v>
      </c>
      <c r="V1204" s="503">
        <f t="shared" si="448"/>
        <v>0</v>
      </c>
      <c r="W1204" s="561" t="str">
        <f t="shared" si="449"/>
        <v/>
      </c>
      <c r="X1204" s="569" t="str">
        <f t="shared" si="444"/>
        <v/>
      </c>
      <c r="Y1204" s="569" t="str">
        <f t="shared" si="445"/>
        <v/>
      </c>
      <c r="Z1204" s="569" t="str">
        <f>'４.１倒筒機(樣品製作)'!X1204</f>
        <v/>
      </c>
      <c r="AA1204" s="569" t="str">
        <f>'４.１倒筒機(樣品製作)'!Y1204</f>
        <v/>
      </c>
    </row>
    <row r="1205" spans="1:27" ht="16.5">
      <c r="A1205" s="493">
        <f t="shared" si="442"/>
        <v>46170</v>
      </c>
      <c r="B1205" s="515" t="s">
        <v>831</v>
      </c>
      <c r="C1205" s="652"/>
      <c r="D1205" s="653"/>
      <c r="E1205" s="654"/>
      <c r="F1205" s="655">
        <v>0</v>
      </c>
      <c r="G1205" s="655"/>
      <c r="H1205" s="656"/>
      <c r="I1205" s="657">
        <f>COUNTA(I1185:I1204)</f>
        <v>0</v>
      </c>
      <c r="J1205" s="657"/>
      <c r="K1205" s="657"/>
      <c r="L1205" s="658"/>
      <c r="M1205" s="517"/>
      <c r="N1205" s="518">
        <f>SUM(N1185:N1204)</f>
        <v>0</v>
      </c>
      <c r="O1205" s="517"/>
      <c r="P1205" s="518">
        <f>SUM(P1185:P1204)</f>
        <v>0</v>
      </c>
      <c r="Q1205" s="519"/>
      <c r="R1205" s="562"/>
      <c r="S1205" s="544"/>
      <c r="T1205" s="520"/>
      <c r="U1205" s="516">
        <f>SUMIF(U1185:U1204,"&lt;9E307")</f>
        <v>0</v>
      </c>
      <c r="V1205" s="516">
        <f>SUM(V1185:V1204)</f>
        <v>0</v>
      </c>
      <c r="W1205" s="563">
        <f>IF(ISERROR(V1205/U1205),0,(V1205/U1205))</f>
        <v>0</v>
      </c>
      <c r="X1205" s="570">
        <f>SUMIF(X1185:X1204,"&lt;9E307")</f>
        <v>0</v>
      </c>
      <c r="Y1205" s="570">
        <f>SUMIF(Y1185:Y1204,"&lt;9E307")</f>
        <v>0</v>
      </c>
      <c r="Z1205" s="570">
        <f>'４.１倒筒機(樣品製作)'!X1205</f>
        <v>0</v>
      </c>
      <c r="AA1205" s="570">
        <f>'４.１倒筒機(樣品製作)'!Y1205</f>
        <v>0</v>
      </c>
    </row>
    <row r="1206" spans="1:27" ht="16.5">
      <c r="A1206" s="493">
        <f t="shared" si="442"/>
        <v>46170</v>
      </c>
      <c r="B1206" s="521" t="s">
        <v>834</v>
      </c>
      <c r="C1206" s="659"/>
      <c r="D1206" s="660"/>
      <c r="E1206" s="661"/>
      <c r="F1206" s="662"/>
      <c r="G1206" s="662"/>
      <c r="H1206" s="663"/>
      <c r="I1206" s="664">
        <f>SUM(I1184,I1205)</f>
        <v>0</v>
      </c>
      <c r="J1206" s="664"/>
      <c r="K1206" s="664"/>
      <c r="L1206" s="665"/>
      <c r="M1206" s="536"/>
      <c r="N1206" s="537">
        <f>SUM(N1184,N1205)</f>
        <v>0</v>
      </c>
      <c r="O1206" s="536"/>
      <c r="P1206" s="537">
        <f>SUM(P1184,P1205)</f>
        <v>0</v>
      </c>
      <c r="Q1206" s="538"/>
      <c r="R1206" s="564"/>
      <c r="S1206" s="545"/>
      <c r="T1206" s="504"/>
      <c r="U1206" s="504">
        <f t="shared" ref="U1206:V1206" si="450">SUM(U1184,U1205)</f>
        <v>0</v>
      </c>
      <c r="V1206" s="504">
        <f t="shared" si="450"/>
        <v>0</v>
      </c>
      <c r="W1206" s="565">
        <f>IF(ISERROR(V1206/U1206),0,V1206/U1206)</f>
        <v>0</v>
      </c>
      <c r="X1206" s="571">
        <f>SUM(X1184,X1205)</f>
        <v>0</v>
      </c>
      <c r="Y1206" s="571">
        <f>SUM(Y1184,Y1205)</f>
        <v>0</v>
      </c>
      <c r="Z1206" s="571">
        <f>'４.１倒筒機(樣品製作)'!X1206</f>
        <v>0</v>
      </c>
      <c r="AA1206" s="571">
        <f>'４.１倒筒機(樣品製作)'!Y1206</f>
        <v>0</v>
      </c>
    </row>
    <row r="1207" spans="1:27" ht="16.5">
      <c r="A1207" s="566">
        <f>A1206+1</f>
        <v>46171</v>
      </c>
      <c r="B1207" s="548" t="s">
        <v>832</v>
      </c>
      <c r="C1207" s="666"/>
      <c r="D1207" s="667"/>
      <c r="E1207" s="668"/>
      <c r="F1207" s="669" t="str">
        <f>IF(ISNA(VLOOKUP(D1207,條件!$A$1:$L$65585,5,0)),"",(VLOOKUP(D1207,條件!$A$1:$L$65585,5,0)))</f>
        <v/>
      </c>
      <c r="G1207" s="669" t="str">
        <f>IF(ISNA(VLOOKUP(D1207,條件!$A$1:$L$65585,11,0)),"",(VLOOKUP(D1207,條件!$A$1:$L$65585,11,0)))</f>
        <v/>
      </c>
      <c r="H1207" s="670"/>
      <c r="I1207" s="671"/>
      <c r="J1207" s="580"/>
      <c r="K1207" s="671"/>
      <c r="L1207" s="672"/>
      <c r="M1207" s="524"/>
      <c r="N1207" s="525"/>
      <c r="O1207" s="526"/>
      <c r="P1207" s="525"/>
      <c r="Q1207" s="527"/>
      <c r="R1207" s="558"/>
      <c r="S1207" s="541">
        <f>K1207*0.85</f>
        <v>0</v>
      </c>
      <c r="T1207" s="522">
        <f t="shared" ref="T1207:T1226" si="451">IF(J1207="",0,(1440/(J1207/S1207)))</f>
        <v>0</v>
      </c>
      <c r="U1207" s="522">
        <f>T1207*L1207*(N1207+P1207)/24*0.85</f>
        <v>0</v>
      </c>
      <c r="V1207" s="523">
        <f>M1207+O1207</f>
        <v>0</v>
      </c>
      <c r="W1207" s="559" t="str">
        <f>IF(U1207=0,"",((V1207/U1207)))</f>
        <v/>
      </c>
      <c r="X1207" s="569" t="str">
        <f t="shared" ref="X1207:X1226" si="452">IF(ISERROR((U1207/(N1207+P1207)*N1207)/250),"",((U1207/(N1207+P1207)*N1207)/250))</f>
        <v/>
      </c>
      <c r="Y1207" s="569" t="str">
        <f t="shared" ref="Y1207:Y1226" si="453">IF(ISERROR(((U1207/(N1207+P1207)*P1207)/250)),"",(((U1207/(N1207+P1207)*P1207))/250))</f>
        <v/>
      </c>
      <c r="Z1207" s="569" t="str">
        <f>'４.１倒筒機(樣品製作)'!X1207</f>
        <v/>
      </c>
      <c r="AA1207" s="569" t="str">
        <f>'４.１倒筒機(樣品製作)'!Y1207</f>
        <v/>
      </c>
    </row>
    <row r="1208" spans="1:27" ht="16.5">
      <c r="A1208" s="493">
        <f>A1207</f>
        <v>46171</v>
      </c>
      <c r="B1208" s="549" t="s">
        <v>832</v>
      </c>
      <c r="C1208" s="576"/>
      <c r="D1208" s="600"/>
      <c r="E1208" s="577"/>
      <c r="F1208" s="635" t="str">
        <f>IF(ISNA(VLOOKUP(D1208,條件!$A$1:$L$65585,5,0)),"",(VLOOKUP(D1208,條件!$A$1:$L$65585,5,0)))</f>
        <v/>
      </c>
      <c r="G1208" s="635" t="str">
        <f>IF(ISNA(VLOOKUP(D1208,條件!$A$1:$L$65585,11,0)),"",(VLOOKUP(D1208,條件!$A$1:$L$65585,11,0)))</f>
        <v/>
      </c>
      <c r="H1208" s="578"/>
      <c r="I1208" s="579"/>
      <c r="J1208" s="580"/>
      <c r="K1208" s="579"/>
      <c r="L1208" s="581"/>
      <c r="M1208" s="498"/>
      <c r="N1208" s="499"/>
      <c r="O1208" s="500"/>
      <c r="P1208" s="499"/>
      <c r="Q1208" s="527"/>
      <c r="R1208" s="560"/>
      <c r="S1208" s="542">
        <f t="shared" ref="S1208:S1226" si="454">K1208*0.85</f>
        <v>0</v>
      </c>
      <c r="T1208" s="502">
        <f t="shared" si="451"/>
        <v>0</v>
      </c>
      <c r="U1208" s="522">
        <f t="shared" ref="U1208:U1226" si="455">T1208*L1208*(N1208+P1208)/24*0.85</f>
        <v>0</v>
      </c>
      <c r="V1208" s="503">
        <f t="shared" ref="V1208:V1226" si="456">M1208+O1208</f>
        <v>0</v>
      </c>
      <c r="W1208" s="559" t="str">
        <f t="shared" ref="W1208:W1226" si="457">IF(U1208=0,"",((V1208/U1208)))</f>
        <v/>
      </c>
      <c r="X1208" s="569" t="str">
        <f t="shared" si="452"/>
        <v/>
      </c>
      <c r="Y1208" s="569" t="str">
        <f t="shared" si="453"/>
        <v/>
      </c>
      <c r="Z1208" s="569" t="str">
        <f>'４.１倒筒機(樣品製作)'!X1208</f>
        <v/>
      </c>
      <c r="AA1208" s="569" t="str">
        <f>'４.１倒筒機(樣品製作)'!Y1208</f>
        <v/>
      </c>
    </row>
    <row r="1209" spans="1:27" ht="16.5">
      <c r="A1209" s="493">
        <f t="shared" ref="A1209:A1249" si="458">A1208</f>
        <v>46171</v>
      </c>
      <c r="B1209" s="549" t="s">
        <v>832</v>
      </c>
      <c r="C1209" s="576"/>
      <c r="D1209" s="600"/>
      <c r="E1209" s="577"/>
      <c r="F1209" s="635" t="str">
        <f>IF(ISNA(VLOOKUP(D1209,條件!$A$1:$L$65585,5,0)),"",(VLOOKUP(D1209,條件!$A$1:$L$65585,5,0)))</f>
        <v/>
      </c>
      <c r="G1209" s="635" t="str">
        <f>IF(ISNA(VLOOKUP(D1209,條件!$A$1:$L$65585,11,0)),"",(VLOOKUP(D1209,條件!$A$1:$L$65585,11,0)))</f>
        <v/>
      </c>
      <c r="H1209" s="578"/>
      <c r="I1209" s="579"/>
      <c r="J1209" s="580"/>
      <c r="K1209" s="579"/>
      <c r="L1209" s="581"/>
      <c r="M1209" s="498"/>
      <c r="N1209" s="499"/>
      <c r="O1209" s="500"/>
      <c r="P1209" s="499"/>
      <c r="Q1209" s="527"/>
      <c r="R1209" s="560"/>
      <c r="S1209" s="542">
        <f t="shared" si="454"/>
        <v>0</v>
      </c>
      <c r="T1209" s="502">
        <f t="shared" si="451"/>
        <v>0</v>
      </c>
      <c r="U1209" s="522">
        <f t="shared" si="455"/>
        <v>0</v>
      </c>
      <c r="V1209" s="503">
        <f t="shared" si="456"/>
        <v>0</v>
      </c>
      <c r="W1209" s="559" t="str">
        <f t="shared" si="457"/>
        <v/>
      </c>
      <c r="X1209" s="569" t="str">
        <f t="shared" si="452"/>
        <v/>
      </c>
      <c r="Y1209" s="569" t="str">
        <f t="shared" si="453"/>
        <v/>
      </c>
      <c r="Z1209" s="569" t="str">
        <f>'４.１倒筒機(樣品製作)'!X1209</f>
        <v/>
      </c>
      <c r="AA1209" s="569" t="str">
        <f>'４.１倒筒機(樣品製作)'!Y1209</f>
        <v/>
      </c>
    </row>
    <row r="1210" spans="1:27" ht="16.5">
      <c r="A1210" s="493">
        <f t="shared" si="458"/>
        <v>46171</v>
      </c>
      <c r="B1210" s="549" t="s">
        <v>832</v>
      </c>
      <c r="C1210" s="576"/>
      <c r="D1210" s="600"/>
      <c r="E1210" s="577"/>
      <c r="F1210" s="635" t="str">
        <f>IF(ISNA(VLOOKUP(D1210,條件!$A$1:$L$65585,5,0)),"",(VLOOKUP(D1210,條件!$A$1:$L$65585,5,0)))</f>
        <v/>
      </c>
      <c r="G1210" s="635" t="str">
        <f>IF(ISNA(VLOOKUP(D1210,條件!$A$1:$L$65585,11,0)),"",(VLOOKUP(D1210,條件!$A$1:$L$65585,11,0)))</f>
        <v/>
      </c>
      <c r="H1210" s="578"/>
      <c r="I1210" s="579"/>
      <c r="J1210" s="580"/>
      <c r="K1210" s="579"/>
      <c r="L1210" s="581"/>
      <c r="M1210" s="498"/>
      <c r="N1210" s="499"/>
      <c r="O1210" s="500"/>
      <c r="P1210" s="499"/>
      <c r="Q1210" s="527"/>
      <c r="R1210" s="560"/>
      <c r="S1210" s="542">
        <f t="shared" si="454"/>
        <v>0</v>
      </c>
      <c r="T1210" s="502">
        <f t="shared" si="451"/>
        <v>0</v>
      </c>
      <c r="U1210" s="522">
        <f t="shared" si="455"/>
        <v>0</v>
      </c>
      <c r="V1210" s="503">
        <f t="shared" si="456"/>
        <v>0</v>
      </c>
      <c r="W1210" s="559" t="str">
        <f t="shared" si="457"/>
        <v/>
      </c>
      <c r="X1210" s="569" t="str">
        <f t="shared" si="452"/>
        <v/>
      </c>
      <c r="Y1210" s="569" t="str">
        <f t="shared" si="453"/>
        <v/>
      </c>
      <c r="Z1210" s="569" t="str">
        <f>'４.１倒筒機(樣品製作)'!X1210</f>
        <v/>
      </c>
      <c r="AA1210" s="569" t="str">
        <f>'４.１倒筒機(樣品製作)'!Y1210</f>
        <v/>
      </c>
    </row>
    <row r="1211" spans="1:27" ht="16.5">
      <c r="A1211" s="493">
        <f t="shared" si="458"/>
        <v>46171</v>
      </c>
      <c r="B1211" s="549" t="s">
        <v>832</v>
      </c>
      <c r="C1211" s="576"/>
      <c r="D1211" s="600"/>
      <c r="E1211" s="577"/>
      <c r="F1211" s="635" t="str">
        <f>IF(ISNA(VLOOKUP(D1211,條件!$A$1:$L$65585,5,0)),"",(VLOOKUP(D1211,條件!$A$1:$L$65585,5,0)))</f>
        <v/>
      </c>
      <c r="G1211" s="635" t="str">
        <f>IF(ISNA(VLOOKUP(D1211,條件!$A$1:$L$65585,11,0)),"",(VLOOKUP(D1211,條件!$A$1:$L$65585,11,0)))</f>
        <v/>
      </c>
      <c r="H1211" s="578"/>
      <c r="I1211" s="579"/>
      <c r="J1211" s="580"/>
      <c r="K1211" s="579"/>
      <c r="L1211" s="581"/>
      <c r="M1211" s="498"/>
      <c r="N1211" s="499"/>
      <c r="O1211" s="500"/>
      <c r="P1211" s="499"/>
      <c r="Q1211" s="527"/>
      <c r="R1211" s="560"/>
      <c r="S1211" s="542">
        <f t="shared" si="454"/>
        <v>0</v>
      </c>
      <c r="T1211" s="502">
        <f t="shared" si="451"/>
        <v>0</v>
      </c>
      <c r="U1211" s="522">
        <f t="shared" si="455"/>
        <v>0</v>
      </c>
      <c r="V1211" s="503">
        <f t="shared" si="456"/>
        <v>0</v>
      </c>
      <c r="W1211" s="559" t="str">
        <f t="shared" si="457"/>
        <v/>
      </c>
      <c r="X1211" s="569" t="str">
        <f t="shared" si="452"/>
        <v/>
      </c>
      <c r="Y1211" s="569" t="str">
        <f t="shared" si="453"/>
        <v/>
      </c>
      <c r="Z1211" s="569" t="str">
        <f>'４.１倒筒機(樣品製作)'!X1211</f>
        <v/>
      </c>
      <c r="AA1211" s="569" t="str">
        <f>'４.１倒筒機(樣品製作)'!Y1211</f>
        <v/>
      </c>
    </row>
    <row r="1212" spans="1:27" ht="16.5">
      <c r="A1212" s="493">
        <f t="shared" si="458"/>
        <v>46171</v>
      </c>
      <c r="B1212" s="549" t="s">
        <v>832</v>
      </c>
      <c r="C1212" s="576"/>
      <c r="D1212" s="600"/>
      <c r="E1212" s="577"/>
      <c r="F1212" s="635" t="str">
        <f>IF(ISNA(VLOOKUP(D1212,條件!$A$1:$L$65585,5,0)),"",(VLOOKUP(D1212,條件!$A$1:$L$65585,5,0)))</f>
        <v/>
      </c>
      <c r="G1212" s="635" t="str">
        <f>IF(ISNA(VLOOKUP(D1212,條件!$A$1:$L$65585,11,0)),"",(VLOOKUP(D1212,條件!$A$1:$L$65585,11,0)))</f>
        <v/>
      </c>
      <c r="H1212" s="578"/>
      <c r="I1212" s="579"/>
      <c r="J1212" s="580"/>
      <c r="K1212" s="579"/>
      <c r="L1212" s="581"/>
      <c r="M1212" s="498"/>
      <c r="N1212" s="499"/>
      <c r="O1212" s="500"/>
      <c r="P1212" s="499"/>
      <c r="Q1212" s="527"/>
      <c r="R1212" s="560"/>
      <c r="S1212" s="542">
        <f t="shared" si="454"/>
        <v>0</v>
      </c>
      <c r="T1212" s="502">
        <f t="shared" si="451"/>
        <v>0</v>
      </c>
      <c r="U1212" s="522">
        <f t="shared" si="455"/>
        <v>0</v>
      </c>
      <c r="V1212" s="503">
        <f t="shared" si="456"/>
        <v>0</v>
      </c>
      <c r="W1212" s="559" t="str">
        <f t="shared" si="457"/>
        <v/>
      </c>
      <c r="X1212" s="569" t="str">
        <f t="shared" si="452"/>
        <v/>
      </c>
      <c r="Y1212" s="569" t="str">
        <f t="shared" si="453"/>
        <v/>
      </c>
      <c r="Z1212" s="569" t="str">
        <f>'４.１倒筒機(樣品製作)'!X1212</f>
        <v/>
      </c>
      <c r="AA1212" s="569" t="str">
        <f>'４.１倒筒機(樣品製作)'!Y1212</f>
        <v/>
      </c>
    </row>
    <row r="1213" spans="1:27" ht="16.5">
      <c r="A1213" s="493">
        <f t="shared" si="458"/>
        <v>46171</v>
      </c>
      <c r="B1213" s="549" t="s">
        <v>832</v>
      </c>
      <c r="C1213" s="576"/>
      <c r="D1213" s="600"/>
      <c r="E1213" s="577"/>
      <c r="F1213" s="635" t="str">
        <f>IF(ISNA(VLOOKUP(D1213,條件!$A$1:$L$65585,5,0)),"",(VLOOKUP(D1213,條件!$A$1:$L$65585,5,0)))</f>
        <v/>
      </c>
      <c r="G1213" s="635" t="str">
        <f>IF(ISNA(VLOOKUP(D1213,條件!$A$1:$L$65585,11,0)),"",(VLOOKUP(D1213,條件!$A$1:$L$65585,11,0)))</f>
        <v/>
      </c>
      <c r="H1213" s="578"/>
      <c r="I1213" s="579"/>
      <c r="J1213" s="580"/>
      <c r="K1213" s="579"/>
      <c r="L1213" s="581"/>
      <c r="M1213" s="498"/>
      <c r="N1213" s="499"/>
      <c r="O1213" s="500"/>
      <c r="P1213" s="499"/>
      <c r="Q1213" s="527"/>
      <c r="R1213" s="560"/>
      <c r="S1213" s="542">
        <f t="shared" si="454"/>
        <v>0</v>
      </c>
      <c r="T1213" s="502">
        <f t="shared" si="451"/>
        <v>0</v>
      </c>
      <c r="U1213" s="522">
        <f t="shared" si="455"/>
        <v>0</v>
      </c>
      <c r="V1213" s="503">
        <f t="shared" si="456"/>
        <v>0</v>
      </c>
      <c r="W1213" s="559" t="str">
        <f t="shared" si="457"/>
        <v/>
      </c>
      <c r="X1213" s="569" t="str">
        <f t="shared" si="452"/>
        <v/>
      </c>
      <c r="Y1213" s="569" t="str">
        <f t="shared" si="453"/>
        <v/>
      </c>
      <c r="Z1213" s="569" t="str">
        <f>'４.１倒筒機(樣品製作)'!X1213</f>
        <v/>
      </c>
      <c r="AA1213" s="569" t="str">
        <f>'４.１倒筒機(樣品製作)'!Y1213</f>
        <v/>
      </c>
    </row>
    <row r="1214" spans="1:27" ht="16.5">
      <c r="A1214" s="493">
        <f t="shared" si="458"/>
        <v>46171</v>
      </c>
      <c r="B1214" s="549" t="s">
        <v>832</v>
      </c>
      <c r="C1214" s="576"/>
      <c r="D1214" s="600"/>
      <c r="E1214" s="577"/>
      <c r="F1214" s="635" t="str">
        <f>IF(ISNA(VLOOKUP(D1214,條件!$A$1:$L$65585,5,0)),"",(VLOOKUP(D1214,條件!$A$1:$L$65585,5,0)))</f>
        <v/>
      </c>
      <c r="G1214" s="635" t="str">
        <f>IF(ISNA(VLOOKUP(D1214,條件!$A$1:$L$65585,11,0)),"",(VLOOKUP(D1214,條件!$A$1:$L$65585,11,0)))</f>
        <v/>
      </c>
      <c r="H1214" s="578"/>
      <c r="I1214" s="579"/>
      <c r="J1214" s="580"/>
      <c r="K1214" s="579"/>
      <c r="L1214" s="581"/>
      <c r="M1214" s="498"/>
      <c r="N1214" s="499"/>
      <c r="O1214" s="500"/>
      <c r="P1214" s="499"/>
      <c r="Q1214" s="527"/>
      <c r="R1214" s="560"/>
      <c r="S1214" s="542">
        <f t="shared" si="454"/>
        <v>0</v>
      </c>
      <c r="T1214" s="502">
        <f t="shared" si="451"/>
        <v>0</v>
      </c>
      <c r="U1214" s="522">
        <f t="shared" si="455"/>
        <v>0</v>
      </c>
      <c r="V1214" s="503">
        <f t="shared" si="456"/>
        <v>0</v>
      </c>
      <c r="W1214" s="559" t="str">
        <f t="shared" si="457"/>
        <v/>
      </c>
      <c r="X1214" s="569" t="str">
        <f t="shared" si="452"/>
        <v/>
      </c>
      <c r="Y1214" s="569" t="str">
        <f t="shared" si="453"/>
        <v/>
      </c>
      <c r="Z1214" s="569" t="str">
        <f>'４.１倒筒機(樣品製作)'!X1214</f>
        <v/>
      </c>
      <c r="AA1214" s="569" t="str">
        <f>'４.１倒筒機(樣品製作)'!Y1214</f>
        <v/>
      </c>
    </row>
    <row r="1215" spans="1:27" ht="16.5">
      <c r="A1215" s="493">
        <f t="shared" si="458"/>
        <v>46171</v>
      </c>
      <c r="B1215" s="549" t="s">
        <v>832</v>
      </c>
      <c r="C1215" s="576"/>
      <c r="D1215" s="600"/>
      <c r="E1215" s="577"/>
      <c r="F1215" s="635" t="str">
        <f>IF(ISNA(VLOOKUP(D1215,條件!$A$1:$L$65585,5,0)),"",(VLOOKUP(D1215,條件!$A$1:$L$65585,5,0)))</f>
        <v/>
      </c>
      <c r="G1215" s="635" t="str">
        <f>IF(ISNA(VLOOKUP(D1215,條件!$A$1:$L$65585,11,0)),"",(VLOOKUP(D1215,條件!$A$1:$L$65585,11,0)))</f>
        <v/>
      </c>
      <c r="H1215" s="578"/>
      <c r="I1215" s="579"/>
      <c r="J1215" s="580"/>
      <c r="K1215" s="579"/>
      <c r="L1215" s="581"/>
      <c r="M1215" s="498"/>
      <c r="N1215" s="499"/>
      <c r="O1215" s="500"/>
      <c r="P1215" s="499"/>
      <c r="Q1215" s="527"/>
      <c r="R1215" s="560"/>
      <c r="S1215" s="542">
        <f t="shared" si="454"/>
        <v>0</v>
      </c>
      <c r="T1215" s="502">
        <f t="shared" si="451"/>
        <v>0</v>
      </c>
      <c r="U1215" s="522">
        <f t="shared" si="455"/>
        <v>0</v>
      </c>
      <c r="V1215" s="503">
        <f t="shared" si="456"/>
        <v>0</v>
      </c>
      <c r="W1215" s="559" t="str">
        <f t="shared" si="457"/>
        <v/>
      </c>
      <c r="X1215" s="569" t="str">
        <f t="shared" si="452"/>
        <v/>
      </c>
      <c r="Y1215" s="569" t="str">
        <f t="shared" si="453"/>
        <v/>
      </c>
      <c r="Z1215" s="569" t="str">
        <f>'４.１倒筒機(樣品製作)'!X1215</f>
        <v/>
      </c>
      <c r="AA1215" s="569" t="str">
        <f>'４.１倒筒機(樣品製作)'!Y1215</f>
        <v/>
      </c>
    </row>
    <row r="1216" spans="1:27" ht="16.5">
      <c r="A1216" s="493">
        <f t="shared" si="458"/>
        <v>46171</v>
      </c>
      <c r="B1216" s="549" t="s">
        <v>832</v>
      </c>
      <c r="C1216" s="576"/>
      <c r="D1216" s="600"/>
      <c r="E1216" s="577"/>
      <c r="F1216" s="635" t="str">
        <f>IF(ISNA(VLOOKUP(D1216,條件!$A$1:$L$65585,5,0)),"",(VLOOKUP(D1216,條件!$A$1:$L$65585,5,0)))</f>
        <v/>
      </c>
      <c r="G1216" s="635" t="str">
        <f>IF(ISNA(VLOOKUP(D1216,條件!$A$1:$L$65585,11,0)),"",(VLOOKUP(D1216,條件!$A$1:$L$65585,11,0)))</f>
        <v/>
      </c>
      <c r="H1216" s="578"/>
      <c r="I1216" s="579"/>
      <c r="J1216" s="580"/>
      <c r="K1216" s="579"/>
      <c r="L1216" s="581"/>
      <c r="M1216" s="498"/>
      <c r="N1216" s="499"/>
      <c r="O1216" s="500"/>
      <c r="P1216" s="499"/>
      <c r="Q1216" s="527"/>
      <c r="R1216" s="560"/>
      <c r="S1216" s="542">
        <f t="shared" si="454"/>
        <v>0</v>
      </c>
      <c r="T1216" s="502">
        <f t="shared" si="451"/>
        <v>0</v>
      </c>
      <c r="U1216" s="522">
        <f t="shared" si="455"/>
        <v>0</v>
      </c>
      <c r="V1216" s="503">
        <f t="shared" si="456"/>
        <v>0</v>
      </c>
      <c r="W1216" s="559" t="str">
        <f t="shared" si="457"/>
        <v/>
      </c>
      <c r="X1216" s="569" t="str">
        <f t="shared" si="452"/>
        <v/>
      </c>
      <c r="Y1216" s="569" t="str">
        <f t="shared" si="453"/>
        <v/>
      </c>
      <c r="Z1216" s="569" t="str">
        <f>'４.１倒筒機(樣品製作)'!X1216</f>
        <v/>
      </c>
      <c r="AA1216" s="569" t="str">
        <f>'４.１倒筒機(樣品製作)'!Y1216</f>
        <v/>
      </c>
    </row>
    <row r="1217" spans="1:27" ht="16.5">
      <c r="A1217" s="493">
        <f t="shared" si="458"/>
        <v>46171</v>
      </c>
      <c r="B1217" s="549" t="s">
        <v>832</v>
      </c>
      <c r="C1217" s="576"/>
      <c r="D1217" s="600"/>
      <c r="E1217" s="577"/>
      <c r="F1217" s="635" t="str">
        <f>IF(ISNA(VLOOKUP(D1217,條件!$A$1:$L$65585,5,0)),"",(VLOOKUP(D1217,條件!$A$1:$L$65585,5,0)))</f>
        <v/>
      </c>
      <c r="G1217" s="635" t="str">
        <f>IF(ISNA(VLOOKUP(D1217,條件!$A$1:$L$65585,11,0)),"",(VLOOKUP(D1217,條件!$A$1:$L$65585,11,0)))</f>
        <v/>
      </c>
      <c r="H1217" s="578"/>
      <c r="I1217" s="579"/>
      <c r="J1217" s="580"/>
      <c r="K1217" s="579"/>
      <c r="L1217" s="581"/>
      <c r="M1217" s="498"/>
      <c r="N1217" s="499"/>
      <c r="O1217" s="500"/>
      <c r="P1217" s="499"/>
      <c r="Q1217" s="527"/>
      <c r="R1217" s="560"/>
      <c r="S1217" s="542">
        <f t="shared" si="454"/>
        <v>0</v>
      </c>
      <c r="T1217" s="502">
        <f t="shared" si="451"/>
        <v>0</v>
      </c>
      <c r="U1217" s="522">
        <f t="shared" si="455"/>
        <v>0</v>
      </c>
      <c r="V1217" s="503">
        <f t="shared" si="456"/>
        <v>0</v>
      </c>
      <c r="W1217" s="559" t="str">
        <f t="shared" si="457"/>
        <v/>
      </c>
      <c r="X1217" s="569" t="str">
        <f t="shared" si="452"/>
        <v/>
      </c>
      <c r="Y1217" s="569" t="str">
        <f t="shared" si="453"/>
        <v/>
      </c>
      <c r="Z1217" s="569" t="str">
        <f>'４.１倒筒機(樣品製作)'!X1217</f>
        <v/>
      </c>
      <c r="AA1217" s="569" t="str">
        <f>'４.１倒筒機(樣品製作)'!Y1217</f>
        <v/>
      </c>
    </row>
    <row r="1218" spans="1:27" ht="16.5">
      <c r="A1218" s="493">
        <f t="shared" si="458"/>
        <v>46171</v>
      </c>
      <c r="B1218" s="549" t="s">
        <v>832</v>
      </c>
      <c r="C1218" s="576"/>
      <c r="D1218" s="600"/>
      <c r="E1218" s="577"/>
      <c r="F1218" s="635" t="str">
        <f>IF(ISNA(VLOOKUP(D1218,條件!$A$1:$L$65585,5,0)),"",(VLOOKUP(D1218,條件!$A$1:$L$65585,5,0)))</f>
        <v/>
      </c>
      <c r="G1218" s="635" t="str">
        <f>IF(ISNA(VLOOKUP(D1218,條件!$A$1:$L$65585,11,0)),"",(VLOOKUP(D1218,條件!$A$1:$L$65585,11,0)))</f>
        <v/>
      </c>
      <c r="H1218" s="578"/>
      <c r="I1218" s="579"/>
      <c r="J1218" s="580"/>
      <c r="K1218" s="579"/>
      <c r="L1218" s="581"/>
      <c r="M1218" s="498"/>
      <c r="N1218" s="499"/>
      <c r="O1218" s="500"/>
      <c r="P1218" s="499"/>
      <c r="Q1218" s="527"/>
      <c r="R1218" s="560"/>
      <c r="S1218" s="542">
        <f t="shared" si="454"/>
        <v>0</v>
      </c>
      <c r="T1218" s="502">
        <f t="shared" si="451"/>
        <v>0</v>
      </c>
      <c r="U1218" s="502">
        <f t="shared" si="455"/>
        <v>0</v>
      </c>
      <c r="V1218" s="503">
        <f t="shared" si="456"/>
        <v>0</v>
      </c>
      <c r="W1218" s="559" t="str">
        <f t="shared" si="457"/>
        <v/>
      </c>
      <c r="X1218" s="569" t="str">
        <f t="shared" si="452"/>
        <v/>
      </c>
      <c r="Y1218" s="569" t="str">
        <f t="shared" si="453"/>
        <v/>
      </c>
      <c r="Z1218" s="569" t="str">
        <f>'４.１倒筒機(樣品製作)'!X1218</f>
        <v/>
      </c>
      <c r="AA1218" s="569" t="str">
        <f>'４.１倒筒機(樣品製作)'!Y1218</f>
        <v/>
      </c>
    </row>
    <row r="1219" spans="1:27" ht="16.5">
      <c r="A1219" s="493">
        <f t="shared" si="458"/>
        <v>46171</v>
      </c>
      <c r="B1219" s="549" t="s">
        <v>832</v>
      </c>
      <c r="C1219" s="576"/>
      <c r="D1219" s="600"/>
      <c r="E1219" s="577"/>
      <c r="F1219" s="635" t="str">
        <f>IF(ISNA(VLOOKUP(D1219,條件!$A$1:$L$65585,5,0)),"",(VLOOKUP(D1219,條件!$A$1:$L$65585,5,0)))</f>
        <v/>
      </c>
      <c r="G1219" s="635" t="str">
        <f>IF(ISNA(VLOOKUP(D1219,條件!$A$1:$L$65585,11,0)),"",(VLOOKUP(D1219,條件!$A$1:$L$65585,11,0)))</f>
        <v/>
      </c>
      <c r="H1219" s="578"/>
      <c r="I1219" s="579"/>
      <c r="J1219" s="580"/>
      <c r="K1219" s="579"/>
      <c r="L1219" s="581"/>
      <c r="M1219" s="498"/>
      <c r="N1219" s="499"/>
      <c r="O1219" s="500"/>
      <c r="P1219" s="499"/>
      <c r="Q1219" s="527"/>
      <c r="R1219" s="560"/>
      <c r="S1219" s="542">
        <f t="shared" si="454"/>
        <v>0</v>
      </c>
      <c r="T1219" s="502">
        <f t="shared" si="451"/>
        <v>0</v>
      </c>
      <c r="U1219" s="502">
        <f t="shared" si="455"/>
        <v>0</v>
      </c>
      <c r="V1219" s="503">
        <f t="shared" si="456"/>
        <v>0</v>
      </c>
      <c r="W1219" s="561" t="str">
        <f t="shared" si="457"/>
        <v/>
      </c>
      <c r="X1219" s="569" t="str">
        <f t="shared" si="452"/>
        <v/>
      </c>
      <c r="Y1219" s="569" t="str">
        <f t="shared" si="453"/>
        <v/>
      </c>
      <c r="Z1219" s="569" t="str">
        <f>'４.１倒筒機(樣品製作)'!X1219</f>
        <v/>
      </c>
      <c r="AA1219" s="569" t="str">
        <f>'４.１倒筒機(樣品製作)'!Y1219</f>
        <v/>
      </c>
    </row>
    <row r="1220" spans="1:27" ht="16.5">
      <c r="A1220" s="493">
        <f t="shared" si="458"/>
        <v>46171</v>
      </c>
      <c r="B1220" s="549" t="s">
        <v>832</v>
      </c>
      <c r="C1220" s="576"/>
      <c r="D1220" s="600"/>
      <c r="E1220" s="577"/>
      <c r="F1220" s="635" t="str">
        <f>IF(ISNA(VLOOKUP(D1220,條件!$A$1:$L$65585,5,0)),"",(VLOOKUP(D1220,條件!$A$1:$L$65585,5,0)))</f>
        <v/>
      </c>
      <c r="G1220" s="635" t="str">
        <f>IF(ISNA(VLOOKUP(D1220,條件!$A$1:$L$65585,11,0)),"",(VLOOKUP(D1220,條件!$A$1:$L$65585,11,0)))</f>
        <v/>
      </c>
      <c r="H1220" s="578"/>
      <c r="I1220" s="579"/>
      <c r="J1220" s="580"/>
      <c r="K1220" s="579"/>
      <c r="L1220" s="581"/>
      <c r="M1220" s="498"/>
      <c r="N1220" s="499"/>
      <c r="O1220" s="500"/>
      <c r="P1220" s="499"/>
      <c r="Q1220" s="527"/>
      <c r="R1220" s="560"/>
      <c r="S1220" s="542">
        <f t="shared" si="454"/>
        <v>0</v>
      </c>
      <c r="T1220" s="502">
        <f t="shared" si="451"/>
        <v>0</v>
      </c>
      <c r="U1220" s="502">
        <f t="shared" si="455"/>
        <v>0</v>
      </c>
      <c r="V1220" s="503">
        <f t="shared" si="456"/>
        <v>0</v>
      </c>
      <c r="W1220" s="561" t="str">
        <f t="shared" si="457"/>
        <v/>
      </c>
      <c r="X1220" s="569" t="str">
        <f t="shared" si="452"/>
        <v/>
      </c>
      <c r="Y1220" s="569" t="str">
        <f t="shared" si="453"/>
        <v/>
      </c>
      <c r="Z1220" s="569" t="str">
        <f>'４.１倒筒機(樣品製作)'!X1220</f>
        <v/>
      </c>
      <c r="AA1220" s="569" t="str">
        <f>'４.１倒筒機(樣品製作)'!Y1220</f>
        <v/>
      </c>
    </row>
    <row r="1221" spans="1:27" ht="16.5">
      <c r="A1221" s="493">
        <f t="shared" si="458"/>
        <v>46171</v>
      </c>
      <c r="B1221" s="549" t="s">
        <v>832</v>
      </c>
      <c r="C1221" s="576"/>
      <c r="D1221" s="600"/>
      <c r="E1221" s="577"/>
      <c r="F1221" s="635" t="str">
        <f>IF(ISNA(VLOOKUP(D1221,條件!$A$1:$L$65585,5,0)),"",(VLOOKUP(D1221,條件!$A$1:$L$65585,5,0)))</f>
        <v/>
      </c>
      <c r="G1221" s="635" t="str">
        <f>IF(ISNA(VLOOKUP(D1221,條件!$A$1:$L$65585,11,0)),"",(VLOOKUP(D1221,條件!$A$1:$L$65585,11,0)))</f>
        <v/>
      </c>
      <c r="H1221" s="578"/>
      <c r="I1221" s="579"/>
      <c r="J1221" s="580"/>
      <c r="K1221" s="579"/>
      <c r="L1221" s="581"/>
      <c r="M1221" s="498"/>
      <c r="N1221" s="499"/>
      <c r="O1221" s="500"/>
      <c r="P1221" s="499"/>
      <c r="Q1221" s="527"/>
      <c r="R1221" s="560"/>
      <c r="S1221" s="542">
        <f t="shared" si="454"/>
        <v>0</v>
      </c>
      <c r="T1221" s="502">
        <f t="shared" si="451"/>
        <v>0</v>
      </c>
      <c r="U1221" s="502">
        <f t="shared" si="455"/>
        <v>0</v>
      </c>
      <c r="V1221" s="503">
        <f t="shared" si="456"/>
        <v>0</v>
      </c>
      <c r="W1221" s="561" t="str">
        <f t="shared" si="457"/>
        <v/>
      </c>
      <c r="X1221" s="569" t="str">
        <f t="shared" si="452"/>
        <v/>
      </c>
      <c r="Y1221" s="569" t="str">
        <f t="shared" si="453"/>
        <v/>
      </c>
      <c r="Z1221" s="569" t="str">
        <f>'４.１倒筒機(樣品製作)'!X1221</f>
        <v/>
      </c>
      <c r="AA1221" s="569" t="str">
        <f>'４.１倒筒機(樣品製作)'!Y1221</f>
        <v/>
      </c>
    </row>
    <row r="1222" spans="1:27" ht="16.5">
      <c r="A1222" s="493">
        <f t="shared" si="458"/>
        <v>46171</v>
      </c>
      <c r="B1222" s="549" t="s">
        <v>832</v>
      </c>
      <c r="C1222" s="576"/>
      <c r="D1222" s="600"/>
      <c r="E1222" s="577"/>
      <c r="F1222" s="635" t="str">
        <f>IF(ISNA(VLOOKUP(D1222,條件!$A$1:$L$65585,5,0)),"",(VLOOKUP(D1222,條件!$A$1:$L$65585,5,0)))</f>
        <v/>
      </c>
      <c r="G1222" s="635" t="str">
        <f>IF(ISNA(VLOOKUP(D1222,條件!$A$1:$L$65585,11,0)),"",(VLOOKUP(D1222,條件!$A$1:$L$65585,11,0)))</f>
        <v/>
      </c>
      <c r="H1222" s="578"/>
      <c r="I1222" s="579"/>
      <c r="J1222" s="580"/>
      <c r="K1222" s="579"/>
      <c r="L1222" s="581"/>
      <c r="M1222" s="498"/>
      <c r="N1222" s="499"/>
      <c r="O1222" s="500"/>
      <c r="P1222" s="499"/>
      <c r="Q1222" s="527"/>
      <c r="R1222" s="560"/>
      <c r="S1222" s="542">
        <f t="shared" si="454"/>
        <v>0</v>
      </c>
      <c r="T1222" s="502">
        <f t="shared" si="451"/>
        <v>0</v>
      </c>
      <c r="U1222" s="502">
        <f t="shared" si="455"/>
        <v>0</v>
      </c>
      <c r="V1222" s="503">
        <f t="shared" si="456"/>
        <v>0</v>
      </c>
      <c r="W1222" s="561" t="str">
        <f t="shared" si="457"/>
        <v/>
      </c>
      <c r="X1222" s="569" t="str">
        <f t="shared" si="452"/>
        <v/>
      </c>
      <c r="Y1222" s="569" t="str">
        <f t="shared" si="453"/>
        <v/>
      </c>
      <c r="Z1222" s="569" t="str">
        <f>'４.１倒筒機(樣品製作)'!X1222</f>
        <v/>
      </c>
      <c r="AA1222" s="569" t="str">
        <f>'４.１倒筒機(樣品製作)'!Y1222</f>
        <v/>
      </c>
    </row>
    <row r="1223" spans="1:27" ht="16.5">
      <c r="A1223" s="493">
        <f t="shared" si="458"/>
        <v>46171</v>
      </c>
      <c r="B1223" s="549" t="s">
        <v>832</v>
      </c>
      <c r="C1223" s="576"/>
      <c r="D1223" s="600"/>
      <c r="E1223" s="577"/>
      <c r="F1223" s="635" t="str">
        <f>IF(ISNA(VLOOKUP(D1223,條件!$A$1:$L$65585,5,0)),"",(VLOOKUP(D1223,條件!$A$1:$L$65585,5,0)))</f>
        <v/>
      </c>
      <c r="G1223" s="635" t="str">
        <f>IF(ISNA(VLOOKUP(D1223,條件!$A$1:$L$65585,11,0)),"",(VLOOKUP(D1223,條件!$A$1:$L$65585,11,0)))</f>
        <v/>
      </c>
      <c r="H1223" s="578"/>
      <c r="I1223" s="579"/>
      <c r="J1223" s="580"/>
      <c r="K1223" s="579"/>
      <c r="L1223" s="581"/>
      <c r="M1223" s="498"/>
      <c r="N1223" s="499"/>
      <c r="O1223" s="500"/>
      <c r="P1223" s="499"/>
      <c r="Q1223" s="501"/>
      <c r="R1223" s="560"/>
      <c r="S1223" s="542">
        <f t="shared" si="454"/>
        <v>0</v>
      </c>
      <c r="T1223" s="502">
        <f t="shared" si="451"/>
        <v>0</v>
      </c>
      <c r="U1223" s="502">
        <f t="shared" si="455"/>
        <v>0</v>
      </c>
      <c r="V1223" s="503">
        <f t="shared" si="456"/>
        <v>0</v>
      </c>
      <c r="W1223" s="561" t="str">
        <f t="shared" si="457"/>
        <v/>
      </c>
      <c r="X1223" s="569" t="str">
        <f t="shared" si="452"/>
        <v/>
      </c>
      <c r="Y1223" s="569" t="str">
        <f t="shared" si="453"/>
        <v/>
      </c>
      <c r="Z1223" s="569" t="str">
        <f>'４.１倒筒機(樣品製作)'!X1223</f>
        <v/>
      </c>
      <c r="AA1223" s="569" t="str">
        <f>'４.１倒筒機(樣品製作)'!Y1223</f>
        <v/>
      </c>
    </row>
    <row r="1224" spans="1:27" ht="16.5">
      <c r="A1224" s="493">
        <f t="shared" si="458"/>
        <v>46171</v>
      </c>
      <c r="B1224" s="549" t="s">
        <v>832</v>
      </c>
      <c r="C1224" s="576"/>
      <c r="D1224" s="600"/>
      <c r="E1224" s="577"/>
      <c r="F1224" s="635" t="str">
        <f>IF(ISNA(VLOOKUP(D1224,條件!$A$1:$L$65585,5,0)),"",(VLOOKUP(D1224,條件!$A$1:$L$65585,5,0)))</f>
        <v/>
      </c>
      <c r="G1224" s="635" t="str">
        <f>IF(ISNA(VLOOKUP(D1224,條件!$A$1:$L$65585,11,0)),"",(VLOOKUP(D1224,條件!$A$1:$L$65585,11,0)))</f>
        <v/>
      </c>
      <c r="H1224" s="578"/>
      <c r="I1224" s="579"/>
      <c r="J1224" s="580"/>
      <c r="K1224" s="579"/>
      <c r="L1224" s="581"/>
      <c r="M1224" s="498"/>
      <c r="N1224" s="499"/>
      <c r="O1224" s="500"/>
      <c r="P1224" s="499"/>
      <c r="Q1224" s="501"/>
      <c r="R1224" s="560"/>
      <c r="S1224" s="542">
        <f t="shared" si="454"/>
        <v>0</v>
      </c>
      <c r="T1224" s="502">
        <f t="shared" si="451"/>
        <v>0</v>
      </c>
      <c r="U1224" s="502">
        <f t="shared" si="455"/>
        <v>0</v>
      </c>
      <c r="V1224" s="503">
        <f t="shared" si="456"/>
        <v>0</v>
      </c>
      <c r="W1224" s="561" t="str">
        <f t="shared" si="457"/>
        <v/>
      </c>
      <c r="X1224" s="569" t="str">
        <f t="shared" si="452"/>
        <v/>
      </c>
      <c r="Y1224" s="569" t="str">
        <f t="shared" si="453"/>
        <v/>
      </c>
      <c r="Z1224" s="569" t="str">
        <f>'４.１倒筒機(樣品製作)'!X1224</f>
        <v/>
      </c>
      <c r="AA1224" s="569" t="str">
        <f>'４.１倒筒機(樣品製作)'!Y1224</f>
        <v/>
      </c>
    </row>
    <row r="1225" spans="1:27" ht="16.5">
      <c r="A1225" s="493">
        <f t="shared" si="458"/>
        <v>46171</v>
      </c>
      <c r="B1225" s="549" t="s">
        <v>832</v>
      </c>
      <c r="C1225" s="576"/>
      <c r="D1225" s="600"/>
      <c r="E1225" s="577"/>
      <c r="F1225" s="635" t="str">
        <f>IF(ISNA(VLOOKUP(D1225,條件!$A$1:$L$65585,5,0)),"",(VLOOKUP(D1225,條件!$A$1:$L$65585,5,0)))</f>
        <v/>
      </c>
      <c r="G1225" s="635" t="str">
        <f>IF(ISNA(VLOOKUP(D1225,條件!$A$1:$L$65585,11,0)),"",(VLOOKUP(D1225,條件!$A$1:$L$65585,11,0)))</f>
        <v/>
      </c>
      <c r="H1225" s="578"/>
      <c r="I1225" s="579"/>
      <c r="J1225" s="580"/>
      <c r="K1225" s="579"/>
      <c r="L1225" s="581"/>
      <c r="M1225" s="498"/>
      <c r="N1225" s="499"/>
      <c r="O1225" s="500"/>
      <c r="P1225" s="499"/>
      <c r="Q1225" s="501"/>
      <c r="R1225" s="560"/>
      <c r="S1225" s="542">
        <f t="shared" si="454"/>
        <v>0</v>
      </c>
      <c r="T1225" s="502">
        <f t="shared" si="451"/>
        <v>0</v>
      </c>
      <c r="U1225" s="502">
        <f t="shared" si="455"/>
        <v>0</v>
      </c>
      <c r="V1225" s="503">
        <f t="shared" si="456"/>
        <v>0</v>
      </c>
      <c r="W1225" s="561" t="str">
        <f t="shared" si="457"/>
        <v/>
      </c>
      <c r="X1225" s="569" t="str">
        <f t="shared" si="452"/>
        <v/>
      </c>
      <c r="Y1225" s="569" t="str">
        <f t="shared" si="453"/>
        <v/>
      </c>
      <c r="Z1225" s="569" t="str">
        <f>'４.１倒筒機(樣品製作)'!X1225</f>
        <v/>
      </c>
      <c r="AA1225" s="569" t="str">
        <f>'４.１倒筒機(樣品製作)'!Y1225</f>
        <v/>
      </c>
    </row>
    <row r="1226" spans="1:27" ht="16.5">
      <c r="A1226" s="493">
        <f t="shared" si="458"/>
        <v>46171</v>
      </c>
      <c r="B1226" s="549" t="s">
        <v>832</v>
      </c>
      <c r="C1226" s="576"/>
      <c r="D1226" s="600"/>
      <c r="E1226" s="577"/>
      <c r="F1226" s="635" t="str">
        <f>IF(ISNA(VLOOKUP(D1226,條件!$A$1:$L$65585,5,0)),"",(VLOOKUP(D1226,條件!$A$1:$L$65585,5,0)))</f>
        <v/>
      </c>
      <c r="G1226" s="635" t="str">
        <f>IF(ISNA(VLOOKUP(D1226,條件!$A$1:$L$65585,11,0)),"",(VLOOKUP(D1226,條件!$A$1:$L$65585,11,0)))</f>
        <v/>
      </c>
      <c r="H1226" s="578"/>
      <c r="I1226" s="579"/>
      <c r="J1226" s="580"/>
      <c r="K1226" s="579"/>
      <c r="L1226" s="581"/>
      <c r="M1226" s="498"/>
      <c r="N1226" s="499"/>
      <c r="O1226" s="500"/>
      <c r="P1226" s="499"/>
      <c r="Q1226" s="501"/>
      <c r="R1226" s="560"/>
      <c r="S1226" s="542">
        <f t="shared" si="454"/>
        <v>0</v>
      </c>
      <c r="T1226" s="502">
        <f t="shared" si="451"/>
        <v>0</v>
      </c>
      <c r="U1226" s="502">
        <f t="shared" si="455"/>
        <v>0</v>
      </c>
      <c r="V1226" s="503">
        <f t="shared" si="456"/>
        <v>0</v>
      </c>
      <c r="W1226" s="561" t="str">
        <f t="shared" si="457"/>
        <v/>
      </c>
      <c r="X1226" s="569" t="str">
        <f t="shared" si="452"/>
        <v/>
      </c>
      <c r="Y1226" s="569" t="str">
        <f t="shared" si="453"/>
        <v/>
      </c>
      <c r="Z1226" s="569" t="str">
        <f>'４.１倒筒機(樣品製作)'!X1226</f>
        <v/>
      </c>
      <c r="AA1226" s="569" t="str">
        <f>'４.１倒筒機(樣品製作)'!Y1226</f>
        <v/>
      </c>
    </row>
    <row r="1227" spans="1:27" ht="16.5">
      <c r="A1227" s="493">
        <f t="shared" si="458"/>
        <v>46171</v>
      </c>
      <c r="B1227" s="515" t="s">
        <v>835</v>
      </c>
      <c r="C1227" s="652"/>
      <c r="D1227" s="653"/>
      <c r="E1227" s="654"/>
      <c r="F1227" s="655"/>
      <c r="G1227" s="655"/>
      <c r="H1227" s="656"/>
      <c r="I1227" s="657">
        <f>COUNTA(I1207:I1226)</f>
        <v>0</v>
      </c>
      <c r="J1227" s="657"/>
      <c r="K1227" s="657"/>
      <c r="L1227" s="658"/>
      <c r="M1227" s="517"/>
      <c r="N1227" s="518">
        <f>SUM(N1207:N1226)</f>
        <v>0</v>
      </c>
      <c r="O1227" s="517"/>
      <c r="P1227" s="518">
        <f>SUM(P1207:P1226)</f>
        <v>0</v>
      </c>
      <c r="Q1227" s="519"/>
      <c r="R1227" s="562"/>
      <c r="S1227" s="543"/>
      <c r="T1227" s="516"/>
      <c r="U1227" s="516">
        <f>SUMIF(U1207:U1226,"&lt;9E307")</f>
        <v>0</v>
      </c>
      <c r="V1227" s="516">
        <f>SUM(V1207:V1226)</f>
        <v>0</v>
      </c>
      <c r="W1227" s="563">
        <f>IF(ISERROR(V1227/U1227),0,(V1227/U1227))</f>
        <v>0</v>
      </c>
      <c r="X1227" s="570">
        <f>SUMIF(X1207:X1226,"&lt;9E307")</f>
        <v>0</v>
      </c>
      <c r="Y1227" s="570">
        <f>SUMIF(Y1207:Y1226,"&lt;9E307")</f>
        <v>0</v>
      </c>
      <c r="Z1227" s="707">
        <f>'４.１倒筒機(樣品製作)'!X1227</f>
        <v>0</v>
      </c>
      <c r="AA1227" s="707">
        <f>'４.１倒筒機(樣品製作)'!Y1227</f>
        <v>0</v>
      </c>
    </row>
    <row r="1228" spans="1:27" ht="16.5">
      <c r="A1228" s="493">
        <f t="shared" si="458"/>
        <v>46171</v>
      </c>
      <c r="B1228" s="549" t="s">
        <v>833</v>
      </c>
      <c r="C1228" s="576"/>
      <c r="D1228" s="600"/>
      <c r="E1228" s="577"/>
      <c r="F1228" s="635" t="str">
        <f>IF(ISNA(VLOOKUP(D1228,條件!$A$1:$L$65585,5,0)),"",(VLOOKUP(D1228,條件!$A$1:$L$65585,5,0)))</f>
        <v/>
      </c>
      <c r="G1228" s="635" t="str">
        <f>IF(ISNA(VLOOKUP(D1228,條件!$A$1:$L$65585,11,0)),"",(VLOOKUP(D1228,條件!$A$1:$L$65585,11,0)))</f>
        <v/>
      </c>
      <c r="H1228" s="578"/>
      <c r="I1228" s="579"/>
      <c r="J1228" s="580"/>
      <c r="K1228" s="579"/>
      <c r="L1228" s="581"/>
      <c r="M1228" s="498"/>
      <c r="N1228" s="499"/>
      <c r="O1228" s="500"/>
      <c r="P1228" s="499"/>
      <c r="Q1228" s="501"/>
      <c r="R1228" s="560"/>
      <c r="S1228" s="542">
        <f>K1228*0.85</f>
        <v>0</v>
      </c>
      <c r="T1228" s="502">
        <f t="shared" ref="T1228:T1247" si="459">IF(J1228="",0,(1440/(J1228/S1228)))</f>
        <v>0</v>
      </c>
      <c r="U1228" s="522">
        <f>T1228*L1228*(N1228+P1228)/24*0.85</f>
        <v>0</v>
      </c>
      <c r="V1228" s="523">
        <f>M1228+O1228</f>
        <v>0</v>
      </c>
      <c r="W1228" s="559" t="str">
        <f>IF(U1228=0,"",((V1228/U1228)))</f>
        <v/>
      </c>
      <c r="X1228" s="569" t="str">
        <f t="shared" ref="X1228:X1247" si="460">IF(ISERROR((U1228/(N1228+P1228)*N1228)/250),"",((U1228/(N1228+P1228)*N1228)/250))</f>
        <v/>
      </c>
      <c r="Y1228" s="569" t="str">
        <f t="shared" ref="Y1228:Y1247" si="461">IF(ISERROR(((U1228/(N1228+P1228)*P1228)/250)),"",(((U1228/(N1228+P1228)*P1228))/250))</f>
        <v/>
      </c>
      <c r="Z1228" s="569" t="str">
        <f>'４.１倒筒機(樣品製作)'!X1228</f>
        <v/>
      </c>
      <c r="AA1228" s="569" t="str">
        <f>'４.１倒筒機(樣品製作)'!Y1228</f>
        <v/>
      </c>
    </row>
    <row r="1229" spans="1:27" ht="16.5">
      <c r="A1229" s="493">
        <f t="shared" si="458"/>
        <v>46171</v>
      </c>
      <c r="B1229" s="549" t="s">
        <v>833</v>
      </c>
      <c r="C1229" s="576"/>
      <c r="D1229" s="600"/>
      <c r="E1229" s="577"/>
      <c r="F1229" s="635" t="str">
        <f>IF(ISNA(VLOOKUP(D1229,條件!$A$1:$L$65585,5,0)),"",(VLOOKUP(D1229,條件!$A$1:$L$65585,5,0)))</f>
        <v/>
      </c>
      <c r="G1229" s="635" t="str">
        <f>IF(ISNA(VLOOKUP(D1229,條件!$A$1:$L$65585,11,0)),"",(VLOOKUP(D1229,條件!$A$1:$L$65585,11,0)))</f>
        <v/>
      </c>
      <c r="H1229" s="578"/>
      <c r="I1229" s="579"/>
      <c r="J1229" s="580"/>
      <c r="K1229" s="579"/>
      <c r="L1229" s="581"/>
      <c r="M1229" s="498"/>
      <c r="N1229" s="499"/>
      <c r="O1229" s="500"/>
      <c r="P1229" s="499"/>
      <c r="Q1229" s="501"/>
      <c r="R1229" s="560"/>
      <c r="S1229" s="542">
        <f t="shared" ref="S1229:S1247" si="462">K1229*0.85</f>
        <v>0</v>
      </c>
      <c r="T1229" s="502">
        <f t="shared" si="459"/>
        <v>0</v>
      </c>
      <c r="U1229" s="522">
        <f t="shared" ref="U1229:U1247" si="463">T1229*L1229*(N1229+P1229)/24*0.85</f>
        <v>0</v>
      </c>
      <c r="V1229" s="503">
        <f t="shared" ref="V1229:V1247" si="464">M1229+O1229</f>
        <v>0</v>
      </c>
      <c r="W1229" s="559" t="str">
        <f t="shared" ref="W1229:W1247" si="465">IF(U1229=0,"",((V1229/U1229)))</f>
        <v/>
      </c>
      <c r="X1229" s="569" t="str">
        <f t="shared" si="460"/>
        <v/>
      </c>
      <c r="Y1229" s="569" t="str">
        <f t="shared" si="461"/>
        <v/>
      </c>
      <c r="Z1229" s="569" t="str">
        <f>'４.１倒筒機(樣品製作)'!X1229</f>
        <v/>
      </c>
      <c r="AA1229" s="569" t="str">
        <f>'４.１倒筒機(樣品製作)'!Y1229</f>
        <v/>
      </c>
    </row>
    <row r="1230" spans="1:27" ht="16.5">
      <c r="A1230" s="493">
        <f t="shared" si="458"/>
        <v>46171</v>
      </c>
      <c r="B1230" s="549" t="s">
        <v>833</v>
      </c>
      <c r="C1230" s="576"/>
      <c r="D1230" s="600"/>
      <c r="E1230" s="577"/>
      <c r="F1230" s="635" t="str">
        <f>IF(ISNA(VLOOKUP(D1230,條件!$A$1:$L$65585,5,0)),"",(VLOOKUP(D1230,條件!$A$1:$L$65585,5,0)))</f>
        <v/>
      </c>
      <c r="G1230" s="635" t="str">
        <f>IF(ISNA(VLOOKUP(D1230,條件!$A$1:$L$65585,11,0)),"",(VLOOKUP(D1230,條件!$A$1:$L$65585,11,0)))</f>
        <v/>
      </c>
      <c r="H1230" s="578"/>
      <c r="I1230" s="579"/>
      <c r="J1230" s="580"/>
      <c r="K1230" s="579"/>
      <c r="L1230" s="581"/>
      <c r="M1230" s="498"/>
      <c r="N1230" s="499"/>
      <c r="O1230" s="500"/>
      <c r="P1230" s="499"/>
      <c r="Q1230" s="501"/>
      <c r="R1230" s="560"/>
      <c r="S1230" s="542">
        <f t="shared" si="462"/>
        <v>0</v>
      </c>
      <c r="T1230" s="502">
        <f t="shared" si="459"/>
        <v>0</v>
      </c>
      <c r="U1230" s="522">
        <f t="shared" si="463"/>
        <v>0</v>
      </c>
      <c r="V1230" s="503">
        <f t="shared" si="464"/>
        <v>0</v>
      </c>
      <c r="W1230" s="559" t="str">
        <f t="shared" si="465"/>
        <v/>
      </c>
      <c r="X1230" s="569" t="str">
        <f t="shared" si="460"/>
        <v/>
      </c>
      <c r="Y1230" s="569" t="str">
        <f t="shared" si="461"/>
        <v/>
      </c>
      <c r="Z1230" s="569" t="str">
        <f>'４.１倒筒機(樣品製作)'!X1230</f>
        <v/>
      </c>
      <c r="AA1230" s="569" t="str">
        <f>'４.１倒筒機(樣品製作)'!Y1230</f>
        <v/>
      </c>
    </row>
    <row r="1231" spans="1:27" ht="16.5">
      <c r="A1231" s="493">
        <f t="shared" si="458"/>
        <v>46171</v>
      </c>
      <c r="B1231" s="549" t="s">
        <v>833</v>
      </c>
      <c r="C1231" s="576"/>
      <c r="D1231" s="600"/>
      <c r="E1231" s="577"/>
      <c r="F1231" s="635" t="str">
        <f>IF(ISNA(VLOOKUP(D1231,條件!$A$1:$L$65585,5,0)),"",(VLOOKUP(D1231,條件!$A$1:$L$65585,5,0)))</f>
        <v/>
      </c>
      <c r="G1231" s="635" t="str">
        <f>IF(ISNA(VLOOKUP(D1231,條件!$A$1:$L$65585,11,0)),"",(VLOOKUP(D1231,條件!$A$1:$L$65585,11,0)))</f>
        <v/>
      </c>
      <c r="H1231" s="578"/>
      <c r="I1231" s="579"/>
      <c r="J1231" s="580"/>
      <c r="K1231" s="579"/>
      <c r="L1231" s="581"/>
      <c r="M1231" s="498"/>
      <c r="N1231" s="499"/>
      <c r="O1231" s="500"/>
      <c r="P1231" s="499"/>
      <c r="Q1231" s="501"/>
      <c r="R1231" s="560"/>
      <c r="S1231" s="542">
        <f t="shared" si="462"/>
        <v>0</v>
      </c>
      <c r="T1231" s="502">
        <f t="shared" si="459"/>
        <v>0</v>
      </c>
      <c r="U1231" s="522">
        <f t="shared" si="463"/>
        <v>0</v>
      </c>
      <c r="V1231" s="503">
        <f t="shared" si="464"/>
        <v>0</v>
      </c>
      <c r="W1231" s="559" t="str">
        <f t="shared" si="465"/>
        <v/>
      </c>
      <c r="X1231" s="569" t="str">
        <f t="shared" si="460"/>
        <v/>
      </c>
      <c r="Y1231" s="569" t="str">
        <f t="shared" si="461"/>
        <v/>
      </c>
      <c r="Z1231" s="569" t="str">
        <f>'４.１倒筒機(樣品製作)'!X1231</f>
        <v/>
      </c>
      <c r="AA1231" s="569" t="str">
        <f>'４.１倒筒機(樣品製作)'!Y1231</f>
        <v/>
      </c>
    </row>
    <row r="1232" spans="1:27" ht="16.5">
      <c r="A1232" s="493">
        <f t="shared" si="458"/>
        <v>46171</v>
      </c>
      <c r="B1232" s="549" t="s">
        <v>833</v>
      </c>
      <c r="C1232" s="576"/>
      <c r="D1232" s="600"/>
      <c r="E1232" s="577"/>
      <c r="F1232" s="635" t="str">
        <f>IF(ISNA(VLOOKUP(D1232,條件!$A$1:$L$65585,5,0)),"",(VLOOKUP(D1232,條件!$A$1:$L$65585,5,0)))</f>
        <v/>
      </c>
      <c r="G1232" s="635" t="str">
        <f>IF(ISNA(VLOOKUP(D1232,條件!$A$1:$L$65585,11,0)),"",(VLOOKUP(D1232,條件!$A$1:$L$65585,11,0)))</f>
        <v/>
      </c>
      <c r="H1232" s="578"/>
      <c r="I1232" s="579"/>
      <c r="J1232" s="580"/>
      <c r="K1232" s="579"/>
      <c r="L1232" s="581"/>
      <c r="M1232" s="498"/>
      <c r="N1232" s="499"/>
      <c r="O1232" s="500"/>
      <c r="P1232" s="499"/>
      <c r="Q1232" s="501"/>
      <c r="R1232" s="560"/>
      <c r="S1232" s="542">
        <f t="shared" si="462"/>
        <v>0</v>
      </c>
      <c r="T1232" s="502">
        <f t="shared" si="459"/>
        <v>0</v>
      </c>
      <c r="U1232" s="522">
        <f t="shared" si="463"/>
        <v>0</v>
      </c>
      <c r="V1232" s="503">
        <f t="shared" si="464"/>
        <v>0</v>
      </c>
      <c r="W1232" s="559" t="str">
        <f t="shared" si="465"/>
        <v/>
      </c>
      <c r="X1232" s="569" t="str">
        <f t="shared" si="460"/>
        <v/>
      </c>
      <c r="Y1232" s="569" t="str">
        <f t="shared" si="461"/>
        <v/>
      </c>
      <c r="Z1232" s="569" t="str">
        <f>'４.１倒筒機(樣品製作)'!X1232</f>
        <v/>
      </c>
      <c r="AA1232" s="569" t="str">
        <f>'４.１倒筒機(樣品製作)'!Y1232</f>
        <v/>
      </c>
    </row>
    <row r="1233" spans="1:27" ht="16.5">
      <c r="A1233" s="493">
        <f t="shared" si="458"/>
        <v>46171</v>
      </c>
      <c r="B1233" s="549" t="s">
        <v>833</v>
      </c>
      <c r="C1233" s="576"/>
      <c r="D1233" s="600"/>
      <c r="E1233" s="577"/>
      <c r="F1233" s="635" t="str">
        <f>IF(ISNA(VLOOKUP(D1233,條件!$A$1:$L$65585,5,0)),"",(VLOOKUP(D1233,條件!$A$1:$L$65585,5,0)))</f>
        <v/>
      </c>
      <c r="G1233" s="635" t="str">
        <f>IF(ISNA(VLOOKUP(D1233,條件!$A$1:$L$65585,11,0)),"",(VLOOKUP(D1233,條件!$A$1:$L$65585,11,0)))</f>
        <v/>
      </c>
      <c r="H1233" s="578"/>
      <c r="I1233" s="579"/>
      <c r="J1233" s="580"/>
      <c r="K1233" s="579"/>
      <c r="L1233" s="581"/>
      <c r="M1233" s="498"/>
      <c r="N1233" s="499"/>
      <c r="O1233" s="500"/>
      <c r="P1233" s="499"/>
      <c r="Q1233" s="501"/>
      <c r="R1233" s="560"/>
      <c r="S1233" s="542">
        <f t="shared" si="462"/>
        <v>0</v>
      </c>
      <c r="T1233" s="502">
        <f t="shared" si="459"/>
        <v>0</v>
      </c>
      <c r="U1233" s="522">
        <f t="shared" si="463"/>
        <v>0</v>
      </c>
      <c r="V1233" s="503">
        <f t="shared" si="464"/>
        <v>0</v>
      </c>
      <c r="W1233" s="559" t="str">
        <f t="shared" si="465"/>
        <v/>
      </c>
      <c r="X1233" s="569" t="str">
        <f t="shared" si="460"/>
        <v/>
      </c>
      <c r="Y1233" s="569" t="str">
        <f t="shared" si="461"/>
        <v/>
      </c>
      <c r="Z1233" s="569" t="str">
        <f>'４.１倒筒機(樣品製作)'!X1233</f>
        <v/>
      </c>
      <c r="AA1233" s="569" t="str">
        <f>'４.１倒筒機(樣品製作)'!Y1233</f>
        <v/>
      </c>
    </row>
    <row r="1234" spans="1:27" ht="16.5">
      <c r="A1234" s="493">
        <f t="shared" si="458"/>
        <v>46171</v>
      </c>
      <c r="B1234" s="549" t="s">
        <v>833</v>
      </c>
      <c r="C1234" s="576"/>
      <c r="D1234" s="600"/>
      <c r="E1234" s="577"/>
      <c r="F1234" s="635" t="str">
        <f>IF(ISNA(VLOOKUP(D1234,條件!$A$1:$L$65585,5,0)),"",(VLOOKUP(D1234,條件!$A$1:$L$65585,5,0)))</f>
        <v/>
      </c>
      <c r="G1234" s="635" t="str">
        <f>IF(ISNA(VLOOKUP(D1234,條件!$A$1:$L$65585,11,0)),"",(VLOOKUP(D1234,條件!$A$1:$L$65585,11,0)))</f>
        <v/>
      </c>
      <c r="H1234" s="578"/>
      <c r="I1234" s="579"/>
      <c r="J1234" s="580"/>
      <c r="K1234" s="579"/>
      <c r="L1234" s="581"/>
      <c r="M1234" s="498"/>
      <c r="N1234" s="499"/>
      <c r="O1234" s="500"/>
      <c r="P1234" s="499"/>
      <c r="Q1234" s="501"/>
      <c r="R1234" s="560"/>
      <c r="S1234" s="542">
        <f t="shared" si="462"/>
        <v>0</v>
      </c>
      <c r="T1234" s="502">
        <f t="shared" si="459"/>
        <v>0</v>
      </c>
      <c r="U1234" s="522">
        <f t="shared" si="463"/>
        <v>0</v>
      </c>
      <c r="V1234" s="503">
        <f t="shared" si="464"/>
        <v>0</v>
      </c>
      <c r="W1234" s="559" t="str">
        <f t="shared" si="465"/>
        <v/>
      </c>
      <c r="X1234" s="569" t="str">
        <f t="shared" si="460"/>
        <v/>
      </c>
      <c r="Y1234" s="569" t="str">
        <f t="shared" si="461"/>
        <v/>
      </c>
      <c r="Z1234" s="569" t="str">
        <f>'４.１倒筒機(樣品製作)'!X1234</f>
        <v/>
      </c>
      <c r="AA1234" s="569" t="str">
        <f>'４.１倒筒機(樣品製作)'!Y1234</f>
        <v/>
      </c>
    </row>
    <row r="1235" spans="1:27" ht="16.5">
      <c r="A1235" s="493">
        <f t="shared" si="458"/>
        <v>46171</v>
      </c>
      <c r="B1235" s="549" t="s">
        <v>833</v>
      </c>
      <c r="C1235" s="576"/>
      <c r="D1235" s="600"/>
      <c r="E1235" s="577"/>
      <c r="F1235" s="635" t="str">
        <f>IF(ISNA(VLOOKUP(D1235,條件!$A$1:$L$65585,5,0)),"",(VLOOKUP(D1235,條件!$A$1:$L$65585,5,0)))</f>
        <v/>
      </c>
      <c r="G1235" s="635" t="str">
        <f>IF(ISNA(VLOOKUP(D1235,條件!$A$1:$L$65585,11,0)),"",(VLOOKUP(D1235,條件!$A$1:$L$65585,11,0)))</f>
        <v/>
      </c>
      <c r="H1235" s="578"/>
      <c r="I1235" s="579"/>
      <c r="J1235" s="580"/>
      <c r="K1235" s="579"/>
      <c r="L1235" s="581"/>
      <c r="M1235" s="498"/>
      <c r="N1235" s="499"/>
      <c r="O1235" s="500"/>
      <c r="P1235" s="499"/>
      <c r="Q1235" s="501"/>
      <c r="R1235" s="560"/>
      <c r="S1235" s="542">
        <f t="shared" si="462"/>
        <v>0</v>
      </c>
      <c r="T1235" s="502">
        <f t="shared" si="459"/>
        <v>0</v>
      </c>
      <c r="U1235" s="522">
        <f t="shared" si="463"/>
        <v>0</v>
      </c>
      <c r="V1235" s="503">
        <f t="shared" si="464"/>
        <v>0</v>
      </c>
      <c r="W1235" s="559" t="str">
        <f t="shared" si="465"/>
        <v/>
      </c>
      <c r="X1235" s="569" t="str">
        <f t="shared" si="460"/>
        <v/>
      </c>
      <c r="Y1235" s="569" t="str">
        <f t="shared" si="461"/>
        <v/>
      </c>
      <c r="Z1235" s="569" t="str">
        <f>'４.１倒筒機(樣品製作)'!X1235</f>
        <v/>
      </c>
      <c r="AA1235" s="569" t="str">
        <f>'４.１倒筒機(樣品製作)'!Y1235</f>
        <v/>
      </c>
    </row>
    <row r="1236" spans="1:27" ht="16.5">
      <c r="A1236" s="493">
        <f t="shared" si="458"/>
        <v>46171</v>
      </c>
      <c r="B1236" s="549" t="s">
        <v>833</v>
      </c>
      <c r="C1236" s="576"/>
      <c r="D1236" s="600"/>
      <c r="E1236" s="577"/>
      <c r="F1236" s="635" t="str">
        <f>IF(ISNA(VLOOKUP(D1236,條件!$A$1:$L$65585,5,0)),"",(VLOOKUP(D1236,條件!$A$1:$L$65585,5,0)))</f>
        <v/>
      </c>
      <c r="G1236" s="635" t="str">
        <f>IF(ISNA(VLOOKUP(D1236,條件!$A$1:$L$65585,11,0)),"",(VLOOKUP(D1236,條件!$A$1:$L$65585,11,0)))</f>
        <v/>
      </c>
      <c r="H1236" s="578"/>
      <c r="I1236" s="579"/>
      <c r="J1236" s="580"/>
      <c r="K1236" s="579"/>
      <c r="L1236" s="581"/>
      <c r="M1236" s="498"/>
      <c r="N1236" s="499"/>
      <c r="O1236" s="500"/>
      <c r="P1236" s="499"/>
      <c r="Q1236" s="501"/>
      <c r="R1236" s="560"/>
      <c r="S1236" s="542">
        <f t="shared" si="462"/>
        <v>0</v>
      </c>
      <c r="T1236" s="502">
        <f t="shared" si="459"/>
        <v>0</v>
      </c>
      <c r="U1236" s="522">
        <f t="shared" si="463"/>
        <v>0</v>
      </c>
      <c r="V1236" s="503">
        <f t="shared" si="464"/>
        <v>0</v>
      </c>
      <c r="W1236" s="559" t="str">
        <f t="shared" si="465"/>
        <v/>
      </c>
      <c r="X1236" s="569" t="str">
        <f t="shared" si="460"/>
        <v/>
      </c>
      <c r="Y1236" s="569" t="str">
        <f t="shared" si="461"/>
        <v/>
      </c>
      <c r="Z1236" s="569" t="str">
        <f>'４.１倒筒機(樣品製作)'!X1236</f>
        <v/>
      </c>
      <c r="AA1236" s="569" t="str">
        <f>'４.１倒筒機(樣品製作)'!Y1236</f>
        <v/>
      </c>
    </row>
    <row r="1237" spans="1:27" ht="16.5">
      <c r="A1237" s="493">
        <f t="shared" si="458"/>
        <v>46171</v>
      </c>
      <c r="B1237" s="549" t="s">
        <v>833</v>
      </c>
      <c r="C1237" s="576"/>
      <c r="D1237" s="600"/>
      <c r="E1237" s="577"/>
      <c r="F1237" s="635" t="str">
        <f>IF(ISNA(VLOOKUP(D1237,條件!$A$1:$L$65585,5,0)),"",(VLOOKUP(D1237,條件!$A$1:$L$65585,5,0)))</f>
        <v/>
      </c>
      <c r="G1237" s="635" t="str">
        <f>IF(ISNA(VLOOKUP(D1237,條件!$A$1:$L$65585,11,0)),"",(VLOOKUP(D1237,條件!$A$1:$L$65585,11,0)))</f>
        <v/>
      </c>
      <c r="H1237" s="578"/>
      <c r="I1237" s="579"/>
      <c r="J1237" s="580"/>
      <c r="K1237" s="579"/>
      <c r="L1237" s="581"/>
      <c r="M1237" s="498"/>
      <c r="N1237" s="499"/>
      <c r="O1237" s="500"/>
      <c r="P1237" s="499"/>
      <c r="Q1237" s="501"/>
      <c r="R1237" s="560"/>
      <c r="S1237" s="542">
        <f t="shared" si="462"/>
        <v>0</v>
      </c>
      <c r="T1237" s="502">
        <f t="shared" si="459"/>
        <v>0</v>
      </c>
      <c r="U1237" s="522">
        <f t="shared" si="463"/>
        <v>0</v>
      </c>
      <c r="V1237" s="503">
        <f t="shared" si="464"/>
        <v>0</v>
      </c>
      <c r="W1237" s="559" t="str">
        <f t="shared" si="465"/>
        <v/>
      </c>
      <c r="X1237" s="569" t="str">
        <f t="shared" si="460"/>
        <v/>
      </c>
      <c r="Y1237" s="569" t="str">
        <f t="shared" si="461"/>
        <v/>
      </c>
      <c r="Z1237" s="569" t="str">
        <f>'４.１倒筒機(樣品製作)'!X1237</f>
        <v/>
      </c>
      <c r="AA1237" s="569" t="str">
        <f>'４.１倒筒機(樣品製作)'!Y1237</f>
        <v/>
      </c>
    </row>
    <row r="1238" spans="1:27" ht="16.5">
      <c r="A1238" s="493">
        <f t="shared" si="458"/>
        <v>46171</v>
      </c>
      <c r="B1238" s="549" t="s">
        <v>833</v>
      </c>
      <c r="C1238" s="576"/>
      <c r="D1238" s="600"/>
      <c r="E1238" s="577"/>
      <c r="F1238" s="635" t="str">
        <f>IF(ISNA(VLOOKUP(D1238,條件!$A$1:$L$65585,5,0)),"",(VLOOKUP(D1238,條件!$A$1:$L$65585,5,0)))</f>
        <v/>
      </c>
      <c r="G1238" s="635" t="str">
        <f>IF(ISNA(VLOOKUP(D1238,條件!$A$1:$L$65585,11,0)),"",(VLOOKUP(D1238,條件!$A$1:$L$65585,11,0)))</f>
        <v/>
      </c>
      <c r="H1238" s="578"/>
      <c r="I1238" s="579"/>
      <c r="J1238" s="580"/>
      <c r="K1238" s="579"/>
      <c r="L1238" s="581"/>
      <c r="M1238" s="498"/>
      <c r="N1238" s="499"/>
      <c r="O1238" s="500"/>
      <c r="P1238" s="499"/>
      <c r="Q1238" s="501"/>
      <c r="R1238" s="560"/>
      <c r="S1238" s="542">
        <f t="shared" si="462"/>
        <v>0</v>
      </c>
      <c r="T1238" s="502">
        <f t="shared" si="459"/>
        <v>0</v>
      </c>
      <c r="U1238" s="522">
        <f t="shared" si="463"/>
        <v>0</v>
      </c>
      <c r="V1238" s="503">
        <f t="shared" si="464"/>
        <v>0</v>
      </c>
      <c r="W1238" s="559" t="str">
        <f t="shared" si="465"/>
        <v/>
      </c>
      <c r="X1238" s="569" t="str">
        <f t="shared" si="460"/>
        <v/>
      </c>
      <c r="Y1238" s="569" t="str">
        <f t="shared" si="461"/>
        <v/>
      </c>
      <c r="Z1238" s="569" t="str">
        <f>'４.１倒筒機(樣品製作)'!X1238</f>
        <v/>
      </c>
      <c r="AA1238" s="569" t="str">
        <f>'４.１倒筒機(樣品製作)'!Y1238</f>
        <v/>
      </c>
    </row>
    <row r="1239" spans="1:27" ht="16.5">
      <c r="A1239" s="493">
        <f t="shared" si="458"/>
        <v>46171</v>
      </c>
      <c r="B1239" s="549" t="s">
        <v>833</v>
      </c>
      <c r="C1239" s="576"/>
      <c r="D1239" s="600"/>
      <c r="E1239" s="577"/>
      <c r="F1239" s="635" t="str">
        <f>IF(ISNA(VLOOKUP(D1239,條件!$A$1:$L$65585,5,0)),"",(VLOOKUP(D1239,條件!$A$1:$L$65585,5,0)))</f>
        <v/>
      </c>
      <c r="G1239" s="635" t="str">
        <f>IF(ISNA(VLOOKUP(D1239,條件!$A$1:$L$65585,11,0)),"",(VLOOKUP(D1239,條件!$A$1:$L$65585,11,0)))</f>
        <v/>
      </c>
      <c r="H1239" s="578"/>
      <c r="I1239" s="579"/>
      <c r="J1239" s="580"/>
      <c r="K1239" s="579"/>
      <c r="L1239" s="581"/>
      <c r="M1239" s="498"/>
      <c r="N1239" s="499"/>
      <c r="O1239" s="500"/>
      <c r="P1239" s="499"/>
      <c r="Q1239" s="501"/>
      <c r="R1239" s="560"/>
      <c r="S1239" s="542">
        <f t="shared" si="462"/>
        <v>0</v>
      </c>
      <c r="T1239" s="502">
        <f t="shared" si="459"/>
        <v>0</v>
      </c>
      <c r="U1239" s="502">
        <f t="shared" si="463"/>
        <v>0</v>
      </c>
      <c r="V1239" s="503">
        <f t="shared" si="464"/>
        <v>0</v>
      </c>
      <c r="W1239" s="561" t="str">
        <f t="shared" si="465"/>
        <v/>
      </c>
      <c r="X1239" s="569" t="str">
        <f t="shared" si="460"/>
        <v/>
      </c>
      <c r="Y1239" s="569" t="str">
        <f t="shared" si="461"/>
        <v/>
      </c>
      <c r="Z1239" s="569" t="str">
        <f>'４.１倒筒機(樣品製作)'!X1239</f>
        <v/>
      </c>
      <c r="AA1239" s="569" t="str">
        <f>'４.１倒筒機(樣品製作)'!Y1239</f>
        <v/>
      </c>
    </row>
    <row r="1240" spans="1:27" ht="16.5">
      <c r="A1240" s="493">
        <f t="shared" si="458"/>
        <v>46171</v>
      </c>
      <c r="B1240" s="549" t="s">
        <v>833</v>
      </c>
      <c r="C1240" s="576"/>
      <c r="D1240" s="600"/>
      <c r="E1240" s="577"/>
      <c r="F1240" s="635" t="str">
        <f>IF(ISNA(VLOOKUP(D1240,條件!$A$1:$L$65585,5,0)),"",(VLOOKUP(D1240,條件!$A$1:$L$65585,5,0)))</f>
        <v/>
      </c>
      <c r="G1240" s="635" t="str">
        <f>IF(ISNA(VLOOKUP(D1240,條件!$A$1:$L$65585,11,0)),"",(VLOOKUP(D1240,條件!$A$1:$L$65585,11,0)))</f>
        <v/>
      </c>
      <c r="H1240" s="578"/>
      <c r="I1240" s="579"/>
      <c r="J1240" s="580"/>
      <c r="K1240" s="579"/>
      <c r="L1240" s="581"/>
      <c r="M1240" s="498"/>
      <c r="N1240" s="499"/>
      <c r="O1240" s="500"/>
      <c r="P1240" s="499"/>
      <c r="Q1240" s="501"/>
      <c r="R1240" s="560"/>
      <c r="S1240" s="542">
        <f t="shared" si="462"/>
        <v>0</v>
      </c>
      <c r="T1240" s="502">
        <f t="shared" si="459"/>
        <v>0</v>
      </c>
      <c r="U1240" s="502">
        <f t="shared" si="463"/>
        <v>0</v>
      </c>
      <c r="V1240" s="503">
        <f t="shared" si="464"/>
        <v>0</v>
      </c>
      <c r="W1240" s="561" t="str">
        <f t="shared" si="465"/>
        <v/>
      </c>
      <c r="X1240" s="569" t="str">
        <f t="shared" si="460"/>
        <v/>
      </c>
      <c r="Y1240" s="569" t="str">
        <f t="shared" si="461"/>
        <v/>
      </c>
      <c r="Z1240" s="569" t="str">
        <f>'４.１倒筒機(樣品製作)'!X1240</f>
        <v/>
      </c>
      <c r="AA1240" s="569" t="str">
        <f>'４.１倒筒機(樣品製作)'!Y1240</f>
        <v/>
      </c>
    </row>
    <row r="1241" spans="1:27" ht="16.5">
      <c r="A1241" s="493">
        <f t="shared" si="458"/>
        <v>46171</v>
      </c>
      <c r="B1241" s="549" t="s">
        <v>833</v>
      </c>
      <c r="C1241" s="576"/>
      <c r="D1241" s="600"/>
      <c r="E1241" s="577"/>
      <c r="F1241" s="635" t="str">
        <f>IF(ISNA(VLOOKUP(D1241,條件!$A$1:$L$65585,5,0)),"",(VLOOKUP(D1241,條件!$A$1:$L$65585,5,0)))</f>
        <v/>
      </c>
      <c r="G1241" s="635" t="str">
        <f>IF(ISNA(VLOOKUP(D1241,條件!$A$1:$L$65585,11,0)),"",(VLOOKUP(D1241,條件!$A$1:$L$65585,11,0)))</f>
        <v/>
      </c>
      <c r="H1241" s="578"/>
      <c r="I1241" s="579"/>
      <c r="J1241" s="580"/>
      <c r="K1241" s="579"/>
      <c r="L1241" s="581"/>
      <c r="M1241" s="498"/>
      <c r="N1241" s="499"/>
      <c r="O1241" s="500"/>
      <c r="P1241" s="499"/>
      <c r="Q1241" s="501"/>
      <c r="R1241" s="560"/>
      <c r="S1241" s="542">
        <f t="shared" si="462"/>
        <v>0</v>
      </c>
      <c r="T1241" s="502">
        <f t="shared" si="459"/>
        <v>0</v>
      </c>
      <c r="U1241" s="502">
        <f t="shared" si="463"/>
        <v>0</v>
      </c>
      <c r="V1241" s="503">
        <f t="shared" si="464"/>
        <v>0</v>
      </c>
      <c r="W1241" s="561" t="str">
        <f t="shared" si="465"/>
        <v/>
      </c>
      <c r="X1241" s="569" t="str">
        <f t="shared" si="460"/>
        <v/>
      </c>
      <c r="Y1241" s="569" t="str">
        <f t="shared" si="461"/>
        <v/>
      </c>
      <c r="Z1241" s="569" t="str">
        <f>'４.１倒筒機(樣品製作)'!X1241</f>
        <v/>
      </c>
      <c r="AA1241" s="569" t="str">
        <f>'４.１倒筒機(樣品製作)'!Y1241</f>
        <v/>
      </c>
    </row>
    <row r="1242" spans="1:27" ht="16.5">
      <c r="A1242" s="493">
        <f t="shared" si="458"/>
        <v>46171</v>
      </c>
      <c r="B1242" s="549" t="s">
        <v>833</v>
      </c>
      <c r="C1242" s="576"/>
      <c r="D1242" s="600"/>
      <c r="E1242" s="577"/>
      <c r="F1242" s="635" t="str">
        <f>IF(ISNA(VLOOKUP(D1242,條件!$A$1:$L$65585,5,0)),"",(VLOOKUP(D1242,條件!$A$1:$L$65585,5,0)))</f>
        <v/>
      </c>
      <c r="G1242" s="635" t="str">
        <f>IF(ISNA(VLOOKUP(D1242,條件!$A$1:$L$65585,11,0)),"",(VLOOKUP(D1242,條件!$A$1:$L$65585,11,0)))</f>
        <v/>
      </c>
      <c r="H1242" s="578"/>
      <c r="I1242" s="579"/>
      <c r="J1242" s="580"/>
      <c r="K1242" s="579"/>
      <c r="L1242" s="581"/>
      <c r="M1242" s="498"/>
      <c r="N1242" s="499"/>
      <c r="O1242" s="500"/>
      <c r="P1242" s="499"/>
      <c r="Q1242" s="501"/>
      <c r="R1242" s="560"/>
      <c r="S1242" s="542">
        <f t="shared" si="462"/>
        <v>0</v>
      </c>
      <c r="T1242" s="502">
        <f t="shared" si="459"/>
        <v>0</v>
      </c>
      <c r="U1242" s="502">
        <f t="shared" si="463"/>
        <v>0</v>
      </c>
      <c r="V1242" s="503">
        <f t="shared" si="464"/>
        <v>0</v>
      </c>
      <c r="W1242" s="561" t="str">
        <f t="shared" si="465"/>
        <v/>
      </c>
      <c r="X1242" s="569" t="str">
        <f t="shared" si="460"/>
        <v/>
      </c>
      <c r="Y1242" s="569" t="str">
        <f t="shared" si="461"/>
        <v/>
      </c>
      <c r="Z1242" s="569" t="str">
        <f>'４.１倒筒機(樣品製作)'!X1242</f>
        <v/>
      </c>
      <c r="AA1242" s="569" t="str">
        <f>'４.１倒筒機(樣品製作)'!Y1242</f>
        <v/>
      </c>
    </row>
    <row r="1243" spans="1:27" ht="16.5">
      <c r="A1243" s="493">
        <f t="shared" si="458"/>
        <v>46171</v>
      </c>
      <c r="B1243" s="549" t="s">
        <v>833</v>
      </c>
      <c r="C1243" s="576"/>
      <c r="D1243" s="600"/>
      <c r="E1243" s="577"/>
      <c r="F1243" s="635" t="str">
        <f>IF(ISNA(VLOOKUP(D1243,條件!$A$1:$L$65585,5,0)),"",(VLOOKUP(D1243,條件!$A$1:$L$65585,5,0)))</f>
        <v/>
      </c>
      <c r="G1243" s="635" t="str">
        <f>IF(ISNA(VLOOKUP(D1243,條件!$A$1:$L$65585,11,0)),"",(VLOOKUP(D1243,條件!$A$1:$L$65585,11,0)))</f>
        <v/>
      </c>
      <c r="H1243" s="578"/>
      <c r="I1243" s="579"/>
      <c r="J1243" s="580"/>
      <c r="K1243" s="579"/>
      <c r="L1243" s="581"/>
      <c r="M1243" s="498"/>
      <c r="N1243" s="499"/>
      <c r="O1243" s="500"/>
      <c r="P1243" s="499"/>
      <c r="Q1243" s="501"/>
      <c r="R1243" s="560"/>
      <c r="S1243" s="542">
        <f t="shared" si="462"/>
        <v>0</v>
      </c>
      <c r="T1243" s="502">
        <f t="shared" si="459"/>
        <v>0</v>
      </c>
      <c r="U1243" s="502">
        <f t="shared" si="463"/>
        <v>0</v>
      </c>
      <c r="V1243" s="503">
        <f t="shared" si="464"/>
        <v>0</v>
      </c>
      <c r="W1243" s="561" t="str">
        <f t="shared" si="465"/>
        <v/>
      </c>
      <c r="X1243" s="569" t="str">
        <f t="shared" si="460"/>
        <v/>
      </c>
      <c r="Y1243" s="569" t="str">
        <f t="shared" si="461"/>
        <v/>
      </c>
      <c r="Z1243" s="569" t="str">
        <f>'４.１倒筒機(樣品製作)'!X1243</f>
        <v/>
      </c>
      <c r="AA1243" s="569" t="str">
        <f>'４.１倒筒機(樣品製作)'!Y1243</f>
        <v/>
      </c>
    </row>
    <row r="1244" spans="1:27" ht="16.5">
      <c r="A1244" s="493">
        <f t="shared" si="458"/>
        <v>46171</v>
      </c>
      <c r="B1244" s="549" t="s">
        <v>833</v>
      </c>
      <c r="C1244" s="576"/>
      <c r="D1244" s="600"/>
      <c r="E1244" s="577"/>
      <c r="F1244" s="635" t="str">
        <f>IF(ISNA(VLOOKUP(D1244,條件!$A$1:$L$65585,5,0)),"",(VLOOKUP(D1244,條件!$A$1:$L$65585,5,0)))</f>
        <v/>
      </c>
      <c r="G1244" s="635" t="str">
        <f>IF(ISNA(VLOOKUP(D1244,條件!$A$1:$L$65585,11,0)),"",(VLOOKUP(D1244,條件!$A$1:$L$65585,11,0)))</f>
        <v/>
      </c>
      <c r="H1244" s="578"/>
      <c r="I1244" s="579"/>
      <c r="J1244" s="580"/>
      <c r="K1244" s="579"/>
      <c r="L1244" s="581"/>
      <c r="M1244" s="498"/>
      <c r="N1244" s="499"/>
      <c r="O1244" s="500"/>
      <c r="P1244" s="499"/>
      <c r="Q1244" s="501"/>
      <c r="R1244" s="560"/>
      <c r="S1244" s="542">
        <f t="shared" si="462"/>
        <v>0</v>
      </c>
      <c r="T1244" s="502">
        <f t="shared" si="459"/>
        <v>0</v>
      </c>
      <c r="U1244" s="502">
        <f t="shared" si="463"/>
        <v>0</v>
      </c>
      <c r="V1244" s="503">
        <f t="shared" si="464"/>
        <v>0</v>
      </c>
      <c r="W1244" s="561" t="str">
        <f t="shared" si="465"/>
        <v/>
      </c>
      <c r="X1244" s="569" t="str">
        <f t="shared" si="460"/>
        <v/>
      </c>
      <c r="Y1244" s="569" t="str">
        <f t="shared" si="461"/>
        <v/>
      </c>
      <c r="Z1244" s="569" t="str">
        <f>'４.１倒筒機(樣品製作)'!X1244</f>
        <v/>
      </c>
      <c r="AA1244" s="569" t="str">
        <f>'４.１倒筒機(樣品製作)'!Y1244</f>
        <v/>
      </c>
    </row>
    <row r="1245" spans="1:27" ht="16.5">
      <c r="A1245" s="493">
        <f t="shared" si="458"/>
        <v>46171</v>
      </c>
      <c r="B1245" s="549" t="s">
        <v>833</v>
      </c>
      <c r="C1245" s="576"/>
      <c r="D1245" s="600"/>
      <c r="E1245" s="577"/>
      <c r="F1245" s="635" t="str">
        <f>IF(ISNA(VLOOKUP(D1245,條件!$A$1:$L$65585,5,0)),"",(VLOOKUP(D1245,條件!$A$1:$L$65585,5,0)))</f>
        <v/>
      </c>
      <c r="G1245" s="635" t="str">
        <f>IF(ISNA(VLOOKUP(D1245,條件!$A$1:$L$65585,11,0)),"",(VLOOKUP(D1245,條件!$A$1:$L$65585,11,0)))</f>
        <v/>
      </c>
      <c r="H1245" s="578"/>
      <c r="I1245" s="579"/>
      <c r="J1245" s="580"/>
      <c r="K1245" s="579"/>
      <c r="L1245" s="581"/>
      <c r="M1245" s="498"/>
      <c r="N1245" s="499"/>
      <c r="O1245" s="500"/>
      <c r="P1245" s="499"/>
      <c r="Q1245" s="501"/>
      <c r="R1245" s="560"/>
      <c r="S1245" s="542">
        <f t="shared" si="462"/>
        <v>0</v>
      </c>
      <c r="T1245" s="502">
        <f t="shared" si="459"/>
        <v>0</v>
      </c>
      <c r="U1245" s="502">
        <f t="shared" si="463"/>
        <v>0</v>
      </c>
      <c r="V1245" s="503">
        <f t="shared" si="464"/>
        <v>0</v>
      </c>
      <c r="W1245" s="561" t="str">
        <f t="shared" si="465"/>
        <v/>
      </c>
      <c r="X1245" s="569" t="str">
        <f t="shared" si="460"/>
        <v/>
      </c>
      <c r="Y1245" s="569" t="str">
        <f t="shared" si="461"/>
        <v/>
      </c>
      <c r="Z1245" s="569" t="str">
        <f>'４.１倒筒機(樣品製作)'!X1245</f>
        <v/>
      </c>
      <c r="AA1245" s="569" t="str">
        <f>'４.１倒筒機(樣品製作)'!Y1245</f>
        <v/>
      </c>
    </row>
    <row r="1246" spans="1:27" ht="16.5">
      <c r="A1246" s="493">
        <f t="shared" si="458"/>
        <v>46171</v>
      </c>
      <c r="B1246" s="549" t="s">
        <v>833</v>
      </c>
      <c r="C1246" s="576"/>
      <c r="D1246" s="600"/>
      <c r="E1246" s="577"/>
      <c r="F1246" s="635" t="str">
        <f>IF(ISNA(VLOOKUP(D1246,條件!$A$1:$L$65585,5,0)),"",(VLOOKUP(D1246,條件!$A$1:$L$65585,5,0)))</f>
        <v/>
      </c>
      <c r="G1246" s="635" t="str">
        <f>IF(ISNA(VLOOKUP(D1246,條件!$A$1:$L$65585,11,0)),"",(VLOOKUP(D1246,條件!$A$1:$L$65585,11,0)))</f>
        <v/>
      </c>
      <c r="H1246" s="578"/>
      <c r="I1246" s="579"/>
      <c r="J1246" s="580"/>
      <c r="K1246" s="579"/>
      <c r="L1246" s="581"/>
      <c r="M1246" s="498"/>
      <c r="N1246" s="499"/>
      <c r="O1246" s="500"/>
      <c r="P1246" s="499"/>
      <c r="Q1246" s="501"/>
      <c r="R1246" s="560"/>
      <c r="S1246" s="542">
        <f t="shared" si="462"/>
        <v>0</v>
      </c>
      <c r="T1246" s="502">
        <f t="shared" si="459"/>
        <v>0</v>
      </c>
      <c r="U1246" s="502">
        <f t="shared" si="463"/>
        <v>0</v>
      </c>
      <c r="V1246" s="503">
        <f t="shared" si="464"/>
        <v>0</v>
      </c>
      <c r="W1246" s="561" t="str">
        <f t="shared" si="465"/>
        <v/>
      </c>
      <c r="X1246" s="569" t="str">
        <f t="shared" si="460"/>
        <v/>
      </c>
      <c r="Y1246" s="569" t="str">
        <f t="shared" si="461"/>
        <v/>
      </c>
      <c r="Z1246" s="569" t="str">
        <f>'４.１倒筒機(樣品製作)'!X1246</f>
        <v/>
      </c>
      <c r="AA1246" s="569" t="str">
        <f>'４.１倒筒機(樣品製作)'!Y1246</f>
        <v/>
      </c>
    </row>
    <row r="1247" spans="1:27" ht="16.5">
      <c r="A1247" s="493">
        <f t="shared" si="458"/>
        <v>46171</v>
      </c>
      <c r="B1247" s="549" t="s">
        <v>833</v>
      </c>
      <c r="C1247" s="576"/>
      <c r="D1247" s="600"/>
      <c r="E1247" s="577"/>
      <c r="F1247" s="635" t="str">
        <f>IF(ISNA(VLOOKUP(D1247,條件!$A$1:$L$65585,5,0)),"",(VLOOKUP(D1247,條件!$A$1:$L$65585,5,0)))</f>
        <v/>
      </c>
      <c r="G1247" s="635" t="str">
        <f>IF(ISNA(VLOOKUP(D1247,條件!$A$1:$L$65585,11,0)),"",(VLOOKUP(D1247,條件!$A$1:$L$65585,11,0)))</f>
        <v/>
      </c>
      <c r="H1247" s="578"/>
      <c r="I1247" s="579"/>
      <c r="J1247" s="580"/>
      <c r="K1247" s="579"/>
      <c r="L1247" s="581"/>
      <c r="M1247" s="498"/>
      <c r="N1247" s="499"/>
      <c r="O1247" s="500"/>
      <c r="P1247" s="499"/>
      <c r="Q1247" s="501"/>
      <c r="R1247" s="560"/>
      <c r="S1247" s="542">
        <f t="shared" si="462"/>
        <v>0</v>
      </c>
      <c r="T1247" s="502">
        <f t="shared" si="459"/>
        <v>0</v>
      </c>
      <c r="U1247" s="502">
        <f t="shared" si="463"/>
        <v>0</v>
      </c>
      <c r="V1247" s="503">
        <f t="shared" si="464"/>
        <v>0</v>
      </c>
      <c r="W1247" s="561" t="str">
        <f t="shared" si="465"/>
        <v/>
      </c>
      <c r="X1247" s="569" t="str">
        <f t="shared" si="460"/>
        <v/>
      </c>
      <c r="Y1247" s="569" t="str">
        <f t="shared" si="461"/>
        <v/>
      </c>
      <c r="Z1247" s="569" t="str">
        <f>'４.１倒筒機(樣品製作)'!X1247</f>
        <v/>
      </c>
      <c r="AA1247" s="569" t="str">
        <f>'４.１倒筒機(樣品製作)'!Y1247</f>
        <v/>
      </c>
    </row>
    <row r="1248" spans="1:27" ht="16.5">
      <c r="A1248" s="493">
        <f t="shared" si="458"/>
        <v>46171</v>
      </c>
      <c r="B1248" s="515" t="s">
        <v>831</v>
      </c>
      <c r="C1248" s="652"/>
      <c r="D1248" s="653"/>
      <c r="E1248" s="654"/>
      <c r="F1248" s="655">
        <v>0</v>
      </c>
      <c r="G1248" s="655"/>
      <c r="H1248" s="656"/>
      <c r="I1248" s="657">
        <f>COUNTA(I1228:I1247)</f>
        <v>0</v>
      </c>
      <c r="J1248" s="657"/>
      <c r="K1248" s="657"/>
      <c r="L1248" s="658"/>
      <c r="M1248" s="517"/>
      <c r="N1248" s="518">
        <f>SUM(N1228:N1247)</f>
        <v>0</v>
      </c>
      <c r="O1248" s="517"/>
      <c r="P1248" s="518">
        <f>SUM(P1228:P1247)</f>
        <v>0</v>
      </c>
      <c r="Q1248" s="519"/>
      <c r="R1248" s="562"/>
      <c r="S1248" s="544"/>
      <c r="T1248" s="520"/>
      <c r="U1248" s="516">
        <f>SUMIF(U1228:U1247,"&lt;9E307")</f>
        <v>0</v>
      </c>
      <c r="V1248" s="516">
        <f>SUM(V1228:V1247)</f>
        <v>0</v>
      </c>
      <c r="W1248" s="563">
        <f>IF(ISERROR(V1248/U1248),0,(V1248/U1248))</f>
        <v>0</v>
      </c>
      <c r="X1248" s="570">
        <f>SUMIF(X1228:X1247,"&lt;9E307")</f>
        <v>0</v>
      </c>
      <c r="Y1248" s="570">
        <f>SUMIF(Y1228:Y1247,"&lt;9E307")</f>
        <v>0</v>
      </c>
      <c r="Z1248" s="570">
        <f>'４.１倒筒機(樣品製作)'!X1248</f>
        <v>0</v>
      </c>
      <c r="AA1248" s="570">
        <f>'４.１倒筒機(樣品製作)'!Y1248</f>
        <v>0</v>
      </c>
    </row>
    <row r="1249" spans="1:27" ht="16.5">
      <c r="A1249" s="493">
        <f t="shared" si="458"/>
        <v>46171</v>
      </c>
      <c r="B1249" s="521" t="s">
        <v>834</v>
      </c>
      <c r="C1249" s="659"/>
      <c r="D1249" s="660"/>
      <c r="E1249" s="661"/>
      <c r="F1249" s="662"/>
      <c r="G1249" s="662"/>
      <c r="H1249" s="663"/>
      <c r="I1249" s="664">
        <f>SUM(I1227,I1248)</f>
        <v>0</v>
      </c>
      <c r="J1249" s="664"/>
      <c r="K1249" s="664"/>
      <c r="L1249" s="665"/>
      <c r="M1249" s="536"/>
      <c r="N1249" s="537">
        <f>SUM(N1227,N1248)</f>
        <v>0</v>
      </c>
      <c r="O1249" s="536"/>
      <c r="P1249" s="537">
        <f>SUM(P1227,P1248)</f>
        <v>0</v>
      </c>
      <c r="Q1249" s="538"/>
      <c r="R1249" s="564"/>
      <c r="S1249" s="545"/>
      <c r="T1249" s="504"/>
      <c r="U1249" s="504">
        <f t="shared" ref="U1249:V1249" si="466">SUM(U1227,U1248)</f>
        <v>0</v>
      </c>
      <c r="V1249" s="504">
        <f t="shared" si="466"/>
        <v>0</v>
      </c>
      <c r="W1249" s="565">
        <f>IF(ISERROR(V1249/U1249),0,V1249/U1249)</f>
        <v>0</v>
      </c>
      <c r="X1249" s="571">
        <f>SUM(X1227,X1248)</f>
        <v>0</v>
      </c>
      <c r="Y1249" s="571">
        <f>SUM(Y1227,Y1248)</f>
        <v>0</v>
      </c>
      <c r="Z1249" s="571">
        <f>'４.１倒筒機(樣品製作)'!X1249</f>
        <v>0</v>
      </c>
      <c r="AA1249" s="571">
        <f>'４.１倒筒機(樣品製作)'!Y1249</f>
        <v>0</v>
      </c>
    </row>
    <row r="1250" spans="1:27" ht="16.5">
      <c r="A1250" s="566">
        <f>A1249+1</f>
        <v>46172</v>
      </c>
      <c r="B1250" s="548" t="s">
        <v>832</v>
      </c>
      <c r="C1250" s="666"/>
      <c r="D1250" s="667"/>
      <c r="E1250" s="668"/>
      <c r="F1250" s="669" t="str">
        <f>IF(ISNA(VLOOKUP(D1250,條件!$A$1:$L$65585,5,0)),"",(VLOOKUP(D1250,條件!$A$1:$L$65585,5,0)))</f>
        <v/>
      </c>
      <c r="G1250" s="669" t="str">
        <f>IF(ISNA(VLOOKUP(D1250,條件!$A$1:$L$65585,11,0)),"",(VLOOKUP(D1250,條件!$A$1:$L$65585,11,0)))</f>
        <v/>
      </c>
      <c r="H1250" s="670"/>
      <c r="I1250" s="671"/>
      <c r="J1250" s="580"/>
      <c r="K1250" s="671"/>
      <c r="L1250" s="672"/>
      <c r="M1250" s="524"/>
      <c r="N1250" s="525"/>
      <c r="O1250" s="526"/>
      <c r="P1250" s="525"/>
      <c r="Q1250" s="527"/>
      <c r="R1250" s="558"/>
      <c r="S1250" s="541">
        <f>K1250*0.85</f>
        <v>0</v>
      </c>
      <c r="T1250" s="522">
        <f t="shared" ref="T1250:T1269" si="467">IF(J1250="",0,(1440/(J1250/S1250)))</f>
        <v>0</v>
      </c>
      <c r="U1250" s="522">
        <f>T1250*L1250*(N1250+P1250)/24*0.85</f>
        <v>0</v>
      </c>
      <c r="V1250" s="523">
        <f>M1250+O1250</f>
        <v>0</v>
      </c>
      <c r="W1250" s="559" t="str">
        <f>IF(U1250=0,"",((V1250/U1250)))</f>
        <v/>
      </c>
      <c r="X1250" s="569" t="str">
        <f t="shared" ref="X1250:X1269" si="468">IF(ISERROR((U1250/(N1250+P1250)*N1250)/250),"",((U1250/(N1250+P1250)*N1250)/250))</f>
        <v/>
      </c>
      <c r="Y1250" s="569" t="str">
        <f t="shared" ref="Y1250:Y1269" si="469">IF(ISERROR(((U1250/(N1250+P1250)*P1250)/250)),"",(((U1250/(N1250+P1250)*P1250))/250))</f>
        <v/>
      </c>
      <c r="Z1250" s="569" t="str">
        <f>'４.１倒筒機(樣品製作)'!X1250</f>
        <v/>
      </c>
      <c r="AA1250" s="569" t="str">
        <f>'４.１倒筒機(樣品製作)'!Y1250</f>
        <v/>
      </c>
    </row>
    <row r="1251" spans="1:27" ht="16.5">
      <c r="A1251" s="493">
        <f>A1250</f>
        <v>46172</v>
      </c>
      <c r="B1251" s="549" t="s">
        <v>832</v>
      </c>
      <c r="C1251" s="576"/>
      <c r="D1251" s="600"/>
      <c r="E1251" s="577"/>
      <c r="F1251" s="635" t="str">
        <f>IF(ISNA(VLOOKUP(D1251,條件!$A$1:$L$65585,5,0)),"",(VLOOKUP(D1251,條件!$A$1:$L$65585,5,0)))</f>
        <v/>
      </c>
      <c r="G1251" s="635" t="str">
        <f>IF(ISNA(VLOOKUP(D1251,條件!$A$1:$L$65585,11,0)),"",(VLOOKUP(D1251,條件!$A$1:$L$65585,11,0)))</f>
        <v/>
      </c>
      <c r="H1251" s="578"/>
      <c r="I1251" s="579"/>
      <c r="J1251" s="580"/>
      <c r="K1251" s="579"/>
      <c r="L1251" s="581"/>
      <c r="M1251" s="498"/>
      <c r="N1251" s="499"/>
      <c r="O1251" s="500"/>
      <c r="P1251" s="499"/>
      <c r="Q1251" s="527"/>
      <c r="R1251" s="560"/>
      <c r="S1251" s="542">
        <f t="shared" ref="S1251:S1269" si="470">K1251*0.85</f>
        <v>0</v>
      </c>
      <c r="T1251" s="502">
        <f t="shared" si="467"/>
        <v>0</v>
      </c>
      <c r="U1251" s="522">
        <f t="shared" ref="U1251:U1269" si="471">T1251*L1251*(N1251+P1251)/24*0.85</f>
        <v>0</v>
      </c>
      <c r="V1251" s="503">
        <f t="shared" ref="V1251:V1269" si="472">M1251+O1251</f>
        <v>0</v>
      </c>
      <c r="W1251" s="559" t="str">
        <f t="shared" ref="W1251:W1269" si="473">IF(U1251=0,"",((V1251/U1251)))</f>
        <v/>
      </c>
      <c r="X1251" s="569" t="str">
        <f t="shared" si="468"/>
        <v/>
      </c>
      <c r="Y1251" s="569" t="str">
        <f t="shared" si="469"/>
        <v/>
      </c>
      <c r="Z1251" s="569" t="str">
        <f>'４.１倒筒機(樣品製作)'!X1251</f>
        <v/>
      </c>
      <c r="AA1251" s="569" t="str">
        <f>'４.１倒筒機(樣品製作)'!Y1251</f>
        <v/>
      </c>
    </row>
    <row r="1252" spans="1:27" ht="16.5">
      <c r="A1252" s="493">
        <f t="shared" ref="A1252:A1292" si="474">A1251</f>
        <v>46172</v>
      </c>
      <c r="B1252" s="549" t="s">
        <v>832</v>
      </c>
      <c r="C1252" s="576"/>
      <c r="D1252" s="600"/>
      <c r="E1252" s="577"/>
      <c r="F1252" s="635" t="str">
        <f>IF(ISNA(VLOOKUP(D1252,條件!$A$1:$L$65585,5,0)),"",(VLOOKUP(D1252,條件!$A$1:$L$65585,5,0)))</f>
        <v/>
      </c>
      <c r="G1252" s="635" t="str">
        <f>IF(ISNA(VLOOKUP(D1252,條件!$A$1:$L$65585,11,0)),"",(VLOOKUP(D1252,條件!$A$1:$L$65585,11,0)))</f>
        <v/>
      </c>
      <c r="H1252" s="578"/>
      <c r="I1252" s="579"/>
      <c r="J1252" s="580"/>
      <c r="K1252" s="579"/>
      <c r="L1252" s="581"/>
      <c r="M1252" s="498"/>
      <c r="N1252" s="499"/>
      <c r="O1252" s="500"/>
      <c r="P1252" s="499"/>
      <c r="Q1252" s="527"/>
      <c r="R1252" s="560"/>
      <c r="S1252" s="542">
        <f t="shared" si="470"/>
        <v>0</v>
      </c>
      <c r="T1252" s="502">
        <f t="shared" si="467"/>
        <v>0</v>
      </c>
      <c r="U1252" s="522">
        <f t="shared" si="471"/>
        <v>0</v>
      </c>
      <c r="V1252" s="503">
        <f t="shared" si="472"/>
        <v>0</v>
      </c>
      <c r="W1252" s="559" t="str">
        <f t="shared" si="473"/>
        <v/>
      </c>
      <c r="X1252" s="569" t="str">
        <f t="shared" si="468"/>
        <v/>
      </c>
      <c r="Y1252" s="569" t="str">
        <f t="shared" si="469"/>
        <v/>
      </c>
      <c r="Z1252" s="569" t="str">
        <f>'４.１倒筒機(樣品製作)'!X1252</f>
        <v/>
      </c>
      <c r="AA1252" s="569" t="str">
        <f>'４.１倒筒機(樣品製作)'!Y1252</f>
        <v/>
      </c>
    </row>
    <row r="1253" spans="1:27" ht="16.5">
      <c r="A1253" s="493">
        <f t="shared" si="474"/>
        <v>46172</v>
      </c>
      <c r="B1253" s="549" t="s">
        <v>832</v>
      </c>
      <c r="C1253" s="576"/>
      <c r="D1253" s="600"/>
      <c r="E1253" s="577"/>
      <c r="F1253" s="635" t="str">
        <f>IF(ISNA(VLOOKUP(D1253,條件!$A$1:$L$65585,5,0)),"",(VLOOKUP(D1253,條件!$A$1:$L$65585,5,0)))</f>
        <v/>
      </c>
      <c r="G1253" s="635" t="str">
        <f>IF(ISNA(VLOOKUP(D1253,條件!$A$1:$L$65585,11,0)),"",(VLOOKUP(D1253,條件!$A$1:$L$65585,11,0)))</f>
        <v/>
      </c>
      <c r="H1253" s="578"/>
      <c r="I1253" s="579"/>
      <c r="J1253" s="580"/>
      <c r="K1253" s="579"/>
      <c r="L1253" s="581"/>
      <c r="M1253" s="498"/>
      <c r="N1253" s="499"/>
      <c r="O1253" s="500"/>
      <c r="P1253" s="499"/>
      <c r="Q1253" s="527"/>
      <c r="R1253" s="560"/>
      <c r="S1253" s="542">
        <f t="shared" si="470"/>
        <v>0</v>
      </c>
      <c r="T1253" s="502">
        <f t="shared" si="467"/>
        <v>0</v>
      </c>
      <c r="U1253" s="522">
        <f t="shared" si="471"/>
        <v>0</v>
      </c>
      <c r="V1253" s="503">
        <f t="shared" si="472"/>
        <v>0</v>
      </c>
      <c r="W1253" s="559" t="str">
        <f t="shared" si="473"/>
        <v/>
      </c>
      <c r="X1253" s="569" t="str">
        <f t="shared" si="468"/>
        <v/>
      </c>
      <c r="Y1253" s="569" t="str">
        <f t="shared" si="469"/>
        <v/>
      </c>
      <c r="Z1253" s="569" t="str">
        <f>'４.１倒筒機(樣品製作)'!X1253</f>
        <v/>
      </c>
      <c r="AA1253" s="569" t="str">
        <f>'４.１倒筒機(樣品製作)'!Y1253</f>
        <v/>
      </c>
    </row>
    <row r="1254" spans="1:27" ht="16.5">
      <c r="A1254" s="493">
        <f t="shared" si="474"/>
        <v>46172</v>
      </c>
      <c r="B1254" s="549" t="s">
        <v>832</v>
      </c>
      <c r="C1254" s="576"/>
      <c r="D1254" s="600"/>
      <c r="E1254" s="577"/>
      <c r="F1254" s="635" t="str">
        <f>IF(ISNA(VLOOKUP(D1254,條件!$A$1:$L$65585,5,0)),"",(VLOOKUP(D1254,條件!$A$1:$L$65585,5,0)))</f>
        <v/>
      </c>
      <c r="G1254" s="635" t="str">
        <f>IF(ISNA(VLOOKUP(D1254,條件!$A$1:$L$65585,11,0)),"",(VLOOKUP(D1254,條件!$A$1:$L$65585,11,0)))</f>
        <v/>
      </c>
      <c r="H1254" s="578"/>
      <c r="I1254" s="579"/>
      <c r="J1254" s="580"/>
      <c r="K1254" s="579"/>
      <c r="L1254" s="581"/>
      <c r="M1254" s="498"/>
      <c r="N1254" s="499"/>
      <c r="O1254" s="500"/>
      <c r="P1254" s="499"/>
      <c r="Q1254" s="527"/>
      <c r="R1254" s="560"/>
      <c r="S1254" s="542">
        <f t="shared" si="470"/>
        <v>0</v>
      </c>
      <c r="T1254" s="502">
        <f t="shared" si="467"/>
        <v>0</v>
      </c>
      <c r="U1254" s="522">
        <f t="shared" si="471"/>
        <v>0</v>
      </c>
      <c r="V1254" s="503">
        <f t="shared" si="472"/>
        <v>0</v>
      </c>
      <c r="W1254" s="559" t="str">
        <f t="shared" si="473"/>
        <v/>
      </c>
      <c r="X1254" s="569" t="str">
        <f t="shared" si="468"/>
        <v/>
      </c>
      <c r="Y1254" s="569" t="str">
        <f t="shared" si="469"/>
        <v/>
      </c>
      <c r="Z1254" s="569" t="str">
        <f>'４.１倒筒機(樣品製作)'!X1254</f>
        <v/>
      </c>
      <c r="AA1254" s="569" t="str">
        <f>'４.１倒筒機(樣品製作)'!Y1254</f>
        <v/>
      </c>
    </row>
    <row r="1255" spans="1:27" ht="16.5">
      <c r="A1255" s="493">
        <f t="shared" si="474"/>
        <v>46172</v>
      </c>
      <c r="B1255" s="549" t="s">
        <v>832</v>
      </c>
      <c r="C1255" s="576"/>
      <c r="D1255" s="600"/>
      <c r="E1255" s="577"/>
      <c r="F1255" s="635" t="str">
        <f>IF(ISNA(VLOOKUP(D1255,條件!$A$1:$L$65585,5,0)),"",(VLOOKUP(D1255,條件!$A$1:$L$65585,5,0)))</f>
        <v/>
      </c>
      <c r="G1255" s="635" t="str">
        <f>IF(ISNA(VLOOKUP(D1255,條件!$A$1:$L$65585,11,0)),"",(VLOOKUP(D1255,條件!$A$1:$L$65585,11,0)))</f>
        <v/>
      </c>
      <c r="H1255" s="578"/>
      <c r="I1255" s="579"/>
      <c r="J1255" s="580"/>
      <c r="K1255" s="579"/>
      <c r="L1255" s="581"/>
      <c r="M1255" s="498"/>
      <c r="N1255" s="499"/>
      <c r="O1255" s="500"/>
      <c r="P1255" s="499"/>
      <c r="Q1255" s="527"/>
      <c r="R1255" s="560"/>
      <c r="S1255" s="542">
        <f t="shared" si="470"/>
        <v>0</v>
      </c>
      <c r="T1255" s="502">
        <f t="shared" si="467"/>
        <v>0</v>
      </c>
      <c r="U1255" s="522">
        <f t="shared" si="471"/>
        <v>0</v>
      </c>
      <c r="V1255" s="503">
        <f t="shared" si="472"/>
        <v>0</v>
      </c>
      <c r="W1255" s="559" t="str">
        <f t="shared" si="473"/>
        <v/>
      </c>
      <c r="X1255" s="569" t="str">
        <f t="shared" si="468"/>
        <v/>
      </c>
      <c r="Y1255" s="569" t="str">
        <f t="shared" si="469"/>
        <v/>
      </c>
      <c r="Z1255" s="569" t="str">
        <f>'４.１倒筒機(樣品製作)'!X1255</f>
        <v/>
      </c>
      <c r="AA1255" s="569" t="str">
        <f>'４.１倒筒機(樣品製作)'!Y1255</f>
        <v/>
      </c>
    </row>
    <row r="1256" spans="1:27" ht="16.5">
      <c r="A1256" s="493">
        <f t="shared" si="474"/>
        <v>46172</v>
      </c>
      <c r="B1256" s="549" t="s">
        <v>832</v>
      </c>
      <c r="C1256" s="576"/>
      <c r="D1256" s="600"/>
      <c r="E1256" s="577"/>
      <c r="F1256" s="635" t="str">
        <f>IF(ISNA(VLOOKUP(D1256,條件!$A$1:$L$65585,5,0)),"",(VLOOKUP(D1256,條件!$A$1:$L$65585,5,0)))</f>
        <v/>
      </c>
      <c r="G1256" s="635" t="str">
        <f>IF(ISNA(VLOOKUP(D1256,條件!$A$1:$L$65585,11,0)),"",(VLOOKUP(D1256,條件!$A$1:$L$65585,11,0)))</f>
        <v/>
      </c>
      <c r="H1256" s="578"/>
      <c r="I1256" s="579"/>
      <c r="J1256" s="580"/>
      <c r="K1256" s="579"/>
      <c r="L1256" s="581"/>
      <c r="M1256" s="498"/>
      <c r="N1256" s="499"/>
      <c r="O1256" s="500"/>
      <c r="P1256" s="499"/>
      <c r="Q1256" s="527"/>
      <c r="R1256" s="560"/>
      <c r="S1256" s="542">
        <f t="shared" si="470"/>
        <v>0</v>
      </c>
      <c r="T1256" s="502">
        <f t="shared" si="467"/>
        <v>0</v>
      </c>
      <c r="U1256" s="522">
        <f t="shared" si="471"/>
        <v>0</v>
      </c>
      <c r="V1256" s="503">
        <f t="shared" si="472"/>
        <v>0</v>
      </c>
      <c r="W1256" s="559" t="str">
        <f t="shared" si="473"/>
        <v/>
      </c>
      <c r="X1256" s="569" t="str">
        <f t="shared" si="468"/>
        <v/>
      </c>
      <c r="Y1256" s="569" t="str">
        <f t="shared" si="469"/>
        <v/>
      </c>
      <c r="Z1256" s="569" t="str">
        <f>'４.１倒筒機(樣品製作)'!X1256</f>
        <v/>
      </c>
      <c r="AA1256" s="569" t="str">
        <f>'４.１倒筒機(樣品製作)'!Y1256</f>
        <v/>
      </c>
    </row>
    <row r="1257" spans="1:27" ht="16.5">
      <c r="A1257" s="493">
        <f t="shared" si="474"/>
        <v>46172</v>
      </c>
      <c r="B1257" s="549" t="s">
        <v>832</v>
      </c>
      <c r="C1257" s="576"/>
      <c r="D1257" s="600"/>
      <c r="E1257" s="577"/>
      <c r="F1257" s="635" t="str">
        <f>IF(ISNA(VLOOKUP(D1257,條件!$A$1:$L$65585,5,0)),"",(VLOOKUP(D1257,條件!$A$1:$L$65585,5,0)))</f>
        <v/>
      </c>
      <c r="G1257" s="635" t="str">
        <f>IF(ISNA(VLOOKUP(D1257,條件!$A$1:$L$65585,11,0)),"",(VLOOKUP(D1257,條件!$A$1:$L$65585,11,0)))</f>
        <v/>
      </c>
      <c r="H1257" s="578"/>
      <c r="I1257" s="579"/>
      <c r="J1257" s="580"/>
      <c r="K1257" s="579"/>
      <c r="L1257" s="581"/>
      <c r="M1257" s="498"/>
      <c r="N1257" s="499"/>
      <c r="O1257" s="500"/>
      <c r="P1257" s="499"/>
      <c r="Q1257" s="527"/>
      <c r="R1257" s="560"/>
      <c r="S1257" s="542">
        <f t="shared" si="470"/>
        <v>0</v>
      </c>
      <c r="T1257" s="502">
        <f t="shared" si="467"/>
        <v>0</v>
      </c>
      <c r="U1257" s="522">
        <f t="shared" si="471"/>
        <v>0</v>
      </c>
      <c r="V1257" s="503">
        <f t="shared" si="472"/>
        <v>0</v>
      </c>
      <c r="W1257" s="559" t="str">
        <f t="shared" si="473"/>
        <v/>
      </c>
      <c r="X1257" s="569" t="str">
        <f t="shared" si="468"/>
        <v/>
      </c>
      <c r="Y1257" s="569" t="str">
        <f t="shared" si="469"/>
        <v/>
      </c>
      <c r="Z1257" s="569" t="str">
        <f>'４.１倒筒機(樣品製作)'!X1257</f>
        <v/>
      </c>
      <c r="AA1257" s="569" t="str">
        <f>'４.１倒筒機(樣品製作)'!Y1257</f>
        <v/>
      </c>
    </row>
    <row r="1258" spans="1:27" ht="16.5">
      <c r="A1258" s="493">
        <f t="shared" si="474"/>
        <v>46172</v>
      </c>
      <c r="B1258" s="549" t="s">
        <v>832</v>
      </c>
      <c r="C1258" s="576"/>
      <c r="D1258" s="600"/>
      <c r="E1258" s="577"/>
      <c r="F1258" s="635" t="str">
        <f>IF(ISNA(VLOOKUP(D1258,條件!$A$1:$L$65585,5,0)),"",(VLOOKUP(D1258,條件!$A$1:$L$65585,5,0)))</f>
        <v/>
      </c>
      <c r="G1258" s="635" t="str">
        <f>IF(ISNA(VLOOKUP(D1258,條件!$A$1:$L$65585,11,0)),"",(VLOOKUP(D1258,條件!$A$1:$L$65585,11,0)))</f>
        <v/>
      </c>
      <c r="H1258" s="578"/>
      <c r="I1258" s="579"/>
      <c r="J1258" s="580"/>
      <c r="K1258" s="579"/>
      <c r="L1258" s="581"/>
      <c r="M1258" s="498"/>
      <c r="N1258" s="499"/>
      <c r="O1258" s="500"/>
      <c r="P1258" s="499"/>
      <c r="Q1258" s="527"/>
      <c r="R1258" s="560"/>
      <c r="S1258" s="542">
        <f t="shared" si="470"/>
        <v>0</v>
      </c>
      <c r="T1258" s="502">
        <f t="shared" si="467"/>
        <v>0</v>
      </c>
      <c r="U1258" s="522">
        <f t="shared" si="471"/>
        <v>0</v>
      </c>
      <c r="V1258" s="503">
        <f t="shared" si="472"/>
        <v>0</v>
      </c>
      <c r="W1258" s="559" t="str">
        <f t="shared" si="473"/>
        <v/>
      </c>
      <c r="X1258" s="569" t="str">
        <f t="shared" si="468"/>
        <v/>
      </c>
      <c r="Y1258" s="569" t="str">
        <f t="shared" si="469"/>
        <v/>
      </c>
      <c r="Z1258" s="569" t="str">
        <f>'４.１倒筒機(樣品製作)'!X1258</f>
        <v/>
      </c>
      <c r="AA1258" s="569" t="str">
        <f>'４.１倒筒機(樣品製作)'!Y1258</f>
        <v/>
      </c>
    </row>
    <row r="1259" spans="1:27" ht="16.5">
      <c r="A1259" s="493">
        <f t="shared" si="474"/>
        <v>46172</v>
      </c>
      <c r="B1259" s="549" t="s">
        <v>832</v>
      </c>
      <c r="C1259" s="576"/>
      <c r="D1259" s="600"/>
      <c r="E1259" s="577"/>
      <c r="F1259" s="635" t="str">
        <f>IF(ISNA(VLOOKUP(D1259,條件!$A$1:$L$65585,5,0)),"",(VLOOKUP(D1259,條件!$A$1:$L$65585,5,0)))</f>
        <v/>
      </c>
      <c r="G1259" s="635" t="str">
        <f>IF(ISNA(VLOOKUP(D1259,條件!$A$1:$L$65585,11,0)),"",(VLOOKUP(D1259,條件!$A$1:$L$65585,11,0)))</f>
        <v/>
      </c>
      <c r="H1259" s="578"/>
      <c r="I1259" s="579"/>
      <c r="J1259" s="580"/>
      <c r="K1259" s="579"/>
      <c r="L1259" s="581"/>
      <c r="M1259" s="498"/>
      <c r="N1259" s="499"/>
      <c r="O1259" s="500"/>
      <c r="P1259" s="499"/>
      <c r="Q1259" s="527"/>
      <c r="R1259" s="560"/>
      <c r="S1259" s="542">
        <f t="shared" si="470"/>
        <v>0</v>
      </c>
      <c r="T1259" s="502">
        <f t="shared" si="467"/>
        <v>0</v>
      </c>
      <c r="U1259" s="522">
        <f t="shared" si="471"/>
        <v>0</v>
      </c>
      <c r="V1259" s="503">
        <f t="shared" si="472"/>
        <v>0</v>
      </c>
      <c r="W1259" s="559" t="str">
        <f t="shared" si="473"/>
        <v/>
      </c>
      <c r="X1259" s="569" t="str">
        <f t="shared" si="468"/>
        <v/>
      </c>
      <c r="Y1259" s="569" t="str">
        <f t="shared" si="469"/>
        <v/>
      </c>
      <c r="Z1259" s="569" t="str">
        <f>'４.１倒筒機(樣品製作)'!X1259</f>
        <v/>
      </c>
      <c r="AA1259" s="569" t="str">
        <f>'４.１倒筒機(樣品製作)'!Y1259</f>
        <v/>
      </c>
    </row>
    <row r="1260" spans="1:27" ht="16.5">
      <c r="A1260" s="493">
        <f t="shared" si="474"/>
        <v>46172</v>
      </c>
      <c r="B1260" s="549" t="s">
        <v>832</v>
      </c>
      <c r="C1260" s="576"/>
      <c r="D1260" s="600"/>
      <c r="E1260" s="577"/>
      <c r="F1260" s="635" t="str">
        <f>IF(ISNA(VLOOKUP(D1260,條件!$A$1:$L$65585,5,0)),"",(VLOOKUP(D1260,條件!$A$1:$L$65585,5,0)))</f>
        <v/>
      </c>
      <c r="G1260" s="635" t="str">
        <f>IF(ISNA(VLOOKUP(D1260,條件!$A$1:$L$65585,11,0)),"",(VLOOKUP(D1260,條件!$A$1:$L$65585,11,0)))</f>
        <v/>
      </c>
      <c r="H1260" s="578"/>
      <c r="I1260" s="579"/>
      <c r="J1260" s="580"/>
      <c r="K1260" s="579"/>
      <c r="L1260" s="581"/>
      <c r="M1260" s="498"/>
      <c r="N1260" s="499"/>
      <c r="O1260" s="500"/>
      <c r="P1260" s="499"/>
      <c r="Q1260" s="527"/>
      <c r="R1260" s="560"/>
      <c r="S1260" s="542">
        <f t="shared" si="470"/>
        <v>0</v>
      </c>
      <c r="T1260" s="502">
        <f t="shared" si="467"/>
        <v>0</v>
      </c>
      <c r="U1260" s="522">
        <f t="shared" si="471"/>
        <v>0</v>
      </c>
      <c r="V1260" s="503">
        <f t="shared" si="472"/>
        <v>0</v>
      </c>
      <c r="W1260" s="559" t="str">
        <f t="shared" si="473"/>
        <v/>
      </c>
      <c r="X1260" s="569" t="str">
        <f t="shared" si="468"/>
        <v/>
      </c>
      <c r="Y1260" s="569" t="str">
        <f t="shared" si="469"/>
        <v/>
      </c>
      <c r="Z1260" s="569" t="str">
        <f>'４.１倒筒機(樣品製作)'!X1260</f>
        <v/>
      </c>
      <c r="AA1260" s="569" t="str">
        <f>'４.１倒筒機(樣品製作)'!Y1260</f>
        <v/>
      </c>
    </row>
    <row r="1261" spans="1:27" ht="16.5">
      <c r="A1261" s="493">
        <f t="shared" si="474"/>
        <v>46172</v>
      </c>
      <c r="B1261" s="549" t="s">
        <v>832</v>
      </c>
      <c r="C1261" s="576"/>
      <c r="D1261" s="600"/>
      <c r="E1261" s="577"/>
      <c r="F1261" s="635" t="str">
        <f>IF(ISNA(VLOOKUP(D1261,條件!$A$1:$L$65585,5,0)),"",(VLOOKUP(D1261,條件!$A$1:$L$65585,5,0)))</f>
        <v/>
      </c>
      <c r="G1261" s="635" t="str">
        <f>IF(ISNA(VLOOKUP(D1261,條件!$A$1:$L$65585,11,0)),"",(VLOOKUP(D1261,條件!$A$1:$L$65585,11,0)))</f>
        <v/>
      </c>
      <c r="H1261" s="578"/>
      <c r="I1261" s="579"/>
      <c r="J1261" s="580"/>
      <c r="K1261" s="579"/>
      <c r="L1261" s="581"/>
      <c r="M1261" s="498"/>
      <c r="N1261" s="499"/>
      <c r="O1261" s="500"/>
      <c r="P1261" s="499"/>
      <c r="Q1261" s="527"/>
      <c r="R1261" s="560"/>
      <c r="S1261" s="542">
        <f t="shared" si="470"/>
        <v>0</v>
      </c>
      <c r="T1261" s="502">
        <f t="shared" si="467"/>
        <v>0</v>
      </c>
      <c r="U1261" s="502">
        <f t="shared" si="471"/>
        <v>0</v>
      </c>
      <c r="V1261" s="503">
        <f t="shared" si="472"/>
        <v>0</v>
      </c>
      <c r="W1261" s="559" t="str">
        <f t="shared" si="473"/>
        <v/>
      </c>
      <c r="X1261" s="569" t="str">
        <f t="shared" si="468"/>
        <v/>
      </c>
      <c r="Y1261" s="569" t="str">
        <f t="shared" si="469"/>
        <v/>
      </c>
      <c r="Z1261" s="569" t="str">
        <f>'４.１倒筒機(樣品製作)'!X1261</f>
        <v/>
      </c>
      <c r="AA1261" s="569" t="str">
        <f>'４.１倒筒機(樣品製作)'!Y1261</f>
        <v/>
      </c>
    </row>
    <row r="1262" spans="1:27" ht="16.5">
      <c r="A1262" s="493">
        <f t="shared" si="474"/>
        <v>46172</v>
      </c>
      <c r="B1262" s="549" t="s">
        <v>832</v>
      </c>
      <c r="C1262" s="576"/>
      <c r="D1262" s="600"/>
      <c r="E1262" s="577"/>
      <c r="F1262" s="635" t="str">
        <f>IF(ISNA(VLOOKUP(D1262,條件!$A$1:$L$65585,5,0)),"",(VLOOKUP(D1262,條件!$A$1:$L$65585,5,0)))</f>
        <v/>
      </c>
      <c r="G1262" s="635" t="str">
        <f>IF(ISNA(VLOOKUP(D1262,條件!$A$1:$L$65585,11,0)),"",(VLOOKUP(D1262,條件!$A$1:$L$65585,11,0)))</f>
        <v/>
      </c>
      <c r="H1262" s="578"/>
      <c r="I1262" s="579"/>
      <c r="J1262" s="580"/>
      <c r="K1262" s="579"/>
      <c r="L1262" s="581"/>
      <c r="M1262" s="498"/>
      <c r="N1262" s="499"/>
      <c r="O1262" s="500"/>
      <c r="P1262" s="499"/>
      <c r="Q1262" s="527"/>
      <c r="R1262" s="560"/>
      <c r="S1262" s="542">
        <f t="shared" si="470"/>
        <v>0</v>
      </c>
      <c r="T1262" s="502">
        <f t="shared" si="467"/>
        <v>0</v>
      </c>
      <c r="U1262" s="502">
        <f t="shared" si="471"/>
        <v>0</v>
      </c>
      <c r="V1262" s="503">
        <f t="shared" si="472"/>
        <v>0</v>
      </c>
      <c r="W1262" s="561" t="str">
        <f t="shared" si="473"/>
        <v/>
      </c>
      <c r="X1262" s="569" t="str">
        <f t="shared" si="468"/>
        <v/>
      </c>
      <c r="Y1262" s="569" t="str">
        <f t="shared" si="469"/>
        <v/>
      </c>
      <c r="Z1262" s="569" t="str">
        <f>'４.１倒筒機(樣品製作)'!X1262</f>
        <v/>
      </c>
      <c r="AA1262" s="569" t="str">
        <f>'４.１倒筒機(樣品製作)'!Y1262</f>
        <v/>
      </c>
    </row>
    <row r="1263" spans="1:27" ht="16.5">
      <c r="A1263" s="493">
        <f t="shared" si="474"/>
        <v>46172</v>
      </c>
      <c r="B1263" s="549" t="s">
        <v>832</v>
      </c>
      <c r="C1263" s="576"/>
      <c r="D1263" s="600"/>
      <c r="E1263" s="577"/>
      <c r="F1263" s="635" t="str">
        <f>IF(ISNA(VLOOKUP(D1263,條件!$A$1:$L$65585,5,0)),"",(VLOOKUP(D1263,條件!$A$1:$L$65585,5,0)))</f>
        <v/>
      </c>
      <c r="G1263" s="635" t="str">
        <f>IF(ISNA(VLOOKUP(D1263,條件!$A$1:$L$65585,11,0)),"",(VLOOKUP(D1263,條件!$A$1:$L$65585,11,0)))</f>
        <v/>
      </c>
      <c r="H1263" s="578"/>
      <c r="I1263" s="579"/>
      <c r="J1263" s="580"/>
      <c r="K1263" s="579"/>
      <c r="L1263" s="581"/>
      <c r="M1263" s="498"/>
      <c r="N1263" s="499"/>
      <c r="O1263" s="500"/>
      <c r="P1263" s="499"/>
      <c r="Q1263" s="527"/>
      <c r="R1263" s="560"/>
      <c r="S1263" s="542">
        <f t="shared" si="470"/>
        <v>0</v>
      </c>
      <c r="T1263" s="502">
        <f t="shared" si="467"/>
        <v>0</v>
      </c>
      <c r="U1263" s="502">
        <f t="shared" si="471"/>
        <v>0</v>
      </c>
      <c r="V1263" s="503">
        <f t="shared" si="472"/>
        <v>0</v>
      </c>
      <c r="W1263" s="561" t="str">
        <f t="shared" si="473"/>
        <v/>
      </c>
      <c r="X1263" s="569" t="str">
        <f t="shared" si="468"/>
        <v/>
      </c>
      <c r="Y1263" s="569" t="str">
        <f t="shared" si="469"/>
        <v/>
      </c>
      <c r="Z1263" s="569" t="str">
        <f>'４.１倒筒機(樣品製作)'!X1263</f>
        <v/>
      </c>
      <c r="AA1263" s="569" t="str">
        <f>'４.１倒筒機(樣品製作)'!Y1263</f>
        <v/>
      </c>
    </row>
    <row r="1264" spans="1:27" ht="16.5">
      <c r="A1264" s="493">
        <f t="shared" si="474"/>
        <v>46172</v>
      </c>
      <c r="B1264" s="549" t="s">
        <v>832</v>
      </c>
      <c r="C1264" s="576"/>
      <c r="D1264" s="600"/>
      <c r="E1264" s="577"/>
      <c r="F1264" s="635" t="str">
        <f>IF(ISNA(VLOOKUP(D1264,條件!$A$1:$L$65585,5,0)),"",(VLOOKUP(D1264,條件!$A$1:$L$65585,5,0)))</f>
        <v/>
      </c>
      <c r="G1264" s="635" t="str">
        <f>IF(ISNA(VLOOKUP(D1264,條件!$A$1:$L$65585,11,0)),"",(VLOOKUP(D1264,條件!$A$1:$L$65585,11,0)))</f>
        <v/>
      </c>
      <c r="H1264" s="578"/>
      <c r="I1264" s="579"/>
      <c r="J1264" s="580"/>
      <c r="K1264" s="579"/>
      <c r="L1264" s="581"/>
      <c r="M1264" s="498"/>
      <c r="N1264" s="499"/>
      <c r="O1264" s="500"/>
      <c r="P1264" s="499"/>
      <c r="Q1264" s="527"/>
      <c r="R1264" s="560"/>
      <c r="S1264" s="542">
        <f t="shared" si="470"/>
        <v>0</v>
      </c>
      <c r="T1264" s="502">
        <f t="shared" si="467"/>
        <v>0</v>
      </c>
      <c r="U1264" s="502">
        <f t="shared" si="471"/>
        <v>0</v>
      </c>
      <c r="V1264" s="503">
        <f t="shared" si="472"/>
        <v>0</v>
      </c>
      <c r="W1264" s="561" t="str">
        <f t="shared" si="473"/>
        <v/>
      </c>
      <c r="X1264" s="569" t="str">
        <f t="shared" si="468"/>
        <v/>
      </c>
      <c r="Y1264" s="569" t="str">
        <f t="shared" si="469"/>
        <v/>
      </c>
      <c r="Z1264" s="569" t="str">
        <f>'４.１倒筒機(樣品製作)'!X1264</f>
        <v/>
      </c>
      <c r="AA1264" s="569" t="str">
        <f>'４.１倒筒機(樣品製作)'!Y1264</f>
        <v/>
      </c>
    </row>
    <row r="1265" spans="1:27" ht="16.5">
      <c r="A1265" s="493">
        <f t="shared" si="474"/>
        <v>46172</v>
      </c>
      <c r="B1265" s="549" t="s">
        <v>832</v>
      </c>
      <c r="C1265" s="576"/>
      <c r="D1265" s="600"/>
      <c r="E1265" s="577"/>
      <c r="F1265" s="635" t="str">
        <f>IF(ISNA(VLOOKUP(D1265,條件!$A$1:$L$65585,5,0)),"",(VLOOKUP(D1265,條件!$A$1:$L$65585,5,0)))</f>
        <v/>
      </c>
      <c r="G1265" s="635" t="str">
        <f>IF(ISNA(VLOOKUP(D1265,條件!$A$1:$L$65585,11,0)),"",(VLOOKUP(D1265,條件!$A$1:$L$65585,11,0)))</f>
        <v/>
      </c>
      <c r="H1265" s="578"/>
      <c r="I1265" s="579"/>
      <c r="J1265" s="580"/>
      <c r="K1265" s="579"/>
      <c r="L1265" s="581"/>
      <c r="M1265" s="498"/>
      <c r="N1265" s="499"/>
      <c r="O1265" s="500"/>
      <c r="P1265" s="499"/>
      <c r="Q1265" s="527"/>
      <c r="R1265" s="560"/>
      <c r="S1265" s="542">
        <f t="shared" si="470"/>
        <v>0</v>
      </c>
      <c r="T1265" s="502">
        <f t="shared" si="467"/>
        <v>0</v>
      </c>
      <c r="U1265" s="502">
        <f t="shared" si="471"/>
        <v>0</v>
      </c>
      <c r="V1265" s="503">
        <f t="shared" si="472"/>
        <v>0</v>
      </c>
      <c r="W1265" s="561" t="str">
        <f t="shared" si="473"/>
        <v/>
      </c>
      <c r="X1265" s="569" t="str">
        <f t="shared" si="468"/>
        <v/>
      </c>
      <c r="Y1265" s="569" t="str">
        <f t="shared" si="469"/>
        <v/>
      </c>
      <c r="Z1265" s="569" t="str">
        <f>'４.１倒筒機(樣品製作)'!X1265</f>
        <v/>
      </c>
      <c r="AA1265" s="569" t="str">
        <f>'４.１倒筒機(樣品製作)'!Y1265</f>
        <v/>
      </c>
    </row>
    <row r="1266" spans="1:27" ht="16.5">
      <c r="A1266" s="493">
        <f t="shared" si="474"/>
        <v>46172</v>
      </c>
      <c r="B1266" s="549" t="s">
        <v>832</v>
      </c>
      <c r="C1266" s="576"/>
      <c r="D1266" s="600"/>
      <c r="E1266" s="577"/>
      <c r="F1266" s="635" t="str">
        <f>IF(ISNA(VLOOKUP(D1266,條件!$A$1:$L$65585,5,0)),"",(VLOOKUP(D1266,條件!$A$1:$L$65585,5,0)))</f>
        <v/>
      </c>
      <c r="G1266" s="635" t="str">
        <f>IF(ISNA(VLOOKUP(D1266,條件!$A$1:$L$65585,11,0)),"",(VLOOKUP(D1266,條件!$A$1:$L$65585,11,0)))</f>
        <v/>
      </c>
      <c r="H1266" s="578"/>
      <c r="I1266" s="579"/>
      <c r="J1266" s="580"/>
      <c r="K1266" s="579"/>
      <c r="L1266" s="581"/>
      <c r="M1266" s="498"/>
      <c r="N1266" s="499"/>
      <c r="O1266" s="500"/>
      <c r="P1266" s="499"/>
      <c r="Q1266" s="501"/>
      <c r="R1266" s="560"/>
      <c r="S1266" s="542">
        <f t="shared" si="470"/>
        <v>0</v>
      </c>
      <c r="T1266" s="502">
        <f t="shared" si="467"/>
        <v>0</v>
      </c>
      <c r="U1266" s="502">
        <f t="shared" si="471"/>
        <v>0</v>
      </c>
      <c r="V1266" s="503">
        <f t="shared" si="472"/>
        <v>0</v>
      </c>
      <c r="W1266" s="561" t="str">
        <f t="shared" si="473"/>
        <v/>
      </c>
      <c r="X1266" s="569" t="str">
        <f t="shared" si="468"/>
        <v/>
      </c>
      <c r="Y1266" s="569" t="str">
        <f t="shared" si="469"/>
        <v/>
      </c>
      <c r="Z1266" s="569" t="str">
        <f>'４.１倒筒機(樣品製作)'!X1266</f>
        <v/>
      </c>
      <c r="AA1266" s="569" t="str">
        <f>'４.１倒筒機(樣品製作)'!Y1266</f>
        <v/>
      </c>
    </row>
    <row r="1267" spans="1:27" ht="16.5">
      <c r="A1267" s="493">
        <f t="shared" si="474"/>
        <v>46172</v>
      </c>
      <c r="B1267" s="549" t="s">
        <v>832</v>
      </c>
      <c r="C1267" s="576"/>
      <c r="D1267" s="600"/>
      <c r="E1267" s="577"/>
      <c r="F1267" s="635" t="str">
        <f>IF(ISNA(VLOOKUP(D1267,條件!$A$1:$L$65585,5,0)),"",(VLOOKUP(D1267,條件!$A$1:$L$65585,5,0)))</f>
        <v/>
      </c>
      <c r="G1267" s="635" t="str">
        <f>IF(ISNA(VLOOKUP(D1267,條件!$A$1:$L$65585,11,0)),"",(VLOOKUP(D1267,條件!$A$1:$L$65585,11,0)))</f>
        <v/>
      </c>
      <c r="H1267" s="578"/>
      <c r="I1267" s="579"/>
      <c r="J1267" s="580"/>
      <c r="K1267" s="579"/>
      <c r="L1267" s="581"/>
      <c r="M1267" s="498"/>
      <c r="N1267" s="499"/>
      <c r="O1267" s="500"/>
      <c r="P1267" s="499"/>
      <c r="Q1267" s="501"/>
      <c r="R1267" s="560"/>
      <c r="S1267" s="542">
        <f t="shared" si="470"/>
        <v>0</v>
      </c>
      <c r="T1267" s="502">
        <f t="shared" si="467"/>
        <v>0</v>
      </c>
      <c r="U1267" s="502">
        <f t="shared" si="471"/>
        <v>0</v>
      </c>
      <c r="V1267" s="503">
        <f t="shared" si="472"/>
        <v>0</v>
      </c>
      <c r="W1267" s="561" t="str">
        <f t="shared" si="473"/>
        <v/>
      </c>
      <c r="X1267" s="569" t="str">
        <f t="shared" si="468"/>
        <v/>
      </c>
      <c r="Y1267" s="569" t="str">
        <f t="shared" si="469"/>
        <v/>
      </c>
      <c r="Z1267" s="569" t="str">
        <f>'４.１倒筒機(樣品製作)'!X1267</f>
        <v/>
      </c>
      <c r="AA1267" s="569" t="str">
        <f>'４.１倒筒機(樣品製作)'!Y1267</f>
        <v/>
      </c>
    </row>
    <row r="1268" spans="1:27" ht="16.5">
      <c r="A1268" s="493">
        <f t="shared" si="474"/>
        <v>46172</v>
      </c>
      <c r="B1268" s="549" t="s">
        <v>832</v>
      </c>
      <c r="C1268" s="576"/>
      <c r="D1268" s="600"/>
      <c r="E1268" s="577"/>
      <c r="F1268" s="635" t="str">
        <f>IF(ISNA(VLOOKUP(D1268,條件!$A$1:$L$65585,5,0)),"",(VLOOKUP(D1268,條件!$A$1:$L$65585,5,0)))</f>
        <v/>
      </c>
      <c r="G1268" s="635" t="str">
        <f>IF(ISNA(VLOOKUP(D1268,條件!$A$1:$L$65585,11,0)),"",(VLOOKUP(D1268,條件!$A$1:$L$65585,11,0)))</f>
        <v/>
      </c>
      <c r="H1268" s="578"/>
      <c r="I1268" s="579"/>
      <c r="J1268" s="580"/>
      <c r="K1268" s="579"/>
      <c r="L1268" s="581"/>
      <c r="M1268" s="498"/>
      <c r="N1268" s="499"/>
      <c r="O1268" s="500"/>
      <c r="P1268" s="499"/>
      <c r="Q1268" s="501"/>
      <c r="R1268" s="560"/>
      <c r="S1268" s="542">
        <f t="shared" si="470"/>
        <v>0</v>
      </c>
      <c r="T1268" s="502">
        <f t="shared" si="467"/>
        <v>0</v>
      </c>
      <c r="U1268" s="502">
        <f t="shared" si="471"/>
        <v>0</v>
      </c>
      <c r="V1268" s="503">
        <f t="shared" si="472"/>
        <v>0</v>
      </c>
      <c r="W1268" s="561" t="str">
        <f t="shared" si="473"/>
        <v/>
      </c>
      <c r="X1268" s="569" t="str">
        <f t="shared" si="468"/>
        <v/>
      </c>
      <c r="Y1268" s="569" t="str">
        <f t="shared" si="469"/>
        <v/>
      </c>
      <c r="Z1268" s="569" t="str">
        <f>'４.１倒筒機(樣品製作)'!X1268</f>
        <v/>
      </c>
      <c r="AA1268" s="569" t="str">
        <f>'４.１倒筒機(樣品製作)'!Y1268</f>
        <v/>
      </c>
    </row>
    <row r="1269" spans="1:27" ht="16.5">
      <c r="A1269" s="493">
        <f t="shared" si="474"/>
        <v>46172</v>
      </c>
      <c r="B1269" s="549" t="s">
        <v>832</v>
      </c>
      <c r="C1269" s="576"/>
      <c r="D1269" s="600"/>
      <c r="E1269" s="577"/>
      <c r="F1269" s="635" t="str">
        <f>IF(ISNA(VLOOKUP(D1269,條件!$A$1:$L$65585,5,0)),"",(VLOOKUP(D1269,條件!$A$1:$L$65585,5,0)))</f>
        <v/>
      </c>
      <c r="G1269" s="635" t="str">
        <f>IF(ISNA(VLOOKUP(D1269,條件!$A$1:$L$65585,11,0)),"",(VLOOKUP(D1269,條件!$A$1:$L$65585,11,0)))</f>
        <v/>
      </c>
      <c r="H1269" s="578"/>
      <c r="I1269" s="579"/>
      <c r="J1269" s="580"/>
      <c r="K1269" s="579"/>
      <c r="L1269" s="581"/>
      <c r="M1269" s="498"/>
      <c r="N1269" s="499"/>
      <c r="O1269" s="500"/>
      <c r="P1269" s="499"/>
      <c r="Q1269" s="501"/>
      <c r="R1269" s="560"/>
      <c r="S1269" s="542">
        <f t="shared" si="470"/>
        <v>0</v>
      </c>
      <c r="T1269" s="502">
        <f t="shared" si="467"/>
        <v>0</v>
      </c>
      <c r="U1269" s="502">
        <f t="shared" si="471"/>
        <v>0</v>
      </c>
      <c r="V1269" s="503">
        <f t="shared" si="472"/>
        <v>0</v>
      </c>
      <c r="W1269" s="561" t="str">
        <f t="shared" si="473"/>
        <v/>
      </c>
      <c r="X1269" s="569" t="str">
        <f t="shared" si="468"/>
        <v/>
      </c>
      <c r="Y1269" s="569" t="str">
        <f t="shared" si="469"/>
        <v/>
      </c>
      <c r="Z1269" s="569" t="str">
        <f>'４.１倒筒機(樣品製作)'!X1269</f>
        <v/>
      </c>
      <c r="AA1269" s="569" t="str">
        <f>'４.１倒筒機(樣品製作)'!Y1269</f>
        <v/>
      </c>
    </row>
    <row r="1270" spans="1:27" ht="16.5">
      <c r="A1270" s="493">
        <f t="shared" si="474"/>
        <v>46172</v>
      </c>
      <c r="B1270" s="515" t="s">
        <v>835</v>
      </c>
      <c r="C1270" s="652"/>
      <c r="D1270" s="653"/>
      <c r="E1270" s="654"/>
      <c r="F1270" s="655"/>
      <c r="G1270" s="655"/>
      <c r="H1270" s="656"/>
      <c r="I1270" s="657">
        <f>COUNTA(I1250:I1269)</f>
        <v>0</v>
      </c>
      <c r="J1270" s="657"/>
      <c r="K1270" s="657"/>
      <c r="L1270" s="658"/>
      <c r="M1270" s="517"/>
      <c r="N1270" s="518">
        <f>SUM(N1250:N1269)</f>
        <v>0</v>
      </c>
      <c r="O1270" s="517"/>
      <c r="P1270" s="518">
        <f>SUM(P1250:P1269)</f>
        <v>0</v>
      </c>
      <c r="Q1270" s="519"/>
      <c r="R1270" s="562"/>
      <c r="S1270" s="543"/>
      <c r="T1270" s="516"/>
      <c r="U1270" s="516">
        <f>SUMIF(U1250:U1269,"&lt;9E307")</f>
        <v>0</v>
      </c>
      <c r="V1270" s="516">
        <f>SUM(V1250:V1269)</f>
        <v>0</v>
      </c>
      <c r="W1270" s="563">
        <f>IF(ISERROR(V1270/U1270),0,(V1270/U1270))</f>
        <v>0</v>
      </c>
      <c r="X1270" s="570">
        <f>SUMIF(X1250:X1269,"&lt;9E307")</f>
        <v>0</v>
      </c>
      <c r="Y1270" s="570">
        <f>SUMIF(Y1250:Y1269,"&lt;9E307")</f>
        <v>0</v>
      </c>
      <c r="Z1270" s="707">
        <f>'４.１倒筒機(樣品製作)'!X1270</f>
        <v>0</v>
      </c>
      <c r="AA1270" s="707">
        <f>'４.１倒筒機(樣品製作)'!Y1270</f>
        <v>0</v>
      </c>
    </row>
    <row r="1271" spans="1:27" ht="16.5">
      <c r="A1271" s="493">
        <f t="shared" si="474"/>
        <v>46172</v>
      </c>
      <c r="B1271" s="549" t="s">
        <v>833</v>
      </c>
      <c r="C1271" s="576"/>
      <c r="D1271" s="600"/>
      <c r="E1271" s="577"/>
      <c r="F1271" s="635" t="str">
        <f>IF(ISNA(VLOOKUP(D1271,條件!$A$1:$L$65585,5,0)),"",(VLOOKUP(D1271,條件!$A$1:$L$65585,5,0)))</f>
        <v/>
      </c>
      <c r="G1271" s="635" t="str">
        <f>IF(ISNA(VLOOKUP(D1271,條件!$A$1:$L$65585,11,0)),"",(VLOOKUP(D1271,條件!$A$1:$L$65585,11,0)))</f>
        <v/>
      </c>
      <c r="H1271" s="578"/>
      <c r="I1271" s="579"/>
      <c r="J1271" s="580"/>
      <c r="K1271" s="579"/>
      <c r="L1271" s="581"/>
      <c r="M1271" s="498"/>
      <c r="N1271" s="499"/>
      <c r="O1271" s="500"/>
      <c r="P1271" s="499"/>
      <c r="Q1271" s="501"/>
      <c r="R1271" s="560"/>
      <c r="S1271" s="542">
        <f>K1271*0.85</f>
        <v>0</v>
      </c>
      <c r="T1271" s="502">
        <f t="shared" ref="T1271:T1290" si="475">IF(J1271="",0,(1440/(J1271/S1271)))</f>
        <v>0</v>
      </c>
      <c r="U1271" s="522">
        <f>T1271*L1271*(N1271+P1271)/24*0.85</f>
        <v>0</v>
      </c>
      <c r="V1271" s="523">
        <f>M1271+O1271</f>
        <v>0</v>
      </c>
      <c r="W1271" s="559" t="str">
        <f>IF(U1271=0,"",((V1271/U1271)))</f>
        <v/>
      </c>
      <c r="X1271" s="569" t="str">
        <f t="shared" ref="X1271:X1290" si="476">IF(ISERROR((U1271/(N1271+P1271)*N1271)/250),"",((U1271/(N1271+P1271)*N1271)/250))</f>
        <v/>
      </c>
      <c r="Y1271" s="569" t="str">
        <f t="shared" ref="Y1271:Y1290" si="477">IF(ISERROR(((U1271/(N1271+P1271)*P1271)/250)),"",(((U1271/(N1271+P1271)*P1271))/250))</f>
        <v/>
      </c>
      <c r="Z1271" s="569" t="str">
        <f>'４.１倒筒機(樣品製作)'!X1271</f>
        <v/>
      </c>
      <c r="AA1271" s="569" t="str">
        <f>'４.１倒筒機(樣品製作)'!Y1271</f>
        <v/>
      </c>
    </row>
    <row r="1272" spans="1:27" ht="16.5">
      <c r="A1272" s="493">
        <f t="shared" si="474"/>
        <v>46172</v>
      </c>
      <c r="B1272" s="549" t="s">
        <v>833</v>
      </c>
      <c r="C1272" s="576"/>
      <c r="D1272" s="600"/>
      <c r="E1272" s="577"/>
      <c r="F1272" s="635" t="str">
        <f>IF(ISNA(VLOOKUP(D1272,條件!$A$1:$L$65585,5,0)),"",(VLOOKUP(D1272,條件!$A$1:$L$65585,5,0)))</f>
        <v/>
      </c>
      <c r="G1272" s="635" t="str">
        <f>IF(ISNA(VLOOKUP(D1272,條件!$A$1:$L$65585,11,0)),"",(VLOOKUP(D1272,條件!$A$1:$L$65585,11,0)))</f>
        <v/>
      </c>
      <c r="H1272" s="578"/>
      <c r="I1272" s="579"/>
      <c r="J1272" s="580"/>
      <c r="K1272" s="579"/>
      <c r="L1272" s="581"/>
      <c r="M1272" s="498"/>
      <c r="N1272" s="499"/>
      <c r="O1272" s="500"/>
      <c r="P1272" s="499"/>
      <c r="Q1272" s="501"/>
      <c r="R1272" s="560"/>
      <c r="S1272" s="542">
        <f t="shared" ref="S1272:S1290" si="478">K1272*0.85</f>
        <v>0</v>
      </c>
      <c r="T1272" s="502">
        <f t="shared" si="475"/>
        <v>0</v>
      </c>
      <c r="U1272" s="522">
        <f t="shared" ref="U1272:U1290" si="479">T1272*L1272*(N1272+P1272)/24*0.85</f>
        <v>0</v>
      </c>
      <c r="V1272" s="503">
        <f t="shared" ref="V1272:V1290" si="480">M1272+O1272</f>
        <v>0</v>
      </c>
      <c r="W1272" s="559" t="str">
        <f t="shared" ref="W1272:W1290" si="481">IF(U1272=0,"",((V1272/U1272)))</f>
        <v/>
      </c>
      <c r="X1272" s="569" t="str">
        <f t="shared" si="476"/>
        <v/>
      </c>
      <c r="Y1272" s="569" t="str">
        <f t="shared" si="477"/>
        <v/>
      </c>
      <c r="Z1272" s="569" t="str">
        <f>'４.１倒筒機(樣品製作)'!X1272</f>
        <v/>
      </c>
      <c r="AA1272" s="569" t="str">
        <f>'４.１倒筒機(樣品製作)'!Y1272</f>
        <v/>
      </c>
    </row>
    <row r="1273" spans="1:27" ht="16.5">
      <c r="A1273" s="493">
        <f t="shared" si="474"/>
        <v>46172</v>
      </c>
      <c r="B1273" s="549" t="s">
        <v>833</v>
      </c>
      <c r="C1273" s="576"/>
      <c r="D1273" s="600"/>
      <c r="E1273" s="577"/>
      <c r="F1273" s="635" t="str">
        <f>IF(ISNA(VLOOKUP(D1273,條件!$A$1:$L$65585,5,0)),"",(VLOOKUP(D1273,條件!$A$1:$L$65585,5,0)))</f>
        <v/>
      </c>
      <c r="G1273" s="635" t="str">
        <f>IF(ISNA(VLOOKUP(D1273,條件!$A$1:$L$65585,11,0)),"",(VLOOKUP(D1273,條件!$A$1:$L$65585,11,0)))</f>
        <v/>
      </c>
      <c r="H1273" s="578"/>
      <c r="I1273" s="579"/>
      <c r="J1273" s="580"/>
      <c r="K1273" s="579"/>
      <c r="L1273" s="581"/>
      <c r="M1273" s="498"/>
      <c r="N1273" s="499"/>
      <c r="O1273" s="500"/>
      <c r="P1273" s="499"/>
      <c r="Q1273" s="501"/>
      <c r="R1273" s="560"/>
      <c r="S1273" s="542">
        <f t="shared" si="478"/>
        <v>0</v>
      </c>
      <c r="T1273" s="502">
        <f t="shared" si="475"/>
        <v>0</v>
      </c>
      <c r="U1273" s="522">
        <f t="shared" si="479"/>
        <v>0</v>
      </c>
      <c r="V1273" s="503">
        <f t="shared" si="480"/>
        <v>0</v>
      </c>
      <c r="W1273" s="559" t="str">
        <f t="shared" si="481"/>
        <v/>
      </c>
      <c r="X1273" s="569" t="str">
        <f t="shared" si="476"/>
        <v/>
      </c>
      <c r="Y1273" s="569" t="str">
        <f t="shared" si="477"/>
        <v/>
      </c>
      <c r="Z1273" s="569" t="str">
        <f>'４.１倒筒機(樣品製作)'!X1273</f>
        <v/>
      </c>
      <c r="AA1273" s="569" t="str">
        <f>'４.１倒筒機(樣品製作)'!Y1273</f>
        <v/>
      </c>
    </row>
    <row r="1274" spans="1:27" ht="16.5">
      <c r="A1274" s="493">
        <f t="shared" si="474"/>
        <v>46172</v>
      </c>
      <c r="B1274" s="549" t="s">
        <v>833</v>
      </c>
      <c r="C1274" s="576"/>
      <c r="D1274" s="600"/>
      <c r="E1274" s="577"/>
      <c r="F1274" s="635" t="str">
        <f>IF(ISNA(VLOOKUP(D1274,條件!$A$1:$L$65585,5,0)),"",(VLOOKUP(D1274,條件!$A$1:$L$65585,5,0)))</f>
        <v/>
      </c>
      <c r="G1274" s="635" t="str">
        <f>IF(ISNA(VLOOKUP(D1274,條件!$A$1:$L$65585,11,0)),"",(VLOOKUP(D1274,條件!$A$1:$L$65585,11,0)))</f>
        <v/>
      </c>
      <c r="H1274" s="578"/>
      <c r="I1274" s="579"/>
      <c r="J1274" s="580"/>
      <c r="K1274" s="579"/>
      <c r="L1274" s="581"/>
      <c r="M1274" s="498"/>
      <c r="N1274" s="499"/>
      <c r="O1274" s="500"/>
      <c r="P1274" s="499"/>
      <c r="Q1274" s="501"/>
      <c r="R1274" s="560"/>
      <c r="S1274" s="542">
        <f t="shared" si="478"/>
        <v>0</v>
      </c>
      <c r="T1274" s="502">
        <f t="shared" si="475"/>
        <v>0</v>
      </c>
      <c r="U1274" s="522">
        <f t="shared" si="479"/>
        <v>0</v>
      </c>
      <c r="V1274" s="503">
        <f t="shared" si="480"/>
        <v>0</v>
      </c>
      <c r="W1274" s="559" t="str">
        <f t="shared" si="481"/>
        <v/>
      </c>
      <c r="X1274" s="569" t="str">
        <f t="shared" si="476"/>
        <v/>
      </c>
      <c r="Y1274" s="569" t="str">
        <f t="shared" si="477"/>
        <v/>
      </c>
      <c r="Z1274" s="569" t="str">
        <f>'４.１倒筒機(樣品製作)'!X1274</f>
        <v/>
      </c>
      <c r="AA1274" s="569" t="str">
        <f>'４.１倒筒機(樣品製作)'!Y1274</f>
        <v/>
      </c>
    </row>
    <row r="1275" spans="1:27" ht="16.5">
      <c r="A1275" s="493">
        <f t="shared" si="474"/>
        <v>46172</v>
      </c>
      <c r="B1275" s="549" t="s">
        <v>833</v>
      </c>
      <c r="C1275" s="576"/>
      <c r="D1275" s="600"/>
      <c r="E1275" s="577"/>
      <c r="F1275" s="635" t="str">
        <f>IF(ISNA(VLOOKUP(D1275,條件!$A$1:$L$65585,5,0)),"",(VLOOKUP(D1275,條件!$A$1:$L$65585,5,0)))</f>
        <v/>
      </c>
      <c r="G1275" s="635" t="str">
        <f>IF(ISNA(VLOOKUP(D1275,條件!$A$1:$L$65585,11,0)),"",(VLOOKUP(D1275,條件!$A$1:$L$65585,11,0)))</f>
        <v/>
      </c>
      <c r="H1275" s="578"/>
      <c r="I1275" s="579"/>
      <c r="J1275" s="580"/>
      <c r="K1275" s="579"/>
      <c r="L1275" s="581"/>
      <c r="M1275" s="498"/>
      <c r="N1275" s="499"/>
      <c r="O1275" s="500"/>
      <c r="P1275" s="499"/>
      <c r="Q1275" s="501"/>
      <c r="R1275" s="560"/>
      <c r="S1275" s="542">
        <f t="shared" si="478"/>
        <v>0</v>
      </c>
      <c r="T1275" s="502">
        <f t="shared" si="475"/>
        <v>0</v>
      </c>
      <c r="U1275" s="522">
        <f t="shared" si="479"/>
        <v>0</v>
      </c>
      <c r="V1275" s="503">
        <f t="shared" si="480"/>
        <v>0</v>
      </c>
      <c r="W1275" s="559" t="str">
        <f t="shared" si="481"/>
        <v/>
      </c>
      <c r="X1275" s="569" t="str">
        <f t="shared" si="476"/>
        <v/>
      </c>
      <c r="Y1275" s="569" t="str">
        <f t="shared" si="477"/>
        <v/>
      </c>
      <c r="Z1275" s="569" t="str">
        <f>'４.１倒筒機(樣品製作)'!X1275</f>
        <v/>
      </c>
      <c r="AA1275" s="569" t="str">
        <f>'４.１倒筒機(樣品製作)'!Y1275</f>
        <v/>
      </c>
    </row>
    <row r="1276" spans="1:27" ht="16.5">
      <c r="A1276" s="493">
        <f t="shared" si="474"/>
        <v>46172</v>
      </c>
      <c r="B1276" s="549" t="s">
        <v>833</v>
      </c>
      <c r="C1276" s="576"/>
      <c r="D1276" s="600"/>
      <c r="E1276" s="577"/>
      <c r="F1276" s="635" t="str">
        <f>IF(ISNA(VLOOKUP(D1276,條件!$A$1:$L$65585,5,0)),"",(VLOOKUP(D1276,條件!$A$1:$L$65585,5,0)))</f>
        <v/>
      </c>
      <c r="G1276" s="635" t="str">
        <f>IF(ISNA(VLOOKUP(D1276,條件!$A$1:$L$65585,11,0)),"",(VLOOKUP(D1276,條件!$A$1:$L$65585,11,0)))</f>
        <v/>
      </c>
      <c r="H1276" s="578"/>
      <c r="I1276" s="579"/>
      <c r="J1276" s="580"/>
      <c r="K1276" s="579"/>
      <c r="L1276" s="581"/>
      <c r="M1276" s="498"/>
      <c r="N1276" s="499"/>
      <c r="O1276" s="500"/>
      <c r="P1276" s="499"/>
      <c r="Q1276" s="501"/>
      <c r="R1276" s="560"/>
      <c r="S1276" s="542">
        <f t="shared" si="478"/>
        <v>0</v>
      </c>
      <c r="T1276" s="502">
        <f t="shared" si="475"/>
        <v>0</v>
      </c>
      <c r="U1276" s="522">
        <f t="shared" si="479"/>
        <v>0</v>
      </c>
      <c r="V1276" s="503">
        <f t="shared" si="480"/>
        <v>0</v>
      </c>
      <c r="W1276" s="559" t="str">
        <f t="shared" si="481"/>
        <v/>
      </c>
      <c r="X1276" s="569" t="str">
        <f t="shared" si="476"/>
        <v/>
      </c>
      <c r="Y1276" s="569" t="str">
        <f t="shared" si="477"/>
        <v/>
      </c>
      <c r="Z1276" s="569" t="str">
        <f>'４.１倒筒機(樣品製作)'!X1276</f>
        <v/>
      </c>
      <c r="AA1276" s="569" t="str">
        <f>'４.１倒筒機(樣品製作)'!Y1276</f>
        <v/>
      </c>
    </row>
    <row r="1277" spans="1:27" ht="16.5">
      <c r="A1277" s="493">
        <f t="shared" si="474"/>
        <v>46172</v>
      </c>
      <c r="B1277" s="549" t="s">
        <v>833</v>
      </c>
      <c r="C1277" s="576"/>
      <c r="D1277" s="600"/>
      <c r="E1277" s="577"/>
      <c r="F1277" s="635" t="str">
        <f>IF(ISNA(VLOOKUP(D1277,條件!$A$1:$L$65585,5,0)),"",(VLOOKUP(D1277,條件!$A$1:$L$65585,5,0)))</f>
        <v/>
      </c>
      <c r="G1277" s="635" t="str">
        <f>IF(ISNA(VLOOKUP(D1277,條件!$A$1:$L$65585,11,0)),"",(VLOOKUP(D1277,條件!$A$1:$L$65585,11,0)))</f>
        <v/>
      </c>
      <c r="H1277" s="578"/>
      <c r="I1277" s="579"/>
      <c r="J1277" s="580"/>
      <c r="K1277" s="579"/>
      <c r="L1277" s="581"/>
      <c r="M1277" s="498"/>
      <c r="N1277" s="499"/>
      <c r="O1277" s="500"/>
      <c r="P1277" s="499"/>
      <c r="Q1277" s="501"/>
      <c r="R1277" s="560"/>
      <c r="S1277" s="542">
        <f t="shared" si="478"/>
        <v>0</v>
      </c>
      <c r="T1277" s="502">
        <f t="shared" si="475"/>
        <v>0</v>
      </c>
      <c r="U1277" s="522">
        <f t="shared" si="479"/>
        <v>0</v>
      </c>
      <c r="V1277" s="503">
        <f t="shared" si="480"/>
        <v>0</v>
      </c>
      <c r="W1277" s="559" t="str">
        <f t="shared" si="481"/>
        <v/>
      </c>
      <c r="X1277" s="569" t="str">
        <f t="shared" si="476"/>
        <v/>
      </c>
      <c r="Y1277" s="569" t="str">
        <f t="shared" si="477"/>
        <v/>
      </c>
      <c r="Z1277" s="569" t="str">
        <f>'４.１倒筒機(樣品製作)'!X1277</f>
        <v/>
      </c>
      <c r="AA1277" s="569" t="str">
        <f>'４.１倒筒機(樣品製作)'!Y1277</f>
        <v/>
      </c>
    </row>
    <row r="1278" spans="1:27" ht="16.5">
      <c r="A1278" s="493">
        <f t="shared" si="474"/>
        <v>46172</v>
      </c>
      <c r="B1278" s="549" t="s">
        <v>833</v>
      </c>
      <c r="C1278" s="576"/>
      <c r="D1278" s="600"/>
      <c r="E1278" s="577"/>
      <c r="F1278" s="635" t="str">
        <f>IF(ISNA(VLOOKUP(D1278,條件!$A$1:$L$65585,5,0)),"",(VLOOKUP(D1278,條件!$A$1:$L$65585,5,0)))</f>
        <v/>
      </c>
      <c r="G1278" s="635" t="str">
        <f>IF(ISNA(VLOOKUP(D1278,條件!$A$1:$L$65585,11,0)),"",(VLOOKUP(D1278,條件!$A$1:$L$65585,11,0)))</f>
        <v/>
      </c>
      <c r="H1278" s="578"/>
      <c r="I1278" s="579"/>
      <c r="J1278" s="580"/>
      <c r="K1278" s="579"/>
      <c r="L1278" s="581"/>
      <c r="M1278" s="498"/>
      <c r="N1278" s="499"/>
      <c r="O1278" s="500"/>
      <c r="P1278" s="499"/>
      <c r="Q1278" s="501"/>
      <c r="R1278" s="560"/>
      <c r="S1278" s="542">
        <f t="shared" si="478"/>
        <v>0</v>
      </c>
      <c r="T1278" s="502">
        <f t="shared" si="475"/>
        <v>0</v>
      </c>
      <c r="U1278" s="522">
        <f t="shared" si="479"/>
        <v>0</v>
      </c>
      <c r="V1278" s="503">
        <f t="shared" si="480"/>
        <v>0</v>
      </c>
      <c r="W1278" s="559" t="str">
        <f t="shared" si="481"/>
        <v/>
      </c>
      <c r="X1278" s="569" t="str">
        <f t="shared" si="476"/>
        <v/>
      </c>
      <c r="Y1278" s="569" t="str">
        <f t="shared" si="477"/>
        <v/>
      </c>
      <c r="Z1278" s="569" t="str">
        <f>'４.１倒筒機(樣品製作)'!X1278</f>
        <v/>
      </c>
      <c r="AA1278" s="569" t="str">
        <f>'４.１倒筒機(樣品製作)'!Y1278</f>
        <v/>
      </c>
    </row>
    <row r="1279" spans="1:27" ht="16.5">
      <c r="A1279" s="493">
        <f t="shared" si="474"/>
        <v>46172</v>
      </c>
      <c r="B1279" s="549" t="s">
        <v>833</v>
      </c>
      <c r="C1279" s="576"/>
      <c r="D1279" s="600"/>
      <c r="E1279" s="577"/>
      <c r="F1279" s="635" t="str">
        <f>IF(ISNA(VLOOKUP(D1279,條件!$A$1:$L$65585,5,0)),"",(VLOOKUP(D1279,條件!$A$1:$L$65585,5,0)))</f>
        <v/>
      </c>
      <c r="G1279" s="635" t="str">
        <f>IF(ISNA(VLOOKUP(D1279,條件!$A$1:$L$65585,11,0)),"",(VLOOKUP(D1279,條件!$A$1:$L$65585,11,0)))</f>
        <v/>
      </c>
      <c r="H1279" s="578"/>
      <c r="I1279" s="579"/>
      <c r="J1279" s="580"/>
      <c r="K1279" s="579"/>
      <c r="L1279" s="581"/>
      <c r="M1279" s="498"/>
      <c r="N1279" s="499"/>
      <c r="O1279" s="500"/>
      <c r="P1279" s="499"/>
      <c r="Q1279" s="501"/>
      <c r="R1279" s="560"/>
      <c r="S1279" s="542">
        <f t="shared" si="478"/>
        <v>0</v>
      </c>
      <c r="T1279" s="502">
        <f t="shared" si="475"/>
        <v>0</v>
      </c>
      <c r="U1279" s="522">
        <f t="shared" si="479"/>
        <v>0</v>
      </c>
      <c r="V1279" s="503">
        <f t="shared" si="480"/>
        <v>0</v>
      </c>
      <c r="W1279" s="559" t="str">
        <f t="shared" si="481"/>
        <v/>
      </c>
      <c r="X1279" s="569" t="str">
        <f t="shared" si="476"/>
        <v/>
      </c>
      <c r="Y1279" s="569" t="str">
        <f t="shared" si="477"/>
        <v/>
      </c>
      <c r="Z1279" s="569" t="str">
        <f>'４.１倒筒機(樣品製作)'!X1279</f>
        <v/>
      </c>
      <c r="AA1279" s="569" t="str">
        <f>'４.１倒筒機(樣品製作)'!Y1279</f>
        <v/>
      </c>
    </row>
    <row r="1280" spans="1:27" ht="16.5">
      <c r="A1280" s="493">
        <f t="shared" si="474"/>
        <v>46172</v>
      </c>
      <c r="B1280" s="549" t="s">
        <v>833</v>
      </c>
      <c r="C1280" s="576"/>
      <c r="D1280" s="600"/>
      <c r="E1280" s="577"/>
      <c r="F1280" s="635" t="str">
        <f>IF(ISNA(VLOOKUP(D1280,條件!$A$1:$L$65585,5,0)),"",(VLOOKUP(D1280,條件!$A$1:$L$65585,5,0)))</f>
        <v/>
      </c>
      <c r="G1280" s="635" t="str">
        <f>IF(ISNA(VLOOKUP(D1280,條件!$A$1:$L$65585,11,0)),"",(VLOOKUP(D1280,條件!$A$1:$L$65585,11,0)))</f>
        <v/>
      </c>
      <c r="H1280" s="578"/>
      <c r="I1280" s="579"/>
      <c r="J1280" s="580"/>
      <c r="K1280" s="579"/>
      <c r="L1280" s="581"/>
      <c r="M1280" s="498"/>
      <c r="N1280" s="499"/>
      <c r="O1280" s="500"/>
      <c r="P1280" s="499"/>
      <c r="Q1280" s="501"/>
      <c r="R1280" s="560"/>
      <c r="S1280" s="542">
        <f t="shared" si="478"/>
        <v>0</v>
      </c>
      <c r="T1280" s="502">
        <f t="shared" si="475"/>
        <v>0</v>
      </c>
      <c r="U1280" s="522">
        <f t="shared" si="479"/>
        <v>0</v>
      </c>
      <c r="V1280" s="503">
        <f t="shared" si="480"/>
        <v>0</v>
      </c>
      <c r="W1280" s="559" t="str">
        <f t="shared" si="481"/>
        <v/>
      </c>
      <c r="X1280" s="569" t="str">
        <f t="shared" si="476"/>
        <v/>
      </c>
      <c r="Y1280" s="569" t="str">
        <f t="shared" si="477"/>
        <v/>
      </c>
      <c r="Z1280" s="569" t="str">
        <f>'４.１倒筒機(樣品製作)'!X1280</f>
        <v/>
      </c>
      <c r="AA1280" s="569" t="str">
        <f>'４.１倒筒機(樣品製作)'!Y1280</f>
        <v/>
      </c>
    </row>
    <row r="1281" spans="1:27" ht="16.5">
      <c r="A1281" s="493">
        <f t="shared" si="474"/>
        <v>46172</v>
      </c>
      <c r="B1281" s="549" t="s">
        <v>833</v>
      </c>
      <c r="C1281" s="576"/>
      <c r="D1281" s="600"/>
      <c r="E1281" s="577"/>
      <c r="F1281" s="635" t="str">
        <f>IF(ISNA(VLOOKUP(D1281,條件!$A$1:$L$65585,5,0)),"",(VLOOKUP(D1281,條件!$A$1:$L$65585,5,0)))</f>
        <v/>
      </c>
      <c r="G1281" s="635" t="str">
        <f>IF(ISNA(VLOOKUP(D1281,條件!$A$1:$L$65585,11,0)),"",(VLOOKUP(D1281,條件!$A$1:$L$65585,11,0)))</f>
        <v/>
      </c>
      <c r="H1281" s="578"/>
      <c r="I1281" s="579"/>
      <c r="J1281" s="580"/>
      <c r="K1281" s="579"/>
      <c r="L1281" s="581"/>
      <c r="M1281" s="498"/>
      <c r="N1281" s="499"/>
      <c r="O1281" s="500"/>
      <c r="P1281" s="499"/>
      <c r="Q1281" s="501"/>
      <c r="R1281" s="560"/>
      <c r="S1281" s="542">
        <f t="shared" si="478"/>
        <v>0</v>
      </c>
      <c r="T1281" s="502">
        <f t="shared" si="475"/>
        <v>0</v>
      </c>
      <c r="U1281" s="522">
        <f t="shared" si="479"/>
        <v>0</v>
      </c>
      <c r="V1281" s="503">
        <f t="shared" si="480"/>
        <v>0</v>
      </c>
      <c r="W1281" s="559" t="str">
        <f t="shared" si="481"/>
        <v/>
      </c>
      <c r="X1281" s="569" t="str">
        <f t="shared" si="476"/>
        <v/>
      </c>
      <c r="Y1281" s="569" t="str">
        <f t="shared" si="477"/>
        <v/>
      </c>
      <c r="Z1281" s="569" t="str">
        <f>'４.１倒筒機(樣品製作)'!X1281</f>
        <v/>
      </c>
      <c r="AA1281" s="569" t="str">
        <f>'４.１倒筒機(樣品製作)'!Y1281</f>
        <v/>
      </c>
    </row>
    <row r="1282" spans="1:27" ht="16.5">
      <c r="A1282" s="493">
        <f t="shared" si="474"/>
        <v>46172</v>
      </c>
      <c r="B1282" s="549" t="s">
        <v>833</v>
      </c>
      <c r="C1282" s="576"/>
      <c r="D1282" s="600"/>
      <c r="E1282" s="577"/>
      <c r="F1282" s="635" t="str">
        <f>IF(ISNA(VLOOKUP(D1282,條件!$A$1:$L$65585,5,0)),"",(VLOOKUP(D1282,條件!$A$1:$L$65585,5,0)))</f>
        <v/>
      </c>
      <c r="G1282" s="635" t="str">
        <f>IF(ISNA(VLOOKUP(D1282,條件!$A$1:$L$65585,11,0)),"",(VLOOKUP(D1282,條件!$A$1:$L$65585,11,0)))</f>
        <v/>
      </c>
      <c r="H1282" s="578"/>
      <c r="I1282" s="579"/>
      <c r="J1282" s="580"/>
      <c r="K1282" s="579"/>
      <c r="L1282" s="581"/>
      <c r="M1282" s="498"/>
      <c r="N1282" s="499"/>
      <c r="O1282" s="500"/>
      <c r="P1282" s="499"/>
      <c r="Q1282" s="501"/>
      <c r="R1282" s="560"/>
      <c r="S1282" s="542">
        <f t="shared" si="478"/>
        <v>0</v>
      </c>
      <c r="T1282" s="502">
        <f t="shared" si="475"/>
        <v>0</v>
      </c>
      <c r="U1282" s="502">
        <f t="shared" si="479"/>
        <v>0</v>
      </c>
      <c r="V1282" s="503">
        <f t="shared" si="480"/>
        <v>0</v>
      </c>
      <c r="W1282" s="561" t="str">
        <f t="shared" si="481"/>
        <v/>
      </c>
      <c r="X1282" s="569" t="str">
        <f t="shared" si="476"/>
        <v/>
      </c>
      <c r="Y1282" s="569" t="str">
        <f t="shared" si="477"/>
        <v/>
      </c>
      <c r="Z1282" s="569" t="str">
        <f>'４.１倒筒機(樣品製作)'!X1282</f>
        <v/>
      </c>
      <c r="AA1282" s="569" t="str">
        <f>'４.１倒筒機(樣品製作)'!Y1282</f>
        <v/>
      </c>
    </row>
    <row r="1283" spans="1:27" ht="16.5">
      <c r="A1283" s="493">
        <f t="shared" si="474"/>
        <v>46172</v>
      </c>
      <c r="B1283" s="549" t="s">
        <v>833</v>
      </c>
      <c r="C1283" s="576"/>
      <c r="D1283" s="600"/>
      <c r="E1283" s="577"/>
      <c r="F1283" s="635" t="str">
        <f>IF(ISNA(VLOOKUP(D1283,條件!$A$1:$L$65585,5,0)),"",(VLOOKUP(D1283,條件!$A$1:$L$65585,5,0)))</f>
        <v/>
      </c>
      <c r="G1283" s="635" t="str">
        <f>IF(ISNA(VLOOKUP(D1283,條件!$A$1:$L$65585,11,0)),"",(VLOOKUP(D1283,條件!$A$1:$L$65585,11,0)))</f>
        <v/>
      </c>
      <c r="H1283" s="578"/>
      <c r="I1283" s="579"/>
      <c r="J1283" s="580"/>
      <c r="K1283" s="579"/>
      <c r="L1283" s="581"/>
      <c r="M1283" s="498"/>
      <c r="N1283" s="499"/>
      <c r="O1283" s="500"/>
      <c r="P1283" s="499"/>
      <c r="Q1283" s="501"/>
      <c r="R1283" s="560"/>
      <c r="S1283" s="542">
        <f t="shared" si="478"/>
        <v>0</v>
      </c>
      <c r="T1283" s="502">
        <f t="shared" si="475"/>
        <v>0</v>
      </c>
      <c r="U1283" s="502">
        <f t="shared" si="479"/>
        <v>0</v>
      </c>
      <c r="V1283" s="503">
        <f t="shared" si="480"/>
        <v>0</v>
      </c>
      <c r="W1283" s="561" t="str">
        <f t="shared" si="481"/>
        <v/>
      </c>
      <c r="X1283" s="569" t="str">
        <f t="shared" si="476"/>
        <v/>
      </c>
      <c r="Y1283" s="569" t="str">
        <f t="shared" si="477"/>
        <v/>
      </c>
      <c r="Z1283" s="569" t="str">
        <f>'４.１倒筒機(樣品製作)'!X1283</f>
        <v/>
      </c>
      <c r="AA1283" s="569" t="str">
        <f>'４.１倒筒機(樣品製作)'!Y1283</f>
        <v/>
      </c>
    </row>
    <row r="1284" spans="1:27" ht="16.5">
      <c r="A1284" s="493">
        <f t="shared" si="474"/>
        <v>46172</v>
      </c>
      <c r="B1284" s="549" t="s">
        <v>833</v>
      </c>
      <c r="C1284" s="576"/>
      <c r="D1284" s="600"/>
      <c r="E1284" s="577"/>
      <c r="F1284" s="635" t="str">
        <f>IF(ISNA(VLOOKUP(D1284,條件!$A$1:$L$65585,5,0)),"",(VLOOKUP(D1284,條件!$A$1:$L$65585,5,0)))</f>
        <v/>
      </c>
      <c r="G1284" s="635" t="str">
        <f>IF(ISNA(VLOOKUP(D1284,條件!$A$1:$L$65585,11,0)),"",(VLOOKUP(D1284,條件!$A$1:$L$65585,11,0)))</f>
        <v/>
      </c>
      <c r="H1284" s="578"/>
      <c r="I1284" s="579"/>
      <c r="J1284" s="580"/>
      <c r="K1284" s="579"/>
      <c r="L1284" s="581"/>
      <c r="M1284" s="498"/>
      <c r="N1284" s="499"/>
      <c r="O1284" s="500"/>
      <c r="P1284" s="499"/>
      <c r="Q1284" s="501"/>
      <c r="R1284" s="560"/>
      <c r="S1284" s="542">
        <f t="shared" si="478"/>
        <v>0</v>
      </c>
      <c r="T1284" s="502">
        <f t="shared" si="475"/>
        <v>0</v>
      </c>
      <c r="U1284" s="502">
        <f t="shared" si="479"/>
        <v>0</v>
      </c>
      <c r="V1284" s="503">
        <f t="shared" si="480"/>
        <v>0</v>
      </c>
      <c r="W1284" s="561" t="str">
        <f t="shared" si="481"/>
        <v/>
      </c>
      <c r="X1284" s="569" t="str">
        <f t="shared" si="476"/>
        <v/>
      </c>
      <c r="Y1284" s="569" t="str">
        <f t="shared" si="477"/>
        <v/>
      </c>
      <c r="Z1284" s="569" t="str">
        <f>'４.１倒筒機(樣品製作)'!X1284</f>
        <v/>
      </c>
      <c r="AA1284" s="569" t="str">
        <f>'４.１倒筒機(樣品製作)'!Y1284</f>
        <v/>
      </c>
    </row>
    <row r="1285" spans="1:27" ht="16.5">
      <c r="A1285" s="493">
        <f t="shared" si="474"/>
        <v>46172</v>
      </c>
      <c r="B1285" s="549" t="s">
        <v>833</v>
      </c>
      <c r="C1285" s="576"/>
      <c r="D1285" s="600"/>
      <c r="E1285" s="577"/>
      <c r="F1285" s="635" t="str">
        <f>IF(ISNA(VLOOKUP(D1285,條件!$A$1:$L$65585,5,0)),"",(VLOOKUP(D1285,條件!$A$1:$L$65585,5,0)))</f>
        <v/>
      </c>
      <c r="G1285" s="635" t="str">
        <f>IF(ISNA(VLOOKUP(D1285,條件!$A$1:$L$65585,11,0)),"",(VLOOKUP(D1285,條件!$A$1:$L$65585,11,0)))</f>
        <v/>
      </c>
      <c r="H1285" s="578"/>
      <c r="I1285" s="579"/>
      <c r="J1285" s="580"/>
      <c r="K1285" s="579"/>
      <c r="L1285" s="581"/>
      <c r="M1285" s="498"/>
      <c r="N1285" s="499"/>
      <c r="O1285" s="500"/>
      <c r="P1285" s="499"/>
      <c r="Q1285" s="501"/>
      <c r="R1285" s="560"/>
      <c r="S1285" s="542">
        <f t="shared" si="478"/>
        <v>0</v>
      </c>
      <c r="T1285" s="502">
        <f t="shared" si="475"/>
        <v>0</v>
      </c>
      <c r="U1285" s="502">
        <f t="shared" si="479"/>
        <v>0</v>
      </c>
      <c r="V1285" s="503">
        <f t="shared" si="480"/>
        <v>0</v>
      </c>
      <c r="W1285" s="561" t="str">
        <f t="shared" si="481"/>
        <v/>
      </c>
      <c r="X1285" s="569" t="str">
        <f t="shared" si="476"/>
        <v/>
      </c>
      <c r="Y1285" s="569" t="str">
        <f t="shared" si="477"/>
        <v/>
      </c>
      <c r="Z1285" s="569" t="str">
        <f>'４.１倒筒機(樣品製作)'!X1285</f>
        <v/>
      </c>
      <c r="AA1285" s="569" t="str">
        <f>'４.１倒筒機(樣品製作)'!Y1285</f>
        <v/>
      </c>
    </row>
    <row r="1286" spans="1:27" ht="16.5">
      <c r="A1286" s="493">
        <f t="shared" si="474"/>
        <v>46172</v>
      </c>
      <c r="B1286" s="549" t="s">
        <v>833</v>
      </c>
      <c r="C1286" s="576"/>
      <c r="D1286" s="600"/>
      <c r="E1286" s="577"/>
      <c r="F1286" s="635" t="str">
        <f>IF(ISNA(VLOOKUP(D1286,條件!$A$1:$L$65585,5,0)),"",(VLOOKUP(D1286,條件!$A$1:$L$65585,5,0)))</f>
        <v/>
      </c>
      <c r="G1286" s="635" t="str">
        <f>IF(ISNA(VLOOKUP(D1286,條件!$A$1:$L$65585,11,0)),"",(VLOOKUP(D1286,條件!$A$1:$L$65585,11,0)))</f>
        <v/>
      </c>
      <c r="H1286" s="578"/>
      <c r="I1286" s="579"/>
      <c r="J1286" s="580"/>
      <c r="K1286" s="579"/>
      <c r="L1286" s="581"/>
      <c r="M1286" s="498"/>
      <c r="N1286" s="499"/>
      <c r="O1286" s="500"/>
      <c r="P1286" s="499"/>
      <c r="Q1286" s="501"/>
      <c r="R1286" s="560"/>
      <c r="S1286" s="542">
        <f t="shared" si="478"/>
        <v>0</v>
      </c>
      <c r="T1286" s="502">
        <f t="shared" si="475"/>
        <v>0</v>
      </c>
      <c r="U1286" s="502">
        <f t="shared" si="479"/>
        <v>0</v>
      </c>
      <c r="V1286" s="503">
        <f t="shared" si="480"/>
        <v>0</v>
      </c>
      <c r="W1286" s="561" t="str">
        <f t="shared" si="481"/>
        <v/>
      </c>
      <c r="X1286" s="569" t="str">
        <f t="shared" si="476"/>
        <v/>
      </c>
      <c r="Y1286" s="569" t="str">
        <f t="shared" si="477"/>
        <v/>
      </c>
      <c r="Z1286" s="569" t="str">
        <f>'４.１倒筒機(樣品製作)'!X1286</f>
        <v/>
      </c>
      <c r="AA1286" s="569" t="str">
        <f>'４.１倒筒機(樣品製作)'!Y1286</f>
        <v/>
      </c>
    </row>
    <row r="1287" spans="1:27" ht="16.5">
      <c r="A1287" s="493">
        <f t="shared" si="474"/>
        <v>46172</v>
      </c>
      <c r="B1287" s="549" t="s">
        <v>833</v>
      </c>
      <c r="C1287" s="576"/>
      <c r="D1287" s="600"/>
      <c r="E1287" s="577"/>
      <c r="F1287" s="635" t="str">
        <f>IF(ISNA(VLOOKUP(D1287,條件!$A$1:$L$65585,5,0)),"",(VLOOKUP(D1287,條件!$A$1:$L$65585,5,0)))</f>
        <v/>
      </c>
      <c r="G1287" s="635" t="str">
        <f>IF(ISNA(VLOOKUP(D1287,條件!$A$1:$L$65585,11,0)),"",(VLOOKUP(D1287,條件!$A$1:$L$65585,11,0)))</f>
        <v/>
      </c>
      <c r="H1287" s="578"/>
      <c r="I1287" s="579"/>
      <c r="J1287" s="580"/>
      <c r="K1287" s="579"/>
      <c r="L1287" s="581"/>
      <c r="M1287" s="498"/>
      <c r="N1287" s="499"/>
      <c r="O1287" s="500"/>
      <c r="P1287" s="499"/>
      <c r="Q1287" s="501"/>
      <c r="R1287" s="560"/>
      <c r="S1287" s="542">
        <f t="shared" si="478"/>
        <v>0</v>
      </c>
      <c r="T1287" s="502">
        <f t="shared" si="475"/>
        <v>0</v>
      </c>
      <c r="U1287" s="502">
        <f t="shared" si="479"/>
        <v>0</v>
      </c>
      <c r="V1287" s="503">
        <f t="shared" si="480"/>
        <v>0</v>
      </c>
      <c r="W1287" s="561" t="str">
        <f t="shared" si="481"/>
        <v/>
      </c>
      <c r="X1287" s="569" t="str">
        <f t="shared" si="476"/>
        <v/>
      </c>
      <c r="Y1287" s="569" t="str">
        <f t="shared" si="477"/>
        <v/>
      </c>
      <c r="Z1287" s="569" t="str">
        <f>'４.１倒筒機(樣品製作)'!X1287</f>
        <v/>
      </c>
      <c r="AA1287" s="569" t="str">
        <f>'４.１倒筒機(樣品製作)'!Y1287</f>
        <v/>
      </c>
    </row>
    <row r="1288" spans="1:27" ht="16.5">
      <c r="A1288" s="493">
        <f t="shared" si="474"/>
        <v>46172</v>
      </c>
      <c r="B1288" s="549" t="s">
        <v>833</v>
      </c>
      <c r="C1288" s="576"/>
      <c r="D1288" s="600"/>
      <c r="E1288" s="577"/>
      <c r="F1288" s="635" t="str">
        <f>IF(ISNA(VLOOKUP(D1288,條件!$A$1:$L$65585,5,0)),"",(VLOOKUP(D1288,條件!$A$1:$L$65585,5,0)))</f>
        <v/>
      </c>
      <c r="G1288" s="635" t="str">
        <f>IF(ISNA(VLOOKUP(D1288,條件!$A$1:$L$65585,11,0)),"",(VLOOKUP(D1288,條件!$A$1:$L$65585,11,0)))</f>
        <v/>
      </c>
      <c r="H1288" s="578"/>
      <c r="I1288" s="579"/>
      <c r="J1288" s="580"/>
      <c r="K1288" s="579"/>
      <c r="L1288" s="581"/>
      <c r="M1288" s="498"/>
      <c r="N1288" s="499"/>
      <c r="O1288" s="500"/>
      <c r="P1288" s="499"/>
      <c r="Q1288" s="501"/>
      <c r="R1288" s="560"/>
      <c r="S1288" s="542">
        <f t="shared" si="478"/>
        <v>0</v>
      </c>
      <c r="T1288" s="502">
        <f t="shared" si="475"/>
        <v>0</v>
      </c>
      <c r="U1288" s="502">
        <f t="shared" si="479"/>
        <v>0</v>
      </c>
      <c r="V1288" s="503">
        <f t="shared" si="480"/>
        <v>0</v>
      </c>
      <c r="W1288" s="561" t="str">
        <f t="shared" si="481"/>
        <v/>
      </c>
      <c r="X1288" s="569" t="str">
        <f t="shared" si="476"/>
        <v/>
      </c>
      <c r="Y1288" s="569" t="str">
        <f t="shared" si="477"/>
        <v/>
      </c>
      <c r="Z1288" s="569" t="str">
        <f>'４.１倒筒機(樣品製作)'!X1288</f>
        <v/>
      </c>
      <c r="AA1288" s="569" t="str">
        <f>'４.１倒筒機(樣品製作)'!Y1288</f>
        <v/>
      </c>
    </row>
    <row r="1289" spans="1:27" ht="16.5">
      <c r="A1289" s="493">
        <f t="shared" si="474"/>
        <v>46172</v>
      </c>
      <c r="B1289" s="549" t="s">
        <v>833</v>
      </c>
      <c r="C1289" s="576"/>
      <c r="D1289" s="600"/>
      <c r="E1289" s="577"/>
      <c r="F1289" s="635" t="str">
        <f>IF(ISNA(VLOOKUP(D1289,條件!$A$1:$L$65585,5,0)),"",(VLOOKUP(D1289,條件!$A$1:$L$65585,5,0)))</f>
        <v/>
      </c>
      <c r="G1289" s="635" t="str">
        <f>IF(ISNA(VLOOKUP(D1289,條件!$A$1:$L$65585,11,0)),"",(VLOOKUP(D1289,條件!$A$1:$L$65585,11,0)))</f>
        <v/>
      </c>
      <c r="H1289" s="578"/>
      <c r="I1289" s="579"/>
      <c r="J1289" s="580"/>
      <c r="K1289" s="579"/>
      <c r="L1289" s="581"/>
      <c r="M1289" s="498"/>
      <c r="N1289" s="499"/>
      <c r="O1289" s="500"/>
      <c r="P1289" s="499"/>
      <c r="Q1289" s="501"/>
      <c r="R1289" s="560"/>
      <c r="S1289" s="542">
        <f t="shared" si="478"/>
        <v>0</v>
      </c>
      <c r="T1289" s="502">
        <f t="shared" si="475"/>
        <v>0</v>
      </c>
      <c r="U1289" s="502">
        <f t="shared" si="479"/>
        <v>0</v>
      </c>
      <c r="V1289" s="503">
        <f t="shared" si="480"/>
        <v>0</v>
      </c>
      <c r="W1289" s="561" t="str">
        <f t="shared" si="481"/>
        <v/>
      </c>
      <c r="X1289" s="569" t="str">
        <f t="shared" si="476"/>
        <v/>
      </c>
      <c r="Y1289" s="569" t="str">
        <f t="shared" si="477"/>
        <v/>
      </c>
      <c r="Z1289" s="569" t="str">
        <f>'４.１倒筒機(樣品製作)'!X1289</f>
        <v/>
      </c>
      <c r="AA1289" s="569" t="str">
        <f>'４.１倒筒機(樣品製作)'!Y1289</f>
        <v/>
      </c>
    </row>
    <row r="1290" spans="1:27" ht="16.5">
      <c r="A1290" s="493">
        <f t="shared" si="474"/>
        <v>46172</v>
      </c>
      <c r="B1290" s="549" t="s">
        <v>833</v>
      </c>
      <c r="C1290" s="576"/>
      <c r="D1290" s="600"/>
      <c r="E1290" s="577"/>
      <c r="F1290" s="635" t="str">
        <f>IF(ISNA(VLOOKUP(D1290,條件!$A$1:$L$65585,5,0)),"",(VLOOKUP(D1290,條件!$A$1:$L$65585,5,0)))</f>
        <v/>
      </c>
      <c r="G1290" s="635" t="str">
        <f>IF(ISNA(VLOOKUP(D1290,條件!$A$1:$L$65585,11,0)),"",(VLOOKUP(D1290,條件!$A$1:$L$65585,11,0)))</f>
        <v/>
      </c>
      <c r="H1290" s="578"/>
      <c r="I1290" s="579"/>
      <c r="J1290" s="580"/>
      <c r="K1290" s="579"/>
      <c r="L1290" s="581"/>
      <c r="M1290" s="498"/>
      <c r="N1290" s="499"/>
      <c r="O1290" s="500"/>
      <c r="P1290" s="499"/>
      <c r="Q1290" s="501"/>
      <c r="R1290" s="560"/>
      <c r="S1290" s="542">
        <f t="shared" si="478"/>
        <v>0</v>
      </c>
      <c r="T1290" s="502">
        <f t="shared" si="475"/>
        <v>0</v>
      </c>
      <c r="U1290" s="502">
        <f t="shared" si="479"/>
        <v>0</v>
      </c>
      <c r="V1290" s="503">
        <f t="shared" si="480"/>
        <v>0</v>
      </c>
      <c r="W1290" s="561" t="str">
        <f t="shared" si="481"/>
        <v/>
      </c>
      <c r="X1290" s="569" t="str">
        <f t="shared" si="476"/>
        <v/>
      </c>
      <c r="Y1290" s="569" t="str">
        <f t="shared" si="477"/>
        <v/>
      </c>
      <c r="Z1290" s="569" t="str">
        <f>'４.１倒筒機(樣品製作)'!X1290</f>
        <v/>
      </c>
      <c r="AA1290" s="569" t="str">
        <f>'４.１倒筒機(樣品製作)'!Y1290</f>
        <v/>
      </c>
    </row>
    <row r="1291" spans="1:27" ht="16.5">
      <c r="A1291" s="493">
        <f t="shared" si="474"/>
        <v>46172</v>
      </c>
      <c r="B1291" s="515" t="s">
        <v>831</v>
      </c>
      <c r="C1291" s="652"/>
      <c r="D1291" s="653"/>
      <c r="E1291" s="654"/>
      <c r="F1291" s="655">
        <v>0</v>
      </c>
      <c r="G1291" s="655"/>
      <c r="H1291" s="656"/>
      <c r="I1291" s="657">
        <f>COUNTA(I1271:I1290)</f>
        <v>0</v>
      </c>
      <c r="J1291" s="657"/>
      <c r="K1291" s="657"/>
      <c r="L1291" s="658"/>
      <c r="M1291" s="517"/>
      <c r="N1291" s="518">
        <f>SUM(N1271:N1290)</f>
        <v>0</v>
      </c>
      <c r="O1291" s="517"/>
      <c r="P1291" s="518">
        <f>SUM(P1271:P1290)</f>
        <v>0</v>
      </c>
      <c r="Q1291" s="519"/>
      <c r="R1291" s="562"/>
      <c r="S1291" s="544"/>
      <c r="T1291" s="520"/>
      <c r="U1291" s="516">
        <f>SUMIF(U1271:U1290,"&lt;9E307")</f>
        <v>0</v>
      </c>
      <c r="V1291" s="516">
        <f>SUM(V1271:V1290)</f>
        <v>0</v>
      </c>
      <c r="W1291" s="563">
        <f>IF(ISERROR(V1291/U1291),0,(V1291/U1291))</f>
        <v>0</v>
      </c>
      <c r="X1291" s="570">
        <f>SUMIF(X1271:X1290,"&lt;9E307")</f>
        <v>0</v>
      </c>
      <c r="Y1291" s="570">
        <f>SUMIF(Y1271:Y1290,"&lt;9E307")</f>
        <v>0</v>
      </c>
      <c r="Z1291" s="570">
        <f>'４.１倒筒機(樣品製作)'!X1291</f>
        <v>0</v>
      </c>
      <c r="AA1291" s="570">
        <f>'４.１倒筒機(樣品製作)'!Y1291</f>
        <v>0</v>
      </c>
    </row>
    <row r="1292" spans="1:27" ht="16.5">
      <c r="A1292" s="493">
        <f t="shared" si="474"/>
        <v>46172</v>
      </c>
      <c r="B1292" s="521" t="s">
        <v>834</v>
      </c>
      <c r="C1292" s="659"/>
      <c r="D1292" s="660"/>
      <c r="E1292" s="661"/>
      <c r="F1292" s="662"/>
      <c r="G1292" s="662"/>
      <c r="H1292" s="663"/>
      <c r="I1292" s="664">
        <f>SUM(I1270,I1291)</f>
        <v>0</v>
      </c>
      <c r="J1292" s="664"/>
      <c r="K1292" s="664"/>
      <c r="L1292" s="665"/>
      <c r="M1292" s="536"/>
      <c r="N1292" s="537">
        <f>SUM(N1270,N1291)</f>
        <v>0</v>
      </c>
      <c r="O1292" s="536"/>
      <c r="P1292" s="537">
        <f>SUM(P1270,P1291)</f>
        <v>0</v>
      </c>
      <c r="Q1292" s="538"/>
      <c r="R1292" s="564"/>
      <c r="S1292" s="545"/>
      <c r="T1292" s="504"/>
      <c r="U1292" s="504">
        <f t="shared" ref="U1292:V1292" si="482">SUM(U1270,U1291)</f>
        <v>0</v>
      </c>
      <c r="V1292" s="504">
        <f t="shared" si="482"/>
        <v>0</v>
      </c>
      <c r="W1292" s="565">
        <f>IF(ISERROR(V1292/U1292),0,V1292/U1292)</f>
        <v>0</v>
      </c>
      <c r="X1292" s="571">
        <f>SUM(X1270,X1291)</f>
        <v>0</v>
      </c>
      <c r="Y1292" s="571">
        <f>SUM(Y1270,Y1291)</f>
        <v>0</v>
      </c>
      <c r="Z1292" s="571">
        <f>'４.１倒筒機(樣品製作)'!X1292</f>
        <v>0</v>
      </c>
      <c r="AA1292" s="571">
        <f>'４.１倒筒機(樣品製作)'!Y1292</f>
        <v>0</v>
      </c>
    </row>
    <row r="1293" spans="1:27" ht="16.5">
      <c r="A1293" s="566">
        <f>A1292+1</f>
        <v>46173</v>
      </c>
      <c r="B1293" s="548" t="s">
        <v>832</v>
      </c>
      <c r="C1293" s="666"/>
      <c r="D1293" s="667"/>
      <c r="E1293" s="668"/>
      <c r="F1293" s="669" t="str">
        <f>IF(ISNA(VLOOKUP(D1293,條件!$A$1:$L$65585,5,0)),"",(VLOOKUP(D1293,條件!$A$1:$L$65585,5,0)))</f>
        <v/>
      </c>
      <c r="G1293" s="669" t="str">
        <f>IF(ISNA(VLOOKUP(D1293,條件!$A$1:$L$65585,11,0)),"",(VLOOKUP(D1293,條件!$A$1:$L$65585,11,0)))</f>
        <v/>
      </c>
      <c r="H1293" s="670"/>
      <c r="I1293" s="671"/>
      <c r="J1293" s="580"/>
      <c r="K1293" s="671"/>
      <c r="L1293" s="672"/>
      <c r="M1293" s="524"/>
      <c r="N1293" s="525"/>
      <c r="O1293" s="526"/>
      <c r="P1293" s="525"/>
      <c r="Q1293" s="527"/>
      <c r="R1293" s="558"/>
      <c r="S1293" s="541">
        <f>K1293*0.85</f>
        <v>0</v>
      </c>
      <c r="T1293" s="522">
        <f t="shared" ref="T1293:T1312" si="483">IF(J1293="",0,(1440/(J1293/S1293)))</f>
        <v>0</v>
      </c>
      <c r="U1293" s="522">
        <f>T1293*L1293*(N1293+P1293)/24*0.85</f>
        <v>0</v>
      </c>
      <c r="V1293" s="523">
        <f>M1293+O1293</f>
        <v>0</v>
      </c>
      <c r="W1293" s="559" t="str">
        <f>IF(U1293=0,"",((V1293/U1293)))</f>
        <v/>
      </c>
      <c r="X1293" s="569" t="str">
        <f t="shared" ref="X1293:X1312" si="484">IF(ISERROR((U1293/(N1293+P1293)*N1293)/250),"",((U1293/(N1293+P1293)*N1293)/250))</f>
        <v/>
      </c>
      <c r="Y1293" s="569" t="str">
        <f t="shared" ref="Y1293:Y1312" si="485">IF(ISERROR(((U1293/(N1293+P1293)*P1293)/250)),"",(((U1293/(N1293+P1293)*P1293))/250))</f>
        <v/>
      </c>
      <c r="Z1293" s="569" t="str">
        <f>'４.１倒筒機(樣品製作)'!X1293</f>
        <v/>
      </c>
      <c r="AA1293" s="569" t="str">
        <f>'４.１倒筒機(樣品製作)'!Y1293</f>
        <v/>
      </c>
    </row>
    <row r="1294" spans="1:27" ht="16.5">
      <c r="A1294" s="493">
        <f>A1293</f>
        <v>46173</v>
      </c>
      <c r="B1294" s="549" t="s">
        <v>832</v>
      </c>
      <c r="C1294" s="576"/>
      <c r="D1294" s="600"/>
      <c r="E1294" s="577"/>
      <c r="F1294" s="635" t="str">
        <f>IF(ISNA(VLOOKUP(D1294,條件!$A$1:$L$65585,5,0)),"",(VLOOKUP(D1294,條件!$A$1:$L$65585,5,0)))</f>
        <v/>
      </c>
      <c r="G1294" s="635" t="str">
        <f>IF(ISNA(VLOOKUP(D1294,條件!$A$1:$L$65585,11,0)),"",(VLOOKUP(D1294,條件!$A$1:$L$65585,11,0)))</f>
        <v/>
      </c>
      <c r="H1294" s="578"/>
      <c r="I1294" s="579"/>
      <c r="J1294" s="580"/>
      <c r="K1294" s="579"/>
      <c r="L1294" s="581"/>
      <c r="M1294" s="498"/>
      <c r="N1294" s="499"/>
      <c r="O1294" s="500"/>
      <c r="P1294" s="499"/>
      <c r="Q1294" s="527"/>
      <c r="R1294" s="560"/>
      <c r="S1294" s="542">
        <f t="shared" ref="S1294:S1312" si="486">K1294*0.85</f>
        <v>0</v>
      </c>
      <c r="T1294" s="502">
        <f t="shared" si="483"/>
        <v>0</v>
      </c>
      <c r="U1294" s="522">
        <f t="shared" ref="U1294:U1312" si="487">T1294*L1294*(N1294+P1294)/24*0.85</f>
        <v>0</v>
      </c>
      <c r="V1294" s="503">
        <f t="shared" ref="V1294:V1312" si="488">M1294+O1294</f>
        <v>0</v>
      </c>
      <c r="W1294" s="559" t="str">
        <f t="shared" ref="W1294:W1312" si="489">IF(U1294=0,"",((V1294/U1294)))</f>
        <v/>
      </c>
      <c r="X1294" s="569" t="str">
        <f t="shared" si="484"/>
        <v/>
      </c>
      <c r="Y1294" s="569" t="str">
        <f t="shared" si="485"/>
        <v/>
      </c>
      <c r="Z1294" s="569" t="str">
        <f>'４.１倒筒機(樣品製作)'!X1294</f>
        <v/>
      </c>
      <c r="AA1294" s="569" t="str">
        <f>'４.１倒筒機(樣品製作)'!Y1294</f>
        <v/>
      </c>
    </row>
    <row r="1295" spans="1:27" ht="16.5">
      <c r="A1295" s="493">
        <f t="shared" ref="A1295:A1335" si="490">A1294</f>
        <v>46173</v>
      </c>
      <c r="B1295" s="549" t="s">
        <v>832</v>
      </c>
      <c r="C1295" s="576"/>
      <c r="D1295" s="600"/>
      <c r="E1295" s="577"/>
      <c r="F1295" s="635" t="str">
        <f>IF(ISNA(VLOOKUP(D1295,條件!$A$1:$L$65585,5,0)),"",(VLOOKUP(D1295,條件!$A$1:$L$65585,5,0)))</f>
        <v/>
      </c>
      <c r="G1295" s="635" t="str">
        <f>IF(ISNA(VLOOKUP(D1295,條件!$A$1:$L$65585,11,0)),"",(VLOOKUP(D1295,條件!$A$1:$L$65585,11,0)))</f>
        <v/>
      </c>
      <c r="H1295" s="578"/>
      <c r="I1295" s="579"/>
      <c r="J1295" s="580"/>
      <c r="K1295" s="579"/>
      <c r="L1295" s="581"/>
      <c r="M1295" s="498"/>
      <c r="N1295" s="499"/>
      <c r="O1295" s="500"/>
      <c r="P1295" s="499"/>
      <c r="Q1295" s="527"/>
      <c r="R1295" s="560"/>
      <c r="S1295" s="542">
        <f t="shared" si="486"/>
        <v>0</v>
      </c>
      <c r="T1295" s="502">
        <f t="shared" si="483"/>
        <v>0</v>
      </c>
      <c r="U1295" s="522">
        <f t="shared" si="487"/>
        <v>0</v>
      </c>
      <c r="V1295" s="503">
        <f t="shared" si="488"/>
        <v>0</v>
      </c>
      <c r="W1295" s="559" t="str">
        <f t="shared" si="489"/>
        <v/>
      </c>
      <c r="X1295" s="569" t="str">
        <f t="shared" si="484"/>
        <v/>
      </c>
      <c r="Y1295" s="569" t="str">
        <f t="shared" si="485"/>
        <v/>
      </c>
      <c r="Z1295" s="569" t="str">
        <f>'４.１倒筒機(樣品製作)'!X1295</f>
        <v/>
      </c>
      <c r="AA1295" s="569" t="str">
        <f>'４.１倒筒機(樣品製作)'!Y1295</f>
        <v/>
      </c>
    </row>
    <row r="1296" spans="1:27" ht="16.5">
      <c r="A1296" s="493">
        <f t="shared" si="490"/>
        <v>46173</v>
      </c>
      <c r="B1296" s="549" t="s">
        <v>832</v>
      </c>
      <c r="C1296" s="576"/>
      <c r="D1296" s="600"/>
      <c r="E1296" s="577"/>
      <c r="F1296" s="635" t="str">
        <f>IF(ISNA(VLOOKUP(D1296,條件!$A$1:$L$65585,5,0)),"",(VLOOKUP(D1296,條件!$A$1:$L$65585,5,0)))</f>
        <v/>
      </c>
      <c r="G1296" s="635" t="str">
        <f>IF(ISNA(VLOOKUP(D1296,條件!$A$1:$L$65585,11,0)),"",(VLOOKUP(D1296,條件!$A$1:$L$65585,11,0)))</f>
        <v/>
      </c>
      <c r="H1296" s="578"/>
      <c r="I1296" s="579"/>
      <c r="J1296" s="580"/>
      <c r="K1296" s="579"/>
      <c r="L1296" s="581"/>
      <c r="M1296" s="498"/>
      <c r="N1296" s="499"/>
      <c r="O1296" s="500"/>
      <c r="P1296" s="499"/>
      <c r="Q1296" s="527"/>
      <c r="R1296" s="560"/>
      <c r="S1296" s="542">
        <f t="shared" si="486"/>
        <v>0</v>
      </c>
      <c r="T1296" s="502">
        <f t="shared" si="483"/>
        <v>0</v>
      </c>
      <c r="U1296" s="522">
        <f t="shared" si="487"/>
        <v>0</v>
      </c>
      <c r="V1296" s="503">
        <f t="shared" si="488"/>
        <v>0</v>
      </c>
      <c r="W1296" s="559" t="str">
        <f t="shared" si="489"/>
        <v/>
      </c>
      <c r="X1296" s="569" t="str">
        <f t="shared" si="484"/>
        <v/>
      </c>
      <c r="Y1296" s="569" t="str">
        <f t="shared" si="485"/>
        <v/>
      </c>
      <c r="Z1296" s="569" t="str">
        <f>'４.１倒筒機(樣品製作)'!X1296</f>
        <v/>
      </c>
      <c r="AA1296" s="569" t="str">
        <f>'４.１倒筒機(樣品製作)'!Y1296</f>
        <v/>
      </c>
    </row>
    <row r="1297" spans="1:27" ht="16.5">
      <c r="A1297" s="493">
        <f t="shared" si="490"/>
        <v>46173</v>
      </c>
      <c r="B1297" s="549" t="s">
        <v>832</v>
      </c>
      <c r="C1297" s="576"/>
      <c r="D1297" s="600"/>
      <c r="E1297" s="577"/>
      <c r="F1297" s="635" t="str">
        <f>IF(ISNA(VLOOKUP(D1297,條件!$A$1:$L$65585,5,0)),"",(VLOOKUP(D1297,條件!$A$1:$L$65585,5,0)))</f>
        <v/>
      </c>
      <c r="G1297" s="635" t="str">
        <f>IF(ISNA(VLOOKUP(D1297,條件!$A$1:$L$65585,11,0)),"",(VLOOKUP(D1297,條件!$A$1:$L$65585,11,0)))</f>
        <v/>
      </c>
      <c r="H1297" s="578"/>
      <c r="I1297" s="579"/>
      <c r="J1297" s="580"/>
      <c r="K1297" s="579"/>
      <c r="L1297" s="581"/>
      <c r="M1297" s="498"/>
      <c r="N1297" s="499"/>
      <c r="O1297" s="500"/>
      <c r="P1297" s="499"/>
      <c r="Q1297" s="527"/>
      <c r="R1297" s="560"/>
      <c r="S1297" s="542">
        <f t="shared" si="486"/>
        <v>0</v>
      </c>
      <c r="T1297" s="502">
        <f t="shared" si="483"/>
        <v>0</v>
      </c>
      <c r="U1297" s="522">
        <f t="shared" si="487"/>
        <v>0</v>
      </c>
      <c r="V1297" s="503">
        <f t="shared" si="488"/>
        <v>0</v>
      </c>
      <c r="W1297" s="559" t="str">
        <f t="shared" si="489"/>
        <v/>
      </c>
      <c r="X1297" s="569" t="str">
        <f t="shared" si="484"/>
        <v/>
      </c>
      <c r="Y1297" s="569" t="str">
        <f t="shared" si="485"/>
        <v/>
      </c>
      <c r="Z1297" s="569" t="str">
        <f>'４.１倒筒機(樣品製作)'!X1297</f>
        <v/>
      </c>
      <c r="AA1297" s="569" t="str">
        <f>'４.１倒筒機(樣品製作)'!Y1297</f>
        <v/>
      </c>
    </row>
    <row r="1298" spans="1:27" ht="16.5">
      <c r="A1298" s="493">
        <f t="shared" si="490"/>
        <v>46173</v>
      </c>
      <c r="B1298" s="549" t="s">
        <v>832</v>
      </c>
      <c r="C1298" s="576"/>
      <c r="D1298" s="600"/>
      <c r="E1298" s="577"/>
      <c r="F1298" s="635" t="str">
        <f>IF(ISNA(VLOOKUP(D1298,條件!$A$1:$L$65585,5,0)),"",(VLOOKUP(D1298,條件!$A$1:$L$65585,5,0)))</f>
        <v/>
      </c>
      <c r="G1298" s="635" t="str">
        <f>IF(ISNA(VLOOKUP(D1298,條件!$A$1:$L$65585,11,0)),"",(VLOOKUP(D1298,條件!$A$1:$L$65585,11,0)))</f>
        <v/>
      </c>
      <c r="H1298" s="578"/>
      <c r="I1298" s="579"/>
      <c r="J1298" s="580"/>
      <c r="K1298" s="579"/>
      <c r="L1298" s="581"/>
      <c r="M1298" s="498"/>
      <c r="N1298" s="499"/>
      <c r="O1298" s="500"/>
      <c r="P1298" s="499"/>
      <c r="Q1298" s="527"/>
      <c r="R1298" s="560"/>
      <c r="S1298" s="542">
        <f t="shared" si="486"/>
        <v>0</v>
      </c>
      <c r="T1298" s="502">
        <f t="shared" si="483"/>
        <v>0</v>
      </c>
      <c r="U1298" s="522">
        <f t="shared" si="487"/>
        <v>0</v>
      </c>
      <c r="V1298" s="503">
        <f t="shared" si="488"/>
        <v>0</v>
      </c>
      <c r="W1298" s="559" t="str">
        <f t="shared" si="489"/>
        <v/>
      </c>
      <c r="X1298" s="569" t="str">
        <f t="shared" si="484"/>
        <v/>
      </c>
      <c r="Y1298" s="569" t="str">
        <f t="shared" si="485"/>
        <v/>
      </c>
      <c r="Z1298" s="569" t="str">
        <f>'４.１倒筒機(樣品製作)'!X1298</f>
        <v/>
      </c>
      <c r="AA1298" s="569" t="str">
        <f>'４.１倒筒機(樣品製作)'!Y1298</f>
        <v/>
      </c>
    </row>
    <row r="1299" spans="1:27" ht="16.5">
      <c r="A1299" s="493">
        <f t="shared" si="490"/>
        <v>46173</v>
      </c>
      <c r="B1299" s="549" t="s">
        <v>832</v>
      </c>
      <c r="C1299" s="576"/>
      <c r="D1299" s="600"/>
      <c r="E1299" s="577"/>
      <c r="F1299" s="635" t="str">
        <f>IF(ISNA(VLOOKUP(D1299,條件!$A$1:$L$65585,5,0)),"",(VLOOKUP(D1299,條件!$A$1:$L$65585,5,0)))</f>
        <v/>
      </c>
      <c r="G1299" s="635" t="str">
        <f>IF(ISNA(VLOOKUP(D1299,條件!$A$1:$L$65585,11,0)),"",(VLOOKUP(D1299,條件!$A$1:$L$65585,11,0)))</f>
        <v/>
      </c>
      <c r="H1299" s="578"/>
      <c r="I1299" s="579"/>
      <c r="J1299" s="580"/>
      <c r="K1299" s="579"/>
      <c r="L1299" s="581"/>
      <c r="M1299" s="498"/>
      <c r="N1299" s="499"/>
      <c r="O1299" s="500"/>
      <c r="P1299" s="499"/>
      <c r="Q1299" s="527"/>
      <c r="R1299" s="560"/>
      <c r="S1299" s="542">
        <f t="shared" si="486"/>
        <v>0</v>
      </c>
      <c r="T1299" s="502">
        <f t="shared" si="483"/>
        <v>0</v>
      </c>
      <c r="U1299" s="522">
        <f t="shared" si="487"/>
        <v>0</v>
      </c>
      <c r="V1299" s="503">
        <f t="shared" si="488"/>
        <v>0</v>
      </c>
      <c r="W1299" s="559" t="str">
        <f t="shared" si="489"/>
        <v/>
      </c>
      <c r="X1299" s="569" t="str">
        <f t="shared" si="484"/>
        <v/>
      </c>
      <c r="Y1299" s="569" t="str">
        <f t="shared" si="485"/>
        <v/>
      </c>
      <c r="Z1299" s="569" t="str">
        <f>'４.１倒筒機(樣品製作)'!X1299</f>
        <v/>
      </c>
      <c r="AA1299" s="569" t="str">
        <f>'４.１倒筒機(樣品製作)'!Y1299</f>
        <v/>
      </c>
    </row>
    <row r="1300" spans="1:27" ht="16.5">
      <c r="A1300" s="493">
        <f t="shared" si="490"/>
        <v>46173</v>
      </c>
      <c r="B1300" s="549" t="s">
        <v>832</v>
      </c>
      <c r="C1300" s="576"/>
      <c r="D1300" s="600"/>
      <c r="E1300" s="577"/>
      <c r="F1300" s="635" t="str">
        <f>IF(ISNA(VLOOKUP(D1300,條件!$A$1:$L$65585,5,0)),"",(VLOOKUP(D1300,條件!$A$1:$L$65585,5,0)))</f>
        <v/>
      </c>
      <c r="G1300" s="635" t="str">
        <f>IF(ISNA(VLOOKUP(D1300,條件!$A$1:$L$65585,11,0)),"",(VLOOKUP(D1300,條件!$A$1:$L$65585,11,0)))</f>
        <v/>
      </c>
      <c r="H1300" s="578"/>
      <c r="I1300" s="579"/>
      <c r="J1300" s="580"/>
      <c r="K1300" s="579"/>
      <c r="L1300" s="581"/>
      <c r="M1300" s="498"/>
      <c r="N1300" s="499"/>
      <c r="O1300" s="500"/>
      <c r="P1300" s="499"/>
      <c r="Q1300" s="527"/>
      <c r="R1300" s="560"/>
      <c r="S1300" s="542">
        <f t="shared" si="486"/>
        <v>0</v>
      </c>
      <c r="T1300" s="502">
        <f t="shared" si="483"/>
        <v>0</v>
      </c>
      <c r="U1300" s="522">
        <f t="shared" si="487"/>
        <v>0</v>
      </c>
      <c r="V1300" s="503">
        <f t="shared" si="488"/>
        <v>0</v>
      </c>
      <c r="W1300" s="559" t="str">
        <f t="shared" si="489"/>
        <v/>
      </c>
      <c r="X1300" s="569" t="str">
        <f t="shared" si="484"/>
        <v/>
      </c>
      <c r="Y1300" s="569" t="str">
        <f t="shared" si="485"/>
        <v/>
      </c>
      <c r="Z1300" s="569" t="str">
        <f>'４.１倒筒機(樣品製作)'!X1300</f>
        <v/>
      </c>
      <c r="AA1300" s="569" t="str">
        <f>'４.１倒筒機(樣品製作)'!Y1300</f>
        <v/>
      </c>
    </row>
    <row r="1301" spans="1:27" ht="16.5">
      <c r="A1301" s="493">
        <f t="shared" si="490"/>
        <v>46173</v>
      </c>
      <c r="B1301" s="549" t="s">
        <v>832</v>
      </c>
      <c r="C1301" s="576"/>
      <c r="D1301" s="600"/>
      <c r="E1301" s="577"/>
      <c r="F1301" s="635" t="str">
        <f>IF(ISNA(VLOOKUP(D1301,條件!$A$1:$L$65585,5,0)),"",(VLOOKUP(D1301,條件!$A$1:$L$65585,5,0)))</f>
        <v/>
      </c>
      <c r="G1301" s="635" t="str">
        <f>IF(ISNA(VLOOKUP(D1301,條件!$A$1:$L$65585,11,0)),"",(VLOOKUP(D1301,條件!$A$1:$L$65585,11,0)))</f>
        <v/>
      </c>
      <c r="H1301" s="578"/>
      <c r="I1301" s="579"/>
      <c r="J1301" s="580"/>
      <c r="K1301" s="579"/>
      <c r="L1301" s="581"/>
      <c r="M1301" s="498"/>
      <c r="N1301" s="499"/>
      <c r="O1301" s="500"/>
      <c r="P1301" s="499"/>
      <c r="Q1301" s="527"/>
      <c r="R1301" s="560"/>
      <c r="S1301" s="542">
        <f t="shared" si="486"/>
        <v>0</v>
      </c>
      <c r="T1301" s="502">
        <f t="shared" si="483"/>
        <v>0</v>
      </c>
      <c r="U1301" s="522">
        <f t="shared" si="487"/>
        <v>0</v>
      </c>
      <c r="V1301" s="503">
        <f t="shared" si="488"/>
        <v>0</v>
      </c>
      <c r="W1301" s="559" t="str">
        <f t="shared" si="489"/>
        <v/>
      </c>
      <c r="X1301" s="569" t="str">
        <f t="shared" si="484"/>
        <v/>
      </c>
      <c r="Y1301" s="569" t="str">
        <f t="shared" si="485"/>
        <v/>
      </c>
      <c r="Z1301" s="569" t="str">
        <f>'４.１倒筒機(樣品製作)'!X1301</f>
        <v/>
      </c>
      <c r="AA1301" s="569" t="str">
        <f>'４.１倒筒機(樣品製作)'!Y1301</f>
        <v/>
      </c>
    </row>
    <row r="1302" spans="1:27" ht="16.5">
      <c r="A1302" s="493">
        <f t="shared" si="490"/>
        <v>46173</v>
      </c>
      <c r="B1302" s="549" t="s">
        <v>832</v>
      </c>
      <c r="C1302" s="576"/>
      <c r="D1302" s="600"/>
      <c r="E1302" s="577"/>
      <c r="F1302" s="635" t="str">
        <f>IF(ISNA(VLOOKUP(D1302,條件!$A$1:$L$65585,5,0)),"",(VLOOKUP(D1302,條件!$A$1:$L$65585,5,0)))</f>
        <v/>
      </c>
      <c r="G1302" s="635" t="str">
        <f>IF(ISNA(VLOOKUP(D1302,條件!$A$1:$L$65585,11,0)),"",(VLOOKUP(D1302,條件!$A$1:$L$65585,11,0)))</f>
        <v/>
      </c>
      <c r="H1302" s="578"/>
      <c r="I1302" s="579"/>
      <c r="J1302" s="580"/>
      <c r="K1302" s="579"/>
      <c r="L1302" s="581"/>
      <c r="M1302" s="498"/>
      <c r="N1302" s="499"/>
      <c r="O1302" s="500"/>
      <c r="P1302" s="499"/>
      <c r="Q1302" s="527"/>
      <c r="R1302" s="560"/>
      <c r="S1302" s="542">
        <f t="shared" si="486"/>
        <v>0</v>
      </c>
      <c r="T1302" s="502">
        <f t="shared" si="483"/>
        <v>0</v>
      </c>
      <c r="U1302" s="522">
        <f t="shared" si="487"/>
        <v>0</v>
      </c>
      <c r="V1302" s="503">
        <f t="shared" si="488"/>
        <v>0</v>
      </c>
      <c r="W1302" s="559" t="str">
        <f t="shared" si="489"/>
        <v/>
      </c>
      <c r="X1302" s="569" t="str">
        <f t="shared" si="484"/>
        <v/>
      </c>
      <c r="Y1302" s="569" t="str">
        <f t="shared" si="485"/>
        <v/>
      </c>
      <c r="Z1302" s="569" t="str">
        <f>'４.１倒筒機(樣品製作)'!X1302</f>
        <v/>
      </c>
      <c r="AA1302" s="569" t="str">
        <f>'４.１倒筒機(樣品製作)'!Y1302</f>
        <v/>
      </c>
    </row>
    <row r="1303" spans="1:27" ht="16.5">
      <c r="A1303" s="493">
        <f t="shared" si="490"/>
        <v>46173</v>
      </c>
      <c r="B1303" s="549" t="s">
        <v>832</v>
      </c>
      <c r="C1303" s="576"/>
      <c r="D1303" s="600"/>
      <c r="E1303" s="577"/>
      <c r="F1303" s="635" t="str">
        <f>IF(ISNA(VLOOKUP(D1303,條件!$A$1:$L$65585,5,0)),"",(VLOOKUP(D1303,條件!$A$1:$L$65585,5,0)))</f>
        <v/>
      </c>
      <c r="G1303" s="635" t="str">
        <f>IF(ISNA(VLOOKUP(D1303,條件!$A$1:$L$65585,11,0)),"",(VLOOKUP(D1303,條件!$A$1:$L$65585,11,0)))</f>
        <v/>
      </c>
      <c r="H1303" s="578"/>
      <c r="I1303" s="579"/>
      <c r="J1303" s="580"/>
      <c r="K1303" s="579"/>
      <c r="L1303" s="581"/>
      <c r="M1303" s="498"/>
      <c r="N1303" s="499"/>
      <c r="O1303" s="500"/>
      <c r="P1303" s="499"/>
      <c r="Q1303" s="527"/>
      <c r="R1303" s="560"/>
      <c r="S1303" s="542">
        <f t="shared" si="486"/>
        <v>0</v>
      </c>
      <c r="T1303" s="502">
        <f t="shared" si="483"/>
        <v>0</v>
      </c>
      <c r="U1303" s="522">
        <f t="shared" si="487"/>
        <v>0</v>
      </c>
      <c r="V1303" s="503">
        <f t="shared" si="488"/>
        <v>0</v>
      </c>
      <c r="W1303" s="559" t="str">
        <f t="shared" si="489"/>
        <v/>
      </c>
      <c r="X1303" s="569" t="str">
        <f t="shared" si="484"/>
        <v/>
      </c>
      <c r="Y1303" s="569" t="str">
        <f t="shared" si="485"/>
        <v/>
      </c>
      <c r="Z1303" s="569" t="str">
        <f>'４.１倒筒機(樣品製作)'!X1303</f>
        <v/>
      </c>
      <c r="AA1303" s="569" t="str">
        <f>'４.１倒筒機(樣品製作)'!Y1303</f>
        <v/>
      </c>
    </row>
    <row r="1304" spans="1:27" ht="16.5">
      <c r="A1304" s="493">
        <f t="shared" si="490"/>
        <v>46173</v>
      </c>
      <c r="B1304" s="549" t="s">
        <v>832</v>
      </c>
      <c r="C1304" s="576"/>
      <c r="D1304" s="600"/>
      <c r="E1304" s="577"/>
      <c r="F1304" s="635" t="str">
        <f>IF(ISNA(VLOOKUP(D1304,條件!$A$1:$L$65585,5,0)),"",(VLOOKUP(D1304,條件!$A$1:$L$65585,5,0)))</f>
        <v/>
      </c>
      <c r="G1304" s="635" t="str">
        <f>IF(ISNA(VLOOKUP(D1304,條件!$A$1:$L$65585,11,0)),"",(VLOOKUP(D1304,條件!$A$1:$L$65585,11,0)))</f>
        <v/>
      </c>
      <c r="H1304" s="578"/>
      <c r="I1304" s="579"/>
      <c r="J1304" s="580"/>
      <c r="K1304" s="579"/>
      <c r="L1304" s="581"/>
      <c r="M1304" s="498"/>
      <c r="N1304" s="499"/>
      <c r="O1304" s="500"/>
      <c r="P1304" s="499"/>
      <c r="Q1304" s="527"/>
      <c r="R1304" s="560"/>
      <c r="S1304" s="542">
        <f t="shared" si="486"/>
        <v>0</v>
      </c>
      <c r="T1304" s="502">
        <f t="shared" si="483"/>
        <v>0</v>
      </c>
      <c r="U1304" s="502">
        <f t="shared" si="487"/>
        <v>0</v>
      </c>
      <c r="V1304" s="503">
        <f t="shared" si="488"/>
        <v>0</v>
      </c>
      <c r="W1304" s="559" t="str">
        <f t="shared" si="489"/>
        <v/>
      </c>
      <c r="X1304" s="569" t="str">
        <f t="shared" si="484"/>
        <v/>
      </c>
      <c r="Y1304" s="569" t="str">
        <f t="shared" si="485"/>
        <v/>
      </c>
      <c r="Z1304" s="569" t="str">
        <f>'４.１倒筒機(樣品製作)'!X1304</f>
        <v/>
      </c>
      <c r="AA1304" s="569" t="str">
        <f>'４.１倒筒機(樣品製作)'!Y1304</f>
        <v/>
      </c>
    </row>
    <row r="1305" spans="1:27" ht="16.5">
      <c r="A1305" s="493">
        <f t="shared" si="490"/>
        <v>46173</v>
      </c>
      <c r="B1305" s="549" t="s">
        <v>832</v>
      </c>
      <c r="C1305" s="576"/>
      <c r="D1305" s="600"/>
      <c r="E1305" s="577"/>
      <c r="F1305" s="635" t="str">
        <f>IF(ISNA(VLOOKUP(D1305,條件!$A$1:$L$65585,5,0)),"",(VLOOKUP(D1305,條件!$A$1:$L$65585,5,0)))</f>
        <v/>
      </c>
      <c r="G1305" s="635" t="str">
        <f>IF(ISNA(VLOOKUP(D1305,條件!$A$1:$L$65585,11,0)),"",(VLOOKUP(D1305,條件!$A$1:$L$65585,11,0)))</f>
        <v/>
      </c>
      <c r="H1305" s="578"/>
      <c r="I1305" s="579"/>
      <c r="J1305" s="580"/>
      <c r="K1305" s="579"/>
      <c r="L1305" s="581"/>
      <c r="M1305" s="498"/>
      <c r="N1305" s="499"/>
      <c r="O1305" s="500"/>
      <c r="P1305" s="499"/>
      <c r="Q1305" s="527"/>
      <c r="R1305" s="560"/>
      <c r="S1305" s="542">
        <f t="shared" si="486"/>
        <v>0</v>
      </c>
      <c r="T1305" s="502">
        <f t="shared" si="483"/>
        <v>0</v>
      </c>
      <c r="U1305" s="502">
        <f t="shared" si="487"/>
        <v>0</v>
      </c>
      <c r="V1305" s="503">
        <f t="shared" si="488"/>
        <v>0</v>
      </c>
      <c r="W1305" s="561" t="str">
        <f t="shared" si="489"/>
        <v/>
      </c>
      <c r="X1305" s="569" t="str">
        <f t="shared" si="484"/>
        <v/>
      </c>
      <c r="Y1305" s="569" t="str">
        <f t="shared" si="485"/>
        <v/>
      </c>
      <c r="Z1305" s="569" t="str">
        <f>'４.１倒筒機(樣品製作)'!X1305</f>
        <v/>
      </c>
      <c r="AA1305" s="569" t="str">
        <f>'４.１倒筒機(樣品製作)'!Y1305</f>
        <v/>
      </c>
    </row>
    <row r="1306" spans="1:27" ht="16.5">
      <c r="A1306" s="493">
        <f t="shared" si="490"/>
        <v>46173</v>
      </c>
      <c r="B1306" s="549" t="s">
        <v>832</v>
      </c>
      <c r="C1306" s="576"/>
      <c r="D1306" s="600"/>
      <c r="E1306" s="577"/>
      <c r="F1306" s="635" t="str">
        <f>IF(ISNA(VLOOKUP(D1306,條件!$A$1:$L$65585,5,0)),"",(VLOOKUP(D1306,條件!$A$1:$L$65585,5,0)))</f>
        <v/>
      </c>
      <c r="G1306" s="635" t="str">
        <f>IF(ISNA(VLOOKUP(D1306,條件!$A$1:$L$65585,11,0)),"",(VLOOKUP(D1306,條件!$A$1:$L$65585,11,0)))</f>
        <v/>
      </c>
      <c r="H1306" s="578"/>
      <c r="I1306" s="579"/>
      <c r="J1306" s="580"/>
      <c r="K1306" s="579"/>
      <c r="L1306" s="581"/>
      <c r="M1306" s="498"/>
      <c r="N1306" s="499"/>
      <c r="O1306" s="500"/>
      <c r="P1306" s="499"/>
      <c r="Q1306" s="527"/>
      <c r="R1306" s="560"/>
      <c r="S1306" s="542">
        <f t="shared" si="486"/>
        <v>0</v>
      </c>
      <c r="T1306" s="502">
        <f t="shared" si="483"/>
        <v>0</v>
      </c>
      <c r="U1306" s="502">
        <f t="shared" si="487"/>
        <v>0</v>
      </c>
      <c r="V1306" s="503">
        <f t="shared" si="488"/>
        <v>0</v>
      </c>
      <c r="W1306" s="561" t="str">
        <f t="shared" si="489"/>
        <v/>
      </c>
      <c r="X1306" s="569" t="str">
        <f t="shared" si="484"/>
        <v/>
      </c>
      <c r="Y1306" s="569" t="str">
        <f t="shared" si="485"/>
        <v/>
      </c>
      <c r="Z1306" s="569" t="str">
        <f>'４.１倒筒機(樣品製作)'!X1306</f>
        <v/>
      </c>
      <c r="AA1306" s="569" t="str">
        <f>'４.１倒筒機(樣品製作)'!Y1306</f>
        <v/>
      </c>
    </row>
    <row r="1307" spans="1:27" ht="16.5">
      <c r="A1307" s="493">
        <f t="shared" si="490"/>
        <v>46173</v>
      </c>
      <c r="B1307" s="549" t="s">
        <v>832</v>
      </c>
      <c r="C1307" s="576"/>
      <c r="D1307" s="600"/>
      <c r="E1307" s="577"/>
      <c r="F1307" s="635" t="str">
        <f>IF(ISNA(VLOOKUP(D1307,條件!$A$1:$L$65585,5,0)),"",(VLOOKUP(D1307,條件!$A$1:$L$65585,5,0)))</f>
        <v/>
      </c>
      <c r="G1307" s="635" t="str">
        <f>IF(ISNA(VLOOKUP(D1307,條件!$A$1:$L$65585,11,0)),"",(VLOOKUP(D1307,條件!$A$1:$L$65585,11,0)))</f>
        <v/>
      </c>
      <c r="H1307" s="578"/>
      <c r="I1307" s="579"/>
      <c r="J1307" s="580"/>
      <c r="K1307" s="579"/>
      <c r="L1307" s="581"/>
      <c r="M1307" s="498"/>
      <c r="N1307" s="499"/>
      <c r="O1307" s="500"/>
      <c r="P1307" s="499"/>
      <c r="Q1307" s="527"/>
      <c r="R1307" s="560"/>
      <c r="S1307" s="542">
        <f t="shared" si="486"/>
        <v>0</v>
      </c>
      <c r="T1307" s="502">
        <f t="shared" si="483"/>
        <v>0</v>
      </c>
      <c r="U1307" s="502">
        <f t="shared" si="487"/>
        <v>0</v>
      </c>
      <c r="V1307" s="503">
        <f t="shared" si="488"/>
        <v>0</v>
      </c>
      <c r="W1307" s="561" t="str">
        <f t="shared" si="489"/>
        <v/>
      </c>
      <c r="X1307" s="569" t="str">
        <f t="shared" si="484"/>
        <v/>
      </c>
      <c r="Y1307" s="569" t="str">
        <f t="shared" si="485"/>
        <v/>
      </c>
      <c r="Z1307" s="569" t="str">
        <f>'４.１倒筒機(樣品製作)'!X1307</f>
        <v/>
      </c>
      <c r="AA1307" s="569" t="str">
        <f>'４.１倒筒機(樣品製作)'!Y1307</f>
        <v/>
      </c>
    </row>
    <row r="1308" spans="1:27" ht="16.5">
      <c r="A1308" s="493">
        <f t="shared" si="490"/>
        <v>46173</v>
      </c>
      <c r="B1308" s="549" t="s">
        <v>832</v>
      </c>
      <c r="C1308" s="576"/>
      <c r="D1308" s="600"/>
      <c r="E1308" s="577"/>
      <c r="F1308" s="635" t="str">
        <f>IF(ISNA(VLOOKUP(D1308,條件!$A$1:$L$65585,5,0)),"",(VLOOKUP(D1308,條件!$A$1:$L$65585,5,0)))</f>
        <v/>
      </c>
      <c r="G1308" s="635" t="str">
        <f>IF(ISNA(VLOOKUP(D1308,條件!$A$1:$L$65585,11,0)),"",(VLOOKUP(D1308,條件!$A$1:$L$65585,11,0)))</f>
        <v/>
      </c>
      <c r="H1308" s="578"/>
      <c r="I1308" s="579"/>
      <c r="J1308" s="580"/>
      <c r="K1308" s="579"/>
      <c r="L1308" s="581"/>
      <c r="M1308" s="498"/>
      <c r="N1308" s="499"/>
      <c r="O1308" s="500"/>
      <c r="P1308" s="499"/>
      <c r="Q1308" s="527"/>
      <c r="R1308" s="560"/>
      <c r="S1308" s="542">
        <f t="shared" si="486"/>
        <v>0</v>
      </c>
      <c r="T1308" s="502">
        <f t="shared" si="483"/>
        <v>0</v>
      </c>
      <c r="U1308" s="502">
        <f t="shared" si="487"/>
        <v>0</v>
      </c>
      <c r="V1308" s="503">
        <f t="shared" si="488"/>
        <v>0</v>
      </c>
      <c r="W1308" s="561" t="str">
        <f t="shared" si="489"/>
        <v/>
      </c>
      <c r="X1308" s="569" t="str">
        <f t="shared" si="484"/>
        <v/>
      </c>
      <c r="Y1308" s="569" t="str">
        <f t="shared" si="485"/>
        <v/>
      </c>
      <c r="Z1308" s="569" t="str">
        <f>'４.１倒筒機(樣品製作)'!X1308</f>
        <v/>
      </c>
      <c r="AA1308" s="569" t="str">
        <f>'４.１倒筒機(樣品製作)'!Y1308</f>
        <v/>
      </c>
    </row>
    <row r="1309" spans="1:27" ht="16.5">
      <c r="A1309" s="493">
        <f t="shared" si="490"/>
        <v>46173</v>
      </c>
      <c r="B1309" s="549" t="s">
        <v>832</v>
      </c>
      <c r="C1309" s="576"/>
      <c r="D1309" s="600"/>
      <c r="E1309" s="577"/>
      <c r="F1309" s="635" t="str">
        <f>IF(ISNA(VLOOKUP(D1309,條件!$A$1:$L$65585,5,0)),"",(VLOOKUP(D1309,條件!$A$1:$L$65585,5,0)))</f>
        <v/>
      </c>
      <c r="G1309" s="635" t="str">
        <f>IF(ISNA(VLOOKUP(D1309,條件!$A$1:$L$65585,11,0)),"",(VLOOKUP(D1309,條件!$A$1:$L$65585,11,0)))</f>
        <v/>
      </c>
      <c r="H1309" s="578"/>
      <c r="I1309" s="579"/>
      <c r="J1309" s="580"/>
      <c r="K1309" s="579"/>
      <c r="L1309" s="581"/>
      <c r="M1309" s="498"/>
      <c r="N1309" s="499"/>
      <c r="O1309" s="500"/>
      <c r="P1309" s="499"/>
      <c r="Q1309" s="501"/>
      <c r="R1309" s="560"/>
      <c r="S1309" s="542">
        <f t="shared" si="486"/>
        <v>0</v>
      </c>
      <c r="T1309" s="502">
        <f t="shared" si="483"/>
        <v>0</v>
      </c>
      <c r="U1309" s="502">
        <f t="shared" si="487"/>
        <v>0</v>
      </c>
      <c r="V1309" s="503">
        <f t="shared" si="488"/>
        <v>0</v>
      </c>
      <c r="W1309" s="561" t="str">
        <f t="shared" si="489"/>
        <v/>
      </c>
      <c r="X1309" s="569" t="str">
        <f t="shared" si="484"/>
        <v/>
      </c>
      <c r="Y1309" s="569" t="str">
        <f t="shared" si="485"/>
        <v/>
      </c>
      <c r="Z1309" s="569" t="str">
        <f>'４.１倒筒機(樣品製作)'!X1309</f>
        <v/>
      </c>
      <c r="AA1309" s="569" t="str">
        <f>'４.１倒筒機(樣品製作)'!Y1309</f>
        <v/>
      </c>
    </row>
    <row r="1310" spans="1:27" ht="16.5">
      <c r="A1310" s="493">
        <f t="shared" si="490"/>
        <v>46173</v>
      </c>
      <c r="B1310" s="549" t="s">
        <v>832</v>
      </c>
      <c r="C1310" s="576"/>
      <c r="D1310" s="600"/>
      <c r="E1310" s="577"/>
      <c r="F1310" s="635" t="str">
        <f>IF(ISNA(VLOOKUP(D1310,條件!$A$1:$L$65585,5,0)),"",(VLOOKUP(D1310,條件!$A$1:$L$65585,5,0)))</f>
        <v/>
      </c>
      <c r="G1310" s="635" t="str">
        <f>IF(ISNA(VLOOKUP(D1310,條件!$A$1:$L$65585,11,0)),"",(VLOOKUP(D1310,條件!$A$1:$L$65585,11,0)))</f>
        <v/>
      </c>
      <c r="H1310" s="578"/>
      <c r="I1310" s="579"/>
      <c r="J1310" s="580"/>
      <c r="K1310" s="579"/>
      <c r="L1310" s="581"/>
      <c r="M1310" s="498"/>
      <c r="N1310" s="499"/>
      <c r="O1310" s="500"/>
      <c r="P1310" s="499"/>
      <c r="Q1310" s="501"/>
      <c r="R1310" s="560"/>
      <c r="S1310" s="542">
        <f t="shared" si="486"/>
        <v>0</v>
      </c>
      <c r="T1310" s="502">
        <f t="shared" si="483"/>
        <v>0</v>
      </c>
      <c r="U1310" s="502">
        <f t="shared" si="487"/>
        <v>0</v>
      </c>
      <c r="V1310" s="503">
        <f t="shared" si="488"/>
        <v>0</v>
      </c>
      <c r="W1310" s="561" t="str">
        <f t="shared" si="489"/>
        <v/>
      </c>
      <c r="X1310" s="569" t="str">
        <f t="shared" si="484"/>
        <v/>
      </c>
      <c r="Y1310" s="569" t="str">
        <f t="shared" si="485"/>
        <v/>
      </c>
      <c r="Z1310" s="569" t="str">
        <f>'４.１倒筒機(樣品製作)'!X1310</f>
        <v/>
      </c>
      <c r="AA1310" s="569" t="str">
        <f>'４.１倒筒機(樣品製作)'!Y1310</f>
        <v/>
      </c>
    </row>
    <row r="1311" spans="1:27" ht="16.5">
      <c r="A1311" s="493">
        <f t="shared" si="490"/>
        <v>46173</v>
      </c>
      <c r="B1311" s="549" t="s">
        <v>832</v>
      </c>
      <c r="C1311" s="576"/>
      <c r="D1311" s="600"/>
      <c r="E1311" s="577"/>
      <c r="F1311" s="635" t="str">
        <f>IF(ISNA(VLOOKUP(D1311,條件!$A$1:$L$65585,5,0)),"",(VLOOKUP(D1311,條件!$A$1:$L$65585,5,0)))</f>
        <v/>
      </c>
      <c r="G1311" s="635" t="str">
        <f>IF(ISNA(VLOOKUP(D1311,條件!$A$1:$L$65585,11,0)),"",(VLOOKUP(D1311,條件!$A$1:$L$65585,11,0)))</f>
        <v/>
      </c>
      <c r="H1311" s="578"/>
      <c r="I1311" s="579"/>
      <c r="J1311" s="580"/>
      <c r="K1311" s="579"/>
      <c r="L1311" s="581"/>
      <c r="M1311" s="498"/>
      <c r="N1311" s="499"/>
      <c r="O1311" s="500"/>
      <c r="P1311" s="499"/>
      <c r="Q1311" s="501"/>
      <c r="R1311" s="560"/>
      <c r="S1311" s="542">
        <f t="shared" si="486"/>
        <v>0</v>
      </c>
      <c r="T1311" s="502">
        <f t="shared" si="483"/>
        <v>0</v>
      </c>
      <c r="U1311" s="502">
        <f t="shared" si="487"/>
        <v>0</v>
      </c>
      <c r="V1311" s="503">
        <f t="shared" si="488"/>
        <v>0</v>
      </c>
      <c r="W1311" s="561" t="str">
        <f t="shared" si="489"/>
        <v/>
      </c>
      <c r="X1311" s="569" t="str">
        <f t="shared" si="484"/>
        <v/>
      </c>
      <c r="Y1311" s="569" t="str">
        <f t="shared" si="485"/>
        <v/>
      </c>
      <c r="Z1311" s="569" t="str">
        <f>'４.１倒筒機(樣品製作)'!X1311</f>
        <v/>
      </c>
      <c r="AA1311" s="569" t="str">
        <f>'４.１倒筒機(樣品製作)'!Y1311</f>
        <v/>
      </c>
    </row>
    <row r="1312" spans="1:27" ht="16.5">
      <c r="A1312" s="493">
        <f t="shared" si="490"/>
        <v>46173</v>
      </c>
      <c r="B1312" s="549" t="s">
        <v>832</v>
      </c>
      <c r="C1312" s="576"/>
      <c r="D1312" s="600"/>
      <c r="E1312" s="577"/>
      <c r="F1312" s="635" t="str">
        <f>IF(ISNA(VLOOKUP(D1312,條件!$A$1:$L$65585,5,0)),"",(VLOOKUP(D1312,條件!$A$1:$L$65585,5,0)))</f>
        <v/>
      </c>
      <c r="G1312" s="635" t="str">
        <f>IF(ISNA(VLOOKUP(D1312,條件!$A$1:$L$65585,11,0)),"",(VLOOKUP(D1312,條件!$A$1:$L$65585,11,0)))</f>
        <v/>
      </c>
      <c r="H1312" s="578"/>
      <c r="I1312" s="579"/>
      <c r="J1312" s="580"/>
      <c r="K1312" s="579"/>
      <c r="L1312" s="581"/>
      <c r="M1312" s="498"/>
      <c r="N1312" s="499"/>
      <c r="O1312" s="500"/>
      <c r="P1312" s="499"/>
      <c r="Q1312" s="501"/>
      <c r="R1312" s="560"/>
      <c r="S1312" s="542">
        <f t="shared" si="486"/>
        <v>0</v>
      </c>
      <c r="T1312" s="502">
        <f t="shared" si="483"/>
        <v>0</v>
      </c>
      <c r="U1312" s="502">
        <f t="shared" si="487"/>
        <v>0</v>
      </c>
      <c r="V1312" s="503">
        <f t="shared" si="488"/>
        <v>0</v>
      </c>
      <c r="W1312" s="561" t="str">
        <f t="shared" si="489"/>
        <v/>
      </c>
      <c r="X1312" s="569" t="str">
        <f t="shared" si="484"/>
        <v/>
      </c>
      <c r="Y1312" s="569" t="str">
        <f t="shared" si="485"/>
        <v/>
      </c>
      <c r="Z1312" s="569" t="str">
        <f>'４.１倒筒機(樣品製作)'!X1312</f>
        <v/>
      </c>
      <c r="AA1312" s="569" t="str">
        <f>'４.１倒筒機(樣品製作)'!Y1312</f>
        <v/>
      </c>
    </row>
    <row r="1313" spans="1:27" ht="16.5">
      <c r="A1313" s="493">
        <f t="shared" si="490"/>
        <v>46173</v>
      </c>
      <c r="B1313" s="515" t="s">
        <v>835</v>
      </c>
      <c r="C1313" s="652"/>
      <c r="D1313" s="653"/>
      <c r="E1313" s="654"/>
      <c r="F1313" s="655"/>
      <c r="G1313" s="655"/>
      <c r="H1313" s="656"/>
      <c r="I1313" s="657">
        <f>COUNTA(I1293:I1312)</f>
        <v>0</v>
      </c>
      <c r="J1313" s="657"/>
      <c r="K1313" s="657"/>
      <c r="L1313" s="658"/>
      <c r="M1313" s="517"/>
      <c r="N1313" s="518">
        <f>SUM(N1293:N1312)</f>
        <v>0</v>
      </c>
      <c r="O1313" s="517"/>
      <c r="P1313" s="518">
        <f>SUM(P1293:P1312)</f>
        <v>0</v>
      </c>
      <c r="Q1313" s="519"/>
      <c r="R1313" s="562"/>
      <c r="S1313" s="543"/>
      <c r="T1313" s="516"/>
      <c r="U1313" s="516">
        <f>SUMIF(U1293:U1312,"&lt;9E307")</f>
        <v>0</v>
      </c>
      <c r="V1313" s="516">
        <f>SUM(V1293:V1312)</f>
        <v>0</v>
      </c>
      <c r="W1313" s="563">
        <f>IF(ISERROR(V1313/U1313),0,(V1313/U1313))</f>
        <v>0</v>
      </c>
      <c r="X1313" s="570">
        <f>SUMIF(X1293:X1312,"&lt;9E307")</f>
        <v>0</v>
      </c>
      <c r="Y1313" s="570">
        <f>SUMIF(Y1293:Y1312,"&lt;9E307")</f>
        <v>0</v>
      </c>
      <c r="Z1313" s="707">
        <f>'４.１倒筒機(樣品製作)'!X1313</f>
        <v>0</v>
      </c>
      <c r="AA1313" s="707">
        <f>'４.１倒筒機(樣品製作)'!Y1313</f>
        <v>0</v>
      </c>
    </row>
    <row r="1314" spans="1:27" ht="16.5">
      <c r="A1314" s="493">
        <f t="shared" si="490"/>
        <v>46173</v>
      </c>
      <c r="B1314" s="549" t="s">
        <v>833</v>
      </c>
      <c r="C1314" s="576"/>
      <c r="D1314" s="600"/>
      <c r="E1314" s="577"/>
      <c r="F1314" s="635" t="str">
        <f>IF(ISNA(VLOOKUP(D1314,條件!$A$1:$L$65585,5,0)),"",(VLOOKUP(D1314,條件!$A$1:$L$65585,5,0)))</f>
        <v/>
      </c>
      <c r="G1314" s="635" t="str">
        <f>IF(ISNA(VLOOKUP(D1314,條件!$A$1:$L$65585,11,0)),"",(VLOOKUP(D1314,條件!$A$1:$L$65585,11,0)))</f>
        <v/>
      </c>
      <c r="H1314" s="578"/>
      <c r="I1314" s="579"/>
      <c r="J1314" s="580"/>
      <c r="K1314" s="579"/>
      <c r="L1314" s="581"/>
      <c r="M1314" s="498"/>
      <c r="N1314" s="499"/>
      <c r="O1314" s="500"/>
      <c r="P1314" s="499"/>
      <c r="Q1314" s="501"/>
      <c r="R1314" s="560"/>
      <c r="S1314" s="542">
        <f>K1314*0.85</f>
        <v>0</v>
      </c>
      <c r="T1314" s="502">
        <f t="shared" ref="T1314:T1333" si="491">IF(J1314="",0,(1440/(J1314/S1314)))</f>
        <v>0</v>
      </c>
      <c r="U1314" s="522">
        <f>T1314*L1314*(N1314+P1314)/24*0.85</f>
        <v>0</v>
      </c>
      <c r="V1314" s="523">
        <f>M1314+O1314</f>
        <v>0</v>
      </c>
      <c r="W1314" s="559" t="str">
        <f>IF(U1314=0,"",((V1314/U1314)))</f>
        <v/>
      </c>
      <c r="X1314" s="569" t="str">
        <f t="shared" ref="X1314:X1333" si="492">IF(ISERROR((U1314/(N1314+P1314)*N1314)/250),"",((U1314/(N1314+P1314)*N1314)/250))</f>
        <v/>
      </c>
      <c r="Y1314" s="569" t="str">
        <f t="shared" ref="Y1314:Y1333" si="493">IF(ISERROR(((U1314/(N1314+P1314)*P1314)/250)),"",(((U1314/(N1314+P1314)*P1314))/250))</f>
        <v/>
      </c>
      <c r="Z1314" s="569" t="str">
        <f>'４.１倒筒機(樣品製作)'!X1314</f>
        <v/>
      </c>
      <c r="AA1314" s="569" t="str">
        <f>'４.１倒筒機(樣品製作)'!Y1314</f>
        <v/>
      </c>
    </row>
    <row r="1315" spans="1:27" ht="16.5">
      <c r="A1315" s="493">
        <f t="shared" si="490"/>
        <v>46173</v>
      </c>
      <c r="B1315" s="549" t="s">
        <v>833</v>
      </c>
      <c r="C1315" s="576"/>
      <c r="D1315" s="600"/>
      <c r="E1315" s="577"/>
      <c r="F1315" s="635" t="str">
        <f>IF(ISNA(VLOOKUP(D1315,條件!$A$1:$L$65585,5,0)),"",(VLOOKUP(D1315,條件!$A$1:$L$65585,5,0)))</f>
        <v/>
      </c>
      <c r="G1315" s="635" t="str">
        <f>IF(ISNA(VLOOKUP(D1315,條件!$A$1:$L$65585,11,0)),"",(VLOOKUP(D1315,條件!$A$1:$L$65585,11,0)))</f>
        <v/>
      </c>
      <c r="H1315" s="578"/>
      <c r="I1315" s="579"/>
      <c r="J1315" s="580"/>
      <c r="K1315" s="579"/>
      <c r="L1315" s="581"/>
      <c r="M1315" s="498"/>
      <c r="N1315" s="499"/>
      <c r="O1315" s="500"/>
      <c r="P1315" s="499"/>
      <c r="Q1315" s="501"/>
      <c r="R1315" s="560"/>
      <c r="S1315" s="542">
        <f t="shared" ref="S1315:S1333" si="494">K1315*0.85</f>
        <v>0</v>
      </c>
      <c r="T1315" s="502">
        <f t="shared" si="491"/>
        <v>0</v>
      </c>
      <c r="U1315" s="522">
        <f t="shared" ref="U1315:U1333" si="495">T1315*L1315*(N1315+P1315)/24*0.85</f>
        <v>0</v>
      </c>
      <c r="V1315" s="503">
        <f t="shared" ref="V1315:V1333" si="496">M1315+O1315</f>
        <v>0</v>
      </c>
      <c r="W1315" s="559" t="str">
        <f t="shared" ref="W1315:W1333" si="497">IF(U1315=0,"",((V1315/U1315)))</f>
        <v/>
      </c>
      <c r="X1315" s="569" t="str">
        <f t="shared" si="492"/>
        <v/>
      </c>
      <c r="Y1315" s="569" t="str">
        <f t="shared" si="493"/>
        <v/>
      </c>
      <c r="Z1315" s="569" t="str">
        <f>'４.１倒筒機(樣品製作)'!X1315</f>
        <v/>
      </c>
      <c r="AA1315" s="569" t="str">
        <f>'４.１倒筒機(樣品製作)'!Y1315</f>
        <v/>
      </c>
    </row>
    <row r="1316" spans="1:27" ht="16.5">
      <c r="A1316" s="493">
        <f t="shared" si="490"/>
        <v>46173</v>
      </c>
      <c r="B1316" s="549" t="s">
        <v>833</v>
      </c>
      <c r="C1316" s="576"/>
      <c r="D1316" s="600"/>
      <c r="E1316" s="577"/>
      <c r="F1316" s="635" t="str">
        <f>IF(ISNA(VLOOKUP(D1316,條件!$A$1:$L$65585,5,0)),"",(VLOOKUP(D1316,條件!$A$1:$L$65585,5,0)))</f>
        <v/>
      </c>
      <c r="G1316" s="635" t="str">
        <f>IF(ISNA(VLOOKUP(D1316,條件!$A$1:$L$65585,11,0)),"",(VLOOKUP(D1316,條件!$A$1:$L$65585,11,0)))</f>
        <v/>
      </c>
      <c r="H1316" s="578"/>
      <c r="I1316" s="579"/>
      <c r="J1316" s="580"/>
      <c r="K1316" s="579"/>
      <c r="L1316" s="581"/>
      <c r="M1316" s="498"/>
      <c r="N1316" s="499"/>
      <c r="O1316" s="500"/>
      <c r="P1316" s="499"/>
      <c r="Q1316" s="501"/>
      <c r="R1316" s="560"/>
      <c r="S1316" s="542">
        <f t="shared" si="494"/>
        <v>0</v>
      </c>
      <c r="T1316" s="502">
        <f t="shared" si="491"/>
        <v>0</v>
      </c>
      <c r="U1316" s="522">
        <f t="shared" si="495"/>
        <v>0</v>
      </c>
      <c r="V1316" s="503">
        <f t="shared" si="496"/>
        <v>0</v>
      </c>
      <c r="W1316" s="559" t="str">
        <f t="shared" si="497"/>
        <v/>
      </c>
      <c r="X1316" s="569" t="str">
        <f t="shared" si="492"/>
        <v/>
      </c>
      <c r="Y1316" s="569" t="str">
        <f t="shared" si="493"/>
        <v/>
      </c>
      <c r="Z1316" s="569" t="str">
        <f>'４.１倒筒機(樣品製作)'!X1316</f>
        <v/>
      </c>
      <c r="AA1316" s="569" t="str">
        <f>'４.１倒筒機(樣品製作)'!Y1316</f>
        <v/>
      </c>
    </row>
    <row r="1317" spans="1:27" ht="16.5">
      <c r="A1317" s="493">
        <f t="shared" si="490"/>
        <v>46173</v>
      </c>
      <c r="B1317" s="549" t="s">
        <v>833</v>
      </c>
      <c r="C1317" s="576"/>
      <c r="D1317" s="600"/>
      <c r="E1317" s="577"/>
      <c r="F1317" s="635" t="str">
        <f>IF(ISNA(VLOOKUP(D1317,條件!$A$1:$L$65585,5,0)),"",(VLOOKUP(D1317,條件!$A$1:$L$65585,5,0)))</f>
        <v/>
      </c>
      <c r="G1317" s="635" t="str">
        <f>IF(ISNA(VLOOKUP(D1317,條件!$A$1:$L$65585,11,0)),"",(VLOOKUP(D1317,條件!$A$1:$L$65585,11,0)))</f>
        <v/>
      </c>
      <c r="H1317" s="578"/>
      <c r="I1317" s="579"/>
      <c r="J1317" s="580"/>
      <c r="K1317" s="579"/>
      <c r="L1317" s="581"/>
      <c r="M1317" s="498"/>
      <c r="N1317" s="499"/>
      <c r="O1317" s="500"/>
      <c r="P1317" s="499"/>
      <c r="Q1317" s="501"/>
      <c r="R1317" s="560"/>
      <c r="S1317" s="542">
        <f t="shared" si="494"/>
        <v>0</v>
      </c>
      <c r="T1317" s="502">
        <f t="shared" si="491"/>
        <v>0</v>
      </c>
      <c r="U1317" s="522">
        <f t="shared" si="495"/>
        <v>0</v>
      </c>
      <c r="V1317" s="503">
        <f t="shared" si="496"/>
        <v>0</v>
      </c>
      <c r="W1317" s="559" t="str">
        <f t="shared" si="497"/>
        <v/>
      </c>
      <c r="X1317" s="569" t="str">
        <f t="shared" si="492"/>
        <v/>
      </c>
      <c r="Y1317" s="569" t="str">
        <f t="shared" si="493"/>
        <v/>
      </c>
      <c r="Z1317" s="569" t="str">
        <f>'４.１倒筒機(樣品製作)'!X1317</f>
        <v/>
      </c>
      <c r="AA1317" s="569" t="str">
        <f>'４.１倒筒機(樣品製作)'!Y1317</f>
        <v/>
      </c>
    </row>
    <row r="1318" spans="1:27" ht="16.5">
      <c r="A1318" s="493">
        <f t="shared" si="490"/>
        <v>46173</v>
      </c>
      <c r="B1318" s="549" t="s">
        <v>833</v>
      </c>
      <c r="C1318" s="576"/>
      <c r="D1318" s="600"/>
      <c r="E1318" s="577"/>
      <c r="F1318" s="635" t="str">
        <f>IF(ISNA(VLOOKUP(D1318,條件!$A$1:$L$65585,5,0)),"",(VLOOKUP(D1318,條件!$A$1:$L$65585,5,0)))</f>
        <v/>
      </c>
      <c r="G1318" s="635" t="str">
        <f>IF(ISNA(VLOOKUP(D1318,條件!$A$1:$L$65585,11,0)),"",(VLOOKUP(D1318,條件!$A$1:$L$65585,11,0)))</f>
        <v/>
      </c>
      <c r="H1318" s="578"/>
      <c r="I1318" s="579"/>
      <c r="J1318" s="580"/>
      <c r="K1318" s="579"/>
      <c r="L1318" s="581"/>
      <c r="M1318" s="498"/>
      <c r="N1318" s="499"/>
      <c r="O1318" s="500"/>
      <c r="P1318" s="499"/>
      <c r="Q1318" s="501"/>
      <c r="R1318" s="560"/>
      <c r="S1318" s="542">
        <f t="shared" si="494"/>
        <v>0</v>
      </c>
      <c r="T1318" s="502">
        <f t="shared" si="491"/>
        <v>0</v>
      </c>
      <c r="U1318" s="522">
        <f t="shared" si="495"/>
        <v>0</v>
      </c>
      <c r="V1318" s="503">
        <f t="shared" si="496"/>
        <v>0</v>
      </c>
      <c r="W1318" s="559" t="str">
        <f t="shared" si="497"/>
        <v/>
      </c>
      <c r="X1318" s="569" t="str">
        <f t="shared" si="492"/>
        <v/>
      </c>
      <c r="Y1318" s="569" t="str">
        <f t="shared" si="493"/>
        <v/>
      </c>
      <c r="Z1318" s="569" t="str">
        <f>'４.１倒筒機(樣品製作)'!X1318</f>
        <v/>
      </c>
      <c r="AA1318" s="569" t="str">
        <f>'４.１倒筒機(樣品製作)'!Y1318</f>
        <v/>
      </c>
    </row>
    <row r="1319" spans="1:27" ht="16.5">
      <c r="A1319" s="493">
        <f t="shared" si="490"/>
        <v>46173</v>
      </c>
      <c r="B1319" s="549" t="s">
        <v>833</v>
      </c>
      <c r="C1319" s="576"/>
      <c r="D1319" s="600"/>
      <c r="E1319" s="577"/>
      <c r="F1319" s="635" t="str">
        <f>IF(ISNA(VLOOKUP(D1319,條件!$A$1:$L$65585,5,0)),"",(VLOOKUP(D1319,條件!$A$1:$L$65585,5,0)))</f>
        <v/>
      </c>
      <c r="G1319" s="635" t="str">
        <f>IF(ISNA(VLOOKUP(D1319,條件!$A$1:$L$65585,11,0)),"",(VLOOKUP(D1319,條件!$A$1:$L$65585,11,0)))</f>
        <v/>
      </c>
      <c r="H1319" s="578"/>
      <c r="I1319" s="579"/>
      <c r="J1319" s="580"/>
      <c r="K1319" s="579"/>
      <c r="L1319" s="581"/>
      <c r="M1319" s="498"/>
      <c r="N1319" s="499"/>
      <c r="O1319" s="500"/>
      <c r="P1319" s="499"/>
      <c r="Q1319" s="501"/>
      <c r="R1319" s="560"/>
      <c r="S1319" s="542">
        <f t="shared" si="494"/>
        <v>0</v>
      </c>
      <c r="T1319" s="502">
        <f t="shared" si="491"/>
        <v>0</v>
      </c>
      <c r="U1319" s="522">
        <f t="shared" si="495"/>
        <v>0</v>
      </c>
      <c r="V1319" s="503">
        <f t="shared" si="496"/>
        <v>0</v>
      </c>
      <c r="W1319" s="559" t="str">
        <f t="shared" si="497"/>
        <v/>
      </c>
      <c r="X1319" s="569" t="str">
        <f t="shared" si="492"/>
        <v/>
      </c>
      <c r="Y1319" s="569" t="str">
        <f t="shared" si="493"/>
        <v/>
      </c>
      <c r="Z1319" s="569" t="str">
        <f>'４.１倒筒機(樣品製作)'!X1319</f>
        <v/>
      </c>
      <c r="AA1319" s="569" t="str">
        <f>'４.１倒筒機(樣品製作)'!Y1319</f>
        <v/>
      </c>
    </row>
    <row r="1320" spans="1:27" ht="16.5">
      <c r="A1320" s="493">
        <f t="shared" si="490"/>
        <v>46173</v>
      </c>
      <c r="B1320" s="549" t="s">
        <v>833</v>
      </c>
      <c r="C1320" s="576"/>
      <c r="D1320" s="600"/>
      <c r="E1320" s="577"/>
      <c r="F1320" s="635" t="str">
        <f>IF(ISNA(VLOOKUP(D1320,條件!$A$1:$L$65585,5,0)),"",(VLOOKUP(D1320,條件!$A$1:$L$65585,5,0)))</f>
        <v/>
      </c>
      <c r="G1320" s="635" t="str">
        <f>IF(ISNA(VLOOKUP(D1320,條件!$A$1:$L$65585,11,0)),"",(VLOOKUP(D1320,條件!$A$1:$L$65585,11,0)))</f>
        <v/>
      </c>
      <c r="H1320" s="578"/>
      <c r="I1320" s="579"/>
      <c r="J1320" s="580"/>
      <c r="K1320" s="579"/>
      <c r="L1320" s="581"/>
      <c r="M1320" s="498"/>
      <c r="N1320" s="499"/>
      <c r="O1320" s="500"/>
      <c r="P1320" s="499"/>
      <c r="Q1320" s="501"/>
      <c r="R1320" s="560"/>
      <c r="S1320" s="542">
        <f t="shared" si="494"/>
        <v>0</v>
      </c>
      <c r="T1320" s="502">
        <f t="shared" si="491"/>
        <v>0</v>
      </c>
      <c r="U1320" s="522">
        <f t="shared" si="495"/>
        <v>0</v>
      </c>
      <c r="V1320" s="503">
        <f t="shared" si="496"/>
        <v>0</v>
      </c>
      <c r="W1320" s="559" t="str">
        <f t="shared" si="497"/>
        <v/>
      </c>
      <c r="X1320" s="569" t="str">
        <f t="shared" si="492"/>
        <v/>
      </c>
      <c r="Y1320" s="569" t="str">
        <f t="shared" si="493"/>
        <v/>
      </c>
      <c r="Z1320" s="569" t="str">
        <f>'４.１倒筒機(樣品製作)'!X1320</f>
        <v/>
      </c>
      <c r="AA1320" s="569" t="str">
        <f>'４.１倒筒機(樣品製作)'!Y1320</f>
        <v/>
      </c>
    </row>
    <row r="1321" spans="1:27" ht="16.5">
      <c r="A1321" s="493">
        <f t="shared" si="490"/>
        <v>46173</v>
      </c>
      <c r="B1321" s="549" t="s">
        <v>833</v>
      </c>
      <c r="C1321" s="576"/>
      <c r="D1321" s="600"/>
      <c r="E1321" s="577"/>
      <c r="F1321" s="635" t="str">
        <f>IF(ISNA(VLOOKUP(D1321,條件!$A$1:$L$65585,5,0)),"",(VLOOKUP(D1321,條件!$A$1:$L$65585,5,0)))</f>
        <v/>
      </c>
      <c r="G1321" s="635" t="str">
        <f>IF(ISNA(VLOOKUP(D1321,條件!$A$1:$L$65585,11,0)),"",(VLOOKUP(D1321,條件!$A$1:$L$65585,11,0)))</f>
        <v/>
      </c>
      <c r="H1321" s="578"/>
      <c r="I1321" s="579"/>
      <c r="J1321" s="580"/>
      <c r="K1321" s="579"/>
      <c r="L1321" s="581"/>
      <c r="M1321" s="498"/>
      <c r="N1321" s="499"/>
      <c r="O1321" s="500"/>
      <c r="P1321" s="499"/>
      <c r="Q1321" s="501"/>
      <c r="R1321" s="560"/>
      <c r="S1321" s="542">
        <f t="shared" si="494"/>
        <v>0</v>
      </c>
      <c r="T1321" s="502">
        <f t="shared" si="491"/>
        <v>0</v>
      </c>
      <c r="U1321" s="522">
        <f t="shared" si="495"/>
        <v>0</v>
      </c>
      <c r="V1321" s="503">
        <f t="shared" si="496"/>
        <v>0</v>
      </c>
      <c r="W1321" s="559" t="str">
        <f t="shared" si="497"/>
        <v/>
      </c>
      <c r="X1321" s="569" t="str">
        <f t="shared" si="492"/>
        <v/>
      </c>
      <c r="Y1321" s="569" t="str">
        <f t="shared" si="493"/>
        <v/>
      </c>
      <c r="Z1321" s="569" t="str">
        <f>'４.１倒筒機(樣品製作)'!X1321</f>
        <v/>
      </c>
      <c r="AA1321" s="569" t="str">
        <f>'４.１倒筒機(樣品製作)'!Y1321</f>
        <v/>
      </c>
    </row>
    <row r="1322" spans="1:27" ht="16.5">
      <c r="A1322" s="493">
        <f t="shared" si="490"/>
        <v>46173</v>
      </c>
      <c r="B1322" s="549" t="s">
        <v>833</v>
      </c>
      <c r="C1322" s="576"/>
      <c r="D1322" s="600"/>
      <c r="E1322" s="577"/>
      <c r="F1322" s="635" t="str">
        <f>IF(ISNA(VLOOKUP(D1322,條件!$A$1:$L$65585,5,0)),"",(VLOOKUP(D1322,條件!$A$1:$L$65585,5,0)))</f>
        <v/>
      </c>
      <c r="G1322" s="635" t="str">
        <f>IF(ISNA(VLOOKUP(D1322,條件!$A$1:$L$65585,11,0)),"",(VLOOKUP(D1322,條件!$A$1:$L$65585,11,0)))</f>
        <v/>
      </c>
      <c r="H1322" s="578"/>
      <c r="I1322" s="579"/>
      <c r="J1322" s="580"/>
      <c r="K1322" s="579"/>
      <c r="L1322" s="581"/>
      <c r="M1322" s="498"/>
      <c r="N1322" s="499"/>
      <c r="O1322" s="500"/>
      <c r="P1322" s="499"/>
      <c r="Q1322" s="501"/>
      <c r="R1322" s="560"/>
      <c r="S1322" s="542">
        <f t="shared" si="494"/>
        <v>0</v>
      </c>
      <c r="T1322" s="502">
        <f t="shared" si="491"/>
        <v>0</v>
      </c>
      <c r="U1322" s="522">
        <f t="shared" si="495"/>
        <v>0</v>
      </c>
      <c r="V1322" s="503">
        <f t="shared" si="496"/>
        <v>0</v>
      </c>
      <c r="W1322" s="559" t="str">
        <f t="shared" si="497"/>
        <v/>
      </c>
      <c r="X1322" s="569" t="str">
        <f t="shared" si="492"/>
        <v/>
      </c>
      <c r="Y1322" s="569" t="str">
        <f t="shared" si="493"/>
        <v/>
      </c>
      <c r="Z1322" s="569" t="str">
        <f>'４.１倒筒機(樣品製作)'!X1322</f>
        <v/>
      </c>
      <c r="AA1322" s="569" t="str">
        <f>'４.１倒筒機(樣品製作)'!Y1322</f>
        <v/>
      </c>
    </row>
    <row r="1323" spans="1:27" ht="16.5">
      <c r="A1323" s="493">
        <f t="shared" si="490"/>
        <v>46173</v>
      </c>
      <c r="B1323" s="549" t="s">
        <v>833</v>
      </c>
      <c r="C1323" s="576"/>
      <c r="D1323" s="600"/>
      <c r="E1323" s="577"/>
      <c r="F1323" s="635" t="str">
        <f>IF(ISNA(VLOOKUP(D1323,條件!$A$1:$L$65585,5,0)),"",(VLOOKUP(D1323,條件!$A$1:$L$65585,5,0)))</f>
        <v/>
      </c>
      <c r="G1323" s="635" t="str">
        <f>IF(ISNA(VLOOKUP(D1323,條件!$A$1:$L$65585,11,0)),"",(VLOOKUP(D1323,條件!$A$1:$L$65585,11,0)))</f>
        <v/>
      </c>
      <c r="H1323" s="578"/>
      <c r="I1323" s="579"/>
      <c r="J1323" s="580"/>
      <c r="K1323" s="579"/>
      <c r="L1323" s="581"/>
      <c r="M1323" s="498"/>
      <c r="N1323" s="499"/>
      <c r="O1323" s="500"/>
      <c r="P1323" s="499"/>
      <c r="Q1323" s="501"/>
      <c r="R1323" s="560"/>
      <c r="S1323" s="542">
        <f t="shared" si="494"/>
        <v>0</v>
      </c>
      <c r="T1323" s="502">
        <f t="shared" si="491"/>
        <v>0</v>
      </c>
      <c r="U1323" s="522">
        <f t="shared" si="495"/>
        <v>0</v>
      </c>
      <c r="V1323" s="503">
        <f t="shared" si="496"/>
        <v>0</v>
      </c>
      <c r="W1323" s="559" t="str">
        <f t="shared" si="497"/>
        <v/>
      </c>
      <c r="X1323" s="569" t="str">
        <f t="shared" si="492"/>
        <v/>
      </c>
      <c r="Y1323" s="569" t="str">
        <f t="shared" si="493"/>
        <v/>
      </c>
      <c r="Z1323" s="569" t="str">
        <f>'４.１倒筒機(樣品製作)'!X1323</f>
        <v/>
      </c>
      <c r="AA1323" s="569" t="str">
        <f>'４.１倒筒機(樣品製作)'!Y1323</f>
        <v/>
      </c>
    </row>
    <row r="1324" spans="1:27" ht="16.5">
      <c r="A1324" s="493">
        <f t="shared" si="490"/>
        <v>46173</v>
      </c>
      <c r="B1324" s="549" t="s">
        <v>833</v>
      </c>
      <c r="C1324" s="576"/>
      <c r="D1324" s="600"/>
      <c r="E1324" s="577"/>
      <c r="F1324" s="635" t="str">
        <f>IF(ISNA(VLOOKUP(D1324,條件!$A$1:$L$65585,5,0)),"",(VLOOKUP(D1324,條件!$A$1:$L$65585,5,0)))</f>
        <v/>
      </c>
      <c r="G1324" s="635" t="str">
        <f>IF(ISNA(VLOOKUP(D1324,條件!$A$1:$L$65585,11,0)),"",(VLOOKUP(D1324,條件!$A$1:$L$65585,11,0)))</f>
        <v/>
      </c>
      <c r="H1324" s="578"/>
      <c r="I1324" s="579"/>
      <c r="J1324" s="580"/>
      <c r="K1324" s="579"/>
      <c r="L1324" s="581"/>
      <c r="M1324" s="498"/>
      <c r="N1324" s="499"/>
      <c r="O1324" s="500"/>
      <c r="P1324" s="499"/>
      <c r="Q1324" s="501"/>
      <c r="R1324" s="560"/>
      <c r="S1324" s="542">
        <f t="shared" si="494"/>
        <v>0</v>
      </c>
      <c r="T1324" s="502">
        <f t="shared" si="491"/>
        <v>0</v>
      </c>
      <c r="U1324" s="522">
        <f t="shared" si="495"/>
        <v>0</v>
      </c>
      <c r="V1324" s="503">
        <f t="shared" si="496"/>
        <v>0</v>
      </c>
      <c r="W1324" s="559" t="str">
        <f t="shared" si="497"/>
        <v/>
      </c>
      <c r="X1324" s="569" t="str">
        <f t="shared" si="492"/>
        <v/>
      </c>
      <c r="Y1324" s="569" t="str">
        <f t="shared" si="493"/>
        <v/>
      </c>
      <c r="Z1324" s="569" t="str">
        <f>'４.１倒筒機(樣品製作)'!X1324</f>
        <v/>
      </c>
      <c r="AA1324" s="569" t="str">
        <f>'４.１倒筒機(樣品製作)'!Y1324</f>
        <v/>
      </c>
    </row>
    <row r="1325" spans="1:27" ht="16.5">
      <c r="A1325" s="493">
        <f t="shared" si="490"/>
        <v>46173</v>
      </c>
      <c r="B1325" s="549" t="s">
        <v>833</v>
      </c>
      <c r="C1325" s="576"/>
      <c r="D1325" s="600"/>
      <c r="E1325" s="577"/>
      <c r="F1325" s="635" t="str">
        <f>IF(ISNA(VLOOKUP(D1325,條件!$A$1:$L$65585,5,0)),"",(VLOOKUP(D1325,條件!$A$1:$L$65585,5,0)))</f>
        <v/>
      </c>
      <c r="G1325" s="635" t="str">
        <f>IF(ISNA(VLOOKUP(D1325,條件!$A$1:$L$65585,11,0)),"",(VLOOKUP(D1325,條件!$A$1:$L$65585,11,0)))</f>
        <v/>
      </c>
      <c r="H1325" s="578"/>
      <c r="I1325" s="579"/>
      <c r="J1325" s="580"/>
      <c r="K1325" s="579"/>
      <c r="L1325" s="581"/>
      <c r="M1325" s="498"/>
      <c r="N1325" s="499"/>
      <c r="O1325" s="500"/>
      <c r="P1325" s="499"/>
      <c r="Q1325" s="501"/>
      <c r="R1325" s="560"/>
      <c r="S1325" s="542">
        <f t="shared" si="494"/>
        <v>0</v>
      </c>
      <c r="T1325" s="502">
        <f t="shared" si="491"/>
        <v>0</v>
      </c>
      <c r="U1325" s="502">
        <f t="shared" si="495"/>
        <v>0</v>
      </c>
      <c r="V1325" s="503">
        <f t="shared" si="496"/>
        <v>0</v>
      </c>
      <c r="W1325" s="561" t="str">
        <f t="shared" si="497"/>
        <v/>
      </c>
      <c r="X1325" s="569" t="str">
        <f t="shared" si="492"/>
        <v/>
      </c>
      <c r="Y1325" s="569" t="str">
        <f t="shared" si="493"/>
        <v/>
      </c>
      <c r="Z1325" s="569" t="str">
        <f>'４.１倒筒機(樣品製作)'!X1325</f>
        <v/>
      </c>
      <c r="AA1325" s="569" t="str">
        <f>'４.１倒筒機(樣品製作)'!Y1325</f>
        <v/>
      </c>
    </row>
    <row r="1326" spans="1:27" ht="16.5">
      <c r="A1326" s="493">
        <f t="shared" si="490"/>
        <v>46173</v>
      </c>
      <c r="B1326" s="549" t="s">
        <v>833</v>
      </c>
      <c r="C1326" s="576"/>
      <c r="D1326" s="600"/>
      <c r="E1326" s="577"/>
      <c r="F1326" s="635" t="str">
        <f>IF(ISNA(VLOOKUP(D1326,條件!$A$1:$L$65585,5,0)),"",(VLOOKUP(D1326,條件!$A$1:$L$65585,5,0)))</f>
        <v/>
      </c>
      <c r="G1326" s="635" t="str">
        <f>IF(ISNA(VLOOKUP(D1326,條件!$A$1:$L$65585,11,0)),"",(VLOOKUP(D1326,條件!$A$1:$L$65585,11,0)))</f>
        <v/>
      </c>
      <c r="H1326" s="578"/>
      <c r="I1326" s="579"/>
      <c r="J1326" s="580"/>
      <c r="K1326" s="579"/>
      <c r="L1326" s="581"/>
      <c r="M1326" s="498"/>
      <c r="N1326" s="499"/>
      <c r="O1326" s="500"/>
      <c r="P1326" s="499"/>
      <c r="Q1326" s="501"/>
      <c r="R1326" s="560"/>
      <c r="S1326" s="542">
        <f t="shared" si="494"/>
        <v>0</v>
      </c>
      <c r="T1326" s="502">
        <f t="shared" si="491"/>
        <v>0</v>
      </c>
      <c r="U1326" s="502">
        <f t="shared" si="495"/>
        <v>0</v>
      </c>
      <c r="V1326" s="503">
        <f t="shared" si="496"/>
        <v>0</v>
      </c>
      <c r="W1326" s="561" t="str">
        <f t="shared" si="497"/>
        <v/>
      </c>
      <c r="X1326" s="569" t="str">
        <f t="shared" si="492"/>
        <v/>
      </c>
      <c r="Y1326" s="569" t="str">
        <f t="shared" si="493"/>
        <v/>
      </c>
      <c r="Z1326" s="569" t="str">
        <f>'４.１倒筒機(樣品製作)'!X1326</f>
        <v/>
      </c>
      <c r="AA1326" s="569" t="str">
        <f>'４.１倒筒機(樣品製作)'!Y1326</f>
        <v/>
      </c>
    </row>
    <row r="1327" spans="1:27" ht="16.5">
      <c r="A1327" s="493">
        <f t="shared" si="490"/>
        <v>46173</v>
      </c>
      <c r="B1327" s="549" t="s">
        <v>833</v>
      </c>
      <c r="C1327" s="576"/>
      <c r="D1327" s="600"/>
      <c r="E1327" s="577"/>
      <c r="F1327" s="635" t="str">
        <f>IF(ISNA(VLOOKUP(D1327,條件!$A$1:$L$65585,5,0)),"",(VLOOKUP(D1327,條件!$A$1:$L$65585,5,0)))</f>
        <v/>
      </c>
      <c r="G1327" s="635" t="str">
        <f>IF(ISNA(VLOOKUP(D1327,條件!$A$1:$L$65585,11,0)),"",(VLOOKUP(D1327,條件!$A$1:$L$65585,11,0)))</f>
        <v/>
      </c>
      <c r="H1327" s="578"/>
      <c r="I1327" s="579"/>
      <c r="J1327" s="580"/>
      <c r="K1327" s="579"/>
      <c r="L1327" s="581"/>
      <c r="M1327" s="498"/>
      <c r="N1327" s="499"/>
      <c r="O1327" s="500"/>
      <c r="P1327" s="499"/>
      <c r="Q1327" s="501"/>
      <c r="R1327" s="560"/>
      <c r="S1327" s="542">
        <f t="shared" si="494"/>
        <v>0</v>
      </c>
      <c r="T1327" s="502">
        <f t="shared" si="491"/>
        <v>0</v>
      </c>
      <c r="U1327" s="502">
        <f t="shared" si="495"/>
        <v>0</v>
      </c>
      <c r="V1327" s="503">
        <f t="shared" si="496"/>
        <v>0</v>
      </c>
      <c r="W1327" s="561" t="str">
        <f t="shared" si="497"/>
        <v/>
      </c>
      <c r="X1327" s="569" t="str">
        <f t="shared" si="492"/>
        <v/>
      </c>
      <c r="Y1327" s="569" t="str">
        <f t="shared" si="493"/>
        <v/>
      </c>
      <c r="Z1327" s="569" t="str">
        <f>'４.１倒筒機(樣品製作)'!X1327</f>
        <v/>
      </c>
      <c r="AA1327" s="569" t="str">
        <f>'４.１倒筒機(樣品製作)'!Y1327</f>
        <v/>
      </c>
    </row>
    <row r="1328" spans="1:27" ht="16.5">
      <c r="A1328" s="493">
        <f t="shared" si="490"/>
        <v>46173</v>
      </c>
      <c r="B1328" s="549" t="s">
        <v>833</v>
      </c>
      <c r="C1328" s="576"/>
      <c r="D1328" s="600"/>
      <c r="E1328" s="577"/>
      <c r="F1328" s="635" t="str">
        <f>IF(ISNA(VLOOKUP(D1328,條件!$A$1:$L$65585,5,0)),"",(VLOOKUP(D1328,條件!$A$1:$L$65585,5,0)))</f>
        <v/>
      </c>
      <c r="G1328" s="635" t="str">
        <f>IF(ISNA(VLOOKUP(D1328,條件!$A$1:$L$65585,11,0)),"",(VLOOKUP(D1328,條件!$A$1:$L$65585,11,0)))</f>
        <v/>
      </c>
      <c r="H1328" s="578"/>
      <c r="I1328" s="579"/>
      <c r="J1328" s="580"/>
      <c r="K1328" s="579"/>
      <c r="L1328" s="581"/>
      <c r="M1328" s="498"/>
      <c r="N1328" s="499"/>
      <c r="O1328" s="500"/>
      <c r="P1328" s="499"/>
      <c r="Q1328" s="501"/>
      <c r="R1328" s="560"/>
      <c r="S1328" s="542">
        <f t="shared" si="494"/>
        <v>0</v>
      </c>
      <c r="T1328" s="502">
        <f t="shared" si="491"/>
        <v>0</v>
      </c>
      <c r="U1328" s="502">
        <f t="shared" si="495"/>
        <v>0</v>
      </c>
      <c r="V1328" s="503">
        <f t="shared" si="496"/>
        <v>0</v>
      </c>
      <c r="W1328" s="561" t="str">
        <f t="shared" si="497"/>
        <v/>
      </c>
      <c r="X1328" s="569" t="str">
        <f t="shared" si="492"/>
        <v/>
      </c>
      <c r="Y1328" s="569" t="str">
        <f t="shared" si="493"/>
        <v/>
      </c>
      <c r="Z1328" s="569" t="str">
        <f>'４.１倒筒機(樣品製作)'!X1328</f>
        <v/>
      </c>
      <c r="AA1328" s="569" t="str">
        <f>'４.１倒筒機(樣品製作)'!Y1328</f>
        <v/>
      </c>
    </row>
    <row r="1329" spans="1:27" ht="16.5">
      <c r="A1329" s="493">
        <f t="shared" si="490"/>
        <v>46173</v>
      </c>
      <c r="B1329" s="549" t="s">
        <v>833</v>
      </c>
      <c r="C1329" s="576"/>
      <c r="D1329" s="600"/>
      <c r="E1329" s="577"/>
      <c r="F1329" s="635" t="str">
        <f>IF(ISNA(VLOOKUP(D1329,條件!$A$1:$L$65585,5,0)),"",(VLOOKUP(D1329,條件!$A$1:$L$65585,5,0)))</f>
        <v/>
      </c>
      <c r="G1329" s="635" t="str">
        <f>IF(ISNA(VLOOKUP(D1329,條件!$A$1:$L$65585,11,0)),"",(VLOOKUP(D1329,條件!$A$1:$L$65585,11,0)))</f>
        <v/>
      </c>
      <c r="H1329" s="578"/>
      <c r="I1329" s="579"/>
      <c r="J1329" s="580"/>
      <c r="K1329" s="579"/>
      <c r="L1329" s="581"/>
      <c r="M1329" s="498"/>
      <c r="N1329" s="499"/>
      <c r="O1329" s="500"/>
      <c r="P1329" s="499"/>
      <c r="Q1329" s="501"/>
      <c r="R1329" s="560"/>
      <c r="S1329" s="542">
        <f t="shared" si="494"/>
        <v>0</v>
      </c>
      <c r="T1329" s="502">
        <f t="shared" si="491"/>
        <v>0</v>
      </c>
      <c r="U1329" s="502">
        <f t="shared" si="495"/>
        <v>0</v>
      </c>
      <c r="V1329" s="503">
        <f t="shared" si="496"/>
        <v>0</v>
      </c>
      <c r="W1329" s="561" t="str">
        <f t="shared" si="497"/>
        <v/>
      </c>
      <c r="X1329" s="569" t="str">
        <f t="shared" si="492"/>
        <v/>
      </c>
      <c r="Y1329" s="569" t="str">
        <f t="shared" si="493"/>
        <v/>
      </c>
      <c r="Z1329" s="569" t="str">
        <f>'４.１倒筒機(樣品製作)'!X1329</f>
        <v/>
      </c>
      <c r="AA1329" s="569" t="str">
        <f>'４.１倒筒機(樣品製作)'!Y1329</f>
        <v/>
      </c>
    </row>
    <row r="1330" spans="1:27" ht="16.5">
      <c r="A1330" s="493">
        <f t="shared" si="490"/>
        <v>46173</v>
      </c>
      <c r="B1330" s="549" t="s">
        <v>833</v>
      </c>
      <c r="C1330" s="576"/>
      <c r="D1330" s="600"/>
      <c r="E1330" s="577"/>
      <c r="F1330" s="635" t="str">
        <f>IF(ISNA(VLOOKUP(D1330,條件!$A$1:$L$65585,5,0)),"",(VLOOKUP(D1330,條件!$A$1:$L$65585,5,0)))</f>
        <v/>
      </c>
      <c r="G1330" s="635" t="str">
        <f>IF(ISNA(VLOOKUP(D1330,條件!$A$1:$L$65585,11,0)),"",(VLOOKUP(D1330,條件!$A$1:$L$65585,11,0)))</f>
        <v/>
      </c>
      <c r="H1330" s="578"/>
      <c r="I1330" s="579"/>
      <c r="J1330" s="580"/>
      <c r="K1330" s="579"/>
      <c r="L1330" s="581"/>
      <c r="M1330" s="498"/>
      <c r="N1330" s="499"/>
      <c r="O1330" s="500"/>
      <c r="P1330" s="499"/>
      <c r="Q1330" s="501"/>
      <c r="R1330" s="560"/>
      <c r="S1330" s="542">
        <f t="shared" si="494"/>
        <v>0</v>
      </c>
      <c r="T1330" s="502">
        <f t="shared" si="491"/>
        <v>0</v>
      </c>
      <c r="U1330" s="502">
        <f t="shared" si="495"/>
        <v>0</v>
      </c>
      <c r="V1330" s="503">
        <f t="shared" si="496"/>
        <v>0</v>
      </c>
      <c r="W1330" s="561" t="str">
        <f t="shared" si="497"/>
        <v/>
      </c>
      <c r="X1330" s="569" t="str">
        <f t="shared" si="492"/>
        <v/>
      </c>
      <c r="Y1330" s="569" t="str">
        <f t="shared" si="493"/>
        <v/>
      </c>
      <c r="Z1330" s="569" t="str">
        <f>'４.１倒筒機(樣品製作)'!X1330</f>
        <v/>
      </c>
      <c r="AA1330" s="569" t="str">
        <f>'４.１倒筒機(樣品製作)'!Y1330</f>
        <v/>
      </c>
    </row>
    <row r="1331" spans="1:27" ht="16.5">
      <c r="A1331" s="493">
        <f t="shared" si="490"/>
        <v>46173</v>
      </c>
      <c r="B1331" s="549" t="s">
        <v>833</v>
      </c>
      <c r="C1331" s="576"/>
      <c r="D1331" s="600"/>
      <c r="E1331" s="577"/>
      <c r="F1331" s="635" t="str">
        <f>IF(ISNA(VLOOKUP(D1331,條件!$A$1:$L$65585,5,0)),"",(VLOOKUP(D1331,條件!$A$1:$L$65585,5,0)))</f>
        <v/>
      </c>
      <c r="G1331" s="635" t="str">
        <f>IF(ISNA(VLOOKUP(D1331,條件!$A$1:$L$65585,11,0)),"",(VLOOKUP(D1331,條件!$A$1:$L$65585,11,0)))</f>
        <v/>
      </c>
      <c r="H1331" s="578"/>
      <c r="I1331" s="579"/>
      <c r="J1331" s="580"/>
      <c r="K1331" s="579"/>
      <c r="L1331" s="581"/>
      <c r="M1331" s="498"/>
      <c r="N1331" s="499"/>
      <c r="O1331" s="500"/>
      <c r="P1331" s="499"/>
      <c r="Q1331" s="501"/>
      <c r="R1331" s="560"/>
      <c r="S1331" s="542">
        <f t="shared" si="494"/>
        <v>0</v>
      </c>
      <c r="T1331" s="502">
        <f t="shared" si="491"/>
        <v>0</v>
      </c>
      <c r="U1331" s="502">
        <f t="shared" si="495"/>
        <v>0</v>
      </c>
      <c r="V1331" s="503">
        <f t="shared" si="496"/>
        <v>0</v>
      </c>
      <c r="W1331" s="561" t="str">
        <f t="shared" si="497"/>
        <v/>
      </c>
      <c r="X1331" s="569" t="str">
        <f t="shared" si="492"/>
        <v/>
      </c>
      <c r="Y1331" s="569" t="str">
        <f t="shared" si="493"/>
        <v/>
      </c>
      <c r="Z1331" s="569" t="str">
        <f>'４.１倒筒機(樣品製作)'!X1331</f>
        <v/>
      </c>
      <c r="AA1331" s="569" t="str">
        <f>'４.１倒筒機(樣品製作)'!Y1331</f>
        <v/>
      </c>
    </row>
    <row r="1332" spans="1:27" ht="16.5">
      <c r="A1332" s="493">
        <f t="shared" si="490"/>
        <v>46173</v>
      </c>
      <c r="B1332" s="549" t="s">
        <v>833</v>
      </c>
      <c r="C1332" s="576"/>
      <c r="D1332" s="600"/>
      <c r="E1332" s="577"/>
      <c r="F1332" s="635" t="str">
        <f>IF(ISNA(VLOOKUP(D1332,條件!$A$1:$L$65585,5,0)),"",(VLOOKUP(D1332,條件!$A$1:$L$65585,5,0)))</f>
        <v/>
      </c>
      <c r="G1332" s="635" t="str">
        <f>IF(ISNA(VLOOKUP(D1332,條件!$A$1:$L$65585,11,0)),"",(VLOOKUP(D1332,條件!$A$1:$L$65585,11,0)))</f>
        <v/>
      </c>
      <c r="H1332" s="578"/>
      <c r="I1332" s="579"/>
      <c r="J1332" s="580"/>
      <c r="K1332" s="579"/>
      <c r="L1332" s="581"/>
      <c r="M1332" s="498"/>
      <c r="N1332" s="499"/>
      <c r="O1332" s="500"/>
      <c r="P1332" s="499"/>
      <c r="Q1332" s="501"/>
      <c r="R1332" s="560"/>
      <c r="S1332" s="542">
        <f t="shared" si="494"/>
        <v>0</v>
      </c>
      <c r="T1332" s="502">
        <f t="shared" si="491"/>
        <v>0</v>
      </c>
      <c r="U1332" s="502">
        <f t="shared" si="495"/>
        <v>0</v>
      </c>
      <c r="V1332" s="503">
        <f t="shared" si="496"/>
        <v>0</v>
      </c>
      <c r="W1332" s="561" t="str">
        <f t="shared" si="497"/>
        <v/>
      </c>
      <c r="X1332" s="569" t="str">
        <f t="shared" si="492"/>
        <v/>
      </c>
      <c r="Y1332" s="569" t="str">
        <f t="shared" si="493"/>
        <v/>
      </c>
      <c r="Z1332" s="569" t="str">
        <f>'４.１倒筒機(樣品製作)'!X1332</f>
        <v/>
      </c>
      <c r="AA1332" s="569" t="str">
        <f>'４.１倒筒機(樣品製作)'!Y1332</f>
        <v/>
      </c>
    </row>
    <row r="1333" spans="1:27" ht="16.5">
      <c r="A1333" s="493">
        <f t="shared" si="490"/>
        <v>46173</v>
      </c>
      <c r="B1333" s="549" t="s">
        <v>833</v>
      </c>
      <c r="C1333" s="576"/>
      <c r="D1333" s="600"/>
      <c r="E1333" s="577"/>
      <c r="F1333" s="635" t="str">
        <f>IF(ISNA(VLOOKUP(D1333,條件!$A$1:$L$65585,5,0)),"",(VLOOKUP(D1333,條件!$A$1:$L$65585,5,0)))</f>
        <v/>
      </c>
      <c r="G1333" s="635" t="str">
        <f>IF(ISNA(VLOOKUP(D1333,條件!$A$1:$L$65585,11,0)),"",(VLOOKUP(D1333,條件!$A$1:$L$65585,11,0)))</f>
        <v/>
      </c>
      <c r="H1333" s="578"/>
      <c r="I1333" s="579"/>
      <c r="J1333" s="580"/>
      <c r="K1333" s="579"/>
      <c r="L1333" s="581"/>
      <c r="M1333" s="498"/>
      <c r="N1333" s="499"/>
      <c r="O1333" s="500"/>
      <c r="P1333" s="499"/>
      <c r="Q1333" s="501"/>
      <c r="R1333" s="560"/>
      <c r="S1333" s="542">
        <f t="shared" si="494"/>
        <v>0</v>
      </c>
      <c r="T1333" s="502">
        <f t="shared" si="491"/>
        <v>0</v>
      </c>
      <c r="U1333" s="502">
        <f t="shared" si="495"/>
        <v>0</v>
      </c>
      <c r="V1333" s="503">
        <f t="shared" si="496"/>
        <v>0</v>
      </c>
      <c r="W1333" s="561" t="str">
        <f t="shared" si="497"/>
        <v/>
      </c>
      <c r="X1333" s="569" t="str">
        <f t="shared" si="492"/>
        <v/>
      </c>
      <c r="Y1333" s="569" t="str">
        <f t="shared" si="493"/>
        <v/>
      </c>
      <c r="Z1333" s="569" t="str">
        <f>'４.１倒筒機(樣品製作)'!X1333</f>
        <v/>
      </c>
      <c r="AA1333" s="569" t="str">
        <f>'４.１倒筒機(樣品製作)'!Y1333</f>
        <v/>
      </c>
    </row>
    <row r="1334" spans="1:27" ht="16.5">
      <c r="A1334" s="493">
        <f t="shared" si="490"/>
        <v>46173</v>
      </c>
      <c r="B1334" s="515" t="s">
        <v>831</v>
      </c>
      <c r="C1334" s="652"/>
      <c r="D1334" s="653"/>
      <c r="E1334" s="654"/>
      <c r="F1334" s="655">
        <v>0</v>
      </c>
      <c r="G1334" s="655"/>
      <c r="H1334" s="656"/>
      <c r="I1334" s="657">
        <f>COUNTA(I1314:I1333)</f>
        <v>0</v>
      </c>
      <c r="J1334" s="657"/>
      <c r="K1334" s="657"/>
      <c r="L1334" s="658"/>
      <c r="M1334" s="517"/>
      <c r="N1334" s="518">
        <f>SUM(N1314:N1333)</f>
        <v>0</v>
      </c>
      <c r="O1334" s="517"/>
      <c r="P1334" s="518">
        <f>SUM(P1314:P1333)</f>
        <v>0</v>
      </c>
      <c r="Q1334" s="519"/>
      <c r="R1334" s="562"/>
      <c r="S1334" s="544"/>
      <c r="T1334" s="520"/>
      <c r="U1334" s="516">
        <f>SUMIF(U1314:U1333,"&lt;9E307")</f>
        <v>0</v>
      </c>
      <c r="V1334" s="516">
        <f>SUM(V1314:V1333)</f>
        <v>0</v>
      </c>
      <c r="W1334" s="563">
        <f>IF(ISERROR(V1334/U1334),0,(V1334/U1334))</f>
        <v>0</v>
      </c>
      <c r="X1334" s="570">
        <f>SUMIF(X1314:X1333,"&lt;9E307")</f>
        <v>0</v>
      </c>
      <c r="Y1334" s="570">
        <f>SUMIF(Y1314:Y1333,"&lt;9E307")</f>
        <v>0</v>
      </c>
      <c r="Z1334" s="570">
        <f>'４.１倒筒機(樣品製作)'!X1334</f>
        <v>0</v>
      </c>
      <c r="AA1334" s="570">
        <f>'４.１倒筒機(樣品製作)'!Y1334</f>
        <v>0</v>
      </c>
    </row>
    <row r="1335" spans="1:27" ht="16.5">
      <c r="A1335" s="493">
        <f t="shared" si="490"/>
        <v>46173</v>
      </c>
      <c r="B1335" s="521" t="s">
        <v>834</v>
      </c>
      <c r="C1335" s="659"/>
      <c r="D1335" s="660"/>
      <c r="E1335" s="661"/>
      <c r="F1335" s="662"/>
      <c r="G1335" s="662"/>
      <c r="H1335" s="663"/>
      <c r="I1335" s="664">
        <f>SUM(I1313,I1334)</f>
        <v>0</v>
      </c>
      <c r="J1335" s="664"/>
      <c r="K1335" s="664"/>
      <c r="L1335" s="665"/>
      <c r="M1335" s="536"/>
      <c r="N1335" s="537">
        <f>SUM(N1313,N1334)</f>
        <v>0</v>
      </c>
      <c r="O1335" s="536"/>
      <c r="P1335" s="537">
        <f>SUM(P1313,P1334)</f>
        <v>0</v>
      </c>
      <c r="Q1335" s="538"/>
      <c r="R1335" s="564"/>
      <c r="S1335" s="545"/>
      <c r="T1335" s="504"/>
      <c r="U1335" s="504">
        <f t="shared" ref="U1335:V1335" si="498">SUM(U1313,U1334)</f>
        <v>0</v>
      </c>
      <c r="V1335" s="504">
        <f t="shared" si="498"/>
        <v>0</v>
      </c>
      <c r="W1335" s="565">
        <f>IF(ISERROR(V1335/U1335),0,V1335/U1335)</f>
        <v>0</v>
      </c>
      <c r="X1335" s="571">
        <f>SUM(X1313,X1334)</f>
        <v>0</v>
      </c>
      <c r="Y1335" s="571">
        <f>SUM(Y1313,Y1334)</f>
        <v>0</v>
      </c>
      <c r="Z1335" s="571">
        <f>'４.１倒筒機(樣品製作)'!X1335</f>
        <v>0</v>
      </c>
      <c r="AA1335" s="571">
        <f>'４.１倒筒機(樣品製作)'!Y1335</f>
        <v>0</v>
      </c>
    </row>
  </sheetData>
  <mergeCells count="1">
    <mergeCell ref="S1:Y1"/>
  </mergeCells>
  <phoneticPr fontId="5" type="noConversion"/>
  <dataValidations count="1">
    <dataValidation type="list" allowBlank="1" showInputMessage="1" showErrorMessage="1" sqref="Q1314:R1333 Q89:R108 Q153:R172 Q24:R43 Q282:R301 Q46:R65 Q67:R86 Q1293:R1312 Q3:R22 Q132:R151 Q196:R215 Q218:R237 Q239:R258 Q261:R280 Q304:R323 Q325:R344 Q175:R194 Q368:R387 Q390:R409 Q411:R430 Q433:R452 Q454:R473 Q476:R495 Q497:R516 Q347:R366 Q540:R559 Q519:R538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562:R58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RowHeight="15.75"/>
  <cols>
    <col min="1" max="1" width="6.5" style="535" customWidth="1"/>
    <col min="2" max="2" width="5" style="551" customWidth="1"/>
    <col min="3" max="3" width="8.375" style="65" customWidth="1"/>
    <col min="4" max="4" width="10.75" style="65" customWidth="1"/>
    <col min="5" max="5" width="4.5" style="65" customWidth="1"/>
    <col min="6" max="6" width="15" style="615" customWidth="1"/>
    <col min="7" max="7" width="13" style="673" customWidth="1"/>
    <col min="8" max="9" width="6.875" style="23" customWidth="1"/>
    <col min="10" max="11" width="9" style="23" customWidth="1"/>
    <col min="12" max="12" width="10.125" style="65" customWidth="1"/>
    <col min="13" max="13" width="9.625" style="458" customWidth="1"/>
    <col min="14" max="14" width="8.875" style="458" customWidth="1"/>
    <col min="15" max="15" width="9.625" style="458" customWidth="1"/>
    <col min="16" max="16" width="8.875" style="460" customWidth="1"/>
    <col min="17" max="17" width="10.875" style="461" customWidth="1"/>
    <col min="18" max="18" width="10.875" style="457" customWidth="1"/>
    <col min="19" max="22" width="10" style="459" customWidth="1"/>
    <col min="23" max="25" width="10" style="458" customWidth="1"/>
    <col min="26" max="26" width="9" style="457"/>
    <col min="27" max="27" width="57.75" style="462" bestFit="1" customWidth="1"/>
    <col min="28" max="28" width="6.625" style="462" customWidth="1"/>
    <col min="29" max="30" width="6.625" style="463" customWidth="1"/>
    <col min="31" max="32" width="6.625" style="462" customWidth="1"/>
    <col min="33" max="16384" width="9" style="457"/>
  </cols>
  <sheetData>
    <row r="1" spans="1:27" ht="21.75" thickBot="1">
      <c r="A1" s="534"/>
      <c r="B1" s="556" t="s">
        <v>703</v>
      </c>
      <c r="C1" s="642"/>
      <c r="D1" s="642"/>
      <c r="E1" s="642"/>
      <c r="F1" s="642"/>
      <c r="G1" s="642"/>
      <c r="H1" s="642"/>
      <c r="I1" s="642"/>
      <c r="J1" s="643"/>
      <c r="K1" s="643"/>
      <c r="L1" s="644"/>
      <c r="M1" s="494"/>
      <c r="N1" s="494"/>
      <c r="O1" s="495"/>
      <c r="P1" s="496"/>
      <c r="Q1" s="497"/>
      <c r="R1" s="497"/>
      <c r="S1" s="1140" t="s">
        <v>704</v>
      </c>
      <c r="T1" s="1141"/>
      <c r="U1" s="1141"/>
      <c r="V1" s="1141"/>
      <c r="W1" s="1141"/>
      <c r="X1" s="1141"/>
      <c r="Y1" s="1141"/>
      <c r="AA1" s="457" t="s">
        <v>830</v>
      </c>
    </row>
    <row r="2" spans="1:27" ht="50.25" customHeight="1" thickBot="1">
      <c r="A2" s="546" t="s">
        <v>194</v>
      </c>
      <c r="B2" s="550" t="s">
        <v>822</v>
      </c>
      <c r="C2" s="528" t="s">
        <v>305</v>
      </c>
      <c r="D2" s="645" t="s">
        <v>188</v>
      </c>
      <c r="E2" s="646" t="s">
        <v>304</v>
      </c>
      <c r="F2" s="647" t="s">
        <v>189</v>
      </c>
      <c r="G2" s="648" t="s">
        <v>1125</v>
      </c>
      <c r="H2" s="649" t="s">
        <v>307</v>
      </c>
      <c r="I2" s="650" t="s">
        <v>306</v>
      </c>
      <c r="J2" s="649" t="s">
        <v>823</v>
      </c>
      <c r="K2" s="650" t="s">
        <v>1126</v>
      </c>
      <c r="L2" s="651" t="s">
        <v>705</v>
      </c>
      <c r="M2" s="531" t="s">
        <v>824</v>
      </c>
      <c r="N2" s="532" t="s">
        <v>825</v>
      </c>
      <c r="O2" s="533" t="s">
        <v>826</v>
      </c>
      <c r="P2" s="532" t="s">
        <v>827</v>
      </c>
      <c r="Q2" s="528" t="s">
        <v>699</v>
      </c>
      <c r="R2" s="557" t="s">
        <v>700</v>
      </c>
      <c r="S2" s="539" t="s">
        <v>701</v>
      </c>
      <c r="T2" s="529" t="s">
        <v>702</v>
      </c>
      <c r="U2" s="529" t="s">
        <v>706</v>
      </c>
      <c r="V2" s="530" t="s">
        <v>707</v>
      </c>
      <c r="W2" s="540" t="s">
        <v>708</v>
      </c>
      <c r="X2" s="568" t="s">
        <v>828</v>
      </c>
      <c r="Y2" s="568" t="s">
        <v>829</v>
      </c>
      <c r="AA2" s="567" t="s">
        <v>836</v>
      </c>
    </row>
    <row r="3" spans="1:27" ht="16.5">
      <c r="A3" s="566">
        <f>'１１直送'!A3</f>
        <v>46143</v>
      </c>
      <c r="B3" s="548" t="s">
        <v>832</v>
      </c>
      <c r="C3" s="576"/>
      <c r="D3" s="600"/>
      <c r="E3" s="577"/>
      <c r="F3" s="635" t="str">
        <f>IF(ISNA(VLOOKUP(D3,條件!$A$1:$L$65585,5,0)),"",(VLOOKUP(D3,條件!$A$1:$L$65585,5,0)))</f>
        <v/>
      </c>
      <c r="G3" s="635"/>
      <c r="H3" s="578"/>
      <c r="I3" s="579"/>
      <c r="J3" s="580"/>
      <c r="K3" s="579"/>
      <c r="L3" s="581"/>
      <c r="M3" s="524"/>
      <c r="N3" s="525"/>
      <c r="O3" s="526"/>
      <c r="P3" s="525"/>
      <c r="Q3" s="527"/>
      <c r="R3" s="558"/>
      <c r="S3" s="541">
        <f>K3*0.85</f>
        <v>0</v>
      </c>
      <c r="T3" s="522">
        <f t="shared" ref="T3:T22" si="0">IF(J3="",0,(1440/(J3/S3)))</f>
        <v>0</v>
      </c>
      <c r="U3" s="522">
        <f>T3*L3*(N3+P3)/24*0.85</f>
        <v>0</v>
      </c>
      <c r="V3" s="523">
        <f>M3+O3</f>
        <v>0</v>
      </c>
      <c r="W3" s="559" t="str">
        <f>IF(U3=0,"",((V3/U3)))</f>
        <v/>
      </c>
      <c r="X3" s="569" t="str">
        <f t="shared" ref="X3:X22" si="1">IF(ISERROR((U3/(N3+P3)*N3)/250),"",((U3/(N3+P3)*N3)/250))</f>
        <v/>
      </c>
      <c r="Y3" s="569" t="str">
        <f t="shared" ref="Y3:Y22" si="2">IF(ISERROR(((U3/(N3+P3)*P3)/250)),"",(((U3/(N3+P3)*P3))/250))</f>
        <v/>
      </c>
    </row>
    <row r="4" spans="1:27" ht="16.5">
      <c r="A4" s="493">
        <f>A3</f>
        <v>46143</v>
      </c>
      <c r="B4" s="549" t="s">
        <v>832</v>
      </c>
      <c r="C4" s="576"/>
      <c r="D4" s="600"/>
      <c r="E4" s="577"/>
      <c r="F4" s="635" t="str">
        <f>IF(ISNA(VLOOKUP(D4,條件!$A$1:$L$65585,5,0)),"",(VLOOKUP(D4,條件!$A$1:$L$65585,5,0)))</f>
        <v/>
      </c>
      <c r="G4" s="635"/>
      <c r="H4" s="578"/>
      <c r="I4" s="579"/>
      <c r="J4" s="580"/>
      <c r="K4" s="579"/>
      <c r="L4" s="581"/>
      <c r="M4" s="498"/>
      <c r="N4" s="499"/>
      <c r="O4" s="500"/>
      <c r="P4" s="499"/>
      <c r="Q4" s="527"/>
      <c r="R4" s="558"/>
      <c r="S4" s="542">
        <f t="shared" ref="S4:S22" si="3">K4*0.85</f>
        <v>0</v>
      </c>
      <c r="T4" s="502">
        <f t="shared" si="0"/>
        <v>0</v>
      </c>
      <c r="U4" s="522">
        <f t="shared" ref="U4:U22" si="4">T4*L4*(N4+P4)/24*0.85</f>
        <v>0</v>
      </c>
      <c r="V4" s="503">
        <f t="shared" ref="V4:V22" si="5">M4+O4</f>
        <v>0</v>
      </c>
      <c r="W4" s="559" t="str">
        <f t="shared" ref="W4:W22" si="6">IF(U4=0,"",((V4/U4)))</f>
        <v/>
      </c>
      <c r="X4" s="569" t="str">
        <f t="shared" si="1"/>
        <v/>
      </c>
      <c r="Y4" s="569" t="str">
        <f t="shared" si="2"/>
        <v/>
      </c>
    </row>
    <row r="5" spans="1:27" ht="16.5">
      <c r="A5" s="493">
        <f t="shared" ref="A5:A45" si="7">A4</f>
        <v>46143</v>
      </c>
      <c r="B5" s="549" t="s">
        <v>832</v>
      </c>
      <c r="C5" s="576"/>
      <c r="D5" s="600"/>
      <c r="E5" s="577"/>
      <c r="F5" s="635" t="str">
        <f>IF(ISNA(VLOOKUP(D5,條件!$A$1:$L$65585,5,0)),"",(VLOOKUP(D5,條件!$A$1:$L$65585,5,0)))</f>
        <v/>
      </c>
      <c r="G5" s="635"/>
      <c r="H5" s="578"/>
      <c r="I5" s="579"/>
      <c r="J5" s="580"/>
      <c r="K5" s="579"/>
      <c r="L5" s="581"/>
      <c r="M5" s="498"/>
      <c r="N5" s="499"/>
      <c r="O5" s="500"/>
      <c r="P5" s="499"/>
      <c r="Q5" s="527"/>
      <c r="R5" s="558"/>
      <c r="S5" s="542">
        <f t="shared" si="3"/>
        <v>0</v>
      </c>
      <c r="T5" s="502">
        <f t="shared" si="0"/>
        <v>0</v>
      </c>
      <c r="U5" s="522">
        <f t="shared" si="4"/>
        <v>0</v>
      </c>
      <c r="V5" s="503">
        <f t="shared" si="5"/>
        <v>0</v>
      </c>
      <c r="W5" s="559" t="str">
        <f t="shared" si="6"/>
        <v/>
      </c>
      <c r="X5" s="569" t="str">
        <f t="shared" si="1"/>
        <v/>
      </c>
      <c r="Y5" s="569" t="str">
        <f t="shared" si="2"/>
        <v/>
      </c>
    </row>
    <row r="6" spans="1:27" ht="16.5">
      <c r="A6" s="493">
        <f t="shared" si="7"/>
        <v>46143</v>
      </c>
      <c r="B6" s="549" t="s">
        <v>832</v>
      </c>
      <c r="C6" s="576"/>
      <c r="D6" s="600"/>
      <c r="E6" s="577"/>
      <c r="F6" s="635" t="str">
        <f>IF(ISNA(VLOOKUP(D6,條件!$A$1:$L$65585,5,0)),"",(VLOOKUP(D6,條件!$A$1:$L$65585,5,0)))</f>
        <v/>
      </c>
      <c r="G6" s="635" t="str">
        <f>IF(ISNA(VLOOKUP(D6,條件!$A$1:$L$65585,11,0)),"",(VLOOKUP(D6,條件!$A$1:$L$65585,11,0)))</f>
        <v/>
      </c>
      <c r="H6" s="578"/>
      <c r="I6" s="579"/>
      <c r="J6" s="580"/>
      <c r="K6" s="579"/>
      <c r="L6" s="581"/>
      <c r="M6" s="498"/>
      <c r="N6" s="499"/>
      <c r="O6" s="500"/>
      <c r="P6" s="499"/>
      <c r="Q6" s="527"/>
      <c r="R6" s="560"/>
      <c r="S6" s="542">
        <f t="shared" si="3"/>
        <v>0</v>
      </c>
      <c r="T6" s="502">
        <f t="shared" si="0"/>
        <v>0</v>
      </c>
      <c r="U6" s="522">
        <f t="shared" si="4"/>
        <v>0</v>
      </c>
      <c r="V6" s="503">
        <f t="shared" si="5"/>
        <v>0</v>
      </c>
      <c r="W6" s="559" t="str">
        <f t="shared" si="6"/>
        <v/>
      </c>
      <c r="X6" s="569" t="str">
        <f t="shared" si="1"/>
        <v/>
      </c>
      <c r="Y6" s="569" t="str">
        <f t="shared" si="2"/>
        <v/>
      </c>
    </row>
    <row r="7" spans="1:27" ht="16.5">
      <c r="A7" s="493">
        <f t="shared" si="7"/>
        <v>46143</v>
      </c>
      <c r="B7" s="549" t="s">
        <v>832</v>
      </c>
      <c r="C7" s="576"/>
      <c r="D7" s="600"/>
      <c r="E7" s="577"/>
      <c r="F7" s="635" t="str">
        <f>IF(ISNA(VLOOKUP(D7,條件!$A$1:$L$65585,5,0)),"",(VLOOKUP(D7,條件!$A$1:$L$65585,5,0)))</f>
        <v/>
      </c>
      <c r="G7" s="635" t="str">
        <f>IF(ISNA(VLOOKUP(D7,條件!$A$1:$L$65585,11,0)),"",(VLOOKUP(D7,條件!$A$1:$L$65585,11,0)))</f>
        <v/>
      </c>
      <c r="H7" s="578"/>
      <c r="I7" s="579"/>
      <c r="J7" s="580"/>
      <c r="K7" s="579"/>
      <c r="L7" s="581"/>
      <c r="M7" s="498"/>
      <c r="N7" s="499"/>
      <c r="O7" s="500"/>
      <c r="P7" s="499"/>
      <c r="Q7" s="527"/>
      <c r="R7" s="560"/>
      <c r="S7" s="542">
        <f t="shared" si="3"/>
        <v>0</v>
      </c>
      <c r="T7" s="502">
        <f t="shared" si="0"/>
        <v>0</v>
      </c>
      <c r="U7" s="522">
        <f t="shared" si="4"/>
        <v>0</v>
      </c>
      <c r="V7" s="503">
        <f t="shared" si="5"/>
        <v>0</v>
      </c>
      <c r="W7" s="559" t="str">
        <f t="shared" si="6"/>
        <v/>
      </c>
      <c r="X7" s="569" t="str">
        <f t="shared" si="1"/>
        <v/>
      </c>
      <c r="Y7" s="569" t="str">
        <f t="shared" si="2"/>
        <v/>
      </c>
    </row>
    <row r="8" spans="1:27" ht="16.5">
      <c r="A8" s="493">
        <f t="shared" si="7"/>
        <v>46143</v>
      </c>
      <c r="B8" s="549" t="s">
        <v>832</v>
      </c>
      <c r="C8" s="576"/>
      <c r="D8" s="600"/>
      <c r="E8" s="577"/>
      <c r="F8" s="635" t="str">
        <f>IF(ISNA(VLOOKUP(D8,條件!$A$1:$L$65585,5,0)),"",(VLOOKUP(D8,條件!$A$1:$L$65585,5,0)))</f>
        <v/>
      </c>
      <c r="G8" s="635" t="str">
        <f>IF(ISNA(VLOOKUP(D8,條件!$A$1:$L$65585,11,0)),"",(VLOOKUP(D8,條件!$A$1:$L$65585,11,0)))</f>
        <v/>
      </c>
      <c r="H8" s="578"/>
      <c r="I8" s="579"/>
      <c r="J8" s="580"/>
      <c r="K8" s="579"/>
      <c r="L8" s="581"/>
      <c r="M8" s="498"/>
      <c r="N8" s="499"/>
      <c r="O8" s="500"/>
      <c r="P8" s="499"/>
      <c r="Q8" s="527"/>
      <c r="R8" s="560"/>
      <c r="S8" s="542">
        <f t="shared" si="3"/>
        <v>0</v>
      </c>
      <c r="T8" s="502">
        <f t="shared" si="0"/>
        <v>0</v>
      </c>
      <c r="U8" s="522">
        <f t="shared" si="4"/>
        <v>0</v>
      </c>
      <c r="V8" s="503">
        <f t="shared" si="5"/>
        <v>0</v>
      </c>
      <c r="W8" s="559" t="str">
        <f t="shared" si="6"/>
        <v/>
      </c>
      <c r="X8" s="569" t="str">
        <f t="shared" si="1"/>
        <v/>
      </c>
      <c r="Y8" s="569" t="str">
        <f t="shared" si="2"/>
        <v/>
      </c>
    </row>
    <row r="9" spans="1:27" ht="16.5">
      <c r="A9" s="493">
        <f t="shared" si="7"/>
        <v>46143</v>
      </c>
      <c r="B9" s="549" t="s">
        <v>832</v>
      </c>
      <c r="C9" s="576"/>
      <c r="D9" s="600"/>
      <c r="E9" s="577"/>
      <c r="F9" s="635" t="str">
        <f>IF(ISNA(VLOOKUP(D9,條件!$A$1:$L$65585,5,0)),"",(VLOOKUP(D9,條件!$A$1:$L$65585,5,0)))</f>
        <v/>
      </c>
      <c r="G9" s="635" t="str">
        <f>IF(ISNA(VLOOKUP(D9,條件!$A$1:$L$65585,11,0)),"",(VLOOKUP(D9,條件!$A$1:$L$65585,11,0)))</f>
        <v/>
      </c>
      <c r="H9" s="578"/>
      <c r="I9" s="579"/>
      <c r="J9" s="580"/>
      <c r="K9" s="579"/>
      <c r="L9" s="581"/>
      <c r="M9" s="498"/>
      <c r="N9" s="499"/>
      <c r="O9" s="500"/>
      <c r="P9" s="499"/>
      <c r="Q9" s="527"/>
      <c r="R9" s="560"/>
      <c r="S9" s="542">
        <f t="shared" si="3"/>
        <v>0</v>
      </c>
      <c r="T9" s="502">
        <f t="shared" si="0"/>
        <v>0</v>
      </c>
      <c r="U9" s="522">
        <f t="shared" si="4"/>
        <v>0</v>
      </c>
      <c r="V9" s="503">
        <f t="shared" si="5"/>
        <v>0</v>
      </c>
      <c r="W9" s="559" t="str">
        <f t="shared" si="6"/>
        <v/>
      </c>
      <c r="X9" s="569" t="str">
        <f t="shared" si="1"/>
        <v/>
      </c>
      <c r="Y9" s="569" t="str">
        <f t="shared" si="2"/>
        <v/>
      </c>
    </row>
    <row r="10" spans="1:27" ht="16.5">
      <c r="A10" s="493">
        <f t="shared" si="7"/>
        <v>46143</v>
      </c>
      <c r="B10" s="549" t="s">
        <v>832</v>
      </c>
      <c r="C10" s="576"/>
      <c r="D10" s="600"/>
      <c r="E10" s="577"/>
      <c r="F10" s="635" t="str">
        <f>IF(ISNA(VLOOKUP(D10,條件!$A$1:$L$65585,5,0)),"",(VLOOKUP(D10,條件!$A$1:$L$65585,5,0)))</f>
        <v/>
      </c>
      <c r="G10" s="635" t="str">
        <f>IF(ISNA(VLOOKUP(D10,條件!$A$1:$L$65585,11,0)),"",(VLOOKUP(D10,條件!$A$1:$L$65585,11,0)))</f>
        <v/>
      </c>
      <c r="H10" s="578"/>
      <c r="I10" s="579"/>
      <c r="J10" s="580"/>
      <c r="K10" s="579"/>
      <c r="L10" s="581"/>
      <c r="M10" s="498"/>
      <c r="N10" s="499"/>
      <c r="O10" s="500"/>
      <c r="P10" s="499"/>
      <c r="Q10" s="527"/>
      <c r="R10" s="560"/>
      <c r="S10" s="542">
        <f t="shared" si="3"/>
        <v>0</v>
      </c>
      <c r="T10" s="502">
        <f t="shared" si="0"/>
        <v>0</v>
      </c>
      <c r="U10" s="522">
        <f t="shared" si="4"/>
        <v>0</v>
      </c>
      <c r="V10" s="503">
        <f t="shared" si="5"/>
        <v>0</v>
      </c>
      <c r="W10" s="559" t="str">
        <f t="shared" si="6"/>
        <v/>
      </c>
      <c r="X10" s="569" t="str">
        <f t="shared" si="1"/>
        <v/>
      </c>
      <c r="Y10" s="569" t="str">
        <f t="shared" si="2"/>
        <v/>
      </c>
    </row>
    <row r="11" spans="1:27" ht="16.5">
      <c r="A11" s="493">
        <f t="shared" si="7"/>
        <v>46143</v>
      </c>
      <c r="B11" s="549" t="s">
        <v>832</v>
      </c>
      <c r="C11" s="576"/>
      <c r="D11" s="600"/>
      <c r="E11" s="577"/>
      <c r="F11" s="635" t="str">
        <f>IF(ISNA(VLOOKUP(D11,條件!$A$1:$L$65585,5,0)),"",(VLOOKUP(D11,條件!$A$1:$L$65585,5,0)))</f>
        <v/>
      </c>
      <c r="G11" s="635" t="str">
        <f>IF(ISNA(VLOOKUP(D11,條件!$A$1:$L$65585,11,0)),"",(VLOOKUP(D11,條件!$A$1:$L$65585,11,0)))</f>
        <v/>
      </c>
      <c r="H11" s="578"/>
      <c r="I11" s="579"/>
      <c r="J11" s="580"/>
      <c r="K11" s="579"/>
      <c r="L11" s="581"/>
      <c r="M11" s="498"/>
      <c r="N11" s="499"/>
      <c r="O11" s="500"/>
      <c r="P11" s="499"/>
      <c r="Q11" s="527"/>
      <c r="R11" s="560"/>
      <c r="S11" s="542">
        <f t="shared" si="3"/>
        <v>0</v>
      </c>
      <c r="T11" s="502">
        <f t="shared" si="0"/>
        <v>0</v>
      </c>
      <c r="U11" s="522">
        <f t="shared" si="4"/>
        <v>0</v>
      </c>
      <c r="V11" s="503">
        <f t="shared" si="5"/>
        <v>0</v>
      </c>
      <c r="W11" s="559" t="str">
        <f t="shared" si="6"/>
        <v/>
      </c>
      <c r="X11" s="569" t="str">
        <f t="shared" si="1"/>
        <v/>
      </c>
      <c r="Y11" s="569" t="str">
        <f t="shared" si="2"/>
        <v/>
      </c>
    </row>
    <row r="12" spans="1:27" ht="16.5">
      <c r="A12" s="493">
        <f t="shared" si="7"/>
        <v>46143</v>
      </c>
      <c r="B12" s="549" t="s">
        <v>832</v>
      </c>
      <c r="C12" s="576"/>
      <c r="D12" s="600"/>
      <c r="E12" s="577"/>
      <c r="F12" s="635" t="str">
        <f>IF(ISNA(VLOOKUP(D12,條件!$A$1:$L$65585,5,0)),"",(VLOOKUP(D12,條件!$A$1:$L$65585,5,0)))</f>
        <v/>
      </c>
      <c r="G12" s="635" t="str">
        <f>IF(ISNA(VLOOKUP(D12,條件!$A$1:$L$65585,11,0)),"",(VLOOKUP(D12,條件!$A$1:$L$65585,11,0)))</f>
        <v/>
      </c>
      <c r="H12" s="578"/>
      <c r="I12" s="579"/>
      <c r="J12" s="580"/>
      <c r="K12" s="579"/>
      <c r="L12" s="581"/>
      <c r="M12" s="498"/>
      <c r="N12" s="499"/>
      <c r="O12" s="500"/>
      <c r="P12" s="499"/>
      <c r="Q12" s="527"/>
      <c r="R12" s="560"/>
      <c r="S12" s="542">
        <f t="shared" si="3"/>
        <v>0</v>
      </c>
      <c r="T12" s="502">
        <f t="shared" si="0"/>
        <v>0</v>
      </c>
      <c r="U12" s="522">
        <f t="shared" si="4"/>
        <v>0</v>
      </c>
      <c r="V12" s="503">
        <f t="shared" si="5"/>
        <v>0</v>
      </c>
      <c r="W12" s="559" t="str">
        <f t="shared" si="6"/>
        <v/>
      </c>
      <c r="X12" s="569" t="str">
        <f t="shared" si="1"/>
        <v/>
      </c>
      <c r="Y12" s="569" t="str">
        <f t="shared" si="2"/>
        <v/>
      </c>
    </row>
    <row r="13" spans="1:27" ht="16.5">
      <c r="A13" s="493">
        <f t="shared" si="7"/>
        <v>46143</v>
      </c>
      <c r="B13" s="549" t="s">
        <v>832</v>
      </c>
      <c r="C13" s="576"/>
      <c r="D13" s="600"/>
      <c r="E13" s="577"/>
      <c r="F13" s="635" t="str">
        <f>IF(ISNA(VLOOKUP(D13,條件!$A$1:$L$65585,5,0)),"",(VLOOKUP(D13,條件!$A$1:$L$65585,5,0)))</f>
        <v/>
      </c>
      <c r="G13" s="635" t="str">
        <f>IF(ISNA(VLOOKUP(D13,條件!$A$1:$L$65585,11,0)),"",(VLOOKUP(D13,條件!$A$1:$L$65585,11,0)))</f>
        <v/>
      </c>
      <c r="H13" s="578"/>
      <c r="I13" s="579"/>
      <c r="J13" s="580"/>
      <c r="K13" s="579"/>
      <c r="L13" s="581"/>
      <c r="M13" s="498"/>
      <c r="N13" s="499"/>
      <c r="O13" s="500"/>
      <c r="P13" s="499"/>
      <c r="Q13" s="527"/>
      <c r="R13" s="560"/>
      <c r="S13" s="542">
        <f t="shared" si="3"/>
        <v>0</v>
      </c>
      <c r="T13" s="502">
        <f t="shared" si="0"/>
        <v>0</v>
      </c>
      <c r="U13" s="522">
        <f t="shared" si="4"/>
        <v>0</v>
      </c>
      <c r="V13" s="503">
        <f t="shared" si="5"/>
        <v>0</v>
      </c>
      <c r="W13" s="559" t="str">
        <f t="shared" si="6"/>
        <v/>
      </c>
      <c r="X13" s="569" t="str">
        <f t="shared" si="1"/>
        <v/>
      </c>
      <c r="Y13" s="569" t="str">
        <f t="shared" si="2"/>
        <v/>
      </c>
    </row>
    <row r="14" spans="1:27" ht="16.5">
      <c r="A14" s="493">
        <f t="shared" si="7"/>
        <v>46143</v>
      </c>
      <c r="B14" s="549" t="s">
        <v>832</v>
      </c>
      <c r="C14" s="576"/>
      <c r="D14" s="600"/>
      <c r="E14" s="577"/>
      <c r="F14" s="635" t="str">
        <f>IF(ISNA(VLOOKUP(D14,條件!$A$1:$L$65585,5,0)),"",(VLOOKUP(D14,條件!$A$1:$L$65585,5,0)))</f>
        <v/>
      </c>
      <c r="G14" s="635" t="str">
        <f>IF(ISNA(VLOOKUP(D14,條件!$A$1:$L$65585,11,0)),"",(VLOOKUP(D14,條件!$A$1:$L$65585,11,0)))</f>
        <v/>
      </c>
      <c r="H14" s="578"/>
      <c r="I14" s="579"/>
      <c r="J14" s="580"/>
      <c r="K14" s="579"/>
      <c r="L14" s="581"/>
      <c r="M14" s="498"/>
      <c r="N14" s="499"/>
      <c r="O14" s="500"/>
      <c r="P14" s="499"/>
      <c r="Q14" s="527"/>
      <c r="R14" s="560"/>
      <c r="S14" s="542">
        <f t="shared" si="3"/>
        <v>0</v>
      </c>
      <c r="T14" s="502">
        <f t="shared" si="0"/>
        <v>0</v>
      </c>
      <c r="U14" s="522">
        <f t="shared" si="4"/>
        <v>0</v>
      </c>
      <c r="V14" s="503">
        <f t="shared" si="5"/>
        <v>0</v>
      </c>
      <c r="W14" s="561" t="str">
        <f t="shared" si="6"/>
        <v/>
      </c>
      <c r="X14" s="569" t="str">
        <f t="shared" si="1"/>
        <v/>
      </c>
      <c r="Y14" s="569" t="str">
        <f t="shared" si="2"/>
        <v/>
      </c>
    </row>
    <row r="15" spans="1:27" ht="16.5">
      <c r="A15" s="493">
        <f t="shared" si="7"/>
        <v>46143</v>
      </c>
      <c r="B15" s="549" t="s">
        <v>832</v>
      </c>
      <c r="C15" s="576"/>
      <c r="D15" s="600"/>
      <c r="E15" s="577"/>
      <c r="F15" s="635" t="str">
        <f>IF(ISNA(VLOOKUP(D15,條件!$A$1:$L$65585,5,0)),"",(VLOOKUP(D15,條件!$A$1:$L$65585,5,0)))</f>
        <v/>
      </c>
      <c r="G15" s="635" t="str">
        <f>IF(ISNA(VLOOKUP(D15,條件!$A$1:$L$65585,11,0)),"",(VLOOKUP(D15,條件!$A$1:$L$65585,11,0)))</f>
        <v/>
      </c>
      <c r="H15" s="578"/>
      <c r="I15" s="579"/>
      <c r="J15" s="580"/>
      <c r="K15" s="579"/>
      <c r="L15" s="581"/>
      <c r="M15" s="498"/>
      <c r="N15" s="499"/>
      <c r="O15" s="500"/>
      <c r="P15" s="499"/>
      <c r="Q15" s="527"/>
      <c r="R15" s="560"/>
      <c r="S15" s="542">
        <f t="shared" si="3"/>
        <v>0</v>
      </c>
      <c r="T15" s="502">
        <f t="shared" si="0"/>
        <v>0</v>
      </c>
      <c r="U15" s="522">
        <f t="shared" si="4"/>
        <v>0</v>
      </c>
      <c r="V15" s="503">
        <f t="shared" si="5"/>
        <v>0</v>
      </c>
      <c r="W15" s="561" t="str">
        <f t="shared" si="6"/>
        <v/>
      </c>
      <c r="X15" s="569" t="str">
        <f t="shared" si="1"/>
        <v/>
      </c>
      <c r="Y15" s="569" t="str">
        <f t="shared" si="2"/>
        <v/>
      </c>
    </row>
    <row r="16" spans="1:27" ht="16.5">
      <c r="A16" s="493">
        <f t="shared" si="7"/>
        <v>46143</v>
      </c>
      <c r="B16" s="549" t="s">
        <v>832</v>
      </c>
      <c r="C16" s="576"/>
      <c r="D16" s="600"/>
      <c r="E16" s="577"/>
      <c r="F16" s="635" t="str">
        <f>IF(ISNA(VLOOKUP(D16,條件!$A$1:$L$65585,5,0)),"",(VLOOKUP(D16,條件!$A$1:$L$65585,5,0)))</f>
        <v/>
      </c>
      <c r="G16" s="635" t="str">
        <f>IF(ISNA(VLOOKUP(D16,條件!$A$1:$L$65585,11,0)),"",(VLOOKUP(D16,條件!$A$1:$L$65585,11,0)))</f>
        <v/>
      </c>
      <c r="H16" s="578"/>
      <c r="I16" s="579"/>
      <c r="J16" s="580"/>
      <c r="K16" s="579"/>
      <c r="L16" s="581"/>
      <c r="M16" s="498"/>
      <c r="N16" s="499"/>
      <c r="O16" s="500"/>
      <c r="P16" s="499"/>
      <c r="Q16" s="527"/>
      <c r="R16" s="560"/>
      <c r="S16" s="542">
        <f t="shared" si="3"/>
        <v>0</v>
      </c>
      <c r="T16" s="502">
        <f t="shared" si="0"/>
        <v>0</v>
      </c>
      <c r="U16" s="522">
        <f t="shared" si="4"/>
        <v>0</v>
      </c>
      <c r="V16" s="503">
        <f t="shared" si="5"/>
        <v>0</v>
      </c>
      <c r="W16" s="561" t="str">
        <f t="shared" si="6"/>
        <v/>
      </c>
      <c r="X16" s="569" t="str">
        <f t="shared" si="1"/>
        <v/>
      </c>
      <c r="Y16" s="569" t="str">
        <f t="shared" si="2"/>
        <v/>
      </c>
    </row>
    <row r="17" spans="1:25" ht="16.5">
      <c r="A17" s="493">
        <f t="shared" si="7"/>
        <v>46143</v>
      </c>
      <c r="B17" s="549" t="s">
        <v>832</v>
      </c>
      <c r="C17" s="576"/>
      <c r="D17" s="600"/>
      <c r="E17" s="577"/>
      <c r="F17" s="635" t="str">
        <f>IF(ISNA(VLOOKUP(D17,條件!$A$1:$L$65585,5,0)),"",(VLOOKUP(D17,條件!$A$1:$L$65585,5,0)))</f>
        <v/>
      </c>
      <c r="G17" s="635" t="str">
        <f>IF(ISNA(VLOOKUP(D17,條件!$A$1:$L$65585,11,0)),"",(VLOOKUP(D17,條件!$A$1:$L$65585,11,0)))</f>
        <v/>
      </c>
      <c r="H17" s="578"/>
      <c r="I17" s="579"/>
      <c r="J17" s="580"/>
      <c r="K17" s="579"/>
      <c r="L17" s="581"/>
      <c r="M17" s="498"/>
      <c r="N17" s="499"/>
      <c r="O17" s="500"/>
      <c r="P17" s="499"/>
      <c r="Q17" s="527"/>
      <c r="R17" s="560"/>
      <c r="S17" s="542">
        <f t="shared" si="3"/>
        <v>0</v>
      </c>
      <c r="T17" s="502">
        <f t="shared" si="0"/>
        <v>0</v>
      </c>
      <c r="U17" s="522">
        <f t="shared" si="4"/>
        <v>0</v>
      </c>
      <c r="V17" s="503">
        <f t="shared" si="5"/>
        <v>0</v>
      </c>
      <c r="W17" s="561" t="str">
        <f t="shared" si="6"/>
        <v/>
      </c>
      <c r="X17" s="569" t="str">
        <f t="shared" si="1"/>
        <v/>
      </c>
      <c r="Y17" s="569" t="str">
        <f t="shared" si="2"/>
        <v/>
      </c>
    </row>
    <row r="18" spans="1:25" ht="16.5">
      <c r="A18" s="493">
        <f t="shared" si="7"/>
        <v>46143</v>
      </c>
      <c r="B18" s="549" t="s">
        <v>832</v>
      </c>
      <c r="C18" s="576"/>
      <c r="D18" s="600"/>
      <c r="E18" s="577"/>
      <c r="F18" s="635" t="str">
        <f>IF(ISNA(VLOOKUP(D18,條件!$A$1:$L$65585,5,0)),"",(VLOOKUP(D18,條件!$A$1:$L$65585,5,0)))</f>
        <v/>
      </c>
      <c r="G18" s="635" t="str">
        <f>IF(ISNA(VLOOKUP(D18,條件!$A$1:$L$65585,11,0)),"",(VLOOKUP(D18,條件!$A$1:$L$65585,11,0)))</f>
        <v/>
      </c>
      <c r="H18" s="578"/>
      <c r="I18" s="579"/>
      <c r="J18" s="580"/>
      <c r="K18" s="579"/>
      <c r="L18" s="581"/>
      <c r="M18" s="498"/>
      <c r="N18" s="499"/>
      <c r="O18" s="500"/>
      <c r="P18" s="499"/>
      <c r="Q18" s="527"/>
      <c r="R18" s="560"/>
      <c r="S18" s="542">
        <f t="shared" si="3"/>
        <v>0</v>
      </c>
      <c r="T18" s="502">
        <f t="shared" si="0"/>
        <v>0</v>
      </c>
      <c r="U18" s="522">
        <f t="shared" si="4"/>
        <v>0</v>
      </c>
      <c r="V18" s="503">
        <f t="shared" si="5"/>
        <v>0</v>
      </c>
      <c r="W18" s="561" t="str">
        <f t="shared" si="6"/>
        <v/>
      </c>
      <c r="X18" s="569" t="str">
        <f t="shared" si="1"/>
        <v/>
      </c>
      <c r="Y18" s="569" t="str">
        <f t="shared" si="2"/>
        <v/>
      </c>
    </row>
    <row r="19" spans="1:25" ht="16.5">
      <c r="A19" s="493">
        <f t="shared" si="7"/>
        <v>46143</v>
      </c>
      <c r="B19" s="549" t="s">
        <v>832</v>
      </c>
      <c r="C19" s="576"/>
      <c r="D19" s="600"/>
      <c r="E19" s="577"/>
      <c r="F19" s="635" t="str">
        <f>IF(ISNA(VLOOKUP(D19,條件!$A$1:$L$65585,5,0)),"",(VLOOKUP(D19,條件!$A$1:$L$65585,5,0)))</f>
        <v/>
      </c>
      <c r="G19" s="635" t="str">
        <f>IF(ISNA(VLOOKUP(D19,條件!$A$1:$L$65585,11,0)),"",(VLOOKUP(D19,條件!$A$1:$L$65585,11,0)))</f>
        <v/>
      </c>
      <c r="H19" s="578"/>
      <c r="I19" s="579"/>
      <c r="J19" s="580"/>
      <c r="K19" s="579"/>
      <c r="L19" s="581"/>
      <c r="M19" s="498"/>
      <c r="N19" s="499"/>
      <c r="O19" s="500"/>
      <c r="P19" s="499"/>
      <c r="Q19" s="501"/>
      <c r="R19" s="560"/>
      <c r="S19" s="542">
        <f t="shared" si="3"/>
        <v>0</v>
      </c>
      <c r="T19" s="502">
        <f t="shared" si="0"/>
        <v>0</v>
      </c>
      <c r="U19" s="522">
        <f t="shared" si="4"/>
        <v>0</v>
      </c>
      <c r="V19" s="503">
        <f t="shared" si="5"/>
        <v>0</v>
      </c>
      <c r="W19" s="561" t="str">
        <f t="shared" si="6"/>
        <v/>
      </c>
      <c r="X19" s="569" t="str">
        <f t="shared" si="1"/>
        <v/>
      </c>
      <c r="Y19" s="569" t="str">
        <f t="shared" si="2"/>
        <v/>
      </c>
    </row>
    <row r="20" spans="1:25" ht="16.5">
      <c r="A20" s="493">
        <f t="shared" si="7"/>
        <v>46143</v>
      </c>
      <c r="B20" s="549" t="s">
        <v>832</v>
      </c>
      <c r="C20" s="576"/>
      <c r="D20" s="600"/>
      <c r="E20" s="577"/>
      <c r="F20" s="635" t="str">
        <f>IF(ISNA(VLOOKUP(D20,條件!$A$1:$L$65585,5,0)),"",(VLOOKUP(D20,條件!$A$1:$L$65585,5,0)))</f>
        <v/>
      </c>
      <c r="G20" s="635" t="str">
        <f>IF(ISNA(VLOOKUP(D20,條件!$A$1:$L$65585,11,0)),"",(VLOOKUP(D20,條件!$A$1:$L$65585,11,0)))</f>
        <v/>
      </c>
      <c r="H20" s="578"/>
      <c r="I20" s="579"/>
      <c r="J20" s="580"/>
      <c r="K20" s="579"/>
      <c r="L20" s="581"/>
      <c r="M20" s="498"/>
      <c r="N20" s="499"/>
      <c r="O20" s="500"/>
      <c r="P20" s="499"/>
      <c r="Q20" s="501"/>
      <c r="R20" s="560"/>
      <c r="S20" s="542">
        <f t="shared" si="3"/>
        <v>0</v>
      </c>
      <c r="T20" s="502">
        <f t="shared" si="0"/>
        <v>0</v>
      </c>
      <c r="U20" s="502">
        <f t="shared" si="4"/>
        <v>0</v>
      </c>
      <c r="V20" s="503">
        <f t="shared" si="5"/>
        <v>0</v>
      </c>
      <c r="W20" s="561" t="str">
        <f t="shared" si="6"/>
        <v/>
      </c>
      <c r="X20" s="569" t="str">
        <f t="shared" si="1"/>
        <v/>
      </c>
      <c r="Y20" s="569" t="str">
        <f t="shared" si="2"/>
        <v/>
      </c>
    </row>
    <row r="21" spans="1:25" ht="16.5">
      <c r="A21" s="493">
        <f t="shared" si="7"/>
        <v>46143</v>
      </c>
      <c r="B21" s="549" t="s">
        <v>832</v>
      </c>
      <c r="C21" s="576"/>
      <c r="D21" s="600"/>
      <c r="E21" s="577"/>
      <c r="F21" s="635" t="str">
        <f>IF(ISNA(VLOOKUP(D21,條件!$A$1:$L$65585,5,0)),"",(VLOOKUP(D21,條件!$A$1:$L$65585,5,0)))</f>
        <v/>
      </c>
      <c r="G21" s="635" t="str">
        <f>IF(ISNA(VLOOKUP(D21,條件!$A$1:$L$65585,11,0)),"",(VLOOKUP(D21,條件!$A$1:$L$65585,11,0)))</f>
        <v/>
      </c>
      <c r="H21" s="578"/>
      <c r="I21" s="579"/>
      <c r="J21" s="580"/>
      <c r="K21" s="579"/>
      <c r="L21" s="581"/>
      <c r="M21" s="498"/>
      <c r="N21" s="499"/>
      <c r="O21" s="500"/>
      <c r="P21" s="499"/>
      <c r="Q21" s="501"/>
      <c r="R21" s="560"/>
      <c r="S21" s="542">
        <f t="shared" si="3"/>
        <v>0</v>
      </c>
      <c r="T21" s="502">
        <f t="shared" si="0"/>
        <v>0</v>
      </c>
      <c r="U21" s="502">
        <f t="shared" si="4"/>
        <v>0</v>
      </c>
      <c r="V21" s="503">
        <f t="shared" si="5"/>
        <v>0</v>
      </c>
      <c r="W21" s="561" t="str">
        <f t="shared" si="6"/>
        <v/>
      </c>
      <c r="X21" s="569" t="str">
        <f t="shared" si="1"/>
        <v/>
      </c>
      <c r="Y21" s="569" t="str">
        <f t="shared" si="2"/>
        <v/>
      </c>
    </row>
    <row r="22" spans="1:25" ht="16.5">
      <c r="A22" s="493">
        <f t="shared" si="7"/>
        <v>46143</v>
      </c>
      <c r="B22" s="549" t="s">
        <v>832</v>
      </c>
      <c r="C22" s="576"/>
      <c r="D22" s="600"/>
      <c r="E22" s="577"/>
      <c r="F22" s="635" t="str">
        <f>IF(ISNA(VLOOKUP(D22,條件!$A$1:$L$65585,5,0)),"",(VLOOKUP(D22,條件!$A$1:$L$65585,5,0)))</f>
        <v/>
      </c>
      <c r="G22" s="635" t="str">
        <f>IF(ISNA(VLOOKUP(D22,條件!$A$1:$L$65585,11,0)),"",(VLOOKUP(D22,條件!$A$1:$L$65585,11,0)))</f>
        <v/>
      </c>
      <c r="H22" s="578"/>
      <c r="I22" s="579"/>
      <c r="J22" s="580"/>
      <c r="K22" s="579"/>
      <c r="L22" s="581"/>
      <c r="M22" s="498"/>
      <c r="N22" s="499"/>
      <c r="O22" s="500"/>
      <c r="P22" s="499"/>
      <c r="Q22" s="501"/>
      <c r="R22" s="560"/>
      <c r="S22" s="542">
        <f t="shared" si="3"/>
        <v>0</v>
      </c>
      <c r="T22" s="502">
        <f t="shared" si="0"/>
        <v>0</v>
      </c>
      <c r="U22" s="502">
        <f t="shared" si="4"/>
        <v>0</v>
      </c>
      <c r="V22" s="503">
        <f t="shared" si="5"/>
        <v>0</v>
      </c>
      <c r="W22" s="561" t="str">
        <f t="shared" si="6"/>
        <v/>
      </c>
      <c r="X22" s="569" t="str">
        <f t="shared" si="1"/>
        <v/>
      </c>
      <c r="Y22" s="569" t="str">
        <f t="shared" si="2"/>
        <v/>
      </c>
    </row>
    <row r="23" spans="1:25" ht="16.5">
      <c r="A23" s="493">
        <f t="shared" si="7"/>
        <v>46143</v>
      </c>
      <c r="B23" s="515" t="s">
        <v>835</v>
      </c>
      <c r="C23" s="652"/>
      <c r="D23" s="653"/>
      <c r="E23" s="654"/>
      <c r="F23" s="655"/>
      <c r="G23" s="655"/>
      <c r="H23" s="656"/>
      <c r="I23" s="657">
        <f>COUNTA(I3:I22)</f>
        <v>0</v>
      </c>
      <c r="J23" s="657"/>
      <c r="K23" s="657"/>
      <c r="L23" s="658"/>
      <c r="M23" s="517"/>
      <c r="N23" s="518">
        <f>SUM(N3:N22)</f>
        <v>0</v>
      </c>
      <c r="O23" s="517"/>
      <c r="P23" s="518">
        <f>SUM(P3:P22)</f>
        <v>0</v>
      </c>
      <c r="Q23" s="519"/>
      <c r="R23" s="562"/>
      <c r="S23" s="543"/>
      <c r="T23" s="516"/>
      <c r="U23" s="516">
        <f>SUMIF(U3:U22,"&lt;9E307")</f>
        <v>0</v>
      </c>
      <c r="V23" s="516">
        <f>SUM(V3:V22)</f>
        <v>0</v>
      </c>
      <c r="W23" s="563">
        <f>IF(ISERROR(V23/U23),0,(V23/U23))</f>
        <v>0</v>
      </c>
      <c r="X23" s="570">
        <f>SUMIF(X3:X22,"&lt;9E307")</f>
        <v>0</v>
      </c>
      <c r="Y23" s="570">
        <f>SUMIF(Y3:Y22,"&lt;9E307")</f>
        <v>0</v>
      </c>
    </row>
    <row r="24" spans="1:25" ht="16.5">
      <c r="A24" s="493">
        <f t="shared" si="7"/>
        <v>46143</v>
      </c>
      <c r="B24" s="549" t="s">
        <v>833</v>
      </c>
      <c r="C24" s="576"/>
      <c r="D24" s="600"/>
      <c r="E24" s="577"/>
      <c r="F24" s="635"/>
      <c r="G24" s="635"/>
      <c r="H24" s="578"/>
      <c r="I24" s="579"/>
      <c r="J24" s="580"/>
      <c r="K24" s="579"/>
      <c r="L24" s="581"/>
      <c r="M24" s="498"/>
      <c r="N24" s="499"/>
      <c r="O24" s="500"/>
      <c r="P24" s="499"/>
      <c r="Q24" s="527"/>
      <c r="R24" s="560"/>
      <c r="S24" s="541">
        <f>K24*0.85</f>
        <v>0</v>
      </c>
      <c r="T24" s="502">
        <f t="shared" ref="T24:T43" si="8">IF(J24="",0,(1440/(J24/S24)))</f>
        <v>0</v>
      </c>
      <c r="U24" s="522">
        <f>T24*L24*(N24+P24)/24*0.85</f>
        <v>0</v>
      </c>
      <c r="V24" s="523">
        <f>M24+O24</f>
        <v>0</v>
      </c>
      <c r="W24" s="559" t="str">
        <f>IF(U24=0,"",((V24/U24)))</f>
        <v/>
      </c>
      <c r="X24" s="569" t="str">
        <f t="shared" ref="X24:X43" si="9">IF(ISERROR((U24/(N24+P24)*N24)/250),"",((U24/(N24+P24)*N24)/250))</f>
        <v/>
      </c>
      <c r="Y24" s="569" t="str">
        <f t="shared" ref="Y24:Y43" si="10">IF(ISERROR(((U24/(N24+P24)*P24)/250)),"",(((U24/(N24+P24)*P24))/250))</f>
        <v/>
      </c>
    </row>
    <row r="25" spans="1:25" ht="16.5">
      <c r="A25" s="493">
        <f t="shared" si="7"/>
        <v>46143</v>
      </c>
      <c r="B25" s="549" t="s">
        <v>833</v>
      </c>
      <c r="C25" s="576"/>
      <c r="D25" s="600"/>
      <c r="E25" s="577"/>
      <c r="F25" s="635" t="str">
        <f>IF(ISNA(VLOOKUP(D25,條件!$A$1:$L$65585,5,0)),"",(VLOOKUP(D25,條件!$A$1:$L$65585,5,0)))</f>
        <v/>
      </c>
      <c r="G25" s="635" t="str">
        <f>IF(ISNA(VLOOKUP(D25,條件!$A$1:$L$65585,11,0)),"",(VLOOKUP(D25,條件!$A$1:$L$65585,11,0)))</f>
        <v/>
      </c>
      <c r="H25" s="578"/>
      <c r="I25" s="579"/>
      <c r="J25" s="580"/>
      <c r="K25" s="579"/>
      <c r="L25" s="581"/>
      <c r="M25" s="498"/>
      <c r="N25" s="499"/>
      <c r="O25" s="500"/>
      <c r="P25" s="499"/>
      <c r="Q25" s="527"/>
      <c r="R25" s="560"/>
      <c r="S25" s="542">
        <f t="shared" ref="S25:S43" si="11">K25*0.85</f>
        <v>0</v>
      </c>
      <c r="T25" s="502">
        <f t="shared" si="8"/>
        <v>0</v>
      </c>
      <c r="U25" s="522">
        <f t="shared" ref="U25:U43" si="12">T25*L25*(N25+P25)/24*0.85</f>
        <v>0</v>
      </c>
      <c r="V25" s="503">
        <f t="shared" ref="V25:V43" si="13">M25+O25</f>
        <v>0</v>
      </c>
      <c r="W25" s="559" t="str">
        <f t="shared" ref="W25:W43" si="14">IF(U25=0,"",((V25/U25)))</f>
        <v/>
      </c>
      <c r="X25" s="569" t="str">
        <f t="shared" si="9"/>
        <v/>
      </c>
      <c r="Y25" s="569" t="str">
        <f t="shared" si="10"/>
        <v/>
      </c>
    </row>
    <row r="26" spans="1:25" ht="16.5">
      <c r="A26" s="493">
        <f t="shared" si="7"/>
        <v>46143</v>
      </c>
      <c r="B26" s="549" t="s">
        <v>833</v>
      </c>
      <c r="C26" s="576"/>
      <c r="D26" s="600"/>
      <c r="E26" s="577"/>
      <c r="F26" s="635" t="str">
        <f>IF(ISNA(VLOOKUP(D26,條件!$A$1:$L$65585,5,0)),"",(VLOOKUP(D26,條件!$A$1:$L$65585,5,0)))</f>
        <v/>
      </c>
      <c r="G26" s="635" t="str">
        <f>IF(ISNA(VLOOKUP(D26,條件!$A$1:$L$65585,11,0)),"",(VLOOKUP(D26,條件!$A$1:$L$65585,11,0)))</f>
        <v/>
      </c>
      <c r="H26" s="578"/>
      <c r="I26" s="579"/>
      <c r="J26" s="580"/>
      <c r="K26" s="579"/>
      <c r="L26" s="581"/>
      <c r="M26" s="498"/>
      <c r="N26" s="499"/>
      <c r="O26" s="500"/>
      <c r="P26" s="499"/>
      <c r="Q26" s="527"/>
      <c r="R26" s="560"/>
      <c r="S26" s="542">
        <f t="shared" si="11"/>
        <v>0</v>
      </c>
      <c r="T26" s="502">
        <f t="shared" si="8"/>
        <v>0</v>
      </c>
      <c r="U26" s="522">
        <f t="shared" si="12"/>
        <v>0</v>
      </c>
      <c r="V26" s="503">
        <f t="shared" si="13"/>
        <v>0</v>
      </c>
      <c r="W26" s="559" t="str">
        <f t="shared" si="14"/>
        <v/>
      </c>
      <c r="X26" s="569" t="str">
        <f t="shared" si="9"/>
        <v/>
      </c>
      <c r="Y26" s="569" t="str">
        <f t="shared" si="10"/>
        <v/>
      </c>
    </row>
    <row r="27" spans="1:25" ht="16.5">
      <c r="A27" s="493">
        <f t="shared" si="7"/>
        <v>46143</v>
      </c>
      <c r="B27" s="549" t="s">
        <v>833</v>
      </c>
      <c r="C27" s="576"/>
      <c r="D27" s="600"/>
      <c r="E27" s="577"/>
      <c r="F27" s="635" t="str">
        <f>IF(ISNA(VLOOKUP(D27,條件!$A$1:$L$65585,5,0)),"",(VLOOKUP(D27,條件!$A$1:$L$65585,5,0)))</f>
        <v/>
      </c>
      <c r="G27" s="635" t="str">
        <f>IF(ISNA(VLOOKUP(D27,條件!$A$1:$L$65585,11,0)),"",(VLOOKUP(D27,條件!$A$1:$L$65585,11,0)))</f>
        <v/>
      </c>
      <c r="H27" s="578"/>
      <c r="I27" s="579"/>
      <c r="J27" s="580"/>
      <c r="K27" s="579"/>
      <c r="L27" s="581"/>
      <c r="M27" s="498"/>
      <c r="N27" s="499"/>
      <c r="O27" s="500"/>
      <c r="P27" s="499"/>
      <c r="Q27" s="527"/>
      <c r="R27" s="560"/>
      <c r="S27" s="542">
        <f t="shared" si="11"/>
        <v>0</v>
      </c>
      <c r="T27" s="502">
        <f t="shared" si="8"/>
        <v>0</v>
      </c>
      <c r="U27" s="522">
        <f t="shared" si="12"/>
        <v>0</v>
      </c>
      <c r="V27" s="503">
        <f t="shared" si="13"/>
        <v>0</v>
      </c>
      <c r="W27" s="559" t="str">
        <f t="shared" si="14"/>
        <v/>
      </c>
      <c r="X27" s="569" t="str">
        <f t="shared" si="9"/>
        <v/>
      </c>
      <c r="Y27" s="569" t="str">
        <f t="shared" si="10"/>
        <v/>
      </c>
    </row>
    <row r="28" spans="1:25" ht="16.5">
      <c r="A28" s="493">
        <f t="shared" si="7"/>
        <v>46143</v>
      </c>
      <c r="B28" s="549" t="s">
        <v>833</v>
      </c>
      <c r="C28" s="576"/>
      <c r="D28" s="600"/>
      <c r="E28" s="577"/>
      <c r="F28" s="635" t="str">
        <f>IF(ISNA(VLOOKUP(D28,條件!$A$1:$L$65585,5,0)),"",(VLOOKUP(D28,條件!$A$1:$L$65585,5,0)))</f>
        <v/>
      </c>
      <c r="G28" s="635" t="str">
        <f>IF(ISNA(VLOOKUP(D28,條件!$A$1:$L$65585,11,0)),"",(VLOOKUP(D28,條件!$A$1:$L$65585,11,0)))</f>
        <v/>
      </c>
      <c r="H28" s="578"/>
      <c r="I28" s="579"/>
      <c r="J28" s="580"/>
      <c r="K28" s="579"/>
      <c r="L28" s="581"/>
      <c r="M28" s="498"/>
      <c r="N28" s="499"/>
      <c r="O28" s="500"/>
      <c r="P28" s="499"/>
      <c r="Q28" s="527"/>
      <c r="R28" s="560"/>
      <c r="S28" s="542">
        <f t="shared" si="11"/>
        <v>0</v>
      </c>
      <c r="T28" s="502">
        <f t="shared" si="8"/>
        <v>0</v>
      </c>
      <c r="U28" s="522">
        <f t="shared" si="12"/>
        <v>0</v>
      </c>
      <c r="V28" s="503">
        <f t="shared" si="13"/>
        <v>0</v>
      </c>
      <c r="W28" s="559" t="str">
        <f t="shared" si="14"/>
        <v/>
      </c>
      <c r="X28" s="569" t="str">
        <f t="shared" si="9"/>
        <v/>
      </c>
      <c r="Y28" s="569" t="str">
        <f t="shared" si="10"/>
        <v/>
      </c>
    </row>
    <row r="29" spans="1:25" ht="16.5">
      <c r="A29" s="493">
        <f t="shared" si="7"/>
        <v>46143</v>
      </c>
      <c r="B29" s="549" t="s">
        <v>833</v>
      </c>
      <c r="C29" s="576"/>
      <c r="D29" s="600"/>
      <c r="E29" s="577"/>
      <c r="F29" s="635" t="str">
        <f>IF(ISNA(VLOOKUP(D29,條件!$A$1:$L$65585,5,0)),"",(VLOOKUP(D29,條件!$A$1:$L$65585,5,0)))</f>
        <v/>
      </c>
      <c r="G29" s="635" t="str">
        <f>IF(ISNA(VLOOKUP(D29,條件!$A$1:$L$65585,11,0)),"",(VLOOKUP(D29,條件!$A$1:$L$65585,11,0)))</f>
        <v/>
      </c>
      <c r="H29" s="578"/>
      <c r="I29" s="579"/>
      <c r="J29" s="580"/>
      <c r="K29" s="579"/>
      <c r="L29" s="581"/>
      <c r="M29" s="498"/>
      <c r="N29" s="499"/>
      <c r="O29" s="500"/>
      <c r="P29" s="499"/>
      <c r="Q29" s="527"/>
      <c r="R29" s="560"/>
      <c r="S29" s="542">
        <f t="shared" si="11"/>
        <v>0</v>
      </c>
      <c r="T29" s="502">
        <f t="shared" si="8"/>
        <v>0</v>
      </c>
      <c r="U29" s="522">
        <f t="shared" si="12"/>
        <v>0</v>
      </c>
      <c r="V29" s="503">
        <f t="shared" si="13"/>
        <v>0</v>
      </c>
      <c r="W29" s="559" t="str">
        <f t="shared" si="14"/>
        <v/>
      </c>
      <c r="X29" s="569" t="str">
        <f t="shared" si="9"/>
        <v/>
      </c>
      <c r="Y29" s="569" t="str">
        <f t="shared" si="10"/>
        <v/>
      </c>
    </row>
    <row r="30" spans="1:25" ht="16.5">
      <c r="A30" s="493">
        <f t="shared" si="7"/>
        <v>46143</v>
      </c>
      <c r="B30" s="549" t="s">
        <v>833</v>
      </c>
      <c r="C30" s="576"/>
      <c r="D30" s="600"/>
      <c r="E30" s="577"/>
      <c r="F30" s="635" t="str">
        <f>IF(ISNA(VLOOKUP(D30,條件!$A$1:$L$65585,5,0)),"",(VLOOKUP(D30,條件!$A$1:$L$65585,5,0)))</f>
        <v/>
      </c>
      <c r="G30" s="635" t="str">
        <f>IF(ISNA(VLOOKUP(D30,條件!$A$1:$L$65585,11,0)),"",(VLOOKUP(D30,條件!$A$1:$L$65585,11,0)))</f>
        <v/>
      </c>
      <c r="H30" s="578"/>
      <c r="I30" s="579"/>
      <c r="J30" s="580"/>
      <c r="K30" s="579"/>
      <c r="L30" s="581"/>
      <c r="M30" s="498"/>
      <c r="N30" s="499"/>
      <c r="O30" s="500"/>
      <c r="P30" s="499"/>
      <c r="Q30" s="527"/>
      <c r="R30" s="560"/>
      <c r="S30" s="542">
        <f t="shared" si="11"/>
        <v>0</v>
      </c>
      <c r="T30" s="502">
        <f t="shared" si="8"/>
        <v>0</v>
      </c>
      <c r="U30" s="522">
        <f t="shared" si="12"/>
        <v>0</v>
      </c>
      <c r="V30" s="503">
        <f t="shared" si="13"/>
        <v>0</v>
      </c>
      <c r="W30" s="559" t="str">
        <f t="shared" si="14"/>
        <v/>
      </c>
      <c r="X30" s="569" t="str">
        <f t="shared" si="9"/>
        <v/>
      </c>
      <c r="Y30" s="569" t="str">
        <f t="shared" si="10"/>
        <v/>
      </c>
    </row>
    <row r="31" spans="1:25" ht="16.5">
      <c r="A31" s="493">
        <f t="shared" si="7"/>
        <v>46143</v>
      </c>
      <c r="B31" s="549" t="s">
        <v>833</v>
      </c>
      <c r="C31" s="576"/>
      <c r="D31" s="600"/>
      <c r="E31" s="577"/>
      <c r="F31" s="635" t="str">
        <f>IF(ISNA(VLOOKUP(D31,條件!$A$1:$L$65585,5,0)),"",(VLOOKUP(D31,條件!$A$1:$L$65585,5,0)))</f>
        <v/>
      </c>
      <c r="G31" s="635" t="str">
        <f>IF(ISNA(VLOOKUP(D31,條件!$A$1:$L$65585,11,0)),"",(VLOOKUP(D31,條件!$A$1:$L$65585,11,0)))</f>
        <v/>
      </c>
      <c r="H31" s="578"/>
      <c r="I31" s="579"/>
      <c r="J31" s="580"/>
      <c r="K31" s="579"/>
      <c r="L31" s="581"/>
      <c r="M31" s="498"/>
      <c r="N31" s="499"/>
      <c r="O31" s="500"/>
      <c r="P31" s="499"/>
      <c r="Q31" s="501"/>
      <c r="R31" s="560"/>
      <c r="S31" s="542">
        <f t="shared" si="11"/>
        <v>0</v>
      </c>
      <c r="T31" s="502">
        <f t="shared" si="8"/>
        <v>0</v>
      </c>
      <c r="U31" s="522">
        <f t="shared" si="12"/>
        <v>0</v>
      </c>
      <c r="V31" s="503">
        <f t="shared" si="13"/>
        <v>0</v>
      </c>
      <c r="W31" s="559" t="str">
        <f t="shared" si="14"/>
        <v/>
      </c>
      <c r="X31" s="569" t="str">
        <f t="shared" si="9"/>
        <v/>
      </c>
      <c r="Y31" s="569" t="str">
        <f t="shared" si="10"/>
        <v/>
      </c>
    </row>
    <row r="32" spans="1:25" ht="16.5">
      <c r="A32" s="493">
        <f t="shared" si="7"/>
        <v>46143</v>
      </c>
      <c r="B32" s="549" t="s">
        <v>833</v>
      </c>
      <c r="C32" s="576"/>
      <c r="D32" s="600"/>
      <c r="E32" s="577"/>
      <c r="F32" s="635" t="str">
        <f>IF(ISNA(VLOOKUP(D32,條件!$A$1:$L$65585,5,0)),"",(VLOOKUP(D32,條件!$A$1:$L$65585,5,0)))</f>
        <v/>
      </c>
      <c r="G32" s="635" t="str">
        <f>IF(ISNA(VLOOKUP(D32,條件!$A$1:$L$65585,11,0)),"",(VLOOKUP(D32,條件!$A$1:$L$65585,11,0)))</f>
        <v/>
      </c>
      <c r="H32" s="578"/>
      <c r="I32" s="579"/>
      <c r="J32" s="580"/>
      <c r="K32" s="579"/>
      <c r="L32" s="581"/>
      <c r="M32" s="498"/>
      <c r="N32" s="499"/>
      <c r="O32" s="500"/>
      <c r="P32" s="499"/>
      <c r="Q32" s="501"/>
      <c r="R32" s="560"/>
      <c r="S32" s="542">
        <f t="shared" si="11"/>
        <v>0</v>
      </c>
      <c r="T32" s="502">
        <f t="shared" si="8"/>
        <v>0</v>
      </c>
      <c r="U32" s="522">
        <f t="shared" si="12"/>
        <v>0</v>
      </c>
      <c r="V32" s="503">
        <f t="shared" si="13"/>
        <v>0</v>
      </c>
      <c r="W32" s="559" t="str">
        <f t="shared" si="14"/>
        <v/>
      </c>
      <c r="X32" s="569" t="str">
        <f t="shared" si="9"/>
        <v/>
      </c>
      <c r="Y32" s="569" t="str">
        <f t="shared" si="10"/>
        <v/>
      </c>
    </row>
    <row r="33" spans="1:25" ht="16.5">
      <c r="A33" s="493">
        <f t="shared" si="7"/>
        <v>46143</v>
      </c>
      <c r="B33" s="549" t="s">
        <v>833</v>
      </c>
      <c r="C33" s="576"/>
      <c r="D33" s="600"/>
      <c r="E33" s="577"/>
      <c r="F33" s="635" t="str">
        <f>IF(ISNA(VLOOKUP(D33,條件!$A$1:$L$65585,5,0)),"",(VLOOKUP(D33,條件!$A$1:$L$65585,5,0)))</f>
        <v/>
      </c>
      <c r="G33" s="635" t="str">
        <f>IF(ISNA(VLOOKUP(D33,條件!$A$1:$L$65585,11,0)),"",(VLOOKUP(D33,條件!$A$1:$L$65585,11,0)))</f>
        <v/>
      </c>
      <c r="H33" s="578"/>
      <c r="I33" s="579"/>
      <c r="J33" s="580"/>
      <c r="K33" s="579"/>
      <c r="L33" s="581"/>
      <c r="M33" s="498"/>
      <c r="N33" s="499"/>
      <c r="O33" s="500"/>
      <c r="P33" s="499"/>
      <c r="Q33" s="501"/>
      <c r="R33" s="560"/>
      <c r="S33" s="542">
        <f t="shared" si="11"/>
        <v>0</v>
      </c>
      <c r="T33" s="502">
        <f t="shared" si="8"/>
        <v>0</v>
      </c>
      <c r="U33" s="522">
        <f t="shared" si="12"/>
        <v>0</v>
      </c>
      <c r="V33" s="503">
        <f t="shared" si="13"/>
        <v>0</v>
      </c>
      <c r="W33" s="559" t="str">
        <f t="shared" si="14"/>
        <v/>
      </c>
      <c r="X33" s="569" t="str">
        <f t="shared" si="9"/>
        <v/>
      </c>
      <c r="Y33" s="569" t="str">
        <f t="shared" si="10"/>
        <v/>
      </c>
    </row>
    <row r="34" spans="1:25" ht="16.5">
      <c r="A34" s="493">
        <f t="shared" si="7"/>
        <v>46143</v>
      </c>
      <c r="B34" s="549" t="s">
        <v>833</v>
      </c>
      <c r="C34" s="576"/>
      <c r="D34" s="600"/>
      <c r="E34" s="577"/>
      <c r="F34" s="635" t="str">
        <f>IF(ISNA(VLOOKUP(D34,條件!$A$1:$L$65585,5,0)),"",(VLOOKUP(D34,條件!$A$1:$L$65585,5,0)))</f>
        <v/>
      </c>
      <c r="G34" s="635" t="str">
        <f>IF(ISNA(VLOOKUP(D34,條件!$A$1:$L$65585,11,0)),"",(VLOOKUP(D34,條件!$A$1:$L$65585,11,0)))</f>
        <v/>
      </c>
      <c r="H34" s="578"/>
      <c r="I34" s="579"/>
      <c r="J34" s="580"/>
      <c r="K34" s="579"/>
      <c r="L34" s="581"/>
      <c r="M34" s="498"/>
      <c r="N34" s="499"/>
      <c r="O34" s="500"/>
      <c r="P34" s="499"/>
      <c r="Q34" s="501"/>
      <c r="R34" s="560"/>
      <c r="S34" s="542">
        <f t="shared" si="11"/>
        <v>0</v>
      </c>
      <c r="T34" s="502">
        <f t="shared" si="8"/>
        <v>0</v>
      </c>
      <c r="U34" s="522">
        <f t="shared" si="12"/>
        <v>0</v>
      </c>
      <c r="V34" s="503">
        <f t="shared" si="13"/>
        <v>0</v>
      </c>
      <c r="W34" s="559" t="str">
        <f t="shared" si="14"/>
        <v/>
      </c>
      <c r="X34" s="569" t="str">
        <f t="shared" si="9"/>
        <v/>
      </c>
      <c r="Y34" s="569" t="str">
        <f t="shared" si="10"/>
        <v/>
      </c>
    </row>
    <row r="35" spans="1:25" ht="16.5">
      <c r="A35" s="493">
        <f t="shared" si="7"/>
        <v>46143</v>
      </c>
      <c r="B35" s="549" t="s">
        <v>833</v>
      </c>
      <c r="C35" s="576"/>
      <c r="D35" s="600"/>
      <c r="E35" s="577"/>
      <c r="F35" s="635" t="str">
        <f>IF(ISNA(VLOOKUP(D35,條件!$A$1:$L$65585,5,0)),"",(VLOOKUP(D35,條件!$A$1:$L$65585,5,0)))</f>
        <v/>
      </c>
      <c r="G35" s="635" t="str">
        <f>IF(ISNA(VLOOKUP(D35,條件!$A$1:$L$65585,11,0)),"",(VLOOKUP(D35,條件!$A$1:$L$65585,11,0)))</f>
        <v/>
      </c>
      <c r="H35" s="578"/>
      <c r="I35" s="579"/>
      <c r="J35" s="580"/>
      <c r="K35" s="579"/>
      <c r="L35" s="581"/>
      <c r="M35" s="498"/>
      <c r="N35" s="499"/>
      <c r="O35" s="500"/>
      <c r="P35" s="499"/>
      <c r="Q35" s="501"/>
      <c r="R35" s="560"/>
      <c r="S35" s="542">
        <f t="shared" si="11"/>
        <v>0</v>
      </c>
      <c r="T35" s="502">
        <f t="shared" si="8"/>
        <v>0</v>
      </c>
      <c r="U35" s="502">
        <f t="shared" si="12"/>
        <v>0</v>
      </c>
      <c r="V35" s="503">
        <f t="shared" si="13"/>
        <v>0</v>
      </c>
      <c r="W35" s="561" t="str">
        <f t="shared" si="14"/>
        <v/>
      </c>
      <c r="X35" s="569" t="str">
        <f t="shared" si="9"/>
        <v/>
      </c>
      <c r="Y35" s="569" t="str">
        <f t="shared" si="10"/>
        <v/>
      </c>
    </row>
    <row r="36" spans="1:25" ht="16.5">
      <c r="A36" s="493">
        <f t="shared" si="7"/>
        <v>46143</v>
      </c>
      <c r="B36" s="549" t="s">
        <v>833</v>
      </c>
      <c r="C36" s="576"/>
      <c r="D36" s="600"/>
      <c r="E36" s="577"/>
      <c r="F36" s="635" t="str">
        <f>IF(ISNA(VLOOKUP(D36,條件!$A$1:$L$65585,5,0)),"",(VLOOKUP(D36,條件!$A$1:$L$65585,5,0)))</f>
        <v/>
      </c>
      <c r="G36" s="635" t="str">
        <f>IF(ISNA(VLOOKUP(D36,條件!$A$1:$L$65585,11,0)),"",(VLOOKUP(D36,條件!$A$1:$L$65585,11,0)))</f>
        <v/>
      </c>
      <c r="H36" s="578"/>
      <c r="I36" s="579"/>
      <c r="J36" s="580"/>
      <c r="K36" s="579"/>
      <c r="L36" s="581"/>
      <c r="M36" s="498"/>
      <c r="N36" s="499"/>
      <c r="O36" s="500"/>
      <c r="P36" s="499"/>
      <c r="Q36" s="501"/>
      <c r="R36" s="560"/>
      <c r="S36" s="542">
        <f t="shared" si="11"/>
        <v>0</v>
      </c>
      <c r="T36" s="502">
        <f t="shared" si="8"/>
        <v>0</v>
      </c>
      <c r="U36" s="502">
        <f t="shared" si="12"/>
        <v>0</v>
      </c>
      <c r="V36" s="503">
        <f t="shared" si="13"/>
        <v>0</v>
      </c>
      <c r="W36" s="561" t="str">
        <f t="shared" si="14"/>
        <v/>
      </c>
      <c r="X36" s="569" t="str">
        <f t="shared" si="9"/>
        <v/>
      </c>
      <c r="Y36" s="569" t="str">
        <f t="shared" si="10"/>
        <v/>
      </c>
    </row>
    <row r="37" spans="1:25" ht="16.5">
      <c r="A37" s="493">
        <f t="shared" si="7"/>
        <v>46143</v>
      </c>
      <c r="B37" s="549" t="s">
        <v>833</v>
      </c>
      <c r="C37" s="576"/>
      <c r="D37" s="600"/>
      <c r="E37" s="577"/>
      <c r="F37" s="635" t="str">
        <f>IF(ISNA(VLOOKUP(D37,條件!$A$1:$L$65585,5,0)),"",(VLOOKUP(D37,條件!$A$1:$L$65585,5,0)))</f>
        <v/>
      </c>
      <c r="G37" s="635" t="str">
        <f>IF(ISNA(VLOOKUP(D37,條件!$A$1:$L$65585,11,0)),"",(VLOOKUP(D37,條件!$A$1:$L$65585,11,0)))</f>
        <v/>
      </c>
      <c r="H37" s="578"/>
      <c r="I37" s="579"/>
      <c r="J37" s="580"/>
      <c r="K37" s="579"/>
      <c r="L37" s="581"/>
      <c r="M37" s="498"/>
      <c r="N37" s="499"/>
      <c r="O37" s="500"/>
      <c r="P37" s="499"/>
      <c r="Q37" s="501"/>
      <c r="R37" s="560"/>
      <c r="S37" s="542">
        <f t="shared" si="11"/>
        <v>0</v>
      </c>
      <c r="T37" s="502">
        <f t="shared" si="8"/>
        <v>0</v>
      </c>
      <c r="U37" s="502">
        <f t="shared" si="12"/>
        <v>0</v>
      </c>
      <c r="V37" s="503">
        <f t="shared" si="13"/>
        <v>0</v>
      </c>
      <c r="W37" s="561" t="str">
        <f t="shared" si="14"/>
        <v/>
      </c>
      <c r="X37" s="569" t="str">
        <f t="shared" si="9"/>
        <v/>
      </c>
      <c r="Y37" s="569" t="str">
        <f t="shared" si="10"/>
        <v/>
      </c>
    </row>
    <row r="38" spans="1:25" ht="16.5">
      <c r="A38" s="493">
        <f t="shared" si="7"/>
        <v>46143</v>
      </c>
      <c r="B38" s="549" t="s">
        <v>833</v>
      </c>
      <c r="C38" s="576"/>
      <c r="D38" s="600"/>
      <c r="E38" s="577"/>
      <c r="F38" s="635" t="str">
        <f>IF(ISNA(VLOOKUP(D38,條件!$A$1:$L$65585,5,0)),"",(VLOOKUP(D38,條件!$A$1:$L$65585,5,0)))</f>
        <v/>
      </c>
      <c r="G38" s="635" t="str">
        <f>IF(ISNA(VLOOKUP(D38,條件!$A$1:$L$65585,11,0)),"",(VLOOKUP(D38,條件!$A$1:$L$65585,11,0)))</f>
        <v/>
      </c>
      <c r="H38" s="578"/>
      <c r="I38" s="579"/>
      <c r="J38" s="580"/>
      <c r="K38" s="579"/>
      <c r="L38" s="581"/>
      <c r="M38" s="498"/>
      <c r="N38" s="499"/>
      <c r="O38" s="500"/>
      <c r="P38" s="499"/>
      <c r="Q38" s="501"/>
      <c r="R38" s="560"/>
      <c r="S38" s="542">
        <f t="shared" si="11"/>
        <v>0</v>
      </c>
      <c r="T38" s="502">
        <f t="shared" si="8"/>
        <v>0</v>
      </c>
      <c r="U38" s="502">
        <f t="shared" si="12"/>
        <v>0</v>
      </c>
      <c r="V38" s="503">
        <f t="shared" si="13"/>
        <v>0</v>
      </c>
      <c r="W38" s="561" t="str">
        <f t="shared" si="14"/>
        <v/>
      </c>
      <c r="X38" s="569" t="str">
        <f t="shared" si="9"/>
        <v/>
      </c>
      <c r="Y38" s="569" t="str">
        <f t="shared" si="10"/>
        <v/>
      </c>
    </row>
    <row r="39" spans="1:25" ht="16.5">
      <c r="A39" s="493">
        <f t="shared" si="7"/>
        <v>46143</v>
      </c>
      <c r="B39" s="549" t="s">
        <v>833</v>
      </c>
      <c r="C39" s="576"/>
      <c r="D39" s="600"/>
      <c r="E39" s="577"/>
      <c r="F39" s="635" t="str">
        <f>IF(ISNA(VLOOKUP(D39,條件!$A$1:$L$65585,5,0)),"",(VLOOKUP(D39,條件!$A$1:$L$65585,5,0)))</f>
        <v/>
      </c>
      <c r="G39" s="635" t="str">
        <f>IF(ISNA(VLOOKUP(D39,條件!$A$1:$L$65585,11,0)),"",(VLOOKUP(D39,條件!$A$1:$L$65585,11,0)))</f>
        <v/>
      </c>
      <c r="H39" s="578"/>
      <c r="I39" s="579"/>
      <c r="J39" s="580"/>
      <c r="K39" s="579"/>
      <c r="L39" s="581"/>
      <c r="M39" s="498"/>
      <c r="N39" s="499"/>
      <c r="O39" s="500"/>
      <c r="P39" s="499"/>
      <c r="Q39" s="501"/>
      <c r="R39" s="560"/>
      <c r="S39" s="542">
        <f t="shared" si="11"/>
        <v>0</v>
      </c>
      <c r="T39" s="502">
        <f t="shared" si="8"/>
        <v>0</v>
      </c>
      <c r="U39" s="502">
        <f t="shared" si="12"/>
        <v>0</v>
      </c>
      <c r="V39" s="503">
        <f t="shared" si="13"/>
        <v>0</v>
      </c>
      <c r="W39" s="561" t="str">
        <f t="shared" si="14"/>
        <v/>
      </c>
      <c r="X39" s="569" t="str">
        <f t="shared" si="9"/>
        <v/>
      </c>
      <c r="Y39" s="569" t="str">
        <f t="shared" si="10"/>
        <v/>
      </c>
    </row>
    <row r="40" spans="1:25" ht="16.5">
      <c r="A40" s="493">
        <f t="shared" si="7"/>
        <v>46143</v>
      </c>
      <c r="B40" s="549" t="s">
        <v>833</v>
      </c>
      <c r="C40" s="576"/>
      <c r="D40" s="600"/>
      <c r="E40" s="577"/>
      <c r="F40" s="635" t="str">
        <f>IF(ISNA(VLOOKUP(D40,條件!$A$1:$L$65585,5,0)),"",(VLOOKUP(D40,條件!$A$1:$L$65585,5,0)))</f>
        <v/>
      </c>
      <c r="G40" s="635" t="str">
        <f>IF(ISNA(VLOOKUP(D40,條件!$A$1:$L$65585,11,0)),"",(VLOOKUP(D40,條件!$A$1:$L$65585,11,0)))</f>
        <v/>
      </c>
      <c r="H40" s="578"/>
      <c r="I40" s="579"/>
      <c r="J40" s="580"/>
      <c r="K40" s="579"/>
      <c r="L40" s="581"/>
      <c r="M40" s="498"/>
      <c r="N40" s="499"/>
      <c r="O40" s="500"/>
      <c r="P40" s="499"/>
      <c r="Q40" s="501"/>
      <c r="R40" s="560"/>
      <c r="S40" s="542">
        <f t="shared" si="11"/>
        <v>0</v>
      </c>
      <c r="T40" s="502">
        <f t="shared" si="8"/>
        <v>0</v>
      </c>
      <c r="U40" s="502">
        <f t="shared" si="12"/>
        <v>0</v>
      </c>
      <c r="V40" s="503">
        <f t="shared" si="13"/>
        <v>0</v>
      </c>
      <c r="W40" s="561" t="str">
        <f t="shared" si="14"/>
        <v/>
      </c>
      <c r="X40" s="569" t="str">
        <f t="shared" si="9"/>
        <v/>
      </c>
      <c r="Y40" s="569" t="str">
        <f t="shared" si="10"/>
        <v/>
      </c>
    </row>
    <row r="41" spans="1:25" ht="16.5">
      <c r="A41" s="493">
        <f t="shared" si="7"/>
        <v>46143</v>
      </c>
      <c r="B41" s="549" t="s">
        <v>833</v>
      </c>
      <c r="C41" s="576"/>
      <c r="D41" s="600"/>
      <c r="E41" s="577"/>
      <c r="F41" s="635" t="str">
        <f>IF(ISNA(VLOOKUP(D41,條件!$A$1:$L$65585,5,0)),"",(VLOOKUP(D41,條件!$A$1:$L$65585,5,0)))</f>
        <v/>
      </c>
      <c r="G41" s="635" t="str">
        <f>IF(ISNA(VLOOKUP(D41,條件!$A$1:$L$65585,11,0)),"",(VLOOKUP(D41,條件!$A$1:$L$65585,11,0)))</f>
        <v/>
      </c>
      <c r="H41" s="578"/>
      <c r="I41" s="579"/>
      <c r="J41" s="580"/>
      <c r="K41" s="579"/>
      <c r="L41" s="581"/>
      <c r="M41" s="498"/>
      <c r="N41" s="499"/>
      <c r="O41" s="500"/>
      <c r="P41" s="499"/>
      <c r="Q41" s="501"/>
      <c r="R41" s="560"/>
      <c r="S41" s="542">
        <f t="shared" si="11"/>
        <v>0</v>
      </c>
      <c r="T41" s="502">
        <f t="shared" si="8"/>
        <v>0</v>
      </c>
      <c r="U41" s="502">
        <f t="shared" si="12"/>
        <v>0</v>
      </c>
      <c r="V41" s="503">
        <f t="shared" si="13"/>
        <v>0</v>
      </c>
      <c r="W41" s="561" t="str">
        <f t="shared" si="14"/>
        <v/>
      </c>
      <c r="X41" s="569" t="str">
        <f t="shared" si="9"/>
        <v/>
      </c>
      <c r="Y41" s="569" t="str">
        <f t="shared" si="10"/>
        <v/>
      </c>
    </row>
    <row r="42" spans="1:25" ht="16.5">
      <c r="A42" s="493">
        <f t="shared" si="7"/>
        <v>46143</v>
      </c>
      <c r="B42" s="549" t="s">
        <v>833</v>
      </c>
      <c r="C42" s="576"/>
      <c r="D42" s="600"/>
      <c r="E42" s="577"/>
      <c r="F42" s="635" t="str">
        <f>IF(ISNA(VLOOKUP(D42,條件!$A$1:$L$65585,5,0)),"",(VLOOKUP(D42,條件!$A$1:$L$65585,5,0)))</f>
        <v/>
      </c>
      <c r="G42" s="635" t="str">
        <f>IF(ISNA(VLOOKUP(D42,條件!$A$1:$L$65585,11,0)),"",(VLOOKUP(D42,條件!$A$1:$L$65585,11,0)))</f>
        <v/>
      </c>
      <c r="H42" s="578"/>
      <c r="I42" s="579"/>
      <c r="J42" s="580"/>
      <c r="K42" s="579"/>
      <c r="L42" s="581"/>
      <c r="M42" s="498"/>
      <c r="N42" s="499"/>
      <c r="O42" s="500"/>
      <c r="P42" s="499"/>
      <c r="Q42" s="501"/>
      <c r="R42" s="560"/>
      <c r="S42" s="542">
        <f t="shared" si="11"/>
        <v>0</v>
      </c>
      <c r="T42" s="502">
        <f t="shared" si="8"/>
        <v>0</v>
      </c>
      <c r="U42" s="502">
        <f t="shared" si="12"/>
        <v>0</v>
      </c>
      <c r="V42" s="503">
        <f t="shared" si="13"/>
        <v>0</v>
      </c>
      <c r="W42" s="561" t="str">
        <f t="shared" si="14"/>
        <v/>
      </c>
      <c r="X42" s="569" t="str">
        <f t="shared" si="9"/>
        <v/>
      </c>
      <c r="Y42" s="569" t="str">
        <f t="shared" si="10"/>
        <v/>
      </c>
    </row>
    <row r="43" spans="1:25" ht="16.5">
      <c r="A43" s="493">
        <f t="shared" si="7"/>
        <v>46143</v>
      </c>
      <c r="B43" s="549" t="s">
        <v>833</v>
      </c>
      <c r="C43" s="576"/>
      <c r="D43" s="600"/>
      <c r="E43" s="577"/>
      <c r="F43" s="635" t="str">
        <f>IF(ISNA(VLOOKUP(D43,條件!$A$1:$L$65585,5,0)),"",(VLOOKUP(D43,條件!$A$1:$L$65585,5,0)))</f>
        <v/>
      </c>
      <c r="G43" s="635" t="str">
        <f>IF(ISNA(VLOOKUP(D43,條件!$A$1:$L$65585,11,0)),"",(VLOOKUP(D43,條件!$A$1:$L$65585,11,0)))</f>
        <v/>
      </c>
      <c r="H43" s="578"/>
      <c r="I43" s="579"/>
      <c r="J43" s="580"/>
      <c r="K43" s="579"/>
      <c r="L43" s="581"/>
      <c r="M43" s="498"/>
      <c r="N43" s="499"/>
      <c r="O43" s="500"/>
      <c r="P43" s="499"/>
      <c r="Q43" s="501"/>
      <c r="R43" s="560"/>
      <c r="S43" s="542">
        <f t="shared" si="11"/>
        <v>0</v>
      </c>
      <c r="T43" s="502">
        <f t="shared" si="8"/>
        <v>0</v>
      </c>
      <c r="U43" s="502">
        <f t="shared" si="12"/>
        <v>0</v>
      </c>
      <c r="V43" s="503">
        <f t="shared" si="13"/>
        <v>0</v>
      </c>
      <c r="W43" s="561" t="str">
        <f t="shared" si="14"/>
        <v/>
      </c>
      <c r="X43" s="569" t="str">
        <f t="shared" si="9"/>
        <v/>
      </c>
      <c r="Y43" s="569" t="str">
        <f t="shared" si="10"/>
        <v/>
      </c>
    </row>
    <row r="44" spans="1:25" ht="16.5">
      <c r="A44" s="493">
        <f t="shared" si="7"/>
        <v>46143</v>
      </c>
      <c r="B44" s="515" t="s">
        <v>831</v>
      </c>
      <c r="C44" s="652"/>
      <c r="D44" s="653"/>
      <c r="E44" s="654"/>
      <c r="F44" s="655">
        <v>0</v>
      </c>
      <c r="G44" s="655"/>
      <c r="H44" s="656"/>
      <c r="I44" s="657">
        <f>COUNTA(I24:I43)</f>
        <v>0</v>
      </c>
      <c r="J44" s="657"/>
      <c r="K44" s="657"/>
      <c r="L44" s="658"/>
      <c r="M44" s="517"/>
      <c r="N44" s="518">
        <f>SUM(N24:N43)</f>
        <v>0</v>
      </c>
      <c r="O44" s="517"/>
      <c r="P44" s="518">
        <f>SUM(P24:P43)</f>
        <v>0</v>
      </c>
      <c r="Q44" s="519"/>
      <c r="R44" s="562"/>
      <c r="S44" s="544"/>
      <c r="T44" s="520"/>
      <c r="U44" s="516">
        <f>SUMIF(U24:U43,"&lt;9E307")</f>
        <v>0</v>
      </c>
      <c r="V44" s="516">
        <f>SUM(V24:V43)</f>
        <v>0</v>
      </c>
      <c r="W44" s="563">
        <f>IF(ISERROR(V44/U44),0,(V44/U44))</f>
        <v>0</v>
      </c>
      <c r="X44" s="570">
        <f>SUMIF(X24:X43,"&lt;9E307")</f>
        <v>0</v>
      </c>
      <c r="Y44" s="570">
        <f>SUMIF(Y24:Y43,"&lt;9E307")</f>
        <v>0</v>
      </c>
    </row>
    <row r="45" spans="1:25" ht="16.5">
      <c r="A45" s="493">
        <f t="shared" si="7"/>
        <v>46143</v>
      </c>
      <c r="B45" s="521" t="s">
        <v>834</v>
      </c>
      <c r="C45" s="659"/>
      <c r="D45" s="660"/>
      <c r="E45" s="661"/>
      <c r="F45" s="662"/>
      <c r="G45" s="662"/>
      <c r="H45" s="663"/>
      <c r="I45" s="664">
        <f>SUM(I23,I44)</f>
        <v>0</v>
      </c>
      <c r="J45" s="664"/>
      <c r="K45" s="664"/>
      <c r="L45" s="665"/>
      <c r="M45" s="536"/>
      <c r="N45" s="537">
        <f>SUM(N23,N44)</f>
        <v>0</v>
      </c>
      <c r="O45" s="536"/>
      <c r="P45" s="537">
        <f>SUM(P23,P44)</f>
        <v>0</v>
      </c>
      <c r="Q45" s="538"/>
      <c r="R45" s="564"/>
      <c r="S45" s="545"/>
      <c r="T45" s="504"/>
      <c r="U45" s="504">
        <f t="shared" ref="U45:V45" si="15">SUM(U23,U44)</f>
        <v>0</v>
      </c>
      <c r="V45" s="504">
        <f t="shared" si="15"/>
        <v>0</v>
      </c>
      <c r="W45" s="565">
        <f>IF(ISERROR(V45/U45),0,V45/U45)</f>
        <v>0</v>
      </c>
      <c r="X45" s="571">
        <f>SUM(X23,X44)</f>
        <v>0</v>
      </c>
      <c r="Y45" s="571">
        <f>SUM(Y23,Y44)</f>
        <v>0</v>
      </c>
    </row>
    <row r="46" spans="1:25" ht="16.5">
      <c r="A46" s="566">
        <f>A45+1</f>
        <v>46144</v>
      </c>
      <c r="B46" s="548" t="s">
        <v>832</v>
      </c>
      <c r="C46" s="576"/>
      <c r="D46" s="600"/>
      <c r="E46" s="577"/>
      <c r="F46" s="635" t="str">
        <f>IF(ISNA(VLOOKUP(D46,條件!$A$1:$L$65585,5,0)),"",(VLOOKUP(D46,條件!$A$1:$L$65585,5,0)))</f>
        <v/>
      </c>
      <c r="G46" s="635" t="str">
        <f>IF(ISNA(VLOOKUP(D46,條件!$A$1:$L$65585,11,0)),"",(VLOOKUP(D46,條件!$A$1:$L$65585,11,0)))</f>
        <v/>
      </c>
      <c r="H46" s="578"/>
      <c r="I46" s="579"/>
      <c r="J46" s="580"/>
      <c r="K46" s="579"/>
      <c r="L46" s="581"/>
      <c r="M46" s="524"/>
      <c r="N46" s="525"/>
      <c r="O46" s="526"/>
      <c r="P46" s="525"/>
      <c r="Q46" s="527"/>
      <c r="R46" s="558"/>
      <c r="S46" s="541">
        <f>K46*0.85</f>
        <v>0</v>
      </c>
      <c r="T46" s="522">
        <f t="shared" ref="T46:T65" si="16">IF(J46="",0,(1440/(J46/S46)))</f>
        <v>0</v>
      </c>
      <c r="U46" s="522">
        <f>T46*L46*(N46+P46)/24*0.85</f>
        <v>0</v>
      </c>
      <c r="V46" s="523">
        <f>M46+O46</f>
        <v>0</v>
      </c>
      <c r="W46" s="559" t="str">
        <f>IF(U46=0,"",((V46/U46)))</f>
        <v/>
      </c>
      <c r="X46" s="569" t="str">
        <f t="shared" ref="X46:X65" si="17">IF(ISERROR((U46/(N46+P46)*N46)/250),"",((U46/(N46+P46)*N46)/250))</f>
        <v/>
      </c>
      <c r="Y46" s="569" t="str">
        <f t="shared" ref="Y46:Y65" si="18">IF(ISERROR(((U46/(N46+P46)*P46)/250)),"",(((U46/(N46+P46)*P46))/250))</f>
        <v/>
      </c>
    </row>
    <row r="47" spans="1:25" ht="16.5">
      <c r="A47" s="493">
        <f>A46</f>
        <v>46144</v>
      </c>
      <c r="B47" s="549" t="s">
        <v>832</v>
      </c>
      <c r="C47" s="576"/>
      <c r="D47" s="600"/>
      <c r="E47" s="577"/>
      <c r="F47" s="635" t="str">
        <f>IF(ISNA(VLOOKUP(D47,條件!$A$1:$L$65585,5,0)),"",(VLOOKUP(D47,條件!$A$1:$L$65585,5,0)))</f>
        <v/>
      </c>
      <c r="G47" s="635" t="str">
        <f>IF(ISNA(VLOOKUP(D47,條件!$A$1:$L$65585,11,0)),"",(VLOOKUP(D47,條件!$A$1:$L$65585,11,0)))</f>
        <v/>
      </c>
      <c r="H47" s="578"/>
      <c r="I47" s="579"/>
      <c r="J47" s="580"/>
      <c r="K47" s="579"/>
      <c r="L47" s="581"/>
      <c r="M47" s="498"/>
      <c r="N47" s="499"/>
      <c r="O47" s="500"/>
      <c r="P47" s="499"/>
      <c r="Q47" s="527"/>
      <c r="R47" s="558"/>
      <c r="S47" s="542">
        <f t="shared" ref="S47:S65" si="19">K47*0.85</f>
        <v>0</v>
      </c>
      <c r="T47" s="502">
        <f t="shared" si="16"/>
        <v>0</v>
      </c>
      <c r="U47" s="522">
        <f t="shared" ref="U47:U65" si="20">T47*L47*(N47+P47)/24*0.85</f>
        <v>0</v>
      </c>
      <c r="V47" s="503">
        <f t="shared" ref="V47:V65" si="21">M47+O47</f>
        <v>0</v>
      </c>
      <c r="W47" s="559" t="str">
        <f t="shared" ref="W47:W65" si="22">IF(U47=0,"",((V47/U47)))</f>
        <v/>
      </c>
      <c r="X47" s="569" t="str">
        <f t="shared" si="17"/>
        <v/>
      </c>
      <c r="Y47" s="569" t="str">
        <f t="shared" si="18"/>
        <v/>
      </c>
    </row>
    <row r="48" spans="1:25" ht="16.5">
      <c r="A48" s="493">
        <f t="shared" ref="A48:A88" si="23">A47</f>
        <v>46144</v>
      </c>
      <c r="B48" s="549" t="s">
        <v>832</v>
      </c>
      <c r="C48" s="576"/>
      <c r="D48" s="600"/>
      <c r="E48" s="577"/>
      <c r="F48" s="635" t="str">
        <f>IF(ISNA(VLOOKUP(D48,條件!$A$1:$L$65585,5,0)),"",(VLOOKUP(D48,條件!$A$1:$L$65585,5,0)))</f>
        <v/>
      </c>
      <c r="G48" s="635" t="str">
        <f>IF(ISNA(VLOOKUP(D48,條件!$A$1:$L$65585,11,0)),"",(VLOOKUP(D48,條件!$A$1:$L$65585,11,0)))</f>
        <v/>
      </c>
      <c r="H48" s="578"/>
      <c r="I48" s="579"/>
      <c r="J48" s="580"/>
      <c r="K48" s="579"/>
      <c r="L48" s="581"/>
      <c r="M48" s="498"/>
      <c r="N48" s="499"/>
      <c r="O48" s="500"/>
      <c r="P48" s="499"/>
      <c r="Q48" s="527"/>
      <c r="R48" s="558"/>
      <c r="S48" s="542">
        <f t="shared" si="19"/>
        <v>0</v>
      </c>
      <c r="T48" s="502">
        <f t="shared" si="16"/>
        <v>0</v>
      </c>
      <c r="U48" s="522">
        <f t="shared" si="20"/>
        <v>0</v>
      </c>
      <c r="V48" s="503">
        <f t="shared" si="21"/>
        <v>0</v>
      </c>
      <c r="W48" s="559" t="str">
        <f t="shared" si="22"/>
        <v/>
      </c>
      <c r="X48" s="569" t="str">
        <f t="shared" si="17"/>
        <v/>
      </c>
      <c r="Y48" s="569" t="str">
        <f t="shared" si="18"/>
        <v/>
      </c>
    </row>
    <row r="49" spans="1:25" ht="16.5">
      <c r="A49" s="493">
        <f t="shared" si="23"/>
        <v>46144</v>
      </c>
      <c r="B49" s="549" t="s">
        <v>832</v>
      </c>
      <c r="C49" s="576"/>
      <c r="D49" s="600"/>
      <c r="E49" s="577"/>
      <c r="F49" s="635" t="str">
        <f>IF(ISNA(VLOOKUP(D49,條件!$A$1:$L$65585,5,0)),"",(VLOOKUP(D49,條件!$A$1:$L$65585,5,0)))</f>
        <v/>
      </c>
      <c r="G49" s="635" t="str">
        <f>IF(ISNA(VLOOKUP(D49,條件!$A$1:$L$65585,11,0)),"",(VLOOKUP(D49,條件!$A$1:$L$65585,11,0)))</f>
        <v/>
      </c>
      <c r="H49" s="578"/>
      <c r="I49" s="579"/>
      <c r="J49" s="580"/>
      <c r="K49" s="579"/>
      <c r="L49" s="581"/>
      <c r="M49" s="498"/>
      <c r="N49" s="499"/>
      <c r="O49" s="500"/>
      <c r="P49" s="499"/>
      <c r="Q49" s="527"/>
      <c r="R49" s="558"/>
      <c r="S49" s="542">
        <f t="shared" si="19"/>
        <v>0</v>
      </c>
      <c r="T49" s="502">
        <f t="shared" si="16"/>
        <v>0</v>
      </c>
      <c r="U49" s="522">
        <f t="shared" si="20"/>
        <v>0</v>
      </c>
      <c r="V49" s="503">
        <f t="shared" si="21"/>
        <v>0</v>
      </c>
      <c r="W49" s="559" t="str">
        <f t="shared" si="22"/>
        <v/>
      </c>
      <c r="X49" s="569" t="str">
        <f t="shared" si="17"/>
        <v/>
      </c>
      <c r="Y49" s="569" t="str">
        <f t="shared" si="18"/>
        <v/>
      </c>
    </row>
    <row r="50" spans="1:25" ht="16.5">
      <c r="A50" s="493">
        <f t="shared" si="23"/>
        <v>46144</v>
      </c>
      <c r="B50" s="549" t="s">
        <v>832</v>
      </c>
      <c r="C50" s="576"/>
      <c r="D50" s="600"/>
      <c r="E50" s="577"/>
      <c r="F50" s="635" t="str">
        <f>IF(ISNA(VLOOKUP(D50,條件!$A$1:$L$65585,5,0)),"",(VLOOKUP(D50,條件!$A$1:$L$65585,5,0)))</f>
        <v/>
      </c>
      <c r="G50" s="635" t="str">
        <f>IF(ISNA(VLOOKUP(D50,條件!$A$1:$L$65585,11,0)),"",(VLOOKUP(D50,條件!$A$1:$L$65585,11,0)))</f>
        <v/>
      </c>
      <c r="H50" s="578"/>
      <c r="I50" s="579"/>
      <c r="J50" s="580"/>
      <c r="K50" s="579"/>
      <c r="L50" s="581"/>
      <c r="M50" s="498"/>
      <c r="N50" s="499"/>
      <c r="O50" s="500"/>
      <c r="P50" s="499"/>
      <c r="Q50" s="527"/>
      <c r="R50" s="558"/>
      <c r="S50" s="542">
        <f t="shared" si="19"/>
        <v>0</v>
      </c>
      <c r="T50" s="502">
        <f t="shared" si="16"/>
        <v>0</v>
      </c>
      <c r="U50" s="522">
        <f t="shared" si="20"/>
        <v>0</v>
      </c>
      <c r="V50" s="503">
        <f t="shared" si="21"/>
        <v>0</v>
      </c>
      <c r="W50" s="559" t="str">
        <f t="shared" si="22"/>
        <v/>
      </c>
      <c r="X50" s="569" t="str">
        <f t="shared" si="17"/>
        <v/>
      </c>
      <c r="Y50" s="569" t="str">
        <f t="shared" si="18"/>
        <v/>
      </c>
    </row>
    <row r="51" spans="1:25" ht="16.5">
      <c r="A51" s="493">
        <f t="shared" si="23"/>
        <v>46144</v>
      </c>
      <c r="B51" s="548" t="s">
        <v>832</v>
      </c>
      <c r="C51" s="576"/>
      <c r="D51" s="600"/>
      <c r="E51" s="577"/>
      <c r="F51" s="635" t="str">
        <f>IF(ISNA(VLOOKUP(D51,條件!$A$1:$L$65585,5,0)),"",(VLOOKUP(D51,條件!$A$1:$L$65585,5,0)))</f>
        <v/>
      </c>
      <c r="G51" s="635" t="str">
        <f>IF(ISNA(VLOOKUP(D51,條件!$A$1:$L$65585,11,0)),"",(VLOOKUP(D51,條件!$A$1:$L$65585,11,0)))</f>
        <v/>
      </c>
      <c r="H51" s="578"/>
      <c r="I51" s="579"/>
      <c r="J51" s="580"/>
      <c r="K51" s="579"/>
      <c r="L51" s="581"/>
      <c r="M51" s="498"/>
      <c r="N51" s="499"/>
      <c r="O51" s="500"/>
      <c r="P51" s="499"/>
      <c r="Q51" s="527"/>
      <c r="R51" s="558"/>
      <c r="S51" s="542">
        <f t="shared" si="19"/>
        <v>0</v>
      </c>
      <c r="T51" s="502">
        <f t="shared" si="16"/>
        <v>0</v>
      </c>
      <c r="U51" s="522">
        <f t="shared" si="20"/>
        <v>0</v>
      </c>
      <c r="V51" s="503">
        <f t="shared" si="21"/>
        <v>0</v>
      </c>
      <c r="W51" s="559" t="str">
        <f t="shared" si="22"/>
        <v/>
      </c>
      <c r="X51" s="569" t="str">
        <f t="shared" si="17"/>
        <v/>
      </c>
      <c r="Y51" s="569" t="str">
        <f t="shared" si="18"/>
        <v/>
      </c>
    </row>
    <row r="52" spans="1:25" ht="16.5">
      <c r="A52" s="493">
        <f t="shared" si="23"/>
        <v>46144</v>
      </c>
      <c r="B52" s="549" t="s">
        <v>832</v>
      </c>
      <c r="C52" s="576"/>
      <c r="D52" s="600"/>
      <c r="E52" s="577"/>
      <c r="F52" s="635" t="str">
        <f>IF(ISNA(VLOOKUP(D52,條件!$A$1:$L$65585,5,0)),"",(VLOOKUP(D52,條件!$A$1:$L$65585,5,0)))</f>
        <v/>
      </c>
      <c r="G52" s="635" t="str">
        <f>IF(ISNA(VLOOKUP(D52,條件!$A$1:$L$65585,11,0)),"",(VLOOKUP(D52,條件!$A$1:$L$65585,11,0)))</f>
        <v/>
      </c>
      <c r="H52" s="578"/>
      <c r="I52" s="579"/>
      <c r="J52" s="580"/>
      <c r="K52" s="579"/>
      <c r="L52" s="581"/>
      <c r="M52" s="498"/>
      <c r="N52" s="499"/>
      <c r="O52" s="500"/>
      <c r="P52" s="499"/>
      <c r="Q52" s="527"/>
      <c r="R52" s="558"/>
      <c r="S52" s="542">
        <f t="shared" si="19"/>
        <v>0</v>
      </c>
      <c r="T52" s="502">
        <f t="shared" si="16"/>
        <v>0</v>
      </c>
      <c r="U52" s="522">
        <f t="shared" si="20"/>
        <v>0</v>
      </c>
      <c r="V52" s="503">
        <f t="shared" si="21"/>
        <v>0</v>
      </c>
      <c r="W52" s="559" t="str">
        <f t="shared" si="22"/>
        <v/>
      </c>
      <c r="X52" s="569" t="str">
        <f t="shared" si="17"/>
        <v/>
      </c>
      <c r="Y52" s="569" t="str">
        <f t="shared" si="18"/>
        <v/>
      </c>
    </row>
    <row r="53" spans="1:25" ht="16.5">
      <c r="A53" s="493">
        <f t="shared" si="23"/>
        <v>46144</v>
      </c>
      <c r="B53" s="549" t="s">
        <v>832</v>
      </c>
      <c r="C53" s="576"/>
      <c r="D53" s="600"/>
      <c r="E53" s="577"/>
      <c r="F53" s="635" t="str">
        <f>IF(ISNA(VLOOKUP(D53,條件!$A$1:$L$65585,5,0)),"",(VLOOKUP(D53,條件!$A$1:$L$65585,5,0)))</f>
        <v/>
      </c>
      <c r="G53" s="635" t="str">
        <f>IF(ISNA(VLOOKUP(D53,條件!$A$1:$L$65585,11,0)),"",(VLOOKUP(D53,條件!$A$1:$L$65585,11,0)))</f>
        <v/>
      </c>
      <c r="H53" s="578"/>
      <c r="I53" s="579"/>
      <c r="J53" s="580"/>
      <c r="K53" s="579"/>
      <c r="L53" s="581"/>
      <c r="M53" s="498"/>
      <c r="N53" s="499"/>
      <c r="O53" s="500"/>
      <c r="P53" s="499"/>
      <c r="Q53" s="527"/>
      <c r="R53" s="558"/>
      <c r="S53" s="542">
        <f t="shared" si="19"/>
        <v>0</v>
      </c>
      <c r="T53" s="502">
        <f t="shared" si="16"/>
        <v>0</v>
      </c>
      <c r="U53" s="522">
        <f t="shared" si="20"/>
        <v>0</v>
      </c>
      <c r="V53" s="503">
        <f t="shared" si="21"/>
        <v>0</v>
      </c>
      <c r="W53" s="559" t="str">
        <f t="shared" si="22"/>
        <v/>
      </c>
      <c r="X53" s="569" t="str">
        <f t="shared" si="17"/>
        <v/>
      </c>
      <c r="Y53" s="569" t="str">
        <f t="shared" si="18"/>
        <v/>
      </c>
    </row>
    <row r="54" spans="1:25" ht="16.5">
      <c r="A54" s="493">
        <f t="shared" si="23"/>
        <v>46144</v>
      </c>
      <c r="B54" s="549" t="s">
        <v>832</v>
      </c>
      <c r="C54" s="576"/>
      <c r="D54" s="600"/>
      <c r="E54" s="577"/>
      <c r="F54" s="635"/>
      <c r="G54" s="635" t="str">
        <f>IF(ISNA(VLOOKUP(D54,條件!$A$1:$L$65585,11,0)),"",(VLOOKUP(D54,條件!$A$1:$L$65585,11,0)))</f>
        <v/>
      </c>
      <c r="H54" s="578"/>
      <c r="I54" s="579"/>
      <c r="J54" s="580"/>
      <c r="K54" s="579"/>
      <c r="L54" s="581"/>
      <c r="M54" s="498"/>
      <c r="N54" s="499"/>
      <c r="O54" s="500"/>
      <c r="P54" s="499"/>
      <c r="Q54" s="527"/>
      <c r="R54" s="558"/>
      <c r="S54" s="542">
        <f t="shared" si="19"/>
        <v>0</v>
      </c>
      <c r="T54" s="502">
        <f t="shared" si="16"/>
        <v>0</v>
      </c>
      <c r="U54" s="522">
        <f t="shared" si="20"/>
        <v>0</v>
      </c>
      <c r="V54" s="503">
        <f t="shared" si="21"/>
        <v>0</v>
      </c>
      <c r="W54" s="559" t="str">
        <f t="shared" si="22"/>
        <v/>
      </c>
      <c r="X54" s="569" t="str">
        <f t="shared" si="17"/>
        <v/>
      </c>
      <c r="Y54" s="569" t="str">
        <f t="shared" si="18"/>
        <v/>
      </c>
    </row>
    <row r="55" spans="1:25" ht="16.5">
      <c r="A55" s="493">
        <f t="shared" si="23"/>
        <v>46144</v>
      </c>
      <c r="B55" s="549" t="s">
        <v>832</v>
      </c>
      <c r="C55" s="576"/>
      <c r="D55" s="600"/>
      <c r="E55" s="577"/>
      <c r="F55" s="635" t="str">
        <f>IF(ISNA(VLOOKUP(D55,條件!$A$1:$L$65585,5,0)),"",(VLOOKUP(D55,條件!$A$1:$L$65585,5,0)))</f>
        <v/>
      </c>
      <c r="G55" s="635" t="str">
        <f>IF(ISNA(VLOOKUP(D55,條件!$A$1:$L$65585,11,0)),"",(VLOOKUP(D55,條件!$A$1:$L$65585,11,0)))</f>
        <v/>
      </c>
      <c r="H55" s="578"/>
      <c r="I55" s="579"/>
      <c r="J55" s="580"/>
      <c r="K55" s="579"/>
      <c r="L55" s="581"/>
      <c r="M55" s="498"/>
      <c r="N55" s="499"/>
      <c r="O55" s="500"/>
      <c r="P55" s="499"/>
      <c r="Q55" s="527"/>
      <c r="R55" s="560"/>
      <c r="S55" s="542">
        <f t="shared" si="19"/>
        <v>0</v>
      </c>
      <c r="T55" s="502">
        <f t="shared" si="16"/>
        <v>0</v>
      </c>
      <c r="U55" s="522">
        <f t="shared" si="20"/>
        <v>0</v>
      </c>
      <c r="V55" s="503">
        <f t="shared" si="21"/>
        <v>0</v>
      </c>
      <c r="W55" s="559" t="str">
        <f t="shared" si="22"/>
        <v/>
      </c>
      <c r="X55" s="569" t="str">
        <f t="shared" si="17"/>
        <v/>
      </c>
      <c r="Y55" s="569" t="str">
        <f t="shared" si="18"/>
        <v/>
      </c>
    </row>
    <row r="56" spans="1:25" ht="16.5">
      <c r="A56" s="493">
        <f t="shared" si="23"/>
        <v>46144</v>
      </c>
      <c r="B56" s="549" t="s">
        <v>832</v>
      </c>
      <c r="C56" s="576"/>
      <c r="D56" s="600"/>
      <c r="E56" s="577"/>
      <c r="F56" s="635" t="str">
        <f>IF(ISNA(VLOOKUP(D56,條件!$A$1:$L$65585,5,0)),"",(VLOOKUP(D56,條件!$A$1:$L$65585,5,0)))</f>
        <v/>
      </c>
      <c r="G56" s="635" t="str">
        <f>IF(ISNA(VLOOKUP(D56,條件!$A$1:$L$65585,11,0)),"",(VLOOKUP(D56,條件!$A$1:$L$65585,11,0)))</f>
        <v/>
      </c>
      <c r="H56" s="578"/>
      <c r="I56" s="579"/>
      <c r="J56" s="580"/>
      <c r="K56" s="579"/>
      <c r="L56" s="581"/>
      <c r="M56" s="498"/>
      <c r="N56" s="499"/>
      <c r="O56" s="500"/>
      <c r="P56" s="499"/>
      <c r="Q56" s="527"/>
      <c r="R56" s="560"/>
      <c r="S56" s="542">
        <f t="shared" si="19"/>
        <v>0</v>
      </c>
      <c r="T56" s="502">
        <f t="shared" si="16"/>
        <v>0</v>
      </c>
      <c r="U56" s="522">
        <f t="shared" si="20"/>
        <v>0</v>
      </c>
      <c r="V56" s="503">
        <f t="shared" si="21"/>
        <v>0</v>
      </c>
      <c r="W56" s="559" t="str">
        <f t="shared" si="22"/>
        <v/>
      </c>
      <c r="X56" s="569" t="str">
        <f t="shared" si="17"/>
        <v/>
      </c>
      <c r="Y56" s="569" t="str">
        <f t="shared" si="18"/>
        <v/>
      </c>
    </row>
    <row r="57" spans="1:25" ht="16.5">
      <c r="A57" s="493">
        <f t="shared" si="23"/>
        <v>46144</v>
      </c>
      <c r="B57" s="549" t="s">
        <v>832</v>
      </c>
      <c r="C57" s="576"/>
      <c r="D57" s="600"/>
      <c r="E57" s="577"/>
      <c r="F57" s="635" t="str">
        <f>IF(ISNA(VLOOKUP(D57,條件!$A$1:$L$65585,5,0)),"",(VLOOKUP(D57,條件!$A$1:$L$65585,5,0)))</f>
        <v/>
      </c>
      <c r="G57" s="635" t="str">
        <f>IF(ISNA(VLOOKUP(D57,條件!$A$1:$L$65585,11,0)),"",(VLOOKUP(D57,條件!$A$1:$L$65585,11,0)))</f>
        <v/>
      </c>
      <c r="H57" s="578"/>
      <c r="I57" s="579"/>
      <c r="J57" s="580"/>
      <c r="K57" s="579"/>
      <c r="L57" s="581"/>
      <c r="M57" s="498"/>
      <c r="N57" s="499"/>
      <c r="O57" s="500"/>
      <c r="P57" s="499"/>
      <c r="Q57" s="527"/>
      <c r="R57" s="560"/>
      <c r="S57" s="542">
        <f t="shared" si="19"/>
        <v>0</v>
      </c>
      <c r="T57" s="502">
        <f t="shared" si="16"/>
        <v>0</v>
      </c>
      <c r="U57" s="502">
        <f t="shared" si="20"/>
        <v>0</v>
      </c>
      <c r="V57" s="503">
        <f t="shared" si="21"/>
        <v>0</v>
      </c>
      <c r="W57" s="559" t="str">
        <f t="shared" si="22"/>
        <v/>
      </c>
      <c r="X57" s="569" t="str">
        <f t="shared" si="17"/>
        <v/>
      </c>
      <c r="Y57" s="569" t="str">
        <f t="shared" si="18"/>
        <v/>
      </c>
    </row>
    <row r="58" spans="1:25" ht="16.5">
      <c r="A58" s="493">
        <f t="shared" si="23"/>
        <v>46144</v>
      </c>
      <c r="B58" s="549" t="s">
        <v>832</v>
      </c>
      <c r="C58" s="576"/>
      <c r="D58" s="600"/>
      <c r="E58" s="577"/>
      <c r="F58" s="635" t="str">
        <f>IF(ISNA(VLOOKUP(D58,條件!$A$1:$L$65585,5,0)),"",(VLOOKUP(D58,條件!$A$1:$L$65585,5,0)))</f>
        <v/>
      </c>
      <c r="G58" s="635" t="str">
        <f>IF(ISNA(VLOOKUP(D58,條件!$A$1:$L$65585,11,0)),"",(VLOOKUP(D58,條件!$A$1:$L$65585,11,0)))</f>
        <v/>
      </c>
      <c r="H58" s="578"/>
      <c r="I58" s="579"/>
      <c r="J58" s="580"/>
      <c r="K58" s="579"/>
      <c r="L58" s="581"/>
      <c r="M58" s="498"/>
      <c r="N58" s="499"/>
      <c r="O58" s="500"/>
      <c r="P58" s="499"/>
      <c r="Q58" s="527"/>
      <c r="R58" s="560"/>
      <c r="S58" s="542">
        <f t="shared" si="19"/>
        <v>0</v>
      </c>
      <c r="T58" s="502">
        <f t="shared" si="16"/>
        <v>0</v>
      </c>
      <c r="U58" s="502">
        <f t="shared" si="20"/>
        <v>0</v>
      </c>
      <c r="V58" s="503">
        <f t="shared" si="21"/>
        <v>0</v>
      </c>
      <c r="W58" s="561" t="str">
        <f t="shared" si="22"/>
        <v/>
      </c>
      <c r="X58" s="569" t="str">
        <f t="shared" si="17"/>
        <v/>
      </c>
      <c r="Y58" s="569" t="str">
        <f t="shared" si="18"/>
        <v/>
      </c>
    </row>
    <row r="59" spans="1:25" ht="16.5">
      <c r="A59" s="493">
        <f t="shared" si="23"/>
        <v>46144</v>
      </c>
      <c r="B59" s="549" t="s">
        <v>832</v>
      </c>
      <c r="C59" s="576"/>
      <c r="D59" s="600"/>
      <c r="E59" s="577"/>
      <c r="F59" s="635" t="str">
        <f>IF(ISNA(VLOOKUP(D59,條件!$A$1:$L$65585,5,0)),"",(VLOOKUP(D59,條件!$A$1:$L$65585,5,0)))</f>
        <v/>
      </c>
      <c r="G59" s="635" t="str">
        <f>IF(ISNA(VLOOKUP(D59,條件!$A$1:$L$65585,11,0)),"",(VLOOKUP(D59,條件!$A$1:$L$65585,11,0)))</f>
        <v/>
      </c>
      <c r="H59" s="578"/>
      <c r="I59" s="579"/>
      <c r="J59" s="580"/>
      <c r="K59" s="579"/>
      <c r="L59" s="581"/>
      <c r="M59" s="498"/>
      <c r="N59" s="499"/>
      <c r="O59" s="500"/>
      <c r="P59" s="499"/>
      <c r="Q59" s="527"/>
      <c r="R59" s="560"/>
      <c r="S59" s="542">
        <f t="shared" si="19"/>
        <v>0</v>
      </c>
      <c r="T59" s="502">
        <f t="shared" si="16"/>
        <v>0</v>
      </c>
      <c r="U59" s="502">
        <f t="shared" si="20"/>
        <v>0</v>
      </c>
      <c r="V59" s="503">
        <f t="shared" si="21"/>
        <v>0</v>
      </c>
      <c r="W59" s="561" t="str">
        <f t="shared" si="22"/>
        <v/>
      </c>
      <c r="X59" s="569" t="str">
        <f t="shared" si="17"/>
        <v/>
      </c>
      <c r="Y59" s="569" t="str">
        <f t="shared" si="18"/>
        <v/>
      </c>
    </row>
    <row r="60" spans="1:25" ht="16.5">
      <c r="A60" s="493">
        <f t="shared" si="23"/>
        <v>46144</v>
      </c>
      <c r="B60" s="549" t="s">
        <v>832</v>
      </c>
      <c r="C60" s="576"/>
      <c r="D60" s="600"/>
      <c r="E60" s="577"/>
      <c r="F60" s="635" t="str">
        <f>IF(ISNA(VLOOKUP(D60,條件!$A$1:$L$65585,5,0)),"",(VLOOKUP(D60,條件!$A$1:$L$65585,5,0)))</f>
        <v/>
      </c>
      <c r="G60" s="635" t="str">
        <f>IF(ISNA(VLOOKUP(D60,條件!$A$1:$L$65585,11,0)),"",(VLOOKUP(D60,條件!$A$1:$L$65585,11,0)))</f>
        <v/>
      </c>
      <c r="H60" s="578"/>
      <c r="I60" s="579"/>
      <c r="J60" s="580"/>
      <c r="K60" s="579"/>
      <c r="L60" s="581"/>
      <c r="M60" s="498"/>
      <c r="N60" s="499"/>
      <c r="O60" s="500"/>
      <c r="P60" s="499"/>
      <c r="Q60" s="527"/>
      <c r="R60" s="560"/>
      <c r="S60" s="542">
        <f t="shared" si="19"/>
        <v>0</v>
      </c>
      <c r="T60" s="502">
        <f t="shared" si="16"/>
        <v>0</v>
      </c>
      <c r="U60" s="502">
        <f t="shared" si="20"/>
        <v>0</v>
      </c>
      <c r="V60" s="503">
        <f t="shared" si="21"/>
        <v>0</v>
      </c>
      <c r="W60" s="561" t="str">
        <f t="shared" si="22"/>
        <v/>
      </c>
      <c r="X60" s="569" t="str">
        <f t="shared" si="17"/>
        <v/>
      </c>
      <c r="Y60" s="569" t="str">
        <f t="shared" si="18"/>
        <v/>
      </c>
    </row>
    <row r="61" spans="1:25" ht="16.5">
      <c r="A61" s="493">
        <f t="shared" si="23"/>
        <v>46144</v>
      </c>
      <c r="B61" s="549" t="s">
        <v>832</v>
      </c>
      <c r="C61" s="576"/>
      <c r="D61" s="600"/>
      <c r="E61" s="577"/>
      <c r="F61" s="635" t="str">
        <f>IF(ISNA(VLOOKUP(D61,條件!$A$1:$L$65585,5,0)),"",(VLOOKUP(D61,條件!$A$1:$L$65585,5,0)))</f>
        <v/>
      </c>
      <c r="G61" s="635" t="str">
        <f>IF(ISNA(VLOOKUP(D61,條件!$A$1:$L$65585,11,0)),"",(VLOOKUP(D61,條件!$A$1:$L$65585,11,0)))</f>
        <v/>
      </c>
      <c r="H61" s="578"/>
      <c r="I61" s="579"/>
      <c r="J61" s="580"/>
      <c r="K61" s="579"/>
      <c r="L61" s="581"/>
      <c r="M61" s="498"/>
      <c r="N61" s="499"/>
      <c r="O61" s="500"/>
      <c r="P61" s="499"/>
      <c r="Q61" s="527"/>
      <c r="R61" s="560"/>
      <c r="S61" s="542">
        <f t="shared" si="19"/>
        <v>0</v>
      </c>
      <c r="T61" s="502">
        <f t="shared" si="16"/>
        <v>0</v>
      </c>
      <c r="U61" s="502">
        <f t="shared" si="20"/>
        <v>0</v>
      </c>
      <c r="V61" s="503">
        <f t="shared" si="21"/>
        <v>0</v>
      </c>
      <c r="W61" s="561" t="str">
        <f t="shared" si="22"/>
        <v/>
      </c>
      <c r="X61" s="569" t="str">
        <f t="shared" si="17"/>
        <v/>
      </c>
      <c r="Y61" s="569" t="str">
        <f t="shared" si="18"/>
        <v/>
      </c>
    </row>
    <row r="62" spans="1:25" ht="16.5">
      <c r="A62" s="493">
        <f t="shared" si="23"/>
        <v>46144</v>
      </c>
      <c r="B62" s="549" t="s">
        <v>832</v>
      </c>
      <c r="C62" s="576"/>
      <c r="D62" s="600"/>
      <c r="E62" s="577"/>
      <c r="F62" s="635" t="str">
        <f>IF(ISNA(VLOOKUP(D62,條件!$A$1:$L$65585,5,0)),"",(VLOOKUP(D62,條件!$A$1:$L$65585,5,0)))</f>
        <v/>
      </c>
      <c r="G62" s="635" t="str">
        <f>IF(ISNA(VLOOKUP(D62,條件!$A$1:$L$65585,11,0)),"",(VLOOKUP(D62,條件!$A$1:$L$65585,11,0)))</f>
        <v/>
      </c>
      <c r="H62" s="578"/>
      <c r="I62" s="579"/>
      <c r="J62" s="580"/>
      <c r="K62" s="579"/>
      <c r="L62" s="581"/>
      <c r="M62" s="498"/>
      <c r="N62" s="499"/>
      <c r="O62" s="500"/>
      <c r="P62" s="499"/>
      <c r="Q62" s="501"/>
      <c r="R62" s="560"/>
      <c r="S62" s="542">
        <f t="shared" si="19"/>
        <v>0</v>
      </c>
      <c r="T62" s="502">
        <f t="shared" si="16"/>
        <v>0</v>
      </c>
      <c r="U62" s="502">
        <f t="shared" si="20"/>
        <v>0</v>
      </c>
      <c r="V62" s="503">
        <f t="shared" si="21"/>
        <v>0</v>
      </c>
      <c r="W62" s="561" t="str">
        <f t="shared" si="22"/>
        <v/>
      </c>
      <c r="X62" s="569" t="str">
        <f t="shared" si="17"/>
        <v/>
      </c>
      <c r="Y62" s="569" t="str">
        <f t="shared" si="18"/>
        <v/>
      </c>
    </row>
    <row r="63" spans="1:25" ht="16.5">
      <c r="A63" s="493">
        <f t="shared" si="23"/>
        <v>46144</v>
      </c>
      <c r="B63" s="549" t="s">
        <v>832</v>
      </c>
      <c r="C63" s="576"/>
      <c r="D63" s="600"/>
      <c r="E63" s="577"/>
      <c r="F63" s="635" t="str">
        <f>IF(ISNA(VLOOKUP(D63,條件!$A$1:$L$65585,5,0)),"",(VLOOKUP(D63,條件!$A$1:$L$65585,5,0)))</f>
        <v/>
      </c>
      <c r="G63" s="635" t="str">
        <f>IF(ISNA(VLOOKUP(D63,條件!$A$1:$L$65585,11,0)),"",(VLOOKUP(D63,條件!$A$1:$L$65585,11,0)))</f>
        <v/>
      </c>
      <c r="H63" s="578"/>
      <c r="I63" s="579"/>
      <c r="J63" s="580"/>
      <c r="K63" s="579"/>
      <c r="L63" s="581"/>
      <c r="M63" s="498"/>
      <c r="N63" s="499"/>
      <c r="O63" s="500"/>
      <c r="P63" s="499"/>
      <c r="Q63" s="501"/>
      <c r="R63" s="560"/>
      <c r="S63" s="542">
        <f t="shared" si="19"/>
        <v>0</v>
      </c>
      <c r="T63" s="502">
        <f t="shared" si="16"/>
        <v>0</v>
      </c>
      <c r="U63" s="502">
        <f t="shared" si="20"/>
        <v>0</v>
      </c>
      <c r="V63" s="503">
        <f t="shared" si="21"/>
        <v>0</v>
      </c>
      <c r="W63" s="561" t="str">
        <f t="shared" si="22"/>
        <v/>
      </c>
      <c r="X63" s="569" t="str">
        <f t="shared" si="17"/>
        <v/>
      </c>
      <c r="Y63" s="569" t="str">
        <f t="shared" si="18"/>
        <v/>
      </c>
    </row>
    <row r="64" spans="1:25" ht="16.5">
      <c r="A64" s="493">
        <f t="shared" si="23"/>
        <v>46144</v>
      </c>
      <c r="B64" s="549" t="s">
        <v>832</v>
      </c>
      <c r="C64" s="576"/>
      <c r="D64" s="600"/>
      <c r="E64" s="577"/>
      <c r="F64" s="635" t="str">
        <f>IF(ISNA(VLOOKUP(D64,條件!$A$1:$L$65585,5,0)),"",(VLOOKUP(D64,條件!$A$1:$L$65585,5,0)))</f>
        <v/>
      </c>
      <c r="G64" s="635" t="str">
        <f>IF(ISNA(VLOOKUP(D64,條件!$A$1:$L$65585,11,0)),"",(VLOOKUP(D64,條件!$A$1:$L$65585,11,0)))</f>
        <v/>
      </c>
      <c r="H64" s="578"/>
      <c r="I64" s="579"/>
      <c r="J64" s="580"/>
      <c r="K64" s="579"/>
      <c r="L64" s="581"/>
      <c r="M64" s="498"/>
      <c r="N64" s="499"/>
      <c r="O64" s="500"/>
      <c r="P64" s="499"/>
      <c r="Q64" s="501"/>
      <c r="R64" s="560"/>
      <c r="S64" s="542">
        <f t="shared" si="19"/>
        <v>0</v>
      </c>
      <c r="T64" s="502">
        <f t="shared" si="16"/>
        <v>0</v>
      </c>
      <c r="U64" s="502">
        <f t="shared" si="20"/>
        <v>0</v>
      </c>
      <c r="V64" s="503">
        <f t="shared" si="21"/>
        <v>0</v>
      </c>
      <c r="W64" s="561" t="str">
        <f t="shared" si="22"/>
        <v/>
      </c>
      <c r="X64" s="569" t="str">
        <f t="shared" si="17"/>
        <v/>
      </c>
      <c r="Y64" s="569" t="str">
        <f t="shared" si="18"/>
        <v/>
      </c>
    </row>
    <row r="65" spans="1:25" ht="16.5">
      <c r="A65" s="493">
        <f t="shared" si="23"/>
        <v>46144</v>
      </c>
      <c r="B65" s="549" t="s">
        <v>832</v>
      </c>
      <c r="C65" s="576"/>
      <c r="D65" s="600"/>
      <c r="E65" s="577"/>
      <c r="F65" s="635" t="str">
        <f>IF(ISNA(VLOOKUP(D65,條件!$A$1:$L$65585,5,0)),"",(VLOOKUP(D65,條件!$A$1:$L$65585,5,0)))</f>
        <v/>
      </c>
      <c r="G65" s="635" t="str">
        <f>IF(ISNA(VLOOKUP(D65,條件!$A$1:$L$65585,11,0)),"",(VLOOKUP(D65,條件!$A$1:$L$65585,11,0)))</f>
        <v/>
      </c>
      <c r="H65" s="578"/>
      <c r="I65" s="579"/>
      <c r="J65" s="580"/>
      <c r="K65" s="579"/>
      <c r="L65" s="581"/>
      <c r="M65" s="498"/>
      <c r="N65" s="499"/>
      <c r="O65" s="500"/>
      <c r="P65" s="499"/>
      <c r="Q65" s="501"/>
      <c r="R65" s="560"/>
      <c r="S65" s="542">
        <f t="shared" si="19"/>
        <v>0</v>
      </c>
      <c r="T65" s="502">
        <f t="shared" si="16"/>
        <v>0</v>
      </c>
      <c r="U65" s="502">
        <f t="shared" si="20"/>
        <v>0</v>
      </c>
      <c r="V65" s="503">
        <f t="shared" si="21"/>
        <v>0</v>
      </c>
      <c r="W65" s="561" t="str">
        <f t="shared" si="22"/>
        <v/>
      </c>
      <c r="X65" s="569" t="str">
        <f t="shared" si="17"/>
        <v/>
      </c>
      <c r="Y65" s="569" t="str">
        <f t="shared" si="18"/>
        <v/>
      </c>
    </row>
    <row r="66" spans="1:25" ht="16.5">
      <c r="A66" s="493">
        <f t="shared" si="23"/>
        <v>46144</v>
      </c>
      <c r="B66" s="515" t="s">
        <v>835</v>
      </c>
      <c r="C66" s="652"/>
      <c r="D66" s="653"/>
      <c r="E66" s="654"/>
      <c r="F66" s="655"/>
      <c r="G66" s="655"/>
      <c r="H66" s="656"/>
      <c r="I66" s="657">
        <f>COUNTA(I46:I65)</f>
        <v>0</v>
      </c>
      <c r="J66" s="657"/>
      <c r="K66" s="657"/>
      <c r="L66" s="658"/>
      <c r="M66" s="517"/>
      <c r="N66" s="518">
        <f>SUM(N46:N65)</f>
        <v>0</v>
      </c>
      <c r="O66" s="517"/>
      <c r="P66" s="518">
        <f>SUM(P46:P65)</f>
        <v>0</v>
      </c>
      <c r="Q66" s="519"/>
      <c r="R66" s="562"/>
      <c r="S66" s="543"/>
      <c r="T66" s="516"/>
      <c r="U66" s="516">
        <f>SUMIF(U46:U65,"&lt;9E307")</f>
        <v>0</v>
      </c>
      <c r="V66" s="516">
        <f>SUM(V46:V65)</f>
        <v>0</v>
      </c>
      <c r="W66" s="563">
        <f>IF(ISERROR(V66/U66),0,(V66/U66))</f>
        <v>0</v>
      </c>
      <c r="X66" s="570">
        <f>SUMIF(X46:X65,"&lt;9E307")</f>
        <v>0</v>
      </c>
      <c r="Y66" s="570">
        <f>SUMIF(Y46:Y65,"&lt;9E307")</f>
        <v>0</v>
      </c>
    </row>
    <row r="67" spans="1:25" ht="16.5">
      <c r="A67" s="493">
        <f t="shared" si="23"/>
        <v>46144</v>
      </c>
      <c r="B67" s="549" t="s">
        <v>833</v>
      </c>
      <c r="C67" s="576"/>
      <c r="D67" s="600"/>
      <c r="E67" s="577"/>
      <c r="F67" s="635" t="str">
        <f>IF(ISNA(VLOOKUP(D67,條件!$A$1:$L$65585,5,0)),"",(VLOOKUP(D67,條件!$A$1:$L$65585,5,0)))</f>
        <v/>
      </c>
      <c r="G67" s="635" t="str">
        <f>IF(ISNA(VLOOKUP(D67,條件!$A$1:$L$65585,11,0)),"",(VLOOKUP(D67,條件!$A$1:$L$65585,11,0)))</f>
        <v/>
      </c>
      <c r="H67" s="578"/>
      <c r="I67" s="579"/>
      <c r="J67" s="580"/>
      <c r="K67" s="579"/>
      <c r="L67" s="581"/>
      <c r="M67" s="498"/>
      <c r="N67" s="499"/>
      <c r="O67" s="500"/>
      <c r="P67" s="499"/>
      <c r="Q67" s="527"/>
      <c r="R67" s="558"/>
      <c r="S67" s="541">
        <f>K67*0.85</f>
        <v>0</v>
      </c>
      <c r="T67" s="502">
        <f t="shared" ref="T67:T86" si="24">IF(J67="",0,(1440/(J67/S67)))</f>
        <v>0</v>
      </c>
      <c r="U67" s="522">
        <f>T67*L67*(N67+P67)/24*0.85</f>
        <v>0</v>
      </c>
      <c r="V67" s="523">
        <f>M67+O67</f>
        <v>0</v>
      </c>
      <c r="W67" s="559" t="str">
        <f>IF(U67=0,"",((V67/U67)))</f>
        <v/>
      </c>
      <c r="X67" s="569" t="str">
        <f t="shared" ref="X67:X86" si="25">IF(ISERROR((U67/(N67+P67)*N67)/250),"",((U67/(N67+P67)*N67)/250))</f>
        <v/>
      </c>
      <c r="Y67" s="569" t="str">
        <f t="shared" ref="Y67:Y86" si="26">IF(ISERROR(((U67/(N67+P67)*P67)/250)),"",(((U67/(N67+P67)*P67))/250))</f>
        <v/>
      </c>
    </row>
    <row r="68" spans="1:25" ht="16.5">
      <c r="A68" s="493">
        <f t="shared" si="23"/>
        <v>46144</v>
      </c>
      <c r="B68" s="549" t="s">
        <v>833</v>
      </c>
      <c r="C68" s="576"/>
      <c r="D68" s="600"/>
      <c r="E68" s="577"/>
      <c r="F68" s="635" t="str">
        <f>IF(ISNA(VLOOKUP(D68,條件!$A$1:$L$65585,5,0)),"",(VLOOKUP(D68,條件!$A$1:$L$65585,5,0)))</f>
        <v/>
      </c>
      <c r="G68" s="635" t="str">
        <f>IF(ISNA(VLOOKUP(D68,條件!$A$1:$L$65585,11,0)),"",(VLOOKUP(D68,條件!$A$1:$L$65585,11,0)))</f>
        <v/>
      </c>
      <c r="H68" s="578"/>
      <c r="I68" s="579"/>
      <c r="J68" s="580"/>
      <c r="K68" s="579"/>
      <c r="L68" s="581"/>
      <c r="M68" s="498"/>
      <c r="N68" s="499"/>
      <c r="O68" s="500"/>
      <c r="P68" s="499"/>
      <c r="Q68" s="527"/>
      <c r="R68" s="558"/>
      <c r="S68" s="542">
        <f t="shared" ref="S68:S86" si="27">K68*0.85</f>
        <v>0</v>
      </c>
      <c r="T68" s="502">
        <f t="shared" si="24"/>
        <v>0</v>
      </c>
      <c r="U68" s="522">
        <f t="shared" ref="U68:U86" si="28">T68*L68*(N68+P68)/24*0.85</f>
        <v>0</v>
      </c>
      <c r="V68" s="503">
        <f t="shared" ref="V68:V86" si="29">M68+O68</f>
        <v>0</v>
      </c>
      <c r="W68" s="559" t="str">
        <f t="shared" ref="W68:W86" si="30">IF(U68=0,"",((V68/U68)))</f>
        <v/>
      </c>
      <c r="X68" s="569" t="str">
        <f t="shared" si="25"/>
        <v/>
      </c>
      <c r="Y68" s="569" t="str">
        <f t="shared" si="26"/>
        <v/>
      </c>
    </row>
    <row r="69" spans="1:25" ht="16.5">
      <c r="A69" s="493">
        <f t="shared" si="23"/>
        <v>46144</v>
      </c>
      <c r="B69" s="549" t="s">
        <v>833</v>
      </c>
      <c r="C69" s="576"/>
      <c r="D69" s="600"/>
      <c r="E69" s="577"/>
      <c r="F69" s="635" t="str">
        <f>IF(ISNA(VLOOKUP(D69,條件!$A$1:$L$65585,5,0)),"",(VLOOKUP(D69,條件!$A$1:$L$65585,5,0)))</f>
        <v/>
      </c>
      <c r="G69" s="635" t="str">
        <f>IF(ISNA(VLOOKUP(D69,條件!$A$1:$L$65585,11,0)),"",(VLOOKUP(D69,條件!$A$1:$L$65585,11,0)))</f>
        <v/>
      </c>
      <c r="H69" s="578"/>
      <c r="I69" s="579"/>
      <c r="J69" s="580"/>
      <c r="K69" s="579"/>
      <c r="L69" s="581"/>
      <c r="M69" s="498"/>
      <c r="N69" s="499"/>
      <c r="O69" s="500"/>
      <c r="P69" s="499"/>
      <c r="Q69" s="527"/>
      <c r="R69" s="558"/>
      <c r="S69" s="542">
        <f t="shared" si="27"/>
        <v>0</v>
      </c>
      <c r="T69" s="502">
        <f t="shared" si="24"/>
        <v>0</v>
      </c>
      <c r="U69" s="522">
        <f t="shared" si="28"/>
        <v>0</v>
      </c>
      <c r="V69" s="503">
        <f t="shared" si="29"/>
        <v>0</v>
      </c>
      <c r="W69" s="559" t="str">
        <f t="shared" si="30"/>
        <v/>
      </c>
      <c r="X69" s="569" t="str">
        <f t="shared" si="25"/>
        <v/>
      </c>
      <c r="Y69" s="569" t="str">
        <f t="shared" si="26"/>
        <v/>
      </c>
    </row>
    <row r="70" spans="1:25" ht="16.5">
      <c r="A70" s="493">
        <f t="shared" si="23"/>
        <v>46144</v>
      </c>
      <c r="B70" s="549" t="s">
        <v>833</v>
      </c>
      <c r="C70" s="576"/>
      <c r="D70" s="600"/>
      <c r="E70" s="577"/>
      <c r="F70" s="635" t="str">
        <f>IF(ISNA(VLOOKUP(D70,條件!$A$1:$L$65585,5,0)),"",(VLOOKUP(D70,條件!$A$1:$L$65585,5,0)))</f>
        <v/>
      </c>
      <c r="G70" s="635" t="str">
        <f>IF(ISNA(VLOOKUP(D70,條件!$A$1:$L$65585,11,0)),"",(VLOOKUP(D70,條件!$A$1:$L$65585,11,0)))</f>
        <v/>
      </c>
      <c r="H70" s="578"/>
      <c r="I70" s="579"/>
      <c r="J70" s="580"/>
      <c r="K70" s="579"/>
      <c r="L70" s="581"/>
      <c r="M70" s="498"/>
      <c r="N70" s="499"/>
      <c r="O70" s="500"/>
      <c r="P70" s="499"/>
      <c r="Q70" s="501"/>
      <c r="R70" s="560"/>
      <c r="S70" s="542">
        <f t="shared" si="27"/>
        <v>0</v>
      </c>
      <c r="T70" s="502">
        <f t="shared" si="24"/>
        <v>0</v>
      </c>
      <c r="U70" s="522">
        <f t="shared" si="28"/>
        <v>0</v>
      </c>
      <c r="V70" s="503">
        <f t="shared" si="29"/>
        <v>0</v>
      </c>
      <c r="W70" s="559" t="str">
        <f t="shared" si="30"/>
        <v/>
      </c>
      <c r="X70" s="569" t="str">
        <f t="shared" si="25"/>
        <v/>
      </c>
      <c r="Y70" s="569" t="str">
        <f t="shared" si="26"/>
        <v/>
      </c>
    </row>
    <row r="71" spans="1:25" ht="16.5">
      <c r="A71" s="493">
        <f t="shared" si="23"/>
        <v>46144</v>
      </c>
      <c r="B71" s="549" t="s">
        <v>833</v>
      </c>
      <c r="C71" s="576"/>
      <c r="D71" s="600"/>
      <c r="E71" s="577"/>
      <c r="F71" s="635" t="str">
        <f>IF(ISNA(VLOOKUP(D71,條件!$A$1:$L$65585,5,0)),"",(VLOOKUP(D71,條件!$A$1:$L$65585,5,0)))</f>
        <v/>
      </c>
      <c r="G71" s="635" t="str">
        <f>IF(ISNA(VLOOKUP(D71,條件!$A$1:$L$65585,11,0)),"",(VLOOKUP(D71,條件!$A$1:$L$65585,11,0)))</f>
        <v/>
      </c>
      <c r="H71" s="578"/>
      <c r="I71" s="579"/>
      <c r="J71" s="580"/>
      <c r="K71" s="579"/>
      <c r="L71" s="581"/>
      <c r="M71" s="498"/>
      <c r="N71" s="499"/>
      <c r="O71" s="500"/>
      <c r="P71" s="499"/>
      <c r="Q71" s="501"/>
      <c r="R71" s="560"/>
      <c r="S71" s="542">
        <f t="shared" si="27"/>
        <v>0</v>
      </c>
      <c r="T71" s="502">
        <f t="shared" si="24"/>
        <v>0</v>
      </c>
      <c r="U71" s="522">
        <f t="shared" si="28"/>
        <v>0</v>
      </c>
      <c r="V71" s="503">
        <f t="shared" si="29"/>
        <v>0</v>
      </c>
      <c r="W71" s="559" t="str">
        <f t="shared" si="30"/>
        <v/>
      </c>
      <c r="X71" s="569" t="str">
        <f t="shared" si="25"/>
        <v/>
      </c>
      <c r="Y71" s="569" t="str">
        <f t="shared" si="26"/>
        <v/>
      </c>
    </row>
    <row r="72" spans="1:25" ht="16.5">
      <c r="A72" s="493">
        <f t="shared" si="23"/>
        <v>46144</v>
      </c>
      <c r="B72" s="549" t="s">
        <v>833</v>
      </c>
      <c r="C72" s="576"/>
      <c r="D72" s="600"/>
      <c r="E72" s="577"/>
      <c r="F72" s="635" t="str">
        <f>IF(ISNA(VLOOKUP(D72,條件!$A$1:$L$65585,5,0)),"",(VLOOKUP(D72,條件!$A$1:$L$65585,5,0)))</f>
        <v/>
      </c>
      <c r="G72" s="635" t="str">
        <f>IF(ISNA(VLOOKUP(D72,條件!$A$1:$L$65585,11,0)),"",(VLOOKUP(D72,條件!$A$1:$L$65585,11,0)))</f>
        <v/>
      </c>
      <c r="H72" s="578"/>
      <c r="I72" s="579"/>
      <c r="J72" s="580"/>
      <c r="K72" s="579"/>
      <c r="L72" s="581"/>
      <c r="M72" s="498"/>
      <c r="N72" s="499"/>
      <c r="O72" s="500"/>
      <c r="P72" s="499"/>
      <c r="Q72" s="501"/>
      <c r="R72" s="560"/>
      <c r="S72" s="542">
        <f t="shared" si="27"/>
        <v>0</v>
      </c>
      <c r="T72" s="502">
        <f t="shared" si="24"/>
        <v>0</v>
      </c>
      <c r="U72" s="522">
        <f t="shared" si="28"/>
        <v>0</v>
      </c>
      <c r="V72" s="503">
        <f t="shared" si="29"/>
        <v>0</v>
      </c>
      <c r="W72" s="559" t="str">
        <f t="shared" si="30"/>
        <v/>
      </c>
      <c r="X72" s="569" t="str">
        <f t="shared" si="25"/>
        <v/>
      </c>
      <c r="Y72" s="569" t="str">
        <f t="shared" si="26"/>
        <v/>
      </c>
    </row>
    <row r="73" spans="1:25" ht="16.5">
      <c r="A73" s="493">
        <f t="shared" si="23"/>
        <v>46144</v>
      </c>
      <c r="B73" s="549" t="s">
        <v>833</v>
      </c>
      <c r="C73" s="576"/>
      <c r="D73" s="600"/>
      <c r="E73" s="577"/>
      <c r="F73" s="635" t="str">
        <f>IF(ISNA(VLOOKUP(D73,條件!$A$1:$L$65585,5,0)),"",(VLOOKUP(D73,條件!$A$1:$L$65585,5,0)))</f>
        <v/>
      </c>
      <c r="G73" s="635" t="str">
        <f>IF(ISNA(VLOOKUP(D73,條件!$A$1:$L$65585,11,0)),"",(VLOOKUP(D73,條件!$A$1:$L$65585,11,0)))</f>
        <v/>
      </c>
      <c r="H73" s="578"/>
      <c r="I73" s="579"/>
      <c r="J73" s="580"/>
      <c r="K73" s="579"/>
      <c r="L73" s="581"/>
      <c r="M73" s="498"/>
      <c r="N73" s="499"/>
      <c r="O73" s="500"/>
      <c r="P73" s="499"/>
      <c r="Q73" s="501"/>
      <c r="R73" s="560"/>
      <c r="S73" s="542">
        <f t="shared" si="27"/>
        <v>0</v>
      </c>
      <c r="T73" s="502">
        <f t="shared" si="24"/>
        <v>0</v>
      </c>
      <c r="U73" s="522">
        <f t="shared" si="28"/>
        <v>0</v>
      </c>
      <c r="V73" s="503">
        <f t="shared" si="29"/>
        <v>0</v>
      </c>
      <c r="W73" s="559" t="str">
        <f t="shared" si="30"/>
        <v/>
      </c>
      <c r="X73" s="569" t="str">
        <f t="shared" si="25"/>
        <v/>
      </c>
      <c r="Y73" s="569" t="str">
        <f t="shared" si="26"/>
        <v/>
      </c>
    </row>
    <row r="74" spans="1:25" ht="16.5">
      <c r="A74" s="493">
        <f t="shared" si="23"/>
        <v>46144</v>
      </c>
      <c r="B74" s="549" t="s">
        <v>833</v>
      </c>
      <c r="C74" s="576"/>
      <c r="D74" s="600"/>
      <c r="E74" s="577"/>
      <c r="F74" s="635" t="str">
        <f>IF(ISNA(VLOOKUP(D74,條件!$A$1:$L$65585,5,0)),"",(VLOOKUP(D74,條件!$A$1:$L$65585,5,0)))</f>
        <v/>
      </c>
      <c r="G74" s="635" t="str">
        <f>IF(ISNA(VLOOKUP(D74,條件!$A$1:$L$65585,11,0)),"",(VLOOKUP(D74,條件!$A$1:$L$65585,11,0)))</f>
        <v/>
      </c>
      <c r="H74" s="578"/>
      <c r="I74" s="579"/>
      <c r="J74" s="580"/>
      <c r="K74" s="579"/>
      <c r="L74" s="581"/>
      <c r="M74" s="498"/>
      <c r="N74" s="499"/>
      <c r="O74" s="500"/>
      <c r="P74" s="499"/>
      <c r="Q74" s="501"/>
      <c r="R74" s="560"/>
      <c r="S74" s="542">
        <f t="shared" si="27"/>
        <v>0</v>
      </c>
      <c r="T74" s="502">
        <f t="shared" si="24"/>
        <v>0</v>
      </c>
      <c r="U74" s="522">
        <f t="shared" si="28"/>
        <v>0</v>
      </c>
      <c r="V74" s="503">
        <f t="shared" si="29"/>
        <v>0</v>
      </c>
      <c r="W74" s="559" t="str">
        <f t="shared" si="30"/>
        <v/>
      </c>
      <c r="X74" s="569" t="str">
        <f t="shared" si="25"/>
        <v/>
      </c>
      <c r="Y74" s="569" t="str">
        <f t="shared" si="26"/>
        <v/>
      </c>
    </row>
    <row r="75" spans="1:25" ht="16.5">
      <c r="A75" s="493">
        <f t="shared" si="23"/>
        <v>46144</v>
      </c>
      <c r="B75" s="549" t="s">
        <v>833</v>
      </c>
      <c r="C75" s="576"/>
      <c r="D75" s="600"/>
      <c r="E75" s="577"/>
      <c r="F75" s="635" t="str">
        <f>IF(ISNA(VLOOKUP(D75,條件!$A$1:$L$65585,5,0)),"",(VLOOKUP(D75,條件!$A$1:$L$65585,5,0)))</f>
        <v/>
      </c>
      <c r="G75" s="635" t="str">
        <f>IF(ISNA(VLOOKUP(D75,條件!$A$1:$L$65585,11,0)),"",(VLOOKUP(D75,條件!$A$1:$L$65585,11,0)))</f>
        <v/>
      </c>
      <c r="H75" s="578"/>
      <c r="I75" s="579"/>
      <c r="J75" s="580"/>
      <c r="K75" s="579"/>
      <c r="L75" s="581"/>
      <c r="M75" s="498"/>
      <c r="N75" s="499"/>
      <c r="O75" s="500"/>
      <c r="P75" s="499"/>
      <c r="Q75" s="501"/>
      <c r="R75" s="560"/>
      <c r="S75" s="542">
        <f t="shared" si="27"/>
        <v>0</v>
      </c>
      <c r="T75" s="502">
        <f t="shared" si="24"/>
        <v>0</v>
      </c>
      <c r="U75" s="522">
        <f t="shared" si="28"/>
        <v>0</v>
      </c>
      <c r="V75" s="503">
        <f t="shared" si="29"/>
        <v>0</v>
      </c>
      <c r="W75" s="559" t="str">
        <f t="shared" si="30"/>
        <v/>
      </c>
      <c r="X75" s="569" t="str">
        <f t="shared" si="25"/>
        <v/>
      </c>
      <c r="Y75" s="569" t="str">
        <f t="shared" si="26"/>
        <v/>
      </c>
    </row>
    <row r="76" spans="1:25" ht="16.5">
      <c r="A76" s="493">
        <f t="shared" si="23"/>
        <v>46144</v>
      </c>
      <c r="B76" s="549" t="s">
        <v>833</v>
      </c>
      <c r="C76" s="576"/>
      <c r="D76" s="600"/>
      <c r="E76" s="577"/>
      <c r="F76" s="635" t="str">
        <f>IF(ISNA(VLOOKUP(D76,條件!$A$1:$L$65585,5,0)),"",(VLOOKUP(D76,條件!$A$1:$L$65585,5,0)))</f>
        <v/>
      </c>
      <c r="G76" s="635" t="str">
        <f>IF(ISNA(VLOOKUP(D76,條件!$A$1:$L$65585,11,0)),"",(VLOOKUP(D76,條件!$A$1:$L$65585,11,0)))</f>
        <v/>
      </c>
      <c r="H76" s="578"/>
      <c r="I76" s="579"/>
      <c r="J76" s="580"/>
      <c r="K76" s="579"/>
      <c r="L76" s="581"/>
      <c r="M76" s="498"/>
      <c r="N76" s="499"/>
      <c r="O76" s="500"/>
      <c r="P76" s="499"/>
      <c r="Q76" s="501"/>
      <c r="R76" s="560"/>
      <c r="S76" s="542">
        <f t="shared" si="27"/>
        <v>0</v>
      </c>
      <c r="T76" s="502">
        <f t="shared" si="24"/>
        <v>0</v>
      </c>
      <c r="U76" s="522">
        <f t="shared" si="28"/>
        <v>0</v>
      </c>
      <c r="V76" s="503">
        <f t="shared" si="29"/>
        <v>0</v>
      </c>
      <c r="W76" s="559" t="str">
        <f t="shared" si="30"/>
        <v/>
      </c>
      <c r="X76" s="569" t="str">
        <f t="shared" si="25"/>
        <v/>
      </c>
      <c r="Y76" s="569" t="str">
        <f t="shared" si="26"/>
        <v/>
      </c>
    </row>
    <row r="77" spans="1:25" ht="16.5">
      <c r="A77" s="493">
        <f t="shared" si="23"/>
        <v>46144</v>
      </c>
      <c r="B77" s="549" t="s">
        <v>833</v>
      </c>
      <c r="C77" s="576"/>
      <c r="D77" s="600"/>
      <c r="E77" s="577"/>
      <c r="F77" s="635" t="str">
        <f>IF(ISNA(VLOOKUP(D77,條件!$A$1:$L$65585,5,0)),"",(VLOOKUP(D77,條件!$A$1:$L$65585,5,0)))</f>
        <v/>
      </c>
      <c r="G77" s="635" t="str">
        <f>IF(ISNA(VLOOKUP(D77,條件!$A$1:$L$65585,11,0)),"",(VLOOKUP(D77,條件!$A$1:$L$65585,11,0)))</f>
        <v/>
      </c>
      <c r="H77" s="578"/>
      <c r="I77" s="579"/>
      <c r="J77" s="580"/>
      <c r="K77" s="579"/>
      <c r="L77" s="581"/>
      <c r="M77" s="498"/>
      <c r="N77" s="499"/>
      <c r="O77" s="500"/>
      <c r="P77" s="499"/>
      <c r="Q77" s="501"/>
      <c r="R77" s="560"/>
      <c r="S77" s="542">
        <f t="shared" si="27"/>
        <v>0</v>
      </c>
      <c r="T77" s="502">
        <f t="shared" si="24"/>
        <v>0</v>
      </c>
      <c r="U77" s="522">
        <f t="shared" si="28"/>
        <v>0</v>
      </c>
      <c r="V77" s="503">
        <f t="shared" si="29"/>
        <v>0</v>
      </c>
      <c r="W77" s="559" t="str">
        <f t="shared" si="30"/>
        <v/>
      </c>
      <c r="X77" s="569" t="str">
        <f t="shared" si="25"/>
        <v/>
      </c>
      <c r="Y77" s="569" t="str">
        <f t="shared" si="26"/>
        <v/>
      </c>
    </row>
    <row r="78" spans="1:25" ht="16.5">
      <c r="A78" s="493">
        <f t="shared" si="23"/>
        <v>46144</v>
      </c>
      <c r="B78" s="549" t="s">
        <v>833</v>
      </c>
      <c r="C78" s="576"/>
      <c r="D78" s="600"/>
      <c r="E78" s="577"/>
      <c r="F78" s="635" t="str">
        <f>IF(ISNA(VLOOKUP(D78,條件!$A$1:$L$65585,5,0)),"",(VLOOKUP(D78,條件!$A$1:$L$65585,5,0)))</f>
        <v/>
      </c>
      <c r="G78" s="635" t="str">
        <f>IF(ISNA(VLOOKUP(D78,條件!$A$1:$L$65585,11,0)),"",(VLOOKUP(D78,條件!$A$1:$L$65585,11,0)))</f>
        <v/>
      </c>
      <c r="H78" s="578"/>
      <c r="I78" s="579"/>
      <c r="J78" s="580"/>
      <c r="K78" s="579"/>
      <c r="L78" s="581"/>
      <c r="M78" s="498"/>
      <c r="N78" s="499"/>
      <c r="O78" s="500"/>
      <c r="P78" s="499"/>
      <c r="Q78" s="501"/>
      <c r="R78" s="560"/>
      <c r="S78" s="542">
        <f t="shared" si="27"/>
        <v>0</v>
      </c>
      <c r="T78" s="502">
        <f t="shared" si="24"/>
        <v>0</v>
      </c>
      <c r="U78" s="502">
        <f t="shared" si="28"/>
        <v>0</v>
      </c>
      <c r="V78" s="503">
        <f t="shared" si="29"/>
        <v>0</v>
      </c>
      <c r="W78" s="561" t="str">
        <f t="shared" si="30"/>
        <v/>
      </c>
      <c r="X78" s="569" t="str">
        <f t="shared" si="25"/>
        <v/>
      </c>
      <c r="Y78" s="569" t="str">
        <f t="shared" si="26"/>
        <v/>
      </c>
    </row>
    <row r="79" spans="1:25" ht="16.5">
      <c r="A79" s="493">
        <f t="shared" si="23"/>
        <v>46144</v>
      </c>
      <c r="B79" s="549" t="s">
        <v>833</v>
      </c>
      <c r="C79" s="576"/>
      <c r="D79" s="600"/>
      <c r="E79" s="577"/>
      <c r="F79" s="635" t="str">
        <f>IF(ISNA(VLOOKUP(D79,條件!$A$1:$L$65585,5,0)),"",(VLOOKUP(D79,條件!$A$1:$L$65585,5,0)))</f>
        <v/>
      </c>
      <c r="G79" s="635" t="str">
        <f>IF(ISNA(VLOOKUP(D79,條件!$A$1:$L$65585,11,0)),"",(VLOOKUP(D79,條件!$A$1:$L$65585,11,0)))</f>
        <v/>
      </c>
      <c r="H79" s="578"/>
      <c r="I79" s="579"/>
      <c r="J79" s="580"/>
      <c r="K79" s="579"/>
      <c r="L79" s="581"/>
      <c r="M79" s="498"/>
      <c r="N79" s="499"/>
      <c r="O79" s="500"/>
      <c r="P79" s="499"/>
      <c r="Q79" s="501"/>
      <c r="R79" s="560"/>
      <c r="S79" s="542">
        <f t="shared" si="27"/>
        <v>0</v>
      </c>
      <c r="T79" s="502">
        <f t="shared" si="24"/>
        <v>0</v>
      </c>
      <c r="U79" s="502">
        <f t="shared" si="28"/>
        <v>0</v>
      </c>
      <c r="V79" s="503">
        <f t="shared" si="29"/>
        <v>0</v>
      </c>
      <c r="W79" s="561" t="str">
        <f t="shared" si="30"/>
        <v/>
      </c>
      <c r="X79" s="569" t="str">
        <f t="shared" si="25"/>
        <v/>
      </c>
      <c r="Y79" s="569" t="str">
        <f t="shared" si="26"/>
        <v/>
      </c>
    </row>
    <row r="80" spans="1:25" ht="16.5">
      <c r="A80" s="493">
        <f t="shared" si="23"/>
        <v>46144</v>
      </c>
      <c r="B80" s="549" t="s">
        <v>833</v>
      </c>
      <c r="C80" s="576"/>
      <c r="D80" s="600"/>
      <c r="E80" s="577"/>
      <c r="F80" s="635" t="str">
        <f>IF(ISNA(VLOOKUP(D80,條件!$A$1:$L$65585,5,0)),"",(VLOOKUP(D80,條件!$A$1:$L$65585,5,0)))</f>
        <v/>
      </c>
      <c r="G80" s="635" t="str">
        <f>IF(ISNA(VLOOKUP(D80,條件!$A$1:$L$65585,11,0)),"",(VLOOKUP(D80,條件!$A$1:$L$65585,11,0)))</f>
        <v/>
      </c>
      <c r="H80" s="578"/>
      <c r="I80" s="579"/>
      <c r="J80" s="580"/>
      <c r="K80" s="579"/>
      <c r="L80" s="581"/>
      <c r="M80" s="498"/>
      <c r="N80" s="499"/>
      <c r="O80" s="500"/>
      <c r="P80" s="499"/>
      <c r="Q80" s="501"/>
      <c r="R80" s="560"/>
      <c r="S80" s="542">
        <f t="shared" si="27"/>
        <v>0</v>
      </c>
      <c r="T80" s="502">
        <f t="shared" si="24"/>
        <v>0</v>
      </c>
      <c r="U80" s="502">
        <f t="shared" si="28"/>
        <v>0</v>
      </c>
      <c r="V80" s="503">
        <f t="shared" si="29"/>
        <v>0</v>
      </c>
      <c r="W80" s="561" t="str">
        <f t="shared" si="30"/>
        <v/>
      </c>
      <c r="X80" s="569" t="str">
        <f t="shared" si="25"/>
        <v/>
      </c>
      <c r="Y80" s="569" t="str">
        <f t="shared" si="26"/>
        <v/>
      </c>
    </row>
    <row r="81" spans="1:25" ht="16.5">
      <c r="A81" s="493">
        <f t="shared" si="23"/>
        <v>46144</v>
      </c>
      <c r="B81" s="549" t="s">
        <v>833</v>
      </c>
      <c r="C81" s="576"/>
      <c r="D81" s="600"/>
      <c r="E81" s="577"/>
      <c r="F81" s="635" t="str">
        <f>IF(ISNA(VLOOKUP(D81,條件!$A$1:$L$65585,5,0)),"",(VLOOKUP(D81,條件!$A$1:$L$65585,5,0)))</f>
        <v/>
      </c>
      <c r="G81" s="635" t="str">
        <f>IF(ISNA(VLOOKUP(D81,條件!$A$1:$L$65585,11,0)),"",(VLOOKUP(D81,條件!$A$1:$L$65585,11,0)))</f>
        <v/>
      </c>
      <c r="H81" s="578"/>
      <c r="I81" s="579"/>
      <c r="J81" s="580"/>
      <c r="K81" s="579"/>
      <c r="L81" s="581"/>
      <c r="M81" s="498"/>
      <c r="N81" s="499"/>
      <c r="O81" s="500"/>
      <c r="P81" s="499"/>
      <c r="Q81" s="501"/>
      <c r="R81" s="560"/>
      <c r="S81" s="542">
        <f t="shared" si="27"/>
        <v>0</v>
      </c>
      <c r="T81" s="502">
        <f t="shared" si="24"/>
        <v>0</v>
      </c>
      <c r="U81" s="502">
        <f t="shared" si="28"/>
        <v>0</v>
      </c>
      <c r="V81" s="503">
        <f t="shared" si="29"/>
        <v>0</v>
      </c>
      <c r="W81" s="561" t="str">
        <f t="shared" si="30"/>
        <v/>
      </c>
      <c r="X81" s="569" t="str">
        <f t="shared" si="25"/>
        <v/>
      </c>
      <c r="Y81" s="569" t="str">
        <f t="shared" si="26"/>
        <v/>
      </c>
    </row>
    <row r="82" spans="1:25" ht="16.5">
      <c r="A82" s="493">
        <f t="shared" si="23"/>
        <v>46144</v>
      </c>
      <c r="B82" s="549" t="s">
        <v>833</v>
      </c>
      <c r="C82" s="576"/>
      <c r="D82" s="600"/>
      <c r="E82" s="577"/>
      <c r="F82" s="635" t="str">
        <f>IF(ISNA(VLOOKUP(D82,條件!$A$1:$L$65585,5,0)),"",(VLOOKUP(D82,條件!$A$1:$L$65585,5,0)))</f>
        <v/>
      </c>
      <c r="G82" s="635" t="str">
        <f>IF(ISNA(VLOOKUP(D82,條件!$A$1:$L$65585,11,0)),"",(VLOOKUP(D82,條件!$A$1:$L$65585,11,0)))</f>
        <v/>
      </c>
      <c r="H82" s="578"/>
      <c r="I82" s="579"/>
      <c r="J82" s="580"/>
      <c r="K82" s="579"/>
      <c r="L82" s="581"/>
      <c r="M82" s="498"/>
      <c r="N82" s="499"/>
      <c r="O82" s="500"/>
      <c r="P82" s="499"/>
      <c r="Q82" s="501"/>
      <c r="R82" s="560"/>
      <c r="S82" s="542">
        <f t="shared" si="27"/>
        <v>0</v>
      </c>
      <c r="T82" s="502">
        <f t="shared" si="24"/>
        <v>0</v>
      </c>
      <c r="U82" s="502">
        <f t="shared" si="28"/>
        <v>0</v>
      </c>
      <c r="V82" s="503">
        <f t="shared" si="29"/>
        <v>0</v>
      </c>
      <c r="W82" s="561" t="str">
        <f t="shared" si="30"/>
        <v/>
      </c>
      <c r="X82" s="569" t="str">
        <f t="shared" si="25"/>
        <v/>
      </c>
      <c r="Y82" s="569" t="str">
        <f t="shared" si="26"/>
        <v/>
      </c>
    </row>
    <row r="83" spans="1:25" ht="16.5">
      <c r="A83" s="493">
        <f t="shared" si="23"/>
        <v>46144</v>
      </c>
      <c r="B83" s="549" t="s">
        <v>833</v>
      </c>
      <c r="C83" s="576"/>
      <c r="D83" s="600"/>
      <c r="E83" s="577"/>
      <c r="F83" s="635" t="str">
        <f>IF(ISNA(VLOOKUP(D83,條件!$A$1:$L$65585,5,0)),"",(VLOOKUP(D83,條件!$A$1:$L$65585,5,0)))</f>
        <v/>
      </c>
      <c r="G83" s="635" t="str">
        <f>IF(ISNA(VLOOKUP(D83,條件!$A$1:$L$65585,11,0)),"",(VLOOKUP(D83,條件!$A$1:$L$65585,11,0)))</f>
        <v/>
      </c>
      <c r="H83" s="578"/>
      <c r="I83" s="579"/>
      <c r="J83" s="580"/>
      <c r="K83" s="579"/>
      <c r="L83" s="581"/>
      <c r="M83" s="498"/>
      <c r="N83" s="499"/>
      <c r="O83" s="500"/>
      <c r="P83" s="499"/>
      <c r="Q83" s="501"/>
      <c r="R83" s="560"/>
      <c r="S83" s="542">
        <f t="shared" si="27"/>
        <v>0</v>
      </c>
      <c r="T83" s="502">
        <f t="shared" si="24"/>
        <v>0</v>
      </c>
      <c r="U83" s="502">
        <f t="shared" si="28"/>
        <v>0</v>
      </c>
      <c r="V83" s="503">
        <f t="shared" si="29"/>
        <v>0</v>
      </c>
      <c r="W83" s="561" t="str">
        <f t="shared" si="30"/>
        <v/>
      </c>
      <c r="X83" s="569" t="str">
        <f t="shared" si="25"/>
        <v/>
      </c>
      <c r="Y83" s="569" t="str">
        <f t="shared" si="26"/>
        <v/>
      </c>
    </row>
    <row r="84" spans="1:25" ht="16.5">
      <c r="A84" s="493">
        <f t="shared" si="23"/>
        <v>46144</v>
      </c>
      <c r="B84" s="549" t="s">
        <v>833</v>
      </c>
      <c r="C84" s="576"/>
      <c r="D84" s="600"/>
      <c r="E84" s="577"/>
      <c r="F84" s="635" t="str">
        <f>IF(ISNA(VLOOKUP(D84,條件!$A$1:$L$65585,5,0)),"",(VLOOKUP(D84,條件!$A$1:$L$65585,5,0)))</f>
        <v/>
      </c>
      <c r="G84" s="635" t="str">
        <f>IF(ISNA(VLOOKUP(D84,條件!$A$1:$L$65585,11,0)),"",(VLOOKUP(D84,條件!$A$1:$L$65585,11,0)))</f>
        <v/>
      </c>
      <c r="H84" s="578"/>
      <c r="I84" s="579"/>
      <c r="J84" s="580"/>
      <c r="K84" s="579"/>
      <c r="L84" s="581"/>
      <c r="M84" s="498"/>
      <c r="N84" s="499"/>
      <c r="O84" s="500"/>
      <c r="P84" s="499"/>
      <c r="Q84" s="501"/>
      <c r="R84" s="560"/>
      <c r="S84" s="542">
        <f t="shared" si="27"/>
        <v>0</v>
      </c>
      <c r="T84" s="502">
        <f t="shared" si="24"/>
        <v>0</v>
      </c>
      <c r="U84" s="502">
        <f t="shared" si="28"/>
        <v>0</v>
      </c>
      <c r="V84" s="503">
        <f t="shared" si="29"/>
        <v>0</v>
      </c>
      <c r="W84" s="561" t="str">
        <f t="shared" si="30"/>
        <v/>
      </c>
      <c r="X84" s="569" t="str">
        <f t="shared" si="25"/>
        <v/>
      </c>
      <c r="Y84" s="569" t="str">
        <f t="shared" si="26"/>
        <v/>
      </c>
    </row>
    <row r="85" spans="1:25" ht="16.5">
      <c r="A85" s="493">
        <f t="shared" si="23"/>
        <v>46144</v>
      </c>
      <c r="B85" s="549" t="s">
        <v>833</v>
      </c>
      <c r="C85" s="576"/>
      <c r="D85" s="600"/>
      <c r="E85" s="577"/>
      <c r="F85" s="635" t="str">
        <f>IF(ISNA(VLOOKUP(D85,條件!$A$1:$L$65585,5,0)),"",(VLOOKUP(D85,條件!$A$1:$L$65585,5,0)))</f>
        <v/>
      </c>
      <c r="G85" s="635" t="str">
        <f>IF(ISNA(VLOOKUP(D85,條件!$A$1:$L$65585,11,0)),"",(VLOOKUP(D85,條件!$A$1:$L$65585,11,0)))</f>
        <v/>
      </c>
      <c r="H85" s="578"/>
      <c r="I85" s="579"/>
      <c r="J85" s="580"/>
      <c r="K85" s="579"/>
      <c r="L85" s="581"/>
      <c r="M85" s="498"/>
      <c r="N85" s="499"/>
      <c r="O85" s="500"/>
      <c r="P85" s="499"/>
      <c r="Q85" s="501"/>
      <c r="R85" s="560"/>
      <c r="S85" s="542">
        <f t="shared" si="27"/>
        <v>0</v>
      </c>
      <c r="T85" s="502">
        <f t="shared" si="24"/>
        <v>0</v>
      </c>
      <c r="U85" s="502">
        <f t="shared" si="28"/>
        <v>0</v>
      </c>
      <c r="V85" s="503">
        <f t="shared" si="29"/>
        <v>0</v>
      </c>
      <c r="W85" s="561" t="str">
        <f t="shared" si="30"/>
        <v/>
      </c>
      <c r="X85" s="569" t="str">
        <f t="shared" si="25"/>
        <v/>
      </c>
      <c r="Y85" s="569" t="str">
        <f t="shared" si="26"/>
        <v/>
      </c>
    </row>
    <row r="86" spans="1:25" ht="16.5">
      <c r="A86" s="493">
        <f t="shared" si="23"/>
        <v>46144</v>
      </c>
      <c r="B86" s="549" t="s">
        <v>833</v>
      </c>
      <c r="C86" s="576"/>
      <c r="D86" s="600"/>
      <c r="E86" s="577"/>
      <c r="F86" s="635" t="str">
        <f>IF(ISNA(VLOOKUP(D86,條件!$A$1:$L$65585,5,0)),"",(VLOOKUP(D86,條件!$A$1:$L$65585,5,0)))</f>
        <v/>
      </c>
      <c r="G86" s="635" t="str">
        <f>IF(ISNA(VLOOKUP(D86,條件!$A$1:$L$65585,11,0)),"",(VLOOKUP(D86,條件!$A$1:$L$65585,11,0)))</f>
        <v/>
      </c>
      <c r="H86" s="578"/>
      <c r="I86" s="579"/>
      <c r="J86" s="580"/>
      <c r="K86" s="579"/>
      <c r="L86" s="581"/>
      <c r="M86" s="498"/>
      <c r="N86" s="499"/>
      <c r="O86" s="500"/>
      <c r="P86" s="499"/>
      <c r="Q86" s="501"/>
      <c r="R86" s="560"/>
      <c r="S86" s="542">
        <f t="shared" si="27"/>
        <v>0</v>
      </c>
      <c r="T86" s="502">
        <f t="shared" si="24"/>
        <v>0</v>
      </c>
      <c r="U86" s="502">
        <f t="shared" si="28"/>
        <v>0</v>
      </c>
      <c r="V86" s="503">
        <f t="shared" si="29"/>
        <v>0</v>
      </c>
      <c r="W86" s="561" t="str">
        <f t="shared" si="30"/>
        <v/>
      </c>
      <c r="X86" s="569" t="str">
        <f t="shared" si="25"/>
        <v/>
      </c>
      <c r="Y86" s="569" t="str">
        <f t="shared" si="26"/>
        <v/>
      </c>
    </row>
    <row r="87" spans="1:25" ht="16.5">
      <c r="A87" s="493">
        <f t="shared" si="23"/>
        <v>46144</v>
      </c>
      <c r="B87" s="515" t="s">
        <v>831</v>
      </c>
      <c r="C87" s="652"/>
      <c r="D87" s="653"/>
      <c r="E87" s="654"/>
      <c r="F87" s="655">
        <v>0</v>
      </c>
      <c r="G87" s="655"/>
      <c r="H87" s="656"/>
      <c r="I87" s="657">
        <f>COUNTA(I67:I86)</f>
        <v>0</v>
      </c>
      <c r="J87" s="657"/>
      <c r="K87" s="657"/>
      <c r="L87" s="658"/>
      <c r="M87" s="517"/>
      <c r="N87" s="518">
        <f>SUM(N67:N86)</f>
        <v>0</v>
      </c>
      <c r="O87" s="517"/>
      <c r="P87" s="518">
        <f>SUM(P67:P86)</f>
        <v>0</v>
      </c>
      <c r="Q87" s="519"/>
      <c r="R87" s="562"/>
      <c r="S87" s="544"/>
      <c r="T87" s="520"/>
      <c r="U87" s="516">
        <f>SUMIF(U67:U86,"&lt;9E307")</f>
        <v>0</v>
      </c>
      <c r="V87" s="516">
        <f>SUM(V67:V86)</f>
        <v>0</v>
      </c>
      <c r="W87" s="563">
        <f>IF(ISERROR(V87/U87),0,(V87/U87))</f>
        <v>0</v>
      </c>
      <c r="X87" s="570">
        <f>SUMIF(X67:X86,"&lt;9E307")</f>
        <v>0</v>
      </c>
      <c r="Y87" s="570">
        <f>SUMIF(Y67:Y86,"&lt;9E307")</f>
        <v>0</v>
      </c>
    </row>
    <row r="88" spans="1:25" ht="16.5">
      <c r="A88" s="493">
        <f t="shared" si="23"/>
        <v>46144</v>
      </c>
      <c r="B88" s="521" t="s">
        <v>834</v>
      </c>
      <c r="C88" s="659"/>
      <c r="D88" s="660"/>
      <c r="E88" s="661"/>
      <c r="F88" s="662"/>
      <c r="G88" s="662"/>
      <c r="H88" s="663"/>
      <c r="I88" s="664">
        <f>SUM(I66,I87)</f>
        <v>0</v>
      </c>
      <c r="J88" s="664"/>
      <c r="K88" s="664"/>
      <c r="L88" s="665"/>
      <c r="M88" s="536"/>
      <c r="N88" s="537">
        <f>SUM(N66,N87)</f>
        <v>0</v>
      </c>
      <c r="O88" s="536"/>
      <c r="P88" s="537">
        <f>SUM(P66,P87)</f>
        <v>0</v>
      </c>
      <c r="Q88" s="538"/>
      <c r="R88" s="564"/>
      <c r="S88" s="545"/>
      <c r="T88" s="504"/>
      <c r="U88" s="504">
        <f t="shared" ref="U88:V88" si="31">SUM(U66,U87)</f>
        <v>0</v>
      </c>
      <c r="V88" s="504">
        <f t="shared" si="31"/>
        <v>0</v>
      </c>
      <c r="W88" s="565">
        <f>IF(ISERROR(V88/U88),0,V88/U88)</f>
        <v>0</v>
      </c>
      <c r="X88" s="571">
        <f>SUM(X66,X87)</f>
        <v>0</v>
      </c>
      <c r="Y88" s="571">
        <f>SUM(Y66,Y87)</f>
        <v>0</v>
      </c>
    </row>
    <row r="89" spans="1:25" ht="16.5">
      <c r="A89" s="566">
        <f>A88+1</f>
        <v>46145</v>
      </c>
      <c r="B89" s="548" t="s">
        <v>832</v>
      </c>
      <c r="C89" s="576"/>
      <c r="D89" s="600"/>
      <c r="E89" s="577"/>
      <c r="F89" s="635" t="str">
        <f>IF(ISNA(VLOOKUP(D89,條件!$A$1:$L$65585,5,0)),"",(VLOOKUP(D89,條件!$A$1:$L$65585,5,0)))</f>
        <v/>
      </c>
      <c r="G89" s="635" t="str">
        <f>IF(ISNA(VLOOKUP(D89,條件!$A$1:$L$65585,11,0)),"",(VLOOKUP(D89,條件!$A$1:$L$65585,11,0)))</f>
        <v/>
      </c>
      <c r="H89" s="578"/>
      <c r="I89" s="579"/>
      <c r="J89" s="580"/>
      <c r="K89" s="579"/>
      <c r="L89" s="581"/>
      <c r="M89" s="524"/>
      <c r="N89" s="525"/>
      <c r="O89" s="526"/>
      <c r="P89" s="525"/>
      <c r="Q89" s="501"/>
      <c r="R89" s="558"/>
      <c r="S89" s="541">
        <f>K89*0.85</f>
        <v>0</v>
      </c>
      <c r="T89" s="522">
        <f t="shared" ref="T89:T108" si="32">IF(J89="",0,(1440/(J89/S89)))</f>
        <v>0</v>
      </c>
      <c r="U89" s="522">
        <f>T89*L89*(N89+P89)/24*0.85</f>
        <v>0</v>
      </c>
      <c r="V89" s="523">
        <f>M89+O89</f>
        <v>0</v>
      </c>
      <c r="W89" s="559" t="str">
        <f>IF(U89=0,"",((V89/U89)))</f>
        <v/>
      </c>
      <c r="X89" s="569" t="str">
        <f t="shared" ref="X89:X108" si="33">IF(ISERROR((U89/(N89+P89)*N89)/250),"",((U89/(N89+P89)*N89)/250))</f>
        <v/>
      </c>
      <c r="Y89" s="569" t="str">
        <f t="shared" ref="Y89:Y108" si="34">IF(ISERROR(((U89/(N89+P89)*P89)/250)),"",(((U89/(N89+P89)*P89))/250))</f>
        <v/>
      </c>
    </row>
    <row r="90" spans="1:25" ht="16.5">
      <c r="A90" s="493">
        <f>A89</f>
        <v>46145</v>
      </c>
      <c r="B90" s="549" t="s">
        <v>832</v>
      </c>
      <c r="C90" s="576"/>
      <c r="D90" s="600"/>
      <c r="E90" s="577"/>
      <c r="F90" s="635" t="str">
        <f>IF(ISNA(VLOOKUP(D90,條件!$A$1:$L$65585,5,0)),"",(VLOOKUP(D90,條件!$A$1:$L$65585,5,0)))</f>
        <v/>
      </c>
      <c r="G90" s="635" t="str">
        <f>IF(ISNA(VLOOKUP(D90,條件!$A$1:$L$65585,11,0)),"",(VLOOKUP(D90,條件!$A$1:$L$65585,11,0)))</f>
        <v/>
      </c>
      <c r="H90" s="578"/>
      <c r="I90" s="579"/>
      <c r="J90" s="580"/>
      <c r="K90" s="579"/>
      <c r="L90" s="581"/>
      <c r="M90" s="498"/>
      <c r="N90" s="499"/>
      <c r="O90" s="500"/>
      <c r="P90" s="499"/>
      <c r="Q90" s="501"/>
      <c r="R90" s="558"/>
      <c r="S90" s="542">
        <f t="shared" ref="S90:S108" si="35">K90*0.85</f>
        <v>0</v>
      </c>
      <c r="T90" s="502">
        <f t="shared" si="32"/>
        <v>0</v>
      </c>
      <c r="U90" s="522">
        <f t="shared" ref="U90:U108" si="36">T90*L90*(N90+P90)/24*0.85</f>
        <v>0</v>
      </c>
      <c r="V90" s="503">
        <f t="shared" ref="V90:V108" si="37">M90+O90</f>
        <v>0</v>
      </c>
      <c r="W90" s="559" t="str">
        <f t="shared" ref="W90:W108" si="38">IF(U90=0,"",((V90/U90)))</f>
        <v/>
      </c>
      <c r="X90" s="569" t="str">
        <f t="shared" si="33"/>
        <v/>
      </c>
      <c r="Y90" s="569" t="str">
        <f t="shared" si="34"/>
        <v/>
      </c>
    </row>
    <row r="91" spans="1:25" ht="16.5">
      <c r="A91" s="493">
        <f t="shared" ref="A91:A131" si="39">A90</f>
        <v>46145</v>
      </c>
      <c r="B91" s="549" t="s">
        <v>832</v>
      </c>
      <c r="C91" s="576"/>
      <c r="D91" s="600"/>
      <c r="E91" s="577"/>
      <c r="F91" s="635" t="str">
        <f>IF(ISNA(VLOOKUP(D91,條件!$A$1:$L$65585,5,0)),"",(VLOOKUP(D91,條件!$A$1:$L$65585,5,0)))</f>
        <v/>
      </c>
      <c r="G91" s="635" t="str">
        <f>IF(ISNA(VLOOKUP(D91,條件!$A$1:$L$65585,11,0)),"",(VLOOKUP(D91,條件!$A$1:$L$65585,11,0)))</f>
        <v/>
      </c>
      <c r="H91" s="578"/>
      <c r="I91" s="579"/>
      <c r="J91" s="580"/>
      <c r="K91" s="579"/>
      <c r="L91" s="581"/>
      <c r="M91" s="498"/>
      <c r="N91" s="499"/>
      <c r="O91" s="500"/>
      <c r="P91" s="499"/>
      <c r="Q91" s="501"/>
      <c r="R91" s="558"/>
      <c r="S91" s="542">
        <f t="shared" si="35"/>
        <v>0</v>
      </c>
      <c r="T91" s="502">
        <f t="shared" si="32"/>
        <v>0</v>
      </c>
      <c r="U91" s="522">
        <f t="shared" si="36"/>
        <v>0</v>
      </c>
      <c r="V91" s="503">
        <f t="shared" si="37"/>
        <v>0</v>
      </c>
      <c r="W91" s="559" t="str">
        <f t="shared" si="38"/>
        <v/>
      </c>
      <c r="X91" s="569" t="str">
        <f t="shared" si="33"/>
        <v/>
      </c>
      <c r="Y91" s="569" t="str">
        <f t="shared" si="34"/>
        <v/>
      </c>
    </row>
    <row r="92" spans="1:25" ht="16.5">
      <c r="A92" s="493">
        <f t="shared" si="39"/>
        <v>46145</v>
      </c>
      <c r="B92" s="549" t="s">
        <v>832</v>
      </c>
      <c r="C92" s="576"/>
      <c r="D92" s="600"/>
      <c r="E92" s="577"/>
      <c r="F92" s="635" t="str">
        <f>IF(ISNA(VLOOKUP(D92,條件!$A$1:$L$65585,5,0)),"",(VLOOKUP(D92,條件!$A$1:$L$65585,5,0)))</f>
        <v/>
      </c>
      <c r="G92" s="635" t="str">
        <f>IF(ISNA(VLOOKUP(D92,條件!$A$1:$L$65585,11,0)),"",(VLOOKUP(D92,條件!$A$1:$L$65585,11,0)))</f>
        <v/>
      </c>
      <c r="H92" s="578"/>
      <c r="I92" s="579"/>
      <c r="J92" s="580"/>
      <c r="K92" s="579"/>
      <c r="L92" s="581"/>
      <c r="M92" s="498"/>
      <c r="N92" s="499"/>
      <c r="O92" s="500"/>
      <c r="P92" s="499"/>
      <c r="Q92" s="501"/>
      <c r="R92" s="558"/>
      <c r="S92" s="542">
        <f t="shared" si="35"/>
        <v>0</v>
      </c>
      <c r="T92" s="502">
        <f t="shared" si="32"/>
        <v>0</v>
      </c>
      <c r="U92" s="522">
        <f t="shared" si="36"/>
        <v>0</v>
      </c>
      <c r="V92" s="503">
        <f t="shared" si="37"/>
        <v>0</v>
      </c>
      <c r="W92" s="559" t="str">
        <f t="shared" si="38"/>
        <v/>
      </c>
      <c r="X92" s="569" t="str">
        <f t="shared" si="33"/>
        <v/>
      </c>
      <c r="Y92" s="569" t="str">
        <f t="shared" si="34"/>
        <v/>
      </c>
    </row>
    <row r="93" spans="1:25" ht="16.5">
      <c r="A93" s="493">
        <f t="shared" si="39"/>
        <v>46145</v>
      </c>
      <c r="B93" s="549" t="s">
        <v>832</v>
      </c>
      <c r="C93" s="576"/>
      <c r="D93" s="600"/>
      <c r="E93" s="577"/>
      <c r="F93" s="635" t="str">
        <f>IF(ISNA(VLOOKUP(D93,條件!$A$1:$L$65585,5,0)),"",(VLOOKUP(D93,條件!$A$1:$L$65585,5,0)))</f>
        <v/>
      </c>
      <c r="G93" s="635" t="str">
        <f>IF(ISNA(VLOOKUP(D93,條件!$A$1:$L$65585,11,0)),"",(VLOOKUP(D93,條件!$A$1:$L$65585,11,0)))</f>
        <v/>
      </c>
      <c r="H93" s="578"/>
      <c r="I93" s="579"/>
      <c r="J93" s="580"/>
      <c r="K93" s="579"/>
      <c r="L93" s="581"/>
      <c r="M93" s="498"/>
      <c r="N93" s="499"/>
      <c r="O93" s="500"/>
      <c r="P93" s="499"/>
      <c r="Q93" s="501"/>
      <c r="R93" s="558"/>
      <c r="S93" s="542">
        <f t="shared" si="35"/>
        <v>0</v>
      </c>
      <c r="T93" s="502">
        <f t="shared" si="32"/>
        <v>0</v>
      </c>
      <c r="U93" s="522">
        <f t="shared" si="36"/>
        <v>0</v>
      </c>
      <c r="V93" s="503">
        <f t="shared" si="37"/>
        <v>0</v>
      </c>
      <c r="W93" s="559" t="str">
        <f t="shared" si="38"/>
        <v/>
      </c>
      <c r="X93" s="569" t="str">
        <f t="shared" si="33"/>
        <v/>
      </c>
      <c r="Y93" s="569" t="str">
        <f t="shared" si="34"/>
        <v/>
      </c>
    </row>
    <row r="94" spans="1:25" ht="16.5">
      <c r="A94" s="493">
        <f t="shared" si="39"/>
        <v>46145</v>
      </c>
      <c r="B94" s="549" t="s">
        <v>832</v>
      </c>
      <c r="C94" s="576"/>
      <c r="D94" s="600"/>
      <c r="E94" s="577"/>
      <c r="F94" s="635" t="str">
        <f>IF(ISNA(VLOOKUP(D94,條件!$A$1:$L$65585,5,0)),"",(VLOOKUP(D94,條件!$A$1:$L$65585,5,0)))</f>
        <v/>
      </c>
      <c r="G94" s="635" t="str">
        <f>IF(ISNA(VLOOKUP(D94,條件!$A$1:$L$65585,11,0)),"",(VLOOKUP(D94,條件!$A$1:$L$65585,11,0)))</f>
        <v/>
      </c>
      <c r="H94" s="578"/>
      <c r="I94" s="579"/>
      <c r="J94" s="580"/>
      <c r="K94" s="579"/>
      <c r="L94" s="581"/>
      <c r="M94" s="498"/>
      <c r="N94" s="499"/>
      <c r="O94" s="500"/>
      <c r="P94" s="499"/>
      <c r="Q94" s="501"/>
      <c r="R94" s="558"/>
      <c r="S94" s="542">
        <f t="shared" si="35"/>
        <v>0</v>
      </c>
      <c r="T94" s="502">
        <f t="shared" si="32"/>
        <v>0</v>
      </c>
      <c r="U94" s="522">
        <f t="shared" si="36"/>
        <v>0</v>
      </c>
      <c r="V94" s="503">
        <f t="shared" si="37"/>
        <v>0</v>
      </c>
      <c r="W94" s="559" t="str">
        <f t="shared" si="38"/>
        <v/>
      </c>
      <c r="X94" s="569" t="str">
        <f t="shared" si="33"/>
        <v/>
      </c>
      <c r="Y94" s="569" t="str">
        <f t="shared" si="34"/>
        <v/>
      </c>
    </row>
    <row r="95" spans="1:25" ht="16.5">
      <c r="A95" s="493">
        <f t="shared" si="39"/>
        <v>46145</v>
      </c>
      <c r="B95" s="549" t="s">
        <v>832</v>
      </c>
      <c r="C95" s="576"/>
      <c r="D95" s="600"/>
      <c r="E95" s="577"/>
      <c r="F95" s="635" t="str">
        <f>IF(ISNA(VLOOKUP(D95,條件!$A$1:$L$65585,5,0)),"",(VLOOKUP(D95,條件!$A$1:$L$65585,5,0)))</f>
        <v/>
      </c>
      <c r="G95" s="635" t="str">
        <f>IF(ISNA(VLOOKUP(D95,條件!$A$1:$L$65585,11,0)),"",(VLOOKUP(D95,條件!$A$1:$L$65585,11,0)))</f>
        <v/>
      </c>
      <c r="H95" s="578"/>
      <c r="I95" s="579"/>
      <c r="J95" s="580"/>
      <c r="K95" s="579"/>
      <c r="L95" s="581"/>
      <c r="M95" s="498"/>
      <c r="N95" s="499"/>
      <c r="O95" s="500"/>
      <c r="P95" s="499"/>
      <c r="Q95" s="501"/>
      <c r="R95" s="558"/>
      <c r="S95" s="542">
        <f t="shared" si="35"/>
        <v>0</v>
      </c>
      <c r="T95" s="502">
        <f t="shared" si="32"/>
        <v>0</v>
      </c>
      <c r="U95" s="522">
        <f t="shared" si="36"/>
        <v>0</v>
      </c>
      <c r="V95" s="503">
        <f t="shared" si="37"/>
        <v>0</v>
      </c>
      <c r="W95" s="559" t="str">
        <f t="shared" si="38"/>
        <v/>
      </c>
      <c r="X95" s="569" t="str">
        <f t="shared" si="33"/>
        <v/>
      </c>
      <c r="Y95" s="569" t="str">
        <f t="shared" si="34"/>
        <v/>
      </c>
    </row>
    <row r="96" spans="1:25" ht="16.5">
      <c r="A96" s="493">
        <f t="shared" si="39"/>
        <v>46145</v>
      </c>
      <c r="B96" s="549" t="s">
        <v>832</v>
      </c>
      <c r="C96" s="576"/>
      <c r="D96" s="600"/>
      <c r="E96" s="577"/>
      <c r="F96" s="635" t="str">
        <f>IF(ISNA(VLOOKUP(D96,條件!$A$1:$L$65585,5,0)),"",(VLOOKUP(D96,條件!$A$1:$L$65585,5,0)))</f>
        <v/>
      </c>
      <c r="G96" s="635" t="str">
        <f>IF(ISNA(VLOOKUP(D96,條件!$A$1:$L$65585,11,0)),"",(VLOOKUP(D96,條件!$A$1:$L$65585,11,0)))</f>
        <v/>
      </c>
      <c r="H96" s="578"/>
      <c r="I96" s="579"/>
      <c r="J96" s="580"/>
      <c r="K96" s="579"/>
      <c r="L96" s="581"/>
      <c r="M96" s="498"/>
      <c r="N96" s="499"/>
      <c r="O96" s="500"/>
      <c r="P96" s="499"/>
      <c r="Q96" s="527"/>
      <c r="R96" s="558"/>
      <c r="S96" s="542">
        <f t="shared" si="35"/>
        <v>0</v>
      </c>
      <c r="T96" s="502">
        <f t="shared" si="32"/>
        <v>0</v>
      </c>
      <c r="U96" s="522">
        <f t="shared" si="36"/>
        <v>0</v>
      </c>
      <c r="V96" s="503">
        <f t="shared" si="37"/>
        <v>0</v>
      </c>
      <c r="W96" s="559" t="str">
        <f t="shared" si="38"/>
        <v/>
      </c>
      <c r="X96" s="569" t="str">
        <f t="shared" si="33"/>
        <v/>
      </c>
      <c r="Y96" s="569" t="str">
        <f t="shared" si="34"/>
        <v/>
      </c>
    </row>
    <row r="97" spans="1:25" ht="16.5">
      <c r="A97" s="493">
        <f t="shared" si="39"/>
        <v>46145</v>
      </c>
      <c r="B97" s="549" t="s">
        <v>832</v>
      </c>
      <c r="C97" s="576"/>
      <c r="D97" s="600"/>
      <c r="E97" s="577"/>
      <c r="F97" s="635" t="str">
        <f>IF(ISNA(VLOOKUP(D97,條件!$A$1:$L$65585,5,0)),"",(VLOOKUP(D97,條件!$A$1:$L$65585,5,0)))</f>
        <v/>
      </c>
      <c r="G97" s="635" t="str">
        <f>IF(ISNA(VLOOKUP(D97,條件!$A$1:$L$65585,11,0)),"",(VLOOKUP(D97,條件!$A$1:$L$65585,11,0)))</f>
        <v/>
      </c>
      <c r="H97" s="578"/>
      <c r="I97" s="579"/>
      <c r="J97" s="580"/>
      <c r="K97" s="579"/>
      <c r="L97" s="581"/>
      <c r="M97" s="498"/>
      <c r="N97" s="499"/>
      <c r="O97" s="500"/>
      <c r="P97" s="499"/>
      <c r="Q97" s="527"/>
      <c r="R97" s="558"/>
      <c r="S97" s="542">
        <f t="shared" si="35"/>
        <v>0</v>
      </c>
      <c r="T97" s="502">
        <f t="shared" si="32"/>
        <v>0</v>
      </c>
      <c r="U97" s="522">
        <f t="shared" si="36"/>
        <v>0</v>
      </c>
      <c r="V97" s="503">
        <f t="shared" si="37"/>
        <v>0</v>
      </c>
      <c r="W97" s="559" t="str">
        <f t="shared" si="38"/>
        <v/>
      </c>
      <c r="X97" s="569" t="str">
        <f t="shared" si="33"/>
        <v/>
      </c>
      <c r="Y97" s="569" t="str">
        <f t="shared" si="34"/>
        <v/>
      </c>
    </row>
    <row r="98" spans="1:25" ht="16.5">
      <c r="A98" s="493">
        <f t="shared" si="39"/>
        <v>46145</v>
      </c>
      <c r="B98" s="549" t="s">
        <v>832</v>
      </c>
      <c r="C98" s="576"/>
      <c r="D98" s="600"/>
      <c r="E98" s="577"/>
      <c r="F98" s="635" t="str">
        <f>IF(ISNA(VLOOKUP(D98,條件!$A$1:$L$65585,5,0)),"",(VLOOKUP(D98,條件!$A$1:$L$65585,5,0)))</f>
        <v/>
      </c>
      <c r="G98" s="635" t="str">
        <f>IF(ISNA(VLOOKUP(D98,條件!$A$1:$L$65585,11,0)),"",(VLOOKUP(D98,條件!$A$1:$L$65585,11,0)))</f>
        <v/>
      </c>
      <c r="H98" s="578"/>
      <c r="I98" s="579"/>
      <c r="J98" s="580"/>
      <c r="K98" s="579"/>
      <c r="L98" s="581"/>
      <c r="M98" s="498"/>
      <c r="N98" s="499"/>
      <c r="O98" s="500"/>
      <c r="P98" s="499"/>
      <c r="Q98" s="527"/>
      <c r="R98" s="560"/>
      <c r="S98" s="542">
        <f t="shared" si="35"/>
        <v>0</v>
      </c>
      <c r="T98" s="502">
        <f t="shared" si="32"/>
        <v>0</v>
      </c>
      <c r="U98" s="522">
        <f t="shared" si="36"/>
        <v>0</v>
      </c>
      <c r="V98" s="503">
        <f t="shared" si="37"/>
        <v>0</v>
      </c>
      <c r="W98" s="559" t="str">
        <f t="shared" si="38"/>
        <v/>
      </c>
      <c r="X98" s="569" t="str">
        <f t="shared" si="33"/>
        <v/>
      </c>
      <c r="Y98" s="569" t="str">
        <f t="shared" si="34"/>
        <v/>
      </c>
    </row>
    <row r="99" spans="1:25" ht="16.5">
      <c r="A99" s="493">
        <f t="shared" si="39"/>
        <v>46145</v>
      </c>
      <c r="B99" s="549" t="s">
        <v>832</v>
      </c>
      <c r="C99" s="576"/>
      <c r="D99" s="600"/>
      <c r="E99" s="577"/>
      <c r="F99" s="635" t="str">
        <f>IF(ISNA(VLOOKUP(D99,條件!$A$1:$L$65585,5,0)),"",(VLOOKUP(D99,條件!$A$1:$L$65585,5,0)))</f>
        <v/>
      </c>
      <c r="G99" s="635" t="str">
        <f>IF(ISNA(VLOOKUP(D99,條件!$A$1:$L$65585,11,0)),"",(VLOOKUP(D99,條件!$A$1:$L$65585,11,0)))</f>
        <v/>
      </c>
      <c r="H99" s="578"/>
      <c r="I99" s="579"/>
      <c r="J99" s="580"/>
      <c r="K99" s="579"/>
      <c r="L99" s="581"/>
      <c r="M99" s="498"/>
      <c r="N99" s="499"/>
      <c r="O99" s="500"/>
      <c r="P99" s="499"/>
      <c r="Q99" s="527"/>
      <c r="R99" s="560"/>
      <c r="S99" s="542">
        <f t="shared" si="35"/>
        <v>0</v>
      </c>
      <c r="T99" s="502">
        <f t="shared" si="32"/>
        <v>0</v>
      </c>
      <c r="U99" s="522">
        <f t="shared" si="36"/>
        <v>0</v>
      </c>
      <c r="V99" s="503">
        <f t="shared" si="37"/>
        <v>0</v>
      </c>
      <c r="W99" s="559" t="str">
        <f t="shared" si="38"/>
        <v/>
      </c>
      <c r="X99" s="569" t="str">
        <f t="shared" si="33"/>
        <v/>
      </c>
      <c r="Y99" s="569" t="str">
        <f t="shared" si="34"/>
        <v/>
      </c>
    </row>
    <row r="100" spans="1:25" ht="16.5">
      <c r="A100" s="493">
        <f t="shared" si="39"/>
        <v>46145</v>
      </c>
      <c r="B100" s="549" t="s">
        <v>832</v>
      </c>
      <c r="C100" s="576"/>
      <c r="D100" s="600"/>
      <c r="E100" s="577"/>
      <c r="F100" s="635" t="str">
        <f>IF(ISNA(VLOOKUP(D100,條件!$A$1:$L$65585,5,0)),"",(VLOOKUP(D100,條件!$A$1:$L$65585,5,0)))</f>
        <v/>
      </c>
      <c r="G100" s="635" t="str">
        <f>IF(ISNA(VLOOKUP(D100,條件!$A$1:$L$65585,11,0)),"",(VLOOKUP(D100,條件!$A$1:$L$65585,11,0)))</f>
        <v/>
      </c>
      <c r="H100" s="578"/>
      <c r="I100" s="579"/>
      <c r="J100" s="580"/>
      <c r="K100" s="579"/>
      <c r="L100" s="581"/>
      <c r="M100" s="498"/>
      <c r="N100" s="499"/>
      <c r="O100" s="500"/>
      <c r="P100" s="499"/>
      <c r="Q100" s="527"/>
      <c r="R100" s="560"/>
      <c r="S100" s="542">
        <f t="shared" si="35"/>
        <v>0</v>
      </c>
      <c r="T100" s="502">
        <f t="shared" si="32"/>
        <v>0</v>
      </c>
      <c r="U100" s="502">
        <f t="shared" si="36"/>
        <v>0</v>
      </c>
      <c r="V100" s="503">
        <f t="shared" si="37"/>
        <v>0</v>
      </c>
      <c r="W100" s="559" t="str">
        <f t="shared" si="38"/>
        <v/>
      </c>
      <c r="X100" s="569" t="str">
        <f t="shared" si="33"/>
        <v/>
      </c>
      <c r="Y100" s="569" t="str">
        <f t="shared" si="34"/>
        <v/>
      </c>
    </row>
    <row r="101" spans="1:25" ht="16.5">
      <c r="A101" s="493">
        <f t="shared" si="39"/>
        <v>46145</v>
      </c>
      <c r="B101" s="549" t="s">
        <v>832</v>
      </c>
      <c r="C101" s="576"/>
      <c r="D101" s="600"/>
      <c r="E101" s="577"/>
      <c r="F101" s="635" t="str">
        <f>IF(ISNA(VLOOKUP(D101,條件!$A$1:$L$65585,5,0)),"",(VLOOKUP(D101,條件!$A$1:$L$65585,5,0)))</f>
        <v/>
      </c>
      <c r="G101" s="635" t="str">
        <f>IF(ISNA(VLOOKUP(D101,條件!$A$1:$L$65585,11,0)),"",(VLOOKUP(D101,條件!$A$1:$L$65585,11,0)))</f>
        <v/>
      </c>
      <c r="H101" s="578"/>
      <c r="I101" s="579"/>
      <c r="J101" s="580"/>
      <c r="K101" s="579"/>
      <c r="L101" s="581"/>
      <c r="M101" s="498"/>
      <c r="N101" s="499"/>
      <c r="O101" s="500"/>
      <c r="P101" s="499"/>
      <c r="Q101" s="527"/>
      <c r="R101" s="560"/>
      <c r="S101" s="542">
        <f t="shared" si="35"/>
        <v>0</v>
      </c>
      <c r="T101" s="502">
        <f t="shared" si="32"/>
        <v>0</v>
      </c>
      <c r="U101" s="502">
        <f t="shared" si="36"/>
        <v>0</v>
      </c>
      <c r="V101" s="503">
        <f t="shared" si="37"/>
        <v>0</v>
      </c>
      <c r="W101" s="561" t="str">
        <f t="shared" si="38"/>
        <v/>
      </c>
      <c r="X101" s="569" t="str">
        <f t="shared" si="33"/>
        <v/>
      </c>
      <c r="Y101" s="569" t="str">
        <f t="shared" si="34"/>
        <v/>
      </c>
    </row>
    <row r="102" spans="1:25" ht="16.5">
      <c r="A102" s="493">
        <f t="shared" si="39"/>
        <v>46145</v>
      </c>
      <c r="B102" s="549" t="s">
        <v>832</v>
      </c>
      <c r="C102" s="576"/>
      <c r="D102" s="600"/>
      <c r="E102" s="577"/>
      <c r="F102" s="635" t="str">
        <f>IF(ISNA(VLOOKUP(D102,條件!$A$1:$L$65585,5,0)),"",(VLOOKUP(D102,條件!$A$1:$L$65585,5,0)))</f>
        <v/>
      </c>
      <c r="G102" s="635" t="str">
        <f>IF(ISNA(VLOOKUP(D102,條件!$A$1:$L$65585,11,0)),"",(VLOOKUP(D102,條件!$A$1:$L$65585,11,0)))</f>
        <v/>
      </c>
      <c r="H102" s="578"/>
      <c r="I102" s="579"/>
      <c r="J102" s="580"/>
      <c r="K102" s="579"/>
      <c r="L102" s="581"/>
      <c r="M102" s="498"/>
      <c r="N102" s="499"/>
      <c r="O102" s="500"/>
      <c r="P102" s="499"/>
      <c r="Q102" s="527"/>
      <c r="R102" s="560"/>
      <c r="S102" s="542">
        <f t="shared" si="35"/>
        <v>0</v>
      </c>
      <c r="T102" s="502">
        <f t="shared" si="32"/>
        <v>0</v>
      </c>
      <c r="U102" s="502">
        <f t="shared" si="36"/>
        <v>0</v>
      </c>
      <c r="V102" s="503">
        <f t="shared" si="37"/>
        <v>0</v>
      </c>
      <c r="W102" s="561" t="str">
        <f t="shared" si="38"/>
        <v/>
      </c>
      <c r="X102" s="569" t="str">
        <f t="shared" si="33"/>
        <v/>
      </c>
      <c r="Y102" s="569" t="str">
        <f t="shared" si="34"/>
        <v/>
      </c>
    </row>
    <row r="103" spans="1:25" ht="16.5">
      <c r="A103" s="493">
        <f t="shared" si="39"/>
        <v>46145</v>
      </c>
      <c r="B103" s="549" t="s">
        <v>832</v>
      </c>
      <c r="C103" s="576"/>
      <c r="D103" s="600"/>
      <c r="E103" s="577"/>
      <c r="F103" s="635" t="str">
        <f>IF(ISNA(VLOOKUP(D103,條件!$A$1:$L$65585,5,0)),"",(VLOOKUP(D103,條件!$A$1:$L$65585,5,0)))</f>
        <v/>
      </c>
      <c r="G103" s="635" t="str">
        <f>IF(ISNA(VLOOKUP(D103,條件!$A$1:$L$65585,11,0)),"",(VLOOKUP(D103,條件!$A$1:$L$65585,11,0)))</f>
        <v/>
      </c>
      <c r="H103" s="578"/>
      <c r="I103" s="579"/>
      <c r="J103" s="580"/>
      <c r="K103" s="579"/>
      <c r="L103" s="581"/>
      <c r="M103" s="498"/>
      <c r="N103" s="499"/>
      <c r="O103" s="500"/>
      <c r="P103" s="499"/>
      <c r="Q103" s="527"/>
      <c r="R103" s="560"/>
      <c r="S103" s="542">
        <f t="shared" si="35"/>
        <v>0</v>
      </c>
      <c r="T103" s="502">
        <f t="shared" si="32"/>
        <v>0</v>
      </c>
      <c r="U103" s="502">
        <f t="shared" si="36"/>
        <v>0</v>
      </c>
      <c r="V103" s="503">
        <f t="shared" si="37"/>
        <v>0</v>
      </c>
      <c r="W103" s="561" t="str">
        <f t="shared" si="38"/>
        <v/>
      </c>
      <c r="X103" s="569" t="str">
        <f t="shared" si="33"/>
        <v/>
      </c>
      <c r="Y103" s="569" t="str">
        <f t="shared" si="34"/>
        <v/>
      </c>
    </row>
    <row r="104" spans="1:25" ht="16.5">
      <c r="A104" s="493">
        <f t="shared" si="39"/>
        <v>46145</v>
      </c>
      <c r="B104" s="549" t="s">
        <v>832</v>
      </c>
      <c r="C104" s="576"/>
      <c r="D104" s="600"/>
      <c r="E104" s="577"/>
      <c r="F104" s="635" t="str">
        <f>IF(ISNA(VLOOKUP(D104,條件!$A$1:$L$65585,5,0)),"",(VLOOKUP(D104,條件!$A$1:$L$65585,5,0)))</f>
        <v/>
      </c>
      <c r="G104" s="635" t="str">
        <f>IF(ISNA(VLOOKUP(D104,條件!$A$1:$L$65585,11,0)),"",(VLOOKUP(D104,條件!$A$1:$L$65585,11,0)))</f>
        <v/>
      </c>
      <c r="H104" s="578"/>
      <c r="I104" s="579"/>
      <c r="J104" s="580"/>
      <c r="K104" s="579"/>
      <c r="L104" s="581"/>
      <c r="M104" s="498"/>
      <c r="N104" s="499"/>
      <c r="O104" s="500"/>
      <c r="P104" s="499"/>
      <c r="Q104" s="527"/>
      <c r="R104" s="560"/>
      <c r="S104" s="542">
        <f t="shared" si="35"/>
        <v>0</v>
      </c>
      <c r="T104" s="502">
        <f t="shared" si="32"/>
        <v>0</v>
      </c>
      <c r="U104" s="502">
        <f t="shared" si="36"/>
        <v>0</v>
      </c>
      <c r="V104" s="503">
        <f t="shared" si="37"/>
        <v>0</v>
      </c>
      <c r="W104" s="561" t="str">
        <f t="shared" si="38"/>
        <v/>
      </c>
      <c r="X104" s="569" t="str">
        <f t="shared" si="33"/>
        <v/>
      </c>
      <c r="Y104" s="569" t="str">
        <f t="shared" si="34"/>
        <v/>
      </c>
    </row>
    <row r="105" spans="1:25" ht="16.5">
      <c r="A105" s="493">
        <f t="shared" si="39"/>
        <v>46145</v>
      </c>
      <c r="B105" s="549" t="s">
        <v>832</v>
      </c>
      <c r="C105" s="576"/>
      <c r="D105" s="600"/>
      <c r="E105" s="577"/>
      <c r="F105" s="635" t="str">
        <f>IF(ISNA(VLOOKUP(D105,條件!$A$1:$L$65585,5,0)),"",(VLOOKUP(D105,條件!$A$1:$L$65585,5,0)))</f>
        <v/>
      </c>
      <c r="G105" s="635" t="str">
        <f>IF(ISNA(VLOOKUP(D105,條件!$A$1:$L$65585,11,0)),"",(VLOOKUP(D105,條件!$A$1:$L$65585,11,0)))</f>
        <v/>
      </c>
      <c r="H105" s="578"/>
      <c r="I105" s="579"/>
      <c r="J105" s="580"/>
      <c r="K105" s="579"/>
      <c r="L105" s="581"/>
      <c r="M105" s="498"/>
      <c r="N105" s="499"/>
      <c r="O105" s="500"/>
      <c r="P105" s="499"/>
      <c r="Q105" s="501"/>
      <c r="R105" s="560"/>
      <c r="S105" s="542">
        <f t="shared" si="35"/>
        <v>0</v>
      </c>
      <c r="T105" s="502">
        <f t="shared" si="32"/>
        <v>0</v>
      </c>
      <c r="U105" s="502">
        <f t="shared" si="36"/>
        <v>0</v>
      </c>
      <c r="V105" s="503">
        <f t="shared" si="37"/>
        <v>0</v>
      </c>
      <c r="W105" s="561" t="str">
        <f t="shared" si="38"/>
        <v/>
      </c>
      <c r="X105" s="569" t="str">
        <f t="shared" si="33"/>
        <v/>
      </c>
      <c r="Y105" s="569" t="str">
        <f t="shared" si="34"/>
        <v/>
      </c>
    </row>
    <row r="106" spans="1:25" ht="16.5">
      <c r="A106" s="493">
        <f t="shared" si="39"/>
        <v>46145</v>
      </c>
      <c r="B106" s="549" t="s">
        <v>832</v>
      </c>
      <c r="C106" s="576"/>
      <c r="D106" s="600"/>
      <c r="E106" s="577"/>
      <c r="F106" s="635" t="str">
        <f>IF(ISNA(VLOOKUP(D106,條件!$A$1:$L$65585,5,0)),"",(VLOOKUP(D106,條件!$A$1:$L$65585,5,0)))</f>
        <v/>
      </c>
      <c r="G106" s="635" t="str">
        <f>IF(ISNA(VLOOKUP(D106,條件!$A$1:$L$65585,11,0)),"",(VLOOKUP(D106,條件!$A$1:$L$65585,11,0)))</f>
        <v/>
      </c>
      <c r="H106" s="578"/>
      <c r="I106" s="579"/>
      <c r="J106" s="580"/>
      <c r="K106" s="579"/>
      <c r="L106" s="581"/>
      <c r="M106" s="498"/>
      <c r="N106" s="499"/>
      <c r="O106" s="500"/>
      <c r="P106" s="499"/>
      <c r="Q106" s="501"/>
      <c r="R106" s="560"/>
      <c r="S106" s="542">
        <f t="shared" si="35"/>
        <v>0</v>
      </c>
      <c r="T106" s="502">
        <f t="shared" si="32"/>
        <v>0</v>
      </c>
      <c r="U106" s="502">
        <f t="shared" si="36"/>
        <v>0</v>
      </c>
      <c r="V106" s="503">
        <f t="shared" si="37"/>
        <v>0</v>
      </c>
      <c r="W106" s="561" t="str">
        <f t="shared" si="38"/>
        <v/>
      </c>
      <c r="X106" s="569" t="str">
        <f t="shared" si="33"/>
        <v/>
      </c>
      <c r="Y106" s="569" t="str">
        <f t="shared" si="34"/>
        <v/>
      </c>
    </row>
    <row r="107" spans="1:25" ht="16.5">
      <c r="A107" s="493">
        <f t="shared" si="39"/>
        <v>46145</v>
      </c>
      <c r="B107" s="549" t="s">
        <v>832</v>
      </c>
      <c r="C107" s="576"/>
      <c r="D107" s="600"/>
      <c r="E107" s="577"/>
      <c r="F107" s="635" t="str">
        <f>IF(ISNA(VLOOKUP(D107,條件!$A$1:$L$65585,5,0)),"",(VLOOKUP(D107,條件!$A$1:$L$65585,5,0)))</f>
        <v/>
      </c>
      <c r="G107" s="635" t="str">
        <f>IF(ISNA(VLOOKUP(D107,條件!$A$1:$L$65585,11,0)),"",(VLOOKUP(D107,條件!$A$1:$L$65585,11,0)))</f>
        <v/>
      </c>
      <c r="H107" s="578"/>
      <c r="I107" s="579"/>
      <c r="J107" s="580"/>
      <c r="K107" s="579"/>
      <c r="L107" s="581"/>
      <c r="M107" s="498"/>
      <c r="N107" s="499"/>
      <c r="O107" s="500"/>
      <c r="P107" s="499"/>
      <c r="Q107" s="501"/>
      <c r="R107" s="560"/>
      <c r="S107" s="542">
        <f t="shared" si="35"/>
        <v>0</v>
      </c>
      <c r="T107" s="502">
        <f t="shared" si="32"/>
        <v>0</v>
      </c>
      <c r="U107" s="502">
        <f t="shared" si="36"/>
        <v>0</v>
      </c>
      <c r="V107" s="503">
        <f t="shared" si="37"/>
        <v>0</v>
      </c>
      <c r="W107" s="561" t="str">
        <f t="shared" si="38"/>
        <v/>
      </c>
      <c r="X107" s="569" t="str">
        <f t="shared" si="33"/>
        <v/>
      </c>
      <c r="Y107" s="569" t="str">
        <f t="shared" si="34"/>
        <v/>
      </c>
    </row>
    <row r="108" spans="1:25" ht="16.5">
      <c r="A108" s="493">
        <f t="shared" si="39"/>
        <v>46145</v>
      </c>
      <c r="B108" s="549" t="s">
        <v>832</v>
      </c>
      <c r="C108" s="576"/>
      <c r="D108" s="600"/>
      <c r="E108" s="577"/>
      <c r="F108" s="635" t="str">
        <f>IF(ISNA(VLOOKUP(D108,條件!$A$1:$L$65585,5,0)),"",(VLOOKUP(D108,條件!$A$1:$L$65585,5,0)))</f>
        <v/>
      </c>
      <c r="G108" s="635" t="str">
        <f>IF(ISNA(VLOOKUP(D108,條件!$A$1:$L$65585,11,0)),"",(VLOOKUP(D108,條件!$A$1:$L$65585,11,0)))</f>
        <v/>
      </c>
      <c r="H108" s="578"/>
      <c r="I108" s="579"/>
      <c r="J108" s="580"/>
      <c r="K108" s="579"/>
      <c r="L108" s="581"/>
      <c r="M108" s="498"/>
      <c r="N108" s="499"/>
      <c r="O108" s="500"/>
      <c r="P108" s="499"/>
      <c r="Q108" s="501"/>
      <c r="R108" s="560"/>
      <c r="S108" s="542">
        <f t="shared" si="35"/>
        <v>0</v>
      </c>
      <c r="T108" s="502">
        <f t="shared" si="32"/>
        <v>0</v>
      </c>
      <c r="U108" s="502">
        <f t="shared" si="36"/>
        <v>0</v>
      </c>
      <c r="V108" s="503">
        <f t="shared" si="37"/>
        <v>0</v>
      </c>
      <c r="W108" s="561" t="str">
        <f t="shared" si="38"/>
        <v/>
      </c>
      <c r="X108" s="569" t="str">
        <f t="shared" si="33"/>
        <v/>
      </c>
      <c r="Y108" s="569" t="str">
        <f t="shared" si="34"/>
        <v/>
      </c>
    </row>
    <row r="109" spans="1:25" ht="16.5">
      <c r="A109" s="493">
        <f t="shared" si="39"/>
        <v>46145</v>
      </c>
      <c r="B109" s="515" t="s">
        <v>835</v>
      </c>
      <c r="C109" s="652"/>
      <c r="D109" s="653"/>
      <c r="E109" s="654"/>
      <c r="F109" s="655"/>
      <c r="G109" s="655"/>
      <c r="H109" s="656"/>
      <c r="I109" s="657">
        <f>COUNTA(I89:I108)</f>
        <v>0</v>
      </c>
      <c r="J109" s="657"/>
      <c r="K109" s="657"/>
      <c r="L109" s="658"/>
      <c r="M109" s="517"/>
      <c r="N109" s="518">
        <f>SUM(N89:N108)</f>
        <v>0</v>
      </c>
      <c r="O109" s="517"/>
      <c r="P109" s="518">
        <f>SUM(P89:P108)</f>
        <v>0</v>
      </c>
      <c r="Q109" s="519"/>
      <c r="R109" s="562"/>
      <c r="S109" s="543"/>
      <c r="T109" s="516"/>
      <c r="U109" s="516">
        <f>SUMIF(U89:U108,"&lt;9E307")</f>
        <v>0</v>
      </c>
      <c r="V109" s="516">
        <f>SUM(V89:V108)</f>
        <v>0</v>
      </c>
      <c r="W109" s="563">
        <f>IF(ISERROR(V109/U109),0,(V109/U109))</f>
        <v>0</v>
      </c>
      <c r="X109" s="570">
        <f>SUMIF(X89:X108,"&lt;9E307")</f>
        <v>0</v>
      </c>
      <c r="Y109" s="570">
        <f>SUMIF(Y89:Y108,"&lt;9E307")</f>
        <v>0</v>
      </c>
    </row>
    <row r="110" spans="1:25" ht="16.5">
      <c r="A110" s="493">
        <f t="shared" si="39"/>
        <v>46145</v>
      </c>
      <c r="B110" s="549" t="s">
        <v>833</v>
      </c>
      <c r="C110" s="576"/>
      <c r="D110" s="600"/>
      <c r="E110" s="577"/>
      <c r="F110" s="635" t="str">
        <f>IF(ISNA(VLOOKUP(D110,條件!$A$1:$L$65585,5,0)),"",(VLOOKUP(D110,條件!$A$1:$L$65585,5,0)))</f>
        <v/>
      </c>
      <c r="G110" s="635" t="str">
        <f>IF(ISNA(VLOOKUP(D110,條件!$A$1:$L$65585,11,0)),"",(VLOOKUP(D110,條件!$A$1:$L$65585,11,0)))</f>
        <v/>
      </c>
      <c r="H110" s="578"/>
      <c r="I110" s="579"/>
      <c r="J110" s="580"/>
      <c r="K110" s="579"/>
      <c r="L110" s="581"/>
      <c r="M110" s="498"/>
      <c r="N110" s="499"/>
      <c r="O110" s="500"/>
      <c r="P110" s="499"/>
      <c r="Q110" s="501"/>
      <c r="R110" s="560"/>
      <c r="S110" s="542">
        <f>K110*0.85</f>
        <v>0</v>
      </c>
      <c r="T110" s="502">
        <f t="shared" ref="T110:T129" si="40">IF(J110="",0,(1440/(J110/S110)))</f>
        <v>0</v>
      </c>
      <c r="U110" s="522">
        <f>T110*L110*(N110+P110)/24*0.85</f>
        <v>0</v>
      </c>
      <c r="V110" s="523">
        <f>M110+O110</f>
        <v>0</v>
      </c>
      <c r="W110" s="559" t="str">
        <f>IF(U110=0,"",((V110/U110)))</f>
        <v/>
      </c>
      <c r="X110" s="569" t="str">
        <f t="shared" ref="X110:X129" si="41">IF(ISERROR((U110/(N110+P110)*N110)/250),"",((U110/(N110+P110)*N110)/250))</f>
        <v/>
      </c>
      <c r="Y110" s="569" t="str">
        <f t="shared" ref="Y110:Y129" si="42">IF(ISERROR(((U110/(N110+P110)*P110)/250)),"",(((U110/(N110+P110)*P110))/250))</f>
        <v/>
      </c>
    </row>
    <row r="111" spans="1:25" ht="16.5">
      <c r="A111" s="493">
        <f t="shared" si="39"/>
        <v>46145</v>
      </c>
      <c r="B111" s="549" t="s">
        <v>833</v>
      </c>
      <c r="C111" s="576"/>
      <c r="D111" s="600"/>
      <c r="E111" s="577"/>
      <c r="F111" s="635" t="str">
        <f>IF(ISNA(VLOOKUP(D111,條件!$A$1:$L$65585,5,0)),"",(VLOOKUP(D111,條件!$A$1:$L$65585,5,0)))</f>
        <v/>
      </c>
      <c r="G111" s="635" t="str">
        <f>IF(ISNA(VLOOKUP(D111,條件!$A$1:$L$65585,11,0)),"",(VLOOKUP(D111,條件!$A$1:$L$65585,11,0)))</f>
        <v/>
      </c>
      <c r="H111" s="578"/>
      <c r="I111" s="579"/>
      <c r="J111" s="580"/>
      <c r="K111" s="579"/>
      <c r="L111" s="581"/>
      <c r="M111" s="498"/>
      <c r="N111" s="499"/>
      <c r="O111" s="500"/>
      <c r="P111" s="499"/>
      <c r="Q111" s="501"/>
      <c r="R111" s="560"/>
      <c r="S111" s="542">
        <f t="shared" ref="S111:S129" si="43">K111*0.85</f>
        <v>0</v>
      </c>
      <c r="T111" s="502">
        <f t="shared" si="40"/>
        <v>0</v>
      </c>
      <c r="U111" s="522">
        <f t="shared" ref="U111:U129" si="44">T111*L111*(N111+P111)/24*0.85</f>
        <v>0</v>
      </c>
      <c r="V111" s="503">
        <f t="shared" ref="V111:V129" si="45">M111+O111</f>
        <v>0</v>
      </c>
      <c r="W111" s="559" t="str">
        <f t="shared" ref="W111:W129" si="46">IF(U111=0,"",((V111/U111)))</f>
        <v/>
      </c>
      <c r="X111" s="569" t="str">
        <f t="shared" si="41"/>
        <v/>
      </c>
      <c r="Y111" s="569" t="str">
        <f t="shared" si="42"/>
        <v/>
      </c>
    </row>
    <row r="112" spans="1:25" ht="16.5">
      <c r="A112" s="493">
        <f t="shared" si="39"/>
        <v>46145</v>
      </c>
      <c r="B112" s="549" t="s">
        <v>833</v>
      </c>
      <c r="C112" s="576"/>
      <c r="D112" s="600"/>
      <c r="E112" s="577"/>
      <c r="F112" s="635" t="str">
        <f>IF(ISNA(VLOOKUP(D112,條件!$A$1:$L$65585,5,0)),"",(VLOOKUP(D112,條件!$A$1:$L$65585,5,0)))</f>
        <v/>
      </c>
      <c r="G112" s="635" t="str">
        <f>IF(ISNA(VLOOKUP(D112,條件!$A$1:$L$65585,11,0)),"",(VLOOKUP(D112,條件!$A$1:$L$65585,11,0)))</f>
        <v/>
      </c>
      <c r="H112" s="578"/>
      <c r="I112" s="579"/>
      <c r="J112" s="580"/>
      <c r="K112" s="579"/>
      <c r="L112" s="581"/>
      <c r="M112" s="498"/>
      <c r="N112" s="499"/>
      <c r="O112" s="500"/>
      <c r="P112" s="499"/>
      <c r="Q112" s="501"/>
      <c r="R112" s="560"/>
      <c r="S112" s="542">
        <f t="shared" si="43"/>
        <v>0</v>
      </c>
      <c r="T112" s="502">
        <f t="shared" si="40"/>
        <v>0</v>
      </c>
      <c r="U112" s="522">
        <f t="shared" si="44"/>
        <v>0</v>
      </c>
      <c r="V112" s="503">
        <f t="shared" si="45"/>
        <v>0</v>
      </c>
      <c r="W112" s="559" t="str">
        <f t="shared" si="46"/>
        <v/>
      </c>
      <c r="X112" s="569" t="str">
        <f t="shared" si="41"/>
        <v/>
      </c>
      <c r="Y112" s="569" t="str">
        <f t="shared" si="42"/>
        <v/>
      </c>
    </row>
    <row r="113" spans="1:25" ht="16.5">
      <c r="A113" s="493">
        <f t="shared" si="39"/>
        <v>46145</v>
      </c>
      <c r="B113" s="549" t="s">
        <v>833</v>
      </c>
      <c r="C113" s="576"/>
      <c r="D113" s="600"/>
      <c r="E113" s="577"/>
      <c r="F113" s="635" t="str">
        <f>IF(ISNA(VLOOKUP(D113,條件!$A$1:$L$65585,5,0)),"",(VLOOKUP(D113,條件!$A$1:$L$65585,5,0)))</f>
        <v/>
      </c>
      <c r="G113" s="635" t="str">
        <f>IF(ISNA(VLOOKUP(D113,條件!$A$1:$L$65585,11,0)),"",(VLOOKUP(D113,條件!$A$1:$L$65585,11,0)))</f>
        <v/>
      </c>
      <c r="H113" s="578"/>
      <c r="I113" s="579"/>
      <c r="J113" s="580"/>
      <c r="K113" s="579"/>
      <c r="L113" s="581"/>
      <c r="M113" s="498"/>
      <c r="N113" s="499"/>
      <c r="O113" s="500"/>
      <c r="P113" s="499"/>
      <c r="Q113" s="501"/>
      <c r="R113" s="560"/>
      <c r="S113" s="542">
        <f t="shared" si="43"/>
        <v>0</v>
      </c>
      <c r="T113" s="502">
        <f t="shared" si="40"/>
        <v>0</v>
      </c>
      <c r="U113" s="522">
        <f t="shared" si="44"/>
        <v>0</v>
      </c>
      <c r="V113" s="503">
        <f t="shared" si="45"/>
        <v>0</v>
      </c>
      <c r="W113" s="559" t="str">
        <f t="shared" si="46"/>
        <v/>
      </c>
      <c r="X113" s="569" t="str">
        <f t="shared" si="41"/>
        <v/>
      </c>
      <c r="Y113" s="569" t="str">
        <f t="shared" si="42"/>
        <v/>
      </c>
    </row>
    <row r="114" spans="1:25" ht="16.5">
      <c r="A114" s="493">
        <f t="shared" si="39"/>
        <v>46145</v>
      </c>
      <c r="B114" s="549" t="s">
        <v>833</v>
      </c>
      <c r="C114" s="576"/>
      <c r="D114" s="600"/>
      <c r="E114" s="577"/>
      <c r="F114" s="635" t="str">
        <f>IF(ISNA(VLOOKUP(D114,條件!$A$1:$L$65585,5,0)),"",(VLOOKUP(D114,條件!$A$1:$L$65585,5,0)))</f>
        <v/>
      </c>
      <c r="G114" s="635" t="str">
        <f>IF(ISNA(VLOOKUP(D114,條件!$A$1:$L$65585,11,0)),"",(VLOOKUP(D114,條件!$A$1:$L$65585,11,0)))</f>
        <v/>
      </c>
      <c r="H114" s="578"/>
      <c r="I114" s="579"/>
      <c r="J114" s="580"/>
      <c r="K114" s="579"/>
      <c r="L114" s="581"/>
      <c r="M114" s="498"/>
      <c r="N114" s="499"/>
      <c r="O114" s="500"/>
      <c r="P114" s="499"/>
      <c r="Q114" s="501"/>
      <c r="R114" s="560"/>
      <c r="S114" s="542">
        <f t="shared" si="43"/>
        <v>0</v>
      </c>
      <c r="T114" s="502">
        <f t="shared" si="40"/>
        <v>0</v>
      </c>
      <c r="U114" s="522">
        <f t="shared" si="44"/>
        <v>0</v>
      </c>
      <c r="V114" s="503">
        <f t="shared" si="45"/>
        <v>0</v>
      </c>
      <c r="W114" s="559" t="str">
        <f t="shared" si="46"/>
        <v/>
      </c>
      <c r="X114" s="569" t="str">
        <f t="shared" si="41"/>
        <v/>
      </c>
      <c r="Y114" s="569" t="str">
        <f t="shared" si="42"/>
        <v/>
      </c>
    </row>
    <row r="115" spans="1:25" ht="16.5">
      <c r="A115" s="493">
        <f t="shared" si="39"/>
        <v>46145</v>
      </c>
      <c r="B115" s="549" t="s">
        <v>833</v>
      </c>
      <c r="C115" s="576"/>
      <c r="D115" s="600"/>
      <c r="E115" s="577"/>
      <c r="F115" s="635" t="str">
        <f>IF(ISNA(VLOOKUP(D115,條件!$A$1:$L$65585,5,0)),"",(VLOOKUP(D115,條件!$A$1:$L$65585,5,0)))</f>
        <v/>
      </c>
      <c r="G115" s="635" t="str">
        <f>IF(ISNA(VLOOKUP(D115,條件!$A$1:$L$65585,11,0)),"",(VLOOKUP(D115,條件!$A$1:$L$65585,11,0)))</f>
        <v/>
      </c>
      <c r="H115" s="578"/>
      <c r="I115" s="579"/>
      <c r="J115" s="580"/>
      <c r="K115" s="579"/>
      <c r="L115" s="581"/>
      <c r="M115" s="498"/>
      <c r="N115" s="499"/>
      <c r="O115" s="500"/>
      <c r="P115" s="499"/>
      <c r="Q115" s="501"/>
      <c r="R115" s="560"/>
      <c r="S115" s="542">
        <f t="shared" si="43"/>
        <v>0</v>
      </c>
      <c r="T115" s="502">
        <f t="shared" si="40"/>
        <v>0</v>
      </c>
      <c r="U115" s="522">
        <f t="shared" si="44"/>
        <v>0</v>
      </c>
      <c r="V115" s="503">
        <f t="shared" si="45"/>
        <v>0</v>
      </c>
      <c r="W115" s="559" t="str">
        <f t="shared" si="46"/>
        <v/>
      </c>
      <c r="X115" s="569" t="str">
        <f t="shared" si="41"/>
        <v/>
      </c>
      <c r="Y115" s="569" t="str">
        <f t="shared" si="42"/>
        <v/>
      </c>
    </row>
    <row r="116" spans="1:25" ht="16.5">
      <c r="A116" s="493">
        <f t="shared" si="39"/>
        <v>46145</v>
      </c>
      <c r="B116" s="549" t="s">
        <v>833</v>
      </c>
      <c r="C116" s="576"/>
      <c r="D116" s="600"/>
      <c r="E116" s="577"/>
      <c r="F116" s="635" t="str">
        <f>IF(ISNA(VLOOKUP(D116,條件!$A$1:$L$65585,5,0)),"",(VLOOKUP(D116,條件!$A$1:$L$65585,5,0)))</f>
        <v/>
      </c>
      <c r="G116" s="635" t="str">
        <f>IF(ISNA(VLOOKUP(D116,條件!$A$1:$L$65585,11,0)),"",(VLOOKUP(D116,條件!$A$1:$L$65585,11,0)))</f>
        <v/>
      </c>
      <c r="H116" s="578"/>
      <c r="I116" s="579"/>
      <c r="J116" s="580"/>
      <c r="K116" s="579"/>
      <c r="L116" s="581"/>
      <c r="M116" s="498"/>
      <c r="N116" s="499"/>
      <c r="O116" s="500"/>
      <c r="P116" s="499"/>
      <c r="Q116" s="501"/>
      <c r="R116" s="560"/>
      <c r="S116" s="542">
        <f t="shared" si="43"/>
        <v>0</v>
      </c>
      <c r="T116" s="502">
        <f t="shared" si="40"/>
        <v>0</v>
      </c>
      <c r="U116" s="522">
        <f t="shared" si="44"/>
        <v>0</v>
      </c>
      <c r="V116" s="503">
        <f t="shared" si="45"/>
        <v>0</v>
      </c>
      <c r="W116" s="559" t="str">
        <f t="shared" si="46"/>
        <v/>
      </c>
      <c r="X116" s="569" t="str">
        <f t="shared" si="41"/>
        <v/>
      </c>
      <c r="Y116" s="569" t="str">
        <f t="shared" si="42"/>
        <v/>
      </c>
    </row>
    <row r="117" spans="1:25" ht="16.5">
      <c r="A117" s="493">
        <f t="shared" si="39"/>
        <v>46145</v>
      </c>
      <c r="B117" s="549" t="s">
        <v>833</v>
      </c>
      <c r="C117" s="576"/>
      <c r="D117" s="600"/>
      <c r="E117" s="577"/>
      <c r="F117" s="635" t="str">
        <f>IF(ISNA(VLOOKUP(D117,條件!$A$1:$L$65585,5,0)),"",(VLOOKUP(D117,條件!$A$1:$L$65585,5,0)))</f>
        <v/>
      </c>
      <c r="G117" s="635" t="str">
        <f>IF(ISNA(VLOOKUP(D117,條件!$A$1:$L$65585,11,0)),"",(VLOOKUP(D117,條件!$A$1:$L$65585,11,0)))</f>
        <v/>
      </c>
      <c r="H117" s="578"/>
      <c r="I117" s="579"/>
      <c r="J117" s="580"/>
      <c r="K117" s="579"/>
      <c r="L117" s="581"/>
      <c r="M117" s="498"/>
      <c r="N117" s="499"/>
      <c r="O117" s="500"/>
      <c r="P117" s="499"/>
      <c r="Q117" s="501"/>
      <c r="R117" s="560"/>
      <c r="S117" s="542">
        <f t="shared" si="43"/>
        <v>0</v>
      </c>
      <c r="T117" s="502">
        <f t="shared" si="40"/>
        <v>0</v>
      </c>
      <c r="U117" s="522">
        <f t="shared" si="44"/>
        <v>0</v>
      </c>
      <c r="V117" s="503">
        <f t="shared" si="45"/>
        <v>0</v>
      </c>
      <c r="W117" s="559" t="str">
        <f t="shared" si="46"/>
        <v/>
      </c>
      <c r="X117" s="569" t="str">
        <f t="shared" si="41"/>
        <v/>
      </c>
      <c r="Y117" s="569" t="str">
        <f t="shared" si="42"/>
        <v/>
      </c>
    </row>
    <row r="118" spans="1:25" ht="16.5">
      <c r="A118" s="493">
        <f t="shared" si="39"/>
        <v>46145</v>
      </c>
      <c r="B118" s="549" t="s">
        <v>833</v>
      </c>
      <c r="C118" s="576"/>
      <c r="D118" s="600"/>
      <c r="E118" s="577"/>
      <c r="F118" s="635" t="str">
        <f>IF(ISNA(VLOOKUP(D118,條件!$A$1:$L$65585,5,0)),"",(VLOOKUP(D118,條件!$A$1:$L$65585,5,0)))</f>
        <v/>
      </c>
      <c r="G118" s="635" t="str">
        <f>IF(ISNA(VLOOKUP(D118,條件!$A$1:$L$65585,11,0)),"",(VLOOKUP(D118,條件!$A$1:$L$65585,11,0)))</f>
        <v/>
      </c>
      <c r="H118" s="578"/>
      <c r="I118" s="579"/>
      <c r="J118" s="580"/>
      <c r="K118" s="579"/>
      <c r="L118" s="581"/>
      <c r="M118" s="498"/>
      <c r="N118" s="499"/>
      <c r="O118" s="500"/>
      <c r="P118" s="499"/>
      <c r="Q118" s="501"/>
      <c r="R118" s="560"/>
      <c r="S118" s="542">
        <f t="shared" si="43"/>
        <v>0</v>
      </c>
      <c r="T118" s="502">
        <f t="shared" si="40"/>
        <v>0</v>
      </c>
      <c r="U118" s="522">
        <f t="shared" si="44"/>
        <v>0</v>
      </c>
      <c r="V118" s="503">
        <f t="shared" si="45"/>
        <v>0</v>
      </c>
      <c r="W118" s="559" t="str">
        <f t="shared" si="46"/>
        <v/>
      </c>
      <c r="X118" s="569" t="str">
        <f t="shared" si="41"/>
        <v/>
      </c>
      <c r="Y118" s="569" t="str">
        <f t="shared" si="42"/>
        <v/>
      </c>
    </row>
    <row r="119" spans="1:25" ht="16.5">
      <c r="A119" s="493">
        <f t="shared" si="39"/>
        <v>46145</v>
      </c>
      <c r="B119" s="549" t="s">
        <v>833</v>
      </c>
      <c r="C119" s="576"/>
      <c r="D119" s="600"/>
      <c r="E119" s="577"/>
      <c r="F119" s="635" t="str">
        <f>IF(ISNA(VLOOKUP(D119,條件!$A$1:$L$65585,5,0)),"",(VLOOKUP(D119,條件!$A$1:$L$65585,5,0)))</f>
        <v/>
      </c>
      <c r="G119" s="635" t="str">
        <f>IF(ISNA(VLOOKUP(D119,條件!$A$1:$L$65585,11,0)),"",(VLOOKUP(D119,條件!$A$1:$L$65585,11,0)))</f>
        <v/>
      </c>
      <c r="H119" s="578"/>
      <c r="I119" s="579"/>
      <c r="J119" s="580"/>
      <c r="K119" s="579"/>
      <c r="L119" s="581"/>
      <c r="M119" s="498"/>
      <c r="N119" s="499"/>
      <c r="O119" s="500"/>
      <c r="P119" s="499"/>
      <c r="Q119" s="501"/>
      <c r="R119" s="560"/>
      <c r="S119" s="542">
        <f t="shared" si="43"/>
        <v>0</v>
      </c>
      <c r="T119" s="502">
        <f t="shared" si="40"/>
        <v>0</v>
      </c>
      <c r="U119" s="522">
        <f t="shared" si="44"/>
        <v>0</v>
      </c>
      <c r="V119" s="503">
        <f t="shared" si="45"/>
        <v>0</v>
      </c>
      <c r="W119" s="559" t="str">
        <f t="shared" si="46"/>
        <v/>
      </c>
      <c r="X119" s="569" t="str">
        <f t="shared" si="41"/>
        <v/>
      </c>
      <c r="Y119" s="569" t="str">
        <f t="shared" si="42"/>
        <v/>
      </c>
    </row>
    <row r="120" spans="1:25" ht="16.5">
      <c r="A120" s="493">
        <f t="shared" si="39"/>
        <v>46145</v>
      </c>
      <c r="B120" s="549" t="s">
        <v>833</v>
      </c>
      <c r="C120" s="576"/>
      <c r="D120" s="600"/>
      <c r="E120" s="577"/>
      <c r="F120" s="635" t="str">
        <f>IF(ISNA(VLOOKUP(D120,條件!$A$1:$L$65585,5,0)),"",(VLOOKUP(D120,條件!$A$1:$L$65585,5,0)))</f>
        <v/>
      </c>
      <c r="G120" s="635" t="str">
        <f>IF(ISNA(VLOOKUP(D120,條件!$A$1:$L$65585,11,0)),"",(VLOOKUP(D120,條件!$A$1:$L$65585,11,0)))</f>
        <v/>
      </c>
      <c r="H120" s="578"/>
      <c r="I120" s="579"/>
      <c r="J120" s="580"/>
      <c r="K120" s="579"/>
      <c r="L120" s="581"/>
      <c r="M120" s="498"/>
      <c r="N120" s="499"/>
      <c r="O120" s="500"/>
      <c r="P120" s="499"/>
      <c r="Q120" s="501"/>
      <c r="R120" s="560"/>
      <c r="S120" s="542">
        <f t="shared" si="43"/>
        <v>0</v>
      </c>
      <c r="T120" s="502">
        <f t="shared" si="40"/>
        <v>0</v>
      </c>
      <c r="U120" s="522">
        <f t="shared" si="44"/>
        <v>0</v>
      </c>
      <c r="V120" s="503">
        <f t="shared" si="45"/>
        <v>0</v>
      </c>
      <c r="W120" s="559" t="str">
        <f t="shared" si="46"/>
        <v/>
      </c>
      <c r="X120" s="569" t="str">
        <f t="shared" si="41"/>
        <v/>
      </c>
      <c r="Y120" s="569" t="str">
        <f t="shared" si="42"/>
        <v/>
      </c>
    </row>
    <row r="121" spans="1:25" ht="16.5">
      <c r="A121" s="493">
        <f t="shared" si="39"/>
        <v>46145</v>
      </c>
      <c r="B121" s="549" t="s">
        <v>833</v>
      </c>
      <c r="C121" s="576"/>
      <c r="D121" s="600"/>
      <c r="E121" s="577"/>
      <c r="F121" s="635" t="str">
        <f>IF(ISNA(VLOOKUP(D121,條件!$A$1:$L$65585,5,0)),"",(VLOOKUP(D121,條件!$A$1:$L$65585,5,0)))</f>
        <v/>
      </c>
      <c r="G121" s="635" t="str">
        <f>IF(ISNA(VLOOKUP(D121,條件!$A$1:$L$65585,11,0)),"",(VLOOKUP(D121,條件!$A$1:$L$65585,11,0)))</f>
        <v/>
      </c>
      <c r="H121" s="578"/>
      <c r="I121" s="579"/>
      <c r="J121" s="580"/>
      <c r="K121" s="579"/>
      <c r="L121" s="581"/>
      <c r="M121" s="498"/>
      <c r="N121" s="499"/>
      <c r="O121" s="500"/>
      <c r="P121" s="499"/>
      <c r="Q121" s="501"/>
      <c r="R121" s="560"/>
      <c r="S121" s="542">
        <f t="shared" si="43"/>
        <v>0</v>
      </c>
      <c r="T121" s="502">
        <f t="shared" si="40"/>
        <v>0</v>
      </c>
      <c r="U121" s="502">
        <f t="shared" si="44"/>
        <v>0</v>
      </c>
      <c r="V121" s="503">
        <f t="shared" si="45"/>
        <v>0</v>
      </c>
      <c r="W121" s="561" t="str">
        <f t="shared" si="46"/>
        <v/>
      </c>
      <c r="X121" s="569" t="str">
        <f t="shared" si="41"/>
        <v/>
      </c>
      <c r="Y121" s="569" t="str">
        <f t="shared" si="42"/>
        <v/>
      </c>
    </row>
    <row r="122" spans="1:25" ht="16.5">
      <c r="A122" s="493">
        <f t="shared" si="39"/>
        <v>46145</v>
      </c>
      <c r="B122" s="549" t="s">
        <v>833</v>
      </c>
      <c r="C122" s="576"/>
      <c r="D122" s="600"/>
      <c r="E122" s="577"/>
      <c r="F122" s="635" t="str">
        <f>IF(ISNA(VLOOKUP(D122,條件!$A$1:$L$65585,5,0)),"",(VLOOKUP(D122,條件!$A$1:$L$65585,5,0)))</f>
        <v/>
      </c>
      <c r="G122" s="635" t="str">
        <f>IF(ISNA(VLOOKUP(D122,條件!$A$1:$L$65585,11,0)),"",(VLOOKUP(D122,條件!$A$1:$L$65585,11,0)))</f>
        <v/>
      </c>
      <c r="H122" s="578"/>
      <c r="I122" s="579"/>
      <c r="J122" s="580"/>
      <c r="K122" s="579"/>
      <c r="L122" s="581"/>
      <c r="M122" s="498"/>
      <c r="N122" s="499"/>
      <c r="O122" s="500"/>
      <c r="P122" s="499"/>
      <c r="Q122" s="501"/>
      <c r="R122" s="560"/>
      <c r="S122" s="542">
        <f t="shared" si="43"/>
        <v>0</v>
      </c>
      <c r="T122" s="502">
        <f t="shared" si="40"/>
        <v>0</v>
      </c>
      <c r="U122" s="502">
        <f t="shared" si="44"/>
        <v>0</v>
      </c>
      <c r="V122" s="503">
        <f t="shared" si="45"/>
        <v>0</v>
      </c>
      <c r="W122" s="561" t="str">
        <f t="shared" si="46"/>
        <v/>
      </c>
      <c r="X122" s="569" t="str">
        <f t="shared" si="41"/>
        <v/>
      </c>
      <c r="Y122" s="569" t="str">
        <f t="shared" si="42"/>
        <v/>
      </c>
    </row>
    <row r="123" spans="1:25" ht="16.5">
      <c r="A123" s="493">
        <f t="shared" si="39"/>
        <v>46145</v>
      </c>
      <c r="B123" s="549" t="s">
        <v>833</v>
      </c>
      <c r="C123" s="576"/>
      <c r="D123" s="600"/>
      <c r="E123" s="577"/>
      <c r="F123" s="635" t="str">
        <f>IF(ISNA(VLOOKUP(D123,條件!$A$1:$L$65585,5,0)),"",(VLOOKUP(D123,條件!$A$1:$L$65585,5,0)))</f>
        <v/>
      </c>
      <c r="G123" s="635" t="str">
        <f>IF(ISNA(VLOOKUP(D123,條件!$A$1:$L$65585,11,0)),"",(VLOOKUP(D123,條件!$A$1:$L$65585,11,0)))</f>
        <v/>
      </c>
      <c r="H123" s="578"/>
      <c r="I123" s="579"/>
      <c r="J123" s="580"/>
      <c r="K123" s="579"/>
      <c r="L123" s="581"/>
      <c r="M123" s="498"/>
      <c r="N123" s="499"/>
      <c r="O123" s="500"/>
      <c r="P123" s="499"/>
      <c r="Q123" s="501"/>
      <c r="R123" s="560"/>
      <c r="S123" s="542">
        <f t="shared" si="43"/>
        <v>0</v>
      </c>
      <c r="T123" s="502">
        <f t="shared" si="40"/>
        <v>0</v>
      </c>
      <c r="U123" s="502">
        <f t="shared" si="44"/>
        <v>0</v>
      </c>
      <c r="V123" s="503">
        <f t="shared" si="45"/>
        <v>0</v>
      </c>
      <c r="W123" s="561" t="str">
        <f t="shared" si="46"/>
        <v/>
      </c>
      <c r="X123" s="569" t="str">
        <f t="shared" si="41"/>
        <v/>
      </c>
      <c r="Y123" s="569" t="str">
        <f t="shared" si="42"/>
        <v/>
      </c>
    </row>
    <row r="124" spans="1:25" ht="16.5">
      <c r="A124" s="493">
        <f t="shared" si="39"/>
        <v>46145</v>
      </c>
      <c r="B124" s="549" t="s">
        <v>833</v>
      </c>
      <c r="C124" s="576"/>
      <c r="D124" s="600"/>
      <c r="E124" s="577"/>
      <c r="F124" s="635" t="str">
        <f>IF(ISNA(VLOOKUP(D124,條件!$A$1:$L$65585,5,0)),"",(VLOOKUP(D124,條件!$A$1:$L$65585,5,0)))</f>
        <v/>
      </c>
      <c r="G124" s="635" t="str">
        <f>IF(ISNA(VLOOKUP(D124,條件!$A$1:$L$65585,11,0)),"",(VLOOKUP(D124,條件!$A$1:$L$65585,11,0)))</f>
        <v/>
      </c>
      <c r="H124" s="578"/>
      <c r="I124" s="579"/>
      <c r="J124" s="580"/>
      <c r="K124" s="579"/>
      <c r="L124" s="581"/>
      <c r="M124" s="498"/>
      <c r="N124" s="499"/>
      <c r="O124" s="500"/>
      <c r="P124" s="499"/>
      <c r="Q124" s="501"/>
      <c r="R124" s="560"/>
      <c r="S124" s="542">
        <f t="shared" si="43"/>
        <v>0</v>
      </c>
      <c r="T124" s="502">
        <f t="shared" si="40"/>
        <v>0</v>
      </c>
      <c r="U124" s="502">
        <f t="shared" si="44"/>
        <v>0</v>
      </c>
      <c r="V124" s="503">
        <f t="shared" si="45"/>
        <v>0</v>
      </c>
      <c r="W124" s="561" t="str">
        <f t="shared" si="46"/>
        <v/>
      </c>
      <c r="X124" s="569" t="str">
        <f t="shared" si="41"/>
        <v/>
      </c>
      <c r="Y124" s="569" t="str">
        <f t="shared" si="42"/>
        <v/>
      </c>
    </row>
    <row r="125" spans="1:25" ht="16.5">
      <c r="A125" s="493">
        <f t="shared" si="39"/>
        <v>46145</v>
      </c>
      <c r="B125" s="549" t="s">
        <v>833</v>
      </c>
      <c r="C125" s="576"/>
      <c r="D125" s="600"/>
      <c r="E125" s="577"/>
      <c r="F125" s="635" t="str">
        <f>IF(ISNA(VLOOKUP(D125,條件!$A$1:$L$65585,5,0)),"",(VLOOKUP(D125,條件!$A$1:$L$65585,5,0)))</f>
        <v/>
      </c>
      <c r="G125" s="635" t="str">
        <f>IF(ISNA(VLOOKUP(D125,條件!$A$1:$L$65585,11,0)),"",(VLOOKUP(D125,條件!$A$1:$L$65585,11,0)))</f>
        <v/>
      </c>
      <c r="H125" s="578"/>
      <c r="I125" s="579"/>
      <c r="J125" s="580"/>
      <c r="K125" s="579"/>
      <c r="L125" s="581"/>
      <c r="M125" s="498"/>
      <c r="N125" s="499"/>
      <c r="O125" s="500"/>
      <c r="P125" s="499"/>
      <c r="Q125" s="501"/>
      <c r="R125" s="560"/>
      <c r="S125" s="542">
        <f t="shared" si="43"/>
        <v>0</v>
      </c>
      <c r="T125" s="502">
        <f t="shared" si="40"/>
        <v>0</v>
      </c>
      <c r="U125" s="502">
        <f t="shared" si="44"/>
        <v>0</v>
      </c>
      <c r="V125" s="503">
        <f t="shared" si="45"/>
        <v>0</v>
      </c>
      <c r="W125" s="561" t="str">
        <f t="shared" si="46"/>
        <v/>
      </c>
      <c r="X125" s="569" t="str">
        <f t="shared" si="41"/>
        <v/>
      </c>
      <c r="Y125" s="569" t="str">
        <f t="shared" si="42"/>
        <v/>
      </c>
    </row>
    <row r="126" spans="1:25" ht="16.5">
      <c r="A126" s="493">
        <f t="shared" si="39"/>
        <v>46145</v>
      </c>
      <c r="B126" s="549" t="s">
        <v>833</v>
      </c>
      <c r="C126" s="576"/>
      <c r="D126" s="600"/>
      <c r="E126" s="577"/>
      <c r="F126" s="635" t="str">
        <f>IF(ISNA(VLOOKUP(D126,條件!$A$1:$L$65585,5,0)),"",(VLOOKUP(D126,條件!$A$1:$L$65585,5,0)))</f>
        <v/>
      </c>
      <c r="G126" s="635" t="str">
        <f>IF(ISNA(VLOOKUP(D126,條件!$A$1:$L$65585,11,0)),"",(VLOOKUP(D126,條件!$A$1:$L$65585,11,0)))</f>
        <v/>
      </c>
      <c r="H126" s="578"/>
      <c r="I126" s="579"/>
      <c r="J126" s="580"/>
      <c r="K126" s="579"/>
      <c r="L126" s="581"/>
      <c r="M126" s="498"/>
      <c r="N126" s="499"/>
      <c r="O126" s="500"/>
      <c r="P126" s="499"/>
      <c r="Q126" s="501"/>
      <c r="R126" s="560"/>
      <c r="S126" s="542">
        <f t="shared" si="43"/>
        <v>0</v>
      </c>
      <c r="T126" s="502">
        <f t="shared" si="40"/>
        <v>0</v>
      </c>
      <c r="U126" s="502">
        <f t="shared" si="44"/>
        <v>0</v>
      </c>
      <c r="V126" s="503">
        <f t="shared" si="45"/>
        <v>0</v>
      </c>
      <c r="W126" s="561" t="str">
        <f t="shared" si="46"/>
        <v/>
      </c>
      <c r="X126" s="569" t="str">
        <f t="shared" si="41"/>
        <v/>
      </c>
      <c r="Y126" s="569" t="str">
        <f t="shared" si="42"/>
        <v/>
      </c>
    </row>
    <row r="127" spans="1:25" ht="16.5">
      <c r="A127" s="493">
        <f t="shared" si="39"/>
        <v>46145</v>
      </c>
      <c r="B127" s="549" t="s">
        <v>833</v>
      </c>
      <c r="C127" s="576"/>
      <c r="D127" s="600"/>
      <c r="E127" s="577"/>
      <c r="F127" s="635" t="str">
        <f>IF(ISNA(VLOOKUP(D127,條件!$A$1:$L$65585,5,0)),"",(VLOOKUP(D127,條件!$A$1:$L$65585,5,0)))</f>
        <v/>
      </c>
      <c r="G127" s="635" t="str">
        <f>IF(ISNA(VLOOKUP(D127,條件!$A$1:$L$65585,11,0)),"",(VLOOKUP(D127,條件!$A$1:$L$65585,11,0)))</f>
        <v/>
      </c>
      <c r="H127" s="578"/>
      <c r="I127" s="579"/>
      <c r="J127" s="580"/>
      <c r="K127" s="579"/>
      <c r="L127" s="581"/>
      <c r="M127" s="498"/>
      <c r="N127" s="499"/>
      <c r="O127" s="500"/>
      <c r="P127" s="499"/>
      <c r="Q127" s="501"/>
      <c r="R127" s="560"/>
      <c r="S127" s="542">
        <f t="shared" si="43"/>
        <v>0</v>
      </c>
      <c r="T127" s="502">
        <f t="shared" si="40"/>
        <v>0</v>
      </c>
      <c r="U127" s="502">
        <f t="shared" si="44"/>
        <v>0</v>
      </c>
      <c r="V127" s="503">
        <f t="shared" si="45"/>
        <v>0</v>
      </c>
      <c r="W127" s="561" t="str">
        <f t="shared" si="46"/>
        <v/>
      </c>
      <c r="X127" s="569" t="str">
        <f t="shared" si="41"/>
        <v/>
      </c>
      <c r="Y127" s="569" t="str">
        <f t="shared" si="42"/>
        <v/>
      </c>
    </row>
    <row r="128" spans="1:25" ht="16.5">
      <c r="A128" s="493">
        <f t="shared" si="39"/>
        <v>46145</v>
      </c>
      <c r="B128" s="549" t="s">
        <v>833</v>
      </c>
      <c r="C128" s="576"/>
      <c r="D128" s="600"/>
      <c r="E128" s="577"/>
      <c r="F128" s="635" t="str">
        <f>IF(ISNA(VLOOKUP(D128,條件!$A$1:$L$65585,5,0)),"",(VLOOKUP(D128,條件!$A$1:$L$65585,5,0)))</f>
        <v/>
      </c>
      <c r="G128" s="635" t="str">
        <f>IF(ISNA(VLOOKUP(D128,條件!$A$1:$L$65585,11,0)),"",(VLOOKUP(D128,條件!$A$1:$L$65585,11,0)))</f>
        <v/>
      </c>
      <c r="H128" s="578"/>
      <c r="I128" s="579"/>
      <c r="J128" s="580"/>
      <c r="K128" s="579"/>
      <c r="L128" s="581"/>
      <c r="M128" s="498"/>
      <c r="N128" s="499"/>
      <c r="O128" s="500"/>
      <c r="P128" s="499"/>
      <c r="Q128" s="501"/>
      <c r="R128" s="560"/>
      <c r="S128" s="542">
        <f t="shared" si="43"/>
        <v>0</v>
      </c>
      <c r="T128" s="502">
        <f t="shared" si="40"/>
        <v>0</v>
      </c>
      <c r="U128" s="502">
        <f t="shared" si="44"/>
        <v>0</v>
      </c>
      <c r="V128" s="503">
        <f t="shared" si="45"/>
        <v>0</v>
      </c>
      <c r="W128" s="561" t="str">
        <f t="shared" si="46"/>
        <v/>
      </c>
      <c r="X128" s="569" t="str">
        <f t="shared" si="41"/>
        <v/>
      </c>
      <c r="Y128" s="569" t="str">
        <f t="shared" si="42"/>
        <v/>
      </c>
    </row>
    <row r="129" spans="1:25" ht="16.5">
      <c r="A129" s="493">
        <f t="shared" si="39"/>
        <v>46145</v>
      </c>
      <c r="B129" s="549" t="s">
        <v>833</v>
      </c>
      <c r="C129" s="576"/>
      <c r="D129" s="600"/>
      <c r="E129" s="577"/>
      <c r="F129" s="635" t="str">
        <f>IF(ISNA(VLOOKUP(D129,條件!$A$1:$L$65585,5,0)),"",(VLOOKUP(D129,條件!$A$1:$L$65585,5,0)))</f>
        <v/>
      </c>
      <c r="G129" s="635" t="str">
        <f>IF(ISNA(VLOOKUP(D129,條件!$A$1:$L$65585,11,0)),"",(VLOOKUP(D129,條件!$A$1:$L$65585,11,0)))</f>
        <v/>
      </c>
      <c r="H129" s="578"/>
      <c r="I129" s="579"/>
      <c r="J129" s="580"/>
      <c r="K129" s="579"/>
      <c r="L129" s="581"/>
      <c r="M129" s="498"/>
      <c r="N129" s="499"/>
      <c r="O129" s="500"/>
      <c r="P129" s="499"/>
      <c r="Q129" s="501"/>
      <c r="R129" s="560"/>
      <c r="S129" s="542">
        <f t="shared" si="43"/>
        <v>0</v>
      </c>
      <c r="T129" s="502">
        <f t="shared" si="40"/>
        <v>0</v>
      </c>
      <c r="U129" s="502">
        <f t="shared" si="44"/>
        <v>0</v>
      </c>
      <c r="V129" s="503">
        <f t="shared" si="45"/>
        <v>0</v>
      </c>
      <c r="W129" s="561" t="str">
        <f t="shared" si="46"/>
        <v/>
      </c>
      <c r="X129" s="569" t="str">
        <f t="shared" si="41"/>
        <v/>
      </c>
      <c r="Y129" s="569" t="str">
        <f t="shared" si="42"/>
        <v/>
      </c>
    </row>
    <row r="130" spans="1:25" ht="16.5">
      <c r="A130" s="493">
        <f t="shared" si="39"/>
        <v>46145</v>
      </c>
      <c r="B130" s="515" t="s">
        <v>831</v>
      </c>
      <c r="C130" s="652"/>
      <c r="D130" s="653"/>
      <c r="E130" s="654"/>
      <c r="F130" s="655">
        <v>0</v>
      </c>
      <c r="G130" s="655"/>
      <c r="H130" s="656"/>
      <c r="I130" s="657">
        <f>COUNTA(I110:I129)</f>
        <v>0</v>
      </c>
      <c r="J130" s="657"/>
      <c r="K130" s="657"/>
      <c r="L130" s="658"/>
      <c r="M130" s="517"/>
      <c r="N130" s="518">
        <f>SUM(N110:N129)</f>
        <v>0</v>
      </c>
      <c r="O130" s="517"/>
      <c r="P130" s="518">
        <f>SUM(P110:P129)</f>
        <v>0</v>
      </c>
      <c r="Q130" s="519"/>
      <c r="R130" s="562"/>
      <c r="S130" s="544"/>
      <c r="T130" s="520"/>
      <c r="U130" s="516">
        <f>SUMIF(U110:U129,"&lt;9E307")</f>
        <v>0</v>
      </c>
      <c r="V130" s="516">
        <f>SUM(V110:V129)</f>
        <v>0</v>
      </c>
      <c r="W130" s="563">
        <f>IF(ISERROR(V130/U130),0,(V130/U130))</f>
        <v>0</v>
      </c>
      <c r="X130" s="570">
        <f>SUMIF(X110:X129,"&lt;9E307")</f>
        <v>0</v>
      </c>
      <c r="Y130" s="570">
        <f>SUMIF(Y110:Y129,"&lt;9E307")</f>
        <v>0</v>
      </c>
    </row>
    <row r="131" spans="1:25" ht="16.5">
      <c r="A131" s="493">
        <f t="shared" si="39"/>
        <v>46145</v>
      </c>
      <c r="B131" s="521" t="s">
        <v>834</v>
      </c>
      <c r="C131" s="659"/>
      <c r="D131" s="660"/>
      <c r="E131" s="661"/>
      <c r="F131" s="662"/>
      <c r="G131" s="662"/>
      <c r="H131" s="663"/>
      <c r="I131" s="664">
        <f>SUM(I109,I130)</f>
        <v>0</v>
      </c>
      <c r="J131" s="664"/>
      <c r="K131" s="664"/>
      <c r="L131" s="665"/>
      <c r="M131" s="536"/>
      <c r="N131" s="537">
        <f>SUM(N109,N130)</f>
        <v>0</v>
      </c>
      <c r="O131" s="536"/>
      <c r="P131" s="537">
        <f>SUM(P109,P130)</f>
        <v>0</v>
      </c>
      <c r="Q131" s="538"/>
      <c r="R131" s="564"/>
      <c r="S131" s="545"/>
      <c r="T131" s="504"/>
      <c r="U131" s="504">
        <f t="shared" ref="U131:V131" si="47">SUM(U109,U130)</f>
        <v>0</v>
      </c>
      <c r="V131" s="504">
        <f t="shared" si="47"/>
        <v>0</v>
      </c>
      <c r="W131" s="565">
        <f>IF(ISERROR(V131/U131),0,V131/U131)</f>
        <v>0</v>
      </c>
      <c r="X131" s="571">
        <f>SUM(X109,X130)</f>
        <v>0</v>
      </c>
      <c r="Y131" s="571">
        <f>SUM(Y109,Y130)</f>
        <v>0</v>
      </c>
    </row>
    <row r="132" spans="1:25" ht="16.5">
      <c r="A132" s="566">
        <f>A131+1</f>
        <v>46146</v>
      </c>
      <c r="B132" s="548" t="s">
        <v>832</v>
      </c>
      <c r="C132" s="576"/>
      <c r="D132" s="600"/>
      <c r="E132" s="577"/>
      <c r="F132" s="635" t="str">
        <f>IF(ISNA(VLOOKUP(D132,條件!$A$1:$L$65585,5,0)),"",(VLOOKUP(D132,條件!$A$1:$L$65585,5,0)))</f>
        <v/>
      </c>
      <c r="G132" s="635" t="str">
        <f>IF(ISNA(VLOOKUP(D132,條件!$A$1:$L$65585,11,0)),"",(VLOOKUP(D132,條件!$A$1:$L$65585,11,0)))</f>
        <v/>
      </c>
      <c r="H132" s="578"/>
      <c r="I132" s="579"/>
      <c r="J132" s="580"/>
      <c r="K132" s="579"/>
      <c r="L132" s="581"/>
      <c r="M132" s="524"/>
      <c r="N132" s="525"/>
      <c r="O132" s="526"/>
      <c r="P132" s="525"/>
      <c r="Q132" s="501"/>
      <c r="R132" s="558"/>
      <c r="S132" s="541">
        <f>K132*0.85</f>
        <v>0</v>
      </c>
      <c r="T132" s="522">
        <f t="shared" ref="T132:T151" si="48">IF(J132="",0,(1440/(J132/S132)))</f>
        <v>0</v>
      </c>
      <c r="U132" s="522">
        <f>T132*L132*(N132+P132)/24*0.85</f>
        <v>0</v>
      </c>
      <c r="V132" s="523">
        <f>M132+O132</f>
        <v>0</v>
      </c>
      <c r="W132" s="559" t="str">
        <f>IF(U132=0,"",((V132/U132)))</f>
        <v/>
      </c>
      <c r="X132" s="569" t="str">
        <f t="shared" ref="X132:X151" si="49">IF(ISERROR((U132/(N132+P132)*N132)/250),"",((U132/(N132+P132)*N132)/250))</f>
        <v/>
      </c>
      <c r="Y132" s="569" t="str">
        <f t="shared" ref="Y132:Y151" si="50">IF(ISERROR(((U132/(N132+P132)*P132)/250)),"",(((U132/(N132+P132)*P132))/250))</f>
        <v/>
      </c>
    </row>
    <row r="133" spans="1:25" ht="16.5">
      <c r="A133" s="493">
        <f>A132</f>
        <v>46146</v>
      </c>
      <c r="B133" s="549" t="s">
        <v>832</v>
      </c>
      <c r="C133" s="576"/>
      <c r="D133" s="600"/>
      <c r="E133" s="577"/>
      <c r="F133" s="635" t="str">
        <f>IF(ISNA(VLOOKUP(D133,條件!$A$1:$L$65585,5,0)),"",(VLOOKUP(D133,條件!$A$1:$L$65585,5,0)))</f>
        <v/>
      </c>
      <c r="G133" s="635" t="str">
        <f>IF(ISNA(VLOOKUP(D133,條件!$A$1:$L$65585,11,0)),"",(VLOOKUP(D133,條件!$A$1:$L$65585,11,0)))</f>
        <v/>
      </c>
      <c r="H133" s="578"/>
      <c r="I133" s="579"/>
      <c r="J133" s="580"/>
      <c r="K133" s="579"/>
      <c r="L133" s="581"/>
      <c r="M133" s="498"/>
      <c r="N133" s="499"/>
      <c r="O133" s="500"/>
      <c r="P133" s="499"/>
      <c r="Q133" s="501"/>
      <c r="R133" s="558"/>
      <c r="S133" s="542">
        <f t="shared" ref="S133:S151" si="51">K133*0.85</f>
        <v>0</v>
      </c>
      <c r="T133" s="502">
        <f t="shared" si="48"/>
        <v>0</v>
      </c>
      <c r="U133" s="522">
        <f t="shared" ref="U133:U151" si="52">T133*L133*(N133+P133)/24*0.85</f>
        <v>0</v>
      </c>
      <c r="V133" s="503">
        <f t="shared" ref="V133:V151" si="53">M133+O133</f>
        <v>0</v>
      </c>
      <c r="W133" s="559" t="str">
        <f t="shared" ref="W133:W151" si="54">IF(U133=0,"",((V133/U133)))</f>
        <v/>
      </c>
      <c r="X133" s="569" t="str">
        <f t="shared" si="49"/>
        <v/>
      </c>
      <c r="Y133" s="569" t="str">
        <f t="shared" si="50"/>
        <v/>
      </c>
    </row>
    <row r="134" spans="1:25" ht="16.5">
      <c r="A134" s="493">
        <f t="shared" ref="A134:A174" si="55">A133</f>
        <v>46146</v>
      </c>
      <c r="B134" s="549" t="s">
        <v>832</v>
      </c>
      <c r="C134" s="576"/>
      <c r="D134" s="600"/>
      <c r="E134" s="577"/>
      <c r="F134" s="635" t="str">
        <f>IF(ISNA(VLOOKUP(D134,條件!$A$1:$L$65585,5,0)),"",(VLOOKUP(D134,條件!$A$1:$L$65585,5,0)))</f>
        <v/>
      </c>
      <c r="G134" s="635" t="str">
        <f>IF(ISNA(VLOOKUP(D134,條件!$A$1:$L$65585,11,0)),"",(VLOOKUP(D134,條件!$A$1:$L$65585,11,0)))</f>
        <v/>
      </c>
      <c r="H134" s="578"/>
      <c r="I134" s="579"/>
      <c r="J134" s="580"/>
      <c r="K134" s="579"/>
      <c r="L134" s="581"/>
      <c r="M134" s="498"/>
      <c r="N134" s="499"/>
      <c r="O134" s="500"/>
      <c r="P134" s="499"/>
      <c r="Q134" s="501"/>
      <c r="R134" s="558"/>
      <c r="S134" s="542">
        <f t="shared" si="51"/>
        <v>0</v>
      </c>
      <c r="T134" s="502">
        <f t="shared" si="48"/>
        <v>0</v>
      </c>
      <c r="U134" s="522">
        <f t="shared" si="52"/>
        <v>0</v>
      </c>
      <c r="V134" s="503">
        <f t="shared" si="53"/>
        <v>0</v>
      </c>
      <c r="W134" s="559" t="str">
        <f t="shared" si="54"/>
        <v/>
      </c>
      <c r="X134" s="569" t="str">
        <f t="shared" si="49"/>
        <v/>
      </c>
      <c r="Y134" s="569" t="str">
        <f t="shared" si="50"/>
        <v/>
      </c>
    </row>
    <row r="135" spans="1:25" ht="16.5">
      <c r="A135" s="493">
        <f t="shared" si="55"/>
        <v>46146</v>
      </c>
      <c r="B135" s="549" t="s">
        <v>832</v>
      </c>
      <c r="C135" s="576"/>
      <c r="D135" s="600"/>
      <c r="E135" s="577"/>
      <c r="F135" s="635" t="str">
        <f>IF(ISNA(VLOOKUP(D135,條件!$A$1:$L$65585,5,0)),"",(VLOOKUP(D135,條件!$A$1:$L$65585,5,0)))</f>
        <v/>
      </c>
      <c r="G135" s="635" t="str">
        <f>IF(ISNA(VLOOKUP(D135,條件!$A$1:$L$65585,11,0)),"",(VLOOKUP(D135,條件!$A$1:$L$65585,11,0)))</f>
        <v/>
      </c>
      <c r="H135" s="578"/>
      <c r="I135" s="579"/>
      <c r="J135" s="580"/>
      <c r="K135" s="579"/>
      <c r="L135" s="581"/>
      <c r="M135" s="498"/>
      <c r="N135" s="499"/>
      <c r="O135" s="500"/>
      <c r="P135" s="499"/>
      <c r="Q135" s="501"/>
      <c r="R135" s="558"/>
      <c r="S135" s="542">
        <f t="shared" si="51"/>
        <v>0</v>
      </c>
      <c r="T135" s="502">
        <f t="shared" si="48"/>
        <v>0</v>
      </c>
      <c r="U135" s="522">
        <f t="shared" si="52"/>
        <v>0</v>
      </c>
      <c r="V135" s="503">
        <f t="shared" si="53"/>
        <v>0</v>
      </c>
      <c r="W135" s="559" t="str">
        <f t="shared" si="54"/>
        <v/>
      </c>
      <c r="X135" s="569" t="str">
        <f t="shared" si="49"/>
        <v/>
      </c>
      <c r="Y135" s="569" t="str">
        <f t="shared" si="50"/>
        <v/>
      </c>
    </row>
    <row r="136" spans="1:25" ht="16.5">
      <c r="A136" s="493">
        <f t="shared" si="55"/>
        <v>46146</v>
      </c>
      <c r="B136" s="549" t="s">
        <v>832</v>
      </c>
      <c r="C136" s="576"/>
      <c r="D136" s="600"/>
      <c r="E136" s="577"/>
      <c r="F136" s="635" t="str">
        <f>IF(ISNA(VLOOKUP(D136,條件!$A$1:$L$65585,5,0)),"",(VLOOKUP(D136,條件!$A$1:$L$65585,5,0)))</f>
        <v/>
      </c>
      <c r="G136" s="635" t="str">
        <f>IF(ISNA(VLOOKUP(D136,條件!$A$1:$L$65585,11,0)),"",(VLOOKUP(D136,條件!$A$1:$L$65585,11,0)))</f>
        <v/>
      </c>
      <c r="H136" s="578"/>
      <c r="I136" s="579"/>
      <c r="J136" s="580"/>
      <c r="K136" s="579"/>
      <c r="L136" s="581"/>
      <c r="M136" s="498"/>
      <c r="N136" s="499"/>
      <c r="O136" s="500"/>
      <c r="P136" s="499"/>
      <c r="Q136" s="501"/>
      <c r="R136" s="558"/>
      <c r="S136" s="542">
        <f t="shared" si="51"/>
        <v>0</v>
      </c>
      <c r="T136" s="502">
        <f t="shared" si="48"/>
        <v>0</v>
      </c>
      <c r="U136" s="522">
        <f t="shared" si="52"/>
        <v>0</v>
      </c>
      <c r="V136" s="503">
        <f t="shared" si="53"/>
        <v>0</v>
      </c>
      <c r="W136" s="559" t="str">
        <f t="shared" si="54"/>
        <v/>
      </c>
      <c r="X136" s="569" t="str">
        <f t="shared" si="49"/>
        <v/>
      </c>
      <c r="Y136" s="569" t="str">
        <f t="shared" si="50"/>
        <v/>
      </c>
    </row>
    <row r="137" spans="1:25" ht="16.5">
      <c r="A137" s="493">
        <f t="shared" si="55"/>
        <v>46146</v>
      </c>
      <c r="B137" s="549" t="s">
        <v>832</v>
      </c>
      <c r="C137" s="576"/>
      <c r="D137" s="600"/>
      <c r="E137" s="577"/>
      <c r="F137" s="635" t="str">
        <f>IF(ISNA(VLOOKUP(D137,條件!$A$1:$L$65585,5,0)),"",(VLOOKUP(D137,條件!$A$1:$L$65585,5,0)))</f>
        <v/>
      </c>
      <c r="G137" s="635" t="str">
        <f>IF(ISNA(VLOOKUP(D137,條件!$A$1:$L$65585,11,0)),"",(VLOOKUP(D137,條件!$A$1:$L$65585,11,0)))</f>
        <v/>
      </c>
      <c r="H137" s="578"/>
      <c r="I137" s="579"/>
      <c r="J137" s="580"/>
      <c r="K137" s="579"/>
      <c r="L137" s="581"/>
      <c r="M137" s="498"/>
      <c r="N137" s="499"/>
      <c r="O137" s="500"/>
      <c r="P137" s="499"/>
      <c r="Q137" s="501"/>
      <c r="R137" s="558"/>
      <c r="S137" s="542">
        <f t="shared" si="51"/>
        <v>0</v>
      </c>
      <c r="T137" s="502">
        <f t="shared" si="48"/>
        <v>0</v>
      </c>
      <c r="U137" s="522">
        <f t="shared" si="52"/>
        <v>0</v>
      </c>
      <c r="V137" s="503">
        <f t="shared" si="53"/>
        <v>0</v>
      </c>
      <c r="W137" s="559" t="str">
        <f t="shared" si="54"/>
        <v/>
      </c>
      <c r="X137" s="569" t="str">
        <f t="shared" si="49"/>
        <v/>
      </c>
      <c r="Y137" s="569" t="str">
        <f t="shared" si="50"/>
        <v/>
      </c>
    </row>
    <row r="138" spans="1:25" ht="16.5">
      <c r="A138" s="493">
        <f t="shared" si="55"/>
        <v>46146</v>
      </c>
      <c r="B138" s="549" t="s">
        <v>832</v>
      </c>
      <c r="C138" s="576"/>
      <c r="D138" s="600"/>
      <c r="E138" s="577"/>
      <c r="F138" s="635" t="str">
        <f>IF(ISNA(VLOOKUP(D138,條件!$A$1:$L$65585,5,0)),"",(VLOOKUP(D138,條件!$A$1:$L$65585,5,0)))</f>
        <v/>
      </c>
      <c r="G138" s="635" t="str">
        <f>IF(ISNA(VLOOKUP(D138,條件!$A$1:$L$65585,11,0)),"",(VLOOKUP(D138,條件!$A$1:$L$65585,11,0)))</f>
        <v/>
      </c>
      <c r="H138" s="578"/>
      <c r="I138" s="579"/>
      <c r="J138" s="580"/>
      <c r="K138" s="579"/>
      <c r="L138" s="581"/>
      <c r="M138" s="498"/>
      <c r="N138" s="499"/>
      <c r="O138" s="500"/>
      <c r="P138" s="499"/>
      <c r="Q138" s="501"/>
      <c r="R138" s="558"/>
      <c r="S138" s="542">
        <f t="shared" si="51"/>
        <v>0</v>
      </c>
      <c r="T138" s="502">
        <f t="shared" si="48"/>
        <v>0</v>
      </c>
      <c r="U138" s="522">
        <f t="shared" si="52"/>
        <v>0</v>
      </c>
      <c r="V138" s="503">
        <f t="shared" si="53"/>
        <v>0</v>
      </c>
      <c r="W138" s="559" t="str">
        <f t="shared" si="54"/>
        <v/>
      </c>
      <c r="X138" s="569" t="str">
        <f t="shared" si="49"/>
        <v/>
      </c>
      <c r="Y138" s="569" t="str">
        <f t="shared" si="50"/>
        <v/>
      </c>
    </row>
    <row r="139" spans="1:25" ht="16.5">
      <c r="A139" s="493">
        <f t="shared" si="55"/>
        <v>46146</v>
      </c>
      <c r="B139" s="549" t="s">
        <v>832</v>
      </c>
      <c r="C139" s="576"/>
      <c r="D139" s="600"/>
      <c r="E139" s="577"/>
      <c r="F139" s="635" t="str">
        <f>IF(ISNA(VLOOKUP(D139,條件!$A$1:$L$65585,5,0)),"",(VLOOKUP(D139,條件!$A$1:$L$65585,5,0)))</f>
        <v/>
      </c>
      <c r="G139" s="635" t="str">
        <f>IF(ISNA(VLOOKUP(D139,條件!$A$1:$L$65585,11,0)),"",(VLOOKUP(D139,條件!$A$1:$L$65585,11,0)))</f>
        <v/>
      </c>
      <c r="H139" s="578"/>
      <c r="I139" s="579"/>
      <c r="J139" s="580"/>
      <c r="K139" s="579"/>
      <c r="L139" s="581"/>
      <c r="M139" s="498"/>
      <c r="N139" s="499"/>
      <c r="O139" s="500"/>
      <c r="P139" s="499"/>
      <c r="Q139" s="527"/>
      <c r="R139" s="560"/>
      <c r="S139" s="542">
        <f t="shared" si="51"/>
        <v>0</v>
      </c>
      <c r="T139" s="502">
        <f t="shared" si="48"/>
        <v>0</v>
      </c>
      <c r="U139" s="522">
        <f t="shared" si="52"/>
        <v>0</v>
      </c>
      <c r="V139" s="503">
        <f t="shared" si="53"/>
        <v>0</v>
      </c>
      <c r="W139" s="559" t="str">
        <f t="shared" si="54"/>
        <v/>
      </c>
      <c r="X139" s="569" t="str">
        <f t="shared" si="49"/>
        <v/>
      </c>
      <c r="Y139" s="569" t="str">
        <f t="shared" si="50"/>
        <v/>
      </c>
    </row>
    <row r="140" spans="1:25" ht="16.5">
      <c r="A140" s="493">
        <f t="shared" si="55"/>
        <v>46146</v>
      </c>
      <c r="B140" s="549" t="s">
        <v>832</v>
      </c>
      <c r="C140" s="576"/>
      <c r="D140" s="600"/>
      <c r="E140" s="577"/>
      <c r="F140" s="635" t="str">
        <f>IF(ISNA(VLOOKUP(D140,條件!$A$1:$L$65585,5,0)),"",(VLOOKUP(D140,條件!$A$1:$L$65585,5,0)))</f>
        <v/>
      </c>
      <c r="G140" s="635" t="str">
        <f>IF(ISNA(VLOOKUP(D140,條件!$A$1:$L$65585,11,0)),"",(VLOOKUP(D140,條件!$A$1:$L$65585,11,0)))</f>
        <v/>
      </c>
      <c r="H140" s="578"/>
      <c r="I140" s="579"/>
      <c r="J140" s="580"/>
      <c r="K140" s="579"/>
      <c r="L140" s="581"/>
      <c r="M140" s="498"/>
      <c r="N140" s="499"/>
      <c r="O140" s="500"/>
      <c r="P140" s="499"/>
      <c r="Q140" s="527"/>
      <c r="R140" s="560"/>
      <c r="S140" s="542">
        <f t="shared" si="51"/>
        <v>0</v>
      </c>
      <c r="T140" s="502">
        <f t="shared" si="48"/>
        <v>0</v>
      </c>
      <c r="U140" s="522">
        <f t="shared" si="52"/>
        <v>0</v>
      </c>
      <c r="V140" s="503">
        <f t="shared" si="53"/>
        <v>0</v>
      </c>
      <c r="W140" s="559" t="str">
        <f t="shared" si="54"/>
        <v/>
      </c>
      <c r="X140" s="569" t="str">
        <f t="shared" si="49"/>
        <v/>
      </c>
      <c r="Y140" s="569" t="str">
        <f t="shared" si="50"/>
        <v/>
      </c>
    </row>
    <row r="141" spans="1:25" ht="16.5">
      <c r="A141" s="493">
        <f t="shared" si="55"/>
        <v>46146</v>
      </c>
      <c r="B141" s="549" t="s">
        <v>832</v>
      </c>
      <c r="C141" s="576"/>
      <c r="D141" s="600"/>
      <c r="E141" s="577"/>
      <c r="F141" s="635" t="str">
        <f>IF(ISNA(VLOOKUP(D141,條件!$A$1:$L$65585,5,0)),"",(VLOOKUP(D141,條件!$A$1:$L$65585,5,0)))</f>
        <v/>
      </c>
      <c r="G141" s="635" t="str">
        <f>IF(ISNA(VLOOKUP(D141,條件!$A$1:$L$65585,11,0)),"",(VLOOKUP(D141,條件!$A$1:$L$65585,11,0)))</f>
        <v/>
      </c>
      <c r="H141" s="578"/>
      <c r="I141" s="579"/>
      <c r="J141" s="580"/>
      <c r="K141" s="579"/>
      <c r="L141" s="581"/>
      <c r="M141" s="498"/>
      <c r="N141" s="499"/>
      <c r="O141" s="500"/>
      <c r="P141" s="499"/>
      <c r="Q141" s="527"/>
      <c r="R141" s="560"/>
      <c r="S141" s="542">
        <f t="shared" si="51"/>
        <v>0</v>
      </c>
      <c r="T141" s="502">
        <f t="shared" si="48"/>
        <v>0</v>
      </c>
      <c r="U141" s="522">
        <f t="shared" si="52"/>
        <v>0</v>
      </c>
      <c r="V141" s="503">
        <f t="shared" si="53"/>
        <v>0</v>
      </c>
      <c r="W141" s="559" t="str">
        <f t="shared" si="54"/>
        <v/>
      </c>
      <c r="X141" s="569" t="str">
        <f t="shared" si="49"/>
        <v/>
      </c>
      <c r="Y141" s="569" t="str">
        <f t="shared" si="50"/>
        <v/>
      </c>
    </row>
    <row r="142" spans="1:25" ht="16.5">
      <c r="A142" s="493">
        <f t="shared" si="55"/>
        <v>46146</v>
      </c>
      <c r="B142" s="549" t="s">
        <v>832</v>
      </c>
      <c r="C142" s="576"/>
      <c r="D142" s="600"/>
      <c r="E142" s="577"/>
      <c r="F142" s="635" t="str">
        <f>IF(ISNA(VLOOKUP(D142,條件!$A$1:$L$65585,5,0)),"",(VLOOKUP(D142,條件!$A$1:$L$65585,5,0)))</f>
        <v/>
      </c>
      <c r="G142" s="635" t="str">
        <f>IF(ISNA(VLOOKUP(D142,條件!$A$1:$L$65585,11,0)),"",(VLOOKUP(D142,條件!$A$1:$L$65585,11,0)))</f>
        <v/>
      </c>
      <c r="H142" s="578"/>
      <c r="I142" s="579"/>
      <c r="J142" s="580"/>
      <c r="K142" s="579"/>
      <c r="L142" s="581"/>
      <c r="M142" s="498"/>
      <c r="N142" s="499"/>
      <c r="O142" s="500"/>
      <c r="P142" s="499"/>
      <c r="Q142" s="527"/>
      <c r="R142" s="560"/>
      <c r="S142" s="542">
        <f t="shared" si="51"/>
        <v>0</v>
      </c>
      <c r="T142" s="502">
        <f t="shared" si="48"/>
        <v>0</v>
      </c>
      <c r="U142" s="522">
        <f t="shared" si="52"/>
        <v>0</v>
      </c>
      <c r="V142" s="503">
        <f t="shared" si="53"/>
        <v>0</v>
      </c>
      <c r="W142" s="559" t="str">
        <f t="shared" si="54"/>
        <v/>
      </c>
      <c r="X142" s="569" t="str">
        <f t="shared" si="49"/>
        <v/>
      </c>
      <c r="Y142" s="569" t="str">
        <f t="shared" si="50"/>
        <v/>
      </c>
    </row>
    <row r="143" spans="1:25" ht="16.5">
      <c r="A143" s="493">
        <f t="shared" si="55"/>
        <v>46146</v>
      </c>
      <c r="B143" s="549" t="s">
        <v>832</v>
      </c>
      <c r="C143" s="576"/>
      <c r="D143" s="600"/>
      <c r="E143" s="577"/>
      <c r="F143" s="635" t="str">
        <f>IF(ISNA(VLOOKUP(D143,條件!$A$1:$L$65585,5,0)),"",(VLOOKUP(D143,條件!$A$1:$L$65585,5,0)))</f>
        <v/>
      </c>
      <c r="G143" s="635" t="str">
        <f>IF(ISNA(VLOOKUP(D143,條件!$A$1:$L$65585,11,0)),"",(VLOOKUP(D143,條件!$A$1:$L$65585,11,0)))</f>
        <v/>
      </c>
      <c r="H143" s="578"/>
      <c r="I143" s="579"/>
      <c r="J143" s="580"/>
      <c r="K143" s="579"/>
      <c r="L143" s="581"/>
      <c r="M143" s="498"/>
      <c r="N143" s="499"/>
      <c r="O143" s="500"/>
      <c r="P143" s="499"/>
      <c r="Q143" s="527"/>
      <c r="R143" s="560"/>
      <c r="S143" s="542">
        <f t="shared" si="51"/>
        <v>0</v>
      </c>
      <c r="T143" s="502">
        <f t="shared" si="48"/>
        <v>0</v>
      </c>
      <c r="U143" s="502">
        <f t="shared" si="52"/>
        <v>0</v>
      </c>
      <c r="V143" s="503">
        <f t="shared" si="53"/>
        <v>0</v>
      </c>
      <c r="W143" s="559" t="str">
        <f t="shared" si="54"/>
        <v/>
      </c>
      <c r="X143" s="569" t="str">
        <f t="shared" si="49"/>
        <v/>
      </c>
      <c r="Y143" s="569" t="str">
        <f t="shared" si="50"/>
        <v/>
      </c>
    </row>
    <row r="144" spans="1:25" ht="16.5">
      <c r="A144" s="493">
        <f t="shared" si="55"/>
        <v>46146</v>
      </c>
      <c r="B144" s="549" t="s">
        <v>832</v>
      </c>
      <c r="C144" s="576"/>
      <c r="D144" s="600"/>
      <c r="E144" s="577"/>
      <c r="F144" s="635" t="str">
        <f>IF(ISNA(VLOOKUP(D144,條件!$A$1:$L$65585,5,0)),"",(VLOOKUP(D144,條件!$A$1:$L$65585,5,0)))</f>
        <v/>
      </c>
      <c r="G144" s="635" t="str">
        <f>IF(ISNA(VLOOKUP(D144,條件!$A$1:$L$65585,11,0)),"",(VLOOKUP(D144,條件!$A$1:$L$65585,11,0)))</f>
        <v/>
      </c>
      <c r="H144" s="578"/>
      <c r="I144" s="579"/>
      <c r="J144" s="580"/>
      <c r="K144" s="579"/>
      <c r="L144" s="581"/>
      <c r="M144" s="498"/>
      <c r="N144" s="499"/>
      <c r="O144" s="500"/>
      <c r="P144" s="499"/>
      <c r="Q144" s="527"/>
      <c r="R144" s="560"/>
      <c r="S144" s="542">
        <f t="shared" si="51"/>
        <v>0</v>
      </c>
      <c r="T144" s="502">
        <f t="shared" si="48"/>
        <v>0</v>
      </c>
      <c r="U144" s="502">
        <f t="shared" si="52"/>
        <v>0</v>
      </c>
      <c r="V144" s="503">
        <f t="shared" si="53"/>
        <v>0</v>
      </c>
      <c r="W144" s="561" t="str">
        <f t="shared" si="54"/>
        <v/>
      </c>
      <c r="X144" s="569" t="str">
        <f t="shared" si="49"/>
        <v/>
      </c>
      <c r="Y144" s="569" t="str">
        <f t="shared" si="50"/>
        <v/>
      </c>
    </row>
    <row r="145" spans="1:25" ht="16.5">
      <c r="A145" s="493">
        <f t="shared" si="55"/>
        <v>46146</v>
      </c>
      <c r="B145" s="549" t="s">
        <v>832</v>
      </c>
      <c r="C145" s="576"/>
      <c r="D145" s="600"/>
      <c r="E145" s="577"/>
      <c r="F145" s="635" t="str">
        <f>IF(ISNA(VLOOKUP(D145,條件!$A$1:$L$65585,5,0)),"",(VLOOKUP(D145,條件!$A$1:$L$65585,5,0)))</f>
        <v/>
      </c>
      <c r="G145" s="635" t="str">
        <f>IF(ISNA(VLOOKUP(D145,條件!$A$1:$L$65585,11,0)),"",(VLOOKUP(D145,條件!$A$1:$L$65585,11,0)))</f>
        <v/>
      </c>
      <c r="H145" s="578"/>
      <c r="I145" s="579"/>
      <c r="J145" s="580"/>
      <c r="K145" s="579"/>
      <c r="L145" s="581"/>
      <c r="M145" s="498"/>
      <c r="N145" s="499"/>
      <c r="O145" s="500"/>
      <c r="P145" s="499"/>
      <c r="Q145" s="527"/>
      <c r="R145" s="560"/>
      <c r="S145" s="542">
        <f t="shared" si="51"/>
        <v>0</v>
      </c>
      <c r="T145" s="502">
        <f t="shared" si="48"/>
        <v>0</v>
      </c>
      <c r="U145" s="502">
        <f t="shared" si="52"/>
        <v>0</v>
      </c>
      <c r="V145" s="503">
        <f t="shared" si="53"/>
        <v>0</v>
      </c>
      <c r="W145" s="561" t="str">
        <f t="shared" si="54"/>
        <v/>
      </c>
      <c r="X145" s="569" t="str">
        <f t="shared" si="49"/>
        <v/>
      </c>
      <c r="Y145" s="569" t="str">
        <f t="shared" si="50"/>
        <v/>
      </c>
    </row>
    <row r="146" spans="1:25" ht="16.5">
      <c r="A146" s="493">
        <f t="shared" si="55"/>
        <v>46146</v>
      </c>
      <c r="B146" s="549" t="s">
        <v>832</v>
      </c>
      <c r="C146" s="576"/>
      <c r="D146" s="600"/>
      <c r="E146" s="577"/>
      <c r="F146" s="635" t="str">
        <f>IF(ISNA(VLOOKUP(D146,條件!$A$1:$L$65585,5,0)),"",(VLOOKUP(D146,條件!$A$1:$L$65585,5,0)))</f>
        <v/>
      </c>
      <c r="G146" s="635" t="str">
        <f>IF(ISNA(VLOOKUP(D146,條件!$A$1:$L$65585,11,0)),"",(VLOOKUP(D146,條件!$A$1:$L$65585,11,0)))</f>
        <v/>
      </c>
      <c r="H146" s="578"/>
      <c r="I146" s="579"/>
      <c r="J146" s="580"/>
      <c r="K146" s="579"/>
      <c r="L146" s="581"/>
      <c r="M146" s="498"/>
      <c r="N146" s="499"/>
      <c r="O146" s="500"/>
      <c r="P146" s="499"/>
      <c r="Q146" s="527"/>
      <c r="R146" s="560"/>
      <c r="S146" s="542">
        <f t="shared" si="51"/>
        <v>0</v>
      </c>
      <c r="T146" s="502">
        <f t="shared" si="48"/>
        <v>0</v>
      </c>
      <c r="U146" s="502">
        <f t="shared" si="52"/>
        <v>0</v>
      </c>
      <c r="V146" s="503">
        <f t="shared" si="53"/>
        <v>0</v>
      </c>
      <c r="W146" s="561" t="str">
        <f t="shared" si="54"/>
        <v/>
      </c>
      <c r="X146" s="569" t="str">
        <f t="shared" si="49"/>
        <v/>
      </c>
      <c r="Y146" s="569" t="str">
        <f t="shared" si="50"/>
        <v/>
      </c>
    </row>
    <row r="147" spans="1:25" ht="16.5">
      <c r="A147" s="493">
        <f t="shared" si="55"/>
        <v>46146</v>
      </c>
      <c r="B147" s="549" t="s">
        <v>832</v>
      </c>
      <c r="C147" s="576"/>
      <c r="D147" s="600"/>
      <c r="E147" s="577"/>
      <c r="F147" s="635" t="str">
        <f>IF(ISNA(VLOOKUP(D147,條件!$A$1:$L$65585,5,0)),"",(VLOOKUP(D147,條件!$A$1:$L$65585,5,0)))</f>
        <v/>
      </c>
      <c r="G147" s="635" t="str">
        <f>IF(ISNA(VLOOKUP(D147,條件!$A$1:$L$65585,11,0)),"",(VLOOKUP(D147,條件!$A$1:$L$65585,11,0)))</f>
        <v/>
      </c>
      <c r="H147" s="578"/>
      <c r="I147" s="579"/>
      <c r="J147" s="580"/>
      <c r="K147" s="579"/>
      <c r="L147" s="581"/>
      <c r="M147" s="498"/>
      <c r="N147" s="499"/>
      <c r="O147" s="500"/>
      <c r="P147" s="499"/>
      <c r="Q147" s="527"/>
      <c r="R147" s="560"/>
      <c r="S147" s="542">
        <f t="shared" si="51"/>
        <v>0</v>
      </c>
      <c r="T147" s="502">
        <f t="shared" si="48"/>
        <v>0</v>
      </c>
      <c r="U147" s="502">
        <f t="shared" si="52"/>
        <v>0</v>
      </c>
      <c r="V147" s="503">
        <f t="shared" si="53"/>
        <v>0</v>
      </c>
      <c r="W147" s="561" t="str">
        <f t="shared" si="54"/>
        <v/>
      </c>
      <c r="X147" s="569" t="str">
        <f t="shared" si="49"/>
        <v/>
      </c>
      <c r="Y147" s="569" t="str">
        <f t="shared" si="50"/>
        <v/>
      </c>
    </row>
    <row r="148" spans="1:25" ht="16.5">
      <c r="A148" s="493">
        <f t="shared" si="55"/>
        <v>46146</v>
      </c>
      <c r="B148" s="549" t="s">
        <v>832</v>
      </c>
      <c r="C148" s="576"/>
      <c r="D148" s="600"/>
      <c r="E148" s="577"/>
      <c r="F148" s="635" t="str">
        <f>IF(ISNA(VLOOKUP(D148,條件!$A$1:$L$65585,5,0)),"",(VLOOKUP(D148,條件!$A$1:$L$65585,5,0)))</f>
        <v/>
      </c>
      <c r="G148" s="635" t="str">
        <f>IF(ISNA(VLOOKUP(D148,條件!$A$1:$L$65585,11,0)),"",(VLOOKUP(D148,條件!$A$1:$L$65585,11,0)))</f>
        <v/>
      </c>
      <c r="H148" s="578"/>
      <c r="I148" s="579"/>
      <c r="J148" s="580"/>
      <c r="K148" s="579"/>
      <c r="L148" s="581"/>
      <c r="M148" s="498"/>
      <c r="N148" s="499"/>
      <c r="O148" s="500"/>
      <c r="P148" s="499"/>
      <c r="Q148" s="501"/>
      <c r="R148" s="560"/>
      <c r="S148" s="542">
        <f t="shared" si="51"/>
        <v>0</v>
      </c>
      <c r="T148" s="502">
        <f t="shared" si="48"/>
        <v>0</v>
      </c>
      <c r="U148" s="502">
        <f t="shared" si="52"/>
        <v>0</v>
      </c>
      <c r="V148" s="503">
        <f t="shared" si="53"/>
        <v>0</v>
      </c>
      <c r="W148" s="561" t="str">
        <f t="shared" si="54"/>
        <v/>
      </c>
      <c r="X148" s="569" t="str">
        <f t="shared" si="49"/>
        <v/>
      </c>
      <c r="Y148" s="569" t="str">
        <f t="shared" si="50"/>
        <v/>
      </c>
    </row>
    <row r="149" spans="1:25" ht="16.5">
      <c r="A149" s="493">
        <f t="shared" si="55"/>
        <v>46146</v>
      </c>
      <c r="B149" s="549" t="s">
        <v>832</v>
      </c>
      <c r="C149" s="576"/>
      <c r="D149" s="600"/>
      <c r="E149" s="577"/>
      <c r="F149" s="635" t="str">
        <f>IF(ISNA(VLOOKUP(D149,條件!$A$1:$L$65585,5,0)),"",(VLOOKUP(D149,條件!$A$1:$L$65585,5,0)))</f>
        <v/>
      </c>
      <c r="G149" s="635" t="str">
        <f>IF(ISNA(VLOOKUP(D149,條件!$A$1:$L$65585,11,0)),"",(VLOOKUP(D149,條件!$A$1:$L$65585,11,0)))</f>
        <v/>
      </c>
      <c r="H149" s="578"/>
      <c r="I149" s="579"/>
      <c r="J149" s="580"/>
      <c r="K149" s="579"/>
      <c r="L149" s="581"/>
      <c r="M149" s="498"/>
      <c r="N149" s="499"/>
      <c r="O149" s="500"/>
      <c r="P149" s="499"/>
      <c r="Q149" s="501"/>
      <c r="R149" s="560"/>
      <c r="S149" s="542">
        <f t="shared" si="51"/>
        <v>0</v>
      </c>
      <c r="T149" s="502">
        <f t="shared" si="48"/>
        <v>0</v>
      </c>
      <c r="U149" s="502">
        <f t="shared" si="52"/>
        <v>0</v>
      </c>
      <c r="V149" s="503">
        <f t="shared" si="53"/>
        <v>0</v>
      </c>
      <c r="W149" s="561" t="str">
        <f t="shared" si="54"/>
        <v/>
      </c>
      <c r="X149" s="569" t="str">
        <f t="shared" si="49"/>
        <v/>
      </c>
      <c r="Y149" s="569" t="str">
        <f t="shared" si="50"/>
        <v/>
      </c>
    </row>
    <row r="150" spans="1:25" ht="16.5">
      <c r="A150" s="493">
        <f t="shared" si="55"/>
        <v>46146</v>
      </c>
      <c r="B150" s="549" t="s">
        <v>832</v>
      </c>
      <c r="C150" s="576"/>
      <c r="D150" s="600"/>
      <c r="E150" s="577"/>
      <c r="F150" s="635" t="str">
        <f>IF(ISNA(VLOOKUP(D150,條件!$A$1:$L$65585,5,0)),"",(VLOOKUP(D150,條件!$A$1:$L$65585,5,0)))</f>
        <v/>
      </c>
      <c r="G150" s="635" t="str">
        <f>IF(ISNA(VLOOKUP(D150,條件!$A$1:$L$65585,11,0)),"",(VLOOKUP(D150,條件!$A$1:$L$65585,11,0)))</f>
        <v/>
      </c>
      <c r="H150" s="578"/>
      <c r="I150" s="579"/>
      <c r="J150" s="580"/>
      <c r="K150" s="579"/>
      <c r="L150" s="581"/>
      <c r="M150" s="498"/>
      <c r="N150" s="499"/>
      <c r="O150" s="500"/>
      <c r="P150" s="499"/>
      <c r="Q150" s="501"/>
      <c r="R150" s="560"/>
      <c r="S150" s="542">
        <f t="shared" si="51"/>
        <v>0</v>
      </c>
      <c r="T150" s="502">
        <f t="shared" si="48"/>
        <v>0</v>
      </c>
      <c r="U150" s="502">
        <f t="shared" si="52"/>
        <v>0</v>
      </c>
      <c r="V150" s="503">
        <f t="shared" si="53"/>
        <v>0</v>
      </c>
      <c r="W150" s="561" t="str">
        <f t="shared" si="54"/>
        <v/>
      </c>
      <c r="X150" s="569" t="str">
        <f t="shared" si="49"/>
        <v/>
      </c>
      <c r="Y150" s="569" t="str">
        <f t="shared" si="50"/>
        <v/>
      </c>
    </row>
    <row r="151" spans="1:25" ht="16.5">
      <c r="A151" s="493">
        <f t="shared" si="55"/>
        <v>46146</v>
      </c>
      <c r="B151" s="549" t="s">
        <v>832</v>
      </c>
      <c r="C151" s="576"/>
      <c r="D151" s="600"/>
      <c r="E151" s="577"/>
      <c r="F151" s="635" t="str">
        <f>IF(ISNA(VLOOKUP(D151,條件!$A$1:$L$65585,5,0)),"",(VLOOKUP(D151,條件!$A$1:$L$65585,5,0)))</f>
        <v/>
      </c>
      <c r="G151" s="635" t="str">
        <f>IF(ISNA(VLOOKUP(D151,條件!$A$1:$L$65585,11,0)),"",(VLOOKUP(D151,條件!$A$1:$L$65585,11,0)))</f>
        <v/>
      </c>
      <c r="H151" s="578"/>
      <c r="I151" s="579"/>
      <c r="J151" s="580"/>
      <c r="K151" s="579"/>
      <c r="L151" s="581"/>
      <c r="M151" s="498"/>
      <c r="N151" s="499"/>
      <c r="O151" s="500"/>
      <c r="P151" s="499"/>
      <c r="Q151" s="501"/>
      <c r="R151" s="560"/>
      <c r="S151" s="542">
        <f t="shared" si="51"/>
        <v>0</v>
      </c>
      <c r="T151" s="502">
        <f t="shared" si="48"/>
        <v>0</v>
      </c>
      <c r="U151" s="502">
        <f t="shared" si="52"/>
        <v>0</v>
      </c>
      <c r="V151" s="503">
        <f t="shared" si="53"/>
        <v>0</v>
      </c>
      <c r="W151" s="561" t="str">
        <f t="shared" si="54"/>
        <v/>
      </c>
      <c r="X151" s="569" t="str">
        <f t="shared" si="49"/>
        <v/>
      </c>
      <c r="Y151" s="569" t="str">
        <f t="shared" si="50"/>
        <v/>
      </c>
    </row>
    <row r="152" spans="1:25" ht="16.5">
      <c r="A152" s="493">
        <f t="shared" si="55"/>
        <v>46146</v>
      </c>
      <c r="B152" s="515" t="s">
        <v>835</v>
      </c>
      <c r="C152" s="652"/>
      <c r="D152" s="653"/>
      <c r="E152" s="654"/>
      <c r="F152" s="655"/>
      <c r="G152" s="655"/>
      <c r="H152" s="656"/>
      <c r="I152" s="657">
        <f>COUNTA(I132:I151)</f>
        <v>0</v>
      </c>
      <c r="J152" s="657"/>
      <c r="K152" s="657"/>
      <c r="L152" s="658"/>
      <c r="M152" s="517"/>
      <c r="N152" s="518">
        <f>SUM(N132:N151)</f>
        <v>0</v>
      </c>
      <c r="O152" s="517"/>
      <c r="P152" s="518">
        <f>SUM(P132:P151)</f>
        <v>0</v>
      </c>
      <c r="Q152" s="519"/>
      <c r="R152" s="562"/>
      <c r="S152" s="543"/>
      <c r="T152" s="516"/>
      <c r="U152" s="516">
        <f>SUMIF(U132:U151,"&lt;9E307")</f>
        <v>0</v>
      </c>
      <c r="V152" s="516">
        <f>SUM(V132:V151)</f>
        <v>0</v>
      </c>
      <c r="W152" s="563">
        <f>IF(ISERROR(V152/U152),0,(V152/U152))</f>
        <v>0</v>
      </c>
      <c r="X152" s="570">
        <f>SUMIF(X132:X151,"&lt;9E307")</f>
        <v>0</v>
      </c>
      <c r="Y152" s="570">
        <f>SUMIF(Y132:Y151,"&lt;9E307")</f>
        <v>0</v>
      </c>
    </row>
    <row r="153" spans="1:25" ht="16.5">
      <c r="A153" s="493">
        <f t="shared" si="55"/>
        <v>46146</v>
      </c>
      <c r="B153" s="549" t="s">
        <v>833</v>
      </c>
      <c r="C153" s="576"/>
      <c r="D153" s="600"/>
      <c r="E153" s="577"/>
      <c r="F153" s="635" t="str">
        <f>IF(ISNA(VLOOKUP(D153,條件!$A$1:$L$65585,5,0)),"",(VLOOKUP(D153,條件!$A$1:$L$65585,5,0)))</f>
        <v/>
      </c>
      <c r="G153" s="635" t="str">
        <f>IF(ISNA(VLOOKUP(D153,條件!$A$1:$L$65585,11,0)),"",(VLOOKUP(D153,條件!$A$1:$L$65585,11,0)))</f>
        <v/>
      </c>
      <c r="H153" s="578"/>
      <c r="I153" s="579"/>
      <c r="J153" s="580"/>
      <c r="K153" s="579"/>
      <c r="L153" s="581"/>
      <c r="M153" s="498"/>
      <c r="N153" s="499"/>
      <c r="O153" s="500"/>
      <c r="P153" s="499"/>
      <c r="Q153" s="501"/>
      <c r="R153" s="560"/>
      <c r="S153" s="542">
        <f>K153*0.85</f>
        <v>0</v>
      </c>
      <c r="T153" s="502">
        <f t="shared" ref="T153:T172" si="56">IF(J153="",0,(1440/(J153/S153)))</f>
        <v>0</v>
      </c>
      <c r="U153" s="522">
        <f>T153*L153*(N153+P153)/24*0.85</f>
        <v>0</v>
      </c>
      <c r="V153" s="523">
        <f>M153+O153</f>
        <v>0</v>
      </c>
      <c r="W153" s="559" t="str">
        <f>IF(U153=0,"",((V153/U153)))</f>
        <v/>
      </c>
      <c r="X153" s="569" t="str">
        <f t="shared" ref="X153:X172" si="57">IF(ISERROR((U153/(N153+P153)*N153)/250),"",((U153/(N153+P153)*N153)/250))</f>
        <v/>
      </c>
      <c r="Y153" s="569" t="str">
        <f t="shared" ref="Y153:Y172" si="58">IF(ISERROR(((U153/(N153+P153)*P153)/250)),"",(((U153/(N153+P153)*P153))/250))</f>
        <v/>
      </c>
    </row>
    <row r="154" spans="1:25" ht="16.5">
      <c r="A154" s="493">
        <f t="shared" si="55"/>
        <v>46146</v>
      </c>
      <c r="B154" s="549" t="s">
        <v>833</v>
      </c>
      <c r="C154" s="576"/>
      <c r="D154" s="600"/>
      <c r="E154" s="577"/>
      <c r="F154" s="635" t="str">
        <f>IF(ISNA(VLOOKUP(D154,條件!$A$1:$L$65585,5,0)),"",(VLOOKUP(D154,條件!$A$1:$L$65585,5,0)))</f>
        <v/>
      </c>
      <c r="G154" s="635" t="str">
        <f>IF(ISNA(VLOOKUP(D154,條件!$A$1:$L$65585,11,0)),"",(VLOOKUP(D154,條件!$A$1:$L$65585,11,0)))</f>
        <v/>
      </c>
      <c r="H154" s="578"/>
      <c r="I154" s="579"/>
      <c r="J154" s="580"/>
      <c r="K154" s="579"/>
      <c r="L154" s="581"/>
      <c r="M154" s="498"/>
      <c r="N154" s="499"/>
      <c r="O154" s="500"/>
      <c r="P154" s="499"/>
      <c r="Q154" s="501"/>
      <c r="R154" s="560"/>
      <c r="S154" s="542">
        <f t="shared" ref="S154:S172" si="59">K154*0.85</f>
        <v>0</v>
      </c>
      <c r="T154" s="502">
        <f t="shared" si="56"/>
        <v>0</v>
      </c>
      <c r="U154" s="522">
        <f t="shared" ref="U154:U172" si="60">T154*L154*(N154+P154)/24*0.85</f>
        <v>0</v>
      </c>
      <c r="V154" s="503">
        <f t="shared" ref="V154:V172" si="61">M154+O154</f>
        <v>0</v>
      </c>
      <c r="W154" s="559" t="str">
        <f t="shared" ref="W154:W172" si="62">IF(U154=0,"",((V154/U154)))</f>
        <v/>
      </c>
      <c r="X154" s="569" t="str">
        <f t="shared" si="57"/>
        <v/>
      </c>
      <c r="Y154" s="569" t="str">
        <f t="shared" si="58"/>
        <v/>
      </c>
    </row>
    <row r="155" spans="1:25" ht="16.5">
      <c r="A155" s="493">
        <f t="shared" si="55"/>
        <v>46146</v>
      </c>
      <c r="B155" s="549" t="s">
        <v>833</v>
      </c>
      <c r="C155" s="576"/>
      <c r="D155" s="600"/>
      <c r="E155" s="577"/>
      <c r="F155" s="635" t="str">
        <f>IF(ISNA(VLOOKUP(D155,條件!$A$1:$L$65585,5,0)),"",(VLOOKUP(D155,條件!$A$1:$L$65585,5,0)))</f>
        <v/>
      </c>
      <c r="G155" s="635" t="str">
        <f>IF(ISNA(VLOOKUP(D155,條件!$A$1:$L$65585,11,0)),"",(VLOOKUP(D155,條件!$A$1:$L$65585,11,0)))</f>
        <v/>
      </c>
      <c r="H155" s="578"/>
      <c r="I155" s="579"/>
      <c r="J155" s="580"/>
      <c r="K155" s="579"/>
      <c r="L155" s="581"/>
      <c r="M155" s="498"/>
      <c r="N155" s="499"/>
      <c r="O155" s="500"/>
      <c r="P155" s="499"/>
      <c r="Q155" s="501"/>
      <c r="R155" s="560"/>
      <c r="S155" s="542">
        <f t="shared" si="59"/>
        <v>0</v>
      </c>
      <c r="T155" s="502">
        <f t="shared" si="56"/>
        <v>0</v>
      </c>
      <c r="U155" s="522">
        <f t="shared" si="60"/>
        <v>0</v>
      </c>
      <c r="V155" s="503">
        <f t="shared" si="61"/>
        <v>0</v>
      </c>
      <c r="W155" s="559" t="str">
        <f t="shared" si="62"/>
        <v/>
      </c>
      <c r="X155" s="569" t="str">
        <f t="shared" si="57"/>
        <v/>
      </c>
      <c r="Y155" s="569" t="str">
        <f t="shared" si="58"/>
        <v/>
      </c>
    </row>
    <row r="156" spans="1:25" ht="16.5">
      <c r="A156" s="493">
        <f t="shared" si="55"/>
        <v>46146</v>
      </c>
      <c r="B156" s="549" t="s">
        <v>833</v>
      </c>
      <c r="C156" s="576"/>
      <c r="D156" s="600"/>
      <c r="E156" s="577"/>
      <c r="F156" s="635" t="str">
        <f>IF(ISNA(VLOOKUP(D156,條件!$A$1:$L$65585,5,0)),"",(VLOOKUP(D156,條件!$A$1:$L$65585,5,0)))</f>
        <v/>
      </c>
      <c r="G156" s="635" t="str">
        <f>IF(ISNA(VLOOKUP(D156,條件!$A$1:$L$65585,11,0)),"",(VLOOKUP(D156,條件!$A$1:$L$65585,11,0)))</f>
        <v/>
      </c>
      <c r="H156" s="578"/>
      <c r="I156" s="579"/>
      <c r="J156" s="580"/>
      <c r="K156" s="579"/>
      <c r="L156" s="581"/>
      <c r="M156" s="498"/>
      <c r="N156" s="499"/>
      <c r="O156" s="500"/>
      <c r="P156" s="499"/>
      <c r="Q156" s="501"/>
      <c r="R156" s="560"/>
      <c r="S156" s="542">
        <f t="shared" si="59"/>
        <v>0</v>
      </c>
      <c r="T156" s="502">
        <f t="shared" si="56"/>
        <v>0</v>
      </c>
      <c r="U156" s="522">
        <f t="shared" si="60"/>
        <v>0</v>
      </c>
      <c r="V156" s="503">
        <f t="shared" si="61"/>
        <v>0</v>
      </c>
      <c r="W156" s="559" t="str">
        <f t="shared" si="62"/>
        <v/>
      </c>
      <c r="X156" s="569" t="str">
        <f t="shared" si="57"/>
        <v/>
      </c>
      <c r="Y156" s="569" t="str">
        <f t="shared" si="58"/>
        <v/>
      </c>
    </row>
    <row r="157" spans="1:25" ht="16.5">
      <c r="A157" s="493">
        <f t="shared" si="55"/>
        <v>46146</v>
      </c>
      <c r="B157" s="549" t="s">
        <v>833</v>
      </c>
      <c r="C157" s="576"/>
      <c r="D157" s="600"/>
      <c r="E157" s="577"/>
      <c r="F157" s="635" t="str">
        <f>IF(ISNA(VLOOKUP(D157,條件!$A$1:$L$65585,5,0)),"",(VLOOKUP(D157,條件!$A$1:$L$65585,5,0)))</f>
        <v/>
      </c>
      <c r="G157" s="635" t="str">
        <f>IF(ISNA(VLOOKUP(D157,條件!$A$1:$L$65585,11,0)),"",(VLOOKUP(D157,條件!$A$1:$L$65585,11,0)))</f>
        <v/>
      </c>
      <c r="H157" s="578"/>
      <c r="I157" s="579"/>
      <c r="J157" s="580"/>
      <c r="K157" s="579"/>
      <c r="L157" s="581"/>
      <c r="M157" s="498"/>
      <c r="N157" s="499"/>
      <c r="O157" s="500"/>
      <c r="P157" s="499"/>
      <c r="Q157" s="501"/>
      <c r="R157" s="560"/>
      <c r="S157" s="542">
        <f t="shared" si="59"/>
        <v>0</v>
      </c>
      <c r="T157" s="502">
        <f t="shared" si="56"/>
        <v>0</v>
      </c>
      <c r="U157" s="522">
        <f t="shared" si="60"/>
        <v>0</v>
      </c>
      <c r="V157" s="503">
        <f t="shared" si="61"/>
        <v>0</v>
      </c>
      <c r="W157" s="559" t="str">
        <f t="shared" si="62"/>
        <v/>
      </c>
      <c r="X157" s="569" t="str">
        <f t="shared" si="57"/>
        <v/>
      </c>
      <c r="Y157" s="569" t="str">
        <f t="shared" si="58"/>
        <v/>
      </c>
    </row>
    <row r="158" spans="1:25" ht="16.5">
      <c r="A158" s="493">
        <f t="shared" si="55"/>
        <v>46146</v>
      </c>
      <c r="B158" s="549" t="s">
        <v>833</v>
      </c>
      <c r="C158" s="576"/>
      <c r="D158" s="600"/>
      <c r="E158" s="577"/>
      <c r="F158" s="635" t="str">
        <f>IF(ISNA(VLOOKUP(D158,條件!$A$1:$L$65585,5,0)),"",(VLOOKUP(D158,條件!$A$1:$L$65585,5,0)))</f>
        <v/>
      </c>
      <c r="G158" s="635" t="str">
        <f>IF(ISNA(VLOOKUP(D158,條件!$A$1:$L$65585,11,0)),"",(VLOOKUP(D158,條件!$A$1:$L$65585,11,0)))</f>
        <v/>
      </c>
      <c r="H158" s="578"/>
      <c r="I158" s="579"/>
      <c r="J158" s="580"/>
      <c r="K158" s="579"/>
      <c r="L158" s="581"/>
      <c r="M158" s="498"/>
      <c r="N158" s="499"/>
      <c r="O158" s="500"/>
      <c r="P158" s="499"/>
      <c r="Q158" s="501"/>
      <c r="R158" s="560"/>
      <c r="S158" s="542">
        <f t="shared" si="59"/>
        <v>0</v>
      </c>
      <c r="T158" s="502">
        <f t="shared" si="56"/>
        <v>0</v>
      </c>
      <c r="U158" s="522">
        <f t="shared" si="60"/>
        <v>0</v>
      </c>
      <c r="V158" s="503">
        <f t="shared" si="61"/>
        <v>0</v>
      </c>
      <c r="W158" s="559" t="str">
        <f t="shared" si="62"/>
        <v/>
      </c>
      <c r="X158" s="569" t="str">
        <f t="shared" si="57"/>
        <v/>
      </c>
      <c r="Y158" s="569" t="str">
        <f t="shared" si="58"/>
        <v/>
      </c>
    </row>
    <row r="159" spans="1:25" ht="16.5">
      <c r="A159" s="493">
        <f t="shared" si="55"/>
        <v>46146</v>
      </c>
      <c r="B159" s="549" t="s">
        <v>833</v>
      </c>
      <c r="C159" s="576"/>
      <c r="D159" s="600"/>
      <c r="E159" s="577"/>
      <c r="F159" s="635" t="str">
        <f>IF(ISNA(VLOOKUP(D159,條件!$A$1:$L$65585,5,0)),"",(VLOOKUP(D159,條件!$A$1:$L$65585,5,0)))</f>
        <v/>
      </c>
      <c r="G159" s="635" t="str">
        <f>IF(ISNA(VLOOKUP(D159,條件!$A$1:$L$65585,11,0)),"",(VLOOKUP(D159,條件!$A$1:$L$65585,11,0)))</f>
        <v/>
      </c>
      <c r="H159" s="578"/>
      <c r="I159" s="579"/>
      <c r="J159" s="580"/>
      <c r="K159" s="579"/>
      <c r="L159" s="581"/>
      <c r="M159" s="498"/>
      <c r="N159" s="499"/>
      <c r="O159" s="500"/>
      <c r="P159" s="499"/>
      <c r="Q159" s="501"/>
      <c r="R159" s="560"/>
      <c r="S159" s="542">
        <f t="shared" si="59"/>
        <v>0</v>
      </c>
      <c r="T159" s="502">
        <f t="shared" si="56"/>
        <v>0</v>
      </c>
      <c r="U159" s="522">
        <f t="shared" si="60"/>
        <v>0</v>
      </c>
      <c r="V159" s="503">
        <f t="shared" si="61"/>
        <v>0</v>
      </c>
      <c r="W159" s="559" t="str">
        <f t="shared" si="62"/>
        <v/>
      </c>
      <c r="X159" s="569" t="str">
        <f t="shared" si="57"/>
        <v/>
      </c>
      <c r="Y159" s="569" t="str">
        <f t="shared" si="58"/>
        <v/>
      </c>
    </row>
    <row r="160" spans="1:25" ht="16.5">
      <c r="A160" s="493">
        <f t="shared" si="55"/>
        <v>46146</v>
      </c>
      <c r="B160" s="549" t="s">
        <v>833</v>
      </c>
      <c r="C160" s="576"/>
      <c r="D160" s="600"/>
      <c r="E160" s="577"/>
      <c r="F160" s="635" t="str">
        <f>IF(ISNA(VLOOKUP(D160,條件!$A$1:$L$65585,5,0)),"",(VLOOKUP(D160,條件!$A$1:$L$65585,5,0)))</f>
        <v/>
      </c>
      <c r="G160" s="635" t="str">
        <f>IF(ISNA(VLOOKUP(D160,條件!$A$1:$L$65585,11,0)),"",(VLOOKUP(D160,條件!$A$1:$L$65585,11,0)))</f>
        <v/>
      </c>
      <c r="H160" s="578"/>
      <c r="I160" s="579"/>
      <c r="J160" s="580"/>
      <c r="K160" s="579"/>
      <c r="L160" s="581"/>
      <c r="M160" s="498"/>
      <c r="N160" s="499"/>
      <c r="O160" s="500"/>
      <c r="P160" s="499"/>
      <c r="Q160" s="501"/>
      <c r="R160" s="560"/>
      <c r="S160" s="542">
        <f t="shared" si="59"/>
        <v>0</v>
      </c>
      <c r="T160" s="502">
        <f t="shared" si="56"/>
        <v>0</v>
      </c>
      <c r="U160" s="522">
        <f t="shared" si="60"/>
        <v>0</v>
      </c>
      <c r="V160" s="503">
        <f t="shared" si="61"/>
        <v>0</v>
      </c>
      <c r="W160" s="559" t="str">
        <f t="shared" si="62"/>
        <v/>
      </c>
      <c r="X160" s="569" t="str">
        <f t="shared" si="57"/>
        <v/>
      </c>
      <c r="Y160" s="569" t="str">
        <f t="shared" si="58"/>
        <v/>
      </c>
    </row>
    <row r="161" spans="1:25" ht="16.5">
      <c r="A161" s="493">
        <f t="shared" si="55"/>
        <v>46146</v>
      </c>
      <c r="B161" s="549" t="s">
        <v>833</v>
      </c>
      <c r="C161" s="576"/>
      <c r="D161" s="600"/>
      <c r="E161" s="577"/>
      <c r="F161" s="635" t="str">
        <f>IF(ISNA(VLOOKUP(D161,條件!$A$1:$L$65585,5,0)),"",(VLOOKUP(D161,條件!$A$1:$L$65585,5,0)))</f>
        <v/>
      </c>
      <c r="G161" s="635" t="str">
        <f>IF(ISNA(VLOOKUP(D161,條件!$A$1:$L$65585,11,0)),"",(VLOOKUP(D161,條件!$A$1:$L$65585,11,0)))</f>
        <v/>
      </c>
      <c r="H161" s="578"/>
      <c r="I161" s="579"/>
      <c r="J161" s="580"/>
      <c r="K161" s="579"/>
      <c r="L161" s="581"/>
      <c r="M161" s="498"/>
      <c r="N161" s="499"/>
      <c r="O161" s="500"/>
      <c r="P161" s="499"/>
      <c r="Q161" s="501"/>
      <c r="R161" s="560"/>
      <c r="S161" s="542">
        <f t="shared" si="59"/>
        <v>0</v>
      </c>
      <c r="T161" s="502">
        <f t="shared" si="56"/>
        <v>0</v>
      </c>
      <c r="U161" s="522">
        <f t="shared" si="60"/>
        <v>0</v>
      </c>
      <c r="V161" s="503">
        <f t="shared" si="61"/>
        <v>0</v>
      </c>
      <c r="W161" s="559" t="str">
        <f t="shared" si="62"/>
        <v/>
      </c>
      <c r="X161" s="569" t="str">
        <f t="shared" si="57"/>
        <v/>
      </c>
      <c r="Y161" s="569" t="str">
        <f t="shared" si="58"/>
        <v/>
      </c>
    </row>
    <row r="162" spans="1:25" ht="16.5">
      <c r="A162" s="493">
        <f t="shared" si="55"/>
        <v>46146</v>
      </c>
      <c r="B162" s="549" t="s">
        <v>833</v>
      </c>
      <c r="C162" s="576"/>
      <c r="D162" s="600"/>
      <c r="E162" s="577"/>
      <c r="F162" s="635" t="str">
        <f>IF(ISNA(VLOOKUP(D162,條件!$A$1:$L$65585,5,0)),"",(VLOOKUP(D162,條件!$A$1:$L$65585,5,0)))</f>
        <v/>
      </c>
      <c r="G162" s="635" t="str">
        <f>IF(ISNA(VLOOKUP(D162,條件!$A$1:$L$65585,11,0)),"",(VLOOKUP(D162,條件!$A$1:$L$65585,11,0)))</f>
        <v/>
      </c>
      <c r="H162" s="578"/>
      <c r="I162" s="579"/>
      <c r="J162" s="580"/>
      <c r="K162" s="579"/>
      <c r="L162" s="581"/>
      <c r="M162" s="498"/>
      <c r="N162" s="499"/>
      <c r="O162" s="500"/>
      <c r="P162" s="499"/>
      <c r="Q162" s="501"/>
      <c r="R162" s="560"/>
      <c r="S162" s="542">
        <f t="shared" si="59"/>
        <v>0</v>
      </c>
      <c r="T162" s="502">
        <f t="shared" si="56"/>
        <v>0</v>
      </c>
      <c r="U162" s="522">
        <f t="shared" si="60"/>
        <v>0</v>
      </c>
      <c r="V162" s="503">
        <f t="shared" si="61"/>
        <v>0</v>
      </c>
      <c r="W162" s="559" t="str">
        <f t="shared" si="62"/>
        <v/>
      </c>
      <c r="X162" s="569" t="str">
        <f t="shared" si="57"/>
        <v/>
      </c>
      <c r="Y162" s="569" t="str">
        <f t="shared" si="58"/>
        <v/>
      </c>
    </row>
    <row r="163" spans="1:25" ht="16.5">
      <c r="A163" s="493">
        <f t="shared" si="55"/>
        <v>46146</v>
      </c>
      <c r="B163" s="549" t="s">
        <v>833</v>
      </c>
      <c r="C163" s="576"/>
      <c r="D163" s="600"/>
      <c r="E163" s="577"/>
      <c r="F163" s="635" t="str">
        <f>IF(ISNA(VLOOKUP(D163,條件!$A$1:$L$65585,5,0)),"",(VLOOKUP(D163,條件!$A$1:$L$65585,5,0)))</f>
        <v/>
      </c>
      <c r="G163" s="635" t="str">
        <f>IF(ISNA(VLOOKUP(D163,條件!$A$1:$L$65585,11,0)),"",(VLOOKUP(D163,條件!$A$1:$L$65585,11,0)))</f>
        <v/>
      </c>
      <c r="H163" s="578"/>
      <c r="I163" s="579"/>
      <c r="J163" s="580"/>
      <c r="K163" s="579"/>
      <c r="L163" s="581"/>
      <c r="M163" s="498"/>
      <c r="N163" s="499"/>
      <c r="O163" s="500"/>
      <c r="P163" s="499"/>
      <c r="Q163" s="501"/>
      <c r="R163" s="560"/>
      <c r="S163" s="542">
        <f t="shared" si="59"/>
        <v>0</v>
      </c>
      <c r="T163" s="502">
        <f t="shared" si="56"/>
        <v>0</v>
      </c>
      <c r="U163" s="522">
        <f t="shared" si="60"/>
        <v>0</v>
      </c>
      <c r="V163" s="503">
        <f t="shared" si="61"/>
        <v>0</v>
      </c>
      <c r="W163" s="559" t="str">
        <f t="shared" si="62"/>
        <v/>
      </c>
      <c r="X163" s="569" t="str">
        <f t="shared" si="57"/>
        <v/>
      </c>
      <c r="Y163" s="569" t="str">
        <f t="shared" si="58"/>
        <v/>
      </c>
    </row>
    <row r="164" spans="1:25" ht="16.5">
      <c r="A164" s="493">
        <f t="shared" si="55"/>
        <v>46146</v>
      </c>
      <c r="B164" s="549" t="s">
        <v>833</v>
      </c>
      <c r="C164" s="576"/>
      <c r="D164" s="600"/>
      <c r="E164" s="577"/>
      <c r="F164" s="635" t="str">
        <f>IF(ISNA(VLOOKUP(D164,條件!$A$1:$L$65585,5,0)),"",(VLOOKUP(D164,條件!$A$1:$L$65585,5,0)))</f>
        <v/>
      </c>
      <c r="G164" s="635" t="str">
        <f>IF(ISNA(VLOOKUP(D164,條件!$A$1:$L$65585,11,0)),"",(VLOOKUP(D164,條件!$A$1:$L$65585,11,0)))</f>
        <v/>
      </c>
      <c r="H164" s="578"/>
      <c r="I164" s="579"/>
      <c r="J164" s="580"/>
      <c r="K164" s="579"/>
      <c r="L164" s="581"/>
      <c r="M164" s="498"/>
      <c r="N164" s="499"/>
      <c r="O164" s="500"/>
      <c r="P164" s="499"/>
      <c r="Q164" s="501"/>
      <c r="R164" s="560"/>
      <c r="S164" s="542">
        <f t="shared" si="59"/>
        <v>0</v>
      </c>
      <c r="T164" s="502">
        <f t="shared" si="56"/>
        <v>0</v>
      </c>
      <c r="U164" s="502">
        <f t="shared" si="60"/>
        <v>0</v>
      </c>
      <c r="V164" s="503">
        <f t="shared" si="61"/>
        <v>0</v>
      </c>
      <c r="W164" s="561" t="str">
        <f t="shared" si="62"/>
        <v/>
      </c>
      <c r="X164" s="569" t="str">
        <f t="shared" si="57"/>
        <v/>
      </c>
      <c r="Y164" s="569" t="str">
        <f t="shared" si="58"/>
        <v/>
      </c>
    </row>
    <row r="165" spans="1:25" ht="16.5">
      <c r="A165" s="493">
        <f t="shared" si="55"/>
        <v>46146</v>
      </c>
      <c r="B165" s="549" t="s">
        <v>833</v>
      </c>
      <c r="C165" s="576"/>
      <c r="D165" s="600"/>
      <c r="E165" s="577"/>
      <c r="F165" s="635" t="str">
        <f>IF(ISNA(VLOOKUP(D165,條件!$A$1:$L$65585,5,0)),"",(VLOOKUP(D165,條件!$A$1:$L$65585,5,0)))</f>
        <v/>
      </c>
      <c r="G165" s="635" t="str">
        <f>IF(ISNA(VLOOKUP(D165,條件!$A$1:$L$65585,11,0)),"",(VLOOKUP(D165,條件!$A$1:$L$65585,11,0)))</f>
        <v/>
      </c>
      <c r="H165" s="578"/>
      <c r="I165" s="579"/>
      <c r="J165" s="580"/>
      <c r="K165" s="579"/>
      <c r="L165" s="581"/>
      <c r="M165" s="498"/>
      <c r="N165" s="499"/>
      <c r="O165" s="500"/>
      <c r="P165" s="499"/>
      <c r="Q165" s="501"/>
      <c r="R165" s="560"/>
      <c r="S165" s="542">
        <f t="shared" si="59"/>
        <v>0</v>
      </c>
      <c r="T165" s="502">
        <f t="shared" si="56"/>
        <v>0</v>
      </c>
      <c r="U165" s="502">
        <f t="shared" si="60"/>
        <v>0</v>
      </c>
      <c r="V165" s="503">
        <f t="shared" si="61"/>
        <v>0</v>
      </c>
      <c r="W165" s="561" t="str">
        <f t="shared" si="62"/>
        <v/>
      </c>
      <c r="X165" s="569" t="str">
        <f t="shared" si="57"/>
        <v/>
      </c>
      <c r="Y165" s="569" t="str">
        <f t="shared" si="58"/>
        <v/>
      </c>
    </row>
    <row r="166" spans="1:25" ht="16.5">
      <c r="A166" s="493">
        <f t="shared" si="55"/>
        <v>46146</v>
      </c>
      <c r="B166" s="549" t="s">
        <v>833</v>
      </c>
      <c r="C166" s="576"/>
      <c r="D166" s="600"/>
      <c r="E166" s="577"/>
      <c r="F166" s="635" t="str">
        <f>IF(ISNA(VLOOKUP(D166,條件!$A$1:$L$65585,5,0)),"",(VLOOKUP(D166,條件!$A$1:$L$65585,5,0)))</f>
        <v/>
      </c>
      <c r="G166" s="635" t="str">
        <f>IF(ISNA(VLOOKUP(D166,條件!$A$1:$L$65585,11,0)),"",(VLOOKUP(D166,條件!$A$1:$L$65585,11,0)))</f>
        <v/>
      </c>
      <c r="H166" s="578"/>
      <c r="I166" s="579"/>
      <c r="J166" s="580"/>
      <c r="K166" s="579"/>
      <c r="L166" s="581"/>
      <c r="M166" s="498"/>
      <c r="N166" s="499"/>
      <c r="O166" s="500"/>
      <c r="P166" s="499"/>
      <c r="Q166" s="501"/>
      <c r="R166" s="560"/>
      <c r="S166" s="542">
        <f t="shared" si="59"/>
        <v>0</v>
      </c>
      <c r="T166" s="502">
        <f t="shared" si="56"/>
        <v>0</v>
      </c>
      <c r="U166" s="502">
        <f t="shared" si="60"/>
        <v>0</v>
      </c>
      <c r="V166" s="503">
        <f t="shared" si="61"/>
        <v>0</v>
      </c>
      <c r="W166" s="561" t="str">
        <f t="shared" si="62"/>
        <v/>
      </c>
      <c r="X166" s="569" t="str">
        <f t="shared" si="57"/>
        <v/>
      </c>
      <c r="Y166" s="569" t="str">
        <f t="shared" si="58"/>
        <v/>
      </c>
    </row>
    <row r="167" spans="1:25" ht="16.5">
      <c r="A167" s="493">
        <f t="shared" si="55"/>
        <v>46146</v>
      </c>
      <c r="B167" s="549" t="s">
        <v>833</v>
      </c>
      <c r="C167" s="576"/>
      <c r="D167" s="600"/>
      <c r="E167" s="577"/>
      <c r="F167" s="635" t="str">
        <f>IF(ISNA(VLOOKUP(D167,條件!$A$1:$L$65585,5,0)),"",(VLOOKUP(D167,條件!$A$1:$L$65585,5,0)))</f>
        <v/>
      </c>
      <c r="G167" s="635" t="str">
        <f>IF(ISNA(VLOOKUP(D167,條件!$A$1:$L$65585,11,0)),"",(VLOOKUP(D167,條件!$A$1:$L$65585,11,0)))</f>
        <v/>
      </c>
      <c r="H167" s="578"/>
      <c r="I167" s="579"/>
      <c r="J167" s="580"/>
      <c r="K167" s="579"/>
      <c r="L167" s="581"/>
      <c r="M167" s="498"/>
      <c r="N167" s="499"/>
      <c r="O167" s="500"/>
      <c r="P167" s="499"/>
      <c r="Q167" s="501"/>
      <c r="R167" s="560"/>
      <c r="S167" s="542">
        <f t="shared" si="59"/>
        <v>0</v>
      </c>
      <c r="T167" s="502">
        <f t="shared" si="56"/>
        <v>0</v>
      </c>
      <c r="U167" s="502">
        <f t="shared" si="60"/>
        <v>0</v>
      </c>
      <c r="V167" s="503">
        <f t="shared" si="61"/>
        <v>0</v>
      </c>
      <c r="W167" s="561" t="str">
        <f t="shared" si="62"/>
        <v/>
      </c>
      <c r="X167" s="569" t="str">
        <f t="shared" si="57"/>
        <v/>
      </c>
      <c r="Y167" s="569" t="str">
        <f t="shared" si="58"/>
        <v/>
      </c>
    </row>
    <row r="168" spans="1:25" ht="16.5">
      <c r="A168" s="493">
        <f t="shared" si="55"/>
        <v>46146</v>
      </c>
      <c r="B168" s="549" t="s">
        <v>833</v>
      </c>
      <c r="C168" s="576"/>
      <c r="D168" s="600"/>
      <c r="E168" s="577"/>
      <c r="F168" s="635" t="str">
        <f>IF(ISNA(VLOOKUP(D168,條件!$A$1:$L$65585,5,0)),"",(VLOOKUP(D168,條件!$A$1:$L$65585,5,0)))</f>
        <v/>
      </c>
      <c r="G168" s="635" t="str">
        <f>IF(ISNA(VLOOKUP(D168,條件!$A$1:$L$65585,11,0)),"",(VLOOKUP(D168,條件!$A$1:$L$65585,11,0)))</f>
        <v/>
      </c>
      <c r="H168" s="578"/>
      <c r="I168" s="579"/>
      <c r="J168" s="580"/>
      <c r="K168" s="579"/>
      <c r="L168" s="581"/>
      <c r="M168" s="498"/>
      <c r="N168" s="499"/>
      <c r="O168" s="500"/>
      <c r="P168" s="499"/>
      <c r="Q168" s="501"/>
      <c r="R168" s="560"/>
      <c r="S168" s="542">
        <f t="shared" si="59"/>
        <v>0</v>
      </c>
      <c r="T168" s="502">
        <f t="shared" si="56"/>
        <v>0</v>
      </c>
      <c r="U168" s="502">
        <f t="shared" si="60"/>
        <v>0</v>
      </c>
      <c r="V168" s="503">
        <f t="shared" si="61"/>
        <v>0</v>
      </c>
      <c r="W168" s="561" t="str">
        <f t="shared" si="62"/>
        <v/>
      </c>
      <c r="X168" s="569" t="str">
        <f t="shared" si="57"/>
        <v/>
      </c>
      <c r="Y168" s="569" t="str">
        <f t="shared" si="58"/>
        <v/>
      </c>
    </row>
    <row r="169" spans="1:25" ht="16.5">
      <c r="A169" s="493">
        <f t="shared" si="55"/>
        <v>46146</v>
      </c>
      <c r="B169" s="549" t="s">
        <v>833</v>
      </c>
      <c r="C169" s="576"/>
      <c r="D169" s="600"/>
      <c r="E169" s="577"/>
      <c r="F169" s="635" t="str">
        <f>IF(ISNA(VLOOKUP(D169,條件!$A$1:$L$65585,5,0)),"",(VLOOKUP(D169,條件!$A$1:$L$65585,5,0)))</f>
        <v/>
      </c>
      <c r="G169" s="635" t="str">
        <f>IF(ISNA(VLOOKUP(D169,條件!$A$1:$L$65585,11,0)),"",(VLOOKUP(D169,條件!$A$1:$L$65585,11,0)))</f>
        <v/>
      </c>
      <c r="H169" s="578"/>
      <c r="I169" s="579"/>
      <c r="J169" s="580"/>
      <c r="K169" s="579"/>
      <c r="L169" s="581"/>
      <c r="M169" s="498"/>
      <c r="N169" s="499"/>
      <c r="O169" s="500"/>
      <c r="P169" s="499"/>
      <c r="Q169" s="501"/>
      <c r="R169" s="560"/>
      <c r="S169" s="542">
        <f t="shared" si="59"/>
        <v>0</v>
      </c>
      <c r="T169" s="502">
        <f t="shared" si="56"/>
        <v>0</v>
      </c>
      <c r="U169" s="502">
        <f t="shared" si="60"/>
        <v>0</v>
      </c>
      <c r="V169" s="503">
        <f t="shared" si="61"/>
        <v>0</v>
      </c>
      <c r="W169" s="561" t="str">
        <f t="shared" si="62"/>
        <v/>
      </c>
      <c r="X169" s="569" t="str">
        <f t="shared" si="57"/>
        <v/>
      </c>
      <c r="Y169" s="569" t="str">
        <f t="shared" si="58"/>
        <v/>
      </c>
    </row>
    <row r="170" spans="1:25" ht="16.5">
      <c r="A170" s="493">
        <f t="shared" si="55"/>
        <v>46146</v>
      </c>
      <c r="B170" s="549" t="s">
        <v>833</v>
      </c>
      <c r="C170" s="576"/>
      <c r="D170" s="600"/>
      <c r="E170" s="577"/>
      <c r="F170" s="635" t="str">
        <f>IF(ISNA(VLOOKUP(D170,條件!$A$1:$L$65585,5,0)),"",(VLOOKUP(D170,條件!$A$1:$L$65585,5,0)))</f>
        <v/>
      </c>
      <c r="G170" s="635" t="str">
        <f>IF(ISNA(VLOOKUP(D170,條件!$A$1:$L$65585,11,0)),"",(VLOOKUP(D170,條件!$A$1:$L$65585,11,0)))</f>
        <v/>
      </c>
      <c r="H170" s="578"/>
      <c r="I170" s="579"/>
      <c r="J170" s="580"/>
      <c r="K170" s="579"/>
      <c r="L170" s="581"/>
      <c r="M170" s="498"/>
      <c r="N170" s="499"/>
      <c r="O170" s="500"/>
      <c r="P170" s="499"/>
      <c r="Q170" s="501"/>
      <c r="R170" s="560"/>
      <c r="S170" s="542">
        <f t="shared" si="59"/>
        <v>0</v>
      </c>
      <c r="T170" s="502">
        <f t="shared" si="56"/>
        <v>0</v>
      </c>
      <c r="U170" s="502">
        <f t="shared" si="60"/>
        <v>0</v>
      </c>
      <c r="V170" s="503">
        <f t="shared" si="61"/>
        <v>0</v>
      </c>
      <c r="W170" s="561" t="str">
        <f t="shared" si="62"/>
        <v/>
      </c>
      <c r="X170" s="569" t="str">
        <f t="shared" si="57"/>
        <v/>
      </c>
      <c r="Y170" s="569" t="str">
        <f t="shared" si="58"/>
        <v/>
      </c>
    </row>
    <row r="171" spans="1:25" ht="16.5">
      <c r="A171" s="493">
        <f t="shared" si="55"/>
        <v>46146</v>
      </c>
      <c r="B171" s="549" t="s">
        <v>833</v>
      </c>
      <c r="C171" s="576"/>
      <c r="D171" s="600"/>
      <c r="E171" s="577"/>
      <c r="F171" s="635" t="str">
        <f>IF(ISNA(VLOOKUP(D171,條件!$A$1:$L$65585,5,0)),"",(VLOOKUP(D171,條件!$A$1:$L$65585,5,0)))</f>
        <v/>
      </c>
      <c r="G171" s="635" t="str">
        <f>IF(ISNA(VLOOKUP(D171,條件!$A$1:$L$65585,11,0)),"",(VLOOKUP(D171,條件!$A$1:$L$65585,11,0)))</f>
        <v/>
      </c>
      <c r="H171" s="578"/>
      <c r="I171" s="579"/>
      <c r="J171" s="580"/>
      <c r="K171" s="579"/>
      <c r="L171" s="581"/>
      <c r="M171" s="498"/>
      <c r="N171" s="499"/>
      <c r="O171" s="500"/>
      <c r="P171" s="499"/>
      <c r="Q171" s="501"/>
      <c r="R171" s="560"/>
      <c r="S171" s="542">
        <f t="shared" si="59"/>
        <v>0</v>
      </c>
      <c r="T171" s="502">
        <f t="shared" si="56"/>
        <v>0</v>
      </c>
      <c r="U171" s="502">
        <f t="shared" si="60"/>
        <v>0</v>
      </c>
      <c r="V171" s="503">
        <f t="shared" si="61"/>
        <v>0</v>
      </c>
      <c r="W171" s="561" t="str">
        <f t="shared" si="62"/>
        <v/>
      </c>
      <c r="X171" s="569" t="str">
        <f t="shared" si="57"/>
        <v/>
      </c>
      <c r="Y171" s="569" t="str">
        <f t="shared" si="58"/>
        <v/>
      </c>
    </row>
    <row r="172" spans="1:25" ht="16.5">
      <c r="A172" s="493">
        <f t="shared" si="55"/>
        <v>46146</v>
      </c>
      <c r="B172" s="549" t="s">
        <v>833</v>
      </c>
      <c r="C172" s="576"/>
      <c r="D172" s="600"/>
      <c r="E172" s="577"/>
      <c r="F172" s="635" t="str">
        <f>IF(ISNA(VLOOKUP(D172,條件!$A$1:$L$65585,5,0)),"",(VLOOKUP(D172,條件!$A$1:$L$65585,5,0)))</f>
        <v/>
      </c>
      <c r="G172" s="635" t="str">
        <f>IF(ISNA(VLOOKUP(D172,條件!$A$1:$L$65585,11,0)),"",(VLOOKUP(D172,條件!$A$1:$L$65585,11,0)))</f>
        <v/>
      </c>
      <c r="H172" s="578"/>
      <c r="I172" s="579"/>
      <c r="J172" s="580"/>
      <c r="K172" s="579"/>
      <c r="L172" s="581"/>
      <c r="M172" s="498"/>
      <c r="N172" s="499"/>
      <c r="O172" s="500"/>
      <c r="P172" s="499"/>
      <c r="Q172" s="501"/>
      <c r="R172" s="560"/>
      <c r="S172" s="542">
        <f t="shared" si="59"/>
        <v>0</v>
      </c>
      <c r="T172" s="502">
        <f t="shared" si="56"/>
        <v>0</v>
      </c>
      <c r="U172" s="502">
        <f t="shared" si="60"/>
        <v>0</v>
      </c>
      <c r="V172" s="503">
        <f t="shared" si="61"/>
        <v>0</v>
      </c>
      <c r="W172" s="561" t="str">
        <f t="shared" si="62"/>
        <v/>
      </c>
      <c r="X172" s="569" t="str">
        <f t="shared" si="57"/>
        <v/>
      </c>
      <c r="Y172" s="569" t="str">
        <f t="shared" si="58"/>
        <v/>
      </c>
    </row>
    <row r="173" spans="1:25" ht="16.5">
      <c r="A173" s="493">
        <f t="shared" si="55"/>
        <v>46146</v>
      </c>
      <c r="B173" s="515" t="s">
        <v>831</v>
      </c>
      <c r="C173" s="652"/>
      <c r="D173" s="653"/>
      <c r="E173" s="654"/>
      <c r="F173" s="655">
        <v>0</v>
      </c>
      <c r="G173" s="655"/>
      <c r="H173" s="656"/>
      <c r="I173" s="657">
        <f>COUNTA(I153:I172)</f>
        <v>0</v>
      </c>
      <c r="J173" s="657"/>
      <c r="K173" s="657"/>
      <c r="L173" s="658"/>
      <c r="M173" s="517"/>
      <c r="N173" s="518">
        <f>SUM(N153:N172)</f>
        <v>0</v>
      </c>
      <c r="O173" s="517"/>
      <c r="P173" s="518">
        <f>SUM(P153:P172)</f>
        <v>0</v>
      </c>
      <c r="Q173" s="519"/>
      <c r="R173" s="562"/>
      <c r="S173" s="544"/>
      <c r="T173" s="520"/>
      <c r="U173" s="516">
        <f>SUMIF(U153:U172,"&lt;9E307")</f>
        <v>0</v>
      </c>
      <c r="V173" s="516">
        <f>SUM(V153:V172)</f>
        <v>0</v>
      </c>
      <c r="W173" s="563">
        <f>IF(ISERROR(V173/U173),0,(V173/U173))</f>
        <v>0</v>
      </c>
      <c r="X173" s="570">
        <f>SUMIF(X153:X172,"&lt;9E307")</f>
        <v>0</v>
      </c>
      <c r="Y173" s="570">
        <f>SUMIF(Y153:Y172,"&lt;9E307")</f>
        <v>0</v>
      </c>
    </row>
    <row r="174" spans="1:25" ht="16.5">
      <c r="A174" s="493">
        <f t="shared" si="55"/>
        <v>46146</v>
      </c>
      <c r="B174" s="521" t="s">
        <v>834</v>
      </c>
      <c r="C174" s="659"/>
      <c r="D174" s="660"/>
      <c r="E174" s="661"/>
      <c r="F174" s="662"/>
      <c r="G174" s="662"/>
      <c r="H174" s="663"/>
      <c r="I174" s="664">
        <f>SUM(I152,I173)</f>
        <v>0</v>
      </c>
      <c r="J174" s="664"/>
      <c r="K174" s="664"/>
      <c r="L174" s="665"/>
      <c r="M174" s="536"/>
      <c r="N174" s="537">
        <f>SUM(N152,N173)</f>
        <v>0</v>
      </c>
      <c r="O174" s="536"/>
      <c r="P174" s="537">
        <f>SUM(P152,P173)</f>
        <v>0</v>
      </c>
      <c r="Q174" s="538"/>
      <c r="R174" s="564"/>
      <c r="S174" s="545"/>
      <c r="T174" s="504"/>
      <c r="U174" s="504">
        <f t="shared" ref="U174:V174" si="63">SUM(U152,U173)</f>
        <v>0</v>
      </c>
      <c r="V174" s="504">
        <f t="shared" si="63"/>
        <v>0</v>
      </c>
      <c r="W174" s="565">
        <f>IF(ISERROR(V174/U174),0,V174/U174)</f>
        <v>0</v>
      </c>
      <c r="X174" s="571">
        <f>SUM(X152,X173)</f>
        <v>0</v>
      </c>
      <c r="Y174" s="571">
        <f>SUM(Y152,Y173)</f>
        <v>0</v>
      </c>
    </row>
    <row r="175" spans="1:25" ht="16.5">
      <c r="A175" s="566">
        <f>A174+1</f>
        <v>46147</v>
      </c>
      <c r="B175" s="548" t="s">
        <v>832</v>
      </c>
      <c r="C175" s="576"/>
      <c r="D175" s="600"/>
      <c r="E175" s="577"/>
      <c r="F175" s="635" t="str">
        <f>IF(ISNA(VLOOKUP(D175,條件!$A$1:$L$65585,5,0)),"",(VLOOKUP(D175,條件!$A$1:$L$65585,5,0)))</f>
        <v/>
      </c>
      <c r="G175" s="635" t="str">
        <f>IF(ISNA(VLOOKUP(D175,條件!$A$1:$L$65585,11,0)),"",(VLOOKUP(D175,條件!$A$1:$L$65585,11,0)))</f>
        <v/>
      </c>
      <c r="H175" s="578"/>
      <c r="I175" s="579"/>
      <c r="J175" s="580"/>
      <c r="K175" s="579"/>
      <c r="L175" s="581"/>
      <c r="M175" s="524"/>
      <c r="N175" s="525"/>
      <c r="O175" s="526"/>
      <c r="P175" s="525"/>
      <c r="Q175" s="527"/>
      <c r="R175" s="558"/>
      <c r="S175" s="541">
        <f>K175*0.85</f>
        <v>0</v>
      </c>
      <c r="T175" s="522">
        <f t="shared" ref="T175:T194" si="64">IF(J175="",0,(1440/(J175/S175)))</f>
        <v>0</v>
      </c>
      <c r="U175" s="522">
        <f>T175*L175*(N175+P175)/24*0.85</f>
        <v>0</v>
      </c>
      <c r="V175" s="523">
        <f>M175+O175</f>
        <v>0</v>
      </c>
      <c r="W175" s="559" t="str">
        <f>IF(U175=0,"",((V175/U175)))</f>
        <v/>
      </c>
      <c r="X175" s="569" t="str">
        <f t="shared" ref="X175:X194" si="65">IF(ISERROR((U175/(N175+P175)*N175)/250),"",((U175/(N175+P175)*N175)/250))</f>
        <v/>
      </c>
      <c r="Y175" s="569" t="str">
        <f t="shared" ref="Y175:Y194" si="66">IF(ISERROR(((U175/(N175+P175)*P175)/250)),"",(((U175/(N175+P175)*P175))/250))</f>
        <v/>
      </c>
    </row>
    <row r="176" spans="1:25" ht="16.5">
      <c r="A176" s="493">
        <f>A175</f>
        <v>46147</v>
      </c>
      <c r="B176" s="549" t="s">
        <v>832</v>
      </c>
      <c r="C176" s="576"/>
      <c r="D176" s="600"/>
      <c r="E176" s="577"/>
      <c r="F176" s="635" t="str">
        <f>IF(ISNA(VLOOKUP(D176,條件!$A$1:$L$65585,5,0)),"",(VLOOKUP(D176,條件!$A$1:$L$65585,5,0)))</f>
        <v/>
      </c>
      <c r="G176" s="635" t="str">
        <f>IF(ISNA(VLOOKUP(D176,條件!$A$1:$L$65585,11,0)),"",(VLOOKUP(D176,條件!$A$1:$L$65585,11,0)))</f>
        <v/>
      </c>
      <c r="H176" s="578"/>
      <c r="I176" s="579"/>
      <c r="J176" s="580"/>
      <c r="K176" s="579"/>
      <c r="L176" s="581"/>
      <c r="M176" s="498"/>
      <c r="N176" s="499"/>
      <c r="O176" s="500"/>
      <c r="P176" s="499"/>
      <c r="Q176" s="527"/>
      <c r="R176" s="558"/>
      <c r="S176" s="542">
        <f t="shared" ref="S176:S194" si="67">K176*0.85</f>
        <v>0</v>
      </c>
      <c r="T176" s="502">
        <f t="shared" si="64"/>
        <v>0</v>
      </c>
      <c r="U176" s="522">
        <f t="shared" ref="U176:U194" si="68">T176*L176*(N176+P176)/24*0.85</f>
        <v>0</v>
      </c>
      <c r="V176" s="503">
        <f t="shared" ref="V176:V194" si="69">M176+O176</f>
        <v>0</v>
      </c>
      <c r="W176" s="559" t="str">
        <f t="shared" ref="W176:W194" si="70">IF(U176=0,"",((V176/U176)))</f>
        <v/>
      </c>
      <c r="X176" s="569" t="str">
        <f t="shared" si="65"/>
        <v/>
      </c>
      <c r="Y176" s="569" t="str">
        <f t="shared" si="66"/>
        <v/>
      </c>
    </row>
    <row r="177" spans="1:25" ht="16.5">
      <c r="A177" s="493">
        <f t="shared" ref="A177:A217" si="71">A176</f>
        <v>46147</v>
      </c>
      <c r="B177" s="549" t="s">
        <v>832</v>
      </c>
      <c r="C177" s="576"/>
      <c r="D177" s="600"/>
      <c r="E177" s="577"/>
      <c r="F177" s="635" t="str">
        <f>IF(ISNA(VLOOKUP(D177,條件!$A$1:$L$65585,5,0)),"",(VLOOKUP(D177,條件!$A$1:$L$65585,5,0)))</f>
        <v/>
      </c>
      <c r="G177" s="635" t="str">
        <f>IF(ISNA(VLOOKUP(D177,條件!$A$1:$L$65585,11,0)),"",(VLOOKUP(D177,條件!$A$1:$L$65585,11,0)))</f>
        <v/>
      </c>
      <c r="H177" s="578"/>
      <c r="I177" s="579"/>
      <c r="J177" s="580"/>
      <c r="K177" s="579"/>
      <c r="L177" s="581"/>
      <c r="M177" s="498"/>
      <c r="N177" s="499"/>
      <c r="O177" s="500"/>
      <c r="P177" s="499"/>
      <c r="Q177" s="527"/>
      <c r="R177" s="558"/>
      <c r="S177" s="542">
        <f t="shared" si="67"/>
        <v>0</v>
      </c>
      <c r="T177" s="502">
        <f t="shared" si="64"/>
        <v>0</v>
      </c>
      <c r="U177" s="522">
        <f t="shared" si="68"/>
        <v>0</v>
      </c>
      <c r="V177" s="503">
        <f t="shared" si="69"/>
        <v>0</v>
      </c>
      <c r="W177" s="559" t="str">
        <f t="shared" si="70"/>
        <v/>
      </c>
      <c r="X177" s="569" t="str">
        <f t="shared" si="65"/>
        <v/>
      </c>
      <c r="Y177" s="569" t="str">
        <f t="shared" si="66"/>
        <v/>
      </c>
    </row>
    <row r="178" spans="1:25" ht="16.5">
      <c r="A178" s="493">
        <f t="shared" si="71"/>
        <v>46147</v>
      </c>
      <c r="B178" s="549" t="s">
        <v>832</v>
      </c>
      <c r="C178" s="576"/>
      <c r="D178" s="600"/>
      <c r="E178" s="577"/>
      <c r="F178" s="635" t="str">
        <f>IF(ISNA(VLOOKUP(D178,條件!$A$1:$L$65585,5,0)),"",(VLOOKUP(D178,條件!$A$1:$L$65585,5,0)))</f>
        <v/>
      </c>
      <c r="G178" s="635" t="str">
        <f>IF(ISNA(VLOOKUP(D178,條件!$A$1:$L$65585,11,0)),"",(VLOOKUP(D178,條件!$A$1:$L$65585,11,0)))</f>
        <v/>
      </c>
      <c r="H178" s="578"/>
      <c r="I178" s="579"/>
      <c r="J178" s="580"/>
      <c r="K178" s="579"/>
      <c r="L178" s="581"/>
      <c r="M178" s="498"/>
      <c r="N178" s="499"/>
      <c r="O178" s="500"/>
      <c r="P178" s="499"/>
      <c r="Q178" s="527"/>
      <c r="R178" s="560"/>
      <c r="S178" s="542">
        <f t="shared" si="67"/>
        <v>0</v>
      </c>
      <c r="T178" s="502">
        <f t="shared" si="64"/>
        <v>0</v>
      </c>
      <c r="U178" s="522">
        <f t="shared" si="68"/>
        <v>0</v>
      </c>
      <c r="V178" s="503">
        <f t="shared" si="69"/>
        <v>0</v>
      </c>
      <c r="W178" s="559" t="str">
        <f t="shared" si="70"/>
        <v/>
      </c>
      <c r="X178" s="569" t="str">
        <f t="shared" si="65"/>
        <v/>
      </c>
      <c r="Y178" s="569" t="str">
        <f t="shared" si="66"/>
        <v/>
      </c>
    </row>
    <row r="179" spans="1:25" ht="16.5">
      <c r="A179" s="493">
        <f t="shared" si="71"/>
        <v>46147</v>
      </c>
      <c r="B179" s="549" t="s">
        <v>832</v>
      </c>
      <c r="C179" s="576"/>
      <c r="D179" s="600"/>
      <c r="E179" s="577"/>
      <c r="F179" s="635" t="str">
        <f>IF(ISNA(VLOOKUP(D179,條件!$A$1:$L$65585,5,0)),"",(VLOOKUP(D179,條件!$A$1:$L$65585,5,0)))</f>
        <v/>
      </c>
      <c r="G179" s="635" t="str">
        <f>IF(ISNA(VLOOKUP(D179,條件!$A$1:$L$65585,11,0)),"",(VLOOKUP(D179,條件!$A$1:$L$65585,11,0)))</f>
        <v/>
      </c>
      <c r="H179" s="578"/>
      <c r="I179" s="579"/>
      <c r="J179" s="580"/>
      <c r="K179" s="579"/>
      <c r="L179" s="581"/>
      <c r="M179" s="498"/>
      <c r="N179" s="499"/>
      <c r="O179" s="500"/>
      <c r="P179" s="499"/>
      <c r="Q179" s="527"/>
      <c r="R179" s="560"/>
      <c r="S179" s="542">
        <f t="shared" si="67"/>
        <v>0</v>
      </c>
      <c r="T179" s="502">
        <f t="shared" si="64"/>
        <v>0</v>
      </c>
      <c r="U179" s="522">
        <f t="shared" si="68"/>
        <v>0</v>
      </c>
      <c r="V179" s="503">
        <f t="shared" si="69"/>
        <v>0</v>
      </c>
      <c r="W179" s="559" t="str">
        <f t="shared" si="70"/>
        <v/>
      </c>
      <c r="X179" s="569" t="str">
        <f t="shared" si="65"/>
        <v/>
      </c>
      <c r="Y179" s="569" t="str">
        <f t="shared" si="66"/>
        <v/>
      </c>
    </row>
    <row r="180" spans="1:25" ht="16.5">
      <c r="A180" s="493">
        <f t="shared" si="71"/>
        <v>46147</v>
      </c>
      <c r="B180" s="549" t="s">
        <v>832</v>
      </c>
      <c r="C180" s="576"/>
      <c r="D180" s="600"/>
      <c r="E180" s="577"/>
      <c r="F180" s="635" t="str">
        <f>IF(ISNA(VLOOKUP(D180,條件!$A$1:$L$65585,5,0)),"",(VLOOKUP(D180,條件!$A$1:$L$65585,5,0)))</f>
        <v/>
      </c>
      <c r="G180" s="635" t="str">
        <f>IF(ISNA(VLOOKUP(D180,條件!$A$1:$L$65585,11,0)),"",(VLOOKUP(D180,條件!$A$1:$L$65585,11,0)))</f>
        <v/>
      </c>
      <c r="H180" s="578"/>
      <c r="I180" s="579"/>
      <c r="J180" s="580"/>
      <c r="K180" s="579"/>
      <c r="L180" s="581"/>
      <c r="M180" s="498"/>
      <c r="N180" s="499"/>
      <c r="O180" s="500"/>
      <c r="P180" s="499"/>
      <c r="Q180" s="527"/>
      <c r="R180" s="560"/>
      <c r="S180" s="542">
        <f t="shared" si="67"/>
        <v>0</v>
      </c>
      <c r="T180" s="502">
        <f t="shared" si="64"/>
        <v>0</v>
      </c>
      <c r="U180" s="522">
        <f t="shared" si="68"/>
        <v>0</v>
      </c>
      <c r="V180" s="503">
        <f t="shared" si="69"/>
        <v>0</v>
      </c>
      <c r="W180" s="559" t="str">
        <f t="shared" si="70"/>
        <v/>
      </c>
      <c r="X180" s="569" t="str">
        <f t="shared" si="65"/>
        <v/>
      </c>
      <c r="Y180" s="569" t="str">
        <f t="shared" si="66"/>
        <v/>
      </c>
    </row>
    <row r="181" spans="1:25" ht="16.5">
      <c r="A181" s="493">
        <f t="shared" si="71"/>
        <v>46147</v>
      </c>
      <c r="B181" s="549" t="s">
        <v>832</v>
      </c>
      <c r="C181" s="576"/>
      <c r="D181" s="600"/>
      <c r="E181" s="577"/>
      <c r="F181" s="635" t="str">
        <f>IF(ISNA(VLOOKUP(D181,條件!$A$1:$L$65585,5,0)),"",(VLOOKUP(D181,條件!$A$1:$L$65585,5,0)))</f>
        <v/>
      </c>
      <c r="G181" s="635" t="str">
        <f>IF(ISNA(VLOOKUP(D181,條件!$A$1:$L$65585,11,0)),"",(VLOOKUP(D181,條件!$A$1:$L$65585,11,0)))</f>
        <v/>
      </c>
      <c r="H181" s="578"/>
      <c r="I181" s="579"/>
      <c r="J181" s="580"/>
      <c r="K181" s="579"/>
      <c r="L181" s="581"/>
      <c r="M181" s="498"/>
      <c r="N181" s="499"/>
      <c r="O181" s="500"/>
      <c r="P181" s="499"/>
      <c r="Q181" s="527"/>
      <c r="R181" s="560"/>
      <c r="S181" s="542">
        <f t="shared" si="67"/>
        <v>0</v>
      </c>
      <c r="T181" s="502">
        <f t="shared" si="64"/>
        <v>0</v>
      </c>
      <c r="U181" s="522">
        <f t="shared" si="68"/>
        <v>0</v>
      </c>
      <c r="V181" s="503">
        <f t="shared" si="69"/>
        <v>0</v>
      </c>
      <c r="W181" s="559" t="str">
        <f t="shared" si="70"/>
        <v/>
      </c>
      <c r="X181" s="569" t="str">
        <f t="shared" si="65"/>
        <v/>
      </c>
      <c r="Y181" s="569" t="str">
        <f t="shared" si="66"/>
        <v/>
      </c>
    </row>
    <row r="182" spans="1:25" ht="16.5">
      <c r="A182" s="493">
        <f t="shared" si="71"/>
        <v>46147</v>
      </c>
      <c r="B182" s="549" t="s">
        <v>832</v>
      </c>
      <c r="C182" s="576"/>
      <c r="D182" s="600"/>
      <c r="E182" s="577"/>
      <c r="F182" s="635" t="str">
        <f>IF(ISNA(VLOOKUP(D182,條件!$A$1:$L$65585,5,0)),"",(VLOOKUP(D182,條件!$A$1:$L$65585,5,0)))</f>
        <v/>
      </c>
      <c r="G182" s="635" t="str">
        <f>IF(ISNA(VLOOKUP(D182,條件!$A$1:$L$65585,11,0)),"",(VLOOKUP(D182,條件!$A$1:$L$65585,11,0)))</f>
        <v/>
      </c>
      <c r="H182" s="578"/>
      <c r="I182" s="579"/>
      <c r="J182" s="580"/>
      <c r="K182" s="579"/>
      <c r="L182" s="581"/>
      <c r="M182" s="498"/>
      <c r="N182" s="499"/>
      <c r="O182" s="500"/>
      <c r="P182" s="499"/>
      <c r="Q182" s="527"/>
      <c r="R182" s="560"/>
      <c r="S182" s="542">
        <f t="shared" si="67"/>
        <v>0</v>
      </c>
      <c r="T182" s="502">
        <f t="shared" si="64"/>
        <v>0</v>
      </c>
      <c r="U182" s="522">
        <f t="shared" si="68"/>
        <v>0</v>
      </c>
      <c r="V182" s="503">
        <f t="shared" si="69"/>
        <v>0</v>
      </c>
      <c r="W182" s="559" t="str">
        <f t="shared" si="70"/>
        <v/>
      </c>
      <c r="X182" s="569" t="str">
        <f t="shared" si="65"/>
        <v/>
      </c>
      <c r="Y182" s="569" t="str">
        <f t="shared" si="66"/>
        <v/>
      </c>
    </row>
    <row r="183" spans="1:25" ht="16.5">
      <c r="A183" s="493">
        <f t="shared" si="71"/>
        <v>46147</v>
      </c>
      <c r="B183" s="549" t="s">
        <v>832</v>
      </c>
      <c r="C183" s="576"/>
      <c r="D183" s="600"/>
      <c r="E183" s="577"/>
      <c r="F183" s="635" t="str">
        <f>IF(ISNA(VLOOKUP(D183,條件!$A$1:$L$65585,5,0)),"",(VLOOKUP(D183,條件!$A$1:$L$65585,5,0)))</f>
        <v/>
      </c>
      <c r="G183" s="635" t="str">
        <f>IF(ISNA(VLOOKUP(D183,條件!$A$1:$L$65585,11,0)),"",(VLOOKUP(D183,條件!$A$1:$L$65585,11,0)))</f>
        <v/>
      </c>
      <c r="H183" s="578"/>
      <c r="I183" s="579"/>
      <c r="J183" s="580"/>
      <c r="K183" s="579"/>
      <c r="L183" s="581"/>
      <c r="M183" s="498"/>
      <c r="N183" s="499"/>
      <c r="O183" s="500"/>
      <c r="P183" s="499"/>
      <c r="Q183" s="527"/>
      <c r="R183" s="560"/>
      <c r="S183" s="542">
        <f t="shared" si="67"/>
        <v>0</v>
      </c>
      <c r="T183" s="502">
        <f t="shared" si="64"/>
        <v>0</v>
      </c>
      <c r="U183" s="522">
        <f t="shared" si="68"/>
        <v>0</v>
      </c>
      <c r="V183" s="503">
        <f t="shared" si="69"/>
        <v>0</v>
      </c>
      <c r="W183" s="559" t="str">
        <f t="shared" si="70"/>
        <v/>
      </c>
      <c r="X183" s="569" t="str">
        <f t="shared" si="65"/>
        <v/>
      </c>
      <c r="Y183" s="569" t="str">
        <f t="shared" si="66"/>
        <v/>
      </c>
    </row>
    <row r="184" spans="1:25" ht="16.5">
      <c r="A184" s="493">
        <f t="shared" si="71"/>
        <v>46147</v>
      </c>
      <c r="B184" s="549" t="s">
        <v>832</v>
      </c>
      <c r="C184" s="576"/>
      <c r="D184" s="600"/>
      <c r="E184" s="577"/>
      <c r="F184" s="635" t="str">
        <f>IF(ISNA(VLOOKUP(D184,條件!$A$1:$L$65585,5,0)),"",(VLOOKUP(D184,條件!$A$1:$L$65585,5,0)))</f>
        <v/>
      </c>
      <c r="G184" s="635" t="str">
        <f>IF(ISNA(VLOOKUP(D184,條件!$A$1:$L$65585,11,0)),"",(VLOOKUP(D184,條件!$A$1:$L$65585,11,0)))</f>
        <v/>
      </c>
      <c r="H184" s="578"/>
      <c r="I184" s="579"/>
      <c r="J184" s="580"/>
      <c r="K184" s="579"/>
      <c r="L184" s="581"/>
      <c r="M184" s="498"/>
      <c r="N184" s="499"/>
      <c r="O184" s="500"/>
      <c r="P184" s="499"/>
      <c r="Q184" s="527"/>
      <c r="R184" s="560"/>
      <c r="S184" s="542">
        <f t="shared" si="67"/>
        <v>0</v>
      </c>
      <c r="T184" s="502">
        <f t="shared" si="64"/>
        <v>0</v>
      </c>
      <c r="U184" s="522">
        <f t="shared" si="68"/>
        <v>0</v>
      </c>
      <c r="V184" s="503">
        <f t="shared" si="69"/>
        <v>0</v>
      </c>
      <c r="W184" s="559" t="str">
        <f t="shared" si="70"/>
        <v/>
      </c>
      <c r="X184" s="569" t="str">
        <f t="shared" si="65"/>
        <v/>
      </c>
      <c r="Y184" s="569" t="str">
        <f t="shared" si="66"/>
        <v/>
      </c>
    </row>
    <row r="185" spans="1:25" ht="16.5">
      <c r="A185" s="493">
        <f t="shared" si="71"/>
        <v>46147</v>
      </c>
      <c r="B185" s="549" t="s">
        <v>832</v>
      </c>
      <c r="C185" s="576"/>
      <c r="D185" s="600"/>
      <c r="E185" s="577"/>
      <c r="F185" s="635" t="str">
        <f>IF(ISNA(VLOOKUP(D185,條件!$A$1:$L$65585,5,0)),"",(VLOOKUP(D185,條件!$A$1:$L$65585,5,0)))</f>
        <v/>
      </c>
      <c r="G185" s="635" t="str">
        <f>IF(ISNA(VLOOKUP(D185,條件!$A$1:$L$65585,11,0)),"",(VLOOKUP(D185,條件!$A$1:$L$65585,11,0)))</f>
        <v/>
      </c>
      <c r="H185" s="578"/>
      <c r="I185" s="579"/>
      <c r="J185" s="580"/>
      <c r="K185" s="579"/>
      <c r="L185" s="581"/>
      <c r="M185" s="498"/>
      <c r="N185" s="499"/>
      <c r="O185" s="500"/>
      <c r="P185" s="499"/>
      <c r="Q185" s="527"/>
      <c r="R185" s="560"/>
      <c r="S185" s="542">
        <f t="shared" si="67"/>
        <v>0</v>
      </c>
      <c r="T185" s="502">
        <f t="shared" si="64"/>
        <v>0</v>
      </c>
      <c r="U185" s="522">
        <f t="shared" si="68"/>
        <v>0</v>
      </c>
      <c r="V185" s="503">
        <f t="shared" si="69"/>
        <v>0</v>
      </c>
      <c r="W185" s="559" t="str">
        <f t="shared" si="70"/>
        <v/>
      </c>
      <c r="X185" s="569" t="str">
        <f t="shared" si="65"/>
        <v/>
      </c>
      <c r="Y185" s="569" t="str">
        <f t="shared" si="66"/>
        <v/>
      </c>
    </row>
    <row r="186" spans="1:25" ht="16.5">
      <c r="A186" s="493">
        <f t="shared" si="71"/>
        <v>46147</v>
      </c>
      <c r="B186" s="549" t="s">
        <v>832</v>
      </c>
      <c r="C186" s="576"/>
      <c r="D186" s="600"/>
      <c r="E186" s="577"/>
      <c r="F186" s="635" t="str">
        <f>IF(ISNA(VLOOKUP(D186,條件!$A$1:$L$65585,5,0)),"",(VLOOKUP(D186,條件!$A$1:$L$65585,5,0)))</f>
        <v/>
      </c>
      <c r="G186" s="635" t="str">
        <f>IF(ISNA(VLOOKUP(D186,條件!$A$1:$L$65585,11,0)),"",(VLOOKUP(D186,條件!$A$1:$L$65585,11,0)))</f>
        <v/>
      </c>
      <c r="H186" s="578"/>
      <c r="I186" s="579"/>
      <c r="J186" s="580"/>
      <c r="K186" s="579"/>
      <c r="L186" s="581"/>
      <c r="M186" s="498"/>
      <c r="N186" s="499"/>
      <c r="O186" s="500"/>
      <c r="P186" s="499"/>
      <c r="Q186" s="527"/>
      <c r="R186" s="560"/>
      <c r="S186" s="542">
        <f t="shared" si="67"/>
        <v>0</v>
      </c>
      <c r="T186" s="502">
        <f t="shared" si="64"/>
        <v>0</v>
      </c>
      <c r="U186" s="502">
        <f t="shared" si="68"/>
        <v>0</v>
      </c>
      <c r="V186" s="503">
        <f t="shared" si="69"/>
        <v>0</v>
      </c>
      <c r="W186" s="559" t="str">
        <f t="shared" si="70"/>
        <v/>
      </c>
      <c r="X186" s="569" t="str">
        <f t="shared" si="65"/>
        <v/>
      </c>
      <c r="Y186" s="569" t="str">
        <f t="shared" si="66"/>
        <v/>
      </c>
    </row>
    <row r="187" spans="1:25" ht="16.5">
      <c r="A187" s="493">
        <f t="shared" si="71"/>
        <v>46147</v>
      </c>
      <c r="B187" s="549" t="s">
        <v>832</v>
      </c>
      <c r="C187" s="576"/>
      <c r="D187" s="600"/>
      <c r="E187" s="577"/>
      <c r="F187" s="635" t="str">
        <f>IF(ISNA(VLOOKUP(D187,條件!$A$1:$L$65585,5,0)),"",(VLOOKUP(D187,條件!$A$1:$L$65585,5,0)))</f>
        <v/>
      </c>
      <c r="G187" s="635" t="str">
        <f>IF(ISNA(VLOOKUP(D187,條件!$A$1:$L$65585,11,0)),"",(VLOOKUP(D187,條件!$A$1:$L$65585,11,0)))</f>
        <v/>
      </c>
      <c r="H187" s="578"/>
      <c r="I187" s="579"/>
      <c r="J187" s="580"/>
      <c r="K187" s="579"/>
      <c r="L187" s="581"/>
      <c r="M187" s="498"/>
      <c r="N187" s="499"/>
      <c r="O187" s="500"/>
      <c r="P187" s="499"/>
      <c r="Q187" s="527"/>
      <c r="R187" s="560"/>
      <c r="S187" s="542">
        <f t="shared" si="67"/>
        <v>0</v>
      </c>
      <c r="T187" s="502">
        <f t="shared" si="64"/>
        <v>0</v>
      </c>
      <c r="U187" s="502">
        <f t="shared" si="68"/>
        <v>0</v>
      </c>
      <c r="V187" s="503">
        <f t="shared" si="69"/>
        <v>0</v>
      </c>
      <c r="W187" s="561" t="str">
        <f t="shared" si="70"/>
        <v/>
      </c>
      <c r="X187" s="569" t="str">
        <f t="shared" si="65"/>
        <v/>
      </c>
      <c r="Y187" s="569" t="str">
        <f t="shared" si="66"/>
        <v/>
      </c>
    </row>
    <row r="188" spans="1:25" ht="16.5">
      <c r="A188" s="493">
        <f t="shared" si="71"/>
        <v>46147</v>
      </c>
      <c r="B188" s="549" t="s">
        <v>832</v>
      </c>
      <c r="C188" s="576"/>
      <c r="D188" s="600"/>
      <c r="E188" s="577"/>
      <c r="F188" s="635" t="str">
        <f>IF(ISNA(VLOOKUP(D188,條件!$A$1:$L$65585,5,0)),"",(VLOOKUP(D188,條件!$A$1:$L$65585,5,0)))</f>
        <v/>
      </c>
      <c r="G188" s="635" t="str">
        <f>IF(ISNA(VLOOKUP(D188,條件!$A$1:$L$65585,11,0)),"",(VLOOKUP(D188,條件!$A$1:$L$65585,11,0)))</f>
        <v/>
      </c>
      <c r="H188" s="578"/>
      <c r="I188" s="579"/>
      <c r="J188" s="580"/>
      <c r="K188" s="579"/>
      <c r="L188" s="581"/>
      <c r="M188" s="498"/>
      <c r="N188" s="499"/>
      <c r="O188" s="500"/>
      <c r="P188" s="499"/>
      <c r="Q188" s="527"/>
      <c r="R188" s="560"/>
      <c r="S188" s="542">
        <f t="shared" si="67"/>
        <v>0</v>
      </c>
      <c r="T188" s="502">
        <f t="shared" si="64"/>
        <v>0</v>
      </c>
      <c r="U188" s="502">
        <f t="shared" si="68"/>
        <v>0</v>
      </c>
      <c r="V188" s="503">
        <f t="shared" si="69"/>
        <v>0</v>
      </c>
      <c r="W188" s="561" t="str">
        <f t="shared" si="70"/>
        <v/>
      </c>
      <c r="X188" s="569" t="str">
        <f t="shared" si="65"/>
        <v/>
      </c>
      <c r="Y188" s="569" t="str">
        <f t="shared" si="66"/>
        <v/>
      </c>
    </row>
    <row r="189" spans="1:25" ht="16.5">
      <c r="A189" s="493">
        <f t="shared" si="71"/>
        <v>46147</v>
      </c>
      <c r="B189" s="549" t="s">
        <v>832</v>
      </c>
      <c r="C189" s="576"/>
      <c r="D189" s="600"/>
      <c r="E189" s="577"/>
      <c r="F189" s="635" t="str">
        <f>IF(ISNA(VLOOKUP(D189,條件!$A$1:$L$65585,5,0)),"",(VLOOKUP(D189,條件!$A$1:$L$65585,5,0)))</f>
        <v/>
      </c>
      <c r="G189" s="635" t="str">
        <f>IF(ISNA(VLOOKUP(D189,條件!$A$1:$L$65585,11,0)),"",(VLOOKUP(D189,條件!$A$1:$L$65585,11,0)))</f>
        <v/>
      </c>
      <c r="H189" s="578"/>
      <c r="I189" s="579"/>
      <c r="J189" s="580"/>
      <c r="K189" s="579"/>
      <c r="L189" s="581"/>
      <c r="M189" s="498"/>
      <c r="N189" s="499"/>
      <c r="O189" s="500"/>
      <c r="P189" s="499"/>
      <c r="Q189" s="527"/>
      <c r="R189" s="560"/>
      <c r="S189" s="542">
        <f t="shared" si="67"/>
        <v>0</v>
      </c>
      <c r="T189" s="502">
        <f t="shared" si="64"/>
        <v>0</v>
      </c>
      <c r="U189" s="502">
        <f t="shared" si="68"/>
        <v>0</v>
      </c>
      <c r="V189" s="503">
        <f t="shared" si="69"/>
        <v>0</v>
      </c>
      <c r="W189" s="561" t="str">
        <f t="shared" si="70"/>
        <v/>
      </c>
      <c r="X189" s="569" t="str">
        <f t="shared" si="65"/>
        <v/>
      </c>
      <c r="Y189" s="569" t="str">
        <f t="shared" si="66"/>
        <v/>
      </c>
    </row>
    <row r="190" spans="1:25" ht="16.5">
      <c r="A190" s="493">
        <f t="shared" si="71"/>
        <v>46147</v>
      </c>
      <c r="B190" s="549" t="s">
        <v>832</v>
      </c>
      <c r="C190" s="576"/>
      <c r="D190" s="600"/>
      <c r="E190" s="577"/>
      <c r="F190" s="635" t="str">
        <f>IF(ISNA(VLOOKUP(D190,條件!$A$1:$L$65585,5,0)),"",(VLOOKUP(D190,條件!$A$1:$L$65585,5,0)))</f>
        <v/>
      </c>
      <c r="G190" s="635" t="str">
        <f>IF(ISNA(VLOOKUP(D190,條件!$A$1:$L$65585,11,0)),"",(VLOOKUP(D190,條件!$A$1:$L$65585,11,0)))</f>
        <v/>
      </c>
      <c r="H190" s="578"/>
      <c r="I190" s="579"/>
      <c r="J190" s="580"/>
      <c r="K190" s="579"/>
      <c r="L190" s="581"/>
      <c r="M190" s="498"/>
      <c r="N190" s="499"/>
      <c r="O190" s="500"/>
      <c r="P190" s="499"/>
      <c r="Q190" s="527"/>
      <c r="R190" s="560"/>
      <c r="S190" s="542">
        <f t="shared" si="67"/>
        <v>0</v>
      </c>
      <c r="T190" s="502">
        <f t="shared" si="64"/>
        <v>0</v>
      </c>
      <c r="U190" s="502">
        <f t="shared" si="68"/>
        <v>0</v>
      </c>
      <c r="V190" s="503">
        <f t="shared" si="69"/>
        <v>0</v>
      </c>
      <c r="W190" s="561" t="str">
        <f t="shared" si="70"/>
        <v/>
      </c>
      <c r="X190" s="569" t="str">
        <f t="shared" si="65"/>
        <v/>
      </c>
      <c r="Y190" s="569" t="str">
        <f t="shared" si="66"/>
        <v/>
      </c>
    </row>
    <row r="191" spans="1:25" ht="16.5">
      <c r="A191" s="493">
        <f t="shared" si="71"/>
        <v>46147</v>
      </c>
      <c r="B191" s="549" t="s">
        <v>832</v>
      </c>
      <c r="C191" s="576"/>
      <c r="D191" s="600"/>
      <c r="E191" s="577"/>
      <c r="F191" s="635" t="str">
        <f>IF(ISNA(VLOOKUP(D191,條件!$A$1:$L$65585,5,0)),"",(VLOOKUP(D191,條件!$A$1:$L$65585,5,0)))</f>
        <v/>
      </c>
      <c r="G191" s="635" t="str">
        <f>IF(ISNA(VLOOKUP(D191,條件!$A$1:$L$65585,11,0)),"",(VLOOKUP(D191,條件!$A$1:$L$65585,11,0)))</f>
        <v/>
      </c>
      <c r="H191" s="578"/>
      <c r="I191" s="579"/>
      <c r="J191" s="580"/>
      <c r="K191" s="579"/>
      <c r="L191" s="581"/>
      <c r="M191" s="498"/>
      <c r="N191" s="499"/>
      <c r="O191" s="500"/>
      <c r="P191" s="499"/>
      <c r="Q191" s="501"/>
      <c r="R191" s="560"/>
      <c r="S191" s="542">
        <f t="shared" si="67"/>
        <v>0</v>
      </c>
      <c r="T191" s="502">
        <f t="shared" si="64"/>
        <v>0</v>
      </c>
      <c r="U191" s="502">
        <f t="shared" si="68"/>
        <v>0</v>
      </c>
      <c r="V191" s="503">
        <f t="shared" si="69"/>
        <v>0</v>
      </c>
      <c r="W191" s="561" t="str">
        <f t="shared" si="70"/>
        <v/>
      </c>
      <c r="X191" s="569" t="str">
        <f t="shared" si="65"/>
        <v/>
      </c>
      <c r="Y191" s="569" t="str">
        <f t="shared" si="66"/>
        <v/>
      </c>
    </row>
    <row r="192" spans="1:25" ht="16.5">
      <c r="A192" s="493">
        <f t="shared" si="71"/>
        <v>46147</v>
      </c>
      <c r="B192" s="549" t="s">
        <v>832</v>
      </c>
      <c r="C192" s="576"/>
      <c r="D192" s="600"/>
      <c r="E192" s="577"/>
      <c r="F192" s="635" t="str">
        <f>IF(ISNA(VLOOKUP(D192,條件!$A$1:$L$65585,5,0)),"",(VLOOKUP(D192,條件!$A$1:$L$65585,5,0)))</f>
        <v/>
      </c>
      <c r="G192" s="635" t="str">
        <f>IF(ISNA(VLOOKUP(D192,條件!$A$1:$L$65585,11,0)),"",(VLOOKUP(D192,條件!$A$1:$L$65585,11,0)))</f>
        <v/>
      </c>
      <c r="H192" s="578"/>
      <c r="I192" s="579"/>
      <c r="J192" s="580"/>
      <c r="K192" s="579"/>
      <c r="L192" s="581"/>
      <c r="M192" s="498"/>
      <c r="N192" s="499"/>
      <c r="O192" s="500"/>
      <c r="P192" s="499"/>
      <c r="Q192" s="501"/>
      <c r="R192" s="560"/>
      <c r="S192" s="542">
        <f t="shared" si="67"/>
        <v>0</v>
      </c>
      <c r="T192" s="502">
        <f t="shared" si="64"/>
        <v>0</v>
      </c>
      <c r="U192" s="502">
        <f t="shared" si="68"/>
        <v>0</v>
      </c>
      <c r="V192" s="503">
        <f t="shared" si="69"/>
        <v>0</v>
      </c>
      <c r="W192" s="561" t="str">
        <f t="shared" si="70"/>
        <v/>
      </c>
      <c r="X192" s="569" t="str">
        <f t="shared" si="65"/>
        <v/>
      </c>
      <c r="Y192" s="569" t="str">
        <f t="shared" si="66"/>
        <v/>
      </c>
    </row>
    <row r="193" spans="1:25" ht="16.5">
      <c r="A193" s="493">
        <f t="shared" si="71"/>
        <v>46147</v>
      </c>
      <c r="B193" s="549" t="s">
        <v>832</v>
      </c>
      <c r="C193" s="576"/>
      <c r="D193" s="600"/>
      <c r="E193" s="577"/>
      <c r="F193" s="635" t="str">
        <f>IF(ISNA(VLOOKUP(D193,條件!$A$1:$L$65585,5,0)),"",(VLOOKUP(D193,條件!$A$1:$L$65585,5,0)))</f>
        <v/>
      </c>
      <c r="G193" s="635" t="str">
        <f>IF(ISNA(VLOOKUP(D193,條件!$A$1:$L$65585,11,0)),"",(VLOOKUP(D193,條件!$A$1:$L$65585,11,0)))</f>
        <v/>
      </c>
      <c r="H193" s="578"/>
      <c r="I193" s="579"/>
      <c r="J193" s="580"/>
      <c r="K193" s="579"/>
      <c r="L193" s="581"/>
      <c r="M193" s="498"/>
      <c r="N193" s="499"/>
      <c r="O193" s="500"/>
      <c r="P193" s="499"/>
      <c r="Q193" s="501"/>
      <c r="R193" s="560"/>
      <c r="S193" s="542">
        <f t="shared" si="67"/>
        <v>0</v>
      </c>
      <c r="T193" s="502">
        <f t="shared" si="64"/>
        <v>0</v>
      </c>
      <c r="U193" s="502">
        <f t="shared" si="68"/>
        <v>0</v>
      </c>
      <c r="V193" s="503">
        <f t="shared" si="69"/>
        <v>0</v>
      </c>
      <c r="W193" s="561" t="str">
        <f t="shared" si="70"/>
        <v/>
      </c>
      <c r="X193" s="569" t="str">
        <f t="shared" si="65"/>
        <v/>
      </c>
      <c r="Y193" s="569" t="str">
        <f t="shared" si="66"/>
        <v/>
      </c>
    </row>
    <row r="194" spans="1:25" ht="16.5">
      <c r="A194" s="493">
        <f t="shared" si="71"/>
        <v>46147</v>
      </c>
      <c r="B194" s="549" t="s">
        <v>832</v>
      </c>
      <c r="C194" s="576"/>
      <c r="D194" s="600"/>
      <c r="E194" s="577"/>
      <c r="F194" s="635" t="str">
        <f>IF(ISNA(VLOOKUP(D194,條件!$A$1:$L$65585,5,0)),"",(VLOOKUP(D194,條件!$A$1:$L$65585,5,0)))</f>
        <v/>
      </c>
      <c r="G194" s="635" t="str">
        <f>IF(ISNA(VLOOKUP(D194,條件!$A$1:$L$65585,11,0)),"",(VLOOKUP(D194,條件!$A$1:$L$65585,11,0)))</f>
        <v/>
      </c>
      <c r="H194" s="578"/>
      <c r="I194" s="579"/>
      <c r="J194" s="580"/>
      <c r="K194" s="579"/>
      <c r="L194" s="581"/>
      <c r="M194" s="498"/>
      <c r="N194" s="499"/>
      <c r="O194" s="500"/>
      <c r="P194" s="499"/>
      <c r="Q194" s="501"/>
      <c r="R194" s="560"/>
      <c r="S194" s="542">
        <f t="shared" si="67"/>
        <v>0</v>
      </c>
      <c r="T194" s="502">
        <f t="shared" si="64"/>
        <v>0</v>
      </c>
      <c r="U194" s="502">
        <f t="shared" si="68"/>
        <v>0</v>
      </c>
      <c r="V194" s="503">
        <f t="shared" si="69"/>
        <v>0</v>
      </c>
      <c r="W194" s="561" t="str">
        <f t="shared" si="70"/>
        <v/>
      </c>
      <c r="X194" s="569" t="str">
        <f t="shared" si="65"/>
        <v/>
      </c>
      <c r="Y194" s="569" t="str">
        <f t="shared" si="66"/>
        <v/>
      </c>
    </row>
    <row r="195" spans="1:25" ht="16.5">
      <c r="A195" s="493">
        <f t="shared" si="71"/>
        <v>46147</v>
      </c>
      <c r="B195" s="515" t="s">
        <v>835</v>
      </c>
      <c r="C195" s="652"/>
      <c r="D195" s="653"/>
      <c r="E195" s="654"/>
      <c r="F195" s="655"/>
      <c r="G195" s="655"/>
      <c r="H195" s="656"/>
      <c r="I195" s="657">
        <f>COUNTA(I175:I194)</f>
        <v>0</v>
      </c>
      <c r="J195" s="657"/>
      <c r="K195" s="657"/>
      <c r="L195" s="658"/>
      <c r="M195" s="517"/>
      <c r="N195" s="518">
        <f>SUM(N175:N194)</f>
        <v>0</v>
      </c>
      <c r="O195" s="517"/>
      <c r="P195" s="518">
        <f>SUM(P175:P194)</f>
        <v>0</v>
      </c>
      <c r="Q195" s="519"/>
      <c r="R195" s="562"/>
      <c r="S195" s="543"/>
      <c r="T195" s="516"/>
      <c r="U195" s="516">
        <f>SUMIF(U175:U194,"&lt;9E307")</f>
        <v>0</v>
      </c>
      <c r="V195" s="516">
        <f>SUM(V175:V194)</f>
        <v>0</v>
      </c>
      <c r="W195" s="563">
        <f>IF(ISERROR(V195/U195),0,(V195/U195))</f>
        <v>0</v>
      </c>
      <c r="X195" s="570">
        <f>SUMIF(X175:X194,"&lt;9E307")</f>
        <v>0</v>
      </c>
      <c r="Y195" s="570">
        <f>SUMIF(Y175:Y194,"&lt;9E307")</f>
        <v>0</v>
      </c>
    </row>
    <row r="196" spans="1:25" ht="16.5">
      <c r="A196" s="493">
        <f t="shared" si="71"/>
        <v>46147</v>
      </c>
      <c r="B196" s="549" t="s">
        <v>833</v>
      </c>
      <c r="C196" s="576"/>
      <c r="D196" s="600"/>
      <c r="E196" s="577"/>
      <c r="F196" s="635" t="str">
        <f>IF(ISNA(VLOOKUP(D196,條件!$A$1:$L$65585,5,0)),"",(VLOOKUP(D196,條件!$A$1:$L$65585,5,0)))</f>
        <v/>
      </c>
      <c r="G196" s="635" t="str">
        <f>IF(ISNA(VLOOKUP(D196,條件!$A$1:$L$65585,11,0)),"",(VLOOKUP(D196,條件!$A$1:$L$65585,11,0)))</f>
        <v/>
      </c>
      <c r="H196" s="578"/>
      <c r="I196" s="579"/>
      <c r="J196" s="580"/>
      <c r="K196" s="579"/>
      <c r="L196" s="581"/>
      <c r="M196" s="498"/>
      <c r="N196" s="499"/>
      <c r="O196" s="500"/>
      <c r="P196" s="499"/>
      <c r="Q196" s="501"/>
      <c r="R196" s="560"/>
      <c r="S196" s="542">
        <f>K196*0.85</f>
        <v>0</v>
      </c>
      <c r="T196" s="502">
        <f t="shared" ref="T196:T215" si="72">IF(J196="",0,(1440/(J196/S196)))</f>
        <v>0</v>
      </c>
      <c r="U196" s="522">
        <f>T196*L196*(N196+P196)/24*0.85</f>
        <v>0</v>
      </c>
      <c r="V196" s="523">
        <f>M196+O196</f>
        <v>0</v>
      </c>
      <c r="W196" s="559" t="str">
        <f>IF(U196=0,"",((V196/U196)))</f>
        <v/>
      </c>
      <c r="X196" s="569" t="str">
        <f t="shared" ref="X196:X215" si="73">IF(ISERROR((U196/(N196+P196)*N196)/250),"",((U196/(N196+P196)*N196)/250))</f>
        <v/>
      </c>
      <c r="Y196" s="569" t="str">
        <f t="shared" ref="Y196:Y215" si="74">IF(ISERROR(((U196/(N196+P196)*P196)/250)),"",(((U196/(N196+P196)*P196))/250))</f>
        <v/>
      </c>
    </row>
    <row r="197" spans="1:25" ht="16.5">
      <c r="A197" s="493">
        <f t="shared" si="71"/>
        <v>46147</v>
      </c>
      <c r="B197" s="549" t="s">
        <v>833</v>
      </c>
      <c r="C197" s="576"/>
      <c r="D197" s="600"/>
      <c r="E197" s="577"/>
      <c r="F197" s="635" t="str">
        <f>IF(ISNA(VLOOKUP(D197,條件!$A$1:$L$65585,5,0)),"",(VLOOKUP(D197,條件!$A$1:$L$65585,5,0)))</f>
        <v/>
      </c>
      <c r="G197" s="635" t="str">
        <f>IF(ISNA(VLOOKUP(D197,條件!$A$1:$L$65585,11,0)),"",(VLOOKUP(D197,條件!$A$1:$L$65585,11,0)))</f>
        <v/>
      </c>
      <c r="H197" s="578"/>
      <c r="I197" s="579"/>
      <c r="J197" s="580"/>
      <c r="K197" s="579"/>
      <c r="L197" s="581"/>
      <c r="M197" s="498"/>
      <c r="N197" s="499"/>
      <c r="O197" s="500"/>
      <c r="P197" s="499"/>
      <c r="Q197" s="501"/>
      <c r="R197" s="560"/>
      <c r="S197" s="542">
        <f t="shared" ref="S197:S215" si="75">K197*0.85</f>
        <v>0</v>
      </c>
      <c r="T197" s="502">
        <f t="shared" si="72"/>
        <v>0</v>
      </c>
      <c r="U197" s="522">
        <f t="shared" ref="U197:U215" si="76">T197*L197*(N197+P197)/24*0.85</f>
        <v>0</v>
      </c>
      <c r="V197" s="503">
        <f t="shared" ref="V197:V215" si="77">M197+O197</f>
        <v>0</v>
      </c>
      <c r="W197" s="559" t="str">
        <f t="shared" ref="W197:W215" si="78">IF(U197=0,"",((V197/U197)))</f>
        <v/>
      </c>
      <c r="X197" s="569" t="str">
        <f t="shared" si="73"/>
        <v/>
      </c>
      <c r="Y197" s="569" t="str">
        <f t="shared" si="74"/>
        <v/>
      </c>
    </row>
    <row r="198" spans="1:25" ht="16.5">
      <c r="A198" s="493">
        <f t="shared" si="71"/>
        <v>46147</v>
      </c>
      <c r="B198" s="549" t="s">
        <v>833</v>
      </c>
      <c r="C198" s="576"/>
      <c r="D198" s="600"/>
      <c r="E198" s="577"/>
      <c r="F198" s="635" t="str">
        <f>IF(ISNA(VLOOKUP(D198,條件!$A$1:$L$65585,5,0)),"",(VLOOKUP(D198,條件!$A$1:$L$65585,5,0)))</f>
        <v/>
      </c>
      <c r="G198" s="635" t="str">
        <f>IF(ISNA(VLOOKUP(D198,條件!$A$1:$L$65585,11,0)),"",(VLOOKUP(D198,條件!$A$1:$L$65585,11,0)))</f>
        <v/>
      </c>
      <c r="H198" s="578"/>
      <c r="I198" s="579"/>
      <c r="J198" s="580"/>
      <c r="K198" s="579"/>
      <c r="L198" s="581"/>
      <c r="M198" s="498"/>
      <c r="N198" s="499"/>
      <c r="O198" s="500"/>
      <c r="P198" s="499"/>
      <c r="Q198" s="501"/>
      <c r="R198" s="560"/>
      <c r="S198" s="542">
        <f t="shared" si="75"/>
        <v>0</v>
      </c>
      <c r="T198" s="502">
        <f t="shared" si="72"/>
        <v>0</v>
      </c>
      <c r="U198" s="522">
        <f t="shared" si="76"/>
        <v>0</v>
      </c>
      <c r="V198" s="503">
        <f t="shared" si="77"/>
        <v>0</v>
      </c>
      <c r="W198" s="559" t="str">
        <f t="shared" si="78"/>
        <v/>
      </c>
      <c r="X198" s="569" t="str">
        <f t="shared" si="73"/>
        <v/>
      </c>
      <c r="Y198" s="569" t="str">
        <f t="shared" si="74"/>
        <v/>
      </c>
    </row>
    <row r="199" spans="1:25" ht="16.5">
      <c r="A199" s="493">
        <f t="shared" si="71"/>
        <v>46147</v>
      </c>
      <c r="B199" s="549" t="s">
        <v>833</v>
      </c>
      <c r="C199" s="576"/>
      <c r="D199" s="600"/>
      <c r="E199" s="577"/>
      <c r="F199" s="635" t="str">
        <f>IF(ISNA(VLOOKUP(D199,條件!$A$1:$L$65585,5,0)),"",(VLOOKUP(D199,條件!$A$1:$L$65585,5,0)))</f>
        <v/>
      </c>
      <c r="G199" s="635" t="str">
        <f>IF(ISNA(VLOOKUP(D199,條件!$A$1:$L$65585,11,0)),"",(VLOOKUP(D199,條件!$A$1:$L$65585,11,0)))</f>
        <v/>
      </c>
      <c r="H199" s="578"/>
      <c r="I199" s="579"/>
      <c r="J199" s="580"/>
      <c r="K199" s="579"/>
      <c r="L199" s="581"/>
      <c r="M199" s="498"/>
      <c r="N199" s="499"/>
      <c r="O199" s="500"/>
      <c r="P199" s="499"/>
      <c r="Q199" s="501"/>
      <c r="R199" s="560"/>
      <c r="S199" s="542">
        <f t="shared" si="75"/>
        <v>0</v>
      </c>
      <c r="T199" s="502">
        <f t="shared" si="72"/>
        <v>0</v>
      </c>
      <c r="U199" s="522">
        <f t="shared" si="76"/>
        <v>0</v>
      </c>
      <c r="V199" s="503">
        <f t="shared" si="77"/>
        <v>0</v>
      </c>
      <c r="W199" s="559" t="str">
        <f t="shared" si="78"/>
        <v/>
      </c>
      <c r="X199" s="569" t="str">
        <f t="shared" si="73"/>
        <v/>
      </c>
      <c r="Y199" s="569" t="str">
        <f t="shared" si="74"/>
        <v/>
      </c>
    </row>
    <row r="200" spans="1:25" ht="16.5">
      <c r="A200" s="493">
        <f t="shared" si="71"/>
        <v>46147</v>
      </c>
      <c r="B200" s="549" t="s">
        <v>833</v>
      </c>
      <c r="C200" s="576"/>
      <c r="D200" s="600"/>
      <c r="E200" s="577"/>
      <c r="F200" s="635" t="str">
        <f>IF(ISNA(VLOOKUP(D200,條件!$A$1:$L$65585,5,0)),"",(VLOOKUP(D200,條件!$A$1:$L$65585,5,0)))</f>
        <v/>
      </c>
      <c r="G200" s="635" t="str">
        <f>IF(ISNA(VLOOKUP(D200,條件!$A$1:$L$65585,11,0)),"",(VLOOKUP(D200,條件!$A$1:$L$65585,11,0)))</f>
        <v/>
      </c>
      <c r="H200" s="578"/>
      <c r="I200" s="579"/>
      <c r="J200" s="580"/>
      <c r="K200" s="579"/>
      <c r="L200" s="581"/>
      <c r="M200" s="498"/>
      <c r="N200" s="499"/>
      <c r="O200" s="500"/>
      <c r="P200" s="499"/>
      <c r="Q200" s="501"/>
      <c r="R200" s="560"/>
      <c r="S200" s="542">
        <f t="shared" si="75"/>
        <v>0</v>
      </c>
      <c r="T200" s="502">
        <f t="shared" si="72"/>
        <v>0</v>
      </c>
      <c r="U200" s="522">
        <f t="shared" si="76"/>
        <v>0</v>
      </c>
      <c r="V200" s="503">
        <f t="shared" si="77"/>
        <v>0</v>
      </c>
      <c r="W200" s="559" t="str">
        <f t="shared" si="78"/>
        <v/>
      </c>
      <c r="X200" s="569" t="str">
        <f t="shared" si="73"/>
        <v/>
      </c>
      <c r="Y200" s="569" t="str">
        <f t="shared" si="74"/>
        <v/>
      </c>
    </row>
    <row r="201" spans="1:25" ht="16.5">
      <c r="A201" s="493">
        <f t="shared" si="71"/>
        <v>46147</v>
      </c>
      <c r="B201" s="549" t="s">
        <v>833</v>
      </c>
      <c r="C201" s="576"/>
      <c r="D201" s="600"/>
      <c r="E201" s="577"/>
      <c r="F201" s="635" t="str">
        <f>IF(ISNA(VLOOKUP(D201,條件!$A$1:$L$65585,5,0)),"",(VLOOKUP(D201,條件!$A$1:$L$65585,5,0)))</f>
        <v/>
      </c>
      <c r="G201" s="635" t="str">
        <f>IF(ISNA(VLOOKUP(D201,條件!$A$1:$L$65585,11,0)),"",(VLOOKUP(D201,條件!$A$1:$L$65585,11,0)))</f>
        <v/>
      </c>
      <c r="H201" s="578"/>
      <c r="I201" s="579"/>
      <c r="J201" s="580"/>
      <c r="K201" s="579"/>
      <c r="L201" s="581"/>
      <c r="M201" s="498"/>
      <c r="N201" s="499"/>
      <c r="O201" s="500"/>
      <c r="P201" s="499"/>
      <c r="Q201" s="501"/>
      <c r="R201" s="560"/>
      <c r="S201" s="542">
        <f t="shared" si="75"/>
        <v>0</v>
      </c>
      <c r="T201" s="502">
        <f t="shared" si="72"/>
        <v>0</v>
      </c>
      <c r="U201" s="522">
        <f t="shared" si="76"/>
        <v>0</v>
      </c>
      <c r="V201" s="503">
        <f t="shared" si="77"/>
        <v>0</v>
      </c>
      <c r="W201" s="559" t="str">
        <f t="shared" si="78"/>
        <v/>
      </c>
      <c r="X201" s="569" t="str">
        <f t="shared" si="73"/>
        <v/>
      </c>
      <c r="Y201" s="569" t="str">
        <f t="shared" si="74"/>
        <v/>
      </c>
    </row>
    <row r="202" spans="1:25" ht="16.5">
      <c r="A202" s="493">
        <f t="shared" si="71"/>
        <v>46147</v>
      </c>
      <c r="B202" s="549" t="s">
        <v>833</v>
      </c>
      <c r="C202" s="576"/>
      <c r="D202" s="600"/>
      <c r="E202" s="577"/>
      <c r="F202" s="635" t="str">
        <f>IF(ISNA(VLOOKUP(D202,條件!$A$1:$L$65585,5,0)),"",(VLOOKUP(D202,條件!$A$1:$L$65585,5,0)))</f>
        <v/>
      </c>
      <c r="G202" s="635" t="str">
        <f>IF(ISNA(VLOOKUP(D202,條件!$A$1:$L$65585,11,0)),"",(VLOOKUP(D202,條件!$A$1:$L$65585,11,0)))</f>
        <v/>
      </c>
      <c r="H202" s="578"/>
      <c r="I202" s="579"/>
      <c r="J202" s="580"/>
      <c r="K202" s="579"/>
      <c r="L202" s="581"/>
      <c r="M202" s="498"/>
      <c r="N202" s="499"/>
      <c r="O202" s="500"/>
      <c r="P202" s="499"/>
      <c r="Q202" s="501"/>
      <c r="R202" s="560"/>
      <c r="S202" s="542">
        <f t="shared" si="75"/>
        <v>0</v>
      </c>
      <c r="T202" s="502">
        <f t="shared" si="72"/>
        <v>0</v>
      </c>
      <c r="U202" s="522">
        <f t="shared" si="76"/>
        <v>0</v>
      </c>
      <c r="V202" s="503">
        <f t="shared" si="77"/>
        <v>0</v>
      </c>
      <c r="W202" s="559" t="str">
        <f t="shared" si="78"/>
        <v/>
      </c>
      <c r="X202" s="569" t="str">
        <f t="shared" si="73"/>
        <v/>
      </c>
      <c r="Y202" s="569" t="str">
        <f t="shared" si="74"/>
        <v/>
      </c>
    </row>
    <row r="203" spans="1:25" ht="16.5">
      <c r="A203" s="493">
        <f t="shared" si="71"/>
        <v>46147</v>
      </c>
      <c r="B203" s="549" t="s">
        <v>833</v>
      </c>
      <c r="C203" s="576"/>
      <c r="D203" s="600"/>
      <c r="E203" s="577"/>
      <c r="F203" s="635" t="str">
        <f>IF(ISNA(VLOOKUP(D203,條件!$A$1:$L$65585,5,0)),"",(VLOOKUP(D203,條件!$A$1:$L$65585,5,0)))</f>
        <v/>
      </c>
      <c r="G203" s="635" t="str">
        <f>IF(ISNA(VLOOKUP(D203,條件!$A$1:$L$65585,11,0)),"",(VLOOKUP(D203,條件!$A$1:$L$65585,11,0)))</f>
        <v/>
      </c>
      <c r="H203" s="578"/>
      <c r="I203" s="579"/>
      <c r="J203" s="580"/>
      <c r="K203" s="579"/>
      <c r="L203" s="581"/>
      <c r="M203" s="498"/>
      <c r="N203" s="499"/>
      <c r="O203" s="500"/>
      <c r="P203" s="499"/>
      <c r="Q203" s="501"/>
      <c r="R203" s="560"/>
      <c r="S203" s="542">
        <f t="shared" si="75"/>
        <v>0</v>
      </c>
      <c r="T203" s="502">
        <f t="shared" si="72"/>
        <v>0</v>
      </c>
      <c r="U203" s="522">
        <f t="shared" si="76"/>
        <v>0</v>
      </c>
      <c r="V203" s="503">
        <f t="shared" si="77"/>
        <v>0</v>
      </c>
      <c r="W203" s="559" t="str">
        <f t="shared" si="78"/>
        <v/>
      </c>
      <c r="X203" s="569" t="str">
        <f t="shared" si="73"/>
        <v/>
      </c>
      <c r="Y203" s="569" t="str">
        <f t="shared" si="74"/>
        <v/>
      </c>
    </row>
    <row r="204" spans="1:25" ht="16.5">
      <c r="A204" s="493">
        <f t="shared" si="71"/>
        <v>46147</v>
      </c>
      <c r="B204" s="549" t="s">
        <v>833</v>
      </c>
      <c r="C204" s="576"/>
      <c r="D204" s="600"/>
      <c r="E204" s="577"/>
      <c r="F204" s="635" t="str">
        <f>IF(ISNA(VLOOKUP(D204,條件!$A$1:$L$65585,5,0)),"",(VLOOKUP(D204,條件!$A$1:$L$65585,5,0)))</f>
        <v/>
      </c>
      <c r="G204" s="635" t="str">
        <f>IF(ISNA(VLOOKUP(D204,條件!$A$1:$L$65585,11,0)),"",(VLOOKUP(D204,條件!$A$1:$L$65585,11,0)))</f>
        <v/>
      </c>
      <c r="H204" s="578"/>
      <c r="I204" s="579"/>
      <c r="J204" s="580"/>
      <c r="K204" s="579"/>
      <c r="L204" s="581"/>
      <c r="M204" s="498"/>
      <c r="N204" s="499"/>
      <c r="O204" s="500"/>
      <c r="P204" s="499"/>
      <c r="Q204" s="501"/>
      <c r="R204" s="560"/>
      <c r="S204" s="542">
        <f t="shared" si="75"/>
        <v>0</v>
      </c>
      <c r="T204" s="502">
        <f t="shared" si="72"/>
        <v>0</v>
      </c>
      <c r="U204" s="522">
        <f t="shared" si="76"/>
        <v>0</v>
      </c>
      <c r="V204" s="503">
        <f t="shared" si="77"/>
        <v>0</v>
      </c>
      <c r="W204" s="559" t="str">
        <f t="shared" si="78"/>
        <v/>
      </c>
      <c r="X204" s="569" t="str">
        <f t="shared" si="73"/>
        <v/>
      </c>
      <c r="Y204" s="569" t="str">
        <f t="shared" si="74"/>
        <v/>
      </c>
    </row>
    <row r="205" spans="1:25" ht="16.5">
      <c r="A205" s="493">
        <f t="shared" si="71"/>
        <v>46147</v>
      </c>
      <c r="B205" s="549" t="s">
        <v>833</v>
      </c>
      <c r="C205" s="576"/>
      <c r="D205" s="600"/>
      <c r="E205" s="577"/>
      <c r="F205" s="635" t="str">
        <f>IF(ISNA(VLOOKUP(D205,條件!$A$1:$L$65585,5,0)),"",(VLOOKUP(D205,條件!$A$1:$L$65585,5,0)))</f>
        <v/>
      </c>
      <c r="G205" s="635" t="str">
        <f>IF(ISNA(VLOOKUP(D205,條件!$A$1:$L$65585,11,0)),"",(VLOOKUP(D205,條件!$A$1:$L$65585,11,0)))</f>
        <v/>
      </c>
      <c r="H205" s="578"/>
      <c r="I205" s="579"/>
      <c r="J205" s="580"/>
      <c r="K205" s="579"/>
      <c r="L205" s="581"/>
      <c r="M205" s="498"/>
      <c r="N205" s="499"/>
      <c r="O205" s="500"/>
      <c r="P205" s="499"/>
      <c r="Q205" s="501"/>
      <c r="R205" s="560"/>
      <c r="S205" s="542">
        <f t="shared" si="75"/>
        <v>0</v>
      </c>
      <c r="T205" s="502">
        <f t="shared" si="72"/>
        <v>0</v>
      </c>
      <c r="U205" s="522">
        <f t="shared" si="76"/>
        <v>0</v>
      </c>
      <c r="V205" s="503">
        <f t="shared" si="77"/>
        <v>0</v>
      </c>
      <c r="W205" s="559" t="str">
        <f t="shared" si="78"/>
        <v/>
      </c>
      <c r="X205" s="569" t="str">
        <f t="shared" si="73"/>
        <v/>
      </c>
      <c r="Y205" s="569" t="str">
        <f t="shared" si="74"/>
        <v/>
      </c>
    </row>
    <row r="206" spans="1:25" ht="16.5">
      <c r="A206" s="493">
        <f t="shared" si="71"/>
        <v>46147</v>
      </c>
      <c r="B206" s="549" t="s">
        <v>833</v>
      </c>
      <c r="C206" s="576"/>
      <c r="D206" s="600"/>
      <c r="E206" s="577"/>
      <c r="F206" s="635" t="str">
        <f>IF(ISNA(VLOOKUP(D206,條件!$A$1:$L$65585,5,0)),"",(VLOOKUP(D206,條件!$A$1:$L$65585,5,0)))</f>
        <v/>
      </c>
      <c r="G206" s="635" t="str">
        <f>IF(ISNA(VLOOKUP(D206,條件!$A$1:$L$65585,11,0)),"",(VLOOKUP(D206,條件!$A$1:$L$65585,11,0)))</f>
        <v/>
      </c>
      <c r="H206" s="578"/>
      <c r="I206" s="579"/>
      <c r="J206" s="580"/>
      <c r="K206" s="579"/>
      <c r="L206" s="581"/>
      <c r="M206" s="498"/>
      <c r="N206" s="499"/>
      <c r="O206" s="500"/>
      <c r="P206" s="499"/>
      <c r="Q206" s="501"/>
      <c r="R206" s="560"/>
      <c r="S206" s="542">
        <f t="shared" si="75"/>
        <v>0</v>
      </c>
      <c r="T206" s="502">
        <f t="shared" si="72"/>
        <v>0</v>
      </c>
      <c r="U206" s="522">
        <f t="shared" si="76"/>
        <v>0</v>
      </c>
      <c r="V206" s="503">
        <f t="shared" si="77"/>
        <v>0</v>
      </c>
      <c r="W206" s="559" t="str">
        <f t="shared" si="78"/>
        <v/>
      </c>
      <c r="X206" s="569" t="str">
        <f t="shared" si="73"/>
        <v/>
      </c>
      <c r="Y206" s="569" t="str">
        <f t="shared" si="74"/>
        <v/>
      </c>
    </row>
    <row r="207" spans="1:25" ht="16.5">
      <c r="A207" s="493">
        <f t="shared" si="71"/>
        <v>46147</v>
      </c>
      <c r="B207" s="549" t="s">
        <v>833</v>
      </c>
      <c r="C207" s="576"/>
      <c r="D207" s="600"/>
      <c r="E207" s="577"/>
      <c r="F207" s="635" t="str">
        <f>IF(ISNA(VLOOKUP(D207,條件!$A$1:$L$65585,5,0)),"",(VLOOKUP(D207,條件!$A$1:$L$65585,5,0)))</f>
        <v/>
      </c>
      <c r="G207" s="635" t="str">
        <f>IF(ISNA(VLOOKUP(D207,條件!$A$1:$L$65585,11,0)),"",(VLOOKUP(D207,條件!$A$1:$L$65585,11,0)))</f>
        <v/>
      </c>
      <c r="H207" s="578"/>
      <c r="I207" s="579"/>
      <c r="J207" s="580"/>
      <c r="K207" s="579"/>
      <c r="L207" s="581"/>
      <c r="M207" s="498"/>
      <c r="N207" s="499"/>
      <c r="O207" s="500"/>
      <c r="P207" s="499"/>
      <c r="Q207" s="501"/>
      <c r="R207" s="560"/>
      <c r="S207" s="542">
        <f t="shared" si="75"/>
        <v>0</v>
      </c>
      <c r="T207" s="502">
        <f t="shared" si="72"/>
        <v>0</v>
      </c>
      <c r="U207" s="502">
        <f t="shared" si="76"/>
        <v>0</v>
      </c>
      <c r="V207" s="503">
        <f t="shared" si="77"/>
        <v>0</v>
      </c>
      <c r="W207" s="561" t="str">
        <f t="shared" si="78"/>
        <v/>
      </c>
      <c r="X207" s="569" t="str">
        <f t="shared" si="73"/>
        <v/>
      </c>
      <c r="Y207" s="569" t="str">
        <f t="shared" si="74"/>
        <v/>
      </c>
    </row>
    <row r="208" spans="1:25" ht="16.5">
      <c r="A208" s="493">
        <f t="shared" si="71"/>
        <v>46147</v>
      </c>
      <c r="B208" s="549" t="s">
        <v>833</v>
      </c>
      <c r="C208" s="576"/>
      <c r="D208" s="600"/>
      <c r="E208" s="577"/>
      <c r="F208" s="635" t="str">
        <f>IF(ISNA(VLOOKUP(D208,條件!$A$1:$L$65585,5,0)),"",(VLOOKUP(D208,條件!$A$1:$L$65585,5,0)))</f>
        <v/>
      </c>
      <c r="G208" s="635" t="str">
        <f>IF(ISNA(VLOOKUP(D208,條件!$A$1:$L$65585,11,0)),"",(VLOOKUP(D208,條件!$A$1:$L$65585,11,0)))</f>
        <v/>
      </c>
      <c r="H208" s="578"/>
      <c r="I208" s="579"/>
      <c r="J208" s="580"/>
      <c r="K208" s="579"/>
      <c r="L208" s="581"/>
      <c r="M208" s="498"/>
      <c r="N208" s="499"/>
      <c r="O208" s="500"/>
      <c r="P208" s="499"/>
      <c r="Q208" s="501"/>
      <c r="R208" s="560"/>
      <c r="S208" s="542">
        <f t="shared" si="75"/>
        <v>0</v>
      </c>
      <c r="T208" s="502">
        <f t="shared" si="72"/>
        <v>0</v>
      </c>
      <c r="U208" s="502">
        <f t="shared" si="76"/>
        <v>0</v>
      </c>
      <c r="V208" s="503">
        <f t="shared" si="77"/>
        <v>0</v>
      </c>
      <c r="W208" s="561" t="str">
        <f t="shared" si="78"/>
        <v/>
      </c>
      <c r="X208" s="569" t="str">
        <f t="shared" si="73"/>
        <v/>
      </c>
      <c r="Y208" s="569" t="str">
        <f t="shared" si="74"/>
        <v/>
      </c>
    </row>
    <row r="209" spans="1:25" ht="16.5">
      <c r="A209" s="493">
        <f t="shared" si="71"/>
        <v>46147</v>
      </c>
      <c r="B209" s="549" t="s">
        <v>833</v>
      </c>
      <c r="C209" s="576"/>
      <c r="D209" s="600"/>
      <c r="E209" s="577"/>
      <c r="F209" s="635" t="str">
        <f>IF(ISNA(VLOOKUP(D209,條件!$A$1:$L$65585,5,0)),"",(VLOOKUP(D209,條件!$A$1:$L$65585,5,0)))</f>
        <v/>
      </c>
      <c r="G209" s="635" t="str">
        <f>IF(ISNA(VLOOKUP(D209,條件!$A$1:$L$65585,11,0)),"",(VLOOKUP(D209,條件!$A$1:$L$65585,11,0)))</f>
        <v/>
      </c>
      <c r="H209" s="578"/>
      <c r="I209" s="579"/>
      <c r="J209" s="580"/>
      <c r="K209" s="579"/>
      <c r="L209" s="581"/>
      <c r="M209" s="498"/>
      <c r="N209" s="499"/>
      <c r="O209" s="500"/>
      <c r="P209" s="499"/>
      <c r="Q209" s="501"/>
      <c r="R209" s="560"/>
      <c r="S209" s="542">
        <f t="shared" si="75"/>
        <v>0</v>
      </c>
      <c r="T209" s="502">
        <f t="shared" si="72"/>
        <v>0</v>
      </c>
      <c r="U209" s="502">
        <f t="shared" si="76"/>
        <v>0</v>
      </c>
      <c r="V209" s="503">
        <f t="shared" si="77"/>
        <v>0</v>
      </c>
      <c r="W209" s="561" t="str">
        <f t="shared" si="78"/>
        <v/>
      </c>
      <c r="X209" s="569" t="str">
        <f t="shared" si="73"/>
        <v/>
      </c>
      <c r="Y209" s="569" t="str">
        <f t="shared" si="74"/>
        <v/>
      </c>
    </row>
    <row r="210" spans="1:25" ht="16.5">
      <c r="A210" s="493">
        <f t="shared" si="71"/>
        <v>46147</v>
      </c>
      <c r="B210" s="549" t="s">
        <v>833</v>
      </c>
      <c r="C210" s="576"/>
      <c r="D210" s="600"/>
      <c r="E210" s="577"/>
      <c r="F210" s="635" t="str">
        <f>IF(ISNA(VLOOKUP(D210,條件!$A$1:$L$65585,5,0)),"",(VLOOKUP(D210,條件!$A$1:$L$65585,5,0)))</f>
        <v/>
      </c>
      <c r="G210" s="635" t="str">
        <f>IF(ISNA(VLOOKUP(D210,條件!$A$1:$L$65585,11,0)),"",(VLOOKUP(D210,條件!$A$1:$L$65585,11,0)))</f>
        <v/>
      </c>
      <c r="H210" s="578"/>
      <c r="I210" s="579"/>
      <c r="J210" s="580"/>
      <c r="K210" s="579"/>
      <c r="L210" s="581"/>
      <c r="M210" s="498"/>
      <c r="N210" s="499"/>
      <c r="O210" s="500"/>
      <c r="P210" s="499"/>
      <c r="Q210" s="501"/>
      <c r="R210" s="560"/>
      <c r="S210" s="542">
        <f t="shared" si="75"/>
        <v>0</v>
      </c>
      <c r="T210" s="502">
        <f t="shared" si="72"/>
        <v>0</v>
      </c>
      <c r="U210" s="502">
        <f t="shared" si="76"/>
        <v>0</v>
      </c>
      <c r="V210" s="503">
        <f t="shared" si="77"/>
        <v>0</v>
      </c>
      <c r="W210" s="561" t="str">
        <f t="shared" si="78"/>
        <v/>
      </c>
      <c r="X210" s="569" t="str">
        <f t="shared" si="73"/>
        <v/>
      </c>
      <c r="Y210" s="569" t="str">
        <f t="shared" si="74"/>
        <v/>
      </c>
    </row>
    <row r="211" spans="1:25" ht="16.5">
      <c r="A211" s="493">
        <f t="shared" si="71"/>
        <v>46147</v>
      </c>
      <c r="B211" s="549" t="s">
        <v>833</v>
      </c>
      <c r="C211" s="576"/>
      <c r="D211" s="600"/>
      <c r="E211" s="577"/>
      <c r="F211" s="635" t="str">
        <f>IF(ISNA(VLOOKUP(D211,條件!$A$1:$L$65585,5,0)),"",(VLOOKUP(D211,條件!$A$1:$L$65585,5,0)))</f>
        <v/>
      </c>
      <c r="G211" s="635" t="str">
        <f>IF(ISNA(VLOOKUP(D211,條件!$A$1:$L$65585,11,0)),"",(VLOOKUP(D211,條件!$A$1:$L$65585,11,0)))</f>
        <v/>
      </c>
      <c r="H211" s="578"/>
      <c r="I211" s="579"/>
      <c r="J211" s="580"/>
      <c r="K211" s="579"/>
      <c r="L211" s="581"/>
      <c r="M211" s="498"/>
      <c r="N211" s="499"/>
      <c r="O211" s="500"/>
      <c r="P211" s="499"/>
      <c r="Q211" s="501"/>
      <c r="R211" s="560"/>
      <c r="S211" s="542">
        <f t="shared" si="75"/>
        <v>0</v>
      </c>
      <c r="T211" s="502">
        <f t="shared" si="72"/>
        <v>0</v>
      </c>
      <c r="U211" s="502">
        <f t="shared" si="76"/>
        <v>0</v>
      </c>
      <c r="V211" s="503">
        <f t="shared" si="77"/>
        <v>0</v>
      </c>
      <c r="W211" s="561" t="str">
        <f t="shared" si="78"/>
        <v/>
      </c>
      <c r="X211" s="569" t="str">
        <f t="shared" si="73"/>
        <v/>
      </c>
      <c r="Y211" s="569" t="str">
        <f t="shared" si="74"/>
        <v/>
      </c>
    </row>
    <row r="212" spans="1:25" ht="16.5">
      <c r="A212" s="493">
        <f t="shared" si="71"/>
        <v>46147</v>
      </c>
      <c r="B212" s="549" t="s">
        <v>833</v>
      </c>
      <c r="C212" s="576"/>
      <c r="D212" s="600"/>
      <c r="E212" s="577"/>
      <c r="F212" s="635" t="str">
        <f>IF(ISNA(VLOOKUP(D212,條件!$A$1:$L$65585,5,0)),"",(VLOOKUP(D212,條件!$A$1:$L$65585,5,0)))</f>
        <v/>
      </c>
      <c r="G212" s="635" t="str">
        <f>IF(ISNA(VLOOKUP(D212,條件!$A$1:$L$65585,11,0)),"",(VLOOKUP(D212,條件!$A$1:$L$65585,11,0)))</f>
        <v/>
      </c>
      <c r="H212" s="578"/>
      <c r="I212" s="579"/>
      <c r="J212" s="580"/>
      <c r="K212" s="579"/>
      <c r="L212" s="581"/>
      <c r="M212" s="498"/>
      <c r="N212" s="499"/>
      <c r="O212" s="500"/>
      <c r="P212" s="499"/>
      <c r="Q212" s="501"/>
      <c r="R212" s="560"/>
      <c r="S212" s="542">
        <f t="shared" si="75"/>
        <v>0</v>
      </c>
      <c r="T212" s="502">
        <f t="shared" si="72"/>
        <v>0</v>
      </c>
      <c r="U212" s="502">
        <f t="shared" si="76"/>
        <v>0</v>
      </c>
      <c r="V212" s="503">
        <f t="shared" si="77"/>
        <v>0</v>
      </c>
      <c r="W212" s="561" t="str">
        <f t="shared" si="78"/>
        <v/>
      </c>
      <c r="X212" s="569" t="str">
        <f t="shared" si="73"/>
        <v/>
      </c>
      <c r="Y212" s="569" t="str">
        <f t="shared" si="74"/>
        <v/>
      </c>
    </row>
    <row r="213" spans="1:25" ht="16.5">
      <c r="A213" s="493">
        <f t="shared" si="71"/>
        <v>46147</v>
      </c>
      <c r="B213" s="549" t="s">
        <v>833</v>
      </c>
      <c r="C213" s="576"/>
      <c r="D213" s="600"/>
      <c r="E213" s="577"/>
      <c r="F213" s="635" t="str">
        <f>IF(ISNA(VLOOKUP(D213,條件!$A$1:$L$65585,5,0)),"",(VLOOKUP(D213,條件!$A$1:$L$65585,5,0)))</f>
        <v/>
      </c>
      <c r="G213" s="635" t="str">
        <f>IF(ISNA(VLOOKUP(D213,條件!$A$1:$L$65585,11,0)),"",(VLOOKUP(D213,條件!$A$1:$L$65585,11,0)))</f>
        <v/>
      </c>
      <c r="H213" s="578"/>
      <c r="I213" s="579"/>
      <c r="J213" s="580"/>
      <c r="K213" s="579"/>
      <c r="L213" s="581"/>
      <c r="M213" s="498"/>
      <c r="N213" s="499"/>
      <c r="O213" s="500"/>
      <c r="P213" s="499"/>
      <c r="Q213" s="501"/>
      <c r="R213" s="560"/>
      <c r="S213" s="542">
        <f t="shared" si="75"/>
        <v>0</v>
      </c>
      <c r="T213" s="502">
        <f t="shared" si="72"/>
        <v>0</v>
      </c>
      <c r="U213" s="502">
        <f t="shared" si="76"/>
        <v>0</v>
      </c>
      <c r="V213" s="503">
        <f t="shared" si="77"/>
        <v>0</v>
      </c>
      <c r="W213" s="561" t="str">
        <f t="shared" si="78"/>
        <v/>
      </c>
      <c r="X213" s="569" t="str">
        <f t="shared" si="73"/>
        <v/>
      </c>
      <c r="Y213" s="569" t="str">
        <f t="shared" si="74"/>
        <v/>
      </c>
    </row>
    <row r="214" spans="1:25" ht="16.5">
      <c r="A214" s="493">
        <f t="shared" si="71"/>
        <v>46147</v>
      </c>
      <c r="B214" s="549" t="s">
        <v>833</v>
      </c>
      <c r="C214" s="576"/>
      <c r="D214" s="600"/>
      <c r="E214" s="577"/>
      <c r="F214" s="635" t="str">
        <f>IF(ISNA(VLOOKUP(D214,條件!$A$1:$L$65585,5,0)),"",(VLOOKUP(D214,條件!$A$1:$L$65585,5,0)))</f>
        <v/>
      </c>
      <c r="G214" s="635" t="str">
        <f>IF(ISNA(VLOOKUP(D214,條件!$A$1:$L$65585,11,0)),"",(VLOOKUP(D214,條件!$A$1:$L$65585,11,0)))</f>
        <v/>
      </c>
      <c r="H214" s="578"/>
      <c r="I214" s="579"/>
      <c r="J214" s="580"/>
      <c r="K214" s="579"/>
      <c r="L214" s="581"/>
      <c r="M214" s="498"/>
      <c r="N214" s="499"/>
      <c r="O214" s="500"/>
      <c r="P214" s="499"/>
      <c r="Q214" s="501"/>
      <c r="R214" s="560"/>
      <c r="S214" s="542">
        <f t="shared" si="75"/>
        <v>0</v>
      </c>
      <c r="T214" s="502">
        <f t="shared" si="72"/>
        <v>0</v>
      </c>
      <c r="U214" s="502">
        <f t="shared" si="76"/>
        <v>0</v>
      </c>
      <c r="V214" s="503">
        <f t="shared" si="77"/>
        <v>0</v>
      </c>
      <c r="W214" s="561" t="str">
        <f t="shared" si="78"/>
        <v/>
      </c>
      <c r="X214" s="569" t="str">
        <f t="shared" si="73"/>
        <v/>
      </c>
      <c r="Y214" s="569" t="str">
        <f t="shared" si="74"/>
        <v/>
      </c>
    </row>
    <row r="215" spans="1:25" ht="16.5">
      <c r="A215" s="493">
        <f t="shared" si="71"/>
        <v>46147</v>
      </c>
      <c r="B215" s="549" t="s">
        <v>833</v>
      </c>
      <c r="C215" s="576"/>
      <c r="D215" s="600"/>
      <c r="E215" s="577"/>
      <c r="F215" s="635" t="str">
        <f>IF(ISNA(VLOOKUP(D215,條件!$A$1:$L$65585,5,0)),"",(VLOOKUP(D215,條件!$A$1:$L$65585,5,0)))</f>
        <v/>
      </c>
      <c r="G215" s="635" t="str">
        <f>IF(ISNA(VLOOKUP(D215,條件!$A$1:$L$65585,11,0)),"",(VLOOKUP(D215,條件!$A$1:$L$65585,11,0)))</f>
        <v/>
      </c>
      <c r="H215" s="578"/>
      <c r="I215" s="579"/>
      <c r="J215" s="580"/>
      <c r="K215" s="579"/>
      <c r="L215" s="581"/>
      <c r="M215" s="498"/>
      <c r="N215" s="499"/>
      <c r="O215" s="500"/>
      <c r="P215" s="499"/>
      <c r="Q215" s="501"/>
      <c r="R215" s="560"/>
      <c r="S215" s="542">
        <f t="shared" si="75"/>
        <v>0</v>
      </c>
      <c r="T215" s="502">
        <f t="shared" si="72"/>
        <v>0</v>
      </c>
      <c r="U215" s="502">
        <f t="shared" si="76"/>
        <v>0</v>
      </c>
      <c r="V215" s="503">
        <f t="shared" si="77"/>
        <v>0</v>
      </c>
      <c r="W215" s="561" t="str">
        <f t="shared" si="78"/>
        <v/>
      </c>
      <c r="X215" s="569" t="str">
        <f t="shared" si="73"/>
        <v/>
      </c>
      <c r="Y215" s="569" t="str">
        <f t="shared" si="74"/>
        <v/>
      </c>
    </row>
    <row r="216" spans="1:25" ht="16.5">
      <c r="A216" s="493">
        <f t="shared" si="71"/>
        <v>46147</v>
      </c>
      <c r="B216" s="515" t="s">
        <v>831</v>
      </c>
      <c r="C216" s="652"/>
      <c r="D216" s="653"/>
      <c r="E216" s="654"/>
      <c r="F216" s="655">
        <v>0</v>
      </c>
      <c r="G216" s="655"/>
      <c r="H216" s="656"/>
      <c r="I216" s="657">
        <f>COUNTA(I196:I215)</f>
        <v>0</v>
      </c>
      <c r="J216" s="657"/>
      <c r="K216" s="657"/>
      <c r="L216" s="658"/>
      <c r="M216" s="517"/>
      <c r="N216" s="518">
        <f>SUM(N196:N215)</f>
        <v>0</v>
      </c>
      <c r="O216" s="517"/>
      <c r="P216" s="518">
        <f>SUM(P196:P215)</f>
        <v>0</v>
      </c>
      <c r="Q216" s="519"/>
      <c r="R216" s="562"/>
      <c r="S216" s="544"/>
      <c r="T216" s="520"/>
      <c r="U216" s="516">
        <f>SUMIF(U196:U215,"&lt;9E307")</f>
        <v>0</v>
      </c>
      <c r="V216" s="516">
        <f>SUM(V196:V215)</f>
        <v>0</v>
      </c>
      <c r="W216" s="563">
        <f>IF(ISERROR(V216/U216),0,(V216/U216))</f>
        <v>0</v>
      </c>
      <c r="X216" s="570">
        <f>SUMIF(X196:X215,"&lt;9E307")</f>
        <v>0</v>
      </c>
      <c r="Y216" s="570">
        <f>SUMIF(Y196:Y215,"&lt;9E307")</f>
        <v>0</v>
      </c>
    </row>
    <row r="217" spans="1:25" ht="16.5">
      <c r="A217" s="493">
        <f t="shared" si="71"/>
        <v>46147</v>
      </c>
      <c r="B217" s="521" t="s">
        <v>834</v>
      </c>
      <c r="C217" s="659"/>
      <c r="D217" s="660"/>
      <c r="E217" s="661"/>
      <c r="F217" s="662"/>
      <c r="G217" s="662"/>
      <c r="H217" s="663"/>
      <c r="I217" s="664">
        <f>SUM(I195,I216)</f>
        <v>0</v>
      </c>
      <c r="J217" s="664"/>
      <c r="K217" s="664"/>
      <c r="L217" s="665"/>
      <c r="M217" s="536"/>
      <c r="N217" s="537">
        <f>SUM(N195,N216)</f>
        <v>0</v>
      </c>
      <c r="O217" s="536"/>
      <c r="P217" s="537">
        <f>SUM(P195,P216)</f>
        <v>0</v>
      </c>
      <c r="Q217" s="538"/>
      <c r="R217" s="564"/>
      <c r="S217" s="545"/>
      <c r="T217" s="504"/>
      <c r="U217" s="504">
        <f t="shared" ref="U217:V217" si="79">SUM(U195,U216)</f>
        <v>0</v>
      </c>
      <c r="V217" s="504">
        <f t="shared" si="79"/>
        <v>0</v>
      </c>
      <c r="W217" s="565">
        <f>IF(ISERROR(V217/U217),0,V217/U217)</f>
        <v>0</v>
      </c>
      <c r="X217" s="571">
        <f>SUM(X195,X216)</f>
        <v>0</v>
      </c>
      <c r="Y217" s="571">
        <f>SUM(Y195,Y216)</f>
        <v>0</v>
      </c>
    </row>
    <row r="218" spans="1:25" ht="16.5">
      <c r="A218" s="566">
        <f>A217+1</f>
        <v>46148</v>
      </c>
      <c r="B218" s="548" t="s">
        <v>875</v>
      </c>
      <c r="C218" s="576"/>
      <c r="D218" s="600"/>
      <c r="E218" s="577"/>
      <c r="F218" s="635" t="str">
        <f>IF(ISNA(VLOOKUP(D218,條件!$A$1:$L$65585,5,0)),"",(VLOOKUP(D218,條件!$A$1:$L$65585,5,0)))</f>
        <v/>
      </c>
      <c r="G218" s="635" t="str">
        <f>IF(ISNA(VLOOKUP(D218,條件!$A$1:$L$65585,11,0)),"",(VLOOKUP(D218,條件!$A$1:$L$65585,11,0)))</f>
        <v/>
      </c>
      <c r="H218" s="578"/>
      <c r="I218" s="579"/>
      <c r="J218" s="580"/>
      <c r="K218" s="580"/>
      <c r="L218" s="581"/>
      <c r="M218" s="524"/>
      <c r="N218" s="525"/>
      <c r="O218" s="526"/>
      <c r="P218" s="525"/>
      <c r="Q218" s="527"/>
      <c r="R218" s="558"/>
      <c r="S218" s="541">
        <f>K218*0.85</f>
        <v>0</v>
      </c>
      <c r="T218" s="522">
        <f t="shared" ref="T218:T237" si="80">IF(J218="",0,(1440/(J218/S218)))</f>
        <v>0</v>
      </c>
      <c r="U218" s="522">
        <f>T218*L218*(N218+P218)/24*0.85</f>
        <v>0</v>
      </c>
      <c r="V218" s="523">
        <f>M218+O218</f>
        <v>0</v>
      </c>
      <c r="W218" s="559" t="str">
        <f>IF(U218=0,"",((V218/U218)))</f>
        <v/>
      </c>
      <c r="X218" s="569" t="str">
        <f t="shared" ref="X218:X237" si="81">IF(ISERROR((U218/(N218+P218)*N218)/250),"",((U218/(N218+P218)*N218)/250))</f>
        <v/>
      </c>
      <c r="Y218" s="569" t="str">
        <f t="shared" ref="Y218:Y237" si="82">IF(ISERROR(((U218/(N218+P218)*P218)/250)),"",(((U218/(N218+P218)*P218))/250))</f>
        <v/>
      </c>
    </row>
    <row r="219" spans="1:25" ht="16.5">
      <c r="A219" s="493">
        <f>A218</f>
        <v>46148</v>
      </c>
      <c r="B219" s="549" t="s">
        <v>875</v>
      </c>
      <c r="C219" s="576"/>
      <c r="D219" s="600"/>
      <c r="E219" s="577"/>
      <c r="F219" s="635" t="str">
        <f>IF(ISNA(VLOOKUP(D219,條件!$A$1:$L$65585,5,0)),"",(VLOOKUP(D219,條件!$A$1:$L$65585,5,0)))</f>
        <v/>
      </c>
      <c r="G219" s="635" t="str">
        <f>IF(ISNA(VLOOKUP(D219,條件!$A$1:$L$65585,11,0)),"",(VLOOKUP(D219,條件!$A$1:$L$65585,11,0)))</f>
        <v/>
      </c>
      <c r="H219" s="578"/>
      <c r="I219" s="579"/>
      <c r="J219" s="580"/>
      <c r="K219" s="580"/>
      <c r="L219" s="581"/>
      <c r="M219" s="498"/>
      <c r="N219" s="499"/>
      <c r="O219" s="500"/>
      <c r="P219" s="499"/>
      <c r="Q219" s="527"/>
      <c r="R219" s="560"/>
      <c r="S219" s="542">
        <f t="shared" ref="S219:S237" si="83">K219*0.85</f>
        <v>0</v>
      </c>
      <c r="T219" s="502">
        <f t="shared" si="80"/>
        <v>0</v>
      </c>
      <c r="U219" s="522">
        <f t="shared" ref="U219:U237" si="84">T219*L219*(N219+P219)/24*0.85</f>
        <v>0</v>
      </c>
      <c r="V219" s="503">
        <f t="shared" ref="V219:V237" si="85">M219+O219</f>
        <v>0</v>
      </c>
      <c r="W219" s="559" t="str">
        <f t="shared" ref="W219:W237" si="86">IF(U219=0,"",((V219/U219)))</f>
        <v/>
      </c>
      <c r="X219" s="569" t="str">
        <f t="shared" si="81"/>
        <v/>
      </c>
      <c r="Y219" s="569" t="str">
        <f t="shared" si="82"/>
        <v/>
      </c>
    </row>
    <row r="220" spans="1:25" ht="16.5">
      <c r="A220" s="493">
        <f t="shared" ref="A220:A260" si="87">A219</f>
        <v>46148</v>
      </c>
      <c r="B220" s="549" t="s">
        <v>875</v>
      </c>
      <c r="C220" s="576"/>
      <c r="D220" s="600"/>
      <c r="E220" s="577"/>
      <c r="F220" s="635" t="str">
        <f>IF(ISNA(VLOOKUP(D220,條件!$A$1:$L$65585,5,0)),"",(VLOOKUP(D220,條件!$A$1:$L$65585,5,0)))</f>
        <v/>
      </c>
      <c r="G220" s="635" t="str">
        <f>IF(ISNA(VLOOKUP(D220,條件!$A$1:$L$65585,11,0)),"",(VLOOKUP(D220,條件!$A$1:$L$65585,11,0)))</f>
        <v/>
      </c>
      <c r="H220" s="578"/>
      <c r="I220" s="579"/>
      <c r="J220" s="580"/>
      <c r="K220" s="580"/>
      <c r="L220" s="581"/>
      <c r="M220" s="498"/>
      <c r="N220" s="499"/>
      <c r="O220" s="500"/>
      <c r="P220" s="499"/>
      <c r="Q220" s="527"/>
      <c r="R220" s="560"/>
      <c r="S220" s="542">
        <f t="shared" si="83"/>
        <v>0</v>
      </c>
      <c r="T220" s="502">
        <f t="shared" si="80"/>
        <v>0</v>
      </c>
      <c r="U220" s="522">
        <f t="shared" si="84"/>
        <v>0</v>
      </c>
      <c r="V220" s="503">
        <f t="shared" si="85"/>
        <v>0</v>
      </c>
      <c r="W220" s="559" t="str">
        <f t="shared" si="86"/>
        <v/>
      </c>
      <c r="X220" s="569" t="str">
        <f t="shared" si="81"/>
        <v/>
      </c>
      <c r="Y220" s="569" t="str">
        <f t="shared" si="82"/>
        <v/>
      </c>
    </row>
    <row r="221" spans="1:25" ht="16.5">
      <c r="A221" s="493">
        <f t="shared" si="87"/>
        <v>46148</v>
      </c>
      <c r="B221" s="549" t="s">
        <v>875</v>
      </c>
      <c r="C221" s="576"/>
      <c r="D221" s="600"/>
      <c r="E221" s="577"/>
      <c r="F221" s="635" t="str">
        <f>IF(ISNA(VLOOKUP(D221,條件!$A$1:$L$65585,5,0)),"",(VLOOKUP(D221,條件!$A$1:$L$65585,5,0)))</f>
        <v/>
      </c>
      <c r="G221" s="635" t="str">
        <f>IF(ISNA(VLOOKUP(D221,條件!$A$1:$L$65585,11,0)),"",(VLOOKUP(D221,條件!$A$1:$L$65585,11,0)))</f>
        <v/>
      </c>
      <c r="H221" s="578"/>
      <c r="I221" s="579"/>
      <c r="J221" s="580"/>
      <c r="K221" s="580"/>
      <c r="L221" s="581"/>
      <c r="M221" s="498"/>
      <c r="N221" s="499"/>
      <c r="O221" s="500"/>
      <c r="P221" s="499"/>
      <c r="Q221" s="527"/>
      <c r="R221" s="560"/>
      <c r="S221" s="542">
        <f t="shared" si="83"/>
        <v>0</v>
      </c>
      <c r="T221" s="502">
        <f t="shared" si="80"/>
        <v>0</v>
      </c>
      <c r="U221" s="522">
        <f t="shared" si="84"/>
        <v>0</v>
      </c>
      <c r="V221" s="503">
        <f t="shared" si="85"/>
        <v>0</v>
      </c>
      <c r="W221" s="559" t="str">
        <f t="shared" si="86"/>
        <v/>
      </c>
      <c r="X221" s="569" t="str">
        <f t="shared" si="81"/>
        <v/>
      </c>
      <c r="Y221" s="569" t="str">
        <f t="shared" si="82"/>
        <v/>
      </c>
    </row>
    <row r="222" spans="1:25" ht="16.5">
      <c r="A222" s="493">
        <f t="shared" si="87"/>
        <v>46148</v>
      </c>
      <c r="B222" s="549" t="s">
        <v>875</v>
      </c>
      <c r="C222" s="576"/>
      <c r="D222" s="600"/>
      <c r="E222" s="577"/>
      <c r="F222" s="635" t="str">
        <f>IF(ISNA(VLOOKUP(D222,條件!$A$1:$L$65585,5,0)),"",(VLOOKUP(D222,條件!$A$1:$L$65585,5,0)))</f>
        <v/>
      </c>
      <c r="G222" s="635" t="str">
        <f>IF(ISNA(VLOOKUP(D222,條件!$A$1:$L$65585,11,0)),"",(VLOOKUP(D222,條件!$A$1:$L$65585,11,0)))</f>
        <v/>
      </c>
      <c r="H222" s="578"/>
      <c r="I222" s="579"/>
      <c r="J222" s="580"/>
      <c r="K222" s="580"/>
      <c r="L222" s="581"/>
      <c r="M222" s="498"/>
      <c r="N222" s="499"/>
      <c r="O222" s="500"/>
      <c r="P222" s="499"/>
      <c r="Q222" s="527"/>
      <c r="R222" s="560"/>
      <c r="S222" s="542">
        <f t="shared" si="83"/>
        <v>0</v>
      </c>
      <c r="T222" s="502">
        <f t="shared" si="80"/>
        <v>0</v>
      </c>
      <c r="U222" s="522">
        <f t="shared" si="84"/>
        <v>0</v>
      </c>
      <c r="V222" s="503">
        <f t="shared" si="85"/>
        <v>0</v>
      </c>
      <c r="W222" s="559" t="str">
        <f t="shared" si="86"/>
        <v/>
      </c>
      <c r="X222" s="569" t="str">
        <f t="shared" si="81"/>
        <v/>
      </c>
      <c r="Y222" s="569" t="str">
        <f t="shared" si="82"/>
        <v/>
      </c>
    </row>
    <row r="223" spans="1:25" ht="16.5">
      <c r="A223" s="493">
        <f t="shared" si="87"/>
        <v>46148</v>
      </c>
      <c r="B223" s="549" t="s">
        <v>875</v>
      </c>
      <c r="C223" s="576"/>
      <c r="D223" s="600"/>
      <c r="E223" s="577"/>
      <c r="F223" s="635" t="str">
        <f>IF(ISNA(VLOOKUP(D223,條件!$A$1:$L$65585,5,0)),"",(VLOOKUP(D223,條件!$A$1:$L$65585,5,0)))</f>
        <v/>
      </c>
      <c r="G223" s="635" t="str">
        <f>IF(ISNA(VLOOKUP(D223,條件!$A$1:$L$65585,11,0)),"",(VLOOKUP(D223,條件!$A$1:$L$65585,11,0)))</f>
        <v/>
      </c>
      <c r="H223" s="578"/>
      <c r="I223" s="579"/>
      <c r="J223" s="580"/>
      <c r="K223" s="580"/>
      <c r="L223" s="581"/>
      <c r="M223" s="498"/>
      <c r="N223" s="499"/>
      <c r="O223" s="500"/>
      <c r="P223" s="499"/>
      <c r="Q223" s="527"/>
      <c r="R223" s="560"/>
      <c r="S223" s="542">
        <f t="shared" si="83"/>
        <v>0</v>
      </c>
      <c r="T223" s="502">
        <f t="shared" si="80"/>
        <v>0</v>
      </c>
      <c r="U223" s="522">
        <f t="shared" si="84"/>
        <v>0</v>
      </c>
      <c r="V223" s="503">
        <f t="shared" si="85"/>
        <v>0</v>
      </c>
      <c r="W223" s="559" t="str">
        <f t="shared" si="86"/>
        <v/>
      </c>
      <c r="X223" s="569" t="str">
        <f t="shared" si="81"/>
        <v/>
      </c>
      <c r="Y223" s="569" t="str">
        <f t="shared" si="82"/>
        <v/>
      </c>
    </row>
    <row r="224" spans="1:25" ht="16.5">
      <c r="A224" s="493">
        <f t="shared" si="87"/>
        <v>46148</v>
      </c>
      <c r="B224" s="549" t="s">
        <v>875</v>
      </c>
      <c r="C224" s="576"/>
      <c r="D224" s="600"/>
      <c r="E224" s="577"/>
      <c r="F224" s="635" t="str">
        <f>IF(ISNA(VLOOKUP(D224,條件!$A$1:$L$65585,5,0)),"",(VLOOKUP(D224,條件!$A$1:$L$65585,5,0)))</f>
        <v/>
      </c>
      <c r="G224" s="635" t="str">
        <f>IF(ISNA(VLOOKUP(D224,條件!$A$1:$L$65585,11,0)),"",(VLOOKUP(D224,條件!$A$1:$L$65585,11,0)))</f>
        <v/>
      </c>
      <c r="H224" s="578"/>
      <c r="I224" s="579"/>
      <c r="J224" s="580"/>
      <c r="K224" s="580"/>
      <c r="L224" s="581"/>
      <c r="M224" s="498"/>
      <c r="N224" s="499"/>
      <c r="O224" s="500"/>
      <c r="P224" s="499"/>
      <c r="Q224" s="527"/>
      <c r="R224" s="560"/>
      <c r="S224" s="542">
        <f t="shared" si="83"/>
        <v>0</v>
      </c>
      <c r="T224" s="502">
        <f t="shared" si="80"/>
        <v>0</v>
      </c>
      <c r="U224" s="522">
        <f t="shared" si="84"/>
        <v>0</v>
      </c>
      <c r="V224" s="503">
        <f t="shared" si="85"/>
        <v>0</v>
      </c>
      <c r="W224" s="559" t="str">
        <f t="shared" si="86"/>
        <v/>
      </c>
      <c r="X224" s="569" t="str">
        <f t="shared" si="81"/>
        <v/>
      </c>
      <c r="Y224" s="569" t="str">
        <f t="shared" si="82"/>
        <v/>
      </c>
    </row>
    <row r="225" spans="1:25" ht="16.5">
      <c r="A225" s="493">
        <f t="shared" si="87"/>
        <v>46148</v>
      </c>
      <c r="B225" s="549" t="s">
        <v>875</v>
      </c>
      <c r="C225" s="576"/>
      <c r="D225" s="600"/>
      <c r="E225" s="577"/>
      <c r="F225" s="635" t="str">
        <f>IF(ISNA(VLOOKUP(D225,條件!$A$1:$L$65585,5,0)),"",(VLOOKUP(D225,條件!$A$1:$L$65585,5,0)))</f>
        <v/>
      </c>
      <c r="G225" s="635" t="str">
        <f>IF(ISNA(VLOOKUP(D225,條件!$A$1:$L$65585,11,0)),"",(VLOOKUP(D225,條件!$A$1:$L$65585,11,0)))</f>
        <v/>
      </c>
      <c r="H225" s="578"/>
      <c r="I225" s="579"/>
      <c r="J225" s="580"/>
      <c r="K225" s="580"/>
      <c r="L225" s="581"/>
      <c r="M225" s="498"/>
      <c r="N225" s="499"/>
      <c r="O225" s="500"/>
      <c r="P225" s="499"/>
      <c r="Q225" s="527"/>
      <c r="R225" s="560"/>
      <c r="S225" s="542">
        <f t="shared" si="83"/>
        <v>0</v>
      </c>
      <c r="T225" s="502">
        <f t="shared" si="80"/>
        <v>0</v>
      </c>
      <c r="U225" s="522">
        <f t="shared" si="84"/>
        <v>0</v>
      </c>
      <c r="V225" s="503">
        <f t="shared" si="85"/>
        <v>0</v>
      </c>
      <c r="W225" s="559" t="str">
        <f t="shared" si="86"/>
        <v/>
      </c>
      <c r="X225" s="569" t="str">
        <f t="shared" si="81"/>
        <v/>
      </c>
      <c r="Y225" s="569" t="str">
        <f t="shared" si="82"/>
        <v/>
      </c>
    </row>
    <row r="226" spans="1:25" ht="16.5">
      <c r="A226" s="493">
        <f t="shared" si="87"/>
        <v>46148</v>
      </c>
      <c r="B226" s="549" t="s">
        <v>875</v>
      </c>
      <c r="C226" s="576"/>
      <c r="D226" s="600"/>
      <c r="E226" s="577"/>
      <c r="F226" s="635" t="str">
        <f>IF(ISNA(VLOOKUP(D226,條件!$A$1:$L$65585,5,0)),"",(VLOOKUP(D226,條件!$A$1:$L$65585,5,0)))</f>
        <v/>
      </c>
      <c r="G226" s="635" t="str">
        <f>IF(ISNA(VLOOKUP(D226,條件!$A$1:$L$65585,11,0)),"",(VLOOKUP(D226,條件!$A$1:$L$65585,11,0)))</f>
        <v/>
      </c>
      <c r="H226" s="578"/>
      <c r="I226" s="579"/>
      <c r="J226" s="580"/>
      <c r="K226" s="580"/>
      <c r="L226" s="581"/>
      <c r="M226" s="498"/>
      <c r="N226" s="499"/>
      <c r="O226" s="500"/>
      <c r="P226" s="499"/>
      <c r="Q226" s="527"/>
      <c r="R226" s="560"/>
      <c r="S226" s="542">
        <f t="shared" si="83"/>
        <v>0</v>
      </c>
      <c r="T226" s="502">
        <f t="shared" si="80"/>
        <v>0</v>
      </c>
      <c r="U226" s="522">
        <f t="shared" si="84"/>
        <v>0</v>
      </c>
      <c r="V226" s="503">
        <f t="shared" si="85"/>
        <v>0</v>
      </c>
      <c r="W226" s="559" t="str">
        <f t="shared" si="86"/>
        <v/>
      </c>
      <c r="X226" s="569" t="str">
        <f t="shared" si="81"/>
        <v/>
      </c>
      <c r="Y226" s="569" t="str">
        <f t="shared" si="82"/>
        <v/>
      </c>
    </row>
    <row r="227" spans="1:25" ht="16.5">
      <c r="A227" s="493">
        <f t="shared" si="87"/>
        <v>46148</v>
      </c>
      <c r="B227" s="549" t="s">
        <v>875</v>
      </c>
      <c r="C227" s="576"/>
      <c r="D227" s="600"/>
      <c r="E227" s="577"/>
      <c r="F227" s="635" t="str">
        <f>IF(ISNA(VLOOKUP(D227,條件!$A$1:$L$65585,5,0)),"",(VLOOKUP(D227,條件!$A$1:$L$65585,5,0)))</f>
        <v/>
      </c>
      <c r="G227" s="635" t="str">
        <f>IF(ISNA(VLOOKUP(D227,條件!$A$1:$L$65585,11,0)),"",(VLOOKUP(D227,條件!$A$1:$L$65585,11,0)))</f>
        <v/>
      </c>
      <c r="H227" s="578"/>
      <c r="I227" s="579"/>
      <c r="J227" s="580"/>
      <c r="K227" s="580"/>
      <c r="L227" s="581"/>
      <c r="M227" s="498"/>
      <c r="N227" s="499"/>
      <c r="O227" s="500"/>
      <c r="P227" s="499"/>
      <c r="Q227" s="527"/>
      <c r="R227" s="560"/>
      <c r="S227" s="542">
        <f t="shared" si="83"/>
        <v>0</v>
      </c>
      <c r="T227" s="502">
        <f t="shared" si="80"/>
        <v>0</v>
      </c>
      <c r="U227" s="522">
        <f t="shared" si="84"/>
        <v>0</v>
      </c>
      <c r="V227" s="503">
        <f t="shared" si="85"/>
        <v>0</v>
      </c>
      <c r="W227" s="559" t="str">
        <f t="shared" si="86"/>
        <v/>
      </c>
      <c r="X227" s="569" t="str">
        <f t="shared" si="81"/>
        <v/>
      </c>
      <c r="Y227" s="569" t="str">
        <f t="shared" si="82"/>
        <v/>
      </c>
    </row>
    <row r="228" spans="1:25" ht="16.5">
      <c r="A228" s="493">
        <f t="shared" si="87"/>
        <v>46148</v>
      </c>
      <c r="B228" s="549" t="s">
        <v>875</v>
      </c>
      <c r="C228" s="576"/>
      <c r="D228" s="600"/>
      <c r="E228" s="577"/>
      <c r="F228" s="635" t="str">
        <f>IF(ISNA(VLOOKUP(D228,條件!$A$1:$L$65585,5,0)),"",(VLOOKUP(D228,條件!$A$1:$L$65585,5,0)))</f>
        <v/>
      </c>
      <c r="G228" s="635" t="str">
        <f>IF(ISNA(VLOOKUP(D228,條件!$A$1:$L$65585,11,0)),"",(VLOOKUP(D228,條件!$A$1:$L$65585,11,0)))</f>
        <v/>
      </c>
      <c r="H228" s="578"/>
      <c r="I228" s="579"/>
      <c r="J228" s="580"/>
      <c r="K228" s="580"/>
      <c r="L228" s="581"/>
      <c r="M228" s="498"/>
      <c r="N228" s="499"/>
      <c r="O228" s="500"/>
      <c r="P228" s="499"/>
      <c r="Q228" s="527"/>
      <c r="R228" s="560"/>
      <c r="S228" s="542">
        <f t="shared" si="83"/>
        <v>0</v>
      </c>
      <c r="T228" s="502">
        <f t="shared" si="80"/>
        <v>0</v>
      </c>
      <c r="U228" s="522">
        <f t="shared" si="84"/>
        <v>0</v>
      </c>
      <c r="V228" s="503">
        <f t="shared" si="85"/>
        <v>0</v>
      </c>
      <c r="W228" s="559" t="str">
        <f t="shared" si="86"/>
        <v/>
      </c>
      <c r="X228" s="569" t="str">
        <f t="shared" si="81"/>
        <v/>
      </c>
      <c r="Y228" s="569" t="str">
        <f t="shared" si="82"/>
        <v/>
      </c>
    </row>
    <row r="229" spans="1:25" ht="16.5">
      <c r="A229" s="493">
        <f t="shared" si="87"/>
        <v>46148</v>
      </c>
      <c r="B229" s="549" t="s">
        <v>875</v>
      </c>
      <c r="C229" s="576"/>
      <c r="D229" s="600"/>
      <c r="E229" s="577"/>
      <c r="F229" s="635" t="str">
        <f>IF(ISNA(VLOOKUP(D229,條件!$A$1:$L$65585,5,0)),"",(VLOOKUP(D229,條件!$A$1:$L$65585,5,0)))</f>
        <v/>
      </c>
      <c r="G229" s="635" t="str">
        <f>IF(ISNA(VLOOKUP(D229,條件!$A$1:$L$65585,11,0)),"",(VLOOKUP(D229,條件!$A$1:$L$65585,11,0)))</f>
        <v/>
      </c>
      <c r="H229" s="578"/>
      <c r="I229" s="579"/>
      <c r="J229" s="580"/>
      <c r="K229" s="580"/>
      <c r="L229" s="581"/>
      <c r="M229" s="498"/>
      <c r="N229" s="499"/>
      <c r="O229" s="500"/>
      <c r="P229" s="499"/>
      <c r="Q229" s="527"/>
      <c r="R229" s="560"/>
      <c r="S229" s="542">
        <f t="shared" si="83"/>
        <v>0</v>
      </c>
      <c r="T229" s="502">
        <f t="shared" si="80"/>
        <v>0</v>
      </c>
      <c r="U229" s="502">
        <f t="shared" si="84"/>
        <v>0</v>
      </c>
      <c r="V229" s="503">
        <f t="shared" si="85"/>
        <v>0</v>
      </c>
      <c r="W229" s="559" t="str">
        <f t="shared" si="86"/>
        <v/>
      </c>
      <c r="X229" s="569" t="str">
        <f t="shared" si="81"/>
        <v/>
      </c>
      <c r="Y229" s="569" t="str">
        <f t="shared" si="82"/>
        <v/>
      </c>
    </row>
    <row r="230" spans="1:25" ht="16.5">
      <c r="A230" s="493">
        <f t="shared" si="87"/>
        <v>46148</v>
      </c>
      <c r="B230" s="549" t="s">
        <v>875</v>
      </c>
      <c r="C230" s="576"/>
      <c r="D230" s="600"/>
      <c r="E230" s="577"/>
      <c r="F230" s="635" t="str">
        <f>IF(ISNA(VLOOKUP(D230,條件!$A$1:$L$65585,5,0)),"",(VLOOKUP(D230,條件!$A$1:$L$65585,5,0)))</f>
        <v/>
      </c>
      <c r="G230" s="635" t="str">
        <f>IF(ISNA(VLOOKUP(D230,條件!$A$1:$L$65585,11,0)),"",(VLOOKUP(D230,條件!$A$1:$L$65585,11,0)))</f>
        <v/>
      </c>
      <c r="H230" s="578"/>
      <c r="I230" s="579"/>
      <c r="J230" s="580"/>
      <c r="K230" s="580"/>
      <c r="L230" s="581"/>
      <c r="M230" s="498"/>
      <c r="N230" s="499"/>
      <c r="O230" s="500"/>
      <c r="P230" s="499"/>
      <c r="Q230" s="527"/>
      <c r="R230" s="560"/>
      <c r="S230" s="542">
        <f t="shared" si="83"/>
        <v>0</v>
      </c>
      <c r="T230" s="502">
        <f t="shared" si="80"/>
        <v>0</v>
      </c>
      <c r="U230" s="502">
        <f t="shared" si="84"/>
        <v>0</v>
      </c>
      <c r="V230" s="503">
        <f t="shared" si="85"/>
        <v>0</v>
      </c>
      <c r="W230" s="561" t="str">
        <f t="shared" si="86"/>
        <v/>
      </c>
      <c r="X230" s="569" t="str">
        <f t="shared" si="81"/>
        <v/>
      </c>
      <c r="Y230" s="569" t="str">
        <f t="shared" si="82"/>
        <v/>
      </c>
    </row>
    <row r="231" spans="1:25" ht="16.5">
      <c r="A231" s="493">
        <f t="shared" si="87"/>
        <v>46148</v>
      </c>
      <c r="B231" s="549" t="s">
        <v>875</v>
      </c>
      <c r="C231" s="576"/>
      <c r="D231" s="600"/>
      <c r="E231" s="577"/>
      <c r="F231" s="635" t="str">
        <f>IF(ISNA(VLOOKUP(D231,條件!$A$1:$L$65585,5,0)),"",(VLOOKUP(D231,條件!$A$1:$L$65585,5,0)))</f>
        <v/>
      </c>
      <c r="G231" s="635" t="str">
        <f>IF(ISNA(VLOOKUP(D231,條件!$A$1:$L$65585,11,0)),"",(VLOOKUP(D231,條件!$A$1:$L$65585,11,0)))</f>
        <v/>
      </c>
      <c r="H231" s="578"/>
      <c r="I231" s="579"/>
      <c r="J231" s="580"/>
      <c r="K231" s="580"/>
      <c r="L231" s="581"/>
      <c r="M231" s="498"/>
      <c r="N231" s="499"/>
      <c r="O231" s="500"/>
      <c r="P231" s="499"/>
      <c r="Q231" s="527"/>
      <c r="R231" s="560"/>
      <c r="S231" s="542">
        <f t="shared" si="83"/>
        <v>0</v>
      </c>
      <c r="T231" s="502">
        <f t="shared" si="80"/>
        <v>0</v>
      </c>
      <c r="U231" s="502">
        <f t="shared" si="84"/>
        <v>0</v>
      </c>
      <c r="V231" s="503">
        <f t="shared" si="85"/>
        <v>0</v>
      </c>
      <c r="W231" s="561" t="str">
        <f t="shared" si="86"/>
        <v/>
      </c>
      <c r="X231" s="569" t="str">
        <f t="shared" si="81"/>
        <v/>
      </c>
      <c r="Y231" s="569" t="str">
        <f t="shared" si="82"/>
        <v/>
      </c>
    </row>
    <row r="232" spans="1:25" ht="16.5">
      <c r="A232" s="493">
        <f t="shared" si="87"/>
        <v>46148</v>
      </c>
      <c r="B232" s="549" t="s">
        <v>875</v>
      </c>
      <c r="C232" s="576"/>
      <c r="D232" s="600"/>
      <c r="E232" s="577"/>
      <c r="F232" s="635" t="str">
        <f>IF(ISNA(VLOOKUP(D232,條件!$A$1:$L$65585,5,0)),"",(VLOOKUP(D232,條件!$A$1:$L$65585,5,0)))</f>
        <v/>
      </c>
      <c r="G232" s="635" t="str">
        <f>IF(ISNA(VLOOKUP(D232,條件!$A$1:$L$65585,11,0)),"",(VLOOKUP(D232,條件!$A$1:$L$65585,11,0)))</f>
        <v/>
      </c>
      <c r="H232" s="578"/>
      <c r="I232" s="579"/>
      <c r="J232" s="580"/>
      <c r="K232" s="580"/>
      <c r="L232" s="581"/>
      <c r="M232" s="498"/>
      <c r="N232" s="499"/>
      <c r="O232" s="500"/>
      <c r="P232" s="499"/>
      <c r="Q232" s="527"/>
      <c r="R232" s="560"/>
      <c r="S232" s="542">
        <f t="shared" si="83"/>
        <v>0</v>
      </c>
      <c r="T232" s="502">
        <f t="shared" si="80"/>
        <v>0</v>
      </c>
      <c r="U232" s="502">
        <f t="shared" si="84"/>
        <v>0</v>
      </c>
      <c r="V232" s="503">
        <f t="shared" si="85"/>
        <v>0</v>
      </c>
      <c r="W232" s="561" t="str">
        <f t="shared" si="86"/>
        <v/>
      </c>
      <c r="X232" s="569" t="str">
        <f t="shared" si="81"/>
        <v/>
      </c>
      <c r="Y232" s="569" t="str">
        <f t="shared" si="82"/>
        <v/>
      </c>
    </row>
    <row r="233" spans="1:25" ht="16.5">
      <c r="A233" s="493">
        <f t="shared" si="87"/>
        <v>46148</v>
      </c>
      <c r="B233" s="549" t="s">
        <v>875</v>
      </c>
      <c r="C233" s="576"/>
      <c r="D233" s="600"/>
      <c r="E233" s="577"/>
      <c r="F233" s="635" t="str">
        <f>IF(ISNA(VLOOKUP(D233,條件!$A$1:$L$65585,5,0)),"",(VLOOKUP(D233,條件!$A$1:$L$65585,5,0)))</f>
        <v/>
      </c>
      <c r="G233" s="635" t="str">
        <f>IF(ISNA(VLOOKUP(D233,條件!$A$1:$L$65585,11,0)),"",(VLOOKUP(D233,條件!$A$1:$L$65585,11,0)))</f>
        <v/>
      </c>
      <c r="H233" s="578"/>
      <c r="I233" s="579"/>
      <c r="J233" s="580"/>
      <c r="K233" s="580"/>
      <c r="L233" s="581"/>
      <c r="M233" s="498"/>
      <c r="N233" s="499"/>
      <c r="O233" s="500"/>
      <c r="P233" s="499"/>
      <c r="Q233" s="527"/>
      <c r="R233" s="560"/>
      <c r="S233" s="542">
        <f t="shared" si="83"/>
        <v>0</v>
      </c>
      <c r="T233" s="502">
        <f t="shared" si="80"/>
        <v>0</v>
      </c>
      <c r="U233" s="502">
        <f t="shared" si="84"/>
        <v>0</v>
      </c>
      <c r="V233" s="503">
        <f t="shared" si="85"/>
        <v>0</v>
      </c>
      <c r="W233" s="561" t="str">
        <f t="shared" si="86"/>
        <v/>
      </c>
      <c r="X233" s="569" t="str">
        <f t="shared" si="81"/>
        <v/>
      </c>
      <c r="Y233" s="569" t="str">
        <f t="shared" si="82"/>
        <v/>
      </c>
    </row>
    <row r="234" spans="1:25" ht="16.5">
      <c r="A234" s="493">
        <f t="shared" si="87"/>
        <v>46148</v>
      </c>
      <c r="B234" s="549" t="s">
        <v>875</v>
      </c>
      <c r="C234" s="576"/>
      <c r="D234" s="600"/>
      <c r="E234" s="577"/>
      <c r="F234" s="635" t="str">
        <f>IF(ISNA(VLOOKUP(D234,條件!$A$1:$L$65585,5,0)),"",(VLOOKUP(D234,條件!$A$1:$L$65585,5,0)))</f>
        <v/>
      </c>
      <c r="G234" s="635" t="str">
        <f>IF(ISNA(VLOOKUP(D234,條件!$A$1:$L$65585,11,0)),"",(VLOOKUP(D234,條件!$A$1:$L$65585,11,0)))</f>
        <v/>
      </c>
      <c r="H234" s="578"/>
      <c r="I234" s="579"/>
      <c r="J234" s="580"/>
      <c r="K234" s="580"/>
      <c r="L234" s="581"/>
      <c r="M234" s="498"/>
      <c r="N234" s="499"/>
      <c r="O234" s="500"/>
      <c r="P234" s="499"/>
      <c r="Q234" s="501"/>
      <c r="R234" s="560"/>
      <c r="S234" s="542">
        <f t="shared" si="83"/>
        <v>0</v>
      </c>
      <c r="T234" s="502">
        <f t="shared" si="80"/>
        <v>0</v>
      </c>
      <c r="U234" s="502">
        <f t="shared" si="84"/>
        <v>0</v>
      </c>
      <c r="V234" s="503">
        <f t="shared" si="85"/>
        <v>0</v>
      </c>
      <c r="W234" s="561" t="str">
        <f t="shared" si="86"/>
        <v/>
      </c>
      <c r="X234" s="569" t="str">
        <f t="shared" si="81"/>
        <v/>
      </c>
      <c r="Y234" s="569" t="str">
        <f t="shared" si="82"/>
        <v/>
      </c>
    </row>
    <row r="235" spans="1:25" ht="16.5">
      <c r="A235" s="493">
        <f t="shared" si="87"/>
        <v>46148</v>
      </c>
      <c r="B235" s="549" t="s">
        <v>875</v>
      </c>
      <c r="C235" s="576"/>
      <c r="D235" s="600"/>
      <c r="E235" s="577"/>
      <c r="F235" s="635" t="str">
        <f>IF(ISNA(VLOOKUP(D235,條件!$A$1:$L$65585,5,0)),"",(VLOOKUP(D235,條件!$A$1:$L$65585,5,0)))</f>
        <v/>
      </c>
      <c r="G235" s="635" t="str">
        <f>IF(ISNA(VLOOKUP(D235,條件!$A$1:$L$65585,11,0)),"",(VLOOKUP(D235,條件!$A$1:$L$65585,11,0)))</f>
        <v/>
      </c>
      <c r="H235" s="578"/>
      <c r="I235" s="579"/>
      <c r="J235" s="580"/>
      <c r="K235" s="580"/>
      <c r="L235" s="581"/>
      <c r="M235" s="498"/>
      <c r="N235" s="499"/>
      <c r="O235" s="500"/>
      <c r="P235" s="499"/>
      <c r="Q235" s="501"/>
      <c r="R235" s="560"/>
      <c r="S235" s="542">
        <f t="shared" si="83"/>
        <v>0</v>
      </c>
      <c r="T235" s="502">
        <f t="shared" si="80"/>
        <v>0</v>
      </c>
      <c r="U235" s="502">
        <f t="shared" si="84"/>
        <v>0</v>
      </c>
      <c r="V235" s="503">
        <f t="shared" si="85"/>
        <v>0</v>
      </c>
      <c r="W235" s="561" t="str">
        <f t="shared" si="86"/>
        <v/>
      </c>
      <c r="X235" s="569" t="str">
        <f t="shared" si="81"/>
        <v/>
      </c>
      <c r="Y235" s="569" t="str">
        <f t="shared" si="82"/>
        <v/>
      </c>
    </row>
    <row r="236" spans="1:25" ht="16.5">
      <c r="A236" s="493">
        <f t="shared" si="87"/>
        <v>46148</v>
      </c>
      <c r="B236" s="549" t="s">
        <v>875</v>
      </c>
      <c r="C236" s="576"/>
      <c r="D236" s="600"/>
      <c r="E236" s="577"/>
      <c r="F236" s="635" t="str">
        <f>IF(ISNA(VLOOKUP(D236,條件!$A$1:$L$65585,5,0)),"",(VLOOKUP(D236,條件!$A$1:$L$65585,5,0)))</f>
        <v/>
      </c>
      <c r="G236" s="635" t="str">
        <f>IF(ISNA(VLOOKUP(D236,條件!$A$1:$L$65585,11,0)),"",(VLOOKUP(D236,條件!$A$1:$L$65585,11,0)))</f>
        <v/>
      </c>
      <c r="H236" s="578"/>
      <c r="I236" s="579"/>
      <c r="J236" s="580"/>
      <c r="K236" s="580"/>
      <c r="L236" s="581"/>
      <c r="M236" s="498"/>
      <c r="N236" s="499"/>
      <c r="O236" s="500"/>
      <c r="P236" s="499"/>
      <c r="Q236" s="501"/>
      <c r="R236" s="560"/>
      <c r="S236" s="542">
        <f t="shared" si="83"/>
        <v>0</v>
      </c>
      <c r="T236" s="502">
        <f t="shared" si="80"/>
        <v>0</v>
      </c>
      <c r="U236" s="502">
        <f t="shared" si="84"/>
        <v>0</v>
      </c>
      <c r="V236" s="503">
        <f t="shared" si="85"/>
        <v>0</v>
      </c>
      <c r="W236" s="561" t="str">
        <f t="shared" si="86"/>
        <v/>
      </c>
      <c r="X236" s="569" t="str">
        <f t="shared" si="81"/>
        <v/>
      </c>
      <c r="Y236" s="569" t="str">
        <f t="shared" si="82"/>
        <v/>
      </c>
    </row>
    <row r="237" spans="1:25" ht="16.5">
      <c r="A237" s="493">
        <f t="shared" si="87"/>
        <v>46148</v>
      </c>
      <c r="B237" s="549" t="s">
        <v>875</v>
      </c>
      <c r="C237" s="576"/>
      <c r="D237" s="600"/>
      <c r="E237" s="577"/>
      <c r="F237" s="635" t="str">
        <f>IF(ISNA(VLOOKUP(D237,條件!$A$1:$L$65585,5,0)),"",(VLOOKUP(D237,條件!$A$1:$L$65585,5,0)))</f>
        <v/>
      </c>
      <c r="G237" s="635" t="str">
        <f>IF(ISNA(VLOOKUP(D237,條件!$A$1:$L$65585,11,0)),"",(VLOOKUP(D237,條件!$A$1:$L$65585,11,0)))</f>
        <v/>
      </c>
      <c r="H237" s="578"/>
      <c r="I237" s="579"/>
      <c r="J237" s="580"/>
      <c r="K237" s="580"/>
      <c r="L237" s="581"/>
      <c r="M237" s="498"/>
      <c r="N237" s="499"/>
      <c r="O237" s="500"/>
      <c r="P237" s="499"/>
      <c r="Q237" s="501"/>
      <c r="R237" s="560"/>
      <c r="S237" s="542">
        <f t="shared" si="83"/>
        <v>0</v>
      </c>
      <c r="T237" s="502">
        <f t="shared" si="80"/>
        <v>0</v>
      </c>
      <c r="U237" s="502">
        <f t="shared" si="84"/>
        <v>0</v>
      </c>
      <c r="V237" s="503">
        <f t="shared" si="85"/>
        <v>0</v>
      </c>
      <c r="W237" s="561" t="str">
        <f t="shared" si="86"/>
        <v/>
      </c>
      <c r="X237" s="569" t="str">
        <f t="shared" si="81"/>
        <v/>
      </c>
      <c r="Y237" s="569" t="str">
        <f t="shared" si="82"/>
        <v/>
      </c>
    </row>
    <row r="238" spans="1:25" ht="16.5">
      <c r="A238" s="493">
        <f t="shared" si="87"/>
        <v>46148</v>
      </c>
      <c r="B238" s="515" t="s">
        <v>876</v>
      </c>
      <c r="C238" s="652"/>
      <c r="D238" s="653"/>
      <c r="E238" s="654"/>
      <c r="F238" s="655"/>
      <c r="G238" s="655"/>
      <c r="H238" s="656"/>
      <c r="I238" s="657">
        <f>COUNTA(I218:I237)</f>
        <v>0</v>
      </c>
      <c r="J238" s="657"/>
      <c r="K238" s="657"/>
      <c r="L238" s="658"/>
      <c r="M238" s="517"/>
      <c r="N238" s="518">
        <f>SUM(N218:N237)</f>
        <v>0</v>
      </c>
      <c r="O238" s="517"/>
      <c r="P238" s="518">
        <f>SUM(P218:P237)</f>
        <v>0</v>
      </c>
      <c r="Q238" s="519"/>
      <c r="R238" s="562"/>
      <c r="S238" s="543"/>
      <c r="T238" s="516"/>
      <c r="U238" s="516">
        <f>SUMIF(U218:U237,"&lt;9E307")</f>
        <v>0</v>
      </c>
      <c r="V238" s="516">
        <f>SUM(V218:V237)</f>
        <v>0</v>
      </c>
      <c r="W238" s="563">
        <f>IF(ISERROR(V238/U238),0,(V238/U238))</f>
        <v>0</v>
      </c>
      <c r="X238" s="570">
        <f>SUMIF(X218:X237,"&lt;9E307")</f>
        <v>0</v>
      </c>
      <c r="Y238" s="570">
        <f>SUMIF(Y218:Y237,"&lt;9E307")</f>
        <v>0</v>
      </c>
    </row>
    <row r="239" spans="1:25" ht="16.5">
      <c r="A239" s="493">
        <f t="shared" si="87"/>
        <v>46148</v>
      </c>
      <c r="B239" s="549" t="s">
        <v>877</v>
      </c>
      <c r="C239" s="576"/>
      <c r="D239" s="600"/>
      <c r="E239" s="577"/>
      <c r="F239" s="635" t="str">
        <f>IF(ISNA(VLOOKUP(D239,條件!$A$1:$L$65585,5,0)),"",(VLOOKUP(D239,條件!$A$1:$L$65585,5,0)))</f>
        <v/>
      </c>
      <c r="G239" s="635" t="str">
        <f>IF(ISNA(VLOOKUP(D239,條件!$A$1:$L$65585,11,0)),"",(VLOOKUP(D239,條件!$A$1:$L$65585,11,0)))</f>
        <v/>
      </c>
      <c r="H239" s="578"/>
      <c r="I239" s="579"/>
      <c r="J239" s="580"/>
      <c r="K239" s="579"/>
      <c r="L239" s="581"/>
      <c r="M239" s="498"/>
      <c r="N239" s="499"/>
      <c r="O239" s="500"/>
      <c r="P239" s="499"/>
      <c r="Q239" s="501"/>
      <c r="R239" s="560"/>
      <c r="S239" s="542">
        <f>K239*0.85</f>
        <v>0</v>
      </c>
      <c r="T239" s="502">
        <f t="shared" ref="T239:T258" si="88">IF(J239="",0,(1440/(J239/S239)))</f>
        <v>0</v>
      </c>
      <c r="U239" s="522">
        <f>T239*L239*(N239+P239)/24*0.85</f>
        <v>0</v>
      </c>
      <c r="V239" s="523">
        <f>M239+O239</f>
        <v>0</v>
      </c>
      <c r="W239" s="559" t="str">
        <f>IF(U239=0,"",((V239/U239)))</f>
        <v/>
      </c>
      <c r="X239" s="569" t="str">
        <f t="shared" ref="X239:X258" si="89">IF(ISERROR((U239/(N239+P239)*N239)/250),"",((U239/(N239+P239)*N239)/250))</f>
        <v/>
      </c>
      <c r="Y239" s="569" t="str">
        <f t="shared" ref="Y239:Y258" si="90">IF(ISERROR(((U239/(N239+P239)*P239)/250)),"",(((U239/(N239+P239)*P239))/250))</f>
        <v/>
      </c>
    </row>
    <row r="240" spans="1:25" ht="16.5">
      <c r="A240" s="493">
        <f t="shared" si="87"/>
        <v>46148</v>
      </c>
      <c r="B240" s="549" t="s">
        <v>877</v>
      </c>
      <c r="C240" s="576"/>
      <c r="D240" s="600"/>
      <c r="E240" s="577"/>
      <c r="F240" s="635" t="str">
        <f>IF(ISNA(VLOOKUP(D240,條件!$A$1:$L$65585,5,0)),"",(VLOOKUP(D240,條件!$A$1:$L$65585,5,0)))</f>
        <v/>
      </c>
      <c r="G240" s="635" t="str">
        <f>IF(ISNA(VLOOKUP(D240,條件!$A$1:$L$65585,11,0)),"",(VLOOKUP(D240,條件!$A$1:$L$65585,11,0)))</f>
        <v/>
      </c>
      <c r="H240" s="578"/>
      <c r="I240" s="579"/>
      <c r="J240" s="580"/>
      <c r="K240" s="579"/>
      <c r="L240" s="581"/>
      <c r="M240" s="498"/>
      <c r="N240" s="499"/>
      <c r="O240" s="500"/>
      <c r="P240" s="499"/>
      <c r="Q240" s="501"/>
      <c r="R240" s="560"/>
      <c r="S240" s="542">
        <f t="shared" ref="S240:S258" si="91">K240*0.85</f>
        <v>0</v>
      </c>
      <c r="T240" s="502">
        <f t="shared" si="88"/>
        <v>0</v>
      </c>
      <c r="U240" s="522">
        <f t="shared" ref="U240:U258" si="92">T240*L240*(N240+P240)/24*0.85</f>
        <v>0</v>
      </c>
      <c r="V240" s="503">
        <f t="shared" ref="V240:V258" si="93">M240+O240</f>
        <v>0</v>
      </c>
      <c r="W240" s="559" t="str">
        <f t="shared" ref="W240:W258" si="94">IF(U240=0,"",((V240/U240)))</f>
        <v/>
      </c>
      <c r="X240" s="569" t="str">
        <f t="shared" si="89"/>
        <v/>
      </c>
      <c r="Y240" s="569" t="str">
        <f t="shared" si="90"/>
        <v/>
      </c>
    </row>
    <row r="241" spans="1:25" ht="16.5">
      <c r="A241" s="493">
        <f t="shared" si="87"/>
        <v>46148</v>
      </c>
      <c r="B241" s="549" t="s">
        <v>877</v>
      </c>
      <c r="C241" s="576"/>
      <c r="D241" s="600"/>
      <c r="E241" s="577"/>
      <c r="F241" s="635" t="str">
        <f>IF(ISNA(VLOOKUP(D241,條件!$A$1:$L$65585,5,0)),"",(VLOOKUP(D241,條件!$A$1:$L$65585,5,0)))</f>
        <v/>
      </c>
      <c r="G241" s="635" t="str">
        <f>IF(ISNA(VLOOKUP(D241,條件!$A$1:$L$65585,11,0)),"",(VLOOKUP(D241,條件!$A$1:$L$65585,11,0)))</f>
        <v/>
      </c>
      <c r="H241" s="578"/>
      <c r="I241" s="579"/>
      <c r="J241" s="580"/>
      <c r="K241" s="579"/>
      <c r="L241" s="581"/>
      <c r="M241" s="498"/>
      <c r="N241" s="499"/>
      <c r="O241" s="500"/>
      <c r="P241" s="499"/>
      <c r="Q241" s="501"/>
      <c r="R241" s="560"/>
      <c r="S241" s="542">
        <f t="shared" si="91"/>
        <v>0</v>
      </c>
      <c r="T241" s="502">
        <f t="shared" si="88"/>
        <v>0</v>
      </c>
      <c r="U241" s="522">
        <f t="shared" si="92"/>
        <v>0</v>
      </c>
      <c r="V241" s="503">
        <f t="shared" si="93"/>
        <v>0</v>
      </c>
      <c r="W241" s="559" t="str">
        <f t="shared" si="94"/>
        <v/>
      </c>
      <c r="X241" s="569" t="str">
        <f t="shared" si="89"/>
        <v/>
      </c>
      <c r="Y241" s="569" t="str">
        <f t="shared" si="90"/>
        <v/>
      </c>
    </row>
    <row r="242" spans="1:25" ht="16.5">
      <c r="A242" s="493">
        <f t="shared" si="87"/>
        <v>46148</v>
      </c>
      <c r="B242" s="549" t="s">
        <v>877</v>
      </c>
      <c r="C242" s="576"/>
      <c r="D242" s="600"/>
      <c r="E242" s="577"/>
      <c r="F242" s="635" t="str">
        <f>IF(ISNA(VLOOKUP(D242,條件!$A$1:$L$65585,5,0)),"",(VLOOKUP(D242,條件!$A$1:$L$65585,5,0)))</f>
        <v/>
      </c>
      <c r="G242" s="635" t="str">
        <f>IF(ISNA(VLOOKUP(D242,條件!$A$1:$L$65585,11,0)),"",(VLOOKUP(D242,條件!$A$1:$L$65585,11,0)))</f>
        <v/>
      </c>
      <c r="H242" s="578"/>
      <c r="I242" s="579"/>
      <c r="J242" s="580"/>
      <c r="K242" s="579"/>
      <c r="L242" s="581"/>
      <c r="M242" s="498"/>
      <c r="N242" s="499"/>
      <c r="O242" s="500"/>
      <c r="P242" s="499"/>
      <c r="Q242" s="501"/>
      <c r="R242" s="560"/>
      <c r="S242" s="542">
        <f t="shared" si="91"/>
        <v>0</v>
      </c>
      <c r="T242" s="502">
        <f t="shared" si="88"/>
        <v>0</v>
      </c>
      <c r="U242" s="522">
        <f t="shared" si="92"/>
        <v>0</v>
      </c>
      <c r="V242" s="503">
        <f t="shared" si="93"/>
        <v>0</v>
      </c>
      <c r="W242" s="559" t="str">
        <f t="shared" si="94"/>
        <v/>
      </c>
      <c r="X242" s="569" t="str">
        <f t="shared" si="89"/>
        <v/>
      </c>
      <c r="Y242" s="569" t="str">
        <f t="shared" si="90"/>
        <v/>
      </c>
    </row>
    <row r="243" spans="1:25" ht="16.5">
      <c r="A243" s="493">
        <f t="shared" si="87"/>
        <v>46148</v>
      </c>
      <c r="B243" s="549" t="s">
        <v>877</v>
      </c>
      <c r="C243" s="576"/>
      <c r="D243" s="600"/>
      <c r="E243" s="577"/>
      <c r="F243" s="635" t="str">
        <f>IF(ISNA(VLOOKUP(D243,條件!$A$1:$L$65585,5,0)),"",(VLOOKUP(D243,條件!$A$1:$L$65585,5,0)))</f>
        <v/>
      </c>
      <c r="G243" s="635" t="str">
        <f>IF(ISNA(VLOOKUP(D243,條件!$A$1:$L$65585,11,0)),"",(VLOOKUP(D243,條件!$A$1:$L$65585,11,0)))</f>
        <v/>
      </c>
      <c r="H243" s="578"/>
      <c r="I243" s="579"/>
      <c r="J243" s="580"/>
      <c r="K243" s="580"/>
      <c r="L243" s="581"/>
      <c r="M243" s="498"/>
      <c r="N243" s="499"/>
      <c r="O243" s="500"/>
      <c r="P243" s="499"/>
      <c r="Q243" s="501"/>
      <c r="R243" s="560"/>
      <c r="S243" s="542">
        <f t="shared" si="91"/>
        <v>0</v>
      </c>
      <c r="T243" s="502">
        <f t="shared" si="88"/>
        <v>0</v>
      </c>
      <c r="U243" s="522">
        <f t="shared" si="92"/>
        <v>0</v>
      </c>
      <c r="V243" s="503">
        <f t="shared" si="93"/>
        <v>0</v>
      </c>
      <c r="W243" s="559" t="str">
        <f t="shared" si="94"/>
        <v/>
      </c>
      <c r="X243" s="569" t="str">
        <f t="shared" si="89"/>
        <v/>
      </c>
      <c r="Y243" s="569" t="str">
        <f t="shared" si="90"/>
        <v/>
      </c>
    </row>
    <row r="244" spans="1:25" ht="16.5">
      <c r="A244" s="493">
        <f t="shared" si="87"/>
        <v>46148</v>
      </c>
      <c r="B244" s="549" t="s">
        <v>877</v>
      </c>
      <c r="C244" s="576"/>
      <c r="D244" s="600"/>
      <c r="E244" s="577"/>
      <c r="F244" s="635" t="str">
        <f>IF(ISNA(VLOOKUP(D244,條件!$A$1:$L$65585,5,0)),"",(VLOOKUP(D244,條件!$A$1:$L$65585,5,0)))</f>
        <v/>
      </c>
      <c r="G244" s="635" t="str">
        <f>IF(ISNA(VLOOKUP(D244,條件!$A$1:$L$65585,11,0)),"",(VLOOKUP(D244,條件!$A$1:$L$65585,11,0)))</f>
        <v/>
      </c>
      <c r="H244" s="578"/>
      <c r="I244" s="579"/>
      <c r="J244" s="580"/>
      <c r="K244" s="580"/>
      <c r="L244" s="581"/>
      <c r="M244" s="498"/>
      <c r="N244" s="499"/>
      <c r="O244" s="500"/>
      <c r="P244" s="499"/>
      <c r="Q244" s="501"/>
      <c r="R244" s="560"/>
      <c r="S244" s="542">
        <f t="shared" si="91"/>
        <v>0</v>
      </c>
      <c r="T244" s="502">
        <f t="shared" si="88"/>
        <v>0</v>
      </c>
      <c r="U244" s="522">
        <f t="shared" si="92"/>
        <v>0</v>
      </c>
      <c r="V244" s="503">
        <f t="shared" si="93"/>
        <v>0</v>
      </c>
      <c r="W244" s="559" t="str">
        <f t="shared" si="94"/>
        <v/>
      </c>
      <c r="X244" s="569" t="str">
        <f t="shared" si="89"/>
        <v/>
      </c>
      <c r="Y244" s="569" t="str">
        <f t="shared" si="90"/>
        <v/>
      </c>
    </row>
    <row r="245" spans="1:25" ht="16.5">
      <c r="A245" s="493">
        <f t="shared" si="87"/>
        <v>46148</v>
      </c>
      <c r="B245" s="549" t="s">
        <v>877</v>
      </c>
      <c r="C245" s="576"/>
      <c r="D245" s="600"/>
      <c r="E245" s="577"/>
      <c r="F245" s="635" t="str">
        <f>IF(ISNA(VLOOKUP(D245,條件!$A$1:$L$65585,5,0)),"",(VLOOKUP(D245,條件!$A$1:$L$65585,5,0)))</f>
        <v/>
      </c>
      <c r="G245" s="635" t="str">
        <f>IF(ISNA(VLOOKUP(D245,條件!$A$1:$L$65585,11,0)),"",(VLOOKUP(D245,條件!$A$1:$L$65585,11,0)))</f>
        <v/>
      </c>
      <c r="H245" s="578"/>
      <c r="I245" s="579"/>
      <c r="J245" s="580"/>
      <c r="K245" s="580"/>
      <c r="L245" s="581"/>
      <c r="M245" s="498"/>
      <c r="N245" s="499"/>
      <c r="O245" s="500"/>
      <c r="P245" s="499"/>
      <c r="Q245" s="501"/>
      <c r="R245" s="560"/>
      <c r="S245" s="542">
        <f t="shared" si="91"/>
        <v>0</v>
      </c>
      <c r="T245" s="502">
        <f t="shared" si="88"/>
        <v>0</v>
      </c>
      <c r="U245" s="522">
        <f t="shared" si="92"/>
        <v>0</v>
      </c>
      <c r="V245" s="503">
        <f t="shared" si="93"/>
        <v>0</v>
      </c>
      <c r="W245" s="559" t="str">
        <f t="shared" si="94"/>
        <v/>
      </c>
      <c r="X245" s="569" t="str">
        <f t="shared" si="89"/>
        <v/>
      </c>
      <c r="Y245" s="569" t="str">
        <f t="shared" si="90"/>
        <v/>
      </c>
    </row>
    <row r="246" spans="1:25" ht="16.5">
      <c r="A246" s="493">
        <f t="shared" si="87"/>
        <v>46148</v>
      </c>
      <c r="B246" s="549" t="s">
        <v>877</v>
      </c>
      <c r="C246" s="576"/>
      <c r="D246" s="600"/>
      <c r="E246" s="577"/>
      <c r="F246" s="635" t="str">
        <f>IF(ISNA(VLOOKUP(D246,條件!$A$1:$L$65585,5,0)),"",(VLOOKUP(D246,條件!$A$1:$L$65585,5,0)))</f>
        <v/>
      </c>
      <c r="G246" s="635" t="str">
        <f>IF(ISNA(VLOOKUP(D246,條件!$A$1:$L$65585,11,0)),"",(VLOOKUP(D246,條件!$A$1:$L$65585,11,0)))</f>
        <v/>
      </c>
      <c r="H246" s="578"/>
      <c r="I246" s="579"/>
      <c r="J246" s="580"/>
      <c r="K246" s="580"/>
      <c r="L246" s="581"/>
      <c r="M246" s="498"/>
      <c r="N246" s="499"/>
      <c r="O246" s="500"/>
      <c r="P246" s="499"/>
      <c r="Q246" s="501"/>
      <c r="R246" s="560"/>
      <c r="S246" s="542">
        <f t="shared" si="91"/>
        <v>0</v>
      </c>
      <c r="T246" s="502">
        <f t="shared" si="88"/>
        <v>0</v>
      </c>
      <c r="U246" s="522">
        <f t="shared" si="92"/>
        <v>0</v>
      </c>
      <c r="V246" s="503">
        <f t="shared" si="93"/>
        <v>0</v>
      </c>
      <c r="W246" s="559" t="str">
        <f t="shared" si="94"/>
        <v/>
      </c>
      <c r="X246" s="569" t="str">
        <f t="shared" si="89"/>
        <v/>
      </c>
      <c r="Y246" s="569" t="str">
        <f t="shared" si="90"/>
        <v/>
      </c>
    </row>
    <row r="247" spans="1:25" ht="16.5">
      <c r="A247" s="493">
        <f t="shared" si="87"/>
        <v>46148</v>
      </c>
      <c r="B247" s="549" t="s">
        <v>877</v>
      </c>
      <c r="C247" s="576"/>
      <c r="D247" s="600"/>
      <c r="E247" s="577"/>
      <c r="F247" s="635" t="str">
        <f>IF(ISNA(VLOOKUP(D247,條件!$A$1:$L$65585,5,0)),"",(VLOOKUP(D247,條件!$A$1:$L$65585,5,0)))</f>
        <v/>
      </c>
      <c r="G247" s="635" t="str">
        <f>IF(ISNA(VLOOKUP(D247,條件!$A$1:$L$65585,11,0)),"",(VLOOKUP(D247,條件!$A$1:$L$65585,11,0)))</f>
        <v/>
      </c>
      <c r="H247" s="578"/>
      <c r="I247" s="579"/>
      <c r="J247" s="580"/>
      <c r="K247" s="580"/>
      <c r="L247" s="581"/>
      <c r="M247" s="498"/>
      <c r="N247" s="499"/>
      <c r="O247" s="500"/>
      <c r="P247" s="499"/>
      <c r="Q247" s="501"/>
      <c r="R247" s="560"/>
      <c r="S247" s="542">
        <f t="shared" si="91"/>
        <v>0</v>
      </c>
      <c r="T247" s="502">
        <f t="shared" si="88"/>
        <v>0</v>
      </c>
      <c r="U247" s="522">
        <f t="shared" si="92"/>
        <v>0</v>
      </c>
      <c r="V247" s="503">
        <f t="shared" si="93"/>
        <v>0</v>
      </c>
      <c r="W247" s="559" t="str">
        <f t="shared" si="94"/>
        <v/>
      </c>
      <c r="X247" s="569" t="str">
        <f t="shared" si="89"/>
        <v/>
      </c>
      <c r="Y247" s="569" t="str">
        <f t="shared" si="90"/>
        <v/>
      </c>
    </row>
    <row r="248" spans="1:25" ht="16.5">
      <c r="A248" s="493">
        <f t="shared" si="87"/>
        <v>46148</v>
      </c>
      <c r="B248" s="549" t="s">
        <v>877</v>
      </c>
      <c r="C248" s="576"/>
      <c r="D248" s="600"/>
      <c r="E248" s="577"/>
      <c r="F248" s="635" t="str">
        <f>IF(ISNA(VLOOKUP(D248,條件!$A$1:$L$65585,5,0)),"",(VLOOKUP(D248,條件!$A$1:$L$65585,5,0)))</f>
        <v/>
      </c>
      <c r="G248" s="635" t="str">
        <f>IF(ISNA(VLOOKUP(D248,條件!$A$1:$L$65585,11,0)),"",(VLOOKUP(D248,條件!$A$1:$L$65585,11,0)))</f>
        <v/>
      </c>
      <c r="H248" s="578"/>
      <c r="I248" s="579"/>
      <c r="J248" s="580"/>
      <c r="K248" s="580"/>
      <c r="L248" s="581"/>
      <c r="M248" s="498"/>
      <c r="N248" s="499"/>
      <c r="O248" s="500"/>
      <c r="P248" s="499"/>
      <c r="Q248" s="501"/>
      <c r="R248" s="560"/>
      <c r="S248" s="542">
        <f t="shared" si="91"/>
        <v>0</v>
      </c>
      <c r="T248" s="502">
        <f t="shared" si="88"/>
        <v>0</v>
      </c>
      <c r="U248" s="522">
        <f t="shared" si="92"/>
        <v>0</v>
      </c>
      <c r="V248" s="503">
        <f t="shared" si="93"/>
        <v>0</v>
      </c>
      <c r="W248" s="559" t="str">
        <f t="shared" si="94"/>
        <v/>
      </c>
      <c r="X248" s="569" t="str">
        <f t="shared" si="89"/>
        <v/>
      </c>
      <c r="Y248" s="569" t="str">
        <f t="shared" si="90"/>
        <v/>
      </c>
    </row>
    <row r="249" spans="1:25" ht="16.5">
      <c r="A249" s="493">
        <f t="shared" si="87"/>
        <v>46148</v>
      </c>
      <c r="B249" s="549" t="s">
        <v>877</v>
      </c>
      <c r="C249" s="576"/>
      <c r="D249" s="600"/>
      <c r="E249" s="577"/>
      <c r="F249" s="635" t="str">
        <f>IF(ISNA(VLOOKUP(D249,條件!$A$1:$L$65585,5,0)),"",(VLOOKUP(D249,條件!$A$1:$L$65585,5,0)))</f>
        <v/>
      </c>
      <c r="G249" s="635" t="str">
        <f>IF(ISNA(VLOOKUP(D249,條件!$A$1:$L$65585,11,0)),"",(VLOOKUP(D249,條件!$A$1:$L$65585,11,0)))</f>
        <v/>
      </c>
      <c r="H249" s="578"/>
      <c r="I249" s="579"/>
      <c r="J249" s="580"/>
      <c r="K249" s="580"/>
      <c r="L249" s="581"/>
      <c r="M249" s="498"/>
      <c r="N249" s="499"/>
      <c r="O249" s="500"/>
      <c r="P249" s="499"/>
      <c r="Q249" s="501"/>
      <c r="R249" s="560"/>
      <c r="S249" s="542">
        <f t="shared" si="91"/>
        <v>0</v>
      </c>
      <c r="T249" s="502">
        <f t="shared" si="88"/>
        <v>0</v>
      </c>
      <c r="U249" s="522">
        <f t="shared" si="92"/>
        <v>0</v>
      </c>
      <c r="V249" s="503">
        <f t="shared" si="93"/>
        <v>0</v>
      </c>
      <c r="W249" s="559" t="str">
        <f t="shared" si="94"/>
        <v/>
      </c>
      <c r="X249" s="569" t="str">
        <f t="shared" si="89"/>
        <v/>
      </c>
      <c r="Y249" s="569" t="str">
        <f t="shared" si="90"/>
        <v/>
      </c>
    </row>
    <row r="250" spans="1:25" ht="16.5">
      <c r="A250" s="493">
        <f t="shared" si="87"/>
        <v>46148</v>
      </c>
      <c r="B250" s="549" t="s">
        <v>877</v>
      </c>
      <c r="C250" s="576"/>
      <c r="D250" s="600"/>
      <c r="E250" s="577"/>
      <c r="F250" s="635" t="str">
        <f>IF(ISNA(VLOOKUP(D250,條件!$A$1:$L$65585,5,0)),"",(VLOOKUP(D250,條件!$A$1:$L$65585,5,0)))</f>
        <v/>
      </c>
      <c r="G250" s="635" t="str">
        <f>IF(ISNA(VLOOKUP(D250,條件!$A$1:$L$65585,11,0)),"",(VLOOKUP(D250,條件!$A$1:$L$65585,11,0)))</f>
        <v/>
      </c>
      <c r="H250" s="578"/>
      <c r="I250" s="579"/>
      <c r="J250" s="580"/>
      <c r="K250" s="580"/>
      <c r="L250" s="581"/>
      <c r="M250" s="498"/>
      <c r="N250" s="499"/>
      <c r="O250" s="500"/>
      <c r="P250" s="499"/>
      <c r="Q250" s="501"/>
      <c r="R250" s="560"/>
      <c r="S250" s="542">
        <f t="shared" si="91"/>
        <v>0</v>
      </c>
      <c r="T250" s="502">
        <f t="shared" si="88"/>
        <v>0</v>
      </c>
      <c r="U250" s="502">
        <f t="shared" si="92"/>
        <v>0</v>
      </c>
      <c r="V250" s="503">
        <f t="shared" si="93"/>
        <v>0</v>
      </c>
      <c r="W250" s="561" t="str">
        <f t="shared" si="94"/>
        <v/>
      </c>
      <c r="X250" s="569" t="str">
        <f t="shared" si="89"/>
        <v/>
      </c>
      <c r="Y250" s="569" t="str">
        <f t="shared" si="90"/>
        <v/>
      </c>
    </row>
    <row r="251" spans="1:25" ht="16.5">
      <c r="A251" s="493">
        <f t="shared" si="87"/>
        <v>46148</v>
      </c>
      <c r="B251" s="549" t="s">
        <v>833</v>
      </c>
      <c r="C251" s="576"/>
      <c r="D251" s="600"/>
      <c r="E251" s="577"/>
      <c r="F251" s="635" t="str">
        <f>IF(ISNA(VLOOKUP(D251,條件!$A$1:$L$65585,5,0)),"",(VLOOKUP(D251,條件!$A$1:$L$65585,5,0)))</f>
        <v/>
      </c>
      <c r="G251" s="635" t="str">
        <f>IF(ISNA(VLOOKUP(D251,條件!$A$1:$L$65585,11,0)),"",(VLOOKUP(D251,條件!$A$1:$L$65585,11,0)))</f>
        <v/>
      </c>
      <c r="H251" s="578"/>
      <c r="I251" s="579"/>
      <c r="J251" s="580"/>
      <c r="K251" s="579"/>
      <c r="L251" s="581"/>
      <c r="M251" s="498"/>
      <c r="N251" s="499"/>
      <c r="O251" s="500"/>
      <c r="P251" s="499"/>
      <c r="Q251" s="501"/>
      <c r="R251" s="560"/>
      <c r="S251" s="542">
        <f t="shared" si="91"/>
        <v>0</v>
      </c>
      <c r="T251" s="502">
        <f t="shared" si="88"/>
        <v>0</v>
      </c>
      <c r="U251" s="502">
        <f t="shared" si="92"/>
        <v>0</v>
      </c>
      <c r="V251" s="503">
        <f t="shared" si="93"/>
        <v>0</v>
      </c>
      <c r="W251" s="561" t="str">
        <f t="shared" si="94"/>
        <v/>
      </c>
      <c r="X251" s="569" t="str">
        <f t="shared" si="89"/>
        <v/>
      </c>
      <c r="Y251" s="569" t="str">
        <f t="shared" si="90"/>
        <v/>
      </c>
    </row>
    <row r="252" spans="1:25" ht="16.5">
      <c r="A252" s="493">
        <f t="shared" si="87"/>
        <v>46148</v>
      </c>
      <c r="B252" s="549" t="s">
        <v>833</v>
      </c>
      <c r="C252" s="576"/>
      <c r="D252" s="600"/>
      <c r="E252" s="577"/>
      <c r="F252" s="635" t="str">
        <f>IF(ISNA(VLOOKUP(D252,條件!$A$1:$L$65585,5,0)),"",(VLOOKUP(D252,條件!$A$1:$L$65585,5,0)))</f>
        <v/>
      </c>
      <c r="G252" s="635" t="str">
        <f>IF(ISNA(VLOOKUP(D252,條件!$A$1:$L$65585,11,0)),"",(VLOOKUP(D252,條件!$A$1:$L$65585,11,0)))</f>
        <v/>
      </c>
      <c r="H252" s="578"/>
      <c r="I252" s="579"/>
      <c r="J252" s="580"/>
      <c r="K252" s="579"/>
      <c r="L252" s="581"/>
      <c r="M252" s="498"/>
      <c r="N252" s="499"/>
      <c r="O252" s="500"/>
      <c r="P252" s="499"/>
      <c r="Q252" s="501"/>
      <c r="R252" s="560"/>
      <c r="S252" s="542">
        <f t="shared" si="91"/>
        <v>0</v>
      </c>
      <c r="T252" s="502">
        <f t="shared" si="88"/>
        <v>0</v>
      </c>
      <c r="U252" s="502">
        <f t="shared" si="92"/>
        <v>0</v>
      </c>
      <c r="V252" s="503">
        <f t="shared" si="93"/>
        <v>0</v>
      </c>
      <c r="W252" s="561" t="str">
        <f t="shared" si="94"/>
        <v/>
      </c>
      <c r="X252" s="569" t="str">
        <f t="shared" si="89"/>
        <v/>
      </c>
      <c r="Y252" s="569" t="str">
        <f t="shared" si="90"/>
        <v/>
      </c>
    </row>
    <row r="253" spans="1:25" ht="16.5">
      <c r="A253" s="493">
        <f t="shared" si="87"/>
        <v>46148</v>
      </c>
      <c r="B253" s="549" t="s">
        <v>833</v>
      </c>
      <c r="C253" s="576"/>
      <c r="D253" s="600"/>
      <c r="E253" s="577"/>
      <c r="F253" s="635" t="str">
        <f>IF(ISNA(VLOOKUP(D253,條件!$A$1:$L$65585,5,0)),"",(VLOOKUP(D253,條件!$A$1:$L$65585,5,0)))</f>
        <v/>
      </c>
      <c r="G253" s="635" t="str">
        <f>IF(ISNA(VLOOKUP(D253,條件!$A$1:$L$65585,11,0)),"",(VLOOKUP(D253,條件!$A$1:$L$65585,11,0)))</f>
        <v/>
      </c>
      <c r="H253" s="578"/>
      <c r="I253" s="579"/>
      <c r="J253" s="580"/>
      <c r="K253" s="579"/>
      <c r="L253" s="581"/>
      <c r="M253" s="498"/>
      <c r="N253" s="499"/>
      <c r="O253" s="500"/>
      <c r="P253" s="499"/>
      <c r="Q253" s="501"/>
      <c r="R253" s="560"/>
      <c r="S253" s="542">
        <f t="shared" si="91"/>
        <v>0</v>
      </c>
      <c r="T253" s="502">
        <f t="shared" si="88"/>
        <v>0</v>
      </c>
      <c r="U253" s="502">
        <f t="shared" si="92"/>
        <v>0</v>
      </c>
      <c r="V253" s="503">
        <f t="shared" si="93"/>
        <v>0</v>
      </c>
      <c r="W253" s="561" t="str">
        <f t="shared" si="94"/>
        <v/>
      </c>
      <c r="X253" s="569" t="str">
        <f t="shared" si="89"/>
        <v/>
      </c>
      <c r="Y253" s="569" t="str">
        <f t="shared" si="90"/>
        <v/>
      </c>
    </row>
    <row r="254" spans="1:25" ht="16.5">
      <c r="A254" s="493">
        <f t="shared" si="87"/>
        <v>46148</v>
      </c>
      <c r="B254" s="549" t="s">
        <v>833</v>
      </c>
      <c r="C254" s="576"/>
      <c r="D254" s="600"/>
      <c r="E254" s="577"/>
      <c r="F254" s="635" t="str">
        <f>IF(ISNA(VLOOKUP(D254,條件!$A$1:$L$65585,5,0)),"",(VLOOKUP(D254,條件!$A$1:$L$65585,5,0)))</f>
        <v/>
      </c>
      <c r="G254" s="635" t="str">
        <f>IF(ISNA(VLOOKUP(D254,條件!$A$1:$L$65585,11,0)),"",(VLOOKUP(D254,條件!$A$1:$L$65585,11,0)))</f>
        <v/>
      </c>
      <c r="H254" s="578"/>
      <c r="I254" s="579"/>
      <c r="J254" s="580"/>
      <c r="K254" s="579"/>
      <c r="L254" s="581"/>
      <c r="M254" s="498"/>
      <c r="N254" s="499"/>
      <c r="O254" s="500"/>
      <c r="P254" s="499"/>
      <c r="Q254" s="501"/>
      <c r="R254" s="560"/>
      <c r="S254" s="542">
        <f t="shared" si="91"/>
        <v>0</v>
      </c>
      <c r="T254" s="502">
        <f t="shared" si="88"/>
        <v>0</v>
      </c>
      <c r="U254" s="502">
        <f t="shared" si="92"/>
        <v>0</v>
      </c>
      <c r="V254" s="503">
        <f t="shared" si="93"/>
        <v>0</v>
      </c>
      <c r="W254" s="561" t="str">
        <f t="shared" si="94"/>
        <v/>
      </c>
      <c r="X254" s="569" t="str">
        <f t="shared" si="89"/>
        <v/>
      </c>
      <c r="Y254" s="569" t="str">
        <f t="shared" si="90"/>
        <v/>
      </c>
    </row>
    <row r="255" spans="1:25" ht="16.5">
      <c r="A255" s="493">
        <f t="shared" si="87"/>
        <v>46148</v>
      </c>
      <c r="B255" s="549" t="s">
        <v>833</v>
      </c>
      <c r="C255" s="576"/>
      <c r="D255" s="600"/>
      <c r="E255" s="577"/>
      <c r="F255" s="635" t="str">
        <f>IF(ISNA(VLOOKUP(D255,條件!$A$1:$L$65585,5,0)),"",(VLOOKUP(D255,條件!$A$1:$L$65585,5,0)))</f>
        <v/>
      </c>
      <c r="G255" s="635" t="str">
        <f>IF(ISNA(VLOOKUP(D255,條件!$A$1:$L$65585,11,0)),"",(VLOOKUP(D255,條件!$A$1:$L$65585,11,0)))</f>
        <v/>
      </c>
      <c r="H255" s="578"/>
      <c r="I255" s="579"/>
      <c r="J255" s="580"/>
      <c r="K255" s="579"/>
      <c r="L255" s="581"/>
      <c r="M255" s="498"/>
      <c r="N255" s="499"/>
      <c r="O255" s="500"/>
      <c r="P255" s="499"/>
      <c r="Q255" s="501"/>
      <c r="R255" s="560"/>
      <c r="S255" s="542">
        <f t="shared" si="91"/>
        <v>0</v>
      </c>
      <c r="T255" s="502">
        <f t="shared" si="88"/>
        <v>0</v>
      </c>
      <c r="U255" s="502">
        <f t="shared" si="92"/>
        <v>0</v>
      </c>
      <c r="V255" s="503">
        <f t="shared" si="93"/>
        <v>0</v>
      </c>
      <c r="W255" s="561" t="str">
        <f t="shared" si="94"/>
        <v/>
      </c>
      <c r="X255" s="569" t="str">
        <f t="shared" si="89"/>
        <v/>
      </c>
      <c r="Y255" s="569" t="str">
        <f t="shared" si="90"/>
        <v/>
      </c>
    </row>
    <row r="256" spans="1:25" ht="16.5">
      <c r="A256" s="493">
        <f t="shared" si="87"/>
        <v>46148</v>
      </c>
      <c r="B256" s="549" t="s">
        <v>833</v>
      </c>
      <c r="C256" s="576"/>
      <c r="D256" s="600"/>
      <c r="E256" s="577"/>
      <c r="F256" s="635" t="str">
        <f>IF(ISNA(VLOOKUP(D256,條件!$A$1:$L$65585,5,0)),"",(VLOOKUP(D256,條件!$A$1:$L$65585,5,0)))</f>
        <v/>
      </c>
      <c r="G256" s="635" t="str">
        <f>IF(ISNA(VLOOKUP(D256,條件!$A$1:$L$65585,11,0)),"",(VLOOKUP(D256,條件!$A$1:$L$65585,11,0)))</f>
        <v/>
      </c>
      <c r="H256" s="578"/>
      <c r="I256" s="579"/>
      <c r="J256" s="580"/>
      <c r="K256" s="579"/>
      <c r="L256" s="581"/>
      <c r="M256" s="498"/>
      <c r="N256" s="499"/>
      <c r="O256" s="500"/>
      <c r="P256" s="499"/>
      <c r="Q256" s="501"/>
      <c r="R256" s="560"/>
      <c r="S256" s="542">
        <f t="shared" si="91"/>
        <v>0</v>
      </c>
      <c r="T256" s="502">
        <f t="shared" si="88"/>
        <v>0</v>
      </c>
      <c r="U256" s="502">
        <f t="shared" si="92"/>
        <v>0</v>
      </c>
      <c r="V256" s="503">
        <f t="shared" si="93"/>
        <v>0</v>
      </c>
      <c r="W256" s="561" t="str">
        <f t="shared" si="94"/>
        <v/>
      </c>
      <c r="X256" s="569" t="str">
        <f t="shared" si="89"/>
        <v/>
      </c>
      <c r="Y256" s="569" t="str">
        <f t="shared" si="90"/>
        <v/>
      </c>
    </row>
    <row r="257" spans="1:25" ht="16.5">
      <c r="A257" s="493">
        <f t="shared" si="87"/>
        <v>46148</v>
      </c>
      <c r="B257" s="549" t="s">
        <v>833</v>
      </c>
      <c r="C257" s="576"/>
      <c r="D257" s="600"/>
      <c r="E257" s="577"/>
      <c r="F257" s="635" t="str">
        <f>IF(ISNA(VLOOKUP(D257,條件!$A$1:$L$65585,5,0)),"",(VLOOKUP(D257,條件!$A$1:$L$65585,5,0)))</f>
        <v/>
      </c>
      <c r="G257" s="635" t="str">
        <f>IF(ISNA(VLOOKUP(D257,條件!$A$1:$L$65585,11,0)),"",(VLOOKUP(D257,條件!$A$1:$L$65585,11,0)))</f>
        <v/>
      </c>
      <c r="H257" s="578"/>
      <c r="I257" s="579"/>
      <c r="J257" s="580"/>
      <c r="K257" s="579"/>
      <c r="L257" s="581"/>
      <c r="M257" s="498"/>
      <c r="N257" s="499"/>
      <c r="O257" s="500"/>
      <c r="P257" s="499"/>
      <c r="Q257" s="501"/>
      <c r="R257" s="560"/>
      <c r="S257" s="542">
        <f t="shared" si="91"/>
        <v>0</v>
      </c>
      <c r="T257" s="502">
        <f t="shared" si="88"/>
        <v>0</v>
      </c>
      <c r="U257" s="502">
        <f t="shared" si="92"/>
        <v>0</v>
      </c>
      <c r="V257" s="503">
        <f t="shared" si="93"/>
        <v>0</v>
      </c>
      <c r="W257" s="561" t="str">
        <f t="shared" si="94"/>
        <v/>
      </c>
      <c r="X257" s="569" t="str">
        <f t="shared" si="89"/>
        <v/>
      </c>
      <c r="Y257" s="569" t="str">
        <f t="shared" si="90"/>
        <v/>
      </c>
    </row>
    <row r="258" spans="1:25" ht="16.5">
      <c r="A258" s="493">
        <f t="shared" si="87"/>
        <v>46148</v>
      </c>
      <c r="B258" s="549" t="s">
        <v>833</v>
      </c>
      <c r="C258" s="576"/>
      <c r="D258" s="600"/>
      <c r="E258" s="577"/>
      <c r="F258" s="635" t="str">
        <f>IF(ISNA(VLOOKUP(D258,條件!$A$1:$L$65585,5,0)),"",(VLOOKUP(D258,條件!$A$1:$L$65585,5,0)))</f>
        <v/>
      </c>
      <c r="G258" s="635" t="str">
        <f>IF(ISNA(VLOOKUP(D258,條件!$A$1:$L$65585,11,0)),"",(VLOOKUP(D258,條件!$A$1:$L$65585,11,0)))</f>
        <v/>
      </c>
      <c r="H258" s="578"/>
      <c r="I258" s="579"/>
      <c r="J258" s="580"/>
      <c r="K258" s="579"/>
      <c r="L258" s="581"/>
      <c r="M258" s="498"/>
      <c r="N258" s="499"/>
      <c r="O258" s="500"/>
      <c r="P258" s="499"/>
      <c r="Q258" s="501"/>
      <c r="R258" s="560"/>
      <c r="S258" s="542">
        <f t="shared" si="91"/>
        <v>0</v>
      </c>
      <c r="T258" s="502">
        <f t="shared" si="88"/>
        <v>0</v>
      </c>
      <c r="U258" s="502">
        <f t="shared" si="92"/>
        <v>0</v>
      </c>
      <c r="V258" s="503">
        <f t="shared" si="93"/>
        <v>0</v>
      </c>
      <c r="W258" s="561" t="str">
        <f t="shared" si="94"/>
        <v/>
      </c>
      <c r="X258" s="569" t="str">
        <f t="shared" si="89"/>
        <v/>
      </c>
      <c r="Y258" s="569" t="str">
        <f t="shared" si="90"/>
        <v/>
      </c>
    </row>
    <row r="259" spans="1:25" ht="16.5">
      <c r="A259" s="493">
        <f t="shared" si="87"/>
        <v>46148</v>
      </c>
      <c r="B259" s="515" t="s">
        <v>831</v>
      </c>
      <c r="C259" s="652"/>
      <c r="D259" s="653"/>
      <c r="E259" s="654"/>
      <c r="F259" s="655">
        <v>0</v>
      </c>
      <c r="G259" s="655"/>
      <c r="H259" s="656"/>
      <c r="I259" s="657">
        <f>COUNTA(I239:I258)</f>
        <v>0</v>
      </c>
      <c r="J259" s="657"/>
      <c r="K259" s="657"/>
      <c r="L259" s="658"/>
      <c r="M259" s="517"/>
      <c r="N259" s="518">
        <f>SUM(N239:N258)</f>
        <v>0</v>
      </c>
      <c r="O259" s="517"/>
      <c r="P259" s="518">
        <f>SUM(P239:P258)</f>
        <v>0</v>
      </c>
      <c r="Q259" s="519"/>
      <c r="R259" s="562"/>
      <c r="S259" s="544"/>
      <c r="T259" s="520"/>
      <c r="U259" s="516">
        <f>SUMIF(U239:U258,"&lt;9E307")</f>
        <v>0</v>
      </c>
      <c r="V259" s="516">
        <f>SUM(V239:V258)</f>
        <v>0</v>
      </c>
      <c r="W259" s="563">
        <f>IF(ISERROR(V259/U259),0,(V259/U259))</f>
        <v>0</v>
      </c>
      <c r="X259" s="570">
        <f>SUMIF(X239:X258,"&lt;9E307")</f>
        <v>0</v>
      </c>
      <c r="Y259" s="570">
        <f>SUMIF(Y239:Y258,"&lt;9E307")</f>
        <v>0</v>
      </c>
    </row>
    <row r="260" spans="1:25" ht="16.5">
      <c r="A260" s="493">
        <f t="shared" si="87"/>
        <v>46148</v>
      </c>
      <c r="B260" s="521" t="s">
        <v>834</v>
      </c>
      <c r="C260" s="659"/>
      <c r="D260" s="660"/>
      <c r="E260" s="661"/>
      <c r="F260" s="662"/>
      <c r="G260" s="662"/>
      <c r="H260" s="663"/>
      <c r="I260" s="664">
        <f>SUM(I238,I259)</f>
        <v>0</v>
      </c>
      <c r="J260" s="664"/>
      <c r="K260" s="664"/>
      <c r="L260" s="665"/>
      <c r="M260" s="536"/>
      <c r="N260" s="537">
        <f>SUM(N238,N259)</f>
        <v>0</v>
      </c>
      <c r="O260" s="536"/>
      <c r="P260" s="537">
        <f>SUM(P238,P259)</f>
        <v>0</v>
      </c>
      <c r="Q260" s="538"/>
      <c r="R260" s="564"/>
      <c r="S260" s="545"/>
      <c r="T260" s="504"/>
      <c r="U260" s="504">
        <f t="shared" ref="U260:V260" si="95">SUM(U238,U259)</f>
        <v>0</v>
      </c>
      <c r="V260" s="504">
        <f t="shared" si="95"/>
        <v>0</v>
      </c>
      <c r="W260" s="565">
        <f>IF(ISERROR(V260/U260),0,V260/U260)</f>
        <v>0</v>
      </c>
      <c r="X260" s="571">
        <f>SUM(X238,X259)</f>
        <v>0</v>
      </c>
      <c r="Y260" s="571">
        <f>SUM(Y238,Y259)</f>
        <v>0</v>
      </c>
    </row>
    <row r="261" spans="1:25" ht="16.5">
      <c r="A261" s="566">
        <f>A260+1</f>
        <v>46149</v>
      </c>
      <c r="B261" s="548" t="s">
        <v>875</v>
      </c>
      <c r="C261" s="576"/>
      <c r="D261" s="600"/>
      <c r="E261" s="577"/>
      <c r="F261" s="635" t="str">
        <f>IF(ISNA(VLOOKUP(D261,條件!$A$1:$L$65585,5,0)),"",(VLOOKUP(D261,條件!$A$1:$L$65585,5,0)))</f>
        <v/>
      </c>
      <c r="G261" s="635" t="str">
        <f>IF(ISNA(VLOOKUP(D261,條件!$A$1:$L$65585,11,0)),"",(VLOOKUP(D261,條件!$A$1:$L$65585,11,0)))</f>
        <v/>
      </c>
      <c r="H261" s="578"/>
      <c r="I261" s="579"/>
      <c r="J261" s="580"/>
      <c r="K261" s="580"/>
      <c r="L261" s="581"/>
      <c r="M261" s="524"/>
      <c r="N261" s="525"/>
      <c r="O261" s="526"/>
      <c r="P261" s="525"/>
      <c r="Q261" s="527"/>
      <c r="R261" s="558"/>
      <c r="S261" s="541">
        <f>K261*0.85</f>
        <v>0</v>
      </c>
      <c r="T261" s="522">
        <f t="shared" ref="T261:T280" si="96">IF(J261="",0,(1440/(J261/S261)))</f>
        <v>0</v>
      </c>
      <c r="U261" s="522">
        <f>T261*L261*(N261+P261)/24*0.85</f>
        <v>0</v>
      </c>
      <c r="V261" s="523">
        <f>M261+O261</f>
        <v>0</v>
      </c>
      <c r="W261" s="559" t="str">
        <f>IF(U261=0,"",((V261/U261)))</f>
        <v/>
      </c>
      <c r="X261" s="569" t="str">
        <f t="shared" ref="X261:X280" si="97">IF(ISERROR((U261/(N261+P261)*N261)/250),"",((U261/(N261+P261)*N261)/250))</f>
        <v/>
      </c>
      <c r="Y261" s="569" t="str">
        <f t="shared" ref="Y261:Y280" si="98">IF(ISERROR(((U261/(N261+P261)*P261)/250)),"",(((U261/(N261+P261)*P261))/250))</f>
        <v/>
      </c>
    </row>
    <row r="262" spans="1:25" ht="16.5">
      <c r="A262" s="493">
        <f>A261</f>
        <v>46149</v>
      </c>
      <c r="B262" s="549" t="s">
        <v>875</v>
      </c>
      <c r="C262" s="576"/>
      <c r="D262" s="600"/>
      <c r="E262" s="577"/>
      <c r="F262" s="635" t="str">
        <f>IF(ISNA(VLOOKUP(D262,條件!$A$1:$L$65585,5,0)),"",(VLOOKUP(D262,條件!$A$1:$L$65585,5,0)))</f>
        <v/>
      </c>
      <c r="G262" s="635" t="str">
        <f>IF(ISNA(VLOOKUP(D262,條件!$A$1:$L$65585,11,0)),"",(VLOOKUP(D262,條件!$A$1:$L$65585,11,0)))</f>
        <v/>
      </c>
      <c r="H262" s="578"/>
      <c r="I262" s="579"/>
      <c r="J262" s="580"/>
      <c r="K262" s="580"/>
      <c r="L262" s="581"/>
      <c r="M262" s="498"/>
      <c r="N262" s="499"/>
      <c r="O262" s="500"/>
      <c r="P262" s="499"/>
      <c r="Q262" s="527"/>
      <c r="R262" s="560"/>
      <c r="S262" s="542">
        <f t="shared" ref="S262:S280" si="99">K262*0.85</f>
        <v>0</v>
      </c>
      <c r="T262" s="502">
        <f t="shared" si="96"/>
        <v>0</v>
      </c>
      <c r="U262" s="522">
        <f t="shared" ref="U262:U280" si="100">T262*L262*(N262+P262)/24*0.85</f>
        <v>0</v>
      </c>
      <c r="V262" s="503">
        <f t="shared" ref="V262:V280" si="101">M262+O262</f>
        <v>0</v>
      </c>
      <c r="W262" s="559" t="str">
        <f t="shared" ref="W262:W280" si="102">IF(U262=0,"",((V262/U262)))</f>
        <v/>
      </c>
      <c r="X262" s="569" t="str">
        <f t="shared" si="97"/>
        <v/>
      </c>
      <c r="Y262" s="569" t="str">
        <f t="shared" si="98"/>
        <v/>
      </c>
    </row>
    <row r="263" spans="1:25" ht="16.5">
      <c r="A263" s="493">
        <f t="shared" ref="A263:A303" si="103">A262</f>
        <v>46149</v>
      </c>
      <c r="B263" s="549" t="s">
        <v>875</v>
      </c>
      <c r="C263" s="576"/>
      <c r="D263" s="600"/>
      <c r="E263" s="577"/>
      <c r="F263" s="635" t="str">
        <f>IF(ISNA(VLOOKUP(D263,條件!$A$1:$L$65585,5,0)),"",(VLOOKUP(D263,條件!$A$1:$L$65585,5,0)))</f>
        <v/>
      </c>
      <c r="G263" s="635" t="str">
        <f>IF(ISNA(VLOOKUP(D263,條件!$A$1:$L$65585,11,0)),"",(VLOOKUP(D263,條件!$A$1:$L$65585,11,0)))</f>
        <v/>
      </c>
      <c r="H263" s="578"/>
      <c r="I263" s="579"/>
      <c r="J263" s="580"/>
      <c r="K263" s="580"/>
      <c r="L263" s="581"/>
      <c r="M263" s="498"/>
      <c r="N263" s="499"/>
      <c r="O263" s="500"/>
      <c r="P263" s="499"/>
      <c r="Q263" s="527"/>
      <c r="R263" s="560"/>
      <c r="S263" s="542">
        <f t="shared" si="99"/>
        <v>0</v>
      </c>
      <c r="T263" s="502">
        <f t="shared" si="96"/>
        <v>0</v>
      </c>
      <c r="U263" s="522">
        <f t="shared" si="100"/>
        <v>0</v>
      </c>
      <c r="V263" s="503">
        <f t="shared" si="101"/>
        <v>0</v>
      </c>
      <c r="W263" s="559" t="str">
        <f t="shared" si="102"/>
        <v/>
      </c>
      <c r="X263" s="569" t="str">
        <f t="shared" si="97"/>
        <v/>
      </c>
      <c r="Y263" s="569" t="str">
        <f t="shared" si="98"/>
        <v/>
      </c>
    </row>
    <row r="264" spans="1:25" ht="16.5">
      <c r="A264" s="493">
        <f t="shared" si="103"/>
        <v>46149</v>
      </c>
      <c r="B264" s="549" t="s">
        <v>875</v>
      </c>
      <c r="C264" s="576"/>
      <c r="D264" s="600"/>
      <c r="E264" s="577"/>
      <c r="F264" s="635" t="str">
        <f>IF(ISNA(VLOOKUP(D264,條件!$A$1:$L$65585,5,0)),"",(VLOOKUP(D264,條件!$A$1:$L$65585,5,0)))</f>
        <v/>
      </c>
      <c r="G264" s="635" t="str">
        <f>IF(ISNA(VLOOKUP(D264,條件!$A$1:$L$65585,11,0)),"",(VLOOKUP(D264,條件!$A$1:$L$65585,11,0)))</f>
        <v/>
      </c>
      <c r="H264" s="578"/>
      <c r="I264" s="579"/>
      <c r="J264" s="580"/>
      <c r="K264" s="580"/>
      <c r="L264" s="581"/>
      <c r="M264" s="498"/>
      <c r="N264" s="499"/>
      <c r="O264" s="500"/>
      <c r="P264" s="499"/>
      <c r="Q264" s="527"/>
      <c r="R264" s="560"/>
      <c r="S264" s="542">
        <f t="shared" si="99"/>
        <v>0</v>
      </c>
      <c r="T264" s="502">
        <f t="shared" si="96"/>
        <v>0</v>
      </c>
      <c r="U264" s="522">
        <f t="shared" si="100"/>
        <v>0</v>
      </c>
      <c r="V264" s="503">
        <f t="shared" si="101"/>
        <v>0</v>
      </c>
      <c r="W264" s="559" t="str">
        <f t="shared" si="102"/>
        <v/>
      </c>
      <c r="X264" s="569" t="str">
        <f t="shared" si="97"/>
        <v/>
      </c>
      <c r="Y264" s="569" t="str">
        <f t="shared" si="98"/>
        <v/>
      </c>
    </row>
    <row r="265" spans="1:25" ht="16.5">
      <c r="A265" s="493">
        <f t="shared" si="103"/>
        <v>46149</v>
      </c>
      <c r="B265" s="549" t="s">
        <v>875</v>
      </c>
      <c r="C265" s="576"/>
      <c r="D265" s="600"/>
      <c r="E265" s="577"/>
      <c r="F265" s="635" t="str">
        <f>IF(ISNA(VLOOKUP(D265,條件!$A$1:$L$65585,5,0)),"",(VLOOKUP(D265,條件!$A$1:$L$65585,5,0)))</f>
        <v/>
      </c>
      <c r="G265" s="635" t="str">
        <f>IF(ISNA(VLOOKUP(D265,條件!$A$1:$L$65585,11,0)),"",(VLOOKUP(D265,條件!$A$1:$L$65585,11,0)))</f>
        <v/>
      </c>
      <c r="H265" s="578"/>
      <c r="I265" s="579"/>
      <c r="J265" s="580"/>
      <c r="K265" s="580"/>
      <c r="L265" s="581"/>
      <c r="M265" s="498"/>
      <c r="N265" s="499"/>
      <c r="O265" s="500"/>
      <c r="P265" s="499"/>
      <c r="Q265" s="527"/>
      <c r="R265" s="558"/>
      <c r="S265" s="542">
        <f t="shared" si="99"/>
        <v>0</v>
      </c>
      <c r="T265" s="502">
        <f t="shared" si="96"/>
        <v>0</v>
      </c>
      <c r="U265" s="522">
        <f t="shared" si="100"/>
        <v>0</v>
      </c>
      <c r="V265" s="503">
        <f t="shared" si="101"/>
        <v>0</v>
      </c>
      <c r="W265" s="559" t="str">
        <f t="shared" si="102"/>
        <v/>
      </c>
      <c r="X265" s="569" t="str">
        <f t="shared" si="97"/>
        <v/>
      </c>
      <c r="Y265" s="569" t="str">
        <f t="shared" si="98"/>
        <v/>
      </c>
    </row>
    <row r="266" spans="1:25" ht="16.5">
      <c r="A266" s="493">
        <f t="shared" si="103"/>
        <v>46149</v>
      </c>
      <c r="B266" s="549" t="s">
        <v>875</v>
      </c>
      <c r="C266" s="576"/>
      <c r="D266" s="600"/>
      <c r="E266" s="577"/>
      <c r="F266" s="635" t="str">
        <f>IF(ISNA(VLOOKUP(D266,條件!$A$1:$L$65585,5,0)),"",(VLOOKUP(D266,條件!$A$1:$L$65585,5,0)))</f>
        <v/>
      </c>
      <c r="G266" s="635" t="str">
        <f>IF(ISNA(VLOOKUP(D266,條件!$A$1:$L$65585,11,0)),"",(VLOOKUP(D266,條件!$A$1:$L$65585,11,0)))</f>
        <v/>
      </c>
      <c r="H266" s="578"/>
      <c r="I266" s="579"/>
      <c r="J266" s="580"/>
      <c r="K266" s="580"/>
      <c r="L266" s="581"/>
      <c r="M266" s="498"/>
      <c r="N266" s="499"/>
      <c r="O266" s="500"/>
      <c r="P266" s="499"/>
      <c r="Q266" s="527"/>
      <c r="R266" s="558"/>
      <c r="S266" s="542">
        <f t="shared" si="99"/>
        <v>0</v>
      </c>
      <c r="T266" s="502">
        <f t="shared" si="96"/>
        <v>0</v>
      </c>
      <c r="U266" s="522">
        <f t="shared" si="100"/>
        <v>0</v>
      </c>
      <c r="V266" s="503">
        <f t="shared" si="101"/>
        <v>0</v>
      </c>
      <c r="W266" s="559" t="str">
        <f t="shared" si="102"/>
        <v/>
      </c>
      <c r="X266" s="569" t="str">
        <f t="shared" si="97"/>
        <v/>
      </c>
      <c r="Y266" s="569" t="str">
        <f t="shared" si="98"/>
        <v/>
      </c>
    </row>
    <row r="267" spans="1:25" ht="16.5">
      <c r="A267" s="493">
        <f t="shared" si="103"/>
        <v>46149</v>
      </c>
      <c r="B267" s="549" t="s">
        <v>875</v>
      </c>
      <c r="C267" s="576"/>
      <c r="D267" s="600"/>
      <c r="E267" s="577"/>
      <c r="F267" s="635" t="str">
        <f>IF(ISNA(VLOOKUP(D267,條件!$A$1:$L$65585,5,0)),"",(VLOOKUP(D267,條件!$A$1:$L$65585,5,0)))</f>
        <v/>
      </c>
      <c r="G267" s="635" t="str">
        <f>IF(ISNA(VLOOKUP(D267,條件!$A$1:$L$65585,11,0)),"",(VLOOKUP(D267,條件!$A$1:$L$65585,11,0)))</f>
        <v/>
      </c>
      <c r="H267" s="578"/>
      <c r="I267" s="579"/>
      <c r="J267" s="580"/>
      <c r="K267" s="580"/>
      <c r="L267" s="581"/>
      <c r="M267" s="498"/>
      <c r="N267" s="499"/>
      <c r="O267" s="500"/>
      <c r="P267" s="499"/>
      <c r="Q267" s="527"/>
      <c r="R267" s="558"/>
      <c r="S267" s="542">
        <f t="shared" si="99"/>
        <v>0</v>
      </c>
      <c r="T267" s="502">
        <f t="shared" si="96"/>
        <v>0</v>
      </c>
      <c r="U267" s="522">
        <f t="shared" si="100"/>
        <v>0</v>
      </c>
      <c r="V267" s="503">
        <f t="shared" si="101"/>
        <v>0</v>
      </c>
      <c r="W267" s="559" t="str">
        <f t="shared" si="102"/>
        <v/>
      </c>
      <c r="X267" s="569" t="str">
        <f t="shared" si="97"/>
        <v/>
      </c>
      <c r="Y267" s="569" t="str">
        <f t="shared" si="98"/>
        <v/>
      </c>
    </row>
    <row r="268" spans="1:25" ht="16.5">
      <c r="A268" s="493">
        <f t="shared" si="103"/>
        <v>46149</v>
      </c>
      <c r="B268" s="549" t="s">
        <v>875</v>
      </c>
      <c r="C268" s="576"/>
      <c r="D268" s="600"/>
      <c r="E268" s="577"/>
      <c r="F268" s="635" t="str">
        <f>IF(ISNA(VLOOKUP(D268,條件!$A$1:$L$65585,5,0)),"",(VLOOKUP(D268,條件!$A$1:$L$65585,5,0)))</f>
        <v/>
      </c>
      <c r="G268" s="635" t="str">
        <f>IF(ISNA(VLOOKUP(D268,條件!$A$1:$L$65585,11,0)),"",(VLOOKUP(D268,條件!$A$1:$L$65585,11,0)))</f>
        <v/>
      </c>
      <c r="H268" s="578"/>
      <c r="I268" s="579"/>
      <c r="J268" s="580"/>
      <c r="K268" s="580"/>
      <c r="L268" s="581"/>
      <c r="M268" s="498"/>
      <c r="N268" s="499"/>
      <c r="O268" s="500"/>
      <c r="P268" s="499"/>
      <c r="Q268" s="527"/>
      <c r="R268" s="560"/>
      <c r="S268" s="542">
        <f t="shared" si="99"/>
        <v>0</v>
      </c>
      <c r="T268" s="502">
        <f t="shared" si="96"/>
        <v>0</v>
      </c>
      <c r="U268" s="522">
        <f t="shared" si="100"/>
        <v>0</v>
      </c>
      <c r="V268" s="503">
        <f t="shared" si="101"/>
        <v>0</v>
      </c>
      <c r="W268" s="559" t="str">
        <f t="shared" si="102"/>
        <v/>
      </c>
      <c r="X268" s="569" t="str">
        <f t="shared" si="97"/>
        <v/>
      </c>
      <c r="Y268" s="569" t="str">
        <f t="shared" si="98"/>
        <v/>
      </c>
    </row>
    <row r="269" spans="1:25" ht="16.5">
      <c r="A269" s="493">
        <f t="shared" si="103"/>
        <v>46149</v>
      </c>
      <c r="B269" s="549" t="s">
        <v>875</v>
      </c>
      <c r="C269" s="576"/>
      <c r="D269" s="600"/>
      <c r="E269" s="577"/>
      <c r="F269" s="635" t="str">
        <f>IF(ISNA(VLOOKUP(D269,條件!$A$1:$L$65585,5,0)),"",(VLOOKUP(D269,條件!$A$1:$L$65585,5,0)))</f>
        <v/>
      </c>
      <c r="G269" s="635" t="str">
        <f>IF(ISNA(VLOOKUP(D269,條件!$A$1:$L$65585,11,0)),"",(VLOOKUP(D269,條件!$A$1:$L$65585,11,0)))</f>
        <v/>
      </c>
      <c r="H269" s="578"/>
      <c r="I269" s="579"/>
      <c r="J269" s="580"/>
      <c r="K269" s="580"/>
      <c r="L269" s="581"/>
      <c r="M269" s="498"/>
      <c r="N269" s="499"/>
      <c r="O269" s="500"/>
      <c r="P269" s="499"/>
      <c r="Q269" s="527"/>
      <c r="R269" s="560"/>
      <c r="S269" s="542">
        <f t="shared" si="99"/>
        <v>0</v>
      </c>
      <c r="T269" s="502">
        <f t="shared" si="96"/>
        <v>0</v>
      </c>
      <c r="U269" s="522">
        <f t="shared" si="100"/>
        <v>0</v>
      </c>
      <c r="V269" s="503">
        <f t="shared" si="101"/>
        <v>0</v>
      </c>
      <c r="W269" s="559" t="str">
        <f t="shared" si="102"/>
        <v/>
      </c>
      <c r="X269" s="569" t="str">
        <f t="shared" si="97"/>
        <v/>
      </c>
      <c r="Y269" s="569" t="str">
        <f t="shared" si="98"/>
        <v/>
      </c>
    </row>
    <row r="270" spans="1:25" ht="16.5">
      <c r="A270" s="493">
        <f t="shared" si="103"/>
        <v>46149</v>
      </c>
      <c r="B270" s="549" t="s">
        <v>875</v>
      </c>
      <c r="C270" s="576"/>
      <c r="D270" s="600"/>
      <c r="E270" s="577"/>
      <c r="F270" s="635" t="str">
        <f>IF(ISNA(VLOOKUP(D270,條件!$A$1:$L$65585,5,0)),"",(VLOOKUP(D270,條件!$A$1:$L$65585,5,0)))</f>
        <v/>
      </c>
      <c r="G270" s="635" t="str">
        <f>IF(ISNA(VLOOKUP(D270,條件!$A$1:$L$65585,11,0)),"",(VLOOKUP(D270,條件!$A$1:$L$65585,11,0)))</f>
        <v/>
      </c>
      <c r="H270" s="578"/>
      <c r="I270" s="579"/>
      <c r="J270" s="580"/>
      <c r="K270" s="580"/>
      <c r="L270" s="581"/>
      <c r="M270" s="498"/>
      <c r="N270" s="499"/>
      <c r="O270" s="500"/>
      <c r="P270" s="499"/>
      <c r="Q270" s="527"/>
      <c r="R270" s="560"/>
      <c r="S270" s="542">
        <f t="shared" si="99"/>
        <v>0</v>
      </c>
      <c r="T270" s="502">
        <f t="shared" si="96"/>
        <v>0</v>
      </c>
      <c r="U270" s="522">
        <f t="shared" si="100"/>
        <v>0</v>
      </c>
      <c r="V270" s="503">
        <f t="shared" si="101"/>
        <v>0</v>
      </c>
      <c r="W270" s="559" t="str">
        <f t="shared" si="102"/>
        <v/>
      </c>
      <c r="X270" s="569" t="str">
        <f t="shared" si="97"/>
        <v/>
      </c>
      <c r="Y270" s="569" t="str">
        <f t="shared" si="98"/>
        <v/>
      </c>
    </row>
    <row r="271" spans="1:25" ht="16.5">
      <c r="A271" s="493">
        <f t="shared" si="103"/>
        <v>46149</v>
      </c>
      <c r="B271" s="549" t="s">
        <v>875</v>
      </c>
      <c r="C271" s="576"/>
      <c r="D271" s="600"/>
      <c r="E271" s="577"/>
      <c r="F271" s="635" t="str">
        <f>IF(ISNA(VLOOKUP(D271,條件!$A$1:$L$65585,5,0)),"",(VLOOKUP(D271,條件!$A$1:$L$65585,5,0)))</f>
        <v/>
      </c>
      <c r="G271" s="635" t="str">
        <f>IF(ISNA(VLOOKUP(D271,條件!$A$1:$L$65585,11,0)),"",(VLOOKUP(D271,條件!$A$1:$L$65585,11,0)))</f>
        <v/>
      </c>
      <c r="H271" s="578"/>
      <c r="I271" s="579"/>
      <c r="J271" s="580"/>
      <c r="K271" s="580"/>
      <c r="L271" s="581"/>
      <c r="M271" s="498"/>
      <c r="N271" s="499"/>
      <c r="O271" s="500"/>
      <c r="P271" s="499"/>
      <c r="Q271" s="527"/>
      <c r="R271" s="560"/>
      <c r="S271" s="542">
        <f t="shared" si="99"/>
        <v>0</v>
      </c>
      <c r="T271" s="502">
        <f t="shared" si="96"/>
        <v>0</v>
      </c>
      <c r="U271" s="522">
        <f t="shared" si="100"/>
        <v>0</v>
      </c>
      <c r="V271" s="503">
        <f t="shared" si="101"/>
        <v>0</v>
      </c>
      <c r="W271" s="559" t="str">
        <f t="shared" si="102"/>
        <v/>
      </c>
      <c r="X271" s="569" t="str">
        <f t="shared" si="97"/>
        <v/>
      </c>
      <c r="Y271" s="569" t="str">
        <f t="shared" si="98"/>
        <v/>
      </c>
    </row>
    <row r="272" spans="1:25" ht="16.5">
      <c r="A272" s="493">
        <f t="shared" si="103"/>
        <v>46149</v>
      </c>
      <c r="B272" s="549" t="s">
        <v>875</v>
      </c>
      <c r="C272" s="576"/>
      <c r="D272" s="600"/>
      <c r="E272" s="577"/>
      <c r="F272" s="635" t="str">
        <f>IF(ISNA(VLOOKUP(D272,條件!$A$1:$L$65585,5,0)),"",(VLOOKUP(D272,條件!$A$1:$L$65585,5,0)))</f>
        <v/>
      </c>
      <c r="G272" s="635" t="str">
        <f>IF(ISNA(VLOOKUP(D272,條件!$A$1:$L$65585,11,0)),"",(VLOOKUP(D272,條件!$A$1:$L$65585,11,0)))</f>
        <v/>
      </c>
      <c r="H272" s="578"/>
      <c r="I272" s="579"/>
      <c r="J272" s="580"/>
      <c r="K272" s="580"/>
      <c r="L272" s="581"/>
      <c r="M272" s="498"/>
      <c r="N272" s="499"/>
      <c r="O272" s="500"/>
      <c r="P272" s="499"/>
      <c r="Q272" s="527"/>
      <c r="R272" s="560"/>
      <c r="S272" s="542">
        <f t="shared" si="99"/>
        <v>0</v>
      </c>
      <c r="T272" s="502">
        <f t="shared" si="96"/>
        <v>0</v>
      </c>
      <c r="U272" s="502">
        <f t="shared" si="100"/>
        <v>0</v>
      </c>
      <c r="V272" s="503">
        <f t="shared" si="101"/>
        <v>0</v>
      </c>
      <c r="W272" s="559" t="str">
        <f t="shared" si="102"/>
        <v/>
      </c>
      <c r="X272" s="569" t="str">
        <f t="shared" si="97"/>
        <v/>
      </c>
      <c r="Y272" s="569" t="str">
        <f t="shared" si="98"/>
        <v/>
      </c>
    </row>
    <row r="273" spans="1:25" ht="16.5">
      <c r="A273" s="493">
        <f t="shared" si="103"/>
        <v>46149</v>
      </c>
      <c r="B273" s="549" t="s">
        <v>875</v>
      </c>
      <c r="C273" s="576"/>
      <c r="D273" s="600"/>
      <c r="E273" s="577"/>
      <c r="F273" s="635" t="str">
        <f>IF(ISNA(VLOOKUP(D273,條件!$A$1:$L$65585,5,0)),"",(VLOOKUP(D273,條件!$A$1:$L$65585,5,0)))</f>
        <v/>
      </c>
      <c r="G273" s="635" t="str">
        <f>IF(ISNA(VLOOKUP(D273,條件!$A$1:$L$65585,11,0)),"",(VLOOKUP(D273,條件!$A$1:$L$65585,11,0)))</f>
        <v/>
      </c>
      <c r="H273" s="578"/>
      <c r="I273" s="579"/>
      <c r="J273" s="580"/>
      <c r="K273" s="580"/>
      <c r="L273" s="581"/>
      <c r="M273" s="498"/>
      <c r="N273" s="499"/>
      <c r="O273" s="500"/>
      <c r="P273" s="499"/>
      <c r="Q273" s="527"/>
      <c r="R273" s="560"/>
      <c r="S273" s="542">
        <f t="shared" si="99"/>
        <v>0</v>
      </c>
      <c r="T273" s="502">
        <f t="shared" si="96"/>
        <v>0</v>
      </c>
      <c r="U273" s="502">
        <f t="shared" si="100"/>
        <v>0</v>
      </c>
      <c r="V273" s="503">
        <f t="shared" si="101"/>
        <v>0</v>
      </c>
      <c r="W273" s="561" t="str">
        <f t="shared" si="102"/>
        <v/>
      </c>
      <c r="X273" s="569" t="str">
        <f t="shared" si="97"/>
        <v/>
      </c>
      <c r="Y273" s="569" t="str">
        <f t="shared" si="98"/>
        <v/>
      </c>
    </row>
    <row r="274" spans="1:25" ht="16.5">
      <c r="A274" s="493">
        <f t="shared" si="103"/>
        <v>46149</v>
      </c>
      <c r="B274" s="549" t="s">
        <v>875</v>
      </c>
      <c r="C274" s="576"/>
      <c r="D274" s="600"/>
      <c r="E274" s="577"/>
      <c r="F274" s="635" t="str">
        <f>IF(ISNA(VLOOKUP(D274,條件!$A$1:$L$65585,5,0)),"",(VLOOKUP(D274,條件!$A$1:$L$65585,5,0)))</f>
        <v/>
      </c>
      <c r="G274" s="635" t="str">
        <f>IF(ISNA(VLOOKUP(D274,條件!$A$1:$L$65585,11,0)),"",(VLOOKUP(D274,條件!$A$1:$L$65585,11,0)))</f>
        <v/>
      </c>
      <c r="H274" s="578"/>
      <c r="I274" s="579"/>
      <c r="J274" s="580"/>
      <c r="K274" s="580"/>
      <c r="L274" s="581"/>
      <c r="M274" s="498"/>
      <c r="N274" s="499"/>
      <c r="O274" s="500"/>
      <c r="P274" s="499"/>
      <c r="Q274" s="527"/>
      <c r="R274" s="560"/>
      <c r="S274" s="542">
        <f t="shared" si="99"/>
        <v>0</v>
      </c>
      <c r="T274" s="502">
        <f t="shared" si="96"/>
        <v>0</v>
      </c>
      <c r="U274" s="502">
        <f t="shared" si="100"/>
        <v>0</v>
      </c>
      <c r="V274" s="503">
        <f t="shared" si="101"/>
        <v>0</v>
      </c>
      <c r="W274" s="561" t="str">
        <f t="shared" si="102"/>
        <v/>
      </c>
      <c r="X274" s="569" t="str">
        <f t="shared" si="97"/>
        <v/>
      </c>
      <c r="Y274" s="569" t="str">
        <f t="shared" si="98"/>
        <v/>
      </c>
    </row>
    <row r="275" spans="1:25" ht="16.5">
      <c r="A275" s="493">
        <f t="shared" si="103"/>
        <v>46149</v>
      </c>
      <c r="B275" s="549" t="s">
        <v>875</v>
      </c>
      <c r="C275" s="576"/>
      <c r="D275" s="600"/>
      <c r="E275" s="577"/>
      <c r="F275" s="635" t="str">
        <f>IF(ISNA(VLOOKUP(D275,條件!$A$1:$L$65585,5,0)),"",(VLOOKUP(D275,條件!$A$1:$L$65585,5,0)))</f>
        <v/>
      </c>
      <c r="G275" s="635" t="str">
        <f>IF(ISNA(VLOOKUP(D275,條件!$A$1:$L$65585,11,0)),"",(VLOOKUP(D275,條件!$A$1:$L$65585,11,0)))</f>
        <v/>
      </c>
      <c r="H275" s="578"/>
      <c r="I275" s="579"/>
      <c r="J275" s="580"/>
      <c r="K275" s="580"/>
      <c r="L275" s="581"/>
      <c r="M275" s="498"/>
      <c r="N275" s="499"/>
      <c r="O275" s="500"/>
      <c r="P275" s="499"/>
      <c r="Q275" s="527"/>
      <c r="R275" s="560"/>
      <c r="S275" s="542">
        <f t="shared" si="99"/>
        <v>0</v>
      </c>
      <c r="T275" s="502">
        <f t="shared" si="96"/>
        <v>0</v>
      </c>
      <c r="U275" s="502">
        <f t="shared" si="100"/>
        <v>0</v>
      </c>
      <c r="V275" s="503">
        <f t="shared" si="101"/>
        <v>0</v>
      </c>
      <c r="W275" s="561" t="str">
        <f t="shared" si="102"/>
        <v/>
      </c>
      <c r="X275" s="569" t="str">
        <f t="shared" si="97"/>
        <v/>
      </c>
      <c r="Y275" s="569" t="str">
        <f t="shared" si="98"/>
        <v/>
      </c>
    </row>
    <row r="276" spans="1:25" ht="16.5">
      <c r="A276" s="493">
        <f t="shared" si="103"/>
        <v>46149</v>
      </c>
      <c r="B276" s="549" t="s">
        <v>875</v>
      </c>
      <c r="C276" s="576"/>
      <c r="D276" s="600"/>
      <c r="E276" s="577"/>
      <c r="F276" s="635" t="str">
        <f>IF(ISNA(VLOOKUP(D276,條件!$A$1:$L$65585,5,0)),"",(VLOOKUP(D276,條件!$A$1:$L$65585,5,0)))</f>
        <v/>
      </c>
      <c r="G276" s="635" t="str">
        <f>IF(ISNA(VLOOKUP(D276,條件!$A$1:$L$65585,11,0)),"",(VLOOKUP(D276,條件!$A$1:$L$65585,11,0)))</f>
        <v/>
      </c>
      <c r="H276" s="578"/>
      <c r="I276" s="579"/>
      <c r="J276" s="580"/>
      <c r="K276" s="580"/>
      <c r="L276" s="581"/>
      <c r="M276" s="498"/>
      <c r="N276" s="499"/>
      <c r="O276" s="500"/>
      <c r="P276" s="499"/>
      <c r="Q276" s="527"/>
      <c r="R276" s="560"/>
      <c r="S276" s="542">
        <f t="shared" si="99"/>
        <v>0</v>
      </c>
      <c r="T276" s="502">
        <f t="shared" si="96"/>
        <v>0</v>
      </c>
      <c r="U276" s="502">
        <f t="shared" si="100"/>
        <v>0</v>
      </c>
      <c r="V276" s="503">
        <f t="shared" si="101"/>
        <v>0</v>
      </c>
      <c r="W276" s="561" t="str">
        <f t="shared" si="102"/>
        <v/>
      </c>
      <c r="X276" s="569" t="str">
        <f t="shared" si="97"/>
        <v/>
      </c>
      <c r="Y276" s="569" t="str">
        <f t="shared" si="98"/>
        <v/>
      </c>
    </row>
    <row r="277" spans="1:25" ht="16.5">
      <c r="A277" s="493">
        <f t="shared" si="103"/>
        <v>46149</v>
      </c>
      <c r="B277" s="549" t="s">
        <v>875</v>
      </c>
      <c r="C277" s="576"/>
      <c r="D277" s="600"/>
      <c r="E277" s="577"/>
      <c r="F277" s="635" t="str">
        <f>IF(ISNA(VLOOKUP(D277,條件!$A$1:$L$65585,5,0)),"",(VLOOKUP(D277,條件!$A$1:$L$65585,5,0)))</f>
        <v/>
      </c>
      <c r="G277" s="635" t="str">
        <f>IF(ISNA(VLOOKUP(D277,條件!$A$1:$L$65585,11,0)),"",(VLOOKUP(D277,條件!$A$1:$L$65585,11,0)))</f>
        <v/>
      </c>
      <c r="H277" s="578"/>
      <c r="I277" s="579"/>
      <c r="J277" s="580"/>
      <c r="K277" s="580"/>
      <c r="L277" s="581"/>
      <c r="M277" s="498"/>
      <c r="N277" s="499"/>
      <c r="O277" s="500"/>
      <c r="P277" s="499"/>
      <c r="Q277" s="501"/>
      <c r="R277" s="560"/>
      <c r="S277" s="542">
        <f t="shared" si="99"/>
        <v>0</v>
      </c>
      <c r="T277" s="502">
        <f t="shared" si="96"/>
        <v>0</v>
      </c>
      <c r="U277" s="502">
        <f t="shared" si="100"/>
        <v>0</v>
      </c>
      <c r="V277" s="503">
        <f t="shared" si="101"/>
        <v>0</v>
      </c>
      <c r="W277" s="561" t="str">
        <f t="shared" si="102"/>
        <v/>
      </c>
      <c r="X277" s="569" t="str">
        <f t="shared" si="97"/>
        <v/>
      </c>
      <c r="Y277" s="569" t="str">
        <f t="shared" si="98"/>
        <v/>
      </c>
    </row>
    <row r="278" spans="1:25" ht="16.5">
      <c r="A278" s="493">
        <f t="shared" si="103"/>
        <v>46149</v>
      </c>
      <c r="B278" s="549" t="s">
        <v>875</v>
      </c>
      <c r="C278" s="576"/>
      <c r="D278" s="600"/>
      <c r="E278" s="577"/>
      <c r="F278" s="635" t="str">
        <f>IF(ISNA(VLOOKUP(D278,條件!$A$1:$L$65585,5,0)),"",(VLOOKUP(D278,條件!$A$1:$L$65585,5,0)))</f>
        <v/>
      </c>
      <c r="G278" s="635" t="str">
        <f>IF(ISNA(VLOOKUP(D278,條件!$A$1:$L$65585,11,0)),"",(VLOOKUP(D278,條件!$A$1:$L$65585,11,0)))</f>
        <v/>
      </c>
      <c r="H278" s="578"/>
      <c r="I278" s="579"/>
      <c r="J278" s="580"/>
      <c r="K278" s="580"/>
      <c r="L278" s="581"/>
      <c r="M278" s="498"/>
      <c r="N278" s="499"/>
      <c r="O278" s="500"/>
      <c r="P278" s="499"/>
      <c r="Q278" s="501"/>
      <c r="R278" s="560"/>
      <c r="S278" s="542">
        <f t="shared" si="99"/>
        <v>0</v>
      </c>
      <c r="T278" s="502">
        <f t="shared" si="96"/>
        <v>0</v>
      </c>
      <c r="U278" s="502">
        <f t="shared" si="100"/>
        <v>0</v>
      </c>
      <c r="V278" s="503">
        <f t="shared" si="101"/>
        <v>0</v>
      </c>
      <c r="W278" s="561" t="str">
        <f t="shared" si="102"/>
        <v/>
      </c>
      <c r="X278" s="569" t="str">
        <f t="shared" si="97"/>
        <v/>
      </c>
      <c r="Y278" s="569" t="str">
        <f t="shared" si="98"/>
        <v/>
      </c>
    </row>
    <row r="279" spans="1:25" ht="16.5">
      <c r="A279" s="493">
        <f t="shared" si="103"/>
        <v>46149</v>
      </c>
      <c r="B279" s="549" t="s">
        <v>875</v>
      </c>
      <c r="C279" s="576"/>
      <c r="D279" s="600"/>
      <c r="E279" s="577"/>
      <c r="F279" s="635" t="str">
        <f>IF(ISNA(VLOOKUP(D279,條件!$A$1:$L$65585,5,0)),"",(VLOOKUP(D279,條件!$A$1:$L$65585,5,0)))</f>
        <v/>
      </c>
      <c r="G279" s="635" t="str">
        <f>IF(ISNA(VLOOKUP(D279,條件!$A$1:$L$65585,11,0)),"",(VLOOKUP(D279,條件!$A$1:$L$65585,11,0)))</f>
        <v/>
      </c>
      <c r="H279" s="578"/>
      <c r="I279" s="579"/>
      <c r="J279" s="580"/>
      <c r="K279" s="580"/>
      <c r="L279" s="581"/>
      <c r="M279" s="498"/>
      <c r="N279" s="499"/>
      <c r="O279" s="500"/>
      <c r="P279" s="499"/>
      <c r="Q279" s="501"/>
      <c r="R279" s="560"/>
      <c r="S279" s="542">
        <f t="shared" si="99"/>
        <v>0</v>
      </c>
      <c r="T279" s="502">
        <f t="shared" si="96"/>
        <v>0</v>
      </c>
      <c r="U279" s="502">
        <f t="shared" si="100"/>
        <v>0</v>
      </c>
      <c r="V279" s="503">
        <f t="shared" si="101"/>
        <v>0</v>
      </c>
      <c r="W279" s="561" t="str">
        <f t="shared" si="102"/>
        <v/>
      </c>
      <c r="X279" s="569" t="str">
        <f t="shared" si="97"/>
        <v/>
      </c>
      <c r="Y279" s="569" t="str">
        <f t="shared" si="98"/>
        <v/>
      </c>
    </row>
    <row r="280" spans="1:25" ht="16.5">
      <c r="A280" s="493">
        <f t="shared" si="103"/>
        <v>46149</v>
      </c>
      <c r="B280" s="549" t="s">
        <v>875</v>
      </c>
      <c r="C280" s="576"/>
      <c r="D280" s="600"/>
      <c r="E280" s="577"/>
      <c r="F280" s="635" t="str">
        <f>IF(ISNA(VLOOKUP(D280,條件!$A$1:$L$65585,5,0)),"",(VLOOKUP(D280,條件!$A$1:$L$65585,5,0)))</f>
        <v/>
      </c>
      <c r="G280" s="635" t="str">
        <f>IF(ISNA(VLOOKUP(D280,條件!$A$1:$L$65585,11,0)),"",(VLOOKUP(D280,條件!$A$1:$L$65585,11,0)))</f>
        <v/>
      </c>
      <c r="H280" s="578"/>
      <c r="I280" s="579"/>
      <c r="J280" s="580"/>
      <c r="K280" s="580"/>
      <c r="L280" s="581"/>
      <c r="M280" s="498"/>
      <c r="N280" s="499"/>
      <c r="O280" s="500"/>
      <c r="P280" s="499"/>
      <c r="Q280" s="501"/>
      <c r="R280" s="560"/>
      <c r="S280" s="542">
        <f t="shared" si="99"/>
        <v>0</v>
      </c>
      <c r="T280" s="502">
        <f t="shared" si="96"/>
        <v>0</v>
      </c>
      <c r="U280" s="502">
        <f t="shared" si="100"/>
        <v>0</v>
      </c>
      <c r="V280" s="503">
        <f t="shared" si="101"/>
        <v>0</v>
      </c>
      <c r="W280" s="561" t="str">
        <f t="shared" si="102"/>
        <v/>
      </c>
      <c r="X280" s="569" t="str">
        <f t="shared" si="97"/>
        <v/>
      </c>
      <c r="Y280" s="569" t="str">
        <f t="shared" si="98"/>
        <v/>
      </c>
    </row>
    <row r="281" spans="1:25" ht="16.5">
      <c r="A281" s="493">
        <f t="shared" si="103"/>
        <v>46149</v>
      </c>
      <c r="B281" s="515" t="s">
        <v>876</v>
      </c>
      <c r="C281" s="652"/>
      <c r="D281" s="653"/>
      <c r="E281" s="654"/>
      <c r="F281" s="655"/>
      <c r="G281" s="655"/>
      <c r="H281" s="656"/>
      <c r="I281" s="657">
        <f>COUNTA(I261:I280)</f>
        <v>0</v>
      </c>
      <c r="J281" s="657"/>
      <c r="K281" s="657"/>
      <c r="L281" s="658"/>
      <c r="M281" s="517"/>
      <c r="N281" s="518">
        <f>SUM(N261:N280)</f>
        <v>0</v>
      </c>
      <c r="O281" s="517"/>
      <c r="P281" s="518">
        <f>SUM(P261:P280)</f>
        <v>0</v>
      </c>
      <c r="Q281" s="519"/>
      <c r="R281" s="562"/>
      <c r="S281" s="543"/>
      <c r="T281" s="516"/>
      <c r="U281" s="516">
        <f>SUMIF(U261:U280,"&lt;9E307")</f>
        <v>0</v>
      </c>
      <c r="V281" s="516">
        <f>SUM(V261:V280)</f>
        <v>0</v>
      </c>
      <c r="W281" s="563">
        <f>IF(ISERROR(V281/U281),0,(V281/U281))</f>
        <v>0</v>
      </c>
      <c r="X281" s="570">
        <f>SUMIF(X261:X280,"&lt;9E307")</f>
        <v>0</v>
      </c>
      <c r="Y281" s="570">
        <f>SUMIF(Y261:Y280,"&lt;9E307")</f>
        <v>0</v>
      </c>
    </row>
    <row r="282" spans="1:25" ht="16.5">
      <c r="A282" s="493">
        <f t="shared" si="103"/>
        <v>46149</v>
      </c>
      <c r="B282" s="549" t="s">
        <v>877</v>
      </c>
      <c r="C282" s="576"/>
      <c r="D282" s="600"/>
      <c r="E282" s="577"/>
      <c r="F282" s="635" t="str">
        <f>IF(ISNA(VLOOKUP(D282,條件!$A$1:$L$65585,5,0)),"",(VLOOKUP(D282,條件!$A$1:$L$65585,5,0)))</f>
        <v/>
      </c>
      <c r="G282" s="635" t="str">
        <f>IF(ISNA(VLOOKUP(D282,條件!$A$1:$L$65585,11,0)),"",(VLOOKUP(D282,條件!$A$1:$L$65585,11,0)))</f>
        <v/>
      </c>
      <c r="H282" s="578"/>
      <c r="I282" s="579"/>
      <c r="J282" s="580"/>
      <c r="K282" s="579"/>
      <c r="L282" s="581"/>
      <c r="M282" s="498"/>
      <c r="N282" s="499"/>
      <c r="O282" s="500"/>
      <c r="P282" s="499"/>
      <c r="Q282" s="501"/>
      <c r="R282" s="560"/>
      <c r="S282" s="542">
        <f>K282*0.85</f>
        <v>0</v>
      </c>
      <c r="T282" s="502">
        <f t="shared" ref="T282:T301" si="104">IF(J282="",0,(1440/(J282/S282)))</f>
        <v>0</v>
      </c>
      <c r="U282" s="522">
        <f>T282*L282*(N282+P282)/24*0.85</f>
        <v>0</v>
      </c>
      <c r="V282" s="523">
        <f>M282+O282</f>
        <v>0</v>
      </c>
      <c r="W282" s="559" t="str">
        <f>IF(U282=0,"",((V282/U282)))</f>
        <v/>
      </c>
      <c r="X282" s="569" t="str">
        <f t="shared" ref="X282:X301" si="105">IF(ISERROR((U282/(N282+P282)*N282)/250),"",((U282/(N282+P282)*N282)/250))</f>
        <v/>
      </c>
      <c r="Y282" s="569" t="str">
        <f t="shared" ref="Y282:Y301" si="106">IF(ISERROR(((U282/(N282+P282)*P282)/250)),"",(((U282/(N282+P282)*P282))/250))</f>
        <v/>
      </c>
    </row>
    <row r="283" spans="1:25" ht="16.5">
      <c r="A283" s="493">
        <f t="shared" si="103"/>
        <v>46149</v>
      </c>
      <c r="B283" s="549" t="s">
        <v>877</v>
      </c>
      <c r="C283" s="576"/>
      <c r="D283" s="600"/>
      <c r="E283" s="577"/>
      <c r="F283" s="635" t="str">
        <f>IF(ISNA(VLOOKUP(D283,條件!$A$1:$L$65585,5,0)),"",(VLOOKUP(D283,條件!$A$1:$L$65585,5,0)))</f>
        <v/>
      </c>
      <c r="G283" s="635" t="str">
        <f>IF(ISNA(VLOOKUP(D283,條件!$A$1:$L$65585,11,0)),"",(VLOOKUP(D283,條件!$A$1:$L$65585,11,0)))</f>
        <v/>
      </c>
      <c r="H283" s="578"/>
      <c r="I283" s="579"/>
      <c r="J283" s="580"/>
      <c r="K283" s="579"/>
      <c r="L283" s="581"/>
      <c r="M283" s="498"/>
      <c r="N283" s="499"/>
      <c r="O283" s="500"/>
      <c r="P283" s="499"/>
      <c r="Q283" s="501"/>
      <c r="R283" s="560"/>
      <c r="S283" s="542">
        <f t="shared" ref="S283:S301" si="107">K283*0.85</f>
        <v>0</v>
      </c>
      <c r="T283" s="502">
        <f t="shared" si="104"/>
        <v>0</v>
      </c>
      <c r="U283" s="522">
        <f t="shared" ref="U283:U301" si="108">T283*L283*(N283+P283)/24*0.85</f>
        <v>0</v>
      </c>
      <c r="V283" s="503">
        <f t="shared" ref="V283:V301" si="109">M283+O283</f>
        <v>0</v>
      </c>
      <c r="W283" s="559" t="str">
        <f t="shared" ref="W283:W301" si="110">IF(U283=0,"",((V283/U283)))</f>
        <v/>
      </c>
      <c r="X283" s="569" t="str">
        <f t="shared" si="105"/>
        <v/>
      </c>
      <c r="Y283" s="569" t="str">
        <f t="shared" si="106"/>
        <v/>
      </c>
    </row>
    <row r="284" spans="1:25" ht="16.5">
      <c r="A284" s="493">
        <f t="shared" si="103"/>
        <v>46149</v>
      </c>
      <c r="B284" s="549" t="s">
        <v>877</v>
      </c>
      <c r="C284" s="576"/>
      <c r="D284" s="600"/>
      <c r="E284" s="577"/>
      <c r="F284" s="635" t="str">
        <f>IF(ISNA(VLOOKUP(D284,條件!$A$1:$L$65585,5,0)),"",(VLOOKUP(D284,條件!$A$1:$L$65585,5,0)))</f>
        <v/>
      </c>
      <c r="G284" s="635" t="str">
        <f>IF(ISNA(VLOOKUP(D284,條件!$A$1:$L$65585,11,0)),"",(VLOOKUP(D284,條件!$A$1:$L$65585,11,0)))</f>
        <v/>
      </c>
      <c r="H284" s="578"/>
      <c r="I284" s="579"/>
      <c r="J284" s="580"/>
      <c r="K284" s="579"/>
      <c r="L284" s="581"/>
      <c r="M284" s="498"/>
      <c r="N284" s="499"/>
      <c r="O284" s="500"/>
      <c r="P284" s="499"/>
      <c r="Q284" s="501"/>
      <c r="R284" s="560"/>
      <c r="S284" s="542">
        <f t="shared" si="107"/>
        <v>0</v>
      </c>
      <c r="T284" s="502">
        <f t="shared" si="104"/>
        <v>0</v>
      </c>
      <c r="U284" s="522">
        <f t="shared" si="108"/>
        <v>0</v>
      </c>
      <c r="V284" s="503">
        <f t="shared" si="109"/>
        <v>0</v>
      </c>
      <c r="W284" s="559" t="str">
        <f t="shared" si="110"/>
        <v/>
      </c>
      <c r="X284" s="569" t="str">
        <f t="shared" si="105"/>
        <v/>
      </c>
      <c r="Y284" s="569" t="str">
        <f t="shared" si="106"/>
        <v/>
      </c>
    </row>
    <row r="285" spans="1:25" ht="16.5">
      <c r="A285" s="493">
        <f t="shared" si="103"/>
        <v>46149</v>
      </c>
      <c r="B285" s="549" t="s">
        <v>877</v>
      </c>
      <c r="C285" s="576"/>
      <c r="D285" s="600"/>
      <c r="E285" s="577"/>
      <c r="F285" s="635" t="str">
        <f>IF(ISNA(VLOOKUP(D285,條件!$A$1:$L$65585,5,0)),"",(VLOOKUP(D285,條件!$A$1:$L$65585,5,0)))</f>
        <v/>
      </c>
      <c r="G285" s="635" t="str">
        <f>IF(ISNA(VLOOKUP(D285,條件!$A$1:$L$65585,11,0)),"",(VLOOKUP(D285,條件!$A$1:$L$65585,11,0)))</f>
        <v/>
      </c>
      <c r="H285" s="578"/>
      <c r="I285" s="579"/>
      <c r="J285" s="580"/>
      <c r="K285" s="579"/>
      <c r="L285" s="581"/>
      <c r="M285" s="498"/>
      <c r="N285" s="499"/>
      <c r="O285" s="500"/>
      <c r="P285" s="499"/>
      <c r="Q285" s="501"/>
      <c r="R285" s="560"/>
      <c r="S285" s="542">
        <f t="shared" si="107"/>
        <v>0</v>
      </c>
      <c r="T285" s="502">
        <f t="shared" si="104"/>
        <v>0</v>
      </c>
      <c r="U285" s="522">
        <f t="shared" si="108"/>
        <v>0</v>
      </c>
      <c r="V285" s="503">
        <f t="shared" si="109"/>
        <v>0</v>
      </c>
      <c r="W285" s="559" t="str">
        <f t="shared" si="110"/>
        <v/>
      </c>
      <c r="X285" s="569" t="str">
        <f t="shared" si="105"/>
        <v/>
      </c>
      <c r="Y285" s="569" t="str">
        <f t="shared" si="106"/>
        <v/>
      </c>
    </row>
    <row r="286" spans="1:25" ht="16.5">
      <c r="A286" s="493">
        <f t="shared" si="103"/>
        <v>46149</v>
      </c>
      <c r="B286" s="549" t="s">
        <v>877</v>
      </c>
      <c r="C286" s="576"/>
      <c r="D286" s="600"/>
      <c r="E286" s="577"/>
      <c r="F286" s="635" t="str">
        <f>IF(ISNA(VLOOKUP(D286,條件!$A$1:$L$65585,5,0)),"",(VLOOKUP(D286,條件!$A$1:$L$65585,5,0)))</f>
        <v/>
      </c>
      <c r="G286" s="635" t="str">
        <f>IF(ISNA(VLOOKUP(D286,條件!$A$1:$L$65585,11,0)),"",(VLOOKUP(D286,條件!$A$1:$L$65585,11,0)))</f>
        <v/>
      </c>
      <c r="H286" s="578"/>
      <c r="I286" s="579"/>
      <c r="J286" s="580"/>
      <c r="K286" s="580"/>
      <c r="L286" s="581"/>
      <c r="M286" s="498"/>
      <c r="N286" s="499"/>
      <c r="O286" s="500"/>
      <c r="P286" s="499"/>
      <c r="Q286" s="501"/>
      <c r="R286" s="560"/>
      <c r="S286" s="542">
        <f t="shared" si="107"/>
        <v>0</v>
      </c>
      <c r="T286" s="502">
        <f t="shared" si="104"/>
        <v>0</v>
      </c>
      <c r="U286" s="522">
        <f t="shared" si="108"/>
        <v>0</v>
      </c>
      <c r="V286" s="503">
        <f t="shared" si="109"/>
        <v>0</v>
      </c>
      <c r="W286" s="559" t="str">
        <f t="shared" si="110"/>
        <v/>
      </c>
      <c r="X286" s="569" t="str">
        <f t="shared" si="105"/>
        <v/>
      </c>
      <c r="Y286" s="569" t="str">
        <f t="shared" si="106"/>
        <v/>
      </c>
    </row>
    <row r="287" spans="1:25" ht="16.5">
      <c r="A287" s="493">
        <f t="shared" si="103"/>
        <v>46149</v>
      </c>
      <c r="B287" s="549" t="s">
        <v>833</v>
      </c>
      <c r="C287" s="576"/>
      <c r="D287" s="600"/>
      <c r="E287" s="577"/>
      <c r="F287" s="635" t="str">
        <f>IF(ISNA(VLOOKUP(D287,條件!$A$1:$L$65585,5,0)),"",(VLOOKUP(D287,條件!$A$1:$L$65585,5,0)))</f>
        <v/>
      </c>
      <c r="G287" s="635" t="str">
        <f>IF(ISNA(VLOOKUP(D287,條件!$A$1:$L$65585,11,0)),"",(VLOOKUP(D287,條件!$A$1:$L$65585,11,0)))</f>
        <v/>
      </c>
      <c r="H287" s="578"/>
      <c r="I287" s="579"/>
      <c r="J287" s="580"/>
      <c r="K287" s="579"/>
      <c r="L287" s="581"/>
      <c r="M287" s="498"/>
      <c r="N287" s="499"/>
      <c r="O287" s="500"/>
      <c r="P287" s="499"/>
      <c r="Q287" s="501"/>
      <c r="R287" s="560"/>
      <c r="S287" s="542">
        <f t="shared" si="107"/>
        <v>0</v>
      </c>
      <c r="T287" s="502">
        <f t="shared" si="104"/>
        <v>0</v>
      </c>
      <c r="U287" s="522">
        <f t="shared" si="108"/>
        <v>0</v>
      </c>
      <c r="V287" s="503">
        <f t="shared" si="109"/>
        <v>0</v>
      </c>
      <c r="W287" s="559" t="str">
        <f t="shared" si="110"/>
        <v/>
      </c>
      <c r="X287" s="569" t="str">
        <f t="shared" si="105"/>
        <v/>
      </c>
      <c r="Y287" s="569" t="str">
        <f t="shared" si="106"/>
        <v/>
      </c>
    </row>
    <row r="288" spans="1:25" ht="16.5">
      <c r="A288" s="493">
        <f t="shared" si="103"/>
        <v>46149</v>
      </c>
      <c r="B288" s="549" t="s">
        <v>833</v>
      </c>
      <c r="C288" s="576"/>
      <c r="D288" s="600"/>
      <c r="E288" s="577"/>
      <c r="F288" s="635" t="str">
        <f>IF(ISNA(VLOOKUP(D288,條件!$A$1:$L$65585,5,0)),"",(VLOOKUP(D288,條件!$A$1:$L$65585,5,0)))</f>
        <v/>
      </c>
      <c r="G288" s="635" t="str">
        <f>IF(ISNA(VLOOKUP(D288,條件!$A$1:$L$65585,11,0)),"",(VLOOKUP(D288,條件!$A$1:$L$65585,11,0)))</f>
        <v/>
      </c>
      <c r="H288" s="578"/>
      <c r="I288" s="579"/>
      <c r="J288" s="580"/>
      <c r="K288" s="579"/>
      <c r="L288" s="581"/>
      <c r="M288" s="498"/>
      <c r="N288" s="499"/>
      <c r="O288" s="500"/>
      <c r="P288" s="499"/>
      <c r="Q288" s="501"/>
      <c r="R288" s="560"/>
      <c r="S288" s="542">
        <f t="shared" si="107"/>
        <v>0</v>
      </c>
      <c r="T288" s="502">
        <f t="shared" si="104"/>
        <v>0</v>
      </c>
      <c r="U288" s="522">
        <f t="shared" si="108"/>
        <v>0</v>
      </c>
      <c r="V288" s="503">
        <f t="shared" si="109"/>
        <v>0</v>
      </c>
      <c r="W288" s="559" t="str">
        <f t="shared" si="110"/>
        <v/>
      </c>
      <c r="X288" s="569" t="str">
        <f t="shared" si="105"/>
        <v/>
      </c>
      <c r="Y288" s="569" t="str">
        <f t="shared" si="106"/>
        <v/>
      </c>
    </row>
    <row r="289" spans="1:25" ht="16.5">
      <c r="A289" s="493">
        <f t="shared" si="103"/>
        <v>46149</v>
      </c>
      <c r="B289" s="549" t="s">
        <v>833</v>
      </c>
      <c r="C289" s="576"/>
      <c r="D289" s="600"/>
      <c r="E289" s="577"/>
      <c r="F289" s="635" t="str">
        <f>IF(ISNA(VLOOKUP(D289,條件!$A$1:$L$65585,5,0)),"",(VLOOKUP(D289,條件!$A$1:$L$65585,5,0)))</f>
        <v/>
      </c>
      <c r="G289" s="635" t="str">
        <f>IF(ISNA(VLOOKUP(D289,條件!$A$1:$L$65585,11,0)),"",(VLOOKUP(D289,條件!$A$1:$L$65585,11,0)))</f>
        <v/>
      </c>
      <c r="H289" s="578"/>
      <c r="I289" s="579"/>
      <c r="J289" s="580"/>
      <c r="K289" s="579"/>
      <c r="L289" s="581"/>
      <c r="M289" s="498"/>
      <c r="N289" s="499"/>
      <c r="O289" s="500"/>
      <c r="P289" s="499"/>
      <c r="Q289" s="501"/>
      <c r="R289" s="560"/>
      <c r="S289" s="542">
        <f t="shared" si="107"/>
        <v>0</v>
      </c>
      <c r="T289" s="502">
        <f t="shared" si="104"/>
        <v>0</v>
      </c>
      <c r="U289" s="522">
        <f t="shared" si="108"/>
        <v>0</v>
      </c>
      <c r="V289" s="503">
        <f t="shared" si="109"/>
        <v>0</v>
      </c>
      <c r="W289" s="559" t="str">
        <f t="shared" si="110"/>
        <v/>
      </c>
      <c r="X289" s="569" t="str">
        <f t="shared" si="105"/>
        <v/>
      </c>
      <c r="Y289" s="569" t="str">
        <f t="shared" si="106"/>
        <v/>
      </c>
    </row>
    <row r="290" spans="1:25" ht="16.5">
      <c r="A290" s="493">
        <f t="shared" si="103"/>
        <v>46149</v>
      </c>
      <c r="B290" s="549" t="s">
        <v>833</v>
      </c>
      <c r="C290" s="576"/>
      <c r="D290" s="600"/>
      <c r="E290" s="577"/>
      <c r="F290" s="635" t="str">
        <f>IF(ISNA(VLOOKUP(D290,條件!$A$1:$L$65585,5,0)),"",(VLOOKUP(D290,條件!$A$1:$L$65585,5,0)))</f>
        <v/>
      </c>
      <c r="G290" s="635" t="str">
        <f>IF(ISNA(VLOOKUP(D290,條件!$A$1:$L$65585,11,0)),"",(VLOOKUP(D290,條件!$A$1:$L$65585,11,0)))</f>
        <v/>
      </c>
      <c r="H290" s="578"/>
      <c r="I290" s="579"/>
      <c r="J290" s="580"/>
      <c r="K290" s="579"/>
      <c r="L290" s="581"/>
      <c r="M290" s="498"/>
      <c r="N290" s="499"/>
      <c r="O290" s="500"/>
      <c r="P290" s="499"/>
      <c r="Q290" s="501"/>
      <c r="R290" s="560"/>
      <c r="S290" s="542">
        <f t="shared" si="107"/>
        <v>0</v>
      </c>
      <c r="T290" s="502">
        <f t="shared" si="104"/>
        <v>0</v>
      </c>
      <c r="U290" s="522">
        <f t="shared" si="108"/>
        <v>0</v>
      </c>
      <c r="V290" s="503">
        <f t="shared" si="109"/>
        <v>0</v>
      </c>
      <c r="W290" s="559" t="str">
        <f t="shared" si="110"/>
        <v/>
      </c>
      <c r="X290" s="569" t="str">
        <f t="shared" si="105"/>
        <v/>
      </c>
      <c r="Y290" s="569" t="str">
        <f t="shared" si="106"/>
        <v/>
      </c>
    </row>
    <row r="291" spans="1:25" ht="16.5">
      <c r="A291" s="493">
        <f t="shared" si="103"/>
        <v>46149</v>
      </c>
      <c r="B291" s="549" t="s">
        <v>833</v>
      </c>
      <c r="C291" s="576"/>
      <c r="D291" s="600"/>
      <c r="E291" s="577"/>
      <c r="F291" s="635" t="str">
        <f>IF(ISNA(VLOOKUP(D291,條件!$A$1:$L$65585,5,0)),"",(VLOOKUP(D291,條件!$A$1:$L$65585,5,0)))</f>
        <v/>
      </c>
      <c r="G291" s="635" t="str">
        <f>IF(ISNA(VLOOKUP(D291,條件!$A$1:$L$65585,11,0)),"",(VLOOKUP(D291,條件!$A$1:$L$65585,11,0)))</f>
        <v/>
      </c>
      <c r="H291" s="578"/>
      <c r="I291" s="579"/>
      <c r="J291" s="580"/>
      <c r="K291" s="579"/>
      <c r="L291" s="581"/>
      <c r="M291" s="498"/>
      <c r="N291" s="499"/>
      <c r="O291" s="500"/>
      <c r="P291" s="499"/>
      <c r="Q291" s="501"/>
      <c r="R291" s="560"/>
      <c r="S291" s="542">
        <f t="shared" si="107"/>
        <v>0</v>
      </c>
      <c r="T291" s="502">
        <f t="shared" si="104"/>
        <v>0</v>
      </c>
      <c r="U291" s="522">
        <f t="shared" si="108"/>
        <v>0</v>
      </c>
      <c r="V291" s="503">
        <f t="shared" si="109"/>
        <v>0</v>
      </c>
      <c r="W291" s="559" t="str">
        <f t="shared" si="110"/>
        <v/>
      </c>
      <c r="X291" s="569" t="str">
        <f t="shared" si="105"/>
        <v/>
      </c>
      <c r="Y291" s="569" t="str">
        <f t="shared" si="106"/>
        <v/>
      </c>
    </row>
    <row r="292" spans="1:25" ht="16.5">
      <c r="A292" s="493">
        <f t="shared" si="103"/>
        <v>46149</v>
      </c>
      <c r="B292" s="549" t="s">
        <v>833</v>
      </c>
      <c r="C292" s="576"/>
      <c r="D292" s="600"/>
      <c r="E292" s="577"/>
      <c r="F292" s="635" t="str">
        <f>IF(ISNA(VLOOKUP(D292,條件!$A$1:$L$65585,5,0)),"",(VLOOKUP(D292,條件!$A$1:$L$65585,5,0)))</f>
        <v/>
      </c>
      <c r="G292" s="635" t="str">
        <f>IF(ISNA(VLOOKUP(D292,條件!$A$1:$L$65585,11,0)),"",(VLOOKUP(D292,條件!$A$1:$L$65585,11,0)))</f>
        <v/>
      </c>
      <c r="H292" s="578"/>
      <c r="I292" s="579"/>
      <c r="J292" s="580"/>
      <c r="K292" s="579"/>
      <c r="L292" s="581"/>
      <c r="M292" s="498"/>
      <c r="N292" s="499"/>
      <c r="O292" s="500"/>
      <c r="P292" s="499"/>
      <c r="Q292" s="501"/>
      <c r="R292" s="560"/>
      <c r="S292" s="542">
        <f t="shared" si="107"/>
        <v>0</v>
      </c>
      <c r="T292" s="502">
        <f t="shared" si="104"/>
        <v>0</v>
      </c>
      <c r="U292" s="522">
        <f t="shared" si="108"/>
        <v>0</v>
      </c>
      <c r="V292" s="503">
        <f t="shared" si="109"/>
        <v>0</v>
      </c>
      <c r="W292" s="559" t="str">
        <f t="shared" si="110"/>
        <v/>
      </c>
      <c r="X292" s="569" t="str">
        <f t="shared" si="105"/>
        <v/>
      </c>
      <c r="Y292" s="569" t="str">
        <f t="shared" si="106"/>
        <v/>
      </c>
    </row>
    <row r="293" spans="1:25" ht="16.5">
      <c r="A293" s="493">
        <f t="shared" si="103"/>
        <v>46149</v>
      </c>
      <c r="B293" s="549" t="s">
        <v>833</v>
      </c>
      <c r="C293" s="576"/>
      <c r="D293" s="600"/>
      <c r="E293" s="577"/>
      <c r="F293" s="635" t="str">
        <f>IF(ISNA(VLOOKUP(D293,條件!$A$1:$L$65585,5,0)),"",(VLOOKUP(D293,條件!$A$1:$L$65585,5,0)))</f>
        <v/>
      </c>
      <c r="G293" s="635" t="str">
        <f>IF(ISNA(VLOOKUP(D293,條件!$A$1:$L$65585,11,0)),"",(VLOOKUP(D293,條件!$A$1:$L$65585,11,0)))</f>
        <v/>
      </c>
      <c r="H293" s="578"/>
      <c r="I293" s="579"/>
      <c r="J293" s="580"/>
      <c r="K293" s="579"/>
      <c r="L293" s="581"/>
      <c r="M293" s="498"/>
      <c r="N293" s="499"/>
      <c r="O293" s="500"/>
      <c r="P293" s="499"/>
      <c r="Q293" s="501"/>
      <c r="R293" s="560"/>
      <c r="S293" s="542">
        <f t="shared" si="107"/>
        <v>0</v>
      </c>
      <c r="T293" s="502">
        <f t="shared" si="104"/>
        <v>0</v>
      </c>
      <c r="U293" s="502">
        <f t="shared" si="108"/>
        <v>0</v>
      </c>
      <c r="V293" s="503">
        <f t="shared" si="109"/>
        <v>0</v>
      </c>
      <c r="W293" s="561" t="str">
        <f t="shared" si="110"/>
        <v/>
      </c>
      <c r="X293" s="569" t="str">
        <f t="shared" si="105"/>
        <v/>
      </c>
      <c r="Y293" s="569" t="str">
        <f t="shared" si="106"/>
        <v/>
      </c>
    </row>
    <row r="294" spans="1:25" ht="16.5">
      <c r="A294" s="493">
        <f t="shared" si="103"/>
        <v>46149</v>
      </c>
      <c r="B294" s="549" t="s">
        <v>833</v>
      </c>
      <c r="C294" s="576"/>
      <c r="D294" s="600"/>
      <c r="E294" s="577"/>
      <c r="F294" s="635" t="str">
        <f>IF(ISNA(VLOOKUP(D294,條件!$A$1:$L$65585,5,0)),"",(VLOOKUP(D294,條件!$A$1:$L$65585,5,0)))</f>
        <v/>
      </c>
      <c r="G294" s="635" t="str">
        <f>IF(ISNA(VLOOKUP(D294,條件!$A$1:$L$65585,11,0)),"",(VLOOKUP(D294,條件!$A$1:$L$65585,11,0)))</f>
        <v/>
      </c>
      <c r="H294" s="578"/>
      <c r="I294" s="579"/>
      <c r="J294" s="580"/>
      <c r="K294" s="579"/>
      <c r="L294" s="581"/>
      <c r="M294" s="498"/>
      <c r="N294" s="499"/>
      <c r="O294" s="500"/>
      <c r="P294" s="499"/>
      <c r="Q294" s="501"/>
      <c r="R294" s="560"/>
      <c r="S294" s="542">
        <f t="shared" si="107"/>
        <v>0</v>
      </c>
      <c r="T294" s="502">
        <f t="shared" si="104"/>
        <v>0</v>
      </c>
      <c r="U294" s="502">
        <f t="shared" si="108"/>
        <v>0</v>
      </c>
      <c r="V294" s="503">
        <f t="shared" si="109"/>
        <v>0</v>
      </c>
      <c r="W294" s="561" t="str">
        <f t="shared" si="110"/>
        <v/>
      </c>
      <c r="X294" s="569" t="str">
        <f t="shared" si="105"/>
        <v/>
      </c>
      <c r="Y294" s="569" t="str">
        <f t="shared" si="106"/>
        <v/>
      </c>
    </row>
    <row r="295" spans="1:25" ht="16.5">
      <c r="A295" s="493">
        <f t="shared" si="103"/>
        <v>46149</v>
      </c>
      <c r="B295" s="549" t="s">
        <v>833</v>
      </c>
      <c r="C295" s="576"/>
      <c r="D295" s="600"/>
      <c r="E295" s="577"/>
      <c r="F295" s="635" t="str">
        <f>IF(ISNA(VLOOKUP(D295,條件!$A$1:$L$65585,5,0)),"",(VLOOKUP(D295,條件!$A$1:$L$65585,5,0)))</f>
        <v/>
      </c>
      <c r="G295" s="635" t="str">
        <f>IF(ISNA(VLOOKUP(D295,條件!$A$1:$L$65585,11,0)),"",(VLOOKUP(D295,條件!$A$1:$L$65585,11,0)))</f>
        <v/>
      </c>
      <c r="H295" s="578"/>
      <c r="I295" s="579"/>
      <c r="J295" s="580"/>
      <c r="K295" s="579"/>
      <c r="L295" s="581"/>
      <c r="M295" s="498"/>
      <c r="N295" s="499"/>
      <c r="O295" s="500"/>
      <c r="P295" s="499"/>
      <c r="Q295" s="501"/>
      <c r="R295" s="560"/>
      <c r="S295" s="542">
        <f t="shared" si="107"/>
        <v>0</v>
      </c>
      <c r="T295" s="502">
        <f t="shared" si="104"/>
        <v>0</v>
      </c>
      <c r="U295" s="502">
        <f t="shared" si="108"/>
        <v>0</v>
      </c>
      <c r="V295" s="503">
        <f t="shared" si="109"/>
        <v>0</v>
      </c>
      <c r="W295" s="561" t="str">
        <f t="shared" si="110"/>
        <v/>
      </c>
      <c r="X295" s="569" t="str">
        <f t="shared" si="105"/>
        <v/>
      </c>
      <c r="Y295" s="569" t="str">
        <f t="shared" si="106"/>
        <v/>
      </c>
    </row>
    <row r="296" spans="1:25" ht="16.5">
      <c r="A296" s="493">
        <f t="shared" si="103"/>
        <v>46149</v>
      </c>
      <c r="B296" s="549" t="s">
        <v>833</v>
      </c>
      <c r="C296" s="576"/>
      <c r="D296" s="600"/>
      <c r="E296" s="577"/>
      <c r="F296" s="635" t="str">
        <f>IF(ISNA(VLOOKUP(D296,條件!$A$1:$L$65585,5,0)),"",(VLOOKUP(D296,條件!$A$1:$L$65585,5,0)))</f>
        <v/>
      </c>
      <c r="G296" s="635" t="str">
        <f>IF(ISNA(VLOOKUP(D296,條件!$A$1:$L$65585,11,0)),"",(VLOOKUP(D296,條件!$A$1:$L$65585,11,0)))</f>
        <v/>
      </c>
      <c r="H296" s="578"/>
      <c r="I296" s="579"/>
      <c r="J296" s="580"/>
      <c r="K296" s="579"/>
      <c r="L296" s="581"/>
      <c r="M296" s="498"/>
      <c r="N296" s="499"/>
      <c r="O296" s="500"/>
      <c r="P296" s="499"/>
      <c r="Q296" s="501"/>
      <c r="R296" s="560"/>
      <c r="S296" s="542">
        <f t="shared" si="107"/>
        <v>0</v>
      </c>
      <c r="T296" s="502">
        <f t="shared" si="104"/>
        <v>0</v>
      </c>
      <c r="U296" s="502">
        <f t="shared" si="108"/>
        <v>0</v>
      </c>
      <c r="V296" s="503">
        <f t="shared" si="109"/>
        <v>0</v>
      </c>
      <c r="W296" s="561" t="str">
        <f t="shared" si="110"/>
        <v/>
      </c>
      <c r="X296" s="569" t="str">
        <f t="shared" si="105"/>
        <v/>
      </c>
      <c r="Y296" s="569" t="str">
        <f t="shared" si="106"/>
        <v/>
      </c>
    </row>
    <row r="297" spans="1:25" ht="16.5">
      <c r="A297" s="493">
        <f t="shared" si="103"/>
        <v>46149</v>
      </c>
      <c r="B297" s="549" t="s">
        <v>833</v>
      </c>
      <c r="C297" s="576"/>
      <c r="D297" s="600"/>
      <c r="E297" s="577"/>
      <c r="F297" s="635" t="str">
        <f>IF(ISNA(VLOOKUP(D297,條件!$A$1:$L$65585,5,0)),"",(VLOOKUP(D297,條件!$A$1:$L$65585,5,0)))</f>
        <v/>
      </c>
      <c r="G297" s="635" t="str">
        <f>IF(ISNA(VLOOKUP(D297,條件!$A$1:$L$65585,11,0)),"",(VLOOKUP(D297,條件!$A$1:$L$65585,11,0)))</f>
        <v/>
      </c>
      <c r="H297" s="578"/>
      <c r="I297" s="579"/>
      <c r="J297" s="580"/>
      <c r="K297" s="579"/>
      <c r="L297" s="581"/>
      <c r="M297" s="498"/>
      <c r="N297" s="499"/>
      <c r="O297" s="500"/>
      <c r="P297" s="499"/>
      <c r="Q297" s="501"/>
      <c r="R297" s="560"/>
      <c r="S297" s="542">
        <f t="shared" si="107"/>
        <v>0</v>
      </c>
      <c r="T297" s="502">
        <f t="shared" si="104"/>
        <v>0</v>
      </c>
      <c r="U297" s="502">
        <f t="shared" si="108"/>
        <v>0</v>
      </c>
      <c r="V297" s="503">
        <f t="shared" si="109"/>
        <v>0</v>
      </c>
      <c r="W297" s="561" t="str">
        <f t="shared" si="110"/>
        <v/>
      </c>
      <c r="X297" s="569" t="str">
        <f t="shared" si="105"/>
        <v/>
      </c>
      <c r="Y297" s="569" t="str">
        <f t="shared" si="106"/>
        <v/>
      </c>
    </row>
    <row r="298" spans="1:25" ht="16.5">
      <c r="A298" s="493">
        <f t="shared" si="103"/>
        <v>46149</v>
      </c>
      <c r="B298" s="549" t="s">
        <v>833</v>
      </c>
      <c r="C298" s="576"/>
      <c r="D298" s="600"/>
      <c r="E298" s="577"/>
      <c r="F298" s="635" t="str">
        <f>IF(ISNA(VLOOKUP(D298,條件!$A$1:$L$65585,5,0)),"",(VLOOKUP(D298,條件!$A$1:$L$65585,5,0)))</f>
        <v/>
      </c>
      <c r="G298" s="635" t="str">
        <f>IF(ISNA(VLOOKUP(D298,條件!$A$1:$L$65585,11,0)),"",(VLOOKUP(D298,條件!$A$1:$L$65585,11,0)))</f>
        <v/>
      </c>
      <c r="H298" s="578"/>
      <c r="I298" s="579"/>
      <c r="J298" s="580"/>
      <c r="K298" s="579"/>
      <c r="L298" s="581"/>
      <c r="M298" s="498"/>
      <c r="N298" s="499"/>
      <c r="O298" s="500"/>
      <c r="P298" s="499"/>
      <c r="Q298" s="501"/>
      <c r="R298" s="560"/>
      <c r="S298" s="542">
        <f t="shared" si="107"/>
        <v>0</v>
      </c>
      <c r="T298" s="502">
        <f t="shared" si="104"/>
        <v>0</v>
      </c>
      <c r="U298" s="502">
        <f t="shared" si="108"/>
        <v>0</v>
      </c>
      <c r="V298" s="503">
        <f t="shared" si="109"/>
        <v>0</v>
      </c>
      <c r="W298" s="561" t="str">
        <f t="shared" si="110"/>
        <v/>
      </c>
      <c r="X298" s="569" t="str">
        <f t="shared" si="105"/>
        <v/>
      </c>
      <c r="Y298" s="569" t="str">
        <f t="shared" si="106"/>
        <v/>
      </c>
    </row>
    <row r="299" spans="1:25" ht="16.5">
      <c r="A299" s="493">
        <f t="shared" si="103"/>
        <v>46149</v>
      </c>
      <c r="B299" s="549" t="s">
        <v>833</v>
      </c>
      <c r="C299" s="576"/>
      <c r="D299" s="600"/>
      <c r="E299" s="577"/>
      <c r="F299" s="635" t="str">
        <f>IF(ISNA(VLOOKUP(D299,條件!$A$1:$L$65585,5,0)),"",(VLOOKUP(D299,條件!$A$1:$L$65585,5,0)))</f>
        <v/>
      </c>
      <c r="G299" s="635" t="str">
        <f>IF(ISNA(VLOOKUP(D299,條件!$A$1:$L$65585,11,0)),"",(VLOOKUP(D299,條件!$A$1:$L$65585,11,0)))</f>
        <v/>
      </c>
      <c r="H299" s="578"/>
      <c r="I299" s="579"/>
      <c r="J299" s="580"/>
      <c r="K299" s="579"/>
      <c r="L299" s="581"/>
      <c r="M299" s="498"/>
      <c r="N299" s="499"/>
      <c r="O299" s="500"/>
      <c r="P299" s="499"/>
      <c r="Q299" s="501"/>
      <c r="R299" s="560"/>
      <c r="S299" s="542">
        <f t="shared" si="107"/>
        <v>0</v>
      </c>
      <c r="T299" s="502">
        <f t="shared" si="104"/>
        <v>0</v>
      </c>
      <c r="U299" s="502">
        <f t="shared" si="108"/>
        <v>0</v>
      </c>
      <c r="V299" s="503">
        <f t="shared" si="109"/>
        <v>0</v>
      </c>
      <c r="W299" s="561" t="str">
        <f t="shared" si="110"/>
        <v/>
      </c>
      <c r="X299" s="569" t="str">
        <f t="shared" si="105"/>
        <v/>
      </c>
      <c r="Y299" s="569" t="str">
        <f t="shared" si="106"/>
        <v/>
      </c>
    </row>
    <row r="300" spans="1:25" ht="16.5">
      <c r="A300" s="493">
        <f t="shared" si="103"/>
        <v>46149</v>
      </c>
      <c r="B300" s="549" t="s">
        <v>833</v>
      </c>
      <c r="C300" s="576"/>
      <c r="D300" s="600"/>
      <c r="E300" s="577"/>
      <c r="F300" s="635" t="str">
        <f>IF(ISNA(VLOOKUP(D300,條件!$A$1:$L$65585,5,0)),"",(VLOOKUP(D300,條件!$A$1:$L$65585,5,0)))</f>
        <v/>
      </c>
      <c r="G300" s="635" t="str">
        <f>IF(ISNA(VLOOKUP(D300,條件!$A$1:$L$65585,11,0)),"",(VLOOKUP(D300,條件!$A$1:$L$65585,11,0)))</f>
        <v/>
      </c>
      <c r="H300" s="578"/>
      <c r="I300" s="579"/>
      <c r="J300" s="580"/>
      <c r="K300" s="579"/>
      <c r="L300" s="581"/>
      <c r="M300" s="498"/>
      <c r="N300" s="499"/>
      <c r="O300" s="500"/>
      <c r="P300" s="499"/>
      <c r="Q300" s="501"/>
      <c r="R300" s="560"/>
      <c r="S300" s="542">
        <f t="shared" si="107"/>
        <v>0</v>
      </c>
      <c r="T300" s="502">
        <f t="shared" si="104"/>
        <v>0</v>
      </c>
      <c r="U300" s="502">
        <f t="shared" si="108"/>
        <v>0</v>
      </c>
      <c r="V300" s="503">
        <f t="shared" si="109"/>
        <v>0</v>
      </c>
      <c r="W300" s="561" t="str">
        <f t="shared" si="110"/>
        <v/>
      </c>
      <c r="X300" s="569" t="str">
        <f t="shared" si="105"/>
        <v/>
      </c>
      <c r="Y300" s="569" t="str">
        <f t="shared" si="106"/>
        <v/>
      </c>
    </row>
    <row r="301" spans="1:25" ht="16.5">
      <c r="A301" s="493">
        <f t="shared" si="103"/>
        <v>46149</v>
      </c>
      <c r="B301" s="549" t="s">
        <v>833</v>
      </c>
      <c r="C301" s="576"/>
      <c r="D301" s="600"/>
      <c r="E301" s="577"/>
      <c r="F301" s="635" t="str">
        <f>IF(ISNA(VLOOKUP(D301,條件!$A$1:$L$65585,5,0)),"",(VLOOKUP(D301,條件!$A$1:$L$65585,5,0)))</f>
        <v/>
      </c>
      <c r="G301" s="635" t="str">
        <f>IF(ISNA(VLOOKUP(D301,條件!$A$1:$L$65585,11,0)),"",(VLOOKUP(D301,條件!$A$1:$L$65585,11,0)))</f>
        <v/>
      </c>
      <c r="H301" s="578"/>
      <c r="I301" s="579"/>
      <c r="J301" s="580"/>
      <c r="K301" s="579"/>
      <c r="L301" s="581"/>
      <c r="M301" s="498"/>
      <c r="N301" s="499"/>
      <c r="O301" s="500"/>
      <c r="P301" s="499"/>
      <c r="Q301" s="501"/>
      <c r="R301" s="560"/>
      <c r="S301" s="542">
        <f t="shared" si="107"/>
        <v>0</v>
      </c>
      <c r="T301" s="502">
        <f t="shared" si="104"/>
        <v>0</v>
      </c>
      <c r="U301" s="502">
        <f t="shared" si="108"/>
        <v>0</v>
      </c>
      <c r="V301" s="503">
        <f t="shared" si="109"/>
        <v>0</v>
      </c>
      <c r="W301" s="561" t="str">
        <f t="shared" si="110"/>
        <v/>
      </c>
      <c r="X301" s="569" t="str">
        <f t="shared" si="105"/>
        <v/>
      </c>
      <c r="Y301" s="569" t="str">
        <f t="shared" si="106"/>
        <v/>
      </c>
    </row>
    <row r="302" spans="1:25" ht="16.5">
      <c r="A302" s="493">
        <f t="shared" si="103"/>
        <v>46149</v>
      </c>
      <c r="B302" s="515" t="s">
        <v>831</v>
      </c>
      <c r="C302" s="652"/>
      <c r="D302" s="653"/>
      <c r="E302" s="654"/>
      <c r="F302" s="655">
        <v>0</v>
      </c>
      <c r="G302" s="655"/>
      <c r="H302" s="656"/>
      <c r="I302" s="657">
        <f>COUNTA(I282:I301)</f>
        <v>0</v>
      </c>
      <c r="J302" s="657"/>
      <c r="K302" s="657"/>
      <c r="L302" s="658"/>
      <c r="M302" s="517"/>
      <c r="N302" s="518">
        <f>SUM(N282:N301)</f>
        <v>0</v>
      </c>
      <c r="O302" s="517"/>
      <c r="P302" s="518">
        <f>SUM(P282:P301)</f>
        <v>0</v>
      </c>
      <c r="Q302" s="519"/>
      <c r="R302" s="562"/>
      <c r="S302" s="544"/>
      <c r="T302" s="520"/>
      <c r="U302" s="516">
        <f>SUMIF(U282:U301,"&lt;9E307")</f>
        <v>0</v>
      </c>
      <c r="V302" s="516">
        <f>SUM(V282:V301)</f>
        <v>0</v>
      </c>
      <c r="W302" s="563">
        <f>IF(ISERROR(V302/U302),0,(V302/U302))</f>
        <v>0</v>
      </c>
      <c r="X302" s="570">
        <f>SUMIF(X282:X301,"&lt;9E307")</f>
        <v>0</v>
      </c>
      <c r="Y302" s="570">
        <f>SUMIF(Y282:Y301,"&lt;9E307")</f>
        <v>0</v>
      </c>
    </row>
    <row r="303" spans="1:25" ht="16.5">
      <c r="A303" s="493">
        <f t="shared" si="103"/>
        <v>46149</v>
      </c>
      <c r="B303" s="521" t="s">
        <v>834</v>
      </c>
      <c r="C303" s="659"/>
      <c r="D303" s="660"/>
      <c r="E303" s="661"/>
      <c r="F303" s="662"/>
      <c r="G303" s="662"/>
      <c r="H303" s="663"/>
      <c r="I303" s="664">
        <f>SUM(I281,I302)</f>
        <v>0</v>
      </c>
      <c r="J303" s="664"/>
      <c r="K303" s="664"/>
      <c r="L303" s="665"/>
      <c r="M303" s="536"/>
      <c r="N303" s="537">
        <f>SUM(N281,N302)</f>
        <v>0</v>
      </c>
      <c r="O303" s="536"/>
      <c r="P303" s="537">
        <f>SUM(P281,P302)</f>
        <v>0</v>
      </c>
      <c r="Q303" s="538"/>
      <c r="R303" s="564"/>
      <c r="S303" s="545"/>
      <c r="T303" s="504"/>
      <c r="U303" s="504">
        <f t="shared" ref="U303:V303" si="111">SUM(U281,U302)</f>
        <v>0</v>
      </c>
      <c r="V303" s="504">
        <f t="shared" si="111"/>
        <v>0</v>
      </c>
      <c r="W303" s="565">
        <f>IF(ISERROR(V303/U303),0,V303/U303)</f>
        <v>0</v>
      </c>
      <c r="X303" s="571">
        <f>SUM(X281,X302)</f>
        <v>0</v>
      </c>
      <c r="Y303" s="571">
        <f>SUM(Y281,Y302)</f>
        <v>0</v>
      </c>
    </row>
    <row r="304" spans="1:25" ht="16.5">
      <c r="A304" s="566">
        <f>A303+1</f>
        <v>46150</v>
      </c>
      <c r="B304" s="548" t="s">
        <v>832</v>
      </c>
      <c r="C304" s="666"/>
      <c r="D304" s="667"/>
      <c r="E304" s="668"/>
      <c r="F304" s="635" t="str">
        <f>IF(ISNA(VLOOKUP(D304,條件!$A$1:$L$65585,5,0)),"",(VLOOKUP(D304,條件!$A$1:$L$65585,5,0)))</f>
        <v/>
      </c>
      <c r="G304" s="635" t="str">
        <f>IF(ISNA(VLOOKUP(D304,條件!$A$1:$L$65585,11,0)),"",(VLOOKUP(D304,條件!$A$1:$L$65585,11,0)))</f>
        <v/>
      </c>
      <c r="H304" s="670"/>
      <c r="I304" s="671"/>
      <c r="J304" s="580"/>
      <c r="K304" s="671"/>
      <c r="L304" s="672"/>
      <c r="M304" s="524"/>
      <c r="N304" s="525"/>
      <c r="O304" s="526"/>
      <c r="P304" s="525"/>
      <c r="Q304" s="527"/>
      <c r="R304" s="558"/>
      <c r="S304" s="541">
        <f>K304*0.85</f>
        <v>0</v>
      </c>
      <c r="T304" s="522">
        <f t="shared" ref="T304:T323" si="112">IF(J304="",0,(1440/(J304/S304)))</f>
        <v>0</v>
      </c>
      <c r="U304" s="522">
        <f>T304*L304*(N304+P304)/24*0.85</f>
        <v>0</v>
      </c>
      <c r="V304" s="523">
        <f>M304+O304</f>
        <v>0</v>
      </c>
      <c r="W304" s="559" t="str">
        <f>IF(U304=0,"",((V304/U304)))</f>
        <v/>
      </c>
      <c r="X304" s="569" t="str">
        <f t="shared" ref="X304:X323" si="113">IF(ISERROR((U304/(N304+P304)*N304)/250),"",((U304/(N304+P304)*N304)/250))</f>
        <v/>
      </c>
      <c r="Y304" s="569" t="str">
        <f t="shared" ref="Y304:Y323" si="114">IF(ISERROR(((U304/(N304+P304)*P304)/250)),"",(((U304/(N304+P304)*P304))/250))</f>
        <v/>
      </c>
    </row>
    <row r="305" spans="1:25" ht="16.5">
      <c r="A305" s="493">
        <f>A304</f>
        <v>46150</v>
      </c>
      <c r="B305" s="549" t="s">
        <v>832</v>
      </c>
      <c r="C305" s="576"/>
      <c r="D305" s="600"/>
      <c r="E305" s="577"/>
      <c r="F305" s="635" t="str">
        <f>IF(ISNA(VLOOKUP(D305,條件!$A$1:$L$65585,5,0)),"",(VLOOKUP(D305,條件!$A$1:$L$65585,5,0)))</f>
        <v/>
      </c>
      <c r="G305" s="635" t="str">
        <f>IF(ISNA(VLOOKUP(D305,條件!$A$1:$L$65585,11,0)),"",(VLOOKUP(D305,條件!$A$1:$L$65585,11,0)))</f>
        <v/>
      </c>
      <c r="H305" s="578"/>
      <c r="I305" s="579"/>
      <c r="J305" s="580"/>
      <c r="K305" s="579"/>
      <c r="L305" s="581"/>
      <c r="M305" s="498"/>
      <c r="N305" s="499"/>
      <c r="O305" s="500"/>
      <c r="P305" s="499"/>
      <c r="Q305" s="527"/>
      <c r="R305" s="560"/>
      <c r="S305" s="542">
        <f t="shared" ref="S305:S323" si="115">K305*0.85</f>
        <v>0</v>
      </c>
      <c r="T305" s="502">
        <f t="shared" si="112"/>
        <v>0</v>
      </c>
      <c r="U305" s="522">
        <f t="shared" ref="U305:U323" si="116">T305*L305*(N305+P305)/24*0.85</f>
        <v>0</v>
      </c>
      <c r="V305" s="503">
        <f t="shared" ref="V305:V323" si="117">M305+O305</f>
        <v>0</v>
      </c>
      <c r="W305" s="559" t="str">
        <f t="shared" ref="W305:W323" si="118">IF(U305=0,"",((V305/U305)))</f>
        <v/>
      </c>
      <c r="X305" s="569" t="str">
        <f t="shared" si="113"/>
        <v/>
      </c>
      <c r="Y305" s="569" t="str">
        <f t="shared" si="114"/>
        <v/>
      </c>
    </row>
    <row r="306" spans="1:25" ht="16.5">
      <c r="A306" s="493">
        <f t="shared" ref="A306:A346" si="119">A305</f>
        <v>46150</v>
      </c>
      <c r="B306" s="549" t="s">
        <v>832</v>
      </c>
      <c r="C306" s="576"/>
      <c r="D306" s="600"/>
      <c r="E306" s="577"/>
      <c r="F306" s="635" t="str">
        <f>IF(ISNA(VLOOKUP(D306,條件!$A$1:$L$65585,5,0)),"",(VLOOKUP(D306,條件!$A$1:$L$65585,5,0)))</f>
        <v/>
      </c>
      <c r="G306" s="635" t="str">
        <f>IF(ISNA(VLOOKUP(D306,條件!$A$1:$L$65585,11,0)),"",(VLOOKUP(D306,條件!$A$1:$L$65585,11,0)))</f>
        <v/>
      </c>
      <c r="H306" s="578"/>
      <c r="I306" s="579"/>
      <c r="J306" s="580"/>
      <c r="K306" s="579"/>
      <c r="L306" s="581"/>
      <c r="M306" s="498"/>
      <c r="N306" s="499"/>
      <c r="O306" s="500"/>
      <c r="P306" s="499"/>
      <c r="Q306" s="527"/>
      <c r="R306" s="560"/>
      <c r="S306" s="542">
        <f t="shared" si="115"/>
        <v>0</v>
      </c>
      <c r="T306" s="502">
        <f t="shared" si="112"/>
        <v>0</v>
      </c>
      <c r="U306" s="522">
        <f t="shared" si="116"/>
        <v>0</v>
      </c>
      <c r="V306" s="503">
        <f t="shared" si="117"/>
        <v>0</v>
      </c>
      <c r="W306" s="559" t="str">
        <f t="shared" si="118"/>
        <v/>
      </c>
      <c r="X306" s="569" t="str">
        <f t="shared" si="113"/>
        <v/>
      </c>
      <c r="Y306" s="569" t="str">
        <f t="shared" si="114"/>
        <v/>
      </c>
    </row>
    <row r="307" spans="1:25" ht="16.5">
      <c r="A307" s="493">
        <f t="shared" si="119"/>
        <v>46150</v>
      </c>
      <c r="B307" s="549" t="s">
        <v>832</v>
      </c>
      <c r="C307" s="576"/>
      <c r="D307" s="600"/>
      <c r="E307" s="577"/>
      <c r="F307" s="635" t="str">
        <f>IF(ISNA(VLOOKUP(D307,條件!$A$1:$L$65585,5,0)),"",(VLOOKUP(D307,條件!$A$1:$L$65585,5,0)))</f>
        <v/>
      </c>
      <c r="G307" s="635" t="str">
        <f>IF(ISNA(VLOOKUP(D307,條件!$A$1:$L$65585,11,0)),"",(VLOOKUP(D307,條件!$A$1:$L$65585,11,0)))</f>
        <v/>
      </c>
      <c r="H307" s="578"/>
      <c r="I307" s="579"/>
      <c r="J307" s="580"/>
      <c r="K307" s="579"/>
      <c r="L307" s="581"/>
      <c r="M307" s="498"/>
      <c r="N307" s="499"/>
      <c r="O307" s="500"/>
      <c r="P307" s="499"/>
      <c r="Q307" s="527"/>
      <c r="R307" s="560"/>
      <c r="S307" s="542">
        <f t="shared" si="115"/>
        <v>0</v>
      </c>
      <c r="T307" s="502">
        <f t="shared" si="112"/>
        <v>0</v>
      </c>
      <c r="U307" s="522">
        <f t="shared" si="116"/>
        <v>0</v>
      </c>
      <c r="V307" s="503">
        <f t="shared" si="117"/>
        <v>0</v>
      </c>
      <c r="W307" s="559" t="str">
        <f t="shared" si="118"/>
        <v/>
      </c>
      <c r="X307" s="569" t="str">
        <f t="shared" si="113"/>
        <v/>
      </c>
      <c r="Y307" s="569" t="str">
        <f t="shared" si="114"/>
        <v/>
      </c>
    </row>
    <row r="308" spans="1:25" ht="16.5">
      <c r="A308" s="493">
        <f t="shared" si="119"/>
        <v>46150</v>
      </c>
      <c r="B308" s="549" t="s">
        <v>832</v>
      </c>
      <c r="C308" s="576"/>
      <c r="D308" s="600"/>
      <c r="E308" s="577"/>
      <c r="F308" s="635" t="str">
        <f>IF(ISNA(VLOOKUP(D308,條件!$A$1:$L$65585,5,0)),"",(VLOOKUP(D308,條件!$A$1:$L$65585,5,0)))</f>
        <v/>
      </c>
      <c r="G308" s="635" t="str">
        <f>IF(ISNA(VLOOKUP(D308,條件!$A$1:$L$65585,11,0)),"",(VLOOKUP(D308,條件!$A$1:$L$65585,11,0)))</f>
        <v/>
      </c>
      <c r="H308" s="578"/>
      <c r="I308" s="579"/>
      <c r="J308" s="580"/>
      <c r="K308" s="579"/>
      <c r="L308" s="581"/>
      <c r="M308" s="498"/>
      <c r="N308" s="499"/>
      <c r="O308" s="500"/>
      <c r="P308" s="499"/>
      <c r="Q308" s="527"/>
      <c r="R308" s="560"/>
      <c r="S308" s="542">
        <f t="shared" si="115"/>
        <v>0</v>
      </c>
      <c r="T308" s="502">
        <f t="shared" si="112"/>
        <v>0</v>
      </c>
      <c r="U308" s="522">
        <f t="shared" si="116"/>
        <v>0</v>
      </c>
      <c r="V308" s="503">
        <f t="shared" si="117"/>
        <v>0</v>
      </c>
      <c r="W308" s="559" t="str">
        <f t="shared" si="118"/>
        <v/>
      </c>
      <c r="X308" s="569" t="str">
        <f t="shared" si="113"/>
        <v/>
      </c>
      <c r="Y308" s="569" t="str">
        <f t="shared" si="114"/>
        <v/>
      </c>
    </row>
    <row r="309" spans="1:25" ht="16.5">
      <c r="A309" s="493">
        <f t="shared" si="119"/>
        <v>46150</v>
      </c>
      <c r="B309" s="549" t="s">
        <v>832</v>
      </c>
      <c r="C309" s="576"/>
      <c r="D309" s="600"/>
      <c r="E309" s="577"/>
      <c r="F309" s="635" t="str">
        <f>IF(ISNA(VLOOKUP(D309,條件!$A$1:$L$65585,5,0)),"",(VLOOKUP(D309,條件!$A$1:$L$65585,5,0)))</f>
        <v/>
      </c>
      <c r="G309" s="635" t="str">
        <f>IF(ISNA(VLOOKUP(D309,條件!$A$1:$L$65585,11,0)),"",(VLOOKUP(D309,條件!$A$1:$L$65585,11,0)))</f>
        <v/>
      </c>
      <c r="H309" s="578"/>
      <c r="I309" s="579"/>
      <c r="J309" s="580"/>
      <c r="K309" s="579"/>
      <c r="L309" s="581"/>
      <c r="M309" s="498"/>
      <c r="N309" s="499"/>
      <c r="O309" s="500"/>
      <c r="P309" s="499"/>
      <c r="Q309" s="527"/>
      <c r="R309" s="560"/>
      <c r="S309" s="542">
        <f t="shared" si="115"/>
        <v>0</v>
      </c>
      <c r="T309" s="502">
        <f t="shared" si="112"/>
        <v>0</v>
      </c>
      <c r="U309" s="522">
        <f t="shared" si="116"/>
        <v>0</v>
      </c>
      <c r="V309" s="503">
        <f t="shared" si="117"/>
        <v>0</v>
      </c>
      <c r="W309" s="559" t="str">
        <f t="shared" si="118"/>
        <v/>
      </c>
      <c r="X309" s="569" t="str">
        <f t="shared" si="113"/>
        <v/>
      </c>
      <c r="Y309" s="569" t="str">
        <f t="shared" si="114"/>
        <v/>
      </c>
    </row>
    <row r="310" spans="1:25" ht="16.5">
      <c r="A310" s="493">
        <f t="shared" si="119"/>
        <v>46150</v>
      </c>
      <c r="B310" s="549" t="s">
        <v>832</v>
      </c>
      <c r="C310" s="576"/>
      <c r="D310" s="600"/>
      <c r="E310" s="577"/>
      <c r="F310" s="635" t="str">
        <f>IF(ISNA(VLOOKUP(D310,條件!$A$1:$L$65585,5,0)),"",(VLOOKUP(D310,條件!$A$1:$L$65585,5,0)))</f>
        <v/>
      </c>
      <c r="G310" s="635" t="str">
        <f>IF(ISNA(VLOOKUP(D310,條件!$A$1:$L$65585,11,0)),"",(VLOOKUP(D310,條件!$A$1:$L$65585,11,0)))</f>
        <v/>
      </c>
      <c r="H310" s="578"/>
      <c r="I310" s="579"/>
      <c r="J310" s="580"/>
      <c r="K310" s="579"/>
      <c r="L310" s="581"/>
      <c r="M310" s="498"/>
      <c r="N310" s="499"/>
      <c r="O310" s="500"/>
      <c r="P310" s="499"/>
      <c r="Q310" s="527"/>
      <c r="R310" s="560"/>
      <c r="S310" s="542">
        <f t="shared" si="115"/>
        <v>0</v>
      </c>
      <c r="T310" s="502">
        <f t="shared" si="112"/>
        <v>0</v>
      </c>
      <c r="U310" s="522">
        <f t="shared" si="116"/>
        <v>0</v>
      </c>
      <c r="V310" s="503">
        <f t="shared" si="117"/>
        <v>0</v>
      </c>
      <c r="W310" s="559" t="str">
        <f t="shared" si="118"/>
        <v/>
      </c>
      <c r="X310" s="569" t="str">
        <f t="shared" si="113"/>
        <v/>
      </c>
      <c r="Y310" s="569" t="str">
        <f t="shared" si="114"/>
        <v/>
      </c>
    </row>
    <row r="311" spans="1:25" ht="16.5">
      <c r="A311" s="493">
        <f t="shared" si="119"/>
        <v>46150</v>
      </c>
      <c r="B311" s="549" t="s">
        <v>832</v>
      </c>
      <c r="C311" s="576"/>
      <c r="D311" s="600"/>
      <c r="E311" s="577"/>
      <c r="F311" s="635" t="str">
        <f>IF(ISNA(VLOOKUP(D311,條件!$A$1:$L$65585,5,0)),"",(VLOOKUP(D311,條件!$A$1:$L$65585,5,0)))</f>
        <v/>
      </c>
      <c r="G311" s="635" t="str">
        <f>IF(ISNA(VLOOKUP(D311,條件!$A$1:$L$65585,11,0)),"",(VLOOKUP(D311,條件!$A$1:$L$65585,11,0)))</f>
        <v/>
      </c>
      <c r="H311" s="578"/>
      <c r="I311" s="579"/>
      <c r="J311" s="580"/>
      <c r="K311" s="579"/>
      <c r="L311" s="581"/>
      <c r="M311" s="498"/>
      <c r="N311" s="499"/>
      <c r="O311" s="500"/>
      <c r="P311" s="499"/>
      <c r="Q311" s="527"/>
      <c r="R311" s="560"/>
      <c r="S311" s="542">
        <f t="shared" si="115"/>
        <v>0</v>
      </c>
      <c r="T311" s="502">
        <f t="shared" si="112"/>
        <v>0</v>
      </c>
      <c r="U311" s="522">
        <f t="shared" si="116"/>
        <v>0</v>
      </c>
      <c r="V311" s="503">
        <f t="shared" si="117"/>
        <v>0</v>
      </c>
      <c r="W311" s="559" t="str">
        <f t="shared" si="118"/>
        <v/>
      </c>
      <c r="X311" s="569" t="str">
        <f t="shared" si="113"/>
        <v/>
      </c>
      <c r="Y311" s="569" t="str">
        <f t="shared" si="114"/>
        <v/>
      </c>
    </row>
    <row r="312" spans="1:25" ht="16.5">
      <c r="A312" s="493">
        <f t="shared" si="119"/>
        <v>46150</v>
      </c>
      <c r="B312" s="549" t="s">
        <v>832</v>
      </c>
      <c r="C312" s="576"/>
      <c r="D312" s="600"/>
      <c r="E312" s="577"/>
      <c r="F312" s="635" t="str">
        <f>IF(ISNA(VLOOKUP(D312,條件!$A$1:$L$65585,5,0)),"",(VLOOKUP(D312,條件!$A$1:$L$65585,5,0)))</f>
        <v/>
      </c>
      <c r="G312" s="635" t="str">
        <f>IF(ISNA(VLOOKUP(D312,條件!$A$1:$L$65585,11,0)),"",(VLOOKUP(D312,條件!$A$1:$L$65585,11,0)))</f>
        <v/>
      </c>
      <c r="H312" s="578"/>
      <c r="I312" s="579"/>
      <c r="J312" s="580"/>
      <c r="K312" s="579"/>
      <c r="L312" s="581"/>
      <c r="M312" s="498"/>
      <c r="N312" s="499"/>
      <c r="O312" s="500"/>
      <c r="P312" s="499"/>
      <c r="Q312" s="527"/>
      <c r="R312" s="560"/>
      <c r="S312" s="542">
        <f t="shared" si="115"/>
        <v>0</v>
      </c>
      <c r="T312" s="502">
        <f t="shared" si="112"/>
        <v>0</v>
      </c>
      <c r="U312" s="522">
        <f t="shared" si="116"/>
        <v>0</v>
      </c>
      <c r="V312" s="503">
        <f t="shared" si="117"/>
        <v>0</v>
      </c>
      <c r="W312" s="559" t="str">
        <f t="shared" si="118"/>
        <v/>
      </c>
      <c r="X312" s="569" t="str">
        <f t="shared" si="113"/>
        <v/>
      </c>
      <c r="Y312" s="569" t="str">
        <f t="shared" si="114"/>
        <v/>
      </c>
    </row>
    <row r="313" spans="1:25" ht="16.5">
      <c r="A313" s="493">
        <f t="shared" si="119"/>
        <v>46150</v>
      </c>
      <c r="B313" s="549" t="s">
        <v>832</v>
      </c>
      <c r="C313" s="576"/>
      <c r="D313" s="600"/>
      <c r="E313" s="577"/>
      <c r="F313" s="635" t="str">
        <f>IF(ISNA(VLOOKUP(D313,條件!$A$1:$L$65585,5,0)),"",(VLOOKUP(D313,條件!$A$1:$L$65585,5,0)))</f>
        <v/>
      </c>
      <c r="G313" s="635" t="str">
        <f>IF(ISNA(VLOOKUP(D313,條件!$A$1:$L$65585,11,0)),"",(VLOOKUP(D313,條件!$A$1:$L$65585,11,0)))</f>
        <v/>
      </c>
      <c r="H313" s="578"/>
      <c r="I313" s="579"/>
      <c r="J313" s="580"/>
      <c r="K313" s="579"/>
      <c r="L313" s="581"/>
      <c r="M313" s="498"/>
      <c r="N313" s="499"/>
      <c r="O313" s="500"/>
      <c r="P313" s="499"/>
      <c r="Q313" s="527"/>
      <c r="R313" s="560"/>
      <c r="S313" s="542">
        <f t="shared" si="115"/>
        <v>0</v>
      </c>
      <c r="T313" s="502">
        <f t="shared" si="112"/>
        <v>0</v>
      </c>
      <c r="U313" s="522">
        <f t="shared" si="116"/>
        <v>0</v>
      </c>
      <c r="V313" s="503">
        <f t="shared" si="117"/>
        <v>0</v>
      </c>
      <c r="W313" s="559" t="str">
        <f t="shared" si="118"/>
        <v/>
      </c>
      <c r="X313" s="569" t="str">
        <f t="shared" si="113"/>
        <v/>
      </c>
      <c r="Y313" s="569" t="str">
        <f t="shared" si="114"/>
        <v/>
      </c>
    </row>
    <row r="314" spans="1:25" ht="16.5">
      <c r="A314" s="493">
        <f t="shared" si="119"/>
        <v>46150</v>
      </c>
      <c r="B314" s="549" t="s">
        <v>832</v>
      </c>
      <c r="C314" s="576"/>
      <c r="D314" s="600"/>
      <c r="E314" s="577"/>
      <c r="F314" s="635" t="str">
        <f>IF(ISNA(VLOOKUP(D314,條件!$A$1:$L$65585,5,0)),"",(VLOOKUP(D314,條件!$A$1:$L$65585,5,0)))</f>
        <v/>
      </c>
      <c r="G314" s="635" t="str">
        <f>IF(ISNA(VLOOKUP(D314,條件!$A$1:$L$65585,11,0)),"",(VLOOKUP(D314,條件!$A$1:$L$65585,11,0)))</f>
        <v/>
      </c>
      <c r="H314" s="578"/>
      <c r="I314" s="579"/>
      <c r="J314" s="580"/>
      <c r="K314" s="579"/>
      <c r="L314" s="581"/>
      <c r="M314" s="498"/>
      <c r="N314" s="499"/>
      <c r="O314" s="500"/>
      <c r="P314" s="499"/>
      <c r="Q314" s="527"/>
      <c r="R314" s="560"/>
      <c r="S314" s="542">
        <f t="shared" si="115"/>
        <v>0</v>
      </c>
      <c r="T314" s="502">
        <f t="shared" si="112"/>
        <v>0</v>
      </c>
      <c r="U314" s="522">
        <f t="shared" si="116"/>
        <v>0</v>
      </c>
      <c r="V314" s="503">
        <f t="shared" si="117"/>
        <v>0</v>
      </c>
      <c r="W314" s="559" t="str">
        <f t="shared" si="118"/>
        <v/>
      </c>
      <c r="X314" s="569" t="str">
        <f t="shared" si="113"/>
        <v/>
      </c>
      <c r="Y314" s="569" t="str">
        <f t="shared" si="114"/>
        <v/>
      </c>
    </row>
    <row r="315" spans="1:25" ht="16.5">
      <c r="A315" s="493">
        <f t="shared" si="119"/>
        <v>46150</v>
      </c>
      <c r="B315" s="549" t="s">
        <v>832</v>
      </c>
      <c r="C315" s="576"/>
      <c r="D315" s="600"/>
      <c r="E315" s="577"/>
      <c r="F315" s="635" t="str">
        <f>IF(ISNA(VLOOKUP(D315,條件!$A$1:$L$65585,5,0)),"",(VLOOKUP(D315,條件!$A$1:$L$65585,5,0)))</f>
        <v/>
      </c>
      <c r="G315" s="635" t="str">
        <f>IF(ISNA(VLOOKUP(D315,條件!$A$1:$L$65585,11,0)),"",(VLOOKUP(D315,條件!$A$1:$L$65585,11,0)))</f>
        <v/>
      </c>
      <c r="H315" s="578"/>
      <c r="I315" s="579"/>
      <c r="J315" s="580"/>
      <c r="K315" s="579"/>
      <c r="L315" s="581"/>
      <c r="M315" s="498"/>
      <c r="N315" s="499"/>
      <c r="O315" s="500"/>
      <c r="P315" s="499"/>
      <c r="Q315" s="527"/>
      <c r="R315" s="560"/>
      <c r="S315" s="542">
        <f t="shared" si="115"/>
        <v>0</v>
      </c>
      <c r="T315" s="502">
        <f t="shared" si="112"/>
        <v>0</v>
      </c>
      <c r="U315" s="502">
        <f t="shared" si="116"/>
        <v>0</v>
      </c>
      <c r="V315" s="503">
        <f t="shared" si="117"/>
        <v>0</v>
      </c>
      <c r="W315" s="559" t="str">
        <f t="shared" si="118"/>
        <v/>
      </c>
      <c r="X315" s="569" t="str">
        <f t="shared" si="113"/>
        <v/>
      </c>
      <c r="Y315" s="569" t="str">
        <f t="shared" si="114"/>
        <v/>
      </c>
    </row>
    <row r="316" spans="1:25" ht="16.5">
      <c r="A316" s="493">
        <f t="shared" si="119"/>
        <v>46150</v>
      </c>
      <c r="B316" s="549" t="s">
        <v>832</v>
      </c>
      <c r="C316" s="576"/>
      <c r="D316" s="600"/>
      <c r="E316" s="577"/>
      <c r="F316" s="635" t="str">
        <f>IF(ISNA(VLOOKUP(D316,條件!$A$1:$L$65585,5,0)),"",(VLOOKUP(D316,條件!$A$1:$L$65585,5,0)))</f>
        <v/>
      </c>
      <c r="G316" s="635" t="str">
        <f>IF(ISNA(VLOOKUP(D316,條件!$A$1:$L$65585,11,0)),"",(VLOOKUP(D316,條件!$A$1:$L$65585,11,0)))</f>
        <v/>
      </c>
      <c r="H316" s="578"/>
      <c r="I316" s="579"/>
      <c r="J316" s="580"/>
      <c r="K316" s="579"/>
      <c r="L316" s="581"/>
      <c r="M316" s="498"/>
      <c r="N316" s="499"/>
      <c r="O316" s="500"/>
      <c r="P316" s="499"/>
      <c r="Q316" s="527"/>
      <c r="R316" s="560"/>
      <c r="S316" s="542">
        <f t="shared" si="115"/>
        <v>0</v>
      </c>
      <c r="T316" s="502">
        <f t="shared" si="112"/>
        <v>0</v>
      </c>
      <c r="U316" s="502">
        <f t="shared" si="116"/>
        <v>0</v>
      </c>
      <c r="V316" s="503">
        <f t="shared" si="117"/>
        <v>0</v>
      </c>
      <c r="W316" s="561" t="str">
        <f t="shared" si="118"/>
        <v/>
      </c>
      <c r="X316" s="569" t="str">
        <f t="shared" si="113"/>
        <v/>
      </c>
      <c r="Y316" s="569" t="str">
        <f t="shared" si="114"/>
        <v/>
      </c>
    </row>
    <row r="317" spans="1:25" ht="16.5">
      <c r="A317" s="493">
        <f t="shared" si="119"/>
        <v>46150</v>
      </c>
      <c r="B317" s="549" t="s">
        <v>832</v>
      </c>
      <c r="C317" s="576"/>
      <c r="D317" s="600"/>
      <c r="E317" s="577"/>
      <c r="F317" s="635" t="str">
        <f>IF(ISNA(VLOOKUP(D317,條件!$A$1:$L$65585,5,0)),"",(VLOOKUP(D317,條件!$A$1:$L$65585,5,0)))</f>
        <v/>
      </c>
      <c r="G317" s="635" t="str">
        <f>IF(ISNA(VLOOKUP(D317,條件!$A$1:$L$65585,11,0)),"",(VLOOKUP(D317,條件!$A$1:$L$65585,11,0)))</f>
        <v/>
      </c>
      <c r="H317" s="578"/>
      <c r="I317" s="579"/>
      <c r="J317" s="580"/>
      <c r="K317" s="579"/>
      <c r="L317" s="581"/>
      <c r="M317" s="498"/>
      <c r="N317" s="499"/>
      <c r="O317" s="500"/>
      <c r="P317" s="499"/>
      <c r="Q317" s="527"/>
      <c r="R317" s="560"/>
      <c r="S317" s="542">
        <f t="shared" si="115"/>
        <v>0</v>
      </c>
      <c r="T317" s="502">
        <f t="shared" si="112"/>
        <v>0</v>
      </c>
      <c r="U317" s="502">
        <f t="shared" si="116"/>
        <v>0</v>
      </c>
      <c r="V317" s="503">
        <f t="shared" si="117"/>
        <v>0</v>
      </c>
      <c r="W317" s="561" t="str">
        <f t="shared" si="118"/>
        <v/>
      </c>
      <c r="X317" s="569" t="str">
        <f t="shared" si="113"/>
        <v/>
      </c>
      <c r="Y317" s="569" t="str">
        <f t="shared" si="114"/>
        <v/>
      </c>
    </row>
    <row r="318" spans="1:25" ht="16.5">
      <c r="A318" s="493">
        <f t="shared" si="119"/>
        <v>46150</v>
      </c>
      <c r="B318" s="549" t="s">
        <v>832</v>
      </c>
      <c r="C318" s="576"/>
      <c r="D318" s="600"/>
      <c r="E318" s="577"/>
      <c r="F318" s="635" t="str">
        <f>IF(ISNA(VLOOKUP(D318,條件!$A$1:$L$65585,5,0)),"",(VLOOKUP(D318,條件!$A$1:$L$65585,5,0)))</f>
        <v/>
      </c>
      <c r="G318" s="635" t="str">
        <f>IF(ISNA(VLOOKUP(D318,條件!$A$1:$L$65585,11,0)),"",(VLOOKUP(D318,條件!$A$1:$L$65585,11,0)))</f>
        <v/>
      </c>
      <c r="H318" s="578"/>
      <c r="I318" s="579"/>
      <c r="J318" s="580"/>
      <c r="K318" s="579"/>
      <c r="L318" s="581"/>
      <c r="M318" s="498"/>
      <c r="N318" s="499"/>
      <c r="O318" s="500"/>
      <c r="P318" s="499"/>
      <c r="Q318" s="527"/>
      <c r="R318" s="560"/>
      <c r="S318" s="542">
        <f t="shared" si="115"/>
        <v>0</v>
      </c>
      <c r="T318" s="502">
        <f t="shared" si="112"/>
        <v>0</v>
      </c>
      <c r="U318" s="502">
        <f t="shared" si="116"/>
        <v>0</v>
      </c>
      <c r="V318" s="503">
        <f t="shared" si="117"/>
        <v>0</v>
      </c>
      <c r="W318" s="561" t="str">
        <f t="shared" si="118"/>
        <v/>
      </c>
      <c r="X318" s="569" t="str">
        <f t="shared" si="113"/>
        <v/>
      </c>
      <c r="Y318" s="569" t="str">
        <f t="shared" si="114"/>
        <v/>
      </c>
    </row>
    <row r="319" spans="1:25" ht="16.5">
      <c r="A319" s="493">
        <f t="shared" si="119"/>
        <v>46150</v>
      </c>
      <c r="B319" s="549" t="s">
        <v>832</v>
      </c>
      <c r="C319" s="576"/>
      <c r="D319" s="600"/>
      <c r="E319" s="577"/>
      <c r="F319" s="635" t="str">
        <f>IF(ISNA(VLOOKUP(D319,條件!$A$1:$L$65585,5,0)),"",(VLOOKUP(D319,條件!$A$1:$L$65585,5,0)))</f>
        <v/>
      </c>
      <c r="G319" s="635" t="str">
        <f>IF(ISNA(VLOOKUP(D319,條件!$A$1:$L$65585,11,0)),"",(VLOOKUP(D319,條件!$A$1:$L$65585,11,0)))</f>
        <v/>
      </c>
      <c r="H319" s="578"/>
      <c r="I319" s="579"/>
      <c r="J319" s="580"/>
      <c r="K319" s="579"/>
      <c r="L319" s="581"/>
      <c r="M319" s="498"/>
      <c r="N319" s="499"/>
      <c r="O319" s="500"/>
      <c r="P319" s="499"/>
      <c r="Q319" s="527"/>
      <c r="R319" s="560"/>
      <c r="S319" s="542">
        <f t="shared" si="115"/>
        <v>0</v>
      </c>
      <c r="T319" s="502">
        <f t="shared" si="112"/>
        <v>0</v>
      </c>
      <c r="U319" s="502">
        <f t="shared" si="116"/>
        <v>0</v>
      </c>
      <c r="V319" s="503">
        <f t="shared" si="117"/>
        <v>0</v>
      </c>
      <c r="W319" s="561" t="str">
        <f t="shared" si="118"/>
        <v/>
      </c>
      <c r="X319" s="569" t="str">
        <f t="shared" si="113"/>
        <v/>
      </c>
      <c r="Y319" s="569" t="str">
        <f t="shared" si="114"/>
        <v/>
      </c>
    </row>
    <row r="320" spans="1:25" ht="16.5">
      <c r="A320" s="493">
        <f t="shared" si="119"/>
        <v>46150</v>
      </c>
      <c r="B320" s="549" t="s">
        <v>832</v>
      </c>
      <c r="C320" s="576"/>
      <c r="D320" s="600"/>
      <c r="E320" s="577"/>
      <c r="F320" s="635" t="str">
        <f>IF(ISNA(VLOOKUP(D320,條件!$A$1:$L$65585,5,0)),"",(VLOOKUP(D320,條件!$A$1:$L$65585,5,0)))</f>
        <v/>
      </c>
      <c r="G320" s="635" t="str">
        <f>IF(ISNA(VLOOKUP(D320,條件!$A$1:$L$65585,11,0)),"",(VLOOKUP(D320,條件!$A$1:$L$65585,11,0)))</f>
        <v/>
      </c>
      <c r="H320" s="578"/>
      <c r="I320" s="579"/>
      <c r="J320" s="580"/>
      <c r="K320" s="579"/>
      <c r="L320" s="581"/>
      <c r="M320" s="498"/>
      <c r="N320" s="499"/>
      <c r="O320" s="500"/>
      <c r="P320" s="499"/>
      <c r="Q320" s="501"/>
      <c r="R320" s="560"/>
      <c r="S320" s="542">
        <f t="shared" si="115"/>
        <v>0</v>
      </c>
      <c r="T320" s="502">
        <f t="shared" si="112"/>
        <v>0</v>
      </c>
      <c r="U320" s="502">
        <f t="shared" si="116"/>
        <v>0</v>
      </c>
      <c r="V320" s="503">
        <f t="shared" si="117"/>
        <v>0</v>
      </c>
      <c r="W320" s="561" t="str">
        <f t="shared" si="118"/>
        <v/>
      </c>
      <c r="X320" s="569" t="str">
        <f t="shared" si="113"/>
        <v/>
      </c>
      <c r="Y320" s="569" t="str">
        <f t="shared" si="114"/>
        <v/>
      </c>
    </row>
    <row r="321" spans="1:25" ht="16.5">
      <c r="A321" s="493">
        <f t="shared" si="119"/>
        <v>46150</v>
      </c>
      <c r="B321" s="549" t="s">
        <v>832</v>
      </c>
      <c r="C321" s="576"/>
      <c r="D321" s="600"/>
      <c r="E321" s="577"/>
      <c r="F321" s="635" t="str">
        <f>IF(ISNA(VLOOKUP(D321,條件!$A$1:$L$65585,5,0)),"",(VLOOKUP(D321,條件!$A$1:$L$65585,5,0)))</f>
        <v/>
      </c>
      <c r="G321" s="635" t="str">
        <f>IF(ISNA(VLOOKUP(D321,條件!$A$1:$L$65585,11,0)),"",(VLOOKUP(D321,條件!$A$1:$L$65585,11,0)))</f>
        <v/>
      </c>
      <c r="H321" s="578"/>
      <c r="I321" s="579"/>
      <c r="J321" s="580"/>
      <c r="K321" s="579"/>
      <c r="L321" s="581"/>
      <c r="M321" s="498"/>
      <c r="N321" s="499"/>
      <c r="O321" s="500"/>
      <c r="P321" s="499"/>
      <c r="Q321" s="501"/>
      <c r="R321" s="560"/>
      <c r="S321" s="542">
        <f t="shared" si="115"/>
        <v>0</v>
      </c>
      <c r="T321" s="502">
        <f t="shared" si="112"/>
        <v>0</v>
      </c>
      <c r="U321" s="502">
        <f t="shared" si="116"/>
        <v>0</v>
      </c>
      <c r="V321" s="503">
        <f t="shared" si="117"/>
        <v>0</v>
      </c>
      <c r="W321" s="561" t="str">
        <f t="shared" si="118"/>
        <v/>
      </c>
      <c r="X321" s="569" t="str">
        <f t="shared" si="113"/>
        <v/>
      </c>
      <c r="Y321" s="569" t="str">
        <f t="shared" si="114"/>
        <v/>
      </c>
    </row>
    <row r="322" spans="1:25" ht="16.5">
      <c r="A322" s="493">
        <f t="shared" si="119"/>
        <v>46150</v>
      </c>
      <c r="B322" s="549" t="s">
        <v>832</v>
      </c>
      <c r="C322" s="576"/>
      <c r="D322" s="600"/>
      <c r="E322" s="577"/>
      <c r="F322" s="635" t="str">
        <f>IF(ISNA(VLOOKUP(D322,條件!$A$1:$L$65585,5,0)),"",(VLOOKUP(D322,條件!$A$1:$L$65585,5,0)))</f>
        <v/>
      </c>
      <c r="G322" s="635" t="str">
        <f>IF(ISNA(VLOOKUP(D322,條件!$A$1:$L$65585,11,0)),"",(VLOOKUP(D322,條件!$A$1:$L$65585,11,0)))</f>
        <v/>
      </c>
      <c r="H322" s="578"/>
      <c r="I322" s="579"/>
      <c r="J322" s="580"/>
      <c r="K322" s="579"/>
      <c r="L322" s="581"/>
      <c r="M322" s="498"/>
      <c r="N322" s="499"/>
      <c r="O322" s="500"/>
      <c r="P322" s="499"/>
      <c r="Q322" s="501"/>
      <c r="R322" s="560"/>
      <c r="S322" s="542">
        <f t="shared" si="115"/>
        <v>0</v>
      </c>
      <c r="T322" s="502">
        <f t="shared" si="112"/>
        <v>0</v>
      </c>
      <c r="U322" s="502">
        <f t="shared" si="116"/>
        <v>0</v>
      </c>
      <c r="V322" s="503">
        <f t="shared" si="117"/>
        <v>0</v>
      </c>
      <c r="W322" s="561" t="str">
        <f t="shared" si="118"/>
        <v/>
      </c>
      <c r="X322" s="569" t="str">
        <f t="shared" si="113"/>
        <v/>
      </c>
      <c r="Y322" s="569" t="str">
        <f t="shared" si="114"/>
        <v/>
      </c>
    </row>
    <row r="323" spans="1:25" ht="16.5">
      <c r="A323" s="493">
        <f t="shared" si="119"/>
        <v>46150</v>
      </c>
      <c r="B323" s="549" t="s">
        <v>832</v>
      </c>
      <c r="C323" s="576"/>
      <c r="D323" s="600"/>
      <c r="E323" s="577"/>
      <c r="F323" s="635" t="str">
        <f>IF(ISNA(VLOOKUP(D323,條件!$A$1:$L$65585,5,0)),"",(VLOOKUP(D323,條件!$A$1:$L$65585,5,0)))</f>
        <v/>
      </c>
      <c r="G323" s="635" t="str">
        <f>IF(ISNA(VLOOKUP(D323,條件!$A$1:$L$65585,11,0)),"",(VLOOKUP(D323,條件!$A$1:$L$65585,11,0)))</f>
        <v/>
      </c>
      <c r="H323" s="578"/>
      <c r="I323" s="579"/>
      <c r="J323" s="580"/>
      <c r="K323" s="579"/>
      <c r="L323" s="581"/>
      <c r="M323" s="498"/>
      <c r="N323" s="499"/>
      <c r="O323" s="500"/>
      <c r="P323" s="499"/>
      <c r="Q323" s="501"/>
      <c r="R323" s="560"/>
      <c r="S323" s="542">
        <f t="shared" si="115"/>
        <v>0</v>
      </c>
      <c r="T323" s="502">
        <f t="shared" si="112"/>
        <v>0</v>
      </c>
      <c r="U323" s="502">
        <f t="shared" si="116"/>
        <v>0</v>
      </c>
      <c r="V323" s="503">
        <f t="shared" si="117"/>
        <v>0</v>
      </c>
      <c r="W323" s="561" t="str">
        <f t="shared" si="118"/>
        <v/>
      </c>
      <c r="X323" s="569" t="str">
        <f t="shared" si="113"/>
        <v/>
      </c>
      <c r="Y323" s="569" t="str">
        <f t="shared" si="114"/>
        <v/>
      </c>
    </row>
    <row r="324" spans="1:25" ht="16.5">
      <c r="A324" s="493">
        <f t="shared" si="119"/>
        <v>46150</v>
      </c>
      <c r="B324" s="515" t="s">
        <v>835</v>
      </c>
      <c r="C324" s="652"/>
      <c r="D324" s="653"/>
      <c r="E324" s="654"/>
      <c r="F324" s="655"/>
      <c r="G324" s="655"/>
      <c r="H324" s="656"/>
      <c r="I324" s="657">
        <f>COUNTA(I304:I323)</f>
        <v>0</v>
      </c>
      <c r="J324" s="657"/>
      <c r="K324" s="657"/>
      <c r="L324" s="658"/>
      <c r="M324" s="517"/>
      <c r="N324" s="518">
        <f>SUM(N304:N323)</f>
        <v>0</v>
      </c>
      <c r="O324" s="517"/>
      <c r="P324" s="518">
        <f>SUM(P304:P323)</f>
        <v>0</v>
      </c>
      <c r="Q324" s="519"/>
      <c r="R324" s="562"/>
      <c r="S324" s="543"/>
      <c r="T324" s="516"/>
      <c r="U324" s="516">
        <f>SUMIF(U304:U323,"&lt;9E307")</f>
        <v>0</v>
      </c>
      <c r="V324" s="516">
        <f>SUM(V304:V323)</f>
        <v>0</v>
      </c>
      <c r="W324" s="563">
        <f>IF(ISERROR(V324/U324),0,(V324/U324))</f>
        <v>0</v>
      </c>
      <c r="X324" s="570">
        <f>SUMIF(X304:X323,"&lt;9E307")</f>
        <v>0</v>
      </c>
      <c r="Y324" s="570">
        <f>SUMIF(Y304:Y323,"&lt;9E307")</f>
        <v>0</v>
      </c>
    </row>
    <row r="325" spans="1:25" ht="16.5">
      <c r="A325" s="493">
        <f t="shared" si="119"/>
        <v>46150</v>
      </c>
      <c r="B325" s="549" t="s">
        <v>833</v>
      </c>
      <c r="C325" s="576"/>
      <c r="D325" s="600"/>
      <c r="E325" s="577"/>
      <c r="F325" s="635" t="str">
        <f>IF(ISNA(VLOOKUP(D325,條件!$A$1:$L$65585,5,0)),"",(VLOOKUP(D325,條件!$A$1:$L$65585,5,0)))</f>
        <v/>
      </c>
      <c r="G325" s="635" t="str">
        <f>IF(ISNA(VLOOKUP(D325,條件!$A$1:$L$65585,11,0)),"",(VLOOKUP(D325,條件!$A$1:$L$65585,11,0)))</f>
        <v/>
      </c>
      <c r="H325" s="578"/>
      <c r="I325" s="579"/>
      <c r="J325" s="580"/>
      <c r="K325" s="579"/>
      <c r="L325" s="581"/>
      <c r="M325" s="498"/>
      <c r="N325" s="499"/>
      <c r="O325" s="500"/>
      <c r="P325" s="499"/>
      <c r="Q325" s="501"/>
      <c r="R325" s="560"/>
      <c r="S325" s="542">
        <f>K325*0.85</f>
        <v>0</v>
      </c>
      <c r="T325" s="502">
        <f t="shared" ref="T325:T344" si="120">IF(J325="",0,(1440/(J325/S325)))</f>
        <v>0</v>
      </c>
      <c r="U325" s="522">
        <f>T325*L325*(N325+P325)/24*0.85</f>
        <v>0</v>
      </c>
      <c r="V325" s="523">
        <f>M325+O325</f>
        <v>0</v>
      </c>
      <c r="W325" s="559" t="str">
        <f>IF(U325=0,"",((V325/U325)))</f>
        <v/>
      </c>
      <c r="X325" s="569" t="str">
        <f t="shared" ref="X325:X344" si="121">IF(ISERROR((U325/(N325+P325)*N325)/250),"",((U325/(N325+P325)*N325)/250))</f>
        <v/>
      </c>
      <c r="Y325" s="569" t="str">
        <f t="shared" ref="Y325:Y344" si="122">IF(ISERROR(((U325/(N325+P325)*P325)/250)),"",(((U325/(N325+P325)*P325))/250))</f>
        <v/>
      </c>
    </row>
    <row r="326" spans="1:25" ht="16.5">
      <c r="A326" s="493">
        <f t="shared" si="119"/>
        <v>46150</v>
      </c>
      <c r="B326" s="549" t="s">
        <v>833</v>
      </c>
      <c r="C326" s="576"/>
      <c r="D326" s="600"/>
      <c r="E326" s="577"/>
      <c r="F326" s="635" t="str">
        <f>IF(ISNA(VLOOKUP(D326,條件!$A$1:$L$65585,5,0)),"",(VLOOKUP(D326,條件!$A$1:$L$65585,5,0)))</f>
        <v/>
      </c>
      <c r="G326" s="635" t="str">
        <f>IF(ISNA(VLOOKUP(D326,條件!$A$1:$L$65585,11,0)),"",(VLOOKUP(D326,條件!$A$1:$L$65585,11,0)))</f>
        <v/>
      </c>
      <c r="H326" s="578"/>
      <c r="I326" s="579"/>
      <c r="J326" s="580"/>
      <c r="K326" s="579"/>
      <c r="L326" s="581"/>
      <c r="M326" s="498"/>
      <c r="N326" s="499"/>
      <c r="O326" s="500"/>
      <c r="P326" s="499"/>
      <c r="Q326" s="501"/>
      <c r="R326" s="560"/>
      <c r="S326" s="542">
        <f t="shared" ref="S326:S344" si="123">K326*0.85</f>
        <v>0</v>
      </c>
      <c r="T326" s="502">
        <f t="shared" si="120"/>
        <v>0</v>
      </c>
      <c r="U326" s="522">
        <f t="shared" ref="U326:U344" si="124">T326*L326*(N326+P326)/24*0.85</f>
        <v>0</v>
      </c>
      <c r="V326" s="503">
        <f t="shared" ref="V326:V344" si="125">M326+O326</f>
        <v>0</v>
      </c>
      <c r="W326" s="559" t="str">
        <f t="shared" ref="W326:W344" si="126">IF(U326=0,"",((V326/U326)))</f>
        <v/>
      </c>
      <c r="X326" s="569" t="str">
        <f t="shared" si="121"/>
        <v/>
      </c>
      <c r="Y326" s="569" t="str">
        <f t="shared" si="122"/>
        <v/>
      </c>
    </row>
    <row r="327" spans="1:25" ht="16.5">
      <c r="A327" s="493">
        <f t="shared" si="119"/>
        <v>46150</v>
      </c>
      <c r="B327" s="549" t="s">
        <v>833</v>
      </c>
      <c r="C327" s="576"/>
      <c r="D327" s="600"/>
      <c r="E327" s="577"/>
      <c r="F327" s="635" t="str">
        <f>IF(ISNA(VLOOKUP(D327,條件!$A$1:$L$65585,5,0)),"",(VLOOKUP(D327,條件!$A$1:$L$65585,5,0)))</f>
        <v/>
      </c>
      <c r="G327" s="635" t="str">
        <f>IF(ISNA(VLOOKUP(D327,條件!$A$1:$L$65585,11,0)),"",(VLOOKUP(D327,條件!$A$1:$L$65585,11,0)))</f>
        <v/>
      </c>
      <c r="H327" s="578"/>
      <c r="I327" s="579"/>
      <c r="J327" s="580"/>
      <c r="K327" s="579"/>
      <c r="L327" s="581"/>
      <c r="M327" s="498"/>
      <c r="N327" s="499"/>
      <c r="O327" s="500"/>
      <c r="P327" s="499"/>
      <c r="Q327" s="501"/>
      <c r="R327" s="560"/>
      <c r="S327" s="542">
        <f t="shared" si="123"/>
        <v>0</v>
      </c>
      <c r="T327" s="502">
        <f t="shared" si="120"/>
        <v>0</v>
      </c>
      <c r="U327" s="522">
        <f t="shared" si="124"/>
        <v>0</v>
      </c>
      <c r="V327" s="503">
        <f t="shared" si="125"/>
        <v>0</v>
      </c>
      <c r="W327" s="559" t="str">
        <f t="shared" si="126"/>
        <v/>
      </c>
      <c r="X327" s="569" t="str">
        <f t="shared" si="121"/>
        <v/>
      </c>
      <c r="Y327" s="569" t="str">
        <f t="shared" si="122"/>
        <v/>
      </c>
    </row>
    <row r="328" spans="1:25" ht="16.5">
      <c r="A328" s="493">
        <f t="shared" si="119"/>
        <v>46150</v>
      </c>
      <c r="B328" s="549" t="s">
        <v>833</v>
      </c>
      <c r="C328" s="576"/>
      <c r="D328" s="600"/>
      <c r="E328" s="577"/>
      <c r="F328" s="635" t="str">
        <f>IF(ISNA(VLOOKUP(D328,條件!$A$1:$L$65585,5,0)),"",(VLOOKUP(D328,條件!$A$1:$L$65585,5,0)))</f>
        <v/>
      </c>
      <c r="G328" s="635" t="str">
        <f>IF(ISNA(VLOOKUP(D328,條件!$A$1:$L$65585,11,0)),"",(VLOOKUP(D328,條件!$A$1:$L$65585,11,0)))</f>
        <v/>
      </c>
      <c r="H328" s="578"/>
      <c r="I328" s="579"/>
      <c r="J328" s="580"/>
      <c r="K328" s="579"/>
      <c r="L328" s="581"/>
      <c r="M328" s="498"/>
      <c r="N328" s="499"/>
      <c r="O328" s="500"/>
      <c r="P328" s="499"/>
      <c r="Q328" s="501"/>
      <c r="R328" s="560"/>
      <c r="S328" s="542">
        <f t="shared" si="123"/>
        <v>0</v>
      </c>
      <c r="T328" s="502">
        <f t="shared" si="120"/>
        <v>0</v>
      </c>
      <c r="U328" s="522">
        <f t="shared" si="124"/>
        <v>0</v>
      </c>
      <c r="V328" s="503">
        <f t="shared" si="125"/>
        <v>0</v>
      </c>
      <c r="W328" s="559" t="str">
        <f t="shared" si="126"/>
        <v/>
      </c>
      <c r="X328" s="569" t="str">
        <f t="shared" si="121"/>
        <v/>
      </c>
      <c r="Y328" s="569" t="str">
        <f t="shared" si="122"/>
        <v/>
      </c>
    </row>
    <row r="329" spans="1:25" ht="16.5">
      <c r="A329" s="493">
        <f t="shared" si="119"/>
        <v>46150</v>
      </c>
      <c r="B329" s="549" t="s">
        <v>833</v>
      </c>
      <c r="C329" s="576"/>
      <c r="D329" s="600"/>
      <c r="E329" s="577"/>
      <c r="F329" s="635" t="str">
        <f>IF(ISNA(VLOOKUP(D329,條件!$A$1:$L$65585,5,0)),"",(VLOOKUP(D329,條件!$A$1:$L$65585,5,0)))</f>
        <v/>
      </c>
      <c r="G329" s="635" t="str">
        <f>IF(ISNA(VLOOKUP(D329,條件!$A$1:$L$65585,11,0)),"",(VLOOKUP(D329,條件!$A$1:$L$65585,11,0)))</f>
        <v/>
      </c>
      <c r="H329" s="578"/>
      <c r="I329" s="579"/>
      <c r="J329" s="580"/>
      <c r="K329" s="579"/>
      <c r="L329" s="581"/>
      <c r="M329" s="498"/>
      <c r="N329" s="499"/>
      <c r="O329" s="500"/>
      <c r="P329" s="499"/>
      <c r="Q329" s="501"/>
      <c r="R329" s="560"/>
      <c r="S329" s="542">
        <f t="shared" si="123"/>
        <v>0</v>
      </c>
      <c r="T329" s="502">
        <f t="shared" si="120"/>
        <v>0</v>
      </c>
      <c r="U329" s="522">
        <f t="shared" si="124"/>
        <v>0</v>
      </c>
      <c r="V329" s="503">
        <f t="shared" si="125"/>
        <v>0</v>
      </c>
      <c r="W329" s="559" t="str">
        <f t="shared" si="126"/>
        <v/>
      </c>
      <c r="X329" s="569" t="str">
        <f t="shared" si="121"/>
        <v/>
      </c>
      <c r="Y329" s="569" t="str">
        <f t="shared" si="122"/>
        <v/>
      </c>
    </row>
    <row r="330" spans="1:25" ht="16.5">
      <c r="A330" s="493">
        <f t="shared" si="119"/>
        <v>46150</v>
      </c>
      <c r="B330" s="549" t="s">
        <v>833</v>
      </c>
      <c r="C330" s="576"/>
      <c r="D330" s="600"/>
      <c r="E330" s="577"/>
      <c r="F330" s="635" t="str">
        <f>IF(ISNA(VLOOKUP(D330,條件!$A$1:$L$65585,5,0)),"",(VLOOKUP(D330,條件!$A$1:$L$65585,5,0)))</f>
        <v/>
      </c>
      <c r="G330" s="635" t="str">
        <f>IF(ISNA(VLOOKUP(D330,條件!$A$1:$L$65585,11,0)),"",(VLOOKUP(D330,條件!$A$1:$L$65585,11,0)))</f>
        <v/>
      </c>
      <c r="H330" s="578"/>
      <c r="I330" s="579"/>
      <c r="J330" s="580"/>
      <c r="K330" s="579"/>
      <c r="L330" s="581"/>
      <c r="M330" s="498"/>
      <c r="N330" s="499"/>
      <c r="O330" s="500"/>
      <c r="P330" s="499"/>
      <c r="Q330" s="501"/>
      <c r="R330" s="560"/>
      <c r="S330" s="542">
        <f t="shared" si="123"/>
        <v>0</v>
      </c>
      <c r="T330" s="502">
        <f t="shared" si="120"/>
        <v>0</v>
      </c>
      <c r="U330" s="522">
        <f t="shared" si="124"/>
        <v>0</v>
      </c>
      <c r="V330" s="503">
        <f t="shared" si="125"/>
        <v>0</v>
      </c>
      <c r="W330" s="559" t="str">
        <f t="shared" si="126"/>
        <v/>
      </c>
      <c r="X330" s="569" t="str">
        <f t="shared" si="121"/>
        <v/>
      </c>
      <c r="Y330" s="569" t="str">
        <f t="shared" si="122"/>
        <v/>
      </c>
    </row>
    <row r="331" spans="1:25" ht="16.5">
      <c r="A331" s="493">
        <f t="shared" si="119"/>
        <v>46150</v>
      </c>
      <c r="B331" s="549" t="s">
        <v>833</v>
      </c>
      <c r="C331" s="576"/>
      <c r="D331" s="600"/>
      <c r="E331" s="577"/>
      <c r="F331" s="635" t="str">
        <f>IF(ISNA(VLOOKUP(D331,條件!$A$1:$L$65585,5,0)),"",(VLOOKUP(D331,條件!$A$1:$L$65585,5,0)))</f>
        <v/>
      </c>
      <c r="G331" s="635" t="str">
        <f>IF(ISNA(VLOOKUP(D331,條件!$A$1:$L$65585,11,0)),"",(VLOOKUP(D331,條件!$A$1:$L$65585,11,0)))</f>
        <v/>
      </c>
      <c r="H331" s="578"/>
      <c r="I331" s="579"/>
      <c r="J331" s="580"/>
      <c r="K331" s="579"/>
      <c r="L331" s="581"/>
      <c r="M331" s="498"/>
      <c r="N331" s="499"/>
      <c r="O331" s="500"/>
      <c r="P331" s="499"/>
      <c r="Q331" s="501"/>
      <c r="R331" s="560"/>
      <c r="S331" s="542">
        <f t="shared" si="123"/>
        <v>0</v>
      </c>
      <c r="T331" s="502">
        <f t="shared" si="120"/>
        <v>0</v>
      </c>
      <c r="U331" s="522">
        <f t="shared" si="124"/>
        <v>0</v>
      </c>
      <c r="V331" s="503">
        <f t="shared" si="125"/>
        <v>0</v>
      </c>
      <c r="W331" s="559" t="str">
        <f t="shared" si="126"/>
        <v/>
      </c>
      <c r="X331" s="569" t="str">
        <f t="shared" si="121"/>
        <v/>
      </c>
      <c r="Y331" s="569" t="str">
        <f t="shared" si="122"/>
        <v/>
      </c>
    </row>
    <row r="332" spans="1:25" ht="16.5">
      <c r="A332" s="493">
        <f t="shared" si="119"/>
        <v>46150</v>
      </c>
      <c r="B332" s="549" t="s">
        <v>833</v>
      </c>
      <c r="C332" s="576"/>
      <c r="D332" s="600"/>
      <c r="E332" s="577"/>
      <c r="F332" s="635" t="str">
        <f>IF(ISNA(VLOOKUP(D332,條件!$A$1:$L$65585,5,0)),"",(VLOOKUP(D332,條件!$A$1:$L$65585,5,0)))</f>
        <v/>
      </c>
      <c r="G332" s="635" t="str">
        <f>IF(ISNA(VLOOKUP(D332,條件!$A$1:$L$65585,11,0)),"",(VLOOKUP(D332,條件!$A$1:$L$65585,11,0)))</f>
        <v/>
      </c>
      <c r="H332" s="578"/>
      <c r="I332" s="579"/>
      <c r="J332" s="580"/>
      <c r="K332" s="579"/>
      <c r="L332" s="581"/>
      <c r="M332" s="498"/>
      <c r="N332" s="499"/>
      <c r="O332" s="500"/>
      <c r="P332" s="499"/>
      <c r="Q332" s="501"/>
      <c r="R332" s="560"/>
      <c r="S332" s="542">
        <f t="shared" si="123"/>
        <v>0</v>
      </c>
      <c r="T332" s="502">
        <f t="shared" si="120"/>
        <v>0</v>
      </c>
      <c r="U332" s="522">
        <f t="shared" si="124"/>
        <v>0</v>
      </c>
      <c r="V332" s="503">
        <f t="shared" si="125"/>
        <v>0</v>
      </c>
      <c r="W332" s="559" t="str">
        <f t="shared" si="126"/>
        <v/>
      </c>
      <c r="X332" s="569" t="str">
        <f t="shared" si="121"/>
        <v/>
      </c>
      <c r="Y332" s="569" t="str">
        <f t="shared" si="122"/>
        <v/>
      </c>
    </row>
    <row r="333" spans="1:25" ht="16.5">
      <c r="A333" s="493">
        <f t="shared" si="119"/>
        <v>46150</v>
      </c>
      <c r="B333" s="549" t="s">
        <v>833</v>
      </c>
      <c r="C333" s="576"/>
      <c r="D333" s="600"/>
      <c r="E333" s="577"/>
      <c r="F333" s="635" t="str">
        <f>IF(ISNA(VLOOKUP(D333,條件!$A$1:$L$65585,5,0)),"",(VLOOKUP(D333,條件!$A$1:$L$65585,5,0)))</f>
        <v/>
      </c>
      <c r="G333" s="635" t="str">
        <f>IF(ISNA(VLOOKUP(D333,條件!$A$1:$L$65585,11,0)),"",(VLOOKUP(D333,條件!$A$1:$L$65585,11,0)))</f>
        <v/>
      </c>
      <c r="H333" s="578"/>
      <c r="I333" s="579"/>
      <c r="J333" s="580"/>
      <c r="K333" s="579"/>
      <c r="L333" s="581"/>
      <c r="M333" s="498"/>
      <c r="N333" s="499"/>
      <c r="O333" s="500"/>
      <c r="P333" s="499"/>
      <c r="Q333" s="501"/>
      <c r="R333" s="560"/>
      <c r="S333" s="542">
        <f t="shared" si="123"/>
        <v>0</v>
      </c>
      <c r="T333" s="502">
        <f t="shared" si="120"/>
        <v>0</v>
      </c>
      <c r="U333" s="522">
        <f t="shared" si="124"/>
        <v>0</v>
      </c>
      <c r="V333" s="503">
        <f t="shared" si="125"/>
        <v>0</v>
      </c>
      <c r="W333" s="559" t="str">
        <f t="shared" si="126"/>
        <v/>
      </c>
      <c r="X333" s="569" t="str">
        <f t="shared" si="121"/>
        <v/>
      </c>
      <c r="Y333" s="569" t="str">
        <f t="shared" si="122"/>
        <v/>
      </c>
    </row>
    <row r="334" spans="1:25" ht="16.5">
      <c r="A334" s="493">
        <f t="shared" si="119"/>
        <v>46150</v>
      </c>
      <c r="B334" s="549" t="s">
        <v>833</v>
      </c>
      <c r="C334" s="576"/>
      <c r="D334" s="600"/>
      <c r="E334" s="577"/>
      <c r="F334" s="635" t="str">
        <f>IF(ISNA(VLOOKUP(D334,條件!$A$1:$L$65585,5,0)),"",(VLOOKUP(D334,條件!$A$1:$L$65585,5,0)))</f>
        <v/>
      </c>
      <c r="G334" s="635" t="str">
        <f>IF(ISNA(VLOOKUP(D334,條件!$A$1:$L$65585,11,0)),"",(VLOOKUP(D334,條件!$A$1:$L$65585,11,0)))</f>
        <v/>
      </c>
      <c r="H334" s="578"/>
      <c r="I334" s="579"/>
      <c r="J334" s="580"/>
      <c r="K334" s="579"/>
      <c r="L334" s="581"/>
      <c r="M334" s="498"/>
      <c r="N334" s="499"/>
      <c r="O334" s="500"/>
      <c r="P334" s="499"/>
      <c r="Q334" s="501"/>
      <c r="R334" s="560"/>
      <c r="S334" s="542">
        <f t="shared" si="123"/>
        <v>0</v>
      </c>
      <c r="T334" s="502">
        <f t="shared" si="120"/>
        <v>0</v>
      </c>
      <c r="U334" s="522">
        <f t="shared" si="124"/>
        <v>0</v>
      </c>
      <c r="V334" s="503">
        <f t="shared" si="125"/>
        <v>0</v>
      </c>
      <c r="W334" s="559" t="str">
        <f t="shared" si="126"/>
        <v/>
      </c>
      <c r="X334" s="569" t="str">
        <f t="shared" si="121"/>
        <v/>
      </c>
      <c r="Y334" s="569" t="str">
        <f t="shared" si="122"/>
        <v/>
      </c>
    </row>
    <row r="335" spans="1:25" ht="16.5">
      <c r="A335" s="493">
        <f t="shared" si="119"/>
        <v>46150</v>
      </c>
      <c r="B335" s="549" t="s">
        <v>833</v>
      </c>
      <c r="C335" s="576"/>
      <c r="D335" s="600"/>
      <c r="E335" s="577"/>
      <c r="F335" s="635" t="str">
        <f>IF(ISNA(VLOOKUP(D335,條件!$A$1:$L$65585,5,0)),"",(VLOOKUP(D335,條件!$A$1:$L$65585,5,0)))</f>
        <v/>
      </c>
      <c r="G335" s="635" t="str">
        <f>IF(ISNA(VLOOKUP(D335,條件!$A$1:$L$65585,11,0)),"",(VLOOKUP(D335,條件!$A$1:$L$65585,11,0)))</f>
        <v/>
      </c>
      <c r="H335" s="578"/>
      <c r="I335" s="579"/>
      <c r="J335" s="580"/>
      <c r="K335" s="579"/>
      <c r="L335" s="581"/>
      <c r="M335" s="498"/>
      <c r="N335" s="499"/>
      <c r="O335" s="500"/>
      <c r="P335" s="499"/>
      <c r="Q335" s="501"/>
      <c r="R335" s="560"/>
      <c r="S335" s="542">
        <f t="shared" si="123"/>
        <v>0</v>
      </c>
      <c r="T335" s="502">
        <f t="shared" si="120"/>
        <v>0</v>
      </c>
      <c r="U335" s="522">
        <f t="shared" si="124"/>
        <v>0</v>
      </c>
      <c r="V335" s="503">
        <f t="shared" si="125"/>
        <v>0</v>
      </c>
      <c r="W335" s="559" t="str">
        <f t="shared" si="126"/>
        <v/>
      </c>
      <c r="X335" s="569" t="str">
        <f t="shared" si="121"/>
        <v/>
      </c>
      <c r="Y335" s="569" t="str">
        <f t="shared" si="122"/>
        <v/>
      </c>
    </row>
    <row r="336" spans="1:25" ht="16.5">
      <c r="A336" s="493">
        <f t="shared" si="119"/>
        <v>46150</v>
      </c>
      <c r="B336" s="549" t="s">
        <v>833</v>
      </c>
      <c r="C336" s="576"/>
      <c r="D336" s="600"/>
      <c r="E336" s="577"/>
      <c r="F336" s="635" t="str">
        <f>IF(ISNA(VLOOKUP(D336,條件!$A$1:$L$65585,5,0)),"",(VLOOKUP(D336,條件!$A$1:$L$65585,5,0)))</f>
        <v/>
      </c>
      <c r="G336" s="635" t="str">
        <f>IF(ISNA(VLOOKUP(D336,條件!$A$1:$L$65585,11,0)),"",(VLOOKUP(D336,條件!$A$1:$L$65585,11,0)))</f>
        <v/>
      </c>
      <c r="H336" s="578"/>
      <c r="I336" s="579"/>
      <c r="J336" s="580"/>
      <c r="K336" s="579"/>
      <c r="L336" s="581"/>
      <c r="M336" s="498"/>
      <c r="N336" s="499"/>
      <c r="O336" s="500"/>
      <c r="P336" s="499"/>
      <c r="Q336" s="501"/>
      <c r="R336" s="560"/>
      <c r="S336" s="542">
        <f t="shared" si="123"/>
        <v>0</v>
      </c>
      <c r="T336" s="502">
        <f t="shared" si="120"/>
        <v>0</v>
      </c>
      <c r="U336" s="502">
        <f t="shared" si="124"/>
        <v>0</v>
      </c>
      <c r="V336" s="503">
        <f t="shared" si="125"/>
        <v>0</v>
      </c>
      <c r="W336" s="561" t="str">
        <f t="shared" si="126"/>
        <v/>
      </c>
      <c r="X336" s="569" t="str">
        <f t="shared" si="121"/>
        <v/>
      </c>
      <c r="Y336" s="569" t="str">
        <f t="shared" si="122"/>
        <v/>
      </c>
    </row>
    <row r="337" spans="1:25" ht="16.5">
      <c r="A337" s="493">
        <f t="shared" si="119"/>
        <v>46150</v>
      </c>
      <c r="B337" s="549" t="s">
        <v>833</v>
      </c>
      <c r="C337" s="576"/>
      <c r="D337" s="600"/>
      <c r="E337" s="577"/>
      <c r="F337" s="635" t="str">
        <f>IF(ISNA(VLOOKUP(D337,條件!$A$1:$L$65585,5,0)),"",(VLOOKUP(D337,條件!$A$1:$L$65585,5,0)))</f>
        <v/>
      </c>
      <c r="G337" s="635" t="str">
        <f>IF(ISNA(VLOOKUP(D337,條件!$A$1:$L$65585,11,0)),"",(VLOOKUP(D337,條件!$A$1:$L$65585,11,0)))</f>
        <v/>
      </c>
      <c r="H337" s="578"/>
      <c r="I337" s="579"/>
      <c r="J337" s="580"/>
      <c r="K337" s="579"/>
      <c r="L337" s="581"/>
      <c r="M337" s="498"/>
      <c r="N337" s="499"/>
      <c r="O337" s="500"/>
      <c r="P337" s="499"/>
      <c r="Q337" s="501"/>
      <c r="R337" s="560"/>
      <c r="S337" s="542">
        <f t="shared" si="123"/>
        <v>0</v>
      </c>
      <c r="T337" s="502">
        <f t="shared" si="120"/>
        <v>0</v>
      </c>
      <c r="U337" s="502">
        <f t="shared" si="124"/>
        <v>0</v>
      </c>
      <c r="V337" s="503">
        <f t="shared" si="125"/>
        <v>0</v>
      </c>
      <c r="W337" s="561" t="str">
        <f t="shared" si="126"/>
        <v/>
      </c>
      <c r="X337" s="569" t="str">
        <f t="shared" si="121"/>
        <v/>
      </c>
      <c r="Y337" s="569" t="str">
        <f t="shared" si="122"/>
        <v/>
      </c>
    </row>
    <row r="338" spans="1:25" ht="16.5">
      <c r="A338" s="493">
        <f t="shared" si="119"/>
        <v>46150</v>
      </c>
      <c r="B338" s="549" t="s">
        <v>833</v>
      </c>
      <c r="C338" s="576"/>
      <c r="D338" s="600"/>
      <c r="E338" s="577"/>
      <c r="F338" s="635" t="str">
        <f>IF(ISNA(VLOOKUP(D338,條件!$A$1:$L$65585,5,0)),"",(VLOOKUP(D338,條件!$A$1:$L$65585,5,0)))</f>
        <v/>
      </c>
      <c r="G338" s="635" t="str">
        <f>IF(ISNA(VLOOKUP(D338,條件!$A$1:$L$65585,11,0)),"",(VLOOKUP(D338,條件!$A$1:$L$65585,11,0)))</f>
        <v/>
      </c>
      <c r="H338" s="578"/>
      <c r="I338" s="579"/>
      <c r="J338" s="580"/>
      <c r="K338" s="579"/>
      <c r="L338" s="581"/>
      <c r="M338" s="498"/>
      <c r="N338" s="499"/>
      <c r="O338" s="500"/>
      <c r="P338" s="499"/>
      <c r="Q338" s="501"/>
      <c r="R338" s="560"/>
      <c r="S338" s="542">
        <f t="shared" si="123"/>
        <v>0</v>
      </c>
      <c r="T338" s="502">
        <f t="shared" si="120"/>
        <v>0</v>
      </c>
      <c r="U338" s="502">
        <f t="shared" si="124"/>
        <v>0</v>
      </c>
      <c r="V338" s="503">
        <f t="shared" si="125"/>
        <v>0</v>
      </c>
      <c r="W338" s="561" t="str">
        <f t="shared" si="126"/>
        <v/>
      </c>
      <c r="X338" s="569" t="str">
        <f t="shared" si="121"/>
        <v/>
      </c>
      <c r="Y338" s="569" t="str">
        <f t="shared" si="122"/>
        <v/>
      </c>
    </row>
    <row r="339" spans="1:25" ht="16.5">
      <c r="A339" s="493">
        <f t="shared" si="119"/>
        <v>46150</v>
      </c>
      <c r="B339" s="549" t="s">
        <v>833</v>
      </c>
      <c r="C339" s="576"/>
      <c r="D339" s="600"/>
      <c r="E339" s="577"/>
      <c r="F339" s="635" t="str">
        <f>IF(ISNA(VLOOKUP(D339,條件!$A$1:$L$65585,5,0)),"",(VLOOKUP(D339,條件!$A$1:$L$65585,5,0)))</f>
        <v/>
      </c>
      <c r="G339" s="635" t="str">
        <f>IF(ISNA(VLOOKUP(D339,條件!$A$1:$L$65585,11,0)),"",(VLOOKUP(D339,條件!$A$1:$L$65585,11,0)))</f>
        <v/>
      </c>
      <c r="H339" s="578"/>
      <c r="I339" s="579"/>
      <c r="J339" s="580"/>
      <c r="K339" s="579"/>
      <c r="L339" s="581"/>
      <c r="M339" s="498"/>
      <c r="N339" s="499"/>
      <c r="O339" s="500"/>
      <c r="P339" s="499"/>
      <c r="Q339" s="501"/>
      <c r="R339" s="560"/>
      <c r="S339" s="542">
        <f t="shared" si="123"/>
        <v>0</v>
      </c>
      <c r="T339" s="502">
        <f t="shared" si="120"/>
        <v>0</v>
      </c>
      <c r="U339" s="502">
        <f t="shared" si="124"/>
        <v>0</v>
      </c>
      <c r="V339" s="503">
        <f t="shared" si="125"/>
        <v>0</v>
      </c>
      <c r="W339" s="561" t="str">
        <f t="shared" si="126"/>
        <v/>
      </c>
      <c r="X339" s="569" t="str">
        <f t="shared" si="121"/>
        <v/>
      </c>
      <c r="Y339" s="569" t="str">
        <f t="shared" si="122"/>
        <v/>
      </c>
    </row>
    <row r="340" spans="1:25" ht="16.5">
      <c r="A340" s="493">
        <f t="shared" si="119"/>
        <v>46150</v>
      </c>
      <c r="B340" s="549" t="s">
        <v>833</v>
      </c>
      <c r="C340" s="576"/>
      <c r="D340" s="600"/>
      <c r="E340" s="577"/>
      <c r="F340" s="635" t="str">
        <f>IF(ISNA(VLOOKUP(D340,條件!$A$1:$L$65585,5,0)),"",(VLOOKUP(D340,條件!$A$1:$L$65585,5,0)))</f>
        <v/>
      </c>
      <c r="G340" s="635" t="str">
        <f>IF(ISNA(VLOOKUP(D340,條件!$A$1:$L$65585,11,0)),"",(VLOOKUP(D340,條件!$A$1:$L$65585,11,0)))</f>
        <v/>
      </c>
      <c r="H340" s="578"/>
      <c r="I340" s="579"/>
      <c r="J340" s="580"/>
      <c r="K340" s="579"/>
      <c r="L340" s="581"/>
      <c r="M340" s="498"/>
      <c r="N340" s="499"/>
      <c r="O340" s="500"/>
      <c r="P340" s="499"/>
      <c r="Q340" s="501"/>
      <c r="R340" s="560"/>
      <c r="S340" s="542">
        <f t="shared" si="123"/>
        <v>0</v>
      </c>
      <c r="T340" s="502">
        <f t="shared" si="120"/>
        <v>0</v>
      </c>
      <c r="U340" s="502">
        <f t="shared" si="124"/>
        <v>0</v>
      </c>
      <c r="V340" s="503">
        <f t="shared" si="125"/>
        <v>0</v>
      </c>
      <c r="W340" s="561" t="str">
        <f t="shared" si="126"/>
        <v/>
      </c>
      <c r="X340" s="569" t="str">
        <f t="shared" si="121"/>
        <v/>
      </c>
      <c r="Y340" s="569" t="str">
        <f t="shared" si="122"/>
        <v/>
      </c>
    </row>
    <row r="341" spans="1:25" ht="16.5">
      <c r="A341" s="493">
        <f t="shared" si="119"/>
        <v>46150</v>
      </c>
      <c r="B341" s="549" t="s">
        <v>833</v>
      </c>
      <c r="C341" s="576"/>
      <c r="D341" s="600"/>
      <c r="E341" s="577"/>
      <c r="F341" s="635" t="str">
        <f>IF(ISNA(VLOOKUP(D341,條件!$A$1:$L$65585,5,0)),"",(VLOOKUP(D341,條件!$A$1:$L$65585,5,0)))</f>
        <v/>
      </c>
      <c r="G341" s="635" t="str">
        <f>IF(ISNA(VLOOKUP(D341,條件!$A$1:$L$65585,11,0)),"",(VLOOKUP(D341,條件!$A$1:$L$65585,11,0)))</f>
        <v/>
      </c>
      <c r="H341" s="578"/>
      <c r="I341" s="579"/>
      <c r="J341" s="580"/>
      <c r="K341" s="579"/>
      <c r="L341" s="581"/>
      <c r="M341" s="498"/>
      <c r="N341" s="499"/>
      <c r="O341" s="500"/>
      <c r="P341" s="499"/>
      <c r="Q341" s="501"/>
      <c r="R341" s="560"/>
      <c r="S341" s="542">
        <f t="shared" si="123"/>
        <v>0</v>
      </c>
      <c r="T341" s="502">
        <f t="shared" si="120"/>
        <v>0</v>
      </c>
      <c r="U341" s="502">
        <f t="shared" si="124"/>
        <v>0</v>
      </c>
      <c r="V341" s="503">
        <f t="shared" si="125"/>
        <v>0</v>
      </c>
      <c r="W341" s="561" t="str">
        <f t="shared" si="126"/>
        <v/>
      </c>
      <c r="X341" s="569" t="str">
        <f t="shared" si="121"/>
        <v/>
      </c>
      <c r="Y341" s="569" t="str">
        <f t="shared" si="122"/>
        <v/>
      </c>
    </row>
    <row r="342" spans="1:25" ht="16.5">
      <c r="A342" s="493">
        <f t="shared" si="119"/>
        <v>46150</v>
      </c>
      <c r="B342" s="549" t="s">
        <v>833</v>
      </c>
      <c r="C342" s="576"/>
      <c r="D342" s="600"/>
      <c r="E342" s="577"/>
      <c r="F342" s="635" t="str">
        <f>IF(ISNA(VLOOKUP(D342,條件!$A$1:$L$65585,5,0)),"",(VLOOKUP(D342,條件!$A$1:$L$65585,5,0)))</f>
        <v/>
      </c>
      <c r="G342" s="635" t="str">
        <f>IF(ISNA(VLOOKUP(D342,條件!$A$1:$L$65585,11,0)),"",(VLOOKUP(D342,條件!$A$1:$L$65585,11,0)))</f>
        <v/>
      </c>
      <c r="H342" s="578"/>
      <c r="I342" s="579"/>
      <c r="J342" s="580"/>
      <c r="K342" s="579"/>
      <c r="L342" s="581"/>
      <c r="M342" s="498"/>
      <c r="N342" s="499"/>
      <c r="O342" s="500"/>
      <c r="P342" s="499"/>
      <c r="Q342" s="501"/>
      <c r="R342" s="560"/>
      <c r="S342" s="542">
        <f t="shared" si="123"/>
        <v>0</v>
      </c>
      <c r="T342" s="502">
        <f t="shared" si="120"/>
        <v>0</v>
      </c>
      <c r="U342" s="502">
        <f t="shared" si="124"/>
        <v>0</v>
      </c>
      <c r="V342" s="503">
        <f t="shared" si="125"/>
        <v>0</v>
      </c>
      <c r="W342" s="561" t="str">
        <f t="shared" si="126"/>
        <v/>
      </c>
      <c r="X342" s="569" t="str">
        <f t="shared" si="121"/>
        <v/>
      </c>
      <c r="Y342" s="569" t="str">
        <f t="shared" si="122"/>
        <v/>
      </c>
    </row>
    <row r="343" spans="1:25" ht="16.5">
      <c r="A343" s="493">
        <f t="shared" si="119"/>
        <v>46150</v>
      </c>
      <c r="B343" s="549" t="s">
        <v>833</v>
      </c>
      <c r="C343" s="576"/>
      <c r="D343" s="600"/>
      <c r="E343" s="577"/>
      <c r="F343" s="635" t="str">
        <f>IF(ISNA(VLOOKUP(D343,條件!$A$1:$L$65585,5,0)),"",(VLOOKUP(D343,條件!$A$1:$L$65585,5,0)))</f>
        <v/>
      </c>
      <c r="G343" s="635" t="str">
        <f>IF(ISNA(VLOOKUP(D343,條件!$A$1:$L$65585,11,0)),"",(VLOOKUP(D343,條件!$A$1:$L$65585,11,0)))</f>
        <v/>
      </c>
      <c r="H343" s="578"/>
      <c r="I343" s="579"/>
      <c r="J343" s="580"/>
      <c r="K343" s="579"/>
      <c r="L343" s="581"/>
      <c r="M343" s="498"/>
      <c r="N343" s="499"/>
      <c r="O343" s="500"/>
      <c r="P343" s="499"/>
      <c r="Q343" s="501"/>
      <c r="R343" s="560"/>
      <c r="S343" s="542">
        <f t="shared" si="123"/>
        <v>0</v>
      </c>
      <c r="T343" s="502">
        <f t="shared" si="120"/>
        <v>0</v>
      </c>
      <c r="U343" s="502">
        <f t="shared" si="124"/>
        <v>0</v>
      </c>
      <c r="V343" s="503">
        <f t="shared" si="125"/>
        <v>0</v>
      </c>
      <c r="W343" s="561" t="str">
        <f t="shared" si="126"/>
        <v/>
      </c>
      <c r="X343" s="569" t="str">
        <f t="shared" si="121"/>
        <v/>
      </c>
      <c r="Y343" s="569" t="str">
        <f t="shared" si="122"/>
        <v/>
      </c>
    </row>
    <row r="344" spans="1:25" ht="16.5">
      <c r="A344" s="493">
        <f t="shared" si="119"/>
        <v>46150</v>
      </c>
      <c r="B344" s="549" t="s">
        <v>833</v>
      </c>
      <c r="C344" s="576"/>
      <c r="D344" s="600"/>
      <c r="E344" s="577"/>
      <c r="F344" s="635" t="str">
        <f>IF(ISNA(VLOOKUP(D344,條件!$A$1:$L$65585,5,0)),"",(VLOOKUP(D344,條件!$A$1:$L$65585,5,0)))</f>
        <v/>
      </c>
      <c r="G344" s="635" t="str">
        <f>IF(ISNA(VLOOKUP(D344,條件!$A$1:$L$65585,11,0)),"",(VLOOKUP(D344,條件!$A$1:$L$65585,11,0)))</f>
        <v/>
      </c>
      <c r="H344" s="578"/>
      <c r="I344" s="579"/>
      <c r="J344" s="580"/>
      <c r="K344" s="579"/>
      <c r="L344" s="581"/>
      <c r="M344" s="498"/>
      <c r="N344" s="499"/>
      <c r="O344" s="500"/>
      <c r="P344" s="499"/>
      <c r="Q344" s="501"/>
      <c r="R344" s="560"/>
      <c r="S344" s="542">
        <f t="shared" si="123"/>
        <v>0</v>
      </c>
      <c r="T344" s="502">
        <f t="shared" si="120"/>
        <v>0</v>
      </c>
      <c r="U344" s="502">
        <f t="shared" si="124"/>
        <v>0</v>
      </c>
      <c r="V344" s="503">
        <f t="shared" si="125"/>
        <v>0</v>
      </c>
      <c r="W344" s="561" t="str">
        <f t="shared" si="126"/>
        <v/>
      </c>
      <c r="X344" s="569" t="str">
        <f t="shared" si="121"/>
        <v/>
      </c>
      <c r="Y344" s="569" t="str">
        <f t="shared" si="122"/>
        <v/>
      </c>
    </row>
    <row r="345" spans="1:25" ht="16.5">
      <c r="A345" s="493">
        <f t="shared" si="119"/>
        <v>46150</v>
      </c>
      <c r="B345" s="515" t="s">
        <v>831</v>
      </c>
      <c r="C345" s="652"/>
      <c r="D345" s="653"/>
      <c r="E345" s="654"/>
      <c r="F345" s="655">
        <v>0</v>
      </c>
      <c r="G345" s="655"/>
      <c r="H345" s="656"/>
      <c r="I345" s="657">
        <f>COUNTA(I325:I344)</f>
        <v>0</v>
      </c>
      <c r="J345" s="657"/>
      <c r="K345" s="657"/>
      <c r="L345" s="658"/>
      <c r="M345" s="517"/>
      <c r="N345" s="518">
        <f>SUM(N325:N344)</f>
        <v>0</v>
      </c>
      <c r="O345" s="517"/>
      <c r="P345" s="518">
        <f>SUM(P325:P344)</f>
        <v>0</v>
      </c>
      <c r="Q345" s="519"/>
      <c r="R345" s="562"/>
      <c r="S345" s="544"/>
      <c r="T345" s="520"/>
      <c r="U345" s="516">
        <f>SUMIF(U325:U344,"&lt;9E307")</f>
        <v>0</v>
      </c>
      <c r="V345" s="516">
        <f>SUM(V325:V344)</f>
        <v>0</v>
      </c>
      <c r="W345" s="563">
        <f>IF(ISERROR(V345/U345),0,(V345/U345))</f>
        <v>0</v>
      </c>
      <c r="X345" s="570">
        <f>SUMIF(X325:X344,"&lt;9E307")</f>
        <v>0</v>
      </c>
      <c r="Y345" s="570">
        <f>SUMIF(Y325:Y344,"&lt;9E307")</f>
        <v>0</v>
      </c>
    </row>
    <row r="346" spans="1:25" ht="16.5">
      <c r="A346" s="493">
        <f t="shared" si="119"/>
        <v>46150</v>
      </c>
      <c r="B346" s="521" t="s">
        <v>834</v>
      </c>
      <c r="C346" s="659"/>
      <c r="D346" s="660"/>
      <c r="E346" s="661"/>
      <c r="F346" s="662"/>
      <c r="G346" s="662"/>
      <c r="H346" s="663"/>
      <c r="I346" s="664">
        <f>SUM(I324,I345)</f>
        <v>0</v>
      </c>
      <c r="J346" s="664"/>
      <c r="K346" s="664"/>
      <c r="L346" s="665"/>
      <c r="M346" s="536"/>
      <c r="N346" s="537">
        <f>SUM(N324,N345)</f>
        <v>0</v>
      </c>
      <c r="O346" s="536"/>
      <c r="P346" s="537">
        <f>SUM(P324,P345)</f>
        <v>0</v>
      </c>
      <c r="Q346" s="538"/>
      <c r="R346" s="564"/>
      <c r="S346" s="545"/>
      <c r="T346" s="504"/>
      <c r="U346" s="504">
        <f t="shared" ref="U346:V346" si="127">SUM(U324,U345)</f>
        <v>0</v>
      </c>
      <c r="V346" s="504">
        <f t="shared" si="127"/>
        <v>0</v>
      </c>
      <c r="W346" s="565">
        <f>IF(ISERROR(V346/U346),0,V346/U346)</f>
        <v>0</v>
      </c>
      <c r="X346" s="571">
        <f>SUM(X324,X345)</f>
        <v>0</v>
      </c>
      <c r="Y346" s="571">
        <f>SUM(Y324,Y345)</f>
        <v>0</v>
      </c>
    </row>
    <row r="347" spans="1:25" ht="16.5">
      <c r="A347" s="566">
        <f>A346+1</f>
        <v>46151</v>
      </c>
      <c r="B347" s="548" t="s">
        <v>832</v>
      </c>
      <c r="C347" s="666"/>
      <c r="D347" s="667"/>
      <c r="E347" s="668"/>
      <c r="F347" s="669" t="str">
        <f>IF(ISNA(VLOOKUP(D347,條件!$A$1:$L$65585,5,0)),"",(VLOOKUP(D347,條件!$A$1:$L$65585,5,0)))</f>
        <v/>
      </c>
      <c r="G347" s="669" t="str">
        <f>IF(ISNA(VLOOKUP(D347,條件!$A$1:$L$65585,11,0)),"",(VLOOKUP(D347,條件!$A$1:$L$65585,11,0)))</f>
        <v/>
      </c>
      <c r="H347" s="670"/>
      <c r="I347" s="671"/>
      <c r="J347" s="580"/>
      <c r="K347" s="671"/>
      <c r="L347" s="672"/>
      <c r="M347" s="524"/>
      <c r="N347" s="525"/>
      <c r="O347" s="526"/>
      <c r="P347" s="525"/>
      <c r="Q347" s="527"/>
      <c r="R347" s="558"/>
      <c r="S347" s="541">
        <f>K347*0.85</f>
        <v>0</v>
      </c>
      <c r="T347" s="522">
        <f t="shared" ref="T347:T366" si="128">IF(J347="",0,(1440/(J347/S347)))</f>
        <v>0</v>
      </c>
      <c r="U347" s="522">
        <f>T347*L347*(N347+P347)/24*0.85</f>
        <v>0</v>
      </c>
      <c r="V347" s="523">
        <f>M347+O347</f>
        <v>0</v>
      </c>
      <c r="W347" s="559" t="str">
        <f>IF(U347=0,"",((V347/U347)))</f>
        <v/>
      </c>
      <c r="X347" s="569" t="str">
        <f t="shared" ref="X347:X366" si="129">IF(ISERROR((U347/(N347+P347)*N347)/250),"",((U347/(N347+P347)*N347)/250))</f>
        <v/>
      </c>
      <c r="Y347" s="569" t="str">
        <f t="shared" ref="Y347:Y366" si="130">IF(ISERROR(((U347/(N347+P347)*P347)/250)),"",(((U347/(N347+P347)*P347))/250))</f>
        <v/>
      </c>
    </row>
    <row r="348" spans="1:25" ht="16.5">
      <c r="A348" s="493">
        <f>A347</f>
        <v>46151</v>
      </c>
      <c r="B348" s="549" t="s">
        <v>832</v>
      </c>
      <c r="C348" s="576"/>
      <c r="D348" s="600"/>
      <c r="E348" s="577"/>
      <c r="F348" s="635" t="str">
        <f>IF(ISNA(VLOOKUP(D348,條件!$A$1:$L$65585,5,0)),"",(VLOOKUP(D348,條件!$A$1:$L$65585,5,0)))</f>
        <v/>
      </c>
      <c r="G348" s="635" t="str">
        <f>IF(ISNA(VLOOKUP(D348,條件!$A$1:$L$65585,11,0)),"",(VLOOKUP(D348,條件!$A$1:$L$65585,11,0)))</f>
        <v/>
      </c>
      <c r="H348" s="578"/>
      <c r="I348" s="579"/>
      <c r="J348" s="580"/>
      <c r="K348" s="579"/>
      <c r="L348" s="581"/>
      <c r="M348" s="498"/>
      <c r="N348" s="499"/>
      <c r="O348" s="500"/>
      <c r="P348" s="499"/>
      <c r="Q348" s="527"/>
      <c r="R348" s="560"/>
      <c r="S348" s="542">
        <f t="shared" ref="S348:S366" si="131">K348*0.85</f>
        <v>0</v>
      </c>
      <c r="T348" s="502">
        <f t="shared" si="128"/>
        <v>0</v>
      </c>
      <c r="U348" s="522">
        <f t="shared" ref="U348:U366" si="132">T348*L348*(N348+P348)/24*0.85</f>
        <v>0</v>
      </c>
      <c r="V348" s="503">
        <f t="shared" ref="V348:V366" si="133">M348+O348</f>
        <v>0</v>
      </c>
      <c r="W348" s="559" t="str">
        <f t="shared" ref="W348:W366" si="134">IF(U348=0,"",((V348/U348)))</f>
        <v/>
      </c>
      <c r="X348" s="569" t="str">
        <f t="shared" si="129"/>
        <v/>
      </c>
      <c r="Y348" s="569" t="str">
        <f t="shared" si="130"/>
        <v/>
      </c>
    </row>
    <row r="349" spans="1:25" ht="16.5">
      <c r="A349" s="493">
        <f t="shared" ref="A349:A389" si="135">A348</f>
        <v>46151</v>
      </c>
      <c r="B349" s="549" t="s">
        <v>832</v>
      </c>
      <c r="C349" s="576"/>
      <c r="D349" s="600"/>
      <c r="E349" s="577"/>
      <c r="F349" s="635" t="str">
        <f>IF(ISNA(VLOOKUP(D349,條件!$A$1:$L$65585,5,0)),"",(VLOOKUP(D349,條件!$A$1:$L$65585,5,0)))</f>
        <v/>
      </c>
      <c r="G349" s="635" t="str">
        <f>IF(ISNA(VLOOKUP(D349,條件!$A$1:$L$65585,11,0)),"",(VLOOKUP(D349,條件!$A$1:$L$65585,11,0)))</f>
        <v/>
      </c>
      <c r="H349" s="578"/>
      <c r="I349" s="579"/>
      <c r="J349" s="580"/>
      <c r="K349" s="579"/>
      <c r="L349" s="581"/>
      <c r="M349" s="498"/>
      <c r="N349" s="499"/>
      <c r="O349" s="500"/>
      <c r="P349" s="499"/>
      <c r="Q349" s="527"/>
      <c r="R349" s="560"/>
      <c r="S349" s="542">
        <f t="shared" si="131"/>
        <v>0</v>
      </c>
      <c r="T349" s="502">
        <f t="shared" si="128"/>
        <v>0</v>
      </c>
      <c r="U349" s="522">
        <f t="shared" si="132"/>
        <v>0</v>
      </c>
      <c r="V349" s="503">
        <f t="shared" si="133"/>
        <v>0</v>
      </c>
      <c r="W349" s="559" t="str">
        <f t="shared" si="134"/>
        <v/>
      </c>
      <c r="X349" s="569" t="str">
        <f t="shared" si="129"/>
        <v/>
      </c>
      <c r="Y349" s="569" t="str">
        <f t="shared" si="130"/>
        <v/>
      </c>
    </row>
    <row r="350" spans="1:25" ht="16.5">
      <c r="A350" s="493">
        <f t="shared" si="135"/>
        <v>46151</v>
      </c>
      <c r="B350" s="549" t="s">
        <v>832</v>
      </c>
      <c r="C350" s="576"/>
      <c r="D350" s="600"/>
      <c r="E350" s="577"/>
      <c r="F350" s="635" t="str">
        <f>IF(ISNA(VLOOKUP(D350,條件!$A$1:$L$65585,5,0)),"",(VLOOKUP(D350,條件!$A$1:$L$65585,5,0)))</f>
        <v/>
      </c>
      <c r="G350" s="635" t="str">
        <f>IF(ISNA(VLOOKUP(D350,條件!$A$1:$L$65585,11,0)),"",(VLOOKUP(D350,條件!$A$1:$L$65585,11,0)))</f>
        <v/>
      </c>
      <c r="H350" s="578"/>
      <c r="I350" s="579"/>
      <c r="J350" s="580"/>
      <c r="K350" s="579"/>
      <c r="L350" s="581"/>
      <c r="M350" s="498"/>
      <c r="N350" s="499"/>
      <c r="O350" s="500"/>
      <c r="P350" s="499"/>
      <c r="Q350" s="527"/>
      <c r="R350" s="560"/>
      <c r="S350" s="542">
        <f t="shared" si="131"/>
        <v>0</v>
      </c>
      <c r="T350" s="502">
        <f t="shared" si="128"/>
        <v>0</v>
      </c>
      <c r="U350" s="522">
        <f t="shared" si="132"/>
        <v>0</v>
      </c>
      <c r="V350" s="503">
        <f t="shared" si="133"/>
        <v>0</v>
      </c>
      <c r="W350" s="559" t="str">
        <f t="shared" si="134"/>
        <v/>
      </c>
      <c r="X350" s="569" t="str">
        <f t="shared" si="129"/>
        <v/>
      </c>
      <c r="Y350" s="569" t="str">
        <f t="shared" si="130"/>
        <v/>
      </c>
    </row>
    <row r="351" spans="1:25" ht="16.5">
      <c r="A351" s="493">
        <f t="shared" si="135"/>
        <v>46151</v>
      </c>
      <c r="B351" s="549" t="s">
        <v>832</v>
      </c>
      <c r="C351" s="576"/>
      <c r="D351" s="600"/>
      <c r="E351" s="577"/>
      <c r="F351" s="635" t="str">
        <f>IF(ISNA(VLOOKUP(D351,條件!$A$1:$L$65585,5,0)),"",(VLOOKUP(D351,條件!$A$1:$L$65585,5,0)))</f>
        <v/>
      </c>
      <c r="G351" s="635" t="str">
        <f>IF(ISNA(VLOOKUP(D351,條件!$A$1:$L$65585,11,0)),"",(VLOOKUP(D351,條件!$A$1:$L$65585,11,0)))</f>
        <v/>
      </c>
      <c r="H351" s="578"/>
      <c r="I351" s="579"/>
      <c r="J351" s="580"/>
      <c r="K351" s="579"/>
      <c r="L351" s="581"/>
      <c r="M351" s="498"/>
      <c r="N351" s="499"/>
      <c r="O351" s="500"/>
      <c r="P351" s="499"/>
      <c r="Q351" s="527"/>
      <c r="R351" s="560"/>
      <c r="S351" s="542">
        <f t="shared" si="131"/>
        <v>0</v>
      </c>
      <c r="T351" s="502">
        <f t="shared" si="128"/>
        <v>0</v>
      </c>
      <c r="U351" s="522">
        <f t="shared" si="132"/>
        <v>0</v>
      </c>
      <c r="V351" s="503">
        <f t="shared" si="133"/>
        <v>0</v>
      </c>
      <c r="W351" s="559" t="str">
        <f t="shared" si="134"/>
        <v/>
      </c>
      <c r="X351" s="569" t="str">
        <f t="shared" si="129"/>
        <v/>
      </c>
      <c r="Y351" s="569" t="str">
        <f t="shared" si="130"/>
        <v/>
      </c>
    </row>
    <row r="352" spans="1:25" ht="16.5">
      <c r="A352" s="493">
        <f t="shared" si="135"/>
        <v>46151</v>
      </c>
      <c r="B352" s="549" t="s">
        <v>832</v>
      </c>
      <c r="C352" s="576"/>
      <c r="D352" s="600"/>
      <c r="E352" s="577"/>
      <c r="F352" s="635" t="str">
        <f>IF(ISNA(VLOOKUP(D352,條件!$A$1:$L$65585,5,0)),"",(VLOOKUP(D352,條件!$A$1:$L$65585,5,0)))</f>
        <v/>
      </c>
      <c r="G352" s="635" t="str">
        <f>IF(ISNA(VLOOKUP(D352,條件!$A$1:$L$65585,11,0)),"",(VLOOKUP(D352,條件!$A$1:$L$65585,11,0)))</f>
        <v/>
      </c>
      <c r="H352" s="578"/>
      <c r="I352" s="579"/>
      <c r="J352" s="580"/>
      <c r="K352" s="579"/>
      <c r="L352" s="581"/>
      <c r="M352" s="498"/>
      <c r="N352" s="499"/>
      <c r="O352" s="500"/>
      <c r="P352" s="499"/>
      <c r="Q352" s="527"/>
      <c r="R352" s="560"/>
      <c r="S352" s="542">
        <f t="shared" si="131"/>
        <v>0</v>
      </c>
      <c r="T352" s="502">
        <f t="shared" si="128"/>
        <v>0</v>
      </c>
      <c r="U352" s="522">
        <f t="shared" si="132"/>
        <v>0</v>
      </c>
      <c r="V352" s="503">
        <f t="shared" si="133"/>
        <v>0</v>
      </c>
      <c r="W352" s="559" t="str">
        <f t="shared" si="134"/>
        <v/>
      </c>
      <c r="X352" s="569" t="str">
        <f t="shared" si="129"/>
        <v/>
      </c>
      <c r="Y352" s="569" t="str">
        <f t="shared" si="130"/>
        <v/>
      </c>
    </row>
    <row r="353" spans="1:25" ht="16.5">
      <c r="A353" s="493">
        <f t="shared" si="135"/>
        <v>46151</v>
      </c>
      <c r="B353" s="549" t="s">
        <v>832</v>
      </c>
      <c r="C353" s="576"/>
      <c r="D353" s="600"/>
      <c r="E353" s="577"/>
      <c r="F353" s="635" t="str">
        <f>IF(ISNA(VLOOKUP(D353,條件!$A$1:$L$65585,5,0)),"",(VLOOKUP(D353,條件!$A$1:$L$65585,5,0)))</f>
        <v/>
      </c>
      <c r="G353" s="635" t="str">
        <f>IF(ISNA(VLOOKUP(D353,條件!$A$1:$L$65585,11,0)),"",(VLOOKUP(D353,條件!$A$1:$L$65585,11,0)))</f>
        <v/>
      </c>
      <c r="H353" s="578"/>
      <c r="I353" s="579"/>
      <c r="J353" s="580"/>
      <c r="K353" s="579"/>
      <c r="L353" s="581"/>
      <c r="M353" s="498"/>
      <c r="N353" s="499"/>
      <c r="O353" s="500"/>
      <c r="P353" s="499"/>
      <c r="Q353" s="527"/>
      <c r="R353" s="560"/>
      <c r="S353" s="542">
        <f t="shared" si="131"/>
        <v>0</v>
      </c>
      <c r="T353" s="502">
        <f t="shared" si="128"/>
        <v>0</v>
      </c>
      <c r="U353" s="522">
        <f t="shared" si="132"/>
        <v>0</v>
      </c>
      <c r="V353" s="503">
        <f t="shared" si="133"/>
        <v>0</v>
      </c>
      <c r="W353" s="559" t="str">
        <f t="shared" si="134"/>
        <v/>
      </c>
      <c r="X353" s="569" t="str">
        <f t="shared" si="129"/>
        <v/>
      </c>
      <c r="Y353" s="569" t="str">
        <f t="shared" si="130"/>
        <v/>
      </c>
    </row>
    <row r="354" spans="1:25" ht="16.5">
      <c r="A354" s="493">
        <f t="shared" si="135"/>
        <v>46151</v>
      </c>
      <c r="B354" s="549" t="s">
        <v>832</v>
      </c>
      <c r="C354" s="576"/>
      <c r="D354" s="600"/>
      <c r="E354" s="577"/>
      <c r="F354" s="635" t="str">
        <f>IF(ISNA(VLOOKUP(D354,條件!$A$1:$L$65585,5,0)),"",(VLOOKUP(D354,條件!$A$1:$L$65585,5,0)))</f>
        <v/>
      </c>
      <c r="G354" s="635" t="str">
        <f>IF(ISNA(VLOOKUP(D354,條件!$A$1:$L$65585,11,0)),"",(VLOOKUP(D354,條件!$A$1:$L$65585,11,0)))</f>
        <v/>
      </c>
      <c r="H354" s="578"/>
      <c r="I354" s="579"/>
      <c r="J354" s="580"/>
      <c r="K354" s="579"/>
      <c r="L354" s="581"/>
      <c r="M354" s="498"/>
      <c r="N354" s="499"/>
      <c r="O354" s="500"/>
      <c r="P354" s="499"/>
      <c r="Q354" s="527"/>
      <c r="R354" s="560"/>
      <c r="S354" s="542">
        <f t="shared" si="131"/>
        <v>0</v>
      </c>
      <c r="T354" s="502">
        <f t="shared" si="128"/>
        <v>0</v>
      </c>
      <c r="U354" s="522">
        <f t="shared" si="132"/>
        <v>0</v>
      </c>
      <c r="V354" s="503">
        <f t="shared" si="133"/>
        <v>0</v>
      </c>
      <c r="W354" s="559" t="str">
        <f t="shared" si="134"/>
        <v/>
      </c>
      <c r="X354" s="569" t="str">
        <f t="shared" si="129"/>
        <v/>
      </c>
      <c r="Y354" s="569" t="str">
        <f t="shared" si="130"/>
        <v/>
      </c>
    </row>
    <row r="355" spans="1:25" ht="16.5">
      <c r="A355" s="493">
        <f t="shared" si="135"/>
        <v>46151</v>
      </c>
      <c r="B355" s="549" t="s">
        <v>832</v>
      </c>
      <c r="C355" s="576"/>
      <c r="D355" s="600"/>
      <c r="E355" s="577"/>
      <c r="F355" s="635" t="str">
        <f>IF(ISNA(VLOOKUP(D355,條件!$A$1:$L$65585,5,0)),"",(VLOOKUP(D355,條件!$A$1:$L$65585,5,0)))</f>
        <v/>
      </c>
      <c r="G355" s="635" t="str">
        <f>IF(ISNA(VLOOKUP(D355,條件!$A$1:$L$65585,11,0)),"",(VLOOKUP(D355,條件!$A$1:$L$65585,11,0)))</f>
        <v/>
      </c>
      <c r="H355" s="578"/>
      <c r="I355" s="579"/>
      <c r="J355" s="580"/>
      <c r="K355" s="579"/>
      <c r="L355" s="581"/>
      <c r="M355" s="498"/>
      <c r="N355" s="499"/>
      <c r="O355" s="500"/>
      <c r="P355" s="499"/>
      <c r="Q355" s="527"/>
      <c r="R355" s="560"/>
      <c r="S355" s="542">
        <f t="shared" si="131"/>
        <v>0</v>
      </c>
      <c r="T355" s="502">
        <f t="shared" si="128"/>
        <v>0</v>
      </c>
      <c r="U355" s="522">
        <f t="shared" si="132"/>
        <v>0</v>
      </c>
      <c r="V355" s="503">
        <f t="shared" si="133"/>
        <v>0</v>
      </c>
      <c r="W355" s="559" t="str">
        <f t="shared" si="134"/>
        <v/>
      </c>
      <c r="X355" s="569" t="str">
        <f t="shared" si="129"/>
        <v/>
      </c>
      <c r="Y355" s="569" t="str">
        <f t="shared" si="130"/>
        <v/>
      </c>
    </row>
    <row r="356" spans="1:25" ht="16.5">
      <c r="A356" s="493">
        <f t="shared" si="135"/>
        <v>46151</v>
      </c>
      <c r="B356" s="549" t="s">
        <v>832</v>
      </c>
      <c r="C356" s="576"/>
      <c r="D356" s="600"/>
      <c r="E356" s="577"/>
      <c r="F356" s="635" t="str">
        <f>IF(ISNA(VLOOKUP(D356,條件!$A$1:$L$65585,5,0)),"",(VLOOKUP(D356,條件!$A$1:$L$65585,5,0)))</f>
        <v/>
      </c>
      <c r="G356" s="635" t="str">
        <f>IF(ISNA(VLOOKUP(D356,條件!$A$1:$L$65585,11,0)),"",(VLOOKUP(D356,條件!$A$1:$L$65585,11,0)))</f>
        <v/>
      </c>
      <c r="H356" s="578"/>
      <c r="I356" s="579"/>
      <c r="J356" s="580"/>
      <c r="K356" s="579"/>
      <c r="L356" s="581"/>
      <c r="M356" s="498"/>
      <c r="N356" s="499"/>
      <c r="O356" s="500"/>
      <c r="P356" s="499"/>
      <c r="Q356" s="527"/>
      <c r="R356" s="560"/>
      <c r="S356" s="542">
        <f t="shared" si="131"/>
        <v>0</v>
      </c>
      <c r="T356" s="502">
        <f t="shared" si="128"/>
        <v>0</v>
      </c>
      <c r="U356" s="522">
        <f t="shared" si="132"/>
        <v>0</v>
      </c>
      <c r="V356" s="503">
        <f t="shared" si="133"/>
        <v>0</v>
      </c>
      <c r="W356" s="559" t="str">
        <f t="shared" si="134"/>
        <v/>
      </c>
      <c r="X356" s="569" t="str">
        <f t="shared" si="129"/>
        <v/>
      </c>
      <c r="Y356" s="569" t="str">
        <f t="shared" si="130"/>
        <v/>
      </c>
    </row>
    <row r="357" spans="1:25" ht="16.5">
      <c r="A357" s="493">
        <f t="shared" si="135"/>
        <v>46151</v>
      </c>
      <c r="B357" s="549" t="s">
        <v>832</v>
      </c>
      <c r="C357" s="576"/>
      <c r="D357" s="600"/>
      <c r="E357" s="577"/>
      <c r="F357" s="635" t="str">
        <f>IF(ISNA(VLOOKUP(D357,條件!$A$1:$L$65585,5,0)),"",(VLOOKUP(D357,條件!$A$1:$L$65585,5,0)))</f>
        <v/>
      </c>
      <c r="G357" s="635" t="str">
        <f>IF(ISNA(VLOOKUP(D357,條件!$A$1:$L$65585,11,0)),"",(VLOOKUP(D357,條件!$A$1:$L$65585,11,0)))</f>
        <v/>
      </c>
      <c r="H357" s="578"/>
      <c r="I357" s="579"/>
      <c r="J357" s="580"/>
      <c r="K357" s="579"/>
      <c r="L357" s="581"/>
      <c r="M357" s="498"/>
      <c r="N357" s="499"/>
      <c r="O357" s="500"/>
      <c r="P357" s="499"/>
      <c r="Q357" s="527"/>
      <c r="R357" s="560"/>
      <c r="S357" s="542">
        <f t="shared" si="131"/>
        <v>0</v>
      </c>
      <c r="T357" s="502">
        <f t="shared" si="128"/>
        <v>0</v>
      </c>
      <c r="U357" s="522">
        <f t="shared" si="132"/>
        <v>0</v>
      </c>
      <c r="V357" s="503">
        <f t="shared" si="133"/>
        <v>0</v>
      </c>
      <c r="W357" s="559" t="str">
        <f t="shared" si="134"/>
        <v/>
      </c>
      <c r="X357" s="569" t="str">
        <f t="shared" si="129"/>
        <v/>
      </c>
      <c r="Y357" s="569" t="str">
        <f t="shared" si="130"/>
        <v/>
      </c>
    </row>
    <row r="358" spans="1:25" ht="16.5">
      <c r="A358" s="493">
        <f t="shared" si="135"/>
        <v>46151</v>
      </c>
      <c r="B358" s="549" t="s">
        <v>832</v>
      </c>
      <c r="C358" s="576"/>
      <c r="D358" s="600"/>
      <c r="E358" s="577"/>
      <c r="F358" s="635" t="str">
        <f>IF(ISNA(VLOOKUP(D358,條件!$A$1:$L$65585,5,0)),"",(VLOOKUP(D358,條件!$A$1:$L$65585,5,0)))</f>
        <v/>
      </c>
      <c r="G358" s="635" t="str">
        <f>IF(ISNA(VLOOKUP(D358,條件!$A$1:$L$65585,11,0)),"",(VLOOKUP(D358,條件!$A$1:$L$65585,11,0)))</f>
        <v/>
      </c>
      <c r="H358" s="578"/>
      <c r="I358" s="579"/>
      <c r="J358" s="580"/>
      <c r="K358" s="579"/>
      <c r="L358" s="581"/>
      <c r="M358" s="498"/>
      <c r="N358" s="499"/>
      <c r="O358" s="500"/>
      <c r="P358" s="499"/>
      <c r="Q358" s="527"/>
      <c r="R358" s="560"/>
      <c r="S358" s="542">
        <f t="shared" si="131"/>
        <v>0</v>
      </c>
      <c r="T358" s="502">
        <f t="shared" si="128"/>
        <v>0</v>
      </c>
      <c r="U358" s="502">
        <f t="shared" si="132"/>
        <v>0</v>
      </c>
      <c r="V358" s="503">
        <f t="shared" si="133"/>
        <v>0</v>
      </c>
      <c r="W358" s="559" t="str">
        <f t="shared" si="134"/>
        <v/>
      </c>
      <c r="X358" s="569" t="str">
        <f t="shared" si="129"/>
        <v/>
      </c>
      <c r="Y358" s="569" t="str">
        <f t="shared" si="130"/>
        <v/>
      </c>
    </row>
    <row r="359" spans="1:25" ht="16.5">
      <c r="A359" s="493">
        <f t="shared" si="135"/>
        <v>46151</v>
      </c>
      <c r="B359" s="549" t="s">
        <v>832</v>
      </c>
      <c r="C359" s="576"/>
      <c r="D359" s="600"/>
      <c r="E359" s="577"/>
      <c r="F359" s="635" t="str">
        <f>IF(ISNA(VLOOKUP(D359,條件!$A$1:$L$65585,5,0)),"",(VLOOKUP(D359,條件!$A$1:$L$65585,5,0)))</f>
        <v/>
      </c>
      <c r="G359" s="635" t="str">
        <f>IF(ISNA(VLOOKUP(D359,條件!$A$1:$L$65585,11,0)),"",(VLOOKUP(D359,條件!$A$1:$L$65585,11,0)))</f>
        <v/>
      </c>
      <c r="H359" s="578"/>
      <c r="I359" s="579"/>
      <c r="J359" s="580"/>
      <c r="K359" s="579"/>
      <c r="L359" s="581"/>
      <c r="M359" s="498"/>
      <c r="N359" s="499"/>
      <c r="O359" s="500"/>
      <c r="P359" s="499"/>
      <c r="Q359" s="527"/>
      <c r="R359" s="560"/>
      <c r="S359" s="542">
        <f t="shared" si="131"/>
        <v>0</v>
      </c>
      <c r="T359" s="502">
        <f t="shared" si="128"/>
        <v>0</v>
      </c>
      <c r="U359" s="502">
        <f t="shared" si="132"/>
        <v>0</v>
      </c>
      <c r="V359" s="503">
        <f t="shared" si="133"/>
        <v>0</v>
      </c>
      <c r="W359" s="561" t="str">
        <f t="shared" si="134"/>
        <v/>
      </c>
      <c r="X359" s="569" t="str">
        <f t="shared" si="129"/>
        <v/>
      </c>
      <c r="Y359" s="569" t="str">
        <f t="shared" si="130"/>
        <v/>
      </c>
    </row>
    <row r="360" spans="1:25" ht="16.5">
      <c r="A360" s="493">
        <f t="shared" si="135"/>
        <v>46151</v>
      </c>
      <c r="B360" s="549" t="s">
        <v>832</v>
      </c>
      <c r="C360" s="576"/>
      <c r="D360" s="600"/>
      <c r="E360" s="577"/>
      <c r="F360" s="635" t="str">
        <f>IF(ISNA(VLOOKUP(D360,條件!$A$1:$L$65585,5,0)),"",(VLOOKUP(D360,條件!$A$1:$L$65585,5,0)))</f>
        <v/>
      </c>
      <c r="G360" s="635" t="str">
        <f>IF(ISNA(VLOOKUP(D360,條件!$A$1:$L$65585,11,0)),"",(VLOOKUP(D360,條件!$A$1:$L$65585,11,0)))</f>
        <v/>
      </c>
      <c r="H360" s="578"/>
      <c r="I360" s="579"/>
      <c r="J360" s="580"/>
      <c r="K360" s="579"/>
      <c r="L360" s="581"/>
      <c r="M360" s="498"/>
      <c r="N360" s="499"/>
      <c r="O360" s="500"/>
      <c r="P360" s="499"/>
      <c r="Q360" s="527"/>
      <c r="R360" s="560"/>
      <c r="S360" s="542">
        <f t="shared" si="131"/>
        <v>0</v>
      </c>
      <c r="T360" s="502">
        <f t="shared" si="128"/>
        <v>0</v>
      </c>
      <c r="U360" s="502">
        <f t="shared" si="132"/>
        <v>0</v>
      </c>
      <c r="V360" s="503">
        <f t="shared" si="133"/>
        <v>0</v>
      </c>
      <c r="W360" s="561" t="str">
        <f t="shared" si="134"/>
        <v/>
      </c>
      <c r="X360" s="569" t="str">
        <f t="shared" si="129"/>
        <v/>
      </c>
      <c r="Y360" s="569" t="str">
        <f t="shared" si="130"/>
        <v/>
      </c>
    </row>
    <row r="361" spans="1:25" ht="16.5">
      <c r="A361" s="493">
        <f t="shared" si="135"/>
        <v>46151</v>
      </c>
      <c r="B361" s="549" t="s">
        <v>832</v>
      </c>
      <c r="C361" s="576"/>
      <c r="D361" s="600"/>
      <c r="E361" s="577"/>
      <c r="F361" s="635" t="str">
        <f>IF(ISNA(VLOOKUP(D361,條件!$A$1:$L$65585,5,0)),"",(VLOOKUP(D361,條件!$A$1:$L$65585,5,0)))</f>
        <v/>
      </c>
      <c r="G361" s="635" t="str">
        <f>IF(ISNA(VLOOKUP(D361,條件!$A$1:$L$65585,11,0)),"",(VLOOKUP(D361,條件!$A$1:$L$65585,11,0)))</f>
        <v/>
      </c>
      <c r="H361" s="578"/>
      <c r="I361" s="579"/>
      <c r="J361" s="580"/>
      <c r="K361" s="579"/>
      <c r="L361" s="581"/>
      <c r="M361" s="498"/>
      <c r="N361" s="499"/>
      <c r="O361" s="500"/>
      <c r="P361" s="499"/>
      <c r="Q361" s="527"/>
      <c r="R361" s="560"/>
      <c r="S361" s="542">
        <f t="shared" si="131"/>
        <v>0</v>
      </c>
      <c r="T361" s="502">
        <f t="shared" si="128"/>
        <v>0</v>
      </c>
      <c r="U361" s="502">
        <f t="shared" si="132"/>
        <v>0</v>
      </c>
      <c r="V361" s="503">
        <f t="shared" si="133"/>
        <v>0</v>
      </c>
      <c r="W361" s="561" t="str">
        <f t="shared" si="134"/>
        <v/>
      </c>
      <c r="X361" s="569" t="str">
        <f t="shared" si="129"/>
        <v/>
      </c>
      <c r="Y361" s="569" t="str">
        <f t="shared" si="130"/>
        <v/>
      </c>
    </row>
    <row r="362" spans="1:25" ht="16.5">
      <c r="A362" s="493">
        <f t="shared" si="135"/>
        <v>46151</v>
      </c>
      <c r="B362" s="549" t="s">
        <v>832</v>
      </c>
      <c r="C362" s="576"/>
      <c r="D362" s="600"/>
      <c r="E362" s="577"/>
      <c r="F362" s="635" t="str">
        <f>IF(ISNA(VLOOKUP(D362,條件!$A$1:$L$65585,5,0)),"",(VLOOKUP(D362,條件!$A$1:$L$65585,5,0)))</f>
        <v/>
      </c>
      <c r="G362" s="635" t="str">
        <f>IF(ISNA(VLOOKUP(D362,條件!$A$1:$L$65585,11,0)),"",(VLOOKUP(D362,條件!$A$1:$L$65585,11,0)))</f>
        <v/>
      </c>
      <c r="H362" s="578"/>
      <c r="I362" s="579"/>
      <c r="J362" s="580"/>
      <c r="K362" s="579"/>
      <c r="L362" s="581"/>
      <c r="M362" s="498"/>
      <c r="N362" s="499"/>
      <c r="O362" s="500"/>
      <c r="P362" s="499"/>
      <c r="Q362" s="527"/>
      <c r="R362" s="560"/>
      <c r="S362" s="542">
        <f t="shared" si="131"/>
        <v>0</v>
      </c>
      <c r="T362" s="502">
        <f t="shared" si="128"/>
        <v>0</v>
      </c>
      <c r="U362" s="502">
        <f t="shared" si="132"/>
        <v>0</v>
      </c>
      <c r="V362" s="503">
        <f t="shared" si="133"/>
        <v>0</v>
      </c>
      <c r="W362" s="561" t="str">
        <f t="shared" si="134"/>
        <v/>
      </c>
      <c r="X362" s="569" t="str">
        <f t="shared" si="129"/>
        <v/>
      </c>
      <c r="Y362" s="569" t="str">
        <f t="shared" si="130"/>
        <v/>
      </c>
    </row>
    <row r="363" spans="1:25" ht="16.5">
      <c r="A363" s="493">
        <f t="shared" si="135"/>
        <v>46151</v>
      </c>
      <c r="B363" s="549" t="s">
        <v>832</v>
      </c>
      <c r="C363" s="576"/>
      <c r="D363" s="600"/>
      <c r="E363" s="577"/>
      <c r="F363" s="635" t="str">
        <f>IF(ISNA(VLOOKUP(D363,條件!$A$1:$L$65585,5,0)),"",(VLOOKUP(D363,條件!$A$1:$L$65585,5,0)))</f>
        <v/>
      </c>
      <c r="G363" s="635" t="str">
        <f>IF(ISNA(VLOOKUP(D363,條件!$A$1:$L$65585,11,0)),"",(VLOOKUP(D363,條件!$A$1:$L$65585,11,0)))</f>
        <v/>
      </c>
      <c r="H363" s="578"/>
      <c r="I363" s="579"/>
      <c r="J363" s="580"/>
      <c r="K363" s="579"/>
      <c r="L363" s="581"/>
      <c r="M363" s="498"/>
      <c r="N363" s="499"/>
      <c r="O363" s="500"/>
      <c r="P363" s="499"/>
      <c r="Q363" s="501"/>
      <c r="R363" s="560"/>
      <c r="S363" s="542">
        <f t="shared" si="131"/>
        <v>0</v>
      </c>
      <c r="T363" s="502">
        <f t="shared" si="128"/>
        <v>0</v>
      </c>
      <c r="U363" s="502">
        <f t="shared" si="132"/>
        <v>0</v>
      </c>
      <c r="V363" s="503">
        <f t="shared" si="133"/>
        <v>0</v>
      </c>
      <c r="W363" s="561" t="str">
        <f t="shared" si="134"/>
        <v/>
      </c>
      <c r="X363" s="569" t="str">
        <f t="shared" si="129"/>
        <v/>
      </c>
      <c r="Y363" s="569" t="str">
        <f t="shared" si="130"/>
        <v/>
      </c>
    </row>
    <row r="364" spans="1:25" ht="16.5">
      <c r="A364" s="493">
        <f t="shared" si="135"/>
        <v>46151</v>
      </c>
      <c r="B364" s="549" t="s">
        <v>832</v>
      </c>
      <c r="C364" s="576"/>
      <c r="D364" s="600"/>
      <c r="E364" s="577"/>
      <c r="F364" s="635" t="str">
        <f>IF(ISNA(VLOOKUP(D364,條件!$A$1:$L$65585,5,0)),"",(VLOOKUP(D364,條件!$A$1:$L$65585,5,0)))</f>
        <v/>
      </c>
      <c r="G364" s="635" t="str">
        <f>IF(ISNA(VLOOKUP(D364,條件!$A$1:$L$65585,11,0)),"",(VLOOKUP(D364,條件!$A$1:$L$65585,11,0)))</f>
        <v/>
      </c>
      <c r="H364" s="578"/>
      <c r="I364" s="579"/>
      <c r="J364" s="580"/>
      <c r="K364" s="579"/>
      <c r="L364" s="581"/>
      <c r="M364" s="498"/>
      <c r="N364" s="499"/>
      <c r="O364" s="500"/>
      <c r="P364" s="499"/>
      <c r="Q364" s="501"/>
      <c r="R364" s="560"/>
      <c r="S364" s="542">
        <f t="shared" si="131"/>
        <v>0</v>
      </c>
      <c r="T364" s="502">
        <f t="shared" si="128"/>
        <v>0</v>
      </c>
      <c r="U364" s="502">
        <f t="shared" si="132"/>
        <v>0</v>
      </c>
      <c r="V364" s="503">
        <f t="shared" si="133"/>
        <v>0</v>
      </c>
      <c r="W364" s="561" t="str">
        <f t="shared" si="134"/>
        <v/>
      </c>
      <c r="X364" s="569" t="str">
        <f t="shared" si="129"/>
        <v/>
      </c>
      <c r="Y364" s="569" t="str">
        <f t="shared" si="130"/>
        <v/>
      </c>
    </row>
    <row r="365" spans="1:25" ht="16.5">
      <c r="A365" s="493">
        <f t="shared" si="135"/>
        <v>46151</v>
      </c>
      <c r="B365" s="549" t="s">
        <v>832</v>
      </c>
      <c r="C365" s="576"/>
      <c r="D365" s="600"/>
      <c r="E365" s="577"/>
      <c r="F365" s="635" t="str">
        <f>IF(ISNA(VLOOKUP(D365,條件!$A$1:$L$65585,5,0)),"",(VLOOKUP(D365,條件!$A$1:$L$65585,5,0)))</f>
        <v/>
      </c>
      <c r="G365" s="635" t="str">
        <f>IF(ISNA(VLOOKUP(D365,條件!$A$1:$L$65585,11,0)),"",(VLOOKUP(D365,條件!$A$1:$L$65585,11,0)))</f>
        <v/>
      </c>
      <c r="H365" s="578"/>
      <c r="I365" s="579"/>
      <c r="J365" s="580"/>
      <c r="K365" s="579"/>
      <c r="L365" s="581"/>
      <c r="M365" s="498"/>
      <c r="N365" s="499"/>
      <c r="O365" s="500"/>
      <c r="P365" s="499"/>
      <c r="Q365" s="501"/>
      <c r="R365" s="560"/>
      <c r="S365" s="542">
        <f t="shared" si="131"/>
        <v>0</v>
      </c>
      <c r="T365" s="502">
        <f t="shared" si="128"/>
        <v>0</v>
      </c>
      <c r="U365" s="502">
        <f t="shared" si="132"/>
        <v>0</v>
      </c>
      <c r="V365" s="503">
        <f t="shared" si="133"/>
        <v>0</v>
      </c>
      <c r="W365" s="561" t="str">
        <f t="shared" si="134"/>
        <v/>
      </c>
      <c r="X365" s="569" t="str">
        <f t="shared" si="129"/>
        <v/>
      </c>
      <c r="Y365" s="569" t="str">
        <f t="shared" si="130"/>
        <v/>
      </c>
    </row>
    <row r="366" spans="1:25" ht="16.5">
      <c r="A366" s="493">
        <f t="shared" si="135"/>
        <v>46151</v>
      </c>
      <c r="B366" s="549" t="s">
        <v>832</v>
      </c>
      <c r="C366" s="576"/>
      <c r="D366" s="600"/>
      <c r="E366" s="577"/>
      <c r="F366" s="635" t="str">
        <f>IF(ISNA(VLOOKUP(D366,條件!$A$1:$L$65585,5,0)),"",(VLOOKUP(D366,條件!$A$1:$L$65585,5,0)))</f>
        <v/>
      </c>
      <c r="G366" s="635" t="str">
        <f>IF(ISNA(VLOOKUP(D366,條件!$A$1:$L$65585,11,0)),"",(VLOOKUP(D366,條件!$A$1:$L$65585,11,0)))</f>
        <v/>
      </c>
      <c r="H366" s="578"/>
      <c r="I366" s="579"/>
      <c r="J366" s="580"/>
      <c r="K366" s="579"/>
      <c r="L366" s="581"/>
      <c r="M366" s="498"/>
      <c r="N366" s="499"/>
      <c r="O366" s="500"/>
      <c r="P366" s="499"/>
      <c r="Q366" s="501"/>
      <c r="R366" s="560"/>
      <c r="S366" s="542">
        <f t="shared" si="131"/>
        <v>0</v>
      </c>
      <c r="T366" s="502">
        <f t="shared" si="128"/>
        <v>0</v>
      </c>
      <c r="U366" s="502">
        <f t="shared" si="132"/>
        <v>0</v>
      </c>
      <c r="V366" s="503">
        <f t="shared" si="133"/>
        <v>0</v>
      </c>
      <c r="W366" s="561" t="str">
        <f t="shared" si="134"/>
        <v/>
      </c>
      <c r="X366" s="569" t="str">
        <f t="shared" si="129"/>
        <v/>
      </c>
      <c r="Y366" s="569" t="str">
        <f t="shared" si="130"/>
        <v/>
      </c>
    </row>
    <row r="367" spans="1:25" ht="16.5">
      <c r="A367" s="493">
        <f t="shared" si="135"/>
        <v>46151</v>
      </c>
      <c r="B367" s="515" t="s">
        <v>835</v>
      </c>
      <c r="C367" s="652"/>
      <c r="D367" s="653"/>
      <c r="E367" s="654"/>
      <c r="F367" s="655"/>
      <c r="G367" s="655"/>
      <c r="H367" s="656"/>
      <c r="I367" s="657">
        <f>COUNTA(I347:I366)</f>
        <v>0</v>
      </c>
      <c r="J367" s="657"/>
      <c r="K367" s="657"/>
      <c r="L367" s="658"/>
      <c r="M367" s="517"/>
      <c r="N367" s="518">
        <f>SUM(N347:N366)</f>
        <v>0</v>
      </c>
      <c r="O367" s="517"/>
      <c r="P367" s="518">
        <f>SUM(P347:P366)</f>
        <v>0</v>
      </c>
      <c r="Q367" s="519"/>
      <c r="R367" s="562"/>
      <c r="S367" s="543"/>
      <c r="T367" s="516"/>
      <c r="U367" s="516">
        <f>SUMIF(U347:U366,"&lt;9E307")</f>
        <v>0</v>
      </c>
      <c r="V367" s="516">
        <f>SUM(V347:V366)</f>
        <v>0</v>
      </c>
      <c r="W367" s="563">
        <f>IF(ISERROR(V367/U367),0,(V367/U367))</f>
        <v>0</v>
      </c>
      <c r="X367" s="570">
        <f>SUMIF(X347:X366,"&lt;9E307")</f>
        <v>0</v>
      </c>
      <c r="Y367" s="570">
        <f>SUMIF(Y347:Y366,"&lt;9E307")</f>
        <v>0</v>
      </c>
    </row>
    <row r="368" spans="1:25" ht="16.5">
      <c r="A368" s="493">
        <f t="shared" si="135"/>
        <v>46151</v>
      </c>
      <c r="B368" s="549" t="s">
        <v>833</v>
      </c>
      <c r="C368" s="576"/>
      <c r="D368" s="600"/>
      <c r="E368" s="577"/>
      <c r="F368" s="635" t="str">
        <f>IF(ISNA(VLOOKUP(D368,條件!$A$1:$L$65585,5,0)),"",(VLOOKUP(D368,條件!$A$1:$L$65585,5,0)))</f>
        <v/>
      </c>
      <c r="G368" s="635" t="str">
        <f>IF(ISNA(VLOOKUP(D368,條件!$A$1:$L$65585,11,0)),"",(VLOOKUP(D368,條件!$A$1:$L$65585,11,0)))</f>
        <v/>
      </c>
      <c r="H368" s="578"/>
      <c r="I368" s="579"/>
      <c r="J368" s="580"/>
      <c r="K368" s="579"/>
      <c r="L368" s="581"/>
      <c r="M368" s="498"/>
      <c r="N368" s="499"/>
      <c r="O368" s="500"/>
      <c r="P368" s="499"/>
      <c r="Q368" s="501"/>
      <c r="R368" s="560"/>
      <c r="S368" s="542">
        <f>K368*0.85</f>
        <v>0</v>
      </c>
      <c r="T368" s="502">
        <f t="shared" ref="T368:T387" si="136">IF(J368="",0,(1440/(J368/S368)))</f>
        <v>0</v>
      </c>
      <c r="U368" s="522">
        <f>T368*L368*(N368+P368)/24*0.85</f>
        <v>0</v>
      </c>
      <c r="V368" s="523">
        <f>M368+O368</f>
        <v>0</v>
      </c>
      <c r="W368" s="559" t="str">
        <f>IF(U368=0,"",((V368/U368)))</f>
        <v/>
      </c>
      <c r="X368" s="569" t="str">
        <f t="shared" ref="X368:X387" si="137">IF(ISERROR((U368/(N368+P368)*N368)/250),"",((U368/(N368+P368)*N368)/250))</f>
        <v/>
      </c>
      <c r="Y368" s="569" t="str">
        <f t="shared" ref="Y368:Y387" si="138">IF(ISERROR(((U368/(N368+P368)*P368)/250)),"",(((U368/(N368+P368)*P368))/250))</f>
        <v/>
      </c>
    </row>
    <row r="369" spans="1:25" ht="16.5">
      <c r="A369" s="493">
        <f t="shared" si="135"/>
        <v>46151</v>
      </c>
      <c r="B369" s="549" t="s">
        <v>833</v>
      </c>
      <c r="C369" s="576"/>
      <c r="D369" s="600"/>
      <c r="E369" s="577"/>
      <c r="F369" s="635" t="str">
        <f>IF(ISNA(VLOOKUP(D369,條件!$A$1:$L$65585,5,0)),"",(VLOOKUP(D369,條件!$A$1:$L$65585,5,0)))</f>
        <v/>
      </c>
      <c r="G369" s="635" t="str">
        <f>IF(ISNA(VLOOKUP(D369,條件!$A$1:$L$65585,11,0)),"",(VLOOKUP(D369,條件!$A$1:$L$65585,11,0)))</f>
        <v/>
      </c>
      <c r="H369" s="578"/>
      <c r="I369" s="579"/>
      <c r="J369" s="580"/>
      <c r="K369" s="579"/>
      <c r="L369" s="581"/>
      <c r="M369" s="498"/>
      <c r="N369" s="499"/>
      <c r="O369" s="500"/>
      <c r="P369" s="499"/>
      <c r="Q369" s="501"/>
      <c r="R369" s="560"/>
      <c r="S369" s="542">
        <f t="shared" ref="S369:S387" si="139">K369*0.85</f>
        <v>0</v>
      </c>
      <c r="T369" s="502">
        <f t="shared" si="136"/>
        <v>0</v>
      </c>
      <c r="U369" s="522">
        <f t="shared" ref="U369:U387" si="140">T369*L369*(N369+P369)/24*0.85</f>
        <v>0</v>
      </c>
      <c r="V369" s="503">
        <f t="shared" ref="V369:V387" si="141">M369+O369</f>
        <v>0</v>
      </c>
      <c r="W369" s="559" t="str">
        <f t="shared" ref="W369:W387" si="142">IF(U369=0,"",((V369/U369)))</f>
        <v/>
      </c>
      <c r="X369" s="569" t="str">
        <f t="shared" si="137"/>
        <v/>
      </c>
      <c r="Y369" s="569" t="str">
        <f t="shared" si="138"/>
        <v/>
      </c>
    </row>
    <row r="370" spans="1:25" ht="16.5">
      <c r="A370" s="493">
        <f t="shared" si="135"/>
        <v>46151</v>
      </c>
      <c r="B370" s="549" t="s">
        <v>833</v>
      </c>
      <c r="C370" s="576"/>
      <c r="D370" s="600"/>
      <c r="E370" s="577"/>
      <c r="F370" s="635" t="str">
        <f>IF(ISNA(VLOOKUP(D370,條件!$A$1:$L$65585,5,0)),"",(VLOOKUP(D370,條件!$A$1:$L$65585,5,0)))</f>
        <v/>
      </c>
      <c r="G370" s="635" t="str">
        <f>IF(ISNA(VLOOKUP(D370,條件!$A$1:$L$65585,11,0)),"",(VLOOKUP(D370,條件!$A$1:$L$65585,11,0)))</f>
        <v/>
      </c>
      <c r="H370" s="578"/>
      <c r="I370" s="579"/>
      <c r="J370" s="580"/>
      <c r="K370" s="579"/>
      <c r="L370" s="581"/>
      <c r="M370" s="498"/>
      <c r="N370" s="499"/>
      <c r="O370" s="500"/>
      <c r="P370" s="499"/>
      <c r="Q370" s="501"/>
      <c r="R370" s="560"/>
      <c r="S370" s="542">
        <f t="shared" si="139"/>
        <v>0</v>
      </c>
      <c r="T370" s="502">
        <f t="shared" si="136"/>
        <v>0</v>
      </c>
      <c r="U370" s="522">
        <f t="shared" si="140"/>
        <v>0</v>
      </c>
      <c r="V370" s="503">
        <f t="shared" si="141"/>
        <v>0</v>
      </c>
      <c r="W370" s="559" t="str">
        <f t="shared" si="142"/>
        <v/>
      </c>
      <c r="X370" s="569" t="str">
        <f t="shared" si="137"/>
        <v/>
      </c>
      <c r="Y370" s="569" t="str">
        <f t="shared" si="138"/>
        <v/>
      </c>
    </row>
    <row r="371" spans="1:25" ht="16.5">
      <c r="A371" s="493">
        <f t="shared" si="135"/>
        <v>46151</v>
      </c>
      <c r="B371" s="549" t="s">
        <v>833</v>
      </c>
      <c r="C371" s="576"/>
      <c r="D371" s="600"/>
      <c r="E371" s="577"/>
      <c r="F371" s="635" t="str">
        <f>IF(ISNA(VLOOKUP(D371,條件!$A$1:$L$65585,5,0)),"",(VLOOKUP(D371,條件!$A$1:$L$65585,5,0)))</f>
        <v/>
      </c>
      <c r="G371" s="635" t="str">
        <f>IF(ISNA(VLOOKUP(D371,條件!$A$1:$L$65585,11,0)),"",(VLOOKUP(D371,條件!$A$1:$L$65585,11,0)))</f>
        <v/>
      </c>
      <c r="H371" s="578"/>
      <c r="I371" s="579"/>
      <c r="J371" s="580"/>
      <c r="K371" s="579"/>
      <c r="L371" s="581"/>
      <c r="M371" s="498"/>
      <c r="N371" s="499"/>
      <c r="O371" s="500"/>
      <c r="P371" s="499"/>
      <c r="Q371" s="501"/>
      <c r="R371" s="560"/>
      <c r="S371" s="542">
        <f t="shared" si="139"/>
        <v>0</v>
      </c>
      <c r="T371" s="502">
        <f t="shared" si="136"/>
        <v>0</v>
      </c>
      <c r="U371" s="522">
        <f t="shared" si="140"/>
        <v>0</v>
      </c>
      <c r="V371" s="503">
        <f t="shared" si="141"/>
        <v>0</v>
      </c>
      <c r="W371" s="559" t="str">
        <f t="shared" si="142"/>
        <v/>
      </c>
      <c r="X371" s="569" t="str">
        <f t="shared" si="137"/>
        <v/>
      </c>
      <c r="Y371" s="569" t="str">
        <f t="shared" si="138"/>
        <v/>
      </c>
    </row>
    <row r="372" spans="1:25" ht="16.5">
      <c r="A372" s="493">
        <f t="shared" si="135"/>
        <v>46151</v>
      </c>
      <c r="B372" s="549" t="s">
        <v>833</v>
      </c>
      <c r="C372" s="576"/>
      <c r="D372" s="600"/>
      <c r="E372" s="577"/>
      <c r="F372" s="635" t="str">
        <f>IF(ISNA(VLOOKUP(D372,條件!$A$1:$L$65585,5,0)),"",(VLOOKUP(D372,條件!$A$1:$L$65585,5,0)))</f>
        <v/>
      </c>
      <c r="G372" s="635" t="str">
        <f>IF(ISNA(VLOOKUP(D372,條件!$A$1:$L$65585,11,0)),"",(VLOOKUP(D372,條件!$A$1:$L$65585,11,0)))</f>
        <v/>
      </c>
      <c r="H372" s="578"/>
      <c r="I372" s="579"/>
      <c r="J372" s="580"/>
      <c r="K372" s="579"/>
      <c r="L372" s="581"/>
      <c r="M372" s="498"/>
      <c r="N372" s="499"/>
      <c r="O372" s="500"/>
      <c r="P372" s="499"/>
      <c r="Q372" s="501"/>
      <c r="R372" s="560"/>
      <c r="S372" s="542">
        <f t="shared" si="139"/>
        <v>0</v>
      </c>
      <c r="T372" s="502">
        <f t="shared" si="136"/>
        <v>0</v>
      </c>
      <c r="U372" s="522">
        <f t="shared" si="140"/>
        <v>0</v>
      </c>
      <c r="V372" s="503">
        <f t="shared" si="141"/>
        <v>0</v>
      </c>
      <c r="W372" s="559" t="str">
        <f t="shared" si="142"/>
        <v/>
      </c>
      <c r="X372" s="569" t="str">
        <f t="shared" si="137"/>
        <v/>
      </c>
      <c r="Y372" s="569" t="str">
        <f t="shared" si="138"/>
        <v/>
      </c>
    </row>
    <row r="373" spans="1:25" ht="16.5">
      <c r="A373" s="493">
        <f t="shared" si="135"/>
        <v>46151</v>
      </c>
      <c r="B373" s="549" t="s">
        <v>833</v>
      </c>
      <c r="C373" s="576"/>
      <c r="D373" s="600"/>
      <c r="E373" s="577"/>
      <c r="F373" s="635" t="str">
        <f>IF(ISNA(VLOOKUP(D373,條件!$A$1:$L$65585,5,0)),"",(VLOOKUP(D373,條件!$A$1:$L$65585,5,0)))</f>
        <v/>
      </c>
      <c r="G373" s="635" t="str">
        <f>IF(ISNA(VLOOKUP(D373,條件!$A$1:$L$65585,11,0)),"",(VLOOKUP(D373,條件!$A$1:$L$65585,11,0)))</f>
        <v/>
      </c>
      <c r="H373" s="578"/>
      <c r="I373" s="579"/>
      <c r="J373" s="580"/>
      <c r="K373" s="579"/>
      <c r="L373" s="581"/>
      <c r="M373" s="498"/>
      <c r="N373" s="499"/>
      <c r="O373" s="500"/>
      <c r="P373" s="499"/>
      <c r="Q373" s="501"/>
      <c r="R373" s="560"/>
      <c r="S373" s="542">
        <f t="shared" si="139"/>
        <v>0</v>
      </c>
      <c r="T373" s="502">
        <f t="shared" si="136"/>
        <v>0</v>
      </c>
      <c r="U373" s="522">
        <f t="shared" si="140"/>
        <v>0</v>
      </c>
      <c r="V373" s="503">
        <f t="shared" si="141"/>
        <v>0</v>
      </c>
      <c r="W373" s="559" t="str">
        <f t="shared" si="142"/>
        <v/>
      </c>
      <c r="X373" s="569" t="str">
        <f t="shared" si="137"/>
        <v/>
      </c>
      <c r="Y373" s="569" t="str">
        <f t="shared" si="138"/>
        <v/>
      </c>
    </row>
    <row r="374" spans="1:25" ht="16.5">
      <c r="A374" s="493">
        <f t="shared" si="135"/>
        <v>46151</v>
      </c>
      <c r="B374" s="549" t="s">
        <v>833</v>
      </c>
      <c r="C374" s="576"/>
      <c r="D374" s="600"/>
      <c r="E374" s="577"/>
      <c r="F374" s="635" t="str">
        <f>IF(ISNA(VLOOKUP(D374,條件!$A$1:$L$65585,5,0)),"",(VLOOKUP(D374,條件!$A$1:$L$65585,5,0)))</f>
        <v/>
      </c>
      <c r="G374" s="635" t="str">
        <f>IF(ISNA(VLOOKUP(D374,條件!$A$1:$L$65585,11,0)),"",(VLOOKUP(D374,條件!$A$1:$L$65585,11,0)))</f>
        <v/>
      </c>
      <c r="H374" s="578"/>
      <c r="I374" s="579"/>
      <c r="J374" s="580"/>
      <c r="K374" s="579"/>
      <c r="L374" s="581"/>
      <c r="M374" s="498"/>
      <c r="N374" s="499"/>
      <c r="O374" s="500"/>
      <c r="P374" s="499"/>
      <c r="Q374" s="501"/>
      <c r="R374" s="560"/>
      <c r="S374" s="542">
        <f t="shared" si="139"/>
        <v>0</v>
      </c>
      <c r="T374" s="502">
        <f t="shared" si="136"/>
        <v>0</v>
      </c>
      <c r="U374" s="522">
        <f t="shared" si="140"/>
        <v>0</v>
      </c>
      <c r="V374" s="503">
        <f t="shared" si="141"/>
        <v>0</v>
      </c>
      <c r="W374" s="559" t="str">
        <f t="shared" si="142"/>
        <v/>
      </c>
      <c r="X374" s="569" t="str">
        <f t="shared" si="137"/>
        <v/>
      </c>
      <c r="Y374" s="569" t="str">
        <f t="shared" si="138"/>
        <v/>
      </c>
    </row>
    <row r="375" spans="1:25" ht="16.5">
      <c r="A375" s="493">
        <f t="shared" si="135"/>
        <v>46151</v>
      </c>
      <c r="B375" s="549" t="s">
        <v>833</v>
      </c>
      <c r="C375" s="576"/>
      <c r="D375" s="600"/>
      <c r="E375" s="577"/>
      <c r="F375" s="635" t="str">
        <f>IF(ISNA(VLOOKUP(D375,條件!$A$1:$L$65585,5,0)),"",(VLOOKUP(D375,條件!$A$1:$L$65585,5,0)))</f>
        <v/>
      </c>
      <c r="G375" s="635" t="str">
        <f>IF(ISNA(VLOOKUP(D375,條件!$A$1:$L$65585,11,0)),"",(VLOOKUP(D375,條件!$A$1:$L$65585,11,0)))</f>
        <v/>
      </c>
      <c r="H375" s="578"/>
      <c r="I375" s="579"/>
      <c r="J375" s="580"/>
      <c r="K375" s="579"/>
      <c r="L375" s="581"/>
      <c r="M375" s="498"/>
      <c r="N375" s="499"/>
      <c r="O375" s="500"/>
      <c r="P375" s="499"/>
      <c r="Q375" s="501"/>
      <c r="R375" s="560"/>
      <c r="S375" s="542">
        <f t="shared" si="139"/>
        <v>0</v>
      </c>
      <c r="T375" s="502">
        <f t="shared" si="136"/>
        <v>0</v>
      </c>
      <c r="U375" s="522">
        <f t="shared" si="140"/>
        <v>0</v>
      </c>
      <c r="V375" s="503">
        <f t="shared" si="141"/>
        <v>0</v>
      </c>
      <c r="W375" s="559" t="str">
        <f t="shared" si="142"/>
        <v/>
      </c>
      <c r="X375" s="569" t="str">
        <f t="shared" si="137"/>
        <v/>
      </c>
      <c r="Y375" s="569" t="str">
        <f t="shared" si="138"/>
        <v/>
      </c>
    </row>
    <row r="376" spans="1:25" ht="16.5">
      <c r="A376" s="493">
        <f t="shared" si="135"/>
        <v>46151</v>
      </c>
      <c r="B376" s="549" t="s">
        <v>833</v>
      </c>
      <c r="C376" s="576"/>
      <c r="D376" s="600"/>
      <c r="E376" s="577"/>
      <c r="F376" s="635" t="str">
        <f>IF(ISNA(VLOOKUP(D376,條件!$A$1:$L$65585,5,0)),"",(VLOOKUP(D376,條件!$A$1:$L$65585,5,0)))</f>
        <v/>
      </c>
      <c r="G376" s="635" t="str">
        <f>IF(ISNA(VLOOKUP(D376,條件!$A$1:$L$65585,11,0)),"",(VLOOKUP(D376,條件!$A$1:$L$65585,11,0)))</f>
        <v/>
      </c>
      <c r="H376" s="578"/>
      <c r="I376" s="579"/>
      <c r="J376" s="580"/>
      <c r="K376" s="579"/>
      <c r="L376" s="581"/>
      <c r="M376" s="498"/>
      <c r="N376" s="499"/>
      <c r="O376" s="500"/>
      <c r="P376" s="499"/>
      <c r="Q376" s="501"/>
      <c r="R376" s="560"/>
      <c r="S376" s="542">
        <f t="shared" si="139"/>
        <v>0</v>
      </c>
      <c r="T376" s="502">
        <f t="shared" si="136"/>
        <v>0</v>
      </c>
      <c r="U376" s="522">
        <f t="shared" si="140"/>
        <v>0</v>
      </c>
      <c r="V376" s="503">
        <f t="shared" si="141"/>
        <v>0</v>
      </c>
      <c r="W376" s="559" t="str">
        <f t="shared" si="142"/>
        <v/>
      </c>
      <c r="X376" s="569" t="str">
        <f t="shared" si="137"/>
        <v/>
      </c>
      <c r="Y376" s="569" t="str">
        <f t="shared" si="138"/>
        <v/>
      </c>
    </row>
    <row r="377" spans="1:25" ht="16.5">
      <c r="A377" s="493">
        <f t="shared" si="135"/>
        <v>46151</v>
      </c>
      <c r="B377" s="549" t="s">
        <v>833</v>
      </c>
      <c r="C377" s="576"/>
      <c r="D377" s="600"/>
      <c r="E377" s="577"/>
      <c r="F377" s="635" t="str">
        <f>IF(ISNA(VLOOKUP(D377,條件!$A$1:$L$65585,5,0)),"",(VLOOKUP(D377,條件!$A$1:$L$65585,5,0)))</f>
        <v/>
      </c>
      <c r="G377" s="635" t="str">
        <f>IF(ISNA(VLOOKUP(D377,條件!$A$1:$L$65585,11,0)),"",(VLOOKUP(D377,條件!$A$1:$L$65585,11,0)))</f>
        <v/>
      </c>
      <c r="H377" s="578"/>
      <c r="I377" s="579"/>
      <c r="J377" s="580"/>
      <c r="K377" s="579"/>
      <c r="L377" s="581"/>
      <c r="M377" s="498"/>
      <c r="N377" s="499"/>
      <c r="O377" s="500"/>
      <c r="P377" s="499"/>
      <c r="Q377" s="501"/>
      <c r="R377" s="560"/>
      <c r="S377" s="542">
        <f t="shared" si="139"/>
        <v>0</v>
      </c>
      <c r="T377" s="502">
        <f t="shared" si="136"/>
        <v>0</v>
      </c>
      <c r="U377" s="522">
        <f t="shared" si="140"/>
        <v>0</v>
      </c>
      <c r="V377" s="503">
        <f t="shared" si="141"/>
        <v>0</v>
      </c>
      <c r="W377" s="559" t="str">
        <f t="shared" si="142"/>
        <v/>
      </c>
      <c r="X377" s="569" t="str">
        <f t="shared" si="137"/>
        <v/>
      </c>
      <c r="Y377" s="569" t="str">
        <f t="shared" si="138"/>
        <v/>
      </c>
    </row>
    <row r="378" spans="1:25" ht="16.5">
      <c r="A378" s="493">
        <f t="shared" si="135"/>
        <v>46151</v>
      </c>
      <c r="B378" s="549" t="s">
        <v>833</v>
      </c>
      <c r="C378" s="576"/>
      <c r="D378" s="600"/>
      <c r="E378" s="577"/>
      <c r="F378" s="635" t="str">
        <f>IF(ISNA(VLOOKUP(D378,條件!$A$1:$L$65585,5,0)),"",(VLOOKUP(D378,條件!$A$1:$L$65585,5,0)))</f>
        <v/>
      </c>
      <c r="G378" s="635" t="str">
        <f>IF(ISNA(VLOOKUP(D378,條件!$A$1:$L$65585,11,0)),"",(VLOOKUP(D378,條件!$A$1:$L$65585,11,0)))</f>
        <v/>
      </c>
      <c r="H378" s="578"/>
      <c r="I378" s="579"/>
      <c r="J378" s="580"/>
      <c r="K378" s="579"/>
      <c r="L378" s="581"/>
      <c r="M378" s="498"/>
      <c r="N378" s="499"/>
      <c r="O378" s="500"/>
      <c r="P378" s="499"/>
      <c r="Q378" s="501"/>
      <c r="R378" s="560"/>
      <c r="S378" s="542">
        <f t="shared" si="139"/>
        <v>0</v>
      </c>
      <c r="T378" s="502">
        <f t="shared" si="136"/>
        <v>0</v>
      </c>
      <c r="U378" s="522">
        <f t="shared" si="140"/>
        <v>0</v>
      </c>
      <c r="V378" s="503">
        <f t="shared" si="141"/>
        <v>0</v>
      </c>
      <c r="W378" s="559" t="str">
        <f t="shared" si="142"/>
        <v/>
      </c>
      <c r="X378" s="569" t="str">
        <f t="shared" si="137"/>
        <v/>
      </c>
      <c r="Y378" s="569" t="str">
        <f t="shared" si="138"/>
        <v/>
      </c>
    </row>
    <row r="379" spans="1:25" ht="16.5">
      <c r="A379" s="493">
        <f t="shared" si="135"/>
        <v>46151</v>
      </c>
      <c r="B379" s="549" t="s">
        <v>833</v>
      </c>
      <c r="C379" s="576"/>
      <c r="D379" s="600"/>
      <c r="E379" s="577"/>
      <c r="F379" s="635" t="str">
        <f>IF(ISNA(VLOOKUP(D379,條件!$A$1:$L$65585,5,0)),"",(VLOOKUP(D379,條件!$A$1:$L$65585,5,0)))</f>
        <v/>
      </c>
      <c r="G379" s="635" t="str">
        <f>IF(ISNA(VLOOKUP(D379,條件!$A$1:$L$65585,11,0)),"",(VLOOKUP(D379,條件!$A$1:$L$65585,11,0)))</f>
        <v/>
      </c>
      <c r="H379" s="578"/>
      <c r="I379" s="579"/>
      <c r="J379" s="580"/>
      <c r="K379" s="579"/>
      <c r="L379" s="581"/>
      <c r="M379" s="498"/>
      <c r="N379" s="499"/>
      <c r="O379" s="500"/>
      <c r="P379" s="499"/>
      <c r="Q379" s="501"/>
      <c r="R379" s="560"/>
      <c r="S379" s="542">
        <f t="shared" si="139"/>
        <v>0</v>
      </c>
      <c r="T379" s="502">
        <f t="shared" si="136"/>
        <v>0</v>
      </c>
      <c r="U379" s="502">
        <f t="shared" si="140"/>
        <v>0</v>
      </c>
      <c r="V379" s="503">
        <f t="shared" si="141"/>
        <v>0</v>
      </c>
      <c r="W379" s="561" t="str">
        <f t="shared" si="142"/>
        <v/>
      </c>
      <c r="X379" s="569" t="str">
        <f t="shared" si="137"/>
        <v/>
      </c>
      <c r="Y379" s="569" t="str">
        <f t="shared" si="138"/>
        <v/>
      </c>
    </row>
    <row r="380" spans="1:25" ht="16.5">
      <c r="A380" s="493">
        <f t="shared" si="135"/>
        <v>46151</v>
      </c>
      <c r="B380" s="549" t="s">
        <v>833</v>
      </c>
      <c r="C380" s="576"/>
      <c r="D380" s="600"/>
      <c r="E380" s="577"/>
      <c r="F380" s="635" t="str">
        <f>IF(ISNA(VLOOKUP(D380,條件!$A$1:$L$65585,5,0)),"",(VLOOKUP(D380,條件!$A$1:$L$65585,5,0)))</f>
        <v/>
      </c>
      <c r="G380" s="635" t="str">
        <f>IF(ISNA(VLOOKUP(D380,條件!$A$1:$L$65585,11,0)),"",(VLOOKUP(D380,條件!$A$1:$L$65585,11,0)))</f>
        <v/>
      </c>
      <c r="H380" s="578"/>
      <c r="I380" s="579"/>
      <c r="J380" s="580"/>
      <c r="K380" s="579"/>
      <c r="L380" s="581"/>
      <c r="M380" s="498"/>
      <c r="N380" s="499"/>
      <c r="O380" s="500"/>
      <c r="P380" s="499"/>
      <c r="Q380" s="501"/>
      <c r="R380" s="560"/>
      <c r="S380" s="542">
        <f t="shared" si="139"/>
        <v>0</v>
      </c>
      <c r="T380" s="502">
        <f t="shared" si="136"/>
        <v>0</v>
      </c>
      <c r="U380" s="502">
        <f t="shared" si="140"/>
        <v>0</v>
      </c>
      <c r="V380" s="503">
        <f t="shared" si="141"/>
        <v>0</v>
      </c>
      <c r="W380" s="561" t="str">
        <f t="shared" si="142"/>
        <v/>
      </c>
      <c r="X380" s="569" t="str">
        <f t="shared" si="137"/>
        <v/>
      </c>
      <c r="Y380" s="569" t="str">
        <f t="shared" si="138"/>
        <v/>
      </c>
    </row>
    <row r="381" spans="1:25" ht="16.5">
      <c r="A381" s="493">
        <f t="shared" si="135"/>
        <v>46151</v>
      </c>
      <c r="B381" s="549" t="s">
        <v>833</v>
      </c>
      <c r="C381" s="576"/>
      <c r="D381" s="600"/>
      <c r="E381" s="577"/>
      <c r="F381" s="635" t="str">
        <f>IF(ISNA(VLOOKUP(D381,條件!$A$1:$L$65585,5,0)),"",(VLOOKUP(D381,條件!$A$1:$L$65585,5,0)))</f>
        <v/>
      </c>
      <c r="G381" s="635" t="str">
        <f>IF(ISNA(VLOOKUP(D381,條件!$A$1:$L$65585,11,0)),"",(VLOOKUP(D381,條件!$A$1:$L$65585,11,0)))</f>
        <v/>
      </c>
      <c r="H381" s="578"/>
      <c r="I381" s="579"/>
      <c r="J381" s="580"/>
      <c r="K381" s="579"/>
      <c r="L381" s="581"/>
      <c r="M381" s="498"/>
      <c r="N381" s="499"/>
      <c r="O381" s="500"/>
      <c r="P381" s="499"/>
      <c r="Q381" s="501"/>
      <c r="R381" s="560"/>
      <c r="S381" s="542">
        <f t="shared" si="139"/>
        <v>0</v>
      </c>
      <c r="T381" s="502">
        <f t="shared" si="136"/>
        <v>0</v>
      </c>
      <c r="U381" s="502">
        <f t="shared" si="140"/>
        <v>0</v>
      </c>
      <c r="V381" s="503">
        <f t="shared" si="141"/>
        <v>0</v>
      </c>
      <c r="W381" s="561" t="str">
        <f t="shared" si="142"/>
        <v/>
      </c>
      <c r="X381" s="569" t="str">
        <f t="shared" si="137"/>
        <v/>
      </c>
      <c r="Y381" s="569" t="str">
        <f t="shared" si="138"/>
        <v/>
      </c>
    </row>
    <row r="382" spans="1:25" ht="16.5">
      <c r="A382" s="493">
        <f t="shared" si="135"/>
        <v>46151</v>
      </c>
      <c r="B382" s="549" t="s">
        <v>833</v>
      </c>
      <c r="C382" s="576"/>
      <c r="D382" s="600"/>
      <c r="E382" s="577"/>
      <c r="F382" s="635" t="str">
        <f>IF(ISNA(VLOOKUP(D382,條件!$A$1:$L$65585,5,0)),"",(VLOOKUP(D382,條件!$A$1:$L$65585,5,0)))</f>
        <v/>
      </c>
      <c r="G382" s="635" t="str">
        <f>IF(ISNA(VLOOKUP(D382,條件!$A$1:$L$65585,11,0)),"",(VLOOKUP(D382,條件!$A$1:$L$65585,11,0)))</f>
        <v/>
      </c>
      <c r="H382" s="578"/>
      <c r="I382" s="579"/>
      <c r="J382" s="580"/>
      <c r="K382" s="579"/>
      <c r="L382" s="581"/>
      <c r="M382" s="498"/>
      <c r="N382" s="499"/>
      <c r="O382" s="500"/>
      <c r="P382" s="499"/>
      <c r="Q382" s="501"/>
      <c r="R382" s="560"/>
      <c r="S382" s="542">
        <f t="shared" si="139"/>
        <v>0</v>
      </c>
      <c r="T382" s="502">
        <f t="shared" si="136"/>
        <v>0</v>
      </c>
      <c r="U382" s="502">
        <f t="shared" si="140"/>
        <v>0</v>
      </c>
      <c r="V382" s="503">
        <f t="shared" si="141"/>
        <v>0</v>
      </c>
      <c r="W382" s="561" t="str">
        <f t="shared" si="142"/>
        <v/>
      </c>
      <c r="X382" s="569" t="str">
        <f t="shared" si="137"/>
        <v/>
      </c>
      <c r="Y382" s="569" t="str">
        <f t="shared" si="138"/>
        <v/>
      </c>
    </row>
    <row r="383" spans="1:25" ht="16.5">
      <c r="A383" s="493">
        <f t="shared" si="135"/>
        <v>46151</v>
      </c>
      <c r="B383" s="549" t="s">
        <v>833</v>
      </c>
      <c r="C383" s="576"/>
      <c r="D383" s="600"/>
      <c r="E383" s="577"/>
      <c r="F383" s="635" t="str">
        <f>IF(ISNA(VLOOKUP(D383,條件!$A$1:$L$65585,5,0)),"",(VLOOKUP(D383,條件!$A$1:$L$65585,5,0)))</f>
        <v/>
      </c>
      <c r="G383" s="635" t="str">
        <f>IF(ISNA(VLOOKUP(D383,條件!$A$1:$L$65585,11,0)),"",(VLOOKUP(D383,條件!$A$1:$L$65585,11,0)))</f>
        <v/>
      </c>
      <c r="H383" s="578"/>
      <c r="I383" s="579"/>
      <c r="J383" s="580"/>
      <c r="K383" s="579"/>
      <c r="L383" s="581"/>
      <c r="M383" s="498"/>
      <c r="N383" s="499"/>
      <c r="O383" s="500"/>
      <c r="P383" s="499"/>
      <c r="Q383" s="501"/>
      <c r="R383" s="560"/>
      <c r="S383" s="542">
        <f t="shared" si="139"/>
        <v>0</v>
      </c>
      <c r="T383" s="502">
        <f t="shared" si="136"/>
        <v>0</v>
      </c>
      <c r="U383" s="502">
        <f t="shared" si="140"/>
        <v>0</v>
      </c>
      <c r="V383" s="503">
        <f t="shared" si="141"/>
        <v>0</v>
      </c>
      <c r="W383" s="561" t="str">
        <f t="shared" si="142"/>
        <v/>
      </c>
      <c r="X383" s="569" t="str">
        <f t="shared" si="137"/>
        <v/>
      </c>
      <c r="Y383" s="569" t="str">
        <f t="shared" si="138"/>
        <v/>
      </c>
    </row>
    <row r="384" spans="1:25" ht="16.5">
      <c r="A384" s="493">
        <f t="shared" si="135"/>
        <v>46151</v>
      </c>
      <c r="B384" s="549" t="s">
        <v>833</v>
      </c>
      <c r="C384" s="576"/>
      <c r="D384" s="600"/>
      <c r="E384" s="577"/>
      <c r="F384" s="635" t="str">
        <f>IF(ISNA(VLOOKUP(D384,條件!$A$1:$L$65585,5,0)),"",(VLOOKUP(D384,條件!$A$1:$L$65585,5,0)))</f>
        <v/>
      </c>
      <c r="G384" s="635" t="str">
        <f>IF(ISNA(VLOOKUP(D384,條件!$A$1:$L$65585,11,0)),"",(VLOOKUP(D384,條件!$A$1:$L$65585,11,0)))</f>
        <v/>
      </c>
      <c r="H384" s="578"/>
      <c r="I384" s="579"/>
      <c r="J384" s="580"/>
      <c r="K384" s="579"/>
      <c r="L384" s="581"/>
      <c r="M384" s="498"/>
      <c r="N384" s="499"/>
      <c r="O384" s="500"/>
      <c r="P384" s="499"/>
      <c r="Q384" s="501"/>
      <c r="R384" s="560"/>
      <c r="S384" s="542">
        <f t="shared" si="139"/>
        <v>0</v>
      </c>
      <c r="T384" s="502">
        <f t="shared" si="136"/>
        <v>0</v>
      </c>
      <c r="U384" s="502">
        <f t="shared" si="140"/>
        <v>0</v>
      </c>
      <c r="V384" s="503">
        <f t="shared" si="141"/>
        <v>0</v>
      </c>
      <c r="W384" s="561" t="str">
        <f t="shared" si="142"/>
        <v/>
      </c>
      <c r="X384" s="569" t="str">
        <f t="shared" si="137"/>
        <v/>
      </c>
      <c r="Y384" s="569" t="str">
        <f t="shared" si="138"/>
        <v/>
      </c>
    </row>
    <row r="385" spans="1:25" ht="16.5">
      <c r="A385" s="493">
        <f t="shared" si="135"/>
        <v>46151</v>
      </c>
      <c r="B385" s="549" t="s">
        <v>833</v>
      </c>
      <c r="C385" s="576"/>
      <c r="D385" s="600"/>
      <c r="E385" s="577"/>
      <c r="F385" s="635" t="str">
        <f>IF(ISNA(VLOOKUP(D385,條件!$A$1:$L$65585,5,0)),"",(VLOOKUP(D385,條件!$A$1:$L$65585,5,0)))</f>
        <v/>
      </c>
      <c r="G385" s="635" t="str">
        <f>IF(ISNA(VLOOKUP(D385,條件!$A$1:$L$65585,11,0)),"",(VLOOKUP(D385,條件!$A$1:$L$65585,11,0)))</f>
        <v/>
      </c>
      <c r="H385" s="578"/>
      <c r="I385" s="579"/>
      <c r="J385" s="580"/>
      <c r="K385" s="579"/>
      <c r="L385" s="581"/>
      <c r="M385" s="498"/>
      <c r="N385" s="499"/>
      <c r="O385" s="500"/>
      <c r="P385" s="499"/>
      <c r="Q385" s="501"/>
      <c r="R385" s="560"/>
      <c r="S385" s="542">
        <f t="shared" si="139"/>
        <v>0</v>
      </c>
      <c r="T385" s="502">
        <f t="shared" si="136"/>
        <v>0</v>
      </c>
      <c r="U385" s="502">
        <f t="shared" si="140"/>
        <v>0</v>
      </c>
      <c r="V385" s="503">
        <f t="shared" si="141"/>
        <v>0</v>
      </c>
      <c r="W385" s="561" t="str">
        <f t="shared" si="142"/>
        <v/>
      </c>
      <c r="X385" s="569" t="str">
        <f t="shared" si="137"/>
        <v/>
      </c>
      <c r="Y385" s="569" t="str">
        <f t="shared" si="138"/>
        <v/>
      </c>
    </row>
    <row r="386" spans="1:25" ht="16.5">
      <c r="A386" s="493">
        <f t="shared" si="135"/>
        <v>46151</v>
      </c>
      <c r="B386" s="549" t="s">
        <v>833</v>
      </c>
      <c r="C386" s="576"/>
      <c r="D386" s="600"/>
      <c r="E386" s="577"/>
      <c r="F386" s="635" t="str">
        <f>IF(ISNA(VLOOKUP(D386,條件!$A$1:$L$65585,5,0)),"",(VLOOKUP(D386,條件!$A$1:$L$65585,5,0)))</f>
        <v/>
      </c>
      <c r="G386" s="635" t="str">
        <f>IF(ISNA(VLOOKUP(D386,條件!$A$1:$L$65585,11,0)),"",(VLOOKUP(D386,條件!$A$1:$L$65585,11,0)))</f>
        <v/>
      </c>
      <c r="H386" s="578"/>
      <c r="I386" s="579"/>
      <c r="J386" s="580"/>
      <c r="K386" s="579"/>
      <c r="L386" s="581"/>
      <c r="M386" s="498"/>
      <c r="N386" s="499"/>
      <c r="O386" s="500"/>
      <c r="P386" s="499"/>
      <c r="Q386" s="501"/>
      <c r="R386" s="560"/>
      <c r="S386" s="542">
        <f t="shared" si="139"/>
        <v>0</v>
      </c>
      <c r="T386" s="502">
        <f t="shared" si="136"/>
        <v>0</v>
      </c>
      <c r="U386" s="502">
        <f t="shared" si="140"/>
        <v>0</v>
      </c>
      <c r="V386" s="503">
        <f t="shared" si="141"/>
        <v>0</v>
      </c>
      <c r="W386" s="561" t="str">
        <f t="shared" si="142"/>
        <v/>
      </c>
      <c r="X386" s="569" t="str">
        <f t="shared" si="137"/>
        <v/>
      </c>
      <c r="Y386" s="569" t="str">
        <f t="shared" si="138"/>
        <v/>
      </c>
    </row>
    <row r="387" spans="1:25" ht="16.5">
      <c r="A387" s="493">
        <f t="shared" si="135"/>
        <v>46151</v>
      </c>
      <c r="B387" s="549" t="s">
        <v>833</v>
      </c>
      <c r="C387" s="576"/>
      <c r="D387" s="600"/>
      <c r="E387" s="577"/>
      <c r="F387" s="635" t="str">
        <f>IF(ISNA(VLOOKUP(D387,條件!$A$1:$L$65585,5,0)),"",(VLOOKUP(D387,條件!$A$1:$L$65585,5,0)))</f>
        <v/>
      </c>
      <c r="G387" s="635" t="str">
        <f>IF(ISNA(VLOOKUP(D387,條件!$A$1:$L$65585,11,0)),"",(VLOOKUP(D387,條件!$A$1:$L$65585,11,0)))</f>
        <v/>
      </c>
      <c r="H387" s="578"/>
      <c r="I387" s="579"/>
      <c r="J387" s="580"/>
      <c r="K387" s="579"/>
      <c r="L387" s="581"/>
      <c r="M387" s="498"/>
      <c r="N387" s="499"/>
      <c r="O387" s="500"/>
      <c r="P387" s="499"/>
      <c r="Q387" s="501"/>
      <c r="R387" s="560"/>
      <c r="S387" s="542">
        <f t="shared" si="139"/>
        <v>0</v>
      </c>
      <c r="T387" s="502">
        <f t="shared" si="136"/>
        <v>0</v>
      </c>
      <c r="U387" s="502">
        <f t="shared" si="140"/>
        <v>0</v>
      </c>
      <c r="V387" s="503">
        <f t="shared" si="141"/>
        <v>0</v>
      </c>
      <c r="W387" s="561" t="str">
        <f t="shared" si="142"/>
        <v/>
      </c>
      <c r="X387" s="569" t="str">
        <f t="shared" si="137"/>
        <v/>
      </c>
      <c r="Y387" s="569" t="str">
        <f t="shared" si="138"/>
        <v/>
      </c>
    </row>
    <row r="388" spans="1:25" ht="16.5">
      <c r="A388" s="493">
        <f t="shared" si="135"/>
        <v>46151</v>
      </c>
      <c r="B388" s="515" t="s">
        <v>831</v>
      </c>
      <c r="C388" s="652"/>
      <c r="D388" s="653"/>
      <c r="E388" s="654"/>
      <c r="F388" s="655">
        <v>0</v>
      </c>
      <c r="G388" s="655"/>
      <c r="H388" s="656"/>
      <c r="I388" s="657">
        <f>COUNTA(I368:I387)</f>
        <v>0</v>
      </c>
      <c r="J388" s="657"/>
      <c r="K388" s="657"/>
      <c r="L388" s="658"/>
      <c r="M388" s="517"/>
      <c r="N388" s="518">
        <f>SUM(N368:N387)</f>
        <v>0</v>
      </c>
      <c r="O388" s="517"/>
      <c r="P388" s="518">
        <f>SUM(P368:P387)</f>
        <v>0</v>
      </c>
      <c r="Q388" s="519"/>
      <c r="R388" s="562"/>
      <c r="S388" s="544"/>
      <c r="T388" s="520"/>
      <c r="U388" s="516">
        <f>SUMIF(U368:U387,"&lt;9E307")</f>
        <v>0</v>
      </c>
      <c r="V388" s="516">
        <f>SUM(V368:V387)</f>
        <v>0</v>
      </c>
      <c r="W388" s="563">
        <f>IF(ISERROR(V388/U388),0,(V388/U388))</f>
        <v>0</v>
      </c>
      <c r="X388" s="570">
        <f>SUMIF(X368:X387,"&lt;9E307")</f>
        <v>0</v>
      </c>
      <c r="Y388" s="570">
        <f>SUMIF(Y368:Y387,"&lt;9E307")</f>
        <v>0</v>
      </c>
    </row>
    <row r="389" spans="1:25" ht="16.5">
      <c r="A389" s="493">
        <f t="shared" si="135"/>
        <v>46151</v>
      </c>
      <c r="B389" s="521" t="s">
        <v>834</v>
      </c>
      <c r="C389" s="659"/>
      <c r="D389" s="660"/>
      <c r="E389" s="661"/>
      <c r="F389" s="662"/>
      <c r="G389" s="662"/>
      <c r="H389" s="663"/>
      <c r="I389" s="664">
        <f>SUM(I367,I388)</f>
        <v>0</v>
      </c>
      <c r="J389" s="664"/>
      <c r="K389" s="664"/>
      <c r="L389" s="665"/>
      <c r="M389" s="536"/>
      <c r="N389" s="537">
        <f>SUM(N367,N388)</f>
        <v>0</v>
      </c>
      <c r="O389" s="536"/>
      <c r="P389" s="537">
        <f>SUM(P367,P388)</f>
        <v>0</v>
      </c>
      <c r="Q389" s="538"/>
      <c r="R389" s="564"/>
      <c r="S389" s="545"/>
      <c r="T389" s="504"/>
      <c r="U389" s="504">
        <f t="shared" ref="U389:V389" si="143">SUM(U367,U388)</f>
        <v>0</v>
      </c>
      <c r="V389" s="504">
        <f t="shared" si="143"/>
        <v>0</v>
      </c>
      <c r="W389" s="565">
        <f>IF(ISERROR(V389/U389),0,V389/U389)</f>
        <v>0</v>
      </c>
      <c r="X389" s="571">
        <f>SUM(X367,X388)</f>
        <v>0</v>
      </c>
      <c r="Y389" s="571">
        <f>SUM(Y367,Y388)</f>
        <v>0</v>
      </c>
    </row>
    <row r="390" spans="1:25" ht="16.5">
      <c r="A390" s="566">
        <f>A389+1</f>
        <v>46152</v>
      </c>
      <c r="B390" s="548" t="s">
        <v>832</v>
      </c>
      <c r="C390" s="666"/>
      <c r="D390" s="667"/>
      <c r="E390" s="668"/>
      <c r="F390" s="669" t="str">
        <f>IF(ISNA(VLOOKUP(D390,條件!$A$1:$L$65585,5,0)),"",(VLOOKUP(D390,條件!$A$1:$L$65585,5,0)))</f>
        <v/>
      </c>
      <c r="G390" s="669" t="str">
        <f>IF(ISNA(VLOOKUP(D390,條件!$A$1:$L$65585,11,0)),"",(VLOOKUP(D390,條件!$A$1:$L$65585,11,0)))</f>
        <v/>
      </c>
      <c r="H390" s="670"/>
      <c r="I390" s="671"/>
      <c r="J390" s="580"/>
      <c r="K390" s="671"/>
      <c r="L390" s="672"/>
      <c r="M390" s="524"/>
      <c r="N390" s="525"/>
      <c r="O390" s="526"/>
      <c r="P390" s="525"/>
      <c r="Q390" s="527"/>
      <c r="R390" s="558"/>
      <c r="S390" s="541">
        <f>K390*0.85</f>
        <v>0</v>
      </c>
      <c r="T390" s="522">
        <f t="shared" ref="T390:T409" si="144">IF(J390="",0,(1440/(J390/S390)))</f>
        <v>0</v>
      </c>
      <c r="U390" s="522">
        <f>T390*L390*(N390+P390)/24*0.85</f>
        <v>0</v>
      </c>
      <c r="V390" s="523">
        <f>M390+O390</f>
        <v>0</v>
      </c>
      <c r="W390" s="559" t="str">
        <f>IF(U390=0,"",((V390/U390)))</f>
        <v/>
      </c>
      <c r="X390" s="569" t="str">
        <f t="shared" ref="X390:X409" si="145">IF(ISERROR((U390/(N390+P390)*N390)/250),"",((U390/(N390+P390)*N390)/250))</f>
        <v/>
      </c>
      <c r="Y390" s="569" t="str">
        <f t="shared" ref="Y390:Y409" si="146">IF(ISERROR(((U390/(N390+P390)*P390)/250)),"",(((U390/(N390+P390)*P390))/250))</f>
        <v/>
      </c>
    </row>
    <row r="391" spans="1:25" ht="16.5">
      <c r="A391" s="493">
        <f>A390</f>
        <v>46152</v>
      </c>
      <c r="B391" s="549" t="s">
        <v>832</v>
      </c>
      <c r="C391" s="576"/>
      <c r="D391" s="600"/>
      <c r="E391" s="577"/>
      <c r="F391" s="635" t="str">
        <f>IF(ISNA(VLOOKUP(D391,條件!$A$1:$L$65585,5,0)),"",(VLOOKUP(D391,條件!$A$1:$L$65585,5,0)))</f>
        <v/>
      </c>
      <c r="G391" s="635" t="str">
        <f>IF(ISNA(VLOOKUP(D391,條件!$A$1:$L$65585,11,0)),"",(VLOOKUP(D391,條件!$A$1:$L$65585,11,0)))</f>
        <v/>
      </c>
      <c r="H391" s="578"/>
      <c r="I391" s="579"/>
      <c r="J391" s="580"/>
      <c r="K391" s="579"/>
      <c r="L391" s="581"/>
      <c r="M391" s="498"/>
      <c r="N391" s="499"/>
      <c r="O391" s="500"/>
      <c r="P391" s="499"/>
      <c r="Q391" s="527"/>
      <c r="R391" s="560"/>
      <c r="S391" s="542">
        <f t="shared" ref="S391:S409" si="147">K391*0.85</f>
        <v>0</v>
      </c>
      <c r="T391" s="502">
        <f t="shared" si="144"/>
        <v>0</v>
      </c>
      <c r="U391" s="522">
        <f t="shared" ref="U391:U409" si="148">T391*L391*(N391+P391)/24*0.85</f>
        <v>0</v>
      </c>
      <c r="V391" s="503">
        <f t="shared" ref="V391:V409" si="149">M391+O391</f>
        <v>0</v>
      </c>
      <c r="W391" s="559" t="str">
        <f t="shared" ref="W391:W409" si="150">IF(U391=0,"",((V391/U391)))</f>
        <v/>
      </c>
      <c r="X391" s="569" t="str">
        <f t="shared" si="145"/>
        <v/>
      </c>
      <c r="Y391" s="569" t="str">
        <f t="shared" si="146"/>
        <v/>
      </c>
    </row>
    <row r="392" spans="1:25" ht="16.5">
      <c r="A392" s="493">
        <f t="shared" ref="A392:A432" si="151">A391</f>
        <v>46152</v>
      </c>
      <c r="B392" s="549" t="s">
        <v>832</v>
      </c>
      <c r="C392" s="576"/>
      <c r="D392" s="600"/>
      <c r="E392" s="577"/>
      <c r="F392" s="635" t="str">
        <f>IF(ISNA(VLOOKUP(D392,條件!$A$1:$L$65585,5,0)),"",(VLOOKUP(D392,條件!$A$1:$L$65585,5,0)))</f>
        <v/>
      </c>
      <c r="G392" s="635" t="str">
        <f>IF(ISNA(VLOOKUP(D392,條件!$A$1:$L$65585,11,0)),"",(VLOOKUP(D392,條件!$A$1:$L$65585,11,0)))</f>
        <v/>
      </c>
      <c r="H392" s="578"/>
      <c r="I392" s="579"/>
      <c r="J392" s="580"/>
      <c r="K392" s="579"/>
      <c r="L392" s="581"/>
      <c r="M392" s="498"/>
      <c r="N392" s="499"/>
      <c r="O392" s="500"/>
      <c r="P392" s="499"/>
      <c r="Q392" s="527"/>
      <c r="R392" s="560"/>
      <c r="S392" s="542">
        <f t="shared" si="147"/>
        <v>0</v>
      </c>
      <c r="T392" s="502">
        <f t="shared" si="144"/>
        <v>0</v>
      </c>
      <c r="U392" s="522">
        <f t="shared" si="148"/>
        <v>0</v>
      </c>
      <c r="V392" s="503">
        <f t="shared" si="149"/>
        <v>0</v>
      </c>
      <c r="W392" s="559" t="str">
        <f t="shared" si="150"/>
        <v/>
      </c>
      <c r="X392" s="569" t="str">
        <f t="shared" si="145"/>
        <v/>
      </c>
      <c r="Y392" s="569" t="str">
        <f t="shared" si="146"/>
        <v/>
      </c>
    </row>
    <row r="393" spans="1:25" ht="16.5">
      <c r="A393" s="493">
        <f t="shared" si="151"/>
        <v>46152</v>
      </c>
      <c r="B393" s="549" t="s">
        <v>832</v>
      </c>
      <c r="C393" s="576"/>
      <c r="D393" s="600"/>
      <c r="E393" s="577"/>
      <c r="F393" s="635" t="str">
        <f>IF(ISNA(VLOOKUP(D393,條件!$A$1:$L$65585,5,0)),"",(VLOOKUP(D393,條件!$A$1:$L$65585,5,0)))</f>
        <v/>
      </c>
      <c r="G393" s="635" t="str">
        <f>IF(ISNA(VLOOKUP(D393,條件!$A$1:$L$65585,11,0)),"",(VLOOKUP(D393,條件!$A$1:$L$65585,11,0)))</f>
        <v/>
      </c>
      <c r="H393" s="578"/>
      <c r="I393" s="579"/>
      <c r="J393" s="580"/>
      <c r="K393" s="579"/>
      <c r="L393" s="581"/>
      <c r="M393" s="498"/>
      <c r="N393" s="499"/>
      <c r="O393" s="500"/>
      <c r="P393" s="499"/>
      <c r="Q393" s="527"/>
      <c r="R393" s="560"/>
      <c r="S393" s="542">
        <f t="shared" si="147"/>
        <v>0</v>
      </c>
      <c r="T393" s="502">
        <f t="shared" si="144"/>
        <v>0</v>
      </c>
      <c r="U393" s="522">
        <f t="shared" si="148"/>
        <v>0</v>
      </c>
      <c r="V393" s="503">
        <f t="shared" si="149"/>
        <v>0</v>
      </c>
      <c r="W393" s="559" t="str">
        <f t="shared" si="150"/>
        <v/>
      </c>
      <c r="X393" s="569" t="str">
        <f t="shared" si="145"/>
        <v/>
      </c>
      <c r="Y393" s="569" t="str">
        <f t="shared" si="146"/>
        <v/>
      </c>
    </row>
    <row r="394" spans="1:25" ht="16.5">
      <c r="A394" s="493">
        <f t="shared" si="151"/>
        <v>46152</v>
      </c>
      <c r="B394" s="549" t="s">
        <v>832</v>
      </c>
      <c r="C394" s="576"/>
      <c r="D394" s="600"/>
      <c r="E394" s="577"/>
      <c r="F394" s="635" t="str">
        <f>IF(ISNA(VLOOKUP(D394,條件!$A$1:$L$65585,5,0)),"",(VLOOKUP(D394,條件!$A$1:$L$65585,5,0)))</f>
        <v/>
      </c>
      <c r="G394" s="635" t="str">
        <f>IF(ISNA(VLOOKUP(D394,條件!$A$1:$L$65585,11,0)),"",(VLOOKUP(D394,條件!$A$1:$L$65585,11,0)))</f>
        <v/>
      </c>
      <c r="H394" s="578"/>
      <c r="I394" s="579"/>
      <c r="J394" s="580"/>
      <c r="K394" s="579"/>
      <c r="L394" s="581"/>
      <c r="M394" s="498"/>
      <c r="N394" s="499"/>
      <c r="O394" s="500"/>
      <c r="P394" s="499"/>
      <c r="Q394" s="527"/>
      <c r="R394" s="560"/>
      <c r="S394" s="542">
        <f t="shared" si="147"/>
        <v>0</v>
      </c>
      <c r="T394" s="502">
        <f t="shared" si="144"/>
        <v>0</v>
      </c>
      <c r="U394" s="522">
        <f t="shared" si="148"/>
        <v>0</v>
      </c>
      <c r="V394" s="503">
        <f t="shared" si="149"/>
        <v>0</v>
      </c>
      <c r="W394" s="559" t="str">
        <f t="shared" si="150"/>
        <v/>
      </c>
      <c r="X394" s="569" t="str">
        <f t="shared" si="145"/>
        <v/>
      </c>
      <c r="Y394" s="569" t="str">
        <f t="shared" si="146"/>
        <v/>
      </c>
    </row>
    <row r="395" spans="1:25" ht="16.5">
      <c r="A395" s="493">
        <f t="shared" si="151"/>
        <v>46152</v>
      </c>
      <c r="B395" s="549" t="s">
        <v>832</v>
      </c>
      <c r="C395" s="576"/>
      <c r="D395" s="600"/>
      <c r="E395" s="577"/>
      <c r="F395" s="635" t="str">
        <f>IF(ISNA(VLOOKUP(D395,條件!$A$1:$L$65585,5,0)),"",(VLOOKUP(D395,條件!$A$1:$L$65585,5,0)))</f>
        <v/>
      </c>
      <c r="G395" s="635" t="str">
        <f>IF(ISNA(VLOOKUP(D395,條件!$A$1:$L$65585,11,0)),"",(VLOOKUP(D395,條件!$A$1:$L$65585,11,0)))</f>
        <v/>
      </c>
      <c r="H395" s="578"/>
      <c r="I395" s="579"/>
      <c r="J395" s="580"/>
      <c r="K395" s="579"/>
      <c r="L395" s="581"/>
      <c r="M395" s="498"/>
      <c r="N395" s="499"/>
      <c r="O395" s="500"/>
      <c r="P395" s="499"/>
      <c r="Q395" s="527"/>
      <c r="R395" s="560"/>
      <c r="S395" s="542">
        <f t="shared" si="147"/>
        <v>0</v>
      </c>
      <c r="T395" s="502">
        <f t="shared" si="144"/>
        <v>0</v>
      </c>
      <c r="U395" s="522">
        <f t="shared" si="148"/>
        <v>0</v>
      </c>
      <c r="V395" s="503">
        <f t="shared" si="149"/>
        <v>0</v>
      </c>
      <c r="W395" s="559" t="str">
        <f t="shared" si="150"/>
        <v/>
      </c>
      <c r="X395" s="569" t="str">
        <f t="shared" si="145"/>
        <v/>
      </c>
      <c r="Y395" s="569" t="str">
        <f t="shared" si="146"/>
        <v/>
      </c>
    </row>
    <row r="396" spans="1:25" ht="16.5">
      <c r="A396" s="493">
        <f t="shared" si="151"/>
        <v>46152</v>
      </c>
      <c r="B396" s="549" t="s">
        <v>832</v>
      </c>
      <c r="C396" s="576"/>
      <c r="D396" s="600"/>
      <c r="E396" s="577"/>
      <c r="F396" s="635" t="str">
        <f>IF(ISNA(VLOOKUP(D396,條件!$A$1:$L$65585,5,0)),"",(VLOOKUP(D396,條件!$A$1:$L$65585,5,0)))</f>
        <v/>
      </c>
      <c r="G396" s="635" t="str">
        <f>IF(ISNA(VLOOKUP(D396,條件!$A$1:$L$65585,11,0)),"",(VLOOKUP(D396,條件!$A$1:$L$65585,11,0)))</f>
        <v/>
      </c>
      <c r="H396" s="578"/>
      <c r="I396" s="579"/>
      <c r="J396" s="580"/>
      <c r="K396" s="579"/>
      <c r="L396" s="581"/>
      <c r="M396" s="498"/>
      <c r="N396" s="499"/>
      <c r="O396" s="500"/>
      <c r="P396" s="499"/>
      <c r="Q396" s="527"/>
      <c r="R396" s="560"/>
      <c r="S396" s="542">
        <f t="shared" si="147"/>
        <v>0</v>
      </c>
      <c r="T396" s="502">
        <f t="shared" si="144"/>
        <v>0</v>
      </c>
      <c r="U396" s="522">
        <f t="shared" si="148"/>
        <v>0</v>
      </c>
      <c r="V396" s="503">
        <f t="shared" si="149"/>
        <v>0</v>
      </c>
      <c r="W396" s="559" t="str">
        <f t="shared" si="150"/>
        <v/>
      </c>
      <c r="X396" s="569" t="str">
        <f t="shared" si="145"/>
        <v/>
      </c>
      <c r="Y396" s="569" t="str">
        <f t="shared" si="146"/>
        <v/>
      </c>
    </row>
    <row r="397" spans="1:25" ht="16.5">
      <c r="A397" s="493">
        <f t="shared" si="151"/>
        <v>46152</v>
      </c>
      <c r="B397" s="549" t="s">
        <v>832</v>
      </c>
      <c r="C397" s="576"/>
      <c r="D397" s="600"/>
      <c r="E397" s="577"/>
      <c r="F397" s="635" t="str">
        <f>IF(ISNA(VLOOKUP(D397,條件!$A$1:$L$65585,5,0)),"",(VLOOKUP(D397,條件!$A$1:$L$65585,5,0)))</f>
        <v/>
      </c>
      <c r="G397" s="635" t="str">
        <f>IF(ISNA(VLOOKUP(D397,條件!$A$1:$L$65585,11,0)),"",(VLOOKUP(D397,條件!$A$1:$L$65585,11,0)))</f>
        <v/>
      </c>
      <c r="H397" s="578"/>
      <c r="I397" s="579"/>
      <c r="J397" s="580"/>
      <c r="K397" s="579"/>
      <c r="L397" s="581"/>
      <c r="M397" s="498"/>
      <c r="N397" s="499"/>
      <c r="O397" s="500"/>
      <c r="P397" s="499"/>
      <c r="Q397" s="527"/>
      <c r="R397" s="560"/>
      <c r="S397" s="542">
        <f t="shared" si="147"/>
        <v>0</v>
      </c>
      <c r="T397" s="502">
        <f t="shared" si="144"/>
        <v>0</v>
      </c>
      <c r="U397" s="522">
        <f t="shared" si="148"/>
        <v>0</v>
      </c>
      <c r="V397" s="503">
        <f t="shared" si="149"/>
        <v>0</v>
      </c>
      <c r="W397" s="559" t="str">
        <f t="shared" si="150"/>
        <v/>
      </c>
      <c r="X397" s="569" t="str">
        <f t="shared" si="145"/>
        <v/>
      </c>
      <c r="Y397" s="569" t="str">
        <f t="shared" si="146"/>
        <v/>
      </c>
    </row>
    <row r="398" spans="1:25" ht="16.5">
      <c r="A398" s="493">
        <f t="shared" si="151"/>
        <v>46152</v>
      </c>
      <c r="B398" s="549" t="s">
        <v>832</v>
      </c>
      <c r="C398" s="576"/>
      <c r="D398" s="600"/>
      <c r="E398" s="577"/>
      <c r="F398" s="635" t="str">
        <f>IF(ISNA(VLOOKUP(D398,條件!$A$1:$L$65585,5,0)),"",(VLOOKUP(D398,條件!$A$1:$L$65585,5,0)))</f>
        <v/>
      </c>
      <c r="G398" s="635" t="str">
        <f>IF(ISNA(VLOOKUP(D398,條件!$A$1:$L$65585,11,0)),"",(VLOOKUP(D398,條件!$A$1:$L$65585,11,0)))</f>
        <v/>
      </c>
      <c r="H398" s="578"/>
      <c r="I398" s="579"/>
      <c r="J398" s="580"/>
      <c r="K398" s="579"/>
      <c r="L398" s="581"/>
      <c r="M398" s="498"/>
      <c r="N398" s="499"/>
      <c r="O398" s="500"/>
      <c r="P398" s="499"/>
      <c r="Q398" s="527"/>
      <c r="R398" s="560"/>
      <c r="S398" s="542">
        <f t="shared" si="147"/>
        <v>0</v>
      </c>
      <c r="T398" s="502">
        <f t="shared" si="144"/>
        <v>0</v>
      </c>
      <c r="U398" s="522">
        <f t="shared" si="148"/>
        <v>0</v>
      </c>
      <c r="V398" s="503">
        <f t="shared" si="149"/>
        <v>0</v>
      </c>
      <c r="W398" s="559" t="str">
        <f t="shared" si="150"/>
        <v/>
      </c>
      <c r="X398" s="569" t="str">
        <f t="shared" si="145"/>
        <v/>
      </c>
      <c r="Y398" s="569" t="str">
        <f t="shared" si="146"/>
        <v/>
      </c>
    </row>
    <row r="399" spans="1:25" ht="16.5">
      <c r="A399" s="493">
        <f t="shared" si="151"/>
        <v>46152</v>
      </c>
      <c r="B399" s="549" t="s">
        <v>832</v>
      </c>
      <c r="C399" s="576"/>
      <c r="D399" s="600"/>
      <c r="E399" s="577"/>
      <c r="F399" s="635" t="str">
        <f>IF(ISNA(VLOOKUP(D399,條件!$A$1:$L$65585,5,0)),"",(VLOOKUP(D399,條件!$A$1:$L$65585,5,0)))</f>
        <v/>
      </c>
      <c r="G399" s="635" t="str">
        <f>IF(ISNA(VLOOKUP(D399,條件!$A$1:$L$65585,11,0)),"",(VLOOKUP(D399,條件!$A$1:$L$65585,11,0)))</f>
        <v/>
      </c>
      <c r="H399" s="578"/>
      <c r="I399" s="579"/>
      <c r="J399" s="580"/>
      <c r="K399" s="579"/>
      <c r="L399" s="581"/>
      <c r="M399" s="498"/>
      <c r="N399" s="499"/>
      <c r="O399" s="500"/>
      <c r="P399" s="499"/>
      <c r="Q399" s="527"/>
      <c r="R399" s="560"/>
      <c r="S399" s="542">
        <f t="shared" si="147"/>
        <v>0</v>
      </c>
      <c r="T399" s="502">
        <f t="shared" si="144"/>
        <v>0</v>
      </c>
      <c r="U399" s="522">
        <f t="shared" si="148"/>
        <v>0</v>
      </c>
      <c r="V399" s="503">
        <f t="shared" si="149"/>
        <v>0</v>
      </c>
      <c r="W399" s="559" t="str">
        <f t="shared" si="150"/>
        <v/>
      </c>
      <c r="X399" s="569" t="str">
        <f t="shared" si="145"/>
        <v/>
      </c>
      <c r="Y399" s="569" t="str">
        <f t="shared" si="146"/>
        <v/>
      </c>
    </row>
    <row r="400" spans="1:25" ht="16.5">
      <c r="A400" s="493">
        <f t="shared" si="151"/>
        <v>46152</v>
      </c>
      <c r="B400" s="549" t="s">
        <v>832</v>
      </c>
      <c r="C400" s="576"/>
      <c r="D400" s="600"/>
      <c r="E400" s="577"/>
      <c r="F400" s="635" t="str">
        <f>IF(ISNA(VLOOKUP(D400,條件!$A$1:$L$65585,5,0)),"",(VLOOKUP(D400,條件!$A$1:$L$65585,5,0)))</f>
        <v/>
      </c>
      <c r="G400" s="635" t="str">
        <f>IF(ISNA(VLOOKUP(D400,條件!$A$1:$L$65585,11,0)),"",(VLOOKUP(D400,條件!$A$1:$L$65585,11,0)))</f>
        <v/>
      </c>
      <c r="H400" s="578"/>
      <c r="I400" s="579"/>
      <c r="J400" s="580"/>
      <c r="K400" s="579"/>
      <c r="L400" s="581"/>
      <c r="M400" s="498"/>
      <c r="N400" s="499"/>
      <c r="O400" s="500"/>
      <c r="P400" s="499"/>
      <c r="Q400" s="527"/>
      <c r="R400" s="560"/>
      <c r="S400" s="542">
        <f t="shared" si="147"/>
        <v>0</v>
      </c>
      <c r="T400" s="502">
        <f t="shared" si="144"/>
        <v>0</v>
      </c>
      <c r="U400" s="522">
        <f t="shared" si="148"/>
        <v>0</v>
      </c>
      <c r="V400" s="503">
        <f t="shared" si="149"/>
        <v>0</v>
      </c>
      <c r="W400" s="559" t="str">
        <f t="shared" si="150"/>
        <v/>
      </c>
      <c r="X400" s="569" t="str">
        <f t="shared" si="145"/>
        <v/>
      </c>
      <c r="Y400" s="569" t="str">
        <f t="shared" si="146"/>
        <v/>
      </c>
    </row>
    <row r="401" spans="1:25" ht="16.5">
      <c r="A401" s="493">
        <f t="shared" si="151"/>
        <v>46152</v>
      </c>
      <c r="B401" s="549" t="s">
        <v>832</v>
      </c>
      <c r="C401" s="576"/>
      <c r="D401" s="600"/>
      <c r="E401" s="577"/>
      <c r="F401" s="635" t="str">
        <f>IF(ISNA(VLOOKUP(D401,條件!$A$1:$L$65585,5,0)),"",(VLOOKUP(D401,條件!$A$1:$L$65585,5,0)))</f>
        <v/>
      </c>
      <c r="G401" s="635" t="str">
        <f>IF(ISNA(VLOOKUP(D401,條件!$A$1:$L$65585,11,0)),"",(VLOOKUP(D401,條件!$A$1:$L$65585,11,0)))</f>
        <v/>
      </c>
      <c r="H401" s="578"/>
      <c r="I401" s="579"/>
      <c r="J401" s="580"/>
      <c r="K401" s="579"/>
      <c r="L401" s="581"/>
      <c r="M401" s="498"/>
      <c r="N401" s="499"/>
      <c r="O401" s="500"/>
      <c r="P401" s="499"/>
      <c r="Q401" s="527"/>
      <c r="R401" s="560"/>
      <c r="S401" s="542">
        <f t="shared" si="147"/>
        <v>0</v>
      </c>
      <c r="T401" s="502">
        <f t="shared" si="144"/>
        <v>0</v>
      </c>
      <c r="U401" s="502">
        <f t="shared" si="148"/>
        <v>0</v>
      </c>
      <c r="V401" s="503">
        <f t="shared" si="149"/>
        <v>0</v>
      </c>
      <c r="W401" s="559" t="str">
        <f t="shared" si="150"/>
        <v/>
      </c>
      <c r="X401" s="569" t="str">
        <f t="shared" si="145"/>
        <v/>
      </c>
      <c r="Y401" s="569" t="str">
        <f t="shared" si="146"/>
        <v/>
      </c>
    </row>
    <row r="402" spans="1:25" ht="16.5">
      <c r="A402" s="493">
        <f t="shared" si="151"/>
        <v>46152</v>
      </c>
      <c r="B402" s="549" t="s">
        <v>832</v>
      </c>
      <c r="C402" s="576"/>
      <c r="D402" s="600"/>
      <c r="E402" s="577"/>
      <c r="F402" s="635" t="str">
        <f>IF(ISNA(VLOOKUP(D402,條件!$A$1:$L$65585,5,0)),"",(VLOOKUP(D402,條件!$A$1:$L$65585,5,0)))</f>
        <v/>
      </c>
      <c r="G402" s="635" t="str">
        <f>IF(ISNA(VLOOKUP(D402,條件!$A$1:$L$65585,11,0)),"",(VLOOKUP(D402,條件!$A$1:$L$65585,11,0)))</f>
        <v/>
      </c>
      <c r="H402" s="578"/>
      <c r="I402" s="579"/>
      <c r="J402" s="580"/>
      <c r="K402" s="579"/>
      <c r="L402" s="581"/>
      <c r="M402" s="498"/>
      <c r="N402" s="499"/>
      <c r="O402" s="500"/>
      <c r="P402" s="499"/>
      <c r="Q402" s="527"/>
      <c r="R402" s="560"/>
      <c r="S402" s="542">
        <f t="shared" si="147"/>
        <v>0</v>
      </c>
      <c r="T402" s="502">
        <f t="shared" si="144"/>
        <v>0</v>
      </c>
      <c r="U402" s="502">
        <f t="shared" si="148"/>
        <v>0</v>
      </c>
      <c r="V402" s="503">
        <f t="shared" si="149"/>
        <v>0</v>
      </c>
      <c r="W402" s="561" t="str">
        <f t="shared" si="150"/>
        <v/>
      </c>
      <c r="X402" s="569" t="str">
        <f t="shared" si="145"/>
        <v/>
      </c>
      <c r="Y402" s="569" t="str">
        <f t="shared" si="146"/>
        <v/>
      </c>
    </row>
    <row r="403" spans="1:25" ht="16.5">
      <c r="A403" s="493">
        <f t="shared" si="151"/>
        <v>46152</v>
      </c>
      <c r="B403" s="549" t="s">
        <v>832</v>
      </c>
      <c r="C403" s="576"/>
      <c r="D403" s="600"/>
      <c r="E403" s="577"/>
      <c r="F403" s="635" t="str">
        <f>IF(ISNA(VLOOKUP(D403,條件!$A$1:$L$65585,5,0)),"",(VLOOKUP(D403,條件!$A$1:$L$65585,5,0)))</f>
        <v/>
      </c>
      <c r="G403" s="635" t="str">
        <f>IF(ISNA(VLOOKUP(D403,條件!$A$1:$L$65585,11,0)),"",(VLOOKUP(D403,條件!$A$1:$L$65585,11,0)))</f>
        <v/>
      </c>
      <c r="H403" s="578"/>
      <c r="I403" s="579"/>
      <c r="J403" s="580"/>
      <c r="K403" s="579"/>
      <c r="L403" s="581"/>
      <c r="M403" s="498"/>
      <c r="N403" s="499"/>
      <c r="O403" s="500"/>
      <c r="P403" s="499"/>
      <c r="Q403" s="527"/>
      <c r="R403" s="560"/>
      <c r="S403" s="542">
        <f t="shared" si="147"/>
        <v>0</v>
      </c>
      <c r="T403" s="502">
        <f t="shared" si="144"/>
        <v>0</v>
      </c>
      <c r="U403" s="502">
        <f t="shared" si="148"/>
        <v>0</v>
      </c>
      <c r="V403" s="503">
        <f t="shared" si="149"/>
        <v>0</v>
      </c>
      <c r="W403" s="561" t="str">
        <f t="shared" si="150"/>
        <v/>
      </c>
      <c r="X403" s="569" t="str">
        <f t="shared" si="145"/>
        <v/>
      </c>
      <c r="Y403" s="569" t="str">
        <f t="shared" si="146"/>
        <v/>
      </c>
    </row>
    <row r="404" spans="1:25" ht="16.5">
      <c r="A404" s="493">
        <f t="shared" si="151"/>
        <v>46152</v>
      </c>
      <c r="B404" s="549" t="s">
        <v>832</v>
      </c>
      <c r="C404" s="576"/>
      <c r="D404" s="600"/>
      <c r="E404" s="577"/>
      <c r="F404" s="635" t="str">
        <f>IF(ISNA(VLOOKUP(D404,條件!$A$1:$L$65585,5,0)),"",(VLOOKUP(D404,條件!$A$1:$L$65585,5,0)))</f>
        <v/>
      </c>
      <c r="G404" s="635" t="str">
        <f>IF(ISNA(VLOOKUP(D404,條件!$A$1:$L$65585,11,0)),"",(VLOOKUP(D404,條件!$A$1:$L$65585,11,0)))</f>
        <v/>
      </c>
      <c r="H404" s="578"/>
      <c r="I404" s="579"/>
      <c r="J404" s="580"/>
      <c r="K404" s="579"/>
      <c r="L404" s="581"/>
      <c r="M404" s="498"/>
      <c r="N404" s="499"/>
      <c r="O404" s="500"/>
      <c r="P404" s="499"/>
      <c r="Q404" s="527"/>
      <c r="R404" s="560"/>
      <c r="S404" s="542">
        <f t="shared" si="147"/>
        <v>0</v>
      </c>
      <c r="T404" s="502">
        <f t="shared" si="144"/>
        <v>0</v>
      </c>
      <c r="U404" s="502">
        <f t="shared" si="148"/>
        <v>0</v>
      </c>
      <c r="V404" s="503">
        <f t="shared" si="149"/>
        <v>0</v>
      </c>
      <c r="W404" s="561" t="str">
        <f t="shared" si="150"/>
        <v/>
      </c>
      <c r="X404" s="569" t="str">
        <f t="shared" si="145"/>
        <v/>
      </c>
      <c r="Y404" s="569" t="str">
        <f t="shared" si="146"/>
        <v/>
      </c>
    </row>
    <row r="405" spans="1:25" ht="16.5">
      <c r="A405" s="493">
        <f t="shared" si="151"/>
        <v>46152</v>
      </c>
      <c r="B405" s="549" t="s">
        <v>832</v>
      </c>
      <c r="C405" s="576"/>
      <c r="D405" s="600"/>
      <c r="E405" s="577"/>
      <c r="F405" s="635" t="str">
        <f>IF(ISNA(VLOOKUP(D405,條件!$A$1:$L$65585,5,0)),"",(VLOOKUP(D405,條件!$A$1:$L$65585,5,0)))</f>
        <v/>
      </c>
      <c r="G405" s="635" t="str">
        <f>IF(ISNA(VLOOKUP(D405,條件!$A$1:$L$65585,11,0)),"",(VLOOKUP(D405,條件!$A$1:$L$65585,11,0)))</f>
        <v/>
      </c>
      <c r="H405" s="578"/>
      <c r="I405" s="579"/>
      <c r="J405" s="580"/>
      <c r="K405" s="579"/>
      <c r="L405" s="581"/>
      <c r="M405" s="498"/>
      <c r="N405" s="499"/>
      <c r="O405" s="500"/>
      <c r="P405" s="499"/>
      <c r="Q405" s="527"/>
      <c r="R405" s="560"/>
      <c r="S405" s="542">
        <f t="shared" si="147"/>
        <v>0</v>
      </c>
      <c r="T405" s="502">
        <f t="shared" si="144"/>
        <v>0</v>
      </c>
      <c r="U405" s="502">
        <f t="shared" si="148"/>
        <v>0</v>
      </c>
      <c r="V405" s="503">
        <f t="shared" si="149"/>
        <v>0</v>
      </c>
      <c r="W405" s="561" t="str">
        <f t="shared" si="150"/>
        <v/>
      </c>
      <c r="X405" s="569" t="str">
        <f t="shared" si="145"/>
        <v/>
      </c>
      <c r="Y405" s="569" t="str">
        <f t="shared" si="146"/>
        <v/>
      </c>
    </row>
    <row r="406" spans="1:25" ht="16.5">
      <c r="A406" s="493">
        <f t="shared" si="151"/>
        <v>46152</v>
      </c>
      <c r="B406" s="549" t="s">
        <v>832</v>
      </c>
      <c r="C406" s="576"/>
      <c r="D406" s="600"/>
      <c r="E406" s="577"/>
      <c r="F406" s="635" t="str">
        <f>IF(ISNA(VLOOKUP(D406,條件!$A$1:$L$65585,5,0)),"",(VLOOKUP(D406,條件!$A$1:$L$65585,5,0)))</f>
        <v/>
      </c>
      <c r="G406" s="635" t="str">
        <f>IF(ISNA(VLOOKUP(D406,條件!$A$1:$L$65585,11,0)),"",(VLOOKUP(D406,條件!$A$1:$L$65585,11,0)))</f>
        <v/>
      </c>
      <c r="H406" s="578"/>
      <c r="I406" s="579"/>
      <c r="J406" s="580"/>
      <c r="K406" s="579"/>
      <c r="L406" s="581"/>
      <c r="M406" s="498"/>
      <c r="N406" s="499"/>
      <c r="O406" s="500"/>
      <c r="P406" s="499"/>
      <c r="Q406" s="501"/>
      <c r="R406" s="560"/>
      <c r="S406" s="542">
        <f t="shared" si="147"/>
        <v>0</v>
      </c>
      <c r="T406" s="502">
        <f t="shared" si="144"/>
        <v>0</v>
      </c>
      <c r="U406" s="502">
        <f t="shared" si="148"/>
        <v>0</v>
      </c>
      <c r="V406" s="503">
        <f t="shared" si="149"/>
        <v>0</v>
      </c>
      <c r="W406" s="561" t="str">
        <f t="shared" si="150"/>
        <v/>
      </c>
      <c r="X406" s="569" t="str">
        <f t="shared" si="145"/>
        <v/>
      </c>
      <c r="Y406" s="569" t="str">
        <f t="shared" si="146"/>
        <v/>
      </c>
    </row>
    <row r="407" spans="1:25" ht="16.5">
      <c r="A407" s="493">
        <f t="shared" si="151"/>
        <v>46152</v>
      </c>
      <c r="B407" s="549" t="s">
        <v>832</v>
      </c>
      <c r="C407" s="576"/>
      <c r="D407" s="600"/>
      <c r="E407" s="577"/>
      <c r="F407" s="635" t="str">
        <f>IF(ISNA(VLOOKUP(D407,條件!$A$1:$L$65585,5,0)),"",(VLOOKUP(D407,條件!$A$1:$L$65585,5,0)))</f>
        <v/>
      </c>
      <c r="G407" s="635" t="str">
        <f>IF(ISNA(VLOOKUP(D407,條件!$A$1:$L$65585,11,0)),"",(VLOOKUP(D407,條件!$A$1:$L$65585,11,0)))</f>
        <v/>
      </c>
      <c r="H407" s="578"/>
      <c r="I407" s="579"/>
      <c r="J407" s="580"/>
      <c r="K407" s="579"/>
      <c r="L407" s="581"/>
      <c r="M407" s="498"/>
      <c r="N407" s="499"/>
      <c r="O407" s="500"/>
      <c r="P407" s="499"/>
      <c r="Q407" s="501"/>
      <c r="R407" s="560"/>
      <c r="S407" s="542">
        <f t="shared" si="147"/>
        <v>0</v>
      </c>
      <c r="T407" s="502">
        <f t="shared" si="144"/>
        <v>0</v>
      </c>
      <c r="U407" s="502">
        <f t="shared" si="148"/>
        <v>0</v>
      </c>
      <c r="V407" s="503">
        <f t="shared" si="149"/>
        <v>0</v>
      </c>
      <c r="W407" s="561" t="str">
        <f t="shared" si="150"/>
        <v/>
      </c>
      <c r="X407" s="569" t="str">
        <f t="shared" si="145"/>
        <v/>
      </c>
      <c r="Y407" s="569" t="str">
        <f t="shared" si="146"/>
        <v/>
      </c>
    </row>
    <row r="408" spans="1:25" ht="16.5">
      <c r="A408" s="493">
        <f t="shared" si="151"/>
        <v>46152</v>
      </c>
      <c r="B408" s="549" t="s">
        <v>832</v>
      </c>
      <c r="C408" s="576"/>
      <c r="D408" s="600"/>
      <c r="E408" s="577"/>
      <c r="F408" s="635" t="str">
        <f>IF(ISNA(VLOOKUP(D408,條件!$A$1:$L$65585,5,0)),"",(VLOOKUP(D408,條件!$A$1:$L$65585,5,0)))</f>
        <v/>
      </c>
      <c r="G408" s="635" t="str">
        <f>IF(ISNA(VLOOKUP(D408,條件!$A$1:$L$65585,11,0)),"",(VLOOKUP(D408,條件!$A$1:$L$65585,11,0)))</f>
        <v/>
      </c>
      <c r="H408" s="578"/>
      <c r="I408" s="579"/>
      <c r="J408" s="580"/>
      <c r="K408" s="579"/>
      <c r="L408" s="581"/>
      <c r="M408" s="498"/>
      <c r="N408" s="499"/>
      <c r="O408" s="500"/>
      <c r="P408" s="499"/>
      <c r="Q408" s="501"/>
      <c r="R408" s="560"/>
      <c r="S408" s="542">
        <f t="shared" si="147"/>
        <v>0</v>
      </c>
      <c r="T408" s="502">
        <f t="shared" si="144"/>
        <v>0</v>
      </c>
      <c r="U408" s="502">
        <f t="shared" si="148"/>
        <v>0</v>
      </c>
      <c r="V408" s="503">
        <f t="shared" si="149"/>
        <v>0</v>
      </c>
      <c r="W408" s="561" t="str">
        <f t="shared" si="150"/>
        <v/>
      </c>
      <c r="X408" s="569" t="str">
        <f t="shared" si="145"/>
        <v/>
      </c>
      <c r="Y408" s="569" t="str">
        <f t="shared" si="146"/>
        <v/>
      </c>
    </row>
    <row r="409" spans="1:25" ht="16.5">
      <c r="A409" s="493">
        <f t="shared" si="151"/>
        <v>46152</v>
      </c>
      <c r="B409" s="549" t="s">
        <v>832</v>
      </c>
      <c r="C409" s="576"/>
      <c r="D409" s="600"/>
      <c r="E409" s="577"/>
      <c r="F409" s="635" t="str">
        <f>IF(ISNA(VLOOKUP(D409,條件!$A$1:$L$65585,5,0)),"",(VLOOKUP(D409,條件!$A$1:$L$65585,5,0)))</f>
        <v/>
      </c>
      <c r="G409" s="635" t="str">
        <f>IF(ISNA(VLOOKUP(D409,條件!$A$1:$L$65585,11,0)),"",(VLOOKUP(D409,條件!$A$1:$L$65585,11,0)))</f>
        <v/>
      </c>
      <c r="H409" s="578"/>
      <c r="I409" s="579"/>
      <c r="J409" s="580"/>
      <c r="K409" s="579"/>
      <c r="L409" s="581"/>
      <c r="M409" s="498"/>
      <c r="N409" s="499"/>
      <c r="O409" s="500"/>
      <c r="P409" s="499"/>
      <c r="Q409" s="501"/>
      <c r="R409" s="560"/>
      <c r="S409" s="542">
        <f t="shared" si="147"/>
        <v>0</v>
      </c>
      <c r="T409" s="502">
        <f t="shared" si="144"/>
        <v>0</v>
      </c>
      <c r="U409" s="502">
        <f t="shared" si="148"/>
        <v>0</v>
      </c>
      <c r="V409" s="503">
        <f t="shared" si="149"/>
        <v>0</v>
      </c>
      <c r="W409" s="561" t="str">
        <f t="shared" si="150"/>
        <v/>
      </c>
      <c r="X409" s="569" t="str">
        <f t="shared" si="145"/>
        <v/>
      </c>
      <c r="Y409" s="569" t="str">
        <f t="shared" si="146"/>
        <v/>
      </c>
    </row>
    <row r="410" spans="1:25" ht="16.5">
      <c r="A410" s="493">
        <f t="shared" si="151"/>
        <v>46152</v>
      </c>
      <c r="B410" s="515" t="s">
        <v>835</v>
      </c>
      <c r="C410" s="652"/>
      <c r="D410" s="653"/>
      <c r="E410" s="654"/>
      <c r="F410" s="655"/>
      <c r="G410" s="655"/>
      <c r="H410" s="656"/>
      <c r="I410" s="657">
        <f>COUNTA(I390:I409)</f>
        <v>0</v>
      </c>
      <c r="J410" s="657"/>
      <c r="K410" s="657"/>
      <c r="L410" s="658"/>
      <c r="M410" s="517"/>
      <c r="N410" s="518">
        <f>SUM(N390:N409)</f>
        <v>0</v>
      </c>
      <c r="O410" s="517"/>
      <c r="P410" s="518">
        <f>SUM(P390:P409)</f>
        <v>0</v>
      </c>
      <c r="Q410" s="519"/>
      <c r="R410" s="562"/>
      <c r="S410" s="543"/>
      <c r="T410" s="516"/>
      <c r="U410" s="516">
        <f>SUMIF(U390:U409,"&lt;9E307")</f>
        <v>0</v>
      </c>
      <c r="V410" s="516">
        <f>SUM(V390:V409)</f>
        <v>0</v>
      </c>
      <c r="W410" s="563">
        <f>IF(ISERROR(V410/U410),0,(V410/U410))</f>
        <v>0</v>
      </c>
      <c r="X410" s="570">
        <f>SUMIF(X390:X409,"&lt;9E307")</f>
        <v>0</v>
      </c>
      <c r="Y410" s="570">
        <f>SUMIF(Y390:Y409,"&lt;9E307")</f>
        <v>0</v>
      </c>
    </row>
    <row r="411" spans="1:25" ht="16.5">
      <c r="A411" s="493">
        <f t="shared" si="151"/>
        <v>46152</v>
      </c>
      <c r="B411" s="549" t="s">
        <v>833</v>
      </c>
      <c r="C411" s="576"/>
      <c r="D411" s="600"/>
      <c r="E411" s="577"/>
      <c r="F411" s="635" t="str">
        <f>IF(ISNA(VLOOKUP(D411,條件!$A$1:$L$65585,5,0)),"",(VLOOKUP(D411,條件!$A$1:$L$65585,5,0)))</f>
        <v/>
      </c>
      <c r="G411" s="635" t="str">
        <f>IF(ISNA(VLOOKUP(D411,條件!$A$1:$L$65585,11,0)),"",(VLOOKUP(D411,條件!$A$1:$L$65585,11,0)))</f>
        <v/>
      </c>
      <c r="H411" s="578"/>
      <c r="I411" s="579"/>
      <c r="J411" s="580"/>
      <c r="K411" s="579"/>
      <c r="L411" s="581"/>
      <c r="M411" s="498"/>
      <c r="N411" s="499"/>
      <c r="O411" s="500"/>
      <c r="P411" s="499"/>
      <c r="Q411" s="501"/>
      <c r="R411" s="560"/>
      <c r="S411" s="542">
        <f>K411*0.85</f>
        <v>0</v>
      </c>
      <c r="T411" s="502">
        <f t="shared" ref="T411:T430" si="152">IF(J411="",0,(1440/(J411/S411)))</f>
        <v>0</v>
      </c>
      <c r="U411" s="522">
        <f>T411*L411*(N411+P411)/24*0.85</f>
        <v>0</v>
      </c>
      <c r="V411" s="523">
        <f>M411+O411</f>
        <v>0</v>
      </c>
      <c r="W411" s="559" t="str">
        <f>IF(U411=0,"",((V411/U411)))</f>
        <v/>
      </c>
      <c r="X411" s="569" t="str">
        <f t="shared" ref="X411:X430" si="153">IF(ISERROR((U411/(N411+P411)*N411)/250),"",((U411/(N411+P411)*N411)/250))</f>
        <v/>
      </c>
      <c r="Y411" s="569" t="str">
        <f t="shared" ref="Y411:Y430" si="154">IF(ISERROR(((U411/(N411+P411)*P411)/250)),"",(((U411/(N411+P411)*P411))/250))</f>
        <v/>
      </c>
    </row>
    <row r="412" spans="1:25" ht="16.5">
      <c r="A412" s="493">
        <f t="shared" si="151"/>
        <v>46152</v>
      </c>
      <c r="B412" s="549" t="s">
        <v>833</v>
      </c>
      <c r="C412" s="576"/>
      <c r="D412" s="600"/>
      <c r="E412" s="577"/>
      <c r="F412" s="635" t="str">
        <f>IF(ISNA(VLOOKUP(D412,條件!$A$1:$L$65585,5,0)),"",(VLOOKUP(D412,條件!$A$1:$L$65585,5,0)))</f>
        <v/>
      </c>
      <c r="G412" s="635" t="str">
        <f>IF(ISNA(VLOOKUP(D412,條件!$A$1:$L$65585,11,0)),"",(VLOOKUP(D412,條件!$A$1:$L$65585,11,0)))</f>
        <v/>
      </c>
      <c r="H412" s="578"/>
      <c r="I412" s="579"/>
      <c r="J412" s="580"/>
      <c r="K412" s="579"/>
      <c r="L412" s="581"/>
      <c r="M412" s="498"/>
      <c r="N412" s="499"/>
      <c r="O412" s="500"/>
      <c r="P412" s="499"/>
      <c r="Q412" s="501"/>
      <c r="R412" s="560"/>
      <c r="S412" s="542">
        <f t="shared" ref="S412:S430" si="155">K412*0.85</f>
        <v>0</v>
      </c>
      <c r="T412" s="502">
        <f t="shared" si="152"/>
        <v>0</v>
      </c>
      <c r="U412" s="522">
        <f t="shared" ref="U412:U430" si="156">T412*L412*(N412+P412)/24*0.85</f>
        <v>0</v>
      </c>
      <c r="V412" s="503">
        <f t="shared" ref="V412:V430" si="157">M412+O412</f>
        <v>0</v>
      </c>
      <c r="W412" s="559" t="str">
        <f t="shared" ref="W412:W430" si="158">IF(U412=0,"",((V412/U412)))</f>
        <v/>
      </c>
      <c r="X412" s="569" t="str">
        <f t="shared" si="153"/>
        <v/>
      </c>
      <c r="Y412" s="569" t="str">
        <f t="shared" si="154"/>
        <v/>
      </c>
    </row>
    <row r="413" spans="1:25" ht="16.5">
      <c r="A413" s="493">
        <f t="shared" si="151"/>
        <v>46152</v>
      </c>
      <c r="B413" s="549" t="s">
        <v>833</v>
      </c>
      <c r="C413" s="576"/>
      <c r="D413" s="600"/>
      <c r="E413" s="577"/>
      <c r="F413" s="635" t="str">
        <f>IF(ISNA(VLOOKUP(D413,條件!$A$1:$L$65585,5,0)),"",(VLOOKUP(D413,條件!$A$1:$L$65585,5,0)))</f>
        <v/>
      </c>
      <c r="G413" s="635" t="str">
        <f>IF(ISNA(VLOOKUP(D413,條件!$A$1:$L$65585,11,0)),"",(VLOOKUP(D413,條件!$A$1:$L$65585,11,0)))</f>
        <v/>
      </c>
      <c r="H413" s="578"/>
      <c r="I413" s="579"/>
      <c r="J413" s="580"/>
      <c r="K413" s="579"/>
      <c r="L413" s="581"/>
      <c r="M413" s="498"/>
      <c r="N413" s="499"/>
      <c r="O413" s="500"/>
      <c r="P413" s="499"/>
      <c r="Q413" s="501"/>
      <c r="R413" s="560"/>
      <c r="S413" s="542">
        <f t="shared" si="155"/>
        <v>0</v>
      </c>
      <c r="T413" s="502">
        <f t="shared" si="152"/>
        <v>0</v>
      </c>
      <c r="U413" s="522">
        <f t="shared" si="156"/>
        <v>0</v>
      </c>
      <c r="V413" s="503">
        <f t="shared" si="157"/>
        <v>0</v>
      </c>
      <c r="W413" s="559" t="str">
        <f t="shared" si="158"/>
        <v/>
      </c>
      <c r="X413" s="569" t="str">
        <f t="shared" si="153"/>
        <v/>
      </c>
      <c r="Y413" s="569" t="str">
        <f t="shared" si="154"/>
        <v/>
      </c>
    </row>
    <row r="414" spans="1:25" ht="16.5">
      <c r="A414" s="493">
        <f t="shared" si="151"/>
        <v>46152</v>
      </c>
      <c r="B414" s="549" t="s">
        <v>833</v>
      </c>
      <c r="C414" s="576"/>
      <c r="D414" s="600"/>
      <c r="E414" s="577"/>
      <c r="F414" s="635" t="str">
        <f>IF(ISNA(VLOOKUP(D414,條件!$A$1:$L$65585,5,0)),"",(VLOOKUP(D414,條件!$A$1:$L$65585,5,0)))</f>
        <v/>
      </c>
      <c r="G414" s="635" t="str">
        <f>IF(ISNA(VLOOKUP(D414,條件!$A$1:$L$65585,11,0)),"",(VLOOKUP(D414,條件!$A$1:$L$65585,11,0)))</f>
        <v/>
      </c>
      <c r="H414" s="578"/>
      <c r="I414" s="579"/>
      <c r="J414" s="580"/>
      <c r="K414" s="579"/>
      <c r="L414" s="581"/>
      <c r="M414" s="498"/>
      <c r="N414" s="499"/>
      <c r="O414" s="500"/>
      <c r="P414" s="499"/>
      <c r="Q414" s="501"/>
      <c r="R414" s="560"/>
      <c r="S414" s="542">
        <f t="shared" si="155"/>
        <v>0</v>
      </c>
      <c r="T414" s="502">
        <f t="shared" si="152"/>
        <v>0</v>
      </c>
      <c r="U414" s="522">
        <f t="shared" si="156"/>
        <v>0</v>
      </c>
      <c r="V414" s="503">
        <f t="shared" si="157"/>
        <v>0</v>
      </c>
      <c r="W414" s="559" t="str">
        <f t="shared" si="158"/>
        <v/>
      </c>
      <c r="X414" s="569" t="str">
        <f t="shared" si="153"/>
        <v/>
      </c>
      <c r="Y414" s="569" t="str">
        <f t="shared" si="154"/>
        <v/>
      </c>
    </row>
    <row r="415" spans="1:25" ht="16.5">
      <c r="A415" s="493">
        <f t="shared" si="151"/>
        <v>46152</v>
      </c>
      <c r="B415" s="549" t="s">
        <v>833</v>
      </c>
      <c r="C415" s="576"/>
      <c r="D415" s="600"/>
      <c r="E415" s="577"/>
      <c r="F415" s="635" t="str">
        <f>IF(ISNA(VLOOKUP(D415,條件!$A$1:$L$65585,5,0)),"",(VLOOKUP(D415,條件!$A$1:$L$65585,5,0)))</f>
        <v/>
      </c>
      <c r="G415" s="635" t="str">
        <f>IF(ISNA(VLOOKUP(D415,條件!$A$1:$L$65585,11,0)),"",(VLOOKUP(D415,條件!$A$1:$L$65585,11,0)))</f>
        <v/>
      </c>
      <c r="H415" s="578"/>
      <c r="I415" s="579"/>
      <c r="J415" s="580"/>
      <c r="K415" s="579"/>
      <c r="L415" s="581"/>
      <c r="M415" s="498"/>
      <c r="N415" s="499"/>
      <c r="O415" s="500"/>
      <c r="P415" s="499"/>
      <c r="Q415" s="501"/>
      <c r="R415" s="560"/>
      <c r="S415" s="542">
        <f t="shared" si="155"/>
        <v>0</v>
      </c>
      <c r="T415" s="502">
        <f t="shared" si="152"/>
        <v>0</v>
      </c>
      <c r="U415" s="522">
        <f t="shared" si="156"/>
        <v>0</v>
      </c>
      <c r="V415" s="503">
        <f t="shared" si="157"/>
        <v>0</v>
      </c>
      <c r="W415" s="559" t="str">
        <f t="shared" si="158"/>
        <v/>
      </c>
      <c r="X415" s="569" t="str">
        <f t="shared" si="153"/>
        <v/>
      </c>
      <c r="Y415" s="569" t="str">
        <f t="shared" si="154"/>
        <v/>
      </c>
    </row>
    <row r="416" spans="1:25" ht="16.5">
      <c r="A416" s="493">
        <f t="shared" si="151"/>
        <v>46152</v>
      </c>
      <c r="B416" s="549" t="s">
        <v>833</v>
      </c>
      <c r="C416" s="576"/>
      <c r="D416" s="600"/>
      <c r="E416" s="577"/>
      <c r="F416" s="635" t="str">
        <f>IF(ISNA(VLOOKUP(D416,條件!$A$1:$L$65585,5,0)),"",(VLOOKUP(D416,條件!$A$1:$L$65585,5,0)))</f>
        <v/>
      </c>
      <c r="G416" s="635" t="str">
        <f>IF(ISNA(VLOOKUP(D416,條件!$A$1:$L$65585,11,0)),"",(VLOOKUP(D416,條件!$A$1:$L$65585,11,0)))</f>
        <v/>
      </c>
      <c r="H416" s="578"/>
      <c r="I416" s="579"/>
      <c r="J416" s="580"/>
      <c r="K416" s="579"/>
      <c r="L416" s="581"/>
      <c r="M416" s="498"/>
      <c r="N416" s="499"/>
      <c r="O416" s="500"/>
      <c r="P416" s="499"/>
      <c r="Q416" s="501"/>
      <c r="R416" s="560"/>
      <c r="S416" s="542">
        <f t="shared" si="155"/>
        <v>0</v>
      </c>
      <c r="T416" s="502">
        <f t="shared" si="152"/>
        <v>0</v>
      </c>
      <c r="U416" s="522">
        <f t="shared" si="156"/>
        <v>0</v>
      </c>
      <c r="V416" s="503">
        <f t="shared" si="157"/>
        <v>0</v>
      </c>
      <c r="W416" s="559" t="str">
        <f t="shared" si="158"/>
        <v/>
      </c>
      <c r="X416" s="569" t="str">
        <f t="shared" si="153"/>
        <v/>
      </c>
      <c r="Y416" s="569" t="str">
        <f t="shared" si="154"/>
        <v/>
      </c>
    </row>
    <row r="417" spans="1:25" ht="16.5">
      <c r="A417" s="493">
        <f t="shared" si="151"/>
        <v>46152</v>
      </c>
      <c r="B417" s="549" t="s">
        <v>833</v>
      </c>
      <c r="C417" s="576"/>
      <c r="D417" s="600"/>
      <c r="E417" s="577"/>
      <c r="F417" s="635" t="str">
        <f>IF(ISNA(VLOOKUP(D417,條件!$A$1:$L$65585,5,0)),"",(VLOOKUP(D417,條件!$A$1:$L$65585,5,0)))</f>
        <v/>
      </c>
      <c r="G417" s="635" t="str">
        <f>IF(ISNA(VLOOKUP(D417,條件!$A$1:$L$65585,11,0)),"",(VLOOKUP(D417,條件!$A$1:$L$65585,11,0)))</f>
        <v/>
      </c>
      <c r="H417" s="578"/>
      <c r="I417" s="579"/>
      <c r="J417" s="580"/>
      <c r="K417" s="579"/>
      <c r="L417" s="581"/>
      <c r="M417" s="498"/>
      <c r="N417" s="499"/>
      <c r="O417" s="500"/>
      <c r="P417" s="499"/>
      <c r="Q417" s="501"/>
      <c r="R417" s="560"/>
      <c r="S417" s="542">
        <f t="shared" si="155"/>
        <v>0</v>
      </c>
      <c r="T417" s="502">
        <f t="shared" si="152"/>
        <v>0</v>
      </c>
      <c r="U417" s="522">
        <f t="shared" si="156"/>
        <v>0</v>
      </c>
      <c r="V417" s="503">
        <f t="shared" si="157"/>
        <v>0</v>
      </c>
      <c r="W417" s="559" t="str">
        <f t="shared" si="158"/>
        <v/>
      </c>
      <c r="X417" s="569" t="str">
        <f t="shared" si="153"/>
        <v/>
      </c>
      <c r="Y417" s="569" t="str">
        <f t="shared" si="154"/>
        <v/>
      </c>
    </row>
    <row r="418" spans="1:25" ht="16.5">
      <c r="A418" s="493">
        <f t="shared" si="151"/>
        <v>46152</v>
      </c>
      <c r="B418" s="549" t="s">
        <v>833</v>
      </c>
      <c r="C418" s="576"/>
      <c r="D418" s="600"/>
      <c r="E418" s="577"/>
      <c r="F418" s="635" t="str">
        <f>IF(ISNA(VLOOKUP(D418,條件!$A$1:$L$65585,5,0)),"",(VLOOKUP(D418,條件!$A$1:$L$65585,5,0)))</f>
        <v/>
      </c>
      <c r="G418" s="635" t="str">
        <f>IF(ISNA(VLOOKUP(D418,條件!$A$1:$L$65585,11,0)),"",(VLOOKUP(D418,條件!$A$1:$L$65585,11,0)))</f>
        <v/>
      </c>
      <c r="H418" s="578"/>
      <c r="I418" s="579"/>
      <c r="J418" s="580"/>
      <c r="K418" s="579"/>
      <c r="L418" s="581"/>
      <c r="M418" s="498"/>
      <c r="N418" s="499"/>
      <c r="O418" s="500"/>
      <c r="P418" s="499"/>
      <c r="Q418" s="501"/>
      <c r="R418" s="560"/>
      <c r="S418" s="542">
        <f t="shared" si="155"/>
        <v>0</v>
      </c>
      <c r="T418" s="502">
        <f t="shared" si="152"/>
        <v>0</v>
      </c>
      <c r="U418" s="522">
        <f t="shared" si="156"/>
        <v>0</v>
      </c>
      <c r="V418" s="503">
        <f t="shared" si="157"/>
        <v>0</v>
      </c>
      <c r="W418" s="559" t="str">
        <f t="shared" si="158"/>
        <v/>
      </c>
      <c r="X418" s="569" t="str">
        <f t="shared" si="153"/>
        <v/>
      </c>
      <c r="Y418" s="569" t="str">
        <f t="shared" si="154"/>
        <v/>
      </c>
    </row>
    <row r="419" spans="1:25" ht="16.5">
      <c r="A419" s="493">
        <f t="shared" si="151"/>
        <v>46152</v>
      </c>
      <c r="B419" s="549" t="s">
        <v>833</v>
      </c>
      <c r="C419" s="576"/>
      <c r="D419" s="600"/>
      <c r="E419" s="577"/>
      <c r="F419" s="635" t="str">
        <f>IF(ISNA(VLOOKUP(D419,條件!$A$1:$L$65585,5,0)),"",(VLOOKUP(D419,條件!$A$1:$L$65585,5,0)))</f>
        <v/>
      </c>
      <c r="G419" s="635" t="str">
        <f>IF(ISNA(VLOOKUP(D419,條件!$A$1:$L$65585,11,0)),"",(VLOOKUP(D419,條件!$A$1:$L$65585,11,0)))</f>
        <v/>
      </c>
      <c r="H419" s="578"/>
      <c r="I419" s="579"/>
      <c r="J419" s="580"/>
      <c r="K419" s="579"/>
      <c r="L419" s="581"/>
      <c r="M419" s="498"/>
      <c r="N419" s="499"/>
      <c r="O419" s="500"/>
      <c r="P419" s="499"/>
      <c r="Q419" s="501"/>
      <c r="R419" s="560"/>
      <c r="S419" s="542">
        <f t="shared" si="155"/>
        <v>0</v>
      </c>
      <c r="T419" s="502">
        <f t="shared" si="152"/>
        <v>0</v>
      </c>
      <c r="U419" s="522">
        <f t="shared" si="156"/>
        <v>0</v>
      </c>
      <c r="V419" s="503">
        <f t="shared" si="157"/>
        <v>0</v>
      </c>
      <c r="W419" s="559" t="str">
        <f t="shared" si="158"/>
        <v/>
      </c>
      <c r="X419" s="569" t="str">
        <f t="shared" si="153"/>
        <v/>
      </c>
      <c r="Y419" s="569" t="str">
        <f t="shared" si="154"/>
        <v/>
      </c>
    </row>
    <row r="420" spans="1:25" ht="16.5">
      <c r="A420" s="493">
        <f t="shared" si="151"/>
        <v>46152</v>
      </c>
      <c r="B420" s="549" t="s">
        <v>833</v>
      </c>
      <c r="C420" s="576"/>
      <c r="D420" s="600"/>
      <c r="E420" s="577"/>
      <c r="F420" s="635" t="str">
        <f>IF(ISNA(VLOOKUP(D420,條件!$A$1:$L$65585,5,0)),"",(VLOOKUP(D420,條件!$A$1:$L$65585,5,0)))</f>
        <v/>
      </c>
      <c r="G420" s="635" t="str">
        <f>IF(ISNA(VLOOKUP(D420,條件!$A$1:$L$65585,11,0)),"",(VLOOKUP(D420,條件!$A$1:$L$65585,11,0)))</f>
        <v/>
      </c>
      <c r="H420" s="578"/>
      <c r="I420" s="579"/>
      <c r="J420" s="580"/>
      <c r="K420" s="579"/>
      <c r="L420" s="581"/>
      <c r="M420" s="498"/>
      <c r="N420" s="499"/>
      <c r="O420" s="500"/>
      <c r="P420" s="499"/>
      <c r="Q420" s="501"/>
      <c r="R420" s="560"/>
      <c r="S420" s="542">
        <f t="shared" si="155"/>
        <v>0</v>
      </c>
      <c r="T420" s="502">
        <f t="shared" si="152"/>
        <v>0</v>
      </c>
      <c r="U420" s="522">
        <f t="shared" si="156"/>
        <v>0</v>
      </c>
      <c r="V420" s="503">
        <f t="shared" si="157"/>
        <v>0</v>
      </c>
      <c r="W420" s="559" t="str">
        <f t="shared" si="158"/>
        <v/>
      </c>
      <c r="X420" s="569" t="str">
        <f t="shared" si="153"/>
        <v/>
      </c>
      <c r="Y420" s="569" t="str">
        <f t="shared" si="154"/>
        <v/>
      </c>
    </row>
    <row r="421" spans="1:25" ht="16.5">
      <c r="A421" s="493">
        <f t="shared" si="151"/>
        <v>46152</v>
      </c>
      <c r="B421" s="549" t="s">
        <v>833</v>
      </c>
      <c r="C421" s="576"/>
      <c r="D421" s="600"/>
      <c r="E421" s="577"/>
      <c r="F421" s="635" t="str">
        <f>IF(ISNA(VLOOKUP(D421,條件!$A$1:$L$65585,5,0)),"",(VLOOKUP(D421,條件!$A$1:$L$65585,5,0)))</f>
        <v/>
      </c>
      <c r="G421" s="635" t="str">
        <f>IF(ISNA(VLOOKUP(D421,條件!$A$1:$L$65585,11,0)),"",(VLOOKUP(D421,條件!$A$1:$L$65585,11,0)))</f>
        <v/>
      </c>
      <c r="H421" s="578"/>
      <c r="I421" s="579"/>
      <c r="J421" s="580"/>
      <c r="K421" s="579"/>
      <c r="L421" s="581"/>
      <c r="M421" s="498"/>
      <c r="N421" s="499"/>
      <c r="O421" s="500"/>
      <c r="P421" s="499"/>
      <c r="Q421" s="501"/>
      <c r="R421" s="560"/>
      <c r="S421" s="542">
        <f t="shared" si="155"/>
        <v>0</v>
      </c>
      <c r="T421" s="502">
        <f t="shared" si="152"/>
        <v>0</v>
      </c>
      <c r="U421" s="522">
        <f t="shared" si="156"/>
        <v>0</v>
      </c>
      <c r="V421" s="503">
        <f t="shared" si="157"/>
        <v>0</v>
      </c>
      <c r="W421" s="559" t="str">
        <f t="shared" si="158"/>
        <v/>
      </c>
      <c r="X421" s="569" t="str">
        <f t="shared" si="153"/>
        <v/>
      </c>
      <c r="Y421" s="569" t="str">
        <f t="shared" si="154"/>
        <v/>
      </c>
    </row>
    <row r="422" spans="1:25" ht="16.5">
      <c r="A422" s="493">
        <f t="shared" si="151"/>
        <v>46152</v>
      </c>
      <c r="B422" s="549" t="s">
        <v>833</v>
      </c>
      <c r="C422" s="576"/>
      <c r="D422" s="600"/>
      <c r="E422" s="577"/>
      <c r="F422" s="635" t="str">
        <f>IF(ISNA(VLOOKUP(D422,條件!$A$1:$L$65585,5,0)),"",(VLOOKUP(D422,條件!$A$1:$L$65585,5,0)))</f>
        <v/>
      </c>
      <c r="G422" s="635" t="str">
        <f>IF(ISNA(VLOOKUP(D422,條件!$A$1:$L$65585,11,0)),"",(VLOOKUP(D422,條件!$A$1:$L$65585,11,0)))</f>
        <v/>
      </c>
      <c r="H422" s="578"/>
      <c r="I422" s="579"/>
      <c r="J422" s="580"/>
      <c r="K422" s="579"/>
      <c r="L422" s="581"/>
      <c r="M422" s="498"/>
      <c r="N422" s="499"/>
      <c r="O422" s="500"/>
      <c r="P422" s="499"/>
      <c r="Q422" s="501"/>
      <c r="R422" s="560"/>
      <c r="S422" s="542">
        <f t="shared" si="155"/>
        <v>0</v>
      </c>
      <c r="T422" s="502">
        <f t="shared" si="152"/>
        <v>0</v>
      </c>
      <c r="U422" s="502">
        <f t="shared" si="156"/>
        <v>0</v>
      </c>
      <c r="V422" s="503">
        <f t="shared" si="157"/>
        <v>0</v>
      </c>
      <c r="W422" s="561" t="str">
        <f t="shared" si="158"/>
        <v/>
      </c>
      <c r="X422" s="569" t="str">
        <f t="shared" si="153"/>
        <v/>
      </c>
      <c r="Y422" s="569" t="str">
        <f t="shared" si="154"/>
        <v/>
      </c>
    </row>
    <row r="423" spans="1:25" ht="16.5">
      <c r="A423" s="493">
        <f t="shared" si="151"/>
        <v>46152</v>
      </c>
      <c r="B423" s="549" t="s">
        <v>833</v>
      </c>
      <c r="C423" s="576"/>
      <c r="D423" s="600"/>
      <c r="E423" s="577"/>
      <c r="F423" s="635" t="str">
        <f>IF(ISNA(VLOOKUP(D423,條件!$A$1:$L$65585,5,0)),"",(VLOOKUP(D423,條件!$A$1:$L$65585,5,0)))</f>
        <v/>
      </c>
      <c r="G423" s="635" t="str">
        <f>IF(ISNA(VLOOKUP(D423,條件!$A$1:$L$65585,11,0)),"",(VLOOKUP(D423,條件!$A$1:$L$65585,11,0)))</f>
        <v/>
      </c>
      <c r="H423" s="578"/>
      <c r="I423" s="579"/>
      <c r="J423" s="580"/>
      <c r="K423" s="579"/>
      <c r="L423" s="581"/>
      <c r="M423" s="498"/>
      <c r="N423" s="499"/>
      <c r="O423" s="500"/>
      <c r="P423" s="499"/>
      <c r="Q423" s="501"/>
      <c r="R423" s="560"/>
      <c r="S423" s="542">
        <f t="shared" si="155"/>
        <v>0</v>
      </c>
      <c r="T423" s="502">
        <f t="shared" si="152"/>
        <v>0</v>
      </c>
      <c r="U423" s="502">
        <f t="shared" si="156"/>
        <v>0</v>
      </c>
      <c r="V423" s="503">
        <f t="shared" si="157"/>
        <v>0</v>
      </c>
      <c r="W423" s="561" t="str">
        <f t="shared" si="158"/>
        <v/>
      </c>
      <c r="X423" s="569" t="str">
        <f t="shared" si="153"/>
        <v/>
      </c>
      <c r="Y423" s="569" t="str">
        <f t="shared" si="154"/>
        <v/>
      </c>
    </row>
    <row r="424" spans="1:25" ht="16.5">
      <c r="A424" s="493">
        <f t="shared" si="151"/>
        <v>46152</v>
      </c>
      <c r="B424" s="549" t="s">
        <v>833</v>
      </c>
      <c r="C424" s="576"/>
      <c r="D424" s="600"/>
      <c r="E424" s="577"/>
      <c r="F424" s="635" t="str">
        <f>IF(ISNA(VLOOKUP(D424,條件!$A$1:$L$65585,5,0)),"",(VLOOKUP(D424,條件!$A$1:$L$65585,5,0)))</f>
        <v/>
      </c>
      <c r="G424" s="635" t="str">
        <f>IF(ISNA(VLOOKUP(D424,條件!$A$1:$L$65585,11,0)),"",(VLOOKUP(D424,條件!$A$1:$L$65585,11,0)))</f>
        <v/>
      </c>
      <c r="H424" s="578"/>
      <c r="I424" s="579"/>
      <c r="J424" s="580"/>
      <c r="K424" s="579"/>
      <c r="L424" s="581"/>
      <c r="M424" s="498"/>
      <c r="N424" s="499"/>
      <c r="O424" s="500"/>
      <c r="P424" s="499"/>
      <c r="Q424" s="501"/>
      <c r="R424" s="560"/>
      <c r="S424" s="542">
        <f t="shared" si="155"/>
        <v>0</v>
      </c>
      <c r="T424" s="502">
        <f t="shared" si="152"/>
        <v>0</v>
      </c>
      <c r="U424" s="502">
        <f t="shared" si="156"/>
        <v>0</v>
      </c>
      <c r="V424" s="503">
        <f t="shared" si="157"/>
        <v>0</v>
      </c>
      <c r="W424" s="561" t="str">
        <f t="shared" si="158"/>
        <v/>
      </c>
      <c r="X424" s="569" t="str">
        <f t="shared" si="153"/>
        <v/>
      </c>
      <c r="Y424" s="569" t="str">
        <f t="shared" si="154"/>
        <v/>
      </c>
    </row>
    <row r="425" spans="1:25" ht="16.5">
      <c r="A425" s="493">
        <f t="shared" si="151"/>
        <v>46152</v>
      </c>
      <c r="B425" s="549" t="s">
        <v>833</v>
      </c>
      <c r="C425" s="576"/>
      <c r="D425" s="600"/>
      <c r="E425" s="577"/>
      <c r="F425" s="635" t="str">
        <f>IF(ISNA(VLOOKUP(D425,條件!$A$1:$L$65585,5,0)),"",(VLOOKUP(D425,條件!$A$1:$L$65585,5,0)))</f>
        <v/>
      </c>
      <c r="G425" s="635" t="str">
        <f>IF(ISNA(VLOOKUP(D425,條件!$A$1:$L$65585,11,0)),"",(VLOOKUP(D425,條件!$A$1:$L$65585,11,0)))</f>
        <v/>
      </c>
      <c r="H425" s="578"/>
      <c r="I425" s="579"/>
      <c r="J425" s="580"/>
      <c r="K425" s="579"/>
      <c r="L425" s="581"/>
      <c r="M425" s="498"/>
      <c r="N425" s="499"/>
      <c r="O425" s="500"/>
      <c r="P425" s="499"/>
      <c r="Q425" s="501"/>
      <c r="R425" s="560"/>
      <c r="S425" s="542">
        <f t="shared" si="155"/>
        <v>0</v>
      </c>
      <c r="T425" s="502">
        <f t="shared" si="152"/>
        <v>0</v>
      </c>
      <c r="U425" s="502">
        <f t="shared" si="156"/>
        <v>0</v>
      </c>
      <c r="V425" s="503">
        <f t="shared" si="157"/>
        <v>0</v>
      </c>
      <c r="W425" s="561" t="str">
        <f t="shared" si="158"/>
        <v/>
      </c>
      <c r="X425" s="569" t="str">
        <f t="shared" si="153"/>
        <v/>
      </c>
      <c r="Y425" s="569" t="str">
        <f t="shared" si="154"/>
        <v/>
      </c>
    </row>
    <row r="426" spans="1:25" ht="16.5">
      <c r="A426" s="493">
        <f t="shared" si="151"/>
        <v>46152</v>
      </c>
      <c r="B426" s="549" t="s">
        <v>833</v>
      </c>
      <c r="C426" s="576"/>
      <c r="D426" s="600"/>
      <c r="E426" s="577"/>
      <c r="F426" s="635" t="str">
        <f>IF(ISNA(VLOOKUP(D426,條件!$A$1:$L$65585,5,0)),"",(VLOOKUP(D426,條件!$A$1:$L$65585,5,0)))</f>
        <v/>
      </c>
      <c r="G426" s="635" t="str">
        <f>IF(ISNA(VLOOKUP(D426,條件!$A$1:$L$65585,11,0)),"",(VLOOKUP(D426,條件!$A$1:$L$65585,11,0)))</f>
        <v/>
      </c>
      <c r="H426" s="578"/>
      <c r="I426" s="579"/>
      <c r="J426" s="580"/>
      <c r="K426" s="579"/>
      <c r="L426" s="581"/>
      <c r="M426" s="498"/>
      <c r="N426" s="499"/>
      <c r="O426" s="500"/>
      <c r="P426" s="499"/>
      <c r="Q426" s="501"/>
      <c r="R426" s="560"/>
      <c r="S426" s="542">
        <f t="shared" si="155"/>
        <v>0</v>
      </c>
      <c r="T426" s="502">
        <f t="shared" si="152"/>
        <v>0</v>
      </c>
      <c r="U426" s="502">
        <f t="shared" si="156"/>
        <v>0</v>
      </c>
      <c r="V426" s="503">
        <f t="shared" si="157"/>
        <v>0</v>
      </c>
      <c r="W426" s="561" t="str">
        <f t="shared" si="158"/>
        <v/>
      </c>
      <c r="X426" s="569" t="str">
        <f t="shared" si="153"/>
        <v/>
      </c>
      <c r="Y426" s="569" t="str">
        <f t="shared" si="154"/>
        <v/>
      </c>
    </row>
    <row r="427" spans="1:25" ht="16.5">
      <c r="A427" s="493">
        <f t="shared" si="151"/>
        <v>46152</v>
      </c>
      <c r="B427" s="549" t="s">
        <v>833</v>
      </c>
      <c r="C427" s="576"/>
      <c r="D427" s="600"/>
      <c r="E427" s="577"/>
      <c r="F427" s="635" t="str">
        <f>IF(ISNA(VLOOKUP(D427,條件!$A$1:$L$65585,5,0)),"",(VLOOKUP(D427,條件!$A$1:$L$65585,5,0)))</f>
        <v/>
      </c>
      <c r="G427" s="635" t="str">
        <f>IF(ISNA(VLOOKUP(D427,條件!$A$1:$L$65585,11,0)),"",(VLOOKUP(D427,條件!$A$1:$L$65585,11,0)))</f>
        <v/>
      </c>
      <c r="H427" s="578"/>
      <c r="I427" s="579"/>
      <c r="J427" s="580"/>
      <c r="K427" s="579"/>
      <c r="L427" s="581"/>
      <c r="M427" s="498"/>
      <c r="N427" s="499"/>
      <c r="O427" s="500"/>
      <c r="P427" s="499"/>
      <c r="Q427" s="501"/>
      <c r="R427" s="560"/>
      <c r="S427" s="542">
        <f t="shared" si="155"/>
        <v>0</v>
      </c>
      <c r="T427" s="502">
        <f t="shared" si="152"/>
        <v>0</v>
      </c>
      <c r="U427" s="502">
        <f t="shared" si="156"/>
        <v>0</v>
      </c>
      <c r="V427" s="503">
        <f t="shared" si="157"/>
        <v>0</v>
      </c>
      <c r="W427" s="561" t="str">
        <f t="shared" si="158"/>
        <v/>
      </c>
      <c r="X427" s="569" t="str">
        <f t="shared" si="153"/>
        <v/>
      </c>
      <c r="Y427" s="569" t="str">
        <f t="shared" si="154"/>
        <v/>
      </c>
    </row>
    <row r="428" spans="1:25" ht="16.5">
      <c r="A428" s="493">
        <f t="shared" si="151"/>
        <v>46152</v>
      </c>
      <c r="B428" s="549" t="s">
        <v>833</v>
      </c>
      <c r="C428" s="576"/>
      <c r="D428" s="600"/>
      <c r="E428" s="577"/>
      <c r="F428" s="635" t="str">
        <f>IF(ISNA(VLOOKUP(D428,條件!$A$1:$L$65585,5,0)),"",(VLOOKUP(D428,條件!$A$1:$L$65585,5,0)))</f>
        <v/>
      </c>
      <c r="G428" s="635" t="str">
        <f>IF(ISNA(VLOOKUP(D428,條件!$A$1:$L$65585,11,0)),"",(VLOOKUP(D428,條件!$A$1:$L$65585,11,0)))</f>
        <v/>
      </c>
      <c r="H428" s="578"/>
      <c r="I428" s="579"/>
      <c r="J428" s="580"/>
      <c r="K428" s="579"/>
      <c r="L428" s="581"/>
      <c r="M428" s="498"/>
      <c r="N428" s="499"/>
      <c r="O428" s="500"/>
      <c r="P428" s="499"/>
      <c r="Q428" s="501"/>
      <c r="R428" s="560"/>
      <c r="S428" s="542">
        <f t="shared" si="155"/>
        <v>0</v>
      </c>
      <c r="T428" s="502">
        <f t="shared" si="152"/>
        <v>0</v>
      </c>
      <c r="U428" s="502">
        <f t="shared" si="156"/>
        <v>0</v>
      </c>
      <c r="V428" s="503">
        <f t="shared" si="157"/>
        <v>0</v>
      </c>
      <c r="W428" s="561" t="str">
        <f t="shared" si="158"/>
        <v/>
      </c>
      <c r="X428" s="569" t="str">
        <f t="shared" si="153"/>
        <v/>
      </c>
      <c r="Y428" s="569" t="str">
        <f t="shared" si="154"/>
        <v/>
      </c>
    </row>
    <row r="429" spans="1:25" ht="16.5">
      <c r="A429" s="493">
        <f t="shared" si="151"/>
        <v>46152</v>
      </c>
      <c r="B429" s="549" t="s">
        <v>833</v>
      </c>
      <c r="C429" s="576"/>
      <c r="D429" s="600"/>
      <c r="E429" s="577"/>
      <c r="F429" s="635" t="str">
        <f>IF(ISNA(VLOOKUP(D429,條件!$A$1:$L$65585,5,0)),"",(VLOOKUP(D429,條件!$A$1:$L$65585,5,0)))</f>
        <v/>
      </c>
      <c r="G429" s="635" t="str">
        <f>IF(ISNA(VLOOKUP(D429,條件!$A$1:$L$65585,11,0)),"",(VLOOKUP(D429,條件!$A$1:$L$65585,11,0)))</f>
        <v/>
      </c>
      <c r="H429" s="578"/>
      <c r="I429" s="579"/>
      <c r="J429" s="580"/>
      <c r="K429" s="579"/>
      <c r="L429" s="581"/>
      <c r="M429" s="498"/>
      <c r="N429" s="499"/>
      <c r="O429" s="500"/>
      <c r="P429" s="499"/>
      <c r="Q429" s="501"/>
      <c r="R429" s="560"/>
      <c r="S429" s="542">
        <f t="shared" si="155"/>
        <v>0</v>
      </c>
      <c r="T429" s="502">
        <f t="shared" si="152"/>
        <v>0</v>
      </c>
      <c r="U429" s="502">
        <f t="shared" si="156"/>
        <v>0</v>
      </c>
      <c r="V429" s="503">
        <f t="shared" si="157"/>
        <v>0</v>
      </c>
      <c r="W429" s="561" t="str">
        <f t="shared" si="158"/>
        <v/>
      </c>
      <c r="X429" s="569" t="str">
        <f t="shared" si="153"/>
        <v/>
      </c>
      <c r="Y429" s="569" t="str">
        <f t="shared" si="154"/>
        <v/>
      </c>
    </row>
    <row r="430" spans="1:25" ht="16.5">
      <c r="A430" s="493">
        <f t="shared" si="151"/>
        <v>46152</v>
      </c>
      <c r="B430" s="549" t="s">
        <v>833</v>
      </c>
      <c r="C430" s="576"/>
      <c r="D430" s="600"/>
      <c r="E430" s="577"/>
      <c r="F430" s="635" t="str">
        <f>IF(ISNA(VLOOKUP(D430,條件!$A$1:$L$65585,5,0)),"",(VLOOKUP(D430,條件!$A$1:$L$65585,5,0)))</f>
        <v/>
      </c>
      <c r="G430" s="635" t="str">
        <f>IF(ISNA(VLOOKUP(D430,條件!$A$1:$L$65585,11,0)),"",(VLOOKUP(D430,條件!$A$1:$L$65585,11,0)))</f>
        <v/>
      </c>
      <c r="H430" s="578"/>
      <c r="I430" s="579"/>
      <c r="J430" s="580"/>
      <c r="K430" s="579"/>
      <c r="L430" s="581"/>
      <c r="M430" s="498"/>
      <c r="N430" s="499"/>
      <c r="O430" s="500"/>
      <c r="P430" s="499"/>
      <c r="Q430" s="501"/>
      <c r="R430" s="560"/>
      <c r="S430" s="542">
        <f t="shared" si="155"/>
        <v>0</v>
      </c>
      <c r="T430" s="502">
        <f t="shared" si="152"/>
        <v>0</v>
      </c>
      <c r="U430" s="502">
        <f t="shared" si="156"/>
        <v>0</v>
      </c>
      <c r="V430" s="503">
        <f t="shared" si="157"/>
        <v>0</v>
      </c>
      <c r="W430" s="561" t="str">
        <f t="shared" si="158"/>
        <v/>
      </c>
      <c r="X430" s="569" t="str">
        <f t="shared" si="153"/>
        <v/>
      </c>
      <c r="Y430" s="569" t="str">
        <f t="shared" si="154"/>
        <v/>
      </c>
    </row>
    <row r="431" spans="1:25" ht="16.5">
      <c r="A431" s="493">
        <f t="shared" si="151"/>
        <v>46152</v>
      </c>
      <c r="B431" s="515" t="s">
        <v>831</v>
      </c>
      <c r="C431" s="652"/>
      <c r="D431" s="653"/>
      <c r="E431" s="654"/>
      <c r="F431" s="655">
        <v>0</v>
      </c>
      <c r="G431" s="655"/>
      <c r="H431" s="656"/>
      <c r="I431" s="657">
        <f>COUNTA(I411:I430)</f>
        <v>0</v>
      </c>
      <c r="J431" s="657"/>
      <c r="K431" s="657"/>
      <c r="L431" s="658"/>
      <c r="M431" s="517"/>
      <c r="N431" s="518">
        <f>SUM(N411:N430)</f>
        <v>0</v>
      </c>
      <c r="O431" s="517"/>
      <c r="P431" s="518">
        <f>SUM(P411:P430)</f>
        <v>0</v>
      </c>
      <c r="Q431" s="519"/>
      <c r="R431" s="562"/>
      <c r="S431" s="544"/>
      <c r="T431" s="520"/>
      <c r="U431" s="516">
        <f>SUMIF(U411:U430,"&lt;9E307")</f>
        <v>0</v>
      </c>
      <c r="V431" s="516">
        <f>SUM(V411:V430)</f>
        <v>0</v>
      </c>
      <c r="W431" s="563">
        <f>IF(ISERROR(V431/U431),0,(V431/U431))</f>
        <v>0</v>
      </c>
      <c r="X431" s="570">
        <f>SUMIF(X411:X430,"&lt;9E307")</f>
        <v>0</v>
      </c>
      <c r="Y431" s="570">
        <f>SUMIF(Y411:Y430,"&lt;9E307")</f>
        <v>0</v>
      </c>
    </row>
    <row r="432" spans="1:25" ht="16.5">
      <c r="A432" s="493">
        <f t="shared" si="151"/>
        <v>46152</v>
      </c>
      <c r="B432" s="521" t="s">
        <v>834</v>
      </c>
      <c r="C432" s="659"/>
      <c r="D432" s="660"/>
      <c r="E432" s="661"/>
      <c r="F432" s="662"/>
      <c r="G432" s="662"/>
      <c r="H432" s="663"/>
      <c r="I432" s="664">
        <f>SUM(I410,I431)</f>
        <v>0</v>
      </c>
      <c r="J432" s="664"/>
      <c r="K432" s="664"/>
      <c r="L432" s="665"/>
      <c r="M432" s="536"/>
      <c r="N432" s="537">
        <f>SUM(N410,N431)</f>
        <v>0</v>
      </c>
      <c r="O432" s="536"/>
      <c r="P432" s="537">
        <f>SUM(P410,P431)</f>
        <v>0</v>
      </c>
      <c r="Q432" s="538"/>
      <c r="R432" s="564"/>
      <c r="S432" s="545"/>
      <c r="T432" s="504"/>
      <c r="U432" s="504">
        <f t="shared" ref="U432:V432" si="159">SUM(U410,U431)</f>
        <v>0</v>
      </c>
      <c r="V432" s="504">
        <f t="shared" si="159"/>
        <v>0</v>
      </c>
      <c r="W432" s="565">
        <f>IF(ISERROR(V432/U432),0,V432/U432)</f>
        <v>0</v>
      </c>
      <c r="X432" s="571">
        <f>SUM(X410,X431)</f>
        <v>0</v>
      </c>
      <c r="Y432" s="571">
        <f>SUM(Y410,Y431)</f>
        <v>0</v>
      </c>
    </row>
    <row r="433" spans="1:25" ht="16.5">
      <c r="A433" s="566">
        <f>A432+1</f>
        <v>46153</v>
      </c>
      <c r="B433" s="548" t="s">
        <v>832</v>
      </c>
      <c r="C433" s="666"/>
      <c r="D433" s="667"/>
      <c r="E433" s="668"/>
      <c r="F433" s="669" t="str">
        <f>IF(ISNA(VLOOKUP(D433,條件!$A$1:$L$65585,5,0)),"",(VLOOKUP(D433,條件!$A$1:$L$65585,5,0)))</f>
        <v/>
      </c>
      <c r="G433" s="669" t="str">
        <f>IF(ISNA(VLOOKUP(D433,條件!$A$1:$L$65585,11,0)),"",(VLOOKUP(D433,條件!$A$1:$L$65585,11,0)))</f>
        <v/>
      </c>
      <c r="H433" s="670"/>
      <c r="I433" s="671"/>
      <c r="J433" s="580"/>
      <c r="K433" s="671"/>
      <c r="L433" s="672"/>
      <c r="M433" s="524"/>
      <c r="N433" s="525"/>
      <c r="O433" s="526"/>
      <c r="P433" s="525"/>
      <c r="Q433" s="527"/>
      <c r="R433" s="558"/>
      <c r="S433" s="541">
        <f>K433*0.85</f>
        <v>0</v>
      </c>
      <c r="T433" s="522">
        <f t="shared" ref="T433:T452" si="160">IF(J433="",0,(1440/(J433/S433)))</f>
        <v>0</v>
      </c>
      <c r="U433" s="522">
        <f>T433*L433*(N433+P433)/24*0.85</f>
        <v>0</v>
      </c>
      <c r="V433" s="523">
        <f>M433+O433</f>
        <v>0</v>
      </c>
      <c r="W433" s="559" t="str">
        <f>IF(U433=0,"",((V433/U433)))</f>
        <v/>
      </c>
      <c r="X433" s="569" t="str">
        <f t="shared" ref="X433:X452" si="161">IF(ISERROR((U433/(N433+P433)*N433)/250),"",((U433/(N433+P433)*N433)/250))</f>
        <v/>
      </c>
      <c r="Y433" s="569" t="str">
        <f t="shared" ref="Y433:Y452" si="162">IF(ISERROR(((U433/(N433+P433)*P433)/250)),"",(((U433/(N433+P433)*P433))/250))</f>
        <v/>
      </c>
    </row>
    <row r="434" spans="1:25" ht="16.5">
      <c r="A434" s="493">
        <f>A433</f>
        <v>46153</v>
      </c>
      <c r="B434" s="549" t="s">
        <v>832</v>
      </c>
      <c r="C434" s="576"/>
      <c r="D434" s="600"/>
      <c r="E434" s="577"/>
      <c r="F434" s="635" t="str">
        <f>IF(ISNA(VLOOKUP(D434,條件!$A$1:$L$65585,5,0)),"",(VLOOKUP(D434,條件!$A$1:$L$65585,5,0)))</f>
        <v/>
      </c>
      <c r="G434" s="635" t="str">
        <f>IF(ISNA(VLOOKUP(D434,條件!$A$1:$L$65585,11,0)),"",(VLOOKUP(D434,條件!$A$1:$L$65585,11,0)))</f>
        <v/>
      </c>
      <c r="H434" s="578"/>
      <c r="I434" s="579"/>
      <c r="J434" s="580"/>
      <c r="K434" s="579"/>
      <c r="L434" s="581"/>
      <c r="M434" s="498"/>
      <c r="N434" s="499"/>
      <c r="O434" s="500"/>
      <c r="P434" s="499"/>
      <c r="Q434" s="527"/>
      <c r="R434" s="560"/>
      <c r="S434" s="542">
        <f t="shared" ref="S434:S452" si="163">K434*0.85</f>
        <v>0</v>
      </c>
      <c r="T434" s="502">
        <f t="shared" si="160"/>
        <v>0</v>
      </c>
      <c r="U434" s="522">
        <f t="shared" ref="U434:U452" si="164">T434*L434*(N434+P434)/24*0.85</f>
        <v>0</v>
      </c>
      <c r="V434" s="503">
        <f t="shared" ref="V434:V452" si="165">M434+O434</f>
        <v>0</v>
      </c>
      <c r="W434" s="559" t="str">
        <f t="shared" ref="W434:W452" si="166">IF(U434=0,"",((V434/U434)))</f>
        <v/>
      </c>
      <c r="X434" s="569" t="str">
        <f t="shared" si="161"/>
        <v/>
      </c>
      <c r="Y434" s="569" t="str">
        <f t="shared" si="162"/>
        <v/>
      </c>
    </row>
    <row r="435" spans="1:25" ht="16.5">
      <c r="A435" s="493">
        <f t="shared" ref="A435:A475" si="167">A434</f>
        <v>46153</v>
      </c>
      <c r="B435" s="549" t="s">
        <v>832</v>
      </c>
      <c r="C435" s="576"/>
      <c r="D435" s="600"/>
      <c r="E435" s="577"/>
      <c r="F435" s="635" t="str">
        <f>IF(ISNA(VLOOKUP(D435,條件!$A$1:$L$65585,5,0)),"",(VLOOKUP(D435,條件!$A$1:$L$65585,5,0)))</f>
        <v/>
      </c>
      <c r="G435" s="635" t="str">
        <f>IF(ISNA(VLOOKUP(D435,條件!$A$1:$L$65585,11,0)),"",(VLOOKUP(D435,條件!$A$1:$L$65585,11,0)))</f>
        <v/>
      </c>
      <c r="H435" s="578"/>
      <c r="I435" s="579"/>
      <c r="J435" s="580"/>
      <c r="K435" s="579"/>
      <c r="L435" s="581"/>
      <c r="M435" s="498"/>
      <c r="N435" s="499"/>
      <c r="O435" s="500"/>
      <c r="P435" s="499"/>
      <c r="Q435" s="527"/>
      <c r="R435" s="560"/>
      <c r="S435" s="542">
        <f t="shared" si="163"/>
        <v>0</v>
      </c>
      <c r="T435" s="502">
        <f t="shared" si="160"/>
        <v>0</v>
      </c>
      <c r="U435" s="522">
        <f t="shared" si="164"/>
        <v>0</v>
      </c>
      <c r="V435" s="503">
        <f t="shared" si="165"/>
        <v>0</v>
      </c>
      <c r="W435" s="559" t="str">
        <f t="shared" si="166"/>
        <v/>
      </c>
      <c r="X435" s="569" t="str">
        <f t="shared" si="161"/>
        <v/>
      </c>
      <c r="Y435" s="569" t="str">
        <f t="shared" si="162"/>
        <v/>
      </c>
    </row>
    <row r="436" spans="1:25" ht="16.5">
      <c r="A436" s="493">
        <f t="shared" si="167"/>
        <v>46153</v>
      </c>
      <c r="B436" s="549" t="s">
        <v>832</v>
      </c>
      <c r="C436" s="576"/>
      <c r="D436" s="600"/>
      <c r="E436" s="577"/>
      <c r="F436" s="635" t="str">
        <f>IF(ISNA(VLOOKUP(D436,條件!$A$1:$L$65585,5,0)),"",(VLOOKUP(D436,條件!$A$1:$L$65585,5,0)))</f>
        <v/>
      </c>
      <c r="G436" s="635" t="str">
        <f>IF(ISNA(VLOOKUP(D436,條件!$A$1:$L$65585,11,0)),"",(VLOOKUP(D436,條件!$A$1:$L$65585,11,0)))</f>
        <v/>
      </c>
      <c r="H436" s="578"/>
      <c r="I436" s="579"/>
      <c r="J436" s="580"/>
      <c r="K436" s="579"/>
      <c r="L436" s="581"/>
      <c r="M436" s="498"/>
      <c r="N436" s="499"/>
      <c r="O436" s="500"/>
      <c r="P436" s="499"/>
      <c r="Q436" s="527"/>
      <c r="R436" s="560"/>
      <c r="S436" s="542">
        <f t="shared" si="163"/>
        <v>0</v>
      </c>
      <c r="T436" s="502">
        <f t="shared" si="160"/>
        <v>0</v>
      </c>
      <c r="U436" s="522">
        <f t="shared" si="164"/>
        <v>0</v>
      </c>
      <c r="V436" s="503">
        <f t="shared" si="165"/>
        <v>0</v>
      </c>
      <c r="W436" s="559" t="str">
        <f t="shared" si="166"/>
        <v/>
      </c>
      <c r="X436" s="569" t="str">
        <f t="shared" si="161"/>
        <v/>
      </c>
      <c r="Y436" s="569" t="str">
        <f t="shared" si="162"/>
        <v/>
      </c>
    </row>
    <row r="437" spans="1:25" ht="16.5">
      <c r="A437" s="493">
        <f t="shared" si="167"/>
        <v>46153</v>
      </c>
      <c r="B437" s="549" t="s">
        <v>832</v>
      </c>
      <c r="C437" s="576"/>
      <c r="D437" s="600"/>
      <c r="E437" s="577"/>
      <c r="F437" s="635" t="str">
        <f>IF(ISNA(VLOOKUP(D437,條件!$A$1:$L$65585,5,0)),"",(VLOOKUP(D437,條件!$A$1:$L$65585,5,0)))</f>
        <v/>
      </c>
      <c r="G437" s="635" t="str">
        <f>IF(ISNA(VLOOKUP(D437,條件!$A$1:$L$65585,11,0)),"",(VLOOKUP(D437,條件!$A$1:$L$65585,11,0)))</f>
        <v/>
      </c>
      <c r="H437" s="578"/>
      <c r="I437" s="579"/>
      <c r="J437" s="580"/>
      <c r="K437" s="579"/>
      <c r="L437" s="581"/>
      <c r="M437" s="498"/>
      <c r="N437" s="499"/>
      <c r="O437" s="500"/>
      <c r="P437" s="499"/>
      <c r="Q437" s="527"/>
      <c r="R437" s="560"/>
      <c r="S437" s="542">
        <f t="shared" si="163"/>
        <v>0</v>
      </c>
      <c r="T437" s="502">
        <f t="shared" si="160"/>
        <v>0</v>
      </c>
      <c r="U437" s="522">
        <f t="shared" si="164"/>
        <v>0</v>
      </c>
      <c r="V437" s="503">
        <f t="shared" si="165"/>
        <v>0</v>
      </c>
      <c r="W437" s="559" t="str">
        <f t="shared" si="166"/>
        <v/>
      </c>
      <c r="X437" s="569" t="str">
        <f t="shared" si="161"/>
        <v/>
      </c>
      <c r="Y437" s="569" t="str">
        <f t="shared" si="162"/>
        <v/>
      </c>
    </row>
    <row r="438" spans="1:25" ht="16.5">
      <c r="A438" s="493">
        <f t="shared" si="167"/>
        <v>46153</v>
      </c>
      <c r="B438" s="549" t="s">
        <v>832</v>
      </c>
      <c r="C438" s="576"/>
      <c r="D438" s="600"/>
      <c r="E438" s="577"/>
      <c r="F438" s="635" t="str">
        <f>IF(ISNA(VLOOKUP(D438,條件!$A$1:$L$65585,5,0)),"",(VLOOKUP(D438,條件!$A$1:$L$65585,5,0)))</f>
        <v/>
      </c>
      <c r="G438" s="635" t="str">
        <f>IF(ISNA(VLOOKUP(D438,條件!$A$1:$L$65585,11,0)),"",(VLOOKUP(D438,條件!$A$1:$L$65585,11,0)))</f>
        <v/>
      </c>
      <c r="H438" s="578"/>
      <c r="I438" s="579"/>
      <c r="J438" s="580"/>
      <c r="K438" s="579"/>
      <c r="L438" s="581"/>
      <c r="M438" s="498"/>
      <c r="N438" s="499"/>
      <c r="O438" s="500"/>
      <c r="P438" s="499"/>
      <c r="Q438" s="527"/>
      <c r="R438" s="560"/>
      <c r="S438" s="542">
        <f t="shared" si="163"/>
        <v>0</v>
      </c>
      <c r="T438" s="502">
        <f t="shared" si="160"/>
        <v>0</v>
      </c>
      <c r="U438" s="522">
        <f t="shared" si="164"/>
        <v>0</v>
      </c>
      <c r="V438" s="503">
        <f t="shared" si="165"/>
        <v>0</v>
      </c>
      <c r="W438" s="559" t="str">
        <f t="shared" si="166"/>
        <v/>
      </c>
      <c r="X438" s="569" t="str">
        <f t="shared" si="161"/>
        <v/>
      </c>
      <c r="Y438" s="569" t="str">
        <f t="shared" si="162"/>
        <v/>
      </c>
    </row>
    <row r="439" spans="1:25" ht="16.5">
      <c r="A439" s="493">
        <f t="shared" si="167"/>
        <v>46153</v>
      </c>
      <c r="B439" s="549" t="s">
        <v>832</v>
      </c>
      <c r="C439" s="576"/>
      <c r="D439" s="600"/>
      <c r="E439" s="577"/>
      <c r="F439" s="635" t="str">
        <f>IF(ISNA(VLOOKUP(D439,條件!$A$1:$L$65585,5,0)),"",(VLOOKUP(D439,條件!$A$1:$L$65585,5,0)))</f>
        <v/>
      </c>
      <c r="G439" s="635" t="str">
        <f>IF(ISNA(VLOOKUP(D439,條件!$A$1:$L$65585,11,0)),"",(VLOOKUP(D439,條件!$A$1:$L$65585,11,0)))</f>
        <v/>
      </c>
      <c r="H439" s="578"/>
      <c r="I439" s="579"/>
      <c r="J439" s="580"/>
      <c r="K439" s="579"/>
      <c r="L439" s="581"/>
      <c r="M439" s="498"/>
      <c r="N439" s="499"/>
      <c r="O439" s="500"/>
      <c r="P439" s="499"/>
      <c r="Q439" s="527"/>
      <c r="R439" s="560"/>
      <c r="S439" s="542">
        <f t="shared" si="163"/>
        <v>0</v>
      </c>
      <c r="T439" s="502">
        <f t="shared" si="160"/>
        <v>0</v>
      </c>
      <c r="U439" s="522">
        <f t="shared" si="164"/>
        <v>0</v>
      </c>
      <c r="V439" s="503">
        <f t="shared" si="165"/>
        <v>0</v>
      </c>
      <c r="W439" s="559" t="str">
        <f t="shared" si="166"/>
        <v/>
      </c>
      <c r="X439" s="569" t="str">
        <f t="shared" si="161"/>
        <v/>
      </c>
      <c r="Y439" s="569" t="str">
        <f t="shared" si="162"/>
        <v/>
      </c>
    </row>
    <row r="440" spans="1:25" ht="16.5">
      <c r="A440" s="493">
        <f t="shared" si="167"/>
        <v>46153</v>
      </c>
      <c r="B440" s="549" t="s">
        <v>832</v>
      </c>
      <c r="C440" s="576"/>
      <c r="D440" s="600"/>
      <c r="E440" s="577"/>
      <c r="F440" s="635" t="str">
        <f>IF(ISNA(VLOOKUP(D440,條件!$A$1:$L$65585,5,0)),"",(VLOOKUP(D440,條件!$A$1:$L$65585,5,0)))</f>
        <v/>
      </c>
      <c r="G440" s="635" t="str">
        <f>IF(ISNA(VLOOKUP(D440,條件!$A$1:$L$65585,11,0)),"",(VLOOKUP(D440,條件!$A$1:$L$65585,11,0)))</f>
        <v/>
      </c>
      <c r="H440" s="578"/>
      <c r="I440" s="579"/>
      <c r="J440" s="580"/>
      <c r="K440" s="579"/>
      <c r="L440" s="581"/>
      <c r="M440" s="498"/>
      <c r="N440" s="499"/>
      <c r="O440" s="500"/>
      <c r="P440" s="499"/>
      <c r="Q440" s="527"/>
      <c r="R440" s="560"/>
      <c r="S440" s="542">
        <f t="shared" si="163"/>
        <v>0</v>
      </c>
      <c r="T440" s="502">
        <f t="shared" si="160"/>
        <v>0</v>
      </c>
      <c r="U440" s="522">
        <f t="shared" si="164"/>
        <v>0</v>
      </c>
      <c r="V440" s="503">
        <f t="shared" si="165"/>
        <v>0</v>
      </c>
      <c r="W440" s="559" t="str">
        <f t="shared" si="166"/>
        <v/>
      </c>
      <c r="X440" s="569" t="str">
        <f t="shared" si="161"/>
        <v/>
      </c>
      <c r="Y440" s="569" t="str">
        <f t="shared" si="162"/>
        <v/>
      </c>
    </row>
    <row r="441" spans="1:25" ht="16.5">
      <c r="A441" s="493">
        <f t="shared" si="167"/>
        <v>46153</v>
      </c>
      <c r="B441" s="549" t="s">
        <v>832</v>
      </c>
      <c r="C441" s="576"/>
      <c r="D441" s="600"/>
      <c r="E441" s="577"/>
      <c r="F441" s="635" t="str">
        <f>IF(ISNA(VLOOKUP(D441,條件!$A$1:$L$65585,5,0)),"",(VLOOKUP(D441,條件!$A$1:$L$65585,5,0)))</f>
        <v/>
      </c>
      <c r="G441" s="635" t="str">
        <f>IF(ISNA(VLOOKUP(D441,條件!$A$1:$L$65585,11,0)),"",(VLOOKUP(D441,條件!$A$1:$L$65585,11,0)))</f>
        <v/>
      </c>
      <c r="H441" s="578"/>
      <c r="I441" s="579"/>
      <c r="J441" s="580"/>
      <c r="K441" s="579"/>
      <c r="L441" s="581"/>
      <c r="M441" s="498"/>
      <c r="N441" s="499"/>
      <c r="O441" s="500"/>
      <c r="P441" s="499"/>
      <c r="Q441" s="527"/>
      <c r="R441" s="560"/>
      <c r="S441" s="542">
        <f t="shared" si="163"/>
        <v>0</v>
      </c>
      <c r="T441" s="502">
        <f t="shared" si="160"/>
        <v>0</v>
      </c>
      <c r="U441" s="522">
        <f t="shared" si="164"/>
        <v>0</v>
      </c>
      <c r="V441" s="503">
        <f t="shared" si="165"/>
        <v>0</v>
      </c>
      <c r="W441" s="559" t="str">
        <f t="shared" si="166"/>
        <v/>
      </c>
      <c r="X441" s="569" t="str">
        <f t="shared" si="161"/>
        <v/>
      </c>
      <c r="Y441" s="569" t="str">
        <f t="shared" si="162"/>
        <v/>
      </c>
    </row>
    <row r="442" spans="1:25" ht="16.5">
      <c r="A442" s="493">
        <f t="shared" si="167"/>
        <v>46153</v>
      </c>
      <c r="B442" s="549" t="s">
        <v>832</v>
      </c>
      <c r="C442" s="576"/>
      <c r="D442" s="600"/>
      <c r="E442" s="577"/>
      <c r="F442" s="635" t="str">
        <f>IF(ISNA(VLOOKUP(D442,條件!$A$1:$L$65585,5,0)),"",(VLOOKUP(D442,條件!$A$1:$L$65585,5,0)))</f>
        <v/>
      </c>
      <c r="G442" s="635" t="str">
        <f>IF(ISNA(VLOOKUP(D442,條件!$A$1:$L$65585,11,0)),"",(VLOOKUP(D442,條件!$A$1:$L$65585,11,0)))</f>
        <v/>
      </c>
      <c r="H442" s="578"/>
      <c r="I442" s="579"/>
      <c r="J442" s="580"/>
      <c r="K442" s="579"/>
      <c r="L442" s="581"/>
      <c r="M442" s="498"/>
      <c r="N442" s="499"/>
      <c r="O442" s="500"/>
      <c r="P442" s="499"/>
      <c r="Q442" s="527"/>
      <c r="R442" s="560"/>
      <c r="S442" s="542">
        <f t="shared" si="163"/>
        <v>0</v>
      </c>
      <c r="T442" s="502">
        <f t="shared" si="160"/>
        <v>0</v>
      </c>
      <c r="U442" s="522">
        <f t="shared" si="164"/>
        <v>0</v>
      </c>
      <c r="V442" s="503">
        <f t="shared" si="165"/>
        <v>0</v>
      </c>
      <c r="W442" s="559" t="str">
        <f t="shared" si="166"/>
        <v/>
      </c>
      <c r="X442" s="569" t="str">
        <f t="shared" si="161"/>
        <v/>
      </c>
      <c r="Y442" s="569" t="str">
        <f t="shared" si="162"/>
        <v/>
      </c>
    </row>
    <row r="443" spans="1:25" ht="16.5">
      <c r="A443" s="493">
        <f t="shared" si="167"/>
        <v>46153</v>
      </c>
      <c r="B443" s="549" t="s">
        <v>832</v>
      </c>
      <c r="C443" s="576"/>
      <c r="D443" s="600"/>
      <c r="E443" s="577"/>
      <c r="F443" s="635" t="str">
        <f>IF(ISNA(VLOOKUP(D443,條件!$A$1:$L$65585,5,0)),"",(VLOOKUP(D443,條件!$A$1:$L$65585,5,0)))</f>
        <v/>
      </c>
      <c r="G443" s="635" t="str">
        <f>IF(ISNA(VLOOKUP(D443,條件!$A$1:$L$65585,11,0)),"",(VLOOKUP(D443,條件!$A$1:$L$65585,11,0)))</f>
        <v/>
      </c>
      <c r="H443" s="578"/>
      <c r="I443" s="579"/>
      <c r="J443" s="580"/>
      <c r="K443" s="579"/>
      <c r="L443" s="581"/>
      <c r="M443" s="498"/>
      <c r="N443" s="499"/>
      <c r="O443" s="500"/>
      <c r="P443" s="499"/>
      <c r="Q443" s="527"/>
      <c r="R443" s="560"/>
      <c r="S443" s="542">
        <f t="shared" si="163"/>
        <v>0</v>
      </c>
      <c r="T443" s="502">
        <f t="shared" si="160"/>
        <v>0</v>
      </c>
      <c r="U443" s="522">
        <f t="shared" si="164"/>
        <v>0</v>
      </c>
      <c r="V443" s="503">
        <f t="shared" si="165"/>
        <v>0</v>
      </c>
      <c r="W443" s="559" t="str">
        <f t="shared" si="166"/>
        <v/>
      </c>
      <c r="X443" s="569" t="str">
        <f t="shared" si="161"/>
        <v/>
      </c>
      <c r="Y443" s="569" t="str">
        <f t="shared" si="162"/>
        <v/>
      </c>
    </row>
    <row r="444" spans="1:25" ht="16.5">
      <c r="A444" s="493">
        <f t="shared" si="167"/>
        <v>46153</v>
      </c>
      <c r="B444" s="549" t="s">
        <v>832</v>
      </c>
      <c r="C444" s="576"/>
      <c r="D444" s="600"/>
      <c r="E444" s="577"/>
      <c r="F444" s="635" t="str">
        <f>IF(ISNA(VLOOKUP(D444,條件!$A$1:$L$65585,5,0)),"",(VLOOKUP(D444,條件!$A$1:$L$65585,5,0)))</f>
        <v/>
      </c>
      <c r="G444" s="635" t="str">
        <f>IF(ISNA(VLOOKUP(D444,條件!$A$1:$L$65585,11,0)),"",(VLOOKUP(D444,條件!$A$1:$L$65585,11,0)))</f>
        <v/>
      </c>
      <c r="H444" s="578"/>
      <c r="I444" s="579"/>
      <c r="J444" s="580"/>
      <c r="K444" s="579"/>
      <c r="L444" s="581"/>
      <c r="M444" s="498"/>
      <c r="N444" s="499"/>
      <c r="O444" s="500"/>
      <c r="P444" s="499"/>
      <c r="Q444" s="527"/>
      <c r="R444" s="560"/>
      <c r="S444" s="542">
        <f t="shared" si="163"/>
        <v>0</v>
      </c>
      <c r="T444" s="502">
        <f t="shared" si="160"/>
        <v>0</v>
      </c>
      <c r="U444" s="502">
        <f t="shared" si="164"/>
        <v>0</v>
      </c>
      <c r="V444" s="503">
        <f t="shared" si="165"/>
        <v>0</v>
      </c>
      <c r="W444" s="559" t="str">
        <f t="shared" si="166"/>
        <v/>
      </c>
      <c r="X444" s="569" t="str">
        <f t="shared" si="161"/>
        <v/>
      </c>
      <c r="Y444" s="569" t="str">
        <f t="shared" si="162"/>
        <v/>
      </c>
    </row>
    <row r="445" spans="1:25" ht="16.5">
      <c r="A445" s="493">
        <f t="shared" si="167"/>
        <v>46153</v>
      </c>
      <c r="B445" s="549" t="s">
        <v>832</v>
      </c>
      <c r="C445" s="576"/>
      <c r="D445" s="600"/>
      <c r="E445" s="577"/>
      <c r="F445" s="635" t="str">
        <f>IF(ISNA(VLOOKUP(D445,條件!$A$1:$L$65585,5,0)),"",(VLOOKUP(D445,條件!$A$1:$L$65585,5,0)))</f>
        <v/>
      </c>
      <c r="G445" s="635" t="str">
        <f>IF(ISNA(VLOOKUP(D445,條件!$A$1:$L$65585,11,0)),"",(VLOOKUP(D445,條件!$A$1:$L$65585,11,0)))</f>
        <v/>
      </c>
      <c r="H445" s="578"/>
      <c r="I445" s="579"/>
      <c r="J445" s="580"/>
      <c r="K445" s="579"/>
      <c r="L445" s="581"/>
      <c r="M445" s="498"/>
      <c r="N445" s="499"/>
      <c r="O445" s="500"/>
      <c r="P445" s="499"/>
      <c r="Q445" s="527"/>
      <c r="R445" s="560"/>
      <c r="S445" s="542">
        <f t="shared" si="163"/>
        <v>0</v>
      </c>
      <c r="T445" s="502">
        <f t="shared" si="160"/>
        <v>0</v>
      </c>
      <c r="U445" s="502">
        <f t="shared" si="164"/>
        <v>0</v>
      </c>
      <c r="V445" s="503">
        <f t="shared" si="165"/>
        <v>0</v>
      </c>
      <c r="W445" s="561" t="str">
        <f t="shared" si="166"/>
        <v/>
      </c>
      <c r="X445" s="569" t="str">
        <f t="shared" si="161"/>
        <v/>
      </c>
      <c r="Y445" s="569" t="str">
        <f t="shared" si="162"/>
        <v/>
      </c>
    </row>
    <row r="446" spans="1:25" ht="16.5">
      <c r="A446" s="493">
        <f t="shared" si="167"/>
        <v>46153</v>
      </c>
      <c r="B446" s="549" t="s">
        <v>832</v>
      </c>
      <c r="C446" s="576"/>
      <c r="D446" s="600"/>
      <c r="E446" s="577"/>
      <c r="F446" s="635" t="str">
        <f>IF(ISNA(VLOOKUP(D446,條件!$A$1:$L$65585,5,0)),"",(VLOOKUP(D446,條件!$A$1:$L$65585,5,0)))</f>
        <v/>
      </c>
      <c r="G446" s="635" t="str">
        <f>IF(ISNA(VLOOKUP(D446,條件!$A$1:$L$65585,11,0)),"",(VLOOKUP(D446,條件!$A$1:$L$65585,11,0)))</f>
        <v/>
      </c>
      <c r="H446" s="578"/>
      <c r="I446" s="579"/>
      <c r="J446" s="580"/>
      <c r="K446" s="579"/>
      <c r="L446" s="581"/>
      <c r="M446" s="498"/>
      <c r="N446" s="499"/>
      <c r="O446" s="500"/>
      <c r="P446" s="499"/>
      <c r="Q446" s="527"/>
      <c r="R446" s="560"/>
      <c r="S446" s="542">
        <f t="shared" si="163"/>
        <v>0</v>
      </c>
      <c r="T446" s="502">
        <f t="shared" si="160"/>
        <v>0</v>
      </c>
      <c r="U446" s="502">
        <f t="shared" si="164"/>
        <v>0</v>
      </c>
      <c r="V446" s="503">
        <f t="shared" si="165"/>
        <v>0</v>
      </c>
      <c r="W446" s="561" t="str">
        <f t="shared" si="166"/>
        <v/>
      </c>
      <c r="X446" s="569" t="str">
        <f t="shared" si="161"/>
        <v/>
      </c>
      <c r="Y446" s="569" t="str">
        <f t="shared" si="162"/>
        <v/>
      </c>
    </row>
    <row r="447" spans="1:25" ht="16.5">
      <c r="A447" s="493">
        <f t="shared" si="167"/>
        <v>46153</v>
      </c>
      <c r="B447" s="549" t="s">
        <v>832</v>
      </c>
      <c r="C447" s="576"/>
      <c r="D447" s="600"/>
      <c r="E447" s="577"/>
      <c r="F447" s="635" t="str">
        <f>IF(ISNA(VLOOKUP(D447,條件!$A$1:$L$65585,5,0)),"",(VLOOKUP(D447,條件!$A$1:$L$65585,5,0)))</f>
        <v/>
      </c>
      <c r="G447" s="635" t="str">
        <f>IF(ISNA(VLOOKUP(D447,條件!$A$1:$L$65585,11,0)),"",(VLOOKUP(D447,條件!$A$1:$L$65585,11,0)))</f>
        <v/>
      </c>
      <c r="H447" s="578"/>
      <c r="I447" s="579"/>
      <c r="J447" s="580"/>
      <c r="K447" s="579"/>
      <c r="L447" s="581"/>
      <c r="M447" s="498"/>
      <c r="N447" s="499"/>
      <c r="O447" s="500"/>
      <c r="P447" s="499"/>
      <c r="Q447" s="527"/>
      <c r="R447" s="560"/>
      <c r="S447" s="542">
        <f t="shared" si="163"/>
        <v>0</v>
      </c>
      <c r="T447" s="502">
        <f t="shared" si="160"/>
        <v>0</v>
      </c>
      <c r="U447" s="502">
        <f t="shared" si="164"/>
        <v>0</v>
      </c>
      <c r="V447" s="503">
        <f t="shared" si="165"/>
        <v>0</v>
      </c>
      <c r="W447" s="561" t="str">
        <f t="shared" si="166"/>
        <v/>
      </c>
      <c r="X447" s="569" t="str">
        <f t="shared" si="161"/>
        <v/>
      </c>
      <c r="Y447" s="569" t="str">
        <f t="shared" si="162"/>
        <v/>
      </c>
    </row>
    <row r="448" spans="1:25" ht="16.5">
      <c r="A448" s="493">
        <f t="shared" si="167"/>
        <v>46153</v>
      </c>
      <c r="B448" s="549" t="s">
        <v>832</v>
      </c>
      <c r="C448" s="576"/>
      <c r="D448" s="600"/>
      <c r="E448" s="577"/>
      <c r="F448" s="635" t="str">
        <f>IF(ISNA(VLOOKUP(D448,條件!$A$1:$L$65585,5,0)),"",(VLOOKUP(D448,條件!$A$1:$L$65585,5,0)))</f>
        <v/>
      </c>
      <c r="G448" s="635" t="str">
        <f>IF(ISNA(VLOOKUP(D448,條件!$A$1:$L$65585,11,0)),"",(VLOOKUP(D448,條件!$A$1:$L$65585,11,0)))</f>
        <v/>
      </c>
      <c r="H448" s="578"/>
      <c r="I448" s="579"/>
      <c r="J448" s="580"/>
      <c r="K448" s="579"/>
      <c r="L448" s="581"/>
      <c r="M448" s="498"/>
      <c r="N448" s="499"/>
      <c r="O448" s="500"/>
      <c r="P448" s="499"/>
      <c r="Q448" s="527"/>
      <c r="R448" s="560"/>
      <c r="S448" s="542">
        <f t="shared" si="163"/>
        <v>0</v>
      </c>
      <c r="T448" s="502">
        <f t="shared" si="160"/>
        <v>0</v>
      </c>
      <c r="U448" s="502">
        <f t="shared" si="164"/>
        <v>0</v>
      </c>
      <c r="V448" s="503">
        <f t="shared" si="165"/>
        <v>0</v>
      </c>
      <c r="W448" s="561" t="str">
        <f t="shared" si="166"/>
        <v/>
      </c>
      <c r="X448" s="569" t="str">
        <f t="shared" si="161"/>
        <v/>
      </c>
      <c r="Y448" s="569" t="str">
        <f t="shared" si="162"/>
        <v/>
      </c>
    </row>
    <row r="449" spans="1:25" ht="16.5">
      <c r="A449" s="493">
        <f t="shared" si="167"/>
        <v>46153</v>
      </c>
      <c r="B449" s="549" t="s">
        <v>832</v>
      </c>
      <c r="C449" s="576"/>
      <c r="D449" s="600"/>
      <c r="E449" s="577"/>
      <c r="F449" s="635" t="str">
        <f>IF(ISNA(VLOOKUP(D449,條件!$A$1:$L$65585,5,0)),"",(VLOOKUP(D449,條件!$A$1:$L$65585,5,0)))</f>
        <v/>
      </c>
      <c r="G449" s="635" t="str">
        <f>IF(ISNA(VLOOKUP(D449,條件!$A$1:$L$65585,11,0)),"",(VLOOKUP(D449,條件!$A$1:$L$65585,11,0)))</f>
        <v/>
      </c>
      <c r="H449" s="578"/>
      <c r="I449" s="579"/>
      <c r="J449" s="580"/>
      <c r="K449" s="579"/>
      <c r="L449" s="581"/>
      <c r="M449" s="498"/>
      <c r="N449" s="499"/>
      <c r="O449" s="500"/>
      <c r="P449" s="499"/>
      <c r="Q449" s="501"/>
      <c r="R449" s="560"/>
      <c r="S449" s="542">
        <f t="shared" si="163"/>
        <v>0</v>
      </c>
      <c r="T449" s="502">
        <f t="shared" si="160"/>
        <v>0</v>
      </c>
      <c r="U449" s="502">
        <f t="shared" si="164"/>
        <v>0</v>
      </c>
      <c r="V449" s="503">
        <f t="shared" si="165"/>
        <v>0</v>
      </c>
      <c r="W449" s="561" t="str">
        <f t="shared" si="166"/>
        <v/>
      </c>
      <c r="X449" s="569" t="str">
        <f t="shared" si="161"/>
        <v/>
      </c>
      <c r="Y449" s="569" t="str">
        <f t="shared" si="162"/>
        <v/>
      </c>
    </row>
    <row r="450" spans="1:25" ht="16.5">
      <c r="A450" s="493">
        <f t="shared" si="167"/>
        <v>46153</v>
      </c>
      <c r="B450" s="549" t="s">
        <v>832</v>
      </c>
      <c r="C450" s="576"/>
      <c r="D450" s="600"/>
      <c r="E450" s="577"/>
      <c r="F450" s="635" t="str">
        <f>IF(ISNA(VLOOKUP(D450,條件!$A$1:$L$65585,5,0)),"",(VLOOKUP(D450,條件!$A$1:$L$65585,5,0)))</f>
        <v/>
      </c>
      <c r="G450" s="635" t="str">
        <f>IF(ISNA(VLOOKUP(D450,條件!$A$1:$L$65585,11,0)),"",(VLOOKUP(D450,條件!$A$1:$L$65585,11,0)))</f>
        <v/>
      </c>
      <c r="H450" s="578"/>
      <c r="I450" s="579"/>
      <c r="J450" s="580"/>
      <c r="K450" s="579"/>
      <c r="L450" s="581"/>
      <c r="M450" s="498"/>
      <c r="N450" s="499"/>
      <c r="O450" s="500"/>
      <c r="P450" s="499"/>
      <c r="Q450" s="501"/>
      <c r="R450" s="560"/>
      <c r="S450" s="542">
        <f t="shared" si="163"/>
        <v>0</v>
      </c>
      <c r="T450" s="502">
        <f t="shared" si="160"/>
        <v>0</v>
      </c>
      <c r="U450" s="502">
        <f t="shared" si="164"/>
        <v>0</v>
      </c>
      <c r="V450" s="503">
        <f t="shared" si="165"/>
        <v>0</v>
      </c>
      <c r="W450" s="561" t="str">
        <f t="shared" si="166"/>
        <v/>
      </c>
      <c r="X450" s="569" t="str">
        <f t="shared" si="161"/>
        <v/>
      </c>
      <c r="Y450" s="569" t="str">
        <f t="shared" si="162"/>
        <v/>
      </c>
    </row>
    <row r="451" spans="1:25" ht="16.5">
      <c r="A451" s="493">
        <f t="shared" si="167"/>
        <v>46153</v>
      </c>
      <c r="B451" s="549" t="s">
        <v>832</v>
      </c>
      <c r="C451" s="576"/>
      <c r="D451" s="600"/>
      <c r="E451" s="577"/>
      <c r="F451" s="635" t="str">
        <f>IF(ISNA(VLOOKUP(D451,條件!$A$1:$L$65585,5,0)),"",(VLOOKUP(D451,條件!$A$1:$L$65585,5,0)))</f>
        <v/>
      </c>
      <c r="G451" s="635" t="str">
        <f>IF(ISNA(VLOOKUP(D451,條件!$A$1:$L$65585,11,0)),"",(VLOOKUP(D451,條件!$A$1:$L$65585,11,0)))</f>
        <v/>
      </c>
      <c r="H451" s="578"/>
      <c r="I451" s="579"/>
      <c r="J451" s="580"/>
      <c r="K451" s="579"/>
      <c r="L451" s="581"/>
      <c r="M451" s="498"/>
      <c r="N451" s="499"/>
      <c r="O451" s="500"/>
      <c r="P451" s="499"/>
      <c r="Q451" s="501"/>
      <c r="R451" s="560"/>
      <c r="S451" s="542">
        <f t="shared" si="163"/>
        <v>0</v>
      </c>
      <c r="T451" s="502">
        <f t="shared" si="160"/>
        <v>0</v>
      </c>
      <c r="U451" s="502">
        <f t="shared" si="164"/>
        <v>0</v>
      </c>
      <c r="V451" s="503">
        <f t="shared" si="165"/>
        <v>0</v>
      </c>
      <c r="W451" s="561" t="str">
        <f t="shared" si="166"/>
        <v/>
      </c>
      <c r="X451" s="569" t="str">
        <f t="shared" si="161"/>
        <v/>
      </c>
      <c r="Y451" s="569" t="str">
        <f t="shared" si="162"/>
        <v/>
      </c>
    </row>
    <row r="452" spans="1:25" ht="16.5">
      <c r="A452" s="493">
        <f t="shared" si="167"/>
        <v>46153</v>
      </c>
      <c r="B452" s="549" t="s">
        <v>832</v>
      </c>
      <c r="C452" s="576"/>
      <c r="D452" s="600"/>
      <c r="E452" s="577"/>
      <c r="F452" s="635" t="str">
        <f>IF(ISNA(VLOOKUP(D452,條件!$A$1:$L$65585,5,0)),"",(VLOOKUP(D452,條件!$A$1:$L$65585,5,0)))</f>
        <v/>
      </c>
      <c r="G452" s="635" t="str">
        <f>IF(ISNA(VLOOKUP(D452,條件!$A$1:$L$65585,11,0)),"",(VLOOKUP(D452,條件!$A$1:$L$65585,11,0)))</f>
        <v/>
      </c>
      <c r="H452" s="578"/>
      <c r="I452" s="579"/>
      <c r="J452" s="580"/>
      <c r="K452" s="579"/>
      <c r="L452" s="581"/>
      <c r="M452" s="498"/>
      <c r="N452" s="499"/>
      <c r="O452" s="500"/>
      <c r="P452" s="499"/>
      <c r="Q452" s="501"/>
      <c r="R452" s="560"/>
      <c r="S452" s="542">
        <f t="shared" si="163"/>
        <v>0</v>
      </c>
      <c r="T452" s="502">
        <f t="shared" si="160"/>
        <v>0</v>
      </c>
      <c r="U452" s="502">
        <f t="shared" si="164"/>
        <v>0</v>
      </c>
      <c r="V452" s="503">
        <f t="shared" si="165"/>
        <v>0</v>
      </c>
      <c r="W452" s="561" t="str">
        <f t="shared" si="166"/>
        <v/>
      </c>
      <c r="X452" s="569" t="str">
        <f t="shared" si="161"/>
        <v/>
      </c>
      <c r="Y452" s="569" t="str">
        <f t="shared" si="162"/>
        <v/>
      </c>
    </row>
    <row r="453" spans="1:25" ht="16.5">
      <c r="A453" s="493">
        <f t="shared" si="167"/>
        <v>46153</v>
      </c>
      <c r="B453" s="515" t="s">
        <v>835</v>
      </c>
      <c r="C453" s="652"/>
      <c r="D453" s="653"/>
      <c r="E453" s="654"/>
      <c r="F453" s="655"/>
      <c r="G453" s="655"/>
      <c r="H453" s="656"/>
      <c r="I453" s="657">
        <f>COUNTA(I433:I452)</f>
        <v>0</v>
      </c>
      <c r="J453" s="657"/>
      <c r="K453" s="657"/>
      <c r="L453" s="658"/>
      <c r="M453" s="517"/>
      <c r="N453" s="518">
        <f>SUM(N433:N452)</f>
        <v>0</v>
      </c>
      <c r="O453" s="517"/>
      <c r="P453" s="518">
        <f>SUM(P433:P452)</f>
        <v>0</v>
      </c>
      <c r="Q453" s="519"/>
      <c r="R453" s="562"/>
      <c r="S453" s="543"/>
      <c r="T453" s="516"/>
      <c r="U453" s="516">
        <f>SUMIF(U433:U452,"&lt;9E307")</f>
        <v>0</v>
      </c>
      <c r="V453" s="516">
        <f>SUM(V433:V452)</f>
        <v>0</v>
      </c>
      <c r="W453" s="563">
        <f>IF(ISERROR(V453/U453),0,(V453/U453))</f>
        <v>0</v>
      </c>
      <c r="X453" s="570">
        <f>SUMIF(X433:X452,"&lt;9E307")</f>
        <v>0</v>
      </c>
      <c r="Y453" s="570">
        <f>SUMIF(Y433:Y452,"&lt;9E307")</f>
        <v>0</v>
      </c>
    </row>
    <row r="454" spans="1:25" ht="16.5">
      <c r="A454" s="493">
        <f t="shared" si="167"/>
        <v>46153</v>
      </c>
      <c r="B454" s="549" t="s">
        <v>833</v>
      </c>
      <c r="C454" s="576"/>
      <c r="D454" s="600"/>
      <c r="E454" s="577"/>
      <c r="F454" s="635" t="str">
        <f>IF(ISNA(VLOOKUP(D454,條件!$A$1:$L$65585,5,0)),"",(VLOOKUP(D454,條件!$A$1:$L$65585,5,0)))</f>
        <v/>
      </c>
      <c r="G454" s="635" t="str">
        <f>IF(ISNA(VLOOKUP(D454,條件!$A$1:$L$65585,11,0)),"",(VLOOKUP(D454,條件!$A$1:$L$65585,11,0)))</f>
        <v/>
      </c>
      <c r="H454" s="578"/>
      <c r="I454" s="579"/>
      <c r="J454" s="580"/>
      <c r="K454" s="579"/>
      <c r="L454" s="581"/>
      <c r="M454" s="498"/>
      <c r="N454" s="499"/>
      <c r="O454" s="500"/>
      <c r="P454" s="499"/>
      <c r="Q454" s="501"/>
      <c r="R454" s="560"/>
      <c r="S454" s="542">
        <f>K454*0.85</f>
        <v>0</v>
      </c>
      <c r="T454" s="502">
        <f t="shared" ref="T454:T473" si="168">IF(J454="",0,(1440/(J454/S454)))</f>
        <v>0</v>
      </c>
      <c r="U454" s="522">
        <f>T454*L454*(N454+P454)/24*0.85</f>
        <v>0</v>
      </c>
      <c r="V454" s="523">
        <f>M454+O454</f>
        <v>0</v>
      </c>
      <c r="W454" s="559" t="str">
        <f>IF(U454=0,"",((V454/U454)))</f>
        <v/>
      </c>
      <c r="X454" s="569" t="str">
        <f t="shared" ref="X454:X473" si="169">IF(ISERROR((U454/(N454+P454)*N454)/250),"",((U454/(N454+P454)*N454)/250))</f>
        <v/>
      </c>
      <c r="Y454" s="569" t="str">
        <f t="shared" ref="Y454:Y473" si="170">IF(ISERROR(((U454/(N454+P454)*P454)/250)),"",(((U454/(N454+P454)*P454))/250))</f>
        <v/>
      </c>
    </row>
    <row r="455" spans="1:25" ht="16.5">
      <c r="A455" s="493">
        <f t="shared" si="167"/>
        <v>46153</v>
      </c>
      <c r="B455" s="549" t="s">
        <v>833</v>
      </c>
      <c r="C455" s="576"/>
      <c r="D455" s="600"/>
      <c r="E455" s="577"/>
      <c r="F455" s="635" t="str">
        <f>IF(ISNA(VLOOKUP(D455,條件!$A$1:$L$65585,5,0)),"",(VLOOKUP(D455,條件!$A$1:$L$65585,5,0)))</f>
        <v/>
      </c>
      <c r="G455" s="635" t="str">
        <f>IF(ISNA(VLOOKUP(D455,條件!$A$1:$L$65585,11,0)),"",(VLOOKUP(D455,條件!$A$1:$L$65585,11,0)))</f>
        <v/>
      </c>
      <c r="H455" s="578"/>
      <c r="I455" s="579"/>
      <c r="J455" s="580"/>
      <c r="K455" s="579"/>
      <c r="L455" s="581"/>
      <c r="M455" s="498"/>
      <c r="N455" s="499"/>
      <c r="O455" s="500"/>
      <c r="P455" s="499"/>
      <c r="Q455" s="501"/>
      <c r="R455" s="560"/>
      <c r="S455" s="542">
        <f t="shared" ref="S455:S473" si="171">K455*0.85</f>
        <v>0</v>
      </c>
      <c r="T455" s="502">
        <f t="shared" si="168"/>
        <v>0</v>
      </c>
      <c r="U455" s="522">
        <f t="shared" ref="U455:U473" si="172">T455*L455*(N455+P455)/24*0.85</f>
        <v>0</v>
      </c>
      <c r="V455" s="503">
        <f t="shared" ref="V455:V473" si="173">M455+O455</f>
        <v>0</v>
      </c>
      <c r="W455" s="559" t="str">
        <f t="shared" ref="W455:W473" si="174">IF(U455=0,"",((V455/U455)))</f>
        <v/>
      </c>
      <c r="X455" s="569" t="str">
        <f t="shared" si="169"/>
        <v/>
      </c>
      <c r="Y455" s="569" t="str">
        <f t="shared" si="170"/>
        <v/>
      </c>
    </row>
    <row r="456" spans="1:25" ht="16.5">
      <c r="A456" s="493">
        <f t="shared" si="167"/>
        <v>46153</v>
      </c>
      <c r="B456" s="549" t="s">
        <v>833</v>
      </c>
      <c r="C456" s="576"/>
      <c r="D456" s="600"/>
      <c r="E456" s="577"/>
      <c r="F456" s="635" t="str">
        <f>IF(ISNA(VLOOKUP(D456,條件!$A$1:$L$65585,5,0)),"",(VLOOKUP(D456,條件!$A$1:$L$65585,5,0)))</f>
        <v/>
      </c>
      <c r="G456" s="635" t="str">
        <f>IF(ISNA(VLOOKUP(D456,條件!$A$1:$L$65585,11,0)),"",(VLOOKUP(D456,條件!$A$1:$L$65585,11,0)))</f>
        <v/>
      </c>
      <c r="H456" s="578"/>
      <c r="I456" s="579"/>
      <c r="J456" s="580"/>
      <c r="K456" s="579"/>
      <c r="L456" s="581"/>
      <c r="M456" s="498"/>
      <c r="N456" s="499"/>
      <c r="O456" s="500"/>
      <c r="P456" s="499"/>
      <c r="Q456" s="501"/>
      <c r="R456" s="560"/>
      <c r="S456" s="542">
        <f t="shared" si="171"/>
        <v>0</v>
      </c>
      <c r="T456" s="502">
        <f t="shared" si="168"/>
        <v>0</v>
      </c>
      <c r="U456" s="522">
        <f t="shared" si="172"/>
        <v>0</v>
      </c>
      <c r="V456" s="503">
        <f t="shared" si="173"/>
        <v>0</v>
      </c>
      <c r="W456" s="559" t="str">
        <f t="shared" si="174"/>
        <v/>
      </c>
      <c r="X456" s="569" t="str">
        <f t="shared" si="169"/>
        <v/>
      </c>
      <c r="Y456" s="569" t="str">
        <f t="shared" si="170"/>
        <v/>
      </c>
    </row>
    <row r="457" spans="1:25" ht="16.5">
      <c r="A457" s="493">
        <f t="shared" si="167"/>
        <v>46153</v>
      </c>
      <c r="B457" s="549" t="s">
        <v>833</v>
      </c>
      <c r="C457" s="576"/>
      <c r="D457" s="600"/>
      <c r="E457" s="577"/>
      <c r="F457" s="635" t="str">
        <f>IF(ISNA(VLOOKUP(D457,條件!$A$1:$L$65585,5,0)),"",(VLOOKUP(D457,條件!$A$1:$L$65585,5,0)))</f>
        <v/>
      </c>
      <c r="G457" s="635" t="str">
        <f>IF(ISNA(VLOOKUP(D457,條件!$A$1:$L$65585,11,0)),"",(VLOOKUP(D457,條件!$A$1:$L$65585,11,0)))</f>
        <v/>
      </c>
      <c r="H457" s="578"/>
      <c r="I457" s="579"/>
      <c r="J457" s="580"/>
      <c r="K457" s="579"/>
      <c r="L457" s="581"/>
      <c r="M457" s="498"/>
      <c r="N457" s="499"/>
      <c r="O457" s="500"/>
      <c r="P457" s="499"/>
      <c r="Q457" s="501"/>
      <c r="R457" s="560"/>
      <c r="S457" s="542">
        <f t="shared" si="171"/>
        <v>0</v>
      </c>
      <c r="T457" s="502">
        <f t="shared" si="168"/>
        <v>0</v>
      </c>
      <c r="U457" s="522">
        <f t="shared" si="172"/>
        <v>0</v>
      </c>
      <c r="V457" s="503">
        <f t="shared" si="173"/>
        <v>0</v>
      </c>
      <c r="W457" s="559" t="str">
        <f t="shared" si="174"/>
        <v/>
      </c>
      <c r="X457" s="569" t="str">
        <f t="shared" si="169"/>
        <v/>
      </c>
      <c r="Y457" s="569" t="str">
        <f t="shared" si="170"/>
        <v/>
      </c>
    </row>
    <row r="458" spans="1:25" ht="16.5">
      <c r="A458" s="493">
        <f t="shared" si="167"/>
        <v>46153</v>
      </c>
      <c r="B458" s="549" t="s">
        <v>833</v>
      </c>
      <c r="C458" s="576"/>
      <c r="D458" s="600"/>
      <c r="E458" s="577"/>
      <c r="F458" s="635" t="str">
        <f>IF(ISNA(VLOOKUP(D458,條件!$A$1:$L$65585,5,0)),"",(VLOOKUP(D458,條件!$A$1:$L$65585,5,0)))</f>
        <v/>
      </c>
      <c r="G458" s="635" t="str">
        <f>IF(ISNA(VLOOKUP(D458,條件!$A$1:$L$65585,11,0)),"",(VLOOKUP(D458,條件!$A$1:$L$65585,11,0)))</f>
        <v/>
      </c>
      <c r="H458" s="578"/>
      <c r="I458" s="579"/>
      <c r="J458" s="580"/>
      <c r="K458" s="579"/>
      <c r="L458" s="581"/>
      <c r="M458" s="498"/>
      <c r="N458" s="499"/>
      <c r="O458" s="500"/>
      <c r="P458" s="499"/>
      <c r="Q458" s="501"/>
      <c r="R458" s="560"/>
      <c r="S458" s="542">
        <f t="shared" si="171"/>
        <v>0</v>
      </c>
      <c r="T458" s="502">
        <f t="shared" si="168"/>
        <v>0</v>
      </c>
      <c r="U458" s="522">
        <f t="shared" si="172"/>
        <v>0</v>
      </c>
      <c r="V458" s="503">
        <f t="shared" si="173"/>
        <v>0</v>
      </c>
      <c r="W458" s="559" t="str">
        <f t="shared" si="174"/>
        <v/>
      </c>
      <c r="X458" s="569" t="str">
        <f t="shared" si="169"/>
        <v/>
      </c>
      <c r="Y458" s="569" t="str">
        <f t="shared" si="170"/>
        <v/>
      </c>
    </row>
    <row r="459" spans="1:25" ht="16.5">
      <c r="A459" s="493">
        <f t="shared" si="167"/>
        <v>46153</v>
      </c>
      <c r="B459" s="549" t="s">
        <v>833</v>
      </c>
      <c r="C459" s="576"/>
      <c r="D459" s="600"/>
      <c r="E459" s="577"/>
      <c r="F459" s="635" t="str">
        <f>IF(ISNA(VLOOKUP(D459,條件!$A$1:$L$65585,5,0)),"",(VLOOKUP(D459,條件!$A$1:$L$65585,5,0)))</f>
        <v/>
      </c>
      <c r="G459" s="635" t="str">
        <f>IF(ISNA(VLOOKUP(D459,條件!$A$1:$L$65585,11,0)),"",(VLOOKUP(D459,條件!$A$1:$L$65585,11,0)))</f>
        <v/>
      </c>
      <c r="H459" s="578"/>
      <c r="I459" s="579"/>
      <c r="J459" s="580"/>
      <c r="K459" s="579"/>
      <c r="L459" s="581"/>
      <c r="M459" s="498"/>
      <c r="N459" s="499"/>
      <c r="O459" s="500"/>
      <c r="P459" s="499"/>
      <c r="Q459" s="501"/>
      <c r="R459" s="560"/>
      <c r="S459" s="542">
        <f t="shared" si="171"/>
        <v>0</v>
      </c>
      <c r="T459" s="502">
        <f t="shared" si="168"/>
        <v>0</v>
      </c>
      <c r="U459" s="522">
        <f t="shared" si="172"/>
        <v>0</v>
      </c>
      <c r="V459" s="503">
        <f t="shared" si="173"/>
        <v>0</v>
      </c>
      <c r="W459" s="559" t="str">
        <f t="shared" si="174"/>
        <v/>
      </c>
      <c r="X459" s="569" t="str">
        <f t="shared" si="169"/>
        <v/>
      </c>
      <c r="Y459" s="569" t="str">
        <f t="shared" si="170"/>
        <v/>
      </c>
    </row>
    <row r="460" spans="1:25" ht="16.5">
      <c r="A460" s="493">
        <f t="shared" si="167"/>
        <v>46153</v>
      </c>
      <c r="B460" s="549" t="s">
        <v>833</v>
      </c>
      <c r="C460" s="576"/>
      <c r="D460" s="600"/>
      <c r="E460" s="577"/>
      <c r="F460" s="635" t="str">
        <f>IF(ISNA(VLOOKUP(D460,條件!$A$1:$L$65585,5,0)),"",(VLOOKUP(D460,條件!$A$1:$L$65585,5,0)))</f>
        <v/>
      </c>
      <c r="G460" s="635" t="str">
        <f>IF(ISNA(VLOOKUP(D460,條件!$A$1:$L$65585,11,0)),"",(VLOOKUP(D460,條件!$A$1:$L$65585,11,0)))</f>
        <v/>
      </c>
      <c r="H460" s="578"/>
      <c r="I460" s="579"/>
      <c r="J460" s="580"/>
      <c r="K460" s="579"/>
      <c r="L460" s="581"/>
      <c r="M460" s="498"/>
      <c r="N460" s="499"/>
      <c r="O460" s="500"/>
      <c r="P460" s="499"/>
      <c r="Q460" s="501"/>
      <c r="R460" s="560"/>
      <c r="S460" s="542">
        <f t="shared" si="171"/>
        <v>0</v>
      </c>
      <c r="T460" s="502">
        <f t="shared" si="168"/>
        <v>0</v>
      </c>
      <c r="U460" s="522">
        <f t="shared" si="172"/>
        <v>0</v>
      </c>
      <c r="V460" s="503">
        <f t="shared" si="173"/>
        <v>0</v>
      </c>
      <c r="W460" s="559" t="str">
        <f t="shared" si="174"/>
        <v/>
      </c>
      <c r="X460" s="569" t="str">
        <f t="shared" si="169"/>
        <v/>
      </c>
      <c r="Y460" s="569" t="str">
        <f t="shared" si="170"/>
        <v/>
      </c>
    </row>
    <row r="461" spans="1:25" ht="16.5">
      <c r="A461" s="493">
        <f t="shared" si="167"/>
        <v>46153</v>
      </c>
      <c r="B461" s="549" t="s">
        <v>833</v>
      </c>
      <c r="C461" s="576"/>
      <c r="D461" s="600"/>
      <c r="E461" s="577"/>
      <c r="F461" s="635" t="str">
        <f>IF(ISNA(VLOOKUP(D461,條件!$A$1:$L$65585,5,0)),"",(VLOOKUP(D461,條件!$A$1:$L$65585,5,0)))</f>
        <v/>
      </c>
      <c r="G461" s="635" t="str">
        <f>IF(ISNA(VLOOKUP(D461,條件!$A$1:$L$65585,11,0)),"",(VLOOKUP(D461,條件!$A$1:$L$65585,11,0)))</f>
        <v/>
      </c>
      <c r="H461" s="578"/>
      <c r="I461" s="579"/>
      <c r="J461" s="580"/>
      <c r="K461" s="579"/>
      <c r="L461" s="581"/>
      <c r="M461" s="498"/>
      <c r="N461" s="499"/>
      <c r="O461" s="500"/>
      <c r="P461" s="499"/>
      <c r="Q461" s="501"/>
      <c r="R461" s="560"/>
      <c r="S461" s="542">
        <f t="shared" si="171"/>
        <v>0</v>
      </c>
      <c r="T461" s="502">
        <f t="shared" si="168"/>
        <v>0</v>
      </c>
      <c r="U461" s="522">
        <f t="shared" si="172"/>
        <v>0</v>
      </c>
      <c r="V461" s="503">
        <f t="shared" si="173"/>
        <v>0</v>
      </c>
      <c r="W461" s="559" t="str">
        <f t="shared" si="174"/>
        <v/>
      </c>
      <c r="X461" s="569" t="str">
        <f t="shared" si="169"/>
        <v/>
      </c>
      <c r="Y461" s="569" t="str">
        <f t="shared" si="170"/>
        <v/>
      </c>
    </row>
    <row r="462" spans="1:25" ht="16.5">
      <c r="A462" s="493">
        <f t="shared" si="167"/>
        <v>46153</v>
      </c>
      <c r="B462" s="549" t="s">
        <v>833</v>
      </c>
      <c r="C462" s="576"/>
      <c r="D462" s="600"/>
      <c r="E462" s="577"/>
      <c r="F462" s="635" t="str">
        <f>IF(ISNA(VLOOKUP(D462,條件!$A$1:$L$65585,5,0)),"",(VLOOKUP(D462,條件!$A$1:$L$65585,5,0)))</f>
        <v/>
      </c>
      <c r="G462" s="635" t="str">
        <f>IF(ISNA(VLOOKUP(D462,條件!$A$1:$L$65585,11,0)),"",(VLOOKUP(D462,條件!$A$1:$L$65585,11,0)))</f>
        <v/>
      </c>
      <c r="H462" s="578"/>
      <c r="I462" s="579"/>
      <c r="J462" s="580"/>
      <c r="K462" s="579"/>
      <c r="L462" s="581"/>
      <c r="M462" s="498"/>
      <c r="N462" s="499"/>
      <c r="O462" s="500"/>
      <c r="P462" s="499"/>
      <c r="Q462" s="501"/>
      <c r="R462" s="560"/>
      <c r="S462" s="542">
        <f t="shared" si="171"/>
        <v>0</v>
      </c>
      <c r="T462" s="502">
        <f t="shared" si="168"/>
        <v>0</v>
      </c>
      <c r="U462" s="522">
        <f t="shared" si="172"/>
        <v>0</v>
      </c>
      <c r="V462" s="503">
        <f t="shared" si="173"/>
        <v>0</v>
      </c>
      <c r="W462" s="559" t="str">
        <f t="shared" si="174"/>
        <v/>
      </c>
      <c r="X462" s="569" t="str">
        <f t="shared" si="169"/>
        <v/>
      </c>
      <c r="Y462" s="569" t="str">
        <f t="shared" si="170"/>
        <v/>
      </c>
    </row>
    <row r="463" spans="1:25" ht="16.5">
      <c r="A463" s="493">
        <f t="shared" si="167"/>
        <v>46153</v>
      </c>
      <c r="B463" s="549" t="s">
        <v>833</v>
      </c>
      <c r="C463" s="576"/>
      <c r="D463" s="600"/>
      <c r="E463" s="577"/>
      <c r="F463" s="635" t="str">
        <f>IF(ISNA(VLOOKUP(D463,條件!$A$1:$L$65585,5,0)),"",(VLOOKUP(D463,條件!$A$1:$L$65585,5,0)))</f>
        <v/>
      </c>
      <c r="G463" s="635" t="str">
        <f>IF(ISNA(VLOOKUP(D463,條件!$A$1:$L$65585,11,0)),"",(VLOOKUP(D463,條件!$A$1:$L$65585,11,0)))</f>
        <v/>
      </c>
      <c r="H463" s="578"/>
      <c r="I463" s="579"/>
      <c r="J463" s="580"/>
      <c r="K463" s="579"/>
      <c r="L463" s="581"/>
      <c r="M463" s="498"/>
      <c r="N463" s="499"/>
      <c r="O463" s="500"/>
      <c r="P463" s="499"/>
      <c r="Q463" s="501"/>
      <c r="R463" s="560"/>
      <c r="S463" s="542">
        <f t="shared" si="171"/>
        <v>0</v>
      </c>
      <c r="T463" s="502">
        <f t="shared" si="168"/>
        <v>0</v>
      </c>
      <c r="U463" s="522">
        <f t="shared" si="172"/>
        <v>0</v>
      </c>
      <c r="V463" s="503">
        <f t="shared" si="173"/>
        <v>0</v>
      </c>
      <c r="W463" s="559" t="str">
        <f t="shared" si="174"/>
        <v/>
      </c>
      <c r="X463" s="569" t="str">
        <f t="shared" si="169"/>
        <v/>
      </c>
      <c r="Y463" s="569" t="str">
        <f t="shared" si="170"/>
        <v/>
      </c>
    </row>
    <row r="464" spans="1:25" ht="16.5">
      <c r="A464" s="493">
        <f t="shared" si="167"/>
        <v>46153</v>
      </c>
      <c r="B464" s="549" t="s">
        <v>833</v>
      </c>
      <c r="C464" s="576"/>
      <c r="D464" s="600"/>
      <c r="E464" s="577"/>
      <c r="F464" s="635" t="str">
        <f>IF(ISNA(VLOOKUP(D464,條件!$A$1:$L$65585,5,0)),"",(VLOOKUP(D464,條件!$A$1:$L$65585,5,0)))</f>
        <v/>
      </c>
      <c r="G464" s="635" t="str">
        <f>IF(ISNA(VLOOKUP(D464,條件!$A$1:$L$65585,11,0)),"",(VLOOKUP(D464,條件!$A$1:$L$65585,11,0)))</f>
        <v/>
      </c>
      <c r="H464" s="578"/>
      <c r="I464" s="579"/>
      <c r="J464" s="580"/>
      <c r="K464" s="579"/>
      <c r="L464" s="581"/>
      <c r="M464" s="498"/>
      <c r="N464" s="499"/>
      <c r="O464" s="500"/>
      <c r="P464" s="499"/>
      <c r="Q464" s="501"/>
      <c r="R464" s="560"/>
      <c r="S464" s="542">
        <f t="shared" si="171"/>
        <v>0</v>
      </c>
      <c r="T464" s="502">
        <f t="shared" si="168"/>
        <v>0</v>
      </c>
      <c r="U464" s="522">
        <f t="shared" si="172"/>
        <v>0</v>
      </c>
      <c r="V464" s="503">
        <f t="shared" si="173"/>
        <v>0</v>
      </c>
      <c r="W464" s="559" t="str">
        <f t="shared" si="174"/>
        <v/>
      </c>
      <c r="X464" s="569" t="str">
        <f t="shared" si="169"/>
        <v/>
      </c>
      <c r="Y464" s="569" t="str">
        <f t="shared" si="170"/>
        <v/>
      </c>
    </row>
    <row r="465" spans="1:25" ht="16.5">
      <c r="A465" s="493">
        <f t="shared" si="167"/>
        <v>46153</v>
      </c>
      <c r="B465" s="549" t="s">
        <v>833</v>
      </c>
      <c r="C465" s="576"/>
      <c r="D465" s="600"/>
      <c r="E465" s="577"/>
      <c r="F465" s="635" t="str">
        <f>IF(ISNA(VLOOKUP(D465,條件!$A$1:$L$65585,5,0)),"",(VLOOKUP(D465,條件!$A$1:$L$65585,5,0)))</f>
        <v/>
      </c>
      <c r="G465" s="635" t="str">
        <f>IF(ISNA(VLOOKUP(D465,條件!$A$1:$L$65585,11,0)),"",(VLOOKUP(D465,條件!$A$1:$L$65585,11,0)))</f>
        <v/>
      </c>
      <c r="H465" s="578"/>
      <c r="I465" s="579"/>
      <c r="J465" s="580"/>
      <c r="K465" s="579"/>
      <c r="L465" s="581"/>
      <c r="M465" s="498"/>
      <c r="N465" s="499"/>
      <c r="O465" s="500"/>
      <c r="P465" s="499"/>
      <c r="Q465" s="501"/>
      <c r="R465" s="560"/>
      <c r="S465" s="542">
        <f t="shared" si="171"/>
        <v>0</v>
      </c>
      <c r="T465" s="502">
        <f t="shared" si="168"/>
        <v>0</v>
      </c>
      <c r="U465" s="502">
        <f t="shared" si="172"/>
        <v>0</v>
      </c>
      <c r="V465" s="503">
        <f t="shared" si="173"/>
        <v>0</v>
      </c>
      <c r="W465" s="561" t="str">
        <f t="shared" si="174"/>
        <v/>
      </c>
      <c r="X465" s="569" t="str">
        <f t="shared" si="169"/>
        <v/>
      </c>
      <c r="Y465" s="569" t="str">
        <f t="shared" si="170"/>
        <v/>
      </c>
    </row>
    <row r="466" spans="1:25" ht="16.5">
      <c r="A466" s="493">
        <f t="shared" si="167"/>
        <v>46153</v>
      </c>
      <c r="B466" s="549" t="s">
        <v>833</v>
      </c>
      <c r="C466" s="576"/>
      <c r="D466" s="600"/>
      <c r="E466" s="577"/>
      <c r="F466" s="635" t="str">
        <f>IF(ISNA(VLOOKUP(D466,條件!$A$1:$L$65585,5,0)),"",(VLOOKUP(D466,條件!$A$1:$L$65585,5,0)))</f>
        <v/>
      </c>
      <c r="G466" s="635" t="str">
        <f>IF(ISNA(VLOOKUP(D466,條件!$A$1:$L$65585,11,0)),"",(VLOOKUP(D466,條件!$A$1:$L$65585,11,0)))</f>
        <v/>
      </c>
      <c r="H466" s="578"/>
      <c r="I466" s="579"/>
      <c r="J466" s="580"/>
      <c r="K466" s="579"/>
      <c r="L466" s="581"/>
      <c r="M466" s="498"/>
      <c r="N466" s="499"/>
      <c r="O466" s="500"/>
      <c r="P466" s="499"/>
      <c r="Q466" s="501"/>
      <c r="R466" s="560"/>
      <c r="S466" s="542">
        <f t="shared" si="171"/>
        <v>0</v>
      </c>
      <c r="T466" s="502">
        <f t="shared" si="168"/>
        <v>0</v>
      </c>
      <c r="U466" s="502">
        <f t="shared" si="172"/>
        <v>0</v>
      </c>
      <c r="V466" s="503">
        <f t="shared" si="173"/>
        <v>0</v>
      </c>
      <c r="W466" s="561" t="str">
        <f t="shared" si="174"/>
        <v/>
      </c>
      <c r="X466" s="569" t="str">
        <f t="shared" si="169"/>
        <v/>
      </c>
      <c r="Y466" s="569" t="str">
        <f t="shared" si="170"/>
        <v/>
      </c>
    </row>
    <row r="467" spans="1:25" ht="16.5">
      <c r="A467" s="493">
        <f t="shared" si="167"/>
        <v>46153</v>
      </c>
      <c r="B467" s="549" t="s">
        <v>833</v>
      </c>
      <c r="C467" s="576"/>
      <c r="D467" s="600"/>
      <c r="E467" s="577"/>
      <c r="F467" s="635" t="str">
        <f>IF(ISNA(VLOOKUP(D467,條件!$A$1:$L$65585,5,0)),"",(VLOOKUP(D467,條件!$A$1:$L$65585,5,0)))</f>
        <v/>
      </c>
      <c r="G467" s="635" t="str">
        <f>IF(ISNA(VLOOKUP(D467,條件!$A$1:$L$65585,11,0)),"",(VLOOKUP(D467,條件!$A$1:$L$65585,11,0)))</f>
        <v/>
      </c>
      <c r="H467" s="578"/>
      <c r="I467" s="579"/>
      <c r="J467" s="580"/>
      <c r="K467" s="579"/>
      <c r="L467" s="581"/>
      <c r="M467" s="498"/>
      <c r="N467" s="499"/>
      <c r="O467" s="500"/>
      <c r="P467" s="499"/>
      <c r="Q467" s="501"/>
      <c r="R467" s="560"/>
      <c r="S467" s="542">
        <f t="shared" si="171"/>
        <v>0</v>
      </c>
      <c r="T467" s="502">
        <f t="shared" si="168"/>
        <v>0</v>
      </c>
      <c r="U467" s="502">
        <f t="shared" si="172"/>
        <v>0</v>
      </c>
      <c r="V467" s="503">
        <f t="shared" si="173"/>
        <v>0</v>
      </c>
      <c r="W467" s="561" t="str">
        <f t="shared" si="174"/>
        <v/>
      </c>
      <c r="X467" s="569" t="str">
        <f t="shared" si="169"/>
        <v/>
      </c>
      <c r="Y467" s="569" t="str">
        <f t="shared" si="170"/>
        <v/>
      </c>
    </row>
    <row r="468" spans="1:25" ht="16.5">
      <c r="A468" s="493">
        <f t="shared" si="167"/>
        <v>46153</v>
      </c>
      <c r="B468" s="549" t="s">
        <v>833</v>
      </c>
      <c r="C468" s="576"/>
      <c r="D468" s="600"/>
      <c r="E468" s="577"/>
      <c r="F468" s="635" t="str">
        <f>IF(ISNA(VLOOKUP(D468,條件!$A$1:$L$65585,5,0)),"",(VLOOKUP(D468,條件!$A$1:$L$65585,5,0)))</f>
        <v/>
      </c>
      <c r="G468" s="635" t="str">
        <f>IF(ISNA(VLOOKUP(D468,條件!$A$1:$L$65585,11,0)),"",(VLOOKUP(D468,條件!$A$1:$L$65585,11,0)))</f>
        <v/>
      </c>
      <c r="H468" s="578"/>
      <c r="I468" s="579"/>
      <c r="J468" s="580"/>
      <c r="K468" s="579"/>
      <c r="L468" s="581"/>
      <c r="M468" s="498"/>
      <c r="N468" s="499"/>
      <c r="O468" s="500"/>
      <c r="P468" s="499"/>
      <c r="Q468" s="501"/>
      <c r="R468" s="560"/>
      <c r="S468" s="542">
        <f t="shared" si="171"/>
        <v>0</v>
      </c>
      <c r="T468" s="502">
        <f t="shared" si="168"/>
        <v>0</v>
      </c>
      <c r="U468" s="502">
        <f t="shared" si="172"/>
        <v>0</v>
      </c>
      <c r="V468" s="503">
        <f t="shared" si="173"/>
        <v>0</v>
      </c>
      <c r="W468" s="561" t="str">
        <f t="shared" si="174"/>
        <v/>
      </c>
      <c r="X468" s="569" t="str">
        <f t="shared" si="169"/>
        <v/>
      </c>
      <c r="Y468" s="569" t="str">
        <f t="shared" si="170"/>
        <v/>
      </c>
    </row>
    <row r="469" spans="1:25" ht="16.5">
      <c r="A469" s="493">
        <f t="shared" si="167"/>
        <v>46153</v>
      </c>
      <c r="B469" s="549" t="s">
        <v>833</v>
      </c>
      <c r="C469" s="576"/>
      <c r="D469" s="600"/>
      <c r="E469" s="577"/>
      <c r="F469" s="635" t="str">
        <f>IF(ISNA(VLOOKUP(D469,條件!$A$1:$L$65585,5,0)),"",(VLOOKUP(D469,條件!$A$1:$L$65585,5,0)))</f>
        <v/>
      </c>
      <c r="G469" s="635" t="str">
        <f>IF(ISNA(VLOOKUP(D469,條件!$A$1:$L$65585,11,0)),"",(VLOOKUP(D469,條件!$A$1:$L$65585,11,0)))</f>
        <v/>
      </c>
      <c r="H469" s="578"/>
      <c r="I469" s="579"/>
      <c r="J469" s="580"/>
      <c r="K469" s="579"/>
      <c r="L469" s="581"/>
      <c r="M469" s="498"/>
      <c r="N469" s="499"/>
      <c r="O469" s="500"/>
      <c r="P469" s="499"/>
      <c r="Q469" s="501"/>
      <c r="R469" s="560"/>
      <c r="S469" s="542">
        <f t="shared" si="171"/>
        <v>0</v>
      </c>
      <c r="T469" s="502">
        <f t="shared" si="168"/>
        <v>0</v>
      </c>
      <c r="U469" s="502">
        <f t="shared" si="172"/>
        <v>0</v>
      </c>
      <c r="V469" s="503">
        <f t="shared" si="173"/>
        <v>0</v>
      </c>
      <c r="W469" s="561" t="str">
        <f t="shared" si="174"/>
        <v/>
      </c>
      <c r="X469" s="569" t="str">
        <f t="shared" si="169"/>
        <v/>
      </c>
      <c r="Y469" s="569" t="str">
        <f t="shared" si="170"/>
        <v/>
      </c>
    </row>
    <row r="470" spans="1:25" ht="16.5">
      <c r="A470" s="493">
        <f t="shared" si="167"/>
        <v>46153</v>
      </c>
      <c r="B470" s="549" t="s">
        <v>833</v>
      </c>
      <c r="C470" s="576"/>
      <c r="D470" s="600"/>
      <c r="E470" s="577"/>
      <c r="F470" s="635" t="str">
        <f>IF(ISNA(VLOOKUP(D470,條件!$A$1:$L$65585,5,0)),"",(VLOOKUP(D470,條件!$A$1:$L$65585,5,0)))</f>
        <v/>
      </c>
      <c r="G470" s="635" t="str">
        <f>IF(ISNA(VLOOKUP(D470,條件!$A$1:$L$65585,11,0)),"",(VLOOKUP(D470,條件!$A$1:$L$65585,11,0)))</f>
        <v/>
      </c>
      <c r="H470" s="578"/>
      <c r="I470" s="579"/>
      <c r="J470" s="580"/>
      <c r="K470" s="579"/>
      <c r="L470" s="581"/>
      <c r="M470" s="498"/>
      <c r="N470" s="499"/>
      <c r="O470" s="500"/>
      <c r="P470" s="499"/>
      <c r="Q470" s="501"/>
      <c r="R470" s="560"/>
      <c r="S470" s="542">
        <f t="shared" si="171"/>
        <v>0</v>
      </c>
      <c r="T470" s="502">
        <f t="shared" si="168"/>
        <v>0</v>
      </c>
      <c r="U470" s="502">
        <f t="shared" si="172"/>
        <v>0</v>
      </c>
      <c r="V470" s="503">
        <f t="shared" si="173"/>
        <v>0</v>
      </c>
      <c r="W470" s="561" t="str">
        <f t="shared" si="174"/>
        <v/>
      </c>
      <c r="X470" s="569" t="str">
        <f t="shared" si="169"/>
        <v/>
      </c>
      <c r="Y470" s="569" t="str">
        <f t="shared" si="170"/>
        <v/>
      </c>
    </row>
    <row r="471" spans="1:25" ht="16.5">
      <c r="A471" s="493">
        <f t="shared" si="167"/>
        <v>46153</v>
      </c>
      <c r="B471" s="549" t="s">
        <v>833</v>
      </c>
      <c r="C471" s="576"/>
      <c r="D471" s="600"/>
      <c r="E471" s="577"/>
      <c r="F471" s="635" t="str">
        <f>IF(ISNA(VLOOKUP(D471,條件!$A$1:$L$65585,5,0)),"",(VLOOKUP(D471,條件!$A$1:$L$65585,5,0)))</f>
        <v/>
      </c>
      <c r="G471" s="635" t="str">
        <f>IF(ISNA(VLOOKUP(D471,條件!$A$1:$L$65585,11,0)),"",(VLOOKUP(D471,條件!$A$1:$L$65585,11,0)))</f>
        <v/>
      </c>
      <c r="H471" s="578"/>
      <c r="I471" s="579"/>
      <c r="J471" s="580"/>
      <c r="K471" s="579"/>
      <c r="L471" s="581"/>
      <c r="M471" s="498"/>
      <c r="N471" s="499"/>
      <c r="O471" s="500"/>
      <c r="P471" s="499"/>
      <c r="Q471" s="501"/>
      <c r="R471" s="560"/>
      <c r="S471" s="542">
        <f t="shared" si="171"/>
        <v>0</v>
      </c>
      <c r="T471" s="502">
        <f t="shared" si="168"/>
        <v>0</v>
      </c>
      <c r="U471" s="502">
        <f t="shared" si="172"/>
        <v>0</v>
      </c>
      <c r="V471" s="503">
        <f t="shared" si="173"/>
        <v>0</v>
      </c>
      <c r="W471" s="561" t="str">
        <f t="shared" si="174"/>
        <v/>
      </c>
      <c r="X471" s="569" t="str">
        <f t="shared" si="169"/>
        <v/>
      </c>
      <c r="Y471" s="569" t="str">
        <f t="shared" si="170"/>
        <v/>
      </c>
    </row>
    <row r="472" spans="1:25" ht="16.5">
      <c r="A472" s="493">
        <f t="shared" si="167"/>
        <v>46153</v>
      </c>
      <c r="B472" s="549" t="s">
        <v>833</v>
      </c>
      <c r="C472" s="576"/>
      <c r="D472" s="600"/>
      <c r="E472" s="577"/>
      <c r="F472" s="635" t="str">
        <f>IF(ISNA(VLOOKUP(D472,條件!$A$1:$L$65585,5,0)),"",(VLOOKUP(D472,條件!$A$1:$L$65585,5,0)))</f>
        <v/>
      </c>
      <c r="G472" s="635" t="str">
        <f>IF(ISNA(VLOOKUP(D472,條件!$A$1:$L$65585,11,0)),"",(VLOOKUP(D472,條件!$A$1:$L$65585,11,0)))</f>
        <v/>
      </c>
      <c r="H472" s="578"/>
      <c r="I472" s="579"/>
      <c r="J472" s="580"/>
      <c r="K472" s="579"/>
      <c r="L472" s="581"/>
      <c r="M472" s="498"/>
      <c r="N472" s="499"/>
      <c r="O472" s="500"/>
      <c r="P472" s="499"/>
      <c r="Q472" s="501"/>
      <c r="R472" s="560"/>
      <c r="S472" s="542">
        <f t="shared" si="171"/>
        <v>0</v>
      </c>
      <c r="T472" s="502">
        <f t="shared" si="168"/>
        <v>0</v>
      </c>
      <c r="U472" s="502">
        <f t="shared" si="172"/>
        <v>0</v>
      </c>
      <c r="V472" s="503">
        <f t="shared" si="173"/>
        <v>0</v>
      </c>
      <c r="W472" s="561" t="str">
        <f t="shared" si="174"/>
        <v/>
      </c>
      <c r="X472" s="569" t="str">
        <f t="shared" si="169"/>
        <v/>
      </c>
      <c r="Y472" s="569" t="str">
        <f t="shared" si="170"/>
        <v/>
      </c>
    </row>
    <row r="473" spans="1:25" ht="16.5">
      <c r="A473" s="493">
        <f t="shared" si="167"/>
        <v>46153</v>
      </c>
      <c r="B473" s="549" t="s">
        <v>833</v>
      </c>
      <c r="C473" s="576"/>
      <c r="D473" s="600"/>
      <c r="E473" s="577"/>
      <c r="F473" s="635" t="str">
        <f>IF(ISNA(VLOOKUP(D473,條件!$A$1:$L$65585,5,0)),"",(VLOOKUP(D473,條件!$A$1:$L$65585,5,0)))</f>
        <v/>
      </c>
      <c r="G473" s="635" t="str">
        <f>IF(ISNA(VLOOKUP(D473,條件!$A$1:$L$65585,11,0)),"",(VLOOKUP(D473,條件!$A$1:$L$65585,11,0)))</f>
        <v/>
      </c>
      <c r="H473" s="578"/>
      <c r="I473" s="579"/>
      <c r="J473" s="580"/>
      <c r="K473" s="579"/>
      <c r="L473" s="581"/>
      <c r="M473" s="498"/>
      <c r="N473" s="499"/>
      <c r="O473" s="500"/>
      <c r="P473" s="499"/>
      <c r="Q473" s="501"/>
      <c r="R473" s="560"/>
      <c r="S473" s="542">
        <f t="shared" si="171"/>
        <v>0</v>
      </c>
      <c r="T473" s="502">
        <f t="shared" si="168"/>
        <v>0</v>
      </c>
      <c r="U473" s="502">
        <f t="shared" si="172"/>
        <v>0</v>
      </c>
      <c r="V473" s="503">
        <f t="shared" si="173"/>
        <v>0</v>
      </c>
      <c r="W473" s="561" t="str">
        <f t="shared" si="174"/>
        <v/>
      </c>
      <c r="X473" s="569" t="str">
        <f t="shared" si="169"/>
        <v/>
      </c>
      <c r="Y473" s="569" t="str">
        <f t="shared" si="170"/>
        <v/>
      </c>
    </row>
    <row r="474" spans="1:25" ht="16.5">
      <c r="A474" s="493">
        <f t="shared" si="167"/>
        <v>46153</v>
      </c>
      <c r="B474" s="515" t="s">
        <v>831</v>
      </c>
      <c r="C474" s="652"/>
      <c r="D474" s="653"/>
      <c r="E474" s="654"/>
      <c r="F474" s="655">
        <v>0</v>
      </c>
      <c r="G474" s="655"/>
      <c r="H474" s="656"/>
      <c r="I474" s="657">
        <f>COUNTA(I454:I473)</f>
        <v>0</v>
      </c>
      <c r="J474" s="657"/>
      <c r="K474" s="657"/>
      <c r="L474" s="658"/>
      <c r="M474" s="517"/>
      <c r="N474" s="518">
        <f>SUM(N454:N473)</f>
        <v>0</v>
      </c>
      <c r="O474" s="517"/>
      <c r="P474" s="518">
        <f>SUM(P454:P473)</f>
        <v>0</v>
      </c>
      <c r="Q474" s="519"/>
      <c r="R474" s="562"/>
      <c r="S474" s="544"/>
      <c r="T474" s="520"/>
      <c r="U474" s="516">
        <f>SUMIF(U454:U473,"&lt;9E307")</f>
        <v>0</v>
      </c>
      <c r="V474" s="516">
        <f>SUM(V454:V473)</f>
        <v>0</v>
      </c>
      <c r="W474" s="563">
        <f>IF(ISERROR(V474/U474),0,(V474/U474))</f>
        <v>0</v>
      </c>
      <c r="X474" s="570">
        <f>SUMIF(X454:X473,"&lt;9E307")</f>
        <v>0</v>
      </c>
      <c r="Y474" s="570">
        <f>SUMIF(Y454:Y473,"&lt;9E307")</f>
        <v>0</v>
      </c>
    </row>
    <row r="475" spans="1:25" ht="16.5">
      <c r="A475" s="493">
        <f t="shared" si="167"/>
        <v>46153</v>
      </c>
      <c r="B475" s="521" t="s">
        <v>834</v>
      </c>
      <c r="C475" s="659"/>
      <c r="D475" s="660"/>
      <c r="E475" s="661"/>
      <c r="F475" s="662"/>
      <c r="G475" s="662"/>
      <c r="H475" s="663"/>
      <c r="I475" s="664">
        <f>SUM(I453,I474)</f>
        <v>0</v>
      </c>
      <c r="J475" s="664"/>
      <c r="K475" s="664"/>
      <c r="L475" s="665"/>
      <c r="M475" s="536"/>
      <c r="N475" s="537">
        <f>SUM(N453,N474)</f>
        <v>0</v>
      </c>
      <c r="O475" s="536"/>
      <c r="P475" s="537">
        <f>SUM(P453,P474)</f>
        <v>0</v>
      </c>
      <c r="Q475" s="538"/>
      <c r="R475" s="564"/>
      <c r="S475" s="545"/>
      <c r="T475" s="504"/>
      <c r="U475" s="504">
        <f t="shared" ref="U475:V475" si="175">SUM(U453,U474)</f>
        <v>0</v>
      </c>
      <c r="V475" s="504">
        <f t="shared" si="175"/>
        <v>0</v>
      </c>
      <c r="W475" s="565">
        <f>IF(ISERROR(V475/U475),0,V475/U475)</f>
        <v>0</v>
      </c>
      <c r="X475" s="571">
        <f>SUM(X453,X474)</f>
        <v>0</v>
      </c>
      <c r="Y475" s="571">
        <f>SUM(Y453,Y474)</f>
        <v>0</v>
      </c>
    </row>
    <row r="476" spans="1:25" ht="16.5">
      <c r="A476" s="566">
        <f>A475+1</f>
        <v>46154</v>
      </c>
      <c r="B476" s="548" t="s">
        <v>832</v>
      </c>
      <c r="C476" s="666"/>
      <c r="D476" s="667"/>
      <c r="E476" s="668"/>
      <c r="F476" s="669" t="str">
        <f>IF(ISNA(VLOOKUP(D476,條件!$A$1:$L$65585,5,0)),"",(VLOOKUP(D476,條件!$A$1:$L$65585,5,0)))</f>
        <v/>
      </c>
      <c r="G476" s="669" t="str">
        <f>IF(ISNA(VLOOKUP(D476,條件!$A$1:$L$65585,11,0)),"",(VLOOKUP(D476,條件!$A$1:$L$65585,11,0)))</f>
        <v/>
      </c>
      <c r="H476" s="670"/>
      <c r="I476" s="671"/>
      <c r="J476" s="580"/>
      <c r="K476" s="671"/>
      <c r="L476" s="672"/>
      <c r="M476" s="524"/>
      <c r="N476" s="525"/>
      <c r="O476" s="526"/>
      <c r="P476" s="525"/>
      <c r="Q476" s="527"/>
      <c r="R476" s="558"/>
      <c r="S476" s="541">
        <f>K476*0.85</f>
        <v>0</v>
      </c>
      <c r="T476" s="522">
        <f t="shared" ref="T476:T495" si="176">IF(J476="",0,(1440/(J476/S476)))</f>
        <v>0</v>
      </c>
      <c r="U476" s="522">
        <f>T476*L476*(N476+P476)/24*0.85</f>
        <v>0</v>
      </c>
      <c r="V476" s="523">
        <f>M476+O476</f>
        <v>0</v>
      </c>
      <c r="W476" s="559" t="str">
        <f>IF(U476=0,"",((V476/U476)))</f>
        <v/>
      </c>
      <c r="X476" s="569" t="str">
        <f t="shared" ref="X476:X495" si="177">IF(ISERROR((U476/(N476+P476)*N476)/250),"",((U476/(N476+P476)*N476)/250))</f>
        <v/>
      </c>
      <c r="Y476" s="569" t="str">
        <f t="shared" ref="Y476:Y495" si="178">IF(ISERROR(((U476/(N476+P476)*P476)/250)),"",(((U476/(N476+P476)*P476))/250))</f>
        <v/>
      </c>
    </row>
    <row r="477" spans="1:25" ht="16.5">
      <c r="A477" s="493">
        <f>A476</f>
        <v>46154</v>
      </c>
      <c r="B477" s="549" t="s">
        <v>832</v>
      </c>
      <c r="C477" s="576"/>
      <c r="D477" s="600"/>
      <c r="E477" s="577"/>
      <c r="F477" s="635" t="str">
        <f>IF(ISNA(VLOOKUP(D477,條件!$A$1:$L$65585,5,0)),"",(VLOOKUP(D477,條件!$A$1:$L$65585,5,0)))</f>
        <v/>
      </c>
      <c r="G477" s="635" t="str">
        <f>IF(ISNA(VLOOKUP(D477,條件!$A$1:$L$65585,11,0)),"",(VLOOKUP(D477,條件!$A$1:$L$65585,11,0)))</f>
        <v/>
      </c>
      <c r="H477" s="578"/>
      <c r="I477" s="579"/>
      <c r="J477" s="580"/>
      <c r="K477" s="579"/>
      <c r="L477" s="581"/>
      <c r="M477" s="498"/>
      <c r="N477" s="499"/>
      <c r="O477" s="500"/>
      <c r="P477" s="499"/>
      <c r="Q477" s="527"/>
      <c r="R477" s="560"/>
      <c r="S477" s="542">
        <f t="shared" ref="S477:S495" si="179">K477*0.85</f>
        <v>0</v>
      </c>
      <c r="T477" s="502">
        <f t="shared" si="176"/>
        <v>0</v>
      </c>
      <c r="U477" s="522">
        <f t="shared" ref="U477:U495" si="180">T477*L477*(N477+P477)/24*0.85</f>
        <v>0</v>
      </c>
      <c r="V477" s="503">
        <f t="shared" ref="V477:V495" si="181">M477+O477</f>
        <v>0</v>
      </c>
      <c r="W477" s="559" t="str">
        <f t="shared" ref="W477:W495" si="182">IF(U477=0,"",((V477/U477)))</f>
        <v/>
      </c>
      <c r="X477" s="569" t="str">
        <f t="shared" si="177"/>
        <v/>
      </c>
      <c r="Y477" s="569" t="str">
        <f t="shared" si="178"/>
        <v/>
      </c>
    </row>
    <row r="478" spans="1:25" ht="16.5">
      <c r="A478" s="493">
        <f t="shared" ref="A478:A518" si="183">A477</f>
        <v>46154</v>
      </c>
      <c r="B478" s="549" t="s">
        <v>832</v>
      </c>
      <c r="C478" s="576"/>
      <c r="D478" s="600"/>
      <c r="E478" s="577"/>
      <c r="F478" s="635" t="str">
        <f>IF(ISNA(VLOOKUP(D478,條件!$A$1:$L$65585,5,0)),"",(VLOOKUP(D478,條件!$A$1:$L$65585,5,0)))</f>
        <v/>
      </c>
      <c r="G478" s="635" t="str">
        <f>IF(ISNA(VLOOKUP(D478,條件!$A$1:$L$65585,11,0)),"",(VLOOKUP(D478,條件!$A$1:$L$65585,11,0)))</f>
        <v/>
      </c>
      <c r="H478" s="578"/>
      <c r="I478" s="579"/>
      <c r="J478" s="580"/>
      <c r="K478" s="579"/>
      <c r="L478" s="581"/>
      <c r="M478" s="498"/>
      <c r="N478" s="499"/>
      <c r="O478" s="500"/>
      <c r="P478" s="499"/>
      <c r="Q478" s="527"/>
      <c r="R478" s="560"/>
      <c r="S478" s="542">
        <f t="shared" si="179"/>
        <v>0</v>
      </c>
      <c r="T478" s="502">
        <f t="shared" si="176"/>
        <v>0</v>
      </c>
      <c r="U478" s="522">
        <f t="shared" si="180"/>
        <v>0</v>
      </c>
      <c r="V478" s="503">
        <f t="shared" si="181"/>
        <v>0</v>
      </c>
      <c r="W478" s="559" t="str">
        <f t="shared" si="182"/>
        <v/>
      </c>
      <c r="X478" s="569" t="str">
        <f t="shared" si="177"/>
        <v/>
      </c>
      <c r="Y478" s="569" t="str">
        <f t="shared" si="178"/>
        <v/>
      </c>
    </row>
    <row r="479" spans="1:25" ht="16.5">
      <c r="A479" s="493">
        <f t="shared" si="183"/>
        <v>46154</v>
      </c>
      <c r="B479" s="549" t="s">
        <v>832</v>
      </c>
      <c r="C479" s="576"/>
      <c r="D479" s="600"/>
      <c r="E479" s="577"/>
      <c r="F479" s="635" t="str">
        <f>IF(ISNA(VLOOKUP(D479,條件!$A$1:$L$65585,5,0)),"",(VLOOKUP(D479,條件!$A$1:$L$65585,5,0)))</f>
        <v/>
      </c>
      <c r="G479" s="635" t="str">
        <f>IF(ISNA(VLOOKUP(D479,條件!$A$1:$L$65585,11,0)),"",(VLOOKUP(D479,條件!$A$1:$L$65585,11,0)))</f>
        <v/>
      </c>
      <c r="H479" s="578"/>
      <c r="I479" s="579"/>
      <c r="J479" s="580"/>
      <c r="K479" s="579"/>
      <c r="L479" s="581"/>
      <c r="M479" s="498"/>
      <c r="N479" s="499"/>
      <c r="O479" s="500"/>
      <c r="P479" s="499"/>
      <c r="Q479" s="527"/>
      <c r="R479" s="560"/>
      <c r="S479" s="542">
        <f t="shared" si="179"/>
        <v>0</v>
      </c>
      <c r="T479" s="502">
        <f t="shared" si="176"/>
        <v>0</v>
      </c>
      <c r="U479" s="522">
        <f t="shared" si="180"/>
        <v>0</v>
      </c>
      <c r="V479" s="503">
        <f t="shared" si="181"/>
        <v>0</v>
      </c>
      <c r="W479" s="559" t="str">
        <f t="shared" si="182"/>
        <v/>
      </c>
      <c r="X479" s="569" t="str">
        <f t="shared" si="177"/>
        <v/>
      </c>
      <c r="Y479" s="569" t="str">
        <f t="shared" si="178"/>
        <v/>
      </c>
    </row>
    <row r="480" spans="1:25" ht="16.5">
      <c r="A480" s="493">
        <f t="shared" si="183"/>
        <v>46154</v>
      </c>
      <c r="B480" s="549" t="s">
        <v>832</v>
      </c>
      <c r="C480" s="576"/>
      <c r="D480" s="600"/>
      <c r="E480" s="577"/>
      <c r="F480" s="635" t="str">
        <f>IF(ISNA(VLOOKUP(D480,條件!$A$1:$L$65585,5,0)),"",(VLOOKUP(D480,條件!$A$1:$L$65585,5,0)))</f>
        <v/>
      </c>
      <c r="G480" s="635" t="str">
        <f>IF(ISNA(VLOOKUP(D480,條件!$A$1:$L$65585,11,0)),"",(VLOOKUP(D480,條件!$A$1:$L$65585,11,0)))</f>
        <v/>
      </c>
      <c r="H480" s="578"/>
      <c r="I480" s="579"/>
      <c r="J480" s="580"/>
      <c r="K480" s="579"/>
      <c r="L480" s="581"/>
      <c r="M480" s="498"/>
      <c r="N480" s="499"/>
      <c r="O480" s="500"/>
      <c r="P480" s="499"/>
      <c r="Q480" s="527"/>
      <c r="R480" s="560"/>
      <c r="S480" s="542">
        <f t="shared" si="179"/>
        <v>0</v>
      </c>
      <c r="T480" s="502">
        <f t="shared" si="176"/>
        <v>0</v>
      </c>
      <c r="U480" s="522">
        <f t="shared" si="180"/>
        <v>0</v>
      </c>
      <c r="V480" s="503">
        <f t="shared" si="181"/>
        <v>0</v>
      </c>
      <c r="W480" s="559" t="str">
        <f t="shared" si="182"/>
        <v/>
      </c>
      <c r="X480" s="569" t="str">
        <f t="shared" si="177"/>
        <v/>
      </c>
      <c r="Y480" s="569" t="str">
        <f t="shared" si="178"/>
        <v/>
      </c>
    </row>
    <row r="481" spans="1:25" ht="16.5">
      <c r="A481" s="493">
        <f t="shared" si="183"/>
        <v>46154</v>
      </c>
      <c r="B481" s="549" t="s">
        <v>832</v>
      </c>
      <c r="C481" s="576"/>
      <c r="D481" s="600"/>
      <c r="E481" s="577"/>
      <c r="F481" s="635" t="str">
        <f>IF(ISNA(VLOOKUP(D481,條件!$A$1:$L$65585,5,0)),"",(VLOOKUP(D481,條件!$A$1:$L$65585,5,0)))</f>
        <v/>
      </c>
      <c r="G481" s="635" t="str">
        <f>IF(ISNA(VLOOKUP(D481,條件!$A$1:$L$65585,11,0)),"",(VLOOKUP(D481,條件!$A$1:$L$65585,11,0)))</f>
        <v/>
      </c>
      <c r="H481" s="578"/>
      <c r="I481" s="579"/>
      <c r="J481" s="580"/>
      <c r="K481" s="579"/>
      <c r="L481" s="581"/>
      <c r="M481" s="498"/>
      <c r="N481" s="499"/>
      <c r="O481" s="500"/>
      <c r="P481" s="499"/>
      <c r="Q481" s="527"/>
      <c r="R481" s="560"/>
      <c r="S481" s="542">
        <f t="shared" si="179"/>
        <v>0</v>
      </c>
      <c r="T481" s="502">
        <f t="shared" si="176"/>
        <v>0</v>
      </c>
      <c r="U481" s="522">
        <f t="shared" si="180"/>
        <v>0</v>
      </c>
      <c r="V481" s="503">
        <f t="shared" si="181"/>
        <v>0</v>
      </c>
      <c r="W481" s="559" t="str">
        <f t="shared" si="182"/>
        <v/>
      </c>
      <c r="X481" s="569" t="str">
        <f t="shared" si="177"/>
        <v/>
      </c>
      <c r="Y481" s="569" t="str">
        <f t="shared" si="178"/>
        <v/>
      </c>
    </row>
    <row r="482" spans="1:25" ht="16.5">
      <c r="A482" s="493">
        <f t="shared" si="183"/>
        <v>46154</v>
      </c>
      <c r="B482" s="549" t="s">
        <v>832</v>
      </c>
      <c r="C482" s="576"/>
      <c r="D482" s="600"/>
      <c r="E482" s="577"/>
      <c r="F482" s="635" t="str">
        <f>IF(ISNA(VLOOKUP(D482,條件!$A$1:$L$65585,5,0)),"",(VLOOKUP(D482,條件!$A$1:$L$65585,5,0)))</f>
        <v/>
      </c>
      <c r="G482" s="635" t="str">
        <f>IF(ISNA(VLOOKUP(D482,條件!$A$1:$L$65585,11,0)),"",(VLOOKUP(D482,條件!$A$1:$L$65585,11,0)))</f>
        <v/>
      </c>
      <c r="H482" s="578"/>
      <c r="I482" s="579"/>
      <c r="J482" s="580"/>
      <c r="K482" s="579"/>
      <c r="L482" s="581"/>
      <c r="M482" s="498"/>
      <c r="N482" s="499"/>
      <c r="O482" s="500"/>
      <c r="P482" s="499"/>
      <c r="Q482" s="527"/>
      <c r="R482" s="560"/>
      <c r="S482" s="542">
        <f t="shared" si="179"/>
        <v>0</v>
      </c>
      <c r="T482" s="502">
        <f t="shared" si="176"/>
        <v>0</v>
      </c>
      <c r="U482" s="522">
        <f t="shared" si="180"/>
        <v>0</v>
      </c>
      <c r="V482" s="503">
        <f t="shared" si="181"/>
        <v>0</v>
      </c>
      <c r="W482" s="559" t="str">
        <f t="shared" si="182"/>
        <v/>
      </c>
      <c r="X482" s="569" t="str">
        <f t="shared" si="177"/>
        <v/>
      </c>
      <c r="Y482" s="569" t="str">
        <f t="shared" si="178"/>
        <v/>
      </c>
    </row>
    <row r="483" spans="1:25" ht="16.5">
      <c r="A483" s="493">
        <f t="shared" si="183"/>
        <v>46154</v>
      </c>
      <c r="B483" s="549" t="s">
        <v>832</v>
      </c>
      <c r="C483" s="576"/>
      <c r="D483" s="600"/>
      <c r="E483" s="577"/>
      <c r="F483" s="635" t="str">
        <f>IF(ISNA(VLOOKUP(D483,條件!$A$1:$L$65585,5,0)),"",(VLOOKUP(D483,條件!$A$1:$L$65585,5,0)))</f>
        <v/>
      </c>
      <c r="G483" s="635" t="str">
        <f>IF(ISNA(VLOOKUP(D483,條件!$A$1:$L$65585,11,0)),"",(VLOOKUP(D483,條件!$A$1:$L$65585,11,0)))</f>
        <v/>
      </c>
      <c r="H483" s="578"/>
      <c r="I483" s="579"/>
      <c r="J483" s="580"/>
      <c r="K483" s="579"/>
      <c r="L483" s="581"/>
      <c r="M483" s="498"/>
      <c r="N483" s="499"/>
      <c r="O483" s="500"/>
      <c r="P483" s="499"/>
      <c r="Q483" s="527"/>
      <c r="R483" s="560"/>
      <c r="S483" s="542">
        <f t="shared" si="179"/>
        <v>0</v>
      </c>
      <c r="T483" s="502">
        <f t="shared" si="176"/>
        <v>0</v>
      </c>
      <c r="U483" s="522">
        <f t="shared" si="180"/>
        <v>0</v>
      </c>
      <c r="V483" s="503">
        <f t="shared" si="181"/>
        <v>0</v>
      </c>
      <c r="W483" s="559" t="str">
        <f t="shared" si="182"/>
        <v/>
      </c>
      <c r="X483" s="569" t="str">
        <f t="shared" si="177"/>
        <v/>
      </c>
      <c r="Y483" s="569" t="str">
        <f t="shared" si="178"/>
        <v/>
      </c>
    </row>
    <row r="484" spans="1:25" ht="16.5">
      <c r="A484" s="493">
        <f t="shared" si="183"/>
        <v>46154</v>
      </c>
      <c r="B484" s="549" t="s">
        <v>832</v>
      </c>
      <c r="C484" s="576"/>
      <c r="D484" s="600"/>
      <c r="E484" s="577"/>
      <c r="F484" s="635" t="str">
        <f>IF(ISNA(VLOOKUP(D484,條件!$A$1:$L$65585,5,0)),"",(VLOOKUP(D484,條件!$A$1:$L$65585,5,0)))</f>
        <v/>
      </c>
      <c r="G484" s="635" t="str">
        <f>IF(ISNA(VLOOKUP(D484,條件!$A$1:$L$65585,11,0)),"",(VLOOKUP(D484,條件!$A$1:$L$65585,11,0)))</f>
        <v/>
      </c>
      <c r="H484" s="578"/>
      <c r="I484" s="579"/>
      <c r="J484" s="580"/>
      <c r="K484" s="579"/>
      <c r="L484" s="581"/>
      <c r="M484" s="498"/>
      <c r="N484" s="499"/>
      <c r="O484" s="500"/>
      <c r="P484" s="499"/>
      <c r="Q484" s="527"/>
      <c r="R484" s="560"/>
      <c r="S484" s="542">
        <f t="shared" si="179"/>
        <v>0</v>
      </c>
      <c r="T484" s="502">
        <f t="shared" si="176"/>
        <v>0</v>
      </c>
      <c r="U484" s="522">
        <f t="shared" si="180"/>
        <v>0</v>
      </c>
      <c r="V484" s="503">
        <f t="shared" si="181"/>
        <v>0</v>
      </c>
      <c r="W484" s="559" t="str">
        <f t="shared" si="182"/>
        <v/>
      </c>
      <c r="X484" s="569" t="str">
        <f t="shared" si="177"/>
        <v/>
      </c>
      <c r="Y484" s="569" t="str">
        <f t="shared" si="178"/>
        <v/>
      </c>
    </row>
    <row r="485" spans="1:25" ht="16.5">
      <c r="A485" s="493">
        <f t="shared" si="183"/>
        <v>46154</v>
      </c>
      <c r="B485" s="549" t="s">
        <v>832</v>
      </c>
      <c r="C485" s="576"/>
      <c r="D485" s="600"/>
      <c r="E485" s="577"/>
      <c r="F485" s="635" t="str">
        <f>IF(ISNA(VLOOKUP(D485,條件!$A$1:$L$65585,5,0)),"",(VLOOKUP(D485,條件!$A$1:$L$65585,5,0)))</f>
        <v/>
      </c>
      <c r="G485" s="635" t="str">
        <f>IF(ISNA(VLOOKUP(D485,條件!$A$1:$L$65585,11,0)),"",(VLOOKUP(D485,條件!$A$1:$L$65585,11,0)))</f>
        <v/>
      </c>
      <c r="H485" s="578"/>
      <c r="I485" s="579"/>
      <c r="J485" s="580"/>
      <c r="K485" s="579"/>
      <c r="L485" s="581"/>
      <c r="M485" s="498"/>
      <c r="N485" s="499"/>
      <c r="O485" s="500"/>
      <c r="P485" s="499"/>
      <c r="Q485" s="527"/>
      <c r="R485" s="560"/>
      <c r="S485" s="542">
        <f t="shared" si="179"/>
        <v>0</v>
      </c>
      <c r="T485" s="502">
        <f t="shared" si="176"/>
        <v>0</v>
      </c>
      <c r="U485" s="522">
        <f t="shared" si="180"/>
        <v>0</v>
      </c>
      <c r="V485" s="503">
        <f t="shared" si="181"/>
        <v>0</v>
      </c>
      <c r="W485" s="559" t="str">
        <f t="shared" si="182"/>
        <v/>
      </c>
      <c r="X485" s="569" t="str">
        <f t="shared" si="177"/>
        <v/>
      </c>
      <c r="Y485" s="569" t="str">
        <f t="shared" si="178"/>
        <v/>
      </c>
    </row>
    <row r="486" spans="1:25" ht="16.5">
      <c r="A486" s="493">
        <f t="shared" si="183"/>
        <v>46154</v>
      </c>
      <c r="B486" s="549" t="s">
        <v>832</v>
      </c>
      <c r="C486" s="576"/>
      <c r="D486" s="600"/>
      <c r="E486" s="577"/>
      <c r="F486" s="635" t="str">
        <f>IF(ISNA(VLOOKUP(D486,條件!$A$1:$L$65585,5,0)),"",(VLOOKUP(D486,條件!$A$1:$L$65585,5,0)))</f>
        <v/>
      </c>
      <c r="G486" s="635" t="str">
        <f>IF(ISNA(VLOOKUP(D486,條件!$A$1:$L$65585,11,0)),"",(VLOOKUP(D486,條件!$A$1:$L$65585,11,0)))</f>
        <v/>
      </c>
      <c r="H486" s="578"/>
      <c r="I486" s="579"/>
      <c r="J486" s="580"/>
      <c r="K486" s="579"/>
      <c r="L486" s="581"/>
      <c r="M486" s="498"/>
      <c r="N486" s="499"/>
      <c r="O486" s="500"/>
      <c r="P486" s="499"/>
      <c r="Q486" s="527"/>
      <c r="R486" s="560"/>
      <c r="S486" s="542">
        <f t="shared" si="179"/>
        <v>0</v>
      </c>
      <c r="T486" s="502">
        <f t="shared" si="176"/>
        <v>0</v>
      </c>
      <c r="U486" s="522">
        <f t="shared" si="180"/>
        <v>0</v>
      </c>
      <c r="V486" s="503">
        <f t="shared" si="181"/>
        <v>0</v>
      </c>
      <c r="W486" s="559" t="str">
        <f t="shared" si="182"/>
        <v/>
      </c>
      <c r="X486" s="569" t="str">
        <f t="shared" si="177"/>
        <v/>
      </c>
      <c r="Y486" s="569" t="str">
        <f t="shared" si="178"/>
        <v/>
      </c>
    </row>
    <row r="487" spans="1:25" ht="16.5">
      <c r="A487" s="493">
        <f t="shared" si="183"/>
        <v>46154</v>
      </c>
      <c r="B487" s="549" t="s">
        <v>832</v>
      </c>
      <c r="C487" s="576"/>
      <c r="D487" s="600"/>
      <c r="E487" s="577"/>
      <c r="F487" s="635" t="str">
        <f>IF(ISNA(VLOOKUP(D487,條件!$A$1:$L$65585,5,0)),"",(VLOOKUP(D487,條件!$A$1:$L$65585,5,0)))</f>
        <v/>
      </c>
      <c r="G487" s="635" t="str">
        <f>IF(ISNA(VLOOKUP(D487,條件!$A$1:$L$65585,11,0)),"",(VLOOKUP(D487,條件!$A$1:$L$65585,11,0)))</f>
        <v/>
      </c>
      <c r="H487" s="578"/>
      <c r="I487" s="579"/>
      <c r="J487" s="580"/>
      <c r="K487" s="579"/>
      <c r="L487" s="581"/>
      <c r="M487" s="498"/>
      <c r="N487" s="499"/>
      <c r="O487" s="500"/>
      <c r="P487" s="499"/>
      <c r="Q487" s="527"/>
      <c r="R487" s="560"/>
      <c r="S487" s="542">
        <f t="shared" si="179"/>
        <v>0</v>
      </c>
      <c r="T487" s="502">
        <f t="shared" si="176"/>
        <v>0</v>
      </c>
      <c r="U487" s="502">
        <f t="shared" si="180"/>
        <v>0</v>
      </c>
      <c r="V487" s="503">
        <f t="shared" si="181"/>
        <v>0</v>
      </c>
      <c r="W487" s="559" t="str">
        <f t="shared" si="182"/>
        <v/>
      </c>
      <c r="X487" s="569" t="str">
        <f t="shared" si="177"/>
        <v/>
      </c>
      <c r="Y487" s="569" t="str">
        <f t="shared" si="178"/>
        <v/>
      </c>
    </row>
    <row r="488" spans="1:25" ht="16.5">
      <c r="A488" s="493">
        <f t="shared" si="183"/>
        <v>46154</v>
      </c>
      <c r="B488" s="549" t="s">
        <v>832</v>
      </c>
      <c r="C488" s="576"/>
      <c r="D488" s="600"/>
      <c r="E488" s="577"/>
      <c r="F488" s="635" t="str">
        <f>IF(ISNA(VLOOKUP(D488,條件!$A$1:$L$65585,5,0)),"",(VLOOKUP(D488,條件!$A$1:$L$65585,5,0)))</f>
        <v/>
      </c>
      <c r="G488" s="635" t="str">
        <f>IF(ISNA(VLOOKUP(D488,條件!$A$1:$L$65585,11,0)),"",(VLOOKUP(D488,條件!$A$1:$L$65585,11,0)))</f>
        <v/>
      </c>
      <c r="H488" s="578"/>
      <c r="I488" s="579"/>
      <c r="J488" s="580"/>
      <c r="K488" s="579"/>
      <c r="L488" s="581"/>
      <c r="M488" s="498"/>
      <c r="N488" s="499"/>
      <c r="O488" s="500"/>
      <c r="P488" s="499"/>
      <c r="Q488" s="527"/>
      <c r="R488" s="560"/>
      <c r="S488" s="542">
        <f t="shared" si="179"/>
        <v>0</v>
      </c>
      <c r="T488" s="502">
        <f t="shared" si="176"/>
        <v>0</v>
      </c>
      <c r="U488" s="502">
        <f t="shared" si="180"/>
        <v>0</v>
      </c>
      <c r="V488" s="503">
        <f t="shared" si="181"/>
        <v>0</v>
      </c>
      <c r="W488" s="561" t="str">
        <f t="shared" si="182"/>
        <v/>
      </c>
      <c r="X488" s="569" t="str">
        <f t="shared" si="177"/>
        <v/>
      </c>
      <c r="Y488" s="569" t="str">
        <f t="shared" si="178"/>
        <v/>
      </c>
    </row>
    <row r="489" spans="1:25" ht="16.5">
      <c r="A489" s="493">
        <f t="shared" si="183"/>
        <v>46154</v>
      </c>
      <c r="B489" s="549" t="s">
        <v>832</v>
      </c>
      <c r="C489" s="576"/>
      <c r="D489" s="600"/>
      <c r="E489" s="577"/>
      <c r="F489" s="635" t="str">
        <f>IF(ISNA(VLOOKUP(D489,條件!$A$1:$L$65585,5,0)),"",(VLOOKUP(D489,條件!$A$1:$L$65585,5,0)))</f>
        <v/>
      </c>
      <c r="G489" s="635" t="str">
        <f>IF(ISNA(VLOOKUP(D489,條件!$A$1:$L$65585,11,0)),"",(VLOOKUP(D489,條件!$A$1:$L$65585,11,0)))</f>
        <v/>
      </c>
      <c r="H489" s="578"/>
      <c r="I489" s="579"/>
      <c r="J489" s="580"/>
      <c r="K489" s="579"/>
      <c r="L489" s="581"/>
      <c r="M489" s="498"/>
      <c r="N489" s="499"/>
      <c r="O489" s="500"/>
      <c r="P489" s="499"/>
      <c r="Q489" s="527"/>
      <c r="R489" s="560"/>
      <c r="S489" s="542">
        <f t="shared" si="179"/>
        <v>0</v>
      </c>
      <c r="T489" s="502">
        <f t="shared" si="176"/>
        <v>0</v>
      </c>
      <c r="U489" s="502">
        <f t="shared" si="180"/>
        <v>0</v>
      </c>
      <c r="V489" s="503">
        <f t="shared" si="181"/>
        <v>0</v>
      </c>
      <c r="W489" s="561" t="str">
        <f t="shared" si="182"/>
        <v/>
      </c>
      <c r="X489" s="569" t="str">
        <f t="shared" si="177"/>
        <v/>
      </c>
      <c r="Y489" s="569" t="str">
        <f t="shared" si="178"/>
        <v/>
      </c>
    </row>
    <row r="490" spans="1:25" ht="16.5">
      <c r="A490" s="493">
        <f t="shared" si="183"/>
        <v>46154</v>
      </c>
      <c r="B490" s="549" t="s">
        <v>832</v>
      </c>
      <c r="C490" s="576"/>
      <c r="D490" s="600"/>
      <c r="E490" s="577"/>
      <c r="F490" s="635" t="str">
        <f>IF(ISNA(VLOOKUP(D490,條件!$A$1:$L$65585,5,0)),"",(VLOOKUP(D490,條件!$A$1:$L$65585,5,0)))</f>
        <v/>
      </c>
      <c r="G490" s="635" t="str">
        <f>IF(ISNA(VLOOKUP(D490,條件!$A$1:$L$65585,11,0)),"",(VLOOKUP(D490,條件!$A$1:$L$65585,11,0)))</f>
        <v/>
      </c>
      <c r="H490" s="578"/>
      <c r="I490" s="579"/>
      <c r="J490" s="580"/>
      <c r="K490" s="579"/>
      <c r="L490" s="581"/>
      <c r="M490" s="498"/>
      <c r="N490" s="499"/>
      <c r="O490" s="500"/>
      <c r="P490" s="499"/>
      <c r="Q490" s="527"/>
      <c r="R490" s="560"/>
      <c r="S490" s="542">
        <f t="shared" si="179"/>
        <v>0</v>
      </c>
      <c r="T490" s="502">
        <f t="shared" si="176"/>
        <v>0</v>
      </c>
      <c r="U490" s="502">
        <f t="shared" si="180"/>
        <v>0</v>
      </c>
      <c r="V490" s="503">
        <f t="shared" si="181"/>
        <v>0</v>
      </c>
      <c r="W490" s="561" t="str">
        <f t="shared" si="182"/>
        <v/>
      </c>
      <c r="X490" s="569" t="str">
        <f t="shared" si="177"/>
        <v/>
      </c>
      <c r="Y490" s="569" t="str">
        <f t="shared" si="178"/>
        <v/>
      </c>
    </row>
    <row r="491" spans="1:25" ht="16.5">
      <c r="A491" s="493">
        <f t="shared" si="183"/>
        <v>46154</v>
      </c>
      <c r="B491" s="549" t="s">
        <v>832</v>
      </c>
      <c r="C491" s="576"/>
      <c r="D491" s="600"/>
      <c r="E491" s="577"/>
      <c r="F491" s="635" t="str">
        <f>IF(ISNA(VLOOKUP(D491,條件!$A$1:$L$65585,5,0)),"",(VLOOKUP(D491,條件!$A$1:$L$65585,5,0)))</f>
        <v/>
      </c>
      <c r="G491" s="635" t="str">
        <f>IF(ISNA(VLOOKUP(D491,條件!$A$1:$L$65585,11,0)),"",(VLOOKUP(D491,條件!$A$1:$L$65585,11,0)))</f>
        <v/>
      </c>
      <c r="H491" s="578"/>
      <c r="I491" s="579"/>
      <c r="J491" s="580"/>
      <c r="K491" s="579"/>
      <c r="L491" s="581"/>
      <c r="M491" s="498"/>
      <c r="N491" s="499"/>
      <c r="O491" s="500"/>
      <c r="P491" s="499"/>
      <c r="Q491" s="527"/>
      <c r="R491" s="560"/>
      <c r="S491" s="542">
        <f t="shared" si="179"/>
        <v>0</v>
      </c>
      <c r="T491" s="502">
        <f t="shared" si="176"/>
        <v>0</v>
      </c>
      <c r="U491" s="502">
        <f t="shared" si="180"/>
        <v>0</v>
      </c>
      <c r="V491" s="503">
        <f t="shared" si="181"/>
        <v>0</v>
      </c>
      <c r="W491" s="561" t="str">
        <f t="shared" si="182"/>
        <v/>
      </c>
      <c r="X491" s="569" t="str">
        <f t="shared" si="177"/>
        <v/>
      </c>
      <c r="Y491" s="569" t="str">
        <f t="shared" si="178"/>
        <v/>
      </c>
    </row>
    <row r="492" spans="1:25" ht="16.5">
      <c r="A492" s="493">
        <f t="shared" si="183"/>
        <v>46154</v>
      </c>
      <c r="B492" s="549" t="s">
        <v>832</v>
      </c>
      <c r="C492" s="576"/>
      <c r="D492" s="600"/>
      <c r="E492" s="577"/>
      <c r="F492" s="635" t="str">
        <f>IF(ISNA(VLOOKUP(D492,條件!$A$1:$L$65585,5,0)),"",(VLOOKUP(D492,條件!$A$1:$L$65585,5,0)))</f>
        <v/>
      </c>
      <c r="G492" s="635" t="str">
        <f>IF(ISNA(VLOOKUP(D492,條件!$A$1:$L$65585,11,0)),"",(VLOOKUP(D492,條件!$A$1:$L$65585,11,0)))</f>
        <v/>
      </c>
      <c r="H492" s="578"/>
      <c r="I492" s="579"/>
      <c r="J492" s="580"/>
      <c r="K492" s="579"/>
      <c r="L492" s="581"/>
      <c r="M492" s="498"/>
      <c r="N492" s="499"/>
      <c r="O492" s="500"/>
      <c r="P492" s="499"/>
      <c r="Q492" s="501"/>
      <c r="R492" s="560"/>
      <c r="S492" s="542">
        <f t="shared" si="179"/>
        <v>0</v>
      </c>
      <c r="T492" s="502">
        <f t="shared" si="176"/>
        <v>0</v>
      </c>
      <c r="U492" s="502">
        <f t="shared" si="180"/>
        <v>0</v>
      </c>
      <c r="V492" s="503">
        <f t="shared" si="181"/>
        <v>0</v>
      </c>
      <c r="W492" s="561" t="str">
        <f t="shared" si="182"/>
        <v/>
      </c>
      <c r="X492" s="569" t="str">
        <f t="shared" si="177"/>
        <v/>
      </c>
      <c r="Y492" s="569" t="str">
        <f t="shared" si="178"/>
        <v/>
      </c>
    </row>
    <row r="493" spans="1:25" ht="16.5">
      <c r="A493" s="493">
        <f t="shared" si="183"/>
        <v>46154</v>
      </c>
      <c r="B493" s="549" t="s">
        <v>832</v>
      </c>
      <c r="C493" s="576"/>
      <c r="D493" s="600"/>
      <c r="E493" s="577"/>
      <c r="F493" s="635" t="str">
        <f>IF(ISNA(VLOOKUP(D493,條件!$A$1:$L$65585,5,0)),"",(VLOOKUP(D493,條件!$A$1:$L$65585,5,0)))</f>
        <v/>
      </c>
      <c r="G493" s="635" t="str">
        <f>IF(ISNA(VLOOKUP(D493,條件!$A$1:$L$65585,11,0)),"",(VLOOKUP(D493,條件!$A$1:$L$65585,11,0)))</f>
        <v/>
      </c>
      <c r="H493" s="578"/>
      <c r="I493" s="579"/>
      <c r="J493" s="580"/>
      <c r="K493" s="579"/>
      <c r="L493" s="581"/>
      <c r="M493" s="498"/>
      <c r="N493" s="499"/>
      <c r="O493" s="500"/>
      <c r="P493" s="499"/>
      <c r="Q493" s="501"/>
      <c r="R493" s="560"/>
      <c r="S493" s="542">
        <f t="shared" si="179"/>
        <v>0</v>
      </c>
      <c r="T493" s="502">
        <f t="shared" si="176"/>
        <v>0</v>
      </c>
      <c r="U493" s="502">
        <f t="shared" si="180"/>
        <v>0</v>
      </c>
      <c r="V493" s="503">
        <f t="shared" si="181"/>
        <v>0</v>
      </c>
      <c r="W493" s="561" t="str">
        <f t="shared" si="182"/>
        <v/>
      </c>
      <c r="X493" s="569" t="str">
        <f t="shared" si="177"/>
        <v/>
      </c>
      <c r="Y493" s="569" t="str">
        <f t="shared" si="178"/>
        <v/>
      </c>
    </row>
    <row r="494" spans="1:25" ht="16.5">
      <c r="A494" s="493">
        <f t="shared" si="183"/>
        <v>46154</v>
      </c>
      <c r="B494" s="549" t="s">
        <v>832</v>
      </c>
      <c r="C494" s="576"/>
      <c r="D494" s="600"/>
      <c r="E494" s="577"/>
      <c r="F494" s="635" t="str">
        <f>IF(ISNA(VLOOKUP(D494,條件!$A$1:$L$65585,5,0)),"",(VLOOKUP(D494,條件!$A$1:$L$65585,5,0)))</f>
        <v/>
      </c>
      <c r="G494" s="635" t="str">
        <f>IF(ISNA(VLOOKUP(D494,條件!$A$1:$L$65585,11,0)),"",(VLOOKUP(D494,條件!$A$1:$L$65585,11,0)))</f>
        <v/>
      </c>
      <c r="H494" s="578"/>
      <c r="I494" s="579"/>
      <c r="J494" s="580"/>
      <c r="K494" s="579"/>
      <c r="L494" s="581"/>
      <c r="M494" s="498"/>
      <c r="N494" s="499"/>
      <c r="O494" s="500"/>
      <c r="P494" s="499"/>
      <c r="Q494" s="501"/>
      <c r="R494" s="560"/>
      <c r="S494" s="542">
        <f t="shared" si="179"/>
        <v>0</v>
      </c>
      <c r="T494" s="502">
        <f t="shared" si="176"/>
        <v>0</v>
      </c>
      <c r="U494" s="502">
        <f t="shared" si="180"/>
        <v>0</v>
      </c>
      <c r="V494" s="503">
        <f t="shared" si="181"/>
        <v>0</v>
      </c>
      <c r="W494" s="561" t="str">
        <f t="shared" si="182"/>
        <v/>
      </c>
      <c r="X494" s="569" t="str">
        <f t="shared" si="177"/>
        <v/>
      </c>
      <c r="Y494" s="569" t="str">
        <f t="shared" si="178"/>
        <v/>
      </c>
    </row>
    <row r="495" spans="1:25" ht="16.5">
      <c r="A495" s="493">
        <f t="shared" si="183"/>
        <v>46154</v>
      </c>
      <c r="B495" s="549" t="s">
        <v>832</v>
      </c>
      <c r="C495" s="576"/>
      <c r="D495" s="600"/>
      <c r="E495" s="577"/>
      <c r="F495" s="635" t="str">
        <f>IF(ISNA(VLOOKUP(D495,條件!$A$1:$L$65585,5,0)),"",(VLOOKUP(D495,條件!$A$1:$L$65585,5,0)))</f>
        <v/>
      </c>
      <c r="G495" s="635" t="str">
        <f>IF(ISNA(VLOOKUP(D495,條件!$A$1:$L$65585,11,0)),"",(VLOOKUP(D495,條件!$A$1:$L$65585,11,0)))</f>
        <v/>
      </c>
      <c r="H495" s="578"/>
      <c r="I495" s="579"/>
      <c r="J495" s="580"/>
      <c r="K495" s="579"/>
      <c r="L495" s="581"/>
      <c r="M495" s="498"/>
      <c r="N495" s="499"/>
      <c r="O495" s="500"/>
      <c r="P495" s="499"/>
      <c r="Q495" s="501"/>
      <c r="R495" s="560"/>
      <c r="S495" s="542">
        <f t="shared" si="179"/>
        <v>0</v>
      </c>
      <c r="T495" s="502">
        <f t="shared" si="176"/>
        <v>0</v>
      </c>
      <c r="U495" s="502">
        <f t="shared" si="180"/>
        <v>0</v>
      </c>
      <c r="V495" s="503">
        <f t="shared" si="181"/>
        <v>0</v>
      </c>
      <c r="W495" s="561" t="str">
        <f t="shared" si="182"/>
        <v/>
      </c>
      <c r="X495" s="569" t="str">
        <f t="shared" si="177"/>
        <v/>
      </c>
      <c r="Y495" s="569" t="str">
        <f t="shared" si="178"/>
        <v/>
      </c>
    </row>
    <row r="496" spans="1:25" ht="16.5">
      <c r="A496" s="493">
        <f t="shared" si="183"/>
        <v>46154</v>
      </c>
      <c r="B496" s="515" t="s">
        <v>835</v>
      </c>
      <c r="C496" s="652"/>
      <c r="D496" s="653"/>
      <c r="E496" s="654"/>
      <c r="F496" s="655"/>
      <c r="G496" s="655"/>
      <c r="H496" s="656"/>
      <c r="I496" s="657">
        <f>COUNTA(I476:I495)</f>
        <v>0</v>
      </c>
      <c r="J496" s="657"/>
      <c r="K496" s="657"/>
      <c r="L496" s="658"/>
      <c r="M496" s="517"/>
      <c r="N496" s="518">
        <f>SUM(N476:N495)</f>
        <v>0</v>
      </c>
      <c r="O496" s="517"/>
      <c r="P496" s="518">
        <f>SUM(P476:P495)</f>
        <v>0</v>
      </c>
      <c r="Q496" s="519"/>
      <c r="R496" s="562"/>
      <c r="S496" s="543"/>
      <c r="T496" s="516"/>
      <c r="U496" s="516">
        <f>SUMIF(U476:U495,"&lt;9E307")</f>
        <v>0</v>
      </c>
      <c r="V496" s="516">
        <f>SUM(V476:V495)</f>
        <v>0</v>
      </c>
      <c r="W496" s="563">
        <f>IF(ISERROR(V496/U496),0,(V496/U496))</f>
        <v>0</v>
      </c>
      <c r="X496" s="570">
        <f>SUMIF(X476:X495,"&lt;9E307")</f>
        <v>0</v>
      </c>
      <c r="Y496" s="570">
        <f>SUMIF(Y476:Y495,"&lt;9E307")</f>
        <v>0</v>
      </c>
    </row>
    <row r="497" spans="1:25" ht="16.5">
      <c r="A497" s="493">
        <f t="shared" si="183"/>
        <v>46154</v>
      </c>
      <c r="B497" s="549" t="s">
        <v>833</v>
      </c>
      <c r="C497" s="576"/>
      <c r="D497" s="600"/>
      <c r="E497" s="577"/>
      <c r="F497" s="635" t="str">
        <f>IF(ISNA(VLOOKUP(D497,條件!$A$1:$L$65585,5,0)),"",(VLOOKUP(D497,條件!$A$1:$L$65585,5,0)))</f>
        <v/>
      </c>
      <c r="G497" s="635" t="str">
        <f>IF(ISNA(VLOOKUP(D497,條件!$A$1:$L$65585,11,0)),"",(VLOOKUP(D497,條件!$A$1:$L$65585,11,0)))</f>
        <v/>
      </c>
      <c r="H497" s="578"/>
      <c r="I497" s="579"/>
      <c r="J497" s="580"/>
      <c r="K497" s="579"/>
      <c r="L497" s="581"/>
      <c r="M497" s="498"/>
      <c r="N497" s="499"/>
      <c r="O497" s="500"/>
      <c r="P497" s="499"/>
      <c r="Q497" s="501"/>
      <c r="R497" s="560"/>
      <c r="S497" s="542">
        <f>K497*0.85</f>
        <v>0</v>
      </c>
      <c r="T497" s="502">
        <f t="shared" ref="T497:T516" si="184">IF(J497="",0,(1440/(J497/S497)))</f>
        <v>0</v>
      </c>
      <c r="U497" s="522">
        <f>T497*L497*(N497+P497)/24*0.85</f>
        <v>0</v>
      </c>
      <c r="V497" s="523">
        <f>M497+O497</f>
        <v>0</v>
      </c>
      <c r="W497" s="559" t="str">
        <f>IF(U497=0,"",((V497/U497)))</f>
        <v/>
      </c>
      <c r="X497" s="569" t="str">
        <f t="shared" ref="X497:X516" si="185">IF(ISERROR((U497/(N497+P497)*N497)/250),"",((U497/(N497+P497)*N497)/250))</f>
        <v/>
      </c>
      <c r="Y497" s="569" t="str">
        <f t="shared" ref="Y497:Y516" si="186">IF(ISERROR(((U497/(N497+P497)*P497)/250)),"",(((U497/(N497+P497)*P497))/250))</f>
        <v/>
      </c>
    </row>
    <row r="498" spans="1:25" ht="16.5">
      <c r="A498" s="493">
        <f t="shared" si="183"/>
        <v>46154</v>
      </c>
      <c r="B498" s="549" t="s">
        <v>833</v>
      </c>
      <c r="C498" s="576"/>
      <c r="D498" s="600"/>
      <c r="E498" s="577"/>
      <c r="F498" s="635" t="str">
        <f>IF(ISNA(VLOOKUP(D498,條件!$A$1:$L$65585,5,0)),"",(VLOOKUP(D498,條件!$A$1:$L$65585,5,0)))</f>
        <v/>
      </c>
      <c r="G498" s="635" t="str">
        <f>IF(ISNA(VLOOKUP(D498,條件!$A$1:$L$65585,11,0)),"",(VLOOKUP(D498,條件!$A$1:$L$65585,11,0)))</f>
        <v/>
      </c>
      <c r="H498" s="578"/>
      <c r="I498" s="579"/>
      <c r="J498" s="580"/>
      <c r="K498" s="579"/>
      <c r="L498" s="581"/>
      <c r="M498" s="498"/>
      <c r="N498" s="499"/>
      <c r="O498" s="500"/>
      <c r="P498" s="499"/>
      <c r="Q498" s="501"/>
      <c r="R498" s="560"/>
      <c r="S498" s="542">
        <f t="shared" ref="S498:S516" si="187">K498*0.85</f>
        <v>0</v>
      </c>
      <c r="T498" s="502">
        <f t="shared" si="184"/>
        <v>0</v>
      </c>
      <c r="U498" s="522">
        <f t="shared" ref="U498:U516" si="188">T498*L498*(N498+P498)/24*0.85</f>
        <v>0</v>
      </c>
      <c r="V498" s="503">
        <f t="shared" ref="V498:V516" si="189">M498+O498</f>
        <v>0</v>
      </c>
      <c r="W498" s="559" t="str">
        <f t="shared" ref="W498:W516" si="190">IF(U498=0,"",((V498/U498)))</f>
        <v/>
      </c>
      <c r="X498" s="569" t="str">
        <f t="shared" si="185"/>
        <v/>
      </c>
      <c r="Y498" s="569" t="str">
        <f t="shared" si="186"/>
        <v/>
      </c>
    </row>
    <row r="499" spans="1:25" ht="16.5">
      <c r="A499" s="493">
        <f t="shared" si="183"/>
        <v>46154</v>
      </c>
      <c r="B499" s="549" t="s">
        <v>833</v>
      </c>
      <c r="C499" s="576"/>
      <c r="D499" s="600"/>
      <c r="E499" s="577"/>
      <c r="F499" s="635" t="str">
        <f>IF(ISNA(VLOOKUP(D499,條件!$A$1:$L$65585,5,0)),"",(VLOOKUP(D499,條件!$A$1:$L$65585,5,0)))</f>
        <v/>
      </c>
      <c r="G499" s="635" t="str">
        <f>IF(ISNA(VLOOKUP(D499,條件!$A$1:$L$65585,11,0)),"",(VLOOKUP(D499,條件!$A$1:$L$65585,11,0)))</f>
        <v/>
      </c>
      <c r="H499" s="578"/>
      <c r="I499" s="579"/>
      <c r="J499" s="580"/>
      <c r="K499" s="579"/>
      <c r="L499" s="581"/>
      <c r="M499" s="498"/>
      <c r="N499" s="499"/>
      <c r="O499" s="500"/>
      <c r="P499" s="499"/>
      <c r="Q499" s="501"/>
      <c r="R499" s="560"/>
      <c r="S499" s="542">
        <f t="shared" si="187"/>
        <v>0</v>
      </c>
      <c r="T499" s="502">
        <f t="shared" si="184"/>
        <v>0</v>
      </c>
      <c r="U499" s="522">
        <f t="shared" si="188"/>
        <v>0</v>
      </c>
      <c r="V499" s="503">
        <f t="shared" si="189"/>
        <v>0</v>
      </c>
      <c r="W499" s="559" t="str">
        <f t="shared" si="190"/>
        <v/>
      </c>
      <c r="X499" s="569" t="str">
        <f t="shared" si="185"/>
        <v/>
      </c>
      <c r="Y499" s="569" t="str">
        <f t="shared" si="186"/>
        <v/>
      </c>
    </row>
    <row r="500" spans="1:25" ht="16.5">
      <c r="A500" s="493">
        <f t="shared" si="183"/>
        <v>46154</v>
      </c>
      <c r="B500" s="549" t="s">
        <v>833</v>
      </c>
      <c r="C500" s="576"/>
      <c r="D500" s="600"/>
      <c r="E500" s="577"/>
      <c r="F500" s="635" t="str">
        <f>IF(ISNA(VLOOKUP(D500,條件!$A$1:$L$65585,5,0)),"",(VLOOKUP(D500,條件!$A$1:$L$65585,5,0)))</f>
        <v/>
      </c>
      <c r="G500" s="635" t="str">
        <f>IF(ISNA(VLOOKUP(D500,條件!$A$1:$L$65585,11,0)),"",(VLOOKUP(D500,條件!$A$1:$L$65585,11,0)))</f>
        <v/>
      </c>
      <c r="H500" s="578"/>
      <c r="I500" s="579"/>
      <c r="J500" s="580"/>
      <c r="K500" s="579"/>
      <c r="L500" s="581"/>
      <c r="M500" s="498"/>
      <c r="N500" s="499"/>
      <c r="O500" s="500"/>
      <c r="P500" s="499"/>
      <c r="Q500" s="501"/>
      <c r="R500" s="560"/>
      <c r="S500" s="542">
        <f t="shared" si="187"/>
        <v>0</v>
      </c>
      <c r="T500" s="502">
        <f t="shared" si="184"/>
        <v>0</v>
      </c>
      <c r="U500" s="522">
        <f t="shared" si="188"/>
        <v>0</v>
      </c>
      <c r="V500" s="503">
        <f t="shared" si="189"/>
        <v>0</v>
      </c>
      <c r="W500" s="559" t="str">
        <f t="shared" si="190"/>
        <v/>
      </c>
      <c r="X500" s="569" t="str">
        <f t="shared" si="185"/>
        <v/>
      </c>
      <c r="Y500" s="569" t="str">
        <f t="shared" si="186"/>
        <v/>
      </c>
    </row>
    <row r="501" spans="1:25" ht="16.5">
      <c r="A501" s="493">
        <f t="shared" si="183"/>
        <v>46154</v>
      </c>
      <c r="B501" s="549" t="s">
        <v>833</v>
      </c>
      <c r="C501" s="576"/>
      <c r="D501" s="600"/>
      <c r="E501" s="577"/>
      <c r="F501" s="635" t="str">
        <f>IF(ISNA(VLOOKUP(D501,條件!$A$1:$L$65585,5,0)),"",(VLOOKUP(D501,條件!$A$1:$L$65585,5,0)))</f>
        <v/>
      </c>
      <c r="G501" s="635" t="str">
        <f>IF(ISNA(VLOOKUP(D501,條件!$A$1:$L$65585,11,0)),"",(VLOOKUP(D501,條件!$A$1:$L$65585,11,0)))</f>
        <v/>
      </c>
      <c r="H501" s="578"/>
      <c r="I501" s="579"/>
      <c r="J501" s="580"/>
      <c r="K501" s="579"/>
      <c r="L501" s="581"/>
      <c r="M501" s="498"/>
      <c r="N501" s="499"/>
      <c r="O501" s="500"/>
      <c r="P501" s="499"/>
      <c r="Q501" s="501"/>
      <c r="R501" s="560"/>
      <c r="S501" s="542">
        <f t="shared" si="187"/>
        <v>0</v>
      </c>
      <c r="T501" s="502">
        <f t="shared" si="184"/>
        <v>0</v>
      </c>
      <c r="U501" s="522">
        <f t="shared" si="188"/>
        <v>0</v>
      </c>
      <c r="V501" s="503">
        <f t="shared" si="189"/>
        <v>0</v>
      </c>
      <c r="W501" s="559" t="str">
        <f t="shared" si="190"/>
        <v/>
      </c>
      <c r="X501" s="569" t="str">
        <f t="shared" si="185"/>
        <v/>
      </c>
      <c r="Y501" s="569" t="str">
        <f t="shared" si="186"/>
        <v/>
      </c>
    </row>
    <row r="502" spans="1:25" ht="16.5">
      <c r="A502" s="493">
        <f t="shared" si="183"/>
        <v>46154</v>
      </c>
      <c r="B502" s="549" t="s">
        <v>833</v>
      </c>
      <c r="C502" s="576"/>
      <c r="D502" s="600"/>
      <c r="E502" s="577"/>
      <c r="F502" s="635" t="str">
        <f>IF(ISNA(VLOOKUP(D502,條件!$A$1:$L$65585,5,0)),"",(VLOOKUP(D502,條件!$A$1:$L$65585,5,0)))</f>
        <v/>
      </c>
      <c r="G502" s="635" t="str">
        <f>IF(ISNA(VLOOKUP(D502,條件!$A$1:$L$65585,11,0)),"",(VLOOKUP(D502,條件!$A$1:$L$65585,11,0)))</f>
        <v/>
      </c>
      <c r="H502" s="578"/>
      <c r="I502" s="579"/>
      <c r="J502" s="580"/>
      <c r="K502" s="579"/>
      <c r="L502" s="581"/>
      <c r="M502" s="498"/>
      <c r="N502" s="499"/>
      <c r="O502" s="500"/>
      <c r="P502" s="499"/>
      <c r="Q502" s="501"/>
      <c r="R502" s="560"/>
      <c r="S502" s="542">
        <f t="shared" si="187"/>
        <v>0</v>
      </c>
      <c r="T502" s="502">
        <f t="shared" si="184"/>
        <v>0</v>
      </c>
      <c r="U502" s="522">
        <f t="shared" si="188"/>
        <v>0</v>
      </c>
      <c r="V502" s="503">
        <f t="shared" si="189"/>
        <v>0</v>
      </c>
      <c r="W502" s="559" t="str">
        <f t="shared" si="190"/>
        <v/>
      </c>
      <c r="X502" s="569" t="str">
        <f t="shared" si="185"/>
        <v/>
      </c>
      <c r="Y502" s="569" t="str">
        <f t="shared" si="186"/>
        <v/>
      </c>
    </row>
    <row r="503" spans="1:25" ht="16.5">
      <c r="A503" s="493">
        <f t="shared" si="183"/>
        <v>46154</v>
      </c>
      <c r="B503" s="549" t="s">
        <v>833</v>
      </c>
      <c r="C503" s="576"/>
      <c r="D503" s="600"/>
      <c r="E503" s="577"/>
      <c r="F503" s="635" t="str">
        <f>IF(ISNA(VLOOKUP(D503,條件!$A$1:$L$65585,5,0)),"",(VLOOKUP(D503,條件!$A$1:$L$65585,5,0)))</f>
        <v/>
      </c>
      <c r="G503" s="635" t="str">
        <f>IF(ISNA(VLOOKUP(D503,條件!$A$1:$L$65585,11,0)),"",(VLOOKUP(D503,條件!$A$1:$L$65585,11,0)))</f>
        <v/>
      </c>
      <c r="H503" s="578"/>
      <c r="I503" s="579"/>
      <c r="J503" s="580"/>
      <c r="K503" s="579"/>
      <c r="L503" s="581"/>
      <c r="M503" s="498"/>
      <c r="N503" s="499"/>
      <c r="O503" s="500"/>
      <c r="P503" s="499"/>
      <c r="Q503" s="501"/>
      <c r="R503" s="560"/>
      <c r="S503" s="542">
        <f t="shared" si="187"/>
        <v>0</v>
      </c>
      <c r="T503" s="502">
        <f t="shared" si="184"/>
        <v>0</v>
      </c>
      <c r="U503" s="522">
        <f t="shared" si="188"/>
        <v>0</v>
      </c>
      <c r="V503" s="503">
        <f t="shared" si="189"/>
        <v>0</v>
      </c>
      <c r="W503" s="559" t="str">
        <f t="shared" si="190"/>
        <v/>
      </c>
      <c r="X503" s="569" t="str">
        <f t="shared" si="185"/>
        <v/>
      </c>
      <c r="Y503" s="569" t="str">
        <f t="shared" si="186"/>
        <v/>
      </c>
    </row>
    <row r="504" spans="1:25" ht="16.5">
      <c r="A504" s="493">
        <f t="shared" si="183"/>
        <v>46154</v>
      </c>
      <c r="B504" s="549" t="s">
        <v>833</v>
      </c>
      <c r="C504" s="576"/>
      <c r="D504" s="600"/>
      <c r="E504" s="577"/>
      <c r="F504" s="635" t="str">
        <f>IF(ISNA(VLOOKUP(D504,條件!$A$1:$L$65585,5,0)),"",(VLOOKUP(D504,條件!$A$1:$L$65585,5,0)))</f>
        <v/>
      </c>
      <c r="G504" s="635" t="str">
        <f>IF(ISNA(VLOOKUP(D504,條件!$A$1:$L$65585,11,0)),"",(VLOOKUP(D504,條件!$A$1:$L$65585,11,0)))</f>
        <v/>
      </c>
      <c r="H504" s="578"/>
      <c r="I504" s="579"/>
      <c r="J504" s="580"/>
      <c r="K504" s="579"/>
      <c r="L504" s="581"/>
      <c r="M504" s="498"/>
      <c r="N504" s="499"/>
      <c r="O504" s="500"/>
      <c r="P504" s="499"/>
      <c r="Q504" s="501"/>
      <c r="R504" s="560"/>
      <c r="S504" s="542">
        <f t="shared" si="187"/>
        <v>0</v>
      </c>
      <c r="T504" s="502">
        <f t="shared" si="184"/>
        <v>0</v>
      </c>
      <c r="U504" s="522">
        <f t="shared" si="188"/>
        <v>0</v>
      </c>
      <c r="V504" s="503">
        <f t="shared" si="189"/>
        <v>0</v>
      </c>
      <c r="W504" s="559" t="str">
        <f t="shared" si="190"/>
        <v/>
      </c>
      <c r="X504" s="569" t="str">
        <f t="shared" si="185"/>
        <v/>
      </c>
      <c r="Y504" s="569" t="str">
        <f t="shared" si="186"/>
        <v/>
      </c>
    </row>
    <row r="505" spans="1:25" ht="16.5">
      <c r="A505" s="493">
        <f t="shared" si="183"/>
        <v>46154</v>
      </c>
      <c r="B505" s="549" t="s">
        <v>833</v>
      </c>
      <c r="C505" s="576"/>
      <c r="D505" s="600"/>
      <c r="E505" s="577"/>
      <c r="F505" s="635" t="str">
        <f>IF(ISNA(VLOOKUP(D505,條件!$A$1:$L$65585,5,0)),"",(VLOOKUP(D505,條件!$A$1:$L$65585,5,0)))</f>
        <v/>
      </c>
      <c r="G505" s="635" t="str">
        <f>IF(ISNA(VLOOKUP(D505,條件!$A$1:$L$65585,11,0)),"",(VLOOKUP(D505,條件!$A$1:$L$65585,11,0)))</f>
        <v/>
      </c>
      <c r="H505" s="578"/>
      <c r="I505" s="579"/>
      <c r="J505" s="580"/>
      <c r="K505" s="579"/>
      <c r="L505" s="581"/>
      <c r="M505" s="498"/>
      <c r="N505" s="499"/>
      <c r="O505" s="500"/>
      <c r="P505" s="499"/>
      <c r="Q505" s="501"/>
      <c r="R505" s="560"/>
      <c r="S505" s="542">
        <f t="shared" si="187"/>
        <v>0</v>
      </c>
      <c r="T505" s="502">
        <f t="shared" si="184"/>
        <v>0</v>
      </c>
      <c r="U505" s="522">
        <f t="shared" si="188"/>
        <v>0</v>
      </c>
      <c r="V505" s="503">
        <f t="shared" si="189"/>
        <v>0</v>
      </c>
      <c r="W505" s="559" t="str">
        <f t="shared" si="190"/>
        <v/>
      </c>
      <c r="X505" s="569" t="str">
        <f t="shared" si="185"/>
        <v/>
      </c>
      <c r="Y505" s="569" t="str">
        <f t="shared" si="186"/>
        <v/>
      </c>
    </row>
    <row r="506" spans="1:25" ht="16.5">
      <c r="A506" s="493">
        <f t="shared" si="183"/>
        <v>46154</v>
      </c>
      <c r="B506" s="549" t="s">
        <v>833</v>
      </c>
      <c r="C506" s="576"/>
      <c r="D506" s="600"/>
      <c r="E506" s="577"/>
      <c r="F506" s="635" t="str">
        <f>IF(ISNA(VLOOKUP(D506,條件!$A$1:$L$65585,5,0)),"",(VLOOKUP(D506,條件!$A$1:$L$65585,5,0)))</f>
        <v/>
      </c>
      <c r="G506" s="635" t="str">
        <f>IF(ISNA(VLOOKUP(D506,條件!$A$1:$L$65585,11,0)),"",(VLOOKUP(D506,條件!$A$1:$L$65585,11,0)))</f>
        <v/>
      </c>
      <c r="H506" s="578"/>
      <c r="I506" s="579"/>
      <c r="J506" s="580"/>
      <c r="K506" s="579"/>
      <c r="L506" s="581"/>
      <c r="M506" s="498"/>
      <c r="N506" s="499"/>
      <c r="O506" s="500"/>
      <c r="P506" s="499"/>
      <c r="Q506" s="501"/>
      <c r="R506" s="560"/>
      <c r="S506" s="542">
        <f t="shared" si="187"/>
        <v>0</v>
      </c>
      <c r="T506" s="502">
        <f t="shared" si="184"/>
        <v>0</v>
      </c>
      <c r="U506" s="522">
        <f t="shared" si="188"/>
        <v>0</v>
      </c>
      <c r="V506" s="503">
        <f t="shared" si="189"/>
        <v>0</v>
      </c>
      <c r="W506" s="559" t="str">
        <f t="shared" si="190"/>
        <v/>
      </c>
      <c r="X506" s="569" t="str">
        <f t="shared" si="185"/>
        <v/>
      </c>
      <c r="Y506" s="569" t="str">
        <f t="shared" si="186"/>
        <v/>
      </c>
    </row>
    <row r="507" spans="1:25" ht="16.5">
      <c r="A507" s="493">
        <f t="shared" si="183"/>
        <v>46154</v>
      </c>
      <c r="B507" s="549" t="s">
        <v>833</v>
      </c>
      <c r="C507" s="576"/>
      <c r="D507" s="600"/>
      <c r="E507" s="577"/>
      <c r="F507" s="635" t="str">
        <f>IF(ISNA(VLOOKUP(D507,條件!$A$1:$L$65585,5,0)),"",(VLOOKUP(D507,條件!$A$1:$L$65585,5,0)))</f>
        <v/>
      </c>
      <c r="G507" s="635" t="str">
        <f>IF(ISNA(VLOOKUP(D507,條件!$A$1:$L$65585,11,0)),"",(VLOOKUP(D507,條件!$A$1:$L$65585,11,0)))</f>
        <v/>
      </c>
      <c r="H507" s="578"/>
      <c r="I507" s="579"/>
      <c r="J507" s="580"/>
      <c r="K507" s="579"/>
      <c r="L507" s="581"/>
      <c r="M507" s="498"/>
      <c r="N507" s="499"/>
      <c r="O507" s="500"/>
      <c r="P507" s="499"/>
      <c r="Q507" s="501"/>
      <c r="R507" s="560"/>
      <c r="S507" s="542">
        <f t="shared" si="187"/>
        <v>0</v>
      </c>
      <c r="T507" s="502">
        <f t="shared" si="184"/>
        <v>0</v>
      </c>
      <c r="U507" s="522">
        <f t="shared" si="188"/>
        <v>0</v>
      </c>
      <c r="V507" s="503">
        <f t="shared" si="189"/>
        <v>0</v>
      </c>
      <c r="W507" s="559" t="str">
        <f t="shared" si="190"/>
        <v/>
      </c>
      <c r="X507" s="569" t="str">
        <f t="shared" si="185"/>
        <v/>
      </c>
      <c r="Y507" s="569" t="str">
        <f t="shared" si="186"/>
        <v/>
      </c>
    </row>
    <row r="508" spans="1:25" ht="16.5">
      <c r="A508" s="493">
        <f t="shared" si="183"/>
        <v>46154</v>
      </c>
      <c r="B508" s="549" t="s">
        <v>833</v>
      </c>
      <c r="C508" s="576"/>
      <c r="D508" s="600"/>
      <c r="E508" s="577"/>
      <c r="F508" s="635" t="str">
        <f>IF(ISNA(VLOOKUP(D508,條件!$A$1:$L$65585,5,0)),"",(VLOOKUP(D508,條件!$A$1:$L$65585,5,0)))</f>
        <v/>
      </c>
      <c r="G508" s="635" t="str">
        <f>IF(ISNA(VLOOKUP(D508,條件!$A$1:$L$65585,11,0)),"",(VLOOKUP(D508,條件!$A$1:$L$65585,11,0)))</f>
        <v/>
      </c>
      <c r="H508" s="578"/>
      <c r="I508" s="579"/>
      <c r="J508" s="580"/>
      <c r="K508" s="579"/>
      <c r="L508" s="581"/>
      <c r="M508" s="498"/>
      <c r="N508" s="499"/>
      <c r="O508" s="500"/>
      <c r="P508" s="499"/>
      <c r="Q508" s="501"/>
      <c r="R508" s="560"/>
      <c r="S508" s="542">
        <f t="shared" si="187"/>
        <v>0</v>
      </c>
      <c r="T508" s="502">
        <f t="shared" si="184"/>
        <v>0</v>
      </c>
      <c r="U508" s="502">
        <f t="shared" si="188"/>
        <v>0</v>
      </c>
      <c r="V508" s="503">
        <f t="shared" si="189"/>
        <v>0</v>
      </c>
      <c r="W508" s="561" t="str">
        <f t="shared" si="190"/>
        <v/>
      </c>
      <c r="X508" s="569" t="str">
        <f t="shared" si="185"/>
        <v/>
      </c>
      <c r="Y508" s="569" t="str">
        <f t="shared" si="186"/>
        <v/>
      </c>
    </row>
    <row r="509" spans="1:25" ht="16.5">
      <c r="A509" s="493">
        <f t="shared" si="183"/>
        <v>46154</v>
      </c>
      <c r="B509" s="549" t="s">
        <v>833</v>
      </c>
      <c r="C509" s="576"/>
      <c r="D509" s="600"/>
      <c r="E509" s="577"/>
      <c r="F509" s="635" t="str">
        <f>IF(ISNA(VLOOKUP(D509,條件!$A$1:$L$65585,5,0)),"",(VLOOKUP(D509,條件!$A$1:$L$65585,5,0)))</f>
        <v/>
      </c>
      <c r="G509" s="635" t="str">
        <f>IF(ISNA(VLOOKUP(D509,條件!$A$1:$L$65585,11,0)),"",(VLOOKUP(D509,條件!$A$1:$L$65585,11,0)))</f>
        <v/>
      </c>
      <c r="H509" s="578"/>
      <c r="I509" s="579"/>
      <c r="J509" s="580"/>
      <c r="K509" s="579"/>
      <c r="L509" s="581"/>
      <c r="M509" s="498"/>
      <c r="N509" s="499"/>
      <c r="O509" s="500"/>
      <c r="P509" s="499"/>
      <c r="Q509" s="501"/>
      <c r="R509" s="560"/>
      <c r="S509" s="542">
        <f t="shared" si="187"/>
        <v>0</v>
      </c>
      <c r="T509" s="502">
        <f t="shared" si="184"/>
        <v>0</v>
      </c>
      <c r="U509" s="502">
        <f t="shared" si="188"/>
        <v>0</v>
      </c>
      <c r="V509" s="503">
        <f t="shared" si="189"/>
        <v>0</v>
      </c>
      <c r="W509" s="561" t="str">
        <f t="shared" si="190"/>
        <v/>
      </c>
      <c r="X509" s="569" t="str">
        <f t="shared" si="185"/>
        <v/>
      </c>
      <c r="Y509" s="569" t="str">
        <f t="shared" si="186"/>
        <v/>
      </c>
    </row>
    <row r="510" spans="1:25" ht="16.5">
      <c r="A510" s="493">
        <f t="shared" si="183"/>
        <v>46154</v>
      </c>
      <c r="B510" s="549" t="s">
        <v>833</v>
      </c>
      <c r="C510" s="576"/>
      <c r="D510" s="600"/>
      <c r="E510" s="577"/>
      <c r="F510" s="635" t="str">
        <f>IF(ISNA(VLOOKUP(D510,條件!$A$1:$L$65585,5,0)),"",(VLOOKUP(D510,條件!$A$1:$L$65585,5,0)))</f>
        <v/>
      </c>
      <c r="G510" s="635" t="str">
        <f>IF(ISNA(VLOOKUP(D510,條件!$A$1:$L$65585,11,0)),"",(VLOOKUP(D510,條件!$A$1:$L$65585,11,0)))</f>
        <v/>
      </c>
      <c r="H510" s="578"/>
      <c r="I510" s="579"/>
      <c r="J510" s="580"/>
      <c r="K510" s="579"/>
      <c r="L510" s="581"/>
      <c r="M510" s="498"/>
      <c r="N510" s="499"/>
      <c r="O510" s="500"/>
      <c r="P510" s="499"/>
      <c r="Q510" s="501"/>
      <c r="R510" s="560"/>
      <c r="S510" s="542">
        <f t="shared" si="187"/>
        <v>0</v>
      </c>
      <c r="T510" s="502">
        <f t="shared" si="184"/>
        <v>0</v>
      </c>
      <c r="U510" s="502">
        <f t="shared" si="188"/>
        <v>0</v>
      </c>
      <c r="V510" s="503">
        <f t="shared" si="189"/>
        <v>0</v>
      </c>
      <c r="W510" s="561" t="str">
        <f t="shared" si="190"/>
        <v/>
      </c>
      <c r="X510" s="569" t="str">
        <f t="shared" si="185"/>
        <v/>
      </c>
      <c r="Y510" s="569" t="str">
        <f t="shared" si="186"/>
        <v/>
      </c>
    </row>
    <row r="511" spans="1:25" ht="16.5">
      <c r="A511" s="493">
        <f t="shared" si="183"/>
        <v>46154</v>
      </c>
      <c r="B511" s="549" t="s">
        <v>833</v>
      </c>
      <c r="C511" s="576"/>
      <c r="D511" s="600"/>
      <c r="E511" s="577"/>
      <c r="F511" s="635" t="str">
        <f>IF(ISNA(VLOOKUP(D511,條件!$A$1:$L$65585,5,0)),"",(VLOOKUP(D511,條件!$A$1:$L$65585,5,0)))</f>
        <v/>
      </c>
      <c r="G511" s="635" t="str">
        <f>IF(ISNA(VLOOKUP(D511,條件!$A$1:$L$65585,11,0)),"",(VLOOKUP(D511,條件!$A$1:$L$65585,11,0)))</f>
        <v/>
      </c>
      <c r="H511" s="578"/>
      <c r="I511" s="579"/>
      <c r="J511" s="580"/>
      <c r="K511" s="579"/>
      <c r="L511" s="581"/>
      <c r="M511" s="498"/>
      <c r="N511" s="499"/>
      <c r="O511" s="500"/>
      <c r="P511" s="499"/>
      <c r="Q511" s="501"/>
      <c r="R511" s="560"/>
      <c r="S511" s="542">
        <f t="shared" si="187"/>
        <v>0</v>
      </c>
      <c r="T511" s="502">
        <f t="shared" si="184"/>
        <v>0</v>
      </c>
      <c r="U511" s="502">
        <f t="shared" si="188"/>
        <v>0</v>
      </c>
      <c r="V511" s="503">
        <f t="shared" si="189"/>
        <v>0</v>
      </c>
      <c r="W511" s="561" t="str">
        <f t="shared" si="190"/>
        <v/>
      </c>
      <c r="X511" s="569" t="str">
        <f t="shared" si="185"/>
        <v/>
      </c>
      <c r="Y511" s="569" t="str">
        <f t="shared" si="186"/>
        <v/>
      </c>
    </row>
    <row r="512" spans="1:25" ht="16.5">
      <c r="A512" s="493">
        <f t="shared" si="183"/>
        <v>46154</v>
      </c>
      <c r="B512" s="549" t="s">
        <v>833</v>
      </c>
      <c r="C512" s="576"/>
      <c r="D512" s="600"/>
      <c r="E512" s="577"/>
      <c r="F512" s="635" t="str">
        <f>IF(ISNA(VLOOKUP(D512,條件!$A$1:$L$65585,5,0)),"",(VLOOKUP(D512,條件!$A$1:$L$65585,5,0)))</f>
        <v/>
      </c>
      <c r="G512" s="635" t="str">
        <f>IF(ISNA(VLOOKUP(D512,條件!$A$1:$L$65585,11,0)),"",(VLOOKUP(D512,條件!$A$1:$L$65585,11,0)))</f>
        <v/>
      </c>
      <c r="H512" s="578"/>
      <c r="I512" s="579"/>
      <c r="J512" s="580"/>
      <c r="K512" s="579"/>
      <c r="L512" s="581"/>
      <c r="M512" s="498"/>
      <c r="N512" s="499"/>
      <c r="O512" s="500"/>
      <c r="P512" s="499"/>
      <c r="Q512" s="501"/>
      <c r="R512" s="560"/>
      <c r="S512" s="542">
        <f t="shared" si="187"/>
        <v>0</v>
      </c>
      <c r="T512" s="502">
        <f t="shared" si="184"/>
        <v>0</v>
      </c>
      <c r="U512" s="502">
        <f t="shared" si="188"/>
        <v>0</v>
      </c>
      <c r="V512" s="503">
        <f t="shared" si="189"/>
        <v>0</v>
      </c>
      <c r="W512" s="561" t="str">
        <f t="shared" si="190"/>
        <v/>
      </c>
      <c r="X512" s="569" t="str">
        <f t="shared" si="185"/>
        <v/>
      </c>
      <c r="Y512" s="569" t="str">
        <f t="shared" si="186"/>
        <v/>
      </c>
    </row>
    <row r="513" spans="1:25" ht="16.5">
      <c r="A513" s="493">
        <f t="shared" si="183"/>
        <v>46154</v>
      </c>
      <c r="B513" s="549" t="s">
        <v>833</v>
      </c>
      <c r="C513" s="576"/>
      <c r="D513" s="600"/>
      <c r="E513" s="577"/>
      <c r="F513" s="635" t="str">
        <f>IF(ISNA(VLOOKUP(D513,條件!$A$1:$L$65585,5,0)),"",(VLOOKUP(D513,條件!$A$1:$L$65585,5,0)))</f>
        <v/>
      </c>
      <c r="G513" s="635" t="str">
        <f>IF(ISNA(VLOOKUP(D513,條件!$A$1:$L$65585,11,0)),"",(VLOOKUP(D513,條件!$A$1:$L$65585,11,0)))</f>
        <v/>
      </c>
      <c r="H513" s="578"/>
      <c r="I513" s="579"/>
      <c r="J513" s="580"/>
      <c r="K513" s="579"/>
      <c r="L513" s="581"/>
      <c r="M513" s="498"/>
      <c r="N513" s="499"/>
      <c r="O513" s="500"/>
      <c r="P513" s="499"/>
      <c r="Q513" s="501"/>
      <c r="R513" s="560"/>
      <c r="S513" s="542">
        <f t="shared" si="187"/>
        <v>0</v>
      </c>
      <c r="T513" s="502">
        <f t="shared" si="184"/>
        <v>0</v>
      </c>
      <c r="U513" s="502">
        <f t="shared" si="188"/>
        <v>0</v>
      </c>
      <c r="V513" s="503">
        <f t="shared" si="189"/>
        <v>0</v>
      </c>
      <c r="W513" s="561" t="str">
        <f t="shared" si="190"/>
        <v/>
      </c>
      <c r="X513" s="569" t="str">
        <f t="shared" si="185"/>
        <v/>
      </c>
      <c r="Y513" s="569" t="str">
        <f t="shared" si="186"/>
        <v/>
      </c>
    </row>
    <row r="514" spans="1:25" ht="16.5">
      <c r="A514" s="493">
        <f t="shared" si="183"/>
        <v>46154</v>
      </c>
      <c r="B514" s="549" t="s">
        <v>833</v>
      </c>
      <c r="C514" s="576"/>
      <c r="D514" s="600"/>
      <c r="E514" s="577"/>
      <c r="F514" s="635" t="str">
        <f>IF(ISNA(VLOOKUP(D514,條件!$A$1:$L$65585,5,0)),"",(VLOOKUP(D514,條件!$A$1:$L$65585,5,0)))</f>
        <v/>
      </c>
      <c r="G514" s="635" t="str">
        <f>IF(ISNA(VLOOKUP(D514,條件!$A$1:$L$65585,11,0)),"",(VLOOKUP(D514,條件!$A$1:$L$65585,11,0)))</f>
        <v/>
      </c>
      <c r="H514" s="578"/>
      <c r="I514" s="579"/>
      <c r="J514" s="580"/>
      <c r="K514" s="579"/>
      <c r="L514" s="581"/>
      <c r="M514" s="498"/>
      <c r="N514" s="499"/>
      <c r="O514" s="500"/>
      <c r="P514" s="499"/>
      <c r="Q514" s="501"/>
      <c r="R514" s="560"/>
      <c r="S514" s="542">
        <f t="shared" si="187"/>
        <v>0</v>
      </c>
      <c r="T514" s="502">
        <f t="shared" si="184"/>
        <v>0</v>
      </c>
      <c r="U514" s="502">
        <f t="shared" si="188"/>
        <v>0</v>
      </c>
      <c r="V514" s="503">
        <f t="shared" si="189"/>
        <v>0</v>
      </c>
      <c r="W514" s="561" t="str">
        <f t="shared" si="190"/>
        <v/>
      </c>
      <c r="X514" s="569" t="str">
        <f t="shared" si="185"/>
        <v/>
      </c>
      <c r="Y514" s="569" t="str">
        <f t="shared" si="186"/>
        <v/>
      </c>
    </row>
    <row r="515" spans="1:25" ht="16.5">
      <c r="A515" s="493">
        <f t="shared" si="183"/>
        <v>46154</v>
      </c>
      <c r="B515" s="549" t="s">
        <v>833</v>
      </c>
      <c r="C515" s="576"/>
      <c r="D515" s="600"/>
      <c r="E515" s="577"/>
      <c r="F515" s="635" t="str">
        <f>IF(ISNA(VLOOKUP(D515,條件!$A$1:$L$65585,5,0)),"",(VLOOKUP(D515,條件!$A$1:$L$65585,5,0)))</f>
        <v/>
      </c>
      <c r="G515" s="635" t="str">
        <f>IF(ISNA(VLOOKUP(D515,條件!$A$1:$L$65585,11,0)),"",(VLOOKUP(D515,條件!$A$1:$L$65585,11,0)))</f>
        <v/>
      </c>
      <c r="H515" s="578"/>
      <c r="I515" s="579"/>
      <c r="J515" s="580"/>
      <c r="K515" s="579"/>
      <c r="L515" s="581"/>
      <c r="M515" s="498"/>
      <c r="N515" s="499"/>
      <c r="O515" s="500"/>
      <c r="P515" s="499"/>
      <c r="Q515" s="501"/>
      <c r="R515" s="560"/>
      <c r="S515" s="542">
        <f t="shared" si="187"/>
        <v>0</v>
      </c>
      <c r="T515" s="502">
        <f t="shared" si="184"/>
        <v>0</v>
      </c>
      <c r="U515" s="502">
        <f t="shared" si="188"/>
        <v>0</v>
      </c>
      <c r="V515" s="503">
        <f t="shared" si="189"/>
        <v>0</v>
      </c>
      <c r="W515" s="561" t="str">
        <f t="shared" si="190"/>
        <v/>
      </c>
      <c r="X515" s="569" t="str">
        <f t="shared" si="185"/>
        <v/>
      </c>
      <c r="Y515" s="569" t="str">
        <f t="shared" si="186"/>
        <v/>
      </c>
    </row>
    <row r="516" spans="1:25" ht="16.5">
      <c r="A516" s="493">
        <f t="shared" si="183"/>
        <v>46154</v>
      </c>
      <c r="B516" s="549" t="s">
        <v>833</v>
      </c>
      <c r="C516" s="576"/>
      <c r="D516" s="600"/>
      <c r="E516" s="577"/>
      <c r="F516" s="635" t="str">
        <f>IF(ISNA(VLOOKUP(D516,條件!$A$1:$L$65585,5,0)),"",(VLOOKUP(D516,條件!$A$1:$L$65585,5,0)))</f>
        <v/>
      </c>
      <c r="G516" s="635" t="str">
        <f>IF(ISNA(VLOOKUP(D516,條件!$A$1:$L$65585,11,0)),"",(VLOOKUP(D516,條件!$A$1:$L$65585,11,0)))</f>
        <v/>
      </c>
      <c r="H516" s="578"/>
      <c r="I516" s="579"/>
      <c r="J516" s="580"/>
      <c r="K516" s="579"/>
      <c r="L516" s="581"/>
      <c r="M516" s="498"/>
      <c r="N516" s="499"/>
      <c r="O516" s="500"/>
      <c r="P516" s="499"/>
      <c r="Q516" s="501"/>
      <c r="R516" s="560"/>
      <c r="S516" s="542">
        <f t="shared" si="187"/>
        <v>0</v>
      </c>
      <c r="T516" s="502">
        <f t="shared" si="184"/>
        <v>0</v>
      </c>
      <c r="U516" s="502">
        <f t="shared" si="188"/>
        <v>0</v>
      </c>
      <c r="V516" s="503">
        <f t="shared" si="189"/>
        <v>0</v>
      </c>
      <c r="W516" s="561" t="str">
        <f t="shared" si="190"/>
        <v/>
      </c>
      <c r="X516" s="569" t="str">
        <f t="shared" si="185"/>
        <v/>
      </c>
      <c r="Y516" s="569" t="str">
        <f t="shared" si="186"/>
        <v/>
      </c>
    </row>
    <row r="517" spans="1:25" ht="16.5">
      <c r="A517" s="493">
        <f t="shared" si="183"/>
        <v>46154</v>
      </c>
      <c r="B517" s="515" t="s">
        <v>831</v>
      </c>
      <c r="C517" s="652"/>
      <c r="D517" s="653"/>
      <c r="E517" s="654"/>
      <c r="F517" s="655">
        <v>0</v>
      </c>
      <c r="G517" s="655"/>
      <c r="H517" s="656"/>
      <c r="I517" s="657">
        <f>COUNTA(I497:I516)</f>
        <v>0</v>
      </c>
      <c r="J517" s="657"/>
      <c r="K517" s="657"/>
      <c r="L517" s="658"/>
      <c r="M517" s="517"/>
      <c r="N517" s="518">
        <f>SUM(N497:N516)</f>
        <v>0</v>
      </c>
      <c r="O517" s="517"/>
      <c r="P517" s="518">
        <f>SUM(P497:P516)</f>
        <v>0</v>
      </c>
      <c r="Q517" s="519"/>
      <c r="R517" s="562"/>
      <c r="S517" s="544"/>
      <c r="T517" s="520"/>
      <c r="U517" s="516">
        <f>SUMIF(U497:U516,"&lt;9E307")</f>
        <v>0</v>
      </c>
      <c r="V517" s="516">
        <f>SUM(V497:V516)</f>
        <v>0</v>
      </c>
      <c r="W517" s="563">
        <f>IF(ISERROR(V517/U517),0,(V517/U517))</f>
        <v>0</v>
      </c>
      <c r="X517" s="570">
        <f>SUMIF(X497:X516,"&lt;9E307")</f>
        <v>0</v>
      </c>
      <c r="Y517" s="570">
        <f>SUMIF(Y497:Y516,"&lt;9E307")</f>
        <v>0</v>
      </c>
    </row>
    <row r="518" spans="1:25" ht="16.5">
      <c r="A518" s="493">
        <f t="shared" si="183"/>
        <v>46154</v>
      </c>
      <c r="B518" s="521" t="s">
        <v>834</v>
      </c>
      <c r="C518" s="659"/>
      <c r="D518" s="660"/>
      <c r="E518" s="661"/>
      <c r="F518" s="662"/>
      <c r="G518" s="662"/>
      <c r="H518" s="663"/>
      <c r="I518" s="664">
        <f>SUM(I496,I517)</f>
        <v>0</v>
      </c>
      <c r="J518" s="664"/>
      <c r="K518" s="664"/>
      <c r="L518" s="665"/>
      <c r="M518" s="536"/>
      <c r="N518" s="537">
        <f>SUM(N496,N517)</f>
        <v>0</v>
      </c>
      <c r="O518" s="536"/>
      <c r="P518" s="537">
        <f>SUM(P496,P517)</f>
        <v>0</v>
      </c>
      <c r="Q518" s="538"/>
      <c r="R518" s="564"/>
      <c r="S518" s="545"/>
      <c r="T518" s="504"/>
      <c r="U518" s="504">
        <f t="shared" ref="U518:V518" si="191">SUM(U496,U517)</f>
        <v>0</v>
      </c>
      <c r="V518" s="504">
        <f t="shared" si="191"/>
        <v>0</v>
      </c>
      <c r="W518" s="565">
        <f>IF(ISERROR(V518/U518),0,V518/U518)</f>
        <v>0</v>
      </c>
      <c r="X518" s="571">
        <f>SUM(X496,X517)</f>
        <v>0</v>
      </c>
      <c r="Y518" s="571">
        <f>SUM(Y496,Y517)</f>
        <v>0</v>
      </c>
    </row>
    <row r="519" spans="1:25" ht="16.5">
      <c r="A519" s="566">
        <f>A518+1</f>
        <v>46155</v>
      </c>
      <c r="B519" s="548" t="s">
        <v>832</v>
      </c>
      <c r="C519" s="666"/>
      <c r="D519" s="667"/>
      <c r="E519" s="668"/>
      <c r="F519" s="669" t="str">
        <f>IF(ISNA(VLOOKUP(D519,條件!$A$1:$L$65585,5,0)),"",(VLOOKUP(D519,條件!$A$1:$L$65585,5,0)))</f>
        <v/>
      </c>
      <c r="G519" s="669" t="str">
        <f>IF(ISNA(VLOOKUP(D519,條件!$A$1:$L$65585,11,0)),"",(VLOOKUP(D519,條件!$A$1:$L$65585,11,0)))</f>
        <v/>
      </c>
      <c r="H519" s="670"/>
      <c r="I519" s="671"/>
      <c r="J519" s="580"/>
      <c r="K519" s="671"/>
      <c r="L519" s="672"/>
      <c r="M519" s="524"/>
      <c r="N519" s="525"/>
      <c r="O519" s="526"/>
      <c r="P519" s="525"/>
      <c r="Q519" s="527"/>
      <c r="R519" s="558"/>
      <c r="S519" s="541">
        <f>K519*0.85</f>
        <v>0</v>
      </c>
      <c r="T519" s="522">
        <f t="shared" ref="T519:T538" si="192">IF(J519="",0,(1440/(J519/S519)))</f>
        <v>0</v>
      </c>
      <c r="U519" s="522">
        <f>T519*L519*(N519+P519)/24*0.85</f>
        <v>0</v>
      </c>
      <c r="V519" s="523">
        <f>M519+O519</f>
        <v>0</v>
      </c>
      <c r="W519" s="559" t="str">
        <f>IF(U519=0,"",((V519/U519)))</f>
        <v/>
      </c>
      <c r="X519" s="569" t="str">
        <f t="shared" ref="X519:X538" si="193">IF(ISERROR((U519/(N519+P519)*N519)/250),"",((U519/(N519+P519)*N519)/250))</f>
        <v/>
      </c>
      <c r="Y519" s="569" t="str">
        <f t="shared" ref="Y519:Y538" si="194">IF(ISERROR(((U519/(N519+P519)*P519)/250)),"",(((U519/(N519+P519)*P519))/250))</f>
        <v/>
      </c>
    </row>
    <row r="520" spans="1:25" ht="16.5">
      <c r="A520" s="493">
        <f>A519</f>
        <v>46155</v>
      </c>
      <c r="B520" s="549" t="s">
        <v>832</v>
      </c>
      <c r="C520" s="576"/>
      <c r="D520" s="600"/>
      <c r="E520" s="577"/>
      <c r="F520" s="635" t="str">
        <f>IF(ISNA(VLOOKUP(D520,條件!$A$1:$L$65585,5,0)),"",(VLOOKUP(D520,條件!$A$1:$L$65585,5,0)))</f>
        <v/>
      </c>
      <c r="G520" s="635" t="str">
        <f>IF(ISNA(VLOOKUP(D520,條件!$A$1:$L$65585,11,0)),"",(VLOOKUP(D520,條件!$A$1:$L$65585,11,0)))</f>
        <v/>
      </c>
      <c r="H520" s="578"/>
      <c r="I520" s="579"/>
      <c r="J520" s="580"/>
      <c r="K520" s="579"/>
      <c r="L520" s="581"/>
      <c r="M520" s="498"/>
      <c r="N520" s="499"/>
      <c r="O520" s="500"/>
      <c r="P520" s="499"/>
      <c r="Q520" s="527"/>
      <c r="R520" s="560"/>
      <c r="S520" s="542">
        <f t="shared" ref="S520:S538" si="195">K520*0.85</f>
        <v>0</v>
      </c>
      <c r="T520" s="502">
        <f t="shared" si="192"/>
        <v>0</v>
      </c>
      <c r="U520" s="522">
        <f t="shared" ref="U520:U538" si="196">T520*L520*(N520+P520)/24*0.85</f>
        <v>0</v>
      </c>
      <c r="V520" s="503">
        <f t="shared" ref="V520:V538" si="197">M520+O520</f>
        <v>0</v>
      </c>
      <c r="W520" s="559" t="str">
        <f t="shared" ref="W520:W538" si="198">IF(U520=0,"",((V520/U520)))</f>
        <v/>
      </c>
      <c r="X520" s="569" t="str">
        <f t="shared" si="193"/>
        <v/>
      </c>
      <c r="Y520" s="569" t="str">
        <f t="shared" si="194"/>
        <v/>
      </c>
    </row>
    <row r="521" spans="1:25" ht="16.5">
      <c r="A521" s="493">
        <f t="shared" ref="A521:A561" si="199">A520</f>
        <v>46155</v>
      </c>
      <c r="B521" s="549" t="s">
        <v>832</v>
      </c>
      <c r="C521" s="576"/>
      <c r="D521" s="600"/>
      <c r="E521" s="577"/>
      <c r="F521" s="635" t="str">
        <f>IF(ISNA(VLOOKUP(D521,條件!$A$1:$L$65585,5,0)),"",(VLOOKUP(D521,條件!$A$1:$L$65585,5,0)))</f>
        <v/>
      </c>
      <c r="G521" s="635" t="str">
        <f>IF(ISNA(VLOOKUP(D521,條件!$A$1:$L$65585,11,0)),"",(VLOOKUP(D521,條件!$A$1:$L$65585,11,0)))</f>
        <v/>
      </c>
      <c r="H521" s="578"/>
      <c r="I521" s="579"/>
      <c r="J521" s="580"/>
      <c r="K521" s="579"/>
      <c r="L521" s="581"/>
      <c r="M521" s="498"/>
      <c r="N521" s="499"/>
      <c r="O521" s="500"/>
      <c r="P521" s="499"/>
      <c r="Q521" s="527"/>
      <c r="R521" s="560"/>
      <c r="S521" s="542">
        <f t="shared" si="195"/>
        <v>0</v>
      </c>
      <c r="T521" s="502">
        <f t="shared" si="192"/>
        <v>0</v>
      </c>
      <c r="U521" s="522">
        <f t="shared" si="196"/>
        <v>0</v>
      </c>
      <c r="V521" s="503">
        <f t="shared" si="197"/>
        <v>0</v>
      </c>
      <c r="W521" s="559" t="str">
        <f t="shared" si="198"/>
        <v/>
      </c>
      <c r="X521" s="569" t="str">
        <f t="shared" si="193"/>
        <v/>
      </c>
      <c r="Y521" s="569" t="str">
        <f t="shared" si="194"/>
        <v/>
      </c>
    </row>
    <row r="522" spans="1:25" ht="16.5">
      <c r="A522" s="493">
        <f t="shared" si="199"/>
        <v>46155</v>
      </c>
      <c r="B522" s="549" t="s">
        <v>832</v>
      </c>
      <c r="C522" s="576"/>
      <c r="D522" s="600"/>
      <c r="E522" s="577"/>
      <c r="F522" s="635" t="str">
        <f>IF(ISNA(VLOOKUP(D522,條件!$A$1:$L$65585,5,0)),"",(VLOOKUP(D522,條件!$A$1:$L$65585,5,0)))</f>
        <v/>
      </c>
      <c r="G522" s="635" t="str">
        <f>IF(ISNA(VLOOKUP(D522,條件!$A$1:$L$65585,11,0)),"",(VLOOKUP(D522,條件!$A$1:$L$65585,11,0)))</f>
        <v/>
      </c>
      <c r="H522" s="578"/>
      <c r="I522" s="579"/>
      <c r="J522" s="580"/>
      <c r="K522" s="579"/>
      <c r="L522" s="581"/>
      <c r="M522" s="498"/>
      <c r="N522" s="499"/>
      <c r="O522" s="500"/>
      <c r="P522" s="499"/>
      <c r="Q522" s="527"/>
      <c r="R522" s="560"/>
      <c r="S522" s="542">
        <f t="shared" si="195"/>
        <v>0</v>
      </c>
      <c r="T522" s="502">
        <f t="shared" si="192"/>
        <v>0</v>
      </c>
      <c r="U522" s="522">
        <f t="shared" si="196"/>
        <v>0</v>
      </c>
      <c r="V522" s="503">
        <f t="shared" si="197"/>
        <v>0</v>
      </c>
      <c r="W522" s="559" t="str">
        <f t="shared" si="198"/>
        <v/>
      </c>
      <c r="X522" s="569" t="str">
        <f t="shared" si="193"/>
        <v/>
      </c>
      <c r="Y522" s="569" t="str">
        <f t="shared" si="194"/>
        <v/>
      </c>
    </row>
    <row r="523" spans="1:25" ht="16.5">
      <c r="A523" s="493">
        <f t="shared" si="199"/>
        <v>46155</v>
      </c>
      <c r="B523" s="549" t="s">
        <v>832</v>
      </c>
      <c r="C523" s="576"/>
      <c r="D523" s="600"/>
      <c r="E523" s="577"/>
      <c r="F523" s="635" t="str">
        <f>IF(ISNA(VLOOKUP(D523,條件!$A$1:$L$65585,5,0)),"",(VLOOKUP(D523,條件!$A$1:$L$65585,5,0)))</f>
        <v/>
      </c>
      <c r="G523" s="635" t="str">
        <f>IF(ISNA(VLOOKUP(D523,條件!$A$1:$L$65585,11,0)),"",(VLOOKUP(D523,條件!$A$1:$L$65585,11,0)))</f>
        <v/>
      </c>
      <c r="H523" s="578"/>
      <c r="I523" s="579"/>
      <c r="J523" s="580"/>
      <c r="K523" s="579"/>
      <c r="L523" s="581"/>
      <c r="M523" s="498"/>
      <c r="N523" s="499"/>
      <c r="O523" s="500"/>
      <c r="P523" s="499"/>
      <c r="Q523" s="527"/>
      <c r="R523" s="560"/>
      <c r="S523" s="542">
        <f t="shared" si="195"/>
        <v>0</v>
      </c>
      <c r="T523" s="502">
        <f t="shared" si="192"/>
        <v>0</v>
      </c>
      <c r="U523" s="522">
        <f t="shared" si="196"/>
        <v>0</v>
      </c>
      <c r="V523" s="503">
        <f t="shared" si="197"/>
        <v>0</v>
      </c>
      <c r="W523" s="559" t="str">
        <f t="shared" si="198"/>
        <v/>
      </c>
      <c r="X523" s="569" t="str">
        <f t="shared" si="193"/>
        <v/>
      </c>
      <c r="Y523" s="569" t="str">
        <f t="shared" si="194"/>
        <v/>
      </c>
    </row>
    <row r="524" spans="1:25" ht="16.5">
      <c r="A524" s="493">
        <f t="shared" si="199"/>
        <v>46155</v>
      </c>
      <c r="B524" s="549" t="s">
        <v>832</v>
      </c>
      <c r="C524" s="576"/>
      <c r="D524" s="600"/>
      <c r="E524" s="577"/>
      <c r="F524" s="635" t="str">
        <f>IF(ISNA(VLOOKUP(D524,條件!$A$1:$L$65585,5,0)),"",(VLOOKUP(D524,條件!$A$1:$L$65585,5,0)))</f>
        <v/>
      </c>
      <c r="G524" s="635" t="str">
        <f>IF(ISNA(VLOOKUP(D524,條件!$A$1:$L$65585,11,0)),"",(VLOOKUP(D524,條件!$A$1:$L$65585,11,0)))</f>
        <v/>
      </c>
      <c r="H524" s="578"/>
      <c r="I524" s="579"/>
      <c r="J524" s="580"/>
      <c r="K524" s="579"/>
      <c r="L524" s="581"/>
      <c r="M524" s="498"/>
      <c r="N524" s="499"/>
      <c r="O524" s="500"/>
      <c r="P524" s="499"/>
      <c r="Q524" s="527"/>
      <c r="R524" s="560"/>
      <c r="S524" s="542">
        <f t="shared" si="195"/>
        <v>0</v>
      </c>
      <c r="T524" s="502">
        <f t="shared" si="192"/>
        <v>0</v>
      </c>
      <c r="U524" s="522">
        <f t="shared" si="196"/>
        <v>0</v>
      </c>
      <c r="V524" s="503">
        <f t="shared" si="197"/>
        <v>0</v>
      </c>
      <c r="W524" s="559" t="str">
        <f t="shared" si="198"/>
        <v/>
      </c>
      <c r="X524" s="569" t="str">
        <f t="shared" si="193"/>
        <v/>
      </c>
      <c r="Y524" s="569" t="str">
        <f t="shared" si="194"/>
        <v/>
      </c>
    </row>
    <row r="525" spans="1:25" ht="16.5">
      <c r="A525" s="493">
        <f t="shared" si="199"/>
        <v>46155</v>
      </c>
      <c r="B525" s="549" t="s">
        <v>832</v>
      </c>
      <c r="C525" s="576"/>
      <c r="D525" s="600"/>
      <c r="E525" s="577"/>
      <c r="F525" s="635" t="str">
        <f>IF(ISNA(VLOOKUP(D525,條件!$A$1:$L$65585,5,0)),"",(VLOOKUP(D525,條件!$A$1:$L$65585,5,0)))</f>
        <v/>
      </c>
      <c r="G525" s="635" t="str">
        <f>IF(ISNA(VLOOKUP(D525,條件!$A$1:$L$65585,11,0)),"",(VLOOKUP(D525,條件!$A$1:$L$65585,11,0)))</f>
        <v/>
      </c>
      <c r="H525" s="578"/>
      <c r="I525" s="579"/>
      <c r="J525" s="580"/>
      <c r="K525" s="579"/>
      <c r="L525" s="581"/>
      <c r="M525" s="498"/>
      <c r="N525" s="499"/>
      <c r="O525" s="500"/>
      <c r="P525" s="499"/>
      <c r="Q525" s="527"/>
      <c r="R525" s="560"/>
      <c r="S525" s="542">
        <f t="shared" si="195"/>
        <v>0</v>
      </c>
      <c r="T525" s="502">
        <f t="shared" si="192"/>
        <v>0</v>
      </c>
      <c r="U525" s="522">
        <f t="shared" si="196"/>
        <v>0</v>
      </c>
      <c r="V525" s="503">
        <f t="shared" si="197"/>
        <v>0</v>
      </c>
      <c r="W525" s="559" t="str">
        <f t="shared" si="198"/>
        <v/>
      </c>
      <c r="X525" s="569" t="str">
        <f t="shared" si="193"/>
        <v/>
      </c>
      <c r="Y525" s="569" t="str">
        <f t="shared" si="194"/>
        <v/>
      </c>
    </row>
    <row r="526" spans="1:25" ht="16.5">
      <c r="A526" s="493">
        <f t="shared" si="199"/>
        <v>46155</v>
      </c>
      <c r="B526" s="549" t="s">
        <v>832</v>
      </c>
      <c r="C526" s="576"/>
      <c r="D526" s="600"/>
      <c r="E526" s="577"/>
      <c r="F526" s="635" t="str">
        <f>IF(ISNA(VLOOKUP(D526,條件!$A$1:$L$65585,5,0)),"",(VLOOKUP(D526,條件!$A$1:$L$65585,5,0)))</f>
        <v/>
      </c>
      <c r="G526" s="635" t="str">
        <f>IF(ISNA(VLOOKUP(D526,條件!$A$1:$L$65585,11,0)),"",(VLOOKUP(D526,條件!$A$1:$L$65585,11,0)))</f>
        <v/>
      </c>
      <c r="H526" s="578"/>
      <c r="I526" s="579"/>
      <c r="J526" s="580"/>
      <c r="K526" s="579"/>
      <c r="L526" s="581"/>
      <c r="M526" s="498"/>
      <c r="N526" s="499"/>
      <c r="O526" s="500"/>
      <c r="P526" s="499"/>
      <c r="Q526" s="527"/>
      <c r="R526" s="560"/>
      <c r="S526" s="542">
        <f t="shared" si="195"/>
        <v>0</v>
      </c>
      <c r="T526" s="502">
        <f t="shared" si="192"/>
        <v>0</v>
      </c>
      <c r="U526" s="522">
        <f t="shared" si="196"/>
        <v>0</v>
      </c>
      <c r="V526" s="503">
        <f t="shared" si="197"/>
        <v>0</v>
      </c>
      <c r="W526" s="559" t="str">
        <f t="shared" si="198"/>
        <v/>
      </c>
      <c r="X526" s="569" t="str">
        <f t="shared" si="193"/>
        <v/>
      </c>
      <c r="Y526" s="569" t="str">
        <f t="shared" si="194"/>
        <v/>
      </c>
    </row>
    <row r="527" spans="1:25" ht="16.5">
      <c r="A527" s="493">
        <f t="shared" si="199"/>
        <v>46155</v>
      </c>
      <c r="B527" s="549" t="s">
        <v>832</v>
      </c>
      <c r="C527" s="576"/>
      <c r="D527" s="600"/>
      <c r="E527" s="577"/>
      <c r="F527" s="635" t="str">
        <f>IF(ISNA(VLOOKUP(D527,條件!$A$1:$L$65585,5,0)),"",(VLOOKUP(D527,條件!$A$1:$L$65585,5,0)))</f>
        <v/>
      </c>
      <c r="G527" s="635" t="str">
        <f>IF(ISNA(VLOOKUP(D527,條件!$A$1:$L$65585,11,0)),"",(VLOOKUP(D527,條件!$A$1:$L$65585,11,0)))</f>
        <v/>
      </c>
      <c r="H527" s="578"/>
      <c r="I527" s="579"/>
      <c r="J527" s="580"/>
      <c r="K527" s="579"/>
      <c r="L527" s="581"/>
      <c r="M527" s="498"/>
      <c r="N527" s="499"/>
      <c r="O527" s="500"/>
      <c r="P527" s="499"/>
      <c r="Q527" s="527"/>
      <c r="R527" s="560"/>
      <c r="S527" s="542">
        <f t="shared" si="195"/>
        <v>0</v>
      </c>
      <c r="T527" s="502">
        <f t="shared" si="192"/>
        <v>0</v>
      </c>
      <c r="U527" s="522">
        <f t="shared" si="196"/>
        <v>0</v>
      </c>
      <c r="V527" s="503">
        <f t="shared" si="197"/>
        <v>0</v>
      </c>
      <c r="W527" s="559" t="str">
        <f t="shared" si="198"/>
        <v/>
      </c>
      <c r="X527" s="569" t="str">
        <f t="shared" si="193"/>
        <v/>
      </c>
      <c r="Y527" s="569" t="str">
        <f t="shared" si="194"/>
        <v/>
      </c>
    </row>
    <row r="528" spans="1:25" ht="16.5">
      <c r="A528" s="493">
        <f t="shared" si="199"/>
        <v>46155</v>
      </c>
      <c r="B528" s="549" t="s">
        <v>832</v>
      </c>
      <c r="C528" s="576"/>
      <c r="D528" s="600"/>
      <c r="E528" s="577"/>
      <c r="F528" s="635" t="str">
        <f>IF(ISNA(VLOOKUP(D528,條件!$A$1:$L$65585,5,0)),"",(VLOOKUP(D528,條件!$A$1:$L$65585,5,0)))</f>
        <v/>
      </c>
      <c r="G528" s="635" t="str">
        <f>IF(ISNA(VLOOKUP(D528,條件!$A$1:$L$65585,11,0)),"",(VLOOKUP(D528,條件!$A$1:$L$65585,11,0)))</f>
        <v/>
      </c>
      <c r="H528" s="578"/>
      <c r="I528" s="579"/>
      <c r="J528" s="580"/>
      <c r="K528" s="579"/>
      <c r="L528" s="581"/>
      <c r="M528" s="498"/>
      <c r="N528" s="499"/>
      <c r="O528" s="500"/>
      <c r="P528" s="499"/>
      <c r="Q528" s="527"/>
      <c r="R528" s="560"/>
      <c r="S528" s="542">
        <f t="shared" si="195"/>
        <v>0</v>
      </c>
      <c r="T528" s="502">
        <f t="shared" si="192"/>
        <v>0</v>
      </c>
      <c r="U528" s="522">
        <f t="shared" si="196"/>
        <v>0</v>
      </c>
      <c r="V528" s="503">
        <f t="shared" si="197"/>
        <v>0</v>
      </c>
      <c r="W528" s="559" t="str">
        <f t="shared" si="198"/>
        <v/>
      </c>
      <c r="X528" s="569" t="str">
        <f t="shared" si="193"/>
        <v/>
      </c>
      <c r="Y528" s="569" t="str">
        <f t="shared" si="194"/>
        <v/>
      </c>
    </row>
    <row r="529" spans="1:25" ht="16.5">
      <c r="A529" s="493">
        <f t="shared" si="199"/>
        <v>46155</v>
      </c>
      <c r="B529" s="549" t="s">
        <v>832</v>
      </c>
      <c r="C529" s="576"/>
      <c r="D529" s="600"/>
      <c r="E529" s="577"/>
      <c r="F529" s="635" t="str">
        <f>IF(ISNA(VLOOKUP(D529,條件!$A$1:$L$65585,5,0)),"",(VLOOKUP(D529,條件!$A$1:$L$65585,5,0)))</f>
        <v/>
      </c>
      <c r="G529" s="635" t="str">
        <f>IF(ISNA(VLOOKUP(D529,條件!$A$1:$L$65585,11,0)),"",(VLOOKUP(D529,條件!$A$1:$L$65585,11,0)))</f>
        <v/>
      </c>
      <c r="H529" s="578"/>
      <c r="I529" s="579"/>
      <c r="J529" s="580"/>
      <c r="K529" s="579"/>
      <c r="L529" s="581"/>
      <c r="M529" s="498"/>
      <c r="N529" s="499"/>
      <c r="O529" s="500"/>
      <c r="P529" s="499"/>
      <c r="Q529" s="527"/>
      <c r="R529" s="560"/>
      <c r="S529" s="542">
        <f t="shared" si="195"/>
        <v>0</v>
      </c>
      <c r="T529" s="502">
        <f t="shared" si="192"/>
        <v>0</v>
      </c>
      <c r="U529" s="522">
        <f t="shared" si="196"/>
        <v>0</v>
      </c>
      <c r="V529" s="503">
        <f t="shared" si="197"/>
        <v>0</v>
      </c>
      <c r="W529" s="559" t="str">
        <f t="shared" si="198"/>
        <v/>
      </c>
      <c r="X529" s="569" t="str">
        <f t="shared" si="193"/>
        <v/>
      </c>
      <c r="Y529" s="569" t="str">
        <f t="shared" si="194"/>
        <v/>
      </c>
    </row>
    <row r="530" spans="1:25" ht="16.5">
      <c r="A530" s="493">
        <f t="shared" si="199"/>
        <v>46155</v>
      </c>
      <c r="B530" s="549" t="s">
        <v>832</v>
      </c>
      <c r="C530" s="576"/>
      <c r="D530" s="600"/>
      <c r="E530" s="577"/>
      <c r="F530" s="635" t="str">
        <f>IF(ISNA(VLOOKUP(D530,條件!$A$1:$L$65585,5,0)),"",(VLOOKUP(D530,條件!$A$1:$L$65585,5,0)))</f>
        <v/>
      </c>
      <c r="G530" s="635" t="str">
        <f>IF(ISNA(VLOOKUP(D530,條件!$A$1:$L$65585,11,0)),"",(VLOOKUP(D530,條件!$A$1:$L$65585,11,0)))</f>
        <v/>
      </c>
      <c r="H530" s="578"/>
      <c r="I530" s="579"/>
      <c r="J530" s="580"/>
      <c r="K530" s="579"/>
      <c r="L530" s="581"/>
      <c r="M530" s="498"/>
      <c r="N530" s="499"/>
      <c r="O530" s="500"/>
      <c r="P530" s="499"/>
      <c r="Q530" s="527"/>
      <c r="R530" s="560"/>
      <c r="S530" s="542">
        <f t="shared" si="195"/>
        <v>0</v>
      </c>
      <c r="T530" s="502">
        <f t="shared" si="192"/>
        <v>0</v>
      </c>
      <c r="U530" s="502">
        <f t="shared" si="196"/>
        <v>0</v>
      </c>
      <c r="V530" s="503">
        <f t="shared" si="197"/>
        <v>0</v>
      </c>
      <c r="W530" s="559" t="str">
        <f t="shared" si="198"/>
        <v/>
      </c>
      <c r="X530" s="569" t="str">
        <f t="shared" si="193"/>
        <v/>
      </c>
      <c r="Y530" s="569" t="str">
        <f t="shared" si="194"/>
        <v/>
      </c>
    </row>
    <row r="531" spans="1:25" ht="16.5">
      <c r="A531" s="493">
        <f t="shared" si="199"/>
        <v>46155</v>
      </c>
      <c r="B531" s="549" t="s">
        <v>832</v>
      </c>
      <c r="C531" s="576"/>
      <c r="D531" s="600"/>
      <c r="E531" s="577"/>
      <c r="F531" s="635" t="str">
        <f>IF(ISNA(VLOOKUP(D531,條件!$A$1:$L$65585,5,0)),"",(VLOOKUP(D531,條件!$A$1:$L$65585,5,0)))</f>
        <v/>
      </c>
      <c r="G531" s="635" t="str">
        <f>IF(ISNA(VLOOKUP(D531,條件!$A$1:$L$65585,11,0)),"",(VLOOKUP(D531,條件!$A$1:$L$65585,11,0)))</f>
        <v/>
      </c>
      <c r="H531" s="578"/>
      <c r="I531" s="579"/>
      <c r="J531" s="580"/>
      <c r="K531" s="579"/>
      <c r="L531" s="581"/>
      <c r="M531" s="498"/>
      <c r="N531" s="499"/>
      <c r="O531" s="500"/>
      <c r="P531" s="499"/>
      <c r="Q531" s="527"/>
      <c r="R531" s="560"/>
      <c r="S531" s="542">
        <f t="shared" si="195"/>
        <v>0</v>
      </c>
      <c r="T531" s="502">
        <f t="shared" si="192"/>
        <v>0</v>
      </c>
      <c r="U531" s="502">
        <f t="shared" si="196"/>
        <v>0</v>
      </c>
      <c r="V531" s="503">
        <f t="shared" si="197"/>
        <v>0</v>
      </c>
      <c r="W531" s="561" t="str">
        <f t="shared" si="198"/>
        <v/>
      </c>
      <c r="X531" s="569" t="str">
        <f t="shared" si="193"/>
        <v/>
      </c>
      <c r="Y531" s="569" t="str">
        <f t="shared" si="194"/>
        <v/>
      </c>
    </row>
    <row r="532" spans="1:25" ht="16.5">
      <c r="A532" s="493">
        <f t="shared" si="199"/>
        <v>46155</v>
      </c>
      <c r="B532" s="549" t="s">
        <v>832</v>
      </c>
      <c r="C532" s="576"/>
      <c r="D532" s="600"/>
      <c r="E532" s="577"/>
      <c r="F532" s="635" t="str">
        <f>IF(ISNA(VLOOKUP(D532,條件!$A$1:$L$65585,5,0)),"",(VLOOKUP(D532,條件!$A$1:$L$65585,5,0)))</f>
        <v/>
      </c>
      <c r="G532" s="635" t="str">
        <f>IF(ISNA(VLOOKUP(D532,條件!$A$1:$L$65585,11,0)),"",(VLOOKUP(D532,條件!$A$1:$L$65585,11,0)))</f>
        <v/>
      </c>
      <c r="H532" s="578"/>
      <c r="I532" s="579"/>
      <c r="J532" s="580"/>
      <c r="K532" s="579"/>
      <c r="L532" s="581"/>
      <c r="M532" s="498"/>
      <c r="N532" s="499"/>
      <c r="O532" s="500"/>
      <c r="P532" s="499"/>
      <c r="Q532" s="527"/>
      <c r="R532" s="560"/>
      <c r="S532" s="542">
        <f t="shared" si="195"/>
        <v>0</v>
      </c>
      <c r="T532" s="502">
        <f t="shared" si="192"/>
        <v>0</v>
      </c>
      <c r="U532" s="502">
        <f t="shared" si="196"/>
        <v>0</v>
      </c>
      <c r="V532" s="503">
        <f t="shared" si="197"/>
        <v>0</v>
      </c>
      <c r="W532" s="561" t="str">
        <f t="shared" si="198"/>
        <v/>
      </c>
      <c r="X532" s="569" t="str">
        <f t="shared" si="193"/>
        <v/>
      </c>
      <c r="Y532" s="569" t="str">
        <f t="shared" si="194"/>
        <v/>
      </c>
    </row>
    <row r="533" spans="1:25" ht="16.5">
      <c r="A533" s="493">
        <f t="shared" si="199"/>
        <v>46155</v>
      </c>
      <c r="B533" s="549" t="s">
        <v>832</v>
      </c>
      <c r="C533" s="576"/>
      <c r="D533" s="600"/>
      <c r="E533" s="577"/>
      <c r="F533" s="635" t="str">
        <f>IF(ISNA(VLOOKUP(D533,條件!$A$1:$L$65585,5,0)),"",(VLOOKUP(D533,條件!$A$1:$L$65585,5,0)))</f>
        <v/>
      </c>
      <c r="G533" s="635" t="str">
        <f>IF(ISNA(VLOOKUP(D533,條件!$A$1:$L$65585,11,0)),"",(VLOOKUP(D533,條件!$A$1:$L$65585,11,0)))</f>
        <v/>
      </c>
      <c r="H533" s="578"/>
      <c r="I533" s="579"/>
      <c r="J533" s="580"/>
      <c r="K533" s="579"/>
      <c r="L533" s="581"/>
      <c r="M533" s="498"/>
      <c r="N533" s="499"/>
      <c r="O533" s="500"/>
      <c r="P533" s="499"/>
      <c r="Q533" s="527"/>
      <c r="R533" s="560"/>
      <c r="S533" s="542">
        <f t="shared" si="195"/>
        <v>0</v>
      </c>
      <c r="T533" s="502">
        <f t="shared" si="192"/>
        <v>0</v>
      </c>
      <c r="U533" s="502">
        <f t="shared" si="196"/>
        <v>0</v>
      </c>
      <c r="V533" s="503">
        <f t="shared" si="197"/>
        <v>0</v>
      </c>
      <c r="W533" s="561" t="str">
        <f t="shared" si="198"/>
        <v/>
      </c>
      <c r="X533" s="569" t="str">
        <f t="shared" si="193"/>
        <v/>
      </c>
      <c r="Y533" s="569" t="str">
        <f t="shared" si="194"/>
        <v/>
      </c>
    </row>
    <row r="534" spans="1:25" ht="16.5">
      <c r="A534" s="493">
        <f t="shared" si="199"/>
        <v>46155</v>
      </c>
      <c r="B534" s="549" t="s">
        <v>832</v>
      </c>
      <c r="C534" s="576"/>
      <c r="D534" s="600"/>
      <c r="E534" s="577"/>
      <c r="F534" s="635" t="str">
        <f>IF(ISNA(VLOOKUP(D534,條件!$A$1:$L$65585,5,0)),"",(VLOOKUP(D534,條件!$A$1:$L$65585,5,0)))</f>
        <v/>
      </c>
      <c r="G534" s="635" t="str">
        <f>IF(ISNA(VLOOKUP(D534,條件!$A$1:$L$65585,11,0)),"",(VLOOKUP(D534,條件!$A$1:$L$65585,11,0)))</f>
        <v/>
      </c>
      <c r="H534" s="578"/>
      <c r="I534" s="579"/>
      <c r="J534" s="580"/>
      <c r="K534" s="579"/>
      <c r="L534" s="581"/>
      <c r="M534" s="498"/>
      <c r="N534" s="499"/>
      <c r="O534" s="500"/>
      <c r="P534" s="499"/>
      <c r="Q534" s="527"/>
      <c r="R534" s="560"/>
      <c r="S534" s="542">
        <f t="shared" si="195"/>
        <v>0</v>
      </c>
      <c r="T534" s="502">
        <f t="shared" si="192"/>
        <v>0</v>
      </c>
      <c r="U534" s="502">
        <f t="shared" si="196"/>
        <v>0</v>
      </c>
      <c r="V534" s="503">
        <f t="shared" si="197"/>
        <v>0</v>
      </c>
      <c r="W534" s="561" t="str">
        <f t="shared" si="198"/>
        <v/>
      </c>
      <c r="X534" s="569" t="str">
        <f t="shared" si="193"/>
        <v/>
      </c>
      <c r="Y534" s="569" t="str">
        <f t="shared" si="194"/>
        <v/>
      </c>
    </row>
    <row r="535" spans="1:25" ht="16.5">
      <c r="A535" s="493">
        <f t="shared" si="199"/>
        <v>46155</v>
      </c>
      <c r="B535" s="549" t="s">
        <v>832</v>
      </c>
      <c r="C535" s="576"/>
      <c r="D535" s="600"/>
      <c r="E535" s="577"/>
      <c r="F535" s="635" t="str">
        <f>IF(ISNA(VLOOKUP(D535,條件!$A$1:$L$65585,5,0)),"",(VLOOKUP(D535,條件!$A$1:$L$65585,5,0)))</f>
        <v/>
      </c>
      <c r="G535" s="635" t="str">
        <f>IF(ISNA(VLOOKUP(D535,條件!$A$1:$L$65585,11,0)),"",(VLOOKUP(D535,條件!$A$1:$L$65585,11,0)))</f>
        <v/>
      </c>
      <c r="H535" s="578"/>
      <c r="I535" s="579"/>
      <c r="J535" s="580"/>
      <c r="K535" s="579"/>
      <c r="L535" s="581"/>
      <c r="M535" s="498"/>
      <c r="N535" s="499"/>
      <c r="O535" s="500"/>
      <c r="P535" s="499"/>
      <c r="Q535" s="501"/>
      <c r="R535" s="560"/>
      <c r="S535" s="542">
        <f t="shared" si="195"/>
        <v>0</v>
      </c>
      <c r="T535" s="502">
        <f t="shared" si="192"/>
        <v>0</v>
      </c>
      <c r="U535" s="502">
        <f t="shared" si="196"/>
        <v>0</v>
      </c>
      <c r="V535" s="503">
        <f t="shared" si="197"/>
        <v>0</v>
      </c>
      <c r="W535" s="561" t="str">
        <f t="shared" si="198"/>
        <v/>
      </c>
      <c r="X535" s="569" t="str">
        <f t="shared" si="193"/>
        <v/>
      </c>
      <c r="Y535" s="569" t="str">
        <f t="shared" si="194"/>
        <v/>
      </c>
    </row>
    <row r="536" spans="1:25" ht="16.5">
      <c r="A536" s="493">
        <f t="shared" si="199"/>
        <v>46155</v>
      </c>
      <c r="B536" s="549" t="s">
        <v>832</v>
      </c>
      <c r="C536" s="576"/>
      <c r="D536" s="600"/>
      <c r="E536" s="577"/>
      <c r="F536" s="635" t="str">
        <f>IF(ISNA(VLOOKUP(D536,條件!$A$1:$L$65585,5,0)),"",(VLOOKUP(D536,條件!$A$1:$L$65585,5,0)))</f>
        <v/>
      </c>
      <c r="G536" s="635" t="str">
        <f>IF(ISNA(VLOOKUP(D536,條件!$A$1:$L$65585,11,0)),"",(VLOOKUP(D536,條件!$A$1:$L$65585,11,0)))</f>
        <v/>
      </c>
      <c r="H536" s="578"/>
      <c r="I536" s="579"/>
      <c r="J536" s="580"/>
      <c r="K536" s="579"/>
      <c r="L536" s="581"/>
      <c r="M536" s="498"/>
      <c r="N536" s="499"/>
      <c r="O536" s="500"/>
      <c r="P536" s="499"/>
      <c r="Q536" s="501"/>
      <c r="R536" s="560"/>
      <c r="S536" s="542">
        <f t="shared" si="195"/>
        <v>0</v>
      </c>
      <c r="T536" s="502">
        <f t="shared" si="192"/>
        <v>0</v>
      </c>
      <c r="U536" s="502">
        <f t="shared" si="196"/>
        <v>0</v>
      </c>
      <c r="V536" s="503">
        <f t="shared" si="197"/>
        <v>0</v>
      </c>
      <c r="W536" s="561" t="str">
        <f t="shared" si="198"/>
        <v/>
      </c>
      <c r="X536" s="569" t="str">
        <f t="shared" si="193"/>
        <v/>
      </c>
      <c r="Y536" s="569" t="str">
        <f t="shared" si="194"/>
        <v/>
      </c>
    </row>
    <row r="537" spans="1:25" ht="16.5">
      <c r="A537" s="493">
        <f t="shared" si="199"/>
        <v>46155</v>
      </c>
      <c r="B537" s="549" t="s">
        <v>832</v>
      </c>
      <c r="C537" s="576"/>
      <c r="D537" s="600"/>
      <c r="E537" s="577"/>
      <c r="F537" s="635" t="str">
        <f>IF(ISNA(VLOOKUP(D537,條件!$A$1:$L$65585,5,0)),"",(VLOOKUP(D537,條件!$A$1:$L$65585,5,0)))</f>
        <v/>
      </c>
      <c r="G537" s="635" t="str">
        <f>IF(ISNA(VLOOKUP(D537,條件!$A$1:$L$65585,11,0)),"",(VLOOKUP(D537,條件!$A$1:$L$65585,11,0)))</f>
        <v/>
      </c>
      <c r="H537" s="578"/>
      <c r="I537" s="579"/>
      <c r="J537" s="580"/>
      <c r="K537" s="579"/>
      <c r="L537" s="581"/>
      <c r="M537" s="498"/>
      <c r="N537" s="499"/>
      <c r="O537" s="500"/>
      <c r="P537" s="499"/>
      <c r="Q537" s="501"/>
      <c r="R537" s="560"/>
      <c r="S537" s="542">
        <f t="shared" si="195"/>
        <v>0</v>
      </c>
      <c r="T537" s="502">
        <f t="shared" si="192"/>
        <v>0</v>
      </c>
      <c r="U537" s="502">
        <f t="shared" si="196"/>
        <v>0</v>
      </c>
      <c r="V537" s="503">
        <f t="shared" si="197"/>
        <v>0</v>
      </c>
      <c r="W537" s="561" t="str">
        <f t="shared" si="198"/>
        <v/>
      </c>
      <c r="X537" s="569" t="str">
        <f t="shared" si="193"/>
        <v/>
      </c>
      <c r="Y537" s="569" t="str">
        <f t="shared" si="194"/>
        <v/>
      </c>
    </row>
    <row r="538" spans="1:25" ht="16.5">
      <c r="A538" s="493">
        <f t="shared" si="199"/>
        <v>46155</v>
      </c>
      <c r="B538" s="549" t="s">
        <v>832</v>
      </c>
      <c r="C538" s="576"/>
      <c r="D538" s="600"/>
      <c r="E538" s="577"/>
      <c r="F538" s="635" t="str">
        <f>IF(ISNA(VLOOKUP(D538,條件!$A$1:$L$65585,5,0)),"",(VLOOKUP(D538,條件!$A$1:$L$65585,5,0)))</f>
        <v/>
      </c>
      <c r="G538" s="635" t="str">
        <f>IF(ISNA(VLOOKUP(D538,條件!$A$1:$L$65585,11,0)),"",(VLOOKUP(D538,條件!$A$1:$L$65585,11,0)))</f>
        <v/>
      </c>
      <c r="H538" s="578"/>
      <c r="I538" s="579"/>
      <c r="J538" s="580"/>
      <c r="K538" s="579"/>
      <c r="L538" s="581"/>
      <c r="M538" s="498"/>
      <c r="N538" s="499"/>
      <c r="O538" s="500"/>
      <c r="P538" s="499"/>
      <c r="Q538" s="501"/>
      <c r="R538" s="560"/>
      <c r="S538" s="542">
        <f t="shared" si="195"/>
        <v>0</v>
      </c>
      <c r="T538" s="502">
        <f t="shared" si="192"/>
        <v>0</v>
      </c>
      <c r="U538" s="502">
        <f t="shared" si="196"/>
        <v>0</v>
      </c>
      <c r="V538" s="503">
        <f t="shared" si="197"/>
        <v>0</v>
      </c>
      <c r="W538" s="561" t="str">
        <f t="shared" si="198"/>
        <v/>
      </c>
      <c r="X538" s="569" t="str">
        <f t="shared" si="193"/>
        <v/>
      </c>
      <c r="Y538" s="569" t="str">
        <f t="shared" si="194"/>
        <v/>
      </c>
    </row>
    <row r="539" spans="1:25" ht="16.5">
      <c r="A539" s="493">
        <f t="shared" si="199"/>
        <v>46155</v>
      </c>
      <c r="B539" s="515" t="s">
        <v>835</v>
      </c>
      <c r="C539" s="652"/>
      <c r="D539" s="653"/>
      <c r="E539" s="654"/>
      <c r="F539" s="655"/>
      <c r="G539" s="655"/>
      <c r="H539" s="656"/>
      <c r="I539" s="657">
        <f>COUNTA(I519:I538)</f>
        <v>0</v>
      </c>
      <c r="J539" s="657"/>
      <c r="K539" s="657"/>
      <c r="L539" s="658"/>
      <c r="M539" s="517"/>
      <c r="N539" s="518">
        <f>SUM(N519:N538)</f>
        <v>0</v>
      </c>
      <c r="O539" s="517"/>
      <c r="P539" s="518">
        <f>SUM(P519:P538)</f>
        <v>0</v>
      </c>
      <c r="Q539" s="519"/>
      <c r="R539" s="562"/>
      <c r="S539" s="543"/>
      <c r="T539" s="516"/>
      <c r="U539" s="516">
        <f>SUMIF(U519:U538,"&lt;9E307")</f>
        <v>0</v>
      </c>
      <c r="V539" s="516">
        <f>SUM(V519:V538)</f>
        <v>0</v>
      </c>
      <c r="W539" s="563">
        <f>IF(ISERROR(V539/U539),0,(V539/U539))</f>
        <v>0</v>
      </c>
      <c r="X539" s="570">
        <f>SUMIF(X519:X538,"&lt;9E307")</f>
        <v>0</v>
      </c>
      <c r="Y539" s="570">
        <f>SUMIF(Y519:Y538,"&lt;9E307")</f>
        <v>0</v>
      </c>
    </row>
    <row r="540" spans="1:25" ht="16.5">
      <c r="A540" s="493">
        <f t="shared" si="199"/>
        <v>46155</v>
      </c>
      <c r="B540" s="549" t="s">
        <v>833</v>
      </c>
      <c r="C540" s="576"/>
      <c r="D540" s="600"/>
      <c r="E540" s="577"/>
      <c r="F540" s="635" t="str">
        <f>IF(ISNA(VLOOKUP(D540,條件!$A$1:$L$65585,5,0)),"",(VLOOKUP(D540,條件!$A$1:$L$65585,5,0)))</f>
        <v/>
      </c>
      <c r="G540" s="635" t="str">
        <f>IF(ISNA(VLOOKUP(D540,條件!$A$1:$L$65585,11,0)),"",(VLOOKUP(D540,條件!$A$1:$L$65585,11,0)))</f>
        <v/>
      </c>
      <c r="H540" s="578"/>
      <c r="I540" s="579"/>
      <c r="J540" s="580"/>
      <c r="K540" s="579"/>
      <c r="L540" s="581"/>
      <c r="M540" s="498"/>
      <c r="N540" s="499"/>
      <c r="O540" s="500"/>
      <c r="P540" s="499"/>
      <c r="Q540" s="501"/>
      <c r="R540" s="560"/>
      <c r="S540" s="542">
        <f>K540*0.85</f>
        <v>0</v>
      </c>
      <c r="T540" s="502">
        <f t="shared" ref="T540:T559" si="200">IF(J540="",0,(1440/(J540/S540)))</f>
        <v>0</v>
      </c>
      <c r="U540" s="522">
        <f>T540*L540*(N540+P540)/24*0.85</f>
        <v>0</v>
      </c>
      <c r="V540" s="523">
        <f>M540+O540</f>
        <v>0</v>
      </c>
      <c r="W540" s="559" t="str">
        <f>IF(U540=0,"",((V540/U540)))</f>
        <v/>
      </c>
      <c r="X540" s="569" t="str">
        <f t="shared" ref="X540:X559" si="201">IF(ISERROR((U540/(N540+P540)*N540)/250),"",((U540/(N540+P540)*N540)/250))</f>
        <v/>
      </c>
      <c r="Y540" s="569" t="str">
        <f t="shared" ref="Y540:Y559" si="202">IF(ISERROR(((U540/(N540+P540)*P540)/250)),"",(((U540/(N540+P540)*P540))/250))</f>
        <v/>
      </c>
    </row>
    <row r="541" spans="1:25" ht="16.5">
      <c r="A541" s="493">
        <f t="shared" si="199"/>
        <v>46155</v>
      </c>
      <c r="B541" s="549" t="s">
        <v>833</v>
      </c>
      <c r="C541" s="576"/>
      <c r="D541" s="600"/>
      <c r="E541" s="577"/>
      <c r="F541" s="635" t="str">
        <f>IF(ISNA(VLOOKUP(D541,條件!$A$1:$L$65585,5,0)),"",(VLOOKUP(D541,條件!$A$1:$L$65585,5,0)))</f>
        <v/>
      </c>
      <c r="G541" s="635" t="str">
        <f>IF(ISNA(VLOOKUP(D541,條件!$A$1:$L$65585,11,0)),"",(VLOOKUP(D541,條件!$A$1:$L$65585,11,0)))</f>
        <v/>
      </c>
      <c r="H541" s="578"/>
      <c r="I541" s="579"/>
      <c r="J541" s="580"/>
      <c r="K541" s="579"/>
      <c r="L541" s="581"/>
      <c r="M541" s="498"/>
      <c r="N541" s="499"/>
      <c r="O541" s="500"/>
      <c r="P541" s="499"/>
      <c r="Q541" s="501"/>
      <c r="R541" s="560"/>
      <c r="S541" s="542">
        <f t="shared" ref="S541:S559" si="203">K541*0.85</f>
        <v>0</v>
      </c>
      <c r="T541" s="502">
        <f t="shared" si="200"/>
        <v>0</v>
      </c>
      <c r="U541" s="522">
        <f t="shared" ref="U541:U559" si="204">T541*L541*(N541+P541)/24*0.85</f>
        <v>0</v>
      </c>
      <c r="V541" s="503">
        <f t="shared" ref="V541:V559" si="205">M541+O541</f>
        <v>0</v>
      </c>
      <c r="W541" s="559" t="str">
        <f t="shared" ref="W541:W559" si="206">IF(U541=0,"",((V541/U541)))</f>
        <v/>
      </c>
      <c r="X541" s="569" t="str">
        <f t="shared" si="201"/>
        <v/>
      </c>
      <c r="Y541" s="569" t="str">
        <f t="shared" si="202"/>
        <v/>
      </c>
    </row>
    <row r="542" spans="1:25" ht="16.5">
      <c r="A542" s="493">
        <f t="shared" si="199"/>
        <v>46155</v>
      </c>
      <c r="B542" s="549" t="s">
        <v>833</v>
      </c>
      <c r="C542" s="576"/>
      <c r="D542" s="600"/>
      <c r="E542" s="577"/>
      <c r="F542" s="635" t="str">
        <f>IF(ISNA(VLOOKUP(D542,條件!$A$1:$L$65585,5,0)),"",(VLOOKUP(D542,條件!$A$1:$L$65585,5,0)))</f>
        <v/>
      </c>
      <c r="G542" s="635" t="str">
        <f>IF(ISNA(VLOOKUP(D542,條件!$A$1:$L$65585,11,0)),"",(VLOOKUP(D542,條件!$A$1:$L$65585,11,0)))</f>
        <v/>
      </c>
      <c r="H542" s="578"/>
      <c r="I542" s="579"/>
      <c r="J542" s="580"/>
      <c r="K542" s="579"/>
      <c r="L542" s="581"/>
      <c r="M542" s="498"/>
      <c r="N542" s="499"/>
      <c r="O542" s="500"/>
      <c r="P542" s="499"/>
      <c r="Q542" s="501"/>
      <c r="R542" s="560"/>
      <c r="S542" s="542">
        <f t="shared" si="203"/>
        <v>0</v>
      </c>
      <c r="T542" s="502">
        <f t="shared" si="200"/>
        <v>0</v>
      </c>
      <c r="U542" s="522">
        <f t="shared" si="204"/>
        <v>0</v>
      </c>
      <c r="V542" s="503">
        <f t="shared" si="205"/>
        <v>0</v>
      </c>
      <c r="W542" s="559" t="str">
        <f t="shared" si="206"/>
        <v/>
      </c>
      <c r="X542" s="569" t="str">
        <f t="shared" si="201"/>
        <v/>
      </c>
      <c r="Y542" s="569" t="str">
        <f t="shared" si="202"/>
        <v/>
      </c>
    </row>
    <row r="543" spans="1:25" ht="16.5">
      <c r="A543" s="493">
        <f t="shared" si="199"/>
        <v>46155</v>
      </c>
      <c r="B543" s="549" t="s">
        <v>833</v>
      </c>
      <c r="C543" s="576"/>
      <c r="D543" s="600"/>
      <c r="E543" s="577"/>
      <c r="F543" s="635" t="str">
        <f>IF(ISNA(VLOOKUP(D543,條件!$A$1:$L$65585,5,0)),"",(VLOOKUP(D543,條件!$A$1:$L$65585,5,0)))</f>
        <v/>
      </c>
      <c r="G543" s="635" t="str">
        <f>IF(ISNA(VLOOKUP(D543,條件!$A$1:$L$65585,11,0)),"",(VLOOKUP(D543,條件!$A$1:$L$65585,11,0)))</f>
        <v/>
      </c>
      <c r="H543" s="578"/>
      <c r="I543" s="579"/>
      <c r="J543" s="580"/>
      <c r="K543" s="579"/>
      <c r="L543" s="581"/>
      <c r="M543" s="498"/>
      <c r="N543" s="499"/>
      <c r="O543" s="500"/>
      <c r="P543" s="499"/>
      <c r="Q543" s="501"/>
      <c r="R543" s="560"/>
      <c r="S543" s="542">
        <f t="shared" si="203"/>
        <v>0</v>
      </c>
      <c r="T543" s="502">
        <f t="shared" si="200"/>
        <v>0</v>
      </c>
      <c r="U543" s="522">
        <f t="shared" si="204"/>
        <v>0</v>
      </c>
      <c r="V543" s="503">
        <f t="shared" si="205"/>
        <v>0</v>
      </c>
      <c r="W543" s="559" t="str">
        <f t="shared" si="206"/>
        <v/>
      </c>
      <c r="X543" s="569" t="str">
        <f t="shared" si="201"/>
        <v/>
      </c>
      <c r="Y543" s="569" t="str">
        <f t="shared" si="202"/>
        <v/>
      </c>
    </row>
    <row r="544" spans="1:25" ht="16.5">
      <c r="A544" s="493">
        <f t="shared" si="199"/>
        <v>46155</v>
      </c>
      <c r="B544" s="549" t="s">
        <v>833</v>
      </c>
      <c r="C544" s="576"/>
      <c r="D544" s="600"/>
      <c r="E544" s="577"/>
      <c r="F544" s="635" t="str">
        <f>IF(ISNA(VLOOKUP(D544,條件!$A$1:$L$65585,5,0)),"",(VLOOKUP(D544,條件!$A$1:$L$65585,5,0)))</f>
        <v/>
      </c>
      <c r="G544" s="635" t="str">
        <f>IF(ISNA(VLOOKUP(D544,條件!$A$1:$L$65585,11,0)),"",(VLOOKUP(D544,條件!$A$1:$L$65585,11,0)))</f>
        <v/>
      </c>
      <c r="H544" s="578"/>
      <c r="I544" s="579"/>
      <c r="J544" s="580"/>
      <c r="K544" s="579"/>
      <c r="L544" s="581"/>
      <c r="M544" s="498"/>
      <c r="N544" s="499"/>
      <c r="O544" s="500"/>
      <c r="P544" s="499"/>
      <c r="Q544" s="501"/>
      <c r="R544" s="560"/>
      <c r="S544" s="542">
        <f t="shared" si="203"/>
        <v>0</v>
      </c>
      <c r="T544" s="502">
        <f t="shared" si="200"/>
        <v>0</v>
      </c>
      <c r="U544" s="522">
        <f t="shared" si="204"/>
        <v>0</v>
      </c>
      <c r="V544" s="503">
        <f t="shared" si="205"/>
        <v>0</v>
      </c>
      <c r="W544" s="559" t="str">
        <f t="shared" si="206"/>
        <v/>
      </c>
      <c r="X544" s="569" t="str">
        <f t="shared" si="201"/>
        <v/>
      </c>
      <c r="Y544" s="569" t="str">
        <f t="shared" si="202"/>
        <v/>
      </c>
    </row>
    <row r="545" spans="1:25" ht="16.5">
      <c r="A545" s="493">
        <f t="shared" si="199"/>
        <v>46155</v>
      </c>
      <c r="B545" s="549" t="s">
        <v>833</v>
      </c>
      <c r="C545" s="576"/>
      <c r="D545" s="600"/>
      <c r="E545" s="577"/>
      <c r="F545" s="635" t="str">
        <f>IF(ISNA(VLOOKUP(D545,條件!$A$1:$L$65585,5,0)),"",(VLOOKUP(D545,條件!$A$1:$L$65585,5,0)))</f>
        <v/>
      </c>
      <c r="G545" s="635" t="str">
        <f>IF(ISNA(VLOOKUP(D545,條件!$A$1:$L$65585,11,0)),"",(VLOOKUP(D545,條件!$A$1:$L$65585,11,0)))</f>
        <v/>
      </c>
      <c r="H545" s="578"/>
      <c r="I545" s="579"/>
      <c r="J545" s="580"/>
      <c r="K545" s="579"/>
      <c r="L545" s="581"/>
      <c r="M545" s="498"/>
      <c r="N545" s="499"/>
      <c r="O545" s="500"/>
      <c r="P545" s="499"/>
      <c r="Q545" s="501"/>
      <c r="R545" s="560"/>
      <c r="S545" s="542">
        <f t="shared" si="203"/>
        <v>0</v>
      </c>
      <c r="T545" s="502">
        <f t="shared" si="200"/>
        <v>0</v>
      </c>
      <c r="U545" s="522">
        <f t="shared" si="204"/>
        <v>0</v>
      </c>
      <c r="V545" s="503">
        <f t="shared" si="205"/>
        <v>0</v>
      </c>
      <c r="W545" s="559" t="str">
        <f t="shared" si="206"/>
        <v/>
      </c>
      <c r="X545" s="569" t="str">
        <f t="shared" si="201"/>
        <v/>
      </c>
      <c r="Y545" s="569" t="str">
        <f t="shared" si="202"/>
        <v/>
      </c>
    </row>
    <row r="546" spans="1:25" ht="16.5">
      <c r="A546" s="493">
        <f t="shared" si="199"/>
        <v>46155</v>
      </c>
      <c r="B546" s="549" t="s">
        <v>833</v>
      </c>
      <c r="C546" s="576"/>
      <c r="D546" s="600"/>
      <c r="E546" s="577"/>
      <c r="F546" s="635" t="str">
        <f>IF(ISNA(VLOOKUP(D546,條件!$A$1:$L$65585,5,0)),"",(VLOOKUP(D546,條件!$A$1:$L$65585,5,0)))</f>
        <v/>
      </c>
      <c r="G546" s="635" t="str">
        <f>IF(ISNA(VLOOKUP(D546,條件!$A$1:$L$65585,11,0)),"",(VLOOKUP(D546,條件!$A$1:$L$65585,11,0)))</f>
        <v/>
      </c>
      <c r="H546" s="578"/>
      <c r="I546" s="579"/>
      <c r="J546" s="580"/>
      <c r="K546" s="579"/>
      <c r="L546" s="581"/>
      <c r="M546" s="498"/>
      <c r="N546" s="499"/>
      <c r="O546" s="500"/>
      <c r="P546" s="499"/>
      <c r="Q546" s="501"/>
      <c r="R546" s="560"/>
      <c r="S546" s="542">
        <f t="shared" si="203"/>
        <v>0</v>
      </c>
      <c r="T546" s="502">
        <f t="shared" si="200"/>
        <v>0</v>
      </c>
      <c r="U546" s="522">
        <f t="shared" si="204"/>
        <v>0</v>
      </c>
      <c r="V546" s="503">
        <f t="shared" si="205"/>
        <v>0</v>
      </c>
      <c r="W546" s="559" t="str">
        <f t="shared" si="206"/>
        <v/>
      </c>
      <c r="X546" s="569" t="str">
        <f t="shared" si="201"/>
        <v/>
      </c>
      <c r="Y546" s="569" t="str">
        <f t="shared" si="202"/>
        <v/>
      </c>
    </row>
    <row r="547" spans="1:25" ht="16.5">
      <c r="A547" s="493">
        <f t="shared" si="199"/>
        <v>46155</v>
      </c>
      <c r="B547" s="549" t="s">
        <v>833</v>
      </c>
      <c r="C547" s="576"/>
      <c r="D547" s="600"/>
      <c r="E547" s="577"/>
      <c r="F547" s="635" t="str">
        <f>IF(ISNA(VLOOKUP(D547,條件!$A$1:$L$65585,5,0)),"",(VLOOKUP(D547,條件!$A$1:$L$65585,5,0)))</f>
        <v/>
      </c>
      <c r="G547" s="635" t="str">
        <f>IF(ISNA(VLOOKUP(D547,條件!$A$1:$L$65585,11,0)),"",(VLOOKUP(D547,條件!$A$1:$L$65585,11,0)))</f>
        <v/>
      </c>
      <c r="H547" s="578"/>
      <c r="I547" s="579"/>
      <c r="J547" s="580"/>
      <c r="K547" s="579"/>
      <c r="L547" s="581"/>
      <c r="M547" s="498"/>
      <c r="N547" s="499"/>
      <c r="O547" s="500"/>
      <c r="P547" s="499"/>
      <c r="Q547" s="501"/>
      <c r="R547" s="560"/>
      <c r="S547" s="542">
        <f t="shared" si="203"/>
        <v>0</v>
      </c>
      <c r="T547" s="502">
        <f t="shared" si="200"/>
        <v>0</v>
      </c>
      <c r="U547" s="522">
        <f t="shared" si="204"/>
        <v>0</v>
      </c>
      <c r="V547" s="503">
        <f t="shared" si="205"/>
        <v>0</v>
      </c>
      <c r="W547" s="559" t="str">
        <f t="shared" si="206"/>
        <v/>
      </c>
      <c r="X547" s="569" t="str">
        <f t="shared" si="201"/>
        <v/>
      </c>
      <c r="Y547" s="569" t="str">
        <f t="shared" si="202"/>
        <v/>
      </c>
    </row>
    <row r="548" spans="1:25" ht="16.5">
      <c r="A548" s="493">
        <f t="shared" si="199"/>
        <v>46155</v>
      </c>
      <c r="B548" s="549" t="s">
        <v>833</v>
      </c>
      <c r="C548" s="576"/>
      <c r="D548" s="600"/>
      <c r="E548" s="577"/>
      <c r="F548" s="635" t="str">
        <f>IF(ISNA(VLOOKUP(D548,條件!$A$1:$L$65585,5,0)),"",(VLOOKUP(D548,條件!$A$1:$L$65585,5,0)))</f>
        <v/>
      </c>
      <c r="G548" s="635" t="str">
        <f>IF(ISNA(VLOOKUP(D548,條件!$A$1:$L$65585,11,0)),"",(VLOOKUP(D548,條件!$A$1:$L$65585,11,0)))</f>
        <v/>
      </c>
      <c r="H548" s="578"/>
      <c r="I548" s="579"/>
      <c r="J548" s="580"/>
      <c r="K548" s="579"/>
      <c r="L548" s="581"/>
      <c r="M548" s="498"/>
      <c r="N548" s="499"/>
      <c r="O548" s="500"/>
      <c r="P548" s="499"/>
      <c r="Q548" s="501"/>
      <c r="R548" s="560"/>
      <c r="S548" s="542">
        <f t="shared" si="203"/>
        <v>0</v>
      </c>
      <c r="T548" s="502">
        <f t="shared" si="200"/>
        <v>0</v>
      </c>
      <c r="U548" s="522">
        <f t="shared" si="204"/>
        <v>0</v>
      </c>
      <c r="V548" s="503">
        <f t="shared" si="205"/>
        <v>0</v>
      </c>
      <c r="W548" s="559" t="str">
        <f t="shared" si="206"/>
        <v/>
      </c>
      <c r="X548" s="569" t="str">
        <f t="shared" si="201"/>
        <v/>
      </c>
      <c r="Y548" s="569" t="str">
        <f t="shared" si="202"/>
        <v/>
      </c>
    </row>
    <row r="549" spans="1:25" ht="16.5">
      <c r="A549" s="493">
        <f t="shared" si="199"/>
        <v>46155</v>
      </c>
      <c r="B549" s="549" t="s">
        <v>833</v>
      </c>
      <c r="C549" s="576"/>
      <c r="D549" s="600"/>
      <c r="E549" s="577"/>
      <c r="F549" s="635" t="str">
        <f>IF(ISNA(VLOOKUP(D549,條件!$A$1:$L$65585,5,0)),"",(VLOOKUP(D549,條件!$A$1:$L$65585,5,0)))</f>
        <v/>
      </c>
      <c r="G549" s="635" t="str">
        <f>IF(ISNA(VLOOKUP(D549,條件!$A$1:$L$65585,11,0)),"",(VLOOKUP(D549,條件!$A$1:$L$65585,11,0)))</f>
        <v/>
      </c>
      <c r="H549" s="578"/>
      <c r="I549" s="579"/>
      <c r="J549" s="580"/>
      <c r="K549" s="579"/>
      <c r="L549" s="581"/>
      <c r="M549" s="498"/>
      <c r="N549" s="499"/>
      <c r="O549" s="500"/>
      <c r="P549" s="499"/>
      <c r="Q549" s="501"/>
      <c r="R549" s="560"/>
      <c r="S549" s="542">
        <f t="shared" si="203"/>
        <v>0</v>
      </c>
      <c r="T549" s="502">
        <f t="shared" si="200"/>
        <v>0</v>
      </c>
      <c r="U549" s="522">
        <f t="shared" si="204"/>
        <v>0</v>
      </c>
      <c r="V549" s="503">
        <f t="shared" si="205"/>
        <v>0</v>
      </c>
      <c r="W549" s="559" t="str">
        <f t="shared" si="206"/>
        <v/>
      </c>
      <c r="X549" s="569" t="str">
        <f t="shared" si="201"/>
        <v/>
      </c>
      <c r="Y549" s="569" t="str">
        <f t="shared" si="202"/>
        <v/>
      </c>
    </row>
    <row r="550" spans="1:25" ht="16.5">
      <c r="A550" s="493">
        <f t="shared" si="199"/>
        <v>46155</v>
      </c>
      <c r="B550" s="549" t="s">
        <v>833</v>
      </c>
      <c r="C550" s="576"/>
      <c r="D550" s="600"/>
      <c r="E550" s="577"/>
      <c r="F550" s="635" t="str">
        <f>IF(ISNA(VLOOKUP(D550,條件!$A$1:$L$65585,5,0)),"",(VLOOKUP(D550,條件!$A$1:$L$65585,5,0)))</f>
        <v/>
      </c>
      <c r="G550" s="635" t="str">
        <f>IF(ISNA(VLOOKUP(D550,條件!$A$1:$L$65585,11,0)),"",(VLOOKUP(D550,條件!$A$1:$L$65585,11,0)))</f>
        <v/>
      </c>
      <c r="H550" s="578"/>
      <c r="I550" s="579"/>
      <c r="J550" s="580"/>
      <c r="K550" s="579"/>
      <c r="L550" s="581"/>
      <c r="M550" s="498"/>
      <c r="N550" s="499"/>
      <c r="O550" s="500"/>
      <c r="P550" s="499"/>
      <c r="Q550" s="501"/>
      <c r="R550" s="560"/>
      <c r="S550" s="542">
        <f t="shared" si="203"/>
        <v>0</v>
      </c>
      <c r="T550" s="502">
        <f t="shared" si="200"/>
        <v>0</v>
      </c>
      <c r="U550" s="522">
        <f t="shared" si="204"/>
        <v>0</v>
      </c>
      <c r="V550" s="503">
        <f t="shared" si="205"/>
        <v>0</v>
      </c>
      <c r="W550" s="559" t="str">
        <f t="shared" si="206"/>
        <v/>
      </c>
      <c r="X550" s="569" t="str">
        <f t="shared" si="201"/>
        <v/>
      </c>
      <c r="Y550" s="569" t="str">
        <f t="shared" si="202"/>
        <v/>
      </c>
    </row>
    <row r="551" spans="1:25" ht="16.5">
      <c r="A551" s="493">
        <f t="shared" si="199"/>
        <v>46155</v>
      </c>
      <c r="B551" s="549" t="s">
        <v>833</v>
      </c>
      <c r="C551" s="576"/>
      <c r="D551" s="600"/>
      <c r="E551" s="577"/>
      <c r="F551" s="635" t="str">
        <f>IF(ISNA(VLOOKUP(D551,條件!$A$1:$L$65585,5,0)),"",(VLOOKUP(D551,條件!$A$1:$L$65585,5,0)))</f>
        <v/>
      </c>
      <c r="G551" s="635" t="str">
        <f>IF(ISNA(VLOOKUP(D551,條件!$A$1:$L$65585,11,0)),"",(VLOOKUP(D551,條件!$A$1:$L$65585,11,0)))</f>
        <v/>
      </c>
      <c r="H551" s="578"/>
      <c r="I551" s="579"/>
      <c r="J551" s="580"/>
      <c r="K551" s="579"/>
      <c r="L551" s="581"/>
      <c r="M551" s="498"/>
      <c r="N551" s="499"/>
      <c r="O551" s="500"/>
      <c r="P551" s="499"/>
      <c r="Q551" s="501"/>
      <c r="R551" s="560"/>
      <c r="S551" s="542">
        <f t="shared" si="203"/>
        <v>0</v>
      </c>
      <c r="T551" s="502">
        <f t="shared" si="200"/>
        <v>0</v>
      </c>
      <c r="U551" s="502">
        <f t="shared" si="204"/>
        <v>0</v>
      </c>
      <c r="V551" s="503">
        <f t="shared" si="205"/>
        <v>0</v>
      </c>
      <c r="W551" s="561" t="str">
        <f t="shared" si="206"/>
        <v/>
      </c>
      <c r="X551" s="569" t="str">
        <f t="shared" si="201"/>
        <v/>
      </c>
      <c r="Y551" s="569" t="str">
        <f t="shared" si="202"/>
        <v/>
      </c>
    </row>
    <row r="552" spans="1:25" ht="16.5">
      <c r="A552" s="493">
        <f t="shared" si="199"/>
        <v>46155</v>
      </c>
      <c r="B552" s="549" t="s">
        <v>833</v>
      </c>
      <c r="C552" s="576"/>
      <c r="D552" s="600"/>
      <c r="E552" s="577"/>
      <c r="F552" s="635" t="str">
        <f>IF(ISNA(VLOOKUP(D552,條件!$A$1:$L$65585,5,0)),"",(VLOOKUP(D552,條件!$A$1:$L$65585,5,0)))</f>
        <v/>
      </c>
      <c r="G552" s="635" t="str">
        <f>IF(ISNA(VLOOKUP(D552,條件!$A$1:$L$65585,11,0)),"",(VLOOKUP(D552,條件!$A$1:$L$65585,11,0)))</f>
        <v/>
      </c>
      <c r="H552" s="578"/>
      <c r="I552" s="579"/>
      <c r="J552" s="580"/>
      <c r="K552" s="579"/>
      <c r="L552" s="581"/>
      <c r="M552" s="498"/>
      <c r="N552" s="499"/>
      <c r="O552" s="500"/>
      <c r="P552" s="499"/>
      <c r="Q552" s="501"/>
      <c r="R552" s="560"/>
      <c r="S552" s="542">
        <f t="shared" si="203"/>
        <v>0</v>
      </c>
      <c r="T552" s="502">
        <f t="shared" si="200"/>
        <v>0</v>
      </c>
      <c r="U552" s="502">
        <f t="shared" si="204"/>
        <v>0</v>
      </c>
      <c r="V552" s="503">
        <f t="shared" si="205"/>
        <v>0</v>
      </c>
      <c r="W552" s="561" t="str">
        <f t="shared" si="206"/>
        <v/>
      </c>
      <c r="X552" s="569" t="str">
        <f t="shared" si="201"/>
        <v/>
      </c>
      <c r="Y552" s="569" t="str">
        <f t="shared" si="202"/>
        <v/>
      </c>
    </row>
    <row r="553" spans="1:25" ht="16.5">
      <c r="A553" s="493">
        <f t="shared" si="199"/>
        <v>46155</v>
      </c>
      <c r="B553" s="549" t="s">
        <v>833</v>
      </c>
      <c r="C553" s="576"/>
      <c r="D553" s="600"/>
      <c r="E553" s="577"/>
      <c r="F553" s="635" t="str">
        <f>IF(ISNA(VLOOKUP(D553,條件!$A$1:$L$65585,5,0)),"",(VLOOKUP(D553,條件!$A$1:$L$65585,5,0)))</f>
        <v/>
      </c>
      <c r="G553" s="635" t="str">
        <f>IF(ISNA(VLOOKUP(D553,條件!$A$1:$L$65585,11,0)),"",(VLOOKUP(D553,條件!$A$1:$L$65585,11,0)))</f>
        <v/>
      </c>
      <c r="H553" s="578"/>
      <c r="I553" s="579"/>
      <c r="J553" s="580"/>
      <c r="K553" s="579"/>
      <c r="L553" s="581"/>
      <c r="M553" s="498"/>
      <c r="N553" s="499"/>
      <c r="O553" s="500"/>
      <c r="P553" s="499"/>
      <c r="Q553" s="501"/>
      <c r="R553" s="560"/>
      <c r="S553" s="542">
        <f t="shared" si="203"/>
        <v>0</v>
      </c>
      <c r="T553" s="502">
        <f t="shared" si="200"/>
        <v>0</v>
      </c>
      <c r="U553" s="502">
        <f t="shared" si="204"/>
        <v>0</v>
      </c>
      <c r="V553" s="503">
        <f t="shared" si="205"/>
        <v>0</v>
      </c>
      <c r="W553" s="561" t="str">
        <f t="shared" si="206"/>
        <v/>
      </c>
      <c r="X553" s="569" t="str">
        <f t="shared" si="201"/>
        <v/>
      </c>
      <c r="Y553" s="569" t="str">
        <f t="shared" si="202"/>
        <v/>
      </c>
    </row>
    <row r="554" spans="1:25" ht="16.5">
      <c r="A554" s="493">
        <f t="shared" si="199"/>
        <v>46155</v>
      </c>
      <c r="B554" s="549" t="s">
        <v>833</v>
      </c>
      <c r="C554" s="576"/>
      <c r="D554" s="600"/>
      <c r="E554" s="577"/>
      <c r="F554" s="635" t="str">
        <f>IF(ISNA(VLOOKUP(D554,條件!$A$1:$L$65585,5,0)),"",(VLOOKUP(D554,條件!$A$1:$L$65585,5,0)))</f>
        <v/>
      </c>
      <c r="G554" s="635" t="str">
        <f>IF(ISNA(VLOOKUP(D554,條件!$A$1:$L$65585,11,0)),"",(VLOOKUP(D554,條件!$A$1:$L$65585,11,0)))</f>
        <v/>
      </c>
      <c r="H554" s="578"/>
      <c r="I554" s="579"/>
      <c r="J554" s="580"/>
      <c r="K554" s="579"/>
      <c r="L554" s="581"/>
      <c r="M554" s="498"/>
      <c r="N554" s="499"/>
      <c r="O554" s="500"/>
      <c r="P554" s="499"/>
      <c r="Q554" s="501"/>
      <c r="R554" s="560"/>
      <c r="S554" s="542">
        <f t="shared" si="203"/>
        <v>0</v>
      </c>
      <c r="T554" s="502">
        <f t="shared" si="200"/>
        <v>0</v>
      </c>
      <c r="U554" s="502">
        <f t="shared" si="204"/>
        <v>0</v>
      </c>
      <c r="V554" s="503">
        <f t="shared" si="205"/>
        <v>0</v>
      </c>
      <c r="W554" s="561" t="str">
        <f t="shared" si="206"/>
        <v/>
      </c>
      <c r="X554" s="569" t="str">
        <f t="shared" si="201"/>
        <v/>
      </c>
      <c r="Y554" s="569" t="str">
        <f t="shared" si="202"/>
        <v/>
      </c>
    </row>
    <row r="555" spans="1:25" ht="16.5">
      <c r="A555" s="493">
        <f t="shared" si="199"/>
        <v>46155</v>
      </c>
      <c r="B555" s="549" t="s">
        <v>833</v>
      </c>
      <c r="C555" s="576"/>
      <c r="D555" s="600"/>
      <c r="E555" s="577"/>
      <c r="F555" s="635" t="str">
        <f>IF(ISNA(VLOOKUP(D555,條件!$A$1:$L$65585,5,0)),"",(VLOOKUP(D555,條件!$A$1:$L$65585,5,0)))</f>
        <v/>
      </c>
      <c r="G555" s="635" t="str">
        <f>IF(ISNA(VLOOKUP(D555,條件!$A$1:$L$65585,11,0)),"",(VLOOKUP(D555,條件!$A$1:$L$65585,11,0)))</f>
        <v/>
      </c>
      <c r="H555" s="578"/>
      <c r="I555" s="579"/>
      <c r="J555" s="580"/>
      <c r="K555" s="579"/>
      <c r="L555" s="581"/>
      <c r="M555" s="498"/>
      <c r="N555" s="499"/>
      <c r="O555" s="500"/>
      <c r="P555" s="499"/>
      <c r="Q555" s="501"/>
      <c r="R555" s="560"/>
      <c r="S555" s="542">
        <f t="shared" si="203"/>
        <v>0</v>
      </c>
      <c r="T555" s="502">
        <f t="shared" si="200"/>
        <v>0</v>
      </c>
      <c r="U555" s="502">
        <f t="shared" si="204"/>
        <v>0</v>
      </c>
      <c r="V555" s="503">
        <f t="shared" si="205"/>
        <v>0</v>
      </c>
      <c r="W555" s="561" t="str">
        <f t="shared" si="206"/>
        <v/>
      </c>
      <c r="X555" s="569" t="str">
        <f t="shared" si="201"/>
        <v/>
      </c>
      <c r="Y555" s="569" t="str">
        <f t="shared" si="202"/>
        <v/>
      </c>
    </row>
    <row r="556" spans="1:25" ht="16.5">
      <c r="A556" s="493">
        <f t="shared" si="199"/>
        <v>46155</v>
      </c>
      <c r="B556" s="549" t="s">
        <v>833</v>
      </c>
      <c r="C556" s="576"/>
      <c r="D556" s="600"/>
      <c r="E556" s="577"/>
      <c r="F556" s="635" t="str">
        <f>IF(ISNA(VLOOKUP(D556,條件!$A$1:$L$65585,5,0)),"",(VLOOKUP(D556,條件!$A$1:$L$65585,5,0)))</f>
        <v/>
      </c>
      <c r="G556" s="635" t="str">
        <f>IF(ISNA(VLOOKUP(D556,條件!$A$1:$L$65585,11,0)),"",(VLOOKUP(D556,條件!$A$1:$L$65585,11,0)))</f>
        <v/>
      </c>
      <c r="H556" s="578"/>
      <c r="I556" s="579"/>
      <c r="J556" s="580"/>
      <c r="K556" s="579"/>
      <c r="L556" s="581"/>
      <c r="M556" s="498"/>
      <c r="N556" s="499"/>
      <c r="O556" s="500"/>
      <c r="P556" s="499"/>
      <c r="Q556" s="501"/>
      <c r="R556" s="560"/>
      <c r="S556" s="542">
        <f t="shared" si="203"/>
        <v>0</v>
      </c>
      <c r="T556" s="502">
        <f t="shared" si="200"/>
        <v>0</v>
      </c>
      <c r="U556" s="502">
        <f t="shared" si="204"/>
        <v>0</v>
      </c>
      <c r="V556" s="503">
        <f t="shared" si="205"/>
        <v>0</v>
      </c>
      <c r="W556" s="561" t="str">
        <f t="shared" si="206"/>
        <v/>
      </c>
      <c r="X556" s="569" t="str">
        <f t="shared" si="201"/>
        <v/>
      </c>
      <c r="Y556" s="569" t="str">
        <f t="shared" si="202"/>
        <v/>
      </c>
    </row>
    <row r="557" spans="1:25" ht="16.5">
      <c r="A557" s="493">
        <f t="shared" si="199"/>
        <v>46155</v>
      </c>
      <c r="B557" s="549" t="s">
        <v>833</v>
      </c>
      <c r="C557" s="576"/>
      <c r="D557" s="600"/>
      <c r="E557" s="577"/>
      <c r="F557" s="635" t="str">
        <f>IF(ISNA(VLOOKUP(D557,條件!$A$1:$L$65585,5,0)),"",(VLOOKUP(D557,條件!$A$1:$L$65585,5,0)))</f>
        <v/>
      </c>
      <c r="G557" s="635" t="str">
        <f>IF(ISNA(VLOOKUP(D557,條件!$A$1:$L$65585,11,0)),"",(VLOOKUP(D557,條件!$A$1:$L$65585,11,0)))</f>
        <v/>
      </c>
      <c r="H557" s="578"/>
      <c r="I557" s="579"/>
      <c r="J557" s="580"/>
      <c r="K557" s="579"/>
      <c r="L557" s="581"/>
      <c r="M557" s="498"/>
      <c r="N557" s="499"/>
      <c r="O557" s="500"/>
      <c r="P557" s="499"/>
      <c r="Q557" s="501"/>
      <c r="R557" s="560"/>
      <c r="S557" s="542">
        <f t="shared" si="203"/>
        <v>0</v>
      </c>
      <c r="T557" s="502">
        <f t="shared" si="200"/>
        <v>0</v>
      </c>
      <c r="U557" s="502">
        <f t="shared" si="204"/>
        <v>0</v>
      </c>
      <c r="V557" s="503">
        <f t="shared" si="205"/>
        <v>0</v>
      </c>
      <c r="W557" s="561" t="str">
        <f t="shared" si="206"/>
        <v/>
      </c>
      <c r="X557" s="569" t="str">
        <f t="shared" si="201"/>
        <v/>
      </c>
      <c r="Y557" s="569" t="str">
        <f t="shared" si="202"/>
        <v/>
      </c>
    </row>
    <row r="558" spans="1:25" ht="16.5">
      <c r="A558" s="493">
        <f t="shared" si="199"/>
        <v>46155</v>
      </c>
      <c r="B558" s="549" t="s">
        <v>833</v>
      </c>
      <c r="C558" s="576"/>
      <c r="D558" s="600"/>
      <c r="E558" s="577"/>
      <c r="F558" s="635" t="str">
        <f>IF(ISNA(VLOOKUP(D558,條件!$A$1:$L$65585,5,0)),"",(VLOOKUP(D558,條件!$A$1:$L$65585,5,0)))</f>
        <v/>
      </c>
      <c r="G558" s="635" t="str">
        <f>IF(ISNA(VLOOKUP(D558,條件!$A$1:$L$65585,11,0)),"",(VLOOKUP(D558,條件!$A$1:$L$65585,11,0)))</f>
        <v/>
      </c>
      <c r="H558" s="578"/>
      <c r="I558" s="579"/>
      <c r="J558" s="580"/>
      <c r="K558" s="579"/>
      <c r="L558" s="581"/>
      <c r="M558" s="498"/>
      <c r="N558" s="499"/>
      <c r="O558" s="500"/>
      <c r="P558" s="499"/>
      <c r="Q558" s="501"/>
      <c r="R558" s="560"/>
      <c r="S558" s="542">
        <f t="shared" si="203"/>
        <v>0</v>
      </c>
      <c r="T558" s="502">
        <f t="shared" si="200"/>
        <v>0</v>
      </c>
      <c r="U558" s="502">
        <f t="shared" si="204"/>
        <v>0</v>
      </c>
      <c r="V558" s="503">
        <f t="shared" si="205"/>
        <v>0</v>
      </c>
      <c r="W558" s="561" t="str">
        <f t="shared" si="206"/>
        <v/>
      </c>
      <c r="X558" s="569" t="str">
        <f t="shared" si="201"/>
        <v/>
      </c>
      <c r="Y558" s="569" t="str">
        <f t="shared" si="202"/>
        <v/>
      </c>
    </row>
    <row r="559" spans="1:25" ht="16.5">
      <c r="A559" s="493">
        <f t="shared" si="199"/>
        <v>46155</v>
      </c>
      <c r="B559" s="549" t="s">
        <v>833</v>
      </c>
      <c r="C559" s="576"/>
      <c r="D559" s="600"/>
      <c r="E559" s="577"/>
      <c r="F559" s="635" t="str">
        <f>IF(ISNA(VLOOKUP(D559,條件!$A$1:$L$65585,5,0)),"",(VLOOKUP(D559,條件!$A$1:$L$65585,5,0)))</f>
        <v/>
      </c>
      <c r="G559" s="635" t="str">
        <f>IF(ISNA(VLOOKUP(D559,條件!$A$1:$L$65585,11,0)),"",(VLOOKUP(D559,條件!$A$1:$L$65585,11,0)))</f>
        <v/>
      </c>
      <c r="H559" s="578"/>
      <c r="I559" s="579"/>
      <c r="J559" s="580"/>
      <c r="K559" s="579"/>
      <c r="L559" s="581"/>
      <c r="M559" s="498"/>
      <c r="N559" s="499"/>
      <c r="O559" s="500"/>
      <c r="P559" s="499"/>
      <c r="Q559" s="501"/>
      <c r="R559" s="560"/>
      <c r="S559" s="542">
        <f t="shared" si="203"/>
        <v>0</v>
      </c>
      <c r="T559" s="502">
        <f t="shared" si="200"/>
        <v>0</v>
      </c>
      <c r="U559" s="502">
        <f t="shared" si="204"/>
        <v>0</v>
      </c>
      <c r="V559" s="503">
        <f t="shared" si="205"/>
        <v>0</v>
      </c>
      <c r="W559" s="561" t="str">
        <f t="shared" si="206"/>
        <v/>
      </c>
      <c r="X559" s="569" t="str">
        <f t="shared" si="201"/>
        <v/>
      </c>
      <c r="Y559" s="569" t="str">
        <f t="shared" si="202"/>
        <v/>
      </c>
    </row>
    <row r="560" spans="1:25" ht="16.5">
      <c r="A560" s="493">
        <f t="shared" si="199"/>
        <v>46155</v>
      </c>
      <c r="B560" s="515" t="s">
        <v>831</v>
      </c>
      <c r="C560" s="652"/>
      <c r="D560" s="653"/>
      <c r="E560" s="654"/>
      <c r="F560" s="655">
        <v>0</v>
      </c>
      <c r="G560" s="655"/>
      <c r="H560" s="656"/>
      <c r="I560" s="657">
        <f>COUNTA(I540:I559)</f>
        <v>0</v>
      </c>
      <c r="J560" s="657"/>
      <c r="K560" s="657"/>
      <c r="L560" s="658"/>
      <c r="M560" s="517"/>
      <c r="N560" s="518">
        <f>SUM(N540:N559)</f>
        <v>0</v>
      </c>
      <c r="O560" s="517"/>
      <c r="P560" s="518">
        <f>SUM(P540:P559)</f>
        <v>0</v>
      </c>
      <c r="Q560" s="519"/>
      <c r="R560" s="562"/>
      <c r="S560" s="544"/>
      <c r="T560" s="520"/>
      <c r="U560" s="516">
        <f>SUMIF(U540:U559,"&lt;9E307")</f>
        <v>0</v>
      </c>
      <c r="V560" s="516">
        <f>SUM(V540:V559)</f>
        <v>0</v>
      </c>
      <c r="W560" s="563">
        <f>IF(ISERROR(V560/U560),0,(V560/U560))</f>
        <v>0</v>
      </c>
      <c r="X560" s="570">
        <f>SUMIF(X540:X559,"&lt;9E307")</f>
        <v>0</v>
      </c>
      <c r="Y560" s="570">
        <f>SUMIF(Y540:Y559,"&lt;9E307")</f>
        <v>0</v>
      </c>
    </row>
    <row r="561" spans="1:25" ht="16.5">
      <c r="A561" s="493">
        <f t="shared" si="199"/>
        <v>46155</v>
      </c>
      <c r="B561" s="521" t="s">
        <v>834</v>
      </c>
      <c r="C561" s="659"/>
      <c r="D561" s="660"/>
      <c r="E561" s="661"/>
      <c r="F561" s="662"/>
      <c r="G561" s="662"/>
      <c r="H561" s="663"/>
      <c r="I561" s="664">
        <f>SUM(I539,I560)</f>
        <v>0</v>
      </c>
      <c r="J561" s="664"/>
      <c r="K561" s="664"/>
      <c r="L561" s="665"/>
      <c r="M561" s="536"/>
      <c r="N561" s="537">
        <f>SUM(N539,N560)</f>
        <v>0</v>
      </c>
      <c r="O561" s="536"/>
      <c r="P561" s="537">
        <f>SUM(P539,P560)</f>
        <v>0</v>
      </c>
      <c r="Q561" s="538"/>
      <c r="R561" s="564"/>
      <c r="S561" s="545"/>
      <c r="T561" s="504"/>
      <c r="U561" s="504">
        <f t="shared" ref="U561:V561" si="207">SUM(U539,U560)</f>
        <v>0</v>
      </c>
      <c r="V561" s="504">
        <f t="shared" si="207"/>
        <v>0</v>
      </c>
      <c r="W561" s="565">
        <f>IF(ISERROR(V561/U561),0,V561/U561)</f>
        <v>0</v>
      </c>
      <c r="X561" s="571">
        <f>SUM(X539,X560)</f>
        <v>0</v>
      </c>
      <c r="Y561" s="571">
        <f>SUM(Y539,Y560)</f>
        <v>0</v>
      </c>
    </row>
    <row r="562" spans="1:25" ht="16.5">
      <c r="A562" s="566">
        <f>A561+1</f>
        <v>46156</v>
      </c>
      <c r="B562" s="548" t="s">
        <v>832</v>
      </c>
      <c r="C562" s="666"/>
      <c r="D562" s="667"/>
      <c r="E562" s="668"/>
      <c r="F562" s="669" t="str">
        <f>IF(ISNA(VLOOKUP(D562,條件!$A$1:$L$65585,5,0)),"",(VLOOKUP(D562,條件!$A$1:$L$65585,5,0)))</f>
        <v/>
      </c>
      <c r="G562" s="669" t="str">
        <f>IF(ISNA(VLOOKUP(D562,條件!$A$1:$L$65585,11,0)),"",(VLOOKUP(D562,條件!$A$1:$L$65585,11,0)))</f>
        <v/>
      </c>
      <c r="H562" s="670"/>
      <c r="I562" s="671"/>
      <c r="J562" s="580"/>
      <c r="K562" s="671"/>
      <c r="L562" s="672"/>
      <c r="M562" s="524"/>
      <c r="N562" s="525"/>
      <c r="O562" s="526"/>
      <c r="P562" s="525"/>
      <c r="Q562" s="527"/>
      <c r="R562" s="558"/>
      <c r="S562" s="541">
        <f>K562*0.85</f>
        <v>0</v>
      </c>
      <c r="T562" s="522">
        <f t="shared" ref="T562:T581" si="208">IF(J562="",0,(1440/(J562/S562)))</f>
        <v>0</v>
      </c>
      <c r="U562" s="522">
        <f>T562*L562*(N562+P562)/24*0.85</f>
        <v>0</v>
      </c>
      <c r="V562" s="523">
        <f>M562+O562</f>
        <v>0</v>
      </c>
      <c r="W562" s="559" t="str">
        <f>IF(U562=0,"",((V562/U562)))</f>
        <v/>
      </c>
      <c r="X562" s="569" t="str">
        <f t="shared" ref="X562:X581" si="209">IF(ISERROR((U562/(N562+P562)*N562)/250),"",((U562/(N562+P562)*N562)/250))</f>
        <v/>
      </c>
      <c r="Y562" s="569" t="str">
        <f t="shared" ref="Y562:Y581" si="210">IF(ISERROR(((U562/(N562+P562)*P562)/250)),"",(((U562/(N562+P562)*P562))/250))</f>
        <v/>
      </c>
    </row>
    <row r="563" spans="1:25" ht="16.5">
      <c r="A563" s="493">
        <f>A562</f>
        <v>46156</v>
      </c>
      <c r="B563" s="549" t="s">
        <v>832</v>
      </c>
      <c r="C563" s="576"/>
      <c r="D563" s="600"/>
      <c r="E563" s="577"/>
      <c r="F563" s="635" t="str">
        <f>IF(ISNA(VLOOKUP(D563,條件!$A$1:$L$65585,5,0)),"",(VLOOKUP(D563,條件!$A$1:$L$65585,5,0)))</f>
        <v/>
      </c>
      <c r="G563" s="635" t="str">
        <f>IF(ISNA(VLOOKUP(D563,條件!$A$1:$L$65585,11,0)),"",(VLOOKUP(D563,條件!$A$1:$L$65585,11,0)))</f>
        <v/>
      </c>
      <c r="H563" s="578"/>
      <c r="I563" s="579"/>
      <c r="J563" s="580"/>
      <c r="K563" s="579"/>
      <c r="L563" s="581"/>
      <c r="M563" s="498"/>
      <c r="N563" s="499"/>
      <c r="O563" s="500"/>
      <c r="P563" s="499"/>
      <c r="Q563" s="527"/>
      <c r="R563" s="560"/>
      <c r="S563" s="542">
        <f t="shared" ref="S563:S581" si="211">K563*0.85</f>
        <v>0</v>
      </c>
      <c r="T563" s="502">
        <f t="shared" si="208"/>
        <v>0</v>
      </c>
      <c r="U563" s="522">
        <f t="shared" ref="U563:U581" si="212">T563*L563*(N563+P563)/24*0.85</f>
        <v>0</v>
      </c>
      <c r="V563" s="503">
        <f t="shared" ref="V563:V581" si="213">M563+O563</f>
        <v>0</v>
      </c>
      <c r="W563" s="559" t="str">
        <f t="shared" ref="W563:W581" si="214">IF(U563=0,"",((V563/U563)))</f>
        <v/>
      </c>
      <c r="X563" s="569" t="str">
        <f t="shared" si="209"/>
        <v/>
      </c>
      <c r="Y563" s="569" t="str">
        <f t="shared" si="210"/>
        <v/>
      </c>
    </row>
    <row r="564" spans="1:25" ht="16.5">
      <c r="A564" s="493">
        <f t="shared" ref="A564:A604" si="215">A563</f>
        <v>46156</v>
      </c>
      <c r="B564" s="549" t="s">
        <v>832</v>
      </c>
      <c r="C564" s="576"/>
      <c r="D564" s="600"/>
      <c r="E564" s="577"/>
      <c r="F564" s="635" t="str">
        <f>IF(ISNA(VLOOKUP(D564,條件!$A$1:$L$65585,5,0)),"",(VLOOKUP(D564,條件!$A$1:$L$65585,5,0)))</f>
        <v/>
      </c>
      <c r="G564" s="635" t="str">
        <f>IF(ISNA(VLOOKUP(D564,條件!$A$1:$L$65585,11,0)),"",(VLOOKUP(D564,條件!$A$1:$L$65585,11,0)))</f>
        <v/>
      </c>
      <c r="H564" s="578"/>
      <c r="I564" s="579"/>
      <c r="J564" s="580"/>
      <c r="K564" s="579"/>
      <c r="L564" s="581"/>
      <c r="M564" s="498"/>
      <c r="N564" s="499"/>
      <c r="O564" s="500"/>
      <c r="P564" s="499"/>
      <c r="Q564" s="527"/>
      <c r="R564" s="560"/>
      <c r="S564" s="542">
        <f t="shared" si="211"/>
        <v>0</v>
      </c>
      <c r="T564" s="502">
        <f t="shared" si="208"/>
        <v>0</v>
      </c>
      <c r="U564" s="522">
        <f t="shared" si="212"/>
        <v>0</v>
      </c>
      <c r="V564" s="503">
        <f t="shared" si="213"/>
        <v>0</v>
      </c>
      <c r="W564" s="559" t="str">
        <f t="shared" si="214"/>
        <v/>
      </c>
      <c r="X564" s="569" t="str">
        <f t="shared" si="209"/>
        <v/>
      </c>
      <c r="Y564" s="569" t="str">
        <f t="shared" si="210"/>
        <v/>
      </c>
    </row>
    <row r="565" spans="1:25" ht="16.5">
      <c r="A565" s="493">
        <f t="shared" si="215"/>
        <v>46156</v>
      </c>
      <c r="B565" s="549" t="s">
        <v>832</v>
      </c>
      <c r="C565" s="576"/>
      <c r="D565" s="600"/>
      <c r="E565" s="577"/>
      <c r="F565" s="635" t="str">
        <f>IF(ISNA(VLOOKUP(D565,條件!$A$1:$L$65585,5,0)),"",(VLOOKUP(D565,條件!$A$1:$L$65585,5,0)))</f>
        <v/>
      </c>
      <c r="G565" s="635" t="str">
        <f>IF(ISNA(VLOOKUP(D565,條件!$A$1:$L$65585,11,0)),"",(VLOOKUP(D565,條件!$A$1:$L$65585,11,0)))</f>
        <v/>
      </c>
      <c r="H565" s="578"/>
      <c r="I565" s="579"/>
      <c r="J565" s="580"/>
      <c r="K565" s="579"/>
      <c r="L565" s="581"/>
      <c r="M565" s="498"/>
      <c r="N565" s="499"/>
      <c r="O565" s="500"/>
      <c r="P565" s="499"/>
      <c r="Q565" s="527"/>
      <c r="R565" s="560"/>
      <c r="S565" s="542">
        <f t="shared" si="211"/>
        <v>0</v>
      </c>
      <c r="T565" s="502">
        <f t="shared" si="208"/>
        <v>0</v>
      </c>
      <c r="U565" s="522">
        <f t="shared" si="212"/>
        <v>0</v>
      </c>
      <c r="V565" s="503">
        <f t="shared" si="213"/>
        <v>0</v>
      </c>
      <c r="W565" s="559" t="str">
        <f t="shared" si="214"/>
        <v/>
      </c>
      <c r="X565" s="569" t="str">
        <f t="shared" si="209"/>
        <v/>
      </c>
      <c r="Y565" s="569" t="str">
        <f t="shared" si="210"/>
        <v/>
      </c>
    </row>
    <row r="566" spans="1:25" ht="16.5">
      <c r="A566" s="493">
        <f t="shared" si="215"/>
        <v>46156</v>
      </c>
      <c r="B566" s="549" t="s">
        <v>832</v>
      </c>
      <c r="C566" s="576"/>
      <c r="D566" s="600"/>
      <c r="E566" s="577"/>
      <c r="F566" s="635" t="str">
        <f>IF(ISNA(VLOOKUP(D566,條件!$A$1:$L$65585,5,0)),"",(VLOOKUP(D566,條件!$A$1:$L$65585,5,0)))</f>
        <v/>
      </c>
      <c r="G566" s="635" t="str">
        <f>IF(ISNA(VLOOKUP(D566,條件!$A$1:$L$65585,11,0)),"",(VLOOKUP(D566,條件!$A$1:$L$65585,11,0)))</f>
        <v/>
      </c>
      <c r="H566" s="578"/>
      <c r="I566" s="579"/>
      <c r="J566" s="580"/>
      <c r="K566" s="579"/>
      <c r="L566" s="581"/>
      <c r="M566" s="498"/>
      <c r="N566" s="499"/>
      <c r="O566" s="500"/>
      <c r="P566" s="499"/>
      <c r="Q566" s="527"/>
      <c r="R566" s="560"/>
      <c r="S566" s="542">
        <f t="shared" si="211"/>
        <v>0</v>
      </c>
      <c r="T566" s="502">
        <f t="shared" si="208"/>
        <v>0</v>
      </c>
      <c r="U566" s="522">
        <f t="shared" si="212"/>
        <v>0</v>
      </c>
      <c r="V566" s="503">
        <f t="shared" si="213"/>
        <v>0</v>
      </c>
      <c r="W566" s="559" t="str">
        <f t="shared" si="214"/>
        <v/>
      </c>
      <c r="X566" s="569" t="str">
        <f t="shared" si="209"/>
        <v/>
      </c>
      <c r="Y566" s="569" t="str">
        <f t="shared" si="210"/>
        <v/>
      </c>
    </row>
    <row r="567" spans="1:25" ht="16.5">
      <c r="A567" s="493">
        <f t="shared" si="215"/>
        <v>46156</v>
      </c>
      <c r="B567" s="549" t="s">
        <v>832</v>
      </c>
      <c r="C567" s="576"/>
      <c r="D567" s="600"/>
      <c r="E567" s="577"/>
      <c r="F567" s="635" t="str">
        <f>IF(ISNA(VLOOKUP(D567,條件!$A$1:$L$65585,5,0)),"",(VLOOKUP(D567,條件!$A$1:$L$65585,5,0)))</f>
        <v/>
      </c>
      <c r="G567" s="635" t="str">
        <f>IF(ISNA(VLOOKUP(D567,條件!$A$1:$L$65585,11,0)),"",(VLOOKUP(D567,條件!$A$1:$L$65585,11,0)))</f>
        <v/>
      </c>
      <c r="H567" s="578"/>
      <c r="I567" s="579"/>
      <c r="J567" s="580"/>
      <c r="K567" s="579"/>
      <c r="L567" s="581"/>
      <c r="M567" s="498"/>
      <c r="N567" s="499"/>
      <c r="O567" s="500"/>
      <c r="P567" s="499"/>
      <c r="Q567" s="527"/>
      <c r="R567" s="560"/>
      <c r="S567" s="542">
        <f t="shared" si="211"/>
        <v>0</v>
      </c>
      <c r="T567" s="502">
        <f t="shared" si="208"/>
        <v>0</v>
      </c>
      <c r="U567" s="522">
        <f t="shared" si="212"/>
        <v>0</v>
      </c>
      <c r="V567" s="503">
        <f t="shared" si="213"/>
        <v>0</v>
      </c>
      <c r="W567" s="559" t="str">
        <f t="shared" si="214"/>
        <v/>
      </c>
      <c r="X567" s="569" t="str">
        <f t="shared" si="209"/>
        <v/>
      </c>
      <c r="Y567" s="569" t="str">
        <f t="shared" si="210"/>
        <v/>
      </c>
    </row>
    <row r="568" spans="1:25" ht="16.5">
      <c r="A568" s="493">
        <f t="shared" si="215"/>
        <v>46156</v>
      </c>
      <c r="B568" s="549" t="s">
        <v>832</v>
      </c>
      <c r="C568" s="576"/>
      <c r="D568" s="600"/>
      <c r="E568" s="577"/>
      <c r="F568" s="635" t="str">
        <f>IF(ISNA(VLOOKUP(D568,條件!$A$1:$L$65585,5,0)),"",(VLOOKUP(D568,條件!$A$1:$L$65585,5,0)))</f>
        <v/>
      </c>
      <c r="G568" s="635" t="str">
        <f>IF(ISNA(VLOOKUP(D568,條件!$A$1:$L$65585,11,0)),"",(VLOOKUP(D568,條件!$A$1:$L$65585,11,0)))</f>
        <v/>
      </c>
      <c r="H568" s="578"/>
      <c r="I568" s="579"/>
      <c r="J568" s="580"/>
      <c r="K568" s="579"/>
      <c r="L568" s="581"/>
      <c r="M568" s="498"/>
      <c r="N568" s="499"/>
      <c r="O568" s="500"/>
      <c r="P568" s="499"/>
      <c r="Q568" s="527"/>
      <c r="R568" s="560"/>
      <c r="S568" s="542">
        <f t="shared" si="211"/>
        <v>0</v>
      </c>
      <c r="T568" s="502">
        <f t="shared" si="208"/>
        <v>0</v>
      </c>
      <c r="U568" s="522">
        <f t="shared" si="212"/>
        <v>0</v>
      </c>
      <c r="V568" s="503">
        <f t="shared" si="213"/>
        <v>0</v>
      </c>
      <c r="W568" s="559" t="str">
        <f t="shared" si="214"/>
        <v/>
      </c>
      <c r="X568" s="569" t="str">
        <f t="shared" si="209"/>
        <v/>
      </c>
      <c r="Y568" s="569" t="str">
        <f t="shared" si="210"/>
        <v/>
      </c>
    </row>
    <row r="569" spans="1:25" ht="16.5">
      <c r="A569" s="493">
        <f t="shared" si="215"/>
        <v>46156</v>
      </c>
      <c r="B569" s="549" t="s">
        <v>832</v>
      </c>
      <c r="C569" s="576"/>
      <c r="D569" s="600"/>
      <c r="E569" s="577"/>
      <c r="F569" s="635" t="str">
        <f>IF(ISNA(VLOOKUP(D569,條件!$A$1:$L$65585,5,0)),"",(VLOOKUP(D569,條件!$A$1:$L$65585,5,0)))</f>
        <v/>
      </c>
      <c r="G569" s="635" t="str">
        <f>IF(ISNA(VLOOKUP(D569,條件!$A$1:$L$65585,11,0)),"",(VLOOKUP(D569,條件!$A$1:$L$65585,11,0)))</f>
        <v/>
      </c>
      <c r="H569" s="578"/>
      <c r="I569" s="579"/>
      <c r="J569" s="580"/>
      <c r="K569" s="579"/>
      <c r="L569" s="581"/>
      <c r="M569" s="498"/>
      <c r="N569" s="499"/>
      <c r="O569" s="500"/>
      <c r="P569" s="499"/>
      <c r="Q569" s="527"/>
      <c r="R569" s="560"/>
      <c r="S569" s="542">
        <f t="shared" si="211"/>
        <v>0</v>
      </c>
      <c r="T569" s="502">
        <f t="shared" si="208"/>
        <v>0</v>
      </c>
      <c r="U569" s="522">
        <f t="shared" si="212"/>
        <v>0</v>
      </c>
      <c r="V569" s="503">
        <f t="shared" si="213"/>
        <v>0</v>
      </c>
      <c r="W569" s="559" t="str">
        <f t="shared" si="214"/>
        <v/>
      </c>
      <c r="X569" s="569" t="str">
        <f t="shared" si="209"/>
        <v/>
      </c>
      <c r="Y569" s="569" t="str">
        <f t="shared" si="210"/>
        <v/>
      </c>
    </row>
    <row r="570" spans="1:25" ht="16.5">
      <c r="A570" s="493">
        <f t="shared" si="215"/>
        <v>46156</v>
      </c>
      <c r="B570" s="549" t="s">
        <v>832</v>
      </c>
      <c r="C570" s="576"/>
      <c r="D570" s="600"/>
      <c r="E570" s="577"/>
      <c r="F570" s="635" t="str">
        <f>IF(ISNA(VLOOKUP(D570,條件!$A$1:$L$65585,5,0)),"",(VLOOKUP(D570,條件!$A$1:$L$65585,5,0)))</f>
        <v/>
      </c>
      <c r="G570" s="635" t="str">
        <f>IF(ISNA(VLOOKUP(D570,條件!$A$1:$L$65585,11,0)),"",(VLOOKUP(D570,條件!$A$1:$L$65585,11,0)))</f>
        <v/>
      </c>
      <c r="H570" s="578"/>
      <c r="I570" s="579"/>
      <c r="J570" s="580"/>
      <c r="K570" s="579"/>
      <c r="L570" s="581"/>
      <c r="M570" s="498"/>
      <c r="N570" s="499"/>
      <c r="O570" s="500"/>
      <c r="P570" s="499"/>
      <c r="Q570" s="527"/>
      <c r="R570" s="560"/>
      <c r="S570" s="542">
        <f t="shared" si="211"/>
        <v>0</v>
      </c>
      <c r="T570" s="502">
        <f t="shared" si="208"/>
        <v>0</v>
      </c>
      <c r="U570" s="522">
        <f t="shared" si="212"/>
        <v>0</v>
      </c>
      <c r="V570" s="503">
        <f t="shared" si="213"/>
        <v>0</v>
      </c>
      <c r="W570" s="559" t="str">
        <f t="shared" si="214"/>
        <v/>
      </c>
      <c r="X570" s="569" t="str">
        <f t="shared" si="209"/>
        <v/>
      </c>
      <c r="Y570" s="569" t="str">
        <f t="shared" si="210"/>
        <v/>
      </c>
    </row>
    <row r="571" spans="1:25" ht="16.5">
      <c r="A571" s="493">
        <f t="shared" si="215"/>
        <v>46156</v>
      </c>
      <c r="B571" s="549" t="s">
        <v>832</v>
      </c>
      <c r="C571" s="576"/>
      <c r="D571" s="600"/>
      <c r="E571" s="577"/>
      <c r="F571" s="635" t="str">
        <f>IF(ISNA(VLOOKUP(D571,條件!$A$1:$L$65585,5,0)),"",(VLOOKUP(D571,條件!$A$1:$L$65585,5,0)))</f>
        <v/>
      </c>
      <c r="G571" s="635" t="str">
        <f>IF(ISNA(VLOOKUP(D571,條件!$A$1:$L$65585,11,0)),"",(VLOOKUP(D571,條件!$A$1:$L$65585,11,0)))</f>
        <v/>
      </c>
      <c r="H571" s="578"/>
      <c r="I571" s="579"/>
      <c r="J571" s="580"/>
      <c r="K571" s="579"/>
      <c r="L571" s="581"/>
      <c r="M571" s="498"/>
      <c r="N571" s="499"/>
      <c r="O571" s="500"/>
      <c r="P571" s="499"/>
      <c r="Q571" s="527"/>
      <c r="R571" s="560"/>
      <c r="S571" s="542">
        <f t="shared" si="211"/>
        <v>0</v>
      </c>
      <c r="T571" s="502">
        <f t="shared" si="208"/>
        <v>0</v>
      </c>
      <c r="U571" s="522">
        <f t="shared" si="212"/>
        <v>0</v>
      </c>
      <c r="V571" s="503">
        <f t="shared" si="213"/>
        <v>0</v>
      </c>
      <c r="W571" s="559" t="str">
        <f t="shared" si="214"/>
        <v/>
      </c>
      <c r="X571" s="569" t="str">
        <f t="shared" si="209"/>
        <v/>
      </c>
      <c r="Y571" s="569" t="str">
        <f t="shared" si="210"/>
        <v/>
      </c>
    </row>
    <row r="572" spans="1:25" ht="16.5">
      <c r="A572" s="493">
        <f t="shared" si="215"/>
        <v>46156</v>
      </c>
      <c r="B572" s="549" t="s">
        <v>832</v>
      </c>
      <c r="C572" s="576"/>
      <c r="D572" s="600"/>
      <c r="E572" s="577"/>
      <c r="F572" s="635" t="str">
        <f>IF(ISNA(VLOOKUP(D572,條件!$A$1:$L$65585,5,0)),"",(VLOOKUP(D572,條件!$A$1:$L$65585,5,0)))</f>
        <v/>
      </c>
      <c r="G572" s="635" t="str">
        <f>IF(ISNA(VLOOKUP(D572,條件!$A$1:$L$65585,11,0)),"",(VLOOKUP(D572,條件!$A$1:$L$65585,11,0)))</f>
        <v/>
      </c>
      <c r="H572" s="578"/>
      <c r="I572" s="579"/>
      <c r="J572" s="580"/>
      <c r="K572" s="579"/>
      <c r="L572" s="581"/>
      <c r="M572" s="498"/>
      <c r="N572" s="499"/>
      <c r="O572" s="500"/>
      <c r="P572" s="499"/>
      <c r="Q572" s="527"/>
      <c r="R572" s="560"/>
      <c r="S572" s="542">
        <f t="shared" si="211"/>
        <v>0</v>
      </c>
      <c r="T572" s="502">
        <f t="shared" si="208"/>
        <v>0</v>
      </c>
      <c r="U572" s="522">
        <f t="shared" si="212"/>
        <v>0</v>
      </c>
      <c r="V572" s="503">
        <f t="shared" si="213"/>
        <v>0</v>
      </c>
      <c r="W572" s="559" t="str">
        <f t="shared" si="214"/>
        <v/>
      </c>
      <c r="X572" s="569" t="str">
        <f t="shared" si="209"/>
        <v/>
      </c>
      <c r="Y572" s="569" t="str">
        <f t="shared" si="210"/>
        <v/>
      </c>
    </row>
    <row r="573" spans="1:25" ht="16.5">
      <c r="A573" s="493">
        <f t="shared" si="215"/>
        <v>46156</v>
      </c>
      <c r="B573" s="549" t="s">
        <v>832</v>
      </c>
      <c r="C573" s="576"/>
      <c r="D573" s="600"/>
      <c r="E573" s="577"/>
      <c r="F573" s="635" t="str">
        <f>IF(ISNA(VLOOKUP(D573,條件!$A$1:$L$65585,5,0)),"",(VLOOKUP(D573,條件!$A$1:$L$65585,5,0)))</f>
        <v/>
      </c>
      <c r="G573" s="635" t="str">
        <f>IF(ISNA(VLOOKUP(D573,條件!$A$1:$L$65585,11,0)),"",(VLOOKUP(D573,條件!$A$1:$L$65585,11,0)))</f>
        <v/>
      </c>
      <c r="H573" s="578"/>
      <c r="I573" s="579"/>
      <c r="J573" s="580"/>
      <c r="K573" s="579"/>
      <c r="L573" s="581"/>
      <c r="M573" s="498"/>
      <c r="N573" s="499"/>
      <c r="O573" s="500"/>
      <c r="P573" s="499"/>
      <c r="Q573" s="527"/>
      <c r="R573" s="560"/>
      <c r="S573" s="542">
        <f t="shared" si="211"/>
        <v>0</v>
      </c>
      <c r="T573" s="502">
        <f t="shared" si="208"/>
        <v>0</v>
      </c>
      <c r="U573" s="502">
        <f t="shared" si="212"/>
        <v>0</v>
      </c>
      <c r="V573" s="503">
        <f t="shared" si="213"/>
        <v>0</v>
      </c>
      <c r="W573" s="559" t="str">
        <f t="shared" si="214"/>
        <v/>
      </c>
      <c r="X573" s="569" t="str">
        <f t="shared" si="209"/>
        <v/>
      </c>
      <c r="Y573" s="569" t="str">
        <f t="shared" si="210"/>
        <v/>
      </c>
    </row>
    <row r="574" spans="1:25" ht="16.5">
      <c r="A574" s="493">
        <f t="shared" si="215"/>
        <v>46156</v>
      </c>
      <c r="B574" s="549" t="s">
        <v>832</v>
      </c>
      <c r="C574" s="576"/>
      <c r="D574" s="600"/>
      <c r="E574" s="577"/>
      <c r="F574" s="635" t="str">
        <f>IF(ISNA(VLOOKUP(D574,條件!$A$1:$L$65585,5,0)),"",(VLOOKUP(D574,條件!$A$1:$L$65585,5,0)))</f>
        <v/>
      </c>
      <c r="G574" s="635" t="str">
        <f>IF(ISNA(VLOOKUP(D574,條件!$A$1:$L$65585,11,0)),"",(VLOOKUP(D574,條件!$A$1:$L$65585,11,0)))</f>
        <v/>
      </c>
      <c r="H574" s="578"/>
      <c r="I574" s="579"/>
      <c r="J574" s="580"/>
      <c r="K574" s="579"/>
      <c r="L574" s="581"/>
      <c r="M574" s="498"/>
      <c r="N574" s="499"/>
      <c r="O574" s="500"/>
      <c r="P574" s="499"/>
      <c r="Q574" s="527"/>
      <c r="R574" s="560"/>
      <c r="S574" s="542">
        <f t="shared" si="211"/>
        <v>0</v>
      </c>
      <c r="T574" s="502">
        <f t="shared" si="208"/>
        <v>0</v>
      </c>
      <c r="U574" s="502">
        <f t="shared" si="212"/>
        <v>0</v>
      </c>
      <c r="V574" s="503">
        <f t="shared" si="213"/>
        <v>0</v>
      </c>
      <c r="W574" s="561" t="str">
        <f t="shared" si="214"/>
        <v/>
      </c>
      <c r="X574" s="569" t="str">
        <f t="shared" si="209"/>
        <v/>
      </c>
      <c r="Y574" s="569" t="str">
        <f t="shared" si="210"/>
        <v/>
      </c>
    </row>
    <row r="575" spans="1:25" ht="16.5">
      <c r="A575" s="493">
        <f t="shared" si="215"/>
        <v>46156</v>
      </c>
      <c r="B575" s="549" t="s">
        <v>832</v>
      </c>
      <c r="C575" s="576"/>
      <c r="D575" s="600"/>
      <c r="E575" s="577"/>
      <c r="F575" s="635" t="str">
        <f>IF(ISNA(VLOOKUP(D575,條件!$A$1:$L$65585,5,0)),"",(VLOOKUP(D575,條件!$A$1:$L$65585,5,0)))</f>
        <v/>
      </c>
      <c r="G575" s="635" t="str">
        <f>IF(ISNA(VLOOKUP(D575,條件!$A$1:$L$65585,11,0)),"",(VLOOKUP(D575,條件!$A$1:$L$65585,11,0)))</f>
        <v/>
      </c>
      <c r="H575" s="578"/>
      <c r="I575" s="579"/>
      <c r="J575" s="580"/>
      <c r="K575" s="579"/>
      <c r="L575" s="581"/>
      <c r="M575" s="498"/>
      <c r="N575" s="499"/>
      <c r="O575" s="500"/>
      <c r="P575" s="499"/>
      <c r="Q575" s="527"/>
      <c r="R575" s="560"/>
      <c r="S575" s="542">
        <f t="shared" si="211"/>
        <v>0</v>
      </c>
      <c r="T575" s="502">
        <f t="shared" si="208"/>
        <v>0</v>
      </c>
      <c r="U575" s="502">
        <f t="shared" si="212"/>
        <v>0</v>
      </c>
      <c r="V575" s="503">
        <f t="shared" si="213"/>
        <v>0</v>
      </c>
      <c r="W575" s="561" t="str">
        <f t="shared" si="214"/>
        <v/>
      </c>
      <c r="X575" s="569" t="str">
        <f t="shared" si="209"/>
        <v/>
      </c>
      <c r="Y575" s="569" t="str">
        <f t="shared" si="210"/>
        <v/>
      </c>
    </row>
    <row r="576" spans="1:25" ht="16.5">
      <c r="A576" s="493">
        <f t="shared" si="215"/>
        <v>46156</v>
      </c>
      <c r="B576" s="549" t="s">
        <v>832</v>
      </c>
      <c r="C576" s="576"/>
      <c r="D576" s="600"/>
      <c r="E576" s="577"/>
      <c r="F576" s="635" t="str">
        <f>IF(ISNA(VLOOKUP(D576,條件!$A$1:$L$65585,5,0)),"",(VLOOKUP(D576,條件!$A$1:$L$65585,5,0)))</f>
        <v/>
      </c>
      <c r="G576" s="635" t="str">
        <f>IF(ISNA(VLOOKUP(D576,條件!$A$1:$L$65585,11,0)),"",(VLOOKUP(D576,條件!$A$1:$L$65585,11,0)))</f>
        <v/>
      </c>
      <c r="H576" s="578"/>
      <c r="I576" s="579"/>
      <c r="J576" s="580"/>
      <c r="K576" s="579"/>
      <c r="L576" s="581"/>
      <c r="M576" s="498"/>
      <c r="N576" s="499"/>
      <c r="O576" s="500"/>
      <c r="P576" s="499"/>
      <c r="Q576" s="527"/>
      <c r="R576" s="560"/>
      <c r="S576" s="542">
        <f t="shared" si="211"/>
        <v>0</v>
      </c>
      <c r="T576" s="502">
        <f t="shared" si="208"/>
        <v>0</v>
      </c>
      <c r="U576" s="502">
        <f t="shared" si="212"/>
        <v>0</v>
      </c>
      <c r="V576" s="503">
        <f t="shared" si="213"/>
        <v>0</v>
      </c>
      <c r="W576" s="561" t="str">
        <f t="shared" si="214"/>
        <v/>
      </c>
      <c r="X576" s="569" t="str">
        <f t="shared" si="209"/>
        <v/>
      </c>
      <c r="Y576" s="569" t="str">
        <f t="shared" si="210"/>
        <v/>
      </c>
    </row>
    <row r="577" spans="1:25" ht="16.5">
      <c r="A577" s="493">
        <f t="shared" si="215"/>
        <v>46156</v>
      </c>
      <c r="B577" s="549" t="s">
        <v>832</v>
      </c>
      <c r="C577" s="576"/>
      <c r="D577" s="600"/>
      <c r="E577" s="577"/>
      <c r="F577" s="635" t="str">
        <f>IF(ISNA(VLOOKUP(D577,條件!$A$1:$L$65585,5,0)),"",(VLOOKUP(D577,條件!$A$1:$L$65585,5,0)))</f>
        <v/>
      </c>
      <c r="G577" s="635" t="str">
        <f>IF(ISNA(VLOOKUP(D577,條件!$A$1:$L$65585,11,0)),"",(VLOOKUP(D577,條件!$A$1:$L$65585,11,0)))</f>
        <v/>
      </c>
      <c r="H577" s="578"/>
      <c r="I577" s="579"/>
      <c r="J577" s="580"/>
      <c r="K577" s="579"/>
      <c r="L577" s="581"/>
      <c r="M577" s="498"/>
      <c r="N577" s="499"/>
      <c r="O577" s="500"/>
      <c r="P577" s="499"/>
      <c r="Q577" s="527"/>
      <c r="R577" s="560"/>
      <c r="S577" s="542">
        <f t="shared" si="211"/>
        <v>0</v>
      </c>
      <c r="T577" s="502">
        <f t="shared" si="208"/>
        <v>0</v>
      </c>
      <c r="U577" s="502">
        <f t="shared" si="212"/>
        <v>0</v>
      </c>
      <c r="V577" s="503">
        <f t="shared" si="213"/>
        <v>0</v>
      </c>
      <c r="W577" s="561" t="str">
        <f t="shared" si="214"/>
        <v/>
      </c>
      <c r="X577" s="569" t="str">
        <f t="shared" si="209"/>
        <v/>
      </c>
      <c r="Y577" s="569" t="str">
        <f t="shared" si="210"/>
        <v/>
      </c>
    </row>
    <row r="578" spans="1:25" ht="16.5">
      <c r="A578" s="493">
        <f t="shared" si="215"/>
        <v>46156</v>
      </c>
      <c r="B578" s="549" t="s">
        <v>832</v>
      </c>
      <c r="C578" s="576"/>
      <c r="D578" s="600"/>
      <c r="E578" s="577"/>
      <c r="F578" s="635" t="str">
        <f>IF(ISNA(VLOOKUP(D578,條件!$A$1:$L$65585,5,0)),"",(VLOOKUP(D578,條件!$A$1:$L$65585,5,0)))</f>
        <v/>
      </c>
      <c r="G578" s="635" t="str">
        <f>IF(ISNA(VLOOKUP(D578,條件!$A$1:$L$65585,11,0)),"",(VLOOKUP(D578,條件!$A$1:$L$65585,11,0)))</f>
        <v/>
      </c>
      <c r="H578" s="578"/>
      <c r="I578" s="579"/>
      <c r="J578" s="580"/>
      <c r="K578" s="579"/>
      <c r="L578" s="581"/>
      <c r="M578" s="498"/>
      <c r="N578" s="499"/>
      <c r="O578" s="500"/>
      <c r="P578" s="499"/>
      <c r="Q578" s="501"/>
      <c r="R578" s="560"/>
      <c r="S578" s="542">
        <f t="shared" si="211"/>
        <v>0</v>
      </c>
      <c r="T578" s="502">
        <f t="shared" si="208"/>
        <v>0</v>
      </c>
      <c r="U578" s="502">
        <f t="shared" si="212"/>
        <v>0</v>
      </c>
      <c r="V578" s="503">
        <f t="shared" si="213"/>
        <v>0</v>
      </c>
      <c r="W578" s="561" t="str">
        <f t="shared" si="214"/>
        <v/>
      </c>
      <c r="X578" s="569" t="str">
        <f t="shared" si="209"/>
        <v/>
      </c>
      <c r="Y578" s="569" t="str">
        <f t="shared" si="210"/>
        <v/>
      </c>
    </row>
    <row r="579" spans="1:25" ht="16.5">
      <c r="A579" s="493">
        <f t="shared" si="215"/>
        <v>46156</v>
      </c>
      <c r="B579" s="549" t="s">
        <v>832</v>
      </c>
      <c r="C579" s="576"/>
      <c r="D579" s="600"/>
      <c r="E579" s="577"/>
      <c r="F579" s="635" t="str">
        <f>IF(ISNA(VLOOKUP(D579,條件!$A$1:$L$65585,5,0)),"",(VLOOKUP(D579,條件!$A$1:$L$65585,5,0)))</f>
        <v/>
      </c>
      <c r="G579" s="635" t="str">
        <f>IF(ISNA(VLOOKUP(D579,條件!$A$1:$L$65585,11,0)),"",(VLOOKUP(D579,條件!$A$1:$L$65585,11,0)))</f>
        <v/>
      </c>
      <c r="H579" s="578"/>
      <c r="I579" s="579"/>
      <c r="J579" s="580"/>
      <c r="K579" s="579"/>
      <c r="L579" s="581"/>
      <c r="M579" s="498"/>
      <c r="N579" s="499"/>
      <c r="O579" s="500"/>
      <c r="P579" s="499"/>
      <c r="Q579" s="501"/>
      <c r="R579" s="560"/>
      <c r="S579" s="542">
        <f t="shared" si="211"/>
        <v>0</v>
      </c>
      <c r="T579" s="502">
        <f t="shared" si="208"/>
        <v>0</v>
      </c>
      <c r="U579" s="502">
        <f t="shared" si="212"/>
        <v>0</v>
      </c>
      <c r="V579" s="503">
        <f t="shared" si="213"/>
        <v>0</v>
      </c>
      <c r="W579" s="561" t="str">
        <f t="shared" si="214"/>
        <v/>
      </c>
      <c r="X579" s="569" t="str">
        <f t="shared" si="209"/>
        <v/>
      </c>
      <c r="Y579" s="569" t="str">
        <f t="shared" si="210"/>
        <v/>
      </c>
    </row>
    <row r="580" spans="1:25" ht="16.5">
      <c r="A580" s="493">
        <f t="shared" si="215"/>
        <v>46156</v>
      </c>
      <c r="B580" s="549" t="s">
        <v>832</v>
      </c>
      <c r="C580" s="576"/>
      <c r="D580" s="600"/>
      <c r="E580" s="577"/>
      <c r="F580" s="635" t="str">
        <f>IF(ISNA(VLOOKUP(D580,條件!$A$1:$L$65585,5,0)),"",(VLOOKUP(D580,條件!$A$1:$L$65585,5,0)))</f>
        <v/>
      </c>
      <c r="G580" s="635" t="str">
        <f>IF(ISNA(VLOOKUP(D580,條件!$A$1:$L$65585,11,0)),"",(VLOOKUP(D580,條件!$A$1:$L$65585,11,0)))</f>
        <v/>
      </c>
      <c r="H580" s="578"/>
      <c r="I580" s="579"/>
      <c r="J580" s="580"/>
      <c r="K580" s="579"/>
      <c r="L580" s="581"/>
      <c r="M580" s="498"/>
      <c r="N580" s="499"/>
      <c r="O580" s="500"/>
      <c r="P580" s="499"/>
      <c r="Q580" s="501"/>
      <c r="R580" s="560"/>
      <c r="S580" s="542">
        <f t="shared" si="211"/>
        <v>0</v>
      </c>
      <c r="T580" s="502">
        <f t="shared" si="208"/>
        <v>0</v>
      </c>
      <c r="U580" s="502">
        <f t="shared" si="212"/>
        <v>0</v>
      </c>
      <c r="V580" s="503">
        <f t="shared" si="213"/>
        <v>0</v>
      </c>
      <c r="W580" s="561" t="str">
        <f t="shared" si="214"/>
        <v/>
      </c>
      <c r="X580" s="569" t="str">
        <f t="shared" si="209"/>
        <v/>
      </c>
      <c r="Y580" s="569" t="str">
        <f t="shared" si="210"/>
        <v/>
      </c>
    </row>
    <row r="581" spans="1:25" ht="16.5">
      <c r="A581" s="493">
        <f t="shared" si="215"/>
        <v>46156</v>
      </c>
      <c r="B581" s="549" t="s">
        <v>832</v>
      </c>
      <c r="C581" s="576"/>
      <c r="D581" s="600"/>
      <c r="E581" s="577"/>
      <c r="F581" s="635" t="str">
        <f>IF(ISNA(VLOOKUP(D581,條件!$A$1:$L$65585,5,0)),"",(VLOOKUP(D581,條件!$A$1:$L$65585,5,0)))</f>
        <v/>
      </c>
      <c r="G581" s="635" t="str">
        <f>IF(ISNA(VLOOKUP(D581,條件!$A$1:$L$65585,11,0)),"",(VLOOKUP(D581,條件!$A$1:$L$65585,11,0)))</f>
        <v/>
      </c>
      <c r="H581" s="578"/>
      <c r="I581" s="579"/>
      <c r="J581" s="580"/>
      <c r="K581" s="579"/>
      <c r="L581" s="581"/>
      <c r="M581" s="498"/>
      <c r="N581" s="499"/>
      <c r="O581" s="500"/>
      <c r="P581" s="499"/>
      <c r="Q581" s="501"/>
      <c r="R581" s="560"/>
      <c r="S581" s="542">
        <f t="shared" si="211"/>
        <v>0</v>
      </c>
      <c r="T581" s="502">
        <f t="shared" si="208"/>
        <v>0</v>
      </c>
      <c r="U581" s="502">
        <f t="shared" si="212"/>
        <v>0</v>
      </c>
      <c r="V581" s="503">
        <f t="shared" si="213"/>
        <v>0</v>
      </c>
      <c r="W581" s="561" t="str">
        <f t="shared" si="214"/>
        <v/>
      </c>
      <c r="X581" s="569" t="str">
        <f t="shared" si="209"/>
        <v/>
      </c>
      <c r="Y581" s="569" t="str">
        <f t="shared" si="210"/>
        <v/>
      </c>
    </row>
    <row r="582" spans="1:25" ht="16.5">
      <c r="A582" s="493">
        <f t="shared" si="215"/>
        <v>46156</v>
      </c>
      <c r="B582" s="515" t="s">
        <v>835</v>
      </c>
      <c r="C582" s="652"/>
      <c r="D582" s="653"/>
      <c r="E582" s="654"/>
      <c r="F582" s="655"/>
      <c r="G582" s="655"/>
      <c r="H582" s="656"/>
      <c r="I582" s="657">
        <f>COUNTA(I562:I581)</f>
        <v>0</v>
      </c>
      <c r="J582" s="657"/>
      <c r="K582" s="657"/>
      <c r="L582" s="658"/>
      <c r="M582" s="517"/>
      <c r="N582" s="518">
        <f>SUM(N562:N581)</f>
        <v>0</v>
      </c>
      <c r="O582" s="517"/>
      <c r="P582" s="518">
        <f>SUM(P562:P581)</f>
        <v>0</v>
      </c>
      <c r="Q582" s="519"/>
      <c r="R582" s="562"/>
      <c r="S582" s="543"/>
      <c r="T582" s="516"/>
      <c r="U582" s="516">
        <f>SUMIF(U562:U581,"&lt;9E307")</f>
        <v>0</v>
      </c>
      <c r="V582" s="516">
        <f>SUM(V562:V581)</f>
        <v>0</v>
      </c>
      <c r="W582" s="563">
        <f>IF(ISERROR(V582/U582),0,(V582/U582))</f>
        <v>0</v>
      </c>
      <c r="X582" s="570">
        <f>SUMIF(X562:X581,"&lt;9E307")</f>
        <v>0</v>
      </c>
      <c r="Y582" s="570">
        <f>SUMIF(Y562:Y581,"&lt;9E307")</f>
        <v>0</v>
      </c>
    </row>
    <row r="583" spans="1:25" ht="16.5">
      <c r="A583" s="493">
        <f t="shared" si="215"/>
        <v>46156</v>
      </c>
      <c r="B583" s="549" t="s">
        <v>833</v>
      </c>
      <c r="C583" s="576"/>
      <c r="D583" s="600"/>
      <c r="E583" s="577"/>
      <c r="F583" s="635" t="str">
        <f>IF(ISNA(VLOOKUP(D583,條件!$A$1:$L$65585,5,0)),"",(VLOOKUP(D583,條件!$A$1:$L$65585,5,0)))</f>
        <v/>
      </c>
      <c r="G583" s="635" t="str">
        <f>IF(ISNA(VLOOKUP(D583,條件!$A$1:$L$65585,11,0)),"",(VLOOKUP(D583,條件!$A$1:$L$65585,11,0)))</f>
        <v/>
      </c>
      <c r="H583" s="578"/>
      <c r="I583" s="579"/>
      <c r="J583" s="580"/>
      <c r="K583" s="579"/>
      <c r="L583" s="581"/>
      <c r="M583" s="498"/>
      <c r="N583" s="499"/>
      <c r="O583" s="500"/>
      <c r="P583" s="499"/>
      <c r="Q583" s="501"/>
      <c r="R583" s="560"/>
      <c r="S583" s="542">
        <f>K583*0.85</f>
        <v>0</v>
      </c>
      <c r="T583" s="502">
        <f t="shared" ref="T583:T602" si="216">IF(J583="",0,(1440/(J583/S583)))</f>
        <v>0</v>
      </c>
      <c r="U583" s="522">
        <f>T583*L583*(N583+P583)/24*0.85</f>
        <v>0</v>
      </c>
      <c r="V583" s="523">
        <f>M583+O583</f>
        <v>0</v>
      </c>
      <c r="W583" s="559" t="str">
        <f>IF(U583=0,"",((V583/U583)))</f>
        <v/>
      </c>
      <c r="X583" s="569" t="str">
        <f t="shared" ref="X583:X602" si="217">IF(ISERROR((U583/(N583+P583)*N583)/250),"",((U583/(N583+P583)*N583)/250))</f>
        <v/>
      </c>
      <c r="Y583" s="569" t="str">
        <f t="shared" ref="Y583:Y602" si="218">IF(ISERROR(((U583/(N583+P583)*P583)/250)),"",(((U583/(N583+P583)*P583))/250))</f>
        <v/>
      </c>
    </row>
    <row r="584" spans="1:25" ht="16.5">
      <c r="A584" s="493">
        <f t="shared" si="215"/>
        <v>46156</v>
      </c>
      <c r="B584" s="549" t="s">
        <v>833</v>
      </c>
      <c r="C584" s="576"/>
      <c r="D584" s="600"/>
      <c r="E584" s="577"/>
      <c r="F584" s="635" t="str">
        <f>IF(ISNA(VLOOKUP(D584,條件!$A$1:$L$65585,5,0)),"",(VLOOKUP(D584,條件!$A$1:$L$65585,5,0)))</f>
        <v/>
      </c>
      <c r="G584" s="635" t="str">
        <f>IF(ISNA(VLOOKUP(D584,條件!$A$1:$L$65585,11,0)),"",(VLOOKUP(D584,條件!$A$1:$L$65585,11,0)))</f>
        <v/>
      </c>
      <c r="H584" s="578"/>
      <c r="I584" s="579"/>
      <c r="J584" s="580"/>
      <c r="K584" s="579"/>
      <c r="L584" s="581"/>
      <c r="M584" s="498"/>
      <c r="N584" s="499"/>
      <c r="O584" s="500"/>
      <c r="P584" s="499"/>
      <c r="Q584" s="501"/>
      <c r="R584" s="560"/>
      <c r="S584" s="542">
        <f t="shared" ref="S584:S602" si="219">K584*0.85</f>
        <v>0</v>
      </c>
      <c r="T584" s="502">
        <f t="shared" si="216"/>
        <v>0</v>
      </c>
      <c r="U584" s="522">
        <f t="shared" ref="U584:U602" si="220">T584*L584*(N584+P584)/24*0.85</f>
        <v>0</v>
      </c>
      <c r="V584" s="503">
        <f t="shared" ref="V584:V602" si="221">M584+O584</f>
        <v>0</v>
      </c>
      <c r="W584" s="559" t="str">
        <f t="shared" ref="W584:W602" si="222">IF(U584=0,"",((V584/U584)))</f>
        <v/>
      </c>
      <c r="X584" s="569" t="str">
        <f t="shared" si="217"/>
        <v/>
      </c>
      <c r="Y584" s="569" t="str">
        <f t="shared" si="218"/>
        <v/>
      </c>
    </row>
    <row r="585" spans="1:25" ht="16.5">
      <c r="A585" s="493">
        <f t="shared" si="215"/>
        <v>46156</v>
      </c>
      <c r="B585" s="549" t="s">
        <v>833</v>
      </c>
      <c r="C585" s="576"/>
      <c r="D585" s="600"/>
      <c r="E585" s="577"/>
      <c r="F585" s="635" t="str">
        <f>IF(ISNA(VLOOKUP(D585,條件!$A$1:$L$65585,5,0)),"",(VLOOKUP(D585,條件!$A$1:$L$65585,5,0)))</f>
        <v/>
      </c>
      <c r="G585" s="635" t="str">
        <f>IF(ISNA(VLOOKUP(D585,條件!$A$1:$L$65585,11,0)),"",(VLOOKUP(D585,條件!$A$1:$L$65585,11,0)))</f>
        <v/>
      </c>
      <c r="H585" s="578"/>
      <c r="I585" s="579"/>
      <c r="J585" s="580"/>
      <c r="K585" s="579"/>
      <c r="L585" s="581"/>
      <c r="M585" s="498"/>
      <c r="N585" s="499"/>
      <c r="O585" s="500"/>
      <c r="P585" s="499"/>
      <c r="Q585" s="501"/>
      <c r="R585" s="560"/>
      <c r="S585" s="542">
        <f t="shared" si="219"/>
        <v>0</v>
      </c>
      <c r="T585" s="502">
        <f t="shared" si="216"/>
        <v>0</v>
      </c>
      <c r="U585" s="522">
        <f t="shared" si="220"/>
        <v>0</v>
      </c>
      <c r="V585" s="503">
        <f t="shared" si="221"/>
        <v>0</v>
      </c>
      <c r="W585" s="559" t="str">
        <f t="shared" si="222"/>
        <v/>
      </c>
      <c r="X585" s="569" t="str">
        <f t="shared" si="217"/>
        <v/>
      </c>
      <c r="Y585" s="569" t="str">
        <f t="shared" si="218"/>
        <v/>
      </c>
    </row>
    <row r="586" spans="1:25" ht="16.5">
      <c r="A586" s="493">
        <f t="shared" si="215"/>
        <v>46156</v>
      </c>
      <c r="B586" s="549" t="s">
        <v>833</v>
      </c>
      <c r="C586" s="576"/>
      <c r="D586" s="600"/>
      <c r="E586" s="577"/>
      <c r="F586" s="635" t="str">
        <f>IF(ISNA(VLOOKUP(D586,條件!$A$1:$L$65585,5,0)),"",(VLOOKUP(D586,條件!$A$1:$L$65585,5,0)))</f>
        <v/>
      </c>
      <c r="G586" s="635" t="str">
        <f>IF(ISNA(VLOOKUP(D586,條件!$A$1:$L$65585,11,0)),"",(VLOOKUP(D586,條件!$A$1:$L$65585,11,0)))</f>
        <v/>
      </c>
      <c r="H586" s="578"/>
      <c r="I586" s="579"/>
      <c r="J586" s="580"/>
      <c r="K586" s="579"/>
      <c r="L586" s="581"/>
      <c r="M586" s="498"/>
      <c r="N586" s="499"/>
      <c r="O586" s="500"/>
      <c r="P586" s="499"/>
      <c r="Q586" s="501"/>
      <c r="R586" s="560"/>
      <c r="S586" s="542">
        <f t="shared" si="219"/>
        <v>0</v>
      </c>
      <c r="T586" s="502">
        <f t="shared" si="216"/>
        <v>0</v>
      </c>
      <c r="U586" s="522">
        <f t="shared" si="220"/>
        <v>0</v>
      </c>
      <c r="V586" s="503">
        <f t="shared" si="221"/>
        <v>0</v>
      </c>
      <c r="W586" s="559" t="str">
        <f t="shared" si="222"/>
        <v/>
      </c>
      <c r="X586" s="569" t="str">
        <f t="shared" si="217"/>
        <v/>
      </c>
      <c r="Y586" s="569" t="str">
        <f t="shared" si="218"/>
        <v/>
      </c>
    </row>
    <row r="587" spans="1:25" ht="16.5">
      <c r="A587" s="493">
        <f t="shared" si="215"/>
        <v>46156</v>
      </c>
      <c r="B587" s="549" t="s">
        <v>833</v>
      </c>
      <c r="C587" s="576"/>
      <c r="D587" s="600"/>
      <c r="E587" s="577"/>
      <c r="F587" s="635" t="str">
        <f>IF(ISNA(VLOOKUP(D587,條件!$A$1:$L$65585,5,0)),"",(VLOOKUP(D587,條件!$A$1:$L$65585,5,0)))</f>
        <v/>
      </c>
      <c r="G587" s="635" t="str">
        <f>IF(ISNA(VLOOKUP(D587,條件!$A$1:$L$65585,11,0)),"",(VLOOKUP(D587,條件!$A$1:$L$65585,11,0)))</f>
        <v/>
      </c>
      <c r="H587" s="578"/>
      <c r="I587" s="579"/>
      <c r="J587" s="580"/>
      <c r="K587" s="579"/>
      <c r="L587" s="581"/>
      <c r="M587" s="498"/>
      <c r="N587" s="499"/>
      <c r="O587" s="500"/>
      <c r="P587" s="499"/>
      <c r="Q587" s="501"/>
      <c r="R587" s="560"/>
      <c r="S587" s="542">
        <f t="shared" si="219"/>
        <v>0</v>
      </c>
      <c r="T587" s="502">
        <f t="shared" si="216"/>
        <v>0</v>
      </c>
      <c r="U587" s="522">
        <f t="shared" si="220"/>
        <v>0</v>
      </c>
      <c r="V587" s="503">
        <f t="shared" si="221"/>
        <v>0</v>
      </c>
      <c r="W587" s="559" t="str">
        <f t="shared" si="222"/>
        <v/>
      </c>
      <c r="X587" s="569" t="str">
        <f t="shared" si="217"/>
        <v/>
      </c>
      <c r="Y587" s="569" t="str">
        <f t="shared" si="218"/>
        <v/>
      </c>
    </row>
    <row r="588" spans="1:25" ht="16.5">
      <c r="A588" s="493">
        <f t="shared" si="215"/>
        <v>46156</v>
      </c>
      <c r="B588" s="549" t="s">
        <v>833</v>
      </c>
      <c r="C588" s="576"/>
      <c r="D588" s="600"/>
      <c r="E588" s="577"/>
      <c r="F588" s="635" t="str">
        <f>IF(ISNA(VLOOKUP(D588,條件!$A$1:$L$65585,5,0)),"",(VLOOKUP(D588,條件!$A$1:$L$65585,5,0)))</f>
        <v/>
      </c>
      <c r="G588" s="635" t="str">
        <f>IF(ISNA(VLOOKUP(D588,條件!$A$1:$L$65585,11,0)),"",(VLOOKUP(D588,條件!$A$1:$L$65585,11,0)))</f>
        <v/>
      </c>
      <c r="H588" s="578"/>
      <c r="I588" s="579"/>
      <c r="J588" s="580"/>
      <c r="K588" s="579"/>
      <c r="L588" s="581"/>
      <c r="M588" s="498"/>
      <c r="N588" s="499"/>
      <c r="O588" s="500"/>
      <c r="P588" s="499"/>
      <c r="Q588" s="501"/>
      <c r="R588" s="560"/>
      <c r="S588" s="542">
        <f t="shared" si="219"/>
        <v>0</v>
      </c>
      <c r="T588" s="502">
        <f t="shared" si="216"/>
        <v>0</v>
      </c>
      <c r="U588" s="522">
        <f t="shared" si="220"/>
        <v>0</v>
      </c>
      <c r="V588" s="503">
        <f t="shared" si="221"/>
        <v>0</v>
      </c>
      <c r="W588" s="559" t="str">
        <f t="shared" si="222"/>
        <v/>
      </c>
      <c r="X588" s="569" t="str">
        <f t="shared" si="217"/>
        <v/>
      </c>
      <c r="Y588" s="569" t="str">
        <f t="shared" si="218"/>
        <v/>
      </c>
    </row>
    <row r="589" spans="1:25" ht="16.5">
      <c r="A589" s="493">
        <f t="shared" si="215"/>
        <v>46156</v>
      </c>
      <c r="B589" s="549" t="s">
        <v>833</v>
      </c>
      <c r="C589" s="576"/>
      <c r="D589" s="600"/>
      <c r="E589" s="577"/>
      <c r="F589" s="635" t="str">
        <f>IF(ISNA(VLOOKUP(D589,條件!$A$1:$L$65585,5,0)),"",(VLOOKUP(D589,條件!$A$1:$L$65585,5,0)))</f>
        <v/>
      </c>
      <c r="G589" s="635" t="str">
        <f>IF(ISNA(VLOOKUP(D589,條件!$A$1:$L$65585,11,0)),"",(VLOOKUP(D589,條件!$A$1:$L$65585,11,0)))</f>
        <v/>
      </c>
      <c r="H589" s="578"/>
      <c r="I589" s="579"/>
      <c r="J589" s="580"/>
      <c r="K589" s="579"/>
      <c r="L589" s="581"/>
      <c r="M589" s="498"/>
      <c r="N589" s="499"/>
      <c r="O589" s="500"/>
      <c r="P589" s="499"/>
      <c r="Q589" s="501"/>
      <c r="R589" s="560"/>
      <c r="S589" s="542">
        <f t="shared" si="219"/>
        <v>0</v>
      </c>
      <c r="T589" s="502">
        <f t="shared" si="216"/>
        <v>0</v>
      </c>
      <c r="U589" s="522">
        <f t="shared" si="220"/>
        <v>0</v>
      </c>
      <c r="V589" s="503">
        <f t="shared" si="221"/>
        <v>0</v>
      </c>
      <c r="W589" s="559" t="str">
        <f t="shared" si="222"/>
        <v/>
      </c>
      <c r="X589" s="569" t="str">
        <f t="shared" si="217"/>
        <v/>
      </c>
      <c r="Y589" s="569" t="str">
        <f t="shared" si="218"/>
        <v/>
      </c>
    </row>
    <row r="590" spans="1:25" ht="16.5">
      <c r="A590" s="493">
        <f t="shared" si="215"/>
        <v>46156</v>
      </c>
      <c r="B590" s="549" t="s">
        <v>833</v>
      </c>
      <c r="C590" s="576"/>
      <c r="D590" s="600"/>
      <c r="E590" s="577"/>
      <c r="F590" s="635" t="str">
        <f>IF(ISNA(VLOOKUP(D590,條件!$A$1:$L$65585,5,0)),"",(VLOOKUP(D590,條件!$A$1:$L$65585,5,0)))</f>
        <v/>
      </c>
      <c r="G590" s="635" t="str">
        <f>IF(ISNA(VLOOKUP(D590,條件!$A$1:$L$65585,11,0)),"",(VLOOKUP(D590,條件!$A$1:$L$65585,11,0)))</f>
        <v/>
      </c>
      <c r="H590" s="578"/>
      <c r="I590" s="579"/>
      <c r="J590" s="580"/>
      <c r="K590" s="579"/>
      <c r="L590" s="581"/>
      <c r="M590" s="498"/>
      <c r="N590" s="499"/>
      <c r="O590" s="500"/>
      <c r="P590" s="499"/>
      <c r="Q590" s="501"/>
      <c r="R590" s="560"/>
      <c r="S590" s="542">
        <f t="shared" si="219"/>
        <v>0</v>
      </c>
      <c r="T590" s="502">
        <f t="shared" si="216"/>
        <v>0</v>
      </c>
      <c r="U590" s="522">
        <f t="shared" si="220"/>
        <v>0</v>
      </c>
      <c r="V590" s="503">
        <f t="shared" si="221"/>
        <v>0</v>
      </c>
      <c r="W590" s="559" t="str">
        <f t="shared" si="222"/>
        <v/>
      </c>
      <c r="X590" s="569" t="str">
        <f t="shared" si="217"/>
        <v/>
      </c>
      <c r="Y590" s="569" t="str">
        <f t="shared" si="218"/>
        <v/>
      </c>
    </row>
    <row r="591" spans="1:25" ht="16.5">
      <c r="A591" s="493">
        <f t="shared" si="215"/>
        <v>46156</v>
      </c>
      <c r="B591" s="549" t="s">
        <v>833</v>
      </c>
      <c r="C591" s="576"/>
      <c r="D591" s="600"/>
      <c r="E591" s="577"/>
      <c r="F591" s="635" t="str">
        <f>IF(ISNA(VLOOKUP(D591,條件!$A$1:$L$65585,5,0)),"",(VLOOKUP(D591,條件!$A$1:$L$65585,5,0)))</f>
        <v/>
      </c>
      <c r="G591" s="635" t="str">
        <f>IF(ISNA(VLOOKUP(D591,條件!$A$1:$L$65585,11,0)),"",(VLOOKUP(D591,條件!$A$1:$L$65585,11,0)))</f>
        <v/>
      </c>
      <c r="H591" s="578"/>
      <c r="I591" s="579"/>
      <c r="J591" s="580"/>
      <c r="K591" s="579"/>
      <c r="L591" s="581"/>
      <c r="M591" s="498"/>
      <c r="N591" s="499"/>
      <c r="O591" s="500"/>
      <c r="P591" s="499"/>
      <c r="Q591" s="501"/>
      <c r="R591" s="560"/>
      <c r="S591" s="542">
        <f t="shared" si="219"/>
        <v>0</v>
      </c>
      <c r="T591" s="502">
        <f t="shared" si="216"/>
        <v>0</v>
      </c>
      <c r="U591" s="522">
        <f t="shared" si="220"/>
        <v>0</v>
      </c>
      <c r="V591" s="503">
        <f t="shared" si="221"/>
        <v>0</v>
      </c>
      <c r="W591" s="559" t="str">
        <f t="shared" si="222"/>
        <v/>
      </c>
      <c r="X591" s="569" t="str">
        <f t="shared" si="217"/>
        <v/>
      </c>
      <c r="Y591" s="569" t="str">
        <f t="shared" si="218"/>
        <v/>
      </c>
    </row>
    <row r="592" spans="1:25" ht="16.5">
      <c r="A592" s="493">
        <f t="shared" si="215"/>
        <v>46156</v>
      </c>
      <c r="B592" s="549" t="s">
        <v>833</v>
      </c>
      <c r="C592" s="576"/>
      <c r="D592" s="600"/>
      <c r="E592" s="577"/>
      <c r="F592" s="635" t="str">
        <f>IF(ISNA(VLOOKUP(D592,條件!$A$1:$L$65585,5,0)),"",(VLOOKUP(D592,條件!$A$1:$L$65585,5,0)))</f>
        <v/>
      </c>
      <c r="G592" s="635" t="str">
        <f>IF(ISNA(VLOOKUP(D592,條件!$A$1:$L$65585,11,0)),"",(VLOOKUP(D592,條件!$A$1:$L$65585,11,0)))</f>
        <v/>
      </c>
      <c r="H592" s="578"/>
      <c r="I592" s="579"/>
      <c r="J592" s="580"/>
      <c r="K592" s="579"/>
      <c r="L592" s="581"/>
      <c r="M592" s="498"/>
      <c r="N592" s="499"/>
      <c r="O592" s="500"/>
      <c r="P592" s="499"/>
      <c r="Q592" s="501"/>
      <c r="R592" s="560"/>
      <c r="S592" s="542">
        <f t="shared" si="219"/>
        <v>0</v>
      </c>
      <c r="T592" s="502">
        <f t="shared" si="216"/>
        <v>0</v>
      </c>
      <c r="U592" s="522">
        <f t="shared" si="220"/>
        <v>0</v>
      </c>
      <c r="V592" s="503">
        <f t="shared" si="221"/>
        <v>0</v>
      </c>
      <c r="W592" s="559" t="str">
        <f t="shared" si="222"/>
        <v/>
      </c>
      <c r="X592" s="569" t="str">
        <f t="shared" si="217"/>
        <v/>
      </c>
      <c r="Y592" s="569" t="str">
        <f t="shared" si="218"/>
        <v/>
      </c>
    </row>
    <row r="593" spans="1:25" ht="16.5">
      <c r="A593" s="493">
        <f t="shared" si="215"/>
        <v>46156</v>
      </c>
      <c r="B593" s="549" t="s">
        <v>833</v>
      </c>
      <c r="C593" s="576"/>
      <c r="D593" s="600"/>
      <c r="E593" s="577"/>
      <c r="F593" s="635" t="str">
        <f>IF(ISNA(VLOOKUP(D593,條件!$A$1:$L$65585,5,0)),"",(VLOOKUP(D593,條件!$A$1:$L$65585,5,0)))</f>
        <v/>
      </c>
      <c r="G593" s="635" t="str">
        <f>IF(ISNA(VLOOKUP(D593,條件!$A$1:$L$65585,11,0)),"",(VLOOKUP(D593,條件!$A$1:$L$65585,11,0)))</f>
        <v/>
      </c>
      <c r="H593" s="578"/>
      <c r="I593" s="579"/>
      <c r="J593" s="580"/>
      <c r="K593" s="579"/>
      <c r="L593" s="581"/>
      <c r="M593" s="498"/>
      <c r="N593" s="499"/>
      <c r="O593" s="500"/>
      <c r="P593" s="499"/>
      <c r="Q593" s="501"/>
      <c r="R593" s="560"/>
      <c r="S593" s="542">
        <f t="shared" si="219"/>
        <v>0</v>
      </c>
      <c r="T593" s="502">
        <f t="shared" si="216"/>
        <v>0</v>
      </c>
      <c r="U593" s="522">
        <f t="shared" si="220"/>
        <v>0</v>
      </c>
      <c r="V593" s="503">
        <f t="shared" si="221"/>
        <v>0</v>
      </c>
      <c r="W593" s="559" t="str">
        <f t="shared" si="222"/>
        <v/>
      </c>
      <c r="X593" s="569" t="str">
        <f t="shared" si="217"/>
        <v/>
      </c>
      <c r="Y593" s="569" t="str">
        <f t="shared" si="218"/>
        <v/>
      </c>
    </row>
    <row r="594" spans="1:25" ht="16.5">
      <c r="A594" s="493">
        <f t="shared" si="215"/>
        <v>46156</v>
      </c>
      <c r="B594" s="549" t="s">
        <v>833</v>
      </c>
      <c r="C594" s="576"/>
      <c r="D594" s="600"/>
      <c r="E594" s="577"/>
      <c r="F594" s="635" t="str">
        <f>IF(ISNA(VLOOKUP(D594,條件!$A$1:$L$65585,5,0)),"",(VLOOKUP(D594,條件!$A$1:$L$65585,5,0)))</f>
        <v/>
      </c>
      <c r="G594" s="635" t="str">
        <f>IF(ISNA(VLOOKUP(D594,條件!$A$1:$L$65585,11,0)),"",(VLOOKUP(D594,條件!$A$1:$L$65585,11,0)))</f>
        <v/>
      </c>
      <c r="H594" s="578"/>
      <c r="I594" s="579"/>
      <c r="J594" s="580"/>
      <c r="K594" s="579"/>
      <c r="L594" s="581"/>
      <c r="M594" s="498"/>
      <c r="N594" s="499"/>
      <c r="O594" s="500"/>
      <c r="P594" s="499"/>
      <c r="Q594" s="501"/>
      <c r="R594" s="560"/>
      <c r="S594" s="542">
        <f t="shared" si="219"/>
        <v>0</v>
      </c>
      <c r="T594" s="502">
        <f t="shared" si="216"/>
        <v>0</v>
      </c>
      <c r="U594" s="502">
        <f t="shared" si="220"/>
        <v>0</v>
      </c>
      <c r="V594" s="503">
        <f t="shared" si="221"/>
        <v>0</v>
      </c>
      <c r="W594" s="561" t="str">
        <f t="shared" si="222"/>
        <v/>
      </c>
      <c r="X594" s="569" t="str">
        <f t="shared" si="217"/>
        <v/>
      </c>
      <c r="Y594" s="569" t="str">
        <f t="shared" si="218"/>
        <v/>
      </c>
    </row>
    <row r="595" spans="1:25" ht="16.5">
      <c r="A595" s="493">
        <f t="shared" si="215"/>
        <v>46156</v>
      </c>
      <c r="B595" s="549" t="s">
        <v>833</v>
      </c>
      <c r="C595" s="576"/>
      <c r="D595" s="600"/>
      <c r="E595" s="577"/>
      <c r="F595" s="635" t="str">
        <f>IF(ISNA(VLOOKUP(D595,條件!$A$1:$L$65585,5,0)),"",(VLOOKUP(D595,條件!$A$1:$L$65585,5,0)))</f>
        <v/>
      </c>
      <c r="G595" s="635" t="str">
        <f>IF(ISNA(VLOOKUP(D595,條件!$A$1:$L$65585,11,0)),"",(VLOOKUP(D595,條件!$A$1:$L$65585,11,0)))</f>
        <v/>
      </c>
      <c r="H595" s="578"/>
      <c r="I595" s="579"/>
      <c r="J595" s="580"/>
      <c r="K595" s="579"/>
      <c r="L595" s="581"/>
      <c r="M595" s="498"/>
      <c r="N595" s="499"/>
      <c r="O595" s="500"/>
      <c r="P595" s="499"/>
      <c r="Q595" s="501"/>
      <c r="R595" s="560"/>
      <c r="S595" s="542">
        <f t="shared" si="219"/>
        <v>0</v>
      </c>
      <c r="T595" s="502">
        <f t="shared" si="216"/>
        <v>0</v>
      </c>
      <c r="U595" s="502">
        <f t="shared" si="220"/>
        <v>0</v>
      </c>
      <c r="V595" s="503">
        <f t="shared" si="221"/>
        <v>0</v>
      </c>
      <c r="W595" s="561" t="str">
        <f t="shared" si="222"/>
        <v/>
      </c>
      <c r="X595" s="569" t="str">
        <f t="shared" si="217"/>
        <v/>
      </c>
      <c r="Y595" s="569" t="str">
        <f t="shared" si="218"/>
        <v/>
      </c>
    </row>
    <row r="596" spans="1:25" ht="16.5">
      <c r="A596" s="493">
        <f t="shared" si="215"/>
        <v>46156</v>
      </c>
      <c r="B596" s="549" t="s">
        <v>833</v>
      </c>
      <c r="C596" s="576"/>
      <c r="D596" s="600"/>
      <c r="E596" s="577"/>
      <c r="F596" s="635" t="str">
        <f>IF(ISNA(VLOOKUP(D596,條件!$A$1:$L$65585,5,0)),"",(VLOOKUP(D596,條件!$A$1:$L$65585,5,0)))</f>
        <v/>
      </c>
      <c r="G596" s="635" t="str">
        <f>IF(ISNA(VLOOKUP(D596,條件!$A$1:$L$65585,11,0)),"",(VLOOKUP(D596,條件!$A$1:$L$65585,11,0)))</f>
        <v/>
      </c>
      <c r="H596" s="578"/>
      <c r="I596" s="579"/>
      <c r="J596" s="580"/>
      <c r="K596" s="579"/>
      <c r="L596" s="581"/>
      <c r="M596" s="498"/>
      <c r="N596" s="499"/>
      <c r="O596" s="500"/>
      <c r="P596" s="499"/>
      <c r="Q596" s="501"/>
      <c r="R596" s="560"/>
      <c r="S596" s="542">
        <f t="shared" si="219"/>
        <v>0</v>
      </c>
      <c r="T596" s="502">
        <f t="shared" si="216"/>
        <v>0</v>
      </c>
      <c r="U596" s="502">
        <f t="shared" si="220"/>
        <v>0</v>
      </c>
      <c r="V596" s="503">
        <f t="shared" si="221"/>
        <v>0</v>
      </c>
      <c r="W596" s="561" t="str">
        <f t="shared" si="222"/>
        <v/>
      </c>
      <c r="X596" s="569" t="str">
        <f t="shared" si="217"/>
        <v/>
      </c>
      <c r="Y596" s="569" t="str">
        <f t="shared" si="218"/>
        <v/>
      </c>
    </row>
    <row r="597" spans="1:25" ht="16.5">
      <c r="A597" s="493">
        <f t="shared" si="215"/>
        <v>46156</v>
      </c>
      <c r="B597" s="549" t="s">
        <v>833</v>
      </c>
      <c r="C597" s="576"/>
      <c r="D597" s="600"/>
      <c r="E597" s="577"/>
      <c r="F597" s="635" t="str">
        <f>IF(ISNA(VLOOKUP(D597,條件!$A$1:$L$65585,5,0)),"",(VLOOKUP(D597,條件!$A$1:$L$65585,5,0)))</f>
        <v/>
      </c>
      <c r="G597" s="635" t="str">
        <f>IF(ISNA(VLOOKUP(D597,條件!$A$1:$L$65585,11,0)),"",(VLOOKUP(D597,條件!$A$1:$L$65585,11,0)))</f>
        <v/>
      </c>
      <c r="H597" s="578"/>
      <c r="I597" s="579"/>
      <c r="J597" s="580"/>
      <c r="K597" s="579"/>
      <c r="L597" s="581"/>
      <c r="M597" s="498"/>
      <c r="N597" s="499"/>
      <c r="O597" s="500"/>
      <c r="P597" s="499"/>
      <c r="Q597" s="501"/>
      <c r="R597" s="560"/>
      <c r="S597" s="542">
        <f t="shared" si="219"/>
        <v>0</v>
      </c>
      <c r="T597" s="502">
        <f t="shared" si="216"/>
        <v>0</v>
      </c>
      <c r="U597" s="502">
        <f t="shared" si="220"/>
        <v>0</v>
      </c>
      <c r="V597" s="503">
        <f t="shared" si="221"/>
        <v>0</v>
      </c>
      <c r="W597" s="561" t="str">
        <f t="shared" si="222"/>
        <v/>
      </c>
      <c r="X597" s="569" t="str">
        <f t="shared" si="217"/>
        <v/>
      </c>
      <c r="Y597" s="569" t="str">
        <f t="shared" si="218"/>
        <v/>
      </c>
    </row>
    <row r="598" spans="1:25" ht="16.5">
      <c r="A598" s="493">
        <f t="shared" si="215"/>
        <v>46156</v>
      </c>
      <c r="B598" s="549" t="s">
        <v>833</v>
      </c>
      <c r="C598" s="576"/>
      <c r="D598" s="600"/>
      <c r="E598" s="577"/>
      <c r="F598" s="635" t="str">
        <f>IF(ISNA(VLOOKUP(D598,條件!$A$1:$L$65585,5,0)),"",(VLOOKUP(D598,條件!$A$1:$L$65585,5,0)))</f>
        <v/>
      </c>
      <c r="G598" s="635" t="str">
        <f>IF(ISNA(VLOOKUP(D598,條件!$A$1:$L$65585,11,0)),"",(VLOOKUP(D598,條件!$A$1:$L$65585,11,0)))</f>
        <v/>
      </c>
      <c r="H598" s="578"/>
      <c r="I598" s="579"/>
      <c r="J598" s="580"/>
      <c r="K598" s="579"/>
      <c r="L598" s="581"/>
      <c r="M598" s="498"/>
      <c r="N598" s="499"/>
      <c r="O598" s="500"/>
      <c r="P598" s="499"/>
      <c r="Q598" s="501"/>
      <c r="R598" s="560"/>
      <c r="S598" s="542">
        <f t="shared" si="219"/>
        <v>0</v>
      </c>
      <c r="T598" s="502">
        <f t="shared" si="216"/>
        <v>0</v>
      </c>
      <c r="U598" s="502">
        <f t="shared" si="220"/>
        <v>0</v>
      </c>
      <c r="V598" s="503">
        <f t="shared" si="221"/>
        <v>0</v>
      </c>
      <c r="W598" s="561" t="str">
        <f t="shared" si="222"/>
        <v/>
      </c>
      <c r="X598" s="569" t="str">
        <f t="shared" si="217"/>
        <v/>
      </c>
      <c r="Y598" s="569" t="str">
        <f t="shared" si="218"/>
        <v/>
      </c>
    </row>
    <row r="599" spans="1:25" ht="16.5">
      <c r="A599" s="493">
        <f t="shared" si="215"/>
        <v>46156</v>
      </c>
      <c r="B599" s="549" t="s">
        <v>833</v>
      </c>
      <c r="C599" s="576"/>
      <c r="D599" s="600"/>
      <c r="E599" s="577"/>
      <c r="F599" s="635" t="str">
        <f>IF(ISNA(VLOOKUP(D599,條件!$A$1:$L$65585,5,0)),"",(VLOOKUP(D599,條件!$A$1:$L$65585,5,0)))</f>
        <v/>
      </c>
      <c r="G599" s="635" t="str">
        <f>IF(ISNA(VLOOKUP(D599,條件!$A$1:$L$65585,11,0)),"",(VLOOKUP(D599,條件!$A$1:$L$65585,11,0)))</f>
        <v/>
      </c>
      <c r="H599" s="578"/>
      <c r="I599" s="579"/>
      <c r="J599" s="580"/>
      <c r="K599" s="579"/>
      <c r="L599" s="581"/>
      <c r="M599" s="498"/>
      <c r="N599" s="499"/>
      <c r="O599" s="500"/>
      <c r="P599" s="499"/>
      <c r="Q599" s="501"/>
      <c r="R599" s="560"/>
      <c r="S599" s="542">
        <f t="shared" si="219"/>
        <v>0</v>
      </c>
      <c r="T599" s="502">
        <f t="shared" si="216"/>
        <v>0</v>
      </c>
      <c r="U599" s="502">
        <f t="shared" si="220"/>
        <v>0</v>
      </c>
      <c r="V599" s="503">
        <f t="shared" si="221"/>
        <v>0</v>
      </c>
      <c r="W599" s="561" t="str">
        <f t="shared" si="222"/>
        <v/>
      </c>
      <c r="X599" s="569" t="str">
        <f t="shared" si="217"/>
        <v/>
      </c>
      <c r="Y599" s="569" t="str">
        <f t="shared" si="218"/>
        <v/>
      </c>
    </row>
    <row r="600" spans="1:25" ht="16.5">
      <c r="A600" s="493">
        <f t="shared" si="215"/>
        <v>46156</v>
      </c>
      <c r="B600" s="549" t="s">
        <v>833</v>
      </c>
      <c r="C600" s="576"/>
      <c r="D600" s="600"/>
      <c r="E600" s="577"/>
      <c r="F600" s="635" t="str">
        <f>IF(ISNA(VLOOKUP(D600,條件!$A$1:$L$65585,5,0)),"",(VLOOKUP(D600,條件!$A$1:$L$65585,5,0)))</f>
        <v/>
      </c>
      <c r="G600" s="635" t="str">
        <f>IF(ISNA(VLOOKUP(D600,條件!$A$1:$L$65585,11,0)),"",(VLOOKUP(D600,條件!$A$1:$L$65585,11,0)))</f>
        <v/>
      </c>
      <c r="H600" s="578"/>
      <c r="I600" s="579"/>
      <c r="J600" s="580"/>
      <c r="K600" s="579"/>
      <c r="L600" s="581"/>
      <c r="M600" s="498"/>
      <c r="N600" s="499"/>
      <c r="O600" s="500"/>
      <c r="P600" s="499"/>
      <c r="Q600" s="501"/>
      <c r="R600" s="560"/>
      <c r="S600" s="542">
        <f t="shared" si="219"/>
        <v>0</v>
      </c>
      <c r="T600" s="502">
        <f t="shared" si="216"/>
        <v>0</v>
      </c>
      <c r="U600" s="502">
        <f t="shared" si="220"/>
        <v>0</v>
      </c>
      <c r="V600" s="503">
        <f t="shared" si="221"/>
        <v>0</v>
      </c>
      <c r="W600" s="561" t="str">
        <f t="shared" si="222"/>
        <v/>
      </c>
      <c r="X600" s="569" t="str">
        <f t="shared" si="217"/>
        <v/>
      </c>
      <c r="Y600" s="569" t="str">
        <f t="shared" si="218"/>
        <v/>
      </c>
    </row>
    <row r="601" spans="1:25" ht="16.5">
      <c r="A601" s="493">
        <f t="shared" si="215"/>
        <v>46156</v>
      </c>
      <c r="B601" s="549" t="s">
        <v>833</v>
      </c>
      <c r="C601" s="576"/>
      <c r="D601" s="600"/>
      <c r="E601" s="577"/>
      <c r="F601" s="635" t="str">
        <f>IF(ISNA(VLOOKUP(D601,條件!$A$1:$L$65585,5,0)),"",(VLOOKUP(D601,條件!$A$1:$L$65585,5,0)))</f>
        <v/>
      </c>
      <c r="G601" s="635" t="str">
        <f>IF(ISNA(VLOOKUP(D601,條件!$A$1:$L$65585,11,0)),"",(VLOOKUP(D601,條件!$A$1:$L$65585,11,0)))</f>
        <v/>
      </c>
      <c r="H601" s="578"/>
      <c r="I601" s="579"/>
      <c r="J601" s="580"/>
      <c r="K601" s="579"/>
      <c r="L601" s="581"/>
      <c r="M601" s="498"/>
      <c r="N601" s="499"/>
      <c r="O601" s="500"/>
      <c r="P601" s="499"/>
      <c r="Q601" s="501"/>
      <c r="R601" s="560"/>
      <c r="S601" s="542">
        <f t="shared" si="219"/>
        <v>0</v>
      </c>
      <c r="T601" s="502">
        <f t="shared" si="216"/>
        <v>0</v>
      </c>
      <c r="U601" s="502">
        <f t="shared" si="220"/>
        <v>0</v>
      </c>
      <c r="V601" s="503">
        <f t="shared" si="221"/>
        <v>0</v>
      </c>
      <c r="W601" s="561" t="str">
        <f t="shared" si="222"/>
        <v/>
      </c>
      <c r="X601" s="569" t="str">
        <f t="shared" si="217"/>
        <v/>
      </c>
      <c r="Y601" s="569" t="str">
        <f t="shared" si="218"/>
        <v/>
      </c>
    </row>
    <row r="602" spans="1:25" ht="16.5">
      <c r="A602" s="493">
        <f t="shared" si="215"/>
        <v>46156</v>
      </c>
      <c r="B602" s="549" t="s">
        <v>833</v>
      </c>
      <c r="C602" s="576"/>
      <c r="D602" s="600"/>
      <c r="E602" s="577"/>
      <c r="F602" s="635" t="str">
        <f>IF(ISNA(VLOOKUP(D602,條件!$A$1:$L$65585,5,0)),"",(VLOOKUP(D602,條件!$A$1:$L$65585,5,0)))</f>
        <v/>
      </c>
      <c r="G602" s="635" t="str">
        <f>IF(ISNA(VLOOKUP(D602,條件!$A$1:$L$65585,11,0)),"",(VLOOKUP(D602,條件!$A$1:$L$65585,11,0)))</f>
        <v/>
      </c>
      <c r="H602" s="578"/>
      <c r="I602" s="579"/>
      <c r="J602" s="580"/>
      <c r="K602" s="579"/>
      <c r="L602" s="581"/>
      <c r="M602" s="498"/>
      <c r="N602" s="499"/>
      <c r="O602" s="500"/>
      <c r="P602" s="499"/>
      <c r="Q602" s="501"/>
      <c r="R602" s="560"/>
      <c r="S602" s="542">
        <f t="shared" si="219"/>
        <v>0</v>
      </c>
      <c r="T602" s="502">
        <f t="shared" si="216"/>
        <v>0</v>
      </c>
      <c r="U602" s="502">
        <f t="shared" si="220"/>
        <v>0</v>
      </c>
      <c r="V602" s="503">
        <f t="shared" si="221"/>
        <v>0</v>
      </c>
      <c r="W602" s="561" t="str">
        <f t="shared" si="222"/>
        <v/>
      </c>
      <c r="X602" s="569" t="str">
        <f t="shared" si="217"/>
        <v/>
      </c>
      <c r="Y602" s="569" t="str">
        <f t="shared" si="218"/>
        <v/>
      </c>
    </row>
    <row r="603" spans="1:25" ht="16.5">
      <c r="A603" s="493">
        <f t="shared" si="215"/>
        <v>46156</v>
      </c>
      <c r="B603" s="515" t="s">
        <v>831</v>
      </c>
      <c r="C603" s="652"/>
      <c r="D603" s="653"/>
      <c r="E603" s="654"/>
      <c r="F603" s="655">
        <v>0</v>
      </c>
      <c r="G603" s="655"/>
      <c r="H603" s="656"/>
      <c r="I603" s="657">
        <f>COUNTA(I583:I602)</f>
        <v>0</v>
      </c>
      <c r="J603" s="657"/>
      <c r="K603" s="657"/>
      <c r="L603" s="658"/>
      <c r="M603" s="517"/>
      <c r="N603" s="518">
        <f>SUM(N583:N602)</f>
        <v>0</v>
      </c>
      <c r="O603" s="517"/>
      <c r="P603" s="518">
        <f>SUM(P583:P602)</f>
        <v>0</v>
      </c>
      <c r="Q603" s="519"/>
      <c r="R603" s="562"/>
      <c r="S603" s="544"/>
      <c r="T603" s="520"/>
      <c r="U603" s="516">
        <f>SUMIF(U583:U602,"&lt;9E307")</f>
        <v>0</v>
      </c>
      <c r="V603" s="516">
        <f>SUM(V583:V602)</f>
        <v>0</v>
      </c>
      <c r="W603" s="563">
        <f>IF(ISERROR(V603/U603),0,(V603/U603))</f>
        <v>0</v>
      </c>
      <c r="X603" s="570">
        <f>SUMIF(X583:X602,"&lt;9E307")</f>
        <v>0</v>
      </c>
      <c r="Y603" s="570">
        <f>SUMIF(Y583:Y602,"&lt;9E307")</f>
        <v>0</v>
      </c>
    </row>
    <row r="604" spans="1:25" ht="16.5">
      <c r="A604" s="493">
        <f t="shared" si="215"/>
        <v>46156</v>
      </c>
      <c r="B604" s="521" t="s">
        <v>834</v>
      </c>
      <c r="C604" s="659"/>
      <c r="D604" s="660"/>
      <c r="E604" s="661"/>
      <c r="F604" s="662"/>
      <c r="G604" s="662"/>
      <c r="H604" s="663"/>
      <c r="I604" s="664">
        <f>SUM(I582,I603)</f>
        <v>0</v>
      </c>
      <c r="J604" s="664"/>
      <c r="K604" s="664"/>
      <c r="L604" s="665"/>
      <c r="M604" s="536"/>
      <c r="N604" s="537">
        <f>SUM(N582,N603)</f>
        <v>0</v>
      </c>
      <c r="O604" s="536"/>
      <c r="P604" s="537">
        <f>SUM(P582,P603)</f>
        <v>0</v>
      </c>
      <c r="Q604" s="538"/>
      <c r="R604" s="564"/>
      <c r="S604" s="545"/>
      <c r="T604" s="504"/>
      <c r="U604" s="504">
        <f t="shared" ref="U604:V604" si="223">SUM(U582,U603)</f>
        <v>0</v>
      </c>
      <c r="V604" s="504">
        <f t="shared" si="223"/>
        <v>0</v>
      </c>
      <c r="W604" s="565">
        <f>IF(ISERROR(V604/U604),0,V604/U604)</f>
        <v>0</v>
      </c>
      <c r="X604" s="571">
        <f>SUM(X582,X603)</f>
        <v>0</v>
      </c>
      <c r="Y604" s="571">
        <f>SUM(Y582,Y603)</f>
        <v>0</v>
      </c>
    </row>
    <row r="605" spans="1:25" ht="16.5">
      <c r="A605" s="566">
        <f>A604+1</f>
        <v>46157</v>
      </c>
      <c r="B605" s="548" t="s">
        <v>832</v>
      </c>
      <c r="C605" s="666"/>
      <c r="D605" s="667"/>
      <c r="E605" s="668"/>
      <c r="F605" s="669" t="str">
        <f>IF(ISNA(VLOOKUP(D605,條件!$A$1:$L$65585,5,0)),"",(VLOOKUP(D605,條件!$A$1:$L$65585,5,0)))</f>
        <v/>
      </c>
      <c r="G605" s="669" t="str">
        <f>IF(ISNA(VLOOKUP(D605,條件!$A$1:$L$65585,11,0)),"",(VLOOKUP(D605,條件!$A$1:$L$65585,11,0)))</f>
        <v/>
      </c>
      <c r="H605" s="670"/>
      <c r="I605" s="671"/>
      <c r="J605" s="580"/>
      <c r="K605" s="671"/>
      <c r="L605" s="672"/>
      <c r="M605" s="524"/>
      <c r="N605" s="525"/>
      <c r="O605" s="526"/>
      <c r="P605" s="525"/>
      <c r="Q605" s="527"/>
      <c r="R605" s="558"/>
      <c r="S605" s="541">
        <f>K605*0.85</f>
        <v>0</v>
      </c>
      <c r="T605" s="522">
        <f t="shared" ref="T605:T624" si="224">IF(J605="",0,(1440/(J605/S605)))</f>
        <v>0</v>
      </c>
      <c r="U605" s="522">
        <f>T605*L605*(N605+P605)/24*0.85</f>
        <v>0</v>
      </c>
      <c r="V605" s="523">
        <f>M605+O605</f>
        <v>0</v>
      </c>
      <c r="W605" s="559" t="str">
        <f>IF(U605=0,"",((V605/U605)))</f>
        <v/>
      </c>
      <c r="X605" s="569" t="str">
        <f t="shared" ref="X605:X624" si="225">IF(ISERROR((U605/(N605+P605)*N605)/250),"",((U605/(N605+P605)*N605)/250))</f>
        <v/>
      </c>
      <c r="Y605" s="569" t="str">
        <f t="shared" ref="Y605:Y624" si="226">IF(ISERROR(((U605/(N605+P605)*P605)/250)),"",(((U605/(N605+P605)*P605))/250))</f>
        <v/>
      </c>
    </row>
    <row r="606" spans="1:25" ht="16.5">
      <c r="A606" s="493">
        <f>A605</f>
        <v>46157</v>
      </c>
      <c r="B606" s="549" t="s">
        <v>832</v>
      </c>
      <c r="C606" s="576"/>
      <c r="D606" s="600"/>
      <c r="E606" s="577"/>
      <c r="F606" s="635" t="str">
        <f>IF(ISNA(VLOOKUP(D606,條件!$A$1:$L$65585,5,0)),"",(VLOOKUP(D606,條件!$A$1:$L$65585,5,0)))</f>
        <v/>
      </c>
      <c r="G606" s="635" t="str">
        <f>IF(ISNA(VLOOKUP(D606,條件!$A$1:$L$65585,11,0)),"",(VLOOKUP(D606,條件!$A$1:$L$65585,11,0)))</f>
        <v/>
      </c>
      <c r="H606" s="578"/>
      <c r="I606" s="579"/>
      <c r="J606" s="580"/>
      <c r="K606" s="579"/>
      <c r="L606" s="581"/>
      <c r="M606" s="498"/>
      <c r="N606" s="499"/>
      <c r="O606" s="500"/>
      <c r="P606" s="499"/>
      <c r="Q606" s="527"/>
      <c r="R606" s="560"/>
      <c r="S606" s="542">
        <f t="shared" ref="S606:S624" si="227">K606*0.85</f>
        <v>0</v>
      </c>
      <c r="T606" s="502">
        <f t="shared" si="224"/>
        <v>0</v>
      </c>
      <c r="U606" s="522">
        <f t="shared" ref="U606:U624" si="228">T606*L606*(N606+P606)/24*0.85</f>
        <v>0</v>
      </c>
      <c r="V606" s="503">
        <f t="shared" ref="V606:V624" si="229">M606+O606</f>
        <v>0</v>
      </c>
      <c r="W606" s="559" t="str">
        <f t="shared" ref="W606:W624" si="230">IF(U606=0,"",((V606/U606)))</f>
        <v/>
      </c>
      <c r="X606" s="569" t="str">
        <f t="shared" si="225"/>
        <v/>
      </c>
      <c r="Y606" s="569" t="str">
        <f t="shared" si="226"/>
        <v/>
      </c>
    </row>
    <row r="607" spans="1:25" ht="16.5">
      <c r="A607" s="493">
        <f t="shared" ref="A607:A647" si="231">A606</f>
        <v>46157</v>
      </c>
      <c r="B607" s="549" t="s">
        <v>832</v>
      </c>
      <c r="C607" s="576"/>
      <c r="D607" s="600"/>
      <c r="E607" s="577"/>
      <c r="F607" s="635" t="str">
        <f>IF(ISNA(VLOOKUP(D607,條件!$A$1:$L$65585,5,0)),"",(VLOOKUP(D607,條件!$A$1:$L$65585,5,0)))</f>
        <v/>
      </c>
      <c r="G607" s="635" t="str">
        <f>IF(ISNA(VLOOKUP(D607,條件!$A$1:$L$65585,11,0)),"",(VLOOKUP(D607,條件!$A$1:$L$65585,11,0)))</f>
        <v/>
      </c>
      <c r="H607" s="578"/>
      <c r="I607" s="579"/>
      <c r="J607" s="580"/>
      <c r="K607" s="579"/>
      <c r="L607" s="581"/>
      <c r="M607" s="498"/>
      <c r="N607" s="499"/>
      <c r="O607" s="500"/>
      <c r="P607" s="499"/>
      <c r="Q607" s="527"/>
      <c r="R607" s="560"/>
      <c r="S607" s="542">
        <f t="shared" si="227"/>
        <v>0</v>
      </c>
      <c r="T607" s="502">
        <f t="shared" si="224"/>
        <v>0</v>
      </c>
      <c r="U607" s="522">
        <f t="shared" si="228"/>
        <v>0</v>
      </c>
      <c r="V607" s="503">
        <f t="shared" si="229"/>
        <v>0</v>
      </c>
      <c r="W607" s="559" t="str">
        <f t="shared" si="230"/>
        <v/>
      </c>
      <c r="X607" s="569" t="str">
        <f t="shared" si="225"/>
        <v/>
      </c>
      <c r="Y607" s="569" t="str">
        <f t="shared" si="226"/>
        <v/>
      </c>
    </row>
    <row r="608" spans="1:25" ht="16.5">
      <c r="A608" s="493">
        <f t="shared" si="231"/>
        <v>46157</v>
      </c>
      <c r="B608" s="549" t="s">
        <v>832</v>
      </c>
      <c r="C608" s="576"/>
      <c r="D608" s="600"/>
      <c r="E608" s="577"/>
      <c r="F608" s="635" t="str">
        <f>IF(ISNA(VLOOKUP(D608,條件!$A$1:$L$65585,5,0)),"",(VLOOKUP(D608,條件!$A$1:$L$65585,5,0)))</f>
        <v/>
      </c>
      <c r="G608" s="635" t="str">
        <f>IF(ISNA(VLOOKUP(D608,條件!$A$1:$L$65585,11,0)),"",(VLOOKUP(D608,條件!$A$1:$L$65585,11,0)))</f>
        <v/>
      </c>
      <c r="H608" s="578"/>
      <c r="I608" s="579"/>
      <c r="J608" s="580"/>
      <c r="K608" s="579"/>
      <c r="L608" s="581"/>
      <c r="M608" s="498"/>
      <c r="N608" s="499"/>
      <c r="O608" s="500"/>
      <c r="P608" s="499"/>
      <c r="Q608" s="527"/>
      <c r="R608" s="560"/>
      <c r="S608" s="542">
        <f t="shared" si="227"/>
        <v>0</v>
      </c>
      <c r="T608" s="502">
        <f t="shared" si="224"/>
        <v>0</v>
      </c>
      <c r="U608" s="522">
        <f t="shared" si="228"/>
        <v>0</v>
      </c>
      <c r="V608" s="503">
        <f t="shared" si="229"/>
        <v>0</v>
      </c>
      <c r="W608" s="559" t="str">
        <f t="shared" si="230"/>
        <v/>
      </c>
      <c r="X608" s="569" t="str">
        <f t="shared" si="225"/>
        <v/>
      </c>
      <c r="Y608" s="569" t="str">
        <f t="shared" si="226"/>
        <v/>
      </c>
    </row>
    <row r="609" spans="1:25" ht="16.5">
      <c r="A609" s="493">
        <f t="shared" si="231"/>
        <v>46157</v>
      </c>
      <c r="B609" s="549" t="s">
        <v>832</v>
      </c>
      <c r="C609" s="576"/>
      <c r="D609" s="600"/>
      <c r="E609" s="577"/>
      <c r="F609" s="635" t="str">
        <f>IF(ISNA(VLOOKUP(D609,條件!$A$1:$L$65585,5,0)),"",(VLOOKUP(D609,條件!$A$1:$L$65585,5,0)))</f>
        <v/>
      </c>
      <c r="G609" s="635" t="str">
        <f>IF(ISNA(VLOOKUP(D609,條件!$A$1:$L$65585,11,0)),"",(VLOOKUP(D609,條件!$A$1:$L$65585,11,0)))</f>
        <v/>
      </c>
      <c r="H609" s="578"/>
      <c r="I609" s="579"/>
      <c r="J609" s="580"/>
      <c r="K609" s="579"/>
      <c r="L609" s="581"/>
      <c r="M609" s="498"/>
      <c r="N609" s="499"/>
      <c r="O609" s="500"/>
      <c r="P609" s="499"/>
      <c r="Q609" s="527"/>
      <c r="R609" s="560"/>
      <c r="S609" s="542">
        <f t="shared" si="227"/>
        <v>0</v>
      </c>
      <c r="T609" s="502">
        <f t="shared" si="224"/>
        <v>0</v>
      </c>
      <c r="U609" s="522">
        <f t="shared" si="228"/>
        <v>0</v>
      </c>
      <c r="V609" s="503">
        <f t="shared" si="229"/>
        <v>0</v>
      </c>
      <c r="W609" s="559" t="str">
        <f t="shared" si="230"/>
        <v/>
      </c>
      <c r="X609" s="569" t="str">
        <f t="shared" si="225"/>
        <v/>
      </c>
      <c r="Y609" s="569" t="str">
        <f t="shared" si="226"/>
        <v/>
      </c>
    </row>
    <row r="610" spans="1:25" ht="16.5">
      <c r="A610" s="493">
        <f t="shared" si="231"/>
        <v>46157</v>
      </c>
      <c r="B610" s="549" t="s">
        <v>832</v>
      </c>
      <c r="C610" s="576"/>
      <c r="D610" s="600"/>
      <c r="E610" s="577"/>
      <c r="F610" s="635" t="str">
        <f>IF(ISNA(VLOOKUP(D610,條件!$A$1:$L$65585,5,0)),"",(VLOOKUP(D610,條件!$A$1:$L$65585,5,0)))</f>
        <v/>
      </c>
      <c r="G610" s="635" t="str">
        <f>IF(ISNA(VLOOKUP(D610,條件!$A$1:$L$65585,11,0)),"",(VLOOKUP(D610,條件!$A$1:$L$65585,11,0)))</f>
        <v/>
      </c>
      <c r="H610" s="578"/>
      <c r="I610" s="579"/>
      <c r="J610" s="580"/>
      <c r="K610" s="579"/>
      <c r="L610" s="581"/>
      <c r="M610" s="498"/>
      <c r="N610" s="499"/>
      <c r="O610" s="500"/>
      <c r="P610" s="499"/>
      <c r="Q610" s="527"/>
      <c r="R610" s="560"/>
      <c r="S610" s="542">
        <f t="shared" si="227"/>
        <v>0</v>
      </c>
      <c r="T610" s="502">
        <f t="shared" si="224"/>
        <v>0</v>
      </c>
      <c r="U610" s="522">
        <f t="shared" si="228"/>
        <v>0</v>
      </c>
      <c r="V610" s="503">
        <f t="shared" si="229"/>
        <v>0</v>
      </c>
      <c r="W610" s="559" t="str">
        <f t="shared" si="230"/>
        <v/>
      </c>
      <c r="X610" s="569" t="str">
        <f t="shared" si="225"/>
        <v/>
      </c>
      <c r="Y610" s="569" t="str">
        <f t="shared" si="226"/>
        <v/>
      </c>
    </row>
    <row r="611" spans="1:25" ht="16.5">
      <c r="A611" s="493">
        <f t="shared" si="231"/>
        <v>46157</v>
      </c>
      <c r="B611" s="549" t="s">
        <v>832</v>
      </c>
      <c r="C611" s="576"/>
      <c r="D611" s="600"/>
      <c r="E611" s="577"/>
      <c r="F611" s="635" t="str">
        <f>IF(ISNA(VLOOKUP(D611,條件!$A$1:$L$65585,5,0)),"",(VLOOKUP(D611,條件!$A$1:$L$65585,5,0)))</f>
        <v/>
      </c>
      <c r="G611" s="635" t="str">
        <f>IF(ISNA(VLOOKUP(D611,條件!$A$1:$L$65585,11,0)),"",(VLOOKUP(D611,條件!$A$1:$L$65585,11,0)))</f>
        <v/>
      </c>
      <c r="H611" s="578"/>
      <c r="I611" s="579"/>
      <c r="J611" s="580"/>
      <c r="K611" s="579"/>
      <c r="L611" s="581"/>
      <c r="M611" s="498"/>
      <c r="N611" s="499"/>
      <c r="O611" s="500"/>
      <c r="P611" s="499"/>
      <c r="Q611" s="527"/>
      <c r="R611" s="560"/>
      <c r="S611" s="542">
        <f t="shared" si="227"/>
        <v>0</v>
      </c>
      <c r="T611" s="502">
        <f t="shared" si="224"/>
        <v>0</v>
      </c>
      <c r="U611" s="522">
        <f t="shared" si="228"/>
        <v>0</v>
      </c>
      <c r="V611" s="503">
        <f t="shared" si="229"/>
        <v>0</v>
      </c>
      <c r="W611" s="559" t="str">
        <f t="shared" si="230"/>
        <v/>
      </c>
      <c r="X611" s="569" t="str">
        <f t="shared" si="225"/>
        <v/>
      </c>
      <c r="Y611" s="569" t="str">
        <f t="shared" si="226"/>
        <v/>
      </c>
    </row>
    <row r="612" spans="1:25" ht="16.5">
      <c r="A612" s="493">
        <f t="shared" si="231"/>
        <v>46157</v>
      </c>
      <c r="B612" s="549" t="s">
        <v>832</v>
      </c>
      <c r="C612" s="576"/>
      <c r="D612" s="600"/>
      <c r="E612" s="577"/>
      <c r="F612" s="635" t="str">
        <f>IF(ISNA(VLOOKUP(D612,條件!$A$1:$L$65585,5,0)),"",(VLOOKUP(D612,條件!$A$1:$L$65585,5,0)))</f>
        <v/>
      </c>
      <c r="G612" s="635" t="str">
        <f>IF(ISNA(VLOOKUP(D612,條件!$A$1:$L$65585,11,0)),"",(VLOOKUP(D612,條件!$A$1:$L$65585,11,0)))</f>
        <v/>
      </c>
      <c r="H612" s="578"/>
      <c r="I612" s="579"/>
      <c r="J612" s="580"/>
      <c r="K612" s="579"/>
      <c r="L612" s="581"/>
      <c r="M612" s="498"/>
      <c r="N612" s="499"/>
      <c r="O612" s="500"/>
      <c r="P612" s="499"/>
      <c r="Q612" s="527"/>
      <c r="R612" s="560"/>
      <c r="S612" s="542">
        <f t="shared" si="227"/>
        <v>0</v>
      </c>
      <c r="T612" s="502">
        <f t="shared" si="224"/>
        <v>0</v>
      </c>
      <c r="U612" s="522">
        <f t="shared" si="228"/>
        <v>0</v>
      </c>
      <c r="V612" s="503">
        <f t="shared" si="229"/>
        <v>0</v>
      </c>
      <c r="W612" s="559" t="str">
        <f t="shared" si="230"/>
        <v/>
      </c>
      <c r="X612" s="569" t="str">
        <f t="shared" si="225"/>
        <v/>
      </c>
      <c r="Y612" s="569" t="str">
        <f t="shared" si="226"/>
        <v/>
      </c>
    </row>
    <row r="613" spans="1:25" ht="16.5">
      <c r="A613" s="493">
        <f t="shared" si="231"/>
        <v>46157</v>
      </c>
      <c r="B613" s="549" t="s">
        <v>832</v>
      </c>
      <c r="C613" s="576"/>
      <c r="D613" s="600"/>
      <c r="E613" s="577"/>
      <c r="F613" s="635" t="str">
        <f>IF(ISNA(VLOOKUP(D613,條件!$A$1:$L$65585,5,0)),"",(VLOOKUP(D613,條件!$A$1:$L$65585,5,0)))</f>
        <v/>
      </c>
      <c r="G613" s="635" t="str">
        <f>IF(ISNA(VLOOKUP(D613,條件!$A$1:$L$65585,11,0)),"",(VLOOKUP(D613,條件!$A$1:$L$65585,11,0)))</f>
        <v/>
      </c>
      <c r="H613" s="578"/>
      <c r="I613" s="579"/>
      <c r="J613" s="580"/>
      <c r="K613" s="579"/>
      <c r="L613" s="581"/>
      <c r="M613" s="498"/>
      <c r="N613" s="499"/>
      <c r="O613" s="500"/>
      <c r="P613" s="499"/>
      <c r="Q613" s="527"/>
      <c r="R613" s="560"/>
      <c r="S613" s="542">
        <f t="shared" si="227"/>
        <v>0</v>
      </c>
      <c r="T613" s="502">
        <f t="shared" si="224"/>
        <v>0</v>
      </c>
      <c r="U613" s="522">
        <f t="shared" si="228"/>
        <v>0</v>
      </c>
      <c r="V613" s="503">
        <f t="shared" si="229"/>
        <v>0</v>
      </c>
      <c r="W613" s="559" t="str">
        <f t="shared" si="230"/>
        <v/>
      </c>
      <c r="X613" s="569" t="str">
        <f t="shared" si="225"/>
        <v/>
      </c>
      <c r="Y613" s="569" t="str">
        <f t="shared" si="226"/>
        <v/>
      </c>
    </row>
    <row r="614" spans="1:25" ht="16.5">
      <c r="A614" s="493">
        <f t="shared" si="231"/>
        <v>46157</v>
      </c>
      <c r="B614" s="549" t="s">
        <v>832</v>
      </c>
      <c r="C614" s="576"/>
      <c r="D614" s="600"/>
      <c r="E614" s="577"/>
      <c r="F614" s="635" t="str">
        <f>IF(ISNA(VLOOKUP(D614,條件!$A$1:$L$65585,5,0)),"",(VLOOKUP(D614,條件!$A$1:$L$65585,5,0)))</f>
        <v/>
      </c>
      <c r="G614" s="635" t="str">
        <f>IF(ISNA(VLOOKUP(D614,條件!$A$1:$L$65585,11,0)),"",(VLOOKUP(D614,條件!$A$1:$L$65585,11,0)))</f>
        <v/>
      </c>
      <c r="H614" s="578"/>
      <c r="I614" s="579"/>
      <c r="J614" s="580"/>
      <c r="K614" s="579"/>
      <c r="L614" s="581"/>
      <c r="M614" s="498"/>
      <c r="N614" s="499"/>
      <c r="O614" s="500"/>
      <c r="P614" s="499"/>
      <c r="Q614" s="527"/>
      <c r="R614" s="560"/>
      <c r="S614" s="542">
        <f t="shared" si="227"/>
        <v>0</v>
      </c>
      <c r="T614" s="502">
        <f t="shared" si="224"/>
        <v>0</v>
      </c>
      <c r="U614" s="522">
        <f t="shared" si="228"/>
        <v>0</v>
      </c>
      <c r="V614" s="503">
        <f t="shared" si="229"/>
        <v>0</v>
      </c>
      <c r="W614" s="559" t="str">
        <f t="shared" si="230"/>
        <v/>
      </c>
      <c r="X614" s="569" t="str">
        <f t="shared" si="225"/>
        <v/>
      </c>
      <c r="Y614" s="569" t="str">
        <f t="shared" si="226"/>
        <v/>
      </c>
    </row>
    <row r="615" spans="1:25" ht="16.5">
      <c r="A615" s="493">
        <f t="shared" si="231"/>
        <v>46157</v>
      </c>
      <c r="B615" s="549" t="s">
        <v>832</v>
      </c>
      <c r="C615" s="576"/>
      <c r="D615" s="600"/>
      <c r="E615" s="577"/>
      <c r="F615" s="635" t="str">
        <f>IF(ISNA(VLOOKUP(D615,條件!$A$1:$L$65585,5,0)),"",(VLOOKUP(D615,條件!$A$1:$L$65585,5,0)))</f>
        <v/>
      </c>
      <c r="G615" s="635" t="str">
        <f>IF(ISNA(VLOOKUP(D615,條件!$A$1:$L$65585,11,0)),"",(VLOOKUP(D615,條件!$A$1:$L$65585,11,0)))</f>
        <v/>
      </c>
      <c r="H615" s="578"/>
      <c r="I615" s="579"/>
      <c r="J615" s="580"/>
      <c r="K615" s="579"/>
      <c r="L615" s="581"/>
      <c r="M615" s="498"/>
      <c r="N615" s="499"/>
      <c r="O615" s="500"/>
      <c r="P615" s="499"/>
      <c r="Q615" s="527"/>
      <c r="R615" s="560"/>
      <c r="S615" s="542">
        <f t="shared" si="227"/>
        <v>0</v>
      </c>
      <c r="T615" s="502">
        <f t="shared" si="224"/>
        <v>0</v>
      </c>
      <c r="U615" s="522">
        <f t="shared" si="228"/>
        <v>0</v>
      </c>
      <c r="V615" s="503">
        <f t="shared" si="229"/>
        <v>0</v>
      </c>
      <c r="W615" s="559" t="str">
        <f t="shared" si="230"/>
        <v/>
      </c>
      <c r="X615" s="569" t="str">
        <f t="shared" si="225"/>
        <v/>
      </c>
      <c r="Y615" s="569" t="str">
        <f t="shared" si="226"/>
        <v/>
      </c>
    </row>
    <row r="616" spans="1:25" ht="16.5">
      <c r="A616" s="493">
        <f t="shared" si="231"/>
        <v>46157</v>
      </c>
      <c r="B616" s="549" t="s">
        <v>832</v>
      </c>
      <c r="C616" s="576"/>
      <c r="D616" s="600"/>
      <c r="E616" s="577"/>
      <c r="F616" s="635" t="str">
        <f>IF(ISNA(VLOOKUP(D616,條件!$A$1:$L$65585,5,0)),"",(VLOOKUP(D616,條件!$A$1:$L$65585,5,0)))</f>
        <v/>
      </c>
      <c r="G616" s="635" t="str">
        <f>IF(ISNA(VLOOKUP(D616,條件!$A$1:$L$65585,11,0)),"",(VLOOKUP(D616,條件!$A$1:$L$65585,11,0)))</f>
        <v/>
      </c>
      <c r="H616" s="578"/>
      <c r="I616" s="579"/>
      <c r="J616" s="580"/>
      <c r="K616" s="579"/>
      <c r="L616" s="581"/>
      <c r="M616" s="498"/>
      <c r="N616" s="499"/>
      <c r="O616" s="500"/>
      <c r="P616" s="499"/>
      <c r="Q616" s="527"/>
      <c r="R616" s="560"/>
      <c r="S616" s="542">
        <f t="shared" si="227"/>
        <v>0</v>
      </c>
      <c r="T616" s="502">
        <f t="shared" si="224"/>
        <v>0</v>
      </c>
      <c r="U616" s="502">
        <f t="shared" si="228"/>
        <v>0</v>
      </c>
      <c r="V616" s="503">
        <f t="shared" si="229"/>
        <v>0</v>
      </c>
      <c r="W616" s="559" t="str">
        <f t="shared" si="230"/>
        <v/>
      </c>
      <c r="X616" s="569" t="str">
        <f t="shared" si="225"/>
        <v/>
      </c>
      <c r="Y616" s="569" t="str">
        <f t="shared" si="226"/>
        <v/>
      </c>
    </row>
    <row r="617" spans="1:25" ht="16.5">
      <c r="A617" s="493">
        <f t="shared" si="231"/>
        <v>46157</v>
      </c>
      <c r="B617" s="549" t="s">
        <v>832</v>
      </c>
      <c r="C617" s="576"/>
      <c r="D617" s="600"/>
      <c r="E617" s="577"/>
      <c r="F617" s="635" t="str">
        <f>IF(ISNA(VLOOKUP(D617,條件!$A$1:$L$65585,5,0)),"",(VLOOKUP(D617,條件!$A$1:$L$65585,5,0)))</f>
        <v/>
      </c>
      <c r="G617" s="635" t="str">
        <f>IF(ISNA(VLOOKUP(D617,條件!$A$1:$L$65585,11,0)),"",(VLOOKUP(D617,條件!$A$1:$L$65585,11,0)))</f>
        <v/>
      </c>
      <c r="H617" s="578"/>
      <c r="I617" s="579"/>
      <c r="J617" s="580"/>
      <c r="K617" s="579"/>
      <c r="L617" s="581"/>
      <c r="M617" s="498"/>
      <c r="N617" s="499"/>
      <c r="O617" s="500"/>
      <c r="P617" s="499"/>
      <c r="Q617" s="527"/>
      <c r="R617" s="560"/>
      <c r="S617" s="542">
        <f t="shared" si="227"/>
        <v>0</v>
      </c>
      <c r="T617" s="502">
        <f t="shared" si="224"/>
        <v>0</v>
      </c>
      <c r="U617" s="502">
        <f t="shared" si="228"/>
        <v>0</v>
      </c>
      <c r="V617" s="503">
        <f t="shared" si="229"/>
        <v>0</v>
      </c>
      <c r="W617" s="561" t="str">
        <f t="shared" si="230"/>
        <v/>
      </c>
      <c r="X617" s="569" t="str">
        <f t="shared" si="225"/>
        <v/>
      </c>
      <c r="Y617" s="569" t="str">
        <f t="shared" si="226"/>
        <v/>
      </c>
    </row>
    <row r="618" spans="1:25" ht="16.5">
      <c r="A618" s="493">
        <f t="shared" si="231"/>
        <v>46157</v>
      </c>
      <c r="B618" s="549" t="s">
        <v>832</v>
      </c>
      <c r="C618" s="576"/>
      <c r="D618" s="600"/>
      <c r="E618" s="577"/>
      <c r="F618" s="635" t="str">
        <f>IF(ISNA(VLOOKUP(D618,條件!$A$1:$L$65585,5,0)),"",(VLOOKUP(D618,條件!$A$1:$L$65585,5,0)))</f>
        <v/>
      </c>
      <c r="G618" s="635" t="str">
        <f>IF(ISNA(VLOOKUP(D618,條件!$A$1:$L$65585,11,0)),"",(VLOOKUP(D618,條件!$A$1:$L$65585,11,0)))</f>
        <v/>
      </c>
      <c r="H618" s="578"/>
      <c r="I618" s="579"/>
      <c r="J618" s="580"/>
      <c r="K618" s="579"/>
      <c r="L618" s="581"/>
      <c r="M618" s="498"/>
      <c r="N618" s="499"/>
      <c r="O618" s="500"/>
      <c r="P618" s="499"/>
      <c r="Q618" s="527"/>
      <c r="R618" s="560"/>
      <c r="S618" s="542">
        <f t="shared" si="227"/>
        <v>0</v>
      </c>
      <c r="T618" s="502">
        <f t="shared" si="224"/>
        <v>0</v>
      </c>
      <c r="U618" s="502">
        <f t="shared" si="228"/>
        <v>0</v>
      </c>
      <c r="V618" s="503">
        <f t="shared" si="229"/>
        <v>0</v>
      </c>
      <c r="W618" s="561" t="str">
        <f t="shared" si="230"/>
        <v/>
      </c>
      <c r="X618" s="569" t="str">
        <f t="shared" si="225"/>
        <v/>
      </c>
      <c r="Y618" s="569" t="str">
        <f t="shared" si="226"/>
        <v/>
      </c>
    </row>
    <row r="619" spans="1:25" ht="16.5">
      <c r="A619" s="493">
        <f t="shared" si="231"/>
        <v>46157</v>
      </c>
      <c r="B619" s="549" t="s">
        <v>832</v>
      </c>
      <c r="C619" s="576"/>
      <c r="D619" s="600"/>
      <c r="E619" s="577"/>
      <c r="F619" s="635" t="str">
        <f>IF(ISNA(VLOOKUP(D619,條件!$A$1:$L$65585,5,0)),"",(VLOOKUP(D619,條件!$A$1:$L$65585,5,0)))</f>
        <v/>
      </c>
      <c r="G619" s="635" t="str">
        <f>IF(ISNA(VLOOKUP(D619,條件!$A$1:$L$65585,11,0)),"",(VLOOKUP(D619,條件!$A$1:$L$65585,11,0)))</f>
        <v/>
      </c>
      <c r="H619" s="578"/>
      <c r="I619" s="579"/>
      <c r="J619" s="580"/>
      <c r="K619" s="579"/>
      <c r="L619" s="581"/>
      <c r="M619" s="498"/>
      <c r="N619" s="499"/>
      <c r="O619" s="500"/>
      <c r="P619" s="499"/>
      <c r="Q619" s="527"/>
      <c r="R619" s="560"/>
      <c r="S619" s="542">
        <f t="shared" si="227"/>
        <v>0</v>
      </c>
      <c r="T619" s="502">
        <f t="shared" si="224"/>
        <v>0</v>
      </c>
      <c r="U619" s="502">
        <f t="shared" si="228"/>
        <v>0</v>
      </c>
      <c r="V619" s="503">
        <f t="shared" si="229"/>
        <v>0</v>
      </c>
      <c r="W619" s="561" t="str">
        <f t="shared" si="230"/>
        <v/>
      </c>
      <c r="X619" s="569" t="str">
        <f t="shared" si="225"/>
        <v/>
      </c>
      <c r="Y619" s="569" t="str">
        <f t="shared" si="226"/>
        <v/>
      </c>
    </row>
    <row r="620" spans="1:25" ht="16.5">
      <c r="A620" s="493">
        <f t="shared" si="231"/>
        <v>46157</v>
      </c>
      <c r="B620" s="549" t="s">
        <v>832</v>
      </c>
      <c r="C620" s="576"/>
      <c r="D620" s="600"/>
      <c r="E620" s="577"/>
      <c r="F620" s="635" t="str">
        <f>IF(ISNA(VLOOKUP(D620,條件!$A$1:$L$65585,5,0)),"",(VLOOKUP(D620,條件!$A$1:$L$65585,5,0)))</f>
        <v/>
      </c>
      <c r="G620" s="635" t="str">
        <f>IF(ISNA(VLOOKUP(D620,條件!$A$1:$L$65585,11,0)),"",(VLOOKUP(D620,條件!$A$1:$L$65585,11,0)))</f>
        <v/>
      </c>
      <c r="H620" s="578"/>
      <c r="I620" s="579"/>
      <c r="J620" s="580"/>
      <c r="K620" s="579"/>
      <c r="L620" s="581"/>
      <c r="M620" s="498"/>
      <c r="N620" s="499"/>
      <c r="O620" s="500"/>
      <c r="P620" s="499"/>
      <c r="Q620" s="527"/>
      <c r="R620" s="560"/>
      <c r="S620" s="542">
        <f t="shared" si="227"/>
        <v>0</v>
      </c>
      <c r="T620" s="502">
        <f t="shared" si="224"/>
        <v>0</v>
      </c>
      <c r="U620" s="502">
        <f t="shared" si="228"/>
        <v>0</v>
      </c>
      <c r="V620" s="503">
        <f t="shared" si="229"/>
        <v>0</v>
      </c>
      <c r="W620" s="561" t="str">
        <f t="shared" si="230"/>
        <v/>
      </c>
      <c r="X620" s="569" t="str">
        <f t="shared" si="225"/>
        <v/>
      </c>
      <c r="Y620" s="569" t="str">
        <f t="shared" si="226"/>
        <v/>
      </c>
    </row>
    <row r="621" spans="1:25" ht="16.5">
      <c r="A621" s="493">
        <f t="shared" si="231"/>
        <v>46157</v>
      </c>
      <c r="B621" s="549" t="s">
        <v>832</v>
      </c>
      <c r="C621" s="576"/>
      <c r="D621" s="600"/>
      <c r="E621" s="577"/>
      <c r="F621" s="635" t="str">
        <f>IF(ISNA(VLOOKUP(D621,條件!$A$1:$L$65585,5,0)),"",(VLOOKUP(D621,條件!$A$1:$L$65585,5,0)))</f>
        <v/>
      </c>
      <c r="G621" s="635" t="str">
        <f>IF(ISNA(VLOOKUP(D621,條件!$A$1:$L$65585,11,0)),"",(VLOOKUP(D621,條件!$A$1:$L$65585,11,0)))</f>
        <v/>
      </c>
      <c r="H621" s="578"/>
      <c r="I621" s="579"/>
      <c r="J621" s="580"/>
      <c r="K621" s="579"/>
      <c r="L621" s="581"/>
      <c r="M621" s="498"/>
      <c r="N621" s="499"/>
      <c r="O621" s="500"/>
      <c r="P621" s="499"/>
      <c r="Q621" s="501"/>
      <c r="R621" s="560"/>
      <c r="S621" s="542">
        <f t="shared" si="227"/>
        <v>0</v>
      </c>
      <c r="T621" s="502">
        <f t="shared" si="224"/>
        <v>0</v>
      </c>
      <c r="U621" s="502">
        <f t="shared" si="228"/>
        <v>0</v>
      </c>
      <c r="V621" s="503">
        <f t="shared" si="229"/>
        <v>0</v>
      </c>
      <c r="W621" s="561" t="str">
        <f t="shared" si="230"/>
        <v/>
      </c>
      <c r="X621" s="569" t="str">
        <f t="shared" si="225"/>
        <v/>
      </c>
      <c r="Y621" s="569" t="str">
        <f t="shared" si="226"/>
        <v/>
      </c>
    </row>
    <row r="622" spans="1:25" ht="16.5">
      <c r="A622" s="493">
        <f t="shared" si="231"/>
        <v>46157</v>
      </c>
      <c r="B622" s="549" t="s">
        <v>832</v>
      </c>
      <c r="C622" s="576"/>
      <c r="D622" s="600"/>
      <c r="E622" s="577"/>
      <c r="F622" s="635" t="str">
        <f>IF(ISNA(VLOOKUP(D622,條件!$A$1:$L$65585,5,0)),"",(VLOOKUP(D622,條件!$A$1:$L$65585,5,0)))</f>
        <v/>
      </c>
      <c r="G622" s="635" t="str">
        <f>IF(ISNA(VLOOKUP(D622,條件!$A$1:$L$65585,11,0)),"",(VLOOKUP(D622,條件!$A$1:$L$65585,11,0)))</f>
        <v/>
      </c>
      <c r="H622" s="578"/>
      <c r="I622" s="579"/>
      <c r="J622" s="580"/>
      <c r="K622" s="579"/>
      <c r="L622" s="581"/>
      <c r="M622" s="498"/>
      <c r="N622" s="499"/>
      <c r="O622" s="500"/>
      <c r="P622" s="499"/>
      <c r="Q622" s="501"/>
      <c r="R622" s="560"/>
      <c r="S622" s="542">
        <f t="shared" si="227"/>
        <v>0</v>
      </c>
      <c r="T622" s="502">
        <f t="shared" si="224"/>
        <v>0</v>
      </c>
      <c r="U622" s="502">
        <f t="shared" si="228"/>
        <v>0</v>
      </c>
      <c r="V622" s="503">
        <f t="shared" si="229"/>
        <v>0</v>
      </c>
      <c r="W622" s="561" t="str">
        <f t="shared" si="230"/>
        <v/>
      </c>
      <c r="X622" s="569" t="str">
        <f t="shared" si="225"/>
        <v/>
      </c>
      <c r="Y622" s="569" t="str">
        <f t="shared" si="226"/>
        <v/>
      </c>
    </row>
    <row r="623" spans="1:25" ht="16.5">
      <c r="A623" s="493">
        <f t="shared" si="231"/>
        <v>46157</v>
      </c>
      <c r="B623" s="549" t="s">
        <v>832</v>
      </c>
      <c r="C623" s="576"/>
      <c r="D623" s="600"/>
      <c r="E623" s="577"/>
      <c r="F623" s="635" t="str">
        <f>IF(ISNA(VLOOKUP(D623,條件!$A$1:$L$65585,5,0)),"",(VLOOKUP(D623,條件!$A$1:$L$65585,5,0)))</f>
        <v/>
      </c>
      <c r="G623" s="635" t="str">
        <f>IF(ISNA(VLOOKUP(D623,條件!$A$1:$L$65585,11,0)),"",(VLOOKUP(D623,條件!$A$1:$L$65585,11,0)))</f>
        <v/>
      </c>
      <c r="H623" s="578"/>
      <c r="I623" s="579"/>
      <c r="J623" s="580"/>
      <c r="K623" s="579"/>
      <c r="L623" s="581"/>
      <c r="M623" s="498"/>
      <c r="N623" s="499"/>
      <c r="O623" s="500"/>
      <c r="P623" s="499"/>
      <c r="Q623" s="501"/>
      <c r="R623" s="560"/>
      <c r="S623" s="542">
        <f t="shared" si="227"/>
        <v>0</v>
      </c>
      <c r="T623" s="502">
        <f t="shared" si="224"/>
        <v>0</v>
      </c>
      <c r="U623" s="502">
        <f t="shared" si="228"/>
        <v>0</v>
      </c>
      <c r="V623" s="503">
        <f t="shared" si="229"/>
        <v>0</v>
      </c>
      <c r="W623" s="561" t="str">
        <f t="shared" si="230"/>
        <v/>
      </c>
      <c r="X623" s="569" t="str">
        <f t="shared" si="225"/>
        <v/>
      </c>
      <c r="Y623" s="569" t="str">
        <f t="shared" si="226"/>
        <v/>
      </c>
    </row>
    <row r="624" spans="1:25" ht="16.5">
      <c r="A624" s="493">
        <f t="shared" si="231"/>
        <v>46157</v>
      </c>
      <c r="B624" s="549" t="s">
        <v>832</v>
      </c>
      <c r="C624" s="576"/>
      <c r="D624" s="600"/>
      <c r="E624" s="577"/>
      <c r="F624" s="635" t="str">
        <f>IF(ISNA(VLOOKUP(D624,條件!$A$1:$L$65585,5,0)),"",(VLOOKUP(D624,條件!$A$1:$L$65585,5,0)))</f>
        <v/>
      </c>
      <c r="G624" s="635" t="str">
        <f>IF(ISNA(VLOOKUP(D624,條件!$A$1:$L$65585,11,0)),"",(VLOOKUP(D624,條件!$A$1:$L$65585,11,0)))</f>
        <v/>
      </c>
      <c r="H624" s="578"/>
      <c r="I624" s="579"/>
      <c r="J624" s="580"/>
      <c r="K624" s="579"/>
      <c r="L624" s="581"/>
      <c r="M624" s="498"/>
      <c r="N624" s="499"/>
      <c r="O624" s="500"/>
      <c r="P624" s="499"/>
      <c r="Q624" s="501"/>
      <c r="R624" s="560"/>
      <c r="S624" s="542">
        <f t="shared" si="227"/>
        <v>0</v>
      </c>
      <c r="T624" s="502">
        <f t="shared" si="224"/>
        <v>0</v>
      </c>
      <c r="U624" s="502">
        <f t="shared" si="228"/>
        <v>0</v>
      </c>
      <c r="V624" s="503">
        <f t="shared" si="229"/>
        <v>0</v>
      </c>
      <c r="W624" s="561" t="str">
        <f t="shared" si="230"/>
        <v/>
      </c>
      <c r="X624" s="569" t="str">
        <f t="shared" si="225"/>
        <v/>
      </c>
      <c r="Y624" s="569" t="str">
        <f t="shared" si="226"/>
        <v/>
      </c>
    </row>
    <row r="625" spans="1:25" ht="16.5">
      <c r="A625" s="493">
        <f t="shared" si="231"/>
        <v>46157</v>
      </c>
      <c r="B625" s="515" t="s">
        <v>835</v>
      </c>
      <c r="C625" s="652"/>
      <c r="D625" s="653"/>
      <c r="E625" s="654"/>
      <c r="F625" s="655"/>
      <c r="G625" s="655"/>
      <c r="H625" s="656"/>
      <c r="I625" s="657">
        <f>COUNTA(I605:I624)</f>
        <v>0</v>
      </c>
      <c r="J625" s="657"/>
      <c r="K625" s="657"/>
      <c r="L625" s="658"/>
      <c r="M625" s="517"/>
      <c r="N625" s="518">
        <f>SUM(N605:N624)</f>
        <v>0</v>
      </c>
      <c r="O625" s="517"/>
      <c r="P625" s="518">
        <f>SUM(P605:P624)</f>
        <v>0</v>
      </c>
      <c r="Q625" s="519"/>
      <c r="R625" s="562"/>
      <c r="S625" s="543"/>
      <c r="T625" s="516"/>
      <c r="U625" s="516">
        <f>SUMIF(U605:U624,"&lt;9E307")</f>
        <v>0</v>
      </c>
      <c r="V625" s="516">
        <f>SUM(V605:V624)</f>
        <v>0</v>
      </c>
      <c r="W625" s="563">
        <f>IF(ISERROR(V625/U625),0,(V625/U625))</f>
        <v>0</v>
      </c>
      <c r="X625" s="570">
        <f>SUMIF(X605:X624,"&lt;9E307")</f>
        <v>0</v>
      </c>
      <c r="Y625" s="570">
        <f>SUMIF(Y605:Y624,"&lt;9E307")</f>
        <v>0</v>
      </c>
    </row>
    <row r="626" spans="1:25" ht="16.5">
      <c r="A626" s="493">
        <f t="shared" si="231"/>
        <v>46157</v>
      </c>
      <c r="B626" s="549" t="s">
        <v>833</v>
      </c>
      <c r="C626" s="576"/>
      <c r="D626" s="600"/>
      <c r="E626" s="577"/>
      <c r="F626" s="635" t="str">
        <f>IF(ISNA(VLOOKUP(D626,條件!$A$1:$L$65585,5,0)),"",(VLOOKUP(D626,條件!$A$1:$L$65585,5,0)))</f>
        <v/>
      </c>
      <c r="G626" s="635" t="str">
        <f>IF(ISNA(VLOOKUP(D626,條件!$A$1:$L$65585,11,0)),"",(VLOOKUP(D626,條件!$A$1:$L$65585,11,0)))</f>
        <v/>
      </c>
      <c r="H626" s="578"/>
      <c r="I626" s="579"/>
      <c r="J626" s="580"/>
      <c r="K626" s="579"/>
      <c r="L626" s="581"/>
      <c r="M626" s="498"/>
      <c r="N626" s="499"/>
      <c r="O626" s="500"/>
      <c r="P626" s="499"/>
      <c r="Q626" s="501"/>
      <c r="R626" s="560"/>
      <c r="S626" s="542">
        <f>K626*0.85</f>
        <v>0</v>
      </c>
      <c r="T626" s="502">
        <f t="shared" ref="T626:T645" si="232">IF(J626="",0,(1440/(J626/S626)))</f>
        <v>0</v>
      </c>
      <c r="U626" s="522">
        <f>T626*L626*(N626+P626)/24*0.85</f>
        <v>0</v>
      </c>
      <c r="V626" s="523">
        <f>M626+O626</f>
        <v>0</v>
      </c>
      <c r="W626" s="559" t="str">
        <f>IF(U626=0,"",((V626/U626)))</f>
        <v/>
      </c>
      <c r="X626" s="569" t="str">
        <f t="shared" ref="X626:X645" si="233">IF(ISERROR((U626/(N626+P626)*N626)/250),"",((U626/(N626+P626)*N626)/250))</f>
        <v/>
      </c>
      <c r="Y626" s="569" t="str">
        <f t="shared" ref="Y626:Y645" si="234">IF(ISERROR(((U626/(N626+P626)*P626)/250)),"",(((U626/(N626+P626)*P626))/250))</f>
        <v/>
      </c>
    </row>
    <row r="627" spans="1:25" ht="16.5">
      <c r="A627" s="493">
        <f t="shared" si="231"/>
        <v>46157</v>
      </c>
      <c r="B627" s="549" t="s">
        <v>833</v>
      </c>
      <c r="C627" s="576"/>
      <c r="D627" s="600"/>
      <c r="E627" s="577"/>
      <c r="F627" s="635" t="str">
        <f>IF(ISNA(VLOOKUP(D627,條件!$A$1:$L$65585,5,0)),"",(VLOOKUP(D627,條件!$A$1:$L$65585,5,0)))</f>
        <v/>
      </c>
      <c r="G627" s="635" t="str">
        <f>IF(ISNA(VLOOKUP(D627,條件!$A$1:$L$65585,11,0)),"",(VLOOKUP(D627,條件!$A$1:$L$65585,11,0)))</f>
        <v/>
      </c>
      <c r="H627" s="578"/>
      <c r="I627" s="579"/>
      <c r="J627" s="580"/>
      <c r="K627" s="579"/>
      <c r="L627" s="581"/>
      <c r="M627" s="498"/>
      <c r="N627" s="499"/>
      <c r="O627" s="500"/>
      <c r="P627" s="499"/>
      <c r="Q627" s="501"/>
      <c r="R627" s="560"/>
      <c r="S627" s="542">
        <f t="shared" ref="S627:S645" si="235">K627*0.85</f>
        <v>0</v>
      </c>
      <c r="T627" s="502">
        <f t="shared" si="232"/>
        <v>0</v>
      </c>
      <c r="U627" s="522">
        <f t="shared" ref="U627:U645" si="236">T627*L627*(N627+P627)/24*0.85</f>
        <v>0</v>
      </c>
      <c r="V627" s="503">
        <f t="shared" ref="V627:V645" si="237">M627+O627</f>
        <v>0</v>
      </c>
      <c r="W627" s="559" t="str">
        <f t="shared" ref="W627:W645" si="238">IF(U627=0,"",((V627/U627)))</f>
        <v/>
      </c>
      <c r="X627" s="569" t="str">
        <f t="shared" si="233"/>
        <v/>
      </c>
      <c r="Y627" s="569" t="str">
        <f t="shared" si="234"/>
        <v/>
      </c>
    </row>
    <row r="628" spans="1:25" ht="16.5">
      <c r="A628" s="493">
        <f t="shared" si="231"/>
        <v>46157</v>
      </c>
      <c r="B628" s="549" t="s">
        <v>833</v>
      </c>
      <c r="C628" s="576"/>
      <c r="D628" s="600"/>
      <c r="E628" s="577"/>
      <c r="F628" s="635" t="str">
        <f>IF(ISNA(VLOOKUP(D628,條件!$A$1:$L$65585,5,0)),"",(VLOOKUP(D628,條件!$A$1:$L$65585,5,0)))</f>
        <v/>
      </c>
      <c r="G628" s="635" t="str">
        <f>IF(ISNA(VLOOKUP(D628,條件!$A$1:$L$65585,11,0)),"",(VLOOKUP(D628,條件!$A$1:$L$65585,11,0)))</f>
        <v/>
      </c>
      <c r="H628" s="578"/>
      <c r="I628" s="579"/>
      <c r="J628" s="580"/>
      <c r="K628" s="579"/>
      <c r="L628" s="581"/>
      <c r="M628" s="498"/>
      <c r="N628" s="499"/>
      <c r="O628" s="500"/>
      <c r="P628" s="499"/>
      <c r="Q628" s="501"/>
      <c r="R628" s="560"/>
      <c r="S628" s="542">
        <f t="shared" si="235"/>
        <v>0</v>
      </c>
      <c r="T628" s="502">
        <f t="shared" si="232"/>
        <v>0</v>
      </c>
      <c r="U628" s="522">
        <f t="shared" si="236"/>
        <v>0</v>
      </c>
      <c r="V628" s="503">
        <f t="shared" si="237"/>
        <v>0</v>
      </c>
      <c r="W628" s="559" t="str">
        <f t="shared" si="238"/>
        <v/>
      </c>
      <c r="X628" s="569" t="str">
        <f t="shared" si="233"/>
        <v/>
      </c>
      <c r="Y628" s="569" t="str">
        <f t="shared" si="234"/>
        <v/>
      </c>
    </row>
    <row r="629" spans="1:25" ht="16.5">
      <c r="A629" s="493">
        <f t="shared" si="231"/>
        <v>46157</v>
      </c>
      <c r="B629" s="549" t="s">
        <v>833</v>
      </c>
      <c r="C629" s="576"/>
      <c r="D629" s="600"/>
      <c r="E629" s="577"/>
      <c r="F629" s="635" t="str">
        <f>IF(ISNA(VLOOKUP(D629,條件!$A$1:$L$65585,5,0)),"",(VLOOKUP(D629,條件!$A$1:$L$65585,5,0)))</f>
        <v/>
      </c>
      <c r="G629" s="635" t="str">
        <f>IF(ISNA(VLOOKUP(D629,條件!$A$1:$L$65585,11,0)),"",(VLOOKUP(D629,條件!$A$1:$L$65585,11,0)))</f>
        <v/>
      </c>
      <c r="H629" s="578"/>
      <c r="I629" s="579"/>
      <c r="J629" s="580"/>
      <c r="K629" s="579"/>
      <c r="L629" s="581"/>
      <c r="M629" s="498"/>
      <c r="N629" s="499"/>
      <c r="O629" s="500"/>
      <c r="P629" s="499"/>
      <c r="Q629" s="501"/>
      <c r="R629" s="560"/>
      <c r="S629" s="542">
        <f t="shared" si="235"/>
        <v>0</v>
      </c>
      <c r="T629" s="502">
        <f t="shared" si="232"/>
        <v>0</v>
      </c>
      <c r="U629" s="522">
        <f t="shared" si="236"/>
        <v>0</v>
      </c>
      <c r="V629" s="503">
        <f t="shared" si="237"/>
        <v>0</v>
      </c>
      <c r="W629" s="559" t="str">
        <f t="shared" si="238"/>
        <v/>
      </c>
      <c r="X629" s="569" t="str">
        <f t="shared" si="233"/>
        <v/>
      </c>
      <c r="Y629" s="569" t="str">
        <f t="shared" si="234"/>
        <v/>
      </c>
    </row>
    <row r="630" spans="1:25" ht="16.5">
      <c r="A630" s="493">
        <f t="shared" si="231"/>
        <v>46157</v>
      </c>
      <c r="B630" s="549" t="s">
        <v>833</v>
      </c>
      <c r="C630" s="576"/>
      <c r="D630" s="600"/>
      <c r="E630" s="577"/>
      <c r="F630" s="635" t="str">
        <f>IF(ISNA(VLOOKUP(D630,條件!$A$1:$L$65585,5,0)),"",(VLOOKUP(D630,條件!$A$1:$L$65585,5,0)))</f>
        <v/>
      </c>
      <c r="G630" s="635" t="str">
        <f>IF(ISNA(VLOOKUP(D630,條件!$A$1:$L$65585,11,0)),"",(VLOOKUP(D630,條件!$A$1:$L$65585,11,0)))</f>
        <v/>
      </c>
      <c r="H630" s="578"/>
      <c r="I630" s="579"/>
      <c r="J630" s="580"/>
      <c r="K630" s="579"/>
      <c r="L630" s="581"/>
      <c r="M630" s="498"/>
      <c r="N630" s="499"/>
      <c r="O630" s="500"/>
      <c r="P630" s="499"/>
      <c r="Q630" s="501"/>
      <c r="R630" s="560"/>
      <c r="S630" s="542">
        <f t="shared" si="235"/>
        <v>0</v>
      </c>
      <c r="T630" s="502">
        <f t="shared" si="232"/>
        <v>0</v>
      </c>
      <c r="U630" s="522">
        <f t="shared" si="236"/>
        <v>0</v>
      </c>
      <c r="V630" s="503">
        <f t="shared" si="237"/>
        <v>0</v>
      </c>
      <c r="W630" s="559" t="str">
        <f t="shared" si="238"/>
        <v/>
      </c>
      <c r="X630" s="569" t="str">
        <f t="shared" si="233"/>
        <v/>
      </c>
      <c r="Y630" s="569" t="str">
        <f t="shared" si="234"/>
        <v/>
      </c>
    </row>
    <row r="631" spans="1:25" ht="16.5">
      <c r="A631" s="493">
        <f t="shared" si="231"/>
        <v>46157</v>
      </c>
      <c r="B631" s="549" t="s">
        <v>833</v>
      </c>
      <c r="C631" s="576"/>
      <c r="D631" s="600"/>
      <c r="E631" s="577"/>
      <c r="F631" s="635" t="str">
        <f>IF(ISNA(VLOOKUP(D631,條件!$A$1:$L$65585,5,0)),"",(VLOOKUP(D631,條件!$A$1:$L$65585,5,0)))</f>
        <v/>
      </c>
      <c r="G631" s="635" t="str">
        <f>IF(ISNA(VLOOKUP(D631,條件!$A$1:$L$65585,11,0)),"",(VLOOKUP(D631,條件!$A$1:$L$65585,11,0)))</f>
        <v/>
      </c>
      <c r="H631" s="578"/>
      <c r="I631" s="579"/>
      <c r="J631" s="580"/>
      <c r="K631" s="579"/>
      <c r="L631" s="581"/>
      <c r="M631" s="498"/>
      <c r="N631" s="499"/>
      <c r="O631" s="500"/>
      <c r="P631" s="499"/>
      <c r="Q631" s="501"/>
      <c r="R631" s="560"/>
      <c r="S631" s="542">
        <f t="shared" si="235"/>
        <v>0</v>
      </c>
      <c r="T631" s="502">
        <f t="shared" si="232"/>
        <v>0</v>
      </c>
      <c r="U631" s="522">
        <f t="shared" si="236"/>
        <v>0</v>
      </c>
      <c r="V631" s="503">
        <f t="shared" si="237"/>
        <v>0</v>
      </c>
      <c r="W631" s="559" t="str">
        <f t="shared" si="238"/>
        <v/>
      </c>
      <c r="X631" s="569" t="str">
        <f t="shared" si="233"/>
        <v/>
      </c>
      <c r="Y631" s="569" t="str">
        <f t="shared" si="234"/>
        <v/>
      </c>
    </row>
    <row r="632" spans="1:25" ht="16.5">
      <c r="A632" s="493">
        <f t="shared" si="231"/>
        <v>46157</v>
      </c>
      <c r="B632" s="549" t="s">
        <v>833</v>
      </c>
      <c r="C632" s="576"/>
      <c r="D632" s="600"/>
      <c r="E632" s="577"/>
      <c r="F632" s="635" t="str">
        <f>IF(ISNA(VLOOKUP(D632,條件!$A$1:$L$65585,5,0)),"",(VLOOKUP(D632,條件!$A$1:$L$65585,5,0)))</f>
        <v/>
      </c>
      <c r="G632" s="635" t="str">
        <f>IF(ISNA(VLOOKUP(D632,條件!$A$1:$L$65585,11,0)),"",(VLOOKUP(D632,條件!$A$1:$L$65585,11,0)))</f>
        <v/>
      </c>
      <c r="H632" s="578"/>
      <c r="I632" s="579"/>
      <c r="J632" s="580"/>
      <c r="K632" s="579"/>
      <c r="L632" s="581"/>
      <c r="M632" s="498"/>
      <c r="N632" s="499"/>
      <c r="O632" s="500"/>
      <c r="P632" s="499"/>
      <c r="Q632" s="501"/>
      <c r="R632" s="560"/>
      <c r="S632" s="542">
        <f t="shared" si="235"/>
        <v>0</v>
      </c>
      <c r="T632" s="502">
        <f t="shared" si="232"/>
        <v>0</v>
      </c>
      <c r="U632" s="522">
        <f t="shared" si="236"/>
        <v>0</v>
      </c>
      <c r="V632" s="503">
        <f t="shared" si="237"/>
        <v>0</v>
      </c>
      <c r="W632" s="559" t="str">
        <f t="shared" si="238"/>
        <v/>
      </c>
      <c r="X632" s="569" t="str">
        <f t="shared" si="233"/>
        <v/>
      </c>
      <c r="Y632" s="569" t="str">
        <f t="shared" si="234"/>
        <v/>
      </c>
    </row>
    <row r="633" spans="1:25" ht="16.5">
      <c r="A633" s="493">
        <f t="shared" si="231"/>
        <v>46157</v>
      </c>
      <c r="B633" s="549" t="s">
        <v>833</v>
      </c>
      <c r="C633" s="576"/>
      <c r="D633" s="600"/>
      <c r="E633" s="577"/>
      <c r="F633" s="635" t="str">
        <f>IF(ISNA(VLOOKUP(D633,條件!$A$1:$L$65585,5,0)),"",(VLOOKUP(D633,條件!$A$1:$L$65585,5,0)))</f>
        <v/>
      </c>
      <c r="G633" s="635" t="str">
        <f>IF(ISNA(VLOOKUP(D633,條件!$A$1:$L$65585,11,0)),"",(VLOOKUP(D633,條件!$A$1:$L$65585,11,0)))</f>
        <v/>
      </c>
      <c r="H633" s="578"/>
      <c r="I633" s="579"/>
      <c r="J633" s="580"/>
      <c r="K633" s="579"/>
      <c r="L633" s="581"/>
      <c r="M633" s="498"/>
      <c r="N633" s="499"/>
      <c r="O633" s="500"/>
      <c r="P633" s="499"/>
      <c r="Q633" s="501"/>
      <c r="R633" s="560"/>
      <c r="S633" s="542">
        <f t="shared" si="235"/>
        <v>0</v>
      </c>
      <c r="T633" s="502">
        <f t="shared" si="232"/>
        <v>0</v>
      </c>
      <c r="U633" s="522">
        <f t="shared" si="236"/>
        <v>0</v>
      </c>
      <c r="V633" s="503">
        <f t="shared" si="237"/>
        <v>0</v>
      </c>
      <c r="W633" s="559" t="str">
        <f t="shared" si="238"/>
        <v/>
      </c>
      <c r="X633" s="569" t="str">
        <f t="shared" si="233"/>
        <v/>
      </c>
      <c r="Y633" s="569" t="str">
        <f t="shared" si="234"/>
        <v/>
      </c>
    </row>
    <row r="634" spans="1:25" ht="16.5">
      <c r="A634" s="493">
        <f t="shared" si="231"/>
        <v>46157</v>
      </c>
      <c r="B634" s="549" t="s">
        <v>833</v>
      </c>
      <c r="C634" s="576"/>
      <c r="D634" s="600"/>
      <c r="E634" s="577"/>
      <c r="F634" s="635" t="str">
        <f>IF(ISNA(VLOOKUP(D634,條件!$A$1:$L$65585,5,0)),"",(VLOOKUP(D634,條件!$A$1:$L$65585,5,0)))</f>
        <v/>
      </c>
      <c r="G634" s="635" t="str">
        <f>IF(ISNA(VLOOKUP(D634,條件!$A$1:$L$65585,11,0)),"",(VLOOKUP(D634,條件!$A$1:$L$65585,11,0)))</f>
        <v/>
      </c>
      <c r="H634" s="578"/>
      <c r="I634" s="579"/>
      <c r="J634" s="580"/>
      <c r="K634" s="579"/>
      <c r="L634" s="581"/>
      <c r="M634" s="498"/>
      <c r="N634" s="499"/>
      <c r="O634" s="500"/>
      <c r="P634" s="499"/>
      <c r="Q634" s="501"/>
      <c r="R634" s="560"/>
      <c r="S634" s="542">
        <f t="shared" si="235"/>
        <v>0</v>
      </c>
      <c r="T634" s="502">
        <f t="shared" si="232"/>
        <v>0</v>
      </c>
      <c r="U634" s="522">
        <f t="shared" si="236"/>
        <v>0</v>
      </c>
      <c r="V634" s="503">
        <f t="shared" si="237"/>
        <v>0</v>
      </c>
      <c r="W634" s="559" t="str">
        <f t="shared" si="238"/>
        <v/>
      </c>
      <c r="X634" s="569" t="str">
        <f t="shared" si="233"/>
        <v/>
      </c>
      <c r="Y634" s="569" t="str">
        <f t="shared" si="234"/>
        <v/>
      </c>
    </row>
    <row r="635" spans="1:25" ht="16.5">
      <c r="A635" s="493">
        <f t="shared" si="231"/>
        <v>46157</v>
      </c>
      <c r="B635" s="549" t="s">
        <v>833</v>
      </c>
      <c r="C635" s="576"/>
      <c r="D635" s="600"/>
      <c r="E635" s="577"/>
      <c r="F635" s="635" t="str">
        <f>IF(ISNA(VLOOKUP(D635,條件!$A$1:$L$65585,5,0)),"",(VLOOKUP(D635,條件!$A$1:$L$65585,5,0)))</f>
        <v/>
      </c>
      <c r="G635" s="635" t="str">
        <f>IF(ISNA(VLOOKUP(D635,條件!$A$1:$L$65585,11,0)),"",(VLOOKUP(D635,條件!$A$1:$L$65585,11,0)))</f>
        <v/>
      </c>
      <c r="H635" s="578"/>
      <c r="I635" s="579"/>
      <c r="J635" s="580"/>
      <c r="K635" s="579"/>
      <c r="L635" s="581"/>
      <c r="M635" s="498"/>
      <c r="N635" s="499"/>
      <c r="O635" s="500"/>
      <c r="P635" s="499"/>
      <c r="Q635" s="501"/>
      <c r="R635" s="560"/>
      <c r="S635" s="542">
        <f t="shared" si="235"/>
        <v>0</v>
      </c>
      <c r="T635" s="502">
        <f t="shared" si="232"/>
        <v>0</v>
      </c>
      <c r="U635" s="522">
        <f t="shared" si="236"/>
        <v>0</v>
      </c>
      <c r="V635" s="503">
        <f t="shared" si="237"/>
        <v>0</v>
      </c>
      <c r="W635" s="559" t="str">
        <f t="shared" si="238"/>
        <v/>
      </c>
      <c r="X635" s="569" t="str">
        <f t="shared" si="233"/>
        <v/>
      </c>
      <c r="Y635" s="569" t="str">
        <f t="shared" si="234"/>
        <v/>
      </c>
    </row>
    <row r="636" spans="1:25" ht="16.5">
      <c r="A636" s="493">
        <f t="shared" si="231"/>
        <v>46157</v>
      </c>
      <c r="B636" s="549" t="s">
        <v>833</v>
      </c>
      <c r="C636" s="576"/>
      <c r="D636" s="600"/>
      <c r="E636" s="577"/>
      <c r="F636" s="635" t="str">
        <f>IF(ISNA(VLOOKUP(D636,條件!$A$1:$L$65585,5,0)),"",(VLOOKUP(D636,條件!$A$1:$L$65585,5,0)))</f>
        <v/>
      </c>
      <c r="G636" s="635" t="str">
        <f>IF(ISNA(VLOOKUP(D636,條件!$A$1:$L$65585,11,0)),"",(VLOOKUP(D636,條件!$A$1:$L$65585,11,0)))</f>
        <v/>
      </c>
      <c r="H636" s="578"/>
      <c r="I636" s="579"/>
      <c r="J636" s="580"/>
      <c r="K636" s="579"/>
      <c r="L636" s="581"/>
      <c r="M636" s="498"/>
      <c r="N636" s="499"/>
      <c r="O636" s="500"/>
      <c r="P636" s="499"/>
      <c r="Q636" s="501"/>
      <c r="R636" s="560"/>
      <c r="S636" s="542">
        <f t="shared" si="235"/>
        <v>0</v>
      </c>
      <c r="T636" s="502">
        <f t="shared" si="232"/>
        <v>0</v>
      </c>
      <c r="U636" s="522">
        <f t="shared" si="236"/>
        <v>0</v>
      </c>
      <c r="V636" s="503">
        <f t="shared" si="237"/>
        <v>0</v>
      </c>
      <c r="W636" s="559" t="str">
        <f t="shared" si="238"/>
        <v/>
      </c>
      <c r="X636" s="569" t="str">
        <f t="shared" si="233"/>
        <v/>
      </c>
      <c r="Y636" s="569" t="str">
        <f t="shared" si="234"/>
        <v/>
      </c>
    </row>
    <row r="637" spans="1:25" ht="16.5">
      <c r="A637" s="493">
        <f t="shared" si="231"/>
        <v>46157</v>
      </c>
      <c r="B637" s="549" t="s">
        <v>833</v>
      </c>
      <c r="C637" s="576"/>
      <c r="D637" s="600"/>
      <c r="E637" s="577"/>
      <c r="F637" s="635" t="str">
        <f>IF(ISNA(VLOOKUP(D637,條件!$A$1:$L$65585,5,0)),"",(VLOOKUP(D637,條件!$A$1:$L$65585,5,0)))</f>
        <v/>
      </c>
      <c r="G637" s="635" t="str">
        <f>IF(ISNA(VLOOKUP(D637,條件!$A$1:$L$65585,11,0)),"",(VLOOKUP(D637,條件!$A$1:$L$65585,11,0)))</f>
        <v/>
      </c>
      <c r="H637" s="578"/>
      <c r="I637" s="579"/>
      <c r="J637" s="580"/>
      <c r="K637" s="579"/>
      <c r="L637" s="581"/>
      <c r="M637" s="498"/>
      <c r="N637" s="499"/>
      <c r="O637" s="500"/>
      <c r="P637" s="499"/>
      <c r="Q637" s="501"/>
      <c r="R637" s="560"/>
      <c r="S637" s="542">
        <f t="shared" si="235"/>
        <v>0</v>
      </c>
      <c r="T637" s="502">
        <f t="shared" si="232"/>
        <v>0</v>
      </c>
      <c r="U637" s="502">
        <f t="shared" si="236"/>
        <v>0</v>
      </c>
      <c r="V637" s="503">
        <f t="shared" si="237"/>
        <v>0</v>
      </c>
      <c r="W637" s="561" t="str">
        <f t="shared" si="238"/>
        <v/>
      </c>
      <c r="X637" s="569" t="str">
        <f t="shared" si="233"/>
        <v/>
      </c>
      <c r="Y637" s="569" t="str">
        <f t="shared" si="234"/>
        <v/>
      </c>
    </row>
    <row r="638" spans="1:25" ht="16.5">
      <c r="A638" s="493">
        <f t="shared" si="231"/>
        <v>46157</v>
      </c>
      <c r="B638" s="549" t="s">
        <v>833</v>
      </c>
      <c r="C638" s="576"/>
      <c r="D638" s="600"/>
      <c r="E638" s="577"/>
      <c r="F638" s="635" t="str">
        <f>IF(ISNA(VLOOKUP(D638,條件!$A$1:$L$65585,5,0)),"",(VLOOKUP(D638,條件!$A$1:$L$65585,5,0)))</f>
        <v/>
      </c>
      <c r="G638" s="635" t="str">
        <f>IF(ISNA(VLOOKUP(D638,條件!$A$1:$L$65585,11,0)),"",(VLOOKUP(D638,條件!$A$1:$L$65585,11,0)))</f>
        <v/>
      </c>
      <c r="H638" s="578"/>
      <c r="I638" s="579"/>
      <c r="J638" s="580"/>
      <c r="K638" s="579"/>
      <c r="L638" s="581"/>
      <c r="M638" s="498"/>
      <c r="N638" s="499"/>
      <c r="O638" s="500"/>
      <c r="P638" s="499"/>
      <c r="Q638" s="501"/>
      <c r="R638" s="560"/>
      <c r="S638" s="542">
        <f t="shared" si="235"/>
        <v>0</v>
      </c>
      <c r="T638" s="502">
        <f t="shared" si="232"/>
        <v>0</v>
      </c>
      <c r="U638" s="502">
        <f t="shared" si="236"/>
        <v>0</v>
      </c>
      <c r="V638" s="503">
        <f t="shared" si="237"/>
        <v>0</v>
      </c>
      <c r="W638" s="561" t="str">
        <f t="shared" si="238"/>
        <v/>
      </c>
      <c r="X638" s="569" t="str">
        <f t="shared" si="233"/>
        <v/>
      </c>
      <c r="Y638" s="569" t="str">
        <f t="shared" si="234"/>
        <v/>
      </c>
    </row>
    <row r="639" spans="1:25" ht="16.5">
      <c r="A639" s="493">
        <f t="shared" si="231"/>
        <v>46157</v>
      </c>
      <c r="B639" s="549" t="s">
        <v>833</v>
      </c>
      <c r="C639" s="576"/>
      <c r="D639" s="600"/>
      <c r="E639" s="577"/>
      <c r="F639" s="635" t="str">
        <f>IF(ISNA(VLOOKUP(D639,條件!$A$1:$L$65585,5,0)),"",(VLOOKUP(D639,條件!$A$1:$L$65585,5,0)))</f>
        <v/>
      </c>
      <c r="G639" s="635" t="str">
        <f>IF(ISNA(VLOOKUP(D639,條件!$A$1:$L$65585,11,0)),"",(VLOOKUP(D639,條件!$A$1:$L$65585,11,0)))</f>
        <v/>
      </c>
      <c r="H639" s="578"/>
      <c r="I639" s="579"/>
      <c r="J639" s="580"/>
      <c r="K639" s="579"/>
      <c r="L639" s="581"/>
      <c r="M639" s="498"/>
      <c r="N639" s="499"/>
      <c r="O639" s="500"/>
      <c r="P639" s="499"/>
      <c r="Q639" s="501"/>
      <c r="R639" s="560"/>
      <c r="S639" s="542">
        <f t="shared" si="235"/>
        <v>0</v>
      </c>
      <c r="T639" s="502">
        <f t="shared" si="232"/>
        <v>0</v>
      </c>
      <c r="U639" s="502">
        <f t="shared" si="236"/>
        <v>0</v>
      </c>
      <c r="V639" s="503">
        <f t="shared" si="237"/>
        <v>0</v>
      </c>
      <c r="W639" s="561" t="str">
        <f t="shared" si="238"/>
        <v/>
      </c>
      <c r="X639" s="569" t="str">
        <f t="shared" si="233"/>
        <v/>
      </c>
      <c r="Y639" s="569" t="str">
        <f t="shared" si="234"/>
        <v/>
      </c>
    </row>
    <row r="640" spans="1:25" ht="16.5">
      <c r="A640" s="493">
        <f t="shared" si="231"/>
        <v>46157</v>
      </c>
      <c r="B640" s="549" t="s">
        <v>833</v>
      </c>
      <c r="C640" s="576"/>
      <c r="D640" s="600"/>
      <c r="E640" s="577"/>
      <c r="F640" s="635" t="str">
        <f>IF(ISNA(VLOOKUP(D640,條件!$A$1:$L$65585,5,0)),"",(VLOOKUP(D640,條件!$A$1:$L$65585,5,0)))</f>
        <v/>
      </c>
      <c r="G640" s="635" t="str">
        <f>IF(ISNA(VLOOKUP(D640,條件!$A$1:$L$65585,11,0)),"",(VLOOKUP(D640,條件!$A$1:$L$65585,11,0)))</f>
        <v/>
      </c>
      <c r="H640" s="578"/>
      <c r="I640" s="579"/>
      <c r="J640" s="580"/>
      <c r="K640" s="579"/>
      <c r="L640" s="581"/>
      <c r="M640" s="498"/>
      <c r="N640" s="499"/>
      <c r="O640" s="500"/>
      <c r="P640" s="499"/>
      <c r="Q640" s="501"/>
      <c r="R640" s="560"/>
      <c r="S640" s="542">
        <f t="shared" si="235"/>
        <v>0</v>
      </c>
      <c r="T640" s="502">
        <f t="shared" si="232"/>
        <v>0</v>
      </c>
      <c r="U640" s="502">
        <f t="shared" si="236"/>
        <v>0</v>
      </c>
      <c r="V640" s="503">
        <f t="shared" si="237"/>
        <v>0</v>
      </c>
      <c r="W640" s="561" t="str">
        <f t="shared" si="238"/>
        <v/>
      </c>
      <c r="X640" s="569" t="str">
        <f t="shared" si="233"/>
        <v/>
      </c>
      <c r="Y640" s="569" t="str">
        <f t="shared" si="234"/>
        <v/>
      </c>
    </row>
    <row r="641" spans="1:25" ht="16.5">
      <c r="A641" s="493">
        <f t="shared" si="231"/>
        <v>46157</v>
      </c>
      <c r="B641" s="549" t="s">
        <v>833</v>
      </c>
      <c r="C641" s="576"/>
      <c r="D641" s="600"/>
      <c r="E641" s="577"/>
      <c r="F641" s="635" t="str">
        <f>IF(ISNA(VLOOKUP(D641,條件!$A$1:$L$65585,5,0)),"",(VLOOKUP(D641,條件!$A$1:$L$65585,5,0)))</f>
        <v/>
      </c>
      <c r="G641" s="635" t="str">
        <f>IF(ISNA(VLOOKUP(D641,條件!$A$1:$L$65585,11,0)),"",(VLOOKUP(D641,條件!$A$1:$L$65585,11,0)))</f>
        <v/>
      </c>
      <c r="H641" s="578"/>
      <c r="I641" s="579"/>
      <c r="J641" s="580"/>
      <c r="K641" s="579"/>
      <c r="L641" s="581"/>
      <c r="M641" s="498"/>
      <c r="N641" s="499"/>
      <c r="O641" s="500"/>
      <c r="P641" s="499"/>
      <c r="Q641" s="501"/>
      <c r="R641" s="560"/>
      <c r="S641" s="542">
        <f t="shared" si="235"/>
        <v>0</v>
      </c>
      <c r="T641" s="502">
        <f t="shared" si="232"/>
        <v>0</v>
      </c>
      <c r="U641" s="502">
        <f t="shared" si="236"/>
        <v>0</v>
      </c>
      <c r="V641" s="503">
        <f t="shared" si="237"/>
        <v>0</v>
      </c>
      <c r="W641" s="561" t="str">
        <f t="shared" si="238"/>
        <v/>
      </c>
      <c r="X641" s="569" t="str">
        <f t="shared" si="233"/>
        <v/>
      </c>
      <c r="Y641" s="569" t="str">
        <f t="shared" si="234"/>
        <v/>
      </c>
    </row>
    <row r="642" spans="1:25" ht="16.5">
      <c r="A642" s="493">
        <f t="shared" si="231"/>
        <v>46157</v>
      </c>
      <c r="B642" s="549" t="s">
        <v>833</v>
      </c>
      <c r="C642" s="576"/>
      <c r="D642" s="600"/>
      <c r="E642" s="577"/>
      <c r="F642" s="635" t="str">
        <f>IF(ISNA(VLOOKUP(D642,條件!$A$1:$L$65585,5,0)),"",(VLOOKUP(D642,條件!$A$1:$L$65585,5,0)))</f>
        <v/>
      </c>
      <c r="G642" s="635" t="str">
        <f>IF(ISNA(VLOOKUP(D642,條件!$A$1:$L$65585,11,0)),"",(VLOOKUP(D642,條件!$A$1:$L$65585,11,0)))</f>
        <v/>
      </c>
      <c r="H642" s="578"/>
      <c r="I642" s="579"/>
      <c r="J642" s="580"/>
      <c r="K642" s="579"/>
      <c r="L642" s="581"/>
      <c r="M642" s="498"/>
      <c r="N642" s="499"/>
      <c r="O642" s="500"/>
      <c r="P642" s="499"/>
      <c r="Q642" s="501"/>
      <c r="R642" s="560"/>
      <c r="S642" s="542">
        <f t="shared" si="235"/>
        <v>0</v>
      </c>
      <c r="T642" s="502">
        <f t="shared" si="232"/>
        <v>0</v>
      </c>
      <c r="U642" s="502">
        <f t="shared" si="236"/>
        <v>0</v>
      </c>
      <c r="V642" s="503">
        <f t="shared" si="237"/>
        <v>0</v>
      </c>
      <c r="W642" s="561" t="str">
        <f t="shared" si="238"/>
        <v/>
      </c>
      <c r="X642" s="569" t="str">
        <f t="shared" si="233"/>
        <v/>
      </c>
      <c r="Y642" s="569" t="str">
        <f t="shared" si="234"/>
        <v/>
      </c>
    </row>
    <row r="643" spans="1:25" ht="16.5">
      <c r="A643" s="493">
        <f t="shared" si="231"/>
        <v>46157</v>
      </c>
      <c r="B643" s="549" t="s">
        <v>833</v>
      </c>
      <c r="C643" s="576"/>
      <c r="D643" s="600"/>
      <c r="E643" s="577"/>
      <c r="F643" s="635" t="str">
        <f>IF(ISNA(VLOOKUP(D643,條件!$A$1:$L$65585,5,0)),"",(VLOOKUP(D643,條件!$A$1:$L$65585,5,0)))</f>
        <v/>
      </c>
      <c r="G643" s="635" t="str">
        <f>IF(ISNA(VLOOKUP(D643,條件!$A$1:$L$65585,11,0)),"",(VLOOKUP(D643,條件!$A$1:$L$65585,11,0)))</f>
        <v/>
      </c>
      <c r="H643" s="578"/>
      <c r="I643" s="579"/>
      <c r="J643" s="580"/>
      <c r="K643" s="579"/>
      <c r="L643" s="581"/>
      <c r="M643" s="498"/>
      <c r="N643" s="499"/>
      <c r="O643" s="500"/>
      <c r="P643" s="499"/>
      <c r="Q643" s="501"/>
      <c r="R643" s="560"/>
      <c r="S643" s="542">
        <f t="shared" si="235"/>
        <v>0</v>
      </c>
      <c r="T643" s="502">
        <f t="shared" si="232"/>
        <v>0</v>
      </c>
      <c r="U643" s="502">
        <f t="shared" si="236"/>
        <v>0</v>
      </c>
      <c r="V643" s="503">
        <f t="shared" si="237"/>
        <v>0</v>
      </c>
      <c r="W643" s="561" t="str">
        <f t="shared" si="238"/>
        <v/>
      </c>
      <c r="X643" s="569" t="str">
        <f t="shared" si="233"/>
        <v/>
      </c>
      <c r="Y643" s="569" t="str">
        <f t="shared" si="234"/>
        <v/>
      </c>
    </row>
    <row r="644" spans="1:25" ht="16.5">
      <c r="A644" s="493">
        <f t="shared" si="231"/>
        <v>46157</v>
      </c>
      <c r="B644" s="549" t="s">
        <v>833</v>
      </c>
      <c r="C644" s="576"/>
      <c r="D644" s="600"/>
      <c r="E644" s="577"/>
      <c r="F644" s="635" t="str">
        <f>IF(ISNA(VLOOKUP(D644,條件!$A$1:$L$65585,5,0)),"",(VLOOKUP(D644,條件!$A$1:$L$65585,5,0)))</f>
        <v/>
      </c>
      <c r="G644" s="635" t="str">
        <f>IF(ISNA(VLOOKUP(D644,條件!$A$1:$L$65585,11,0)),"",(VLOOKUP(D644,條件!$A$1:$L$65585,11,0)))</f>
        <v/>
      </c>
      <c r="H644" s="578"/>
      <c r="I644" s="579"/>
      <c r="J644" s="580"/>
      <c r="K644" s="579"/>
      <c r="L644" s="581"/>
      <c r="M644" s="498"/>
      <c r="N644" s="499"/>
      <c r="O644" s="500"/>
      <c r="P644" s="499"/>
      <c r="Q644" s="501"/>
      <c r="R644" s="560"/>
      <c r="S644" s="542">
        <f t="shared" si="235"/>
        <v>0</v>
      </c>
      <c r="T644" s="502">
        <f t="shared" si="232"/>
        <v>0</v>
      </c>
      <c r="U644" s="502">
        <f t="shared" si="236"/>
        <v>0</v>
      </c>
      <c r="V644" s="503">
        <f t="shared" si="237"/>
        <v>0</v>
      </c>
      <c r="W644" s="561" t="str">
        <f t="shared" si="238"/>
        <v/>
      </c>
      <c r="X644" s="569" t="str">
        <f t="shared" si="233"/>
        <v/>
      </c>
      <c r="Y644" s="569" t="str">
        <f t="shared" si="234"/>
        <v/>
      </c>
    </row>
    <row r="645" spans="1:25" ht="16.5">
      <c r="A645" s="493">
        <f t="shared" si="231"/>
        <v>46157</v>
      </c>
      <c r="B645" s="549" t="s">
        <v>833</v>
      </c>
      <c r="C645" s="576"/>
      <c r="D645" s="600"/>
      <c r="E645" s="577"/>
      <c r="F645" s="635" t="str">
        <f>IF(ISNA(VLOOKUP(D645,條件!$A$1:$L$65585,5,0)),"",(VLOOKUP(D645,條件!$A$1:$L$65585,5,0)))</f>
        <v/>
      </c>
      <c r="G645" s="635" t="str">
        <f>IF(ISNA(VLOOKUP(D645,條件!$A$1:$L$65585,11,0)),"",(VLOOKUP(D645,條件!$A$1:$L$65585,11,0)))</f>
        <v/>
      </c>
      <c r="H645" s="578"/>
      <c r="I645" s="579"/>
      <c r="J645" s="580"/>
      <c r="K645" s="579"/>
      <c r="L645" s="581"/>
      <c r="M645" s="498"/>
      <c r="N645" s="499"/>
      <c r="O645" s="500"/>
      <c r="P645" s="499"/>
      <c r="Q645" s="501"/>
      <c r="R645" s="560"/>
      <c r="S645" s="542">
        <f t="shared" si="235"/>
        <v>0</v>
      </c>
      <c r="T645" s="502">
        <f t="shared" si="232"/>
        <v>0</v>
      </c>
      <c r="U645" s="502">
        <f t="shared" si="236"/>
        <v>0</v>
      </c>
      <c r="V645" s="503">
        <f t="shared" si="237"/>
        <v>0</v>
      </c>
      <c r="W645" s="561" t="str">
        <f t="shared" si="238"/>
        <v/>
      </c>
      <c r="X645" s="569" t="str">
        <f t="shared" si="233"/>
        <v/>
      </c>
      <c r="Y645" s="569" t="str">
        <f t="shared" si="234"/>
        <v/>
      </c>
    </row>
    <row r="646" spans="1:25" ht="16.5">
      <c r="A646" s="493">
        <f t="shared" si="231"/>
        <v>46157</v>
      </c>
      <c r="B646" s="515" t="s">
        <v>831</v>
      </c>
      <c r="C646" s="652"/>
      <c r="D646" s="653"/>
      <c r="E646" s="654"/>
      <c r="F646" s="655">
        <v>0</v>
      </c>
      <c r="G646" s="655"/>
      <c r="H646" s="656"/>
      <c r="I646" s="657">
        <f>COUNTA(I626:I645)</f>
        <v>0</v>
      </c>
      <c r="J646" s="657"/>
      <c r="K646" s="657"/>
      <c r="L646" s="658"/>
      <c r="M646" s="517"/>
      <c r="N646" s="518">
        <f>SUM(N626:N645)</f>
        <v>0</v>
      </c>
      <c r="O646" s="517"/>
      <c r="P646" s="518">
        <f>SUM(P626:P645)</f>
        <v>0</v>
      </c>
      <c r="Q646" s="519"/>
      <c r="R646" s="562"/>
      <c r="S646" s="544"/>
      <c r="T646" s="520"/>
      <c r="U646" s="516">
        <f>SUMIF(U626:U645,"&lt;9E307")</f>
        <v>0</v>
      </c>
      <c r="V646" s="516">
        <f>SUM(V626:V645)</f>
        <v>0</v>
      </c>
      <c r="W646" s="563">
        <f>IF(ISERROR(V646/U646),0,(V646/U646))</f>
        <v>0</v>
      </c>
      <c r="X646" s="570">
        <f>SUMIF(X626:X645,"&lt;9E307")</f>
        <v>0</v>
      </c>
      <c r="Y646" s="570">
        <f>SUMIF(Y626:Y645,"&lt;9E307")</f>
        <v>0</v>
      </c>
    </row>
    <row r="647" spans="1:25" ht="16.5">
      <c r="A647" s="493">
        <f t="shared" si="231"/>
        <v>46157</v>
      </c>
      <c r="B647" s="521" t="s">
        <v>834</v>
      </c>
      <c r="C647" s="659"/>
      <c r="D647" s="660"/>
      <c r="E647" s="661"/>
      <c r="F647" s="662"/>
      <c r="G647" s="662"/>
      <c r="H647" s="663"/>
      <c r="I647" s="664">
        <f>SUM(I625,I646)</f>
        <v>0</v>
      </c>
      <c r="J647" s="664"/>
      <c r="K647" s="664"/>
      <c r="L647" s="665"/>
      <c r="M647" s="536"/>
      <c r="N647" s="537">
        <f>SUM(N625,N646)</f>
        <v>0</v>
      </c>
      <c r="O647" s="536"/>
      <c r="P647" s="537">
        <f>SUM(P625,P646)</f>
        <v>0</v>
      </c>
      <c r="Q647" s="538"/>
      <c r="R647" s="564"/>
      <c r="S647" s="545"/>
      <c r="T647" s="504"/>
      <c r="U647" s="504">
        <f t="shared" ref="U647:V647" si="239">SUM(U625,U646)</f>
        <v>0</v>
      </c>
      <c r="V647" s="504">
        <f t="shared" si="239"/>
        <v>0</v>
      </c>
      <c r="W647" s="565">
        <f>IF(ISERROR(V647/U647),0,V647/U647)</f>
        <v>0</v>
      </c>
      <c r="X647" s="571">
        <f>SUM(X625,X646)</f>
        <v>0</v>
      </c>
      <c r="Y647" s="571">
        <f>SUM(Y625,Y646)</f>
        <v>0</v>
      </c>
    </row>
    <row r="648" spans="1:25" ht="16.5">
      <c r="A648" s="566">
        <f>A647+1</f>
        <v>46158</v>
      </c>
      <c r="B648" s="548" t="s">
        <v>832</v>
      </c>
      <c r="C648" s="666"/>
      <c r="D648" s="667"/>
      <c r="E648" s="668"/>
      <c r="F648" s="669" t="str">
        <f>IF(ISNA(VLOOKUP(D648,條件!$A$1:$L$65585,5,0)),"",(VLOOKUP(D648,條件!$A$1:$L$65585,5,0)))</f>
        <v/>
      </c>
      <c r="G648" s="669" t="str">
        <f>IF(ISNA(VLOOKUP(D648,條件!$A$1:$L$65585,11,0)),"",(VLOOKUP(D648,條件!$A$1:$L$65585,11,0)))</f>
        <v/>
      </c>
      <c r="H648" s="670"/>
      <c r="I648" s="671"/>
      <c r="J648" s="580"/>
      <c r="K648" s="671"/>
      <c r="L648" s="672"/>
      <c r="M648" s="524"/>
      <c r="N648" s="525"/>
      <c r="O648" s="526"/>
      <c r="P648" s="525"/>
      <c r="Q648" s="527"/>
      <c r="R648" s="558"/>
      <c r="S648" s="541">
        <f>K648*0.85</f>
        <v>0</v>
      </c>
      <c r="T648" s="522">
        <f t="shared" ref="T648:T667" si="240">IF(J648="",0,(1440/(J648/S648)))</f>
        <v>0</v>
      </c>
      <c r="U648" s="522">
        <f>T648*L648*(N648+P648)/24*0.85</f>
        <v>0</v>
      </c>
      <c r="V648" s="523">
        <f>M648+O648</f>
        <v>0</v>
      </c>
      <c r="W648" s="559" t="str">
        <f>IF(U648=0,"",((V648/U648)))</f>
        <v/>
      </c>
      <c r="X648" s="569" t="str">
        <f t="shared" ref="X648:X667" si="241">IF(ISERROR((U648/(N648+P648)*N648)/250),"",((U648/(N648+P648)*N648)/250))</f>
        <v/>
      </c>
      <c r="Y648" s="569" t="str">
        <f t="shared" ref="Y648:Y667" si="242">IF(ISERROR(((U648/(N648+P648)*P648)/250)),"",(((U648/(N648+P648)*P648))/250))</f>
        <v/>
      </c>
    </row>
    <row r="649" spans="1:25" ht="16.5">
      <c r="A649" s="493">
        <f>A648</f>
        <v>46158</v>
      </c>
      <c r="B649" s="549" t="s">
        <v>832</v>
      </c>
      <c r="C649" s="576"/>
      <c r="D649" s="600"/>
      <c r="E649" s="577"/>
      <c r="F649" s="635" t="str">
        <f>IF(ISNA(VLOOKUP(D649,條件!$A$1:$L$65585,5,0)),"",(VLOOKUP(D649,條件!$A$1:$L$65585,5,0)))</f>
        <v/>
      </c>
      <c r="G649" s="635" t="str">
        <f>IF(ISNA(VLOOKUP(D649,條件!$A$1:$L$65585,11,0)),"",(VLOOKUP(D649,條件!$A$1:$L$65585,11,0)))</f>
        <v/>
      </c>
      <c r="H649" s="578"/>
      <c r="I649" s="579"/>
      <c r="J649" s="580"/>
      <c r="K649" s="579"/>
      <c r="L649" s="581"/>
      <c r="M649" s="498"/>
      <c r="N649" s="499"/>
      <c r="O649" s="500"/>
      <c r="P649" s="499"/>
      <c r="Q649" s="527"/>
      <c r="R649" s="560"/>
      <c r="S649" s="542">
        <f t="shared" ref="S649:S667" si="243">K649*0.85</f>
        <v>0</v>
      </c>
      <c r="T649" s="502">
        <f t="shared" si="240"/>
        <v>0</v>
      </c>
      <c r="U649" s="522">
        <f t="shared" ref="U649:U667" si="244">T649*L649*(N649+P649)/24*0.85</f>
        <v>0</v>
      </c>
      <c r="V649" s="503">
        <f t="shared" ref="V649:V667" si="245">M649+O649</f>
        <v>0</v>
      </c>
      <c r="W649" s="559" t="str">
        <f t="shared" ref="W649:W667" si="246">IF(U649=0,"",((V649/U649)))</f>
        <v/>
      </c>
      <c r="X649" s="569" t="str">
        <f t="shared" si="241"/>
        <v/>
      </c>
      <c r="Y649" s="569" t="str">
        <f t="shared" si="242"/>
        <v/>
      </c>
    </row>
    <row r="650" spans="1:25" ht="16.5">
      <c r="A650" s="493">
        <f t="shared" ref="A650:A690" si="247">A649</f>
        <v>46158</v>
      </c>
      <c r="B650" s="549" t="s">
        <v>832</v>
      </c>
      <c r="C650" s="576"/>
      <c r="D650" s="600"/>
      <c r="E650" s="577"/>
      <c r="F650" s="635" t="str">
        <f>IF(ISNA(VLOOKUP(D650,條件!$A$1:$L$65585,5,0)),"",(VLOOKUP(D650,條件!$A$1:$L$65585,5,0)))</f>
        <v/>
      </c>
      <c r="G650" s="635" t="str">
        <f>IF(ISNA(VLOOKUP(D650,條件!$A$1:$L$65585,11,0)),"",(VLOOKUP(D650,條件!$A$1:$L$65585,11,0)))</f>
        <v/>
      </c>
      <c r="H650" s="578"/>
      <c r="I650" s="579"/>
      <c r="J650" s="580"/>
      <c r="K650" s="579"/>
      <c r="L650" s="581"/>
      <c r="M650" s="498"/>
      <c r="N650" s="499"/>
      <c r="O650" s="500"/>
      <c r="P650" s="499"/>
      <c r="Q650" s="527"/>
      <c r="R650" s="560"/>
      <c r="S650" s="542">
        <f t="shared" si="243"/>
        <v>0</v>
      </c>
      <c r="T650" s="502">
        <f t="shared" si="240"/>
        <v>0</v>
      </c>
      <c r="U650" s="522">
        <f t="shared" si="244"/>
        <v>0</v>
      </c>
      <c r="V650" s="503">
        <f t="shared" si="245"/>
        <v>0</v>
      </c>
      <c r="W650" s="559" t="str">
        <f t="shared" si="246"/>
        <v/>
      </c>
      <c r="X650" s="569" t="str">
        <f t="shared" si="241"/>
        <v/>
      </c>
      <c r="Y650" s="569" t="str">
        <f t="shared" si="242"/>
        <v/>
      </c>
    </row>
    <row r="651" spans="1:25" ht="16.5">
      <c r="A651" s="493">
        <f t="shared" si="247"/>
        <v>46158</v>
      </c>
      <c r="B651" s="549" t="s">
        <v>832</v>
      </c>
      <c r="C651" s="576"/>
      <c r="D651" s="600"/>
      <c r="E651" s="577"/>
      <c r="F651" s="635" t="str">
        <f>IF(ISNA(VLOOKUP(D651,條件!$A$1:$L$65585,5,0)),"",(VLOOKUP(D651,條件!$A$1:$L$65585,5,0)))</f>
        <v/>
      </c>
      <c r="G651" s="635" t="str">
        <f>IF(ISNA(VLOOKUP(D651,條件!$A$1:$L$65585,11,0)),"",(VLOOKUP(D651,條件!$A$1:$L$65585,11,0)))</f>
        <v/>
      </c>
      <c r="H651" s="578"/>
      <c r="I651" s="579"/>
      <c r="J651" s="580"/>
      <c r="K651" s="579"/>
      <c r="L651" s="581"/>
      <c r="M651" s="498"/>
      <c r="N651" s="499"/>
      <c r="O651" s="500"/>
      <c r="P651" s="499"/>
      <c r="Q651" s="527"/>
      <c r="R651" s="560"/>
      <c r="S651" s="542">
        <f t="shared" si="243"/>
        <v>0</v>
      </c>
      <c r="T651" s="502">
        <f t="shared" si="240"/>
        <v>0</v>
      </c>
      <c r="U651" s="522">
        <f t="shared" si="244"/>
        <v>0</v>
      </c>
      <c r="V651" s="503">
        <f t="shared" si="245"/>
        <v>0</v>
      </c>
      <c r="W651" s="559" t="str">
        <f t="shared" si="246"/>
        <v/>
      </c>
      <c r="X651" s="569" t="str">
        <f t="shared" si="241"/>
        <v/>
      </c>
      <c r="Y651" s="569" t="str">
        <f t="shared" si="242"/>
        <v/>
      </c>
    </row>
    <row r="652" spans="1:25" ht="16.5">
      <c r="A652" s="493">
        <f t="shared" si="247"/>
        <v>46158</v>
      </c>
      <c r="B652" s="549" t="s">
        <v>832</v>
      </c>
      <c r="C652" s="576"/>
      <c r="D652" s="600"/>
      <c r="E652" s="577"/>
      <c r="F652" s="635" t="str">
        <f>IF(ISNA(VLOOKUP(D652,條件!$A$1:$L$65585,5,0)),"",(VLOOKUP(D652,條件!$A$1:$L$65585,5,0)))</f>
        <v/>
      </c>
      <c r="G652" s="635" t="str">
        <f>IF(ISNA(VLOOKUP(D652,條件!$A$1:$L$65585,11,0)),"",(VLOOKUP(D652,條件!$A$1:$L$65585,11,0)))</f>
        <v/>
      </c>
      <c r="H652" s="578"/>
      <c r="I652" s="579"/>
      <c r="J652" s="580"/>
      <c r="K652" s="579"/>
      <c r="L652" s="581"/>
      <c r="M652" s="498"/>
      <c r="N652" s="499"/>
      <c r="O652" s="500"/>
      <c r="P652" s="499"/>
      <c r="Q652" s="527"/>
      <c r="R652" s="560"/>
      <c r="S652" s="542">
        <f t="shared" si="243"/>
        <v>0</v>
      </c>
      <c r="T652" s="502">
        <f t="shared" si="240"/>
        <v>0</v>
      </c>
      <c r="U652" s="522">
        <f t="shared" si="244"/>
        <v>0</v>
      </c>
      <c r="V652" s="503">
        <f t="shared" si="245"/>
        <v>0</v>
      </c>
      <c r="W652" s="559" t="str">
        <f t="shared" si="246"/>
        <v/>
      </c>
      <c r="X652" s="569" t="str">
        <f t="shared" si="241"/>
        <v/>
      </c>
      <c r="Y652" s="569" t="str">
        <f t="shared" si="242"/>
        <v/>
      </c>
    </row>
    <row r="653" spans="1:25" ht="16.5">
      <c r="A653" s="493">
        <f t="shared" si="247"/>
        <v>46158</v>
      </c>
      <c r="B653" s="549" t="s">
        <v>832</v>
      </c>
      <c r="C653" s="576"/>
      <c r="D653" s="600"/>
      <c r="E653" s="577"/>
      <c r="F653" s="635" t="str">
        <f>IF(ISNA(VLOOKUP(D653,條件!$A$1:$L$65585,5,0)),"",(VLOOKUP(D653,條件!$A$1:$L$65585,5,0)))</f>
        <v/>
      </c>
      <c r="G653" s="635" t="str">
        <f>IF(ISNA(VLOOKUP(D653,條件!$A$1:$L$65585,11,0)),"",(VLOOKUP(D653,條件!$A$1:$L$65585,11,0)))</f>
        <v/>
      </c>
      <c r="H653" s="578"/>
      <c r="I653" s="579"/>
      <c r="J653" s="580"/>
      <c r="K653" s="579"/>
      <c r="L653" s="581"/>
      <c r="M653" s="498"/>
      <c r="N653" s="499"/>
      <c r="O653" s="500"/>
      <c r="P653" s="499"/>
      <c r="Q653" s="527"/>
      <c r="R653" s="560"/>
      <c r="S653" s="542">
        <f t="shared" si="243"/>
        <v>0</v>
      </c>
      <c r="T653" s="502">
        <f t="shared" si="240"/>
        <v>0</v>
      </c>
      <c r="U653" s="522">
        <f t="shared" si="244"/>
        <v>0</v>
      </c>
      <c r="V653" s="503">
        <f t="shared" si="245"/>
        <v>0</v>
      </c>
      <c r="W653" s="559" t="str">
        <f t="shared" si="246"/>
        <v/>
      </c>
      <c r="X653" s="569" t="str">
        <f t="shared" si="241"/>
        <v/>
      </c>
      <c r="Y653" s="569" t="str">
        <f t="shared" si="242"/>
        <v/>
      </c>
    </row>
    <row r="654" spans="1:25" ht="16.5">
      <c r="A654" s="493">
        <f t="shared" si="247"/>
        <v>46158</v>
      </c>
      <c r="B654" s="549" t="s">
        <v>832</v>
      </c>
      <c r="C654" s="576"/>
      <c r="D654" s="600"/>
      <c r="E654" s="577"/>
      <c r="F654" s="635" t="str">
        <f>IF(ISNA(VLOOKUP(D654,條件!$A$1:$L$65585,5,0)),"",(VLOOKUP(D654,條件!$A$1:$L$65585,5,0)))</f>
        <v/>
      </c>
      <c r="G654" s="635" t="str">
        <f>IF(ISNA(VLOOKUP(D654,條件!$A$1:$L$65585,11,0)),"",(VLOOKUP(D654,條件!$A$1:$L$65585,11,0)))</f>
        <v/>
      </c>
      <c r="H654" s="578"/>
      <c r="I654" s="579"/>
      <c r="J654" s="580"/>
      <c r="K654" s="579"/>
      <c r="L654" s="581"/>
      <c r="M654" s="498"/>
      <c r="N654" s="499"/>
      <c r="O654" s="500"/>
      <c r="P654" s="499"/>
      <c r="Q654" s="527"/>
      <c r="R654" s="560"/>
      <c r="S654" s="542">
        <f t="shared" si="243"/>
        <v>0</v>
      </c>
      <c r="T654" s="502">
        <f t="shared" si="240"/>
        <v>0</v>
      </c>
      <c r="U654" s="522">
        <f t="shared" si="244"/>
        <v>0</v>
      </c>
      <c r="V654" s="503">
        <f t="shared" si="245"/>
        <v>0</v>
      </c>
      <c r="W654" s="559" t="str">
        <f t="shared" si="246"/>
        <v/>
      </c>
      <c r="X654" s="569" t="str">
        <f t="shared" si="241"/>
        <v/>
      </c>
      <c r="Y654" s="569" t="str">
        <f t="shared" si="242"/>
        <v/>
      </c>
    </row>
    <row r="655" spans="1:25" ht="16.5">
      <c r="A655" s="493">
        <f t="shared" si="247"/>
        <v>46158</v>
      </c>
      <c r="B655" s="549" t="s">
        <v>832</v>
      </c>
      <c r="C655" s="576"/>
      <c r="D655" s="600"/>
      <c r="E655" s="577"/>
      <c r="F655" s="635" t="str">
        <f>IF(ISNA(VLOOKUP(D655,條件!$A$1:$L$65585,5,0)),"",(VLOOKUP(D655,條件!$A$1:$L$65585,5,0)))</f>
        <v/>
      </c>
      <c r="G655" s="635" t="str">
        <f>IF(ISNA(VLOOKUP(D655,條件!$A$1:$L$65585,11,0)),"",(VLOOKUP(D655,條件!$A$1:$L$65585,11,0)))</f>
        <v/>
      </c>
      <c r="H655" s="578"/>
      <c r="I655" s="579"/>
      <c r="J655" s="580"/>
      <c r="K655" s="579"/>
      <c r="L655" s="581"/>
      <c r="M655" s="498"/>
      <c r="N655" s="499"/>
      <c r="O655" s="500"/>
      <c r="P655" s="499"/>
      <c r="Q655" s="527"/>
      <c r="R655" s="560"/>
      <c r="S655" s="542">
        <f t="shared" si="243"/>
        <v>0</v>
      </c>
      <c r="T655" s="502">
        <f t="shared" si="240"/>
        <v>0</v>
      </c>
      <c r="U655" s="522">
        <f t="shared" si="244"/>
        <v>0</v>
      </c>
      <c r="V655" s="503">
        <f t="shared" si="245"/>
        <v>0</v>
      </c>
      <c r="W655" s="559" t="str">
        <f t="shared" si="246"/>
        <v/>
      </c>
      <c r="X655" s="569" t="str">
        <f t="shared" si="241"/>
        <v/>
      </c>
      <c r="Y655" s="569" t="str">
        <f t="shared" si="242"/>
        <v/>
      </c>
    </row>
    <row r="656" spans="1:25" ht="16.5">
      <c r="A656" s="493">
        <f t="shared" si="247"/>
        <v>46158</v>
      </c>
      <c r="B656" s="549" t="s">
        <v>832</v>
      </c>
      <c r="C656" s="576"/>
      <c r="D656" s="600"/>
      <c r="E656" s="577"/>
      <c r="F656" s="635" t="str">
        <f>IF(ISNA(VLOOKUP(D656,條件!$A$1:$L$65585,5,0)),"",(VLOOKUP(D656,條件!$A$1:$L$65585,5,0)))</f>
        <v/>
      </c>
      <c r="G656" s="635" t="str">
        <f>IF(ISNA(VLOOKUP(D656,條件!$A$1:$L$65585,11,0)),"",(VLOOKUP(D656,條件!$A$1:$L$65585,11,0)))</f>
        <v/>
      </c>
      <c r="H656" s="578"/>
      <c r="I656" s="579"/>
      <c r="J656" s="580"/>
      <c r="K656" s="579"/>
      <c r="L656" s="581"/>
      <c r="M656" s="498"/>
      <c r="N656" s="499"/>
      <c r="O656" s="500"/>
      <c r="P656" s="499"/>
      <c r="Q656" s="527"/>
      <c r="R656" s="560"/>
      <c r="S656" s="542">
        <f t="shared" si="243"/>
        <v>0</v>
      </c>
      <c r="T656" s="502">
        <f t="shared" si="240"/>
        <v>0</v>
      </c>
      <c r="U656" s="522">
        <f t="shared" si="244"/>
        <v>0</v>
      </c>
      <c r="V656" s="503">
        <f t="shared" si="245"/>
        <v>0</v>
      </c>
      <c r="W656" s="559" t="str">
        <f t="shared" si="246"/>
        <v/>
      </c>
      <c r="X656" s="569" t="str">
        <f t="shared" si="241"/>
        <v/>
      </c>
      <c r="Y656" s="569" t="str">
        <f t="shared" si="242"/>
        <v/>
      </c>
    </row>
    <row r="657" spans="1:25" ht="16.5">
      <c r="A657" s="493">
        <f t="shared" si="247"/>
        <v>46158</v>
      </c>
      <c r="B657" s="549" t="s">
        <v>832</v>
      </c>
      <c r="C657" s="576"/>
      <c r="D657" s="600"/>
      <c r="E657" s="577"/>
      <c r="F657" s="635" t="str">
        <f>IF(ISNA(VLOOKUP(D657,條件!$A$1:$L$65585,5,0)),"",(VLOOKUP(D657,條件!$A$1:$L$65585,5,0)))</f>
        <v/>
      </c>
      <c r="G657" s="635" t="str">
        <f>IF(ISNA(VLOOKUP(D657,條件!$A$1:$L$65585,11,0)),"",(VLOOKUP(D657,條件!$A$1:$L$65585,11,0)))</f>
        <v/>
      </c>
      <c r="H657" s="578"/>
      <c r="I657" s="579"/>
      <c r="J657" s="580"/>
      <c r="K657" s="579"/>
      <c r="L657" s="581"/>
      <c r="M657" s="498"/>
      <c r="N657" s="499"/>
      <c r="O657" s="500"/>
      <c r="P657" s="499"/>
      <c r="Q657" s="527"/>
      <c r="R657" s="560"/>
      <c r="S657" s="542">
        <f t="shared" si="243"/>
        <v>0</v>
      </c>
      <c r="T657" s="502">
        <f t="shared" si="240"/>
        <v>0</v>
      </c>
      <c r="U657" s="522">
        <f t="shared" si="244"/>
        <v>0</v>
      </c>
      <c r="V657" s="503">
        <f t="shared" si="245"/>
        <v>0</v>
      </c>
      <c r="W657" s="559" t="str">
        <f t="shared" si="246"/>
        <v/>
      </c>
      <c r="X657" s="569" t="str">
        <f t="shared" si="241"/>
        <v/>
      </c>
      <c r="Y657" s="569" t="str">
        <f t="shared" si="242"/>
        <v/>
      </c>
    </row>
    <row r="658" spans="1:25" ht="16.5">
      <c r="A658" s="493">
        <f t="shared" si="247"/>
        <v>46158</v>
      </c>
      <c r="B658" s="549" t="s">
        <v>832</v>
      </c>
      <c r="C658" s="576"/>
      <c r="D658" s="600"/>
      <c r="E658" s="577"/>
      <c r="F658" s="635" t="str">
        <f>IF(ISNA(VLOOKUP(D658,條件!$A$1:$L$65585,5,0)),"",(VLOOKUP(D658,條件!$A$1:$L$65585,5,0)))</f>
        <v/>
      </c>
      <c r="G658" s="635" t="str">
        <f>IF(ISNA(VLOOKUP(D658,條件!$A$1:$L$65585,11,0)),"",(VLOOKUP(D658,條件!$A$1:$L$65585,11,0)))</f>
        <v/>
      </c>
      <c r="H658" s="578"/>
      <c r="I658" s="579"/>
      <c r="J658" s="580"/>
      <c r="K658" s="579"/>
      <c r="L658" s="581"/>
      <c r="M658" s="498"/>
      <c r="N658" s="499"/>
      <c r="O658" s="500"/>
      <c r="P658" s="499"/>
      <c r="Q658" s="527"/>
      <c r="R658" s="560"/>
      <c r="S658" s="542">
        <f t="shared" si="243"/>
        <v>0</v>
      </c>
      <c r="T658" s="502">
        <f t="shared" si="240"/>
        <v>0</v>
      </c>
      <c r="U658" s="522">
        <f t="shared" si="244"/>
        <v>0</v>
      </c>
      <c r="V658" s="503">
        <f t="shared" si="245"/>
        <v>0</v>
      </c>
      <c r="W658" s="559" t="str">
        <f t="shared" si="246"/>
        <v/>
      </c>
      <c r="X658" s="569" t="str">
        <f t="shared" si="241"/>
        <v/>
      </c>
      <c r="Y658" s="569" t="str">
        <f t="shared" si="242"/>
        <v/>
      </c>
    </row>
    <row r="659" spans="1:25" ht="16.5">
      <c r="A659" s="493">
        <f t="shared" si="247"/>
        <v>46158</v>
      </c>
      <c r="B659" s="549" t="s">
        <v>832</v>
      </c>
      <c r="C659" s="576"/>
      <c r="D659" s="600"/>
      <c r="E659" s="577"/>
      <c r="F659" s="635" t="str">
        <f>IF(ISNA(VLOOKUP(D659,條件!$A$1:$L$65585,5,0)),"",(VLOOKUP(D659,條件!$A$1:$L$65585,5,0)))</f>
        <v/>
      </c>
      <c r="G659" s="635" t="str">
        <f>IF(ISNA(VLOOKUP(D659,條件!$A$1:$L$65585,11,0)),"",(VLOOKUP(D659,條件!$A$1:$L$65585,11,0)))</f>
        <v/>
      </c>
      <c r="H659" s="578"/>
      <c r="I659" s="579"/>
      <c r="J659" s="580"/>
      <c r="K659" s="579"/>
      <c r="L659" s="581"/>
      <c r="M659" s="498"/>
      <c r="N659" s="499"/>
      <c r="O659" s="500"/>
      <c r="P659" s="499"/>
      <c r="Q659" s="527"/>
      <c r="R659" s="560"/>
      <c r="S659" s="542">
        <f t="shared" si="243"/>
        <v>0</v>
      </c>
      <c r="T659" s="502">
        <f t="shared" si="240"/>
        <v>0</v>
      </c>
      <c r="U659" s="502">
        <f t="shared" si="244"/>
        <v>0</v>
      </c>
      <c r="V659" s="503">
        <f t="shared" si="245"/>
        <v>0</v>
      </c>
      <c r="W659" s="559" t="str">
        <f t="shared" si="246"/>
        <v/>
      </c>
      <c r="X659" s="569" t="str">
        <f t="shared" si="241"/>
        <v/>
      </c>
      <c r="Y659" s="569" t="str">
        <f t="shared" si="242"/>
        <v/>
      </c>
    </row>
    <row r="660" spans="1:25" ht="16.5">
      <c r="A660" s="493">
        <f t="shared" si="247"/>
        <v>46158</v>
      </c>
      <c r="B660" s="549" t="s">
        <v>832</v>
      </c>
      <c r="C660" s="576"/>
      <c r="D660" s="600"/>
      <c r="E660" s="577"/>
      <c r="F660" s="635" t="str">
        <f>IF(ISNA(VLOOKUP(D660,條件!$A$1:$L$65585,5,0)),"",(VLOOKUP(D660,條件!$A$1:$L$65585,5,0)))</f>
        <v/>
      </c>
      <c r="G660" s="635" t="str">
        <f>IF(ISNA(VLOOKUP(D660,條件!$A$1:$L$65585,11,0)),"",(VLOOKUP(D660,條件!$A$1:$L$65585,11,0)))</f>
        <v/>
      </c>
      <c r="H660" s="578"/>
      <c r="I660" s="579"/>
      <c r="J660" s="580"/>
      <c r="K660" s="579"/>
      <c r="L660" s="581"/>
      <c r="M660" s="498"/>
      <c r="N660" s="499"/>
      <c r="O660" s="500"/>
      <c r="P660" s="499"/>
      <c r="Q660" s="527"/>
      <c r="R660" s="560"/>
      <c r="S660" s="542">
        <f t="shared" si="243"/>
        <v>0</v>
      </c>
      <c r="T660" s="502">
        <f t="shared" si="240"/>
        <v>0</v>
      </c>
      <c r="U660" s="502">
        <f t="shared" si="244"/>
        <v>0</v>
      </c>
      <c r="V660" s="503">
        <f t="shared" si="245"/>
        <v>0</v>
      </c>
      <c r="W660" s="561" t="str">
        <f t="shared" si="246"/>
        <v/>
      </c>
      <c r="X660" s="569" t="str">
        <f t="shared" si="241"/>
        <v/>
      </c>
      <c r="Y660" s="569" t="str">
        <f t="shared" si="242"/>
        <v/>
      </c>
    </row>
    <row r="661" spans="1:25" ht="16.5">
      <c r="A661" s="493">
        <f t="shared" si="247"/>
        <v>46158</v>
      </c>
      <c r="B661" s="549" t="s">
        <v>832</v>
      </c>
      <c r="C661" s="576"/>
      <c r="D661" s="600"/>
      <c r="E661" s="577"/>
      <c r="F661" s="635" t="str">
        <f>IF(ISNA(VLOOKUP(D661,條件!$A$1:$L$65585,5,0)),"",(VLOOKUP(D661,條件!$A$1:$L$65585,5,0)))</f>
        <v/>
      </c>
      <c r="G661" s="635" t="str">
        <f>IF(ISNA(VLOOKUP(D661,條件!$A$1:$L$65585,11,0)),"",(VLOOKUP(D661,條件!$A$1:$L$65585,11,0)))</f>
        <v/>
      </c>
      <c r="H661" s="578"/>
      <c r="I661" s="579"/>
      <c r="J661" s="580"/>
      <c r="K661" s="579"/>
      <c r="L661" s="581"/>
      <c r="M661" s="498"/>
      <c r="N661" s="499"/>
      <c r="O661" s="500"/>
      <c r="P661" s="499"/>
      <c r="Q661" s="527"/>
      <c r="R661" s="560"/>
      <c r="S661" s="542">
        <f t="shared" si="243"/>
        <v>0</v>
      </c>
      <c r="T661" s="502">
        <f t="shared" si="240"/>
        <v>0</v>
      </c>
      <c r="U661" s="502">
        <f t="shared" si="244"/>
        <v>0</v>
      </c>
      <c r="V661" s="503">
        <f t="shared" si="245"/>
        <v>0</v>
      </c>
      <c r="W661" s="561" t="str">
        <f t="shared" si="246"/>
        <v/>
      </c>
      <c r="X661" s="569" t="str">
        <f t="shared" si="241"/>
        <v/>
      </c>
      <c r="Y661" s="569" t="str">
        <f t="shared" si="242"/>
        <v/>
      </c>
    </row>
    <row r="662" spans="1:25" ht="16.5">
      <c r="A662" s="493">
        <f t="shared" si="247"/>
        <v>46158</v>
      </c>
      <c r="B662" s="549" t="s">
        <v>832</v>
      </c>
      <c r="C662" s="576"/>
      <c r="D662" s="600"/>
      <c r="E662" s="577"/>
      <c r="F662" s="635" t="str">
        <f>IF(ISNA(VLOOKUP(D662,條件!$A$1:$L$65585,5,0)),"",(VLOOKUP(D662,條件!$A$1:$L$65585,5,0)))</f>
        <v/>
      </c>
      <c r="G662" s="635" t="str">
        <f>IF(ISNA(VLOOKUP(D662,條件!$A$1:$L$65585,11,0)),"",(VLOOKUP(D662,條件!$A$1:$L$65585,11,0)))</f>
        <v/>
      </c>
      <c r="H662" s="578"/>
      <c r="I662" s="579"/>
      <c r="J662" s="580"/>
      <c r="K662" s="579"/>
      <c r="L662" s="581"/>
      <c r="M662" s="498"/>
      <c r="N662" s="499"/>
      <c r="O662" s="500"/>
      <c r="P662" s="499"/>
      <c r="Q662" s="527"/>
      <c r="R662" s="560"/>
      <c r="S662" s="542">
        <f t="shared" si="243"/>
        <v>0</v>
      </c>
      <c r="T662" s="502">
        <f t="shared" si="240"/>
        <v>0</v>
      </c>
      <c r="U662" s="502">
        <f t="shared" si="244"/>
        <v>0</v>
      </c>
      <c r="V662" s="503">
        <f t="shared" si="245"/>
        <v>0</v>
      </c>
      <c r="W662" s="561" t="str">
        <f t="shared" si="246"/>
        <v/>
      </c>
      <c r="X662" s="569" t="str">
        <f t="shared" si="241"/>
        <v/>
      </c>
      <c r="Y662" s="569" t="str">
        <f t="shared" si="242"/>
        <v/>
      </c>
    </row>
    <row r="663" spans="1:25" ht="16.5">
      <c r="A663" s="493">
        <f t="shared" si="247"/>
        <v>46158</v>
      </c>
      <c r="B663" s="549" t="s">
        <v>832</v>
      </c>
      <c r="C663" s="576"/>
      <c r="D663" s="600"/>
      <c r="E663" s="577"/>
      <c r="F663" s="635" t="str">
        <f>IF(ISNA(VLOOKUP(D663,條件!$A$1:$L$65585,5,0)),"",(VLOOKUP(D663,條件!$A$1:$L$65585,5,0)))</f>
        <v/>
      </c>
      <c r="G663" s="635" t="str">
        <f>IF(ISNA(VLOOKUP(D663,條件!$A$1:$L$65585,11,0)),"",(VLOOKUP(D663,條件!$A$1:$L$65585,11,0)))</f>
        <v/>
      </c>
      <c r="H663" s="578"/>
      <c r="I663" s="579"/>
      <c r="J663" s="580"/>
      <c r="K663" s="579"/>
      <c r="L663" s="581"/>
      <c r="M663" s="498"/>
      <c r="N663" s="499"/>
      <c r="O663" s="500"/>
      <c r="P663" s="499"/>
      <c r="Q663" s="527"/>
      <c r="R663" s="560"/>
      <c r="S663" s="542">
        <f t="shared" si="243"/>
        <v>0</v>
      </c>
      <c r="T663" s="502">
        <f t="shared" si="240"/>
        <v>0</v>
      </c>
      <c r="U663" s="502">
        <f t="shared" si="244"/>
        <v>0</v>
      </c>
      <c r="V663" s="503">
        <f t="shared" si="245"/>
        <v>0</v>
      </c>
      <c r="W663" s="561" t="str">
        <f t="shared" si="246"/>
        <v/>
      </c>
      <c r="X663" s="569" t="str">
        <f t="shared" si="241"/>
        <v/>
      </c>
      <c r="Y663" s="569" t="str">
        <f t="shared" si="242"/>
        <v/>
      </c>
    </row>
    <row r="664" spans="1:25" ht="16.5">
      <c r="A664" s="493">
        <f t="shared" si="247"/>
        <v>46158</v>
      </c>
      <c r="B664" s="549" t="s">
        <v>832</v>
      </c>
      <c r="C664" s="576"/>
      <c r="D664" s="600"/>
      <c r="E664" s="577"/>
      <c r="F664" s="635" t="str">
        <f>IF(ISNA(VLOOKUP(D664,條件!$A$1:$L$65585,5,0)),"",(VLOOKUP(D664,條件!$A$1:$L$65585,5,0)))</f>
        <v/>
      </c>
      <c r="G664" s="635" t="str">
        <f>IF(ISNA(VLOOKUP(D664,條件!$A$1:$L$65585,11,0)),"",(VLOOKUP(D664,條件!$A$1:$L$65585,11,0)))</f>
        <v/>
      </c>
      <c r="H664" s="578"/>
      <c r="I664" s="579"/>
      <c r="J664" s="580"/>
      <c r="K664" s="579"/>
      <c r="L664" s="581"/>
      <c r="M664" s="498"/>
      <c r="N664" s="499"/>
      <c r="O664" s="500"/>
      <c r="P664" s="499"/>
      <c r="Q664" s="501"/>
      <c r="R664" s="560"/>
      <c r="S664" s="542">
        <f t="shared" si="243"/>
        <v>0</v>
      </c>
      <c r="T664" s="502">
        <f t="shared" si="240"/>
        <v>0</v>
      </c>
      <c r="U664" s="502">
        <f t="shared" si="244"/>
        <v>0</v>
      </c>
      <c r="V664" s="503">
        <f t="shared" si="245"/>
        <v>0</v>
      </c>
      <c r="W664" s="561" t="str">
        <f t="shared" si="246"/>
        <v/>
      </c>
      <c r="X664" s="569" t="str">
        <f t="shared" si="241"/>
        <v/>
      </c>
      <c r="Y664" s="569" t="str">
        <f t="shared" si="242"/>
        <v/>
      </c>
    </row>
    <row r="665" spans="1:25" ht="16.5">
      <c r="A665" s="493">
        <f t="shared" si="247"/>
        <v>46158</v>
      </c>
      <c r="B665" s="549" t="s">
        <v>832</v>
      </c>
      <c r="C665" s="576"/>
      <c r="D665" s="600"/>
      <c r="E665" s="577"/>
      <c r="F665" s="635" t="str">
        <f>IF(ISNA(VLOOKUP(D665,條件!$A$1:$L$65585,5,0)),"",(VLOOKUP(D665,條件!$A$1:$L$65585,5,0)))</f>
        <v/>
      </c>
      <c r="G665" s="635" t="str">
        <f>IF(ISNA(VLOOKUP(D665,條件!$A$1:$L$65585,11,0)),"",(VLOOKUP(D665,條件!$A$1:$L$65585,11,0)))</f>
        <v/>
      </c>
      <c r="H665" s="578"/>
      <c r="I665" s="579"/>
      <c r="J665" s="580"/>
      <c r="K665" s="579"/>
      <c r="L665" s="581"/>
      <c r="M665" s="498"/>
      <c r="N665" s="499"/>
      <c r="O665" s="500"/>
      <c r="P665" s="499"/>
      <c r="Q665" s="501"/>
      <c r="R665" s="560"/>
      <c r="S665" s="542">
        <f t="shared" si="243"/>
        <v>0</v>
      </c>
      <c r="T665" s="502">
        <f t="shared" si="240"/>
        <v>0</v>
      </c>
      <c r="U665" s="502">
        <f t="shared" si="244"/>
        <v>0</v>
      </c>
      <c r="V665" s="503">
        <f t="shared" si="245"/>
        <v>0</v>
      </c>
      <c r="W665" s="561" t="str">
        <f t="shared" si="246"/>
        <v/>
      </c>
      <c r="X665" s="569" t="str">
        <f t="shared" si="241"/>
        <v/>
      </c>
      <c r="Y665" s="569" t="str">
        <f t="shared" si="242"/>
        <v/>
      </c>
    </row>
    <row r="666" spans="1:25" ht="16.5">
      <c r="A666" s="493">
        <f t="shared" si="247"/>
        <v>46158</v>
      </c>
      <c r="B666" s="549" t="s">
        <v>832</v>
      </c>
      <c r="C666" s="576"/>
      <c r="D666" s="600"/>
      <c r="E666" s="577"/>
      <c r="F666" s="635" t="str">
        <f>IF(ISNA(VLOOKUP(D666,條件!$A$1:$L$65585,5,0)),"",(VLOOKUP(D666,條件!$A$1:$L$65585,5,0)))</f>
        <v/>
      </c>
      <c r="G666" s="635" t="str">
        <f>IF(ISNA(VLOOKUP(D666,條件!$A$1:$L$65585,11,0)),"",(VLOOKUP(D666,條件!$A$1:$L$65585,11,0)))</f>
        <v/>
      </c>
      <c r="H666" s="578"/>
      <c r="I666" s="579"/>
      <c r="J666" s="580"/>
      <c r="K666" s="579"/>
      <c r="L666" s="581"/>
      <c r="M666" s="498"/>
      <c r="N666" s="499"/>
      <c r="O666" s="500"/>
      <c r="P666" s="499"/>
      <c r="Q666" s="501"/>
      <c r="R666" s="560"/>
      <c r="S666" s="542">
        <f t="shared" si="243"/>
        <v>0</v>
      </c>
      <c r="T666" s="502">
        <f t="shared" si="240"/>
        <v>0</v>
      </c>
      <c r="U666" s="502">
        <f t="shared" si="244"/>
        <v>0</v>
      </c>
      <c r="V666" s="503">
        <f t="shared" si="245"/>
        <v>0</v>
      </c>
      <c r="W666" s="561" t="str">
        <f t="shared" si="246"/>
        <v/>
      </c>
      <c r="X666" s="569" t="str">
        <f t="shared" si="241"/>
        <v/>
      </c>
      <c r="Y666" s="569" t="str">
        <f t="shared" si="242"/>
        <v/>
      </c>
    </row>
    <row r="667" spans="1:25" ht="16.5">
      <c r="A667" s="493">
        <f t="shared" si="247"/>
        <v>46158</v>
      </c>
      <c r="B667" s="549" t="s">
        <v>832</v>
      </c>
      <c r="C667" s="576"/>
      <c r="D667" s="600"/>
      <c r="E667" s="577"/>
      <c r="F667" s="635" t="str">
        <f>IF(ISNA(VLOOKUP(D667,條件!$A$1:$L$65585,5,0)),"",(VLOOKUP(D667,條件!$A$1:$L$65585,5,0)))</f>
        <v/>
      </c>
      <c r="G667" s="635" t="str">
        <f>IF(ISNA(VLOOKUP(D667,條件!$A$1:$L$65585,11,0)),"",(VLOOKUP(D667,條件!$A$1:$L$65585,11,0)))</f>
        <v/>
      </c>
      <c r="H667" s="578"/>
      <c r="I667" s="579"/>
      <c r="J667" s="580"/>
      <c r="K667" s="579"/>
      <c r="L667" s="581"/>
      <c r="M667" s="498"/>
      <c r="N667" s="499"/>
      <c r="O667" s="500"/>
      <c r="P667" s="499"/>
      <c r="Q667" s="501"/>
      <c r="R667" s="560"/>
      <c r="S667" s="542">
        <f t="shared" si="243"/>
        <v>0</v>
      </c>
      <c r="T667" s="502">
        <f t="shared" si="240"/>
        <v>0</v>
      </c>
      <c r="U667" s="502">
        <f t="shared" si="244"/>
        <v>0</v>
      </c>
      <c r="V667" s="503">
        <f t="shared" si="245"/>
        <v>0</v>
      </c>
      <c r="W667" s="561" t="str">
        <f t="shared" si="246"/>
        <v/>
      </c>
      <c r="X667" s="569" t="str">
        <f t="shared" si="241"/>
        <v/>
      </c>
      <c r="Y667" s="569" t="str">
        <f t="shared" si="242"/>
        <v/>
      </c>
    </row>
    <row r="668" spans="1:25" ht="16.5">
      <c r="A668" s="493">
        <f t="shared" si="247"/>
        <v>46158</v>
      </c>
      <c r="B668" s="515" t="s">
        <v>835</v>
      </c>
      <c r="C668" s="652"/>
      <c r="D668" s="653"/>
      <c r="E668" s="654"/>
      <c r="F668" s="655"/>
      <c r="G668" s="655"/>
      <c r="H668" s="656"/>
      <c r="I668" s="657">
        <f>COUNTA(I648:I667)</f>
        <v>0</v>
      </c>
      <c r="J668" s="657"/>
      <c r="K668" s="657"/>
      <c r="L668" s="658"/>
      <c r="M668" s="517"/>
      <c r="N668" s="518">
        <f>SUM(N648:N667)</f>
        <v>0</v>
      </c>
      <c r="O668" s="517"/>
      <c r="P668" s="518">
        <f>SUM(P648:P667)</f>
        <v>0</v>
      </c>
      <c r="Q668" s="519"/>
      <c r="R668" s="562"/>
      <c r="S668" s="543"/>
      <c r="T668" s="516"/>
      <c r="U668" s="516">
        <f>SUMIF(U648:U667,"&lt;9E307")</f>
        <v>0</v>
      </c>
      <c r="V668" s="516">
        <f>SUM(V648:V667)</f>
        <v>0</v>
      </c>
      <c r="W668" s="563">
        <f>IF(ISERROR(V668/U668),0,(V668/U668))</f>
        <v>0</v>
      </c>
      <c r="X668" s="570">
        <f>SUMIF(X648:X667,"&lt;9E307")</f>
        <v>0</v>
      </c>
      <c r="Y668" s="570">
        <f>SUMIF(Y648:Y667,"&lt;9E307")</f>
        <v>0</v>
      </c>
    </row>
    <row r="669" spans="1:25" ht="16.5">
      <c r="A669" s="493">
        <f t="shared" si="247"/>
        <v>46158</v>
      </c>
      <c r="B669" s="549" t="s">
        <v>833</v>
      </c>
      <c r="C669" s="576"/>
      <c r="D669" s="600"/>
      <c r="E669" s="577"/>
      <c r="F669" s="635" t="str">
        <f>IF(ISNA(VLOOKUP(D669,條件!$A$1:$L$65585,5,0)),"",(VLOOKUP(D669,條件!$A$1:$L$65585,5,0)))</f>
        <v/>
      </c>
      <c r="G669" s="635" t="str">
        <f>IF(ISNA(VLOOKUP(D669,條件!$A$1:$L$65585,11,0)),"",(VLOOKUP(D669,條件!$A$1:$L$65585,11,0)))</f>
        <v/>
      </c>
      <c r="H669" s="578"/>
      <c r="I669" s="579"/>
      <c r="J669" s="580"/>
      <c r="K669" s="579"/>
      <c r="L669" s="581"/>
      <c r="M669" s="498"/>
      <c r="N669" s="499"/>
      <c r="O669" s="500"/>
      <c r="P669" s="499"/>
      <c r="Q669" s="501"/>
      <c r="R669" s="560"/>
      <c r="S669" s="542">
        <f>K669*0.85</f>
        <v>0</v>
      </c>
      <c r="T669" s="502">
        <f t="shared" ref="T669:T688" si="248">IF(J669="",0,(1440/(J669/S669)))</f>
        <v>0</v>
      </c>
      <c r="U669" s="522">
        <f>T669*L669*(N669+P669)/24*0.85</f>
        <v>0</v>
      </c>
      <c r="V669" s="523">
        <f>M669+O669</f>
        <v>0</v>
      </c>
      <c r="W669" s="559" t="str">
        <f>IF(U669=0,"",((V669/U669)))</f>
        <v/>
      </c>
      <c r="X669" s="569" t="str">
        <f t="shared" ref="X669:X688" si="249">IF(ISERROR((U669/(N669+P669)*N669)/250),"",((U669/(N669+P669)*N669)/250))</f>
        <v/>
      </c>
      <c r="Y669" s="569" t="str">
        <f t="shared" ref="Y669:Y688" si="250">IF(ISERROR(((U669/(N669+P669)*P669)/250)),"",(((U669/(N669+P669)*P669))/250))</f>
        <v/>
      </c>
    </row>
    <row r="670" spans="1:25" ht="16.5">
      <c r="A670" s="493">
        <f t="shared" si="247"/>
        <v>46158</v>
      </c>
      <c r="B670" s="549" t="s">
        <v>833</v>
      </c>
      <c r="C670" s="576"/>
      <c r="D670" s="600"/>
      <c r="E670" s="577"/>
      <c r="F670" s="635" t="str">
        <f>IF(ISNA(VLOOKUP(D670,條件!$A$1:$L$65585,5,0)),"",(VLOOKUP(D670,條件!$A$1:$L$65585,5,0)))</f>
        <v/>
      </c>
      <c r="G670" s="635" t="str">
        <f>IF(ISNA(VLOOKUP(D670,條件!$A$1:$L$65585,11,0)),"",(VLOOKUP(D670,條件!$A$1:$L$65585,11,0)))</f>
        <v/>
      </c>
      <c r="H670" s="578"/>
      <c r="I670" s="579"/>
      <c r="J670" s="580"/>
      <c r="K670" s="579"/>
      <c r="L670" s="581"/>
      <c r="M670" s="498"/>
      <c r="N670" s="499"/>
      <c r="O670" s="500"/>
      <c r="P670" s="499"/>
      <c r="Q670" s="501"/>
      <c r="R670" s="560"/>
      <c r="S670" s="542">
        <f t="shared" ref="S670:S688" si="251">K670*0.85</f>
        <v>0</v>
      </c>
      <c r="T670" s="502">
        <f t="shared" si="248"/>
        <v>0</v>
      </c>
      <c r="U670" s="522">
        <f t="shared" ref="U670:U688" si="252">T670*L670*(N670+P670)/24*0.85</f>
        <v>0</v>
      </c>
      <c r="V670" s="503">
        <f t="shared" ref="V670:V688" si="253">M670+O670</f>
        <v>0</v>
      </c>
      <c r="W670" s="559" t="str">
        <f t="shared" ref="W670:W688" si="254">IF(U670=0,"",((V670/U670)))</f>
        <v/>
      </c>
      <c r="X670" s="569" t="str">
        <f t="shared" si="249"/>
        <v/>
      </c>
      <c r="Y670" s="569" t="str">
        <f t="shared" si="250"/>
        <v/>
      </c>
    </row>
    <row r="671" spans="1:25" ht="16.5">
      <c r="A671" s="493">
        <f t="shared" si="247"/>
        <v>46158</v>
      </c>
      <c r="B671" s="549" t="s">
        <v>833</v>
      </c>
      <c r="C671" s="576"/>
      <c r="D671" s="600"/>
      <c r="E671" s="577"/>
      <c r="F671" s="635" t="str">
        <f>IF(ISNA(VLOOKUP(D671,條件!$A$1:$L$65585,5,0)),"",(VLOOKUP(D671,條件!$A$1:$L$65585,5,0)))</f>
        <v/>
      </c>
      <c r="G671" s="635" t="str">
        <f>IF(ISNA(VLOOKUP(D671,條件!$A$1:$L$65585,11,0)),"",(VLOOKUP(D671,條件!$A$1:$L$65585,11,0)))</f>
        <v/>
      </c>
      <c r="H671" s="578"/>
      <c r="I671" s="579"/>
      <c r="J671" s="580"/>
      <c r="K671" s="579"/>
      <c r="L671" s="581"/>
      <c r="M671" s="498"/>
      <c r="N671" s="499"/>
      <c r="O671" s="500"/>
      <c r="P671" s="499"/>
      <c r="Q671" s="501"/>
      <c r="R671" s="560"/>
      <c r="S671" s="542">
        <f t="shared" si="251"/>
        <v>0</v>
      </c>
      <c r="T671" s="502">
        <f t="shared" si="248"/>
        <v>0</v>
      </c>
      <c r="U671" s="522">
        <f t="shared" si="252"/>
        <v>0</v>
      </c>
      <c r="V671" s="503">
        <f t="shared" si="253"/>
        <v>0</v>
      </c>
      <c r="W671" s="559" t="str">
        <f t="shared" si="254"/>
        <v/>
      </c>
      <c r="X671" s="569" t="str">
        <f t="shared" si="249"/>
        <v/>
      </c>
      <c r="Y671" s="569" t="str">
        <f t="shared" si="250"/>
        <v/>
      </c>
    </row>
    <row r="672" spans="1:25" ht="16.5">
      <c r="A672" s="493">
        <f t="shared" si="247"/>
        <v>46158</v>
      </c>
      <c r="B672" s="549" t="s">
        <v>833</v>
      </c>
      <c r="C672" s="576"/>
      <c r="D672" s="600"/>
      <c r="E672" s="577"/>
      <c r="F672" s="635" t="str">
        <f>IF(ISNA(VLOOKUP(D672,條件!$A$1:$L$65585,5,0)),"",(VLOOKUP(D672,條件!$A$1:$L$65585,5,0)))</f>
        <v/>
      </c>
      <c r="G672" s="635" t="str">
        <f>IF(ISNA(VLOOKUP(D672,條件!$A$1:$L$65585,11,0)),"",(VLOOKUP(D672,條件!$A$1:$L$65585,11,0)))</f>
        <v/>
      </c>
      <c r="H672" s="578"/>
      <c r="I672" s="579"/>
      <c r="J672" s="580"/>
      <c r="K672" s="579"/>
      <c r="L672" s="581"/>
      <c r="M672" s="498"/>
      <c r="N672" s="499"/>
      <c r="O672" s="500"/>
      <c r="P672" s="499"/>
      <c r="Q672" s="501"/>
      <c r="R672" s="560"/>
      <c r="S672" s="542">
        <f t="shared" si="251"/>
        <v>0</v>
      </c>
      <c r="T672" s="502">
        <f t="shared" si="248"/>
        <v>0</v>
      </c>
      <c r="U672" s="522">
        <f t="shared" si="252"/>
        <v>0</v>
      </c>
      <c r="V672" s="503">
        <f t="shared" si="253"/>
        <v>0</v>
      </c>
      <c r="W672" s="559" t="str">
        <f t="shared" si="254"/>
        <v/>
      </c>
      <c r="X672" s="569" t="str">
        <f t="shared" si="249"/>
        <v/>
      </c>
      <c r="Y672" s="569" t="str">
        <f t="shared" si="250"/>
        <v/>
      </c>
    </row>
    <row r="673" spans="1:25" ht="16.5">
      <c r="A673" s="493">
        <f t="shared" si="247"/>
        <v>46158</v>
      </c>
      <c r="B673" s="549" t="s">
        <v>833</v>
      </c>
      <c r="C673" s="576"/>
      <c r="D673" s="600"/>
      <c r="E673" s="577"/>
      <c r="F673" s="635" t="str">
        <f>IF(ISNA(VLOOKUP(D673,條件!$A$1:$L$65585,5,0)),"",(VLOOKUP(D673,條件!$A$1:$L$65585,5,0)))</f>
        <v/>
      </c>
      <c r="G673" s="635" t="str">
        <f>IF(ISNA(VLOOKUP(D673,條件!$A$1:$L$65585,11,0)),"",(VLOOKUP(D673,條件!$A$1:$L$65585,11,0)))</f>
        <v/>
      </c>
      <c r="H673" s="578"/>
      <c r="I673" s="579"/>
      <c r="J673" s="580"/>
      <c r="K673" s="579"/>
      <c r="L673" s="581"/>
      <c r="M673" s="498"/>
      <c r="N673" s="499"/>
      <c r="O673" s="500"/>
      <c r="P673" s="499"/>
      <c r="Q673" s="501"/>
      <c r="R673" s="560"/>
      <c r="S673" s="542">
        <f t="shared" si="251"/>
        <v>0</v>
      </c>
      <c r="T673" s="502">
        <f t="shared" si="248"/>
        <v>0</v>
      </c>
      <c r="U673" s="522">
        <f t="shared" si="252"/>
        <v>0</v>
      </c>
      <c r="V673" s="503">
        <f t="shared" si="253"/>
        <v>0</v>
      </c>
      <c r="W673" s="559" t="str">
        <f t="shared" si="254"/>
        <v/>
      </c>
      <c r="X673" s="569" t="str">
        <f t="shared" si="249"/>
        <v/>
      </c>
      <c r="Y673" s="569" t="str">
        <f t="shared" si="250"/>
        <v/>
      </c>
    </row>
    <row r="674" spans="1:25" ht="16.5">
      <c r="A674" s="493">
        <f t="shared" si="247"/>
        <v>46158</v>
      </c>
      <c r="B674" s="549" t="s">
        <v>833</v>
      </c>
      <c r="C674" s="576"/>
      <c r="D674" s="600"/>
      <c r="E674" s="577"/>
      <c r="F674" s="635" t="str">
        <f>IF(ISNA(VLOOKUP(D674,條件!$A$1:$L$65585,5,0)),"",(VLOOKUP(D674,條件!$A$1:$L$65585,5,0)))</f>
        <v/>
      </c>
      <c r="G674" s="635" t="str">
        <f>IF(ISNA(VLOOKUP(D674,條件!$A$1:$L$65585,11,0)),"",(VLOOKUP(D674,條件!$A$1:$L$65585,11,0)))</f>
        <v/>
      </c>
      <c r="H674" s="578"/>
      <c r="I674" s="579"/>
      <c r="J674" s="580"/>
      <c r="K674" s="579"/>
      <c r="L674" s="581"/>
      <c r="M674" s="498"/>
      <c r="N674" s="499"/>
      <c r="O674" s="500"/>
      <c r="P674" s="499"/>
      <c r="Q674" s="501"/>
      <c r="R674" s="560"/>
      <c r="S674" s="542">
        <f t="shared" si="251"/>
        <v>0</v>
      </c>
      <c r="T674" s="502">
        <f t="shared" si="248"/>
        <v>0</v>
      </c>
      <c r="U674" s="522">
        <f t="shared" si="252"/>
        <v>0</v>
      </c>
      <c r="V674" s="503">
        <f t="shared" si="253"/>
        <v>0</v>
      </c>
      <c r="W674" s="559" t="str">
        <f t="shared" si="254"/>
        <v/>
      </c>
      <c r="X674" s="569" t="str">
        <f t="shared" si="249"/>
        <v/>
      </c>
      <c r="Y674" s="569" t="str">
        <f t="shared" si="250"/>
        <v/>
      </c>
    </row>
    <row r="675" spans="1:25" ht="16.5">
      <c r="A675" s="493">
        <f t="shared" si="247"/>
        <v>46158</v>
      </c>
      <c r="B675" s="549" t="s">
        <v>833</v>
      </c>
      <c r="C675" s="576"/>
      <c r="D675" s="600"/>
      <c r="E675" s="577"/>
      <c r="F675" s="635" t="str">
        <f>IF(ISNA(VLOOKUP(D675,條件!$A$1:$L$65585,5,0)),"",(VLOOKUP(D675,條件!$A$1:$L$65585,5,0)))</f>
        <v/>
      </c>
      <c r="G675" s="635" t="str">
        <f>IF(ISNA(VLOOKUP(D675,條件!$A$1:$L$65585,11,0)),"",(VLOOKUP(D675,條件!$A$1:$L$65585,11,0)))</f>
        <v/>
      </c>
      <c r="H675" s="578"/>
      <c r="I675" s="579"/>
      <c r="J675" s="580"/>
      <c r="K675" s="579"/>
      <c r="L675" s="581"/>
      <c r="M675" s="498"/>
      <c r="N675" s="499"/>
      <c r="O675" s="500"/>
      <c r="P675" s="499"/>
      <c r="Q675" s="501"/>
      <c r="R675" s="560"/>
      <c r="S675" s="542">
        <f t="shared" si="251"/>
        <v>0</v>
      </c>
      <c r="T675" s="502">
        <f t="shared" si="248"/>
        <v>0</v>
      </c>
      <c r="U675" s="522">
        <f t="shared" si="252"/>
        <v>0</v>
      </c>
      <c r="V675" s="503">
        <f t="shared" si="253"/>
        <v>0</v>
      </c>
      <c r="W675" s="559" t="str">
        <f t="shared" si="254"/>
        <v/>
      </c>
      <c r="X675" s="569" t="str">
        <f t="shared" si="249"/>
        <v/>
      </c>
      <c r="Y675" s="569" t="str">
        <f t="shared" si="250"/>
        <v/>
      </c>
    </row>
    <row r="676" spans="1:25" ht="16.5">
      <c r="A676" s="493">
        <f t="shared" si="247"/>
        <v>46158</v>
      </c>
      <c r="B676" s="549" t="s">
        <v>833</v>
      </c>
      <c r="C676" s="576"/>
      <c r="D676" s="600"/>
      <c r="E676" s="577"/>
      <c r="F676" s="635" t="str">
        <f>IF(ISNA(VLOOKUP(D676,條件!$A$1:$L$65585,5,0)),"",(VLOOKUP(D676,條件!$A$1:$L$65585,5,0)))</f>
        <v/>
      </c>
      <c r="G676" s="635" t="str">
        <f>IF(ISNA(VLOOKUP(D676,條件!$A$1:$L$65585,11,0)),"",(VLOOKUP(D676,條件!$A$1:$L$65585,11,0)))</f>
        <v/>
      </c>
      <c r="H676" s="578"/>
      <c r="I676" s="579"/>
      <c r="J676" s="580"/>
      <c r="K676" s="579"/>
      <c r="L676" s="581"/>
      <c r="M676" s="498"/>
      <c r="N676" s="499"/>
      <c r="O676" s="500"/>
      <c r="P676" s="499"/>
      <c r="Q676" s="501"/>
      <c r="R676" s="560"/>
      <c r="S676" s="542">
        <f t="shared" si="251"/>
        <v>0</v>
      </c>
      <c r="T676" s="502">
        <f t="shared" si="248"/>
        <v>0</v>
      </c>
      <c r="U676" s="522">
        <f t="shared" si="252"/>
        <v>0</v>
      </c>
      <c r="V676" s="503">
        <f t="shared" si="253"/>
        <v>0</v>
      </c>
      <c r="W676" s="559" t="str">
        <f t="shared" si="254"/>
        <v/>
      </c>
      <c r="X676" s="569" t="str">
        <f t="shared" si="249"/>
        <v/>
      </c>
      <c r="Y676" s="569" t="str">
        <f t="shared" si="250"/>
        <v/>
      </c>
    </row>
    <row r="677" spans="1:25" ht="16.5">
      <c r="A677" s="493">
        <f t="shared" si="247"/>
        <v>46158</v>
      </c>
      <c r="B677" s="549" t="s">
        <v>833</v>
      </c>
      <c r="C677" s="576"/>
      <c r="D677" s="600"/>
      <c r="E677" s="577"/>
      <c r="F677" s="635" t="str">
        <f>IF(ISNA(VLOOKUP(D677,條件!$A$1:$L$65585,5,0)),"",(VLOOKUP(D677,條件!$A$1:$L$65585,5,0)))</f>
        <v/>
      </c>
      <c r="G677" s="635" t="str">
        <f>IF(ISNA(VLOOKUP(D677,條件!$A$1:$L$65585,11,0)),"",(VLOOKUP(D677,條件!$A$1:$L$65585,11,0)))</f>
        <v/>
      </c>
      <c r="H677" s="578"/>
      <c r="I677" s="579"/>
      <c r="J677" s="580"/>
      <c r="K677" s="579"/>
      <c r="L677" s="581"/>
      <c r="M677" s="498"/>
      <c r="N677" s="499"/>
      <c r="O677" s="500"/>
      <c r="P677" s="499"/>
      <c r="Q677" s="501"/>
      <c r="R677" s="560"/>
      <c r="S677" s="542">
        <f t="shared" si="251"/>
        <v>0</v>
      </c>
      <c r="T677" s="502">
        <f t="shared" si="248"/>
        <v>0</v>
      </c>
      <c r="U677" s="522">
        <f t="shared" si="252"/>
        <v>0</v>
      </c>
      <c r="V677" s="503">
        <f t="shared" si="253"/>
        <v>0</v>
      </c>
      <c r="W677" s="559" t="str">
        <f t="shared" si="254"/>
        <v/>
      </c>
      <c r="X677" s="569" t="str">
        <f t="shared" si="249"/>
        <v/>
      </c>
      <c r="Y677" s="569" t="str">
        <f t="shared" si="250"/>
        <v/>
      </c>
    </row>
    <row r="678" spans="1:25" ht="16.5">
      <c r="A678" s="493">
        <f t="shared" si="247"/>
        <v>46158</v>
      </c>
      <c r="B678" s="549" t="s">
        <v>833</v>
      </c>
      <c r="C678" s="576"/>
      <c r="D678" s="600"/>
      <c r="E678" s="577"/>
      <c r="F678" s="635" t="str">
        <f>IF(ISNA(VLOOKUP(D678,條件!$A$1:$L$65585,5,0)),"",(VLOOKUP(D678,條件!$A$1:$L$65585,5,0)))</f>
        <v/>
      </c>
      <c r="G678" s="635" t="str">
        <f>IF(ISNA(VLOOKUP(D678,條件!$A$1:$L$65585,11,0)),"",(VLOOKUP(D678,條件!$A$1:$L$65585,11,0)))</f>
        <v/>
      </c>
      <c r="H678" s="578"/>
      <c r="I678" s="579"/>
      <c r="J678" s="580"/>
      <c r="K678" s="579"/>
      <c r="L678" s="581"/>
      <c r="M678" s="498"/>
      <c r="N678" s="499"/>
      <c r="O678" s="500"/>
      <c r="P678" s="499"/>
      <c r="Q678" s="501"/>
      <c r="R678" s="560"/>
      <c r="S678" s="542">
        <f t="shared" si="251"/>
        <v>0</v>
      </c>
      <c r="T678" s="502">
        <f t="shared" si="248"/>
        <v>0</v>
      </c>
      <c r="U678" s="522">
        <f t="shared" si="252"/>
        <v>0</v>
      </c>
      <c r="V678" s="503">
        <f t="shared" si="253"/>
        <v>0</v>
      </c>
      <c r="W678" s="559" t="str">
        <f t="shared" si="254"/>
        <v/>
      </c>
      <c r="X678" s="569" t="str">
        <f t="shared" si="249"/>
        <v/>
      </c>
      <c r="Y678" s="569" t="str">
        <f t="shared" si="250"/>
        <v/>
      </c>
    </row>
    <row r="679" spans="1:25" ht="16.5">
      <c r="A679" s="493">
        <f t="shared" si="247"/>
        <v>46158</v>
      </c>
      <c r="B679" s="549" t="s">
        <v>833</v>
      </c>
      <c r="C679" s="576"/>
      <c r="D679" s="600"/>
      <c r="E679" s="577"/>
      <c r="F679" s="635" t="str">
        <f>IF(ISNA(VLOOKUP(D679,條件!$A$1:$L$65585,5,0)),"",(VLOOKUP(D679,條件!$A$1:$L$65585,5,0)))</f>
        <v/>
      </c>
      <c r="G679" s="635" t="str">
        <f>IF(ISNA(VLOOKUP(D679,條件!$A$1:$L$65585,11,0)),"",(VLOOKUP(D679,條件!$A$1:$L$65585,11,0)))</f>
        <v/>
      </c>
      <c r="H679" s="578"/>
      <c r="I679" s="579"/>
      <c r="J679" s="580"/>
      <c r="K679" s="579"/>
      <c r="L679" s="581"/>
      <c r="M679" s="498"/>
      <c r="N679" s="499"/>
      <c r="O679" s="500"/>
      <c r="P679" s="499"/>
      <c r="Q679" s="501"/>
      <c r="R679" s="560"/>
      <c r="S679" s="542">
        <f t="shared" si="251"/>
        <v>0</v>
      </c>
      <c r="T679" s="502">
        <f t="shared" si="248"/>
        <v>0</v>
      </c>
      <c r="U679" s="522">
        <f t="shared" si="252"/>
        <v>0</v>
      </c>
      <c r="V679" s="503">
        <f t="shared" si="253"/>
        <v>0</v>
      </c>
      <c r="W679" s="559" t="str">
        <f t="shared" si="254"/>
        <v/>
      </c>
      <c r="X679" s="569" t="str">
        <f t="shared" si="249"/>
        <v/>
      </c>
      <c r="Y679" s="569" t="str">
        <f t="shared" si="250"/>
        <v/>
      </c>
    </row>
    <row r="680" spans="1:25" ht="16.5">
      <c r="A680" s="493">
        <f t="shared" si="247"/>
        <v>46158</v>
      </c>
      <c r="B680" s="549" t="s">
        <v>833</v>
      </c>
      <c r="C680" s="576"/>
      <c r="D680" s="600"/>
      <c r="E680" s="577"/>
      <c r="F680" s="635" t="str">
        <f>IF(ISNA(VLOOKUP(D680,條件!$A$1:$L$65585,5,0)),"",(VLOOKUP(D680,條件!$A$1:$L$65585,5,0)))</f>
        <v/>
      </c>
      <c r="G680" s="635" t="str">
        <f>IF(ISNA(VLOOKUP(D680,條件!$A$1:$L$65585,11,0)),"",(VLOOKUP(D680,條件!$A$1:$L$65585,11,0)))</f>
        <v/>
      </c>
      <c r="H680" s="578"/>
      <c r="I680" s="579"/>
      <c r="J680" s="580"/>
      <c r="K680" s="579"/>
      <c r="L680" s="581"/>
      <c r="M680" s="498"/>
      <c r="N680" s="499"/>
      <c r="O680" s="500"/>
      <c r="P680" s="499"/>
      <c r="Q680" s="501"/>
      <c r="R680" s="560"/>
      <c r="S680" s="542">
        <f t="shared" si="251"/>
        <v>0</v>
      </c>
      <c r="T680" s="502">
        <f t="shared" si="248"/>
        <v>0</v>
      </c>
      <c r="U680" s="502">
        <f t="shared" si="252"/>
        <v>0</v>
      </c>
      <c r="V680" s="503">
        <f t="shared" si="253"/>
        <v>0</v>
      </c>
      <c r="W680" s="561" t="str">
        <f t="shared" si="254"/>
        <v/>
      </c>
      <c r="X680" s="569" t="str">
        <f t="shared" si="249"/>
        <v/>
      </c>
      <c r="Y680" s="569" t="str">
        <f t="shared" si="250"/>
        <v/>
      </c>
    </row>
    <row r="681" spans="1:25" ht="16.5">
      <c r="A681" s="493">
        <f t="shared" si="247"/>
        <v>46158</v>
      </c>
      <c r="B681" s="549" t="s">
        <v>833</v>
      </c>
      <c r="C681" s="576"/>
      <c r="D681" s="600"/>
      <c r="E681" s="577"/>
      <c r="F681" s="635" t="str">
        <f>IF(ISNA(VLOOKUP(D681,條件!$A$1:$L$65585,5,0)),"",(VLOOKUP(D681,條件!$A$1:$L$65585,5,0)))</f>
        <v/>
      </c>
      <c r="G681" s="635" t="str">
        <f>IF(ISNA(VLOOKUP(D681,條件!$A$1:$L$65585,11,0)),"",(VLOOKUP(D681,條件!$A$1:$L$65585,11,0)))</f>
        <v/>
      </c>
      <c r="H681" s="578"/>
      <c r="I681" s="579"/>
      <c r="J681" s="580"/>
      <c r="K681" s="579"/>
      <c r="L681" s="581"/>
      <c r="M681" s="498"/>
      <c r="N681" s="499"/>
      <c r="O681" s="500"/>
      <c r="P681" s="499"/>
      <c r="Q681" s="501"/>
      <c r="R681" s="560"/>
      <c r="S681" s="542">
        <f t="shared" si="251"/>
        <v>0</v>
      </c>
      <c r="T681" s="502">
        <f t="shared" si="248"/>
        <v>0</v>
      </c>
      <c r="U681" s="502">
        <f t="shared" si="252"/>
        <v>0</v>
      </c>
      <c r="V681" s="503">
        <f t="shared" si="253"/>
        <v>0</v>
      </c>
      <c r="W681" s="561" t="str">
        <f t="shared" si="254"/>
        <v/>
      </c>
      <c r="X681" s="569" t="str">
        <f t="shared" si="249"/>
        <v/>
      </c>
      <c r="Y681" s="569" t="str">
        <f t="shared" si="250"/>
        <v/>
      </c>
    </row>
    <row r="682" spans="1:25" ht="16.5">
      <c r="A682" s="493">
        <f t="shared" si="247"/>
        <v>46158</v>
      </c>
      <c r="B682" s="549" t="s">
        <v>833</v>
      </c>
      <c r="C682" s="576"/>
      <c r="D682" s="600"/>
      <c r="E682" s="577"/>
      <c r="F682" s="635" t="str">
        <f>IF(ISNA(VLOOKUP(D682,條件!$A$1:$L$65585,5,0)),"",(VLOOKUP(D682,條件!$A$1:$L$65585,5,0)))</f>
        <v/>
      </c>
      <c r="G682" s="635" t="str">
        <f>IF(ISNA(VLOOKUP(D682,條件!$A$1:$L$65585,11,0)),"",(VLOOKUP(D682,條件!$A$1:$L$65585,11,0)))</f>
        <v/>
      </c>
      <c r="H682" s="578"/>
      <c r="I682" s="579"/>
      <c r="J682" s="580"/>
      <c r="K682" s="579"/>
      <c r="L682" s="581"/>
      <c r="M682" s="498"/>
      <c r="N682" s="499"/>
      <c r="O682" s="500"/>
      <c r="P682" s="499"/>
      <c r="Q682" s="501"/>
      <c r="R682" s="560"/>
      <c r="S682" s="542">
        <f t="shared" si="251"/>
        <v>0</v>
      </c>
      <c r="T682" s="502">
        <f t="shared" si="248"/>
        <v>0</v>
      </c>
      <c r="U682" s="502">
        <f t="shared" si="252"/>
        <v>0</v>
      </c>
      <c r="V682" s="503">
        <f t="shared" si="253"/>
        <v>0</v>
      </c>
      <c r="W682" s="561" t="str">
        <f t="shared" si="254"/>
        <v/>
      </c>
      <c r="X682" s="569" t="str">
        <f t="shared" si="249"/>
        <v/>
      </c>
      <c r="Y682" s="569" t="str">
        <f t="shared" si="250"/>
        <v/>
      </c>
    </row>
    <row r="683" spans="1:25" ht="16.5">
      <c r="A683" s="493">
        <f t="shared" si="247"/>
        <v>46158</v>
      </c>
      <c r="B683" s="549" t="s">
        <v>833</v>
      </c>
      <c r="C683" s="576"/>
      <c r="D683" s="600"/>
      <c r="E683" s="577"/>
      <c r="F683" s="635" t="str">
        <f>IF(ISNA(VLOOKUP(D683,條件!$A$1:$L$65585,5,0)),"",(VLOOKUP(D683,條件!$A$1:$L$65585,5,0)))</f>
        <v/>
      </c>
      <c r="G683" s="635" t="str">
        <f>IF(ISNA(VLOOKUP(D683,條件!$A$1:$L$65585,11,0)),"",(VLOOKUP(D683,條件!$A$1:$L$65585,11,0)))</f>
        <v/>
      </c>
      <c r="H683" s="578"/>
      <c r="I683" s="579"/>
      <c r="J683" s="580"/>
      <c r="K683" s="579"/>
      <c r="L683" s="581"/>
      <c r="M683" s="498"/>
      <c r="N683" s="499"/>
      <c r="O683" s="500"/>
      <c r="P683" s="499"/>
      <c r="Q683" s="501"/>
      <c r="R683" s="560"/>
      <c r="S683" s="542">
        <f t="shared" si="251"/>
        <v>0</v>
      </c>
      <c r="T683" s="502">
        <f t="shared" si="248"/>
        <v>0</v>
      </c>
      <c r="U683" s="502">
        <f t="shared" si="252"/>
        <v>0</v>
      </c>
      <c r="V683" s="503">
        <f t="shared" si="253"/>
        <v>0</v>
      </c>
      <c r="W683" s="561" t="str">
        <f t="shared" si="254"/>
        <v/>
      </c>
      <c r="X683" s="569" t="str">
        <f t="shared" si="249"/>
        <v/>
      </c>
      <c r="Y683" s="569" t="str">
        <f t="shared" si="250"/>
        <v/>
      </c>
    </row>
    <row r="684" spans="1:25" ht="16.5">
      <c r="A684" s="493">
        <f t="shared" si="247"/>
        <v>46158</v>
      </c>
      <c r="B684" s="549" t="s">
        <v>833</v>
      </c>
      <c r="C684" s="576"/>
      <c r="D684" s="600"/>
      <c r="E684" s="577"/>
      <c r="F684" s="635" t="str">
        <f>IF(ISNA(VLOOKUP(D684,條件!$A$1:$L$65585,5,0)),"",(VLOOKUP(D684,條件!$A$1:$L$65585,5,0)))</f>
        <v/>
      </c>
      <c r="G684" s="635" t="str">
        <f>IF(ISNA(VLOOKUP(D684,條件!$A$1:$L$65585,11,0)),"",(VLOOKUP(D684,條件!$A$1:$L$65585,11,0)))</f>
        <v/>
      </c>
      <c r="H684" s="578"/>
      <c r="I684" s="579"/>
      <c r="J684" s="580"/>
      <c r="K684" s="579"/>
      <c r="L684" s="581"/>
      <c r="M684" s="498"/>
      <c r="N684" s="499"/>
      <c r="O684" s="500"/>
      <c r="P684" s="499"/>
      <c r="Q684" s="501"/>
      <c r="R684" s="560"/>
      <c r="S684" s="542">
        <f t="shared" si="251"/>
        <v>0</v>
      </c>
      <c r="T684" s="502">
        <f t="shared" si="248"/>
        <v>0</v>
      </c>
      <c r="U684" s="502">
        <f t="shared" si="252"/>
        <v>0</v>
      </c>
      <c r="V684" s="503">
        <f t="shared" si="253"/>
        <v>0</v>
      </c>
      <c r="W684" s="561" t="str">
        <f t="shared" si="254"/>
        <v/>
      </c>
      <c r="X684" s="569" t="str">
        <f t="shared" si="249"/>
        <v/>
      </c>
      <c r="Y684" s="569" t="str">
        <f t="shared" si="250"/>
        <v/>
      </c>
    </row>
    <row r="685" spans="1:25" ht="16.5">
      <c r="A685" s="493">
        <f t="shared" si="247"/>
        <v>46158</v>
      </c>
      <c r="B685" s="549" t="s">
        <v>833</v>
      </c>
      <c r="C685" s="576"/>
      <c r="D685" s="600"/>
      <c r="E685" s="577"/>
      <c r="F685" s="635" t="str">
        <f>IF(ISNA(VLOOKUP(D685,條件!$A$1:$L$65585,5,0)),"",(VLOOKUP(D685,條件!$A$1:$L$65585,5,0)))</f>
        <v/>
      </c>
      <c r="G685" s="635" t="str">
        <f>IF(ISNA(VLOOKUP(D685,條件!$A$1:$L$65585,11,0)),"",(VLOOKUP(D685,條件!$A$1:$L$65585,11,0)))</f>
        <v/>
      </c>
      <c r="H685" s="578"/>
      <c r="I685" s="579"/>
      <c r="J685" s="580"/>
      <c r="K685" s="579"/>
      <c r="L685" s="581"/>
      <c r="M685" s="498"/>
      <c r="N685" s="499"/>
      <c r="O685" s="500"/>
      <c r="P685" s="499"/>
      <c r="Q685" s="501"/>
      <c r="R685" s="560"/>
      <c r="S685" s="542">
        <f t="shared" si="251"/>
        <v>0</v>
      </c>
      <c r="T685" s="502">
        <f t="shared" si="248"/>
        <v>0</v>
      </c>
      <c r="U685" s="502">
        <f t="shared" si="252"/>
        <v>0</v>
      </c>
      <c r="V685" s="503">
        <f t="shared" si="253"/>
        <v>0</v>
      </c>
      <c r="W685" s="561" t="str">
        <f t="shared" si="254"/>
        <v/>
      </c>
      <c r="X685" s="569" t="str">
        <f t="shared" si="249"/>
        <v/>
      </c>
      <c r="Y685" s="569" t="str">
        <f t="shared" si="250"/>
        <v/>
      </c>
    </row>
    <row r="686" spans="1:25" ht="16.5">
      <c r="A686" s="493">
        <f t="shared" si="247"/>
        <v>46158</v>
      </c>
      <c r="B686" s="549" t="s">
        <v>833</v>
      </c>
      <c r="C686" s="576"/>
      <c r="D686" s="600"/>
      <c r="E686" s="577"/>
      <c r="F686" s="635" t="str">
        <f>IF(ISNA(VLOOKUP(D686,條件!$A$1:$L$65585,5,0)),"",(VLOOKUP(D686,條件!$A$1:$L$65585,5,0)))</f>
        <v/>
      </c>
      <c r="G686" s="635" t="str">
        <f>IF(ISNA(VLOOKUP(D686,條件!$A$1:$L$65585,11,0)),"",(VLOOKUP(D686,條件!$A$1:$L$65585,11,0)))</f>
        <v/>
      </c>
      <c r="H686" s="578"/>
      <c r="I686" s="579"/>
      <c r="J686" s="580"/>
      <c r="K686" s="579"/>
      <c r="L686" s="581"/>
      <c r="M686" s="498"/>
      <c r="N686" s="499"/>
      <c r="O686" s="500"/>
      <c r="P686" s="499"/>
      <c r="Q686" s="501"/>
      <c r="R686" s="560"/>
      <c r="S686" s="542">
        <f t="shared" si="251"/>
        <v>0</v>
      </c>
      <c r="T686" s="502">
        <f t="shared" si="248"/>
        <v>0</v>
      </c>
      <c r="U686" s="502">
        <f t="shared" si="252"/>
        <v>0</v>
      </c>
      <c r="V686" s="503">
        <f t="shared" si="253"/>
        <v>0</v>
      </c>
      <c r="W686" s="561" t="str">
        <f t="shared" si="254"/>
        <v/>
      </c>
      <c r="X686" s="569" t="str">
        <f t="shared" si="249"/>
        <v/>
      </c>
      <c r="Y686" s="569" t="str">
        <f t="shared" si="250"/>
        <v/>
      </c>
    </row>
    <row r="687" spans="1:25" ht="16.5">
      <c r="A687" s="493">
        <f t="shared" si="247"/>
        <v>46158</v>
      </c>
      <c r="B687" s="549" t="s">
        <v>833</v>
      </c>
      <c r="C687" s="576"/>
      <c r="D687" s="600"/>
      <c r="E687" s="577"/>
      <c r="F687" s="635" t="str">
        <f>IF(ISNA(VLOOKUP(D687,條件!$A$1:$L$65585,5,0)),"",(VLOOKUP(D687,條件!$A$1:$L$65585,5,0)))</f>
        <v/>
      </c>
      <c r="G687" s="635" t="str">
        <f>IF(ISNA(VLOOKUP(D687,條件!$A$1:$L$65585,11,0)),"",(VLOOKUP(D687,條件!$A$1:$L$65585,11,0)))</f>
        <v/>
      </c>
      <c r="H687" s="578"/>
      <c r="I687" s="579"/>
      <c r="J687" s="580"/>
      <c r="K687" s="579"/>
      <c r="L687" s="581"/>
      <c r="M687" s="498"/>
      <c r="N687" s="499"/>
      <c r="O687" s="500"/>
      <c r="P687" s="499"/>
      <c r="Q687" s="501"/>
      <c r="R687" s="560"/>
      <c r="S687" s="542">
        <f t="shared" si="251"/>
        <v>0</v>
      </c>
      <c r="T687" s="502">
        <f t="shared" si="248"/>
        <v>0</v>
      </c>
      <c r="U687" s="502">
        <f t="shared" si="252"/>
        <v>0</v>
      </c>
      <c r="V687" s="503">
        <f t="shared" si="253"/>
        <v>0</v>
      </c>
      <c r="W687" s="561" t="str">
        <f t="shared" si="254"/>
        <v/>
      </c>
      <c r="X687" s="569" t="str">
        <f t="shared" si="249"/>
        <v/>
      </c>
      <c r="Y687" s="569" t="str">
        <f t="shared" si="250"/>
        <v/>
      </c>
    </row>
    <row r="688" spans="1:25" ht="16.5">
      <c r="A688" s="493">
        <f t="shared" si="247"/>
        <v>46158</v>
      </c>
      <c r="B688" s="549" t="s">
        <v>833</v>
      </c>
      <c r="C688" s="576"/>
      <c r="D688" s="600"/>
      <c r="E688" s="577"/>
      <c r="F688" s="635" t="str">
        <f>IF(ISNA(VLOOKUP(D688,條件!$A$1:$L$65585,5,0)),"",(VLOOKUP(D688,條件!$A$1:$L$65585,5,0)))</f>
        <v/>
      </c>
      <c r="G688" s="635" t="str">
        <f>IF(ISNA(VLOOKUP(D688,條件!$A$1:$L$65585,11,0)),"",(VLOOKUP(D688,條件!$A$1:$L$65585,11,0)))</f>
        <v/>
      </c>
      <c r="H688" s="578"/>
      <c r="I688" s="579"/>
      <c r="J688" s="580"/>
      <c r="K688" s="579"/>
      <c r="L688" s="581"/>
      <c r="M688" s="498"/>
      <c r="N688" s="499"/>
      <c r="O688" s="500"/>
      <c r="P688" s="499"/>
      <c r="Q688" s="501"/>
      <c r="R688" s="560"/>
      <c r="S688" s="542">
        <f t="shared" si="251"/>
        <v>0</v>
      </c>
      <c r="T688" s="502">
        <f t="shared" si="248"/>
        <v>0</v>
      </c>
      <c r="U688" s="502">
        <f t="shared" si="252"/>
        <v>0</v>
      </c>
      <c r="V688" s="503">
        <f t="shared" si="253"/>
        <v>0</v>
      </c>
      <c r="W688" s="561" t="str">
        <f t="shared" si="254"/>
        <v/>
      </c>
      <c r="X688" s="569" t="str">
        <f t="shared" si="249"/>
        <v/>
      </c>
      <c r="Y688" s="569" t="str">
        <f t="shared" si="250"/>
        <v/>
      </c>
    </row>
    <row r="689" spans="1:25" ht="16.5">
      <c r="A689" s="493">
        <f t="shared" si="247"/>
        <v>46158</v>
      </c>
      <c r="B689" s="515" t="s">
        <v>831</v>
      </c>
      <c r="C689" s="652"/>
      <c r="D689" s="653"/>
      <c r="E689" s="654"/>
      <c r="F689" s="655">
        <v>0</v>
      </c>
      <c r="G689" s="655"/>
      <c r="H689" s="656"/>
      <c r="I689" s="657">
        <f>COUNTA(I669:I688)</f>
        <v>0</v>
      </c>
      <c r="J689" s="657"/>
      <c r="K689" s="657"/>
      <c r="L689" s="658"/>
      <c r="M689" s="517"/>
      <c r="N689" s="518">
        <f>SUM(N669:N688)</f>
        <v>0</v>
      </c>
      <c r="O689" s="517"/>
      <c r="P689" s="518">
        <f>SUM(P669:P688)</f>
        <v>0</v>
      </c>
      <c r="Q689" s="519"/>
      <c r="R689" s="562"/>
      <c r="S689" s="544"/>
      <c r="T689" s="520"/>
      <c r="U689" s="516">
        <f>SUMIF(U669:U688,"&lt;9E307")</f>
        <v>0</v>
      </c>
      <c r="V689" s="516">
        <f>SUM(V669:V688)</f>
        <v>0</v>
      </c>
      <c r="W689" s="563">
        <f>IF(ISERROR(V689/U689),0,(V689/U689))</f>
        <v>0</v>
      </c>
      <c r="X689" s="570">
        <f>SUMIF(X669:X688,"&lt;9E307")</f>
        <v>0</v>
      </c>
      <c r="Y689" s="570">
        <f>SUMIF(Y669:Y688,"&lt;9E307")</f>
        <v>0</v>
      </c>
    </row>
    <row r="690" spans="1:25" ht="16.5">
      <c r="A690" s="493">
        <f t="shared" si="247"/>
        <v>46158</v>
      </c>
      <c r="B690" s="521" t="s">
        <v>834</v>
      </c>
      <c r="C690" s="659"/>
      <c r="D690" s="660"/>
      <c r="E690" s="661"/>
      <c r="F690" s="662"/>
      <c r="G690" s="662"/>
      <c r="H690" s="663"/>
      <c r="I690" s="664">
        <f>SUM(I668,I689)</f>
        <v>0</v>
      </c>
      <c r="J690" s="664"/>
      <c r="K690" s="664"/>
      <c r="L690" s="665"/>
      <c r="M690" s="536"/>
      <c r="N690" s="537">
        <f>SUM(N668,N689)</f>
        <v>0</v>
      </c>
      <c r="O690" s="536"/>
      <c r="P690" s="537">
        <f>SUM(P668,P689)</f>
        <v>0</v>
      </c>
      <c r="Q690" s="538"/>
      <c r="R690" s="564"/>
      <c r="S690" s="545"/>
      <c r="T690" s="504"/>
      <c r="U690" s="504">
        <f t="shared" ref="U690:V690" si="255">SUM(U668,U689)</f>
        <v>0</v>
      </c>
      <c r="V690" s="504">
        <f t="shared" si="255"/>
        <v>0</v>
      </c>
      <c r="W690" s="565">
        <f>IF(ISERROR(V690/U690),0,V690/U690)</f>
        <v>0</v>
      </c>
      <c r="X690" s="571">
        <f>SUM(X668,X689)</f>
        <v>0</v>
      </c>
      <c r="Y690" s="571">
        <f>SUM(Y668,Y689)</f>
        <v>0</v>
      </c>
    </row>
    <row r="691" spans="1:25" ht="16.5">
      <c r="A691" s="566">
        <f>A690+1</f>
        <v>46159</v>
      </c>
      <c r="B691" s="548" t="s">
        <v>832</v>
      </c>
      <c r="C691" s="666"/>
      <c r="D691" s="667"/>
      <c r="E691" s="668"/>
      <c r="F691" s="669" t="str">
        <f>IF(ISNA(VLOOKUP(D691,條件!$A$1:$L$65585,5,0)),"",(VLOOKUP(D691,條件!$A$1:$L$65585,5,0)))</f>
        <v/>
      </c>
      <c r="G691" s="669" t="str">
        <f>IF(ISNA(VLOOKUP(D691,條件!$A$1:$L$65585,11,0)),"",(VLOOKUP(D691,條件!$A$1:$L$65585,11,0)))</f>
        <v/>
      </c>
      <c r="H691" s="670"/>
      <c r="I691" s="671"/>
      <c r="J691" s="580"/>
      <c r="K691" s="671"/>
      <c r="L691" s="672"/>
      <c r="M691" s="524"/>
      <c r="N691" s="525"/>
      <c r="O691" s="526"/>
      <c r="P691" s="525"/>
      <c r="Q691" s="527"/>
      <c r="R691" s="558"/>
      <c r="S691" s="541">
        <f>K691*0.85</f>
        <v>0</v>
      </c>
      <c r="T691" s="522">
        <f t="shared" ref="T691:T710" si="256">IF(J691="",0,(1440/(J691/S691)))</f>
        <v>0</v>
      </c>
      <c r="U691" s="522">
        <f>T691*L691*(N691+P691)/24*0.85</f>
        <v>0</v>
      </c>
      <c r="V691" s="523">
        <f>M691+O691</f>
        <v>0</v>
      </c>
      <c r="W691" s="559" t="str">
        <f>IF(U691=0,"",((V691/U691)))</f>
        <v/>
      </c>
      <c r="X691" s="569" t="str">
        <f t="shared" ref="X691:X710" si="257">IF(ISERROR((U691/(N691+P691)*N691)/250),"",((U691/(N691+P691)*N691)/250))</f>
        <v/>
      </c>
      <c r="Y691" s="569" t="str">
        <f t="shared" ref="Y691:Y710" si="258">IF(ISERROR(((U691/(N691+P691)*P691)/250)),"",(((U691/(N691+P691)*P691))/250))</f>
        <v/>
      </c>
    </row>
    <row r="692" spans="1:25" ht="16.5">
      <c r="A692" s="493">
        <f>A691</f>
        <v>46159</v>
      </c>
      <c r="B692" s="549" t="s">
        <v>832</v>
      </c>
      <c r="C692" s="576"/>
      <c r="D692" s="600"/>
      <c r="E692" s="577"/>
      <c r="F692" s="635" t="str">
        <f>IF(ISNA(VLOOKUP(D692,條件!$A$1:$L$65585,5,0)),"",(VLOOKUP(D692,條件!$A$1:$L$65585,5,0)))</f>
        <v/>
      </c>
      <c r="G692" s="635" t="str">
        <f>IF(ISNA(VLOOKUP(D692,條件!$A$1:$L$65585,11,0)),"",(VLOOKUP(D692,條件!$A$1:$L$65585,11,0)))</f>
        <v/>
      </c>
      <c r="H692" s="578"/>
      <c r="I692" s="579"/>
      <c r="J692" s="580"/>
      <c r="K692" s="579"/>
      <c r="L692" s="581"/>
      <c r="M692" s="498"/>
      <c r="N692" s="499"/>
      <c r="O692" s="500"/>
      <c r="P692" s="499"/>
      <c r="Q692" s="527"/>
      <c r="R692" s="560"/>
      <c r="S692" s="542">
        <f t="shared" ref="S692:S710" si="259">K692*0.85</f>
        <v>0</v>
      </c>
      <c r="T692" s="502">
        <f t="shared" si="256"/>
        <v>0</v>
      </c>
      <c r="U692" s="522">
        <f t="shared" ref="U692:U710" si="260">T692*L692*(N692+P692)/24*0.85</f>
        <v>0</v>
      </c>
      <c r="V692" s="503">
        <f t="shared" ref="V692:V710" si="261">M692+O692</f>
        <v>0</v>
      </c>
      <c r="W692" s="559" t="str">
        <f t="shared" ref="W692:W710" si="262">IF(U692=0,"",((V692/U692)))</f>
        <v/>
      </c>
      <c r="X692" s="569" t="str">
        <f t="shared" si="257"/>
        <v/>
      </c>
      <c r="Y692" s="569" t="str">
        <f t="shared" si="258"/>
        <v/>
      </c>
    </row>
    <row r="693" spans="1:25" ht="16.5">
      <c r="A693" s="493">
        <f t="shared" ref="A693:A733" si="263">A692</f>
        <v>46159</v>
      </c>
      <c r="B693" s="549" t="s">
        <v>832</v>
      </c>
      <c r="C693" s="576"/>
      <c r="D693" s="600"/>
      <c r="E693" s="577"/>
      <c r="F693" s="635" t="str">
        <f>IF(ISNA(VLOOKUP(D693,條件!$A$1:$L$65585,5,0)),"",(VLOOKUP(D693,條件!$A$1:$L$65585,5,0)))</f>
        <v/>
      </c>
      <c r="G693" s="635" t="str">
        <f>IF(ISNA(VLOOKUP(D693,條件!$A$1:$L$65585,11,0)),"",(VLOOKUP(D693,條件!$A$1:$L$65585,11,0)))</f>
        <v/>
      </c>
      <c r="H693" s="578"/>
      <c r="I693" s="579"/>
      <c r="J693" s="580"/>
      <c r="K693" s="579"/>
      <c r="L693" s="581"/>
      <c r="M693" s="498"/>
      <c r="N693" s="499"/>
      <c r="O693" s="500"/>
      <c r="P693" s="499"/>
      <c r="Q693" s="527"/>
      <c r="R693" s="560"/>
      <c r="S693" s="542">
        <f t="shared" si="259"/>
        <v>0</v>
      </c>
      <c r="T693" s="502">
        <f t="shared" si="256"/>
        <v>0</v>
      </c>
      <c r="U693" s="522">
        <f t="shared" si="260"/>
        <v>0</v>
      </c>
      <c r="V693" s="503">
        <f t="shared" si="261"/>
        <v>0</v>
      </c>
      <c r="W693" s="559" t="str">
        <f t="shared" si="262"/>
        <v/>
      </c>
      <c r="X693" s="569" t="str">
        <f t="shared" si="257"/>
        <v/>
      </c>
      <c r="Y693" s="569" t="str">
        <f t="shared" si="258"/>
        <v/>
      </c>
    </row>
    <row r="694" spans="1:25" ht="16.5">
      <c r="A694" s="493">
        <f t="shared" si="263"/>
        <v>46159</v>
      </c>
      <c r="B694" s="549" t="s">
        <v>832</v>
      </c>
      <c r="C694" s="576"/>
      <c r="D694" s="600"/>
      <c r="E694" s="577"/>
      <c r="F694" s="635" t="str">
        <f>IF(ISNA(VLOOKUP(D694,條件!$A$1:$L$65585,5,0)),"",(VLOOKUP(D694,條件!$A$1:$L$65585,5,0)))</f>
        <v/>
      </c>
      <c r="G694" s="635" t="str">
        <f>IF(ISNA(VLOOKUP(D694,條件!$A$1:$L$65585,11,0)),"",(VLOOKUP(D694,條件!$A$1:$L$65585,11,0)))</f>
        <v/>
      </c>
      <c r="H694" s="578"/>
      <c r="I694" s="579"/>
      <c r="J694" s="580"/>
      <c r="K694" s="579"/>
      <c r="L694" s="581"/>
      <c r="M694" s="498"/>
      <c r="N694" s="499"/>
      <c r="O694" s="500"/>
      <c r="P694" s="499"/>
      <c r="Q694" s="527"/>
      <c r="R694" s="560"/>
      <c r="S694" s="542">
        <f t="shared" si="259"/>
        <v>0</v>
      </c>
      <c r="T694" s="502">
        <f t="shared" si="256"/>
        <v>0</v>
      </c>
      <c r="U694" s="522">
        <f t="shared" si="260"/>
        <v>0</v>
      </c>
      <c r="V694" s="503">
        <f t="shared" si="261"/>
        <v>0</v>
      </c>
      <c r="W694" s="559" t="str">
        <f t="shared" si="262"/>
        <v/>
      </c>
      <c r="X694" s="569" t="str">
        <f t="shared" si="257"/>
        <v/>
      </c>
      <c r="Y694" s="569" t="str">
        <f t="shared" si="258"/>
        <v/>
      </c>
    </row>
    <row r="695" spans="1:25" ht="16.5">
      <c r="A695" s="493">
        <f t="shared" si="263"/>
        <v>46159</v>
      </c>
      <c r="B695" s="549" t="s">
        <v>832</v>
      </c>
      <c r="C695" s="576"/>
      <c r="D695" s="600"/>
      <c r="E695" s="577"/>
      <c r="F695" s="635" t="str">
        <f>IF(ISNA(VLOOKUP(D695,條件!$A$1:$L$65585,5,0)),"",(VLOOKUP(D695,條件!$A$1:$L$65585,5,0)))</f>
        <v/>
      </c>
      <c r="G695" s="635" t="str">
        <f>IF(ISNA(VLOOKUP(D695,條件!$A$1:$L$65585,11,0)),"",(VLOOKUP(D695,條件!$A$1:$L$65585,11,0)))</f>
        <v/>
      </c>
      <c r="H695" s="578"/>
      <c r="I695" s="579"/>
      <c r="J695" s="580"/>
      <c r="K695" s="579"/>
      <c r="L695" s="581"/>
      <c r="M695" s="498"/>
      <c r="N695" s="499"/>
      <c r="O695" s="500"/>
      <c r="P695" s="499"/>
      <c r="Q695" s="527"/>
      <c r="R695" s="560"/>
      <c r="S695" s="542">
        <f t="shared" si="259"/>
        <v>0</v>
      </c>
      <c r="T695" s="502">
        <f t="shared" si="256"/>
        <v>0</v>
      </c>
      <c r="U695" s="522">
        <f t="shared" si="260"/>
        <v>0</v>
      </c>
      <c r="V695" s="503">
        <f t="shared" si="261"/>
        <v>0</v>
      </c>
      <c r="W695" s="559" t="str">
        <f t="shared" si="262"/>
        <v/>
      </c>
      <c r="X695" s="569" t="str">
        <f t="shared" si="257"/>
        <v/>
      </c>
      <c r="Y695" s="569" t="str">
        <f t="shared" si="258"/>
        <v/>
      </c>
    </row>
    <row r="696" spans="1:25" ht="16.5">
      <c r="A696" s="493">
        <f t="shared" si="263"/>
        <v>46159</v>
      </c>
      <c r="B696" s="549" t="s">
        <v>832</v>
      </c>
      <c r="C696" s="576"/>
      <c r="D696" s="600"/>
      <c r="E696" s="577"/>
      <c r="F696" s="635" t="str">
        <f>IF(ISNA(VLOOKUP(D696,條件!$A$1:$L$65585,5,0)),"",(VLOOKUP(D696,條件!$A$1:$L$65585,5,0)))</f>
        <v/>
      </c>
      <c r="G696" s="635" t="str">
        <f>IF(ISNA(VLOOKUP(D696,條件!$A$1:$L$65585,11,0)),"",(VLOOKUP(D696,條件!$A$1:$L$65585,11,0)))</f>
        <v/>
      </c>
      <c r="H696" s="578"/>
      <c r="I696" s="579"/>
      <c r="J696" s="580"/>
      <c r="K696" s="579"/>
      <c r="L696" s="581"/>
      <c r="M696" s="498"/>
      <c r="N696" s="499"/>
      <c r="O696" s="500"/>
      <c r="P696" s="499"/>
      <c r="Q696" s="527"/>
      <c r="R696" s="560"/>
      <c r="S696" s="542">
        <f t="shared" si="259"/>
        <v>0</v>
      </c>
      <c r="T696" s="502">
        <f t="shared" si="256"/>
        <v>0</v>
      </c>
      <c r="U696" s="522">
        <f t="shared" si="260"/>
        <v>0</v>
      </c>
      <c r="V696" s="503">
        <f t="shared" si="261"/>
        <v>0</v>
      </c>
      <c r="W696" s="559" t="str">
        <f t="shared" si="262"/>
        <v/>
      </c>
      <c r="X696" s="569" t="str">
        <f t="shared" si="257"/>
        <v/>
      </c>
      <c r="Y696" s="569" t="str">
        <f t="shared" si="258"/>
        <v/>
      </c>
    </row>
    <row r="697" spans="1:25" ht="16.5">
      <c r="A697" s="493">
        <f t="shared" si="263"/>
        <v>46159</v>
      </c>
      <c r="B697" s="549" t="s">
        <v>832</v>
      </c>
      <c r="C697" s="576"/>
      <c r="D697" s="600"/>
      <c r="E697" s="577"/>
      <c r="F697" s="635" t="str">
        <f>IF(ISNA(VLOOKUP(D697,條件!$A$1:$L$65585,5,0)),"",(VLOOKUP(D697,條件!$A$1:$L$65585,5,0)))</f>
        <v/>
      </c>
      <c r="G697" s="635" t="str">
        <f>IF(ISNA(VLOOKUP(D697,條件!$A$1:$L$65585,11,0)),"",(VLOOKUP(D697,條件!$A$1:$L$65585,11,0)))</f>
        <v/>
      </c>
      <c r="H697" s="578"/>
      <c r="I697" s="579"/>
      <c r="J697" s="580"/>
      <c r="K697" s="579"/>
      <c r="L697" s="581"/>
      <c r="M697" s="498"/>
      <c r="N697" s="499"/>
      <c r="O697" s="500"/>
      <c r="P697" s="499"/>
      <c r="Q697" s="527"/>
      <c r="R697" s="560"/>
      <c r="S697" s="542">
        <f t="shared" si="259"/>
        <v>0</v>
      </c>
      <c r="T697" s="502">
        <f t="shared" si="256"/>
        <v>0</v>
      </c>
      <c r="U697" s="522">
        <f t="shared" si="260"/>
        <v>0</v>
      </c>
      <c r="V697" s="503">
        <f t="shared" si="261"/>
        <v>0</v>
      </c>
      <c r="W697" s="559" t="str">
        <f t="shared" si="262"/>
        <v/>
      </c>
      <c r="X697" s="569" t="str">
        <f t="shared" si="257"/>
        <v/>
      </c>
      <c r="Y697" s="569" t="str">
        <f t="shared" si="258"/>
        <v/>
      </c>
    </row>
    <row r="698" spans="1:25" ht="16.5">
      <c r="A698" s="493">
        <f t="shared" si="263"/>
        <v>46159</v>
      </c>
      <c r="B698" s="549" t="s">
        <v>832</v>
      </c>
      <c r="C698" s="576"/>
      <c r="D698" s="600"/>
      <c r="E698" s="577"/>
      <c r="F698" s="635" t="str">
        <f>IF(ISNA(VLOOKUP(D698,條件!$A$1:$L$65585,5,0)),"",(VLOOKUP(D698,條件!$A$1:$L$65585,5,0)))</f>
        <v/>
      </c>
      <c r="G698" s="635" t="str">
        <f>IF(ISNA(VLOOKUP(D698,條件!$A$1:$L$65585,11,0)),"",(VLOOKUP(D698,條件!$A$1:$L$65585,11,0)))</f>
        <v/>
      </c>
      <c r="H698" s="578"/>
      <c r="I698" s="579"/>
      <c r="J698" s="580"/>
      <c r="K698" s="579"/>
      <c r="L698" s="581"/>
      <c r="M698" s="498"/>
      <c r="N698" s="499"/>
      <c r="O698" s="500"/>
      <c r="P698" s="499"/>
      <c r="Q698" s="527"/>
      <c r="R698" s="560"/>
      <c r="S698" s="542">
        <f t="shared" si="259"/>
        <v>0</v>
      </c>
      <c r="T698" s="502">
        <f t="shared" si="256"/>
        <v>0</v>
      </c>
      <c r="U698" s="522">
        <f t="shared" si="260"/>
        <v>0</v>
      </c>
      <c r="V698" s="503">
        <f t="shared" si="261"/>
        <v>0</v>
      </c>
      <c r="W698" s="559" t="str">
        <f t="shared" si="262"/>
        <v/>
      </c>
      <c r="X698" s="569" t="str">
        <f t="shared" si="257"/>
        <v/>
      </c>
      <c r="Y698" s="569" t="str">
        <f t="shared" si="258"/>
        <v/>
      </c>
    </row>
    <row r="699" spans="1:25" ht="16.5">
      <c r="A699" s="493">
        <f t="shared" si="263"/>
        <v>46159</v>
      </c>
      <c r="B699" s="549" t="s">
        <v>832</v>
      </c>
      <c r="C699" s="576"/>
      <c r="D699" s="600"/>
      <c r="E699" s="577"/>
      <c r="F699" s="635" t="str">
        <f>IF(ISNA(VLOOKUP(D699,條件!$A$1:$L$65585,5,0)),"",(VLOOKUP(D699,條件!$A$1:$L$65585,5,0)))</f>
        <v/>
      </c>
      <c r="G699" s="635" t="str">
        <f>IF(ISNA(VLOOKUP(D699,條件!$A$1:$L$65585,11,0)),"",(VLOOKUP(D699,條件!$A$1:$L$65585,11,0)))</f>
        <v/>
      </c>
      <c r="H699" s="578"/>
      <c r="I699" s="579"/>
      <c r="J699" s="580"/>
      <c r="K699" s="579"/>
      <c r="L699" s="581"/>
      <c r="M699" s="498"/>
      <c r="N699" s="499"/>
      <c r="O699" s="500"/>
      <c r="P699" s="499"/>
      <c r="Q699" s="527"/>
      <c r="R699" s="560"/>
      <c r="S699" s="542">
        <f t="shared" si="259"/>
        <v>0</v>
      </c>
      <c r="T699" s="502">
        <f t="shared" si="256"/>
        <v>0</v>
      </c>
      <c r="U699" s="522">
        <f t="shared" si="260"/>
        <v>0</v>
      </c>
      <c r="V699" s="503">
        <f t="shared" si="261"/>
        <v>0</v>
      </c>
      <c r="W699" s="559" t="str">
        <f t="shared" si="262"/>
        <v/>
      </c>
      <c r="X699" s="569" t="str">
        <f t="shared" si="257"/>
        <v/>
      </c>
      <c r="Y699" s="569" t="str">
        <f t="shared" si="258"/>
        <v/>
      </c>
    </row>
    <row r="700" spans="1:25" ht="16.5">
      <c r="A700" s="493">
        <f t="shared" si="263"/>
        <v>46159</v>
      </c>
      <c r="B700" s="549" t="s">
        <v>832</v>
      </c>
      <c r="C700" s="576"/>
      <c r="D700" s="600"/>
      <c r="E700" s="577"/>
      <c r="F700" s="635" t="str">
        <f>IF(ISNA(VLOOKUP(D700,條件!$A$1:$L$65585,5,0)),"",(VLOOKUP(D700,條件!$A$1:$L$65585,5,0)))</f>
        <v/>
      </c>
      <c r="G700" s="635" t="str">
        <f>IF(ISNA(VLOOKUP(D700,條件!$A$1:$L$65585,11,0)),"",(VLOOKUP(D700,條件!$A$1:$L$65585,11,0)))</f>
        <v/>
      </c>
      <c r="H700" s="578"/>
      <c r="I700" s="579"/>
      <c r="J700" s="580"/>
      <c r="K700" s="579"/>
      <c r="L700" s="581"/>
      <c r="M700" s="498"/>
      <c r="N700" s="499"/>
      <c r="O700" s="500"/>
      <c r="P700" s="499"/>
      <c r="Q700" s="527"/>
      <c r="R700" s="560"/>
      <c r="S700" s="542">
        <f t="shared" si="259"/>
        <v>0</v>
      </c>
      <c r="T700" s="502">
        <f t="shared" si="256"/>
        <v>0</v>
      </c>
      <c r="U700" s="522">
        <f t="shared" si="260"/>
        <v>0</v>
      </c>
      <c r="V700" s="503">
        <f t="shared" si="261"/>
        <v>0</v>
      </c>
      <c r="W700" s="559" t="str">
        <f t="shared" si="262"/>
        <v/>
      </c>
      <c r="X700" s="569" t="str">
        <f t="shared" si="257"/>
        <v/>
      </c>
      <c r="Y700" s="569" t="str">
        <f t="shared" si="258"/>
        <v/>
      </c>
    </row>
    <row r="701" spans="1:25" ht="16.5">
      <c r="A701" s="493">
        <f t="shared" si="263"/>
        <v>46159</v>
      </c>
      <c r="B701" s="549" t="s">
        <v>832</v>
      </c>
      <c r="C701" s="576"/>
      <c r="D701" s="600"/>
      <c r="E701" s="577"/>
      <c r="F701" s="635" t="str">
        <f>IF(ISNA(VLOOKUP(D701,條件!$A$1:$L$65585,5,0)),"",(VLOOKUP(D701,條件!$A$1:$L$65585,5,0)))</f>
        <v/>
      </c>
      <c r="G701" s="635" t="str">
        <f>IF(ISNA(VLOOKUP(D701,條件!$A$1:$L$65585,11,0)),"",(VLOOKUP(D701,條件!$A$1:$L$65585,11,0)))</f>
        <v/>
      </c>
      <c r="H701" s="578"/>
      <c r="I701" s="579"/>
      <c r="J701" s="580"/>
      <c r="K701" s="579"/>
      <c r="L701" s="581"/>
      <c r="M701" s="498"/>
      <c r="N701" s="499"/>
      <c r="O701" s="500"/>
      <c r="P701" s="499"/>
      <c r="Q701" s="527"/>
      <c r="R701" s="560"/>
      <c r="S701" s="542">
        <f t="shared" si="259"/>
        <v>0</v>
      </c>
      <c r="T701" s="502">
        <f t="shared" si="256"/>
        <v>0</v>
      </c>
      <c r="U701" s="522">
        <f t="shared" si="260"/>
        <v>0</v>
      </c>
      <c r="V701" s="503">
        <f t="shared" si="261"/>
        <v>0</v>
      </c>
      <c r="W701" s="559" t="str">
        <f t="shared" si="262"/>
        <v/>
      </c>
      <c r="X701" s="569" t="str">
        <f t="shared" si="257"/>
        <v/>
      </c>
      <c r="Y701" s="569" t="str">
        <f t="shared" si="258"/>
        <v/>
      </c>
    </row>
    <row r="702" spans="1:25" ht="16.5">
      <c r="A702" s="493">
        <f t="shared" si="263"/>
        <v>46159</v>
      </c>
      <c r="B702" s="549" t="s">
        <v>832</v>
      </c>
      <c r="C702" s="576"/>
      <c r="D702" s="600"/>
      <c r="E702" s="577"/>
      <c r="F702" s="635" t="str">
        <f>IF(ISNA(VLOOKUP(D702,條件!$A$1:$L$65585,5,0)),"",(VLOOKUP(D702,條件!$A$1:$L$65585,5,0)))</f>
        <v/>
      </c>
      <c r="G702" s="635" t="str">
        <f>IF(ISNA(VLOOKUP(D702,條件!$A$1:$L$65585,11,0)),"",(VLOOKUP(D702,條件!$A$1:$L$65585,11,0)))</f>
        <v/>
      </c>
      <c r="H702" s="578"/>
      <c r="I702" s="579"/>
      <c r="J702" s="580"/>
      <c r="K702" s="579"/>
      <c r="L702" s="581"/>
      <c r="M702" s="498"/>
      <c r="N702" s="499"/>
      <c r="O702" s="500"/>
      <c r="P702" s="499"/>
      <c r="Q702" s="527"/>
      <c r="R702" s="560"/>
      <c r="S702" s="542">
        <f t="shared" si="259"/>
        <v>0</v>
      </c>
      <c r="T702" s="502">
        <f t="shared" si="256"/>
        <v>0</v>
      </c>
      <c r="U702" s="502">
        <f t="shared" si="260"/>
        <v>0</v>
      </c>
      <c r="V702" s="503">
        <f t="shared" si="261"/>
        <v>0</v>
      </c>
      <c r="W702" s="559" t="str">
        <f t="shared" si="262"/>
        <v/>
      </c>
      <c r="X702" s="569" t="str">
        <f t="shared" si="257"/>
        <v/>
      </c>
      <c r="Y702" s="569" t="str">
        <f t="shared" si="258"/>
        <v/>
      </c>
    </row>
    <row r="703" spans="1:25" ht="16.5">
      <c r="A703" s="493">
        <f t="shared" si="263"/>
        <v>46159</v>
      </c>
      <c r="B703" s="549" t="s">
        <v>832</v>
      </c>
      <c r="C703" s="576"/>
      <c r="D703" s="600"/>
      <c r="E703" s="577"/>
      <c r="F703" s="635" t="str">
        <f>IF(ISNA(VLOOKUP(D703,條件!$A$1:$L$65585,5,0)),"",(VLOOKUP(D703,條件!$A$1:$L$65585,5,0)))</f>
        <v/>
      </c>
      <c r="G703" s="635" t="str">
        <f>IF(ISNA(VLOOKUP(D703,條件!$A$1:$L$65585,11,0)),"",(VLOOKUP(D703,條件!$A$1:$L$65585,11,0)))</f>
        <v/>
      </c>
      <c r="H703" s="578"/>
      <c r="I703" s="579"/>
      <c r="J703" s="580"/>
      <c r="K703" s="579"/>
      <c r="L703" s="581"/>
      <c r="M703" s="498"/>
      <c r="N703" s="499"/>
      <c r="O703" s="500"/>
      <c r="P703" s="499"/>
      <c r="Q703" s="527"/>
      <c r="R703" s="560"/>
      <c r="S703" s="542">
        <f t="shared" si="259"/>
        <v>0</v>
      </c>
      <c r="T703" s="502">
        <f t="shared" si="256"/>
        <v>0</v>
      </c>
      <c r="U703" s="502">
        <f t="shared" si="260"/>
        <v>0</v>
      </c>
      <c r="V703" s="503">
        <f t="shared" si="261"/>
        <v>0</v>
      </c>
      <c r="W703" s="561" t="str">
        <f t="shared" si="262"/>
        <v/>
      </c>
      <c r="X703" s="569" t="str">
        <f t="shared" si="257"/>
        <v/>
      </c>
      <c r="Y703" s="569" t="str">
        <f t="shared" si="258"/>
        <v/>
      </c>
    </row>
    <row r="704" spans="1:25" ht="16.5">
      <c r="A704" s="493">
        <f t="shared" si="263"/>
        <v>46159</v>
      </c>
      <c r="B704" s="549" t="s">
        <v>832</v>
      </c>
      <c r="C704" s="576"/>
      <c r="D704" s="600"/>
      <c r="E704" s="577"/>
      <c r="F704" s="635" t="str">
        <f>IF(ISNA(VLOOKUP(D704,條件!$A$1:$L$65585,5,0)),"",(VLOOKUP(D704,條件!$A$1:$L$65585,5,0)))</f>
        <v/>
      </c>
      <c r="G704" s="635" t="str">
        <f>IF(ISNA(VLOOKUP(D704,條件!$A$1:$L$65585,11,0)),"",(VLOOKUP(D704,條件!$A$1:$L$65585,11,0)))</f>
        <v/>
      </c>
      <c r="H704" s="578"/>
      <c r="I704" s="579"/>
      <c r="J704" s="580"/>
      <c r="K704" s="579"/>
      <c r="L704" s="581"/>
      <c r="M704" s="498"/>
      <c r="N704" s="499"/>
      <c r="O704" s="500"/>
      <c r="P704" s="499"/>
      <c r="Q704" s="527"/>
      <c r="R704" s="560"/>
      <c r="S704" s="542">
        <f t="shared" si="259"/>
        <v>0</v>
      </c>
      <c r="T704" s="502">
        <f t="shared" si="256"/>
        <v>0</v>
      </c>
      <c r="U704" s="502">
        <f t="shared" si="260"/>
        <v>0</v>
      </c>
      <c r="V704" s="503">
        <f t="shared" si="261"/>
        <v>0</v>
      </c>
      <c r="W704" s="561" t="str">
        <f t="shared" si="262"/>
        <v/>
      </c>
      <c r="X704" s="569" t="str">
        <f t="shared" si="257"/>
        <v/>
      </c>
      <c r="Y704" s="569" t="str">
        <f t="shared" si="258"/>
        <v/>
      </c>
    </row>
    <row r="705" spans="1:25" ht="16.5">
      <c r="A705" s="493">
        <f t="shared" si="263"/>
        <v>46159</v>
      </c>
      <c r="B705" s="549" t="s">
        <v>832</v>
      </c>
      <c r="C705" s="576"/>
      <c r="D705" s="600"/>
      <c r="E705" s="577"/>
      <c r="F705" s="635" t="str">
        <f>IF(ISNA(VLOOKUP(D705,條件!$A$1:$L$65585,5,0)),"",(VLOOKUP(D705,條件!$A$1:$L$65585,5,0)))</f>
        <v/>
      </c>
      <c r="G705" s="635" t="str">
        <f>IF(ISNA(VLOOKUP(D705,條件!$A$1:$L$65585,11,0)),"",(VLOOKUP(D705,條件!$A$1:$L$65585,11,0)))</f>
        <v/>
      </c>
      <c r="H705" s="578"/>
      <c r="I705" s="579"/>
      <c r="J705" s="580"/>
      <c r="K705" s="579"/>
      <c r="L705" s="581"/>
      <c r="M705" s="498"/>
      <c r="N705" s="499"/>
      <c r="O705" s="500"/>
      <c r="P705" s="499"/>
      <c r="Q705" s="527"/>
      <c r="R705" s="560"/>
      <c r="S705" s="542">
        <f t="shared" si="259"/>
        <v>0</v>
      </c>
      <c r="T705" s="502">
        <f t="shared" si="256"/>
        <v>0</v>
      </c>
      <c r="U705" s="502">
        <f t="shared" si="260"/>
        <v>0</v>
      </c>
      <c r="V705" s="503">
        <f t="shared" si="261"/>
        <v>0</v>
      </c>
      <c r="W705" s="561" t="str">
        <f t="shared" si="262"/>
        <v/>
      </c>
      <c r="X705" s="569" t="str">
        <f t="shared" si="257"/>
        <v/>
      </c>
      <c r="Y705" s="569" t="str">
        <f t="shared" si="258"/>
        <v/>
      </c>
    </row>
    <row r="706" spans="1:25" ht="16.5">
      <c r="A706" s="493">
        <f t="shared" si="263"/>
        <v>46159</v>
      </c>
      <c r="B706" s="549" t="s">
        <v>832</v>
      </c>
      <c r="C706" s="576"/>
      <c r="D706" s="600"/>
      <c r="E706" s="577"/>
      <c r="F706" s="635" t="str">
        <f>IF(ISNA(VLOOKUP(D706,條件!$A$1:$L$65585,5,0)),"",(VLOOKUP(D706,條件!$A$1:$L$65585,5,0)))</f>
        <v/>
      </c>
      <c r="G706" s="635" t="str">
        <f>IF(ISNA(VLOOKUP(D706,條件!$A$1:$L$65585,11,0)),"",(VLOOKUP(D706,條件!$A$1:$L$65585,11,0)))</f>
        <v/>
      </c>
      <c r="H706" s="578"/>
      <c r="I706" s="579"/>
      <c r="J706" s="580"/>
      <c r="K706" s="579"/>
      <c r="L706" s="581"/>
      <c r="M706" s="498"/>
      <c r="N706" s="499"/>
      <c r="O706" s="500"/>
      <c r="P706" s="499"/>
      <c r="Q706" s="527"/>
      <c r="R706" s="560"/>
      <c r="S706" s="542">
        <f t="shared" si="259"/>
        <v>0</v>
      </c>
      <c r="T706" s="502">
        <f t="shared" si="256"/>
        <v>0</v>
      </c>
      <c r="U706" s="502">
        <f t="shared" si="260"/>
        <v>0</v>
      </c>
      <c r="V706" s="503">
        <f t="shared" si="261"/>
        <v>0</v>
      </c>
      <c r="W706" s="561" t="str">
        <f t="shared" si="262"/>
        <v/>
      </c>
      <c r="X706" s="569" t="str">
        <f t="shared" si="257"/>
        <v/>
      </c>
      <c r="Y706" s="569" t="str">
        <f t="shared" si="258"/>
        <v/>
      </c>
    </row>
    <row r="707" spans="1:25" ht="16.5">
      <c r="A707" s="493">
        <f t="shared" si="263"/>
        <v>46159</v>
      </c>
      <c r="B707" s="549" t="s">
        <v>832</v>
      </c>
      <c r="C707" s="576"/>
      <c r="D707" s="600"/>
      <c r="E707" s="577"/>
      <c r="F707" s="635" t="str">
        <f>IF(ISNA(VLOOKUP(D707,條件!$A$1:$L$65585,5,0)),"",(VLOOKUP(D707,條件!$A$1:$L$65585,5,0)))</f>
        <v/>
      </c>
      <c r="G707" s="635" t="str">
        <f>IF(ISNA(VLOOKUP(D707,條件!$A$1:$L$65585,11,0)),"",(VLOOKUP(D707,條件!$A$1:$L$65585,11,0)))</f>
        <v/>
      </c>
      <c r="H707" s="578"/>
      <c r="I707" s="579"/>
      <c r="J707" s="580"/>
      <c r="K707" s="579"/>
      <c r="L707" s="581"/>
      <c r="M707" s="498"/>
      <c r="N707" s="499"/>
      <c r="O707" s="500"/>
      <c r="P707" s="499"/>
      <c r="Q707" s="501"/>
      <c r="R707" s="560"/>
      <c r="S707" s="542">
        <f t="shared" si="259"/>
        <v>0</v>
      </c>
      <c r="T707" s="502">
        <f t="shared" si="256"/>
        <v>0</v>
      </c>
      <c r="U707" s="502">
        <f t="shared" si="260"/>
        <v>0</v>
      </c>
      <c r="V707" s="503">
        <f t="shared" si="261"/>
        <v>0</v>
      </c>
      <c r="W707" s="561" t="str">
        <f t="shared" si="262"/>
        <v/>
      </c>
      <c r="X707" s="569" t="str">
        <f t="shared" si="257"/>
        <v/>
      </c>
      <c r="Y707" s="569" t="str">
        <f t="shared" si="258"/>
        <v/>
      </c>
    </row>
    <row r="708" spans="1:25" ht="16.5">
      <c r="A708" s="493">
        <f t="shared" si="263"/>
        <v>46159</v>
      </c>
      <c r="B708" s="549" t="s">
        <v>832</v>
      </c>
      <c r="C708" s="576"/>
      <c r="D708" s="600"/>
      <c r="E708" s="577"/>
      <c r="F708" s="635" t="str">
        <f>IF(ISNA(VLOOKUP(D708,條件!$A$1:$L$65585,5,0)),"",(VLOOKUP(D708,條件!$A$1:$L$65585,5,0)))</f>
        <v/>
      </c>
      <c r="G708" s="635" t="str">
        <f>IF(ISNA(VLOOKUP(D708,條件!$A$1:$L$65585,11,0)),"",(VLOOKUP(D708,條件!$A$1:$L$65585,11,0)))</f>
        <v/>
      </c>
      <c r="H708" s="578"/>
      <c r="I708" s="579"/>
      <c r="J708" s="580"/>
      <c r="K708" s="579"/>
      <c r="L708" s="581"/>
      <c r="M708" s="498"/>
      <c r="N708" s="499"/>
      <c r="O708" s="500"/>
      <c r="P708" s="499"/>
      <c r="Q708" s="501"/>
      <c r="R708" s="560"/>
      <c r="S708" s="542">
        <f t="shared" si="259"/>
        <v>0</v>
      </c>
      <c r="T708" s="502">
        <f t="shared" si="256"/>
        <v>0</v>
      </c>
      <c r="U708" s="502">
        <f t="shared" si="260"/>
        <v>0</v>
      </c>
      <c r="V708" s="503">
        <f t="shared" si="261"/>
        <v>0</v>
      </c>
      <c r="W708" s="561" t="str">
        <f t="shared" si="262"/>
        <v/>
      </c>
      <c r="X708" s="569" t="str">
        <f t="shared" si="257"/>
        <v/>
      </c>
      <c r="Y708" s="569" t="str">
        <f t="shared" si="258"/>
        <v/>
      </c>
    </row>
    <row r="709" spans="1:25" ht="16.5">
      <c r="A709" s="493">
        <f t="shared" si="263"/>
        <v>46159</v>
      </c>
      <c r="B709" s="549" t="s">
        <v>832</v>
      </c>
      <c r="C709" s="576"/>
      <c r="D709" s="600"/>
      <c r="E709" s="577"/>
      <c r="F709" s="635" t="str">
        <f>IF(ISNA(VLOOKUP(D709,條件!$A$1:$L$65585,5,0)),"",(VLOOKUP(D709,條件!$A$1:$L$65585,5,0)))</f>
        <v/>
      </c>
      <c r="G709" s="635" t="str">
        <f>IF(ISNA(VLOOKUP(D709,條件!$A$1:$L$65585,11,0)),"",(VLOOKUP(D709,條件!$A$1:$L$65585,11,0)))</f>
        <v/>
      </c>
      <c r="H709" s="578"/>
      <c r="I709" s="579"/>
      <c r="J709" s="580"/>
      <c r="K709" s="579"/>
      <c r="L709" s="581"/>
      <c r="M709" s="498"/>
      <c r="N709" s="499"/>
      <c r="O709" s="500"/>
      <c r="P709" s="499"/>
      <c r="Q709" s="501"/>
      <c r="R709" s="560"/>
      <c r="S709" s="542">
        <f t="shared" si="259"/>
        <v>0</v>
      </c>
      <c r="T709" s="502">
        <f t="shared" si="256"/>
        <v>0</v>
      </c>
      <c r="U709" s="502">
        <f t="shared" si="260"/>
        <v>0</v>
      </c>
      <c r="V709" s="503">
        <f t="shared" si="261"/>
        <v>0</v>
      </c>
      <c r="W709" s="561" t="str">
        <f t="shared" si="262"/>
        <v/>
      </c>
      <c r="X709" s="569" t="str">
        <f t="shared" si="257"/>
        <v/>
      </c>
      <c r="Y709" s="569" t="str">
        <f t="shared" si="258"/>
        <v/>
      </c>
    </row>
    <row r="710" spans="1:25" ht="16.5">
      <c r="A710" s="493">
        <f t="shared" si="263"/>
        <v>46159</v>
      </c>
      <c r="B710" s="549" t="s">
        <v>832</v>
      </c>
      <c r="C710" s="576"/>
      <c r="D710" s="600"/>
      <c r="E710" s="577"/>
      <c r="F710" s="635" t="str">
        <f>IF(ISNA(VLOOKUP(D710,條件!$A$1:$L$65585,5,0)),"",(VLOOKUP(D710,條件!$A$1:$L$65585,5,0)))</f>
        <v/>
      </c>
      <c r="G710" s="635" t="str">
        <f>IF(ISNA(VLOOKUP(D710,條件!$A$1:$L$65585,11,0)),"",(VLOOKUP(D710,條件!$A$1:$L$65585,11,0)))</f>
        <v/>
      </c>
      <c r="H710" s="578"/>
      <c r="I710" s="579"/>
      <c r="J710" s="580"/>
      <c r="K710" s="579"/>
      <c r="L710" s="581"/>
      <c r="M710" s="498"/>
      <c r="N710" s="499"/>
      <c r="O710" s="500"/>
      <c r="P710" s="499"/>
      <c r="Q710" s="501"/>
      <c r="R710" s="560"/>
      <c r="S710" s="542">
        <f t="shared" si="259"/>
        <v>0</v>
      </c>
      <c r="T710" s="502">
        <f t="shared" si="256"/>
        <v>0</v>
      </c>
      <c r="U710" s="502">
        <f t="shared" si="260"/>
        <v>0</v>
      </c>
      <c r="V710" s="503">
        <f t="shared" si="261"/>
        <v>0</v>
      </c>
      <c r="W710" s="561" t="str">
        <f t="shared" si="262"/>
        <v/>
      </c>
      <c r="X710" s="569" t="str">
        <f t="shared" si="257"/>
        <v/>
      </c>
      <c r="Y710" s="569" t="str">
        <f t="shared" si="258"/>
        <v/>
      </c>
    </row>
    <row r="711" spans="1:25" ht="16.5">
      <c r="A711" s="493">
        <f t="shared" si="263"/>
        <v>46159</v>
      </c>
      <c r="B711" s="515" t="s">
        <v>835</v>
      </c>
      <c r="C711" s="652"/>
      <c r="D711" s="653"/>
      <c r="E711" s="654"/>
      <c r="F711" s="655"/>
      <c r="G711" s="655"/>
      <c r="H711" s="656"/>
      <c r="I711" s="657">
        <f>COUNTA(I691:I710)</f>
        <v>0</v>
      </c>
      <c r="J711" s="657"/>
      <c r="K711" s="657"/>
      <c r="L711" s="658"/>
      <c r="M711" s="517"/>
      <c r="N711" s="518">
        <f>SUM(N691:N710)</f>
        <v>0</v>
      </c>
      <c r="O711" s="517"/>
      <c r="P711" s="518">
        <f>SUM(P691:P710)</f>
        <v>0</v>
      </c>
      <c r="Q711" s="519"/>
      <c r="R711" s="562"/>
      <c r="S711" s="543"/>
      <c r="T711" s="516"/>
      <c r="U711" s="516">
        <f>SUMIF(U691:U710,"&lt;9E307")</f>
        <v>0</v>
      </c>
      <c r="V711" s="516">
        <f>SUM(V691:V710)</f>
        <v>0</v>
      </c>
      <c r="W711" s="563">
        <f>IF(ISERROR(V711/U711),0,(V711/U711))</f>
        <v>0</v>
      </c>
      <c r="X711" s="570">
        <f>SUMIF(X691:X710,"&lt;9E307")</f>
        <v>0</v>
      </c>
      <c r="Y711" s="570">
        <f>SUMIF(Y691:Y710,"&lt;9E307")</f>
        <v>0</v>
      </c>
    </row>
    <row r="712" spans="1:25" ht="16.5">
      <c r="A712" s="493">
        <f t="shared" si="263"/>
        <v>46159</v>
      </c>
      <c r="B712" s="549" t="s">
        <v>833</v>
      </c>
      <c r="C712" s="576"/>
      <c r="D712" s="600"/>
      <c r="E712" s="577"/>
      <c r="F712" s="635" t="str">
        <f>IF(ISNA(VLOOKUP(D712,條件!$A$1:$L$65585,5,0)),"",(VLOOKUP(D712,條件!$A$1:$L$65585,5,0)))</f>
        <v/>
      </c>
      <c r="G712" s="635" t="str">
        <f>IF(ISNA(VLOOKUP(D712,條件!$A$1:$L$65585,11,0)),"",(VLOOKUP(D712,條件!$A$1:$L$65585,11,0)))</f>
        <v/>
      </c>
      <c r="H712" s="578"/>
      <c r="I712" s="579"/>
      <c r="J712" s="580"/>
      <c r="K712" s="579"/>
      <c r="L712" s="581"/>
      <c r="M712" s="498"/>
      <c r="N712" s="499"/>
      <c r="O712" s="500"/>
      <c r="P712" s="499"/>
      <c r="Q712" s="501"/>
      <c r="R712" s="560"/>
      <c r="S712" s="542">
        <f>K712*0.85</f>
        <v>0</v>
      </c>
      <c r="T712" s="502">
        <f t="shared" ref="T712:T731" si="264">IF(J712="",0,(1440/(J712/S712)))</f>
        <v>0</v>
      </c>
      <c r="U712" s="522">
        <f>T712*L712*(N712+P712)/24*0.85</f>
        <v>0</v>
      </c>
      <c r="V712" s="523">
        <f>M712+O712</f>
        <v>0</v>
      </c>
      <c r="W712" s="559" t="str">
        <f>IF(U712=0,"",((V712/U712)))</f>
        <v/>
      </c>
      <c r="X712" s="569" t="str">
        <f t="shared" ref="X712:X731" si="265">IF(ISERROR((U712/(N712+P712)*N712)/250),"",((U712/(N712+P712)*N712)/250))</f>
        <v/>
      </c>
      <c r="Y712" s="569" t="str">
        <f t="shared" ref="Y712:Y731" si="266">IF(ISERROR(((U712/(N712+P712)*P712)/250)),"",(((U712/(N712+P712)*P712))/250))</f>
        <v/>
      </c>
    </row>
    <row r="713" spans="1:25" ht="16.5">
      <c r="A713" s="493">
        <f t="shared" si="263"/>
        <v>46159</v>
      </c>
      <c r="B713" s="549" t="s">
        <v>833</v>
      </c>
      <c r="C713" s="576"/>
      <c r="D713" s="600"/>
      <c r="E713" s="577"/>
      <c r="F713" s="635" t="str">
        <f>IF(ISNA(VLOOKUP(D713,條件!$A$1:$L$65585,5,0)),"",(VLOOKUP(D713,條件!$A$1:$L$65585,5,0)))</f>
        <v/>
      </c>
      <c r="G713" s="635" t="str">
        <f>IF(ISNA(VLOOKUP(D713,條件!$A$1:$L$65585,11,0)),"",(VLOOKUP(D713,條件!$A$1:$L$65585,11,0)))</f>
        <v/>
      </c>
      <c r="H713" s="578"/>
      <c r="I713" s="579"/>
      <c r="J713" s="580"/>
      <c r="K713" s="579"/>
      <c r="L713" s="581"/>
      <c r="M713" s="498"/>
      <c r="N713" s="499"/>
      <c r="O713" s="500"/>
      <c r="P713" s="499"/>
      <c r="Q713" s="501"/>
      <c r="R713" s="560"/>
      <c r="S713" s="542">
        <f t="shared" ref="S713:S731" si="267">K713*0.85</f>
        <v>0</v>
      </c>
      <c r="T713" s="502">
        <f t="shared" si="264"/>
        <v>0</v>
      </c>
      <c r="U713" s="522">
        <f t="shared" ref="U713:U731" si="268">T713*L713*(N713+P713)/24*0.85</f>
        <v>0</v>
      </c>
      <c r="V713" s="503">
        <f t="shared" ref="V713:V731" si="269">M713+O713</f>
        <v>0</v>
      </c>
      <c r="W713" s="559" t="str">
        <f t="shared" ref="W713:W731" si="270">IF(U713=0,"",((V713/U713)))</f>
        <v/>
      </c>
      <c r="X713" s="569" t="str">
        <f t="shared" si="265"/>
        <v/>
      </c>
      <c r="Y713" s="569" t="str">
        <f t="shared" si="266"/>
        <v/>
      </c>
    </row>
    <row r="714" spans="1:25" ht="16.5">
      <c r="A714" s="493">
        <f t="shared" si="263"/>
        <v>46159</v>
      </c>
      <c r="B714" s="549" t="s">
        <v>833</v>
      </c>
      <c r="C714" s="576"/>
      <c r="D714" s="600"/>
      <c r="E714" s="577"/>
      <c r="F714" s="635" t="str">
        <f>IF(ISNA(VLOOKUP(D714,條件!$A$1:$L$65585,5,0)),"",(VLOOKUP(D714,條件!$A$1:$L$65585,5,0)))</f>
        <v/>
      </c>
      <c r="G714" s="635" t="str">
        <f>IF(ISNA(VLOOKUP(D714,條件!$A$1:$L$65585,11,0)),"",(VLOOKUP(D714,條件!$A$1:$L$65585,11,0)))</f>
        <v/>
      </c>
      <c r="H714" s="578"/>
      <c r="I714" s="579"/>
      <c r="J714" s="580"/>
      <c r="K714" s="579"/>
      <c r="L714" s="581"/>
      <c r="M714" s="498"/>
      <c r="N714" s="499"/>
      <c r="O714" s="500"/>
      <c r="P714" s="499"/>
      <c r="Q714" s="501"/>
      <c r="R714" s="560"/>
      <c r="S714" s="542">
        <f t="shared" si="267"/>
        <v>0</v>
      </c>
      <c r="T714" s="502">
        <f t="shared" si="264"/>
        <v>0</v>
      </c>
      <c r="U714" s="522">
        <f t="shared" si="268"/>
        <v>0</v>
      </c>
      <c r="V714" s="503">
        <f t="shared" si="269"/>
        <v>0</v>
      </c>
      <c r="W714" s="559" t="str">
        <f t="shared" si="270"/>
        <v/>
      </c>
      <c r="X714" s="569" t="str">
        <f t="shared" si="265"/>
        <v/>
      </c>
      <c r="Y714" s="569" t="str">
        <f t="shared" si="266"/>
        <v/>
      </c>
    </row>
    <row r="715" spans="1:25" ht="16.5">
      <c r="A715" s="493">
        <f t="shared" si="263"/>
        <v>46159</v>
      </c>
      <c r="B715" s="549" t="s">
        <v>833</v>
      </c>
      <c r="C715" s="576"/>
      <c r="D715" s="600"/>
      <c r="E715" s="577"/>
      <c r="F715" s="635" t="str">
        <f>IF(ISNA(VLOOKUP(D715,條件!$A$1:$L$65585,5,0)),"",(VLOOKUP(D715,條件!$A$1:$L$65585,5,0)))</f>
        <v/>
      </c>
      <c r="G715" s="635" t="str">
        <f>IF(ISNA(VLOOKUP(D715,條件!$A$1:$L$65585,11,0)),"",(VLOOKUP(D715,條件!$A$1:$L$65585,11,0)))</f>
        <v/>
      </c>
      <c r="H715" s="578"/>
      <c r="I715" s="579"/>
      <c r="J715" s="580"/>
      <c r="K715" s="579"/>
      <c r="L715" s="581"/>
      <c r="M715" s="498"/>
      <c r="N715" s="499"/>
      <c r="O715" s="500"/>
      <c r="P715" s="499"/>
      <c r="Q715" s="501"/>
      <c r="R715" s="560"/>
      <c r="S715" s="542">
        <f t="shared" si="267"/>
        <v>0</v>
      </c>
      <c r="T715" s="502">
        <f t="shared" si="264"/>
        <v>0</v>
      </c>
      <c r="U715" s="522">
        <f t="shared" si="268"/>
        <v>0</v>
      </c>
      <c r="V715" s="503">
        <f t="shared" si="269"/>
        <v>0</v>
      </c>
      <c r="W715" s="559" t="str">
        <f t="shared" si="270"/>
        <v/>
      </c>
      <c r="X715" s="569" t="str">
        <f t="shared" si="265"/>
        <v/>
      </c>
      <c r="Y715" s="569" t="str">
        <f t="shared" si="266"/>
        <v/>
      </c>
    </row>
    <row r="716" spans="1:25" ht="16.5">
      <c r="A716" s="493">
        <f t="shared" si="263"/>
        <v>46159</v>
      </c>
      <c r="B716" s="549" t="s">
        <v>833</v>
      </c>
      <c r="C716" s="576"/>
      <c r="D716" s="600"/>
      <c r="E716" s="577"/>
      <c r="F716" s="635" t="str">
        <f>IF(ISNA(VLOOKUP(D716,條件!$A$1:$L$65585,5,0)),"",(VLOOKUP(D716,條件!$A$1:$L$65585,5,0)))</f>
        <v/>
      </c>
      <c r="G716" s="635" t="str">
        <f>IF(ISNA(VLOOKUP(D716,條件!$A$1:$L$65585,11,0)),"",(VLOOKUP(D716,條件!$A$1:$L$65585,11,0)))</f>
        <v/>
      </c>
      <c r="H716" s="578"/>
      <c r="I716" s="579"/>
      <c r="J716" s="580"/>
      <c r="K716" s="579"/>
      <c r="L716" s="581"/>
      <c r="M716" s="498"/>
      <c r="N716" s="499"/>
      <c r="O716" s="500"/>
      <c r="P716" s="499"/>
      <c r="Q716" s="501"/>
      <c r="R716" s="560"/>
      <c r="S716" s="542">
        <f t="shared" si="267"/>
        <v>0</v>
      </c>
      <c r="T716" s="502">
        <f t="shared" si="264"/>
        <v>0</v>
      </c>
      <c r="U716" s="522">
        <f t="shared" si="268"/>
        <v>0</v>
      </c>
      <c r="V716" s="503">
        <f t="shared" si="269"/>
        <v>0</v>
      </c>
      <c r="W716" s="559" t="str">
        <f t="shared" si="270"/>
        <v/>
      </c>
      <c r="X716" s="569" t="str">
        <f t="shared" si="265"/>
        <v/>
      </c>
      <c r="Y716" s="569" t="str">
        <f t="shared" si="266"/>
        <v/>
      </c>
    </row>
    <row r="717" spans="1:25" ht="16.5">
      <c r="A717" s="493">
        <f t="shared" si="263"/>
        <v>46159</v>
      </c>
      <c r="B717" s="549" t="s">
        <v>833</v>
      </c>
      <c r="C717" s="576"/>
      <c r="D717" s="600"/>
      <c r="E717" s="577"/>
      <c r="F717" s="635" t="str">
        <f>IF(ISNA(VLOOKUP(D717,條件!$A$1:$L$65585,5,0)),"",(VLOOKUP(D717,條件!$A$1:$L$65585,5,0)))</f>
        <v/>
      </c>
      <c r="G717" s="635" t="str">
        <f>IF(ISNA(VLOOKUP(D717,條件!$A$1:$L$65585,11,0)),"",(VLOOKUP(D717,條件!$A$1:$L$65585,11,0)))</f>
        <v/>
      </c>
      <c r="H717" s="578"/>
      <c r="I717" s="579"/>
      <c r="J717" s="580"/>
      <c r="K717" s="579"/>
      <c r="L717" s="581"/>
      <c r="M717" s="498"/>
      <c r="N717" s="499"/>
      <c r="O717" s="500"/>
      <c r="P717" s="499"/>
      <c r="Q717" s="501"/>
      <c r="R717" s="560"/>
      <c r="S717" s="542">
        <f t="shared" si="267"/>
        <v>0</v>
      </c>
      <c r="T717" s="502">
        <f t="shared" si="264"/>
        <v>0</v>
      </c>
      <c r="U717" s="522">
        <f t="shared" si="268"/>
        <v>0</v>
      </c>
      <c r="V717" s="503">
        <f t="shared" si="269"/>
        <v>0</v>
      </c>
      <c r="W717" s="559" t="str">
        <f t="shared" si="270"/>
        <v/>
      </c>
      <c r="X717" s="569" t="str">
        <f t="shared" si="265"/>
        <v/>
      </c>
      <c r="Y717" s="569" t="str">
        <f t="shared" si="266"/>
        <v/>
      </c>
    </row>
    <row r="718" spans="1:25" ht="16.5">
      <c r="A718" s="493">
        <f t="shared" si="263"/>
        <v>46159</v>
      </c>
      <c r="B718" s="549" t="s">
        <v>833</v>
      </c>
      <c r="C718" s="576"/>
      <c r="D718" s="600"/>
      <c r="E718" s="577"/>
      <c r="F718" s="635" t="str">
        <f>IF(ISNA(VLOOKUP(D718,條件!$A$1:$L$65585,5,0)),"",(VLOOKUP(D718,條件!$A$1:$L$65585,5,0)))</f>
        <v/>
      </c>
      <c r="G718" s="635" t="str">
        <f>IF(ISNA(VLOOKUP(D718,條件!$A$1:$L$65585,11,0)),"",(VLOOKUP(D718,條件!$A$1:$L$65585,11,0)))</f>
        <v/>
      </c>
      <c r="H718" s="578"/>
      <c r="I718" s="579"/>
      <c r="J718" s="580"/>
      <c r="K718" s="579"/>
      <c r="L718" s="581"/>
      <c r="M718" s="498"/>
      <c r="N718" s="499"/>
      <c r="O718" s="500"/>
      <c r="P718" s="499"/>
      <c r="Q718" s="501"/>
      <c r="R718" s="560"/>
      <c r="S718" s="542">
        <f t="shared" si="267"/>
        <v>0</v>
      </c>
      <c r="T718" s="502">
        <f t="shared" si="264"/>
        <v>0</v>
      </c>
      <c r="U718" s="522">
        <f t="shared" si="268"/>
        <v>0</v>
      </c>
      <c r="V718" s="503">
        <f t="shared" si="269"/>
        <v>0</v>
      </c>
      <c r="W718" s="559" t="str">
        <f t="shared" si="270"/>
        <v/>
      </c>
      <c r="X718" s="569" t="str">
        <f t="shared" si="265"/>
        <v/>
      </c>
      <c r="Y718" s="569" t="str">
        <f t="shared" si="266"/>
        <v/>
      </c>
    </row>
    <row r="719" spans="1:25" ht="16.5">
      <c r="A719" s="493">
        <f t="shared" si="263"/>
        <v>46159</v>
      </c>
      <c r="B719" s="549" t="s">
        <v>833</v>
      </c>
      <c r="C719" s="576"/>
      <c r="D719" s="600"/>
      <c r="E719" s="577"/>
      <c r="F719" s="635" t="str">
        <f>IF(ISNA(VLOOKUP(D719,條件!$A$1:$L$65585,5,0)),"",(VLOOKUP(D719,條件!$A$1:$L$65585,5,0)))</f>
        <v/>
      </c>
      <c r="G719" s="635" t="str">
        <f>IF(ISNA(VLOOKUP(D719,條件!$A$1:$L$65585,11,0)),"",(VLOOKUP(D719,條件!$A$1:$L$65585,11,0)))</f>
        <v/>
      </c>
      <c r="H719" s="578"/>
      <c r="I719" s="579"/>
      <c r="J719" s="580"/>
      <c r="K719" s="579"/>
      <c r="L719" s="581"/>
      <c r="M719" s="498"/>
      <c r="N719" s="499"/>
      <c r="O719" s="500"/>
      <c r="P719" s="499"/>
      <c r="Q719" s="501"/>
      <c r="R719" s="560"/>
      <c r="S719" s="542">
        <f t="shared" si="267"/>
        <v>0</v>
      </c>
      <c r="T719" s="502">
        <f t="shared" si="264"/>
        <v>0</v>
      </c>
      <c r="U719" s="522">
        <f t="shared" si="268"/>
        <v>0</v>
      </c>
      <c r="V719" s="503">
        <f t="shared" si="269"/>
        <v>0</v>
      </c>
      <c r="W719" s="559" t="str">
        <f t="shared" si="270"/>
        <v/>
      </c>
      <c r="X719" s="569" t="str">
        <f t="shared" si="265"/>
        <v/>
      </c>
      <c r="Y719" s="569" t="str">
        <f t="shared" si="266"/>
        <v/>
      </c>
    </row>
    <row r="720" spans="1:25" ht="16.5">
      <c r="A720" s="493">
        <f t="shared" si="263"/>
        <v>46159</v>
      </c>
      <c r="B720" s="549" t="s">
        <v>833</v>
      </c>
      <c r="C720" s="576"/>
      <c r="D720" s="600"/>
      <c r="E720" s="577"/>
      <c r="F720" s="635" t="str">
        <f>IF(ISNA(VLOOKUP(D720,條件!$A$1:$L$65585,5,0)),"",(VLOOKUP(D720,條件!$A$1:$L$65585,5,0)))</f>
        <v/>
      </c>
      <c r="G720" s="635" t="str">
        <f>IF(ISNA(VLOOKUP(D720,條件!$A$1:$L$65585,11,0)),"",(VLOOKUP(D720,條件!$A$1:$L$65585,11,0)))</f>
        <v/>
      </c>
      <c r="H720" s="578"/>
      <c r="I720" s="579"/>
      <c r="J720" s="580"/>
      <c r="K720" s="579"/>
      <c r="L720" s="581"/>
      <c r="M720" s="498"/>
      <c r="N720" s="499"/>
      <c r="O720" s="500"/>
      <c r="P720" s="499"/>
      <c r="Q720" s="501"/>
      <c r="R720" s="560"/>
      <c r="S720" s="542">
        <f t="shared" si="267"/>
        <v>0</v>
      </c>
      <c r="T720" s="502">
        <f t="shared" si="264"/>
        <v>0</v>
      </c>
      <c r="U720" s="522">
        <f t="shared" si="268"/>
        <v>0</v>
      </c>
      <c r="V720" s="503">
        <f t="shared" si="269"/>
        <v>0</v>
      </c>
      <c r="W720" s="559" t="str">
        <f t="shared" si="270"/>
        <v/>
      </c>
      <c r="X720" s="569" t="str">
        <f t="shared" si="265"/>
        <v/>
      </c>
      <c r="Y720" s="569" t="str">
        <f t="shared" si="266"/>
        <v/>
      </c>
    </row>
    <row r="721" spans="1:25" ht="16.5">
      <c r="A721" s="493">
        <f t="shared" si="263"/>
        <v>46159</v>
      </c>
      <c r="B721" s="549" t="s">
        <v>833</v>
      </c>
      <c r="C721" s="576"/>
      <c r="D721" s="600"/>
      <c r="E721" s="577"/>
      <c r="F721" s="635" t="str">
        <f>IF(ISNA(VLOOKUP(D721,條件!$A$1:$L$65585,5,0)),"",(VLOOKUP(D721,條件!$A$1:$L$65585,5,0)))</f>
        <v/>
      </c>
      <c r="G721" s="635" t="str">
        <f>IF(ISNA(VLOOKUP(D721,條件!$A$1:$L$65585,11,0)),"",(VLOOKUP(D721,條件!$A$1:$L$65585,11,0)))</f>
        <v/>
      </c>
      <c r="H721" s="578"/>
      <c r="I721" s="579"/>
      <c r="J721" s="580"/>
      <c r="K721" s="579"/>
      <c r="L721" s="581"/>
      <c r="M721" s="498"/>
      <c r="N721" s="499"/>
      <c r="O721" s="500"/>
      <c r="P721" s="499"/>
      <c r="Q721" s="501"/>
      <c r="R721" s="560"/>
      <c r="S721" s="542">
        <f t="shared" si="267"/>
        <v>0</v>
      </c>
      <c r="T721" s="502">
        <f t="shared" si="264"/>
        <v>0</v>
      </c>
      <c r="U721" s="522">
        <f t="shared" si="268"/>
        <v>0</v>
      </c>
      <c r="V721" s="503">
        <f t="shared" si="269"/>
        <v>0</v>
      </c>
      <c r="W721" s="559" t="str">
        <f t="shared" si="270"/>
        <v/>
      </c>
      <c r="X721" s="569" t="str">
        <f t="shared" si="265"/>
        <v/>
      </c>
      <c r="Y721" s="569" t="str">
        <f t="shared" si="266"/>
        <v/>
      </c>
    </row>
    <row r="722" spans="1:25" ht="16.5">
      <c r="A722" s="493">
        <f t="shared" si="263"/>
        <v>46159</v>
      </c>
      <c r="B722" s="549" t="s">
        <v>833</v>
      </c>
      <c r="C722" s="576"/>
      <c r="D722" s="600"/>
      <c r="E722" s="577"/>
      <c r="F722" s="635" t="str">
        <f>IF(ISNA(VLOOKUP(D722,條件!$A$1:$L$65585,5,0)),"",(VLOOKUP(D722,條件!$A$1:$L$65585,5,0)))</f>
        <v/>
      </c>
      <c r="G722" s="635" t="str">
        <f>IF(ISNA(VLOOKUP(D722,條件!$A$1:$L$65585,11,0)),"",(VLOOKUP(D722,條件!$A$1:$L$65585,11,0)))</f>
        <v/>
      </c>
      <c r="H722" s="578"/>
      <c r="I722" s="579"/>
      <c r="J722" s="580"/>
      <c r="K722" s="579"/>
      <c r="L722" s="581"/>
      <c r="M722" s="498"/>
      <c r="N722" s="499"/>
      <c r="O722" s="500"/>
      <c r="P722" s="499"/>
      <c r="Q722" s="501"/>
      <c r="R722" s="560"/>
      <c r="S722" s="542">
        <f t="shared" si="267"/>
        <v>0</v>
      </c>
      <c r="T722" s="502">
        <f t="shared" si="264"/>
        <v>0</v>
      </c>
      <c r="U722" s="522">
        <f t="shared" si="268"/>
        <v>0</v>
      </c>
      <c r="V722" s="503">
        <f t="shared" si="269"/>
        <v>0</v>
      </c>
      <c r="W722" s="559" t="str">
        <f t="shared" si="270"/>
        <v/>
      </c>
      <c r="X722" s="569" t="str">
        <f t="shared" si="265"/>
        <v/>
      </c>
      <c r="Y722" s="569" t="str">
        <f t="shared" si="266"/>
        <v/>
      </c>
    </row>
    <row r="723" spans="1:25" ht="16.5">
      <c r="A723" s="493">
        <f t="shared" si="263"/>
        <v>46159</v>
      </c>
      <c r="B723" s="549" t="s">
        <v>833</v>
      </c>
      <c r="C723" s="576"/>
      <c r="D723" s="600"/>
      <c r="E723" s="577"/>
      <c r="F723" s="635" t="str">
        <f>IF(ISNA(VLOOKUP(D723,條件!$A$1:$L$65585,5,0)),"",(VLOOKUP(D723,條件!$A$1:$L$65585,5,0)))</f>
        <v/>
      </c>
      <c r="G723" s="635" t="str">
        <f>IF(ISNA(VLOOKUP(D723,條件!$A$1:$L$65585,11,0)),"",(VLOOKUP(D723,條件!$A$1:$L$65585,11,0)))</f>
        <v/>
      </c>
      <c r="H723" s="578"/>
      <c r="I723" s="579"/>
      <c r="J723" s="580"/>
      <c r="K723" s="579"/>
      <c r="L723" s="581"/>
      <c r="M723" s="498"/>
      <c r="N723" s="499"/>
      <c r="O723" s="500"/>
      <c r="P723" s="499"/>
      <c r="Q723" s="501"/>
      <c r="R723" s="560"/>
      <c r="S723" s="542">
        <f t="shared" si="267"/>
        <v>0</v>
      </c>
      <c r="T723" s="502">
        <f t="shared" si="264"/>
        <v>0</v>
      </c>
      <c r="U723" s="502">
        <f t="shared" si="268"/>
        <v>0</v>
      </c>
      <c r="V723" s="503">
        <f t="shared" si="269"/>
        <v>0</v>
      </c>
      <c r="W723" s="561" t="str">
        <f t="shared" si="270"/>
        <v/>
      </c>
      <c r="X723" s="569" t="str">
        <f t="shared" si="265"/>
        <v/>
      </c>
      <c r="Y723" s="569" t="str">
        <f t="shared" si="266"/>
        <v/>
      </c>
    </row>
    <row r="724" spans="1:25" ht="16.5">
      <c r="A724" s="493">
        <f t="shared" si="263"/>
        <v>46159</v>
      </c>
      <c r="B724" s="549" t="s">
        <v>833</v>
      </c>
      <c r="C724" s="576"/>
      <c r="D724" s="600"/>
      <c r="E724" s="577"/>
      <c r="F724" s="635" t="str">
        <f>IF(ISNA(VLOOKUP(D724,條件!$A$1:$L$65585,5,0)),"",(VLOOKUP(D724,條件!$A$1:$L$65585,5,0)))</f>
        <v/>
      </c>
      <c r="G724" s="635" t="str">
        <f>IF(ISNA(VLOOKUP(D724,條件!$A$1:$L$65585,11,0)),"",(VLOOKUP(D724,條件!$A$1:$L$65585,11,0)))</f>
        <v/>
      </c>
      <c r="H724" s="578"/>
      <c r="I724" s="579"/>
      <c r="J724" s="580"/>
      <c r="K724" s="579"/>
      <c r="L724" s="581"/>
      <c r="M724" s="498"/>
      <c r="N724" s="499"/>
      <c r="O724" s="500"/>
      <c r="P724" s="499"/>
      <c r="Q724" s="501"/>
      <c r="R724" s="560"/>
      <c r="S724" s="542">
        <f t="shared" si="267"/>
        <v>0</v>
      </c>
      <c r="T724" s="502">
        <f t="shared" si="264"/>
        <v>0</v>
      </c>
      <c r="U724" s="502">
        <f t="shared" si="268"/>
        <v>0</v>
      </c>
      <c r="V724" s="503">
        <f t="shared" si="269"/>
        <v>0</v>
      </c>
      <c r="W724" s="561" t="str">
        <f t="shared" si="270"/>
        <v/>
      </c>
      <c r="X724" s="569" t="str">
        <f t="shared" si="265"/>
        <v/>
      </c>
      <c r="Y724" s="569" t="str">
        <f t="shared" si="266"/>
        <v/>
      </c>
    </row>
    <row r="725" spans="1:25" ht="16.5">
      <c r="A725" s="493">
        <f t="shared" si="263"/>
        <v>46159</v>
      </c>
      <c r="B725" s="549" t="s">
        <v>833</v>
      </c>
      <c r="C725" s="576"/>
      <c r="D725" s="600"/>
      <c r="E725" s="577"/>
      <c r="F725" s="635" t="str">
        <f>IF(ISNA(VLOOKUP(D725,條件!$A$1:$L$65585,5,0)),"",(VLOOKUP(D725,條件!$A$1:$L$65585,5,0)))</f>
        <v/>
      </c>
      <c r="G725" s="635" t="str">
        <f>IF(ISNA(VLOOKUP(D725,條件!$A$1:$L$65585,11,0)),"",(VLOOKUP(D725,條件!$A$1:$L$65585,11,0)))</f>
        <v/>
      </c>
      <c r="H725" s="578"/>
      <c r="I725" s="579"/>
      <c r="J725" s="580"/>
      <c r="K725" s="579"/>
      <c r="L725" s="581"/>
      <c r="M725" s="498"/>
      <c r="N725" s="499"/>
      <c r="O725" s="500"/>
      <c r="P725" s="499"/>
      <c r="Q725" s="501"/>
      <c r="R725" s="560"/>
      <c r="S725" s="542">
        <f t="shared" si="267"/>
        <v>0</v>
      </c>
      <c r="T725" s="502">
        <f t="shared" si="264"/>
        <v>0</v>
      </c>
      <c r="U725" s="502">
        <f t="shared" si="268"/>
        <v>0</v>
      </c>
      <c r="V725" s="503">
        <f t="shared" si="269"/>
        <v>0</v>
      </c>
      <c r="W725" s="561" t="str">
        <f t="shared" si="270"/>
        <v/>
      </c>
      <c r="X725" s="569" t="str">
        <f t="shared" si="265"/>
        <v/>
      </c>
      <c r="Y725" s="569" t="str">
        <f t="shared" si="266"/>
        <v/>
      </c>
    </row>
    <row r="726" spans="1:25" ht="16.5">
      <c r="A726" s="493">
        <f t="shared" si="263"/>
        <v>46159</v>
      </c>
      <c r="B726" s="549" t="s">
        <v>833</v>
      </c>
      <c r="C726" s="576"/>
      <c r="D726" s="600"/>
      <c r="E726" s="577"/>
      <c r="F726" s="635" t="str">
        <f>IF(ISNA(VLOOKUP(D726,條件!$A$1:$L$65585,5,0)),"",(VLOOKUP(D726,條件!$A$1:$L$65585,5,0)))</f>
        <v/>
      </c>
      <c r="G726" s="635" t="str">
        <f>IF(ISNA(VLOOKUP(D726,條件!$A$1:$L$65585,11,0)),"",(VLOOKUP(D726,條件!$A$1:$L$65585,11,0)))</f>
        <v/>
      </c>
      <c r="H726" s="578"/>
      <c r="I726" s="579"/>
      <c r="J726" s="580"/>
      <c r="K726" s="579"/>
      <c r="L726" s="581"/>
      <c r="M726" s="498"/>
      <c r="N726" s="499"/>
      <c r="O726" s="500"/>
      <c r="P726" s="499"/>
      <c r="Q726" s="501"/>
      <c r="R726" s="560"/>
      <c r="S726" s="542">
        <f t="shared" si="267"/>
        <v>0</v>
      </c>
      <c r="T726" s="502">
        <f t="shared" si="264"/>
        <v>0</v>
      </c>
      <c r="U726" s="502">
        <f t="shared" si="268"/>
        <v>0</v>
      </c>
      <c r="V726" s="503">
        <f t="shared" si="269"/>
        <v>0</v>
      </c>
      <c r="W726" s="561" t="str">
        <f t="shared" si="270"/>
        <v/>
      </c>
      <c r="X726" s="569" t="str">
        <f t="shared" si="265"/>
        <v/>
      </c>
      <c r="Y726" s="569" t="str">
        <f t="shared" si="266"/>
        <v/>
      </c>
    </row>
    <row r="727" spans="1:25" ht="16.5">
      <c r="A727" s="493">
        <f t="shared" si="263"/>
        <v>46159</v>
      </c>
      <c r="B727" s="549" t="s">
        <v>833</v>
      </c>
      <c r="C727" s="576"/>
      <c r="D727" s="600"/>
      <c r="E727" s="577"/>
      <c r="F727" s="635" t="str">
        <f>IF(ISNA(VLOOKUP(D727,條件!$A$1:$L$65585,5,0)),"",(VLOOKUP(D727,條件!$A$1:$L$65585,5,0)))</f>
        <v/>
      </c>
      <c r="G727" s="635" t="str">
        <f>IF(ISNA(VLOOKUP(D727,條件!$A$1:$L$65585,11,0)),"",(VLOOKUP(D727,條件!$A$1:$L$65585,11,0)))</f>
        <v/>
      </c>
      <c r="H727" s="578"/>
      <c r="I727" s="579"/>
      <c r="J727" s="580"/>
      <c r="K727" s="579"/>
      <c r="L727" s="581"/>
      <c r="M727" s="498"/>
      <c r="N727" s="499"/>
      <c r="O727" s="500"/>
      <c r="P727" s="499"/>
      <c r="Q727" s="501"/>
      <c r="R727" s="560"/>
      <c r="S727" s="542">
        <f t="shared" si="267"/>
        <v>0</v>
      </c>
      <c r="T727" s="502">
        <f t="shared" si="264"/>
        <v>0</v>
      </c>
      <c r="U727" s="502">
        <f t="shared" si="268"/>
        <v>0</v>
      </c>
      <c r="V727" s="503">
        <f t="shared" si="269"/>
        <v>0</v>
      </c>
      <c r="W727" s="561" t="str">
        <f t="shared" si="270"/>
        <v/>
      </c>
      <c r="X727" s="569" t="str">
        <f t="shared" si="265"/>
        <v/>
      </c>
      <c r="Y727" s="569" t="str">
        <f t="shared" si="266"/>
        <v/>
      </c>
    </row>
    <row r="728" spans="1:25" ht="16.5">
      <c r="A728" s="493">
        <f t="shared" si="263"/>
        <v>46159</v>
      </c>
      <c r="B728" s="549" t="s">
        <v>833</v>
      </c>
      <c r="C728" s="576"/>
      <c r="D728" s="600"/>
      <c r="E728" s="577"/>
      <c r="F728" s="635" t="str">
        <f>IF(ISNA(VLOOKUP(D728,條件!$A$1:$L$65585,5,0)),"",(VLOOKUP(D728,條件!$A$1:$L$65585,5,0)))</f>
        <v/>
      </c>
      <c r="G728" s="635" t="str">
        <f>IF(ISNA(VLOOKUP(D728,條件!$A$1:$L$65585,11,0)),"",(VLOOKUP(D728,條件!$A$1:$L$65585,11,0)))</f>
        <v/>
      </c>
      <c r="H728" s="578"/>
      <c r="I728" s="579"/>
      <c r="J728" s="580"/>
      <c r="K728" s="579"/>
      <c r="L728" s="581"/>
      <c r="M728" s="498"/>
      <c r="N728" s="499"/>
      <c r="O728" s="500"/>
      <c r="P728" s="499"/>
      <c r="Q728" s="501"/>
      <c r="R728" s="560"/>
      <c r="S728" s="542">
        <f t="shared" si="267"/>
        <v>0</v>
      </c>
      <c r="T728" s="502">
        <f t="shared" si="264"/>
        <v>0</v>
      </c>
      <c r="U728" s="502">
        <f t="shared" si="268"/>
        <v>0</v>
      </c>
      <c r="V728" s="503">
        <f t="shared" si="269"/>
        <v>0</v>
      </c>
      <c r="W728" s="561" t="str">
        <f t="shared" si="270"/>
        <v/>
      </c>
      <c r="X728" s="569" t="str">
        <f t="shared" si="265"/>
        <v/>
      </c>
      <c r="Y728" s="569" t="str">
        <f t="shared" si="266"/>
        <v/>
      </c>
    </row>
    <row r="729" spans="1:25" ht="16.5">
      <c r="A729" s="493">
        <f t="shared" si="263"/>
        <v>46159</v>
      </c>
      <c r="B729" s="549" t="s">
        <v>833</v>
      </c>
      <c r="C729" s="576"/>
      <c r="D729" s="600"/>
      <c r="E729" s="577"/>
      <c r="F729" s="635" t="str">
        <f>IF(ISNA(VLOOKUP(D729,條件!$A$1:$L$65585,5,0)),"",(VLOOKUP(D729,條件!$A$1:$L$65585,5,0)))</f>
        <v/>
      </c>
      <c r="G729" s="635" t="str">
        <f>IF(ISNA(VLOOKUP(D729,條件!$A$1:$L$65585,11,0)),"",(VLOOKUP(D729,條件!$A$1:$L$65585,11,0)))</f>
        <v/>
      </c>
      <c r="H729" s="578"/>
      <c r="I729" s="579"/>
      <c r="J729" s="580"/>
      <c r="K729" s="579"/>
      <c r="L729" s="581"/>
      <c r="M729" s="498"/>
      <c r="N729" s="499"/>
      <c r="O729" s="500"/>
      <c r="P729" s="499"/>
      <c r="Q729" s="501"/>
      <c r="R729" s="560"/>
      <c r="S729" s="542">
        <f t="shared" si="267"/>
        <v>0</v>
      </c>
      <c r="T729" s="502">
        <f t="shared" si="264"/>
        <v>0</v>
      </c>
      <c r="U729" s="502">
        <f t="shared" si="268"/>
        <v>0</v>
      </c>
      <c r="V729" s="503">
        <f t="shared" si="269"/>
        <v>0</v>
      </c>
      <c r="W729" s="561" t="str">
        <f t="shared" si="270"/>
        <v/>
      </c>
      <c r="X729" s="569" t="str">
        <f t="shared" si="265"/>
        <v/>
      </c>
      <c r="Y729" s="569" t="str">
        <f t="shared" si="266"/>
        <v/>
      </c>
    </row>
    <row r="730" spans="1:25" ht="16.5">
      <c r="A730" s="493">
        <f t="shared" si="263"/>
        <v>46159</v>
      </c>
      <c r="B730" s="549" t="s">
        <v>833</v>
      </c>
      <c r="C730" s="576"/>
      <c r="D730" s="600"/>
      <c r="E730" s="577"/>
      <c r="F730" s="635" t="str">
        <f>IF(ISNA(VLOOKUP(D730,條件!$A$1:$L$65585,5,0)),"",(VLOOKUP(D730,條件!$A$1:$L$65585,5,0)))</f>
        <v/>
      </c>
      <c r="G730" s="635" t="str">
        <f>IF(ISNA(VLOOKUP(D730,條件!$A$1:$L$65585,11,0)),"",(VLOOKUP(D730,條件!$A$1:$L$65585,11,0)))</f>
        <v/>
      </c>
      <c r="H730" s="578"/>
      <c r="I730" s="579"/>
      <c r="J730" s="580"/>
      <c r="K730" s="579"/>
      <c r="L730" s="581"/>
      <c r="M730" s="498"/>
      <c r="N730" s="499"/>
      <c r="O730" s="500"/>
      <c r="P730" s="499"/>
      <c r="Q730" s="501"/>
      <c r="R730" s="560"/>
      <c r="S730" s="542">
        <f t="shared" si="267"/>
        <v>0</v>
      </c>
      <c r="T730" s="502">
        <f t="shared" si="264"/>
        <v>0</v>
      </c>
      <c r="U730" s="502">
        <f t="shared" si="268"/>
        <v>0</v>
      </c>
      <c r="V730" s="503">
        <f t="shared" si="269"/>
        <v>0</v>
      </c>
      <c r="W730" s="561" t="str">
        <f t="shared" si="270"/>
        <v/>
      </c>
      <c r="X730" s="569" t="str">
        <f t="shared" si="265"/>
        <v/>
      </c>
      <c r="Y730" s="569" t="str">
        <f t="shared" si="266"/>
        <v/>
      </c>
    </row>
    <row r="731" spans="1:25" ht="16.5">
      <c r="A731" s="493">
        <f t="shared" si="263"/>
        <v>46159</v>
      </c>
      <c r="B731" s="549" t="s">
        <v>833</v>
      </c>
      <c r="C731" s="576"/>
      <c r="D731" s="600"/>
      <c r="E731" s="577"/>
      <c r="F731" s="635" t="str">
        <f>IF(ISNA(VLOOKUP(D731,條件!$A$1:$L$65585,5,0)),"",(VLOOKUP(D731,條件!$A$1:$L$65585,5,0)))</f>
        <v/>
      </c>
      <c r="G731" s="635" t="str">
        <f>IF(ISNA(VLOOKUP(D731,條件!$A$1:$L$65585,11,0)),"",(VLOOKUP(D731,條件!$A$1:$L$65585,11,0)))</f>
        <v/>
      </c>
      <c r="H731" s="578"/>
      <c r="I731" s="579"/>
      <c r="J731" s="580"/>
      <c r="K731" s="579"/>
      <c r="L731" s="581"/>
      <c r="M731" s="498"/>
      <c r="N731" s="499"/>
      <c r="O731" s="500"/>
      <c r="P731" s="499"/>
      <c r="Q731" s="501"/>
      <c r="R731" s="560"/>
      <c r="S731" s="542">
        <f t="shared" si="267"/>
        <v>0</v>
      </c>
      <c r="T731" s="502">
        <f t="shared" si="264"/>
        <v>0</v>
      </c>
      <c r="U731" s="502">
        <f t="shared" si="268"/>
        <v>0</v>
      </c>
      <c r="V731" s="503">
        <f t="shared" si="269"/>
        <v>0</v>
      </c>
      <c r="W731" s="561" t="str">
        <f t="shared" si="270"/>
        <v/>
      </c>
      <c r="X731" s="569" t="str">
        <f t="shared" si="265"/>
        <v/>
      </c>
      <c r="Y731" s="569" t="str">
        <f t="shared" si="266"/>
        <v/>
      </c>
    </row>
    <row r="732" spans="1:25" ht="16.5">
      <c r="A732" s="493">
        <f t="shared" si="263"/>
        <v>46159</v>
      </c>
      <c r="B732" s="515" t="s">
        <v>831</v>
      </c>
      <c r="C732" s="652"/>
      <c r="D732" s="653"/>
      <c r="E732" s="654"/>
      <c r="F732" s="655">
        <v>0</v>
      </c>
      <c r="G732" s="655"/>
      <c r="H732" s="656"/>
      <c r="I732" s="657">
        <f>COUNTA(I712:I731)</f>
        <v>0</v>
      </c>
      <c r="J732" s="657"/>
      <c r="K732" s="657"/>
      <c r="L732" s="658"/>
      <c r="M732" s="517"/>
      <c r="N732" s="518">
        <f>SUM(N712:N731)</f>
        <v>0</v>
      </c>
      <c r="O732" s="517"/>
      <c r="P732" s="518">
        <f>SUM(P712:P731)</f>
        <v>0</v>
      </c>
      <c r="Q732" s="519"/>
      <c r="R732" s="562"/>
      <c r="S732" s="544"/>
      <c r="T732" s="520"/>
      <c r="U732" s="516">
        <f>SUMIF(U712:U731,"&lt;9E307")</f>
        <v>0</v>
      </c>
      <c r="V732" s="516">
        <f>SUM(V712:V731)</f>
        <v>0</v>
      </c>
      <c r="W732" s="563">
        <f>IF(ISERROR(V732/U732),0,(V732/U732))</f>
        <v>0</v>
      </c>
      <c r="X732" s="570">
        <f>SUMIF(X712:X731,"&lt;9E307")</f>
        <v>0</v>
      </c>
      <c r="Y732" s="570">
        <f>SUMIF(Y712:Y731,"&lt;9E307")</f>
        <v>0</v>
      </c>
    </row>
    <row r="733" spans="1:25" ht="16.5">
      <c r="A733" s="493">
        <f t="shared" si="263"/>
        <v>46159</v>
      </c>
      <c r="B733" s="521" t="s">
        <v>834</v>
      </c>
      <c r="C733" s="659"/>
      <c r="D733" s="660"/>
      <c r="E733" s="661"/>
      <c r="F733" s="662"/>
      <c r="G733" s="662"/>
      <c r="H733" s="663"/>
      <c r="I733" s="664">
        <f>SUM(I711,I732)</f>
        <v>0</v>
      </c>
      <c r="J733" s="664"/>
      <c r="K733" s="664"/>
      <c r="L733" s="665"/>
      <c r="M733" s="536"/>
      <c r="N733" s="537">
        <f>SUM(N711,N732)</f>
        <v>0</v>
      </c>
      <c r="O733" s="536"/>
      <c r="P733" s="537">
        <f>SUM(P711,P732)</f>
        <v>0</v>
      </c>
      <c r="Q733" s="538"/>
      <c r="R733" s="564"/>
      <c r="S733" s="545"/>
      <c r="T733" s="504"/>
      <c r="U733" s="504">
        <f t="shared" ref="U733:V733" si="271">SUM(U711,U732)</f>
        <v>0</v>
      </c>
      <c r="V733" s="504">
        <f t="shared" si="271"/>
        <v>0</v>
      </c>
      <c r="W733" s="565">
        <f>IF(ISERROR(V733/U733),0,V733/U733)</f>
        <v>0</v>
      </c>
      <c r="X733" s="571">
        <f>SUM(X711,X732)</f>
        <v>0</v>
      </c>
      <c r="Y733" s="571">
        <f>SUM(Y711,Y732)</f>
        <v>0</v>
      </c>
    </row>
    <row r="734" spans="1:25" ht="16.5">
      <c r="A734" s="566">
        <f>A733+1</f>
        <v>46160</v>
      </c>
      <c r="B734" s="548" t="s">
        <v>832</v>
      </c>
      <c r="C734" s="666"/>
      <c r="D734" s="667"/>
      <c r="E734" s="668"/>
      <c r="F734" s="669" t="str">
        <f>IF(ISNA(VLOOKUP(D734,條件!$A$1:$L$65585,5,0)),"",(VLOOKUP(D734,條件!$A$1:$L$65585,5,0)))</f>
        <v/>
      </c>
      <c r="G734" s="669" t="str">
        <f>IF(ISNA(VLOOKUP(D734,條件!$A$1:$L$65585,11,0)),"",(VLOOKUP(D734,條件!$A$1:$L$65585,11,0)))</f>
        <v/>
      </c>
      <c r="H734" s="670"/>
      <c r="I734" s="671"/>
      <c r="J734" s="580"/>
      <c r="K734" s="671"/>
      <c r="L734" s="672"/>
      <c r="M734" s="524"/>
      <c r="N734" s="525"/>
      <c r="O734" s="526"/>
      <c r="P734" s="525"/>
      <c r="Q734" s="527"/>
      <c r="R734" s="558"/>
      <c r="S734" s="541">
        <f>K734*0.85</f>
        <v>0</v>
      </c>
      <c r="T734" s="522">
        <f t="shared" ref="T734:T753" si="272">IF(J734="",0,(1440/(J734/S734)))</f>
        <v>0</v>
      </c>
      <c r="U734" s="522">
        <f>T734*L734*(N734+P734)/24*0.85</f>
        <v>0</v>
      </c>
      <c r="V734" s="523">
        <f>M734+O734</f>
        <v>0</v>
      </c>
      <c r="W734" s="559" t="str">
        <f>IF(U734=0,"",((V734/U734)))</f>
        <v/>
      </c>
      <c r="X734" s="569" t="str">
        <f t="shared" ref="X734:X753" si="273">IF(ISERROR((U734/(N734+P734)*N734)/250),"",((U734/(N734+P734)*N734)/250))</f>
        <v/>
      </c>
      <c r="Y734" s="569" t="str">
        <f t="shared" ref="Y734:Y753" si="274">IF(ISERROR(((U734/(N734+P734)*P734)/250)),"",(((U734/(N734+P734)*P734))/250))</f>
        <v/>
      </c>
    </row>
    <row r="735" spans="1:25" ht="16.5">
      <c r="A735" s="493">
        <f>A734</f>
        <v>46160</v>
      </c>
      <c r="B735" s="549" t="s">
        <v>832</v>
      </c>
      <c r="C735" s="576"/>
      <c r="D735" s="600"/>
      <c r="E735" s="577"/>
      <c r="F735" s="635" t="str">
        <f>IF(ISNA(VLOOKUP(D735,條件!$A$1:$L$65585,5,0)),"",(VLOOKUP(D735,條件!$A$1:$L$65585,5,0)))</f>
        <v/>
      </c>
      <c r="G735" s="635" t="str">
        <f>IF(ISNA(VLOOKUP(D735,條件!$A$1:$L$65585,11,0)),"",(VLOOKUP(D735,條件!$A$1:$L$65585,11,0)))</f>
        <v/>
      </c>
      <c r="H735" s="578"/>
      <c r="I735" s="579"/>
      <c r="J735" s="580"/>
      <c r="K735" s="579"/>
      <c r="L735" s="581"/>
      <c r="M735" s="498"/>
      <c r="N735" s="499"/>
      <c r="O735" s="500"/>
      <c r="P735" s="499"/>
      <c r="Q735" s="527"/>
      <c r="R735" s="560"/>
      <c r="S735" s="542">
        <f t="shared" ref="S735:S753" si="275">K735*0.85</f>
        <v>0</v>
      </c>
      <c r="T735" s="502">
        <f t="shared" si="272"/>
        <v>0</v>
      </c>
      <c r="U735" s="522">
        <f t="shared" ref="U735:U753" si="276">T735*L735*(N735+P735)/24*0.85</f>
        <v>0</v>
      </c>
      <c r="V735" s="503">
        <f t="shared" ref="V735:V753" si="277">M735+O735</f>
        <v>0</v>
      </c>
      <c r="W735" s="559" t="str">
        <f t="shared" ref="W735:W753" si="278">IF(U735=0,"",((V735/U735)))</f>
        <v/>
      </c>
      <c r="X735" s="569" t="str">
        <f t="shared" si="273"/>
        <v/>
      </c>
      <c r="Y735" s="569" t="str">
        <f t="shared" si="274"/>
        <v/>
      </c>
    </row>
    <row r="736" spans="1:25" ht="16.5">
      <c r="A736" s="493">
        <f t="shared" ref="A736:A776" si="279">A735</f>
        <v>46160</v>
      </c>
      <c r="B736" s="549" t="s">
        <v>832</v>
      </c>
      <c r="C736" s="576"/>
      <c r="D736" s="600"/>
      <c r="E736" s="577"/>
      <c r="F736" s="635" t="str">
        <f>IF(ISNA(VLOOKUP(D736,條件!$A$1:$L$65585,5,0)),"",(VLOOKUP(D736,條件!$A$1:$L$65585,5,0)))</f>
        <v/>
      </c>
      <c r="G736" s="635" t="str">
        <f>IF(ISNA(VLOOKUP(D736,條件!$A$1:$L$65585,11,0)),"",(VLOOKUP(D736,條件!$A$1:$L$65585,11,0)))</f>
        <v/>
      </c>
      <c r="H736" s="578"/>
      <c r="I736" s="579"/>
      <c r="J736" s="580"/>
      <c r="K736" s="579"/>
      <c r="L736" s="581"/>
      <c r="M736" s="498"/>
      <c r="N736" s="499"/>
      <c r="O736" s="500"/>
      <c r="P736" s="499"/>
      <c r="Q736" s="527"/>
      <c r="R736" s="560"/>
      <c r="S736" s="542">
        <f t="shared" si="275"/>
        <v>0</v>
      </c>
      <c r="T736" s="502">
        <f t="shared" si="272"/>
        <v>0</v>
      </c>
      <c r="U736" s="522">
        <f t="shared" si="276"/>
        <v>0</v>
      </c>
      <c r="V736" s="503">
        <f t="shared" si="277"/>
        <v>0</v>
      </c>
      <c r="W736" s="559" t="str">
        <f t="shared" si="278"/>
        <v/>
      </c>
      <c r="X736" s="569" t="str">
        <f t="shared" si="273"/>
        <v/>
      </c>
      <c r="Y736" s="569" t="str">
        <f t="shared" si="274"/>
        <v/>
      </c>
    </row>
    <row r="737" spans="1:25" ht="16.5">
      <c r="A737" s="493">
        <f t="shared" si="279"/>
        <v>46160</v>
      </c>
      <c r="B737" s="549" t="s">
        <v>832</v>
      </c>
      <c r="C737" s="576"/>
      <c r="D737" s="600"/>
      <c r="E737" s="577"/>
      <c r="F737" s="635" t="str">
        <f>IF(ISNA(VLOOKUP(D737,條件!$A$1:$L$65585,5,0)),"",(VLOOKUP(D737,條件!$A$1:$L$65585,5,0)))</f>
        <v/>
      </c>
      <c r="G737" s="635" t="str">
        <f>IF(ISNA(VLOOKUP(D737,條件!$A$1:$L$65585,11,0)),"",(VLOOKUP(D737,條件!$A$1:$L$65585,11,0)))</f>
        <v/>
      </c>
      <c r="H737" s="578"/>
      <c r="I737" s="579"/>
      <c r="J737" s="580"/>
      <c r="K737" s="579"/>
      <c r="L737" s="581"/>
      <c r="M737" s="498"/>
      <c r="N737" s="499"/>
      <c r="O737" s="500"/>
      <c r="P737" s="499"/>
      <c r="Q737" s="527"/>
      <c r="R737" s="560"/>
      <c r="S737" s="542">
        <f t="shared" si="275"/>
        <v>0</v>
      </c>
      <c r="T737" s="502">
        <f t="shared" si="272"/>
        <v>0</v>
      </c>
      <c r="U737" s="522">
        <f t="shared" si="276"/>
        <v>0</v>
      </c>
      <c r="V737" s="503">
        <f t="shared" si="277"/>
        <v>0</v>
      </c>
      <c r="W737" s="559" t="str">
        <f t="shared" si="278"/>
        <v/>
      </c>
      <c r="X737" s="569" t="str">
        <f t="shared" si="273"/>
        <v/>
      </c>
      <c r="Y737" s="569" t="str">
        <f t="shared" si="274"/>
        <v/>
      </c>
    </row>
    <row r="738" spans="1:25" ht="16.5">
      <c r="A738" s="493">
        <f t="shared" si="279"/>
        <v>46160</v>
      </c>
      <c r="B738" s="549" t="s">
        <v>832</v>
      </c>
      <c r="C738" s="576"/>
      <c r="D738" s="600"/>
      <c r="E738" s="577"/>
      <c r="F738" s="635" t="str">
        <f>IF(ISNA(VLOOKUP(D738,條件!$A$1:$L$65585,5,0)),"",(VLOOKUP(D738,條件!$A$1:$L$65585,5,0)))</f>
        <v/>
      </c>
      <c r="G738" s="635" t="str">
        <f>IF(ISNA(VLOOKUP(D738,條件!$A$1:$L$65585,11,0)),"",(VLOOKUP(D738,條件!$A$1:$L$65585,11,0)))</f>
        <v/>
      </c>
      <c r="H738" s="578"/>
      <c r="I738" s="579"/>
      <c r="J738" s="580"/>
      <c r="K738" s="579"/>
      <c r="L738" s="581"/>
      <c r="M738" s="498"/>
      <c r="N738" s="499"/>
      <c r="O738" s="500"/>
      <c r="P738" s="499"/>
      <c r="Q738" s="527"/>
      <c r="R738" s="560"/>
      <c r="S738" s="542">
        <f t="shared" si="275"/>
        <v>0</v>
      </c>
      <c r="T738" s="502">
        <f t="shared" si="272"/>
        <v>0</v>
      </c>
      <c r="U738" s="522">
        <f t="shared" si="276"/>
        <v>0</v>
      </c>
      <c r="V738" s="503">
        <f t="shared" si="277"/>
        <v>0</v>
      </c>
      <c r="W738" s="559" t="str">
        <f t="shared" si="278"/>
        <v/>
      </c>
      <c r="X738" s="569" t="str">
        <f t="shared" si="273"/>
        <v/>
      </c>
      <c r="Y738" s="569" t="str">
        <f t="shared" si="274"/>
        <v/>
      </c>
    </row>
    <row r="739" spans="1:25" ht="16.5">
      <c r="A739" s="493">
        <f t="shared" si="279"/>
        <v>46160</v>
      </c>
      <c r="B739" s="549" t="s">
        <v>832</v>
      </c>
      <c r="C739" s="576"/>
      <c r="D739" s="600"/>
      <c r="E739" s="577"/>
      <c r="F739" s="635" t="str">
        <f>IF(ISNA(VLOOKUP(D739,條件!$A$1:$L$65585,5,0)),"",(VLOOKUP(D739,條件!$A$1:$L$65585,5,0)))</f>
        <v/>
      </c>
      <c r="G739" s="635" t="str">
        <f>IF(ISNA(VLOOKUP(D739,條件!$A$1:$L$65585,11,0)),"",(VLOOKUP(D739,條件!$A$1:$L$65585,11,0)))</f>
        <v/>
      </c>
      <c r="H739" s="578"/>
      <c r="I739" s="579"/>
      <c r="J739" s="580"/>
      <c r="K739" s="579"/>
      <c r="L739" s="581"/>
      <c r="M739" s="498"/>
      <c r="N739" s="499"/>
      <c r="O739" s="500"/>
      <c r="P739" s="499"/>
      <c r="Q739" s="527"/>
      <c r="R739" s="560"/>
      <c r="S739" s="542">
        <f t="shared" si="275"/>
        <v>0</v>
      </c>
      <c r="T739" s="502">
        <f t="shared" si="272"/>
        <v>0</v>
      </c>
      <c r="U739" s="522">
        <f t="shared" si="276"/>
        <v>0</v>
      </c>
      <c r="V739" s="503">
        <f t="shared" si="277"/>
        <v>0</v>
      </c>
      <c r="W739" s="559" t="str">
        <f t="shared" si="278"/>
        <v/>
      </c>
      <c r="X739" s="569" t="str">
        <f t="shared" si="273"/>
        <v/>
      </c>
      <c r="Y739" s="569" t="str">
        <f t="shared" si="274"/>
        <v/>
      </c>
    </row>
    <row r="740" spans="1:25" ht="16.5">
      <c r="A740" s="493">
        <f t="shared" si="279"/>
        <v>46160</v>
      </c>
      <c r="B740" s="549" t="s">
        <v>832</v>
      </c>
      <c r="C740" s="576"/>
      <c r="D740" s="600"/>
      <c r="E740" s="577"/>
      <c r="F740" s="635" t="str">
        <f>IF(ISNA(VLOOKUP(D740,條件!$A$1:$L$65585,5,0)),"",(VLOOKUP(D740,條件!$A$1:$L$65585,5,0)))</f>
        <v/>
      </c>
      <c r="G740" s="635" t="str">
        <f>IF(ISNA(VLOOKUP(D740,條件!$A$1:$L$65585,11,0)),"",(VLOOKUP(D740,條件!$A$1:$L$65585,11,0)))</f>
        <v/>
      </c>
      <c r="H740" s="578"/>
      <c r="I740" s="579"/>
      <c r="J740" s="580"/>
      <c r="K740" s="579"/>
      <c r="L740" s="581"/>
      <c r="M740" s="498"/>
      <c r="N740" s="499"/>
      <c r="O740" s="500"/>
      <c r="P740" s="499"/>
      <c r="Q740" s="527"/>
      <c r="R740" s="560"/>
      <c r="S740" s="542">
        <f t="shared" si="275"/>
        <v>0</v>
      </c>
      <c r="T740" s="502">
        <f t="shared" si="272"/>
        <v>0</v>
      </c>
      <c r="U740" s="522">
        <f t="shared" si="276"/>
        <v>0</v>
      </c>
      <c r="V740" s="503">
        <f t="shared" si="277"/>
        <v>0</v>
      </c>
      <c r="W740" s="559" t="str">
        <f t="shared" si="278"/>
        <v/>
      </c>
      <c r="X740" s="569" t="str">
        <f t="shared" si="273"/>
        <v/>
      </c>
      <c r="Y740" s="569" t="str">
        <f t="shared" si="274"/>
        <v/>
      </c>
    </row>
    <row r="741" spans="1:25" ht="16.5">
      <c r="A741" s="493">
        <f t="shared" si="279"/>
        <v>46160</v>
      </c>
      <c r="B741" s="549" t="s">
        <v>832</v>
      </c>
      <c r="C741" s="576"/>
      <c r="D741" s="600"/>
      <c r="E741" s="577"/>
      <c r="F741" s="635" t="str">
        <f>IF(ISNA(VLOOKUP(D741,條件!$A$1:$L$65585,5,0)),"",(VLOOKUP(D741,條件!$A$1:$L$65585,5,0)))</f>
        <v/>
      </c>
      <c r="G741" s="635" t="str">
        <f>IF(ISNA(VLOOKUP(D741,條件!$A$1:$L$65585,11,0)),"",(VLOOKUP(D741,條件!$A$1:$L$65585,11,0)))</f>
        <v/>
      </c>
      <c r="H741" s="578"/>
      <c r="I741" s="579"/>
      <c r="J741" s="580"/>
      <c r="K741" s="579"/>
      <c r="L741" s="581"/>
      <c r="M741" s="498"/>
      <c r="N741" s="499"/>
      <c r="O741" s="500"/>
      <c r="P741" s="499"/>
      <c r="Q741" s="527"/>
      <c r="R741" s="560"/>
      <c r="S741" s="542">
        <f t="shared" si="275"/>
        <v>0</v>
      </c>
      <c r="T741" s="502">
        <f t="shared" si="272"/>
        <v>0</v>
      </c>
      <c r="U741" s="522">
        <f t="shared" si="276"/>
        <v>0</v>
      </c>
      <c r="V741" s="503">
        <f t="shared" si="277"/>
        <v>0</v>
      </c>
      <c r="W741" s="559" t="str">
        <f t="shared" si="278"/>
        <v/>
      </c>
      <c r="X741" s="569" t="str">
        <f t="shared" si="273"/>
        <v/>
      </c>
      <c r="Y741" s="569" t="str">
        <f t="shared" si="274"/>
        <v/>
      </c>
    </row>
    <row r="742" spans="1:25" ht="16.5">
      <c r="A742" s="493">
        <f t="shared" si="279"/>
        <v>46160</v>
      </c>
      <c r="B742" s="549" t="s">
        <v>832</v>
      </c>
      <c r="C742" s="576"/>
      <c r="D742" s="600"/>
      <c r="E742" s="577"/>
      <c r="F742" s="635" t="str">
        <f>IF(ISNA(VLOOKUP(D742,條件!$A$1:$L$65585,5,0)),"",(VLOOKUP(D742,條件!$A$1:$L$65585,5,0)))</f>
        <v/>
      </c>
      <c r="G742" s="635" t="str">
        <f>IF(ISNA(VLOOKUP(D742,條件!$A$1:$L$65585,11,0)),"",(VLOOKUP(D742,條件!$A$1:$L$65585,11,0)))</f>
        <v/>
      </c>
      <c r="H742" s="578"/>
      <c r="I742" s="579"/>
      <c r="J742" s="580"/>
      <c r="K742" s="579"/>
      <c r="L742" s="581"/>
      <c r="M742" s="498"/>
      <c r="N742" s="499"/>
      <c r="O742" s="500"/>
      <c r="P742" s="499"/>
      <c r="Q742" s="527"/>
      <c r="R742" s="560"/>
      <c r="S742" s="542">
        <f t="shared" si="275"/>
        <v>0</v>
      </c>
      <c r="T742" s="502">
        <f t="shared" si="272"/>
        <v>0</v>
      </c>
      <c r="U742" s="522">
        <f t="shared" si="276"/>
        <v>0</v>
      </c>
      <c r="V742" s="503">
        <f t="shared" si="277"/>
        <v>0</v>
      </c>
      <c r="W742" s="559" t="str">
        <f t="shared" si="278"/>
        <v/>
      </c>
      <c r="X742" s="569" t="str">
        <f t="shared" si="273"/>
        <v/>
      </c>
      <c r="Y742" s="569" t="str">
        <f t="shared" si="274"/>
        <v/>
      </c>
    </row>
    <row r="743" spans="1:25" ht="16.5">
      <c r="A743" s="493">
        <f t="shared" si="279"/>
        <v>46160</v>
      </c>
      <c r="B743" s="549" t="s">
        <v>832</v>
      </c>
      <c r="C743" s="576"/>
      <c r="D743" s="600"/>
      <c r="E743" s="577"/>
      <c r="F743" s="635" t="str">
        <f>IF(ISNA(VLOOKUP(D743,條件!$A$1:$L$65585,5,0)),"",(VLOOKUP(D743,條件!$A$1:$L$65585,5,0)))</f>
        <v/>
      </c>
      <c r="G743" s="635" t="str">
        <f>IF(ISNA(VLOOKUP(D743,條件!$A$1:$L$65585,11,0)),"",(VLOOKUP(D743,條件!$A$1:$L$65585,11,0)))</f>
        <v/>
      </c>
      <c r="H743" s="578"/>
      <c r="I743" s="579"/>
      <c r="J743" s="580"/>
      <c r="K743" s="579"/>
      <c r="L743" s="581"/>
      <c r="M743" s="498"/>
      <c r="N743" s="499"/>
      <c r="O743" s="500"/>
      <c r="P743" s="499"/>
      <c r="Q743" s="527"/>
      <c r="R743" s="560"/>
      <c r="S743" s="542">
        <f t="shared" si="275"/>
        <v>0</v>
      </c>
      <c r="T743" s="502">
        <f t="shared" si="272"/>
        <v>0</v>
      </c>
      <c r="U743" s="522">
        <f t="shared" si="276"/>
        <v>0</v>
      </c>
      <c r="V743" s="503">
        <f t="shared" si="277"/>
        <v>0</v>
      </c>
      <c r="W743" s="559" t="str">
        <f t="shared" si="278"/>
        <v/>
      </c>
      <c r="X743" s="569" t="str">
        <f t="shared" si="273"/>
        <v/>
      </c>
      <c r="Y743" s="569" t="str">
        <f t="shared" si="274"/>
        <v/>
      </c>
    </row>
    <row r="744" spans="1:25" ht="16.5">
      <c r="A744" s="493">
        <f t="shared" si="279"/>
        <v>46160</v>
      </c>
      <c r="B744" s="549" t="s">
        <v>832</v>
      </c>
      <c r="C744" s="576"/>
      <c r="D744" s="600"/>
      <c r="E744" s="577"/>
      <c r="F744" s="635" t="str">
        <f>IF(ISNA(VLOOKUP(D744,條件!$A$1:$L$65585,5,0)),"",(VLOOKUP(D744,條件!$A$1:$L$65585,5,0)))</f>
        <v/>
      </c>
      <c r="G744" s="635" t="str">
        <f>IF(ISNA(VLOOKUP(D744,條件!$A$1:$L$65585,11,0)),"",(VLOOKUP(D744,條件!$A$1:$L$65585,11,0)))</f>
        <v/>
      </c>
      <c r="H744" s="578"/>
      <c r="I744" s="579"/>
      <c r="J744" s="580"/>
      <c r="K744" s="579"/>
      <c r="L744" s="581"/>
      <c r="M744" s="498"/>
      <c r="N744" s="499"/>
      <c r="O744" s="500"/>
      <c r="P744" s="499"/>
      <c r="Q744" s="527"/>
      <c r="R744" s="560"/>
      <c r="S744" s="542">
        <f t="shared" si="275"/>
        <v>0</v>
      </c>
      <c r="T744" s="502">
        <f t="shared" si="272"/>
        <v>0</v>
      </c>
      <c r="U744" s="522">
        <f t="shared" si="276"/>
        <v>0</v>
      </c>
      <c r="V744" s="503">
        <f t="shared" si="277"/>
        <v>0</v>
      </c>
      <c r="W744" s="559" t="str">
        <f t="shared" si="278"/>
        <v/>
      </c>
      <c r="X744" s="569" t="str">
        <f t="shared" si="273"/>
        <v/>
      </c>
      <c r="Y744" s="569" t="str">
        <f t="shared" si="274"/>
        <v/>
      </c>
    </row>
    <row r="745" spans="1:25" ht="16.5">
      <c r="A745" s="493">
        <f t="shared" si="279"/>
        <v>46160</v>
      </c>
      <c r="B745" s="549" t="s">
        <v>832</v>
      </c>
      <c r="C745" s="576"/>
      <c r="D745" s="600"/>
      <c r="E745" s="577"/>
      <c r="F745" s="635" t="str">
        <f>IF(ISNA(VLOOKUP(D745,條件!$A$1:$L$65585,5,0)),"",(VLOOKUP(D745,條件!$A$1:$L$65585,5,0)))</f>
        <v/>
      </c>
      <c r="G745" s="635" t="str">
        <f>IF(ISNA(VLOOKUP(D745,條件!$A$1:$L$65585,11,0)),"",(VLOOKUP(D745,條件!$A$1:$L$65585,11,0)))</f>
        <v/>
      </c>
      <c r="H745" s="578"/>
      <c r="I745" s="579"/>
      <c r="J745" s="580"/>
      <c r="K745" s="579"/>
      <c r="L745" s="581"/>
      <c r="M745" s="498"/>
      <c r="N745" s="499"/>
      <c r="O745" s="500"/>
      <c r="P745" s="499"/>
      <c r="Q745" s="527"/>
      <c r="R745" s="560"/>
      <c r="S745" s="542">
        <f t="shared" si="275"/>
        <v>0</v>
      </c>
      <c r="T745" s="502">
        <f t="shared" si="272"/>
        <v>0</v>
      </c>
      <c r="U745" s="502">
        <f t="shared" si="276"/>
        <v>0</v>
      </c>
      <c r="V745" s="503">
        <f t="shared" si="277"/>
        <v>0</v>
      </c>
      <c r="W745" s="559" t="str">
        <f t="shared" si="278"/>
        <v/>
      </c>
      <c r="X745" s="569" t="str">
        <f t="shared" si="273"/>
        <v/>
      </c>
      <c r="Y745" s="569" t="str">
        <f t="shared" si="274"/>
        <v/>
      </c>
    </row>
    <row r="746" spans="1:25" ht="16.5">
      <c r="A746" s="493">
        <f t="shared" si="279"/>
        <v>46160</v>
      </c>
      <c r="B746" s="549" t="s">
        <v>832</v>
      </c>
      <c r="C746" s="576"/>
      <c r="D746" s="600"/>
      <c r="E746" s="577"/>
      <c r="F746" s="635" t="str">
        <f>IF(ISNA(VLOOKUP(D746,條件!$A$1:$L$65585,5,0)),"",(VLOOKUP(D746,條件!$A$1:$L$65585,5,0)))</f>
        <v/>
      </c>
      <c r="G746" s="635" t="str">
        <f>IF(ISNA(VLOOKUP(D746,條件!$A$1:$L$65585,11,0)),"",(VLOOKUP(D746,條件!$A$1:$L$65585,11,0)))</f>
        <v/>
      </c>
      <c r="H746" s="578"/>
      <c r="I746" s="579"/>
      <c r="J746" s="580"/>
      <c r="K746" s="579"/>
      <c r="L746" s="581"/>
      <c r="M746" s="498"/>
      <c r="N746" s="499"/>
      <c r="O746" s="500"/>
      <c r="P746" s="499"/>
      <c r="Q746" s="527"/>
      <c r="R746" s="560"/>
      <c r="S746" s="542">
        <f t="shared" si="275"/>
        <v>0</v>
      </c>
      <c r="T746" s="502">
        <f t="shared" si="272"/>
        <v>0</v>
      </c>
      <c r="U746" s="502">
        <f t="shared" si="276"/>
        <v>0</v>
      </c>
      <c r="V746" s="503">
        <f t="shared" si="277"/>
        <v>0</v>
      </c>
      <c r="W746" s="561" t="str">
        <f t="shared" si="278"/>
        <v/>
      </c>
      <c r="X746" s="569" t="str">
        <f t="shared" si="273"/>
        <v/>
      </c>
      <c r="Y746" s="569" t="str">
        <f t="shared" si="274"/>
        <v/>
      </c>
    </row>
    <row r="747" spans="1:25" ht="16.5">
      <c r="A747" s="493">
        <f t="shared" si="279"/>
        <v>46160</v>
      </c>
      <c r="B747" s="549" t="s">
        <v>832</v>
      </c>
      <c r="C747" s="576"/>
      <c r="D747" s="600"/>
      <c r="E747" s="577"/>
      <c r="F747" s="635" t="str">
        <f>IF(ISNA(VLOOKUP(D747,條件!$A$1:$L$65585,5,0)),"",(VLOOKUP(D747,條件!$A$1:$L$65585,5,0)))</f>
        <v/>
      </c>
      <c r="G747" s="635" t="str">
        <f>IF(ISNA(VLOOKUP(D747,條件!$A$1:$L$65585,11,0)),"",(VLOOKUP(D747,條件!$A$1:$L$65585,11,0)))</f>
        <v/>
      </c>
      <c r="H747" s="578"/>
      <c r="I747" s="579"/>
      <c r="J747" s="580"/>
      <c r="K747" s="579"/>
      <c r="L747" s="581"/>
      <c r="M747" s="498"/>
      <c r="N747" s="499"/>
      <c r="O747" s="500"/>
      <c r="P747" s="499"/>
      <c r="Q747" s="527"/>
      <c r="R747" s="560"/>
      <c r="S747" s="542">
        <f t="shared" si="275"/>
        <v>0</v>
      </c>
      <c r="T747" s="502">
        <f t="shared" si="272"/>
        <v>0</v>
      </c>
      <c r="U747" s="502">
        <f t="shared" si="276"/>
        <v>0</v>
      </c>
      <c r="V747" s="503">
        <f t="shared" si="277"/>
        <v>0</v>
      </c>
      <c r="W747" s="561" t="str">
        <f t="shared" si="278"/>
        <v/>
      </c>
      <c r="X747" s="569" t="str">
        <f t="shared" si="273"/>
        <v/>
      </c>
      <c r="Y747" s="569" t="str">
        <f t="shared" si="274"/>
        <v/>
      </c>
    </row>
    <row r="748" spans="1:25" ht="16.5">
      <c r="A748" s="493">
        <f t="shared" si="279"/>
        <v>46160</v>
      </c>
      <c r="B748" s="549" t="s">
        <v>832</v>
      </c>
      <c r="C748" s="576"/>
      <c r="D748" s="600"/>
      <c r="E748" s="577"/>
      <c r="F748" s="635" t="str">
        <f>IF(ISNA(VLOOKUP(D748,條件!$A$1:$L$65585,5,0)),"",(VLOOKUP(D748,條件!$A$1:$L$65585,5,0)))</f>
        <v/>
      </c>
      <c r="G748" s="635" t="str">
        <f>IF(ISNA(VLOOKUP(D748,條件!$A$1:$L$65585,11,0)),"",(VLOOKUP(D748,條件!$A$1:$L$65585,11,0)))</f>
        <v/>
      </c>
      <c r="H748" s="578"/>
      <c r="I748" s="579"/>
      <c r="J748" s="580"/>
      <c r="K748" s="579"/>
      <c r="L748" s="581"/>
      <c r="M748" s="498"/>
      <c r="N748" s="499"/>
      <c r="O748" s="500"/>
      <c r="P748" s="499"/>
      <c r="Q748" s="527"/>
      <c r="R748" s="560"/>
      <c r="S748" s="542">
        <f t="shared" si="275"/>
        <v>0</v>
      </c>
      <c r="T748" s="502">
        <f t="shared" si="272"/>
        <v>0</v>
      </c>
      <c r="U748" s="502">
        <f t="shared" si="276"/>
        <v>0</v>
      </c>
      <c r="V748" s="503">
        <f t="shared" si="277"/>
        <v>0</v>
      </c>
      <c r="W748" s="561" t="str">
        <f t="shared" si="278"/>
        <v/>
      </c>
      <c r="X748" s="569" t="str">
        <f t="shared" si="273"/>
        <v/>
      </c>
      <c r="Y748" s="569" t="str">
        <f t="shared" si="274"/>
        <v/>
      </c>
    </row>
    <row r="749" spans="1:25" ht="16.5">
      <c r="A749" s="493">
        <f t="shared" si="279"/>
        <v>46160</v>
      </c>
      <c r="B749" s="549" t="s">
        <v>832</v>
      </c>
      <c r="C749" s="576"/>
      <c r="D749" s="600"/>
      <c r="E749" s="577"/>
      <c r="F749" s="635" t="str">
        <f>IF(ISNA(VLOOKUP(D749,條件!$A$1:$L$65585,5,0)),"",(VLOOKUP(D749,條件!$A$1:$L$65585,5,0)))</f>
        <v/>
      </c>
      <c r="G749" s="635" t="str">
        <f>IF(ISNA(VLOOKUP(D749,條件!$A$1:$L$65585,11,0)),"",(VLOOKUP(D749,條件!$A$1:$L$65585,11,0)))</f>
        <v/>
      </c>
      <c r="H749" s="578"/>
      <c r="I749" s="579"/>
      <c r="J749" s="580"/>
      <c r="K749" s="579"/>
      <c r="L749" s="581"/>
      <c r="M749" s="498"/>
      <c r="N749" s="499"/>
      <c r="O749" s="500"/>
      <c r="P749" s="499"/>
      <c r="Q749" s="527"/>
      <c r="R749" s="560"/>
      <c r="S749" s="542">
        <f t="shared" si="275"/>
        <v>0</v>
      </c>
      <c r="T749" s="502">
        <f t="shared" si="272"/>
        <v>0</v>
      </c>
      <c r="U749" s="502">
        <f t="shared" si="276"/>
        <v>0</v>
      </c>
      <c r="V749" s="503">
        <f t="shared" si="277"/>
        <v>0</v>
      </c>
      <c r="W749" s="561" t="str">
        <f t="shared" si="278"/>
        <v/>
      </c>
      <c r="X749" s="569" t="str">
        <f t="shared" si="273"/>
        <v/>
      </c>
      <c r="Y749" s="569" t="str">
        <f t="shared" si="274"/>
        <v/>
      </c>
    </row>
    <row r="750" spans="1:25" ht="16.5">
      <c r="A750" s="493">
        <f t="shared" si="279"/>
        <v>46160</v>
      </c>
      <c r="B750" s="549" t="s">
        <v>832</v>
      </c>
      <c r="C750" s="576"/>
      <c r="D750" s="600"/>
      <c r="E750" s="577"/>
      <c r="F750" s="635" t="str">
        <f>IF(ISNA(VLOOKUP(D750,條件!$A$1:$L$65585,5,0)),"",(VLOOKUP(D750,條件!$A$1:$L$65585,5,0)))</f>
        <v/>
      </c>
      <c r="G750" s="635" t="str">
        <f>IF(ISNA(VLOOKUP(D750,條件!$A$1:$L$65585,11,0)),"",(VLOOKUP(D750,條件!$A$1:$L$65585,11,0)))</f>
        <v/>
      </c>
      <c r="H750" s="578"/>
      <c r="I750" s="579"/>
      <c r="J750" s="580"/>
      <c r="K750" s="579"/>
      <c r="L750" s="581"/>
      <c r="M750" s="498"/>
      <c r="N750" s="499"/>
      <c r="O750" s="500"/>
      <c r="P750" s="499"/>
      <c r="Q750" s="501"/>
      <c r="R750" s="560"/>
      <c r="S750" s="542">
        <f t="shared" si="275"/>
        <v>0</v>
      </c>
      <c r="T750" s="502">
        <f t="shared" si="272"/>
        <v>0</v>
      </c>
      <c r="U750" s="502">
        <f t="shared" si="276"/>
        <v>0</v>
      </c>
      <c r="V750" s="503">
        <f t="shared" si="277"/>
        <v>0</v>
      </c>
      <c r="W750" s="561" t="str">
        <f t="shared" si="278"/>
        <v/>
      </c>
      <c r="X750" s="569" t="str">
        <f t="shared" si="273"/>
        <v/>
      </c>
      <c r="Y750" s="569" t="str">
        <f t="shared" si="274"/>
        <v/>
      </c>
    </row>
    <row r="751" spans="1:25" ht="16.5">
      <c r="A751" s="493">
        <f t="shared" si="279"/>
        <v>46160</v>
      </c>
      <c r="B751" s="549" t="s">
        <v>832</v>
      </c>
      <c r="C751" s="576"/>
      <c r="D751" s="600"/>
      <c r="E751" s="577"/>
      <c r="F751" s="635" t="str">
        <f>IF(ISNA(VLOOKUP(D751,條件!$A$1:$L$65585,5,0)),"",(VLOOKUP(D751,條件!$A$1:$L$65585,5,0)))</f>
        <v/>
      </c>
      <c r="G751" s="635" t="str">
        <f>IF(ISNA(VLOOKUP(D751,條件!$A$1:$L$65585,11,0)),"",(VLOOKUP(D751,條件!$A$1:$L$65585,11,0)))</f>
        <v/>
      </c>
      <c r="H751" s="578"/>
      <c r="I751" s="579"/>
      <c r="J751" s="580"/>
      <c r="K751" s="579"/>
      <c r="L751" s="581"/>
      <c r="M751" s="498"/>
      <c r="N751" s="499"/>
      <c r="O751" s="500"/>
      <c r="P751" s="499"/>
      <c r="Q751" s="501"/>
      <c r="R751" s="560"/>
      <c r="S751" s="542">
        <f t="shared" si="275"/>
        <v>0</v>
      </c>
      <c r="T751" s="502">
        <f t="shared" si="272"/>
        <v>0</v>
      </c>
      <c r="U751" s="502">
        <f t="shared" si="276"/>
        <v>0</v>
      </c>
      <c r="V751" s="503">
        <f t="shared" si="277"/>
        <v>0</v>
      </c>
      <c r="W751" s="561" t="str">
        <f t="shared" si="278"/>
        <v/>
      </c>
      <c r="X751" s="569" t="str">
        <f t="shared" si="273"/>
        <v/>
      </c>
      <c r="Y751" s="569" t="str">
        <f t="shared" si="274"/>
        <v/>
      </c>
    </row>
    <row r="752" spans="1:25" ht="16.5">
      <c r="A752" s="493">
        <f t="shared" si="279"/>
        <v>46160</v>
      </c>
      <c r="B752" s="549" t="s">
        <v>832</v>
      </c>
      <c r="C752" s="576"/>
      <c r="D752" s="600"/>
      <c r="E752" s="577"/>
      <c r="F752" s="635" t="str">
        <f>IF(ISNA(VLOOKUP(D752,條件!$A$1:$L$65585,5,0)),"",(VLOOKUP(D752,條件!$A$1:$L$65585,5,0)))</f>
        <v/>
      </c>
      <c r="G752" s="635" t="str">
        <f>IF(ISNA(VLOOKUP(D752,條件!$A$1:$L$65585,11,0)),"",(VLOOKUP(D752,條件!$A$1:$L$65585,11,0)))</f>
        <v/>
      </c>
      <c r="H752" s="578"/>
      <c r="I752" s="579"/>
      <c r="J752" s="580"/>
      <c r="K752" s="579"/>
      <c r="L752" s="581"/>
      <c r="M752" s="498"/>
      <c r="N752" s="499"/>
      <c r="O752" s="500"/>
      <c r="P752" s="499"/>
      <c r="Q752" s="501"/>
      <c r="R752" s="560"/>
      <c r="S752" s="542">
        <f t="shared" si="275"/>
        <v>0</v>
      </c>
      <c r="T752" s="502">
        <f t="shared" si="272"/>
        <v>0</v>
      </c>
      <c r="U752" s="502">
        <f t="shared" si="276"/>
        <v>0</v>
      </c>
      <c r="V752" s="503">
        <f t="shared" si="277"/>
        <v>0</v>
      </c>
      <c r="W752" s="561" t="str">
        <f t="shared" si="278"/>
        <v/>
      </c>
      <c r="X752" s="569" t="str">
        <f t="shared" si="273"/>
        <v/>
      </c>
      <c r="Y752" s="569" t="str">
        <f t="shared" si="274"/>
        <v/>
      </c>
    </row>
    <row r="753" spans="1:25" ht="16.5">
      <c r="A753" s="493">
        <f t="shared" si="279"/>
        <v>46160</v>
      </c>
      <c r="B753" s="549" t="s">
        <v>832</v>
      </c>
      <c r="C753" s="576"/>
      <c r="D753" s="600"/>
      <c r="E753" s="577"/>
      <c r="F753" s="635" t="str">
        <f>IF(ISNA(VLOOKUP(D753,條件!$A$1:$L$65585,5,0)),"",(VLOOKUP(D753,條件!$A$1:$L$65585,5,0)))</f>
        <v/>
      </c>
      <c r="G753" s="635" t="str">
        <f>IF(ISNA(VLOOKUP(D753,條件!$A$1:$L$65585,11,0)),"",(VLOOKUP(D753,條件!$A$1:$L$65585,11,0)))</f>
        <v/>
      </c>
      <c r="H753" s="578"/>
      <c r="I753" s="579"/>
      <c r="J753" s="580"/>
      <c r="K753" s="579"/>
      <c r="L753" s="581"/>
      <c r="M753" s="498"/>
      <c r="N753" s="499"/>
      <c r="O753" s="500"/>
      <c r="P753" s="499"/>
      <c r="Q753" s="501"/>
      <c r="R753" s="560"/>
      <c r="S753" s="542">
        <f t="shared" si="275"/>
        <v>0</v>
      </c>
      <c r="T753" s="502">
        <f t="shared" si="272"/>
        <v>0</v>
      </c>
      <c r="U753" s="502">
        <f t="shared" si="276"/>
        <v>0</v>
      </c>
      <c r="V753" s="503">
        <f t="shared" si="277"/>
        <v>0</v>
      </c>
      <c r="W753" s="561" t="str">
        <f t="shared" si="278"/>
        <v/>
      </c>
      <c r="X753" s="569" t="str">
        <f t="shared" si="273"/>
        <v/>
      </c>
      <c r="Y753" s="569" t="str">
        <f t="shared" si="274"/>
        <v/>
      </c>
    </row>
    <row r="754" spans="1:25" ht="16.5">
      <c r="A754" s="493">
        <f t="shared" si="279"/>
        <v>46160</v>
      </c>
      <c r="B754" s="515" t="s">
        <v>835</v>
      </c>
      <c r="C754" s="652"/>
      <c r="D754" s="653"/>
      <c r="E754" s="654"/>
      <c r="F754" s="655"/>
      <c r="G754" s="655"/>
      <c r="H754" s="656"/>
      <c r="I754" s="657">
        <f>COUNTA(I734:I753)</f>
        <v>0</v>
      </c>
      <c r="J754" s="657"/>
      <c r="K754" s="657"/>
      <c r="L754" s="658"/>
      <c r="M754" s="517"/>
      <c r="N754" s="518">
        <f>SUM(N734:N753)</f>
        <v>0</v>
      </c>
      <c r="O754" s="517"/>
      <c r="P754" s="518">
        <f>SUM(P734:P753)</f>
        <v>0</v>
      </c>
      <c r="Q754" s="519"/>
      <c r="R754" s="562"/>
      <c r="S754" s="543"/>
      <c r="T754" s="516"/>
      <c r="U754" s="516">
        <f>SUMIF(U734:U753,"&lt;9E307")</f>
        <v>0</v>
      </c>
      <c r="V754" s="516">
        <f>SUM(V734:V753)</f>
        <v>0</v>
      </c>
      <c r="W754" s="563">
        <f>IF(ISERROR(V754/U754),0,(V754/U754))</f>
        <v>0</v>
      </c>
      <c r="X754" s="570">
        <f>SUMIF(X734:X753,"&lt;9E307")</f>
        <v>0</v>
      </c>
      <c r="Y754" s="570">
        <f>SUMIF(Y734:Y753,"&lt;9E307")</f>
        <v>0</v>
      </c>
    </row>
    <row r="755" spans="1:25" ht="16.5">
      <c r="A755" s="493">
        <f t="shared" si="279"/>
        <v>46160</v>
      </c>
      <c r="B755" s="549" t="s">
        <v>833</v>
      </c>
      <c r="C755" s="576"/>
      <c r="D755" s="600"/>
      <c r="E755" s="577"/>
      <c r="F755" s="635" t="str">
        <f>IF(ISNA(VLOOKUP(D755,條件!$A$1:$L$65585,5,0)),"",(VLOOKUP(D755,條件!$A$1:$L$65585,5,0)))</f>
        <v/>
      </c>
      <c r="G755" s="635" t="str">
        <f>IF(ISNA(VLOOKUP(D755,條件!$A$1:$L$65585,11,0)),"",(VLOOKUP(D755,條件!$A$1:$L$65585,11,0)))</f>
        <v/>
      </c>
      <c r="H755" s="578"/>
      <c r="I755" s="579"/>
      <c r="J755" s="580"/>
      <c r="K755" s="579"/>
      <c r="L755" s="581"/>
      <c r="M755" s="498"/>
      <c r="N755" s="499"/>
      <c r="O755" s="500"/>
      <c r="P755" s="499"/>
      <c r="Q755" s="501"/>
      <c r="R755" s="560"/>
      <c r="S755" s="542">
        <f>K755*0.85</f>
        <v>0</v>
      </c>
      <c r="T755" s="502">
        <f t="shared" ref="T755:T774" si="280">IF(J755="",0,(1440/(J755/S755)))</f>
        <v>0</v>
      </c>
      <c r="U755" s="522">
        <f>T755*L755*(N755+P755)/24*0.85</f>
        <v>0</v>
      </c>
      <c r="V755" s="523">
        <f>M755+O755</f>
        <v>0</v>
      </c>
      <c r="W755" s="559" t="str">
        <f>IF(U755=0,"",((V755/U755)))</f>
        <v/>
      </c>
      <c r="X755" s="569" t="str">
        <f t="shared" ref="X755:X774" si="281">IF(ISERROR((U755/(N755+P755)*N755)/250),"",((U755/(N755+P755)*N755)/250))</f>
        <v/>
      </c>
      <c r="Y755" s="569" t="str">
        <f t="shared" ref="Y755:Y774" si="282">IF(ISERROR(((U755/(N755+P755)*P755)/250)),"",(((U755/(N755+P755)*P755))/250))</f>
        <v/>
      </c>
    </row>
    <row r="756" spans="1:25" ht="16.5">
      <c r="A756" s="493">
        <f t="shared" si="279"/>
        <v>46160</v>
      </c>
      <c r="B756" s="549" t="s">
        <v>833</v>
      </c>
      <c r="C756" s="576"/>
      <c r="D756" s="600"/>
      <c r="E756" s="577"/>
      <c r="F756" s="635" t="str">
        <f>IF(ISNA(VLOOKUP(D756,條件!$A$1:$L$65585,5,0)),"",(VLOOKUP(D756,條件!$A$1:$L$65585,5,0)))</f>
        <v/>
      </c>
      <c r="G756" s="635" t="str">
        <f>IF(ISNA(VLOOKUP(D756,條件!$A$1:$L$65585,11,0)),"",(VLOOKUP(D756,條件!$A$1:$L$65585,11,0)))</f>
        <v/>
      </c>
      <c r="H756" s="578"/>
      <c r="I756" s="579"/>
      <c r="J756" s="580"/>
      <c r="K756" s="579"/>
      <c r="L756" s="581"/>
      <c r="M756" s="498"/>
      <c r="N756" s="499"/>
      <c r="O756" s="500"/>
      <c r="P756" s="499"/>
      <c r="Q756" s="501"/>
      <c r="R756" s="560"/>
      <c r="S756" s="542">
        <f t="shared" ref="S756:S774" si="283">K756*0.85</f>
        <v>0</v>
      </c>
      <c r="T756" s="502">
        <f t="shared" si="280"/>
        <v>0</v>
      </c>
      <c r="U756" s="522">
        <f t="shared" ref="U756:U774" si="284">T756*L756*(N756+P756)/24*0.85</f>
        <v>0</v>
      </c>
      <c r="V756" s="503">
        <f t="shared" ref="V756:V774" si="285">M756+O756</f>
        <v>0</v>
      </c>
      <c r="W756" s="559" t="str">
        <f t="shared" ref="W756:W774" si="286">IF(U756=0,"",((V756/U756)))</f>
        <v/>
      </c>
      <c r="X756" s="569" t="str">
        <f t="shared" si="281"/>
        <v/>
      </c>
      <c r="Y756" s="569" t="str">
        <f t="shared" si="282"/>
        <v/>
      </c>
    </row>
    <row r="757" spans="1:25" ht="16.5">
      <c r="A757" s="493">
        <f t="shared" si="279"/>
        <v>46160</v>
      </c>
      <c r="B757" s="549" t="s">
        <v>833</v>
      </c>
      <c r="C757" s="576"/>
      <c r="D757" s="600"/>
      <c r="E757" s="577"/>
      <c r="F757" s="635" t="str">
        <f>IF(ISNA(VLOOKUP(D757,條件!$A$1:$L$65585,5,0)),"",(VLOOKUP(D757,條件!$A$1:$L$65585,5,0)))</f>
        <v/>
      </c>
      <c r="G757" s="635" t="str">
        <f>IF(ISNA(VLOOKUP(D757,條件!$A$1:$L$65585,11,0)),"",(VLOOKUP(D757,條件!$A$1:$L$65585,11,0)))</f>
        <v/>
      </c>
      <c r="H757" s="578"/>
      <c r="I757" s="579"/>
      <c r="J757" s="580"/>
      <c r="K757" s="579"/>
      <c r="L757" s="581"/>
      <c r="M757" s="498"/>
      <c r="N757" s="499"/>
      <c r="O757" s="500"/>
      <c r="P757" s="499"/>
      <c r="Q757" s="501"/>
      <c r="R757" s="560"/>
      <c r="S757" s="542">
        <f t="shared" si="283"/>
        <v>0</v>
      </c>
      <c r="T757" s="502">
        <f t="shared" si="280"/>
        <v>0</v>
      </c>
      <c r="U757" s="522">
        <f t="shared" si="284"/>
        <v>0</v>
      </c>
      <c r="V757" s="503">
        <f t="shared" si="285"/>
        <v>0</v>
      </c>
      <c r="W757" s="559" t="str">
        <f t="shared" si="286"/>
        <v/>
      </c>
      <c r="X757" s="569" t="str">
        <f t="shared" si="281"/>
        <v/>
      </c>
      <c r="Y757" s="569" t="str">
        <f t="shared" si="282"/>
        <v/>
      </c>
    </row>
    <row r="758" spans="1:25" ht="16.5">
      <c r="A758" s="493">
        <f t="shared" si="279"/>
        <v>46160</v>
      </c>
      <c r="B758" s="549" t="s">
        <v>833</v>
      </c>
      <c r="C758" s="576"/>
      <c r="D758" s="600"/>
      <c r="E758" s="577"/>
      <c r="F758" s="635" t="str">
        <f>IF(ISNA(VLOOKUP(D758,條件!$A$1:$L$65585,5,0)),"",(VLOOKUP(D758,條件!$A$1:$L$65585,5,0)))</f>
        <v/>
      </c>
      <c r="G758" s="635" t="str">
        <f>IF(ISNA(VLOOKUP(D758,條件!$A$1:$L$65585,11,0)),"",(VLOOKUP(D758,條件!$A$1:$L$65585,11,0)))</f>
        <v/>
      </c>
      <c r="H758" s="578"/>
      <c r="I758" s="579"/>
      <c r="J758" s="580"/>
      <c r="K758" s="579"/>
      <c r="L758" s="581"/>
      <c r="M758" s="498"/>
      <c r="N758" s="499"/>
      <c r="O758" s="500"/>
      <c r="P758" s="499"/>
      <c r="Q758" s="501"/>
      <c r="R758" s="560"/>
      <c r="S758" s="542">
        <f t="shared" si="283"/>
        <v>0</v>
      </c>
      <c r="T758" s="502">
        <f t="shared" si="280"/>
        <v>0</v>
      </c>
      <c r="U758" s="522">
        <f t="shared" si="284"/>
        <v>0</v>
      </c>
      <c r="V758" s="503">
        <f t="shared" si="285"/>
        <v>0</v>
      </c>
      <c r="W758" s="559" t="str">
        <f t="shared" si="286"/>
        <v/>
      </c>
      <c r="X758" s="569" t="str">
        <f t="shared" si="281"/>
        <v/>
      </c>
      <c r="Y758" s="569" t="str">
        <f t="shared" si="282"/>
        <v/>
      </c>
    </row>
    <row r="759" spans="1:25" ht="16.5">
      <c r="A759" s="493">
        <f t="shared" si="279"/>
        <v>46160</v>
      </c>
      <c r="B759" s="549" t="s">
        <v>833</v>
      </c>
      <c r="C759" s="576"/>
      <c r="D759" s="600"/>
      <c r="E759" s="577"/>
      <c r="F759" s="635" t="str">
        <f>IF(ISNA(VLOOKUP(D759,條件!$A$1:$L$65585,5,0)),"",(VLOOKUP(D759,條件!$A$1:$L$65585,5,0)))</f>
        <v/>
      </c>
      <c r="G759" s="635" t="str">
        <f>IF(ISNA(VLOOKUP(D759,條件!$A$1:$L$65585,11,0)),"",(VLOOKUP(D759,條件!$A$1:$L$65585,11,0)))</f>
        <v/>
      </c>
      <c r="H759" s="578"/>
      <c r="I759" s="579"/>
      <c r="J759" s="580"/>
      <c r="K759" s="579"/>
      <c r="L759" s="581"/>
      <c r="M759" s="498"/>
      <c r="N759" s="499"/>
      <c r="O759" s="500"/>
      <c r="P759" s="499"/>
      <c r="Q759" s="501"/>
      <c r="R759" s="560"/>
      <c r="S759" s="542">
        <f t="shared" si="283"/>
        <v>0</v>
      </c>
      <c r="T759" s="502">
        <f t="shared" si="280"/>
        <v>0</v>
      </c>
      <c r="U759" s="522">
        <f t="shared" si="284"/>
        <v>0</v>
      </c>
      <c r="V759" s="503">
        <f t="shared" si="285"/>
        <v>0</v>
      </c>
      <c r="W759" s="559" t="str">
        <f t="shared" si="286"/>
        <v/>
      </c>
      <c r="X759" s="569" t="str">
        <f t="shared" si="281"/>
        <v/>
      </c>
      <c r="Y759" s="569" t="str">
        <f t="shared" si="282"/>
        <v/>
      </c>
    </row>
    <row r="760" spans="1:25" ht="16.5">
      <c r="A760" s="493">
        <f t="shared" si="279"/>
        <v>46160</v>
      </c>
      <c r="B760" s="549" t="s">
        <v>833</v>
      </c>
      <c r="C760" s="576"/>
      <c r="D760" s="600"/>
      <c r="E760" s="577"/>
      <c r="F760" s="635" t="str">
        <f>IF(ISNA(VLOOKUP(D760,條件!$A$1:$L$65585,5,0)),"",(VLOOKUP(D760,條件!$A$1:$L$65585,5,0)))</f>
        <v/>
      </c>
      <c r="G760" s="635" t="str">
        <f>IF(ISNA(VLOOKUP(D760,條件!$A$1:$L$65585,11,0)),"",(VLOOKUP(D760,條件!$A$1:$L$65585,11,0)))</f>
        <v/>
      </c>
      <c r="H760" s="578"/>
      <c r="I760" s="579"/>
      <c r="J760" s="580"/>
      <c r="K760" s="579"/>
      <c r="L760" s="581"/>
      <c r="M760" s="498"/>
      <c r="N760" s="499"/>
      <c r="O760" s="500"/>
      <c r="P760" s="499"/>
      <c r="Q760" s="501"/>
      <c r="R760" s="560"/>
      <c r="S760" s="542">
        <f t="shared" si="283"/>
        <v>0</v>
      </c>
      <c r="T760" s="502">
        <f t="shared" si="280"/>
        <v>0</v>
      </c>
      <c r="U760" s="522">
        <f t="shared" si="284"/>
        <v>0</v>
      </c>
      <c r="V760" s="503">
        <f t="shared" si="285"/>
        <v>0</v>
      </c>
      <c r="W760" s="559" t="str">
        <f t="shared" si="286"/>
        <v/>
      </c>
      <c r="X760" s="569" t="str">
        <f t="shared" si="281"/>
        <v/>
      </c>
      <c r="Y760" s="569" t="str">
        <f t="shared" si="282"/>
        <v/>
      </c>
    </row>
    <row r="761" spans="1:25" ht="16.5">
      <c r="A761" s="493">
        <f t="shared" si="279"/>
        <v>46160</v>
      </c>
      <c r="B761" s="549" t="s">
        <v>833</v>
      </c>
      <c r="C761" s="576"/>
      <c r="D761" s="600"/>
      <c r="E761" s="577"/>
      <c r="F761" s="635" t="str">
        <f>IF(ISNA(VLOOKUP(D761,條件!$A$1:$L$65585,5,0)),"",(VLOOKUP(D761,條件!$A$1:$L$65585,5,0)))</f>
        <v/>
      </c>
      <c r="G761" s="635" t="str">
        <f>IF(ISNA(VLOOKUP(D761,條件!$A$1:$L$65585,11,0)),"",(VLOOKUP(D761,條件!$A$1:$L$65585,11,0)))</f>
        <v/>
      </c>
      <c r="H761" s="578"/>
      <c r="I761" s="579"/>
      <c r="J761" s="580"/>
      <c r="K761" s="579"/>
      <c r="L761" s="581"/>
      <c r="M761" s="498"/>
      <c r="N761" s="499"/>
      <c r="O761" s="500"/>
      <c r="P761" s="499"/>
      <c r="Q761" s="501"/>
      <c r="R761" s="560"/>
      <c r="S761" s="542">
        <f t="shared" si="283"/>
        <v>0</v>
      </c>
      <c r="T761" s="502">
        <f t="shared" si="280"/>
        <v>0</v>
      </c>
      <c r="U761" s="522">
        <f t="shared" si="284"/>
        <v>0</v>
      </c>
      <c r="V761" s="503">
        <f t="shared" si="285"/>
        <v>0</v>
      </c>
      <c r="W761" s="559" t="str">
        <f t="shared" si="286"/>
        <v/>
      </c>
      <c r="X761" s="569" t="str">
        <f t="shared" si="281"/>
        <v/>
      </c>
      <c r="Y761" s="569" t="str">
        <f t="shared" si="282"/>
        <v/>
      </c>
    </row>
    <row r="762" spans="1:25" ht="16.5">
      <c r="A762" s="493">
        <f t="shared" si="279"/>
        <v>46160</v>
      </c>
      <c r="B762" s="549" t="s">
        <v>833</v>
      </c>
      <c r="C762" s="576"/>
      <c r="D762" s="600"/>
      <c r="E762" s="577"/>
      <c r="F762" s="635" t="str">
        <f>IF(ISNA(VLOOKUP(D762,條件!$A$1:$L$65585,5,0)),"",(VLOOKUP(D762,條件!$A$1:$L$65585,5,0)))</f>
        <v/>
      </c>
      <c r="G762" s="635" t="str">
        <f>IF(ISNA(VLOOKUP(D762,條件!$A$1:$L$65585,11,0)),"",(VLOOKUP(D762,條件!$A$1:$L$65585,11,0)))</f>
        <v/>
      </c>
      <c r="H762" s="578"/>
      <c r="I762" s="579"/>
      <c r="J762" s="580"/>
      <c r="K762" s="579"/>
      <c r="L762" s="581"/>
      <c r="M762" s="498"/>
      <c r="N762" s="499"/>
      <c r="O762" s="500"/>
      <c r="P762" s="499"/>
      <c r="Q762" s="501"/>
      <c r="R762" s="560"/>
      <c r="S762" s="542">
        <f t="shared" si="283"/>
        <v>0</v>
      </c>
      <c r="T762" s="502">
        <f t="shared" si="280"/>
        <v>0</v>
      </c>
      <c r="U762" s="522">
        <f t="shared" si="284"/>
        <v>0</v>
      </c>
      <c r="V762" s="503">
        <f t="shared" si="285"/>
        <v>0</v>
      </c>
      <c r="W762" s="559" t="str">
        <f t="shared" si="286"/>
        <v/>
      </c>
      <c r="X762" s="569" t="str">
        <f t="shared" si="281"/>
        <v/>
      </c>
      <c r="Y762" s="569" t="str">
        <f t="shared" si="282"/>
        <v/>
      </c>
    </row>
    <row r="763" spans="1:25" ht="16.5">
      <c r="A763" s="493">
        <f t="shared" si="279"/>
        <v>46160</v>
      </c>
      <c r="B763" s="549" t="s">
        <v>833</v>
      </c>
      <c r="C763" s="576"/>
      <c r="D763" s="600"/>
      <c r="E763" s="577"/>
      <c r="F763" s="635" t="str">
        <f>IF(ISNA(VLOOKUP(D763,條件!$A$1:$L$65585,5,0)),"",(VLOOKUP(D763,條件!$A$1:$L$65585,5,0)))</f>
        <v/>
      </c>
      <c r="G763" s="635" t="str">
        <f>IF(ISNA(VLOOKUP(D763,條件!$A$1:$L$65585,11,0)),"",(VLOOKUP(D763,條件!$A$1:$L$65585,11,0)))</f>
        <v/>
      </c>
      <c r="H763" s="578"/>
      <c r="I763" s="579"/>
      <c r="J763" s="580"/>
      <c r="K763" s="579"/>
      <c r="L763" s="581"/>
      <c r="M763" s="498"/>
      <c r="N763" s="499"/>
      <c r="O763" s="500"/>
      <c r="P763" s="499"/>
      <c r="Q763" s="501"/>
      <c r="R763" s="560"/>
      <c r="S763" s="542">
        <f t="shared" si="283"/>
        <v>0</v>
      </c>
      <c r="T763" s="502">
        <f t="shared" si="280"/>
        <v>0</v>
      </c>
      <c r="U763" s="522">
        <f t="shared" si="284"/>
        <v>0</v>
      </c>
      <c r="V763" s="503">
        <f t="shared" si="285"/>
        <v>0</v>
      </c>
      <c r="W763" s="559" t="str">
        <f t="shared" si="286"/>
        <v/>
      </c>
      <c r="X763" s="569" t="str">
        <f t="shared" si="281"/>
        <v/>
      </c>
      <c r="Y763" s="569" t="str">
        <f t="shared" si="282"/>
        <v/>
      </c>
    </row>
    <row r="764" spans="1:25" ht="16.5">
      <c r="A764" s="493">
        <f t="shared" si="279"/>
        <v>46160</v>
      </c>
      <c r="B764" s="549" t="s">
        <v>833</v>
      </c>
      <c r="C764" s="576"/>
      <c r="D764" s="600"/>
      <c r="E764" s="577"/>
      <c r="F764" s="635" t="str">
        <f>IF(ISNA(VLOOKUP(D764,條件!$A$1:$L$65585,5,0)),"",(VLOOKUP(D764,條件!$A$1:$L$65585,5,0)))</f>
        <v/>
      </c>
      <c r="G764" s="635" t="str">
        <f>IF(ISNA(VLOOKUP(D764,條件!$A$1:$L$65585,11,0)),"",(VLOOKUP(D764,條件!$A$1:$L$65585,11,0)))</f>
        <v/>
      </c>
      <c r="H764" s="578"/>
      <c r="I764" s="579"/>
      <c r="J764" s="580"/>
      <c r="K764" s="579"/>
      <c r="L764" s="581"/>
      <c r="M764" s="498"/>
      <c r="N764" s="499"/>
      <c r="O764" s="500"/>
      <c r="P764" s="499"/>
      <c r="Q764" s="501"/>
      <c r="R764" s="560"/>
      <c r="S764" s="542">
        <f t="shared" si="283"/>
        <v>0</v>
      </c>
      <c r="T764" s="502">
        <f t="shared" si="280"/>
        <v>0</v>
      </c>
      <c r="U764" s="522">
        <f t="shared" si="284"/>
        <v>0</v>
      </c>
      <c r="V764" s="503">
        <f t="shared" si="285"/>
        <v>0</v>
      </c>
      <c r="W764" s="559" t="str">
        <f t="shared" si="286"/>
        <v/>
      </c>
      <c r="X764" s="569" t="str">
        <f t="shared" si="281"/>
        <v/>
      </c>
      <c r="Y764" s="569" t="str">
        <f t="shared" si="282"/>
        <v/>
      </c>
    </row>
    <row r="765" spans="1:25" ht="16.5">
      <c r="A765" s="493">
        <f t="shared" si="279"/>
        <v>46160</v>
      </c>
      <c r="B765" s="549" t="s">
        <v>833</v>
      </c>
      <c r="C765" s="576"/>
      <c r="D765" s="600"/>
      <c r="E765" s="577"/>
      <c r="F765" s="635" t="str">
        <f>IF(ISNA(VLOOKUP(D765,條件!$A$1:$L$65585,5,0)),"",(VLOOKUP(D765,條件!$A$1:$L$65585,5,0)))</f>
        <v/>
      </c>
      <c r="G765" s="635" t="str">
        <f>IF(ISNA(VLOOKUP(D765,條件!$A$1:$L$65585,11,0)),"",(VLOOKUP(D765,條件!$A$1:$L$65585,11,0)))</f>
        <v/>
      </c>
      <c r="H765" s="578"/>
      <c r="I765" s="579"/>
      <c r="J765" s="580"/>
      <c r="K765" s="579"/>
      <c r="L765" s="581"/>
      <c r="M765" s="498"/>
      <c r="N765" s="499"/>
      <c r="O765" s="500"/>
      <c r="P765" s="499"/>
      <c r="Q765" s="501"/>
      <c r="R765" s="560"/>
      <c r="S765" s="542">
        <f t="shared" si="283"/>
        <v>0</v>
      </c>
      <c r="T765" s="502">
        <f t="shared" si="280"/>
        <v>0</v>
      </c>
      <c r="U765" s="522">
        <f t="shared" si="284"/>
        <v>0</v>
      </c>
      <c r="V765" s="503">
        <f t="shared" si="285"/>
        <v>0</v>
      </c>
      <c r="W765" s="559" t="str">
        <f t="shared" si="286"/>
        <v/>
      </c>
      <c r="X765" s="569" t="str">
        <f t="shared" si="281"/>
        <v/>
      </c>
      <c r="Y765" s="569" t="str">
        <f t="shared" si="282"/>
        <v/>
      </c>
    </row>
    <row r="766" spans="1:25" ht="16.5">
      <c r="A766" s="493">
        <f t="shared" si="279"/>
        <v>46160</v>
      </c>
      <c r="B766" s="549" t="s">
        <v>833</v>
      </c>
      <c r="C766" s="576"/>
      <c r="D766" s="600"/>
      <c r="E766" s="577"/>
      <c r="F766" s="635" t="str">
        <f>IF(ISNA(VLOOKUP(D766,條件!$A$1:$L$65585,5,0)),"",(VLOOKUP(D766,條件!$A$1:$L$65585,5,0)))</f>
        <v/>
      </c>
      <c r="G766" s="635" t="str">
        <f>IF(ISNA(VLOOKUP(D766,條件!$A$1:$L$65585,11,0)),"",(VLOOKUP(D766,條件!$A$1:$L$65585,11,0)))</f>
        <v/>
      </c>
      <c r="H766" s="578"/>
      <c r="I766" s="579"/>
      <c r="J766" s="580"/>
      <c r="K766" s="579"/>
      <c r="L766" s="581"/>
      <c r="M766" s="498"/>
      <c r="N766" s="499"/>
      <c r="O766" s="500"/>
      <c r="P766" s="499"/>
      <c r="Q766" s="501"/>
      <c r="R766" s="560"/>
      <c r="S766" s="542">
        <f t="shared" si="283"/>
        <v>0</v>
      </c>
      <c r="T766" s="502">
        <f t="shared" si="280"/>
        <v>0</v>
      </c>
      <c r="U766" s="502">
        <f t="shared" si="284"/>
        <v>0</v>
      </c>
      <c r="V766" s="503">
        <f t="shared" si="285"/>
        <v>0</v>
      </c>
      <c r="W766" s="561" t="str">
        <f t="shared" si="286"/>
        <v/>
      </c>
      <c r="X766" s="569" t="str">
        <f t="shared" si="281"/>
        <v/>
      </c>
      <c r="Y766" s="569" t="str">
        <f t="shared" si="282"/>
        <v/>
      </c>
    </row>
    <row r="767" spans="1:25" ht="16.5">
      <c r="A767" s="493">
        <f t="shared" si="279"/>
        <v>46160</v>
      </c>
      <c r="B767" s="549" t="s">
        <v>833</v>
      </c>
      <c r="C767" s="576"/>
      <c r="D767" s="600"/>
      <c r="E767" s="577"/>
      <c r="F767" s="635" t="str">
        <f>IF(ISNA(VLOOKUP(D767,條件!$A$1:$L$65585,5,0)),"",(VLOOKUP(D767,條件!$A$1:$L$65585,5,0)))</f>
        <v/>
      </c>
      <c r="G767" s="635" t="str">
        <f>IF(ISNA(VLOOKUP(D767,條件!$A$1:$L$65585,11,0)),"",(VLOOKUP(D767,條件!$A$1:$L$65585,11,0)))</f>
        <v/>
      </c>
      <c r="H767" s="578"/>
      <c r="I767" s="579"/>
      <c r="J767" s="580"/>
      <c r="K767" s="579"/>
      <c r="L767" s="581"/>
      <c r="M767" s="498"/>
      <c r="N767" s="499"/>
      <c r="O767" s="500"/>
      <c r="P767" s="499"/>
      <c r="Q767" s="501"/>
      <c r="R767" s="560"/>
      <c r="S767" s="542">
        <f t="shared" si="283"/>
        <v>0</v>
      </c>
      <c r="T767" s="502">
        <f t="shared" si="280"/>
        <v>0</v>
      </c>
      <c r="U767" s="502">
        <f t="shared" si="284"/>
        <v>0</v>
      </c>
      <c r="V767" s="503">
        <f t="shared" si="285"/>
        <v>0</v>
      </c>
      <c r="W767" s="561" t="str">
        <f t="shared" si="286"/>
        <v/>
      </c>
      <c r="X767" s="569" t="str">
        <f t="shared" si="281"/>
        <v/>
      </c>
      <c r="Y767" s="569" t="str">
        <f t="shared" si="282"/>
        <v/>
      </c>
    </row>
    <row r="768" spans="1:25" ht="16.5">
      <c r="A768" s="493">
        <f t="shared" si="279"/>
        <v>46160</v>
      </c>
      <c r="B768" s="549" t="s">
        <v>833</v>
      </c>
      <c r="C768" s="576"/>
      <c r="D768" s="600"/>
      <c r="E768" s="577"/>
      <c r="F768" s="635" t="str">
        <f>IF(ISNA(VLOOKUP(D768,條件!$A$1:$L$65585,5,0)),"",(VLOOKUP(D768,條件!$A$1:$L$65585,5,0)))</f>
        <v/>
      </c>
      <c r="G768" s="635" t="str">
        <f>IF(ISNA(VLOOKUP(D768,條件!$A$1:$L$65585,11,0)),"",(VLOOKUP(D768,條件!$A$1:$L$65585,11,0)))</f>
        <v/>
      </c>
      <c r="H768" s="578"/>
      <c r="I768" s="579"/>
      <c r="J768" s="580"/>
      <c r="K768" s="579"/>
      <c r="L768" s="581"/>
      <c r="M768" s="498"/>
      <c r="N768" s="499"/>
      <c r="O768" s="500"/>
      <c r="P768" s="499"/>
      <c r="Q768" s="501"/>
      <c r="R768" s="560"/>
      <c r="S768" s="542">
        <f t="shared" si="283"/>
        <v>0</v>
      </c>
      <c r="T768" s="502">
        <f t="shared" si="280"/>
        <v>0</v>
      </c>
      <c r="U768" s="502">
        <f t="shared" si="284"/>
        <v>0</v>
      </c>
      <c r="V768" s="503">
        <f t="shared" si="285"/>
        <v>0</v>
      </c>
      <c r="W768" s="561" t="str">
        <f t="shared" si="286"/>
        <v/>
      </c>
      <c r="X768" s="569" t="str">
        <f t="shared" si="281"/>
        <v/>
      </c>
      <c r="Y768" s="569" t="str">
        <f t="shared" si="282"/>
        <v/>
      </c>
    </row>
    <row r="769" spans="1:25" ht="16.5">
      <c r="A769" s="493">
        <f t="shared" si="279"/>
        <v>46160</v>
      </c>
      <c r="B769" s="549" t="s">
        <v>833</v>
      </c>
      <c r="C769" s="576"/>
      <c r="D769" s="600"/>
      <c r="E769" s="577"/>
      <c r="F769" s="635" t="str">
        <f>IF(ISNA(VLOOKUP(D769,條件!$A$1:$L$65585,5,0)),"",(VLOOKUP(D769,條件!$A$1:$L$65585,5,0)))</f>
        <v/>
      </c>
      <c r="G769" s="635" t="str">
        <f>IF(ISNA(VLOOKUP(D769,條件!$A$1:$L$65585,11,0)),"",(VLOOKUP(D769,條件!$A$1:$L$65585,11,0)))</f>
        <v/>
      </c>
      <c r="H769" s="578"/>
      <c r="I769" s="579"/>
      <c r="J769" s="580"/>
      <c r="K769" s="579"/>
      <c r="L769" s="581"/>
      <c r="M769" s="498"/>
      <c r="N769" s="499"/>
      <c r="O769" s="500"/>
      <c r="P769" s="499"/>
      <c r="Q769" s="501"/>
      <c r="R769" s="560"/>
      <c r="S769" s="542">
        <f t="shared" si="283"/>
        <v>0</v>
      </c>
      <c r="T769" s="502">
        <f t="shared" si="280"/>
        <v>0</v>
      </c>
      <c r="U769" s="502">
        <f t="shared" si="284"/>
        <v>0</v>
      </c>
      <c r="V769" s="503">
        <f t="shared" si="285"/>
        <v>0</v>
      </c>
      <c r="W769" s="561" t="str">
        <f t="shared" si="286"/>
        <v/>
      </c>
      <c r="X769" s="569" t="str">
        <f t="shared" si="281"/>
        <v/>
      </c>
      <c r="Y769" s="569" t="str">
        <f t="shared" si="282"/>
        <v/>
      </c>
    </row>
    <row r="770" spans="1:25" ht="16.5">
      <c r="A770" s="493">
        <f t="shared" si="279"/>
        <v>46160</v>
      </c>
      <c r="B770" s="549" t="s">
        <v>833</v>
      </c>
      <c r="C770" s="576"/>
      <c r="D770" s="600"/>
      <c r="E770" s="577"/>
      <c r="F770" s="635" t="str">
        <f>IF(ISNA(VLOOKUP(D770,條件!$A$1:$L$65585,5,0)),"",(VLOOKUP(D770,條件!$A$1:$L$65585,5,0)))</f>
        <v/>
      </c>
      <c r="G770" s="635" t="str">
        <f>IF(ISNA(VLOOKUP(D770,條件!$A$1:$L$65585,11,0)),"",(VLOOKUP(D770,條件!$A$1:$L$65585,11,0)))</f>
        <v/>
      </c>
      <c r="H770" s="578"/>
      <c r="I770" s="579"/>
      <c r="J770" s="580"/>
      <c r="K770" s="579"/>
      <c r="L770" s="581"/>
      <c r="M770" s="498"/>
      <c r="N770" s="499"/>
      <c r="O770" s="500"/>
      <c r="P770" s="499"/>
      <c r="Q770" s="501"/>
      <c r="R770" s="560"/>
      <c r="S770" s="542">
        <f t="shared" si="283"/>
        <v>0</v>
      </c>
      <c r="T770" s="502">
        <f t="shared" si="280"/>
        <v>0</v>
      </c>
      <c r="U770" s="502">
        <f t="shared" si="284"/>
        <v>0</v>
      </c>
      <c r="V770" s="503">
        <f t="shared" si="285"/>
        <v>0</v>
      </c>
      <c r="W770" s="561" t="str">
        <f t="shared" si="286"/>
        <v/>
      </c>
      <c r="X770" s="569" t="str">
        <f t="shared" si="281"/>
        <v/>
      </c>
      <c r="Y770" s="569" t="str">
        <f t="shared" si="282"/>
        <v/>
      </c>
    </row>
    <row r="771" spans="1:25" ht="16.5">
      <c r="A771" s="493">
        <f t="shared" si="279"/>
        <v>46160</v>
      </c>
      <c r="B771" s="549" t="s">
        <v>833</v>
      </c>
      <c r="C771" s="576"/>
      <c r="D771" s="600"/>
      <c r="E771" s="577"/>
      <c r="F771" s="635" t="str">
        <f>IF(ISNA(VLOOKUP(D771,條件!$A$1:$L$65585,5,0)),"",(VLOOKUP(D771,條件!$A$1:$L$65585,5,0)))</f>
        <v/>
      </c>
      <c r="G771" s="635" t="str">
        <f>IF(ISNA(VLOOKUP(D771,條件!$A$1:$L$65585,11,0)),"",(VLOOKUP(D771,條件!$A$1:$L$65585,11,0)))</f>
        <v/>
      </c>
      <c r="H771" s="578"/>
      <c r="I771" s="579"/>
      <c r="J771" s="580"/>
      <c r="K771" s="579"/>
      <c r="L771" s="581"/>
      <c r="M771" s="498"/>
      <c r="N771" s="499"/>
      <c r="O771" s="500"/>
      <c r="P771" s="499"/>
      <c r="Q771" s="501"/>
      <c r="R771" s="560"/>
      <c r="S771" s="542">
        <f t="shared" si="283"/>
        <v>0</v>
      </c>
      <c r="T771" s="502">
        <f t="shared" si="280"/>
        <v>0</v>
      </c>
      <c r="U771" s="502">
        <f t="shared" si="284"/>
        <v>0</v>
      </c>
      <c r="V771" s="503">
        <f t="shared" si="285"/>
        <v>0</v>
      </c>
      <c r="W771" s="561" t="str">
        <f t="shared" si="286"/>
        <v/>
      </c>
      <c r="X771" s="569" t="str">
        <f t="shared" si="281"/>
        <v/>
      </c>
      <c r="Y771" s="569" t="str">
        <f t="shared" si="282"/>
        <v/>
      </c>
    </row>
    <row r="772" spans="1:25" ht="16.5">
      <c r="A772" s="493">
        <f t="shared" si="279"/>
        <v>46160</v>
      </c>
      <c r="B772" s="549" t="s">
        <v>833</v>
      </c>
      <c r="C772" s="576"/>
      <c r="D772" s="600"/>
      <c r="E772" s="577"/>
      <c r="F772" s="635" t="str">
        <f>IF(ISNA(VLOOKUP(D772,條件!$A$1:$L$65585,5,0)),"",(VLOOKUP(D772,條件!$A$1:$L$65585,5,0)))</f>
        <v/>
      </c>
      <c r="G772" s="635" t="str">
        <f>IF(ISNA(VLOOKUP(D772,條件!$A$1:$L$65585,11,0)),"",(VLOOKUP(D772,條件!$A$1:$L$65585,11,0)))</f>
        <v/>
      </c>
      <c r="H772" s="578"/>
      <c r="I772" s="579"/>
      <c r="J772" s="580"/>
      <c r="K772" s="579"/>
      <c r="L772" s="581"/>
      <c r="M772" s="498"/>
      <c r="N772" s="499"/>
      <c r="O772" s="500"/>
      <c r="P772" s="499"/>
      <c r="Q772" s="501"/>
      <c r="R772" s="560"/>
      <c r="S772" s="542">
        <f t="shared" si="283"/>
        <v>0</v>
      </c>
      <c r="T772" s="502">
        <f t="shared" si="280"/>
        <v>0</v>
      </c>
      <c r="U772" s="502">
        <f t="shared" si="284"/>
        <v>0</v>
      </c>
      <c r="V772" s="503">
        <f t="shared" si="285"/>
        <v>0</v>
      </c>
      <c r="W772" s="561" t="str">
        <f t="shared" si="286"/>
        <v/>
      </c>
      <c r="X772" s="569" t="str">
        <f t="shared" si="281"/>
        <v/>
      </c>
      <c r="Y772" s="569" t="str">
        <f t="shared" si="282"/>
        <v/>
      </c>
    </row>
    <row r="773" spans="1:25" ht="16.5">
      <c r="A773" s="493">
        <f t="shared" si="279"/>
        <v>46160</v>
      </c>
      <c r="B773" s="549" t="s">
        <v>833</v>
      </c>
      <c r="C773" s="576"/>
      <c r="D773" s="600"/>
      <c r="E773" s="577"/>
      <c r="F773" s="635" t="str">
        <f>IF(ISNA(VLOOKUP(D773,條件!$A$1:$L$65585,5,0)),"",(VLOOKUP(D773,條件!$A$1:$L$65585,5,0)))</f>
        <v/>
      </c>
      <c r="G773" s="635" t="str">
        <f>IF(ISNA(VLOOKUP(D773,條件!$A$1:$L$65585,11,0)),"",(VLOOKUP(D773,條件!$A$1:$L$65585,11,0)))</f>
        <v/>
      </c>
      <c r="H773" s="578"/>
      <c r="I773" s="579"/>
      <c r="J773" s="580"/>
      <c r="K773" s="579"/>
      <c r="L773" s="581"/>
      <c r="M773" s="498"/>
      <c r="N773" s="499"/>
      <c r="O773" s="500"/>
      <c r="P773" s="499"/>
      <c r="Q773" s="501"/>
      <c r="R773" s="560"/>
      <c r="S773" s="542">
        <f t="shared" si="283"/>
        <v>0</v>
      </c>
      <c r="T773" s="502">
        <f t="shared" si="280"/>
        <v>0</v>
      </c>
      <c r="U773" s="502">
        <f t="shared" si="284"/>
        <v>0</v>
      </c>
      <c r="V773" s="503">
        <f t="shared" si="285"/>
        <v>0</v>
      </c>
      <c r="W773" s="561" t="str">
        <f t="shared" si="286"/>
        <v/>
      </c>
      <c r="X773" s="569" t="str">
        <f t="shared" si="281"/>
        <v/>
      </c>
      <c r="Y773" s="569" t="str">
        <f t="shared" si="282"/>
        <v/>
      </c>
    </row>
    <row r="774" spans="1:25" ht="16.5">
      <c r="A774" s="493">
        <f t="shared" si="279"/>
        <v>46160</v>
      </c>
      <c r="B774" s="549" t="s">
        <v>833</v>
      </c>
      <c r="C774" s="576"/>
      <c r="D774" s="600"/>
      <c r="E774" s="577"/>
      <c r="F774" s="635" t="str">
        <f>IF(ISNA(VLOOKUP(D774,條件!$A$1:$L$65585,5,0)),"",(VLOOKUP(D774,條件!$A$1:$L$65585,5,0)))</f>
        <v/>
      </c>
      <c r="G774" s="635" t="str">
        <f>IF(ISNA(VLOOKUP(D774,條件!$A$1:$L$65585,11,0)),"",(VLOOKUP(D774,條件!$A$1:$L$65585,11,0)))</f>
        <v/>
      </c>
      <c r="H774" s="578"/>
      <c r="I774" s="579"/>
      <c r="J774" s="580"/>
      <c r="K774" s="579"/>
      <c r="L774" s="581"/>
      <c r="M774" s="498"/>
      <c r="N774" s="499"/>
      <c r="O774" s="500"/>
      <c r="P774" s="499"/>
      <c r="Q774" s="501"/>
      <c r="R774" s="560"/>
      <c r="S774" s="542">
        <f t="shared" si="283"/>
        <v>0</v>
      </c>
      <c r="T774" s="502">
        <f t="shared" si="280"/>
        <v>0</v>
      </c>
      <c r="U774" s="502">
        <f t="shared" si="284"/>
        <v>0</v>
      </c>
      <c r="V774" s="503">
        <f t="shared" si="285"/>
        <v>0</v>
      </c>
      <c r="W774" s="561" t="str">
        <f t="shared" si="286"/>
        <v/>
      </c>
      <c r="X774" s="569" t="str">
        <f t="shared" si="281"/>
        <v/>
      </c>
      <c r="Y774" s="569" t="str">
        <f t="shared" si="282"/>
        <v/>
      </c>
    </row>
    <row r="775" spans="1:25" ht="16.5">
      <c r="A775" s="493">
        <f t="shared" si="279"/>
        <v>46160</v>
      </c>
      <c r="B775" s="515" t="s">
        <v>831</v>
      </c>
      <c r="C775" s="652"/>
      <c r="D775" s="653"/>
      <c r="E775" s="654"/>
      <c r="F775" s="655">
        <v>0</v>
      </c>
      <c r="G775" s="655"/>
      <c r="H775" s="656"/>
      <c r="I775" s="657">
        <f>COUNTA(I755:I774)</f>
        <v>0</v>
      </c>
      <c r="J775" s="657"/>
      <c r="K775" s="657"/>
      <c r="L775" s="658"/>
      <c r="M775" s="517"/>
      <c r="N775" s="518">
        <f>SUM(N755:N774)</f>
        <v>0</v>
      </c>
      <c r="O775" s="517"/>
      <c r="P775" s="518">
        <f>SUM(P755:P774)</f>
        <v>0</v>
      </c>
      <c r="Q775" s="519"/>
      <c r="R775" s="562"/>
      <c r="S775" s="544"/>
      <c r="T775" s="520"/>
      <c r="U775" s="516">
        <f>SUMIF(U755:U774,"&lt;9E307")</f>
        <v>0</v>
      </c>
      <c r="V775" s="516">
        <f>SUM(V755:V774)</f>
        <v>0</v>
      </c>
      <c r="W775" s="563">
        <f>IF(ISERROR(V775/U775),0,(V775/U775))</f>
        <v>0</v>
      </c>
      <c r="X775" s="570">
        <f>SUMIF(X755:X774,"&lt;9E307")</f>
        <v>0</v>
      </c>
      <c r="Y775" s="570">
        <f>SUMIF(Y755:Y774,"&lt;9E307")</f>
        <v>0</v>
      </c>
    </row>
    <row r="776" spans="1:25" ht="16.5">
      <c r="A776" s="493">
        <f t="shared" si="279"/>
        <v>46160</v>
      </c>
      <c r="B776" s="521" t="s">
        <v>834</v>
      </c>
      <c r="C776" s="659"/>
      <c r="D776" s="660"/>
      <c r="E776" s="661"/>
      <c r="F776" s="662"/>
      <c r="G776" s="662"/>
      <c r="H776" s="663"/>
      <c r="I776" s="664">
        <f>SUM(I754,I775)</f>
        <v>0</v>
      </c>
      <c r="J776" s="664"/>
      <c r="K776" s="664"/>
      <c r="L776" s="665"/>
      <c r="M776" s="536"/>
      <c r="N776" s="537">
        <f>SUM(N754,N775)</f>
        <v>0</v>
      </c>
      <c r="O776" s="536"/>
      <c r="P776" s="537">
        <f>SUM(P754,P775)</f>
        <v>0</v>
      </c>
      <c r="Q776" s="538"/>
      <c r="R776" s="564"/>
      <c r="S776" s="545"/>
      <c r="T776" s="504"/>
      <c r="U776" s="504">
        <f t="shared" ref="U776:V776" si="287">SUM(U754,U775)</f>
        <v>0</v>
      </c>
      <c r="V776" s="504">
        <f t="shared" si="287"/>
        <v>0</v>
      </c>
      <c r="W776" s="565">
        <f>IF(ISERROR(V776/U776),0,V776/U776)</f>
        <v>0</v>
      </c>
      <c r="X776" s="571">
        <f>SUM(X754,X775)</f>
        <v>0</v>
      </c>
      <c r="Y776" s="571">
        <f>SUM(Y754,Y775)</f>
        <v>0</v>
      </c>
    </row>
    <row r="777" spans="1:25" ht="16.5">
      <c r="A777" s="566">
        <f>A776+1</f>
        <v>46161</v>
      </c>
      <c r="B777" s="548" t="s">
        <v>832</v>
      </c>
      <c r="C777" s="666"/>
      <c r="D777" s="667"/>
      <c r="E777" s="668"/>
      <c r="F777" s="669" t="str">
        <f>IF(ISNA(VLOOKUP(D777,條件!$A$1:$L$65585,5,0)),"",(VLOOKUP(D777,條件!$A$1:$L$65585,5,0)))</f>
        <v/>
      </c>
      <c r="G777" s="669" t="str">
        <f>IF(ISNA(VLOOKUP(D777,條件!$A$1:$L$65585,11,0)),"",(VLOOKUP(D777,條件!$A$1:$L$65585,11,0)))</f>
        <v/>
      </c>
      <c r="H777" s="670"/>
      <c r="I777" s="671"/>
      <c r="J777" s="580"/>
      <c r="K777" s="671"/>
      <c r="L777" s="672"/>
      <c r="M777" s="524"/>
      <c r="N777" s="525"/>
      <c r="O777" s="526"/>
      <c r="P777" s="525"/>
      <c r="Q777" s="527"/>
      <c r="R777" s="558"/>
      <c r="S777" s="541">
        <f>K777*0.85</f>
        <v>0</v>
      </c>
      <c r="T777" s="522">
        <f t="shared" ref="T777:T796" si="288">IF(J777="",0,(1440/(J777/S777)))</f>
        <v>0</v>
      </c>
      <c r="U777" s="522">
        <f>T777*L777*(N777+P777)/24*0.85</f>
        <v>0</v>
      </c>
      <c r="V777" s="523">
        <f>M777+O777</f>
        <v>0</v>
      </c>
      <c r="W777" s="559" t="str">
        <f>IF(U777=0,"",((V777/U777)))</f>
        <v/>
      </c>
      <c r="X777" s="569" t="str">
        <f t="shared" ref="X777:X796" si="289">IF(ISERROR((U777/(N777+P777)*N777)/250),"",((U777/(N777+P777)*N777)/250))</f>
        <v/>
      </c>
      <c r="Y777" s="569" t="str">
        <f t="shared" ref="Y777:Y796" si="290">IF(ISERROR(((U777/(N777+P777)*P777)/250)),"",(((U777/(N777+P777)*P777))/250))</f>
        <v/>
      </c>
    </row>
    <row r="778" spans="1:25" ht="16.5">
      <c r="A778" s="493">
        <f>A777</f>
        <v>46161</v>
      </c>
      <c r="B778" s="549" t="s">
        <v>832</v>
      </c>
      <c r="C778" s="576"/>
      <c r="D778" s="600"/>
      <c r="E778" s="577"/>
      <c r="F778" s="635" t="str">
        <f>IF(ISNA(VLOOKUP(D778,條件!$A$1:$L$65585,5,0)),"",(VLOOKUP(D778,條件!$A$1:$L$65585,5,0)))</f>
        <v/>
      </c>
      <c r="G778" s="635" t="str">
        <f>IF(ISNA(VLOOKUP(D778,條件!$A$1:$L$65585,11,0)),"",(VLOOKUP(D778,條件!$A$1:$L$65585,11,0)))</f>
        <v/>
      </c>
      <c r="H778" s="578"/>
      <c r="I778" s="579"/>
      <c r="J778" s="580"/>
      <c r="K778" s="579"/>
      <c r="L778" s="581"/>
      <c r="M778" s="498"/>
      <c r="N778" s="499"/>
      <c r="O778" s="500"/>
      <c r="P778" s="499"/>
      <c r="Q778" s="527"/>
      <c r="R778" s="560"/>
      <c r="S778" s="542">
        <f t="shared" ref="S778:S796" si="291">K778*0.85</f>
        <v>0</v>
      </c>
      <c r="T778" s="502">
        <f t="shared" si="288"/>
        <v>0</v>
      </c>
      <c r="U778" s="522">
        <f t="shared" ref="U778:U796" si="292">T778*L778*(N778+P778)/24*0.85</f>
        <v>0</v>
      </c>
      <c r="V778" s="503">
        <f t="shared" ref="V778:V796" si="293">M778+O778</f>
        <v>0</v>
      </c>
      <c r="W778" s="559" t="str">
        <f t="shared" ref="W778:W796" si="294">IF(U778=0,"",((V778/U778)))</f>
        <v/>
      </c>
      <c r="X778" s="569" t="str">
        <f t="shared" si="289"/>
        <v/>
      </c>
      <c r="Y778" s="569" t="str">
        <f t="shared" si="290"/>
        <v/>
      </c>
    </row>
    <row r="779" spans="1:25" ht="16.5">
      <c r="A779" s="493">
        <f t="shared" ref="A779:A819" si="295">A778</f>
        <v>46161</v>
      </c>
      <c r="B779" s="549" t="s">
        <v>832</v>
      </c>
      <c r="C779" s="576"/>
      <c r="D779" s="600"/>
      <c r="E779" s="577"/>
      <c r="F779" s="635" t="str">
        <f>IF(ISNA(VLOOKUP(D779,條件!$A$1:$L$65585,5,0)),"",(VLOOKUP(D779,條件!$A$1:$L$65585,5,0)))</f>
        <v/>
      </c>
      <c r="G779" s="635" t="str">
        <f>IF(ISNA(VLOOKUP(D779,條件!$A$1:$L$65585,11,0)),"",(VLOOKUP(D779,條件!$A$1:$L$65585,11,0)))</f>
        <v/>
      </c>
      <c r="H779" s="578"/>
      <c r="I779" s="579"/>
      <c r="J779" s="580"/>
      <c r="K779" s="579"/>
      <c r="L779" s="581"/>
      <c r="M779" s="498"/>
      <c r="N779" s="499"/>
      <c r="O779" s="500"/>
      <c r="P779" s="499"/>
      <c r="Q779" s="527"/>
      <c r="R779" s="560"/>
      <c r="S779" s="542">
        <f t="shared" si="291"/>
        <v>0</v>
      </c>
      <c r="T779" s="502">
        <f t="shared" si="288"/>
        <v>0</v>
      </c>
      <c r="U779" s="522">
        <f t="shared" si="292"/>
        <v>0</v>
      </c>
      <c r="V779" s="503">
        <f t="shared" si="293"/>
        <v>0</v>
      </c>
      <c r="W779" s="559" t="str">
        <f t="shared" si="294"/>
        <v/>
      </c>
      <c r="X779" s="569" t="str">
        <f t="shared" si="289"/>
        <v/>
      </c>
      <c r="Y779" s="569" t="str">
        <f t="shared" si="290"/>
        <v/>
      </c>
    </row>
    <row r="780" spans="1:25" ht="16.5">
      <c r="A780" s="493">
        <f t="shared" si="295"/>
        <v>46161</v>
      </c>
      <c r="B780" s="549" t="s">
        <v>832</v>
      </c>
      <c r="C780" s="576"/>
      <c r="D780" s="600"/>
      <c r="E780" s="577"/>
      <c r="F780" s="635" t="str">
        <f>IF(ISNA(VLOOKUP(D780,條件!$A$1:$L$65585,5,0)),"",(VLOOKUP(D780,條件!$A$1:$L$65585,5,0)))</f>
        <v/>
      </c>
      <c r="G780" s="635" t="str">
        <f>IF(ISNA(VLOOKUP(D780,條件!$A$1:$L$65585,11,0)),"",(VLOOKUP(D780,條件!$A$1:$L$65585,11,0)))</f>
        <v/>
      </c>
      <c r="H780" s="578"/>
      <c r="I780" s="579"/>
      <c r="J780" s="580"/>
      <c r="K780" s="579"/>
      <c r="L780" s="581"/>
      <c r="M780" s="498"/>
      <c r="N780" s="499"/>
      <c r="O780" s="500"/>
      <c r="P780" s="499"/>
      <c r="Q780" s="527"/>
      <c r="R780" s="560"/>
      <c r="S780" s="542">
        <f t="shared" si="291"/>
        <v>0</v>
      </c>
      <c r="T780" s="502">
        <f t="shared" si="288"/>
        <v>0</v>
      </c>
      <c r="U780" s="522">
        <f t="shared" si="292"/>
        <v>0</v>
      </c>
      <c r="V780" s="503">
        <f t="shared" si="293"/>
        <v>0</v>
      </c>
      <c r="W780" s="559" t="str">
        <f t="shared" si="294"/>
        <v/>
      </c>
      <c r="X780" s="569" t="str">
        <f t="shared" si="289"/>
        <v/>
      </c>
      <c r="Y780" s="569" t="str">
        <f t="shared" si="290"/>
        <v/>
      </c>
    </row>
    <row r="781" spans="1:25" ht="16.5">
      <c r="A781" s="493">
        <f t="shared" si="295"/>
        <v>46161</v>
      </c>
      <c r="B781" s="549" t="s">
        <v>832</v>
      </c>
      <c r="C781" s="576"/>
      <c r="D781" s="600"/>
      <c r="E781" s="577"/>
      <c r="F781" s="635" t="str">
        <f>IF(ISNA(VLOOKUP(D781,條件!$A$1:$L$65585,5,0)),"",(VLOOKUP(D781,條件!$A$1:$L$65585,5,0)))</f>
        <v/>
      </c>
      <c r="G781" s="635" t="str">
        <f>IF(ISNA(VLOOKUP(D781,條件!$A$1:$L$65585,11,0)),"",(VLOOKUP(D781,條件!$A$1:$L$65585,11,0)))</f>
        <v/>
      </c>
      <c r="H781" s="578"/>
      <c r="I781" s="579"/>
      <c r="J781" s="580"/>
      <c r="K781" s="579"/>
      <c r="L781" s="581"/>
      <c r="M781" s="498"/>
      <c r="N781" s="499"/>
      <c r="O781" s="500"/>
      <c r="P781" s="499"/>
      <c r="Q781" s="527"/>
      <c r="R781" s="560"/>
      <c r="S781" s="542">
        <f t="shared" si="291"/>
        <v>0</v>
      </c>
      <c r="T781" s="502">
        <f t="shared" si="288"/>
        <v>0</v>
      </c>
      <c r="U781" s="522">
        <f t="shared" si="292"/>
        <v>0</v>
      </c>
      <c r="V781" s="503">
        <f t="shared" si="293"/>
        <v>0</v>
      </c>
      <c r="W781" s="559" t="str">
        <f t="shared" si="294"/>
        <v/>
      </c>
      <c r="X781" s="569" t="str">
        <f t="shared" si="289"/>
        <v/>
      </c>
      <c r="Y781" s="569" t="str">
        <f t="shared" si="290"/>
        <v/>
      </c>
    </row>
    <row r="782" spans="1:25" ht="16.5">
      <c r="A782" s="493">
        <f t="shared" si="295"/>
        <v>46161</v>
      </c>
      <c r="B782" s="549" t="s">
        <v>832</v>
      </c>
      <c r="C782" s="576"/>
      <c r="D782" s="600"/>
      <c r="E782" s="577"/>
      <c r="F782" s="635" t="str">
        <f>IF(ISNA(VLOOKUP(D782,條件!$A$1:$L$65585,5,0)),"",(VLOOKUP(D782,條件!$A$1:$L$65585,5,0)))</f>
        <v/>
      </c>
      <c r="G782" s="635" t="str">
        <f>IF(ISNA(VLOOKUP(D782,條件!$A$1:$L$65585,11,0)),"",(VLOOKUP(D782,條件!$A$1:$L$65585,11,0)))</f>
        <v/>
      </c>
      <c r="H782" s="578"/>
      <c r="I782" s="579"/>
      <c r="J782" s="580"/>
      <c r="K782" s="579"/>
      <c r="L782" s="581"/>
      <c r="M782" s="498"/>
      <c r="N782" s="499"/>
      <c r="O782" s="500"/>
      <c r="P782" s="499"/>
      <c r="Q782" s="527"/>
      <c r="R782" s="560"/>
      <c r="S782" s="542">
        <f t="shared" si="291"/>
        <v>0</v>
      </c>
      <c r="T782" s="502">
        <f t="shared" si="288"/>
        <v>0</v>
      </c>
      <c r="U782" s="522">
        <f t="shared" si="292"/>
        <v>0</v>
      </c>
      <c r="V782" s="503">
        <f t="shared" si="293"/>
        <v>0</v>
      </c>
      <c r="W782" s="559" t="str">
        <f t="shared" si="294"/>
        <v/>
      </c>
      <c r="X782" s="569" t="str">
        <f t="shared" si="289"/>
        <v/>
      </c>
      <c r="Y782" s="569" t="str">
        <f t="shared" si="290"/>
        <v/>
      </c>
    </row>
    <row r="783" spans="1:25" ht="16.5">
      <c r="A783" s="493">
        <f t="shared" si="295"/>
        <v>46161</v>
      </c>
      <c r="B783" s="549" t="s">
        <v>832</v>
      </c>
      <c r="C783" s="576"/>
      <c r="D783" s="600"/>
      <c r="E783" s="577"/>
      <c r="F783" s="635" t="str">
        <f>IF(ISNA(VLOOKUP(D783,條件!$A$1:$L$65585,5,0)),"",(VLOOKUP(D783,條件!$A$1:$L$65585,5,0)))</f>
        <v/>
      </c>
      <c r="G783" s="635" t="str">
        <f>IF(ISNA(VLOOKUP(D783,條件!$A$1:$L$65585,11,0)),"",(VLOOKUP(D783,條件!$A$1:$L$65585,11,0)))</f>
        <v/>
      </c>
      <c r="H783" s="578"/>
      <c r="I783" s="579"/>
      <c r="J783" s="580"/>
      <c r="K783" s="579"/>
      <c r="L783" s="581"/>
      <c r="M783" s="498"/>
      <c r="N783" s="499"/>
      <c r="O783" s="500"/>
      <c r="P783" s="499"/>
      <c r="Q783" s="527"/>
      <c r="R783" s="560"/>
      <c r="S783" s="542">
        <f t="shared" si="291"/>
        <v>0</v>
      </c>
      <c r="T783" s="502">
        <f t="shared" si="288"/>
        <v>0</v>
      </c>
      <c r="U783" s="522">
        <f t="shared" si="292"/>
        <v>0</v>
      </c>
      <c r="V783" s="503">
        <f t="shared" si="293"/>
        <v>0</v>
      </c>
      <c r="W783" s="559" t="str">
        <f t="shared" si="294"/>
        <v/>
      </c>
      <c r="X783" s="569" t="str">
        <f t="shared" si="289"/>
        <v/>
      </c>
      <c r="Y783" s="569" t="str">
        <f t="shared" si="290"/>
        <v/>
      </c>
    </row>
    <row r="784" spans="1:25" ht="16.5">
      <c r="A784" s="493">
        <f t="shared" si="295"/>
        <v>46161</v>
      </c>
      <c r="B784" s="549" t="s">
        <v>832</v>
      </c>
      <c r="C784" s="576"/>
      <c r="D784" s="600"/>
      <c r="E784" s="577"/>
      <c r="F784" s="635" t="str">
        <f>IF(ISNA(VLOOKUP(D784,條件!$A$1:$L$65585,5,0)),"",(VLOOKUP(D784,條件!$A$1:$L$65585,5,0)))</f>
        <v/>
      </c>
      <c r="G784" s="635" t="str">
        <f>IF(ISNA(VLOOKUP(D784,條件!$A$1:$L$65585,11,0)),"",(VLOOKUP(D784,條件!$A$1:$L$65585,11,0)))</f>
        <v/>
      </c>
      <c r="H784" s="578"/>
      <c r="I784" s="579"/>
      <c r="J784" s="580"/>
      <c r="K784" s="579"/>
      <c r="L784" s="581"/>
      <c r="M784" s="498"/>
      <c r="N784" s="499"/>
      <c r="O784" s="500"/>
      <c r="P784" s="499"/>
      <c r="Q784" s="527"/>
      <c r="R784" s="560"/>
      <c r="S784" s="542">
        <f t="shared" si="291"/>
        <v>0</v>
      </c>
      <c r="T784" s="502">
        <f t="shared" si="288"/>
        <v>0</v>
      </c>
      <c r="U784" s="522">
        <f t="shared" si="292"/>
        <v>0</v>
      </c>
      <c r="V784" s="503">
        <f t="shared" si="293"/>
        <v>0</v>
      </c>
      <c r="W784" s="559" t="str">
        <f t="shared" si="294"/>
        <v/>
      </c>
      <c r="X784" s="569" t="str">
        <f t="shared" si="289"/>
        <v/>
      </c>
      <c r="Y784" s="569" t="str">
        <f t="shared" si="290"/>
        <v/>
      </c>
    </row>
    <row r="785" spans="1:25" ht="16.5">
      <c r="A785" s="493">
        <f t="shared" si="295"/>
        <v>46161</v>
      </c>
      <c r="B785" s="549" t="s">
        <v>832</v>
      </c>
      <c r="C785" s="576"/>
      <c r="D785" s="600"/>
      <c r="E785" s="577"/>
      <c r="F785" s="635" t="str">
        <f>IF(ISNA(VLOOKUP(D785,條件!$A$1:$L$65585,5,0)),"",(VLOOKUP(D785,條件!$A$1:$L$65585,5,0)))</f>
        <v/>
      </c>
      <c r="G785" s="635" t="str">
        <f>IF(ISNA(VLOOKUP(D785,條件!$A$1:$L$65585,11,0)),"",(VLOOKUP(D785,條件!$A$1:$L$65585,11,0)))</f>
        <v/>
      </c>
      <c r="H785" s="578"/>
      <c r="I785" s="579"/>
      <c r="J785" s="580"/>
      <c r="K785" s="579"/>
      <c r="L785" s="581"/>
      <c r="M785" s="498"/>
      <c r="N785" s="499"/>
      <c r="O785" s="500"/>
      <c r="P785" s="499"/>
      <c r="Q785" s="527"/>
      <c r="R785" s="560"/>
      <c r="S785" s="542">
        <f t="shared" si="291"/>
        <v>0</v>
      </c>
      <c r="T785" s="502">
        <f t="shared" si="288"/>
        <v>0</v>
      </c>
      <c r="U785" s="522">
        <f t="shared" si="292"/>
        <v>0</v>
      </c>
      <c r="V785" s="503">
        <f t="shared" si="293"/>
        <v>0</v>
      </c>
      <c r="W785" s="559" t="str">
        <f t="shared" si="294"/>
        <v/>
      </c>
      <c r="X785" s="569" t="str">
        <f t="shared" si="289"/>
        <v/>
      </c>
      <c r="Y785" s="569" t="str">
        <f t="shared" si="290"/>
        <v/>
      </c>
    </row>
    <row r="786" spans="1:25" ht="16.5">
      <c r="A786" s="493">
        <f t="shared" si="295"/>
        <v>46161</v>
      </c>
      <c r="B786" s="549" t="s">
        <v>832</v>
      </c>
      <c r="C786" s="576"/>
      <c r="D786" s="600"/>
      <c r="E786" s="577"/>
      <c r="F786" s="635" t="str">
        <f>IF(ISNA(VLOOKUP(D786,條件!$A$1:$L$65585,5,0)),"",(VLOOKUP(D786,條件!$A$1:$L$65585,5,0)))</f>
        <v/>
      </c>
      <c r="G786" s="635" t="str">
        <f>IF(ISNA(VLOOKUP(D786,條件!$A$1:$L$65585,11,0)),"",(VLOOKUP(D786,條件!$A$1:$L$65585,11,0)))</f>
        <v/>
      </c>
      <c r="H786" s="578"/>
      <c r="I786" s="579"/>
      <c r="J786" s="580"/>
      <c r="K786" s="579"/>
      <c r="L786" s="581"/>
      <c r="M786" s="498"/>
      <c r="N786" s="499"/>
      <c r="O786" s="500"/>
      <c r="P786" s="499"/>
      <c r="Q786" s="527"/>
      <c r="R786" s="560"/>
      <c r="S786" s="542">
        <f t="shared" si="291"/>
        <v>0</v>
      </c>
      <c r="T786" s="502">
        <f t="shared" si="288"/>
        <v>0</v>
      </c>
      <c r="U786" s="522">
        <f t="shared" si="292"/>
        <v>0</v>
      </c>
      <c r="V786" s="503">
        <f t="shared" si="293"/>
        <v>0</v>
      </c>
      <c r="W786" s="559" t="str">
        <f t="shared" si="294"/>
        <v/>
      </c>
      <c r="X786" s="569" t="str">
        <f t="shared" si="289"/>
        <v/>
      </c>
      <c r="Y786" s="569" t="str">
        <f t="shared" si="290"/>
        <v/>
      </c>
    </row>
    <row r="787" spans="1:25" ht="16.5">
      <c r="A787" s="493">
        <f t="shared" si="295"/>
        <v>46161</v>
      </c>
      <c r="B787" s="549" t="s">
        <v>832</v>
      </c>
      <c r="C787" s="576"/>
      <c r="D787" s="600"/>
      <c r="E787" s="577"/>
      <c r="F787" s="635" t="str">
        <f>IF(ISNA(VLOOKUP(D787,條件!$A$1:$L$65585,5,0)),"",(VLOOKUP(D787,條件!$A$1:$L$65585,5,0)))</f>
        <v/>
      </c>
      <c r="G787" s="635" t="str">
        <f>IF(ISNA(VLOOKUP(D787,條件!$A$1:$L$65585,11,0)),"",(VLOOKUP(D787,條件!$A$1:$L$65585,11,0)))</f>
        <v/>
      </c>
      <c r="H787" s="578"/>
      <c r="I787" s="579"/>
      <c r="J787" s="580"/>
      <c r="K787" s="579"/>
      <c r="L787" s="581"/>
      <c r="M787" s="498"/>
      <c r="N787" s="499"/>
      <c r="O787" s="500"/>
      <c r="P787" s="499"/>
      <c r="Q787" s="527"/>
      <c r="R787" s="560"/>
      <c r="S787" s="542">
        <f t="shared" si="291"/>
        <v>0</v>
      </c>
      <c r="T787" s="502">
        <f t="shared" si="288"/>
        <v>0</v>
      </c>
      <c r="U787" s="522">
        <f t="shared" si="292"/>
        <v>0</v>
      </c>
      <c r="V787" s="503">
        <f t="shared" si="293"/>
        <v>0</v>
      </c>
      <c r="W787" s="559" t="str">
        <f t="shared" si="294"/>
        <v/>
      </c>
      <c r="X787" s="569" t="str">
        <f t="shared" si="289"/>
        <v/>
      </c>
      <c r="Y787" s="569" t="str">
        <f t="shared" si="290"/>
        <v/>
      </c>
    </row>
    <row r="788" spans="1:25" ht="16.5">
      <c r="A788" s="493">
        <f t="shared" si="295"/>
        <v>46161</v>
      </c>
      <c r="B788" s="549" t="s">
        <v>832</v>
      </c>
      <c r="C788" s="576"/>
      <c r="D788" s="600"/>
      <c r="E788" s="577"/>
      <c r="F788" s="635" t="str">
        <f>IF(ISNA(VLOOKUP(D788,條件!$A$1:$L$65585,5,0)),"",(VLOOKUP(D788,條件!$A$1:$L$65585,5,0)))</f>
        <v/>
      </c>
      <c r="G788" s="635" t="str">
        <f>IF(ISNA(VLOOKUP(D788,條件!$A$1:$L$65585,11,0)),"",(VLOOKUP(D788,條件!$A$1:$L$65585,11,0)))</f>
        <v/>
      </c>
      <c r="H788" s="578"/>
      <c r="I788" s="579"/>
      <c r="J788" s="580"/>
      <c r="K788" s="579"/>
      <c r="L788" s="581"/>
      <c r="M788" s="498"/>
      <c r="N788" s="499"/>
      <c r="O788" s="500"/>
      <c r="P788" s="499"/>
      <c r="Q788" s="527"/>
      <c r="R788" s="560"/>
      <c r="S788" s="542">
        <f t="shared" si="291"/>
        <v>0</v>
      </c>
      <c r="T788" s="502">
        <f t="shared" si="288"/>
        <v>0</v>
      </c>
      <c r="U788" s="502">
        <f t="shared" si="292"/>
        <v>0</v>
      </c>
      <c r="V788" s="503">
        <f t="shared" si="293"/>
        <v>0</v>
      </c>
      <c r="W788" s="559" t="str">
        <f t="shared" si="294"/>
        <v/>
      </c>
      <c r="X788" s="569" t="str">
        <f t="shared" si="289"/>
        <v/>
      </c>
      <c r="Y788" s="569" t="str">
        <f t="shared" si="290"/>
        <v/>
      </c>
    </row>
    <row r="789" spans="1:25" ht="16.5">
      <c r="A789" s="493">
        <f t="shared" si="295"/>
        <v>46161</v>
      </c>
      <c r="B789" s="549" t="s">
        <v>832</v>
      </c>
      <c r="C789" s="576"/>
      <c r="D789" s="600"/>
      <c r="E789" s="577"/>
      <c r="F789" s="635" t="str">
        <f>IF(ISNA(VLOOKUP(D789,條件!$A$1:$L$65585,5,0)),"",(VLOOKUP(D789,條件!$A$1:$L$65585,5,0)))</f>
        <v/>
      </c>
      <c r="G789" s="635" t="str">
        <f>IF(ISNA(VLOOKUP(D789,條件!$A$1:$L$65585,11,0)),"",(VLOOKUP(D789,條件!$A$1:$L$65585,11,0)))</f>
        <v/>
      </c>
      <c r="H789" s="578"/>
      <c r="I789" s="579"/>
      <c r="J789" s="580"/>
      <c r="K789" s="579"/>
      <c r="L789" s="581"/>
      <c r="M789" s="498"/>
      <c r="N789" s="499"/>
      <c r="O789" s="500"/>
      <c r="P789" s="499"/>
      <c r="Q789" s="527"/>
      <c r="R789" s="560"/>
      <c r="S789" s="542">
        <f t="shared" si="291"/>
        <v>0</v>
      </c>
      <c r="T789" s="502">
        <f t="shared" si="288"/>
        <v>0</v>
      </c>
      <c r="U789" s="502">
        <f t="shared" si="292"/>
        <v>0</v>
      </c>
      <c r="V789" s="503">
        <f t="shared" si="293"/>
        <v>0</v>
      </c>
      <c r="W789" s="561" t="str">
        <f t="shared" si="294"/>
        <v/>
      </c>
      <c r="X789" s="569" t="str">
        <f t="shared" si="289"/>
        <v/>
      </c>
      <c r="Y789" s="569" t="str">
        <f t="shared" si="290"/>
        <v/>
      </c>
    </row>
    <row r="790" spans="1:25" ht="16.5">
      <c r="A790" s="493">
        <f t="shared" si="295"/>
        <v>46161</v>
      </c>
      <c r="B790" s="549" t="s">
        <v>832</v>
      </c>
      <c r="C790" s="576"/>
      <c r="D790" s="600"/>
      <c r="E790" s="577"/>
      <c r="F790" s="635" t="str">
        <f>IF(ISNA(VLOOKUP(D790,條件!$A$1:$L$65585,5,0)),"",(VLOOKUP(D790,條件!$A$1:$L$65585,5,0)))</f>
        <v/>
      </c>
      <c r="G790" s="635" t="str">
        <f>IF(ISNA(VLOOKUP(D790,條件!$A$1:$L$65585,11,0)),"",(VLOOKUP(D790,條件!$A$1:$L$65585,11,0)))</f>
        <v/>
      </c>
      <c r="H790" s="578"/>
      <c r="I790" s="579"/>
      <c r="J790" s="580"/>
      <c r="K790" s="579"/>
      <c r="L790" s="581"/>
      <c r="M790" s="498"/>
      <c r="N790" s="499"/>
      <c r="O790" s="500"/>
      <c r="P790" s="499"/>
      <c r="Q790" s="527"/>
      <c r="R790" s="560"/>
      <c r="S790" s="542">
        <f t="shared" si="291"/>
        <v>0</v>
      </c>
      <c r="T790" s="502">
        <f t="shared" si="288"/>
        <v>0</v>
      </c>
      <c r="U790" s="502">
        <f t="shared" si="292"/>
        <v>0</v>
      </c>
      <c r="V790" s="503">
        <f t="shared" si="293"/>
        <v>0</v>
      </c>
      <c r="W790" s="561" t="str">
        <f t="shared" si="294"/>
        <v/>
      </c>
      <c r="X790" s="569" t="str">
        <f t="shared" si="289"/>
        <v/>
      </c>
      <c r="Y790" s="569" t="str">
        <f t="shared" si="290"/>
        <v/>
      </c>
    </row>
    <row r="791" spans="1:25" ht="16.5">
      <c r="A791" s="493">
        <f t="shared" si="295"/>
        <v>46161</v>
      </c>
      <c r="B791" s="549" t="s">
        <v>832</v>
      </c>
      <c r="C791" s="576"/>
      <c r="D791" s="600"/>
      <c r="E791" s="577"/>
      <c r="F791" s="635" t="str">
        <f>IF(ISNA(VLOOKUP(D791,條件!$A$1:$L$65585,5,0)),"",(VLOOKUP(D791,條件!$A$1:$L$65585,5,0)))</f>
        <v/>
      </c>
      <c r="G791" s="635" t="str">
        <f>IF(ISNA(VLOOKUP(D791,條件!$A$1:$L$65585,11,0)),"",(VLOOKUP(D791,條件!$A$1:$L$65585,11,0)))</f>
        <v/>
      </c>
      <c r="H791" s="578"/>
      <c r="I791" s="579"/>
      <c r="J791" s="580"/>
      <c r="K791" s="579"/>
      <c r="L791" s="581"/>
      <c r="M791" s="498"/>
      <c r="N791" s="499"/>
      <c r="O791" s="500"/>
      <c r="P791" s="499"/>
      <c r="Q791" s="527"/>
      <c r="R791" s="560"/>
      <c r="S791" s="542">
        <f t="shared" si="291"/>
        <v>0</v>
      </c>
      <c r="T791" s="502">
        <f t="shared" si="288"/>
        <v>0</v>
      </c>
      <c r="U791" s="502">
        <f t="shared" si="292"/>
        <v>0</v>
      </c>
      <c r="V791" s="503">
        <f t="shared" si="293"/>
        <v>0</v>
      </c>
      <c r="W791" s="561" t="str">
        <f t="shared" si="294"/>
        <v/>
      </c>
      <c r="X791" s="569" t="str">
        <f t="shared" si="289"/>
        <v/>
      </c>
      <c r="Y791" s="569" t="str">
        <f t="shared" si="290"/>
        <v/>
      </c>
    </row>
    <row r="792" spans="1:25" ht="16.5">
      <c r="A792" s="493">
        <f t="shared" si="295"/>
        <v>46161</v>
      </c>
      <c r="B792" s="549" t="s">
        <v>832</v>
      </c>
      <c r="C792" s="576"/>
      <c r="D792" s="600"/>
      <c r="E792" s="577"/>
      <c r="F792" s="635" t="str">
        <f>IF(ISNA(VLOOKUP(D792,條件!$A$1:$L$65585,5,0)),"",(VLOOKUP(D792,條件!$A$1:$L$65585,5,0)))</f>
        <v/>
      </c>
      <c r="G792" s="635" t="str">
        <f>IF(ISNA(VLOOKUP(D792,條件!$A$1:$L$65585,11,0)),"",(VLOOKUP(D792,條件!$A$1:$L$65585,11,0)))</f>
        <v/>
      </c>
      <c r="H792" s="578"/>
      <c r="I792" s="579"/>
      <c r="J792" s="580"/>
      <c r="K792" s="579"/>
      <c r="L792" s="581"/>
      <c r="M792" s="498"/>
      <c r="N792" s="499"/>
      <c r="O792" s="500"/>
      <c r="P792" s="499"/>
      <c r="Q792" s="527"/>
      <c r="R792" s="560"/>
      <c r="S792" s="542">
        <f t="shared" si="291"/>
        <v>0</v>
      </c>
      <c r="T792" s="502">
        <f t="shared" si="288"/>
        <v>0</v>
      </c>
      <c r="U792" s="502">
        <f t="shared" si="292"/>
        <v>0</v>
      </c>
      <c r="V792" s="503">
        <f t="shared" si="293"/>
        <v>0</v>
      </c>
      <c r="W792" s="561" t="str">
        <f t="shared" si="294"/>
        <v/>
      </c>
      <c r="X792" s="569" t="str">
        <f t="shared" si="289"/>
        <v/>
      </c>
      <c r="Y792" s="569" t="str">
        <f t="shared" si="290"/>
        <v/>
      </c>
    </row>
    <row r="793" spans="1:25" ht="16.5">
      <c r="A793" s="493">
        <f t="shared" si="295"/>
        <v>46161</v>
      </c>
      <c r="B793" s="549" t="s">
        <v>832</v>
      </c>
      <c r="C793" s="576"/>
      <c r="D793" s="600"/>
      <c r="E793" s="577"/>
      <c r="F793" s="635" t="str">
        <f>IF(ISNA(VLOOKUP(D793,條件!$A$1:$L$65585,5,0)),"",(VLOOKUP(D793,條件!$A$1:$L$65585,5,0)))</f>
        <v/>
      </c>
      <c r="G793" s="635" t="str">
        <f>IF(ISNA(VLOOKUP(D793,條件!$A$1:$L$65585,11,0)),"",(VLOOKUP(D793,條件!$A$1:$L$65585,11,0)))</f>
        <v/>
      </c>
      <c r="H793" s="578"/>
      <c r="I793" s="579"/>
      <c r="J793" s="580"/>
      <c r="K793" s="579"/>
      <c r="L793" s="581"/>
      <c r="M793" s="498"/>
      <c r="N793" s="499"/>
      <c r="O793" s="500"/>
      <c r="P793" s="499"/>
      <c r="Q793" s="501"/>
      <c r="R793" s="560"/>
      <c r="S793" s="542">
        <f t="shared" si="291"/>
        <v>0</v>
      </c>
      <c r="T793" s="502">
        <f t="shared" si="288"/>
        <v>0</v>
      </c>
      <c r="U793" s="502">
        <f t="shared" si="292"/>
        <v>0</v>
      </c>
      <c r="V793" s="503">
        <f t="shared" si="293"/>
        <v>0</v>
      </c>
      <c r="W793" s="561" t="str">
        <f t="shared" si="294"/>
        <v/>
      </c>
      <c r="X793" s="569" t="str">
        <f t="shared" si="289"/>
        <v/>
      </c>
      <c r="Y793" s="569" t="str">
        <f t="shared" si="290"/>
        <v/>
      </c>
    </row>
    <row r="794" spans="1:25" ht="16.5">
      <c r="A794" s="493">
        <f t="shared" si="295"/>
        <v>46161</v>
      </c>
      <c r="B794" s="549" t="s">
        <v>832</v>
      </c>
      <c r="C794" s="576"/>
      <c r="D794" s="600"/>
      <c r="E794" s="577"/>
      <c r="F794" s="635" t="str">
        <f>IF(ISNA(VLOOKUP(D794,條件!$A$1:$L$65585,5,0)),"",(VLOOKUP(D794,條件!$A$1:$L$65585,5,0)))</f>
        <v/>
      </c>
      <c r="G794" s="635" t="str">
        <f>IF(ISNA(VLOOKUP(D794,條件!$A$1:$L$65585,11,0)),"",(VLOOKUP(D794,條件!$A$1:$L$65585,11,0)))</f>
        <v/>
      </c>
      <c r="H794" s="578"/>
      <c r="I794" s="579"/>
      <c r="J794" s="580"/>
      <c r="K794" s="579"/>
      <c r="L794" s="581"/>
      <c r="M794" s="498"/>
      <c r="N794" s="499"/>
      <c r="O794" s="500"/>
      <c r="P794" s="499"/>
      <c r="Q794" s="501"/>
      <c r="R794" s="560"/>
      <c r="S794" s="542">
        <f t="shared" si="291"/>
        <v>0</v>
      </c>
      <c r="T794" s="502">
        <f t="shared" si="288"/>
        <v>0</v>
      </c>
      <c r="U794" s="502">
        <f t="shared" si="292"/>
        <v>0</v>
      </c>
      <c r="V794" s="503">
        <f t="shared" si="293"/>
        <v>0</v>
      </c>
      <c r="W794" s="561" t="str">
        <f t="shared" si="294"/>
        <v/>
      </c>
      <c r="X794" s="569" t="str">
        <f t="shared" si="289"/>
        <v/>
      </c>
      <c r="Y794" s="569" t="str">
        <f t="shared" si="290"/>
        <v/>
      </c>
    </row>
    <row r="795" spans="1:25" ht="16.5">
      <c r="A795" s="493">
        <f t="shared" si="295"/>
        <v>46161</v>
      </c>
      <c r="B795" s="549" t="s">
        <v>832</v>
      </c>
      <c r="C795" s="576"/>
      <c r="D795" s="600"/>
      <c r="E795" s="577"/>
      <c r="F795" s="635" t="str">
        <f>IF(ISNA(VLOOKUP(D795,條件!$A$1:$L$65585,5,0)),"",(VLOOKUP(D795,條件!$A$1:$L$65585,5,0)))</f>
        <v/>
      </c>
      <c r="G795" s="635" t="str">
        <f>IF(ISNA(VLOOKUP(D795,條件!$A$1:$L$65585,11,0)),"",(VLOOKUP(D795,條件!$A$1:$L$65585,11,0)))</f>
        <v/>
      </c>
      <c r="H795" s="578"/>
      <c r="I795" s="579"/>
      <c r="J795" s="580"/>
      <c r="K795" s="579"/>
      <c r="L795" s="581"/>
      <c r="M795" s="498"/>
      <c r="N795" s="499"/>
      <c r="O795" s="500"/>
      <c r="P795" s="499"/>
      <c r="Q795" s="501"/>
      <c r="R795" s="560"/>
      <c r="S795" s="542">
        <f t="shared" si="291"/>
        <v>0</v>
      </c>
      <c r="T795" s="502">
        <f t="shared" si="288"/>
        <v>0</v>
      </c>
      <c r="U795" s="502">
        <f t="shared" si="292"/>
        <v>0</v>
      </c>
      <c r="V795" s="503">
        <f t="shared" si="293"/>
        <v>0</v>
      </c>
      <c r="W795" s="561" t="str">
        <f t="shared" si="294"/>
        <v/>
      </c>
      <c r="X795" s="569" t="str">
        <f t="shared" si="289"/>
        <v/>
      </c>
      <c r="Y795" s="569" t="str">
        <f t="shared" si="290"/>
        <v/>
      </c>
    </row>
    <row r="796" spans="1:25" ht="16.5">
      <c r="A796" s="493">
        <f t="shared" si="295"/>
        <v>46161</v>
      </c>
      <c r="B796" s="549" t="s">
        <v>832</v>
      </c>
      <c r="C796" s="576"/>
      <c r="D796" s="600"/>
      <c r="E796" s="577"/>
      <c r="F796" s="635" t="str">
        <f>IF(ISNA(VLOOKUP(D796,條件!$A$1:$L$65585,5,0)),"",(VLOOKUP(D796,條件!$A$1:$L$65585,5,0)))</f>
        <v/>
      </c>
      <c r="G796" s="635" t="str">
        <f>IF(ISNA(VLOOKUP(D796,條件!$A$1:$L$65585,11,0)),"",(VLOOKUP(D796,條件!$A$1:$L$65585,11,0)))</f>
        <v/>
      </c>
      <c r="H796" s="578"/>
      <c r="I796" s="579"/>
      <c r="J796" s="580"/>
      <c r="K796" s="579"/>
      <c r="L796" s="581"/>
      <c r="M796" s="498"/>
      <c r="N796" s="499"/>
      <c r="O796" s="500"/>
      <c r="P796" s="499"/>
      <c r="Q796" s="501"/>
      <c r="R796" s="560"/>
      <c r="S796" s="542">
        <f t="shared" si="291"/>
        <v>0</v>
      </c>
      <c r="T796" s="502">
        <f t="shared" si="288"/>
        <v>0</v>
      </c>
      <c r="U796" s="502">
        <f t="shared" si="292"/>
        <v>0</v>
      </c>
      <c r="V796" s="503">
        <f t="shared" si="293"/>
        <v>0</v>
      </c>
      <c r="W796" s="561" t="str">
        <f t="shared" si="294"/>
        <v/>
      </c>
      <c r="X796" s="569" t="str">
        <f t="shared" si="289"/>
        <v/>
      </c>
      <c r="Y796" s="569" t="str">
        <f t="shared" si="290"/>
        <v/>
      </c>
    </row>
    <row r="797" spans="1:25" ht="16.5">
      <c r="A797" s="493">
        <f t="shared" si="295"/>
        <v>46161</v>
      </c>
      <c r="B797" s="515" t="s">
        <v>835</v>
      </c>
      <c r="C797" s="652"/>
      <c r="D797" s="653"/>
      <c r="E797" s="654"/>
      <c r="F797" s="655"/>
      <c r="G797" s="655"/>
      <c r="H797" s="656"/>
      <c r="I797" s="657">
        <f>COUNTA(I777:I796)</f>
        <v>0</v>
      </c>
      <c r="J797" s="657"/>
      <c r="K797" s="657"/>
      <c r="L797" s="658"/>
      <c r="M797" s="517"/>
      <c r="N797" s="518">
        <f>SUM(N777:N796)</f>
        <v>0</v>
      </c>
      <c r="O797" s="517"/>
      <c r="P797" s="518">
        <f>SUM(P777:P796)</f>
        <v>0</v>
      </c>
      <c r="Q797" s="519"/>
      <c r="R797" s="562"/>
      <c r="S797" s="543"/>
      <c r="T797" s="516"/>
      <c r="U797" s="516">
        <f>SUMIF(U777:U796,"&lt;9E307")</f>
        <v>0</v>
      </c>
      <c r="V797" s="516">
        <f>SUM(V777:V796)</f>
        <v>0</v>
      </c>
      <c r="W797" s="563">
        <f>IF(ISERROR(V797/U797),0,(V797/U797))</f>
        <v>0</v>
      </c>
      <c r="X797" s="570">
        <f>SUMIF(X777:X796,"&lt;9E307")</f>
        <v>0</v>
      </c>
      <c r="Y797" s="570">
        <f>SUMIF(Y777:Y796,"&lt;9E307")</f>
        <v>0</v>
      </c>
    </row>
    <row r="798" spans="1:25" ht="16.5">
      <c r="A798" s="493">
        <f t="shared" si="295"/>
        <v>46161</v>
      </c>
      <c r="B798" s="549" t="s">
        <v>833</v>
      </c>
      <c r="C798" s="576"/>
      <c r="D798" s="600"/>
      <c r="E798" s="577"/>
      <c r="F798" s="635" t="str">
        <f>IF(ISNA(VLOOKUP(D798,條件!$A$1:$L$65585,5,0)),"",(VLOOKUP(D798,條件!$A$1:$L$65585,5,0)))</f>
        <v/>
      </c>
      <c r="G798" s="635" t="str">
        <f>IF(ISNA(VLOOKUP(D798,條件!$A$1:$L$65585,11,0)),"",(VLOOKUP(D798,條件!$A$1:$L$65585,11,0)))</f>
        <v/>
      </c>
      <c r="H798" s="578"/>
      <c r="I798" s="579"/>
      <c r="J798" s="580"/>
      <c r="K798" s="579"/>
      <c r="L798" s="581"/>
      <c r="M798" s="498"/>
      <c r="N798" s="499"/>
      <c r="O798" s="500"/>
      <c r="P798" s="499"/>
      <c r="Q798" s="501"/>
      <c r="R798" s="560"/>
      <c r="S798" s="542">
        <f>K798*0.85</f>
        <v>0</v>
      </c>
      <c r="T798" s="502">
        <f t="shared" ref="T798:T817" si="296">IF(J798="",0,(1440/(J798/S798)))</f>
        <v>0</v>
      </c>
      <c r="U798" s="522">
        <f>T798*L798*(N798+P798)/24*0.85</f>
        <v>0</v>
      </c>
      <c r="V798" s="523">
        <f>M798+O798</f>
        <v>0</v>
      </c>
      <c r="W798" s="559" t="str">
        <f>IF(U798=0,"",((V798/U798)))</f>
        <v/>
      </c>
      <c r="X798" s="569" t="str">
        <f t="shared" ref="X798:X817" si="297">IF(ISERROR((U798/(N798+P798)*N798)/250),"",((U798/(N798+P798)*N798)/250))</f>
        <v/>
      </c>
      <c r="Y798" s="569" t="str">
        <f t="shared" ref="Y798:Y817" si="298">IF(ISERROR(((U798/(N798+P798)*P798)/250)),"",(((U798/(N798+P798)*P798))/250))</f>
        <v/>
      </c>
    </row>
    <row r="799" spans="1:25" ht="16.5">
      <c r="A799" s="493">
        <f t="shared" si="295"/>
        <v>46161</v>
      </c>
      <c r="B799" s="549" t="s">
        <v>833</v>
      </c>
      <c r="C799" s="576"/>
      <c r="D799" s="600"/>
      <c r="E799" s="577"/>
      <c r="F799" s="635" t="str">
        <f>IF(ISNA(VLOOKUP(D799,條件!$A$1:$L$65585,5,0)),"",(VLOOKUP(D799,條件!$A$1:$L$65585,5,0)))</f>
        <v/>
      </c>
      <c r="G799" s="635" t="str">
        <f>IF(ISNA(VLOOKUP(D799,條件!$A$1:$L$65585,11,0)),"",(VLOOKUP(D799,條件!$A$1:$L$65585,11,0)))</f>
        <v/>
      </c>
      <c r="H799" s="578"/>
      <c r="I799" s="579"/>
      <c r="J799" s="580"/>
      <c r="K799" s="579"/>
      <c r="L799" s="581"/>
      <c r="M799" s="498"/>
      <c r="N799" s="499"/>
      <c r="O799" s="500"/>
      <c r="P799" s="499"/>
      <c r="Q799" s="501"/>
      <c r="R799" s="560"/>
      <c r="S799" s="542">
        <f t="shared" ref="S799:S817" si="299">K799*0.85</f>
        <v>0</v>
      </c>
      <c r="T799" s="502">
        <f t="shared" si="296"/>
        <v>0</v>
      </c>
      <c r="U799" s="522">
        <f t="shared" ref="U799:U817" si="300">T799*L799*(N799+P799)/24*0.85</f>
        <v>0</v>
      </c>
      <c r="V799" s="503">
        <f t="shared" ref="V799:V817" si="301">M799+O799</f>
        <v>0</v>
      </c>
      <c r="W799" s="559" t="str">
        <f t="shared" ref="W799:W817" si="302">IF(U799=0,"",((V799/U799)))</f>
        <v/>
      </c>
      <c r="X799" s="569" t="str">
        <f t="shared" si="297"/>
        <v/>
      </c>
      <c r="Y799" s="569" t="str">
        <f t="shared" si="298"/>
        <v/>
      </c>
    </row>
    <row r="800" spans="1:25" ht="16.5">
      <c r="A800" s="493">
        <f t="shared" si="295"/>
        <v>46161</v>
      </c>
      <c r="B800" s="549" t="s">
        <v>833</v>
      </c>
      <c r="C800" s="576"/>
      <c r="D800" s="600"/>
      <c r="E800" s="577"/>
      <c r="F800" s="635" t="str">
        <f>IF(ISNA(VLOOKUP(D800,條件!$A$1:$L$65585,5,0)),"",(VLOOKUP(D800,條件!$A$1:$L$65585,5,0)))</f>
        <v/>
      </c>
      <c r="G800" s="635" t="str">
        <f>IF(ISNA(VLOOKUP(D800,條件!$A$1:$L$65585,11,0)),"",(VLOOKUP(D800,條件!$A$1:$L$65585,11,0)))</f>
        <v/>
      </c>
      <c r="H800" s="578"/>
      <c r="I800" s="579"/>
      <c r="J800" s="580"/>
      <c r="K800" s="579"/>
      <c r="L800" s="581"/>
      <c r="M800" s="498"/>
      <c r="N800" s="499"/>
      <c r="O800" s="500"/>
      <c r="P800" s="499"/>
      <c r="Q800" s="501"/>
      <c r="R800" s="560"/>
      <c r="S800" s="542">
        <f t="shared" si="299"/>
        <v>0</v>
      </c>
      <c r="T800" s="502">
        <f t="shared" si="296"/>
        <v>0</v>
      </c>
      <c r="U800" s="522">
        <f t="shared" si="300"/>
        <v>0</v>
      </c>
      <c r="V800" s="503">
        <f t="shared" si="301"/>
        <v>0</v>
      </c>
      <c r="W800" s="559" t="str">
        <f t="shared" si="302"/>
        <v/>
      </c>
      <c r="X800" s="569" t="str">
        <f t="shared" si="297"/>
        <v/>
      </c>
      <c r="Y800" s="569" t="str">
        <f t="shared" si="298"/>
        <v/>
      </c>
    </row>
    <row r="801" spans="1:25" ht="16.5">
      <c r="A801" s="493">
        <f t="shared" si="295"/>
        <v>46161</v>
      </c>
      <c r="B801" s="549" t="s">
        <v>833</v>
      </c>
      <c r="C801" s="576"/>
      <c r="D801" s="600"/>
      <c r="E801" s="577"/>
      <c r="F801" s="635" t="str">
        <f>IF(ISNA(VLOOKUP(D801,條件!$A$1:$L$65585,5,0)),"",(VLOOKUP(D801,條件!$A$1:$L$65585,5,0)))</f>
        <v/>
      </c>
      <c r="G801" s="635" t="str">
        <f>IF(ISNA(VLOOKUP(D801,條件!$A$1:$L$65585,11,0)),"",(VLOOKUP(D801,條件!$A$1:$L$65585,11,0)))</f>
        <v/>
      </c>
      <c r="H801" s="578"/>
      <c r="I801" s="579"/>
      <c r="J801" s="580"/>
      <c r="K801" s="579"/>
      <c r="L801" s="581"/>
      <c r="M801" s="498"/>
      <c r="N801" s="499"/>
      <c r="O801" s="500"/>
      <c r="P801" s="499"/>
      <c r="Q801" s="501"/>
      <c r="R801" s="560"/>
      <c r="S801" s="542">
        <f t="shared" si="299"/>
        <v>0</v>
      </c>
      <c r="T801" s="502">
        <f t="shared" si="296"/>
        <v>0</v>
      </c>
      <c r="U801" s="522">
        <f t="shared" si="300"/>
        <v>0</v>
      </c>
      <c r="V801" s="503">
        <f t="shared" si="301"/>
        <v>0</v>
      </c>
      <c r="W801" s="559" t="str">
        <f t="shared" si="302"/>
        <v/>
      </c>
      <c r="X801" s="569" t="str">
        <f t="shared" si="297"/>
        <v/>
      </c>
      <c r="Y801" s="569" t="str">
        <f t="shared" si="298"/>
        <v/>
      </c>
    </row>
    <row r="802" spans="1:25" ht="16.5">
      <c r="A802" s="493">
        <f t="shared" si="295"/>
        <v>46161</v>
      </c>
      <c r="B802" s="549" t="s">
        <v>833</v>
      </c>
      <c r="C802" s="576"/>
      <c r="D802" s="600"/>
      <c r="E802" s="577"/>
      <c r="F802" s="635" t="str">
        <f>IF(ISNA(VLOOKUP(D802,條件!$A$1:$L$65585,5,0)),"",(VLOOKUP(D802,條件!$A$1:$L$65585,5,0)))</f>
        <v/>
      </c>
      <c r="G802" s="635" t="str">
        <f>IF(ISNA(VLOOKUP(D802,條件!$A$1:$L$65585,11,0)),"",(VLOOKUP(D802,條件!$A$1:$L$65585,11,0)))</f>
        <v/>
      </c>
      <c r="H802" s="578"/>
      <c r="I802" s="579"/>
      <c r="J802" s="580"/>
      <c r="K802" s="579"/>
      <c r="L802" s="581"/>
      <c r="M802" s="498"/>
      <c r="N802" s="499"/>
      <c r="O802" s="500"/>
      <c r="P802" s="499"/>
      <c r="Q802" s="501"/>
      <c r="R802" s="560"/>
      <c r="S802" s="542">
        <f t="shared" si="299"/>
        <v>0</v>
      </c>
      <c r="T802" s="502">
        <f t="shared" si="296"/>
        <v>0</v>
      </c>
      <c r="U802" s="522">
        <f t="shared" si="300"/>
        <v>0</v>
      </c>
      <c r="V802" s="503">
        <f t="shared" si="301"/>
        <v>0</v>
      </c>
      <c r="W802" s="559" t="str">
        <f t="shared" si="302"/>
        <v/>
      </c>
      <c r="X802" s="569" t="str">
        <f t="shared" si="297"/>
        <v/>
      </c>
      <c r="Y802" s="569" t="str">
        <f t="shared" si="298"/>
        <v/>
      </c>
    </row>
    <row r="803" spans="1:25" ht="16.5">
      <c r="A803" s="493">
        <f t="shared" si="295"/>
        <v>46161</v>
      </c>
      <c r="B803" s="549" t="s">
        <v>833</v>
      </c>
      <c r="C803" s="576"/>
      <c r="D803" s="600"/>
      <c r="E803" s="577"/>
      <c r="F803" s="635" t="str">
        <f>IF(ISNA(VLOOKUP(D803,條件!$A$1:$L$65585,5,0)),"",(VLOOKUP(D803,條件!$A$1:$L$65585,5,0)))</f>
        <v/>
      </c>
      <c r="G803" s="635" t="str">
        <f>IF(ISNA(VLOOKUP(D803,條件!$A$1:$L$65585,11,0)),"",(VLOOKUP(D803,條件!$A$1:$L$65585,11,0)))</f>
        <v/>
      </c>
      <c r="H803" s="578"/>
      <c r="I803" s="579"/>
      <c r="J803" s="580"/>
      <c r="K803" s="579"/>
      <c r="L803" s="581"/>
      <c r="M803" s="498"/>
      <c r="N803" s="499"/>
      <c r="O803" s="500"/>
      <c r="P803" s="499"/>
      <c r="Q803" s="501"/>
      <c r="R803" s="560"/>
      <c r="S803" s="542">
        <f t="shared" si="299"/>
        <v>0</v>
      </c>
      <c r="T803" s="502">
        <f t="shared" si="296"/>
        <v>0</v>
      </c>
      <c r="U803" s="522">
        <f t="shared" si="300"/>
        <v>0</v>
      </c>
      <c r="V803" s="503">
        <f t="shared" si="301"/>
        <v>0</v>
      </c>
      <c r="W803" s="559" t="str">
        <f t="shared" si="302"/>
        <v/>
      </c>
      <c r="X803" s="569" t="str">
        <f t="shared" si="297"/>
        <v/>
      </c>
      <c r="Y803" s="569" t="str">
        <f t="shared" si="298"/>
        <v/>
      </c>
    </row>
    <row r="804" spans="1:25" ht="16.5">
      <c r="A804" s="493">
        <f t="shared" si="295"/>
        <v>46161</v>
      </c>
      <c r="B804" s="549" t="s">
        <v>833</v>
      </c>
      <c r="C804" s="576"/>
      <c r="D804" s="600"/>
      <c r="E804" s="577"/>
      <c r="F804" s="635" t="str">
        <f>IF(ISNA(VLOOKUP(D804,條件!$A$1:$L$65585,5,0)),"",(VLOOKUP(D804,條件!$A$1:$L$65585,5,0)))</f>
        <v/>
      </c>
      <c r="G804" s="635" t="str">
        <f>IF(ISNA(VLOOKUP(D804,條件!$A$1:$L$65585,11,0)),"",(VLOOKUP(D804,條件!$A$1:$L$65585,11,0)))</f>
        <v/>
      </c>
      <c r="H804" s="578"/>
      <c r="I804" s="579"/>
      <c r="J804" s="580"/>
      <c r="K804" s="579"/>
      <c r="L804" s="581"/>
      <c r="M804" s="498"/>
      <c r="N804" s="499"/>
      <c r="O804" s="500"/>
      <c r="P804" s="499"/>
      <c r="Q804" s="501"/>
      <c r="R804" s="560"/>
      <c r="S804" s="542">
        <f t="shared" si="299"/>
        <v>0</v>
      </c>
      <c r="T804" s="502">
        <f t="shared" si="296"/>
        <v>0</v>
      </c>
      <c r="U804" s="522">
        <f t="shared" si="300"/>
        <v>0</v>
      </c>
      <c r="V804" s="503">
        <f t="shared" si="301"/>
        <v>0</v>
      </c>
      <c r="W804" s="559" t="str">
        <f t="shared" si="302"/>
        <v/>
      </c>
      <c r="X804" s="569" t="str">
        <f t="shared" si="297"/>
        <v/>
      </c>
      <c r="Y804" s="569" t="str">
        <f t="shared" si="298"/>
        <v/>
      </c>
    </row>
    <row r="805" spans="1:25" ht="16.5">
      <c r="A805" s="493">
        <f t="shared" si="295"/>
        <v>46161</v>
      </c>
      <c r="B805" s="549" t="s">
        <v>833</v>
      </c>
      <c r="C805" s="576"/>
      <c r="D805" s="600"/>
      <c r="E805" s="577"/>
      <c r="F805" s="635" t="str">
        <f>IF(ISNA(VLOOKUP(D805,條件!$A$1:$L$65585,5,0)),"",(VLOOKUP(D805,條件!$A$1:$L$65585,5,0)))</f>
        <v/>
      </c>
      <c r="G805" s="635" t="str">
        <f>IF(ISNA(VLOOKUP(D805,條件!$A$1:$L$65585,11,0)),"",(VLOOKUP(D805,條件!$A$1:$L$65585,11,0)))</f>
        <v/>
      </c>
      <c r="H805" s="578"/>
      <c r="I805" s="579"/>
      <c r="J805" s="580"/>
      <c r="K805" s="579"/>
      <c r="L805" s="581"/>
      <c r="M805" s="498"/>
      <c r="N805" s="499"/>
      <c r="O805" s="500"/>
      <c r="P805" s="499"/>
      <c r="Q805" s="501"/>
      <c r="R805" s="560"/>
      <c r="S805" s="542">
        <f t="shared" si="299"/>
        <v>0</v>
      </c>
      <c r="T805" s="502">
        <f t="shared" si="296"/>
        <v>0</v>
      </c>
      <c r="U805" s="522">
        <f t="shared" si="300"/>
        <v>0</v>
      </c>
      <c r="V805" s="503">
        <f t="shared" si="301"/>
        <v>0</v>
      </c>
      <c r="W805" s="559" t="str">
        <f t="shared" si="302"/>
        <v/>
      </c>
      <c r="X805" s="569" t="str">
        <f t="shared" si="297"/>
        <v/>
      </c>
      <c r="Y805" s="569" t="str">
        <f t="shared" si="298"/>
        <v/>
      </c>
    </row>
    <row r="806" spans="1:25" ht="16.5">
      <c r="A806" s="493">
        <f t="shared" si="295"/>
        <v>46161</v>
      </c>
      <c r="B806" s="549" t="s">
        <v>833</v>
      </c>
      <c r="C806" s="576"/>
      <c r="D806" s="600"/>
      <c r="E806" s="577"/>
      <c r="F806" s="635" t="str">
        <f>IF(ISNA(VLOOKUP(D806,條件!$A$1:$L$65585,5,0)),"",(VLOOKUP(D806,條件!$A$1:$L$65585,5,0)))</f>
        <v/>
      </c>
      <c r="G806" s="635" t="str">
        <f>IF(ISNA(VLOOKUP(D806,條件!$A$1:$L$65585,11,0)),"",(VLOOKUP(D806,條件!$A$1:$L$65585,11,0)))</f>
        <v/>
      </c>
      <c r="H806" s="578"/>
      <c r="I806" s="579"/>
      <c r="J806" s="580"/>
      <c r="K806" s="579"/>
      <c r="L806" s="581"/>
      <c r="M806" s="498"/>
      <c r="N806" s="499"/>
      <c r="O806" s="500"/>
      <c r="P806" s="499"/>
      <c r="Q806" s="501"/>
      <c r="R806" s="560"/>
      <c r="S806" s="542">
        <f t="shared" si="299"/>
        <v>0</v>
      </c>
      <c r="T806" s="502">
        <f t="shared" si="296"/>
        <v>0</v>
      </c>
      <c r="U806" s="522">
        <f t="shared" si="300"/>
        <v>0</v>
      </c>
      <c r="V806" s="503">
        <f t="shared" si="301"/>
        <v>0</v>
      </c>
      <c r="W806" s="559" t="str">
        <f t="shared" si="302"/>
        <v/>
      </c>
      <c r="X806" s="569" t="str">
        <f t="shared" si="297"/>
        <v/>
      </c>
      <c r="Y806" s="569" t="str">
        <f t="shared" si="298"/>
        <v/>
      </c>
    </row>
    <row r="807" spans="1:25" ht="16.5">
      <c r="A807" s="493">
        <f t="shared" si="295"/>
        <v>46161</v>
      </c>
      <c r="B807" s="549" t="s">
        <v>833</v>
      </c>
      <c r="C807" s="576"/>
      <c r="D807" s="600"/>
      <c r="E807" s="577"/>
      <c r="F807" s="635" t="str">
        <f>IF(ISNA(VLOOKUP(D807,條件!$A$1:$L$65585,5,0)),"",(VLOOKUP(D807,條件!$A$1:$L$65585,5,0)))</f>
        <v/>
      </c>
      <c r="G807" s="635" t="str">
        <f>IF(ISNA(VLOOKUP(D807,條件!$A$1:$L$65585,11,0)),"",(VLOOKUP(D807,條件!$A$1:$L$65585,11,0)))</f>
        <v/>
      </c>
      <c r="H807" s="578"/>
      <c r="I807" s="579"/>
      <c r="J807" s="580"/>
      <c r="K807" s="579"/>
      <c r="L807" s="581"/>
      <c r="M807" s="498"/>
      <c r="N807" s="499"/>
      <c r="O807" s="500"/>
      <c r="P807" s="499"/>
      <c r="Q807" s="501"/>
      <c r="R807" s="560"/>
      <c r="S807" s="542">
        <f t="shared" si="299"/>
        <v>0</v>
      </c>
      <c r="T807" s="502">
        <f t="shared" si="296"/>
        <v>0</v>
      </c>
      <c r="U807" s="522">
        <f t="shared" si="300"/>
        <v>0</v>
      </c>
      <c r="V807" s="503">
        <f t="shared" si="301"/>
        <v>0</v>
      </c>
      <c r="W807" s="559" t="str">
        <f t="shared" si="302"/>
        <v/>
      </c>
      <c r="X807" s="569" t="str">
        <f t="shared" si="297"/>
        <v/>
      </c>
      <c r="Y807" s="569" t="str">
        <f t="shared" si="298"/>
        <v/>
      </c>
    </row>
    <row r="808" spans="1:25" ht="16.5">
      <c r="A808" s="493">
        <f t="shared" si="295"/>
        <v>46161</v>
      </c>
      <c r="B808" s="549" t="s">
        <v>833</v>
      </c>
      <c r="C808" s="576"/>
      <c r="D808" s="600"/>
      <c r="E808" s="577"/>
      <c r="F808" s="635" t="str">
        <f>IF(ISNA(VLOOKUP(D808,條件!$A$1:$L$65585,5,0)),"",(VLOOKUP(D808,條件!$A$1:$L$65585,5,0)))</f>
        <v/>
      </c>
      <c r="G808" s="635" t="str">
        <f>IF(ISNA(VLOOKUP(D808,條件!$A$1:$L$65585,11,0)),"",(VLOOKUP(D808,條件!$A$1:$L$65585,11,0)))</f>
        <v/>
      </c>
      <c r="H808" s="578"/>
      <c r="I808" s="579"/>
      <c r="J808" s="580"/>
      <c r="K808" s="579"/>
      <c r="L808" s="581"/>
      <c r="M808" s="498"/>
      <c r="N808" s="499"/>
      <c r="O808" s="500"/>
      <c r="P808" s="499"/>
      <c r="Q808" s="501"/>
      <c r="R808" s="560"/>
      <c r="S808" s="542">
        <f t="shared" si="299"/>
        <v>0</v>
      </c>
      <c r="T808" s="502">
        <f t="shared" si="296"/>
        <v>0</v>
      </c>
      <c r="U808" s="522">
        <f t="shared" si="300"/>
        <v>0</v>
      </c>
      <c r="V808" s="503">
        <f t="shared" si="301"/>
        <v>0</v>
      </c>
      <c r="W808" s="559" t="str">
        <f t="shared" si="302"/>
        <v/>
      </c>
      <c r="X808" s="569" t="str">
        <f t="shared" si="297"/>
        <v/>
      </c>
      <c r="Y808" s="569" t="str">
        <f t="shared" si="298"/>
        <v/>
      </c>
    </row>
    <row r="809" spans="1:25" ht="16.5">
      <c r="A809" s="493">
        <f t="shared" si="295"/>
        <v>46161</v>
      </c>
      <c r="B809" s="549" t="s">
        <v>833</v>
      </c>
      <c r="C809" s="576"/>
      <c r="D809" s="600"/>
      <c r="E809" s="577"/>
      <c r="F809" s="635" t="str">
        <f>IF(ISNA(VLOOKUP(D809,條件!$A$1:$L$65585,5,0)),"",(VLOOKUP(D809,條件!$A$1:$L$65585,5,0)))</f>
        <v/>
      </c>
      <c r="G809" s="635" t="str">
        <f>IF(ISNA(VLOOKUP(D809,條件!$A$1:$L$65585,11,0)),"",(VLOOKUP(D809,條件!$A$1:$L$65585,11,0)))</f>
        <v/>
      </c>
      <c r="H809" s="578"/>
      <c r="I809" s="579"/>
      <c r="J809" s="580"/>
      <c r="K809" s="579"/>
      <c r="L809" s="581"/>
      <c r="M809" s="498"/>
      <c r="N809" s="499"/>
      <c r="O809" s="500"/>
      <c r="P809" s="499"/>
      <c r="Q809" s="501"/>
      <c r="R809" s="560"/>
      <c r="S809" s="542">
        <f t="shared" si="299"/>
        <v>0</v>
      </c>
      <c r="T809" s="502">
        <f t="shared" si="296"/>
        <v>0</v>
      </c>
      <c r="U809" s="502">
        <f t="shared" si="300"/>
        <v>0</v>
      </c>
      <c r="V809" s="503">
        <f t="shared" si="301"/>
        <v>0</v>
      </c>
      <c r="W809" s="561" t="str">
        <f t="shared" si="302"/>
        <v/>
      </c>
      <c r="X809" s="569" t="str">
        <f t="shared" si="297"/>
        <v/>
      </c>
      <c r="Y809" s="569" t="str">
        <f t="shared" si="298"/>
        <v/>
      </c>
    </row>
    <row r="810" spans="1:25" ht="16.5">
      <c r="A810" s="493">
        <f t="shared" si="295"/>
        <v>46161</v>
      </c>
      <c r="B810" s="549" t="s">
        <v>833</v>
      </c>
      <c r="C810" s="576"/>
      <c r="D810" s="600"/>
      <c r="E810" s="577"/>
      <c r="F810" s="635" t="str">
        <f>IF(ISNA(VLOOKUP(D810,條件!$A$1:$L$65585,5,0)),"",(VLOOKUP(D810,條件!$A$1:$L$65585,5,0)))</f>
        <v/>
      </c>
      <c r="G810" s="635" t="str">
        <f>IF(ISNA(VLOOKUP(D810,條件!$A$1:$L$65585,11,0)),"",(VLOOKUP(D810,條件!$A$1:$L$65585,11,0)))</f>
        <v/>
      </c>
      <c r="H810" s="578"/>
      <c r="I810" s="579"/>
      <c r="J810" s="580"/>
      <c r="K810" s="579"/>
      <c r="L810" s="581"/>
      <c r="M810" s="498"/>
      <c r="N810" s="499"/>
      <c r="O810" s="500"/>
      <c r="P810" s="499"/>
      <c r="Q810" s="501"/>
      <c r="R810" s="560"/>
      <c r="S810" s="542">
        <f t="shared" si="299"/>
        <v>0</v>
      </c>
      <c r="T810" s="502">
        <f t="shared" si="296"/>
        <v>0</v>
      </c>
      <c r="U810" s="502">
        <f t="shared" si="300"/>
        <v>0</v>
      </c>
      <c r="V810" s="503">
        <f t="shared" si="301"/>
        <v>0</v>
      </c>
      <c r="W810" s="561" t="str">
        <f t="shared" si="302"/>
        <v/>
      </c>
      <c r="X810" s="569" t="str">
        <f t="shared" si="297"/>
        <v/>
      </c>
      <c r="Y810" s="569" t="str">
        <f t="shared" si="298"/>
        <v/>
      </c>
    </row>
    <row r="811" spans="1:25" ht="16.5">
      <c r="A811" s="493">
        <f t="shared" si="295"/>
        <v>46161</v>
      </c>
      <c r="B811" s="549" t="s">
        <v>833</v>
      </c>
      <c r="C811" s="576"/>
      <c r="D811" s="600"/>
      <c r="E811" s="577"/>
      <c r="F811" s="635" t="str">
        <f>IF(ISNA(VLOOKUP(D811,條件!$A$1:$L$65585,5,0)),"",(VLOOKUP(D811,條件!$A$1:$L$65585,5,0)))</f>
        <v/>
      </c>
      <c r="G811" s="635" t="str">
        <f>IF(ISNA(VLOOKUP(D811,條件!$A$1:$L$65585,11,0)),"",(VLOOKUP(D811,條件!$A$1:$L$65585,11,0)))</f>
        <v/>
      </c>
      <c r="H811" s="578"/>
      <c r="I811" s="579"/>
      <c r="J811" s="580"/>
      <c r="K811" s="579"/>
      <c r="L811" s="581"/>
      <c r="M811" s="498"/>
      <c r="N811" s="499"/>
      <c r="O811" s="500"/>
      <c r="P811" s="499"/>
      <c r="Q811" s="501"/>
      <c r="R811" s="560"/>
      <c r="S811" s="542">
        <f t="shared" si="299"/>
        <v>0</v>
      </c>
      <c r="T811" s="502">
        <f t="shared" si="296"/>
        <v>0</v>
      </c>
      <c r="U811" s="502">
        <f t="shared" si="300"/>
        <v>0</v>
      </c>
      <c r="V811" s="503">
        <f t="shared" si="301"/>
        <v>0</v>
      </c>
      <c r="W811" s="561" t="str">
        <f t="shared" si="302"/>
        <v/>
      </c>
      <c r="X811" s="569" t="str">
        <f t="shared" si="297"/>
        <v/>
      </c>
      <c r="Y811" s="569" t="str">
        <f t="shared" si="298"/>
        <v/>
      </c>
    </row>
    <row r="812" spans="1:25" ht="16.5">
      <c r="A812" s="493">
        <f t="shared" si="295"/>
        <v>46161</v>
      </c>
      <c r="B812" s="549" t="s">
        <v>833</v>
      </c>
      <c r="C812" s="576"/>
      <c r="D812" s="600"/>
      <c r="E812" s="577"/>
      <c r="F812" s="635" t="str">
        <f>IF(ISNA(VLOOKUP(D812,條件!$A$1:$L$65585,5,0)),"",(VLOOKUP(D812,條件!$A$1:$L$65585,5,0)))</f>
        <v/>
      </c>
      <c r="G812" s="635" t="str">
        <f>IF(ISNA(VLOOKUP(D812,條件!$A$1:$L$65585,11,0)),"",(VLOOKUP(D812,條件!$A$1:$L$65585,11,0)))</f>
        <v/>
      </c>
      <c r="H812" s="578"/>
      <c r="I812" s="579"/>
      <c r="J812" s="580"/>
      <c r="K812" s="579"/>
      <c r="L812" s="581"/>
      <c r="M812" s="498"/>
      <c r="N812" s="499"/>
      <c r="O812" s="500"/>
      <c r="P812" s="499"/>
      <c r="Q812" s="501"/>
      <c r="R812" s="560"/>
      <c r="S812" s="542">
        <f t="shared" si="299"/>
        <v>0</v>
      </c>
      <c r="T812" s="502">
        <f t="shared" si="296"/>
        <v>0</v>
      </c>
      <c r="U812" s="502">
        <f t="shared" si="300"/>
        <v>0</v>
      </c>
      <c r="V812" s="503">
        <f t="shared" si="301"/>
        <v>0</v>
      </c>
      <c r="W812" s="561" t="str">
        <f t="shared" si="302"/>
        <v/>
      </c>
      <c r="X812" s="569" t="str">
        <f t="shared" si="297"/>
        <v/>
      </c>
      <c r="Y812" s="569" t="str">
        <f t="shared" si="298"/>
        <v/>
      </c>
    </row>
    <row r="813" spans="1:25" ht="16.5">
      <c r="A813" s="493">
        <f t="shared" si="295"/>
        <v>46161</v>
      </c>
      <c r="B813" s="549" t="s">
        <v>833</v>
      </c>
      <c r="C813" s="576"/>
      <c r="D813" s="600"/>
      <c r="E813" s="577"/>
      <c r="F813" s="635" t="str">
        <f>IF(ISNA(VLOOKUP(D813,條件!$A$1:$L$65585,5,0)),"",(VLOOKUP(D813,條件!$A$1:$L$65585,5,0)))</f>
        <v/>
      </c>
      <c r="G813" s="635" t="str">
        <f>IF(ISNA(VLOOKUP(D813,條件!$A$1:$L$65585,11,0)),"",(VLOOKUP(D813,條件!$A$1:$L$65585,11,0)))</f>
        <v/>
      </c>
      <c r="H813" s="578"/>
      <c r="I813" s="579"/>
      <c r="J813" s="580"/>
      <c r="K813" s="579"/>
      <c r="L813" s="581"/>
      <c r="M813" s="498"/>
      <c r="N813" s="499"/>
      <c r="O813" s="500"/>
      <c r="P813" s="499"/>
      <c r="Q813" s="501"/>
      <c r="R813" s="560"/>
      <c r="S813" s="542">
        <f t="shared" si="299"/>
        <v>0</v>
      </c>
      <c r="T813" s="502">
        <f t="shared" si="296"/>
        <v>0</v>
      </c>
      <c r="U813" s="502">
        <f t="shared" si="300"/>
        <v>0</v>
      </c>
      <c r="V813" s="503">
        <f t="shared" si="301"/>
        <v>0</v>
      </c>
      <c r="W813" s="561" t="str">
        <f t="shared" si="302"/>
        <v/>
      </c>
      <c r="X813" s="569" t="str">
        <f t="shared" si="297"/>
        <v/>
      </c>
      <c r="Y813" s="569" t="str">
        <f t="shared" si="298"/>
        <v/>
      </c>
    </row>
    <row r="814" spans="1:25" ht="16.5">
      <c r="A814" s="493">
        <f t="shared" si="295"/>
        <v>46161</v>
      </c>
      <c r="B814" s="549" t="s">
        <v>833</v>
      </c>
      <c r="C814" s="576"/>
      <c r="D814" s="600"/>
      <c r="E814" s="577"/>
      <c r="F814" s="635" t="str">
        <f>IF(ISNA(VLOOKUP(D814,條件!$A$1:$L$65585,5,0)),"",(VLOOKUP(D814,條件!$A$1:$L$65585,5,0)))</f>
        <v/>
      </c>
      <c r="G814" s="635" t="str">
        <f>IF(ISNA(VLOOKUP(D814,條件!$A$1:$L$65585,11,0)),"",(VLOOKUP(D814,條件!$A$1:$L$65585,11,0)))</f>
        <v/>
      </c>
      <c r="H814" s="578"/>
      <c r="I814" s="579"/>
      <c r="J814" s="580"/>
      <c r="K814" s="579"/>
      <c r="L814" s="581"/>
      <c r="M814" s="498"/>
      <c r="N814" s="499"/>
      <c r="O814" s="500"/>
      <c r="P814" s="499"/>
      <c r="Q814" s="501"/>
      <c r="R814" s="560"/>
      <c r="S814" s="542">
        <f t="shared" si="299"/>
        <v>0</v>
      </c>
      <c r="T814" s="502">
        <f t="shared" si="296"/>
        <v>0</v>
      </c>
      <c r="U814" s="502">
        <f t="shared" si="300"/>
        <v>0</v>
      </c>
      <c r="V814" s="503">
        <f t="shared" si="301"/>
        <v>0</v>
      </c>
      <c r="W814" s="561" t="str">
        <f t="shared" si="302"/>
        <v/>
      </c>
      <c r="X814" s="569" t="str">
        <f t="shared" si="297"/>
        <v/>
      </c>
      <c r="Y814" s="569" t="str">
        <f t="shared" si="298"/>
        <v/>
      </c>
    </row>
    <row r="815" spans="1:25" ht="16.5">
      <c r="A815" s="493">
        <f t="shared" si="295"/>
        <v>46161</v>
      </c>
      <c r="B815" s="549" t="s">
        <v>833</v>
      </c>
      <c r="C815" s="576"/>
      <c r="D815" s="600"/>
      <c r="E815" s="577"/>
      <c r="F815" s="635" t="str">
        <f>IF(ISNA(VLOOKUP(D815,條件!$A$1:$L$65585,5,0)),"",(VLOOKUP(D815,條件!$A$1:$L$65585,5,0)))</f>
        <v/>
      </c>
      <c r="G815" s="635" t="str">
        <f>IF(ISNA(VLOOKUP(D815,條件!$A$1:$L$65585,11,0)),"",(VLOOKUP(D815,條件!$A$1:$L$65585,11,0)))</f>
        <v/>
      </c>
      <c r="H815" s="578"/>
      <c r="I815" s="579"/>
      <c r="J815" s="580"/>
      <c r="K815" s="579"/>
      <c r="L815" s="581"/>
      <c r="M815" s="498"/>
      <c r="N815" s="499"/>
      <c r="O815" s="500"/>
      <c r="P815" s="499"/>
      <c r="Q815" s="501"/>
      <c r="R815" s="560"/>
      <c r="S815" s="542">
        <f t="shared" si="299"/>
        <v>0</v>
      </c>
      <c r="T815" s="502">
        <f t="shared" si="296"/>
        <v>0</v>
      </c>
      <c r="U815" s="502">
        <f t="shared" si="300"/>
        <v>0</v>
      </c>
      <c r="V815" s="503">
        <f t="shared" si="301"/>
        <v>0</v>
      </c>
      <c r="W815" s="561" t="str">
        <f t="shared" si="302"/>
        <v/>
      </c>
      <c r="X815" s="569" t="str">
        <f t="shared" si="297"/>
        <v/>
      </c>
      <c r="Y815" s="569" t="str">
        <f t="shared" si="298"/>
        <v/>
      </c>
    </row>
    <row r="816" spans="1:25" ht="16.5">
      <c r="A816" s="493">
        <f t="shared" si="295"/>
        <v>46161</v>
      </c>
      <c r="B816" s="549" t="s">
        <v>833</v>
      </c>
      <c r="C816" s="576"/>
      <c r="D816" s="600"/>
      <c r="E816" s="577"/>
      <c r="F816" s="635" t="str">
        <f>IF(ISNA(VLOOKUP(D816,條件!$A$1:$L$65585,5,0)),"",(VLOOKUP(D816,條件!$A$1:$L$65585,5,0)))</f>
        <v/>
      </c>
      <c r="G816" s="635" t="str">
        <f>IF(ISNA(VLOOKUP(D816,條件!$A$1:$L$65585,11,0)),"",(VLOOKUP(D816,條件!$A$1:$L$65585,11,0)))</f>
        <v/>
      </c>
      <c r="H816" s="578"/>
      <c r="I816" s="579"/>
      <c r="J816" s="580"/>
      <c r="K816" s="579"/>
      <c r="L816" s="581"/>
      <c r="M816" s="498"/>
      <c r="N816" s="499"/>
      <c r="O816" s="500"/>
      <c r="P816" s="499"/>
      <c r="Q816" s="501"/>
      <c r="R816" s="560"/>
      <c r="S816" s="542">
        <f t="shared" si="299"/>
        <v>0</v>
      </c>
      <c r="T816" s="502">
        <f t="shared" si="296"/>
        <v>0</v>
      </c>
      <c r="U816" s="502">
        <f t="shared" si="300"/>
        <v>0</v>
      </c>
      <c r="V816" s="503">
        <f t="shared" si="301"/>
        <v>0</v>
      </c>
      <c r="W816" s="561" t="str">
        <f t="shared" si="302"/>
        <v/>
      </c>
      <c r="X816" s="569" t="str">
        <f t="shared" si="297"/>
        <v/>
      </c>
      <c r="Y816" s="569" t="str">
        <f t="shared" si="298"/>
        <v/>
      </c>
    </row>
    <row r="817" spans="1:25" ht="16.5">
      <c r="A817" s="493">
        <f t="shared" si="295"/>
        <v>46161</v>
      </c>
      <c r="B817" s="549" t="s">
        <v>833</v>
      </c>
      <c r="C817" s="576"/>
      <c r="D817" s="600"/>
      <c r="E817" s="577"/>
      <c r="F817" s="635" t="str">
        <f>IF(ISNA(VLOOKUP(D817,條件!$A$1:$L$65585,5,0)),"",(VLOOKUP(D817,條件!$A$1:$L$65585,5,0)))</f>
        <v/>
      </c>
      <c r="G817" s="635" t="str">
        <f>IF(ISNA(VLOOKUP(D817,條件!$A$1:$L$65585,11,0)),"",(VLOOKUP(D817,條件!$A$1:$L$65585,11,0)))</f>
        <v/>
      </c>
      <c r="H817" s="578"/>
      <c r="I817" s="579"/>
      <c r="J817" s="580"/>
      <c r="K817" s="579"/>
      <c r="L817" s="581"/>
      <c r="M817" s="498"/>
      <c r="N817" s="499"/>
      <c r="O817" s="500"/>
      <c r="P817" s="499"/>
      <c r="Q817" s="501"/>
      <c r="R817" s="560"/>
      <c r="S817" s="542">
        <f t="shared" si="299"/>
        <v>0</v>
      </c>
      <c r="T817" s="502">
        <f t="shared" si="296"/>
        <v>0</v>
      </c>
      <c r="U817" s="502">
        <f t="shared" si="300"/>
        <v>0</v>
      </c>
      <c r="V817" s="503">
        <f t="shared" si="301"/>
        <v>0</v>
      </c>
      <c r="W817" s="561" t="str">
        <f t="shared" si="302"/>
        <v/>
      </c>
      <c r="X817" s="569" t="str">
        <f t="shared" si="297"/>
        <v/>
      </c>
      <c r="Y817" s="569" t="str">
        <f t="shared" si="298"/>
        <v/>
      </c>
    </row>
    <row r="818" spans="1:25" ht="16.5">
      <c r="A818" s="493">
        <f t="shared" si="295"/>
        <v>46161</v>
      </c>
      <c r="B818" s="515" t="s">
        <v>831</v>
      </c>
      <c r="C818" s="652"/>
      <c r="D818" s="653"/>
      <c r="E818" s="654"/>
      <c r="F818" s="655">
        <v>0</v>
      </c>
      <c r="G818" s="655"/>
      <c r="H818" s="656"/>
      <c r="I818" s="657">
        <f>COUNTA(I798:I817)</f>
        <v>0</v>
      </c>
      <c r="J818" s="657"/>
      <c r="K818" s="657"/>
      <c r="L818" s="658"/>
      <c r="M818" s="517"/>
      <c r="N818" s="518">
        <f>SUM(N798:N817)</f>
        <v>0</v>
      </c>
      <c r="O818" s="517"/>
      <c r="P818" s="518">
        <f>SUM(P798:P817)</f>
        <v>0</v>
      </c>
      <c r="Q818" s="519"/>
      <c r="R818" s="562"/>
      <c r="S818" s="544"/>
      <c r="T818" s="520"/>
      <c r="U818" s="516">
        <f>SUMIF(U798:U817,"&lt;9E307")</f>
        <v>0</v>
      </c>
      <c r="V818" s="516">
        <f>SUM(V798:V817)</f>
        <v>0</v>
      </c>
      <c r="W818" s="563">
        <f>IF(ISERROR(V818/U818),0,(V818/U818))</f>
        <v>0</v>
      </c>
      <c r="X818" s="570">
        <f>SUMIF(X798:X817,"&lt;9E307")</f>
        <v>0</v>
      </c>
      <c r="Y818" s="570">
        <f>SUMIF(Y798:Y817,"&lt;9E307")</f>
        <v>0</v>
      </c>
    </row>
    <row r="819" spans="1:25" ht="16.5">
      <c r="A819" s="493">
        <f t="shared" si="295"/>
        <v>46161</v>
      </c>
      <c r="B819" s="521" t="s">
        <v>834</v>
      </c>
      <c r="C819" s="659"/>
      <c r="D819" s="660"/>
      <c r="E819" s="661"/>
      <c r="F819" s="662"/>
      <c r="G819" s="662"/>
      <c r="H819" s="663"/>
      <c r="I819" s="664">
        <f>SUM(I797,I818)</f>
        <v>0</v>
      </c>
      <c r="J819" s="664"/>
      <c r="K819" s="664"/>
      <c r="L819" s="665"/>
      <c r="M819" s="536"/>
      <c r="N819" s="537">
        <f>SUM(N797,N818)</f>
        <v>0</v>
      </c>
      <c r="O819" s="536"/>
      <c r="P819" s="537">
        <f>SUM(P797,P818)</f>
        <v>0</v>
      </c>
      <c r="Q819" s="538"/>
      <c r="R819" s="564"/>
      <c r="S819" s="545"/>
      <c r="T819" s="504"/>
      <c r="U819" s="504">
        <f t="shared" ref="U819:V819" si="303">SUM(U797,U818)</f>
        <v>0</v>
      </c>
      <c r="V819" s="504">
        <f t="shared" si="303"/>
        <v>0</v>
      </c>
      <c r="W819" s="565">
        <f>IF(ISERROR(V819/U819),0,V819/U819)</f>
        <v>0</v>
      </c>
      <c r="X819" s="571">
        <f>SUM(X797,X818)</f>
        <v>0</v>
      </c>
      <c r="Y819" s="571">
        <f>SUM(Y797,Y818)</f>
        <v>0</v>
      </c>
    </row>
    <row r="820" spans="1:25" ht="16.5">
      <c r="A820" s="566">
        <f>A819+1</f>
        <v>46162</v>
      </c>
      <c r="B820" s="548" t="s">
        <v>832</v>
      </c>
      <c r="C820" s="666"/>
      <c r="D820" s="667"/>
      <c r="E820" s="668"/>
      <c r="F820" s="669" t="str">
        <f>IF(ISNA(VLOOKUP(D820,條件!$A$1:$L$65585,5,0)),"",(VLOOKUP(D820,條件!$A$1:$L$65585,5,0)))</f>
        <v/>
      </c>
      <c r="G820" s="669" t="str">
        <f>IF(ISNA(VLOOKUP(D820,條件!$A$1:$L$65585,11,0)),"",(VLOOKUP(D820,條件!$A$1:$L$65585,11,0)))</f>
        <v/>
      </c>
      <c r="H820" s="670"/>
      <c r="I820" s="671"/>
      <c r="J820" s="580"/>
      <c r="K820" s="671"/>
      <c r="L820" s="672"/>
      <c r="M820" s="524"/>
      <c r="N820" s="525"/>
      <c r="O820" s="526"/>
      <c r="P820" s="525"/>
      <c r="Q820" s="527"/>
      <c r="R820" s="558"/>
      <c r="S820" s="541">
        <f>K820*0.85</f>
        <v>0</v>
      </c>
      <c r="T820" s="522">
        <f t="shared" ref="T820:T839" si="304">IF(J820="",0,(1440/(J820/S820)))</f>
        <v>0</v>
      </c>
      <c r="U820" s="522">
        <f>T820*L820*(N820+P820)/24*0.85</f>
        <v>0</v>
      </c>
      <c r="V820" s="523">
        <f>M820+O820</f>
        <v>0</v>
      </c>
      <c r="W820" s="559" t="str">
        <f>IF(U820=0,"",((V820/U820)))</f>
        <v/>
      </c>
      <c r="X820" s="569" t="str">
        <f t="shared" ref="X820:X839" si="305">IF(ISERROR((U820/(N820+P820)*N820)/250),"",((U820/(N820+P820)*N820)/250))</f>
        <v/>
      </c>
      <c r="Y820" s="569" t="str">
        <f t="shared" ref="Y820:Y839" si="306">IF(ISERROR(((U820/(N820+P820)*P820)/250)),"",(((U820/(N820+P820)*P820))/250))</f>
        <v/>
      </c>
    </row>
    <row r="821" spans="1:25" ht="16.5">
      <c r="A821" s="493">
        <f>A820</f>
        <v>46162</v>
      </c>
      <c r="B821" s="549" t="s">
        <v>832</v>
      </c>
      <c r="C821" s="576"/>
      <c r="D821" s="600"/>
      <c r="E821" s="577"/>
      <c r="F821" s="635" t="str">
        <f>IF(ISNA(VLOOKUP(D821,條件!$A$1:$L$65585,5,0)),"",(VLOOKUP(D821,條件!$A$1:$L$65585,5,0)))</f>
        <v/>
      </c>
      <c r="G821" s="635" t="str">
        <f>IF(ISNA(VLOOKUP(D821,條件!$A$1:$L$65585,11,0)),"",(VLOOKUP(D821,條件!$A$1:$L$65585,11,0)))</f>
        <v/>
      </c>
      <c r="H821" s="578"/>
      <c r="I821" s="579"/>
      <c r="J821" s="580"/>
      <c r="K821" s="579"/>
      <c r="L821" s="581"/>
      <c r="M821" s="498"/>
      <c r="N821" s="499"/>
      <c r="O821" s="500"/>
      <c r="P821" s="499"/>
      <c r="Q821" s="527"/>
      <c r="R821" s="560"/>
      <c r="S821" s="542">
        <f t="shared" ref="S821:S839" si="307">K821*0.85</f>
        <v>0</v>
      </c>
      <c r="T821" s="502">
        <f t="shared" si="304"/>
        <v>0</v>
      </c>
      <c r="U821" s="522">
        <f t="shared" ref="U821:U839" si="308">T821*L821*(N821+P821)/24*0.85</f>
        <v>0</v>
      </c>
      <c r="V821" s="503">
        <f t="shared" ref="V821:V839" si="309">M821+O821</f>
        <v>0</v>
      </c>
      <c r="W821" s="559" t="str">
        <f t="shared" ref="W821:W839" si="310">IF(U821=0,"",((V821/U821)))</f>
        <v/>
      </c>
      <c r="X821" s="569" t="str">
        <f t="shared" si="305"/>
        <v/>
      </c>
      <c r="Y821" s="569" t="str">
        <f t="shared" si="306"/>
        <v/>
      </c>
    </row>
    <row r="822" spans="1:25" ht="16.5">
      <c r="A822" s="493">
        <f t="shared" ref="A822:A862" si="311">A821</f>
        <v>46162</v>
      </c>
      <c r="B822" s="549" t="s">
        <v>832</v>
      </c>
      <c r="C822" s="576"/>
      <c r="D822" s="600"/>
      <c r="E822" s="577"/>
      <c r="F822" s="635" t="str">
        <f>IF(ISNA(VLOOKUP(D822,條件!$A$1:$L$65585,5,0)),"",(VLOOKUP(D822,條件!$A$1:$L$65585,5,0)))</f>
        <v/>
      </c>
      <c r="G822" s="635" t="str">
        <f>IF(ISNA(VLOOKUP(D822,條件!$A$1:$L$65585,11,0)),"",(VLOOKUP(D822,條件!$A$1:$L$65585,11,0)))</f>
        <v/>
      </c>
      <c r="H822" s="578"/>
      <c r="I822" s="579"/>
      <c r="J822" s="580"/>
      <c r="K822" s="579"/>
      <c r="L822" s="581"/>
      <c r="M822" s="498"/>
      <c r="N822" s="499"/>
      <c r="O822" s="500"/>
      <c r="P822" s="499"/>
      <c r="Q822" s="527"/>
      <c r="R822" s="560"/>
      <c r="S822" s="542">
        <f t="shared" si="307"/>
        <v>0</v>
      </c>
      <c r="T822" s="502">
        <f t="shared" si="304"/>
        <v>0</v>
      </c>
      <c r="U822" s="522">
        <f t="shared" si="308"/>
        <v>0</v>
      </c>
      <c r="V822" s="503">
        <f t="shared" si="309"/>
        <v>0</v>
      </c>
      <c r="W822" s="559" t="str">
        <f t="shared" si="310"/>
        <v/>
      </c>
      <c r="X822" s="569" t="str">
        <f t="shared" si="305"/>
        <v/>
      </c>
      <c r="Y822" s="569" t="str">
        <f t="shared" si="306"/>
        <v/>
      </c>
    </row>
    <row r="823" spans="1:25" ht="16.5">
      <c r="A823" s="493">
        <f t="shared" si="311"/>
        <v>46162</v>
      </c>
      <c r="B823" s="549" t="s">
        <v>832</v>
      </c>
      <c r="C823" s="576"/>
      <c r="D823" s="600"/>
      <c r="E823" s="577"/>
      <c r="F823" s="635" t="str">
        <f>IF(ISNA(VLOOKUP(D823,條件!$A$1:$L$65585,5,0)),"",(VLOOKUP(D823,條件!$A$1:$L$65585,5,0)))</f>
        <v/>
      </c>
      <c r="G823" s="635" t="str">
        <f>IF(ISNA(VLOOKUP(D823,條件!$A$1:$L$65585,11,0)),"",(VLOOKUP(D823,條件!$A$1:$L$65585,11,0)))</f>
        <v/>
      </c>
      <c r="H823" s="578"/>
      <c r="I823" s="579"/>
      <c r="J823" s="580"/>
      <c r="K823" s="579"/>
      <c r="L823" s="581"/>
      <c r="M823" s="498"/>
      <c r="N823" s="499"/>
      <c r="O823" s="500"/>
      <c r="P823" s="499"/>
      <c r="Q823" s="527"/>
      <c r="R823" s="560"/>
      <c r="S823" s="542">
        <f t="shared" si="307"/>
        <v>0</v>
      </c>
      <c r="T823" s="502">
        <f t="shared" si="304"/>
        <v>0</v>
      </c>
      <c r="U823" s="522">
        <f t="shared" si="308"/>
        <v>0</v>
      </c>
      <c r="V823" s="503">
        <f t="shared" si="309"/>
        <v>0</v>
      </c>
      <c r="W823" s="559" t="str">
        <f t="shared" si="310"/>
        <v/>
      </c>
      <c r="X823" s="569" t="str">
        <f t="shared" si="305"/>
        <v/>
      </c>
      <c r="Y823" s="569" t="str">
        <f t="shared" si="306"/>
        <v/>
      </c>
    </row>
    <row r="824" spans="1:25" ht="16.5">
      <c r="A824" s="493">
        <f t="shared" si="311"/>
        <v>46162</v>
      </c>
      <c r="B824" s="549" t="s">
        <v>832</v>
      </c>
      <c r="C824" s="576"/>
      <c r="D824" s="600"/>
      <c r="E824" s="577"/>
      <c r="F824" s="635" t="str">
        <f>IF(ISNA(VLOOKUP(D824,條件!$A$1:$L$65585,5,0)),"",(VLOOKUP(D824,條件!$A$1:$L$65585,5,0)))</f>
        <v/>
      </c>
      <c r="G824" s="635" t="str">
        <f>IF(ISNA(VLOOKUP(D824,條件!$A$1:$L$65585,11,0)),"",(VLOOKUP(D824,條件!$A$1:$L$65585,11,0)))</f>
        <v/>
      </c>
      <c r="H824" s="578"/>
      <c r="I824" s="579"/>
      <c r="J824" s="580"/>
      <c r="K824" s="579"/>
      <c r="L824" s="581"/>
      <c r="M824" s="498"/>
      <c r="N824" s="499"/>
      <c r="O824" s="500"/>
      <c r="P824" s="499"/>
      <c r="Q824" s="527"/>
      <c r="R824" s="560"/>
      <c r="S824" s="542">
        <f t="shared" si="307"/>
        <v>0</v>
      </c>
      <c r="T824" s="502">
        <f t="shared" si="304"/>
        <v>0</v>
      </c>
      <c r="U824" s="522">
        <f t="shared" si="308"/>
        <v>0</v>
      </c>
      <c r="V824" s="503">
        <f t="shared" si="309"/>
        <v>0</v>
      </c>
      <c r="W824" s="559" t="str">
        <f t="shared" si="310"/>
        <v/>
      </c>
      <c r="X824" s="569" t="str">
        <f t="shared" si="305"/>
        <v/>
      </c>
      <c r="Y824" s="569" t="str">
        <f t="shared" si="306"/>
        <v/>
      </c>
    </row>
    <row r="825" spans="1:25" ht="16.5">
      <c r="A825" s="493">
        <f t="shared" si="311"/>
        <v>46162</v>
      </c>
      <c r="B825" s="549" t="s">
        <v>832</v>
      </c>
      <c r="C825" s="576"/>
      <c r="D825" s="600"/>
      <c r="E825" s="577"/>
      <c r="F825" s="635" t="str">
        <f>IF(ISNA(VLOOKUP(D825,條件!$A$1:$L$65585,5,0)),"",(VLOOKUP(D825,條件!$A$1:$L$65585,5,0)))</f>
        <v/>
      </c>
      <c r="G825" s="635" t="str">
        <f>IF(ISNA(VLOOKUP(D825,條件!$A$1:$L$65585,11,0)),"",(VLOOKUP(D825,條件!$A$1:$L$65585,11,0)))</f>
        <v/>
      </c>
      <c r="H825" s="578"/>
      <c r="I825" s="579"/>
      <c r="J825" s="580"/>
      <c r="K825" s="579"/>
      <c r="L825" s="581"/>
      <c r="M825" s="498"/>
      <c r="N825" s="499"/>
      <c r="O825" s="500"/>
      <c r="P825" s="499"/>
      <c r="Q825" s="527"/>
      <c r="R825" s="560"/>
      <c r="S825" s="542">
        <f t="shared" si="307"/>
        <v>0</v>
      </c>
      <c r="T825" s="502">
        <f t="shared" si="304"/>
        <v>0</v>
      </c>
      <c r="U825" s="522">
        <f t="shared" si="308"/>
        <v>0</v>
      </c>
      <c r="V825" s="503">
        <f t="shared" si="309"/>
        <v>0</v>
      </c>
      <c r="W825" s="559" t="str">
        <f t="shared" si="310"/>
        <v/>
      </c>
      <c r="X825" s="569" t="str">
        <f t="shared" si="305"/>
        <v/>
      </c>
      <c r="Y825" s="569" t="str">
        <f t="shared" si="306"/>
        <v/>
      </c>
    </row>
    <row r="826" spans="1:25" ht="16.5">
      <c r="A826" s="493">
        <f t="shared" si="311"/>
        <v>46162</v>
      </c>
      <c r="B826" s="549" t="s">
        <v>832</v>
      </c>
      <c r="C826" s="576"/>
      <c r="D826" s="600"/>
      <c r="E826" s="577"/>
      <c r="F826" s="635" t="str">
        <f>IF(ISNA(VLOOKUP(D826,條件!$A$1:$L$65585,5,0)),"",(VLOOKUP(D826,條件!$A$1:$L$65585,5,0)))</f>
        <v/>
      </c>
      <c r="G826" s="635" t="str">
        <f>IF(ISNA(VLOOKUP(D826,條件!$A$1:$L$65585,11,0)),"",(VLOOKUP(D826,條件!$A$1:$L$65585,11,0)))</f>
        <v/>
      </c>
      <c r="H826" s="578"/>
      <c r="I826" s="579"/>
      <c r="J826" s="580"/>
      <c r="K826" s="579"/>
      <c r="L826" s="581"/>
      <c r="M826" s="498"/>
      <c r="N826" s="499"/>
      <c r="O826" s="500"/>
      <c r="P826" s="499"/>
      <c r="Q826" s="527"/>
      <c r="R826" s="560"/>
      <c r="S826" s="542">
        <f t="shared" si="307"/>
        <v>0</v>
      </c>
      <c r="T826" s="502">
        <f t="shared" si="304"/>
        <v>0</v>
      </c>
      <c r="U826" s="522">
        <f t="shared" si="308"/>
        <v>0</v>
      </c>
      <c r="V826" s="503">
        <f t="shared" si="309"/>
        <v>0</v>
      </c>
      <c r="W826" s="559" t="str">
        <f t="shared" si="310"/>
        <v/>
      </c>
      <c r="X826" s="569" t="str">
        <f t="shared" si="305"/>
        <v/>
      </c>
      <c r="Y826" s="569" t="str">
        <f t="shared" si="306"/>
        <v/>
      </c>
    </row>
    <row r="827" spans="1:25" ht="16.5">
      <c r="A827" s="493">
        <f t="shared" si="311"/>
        <v>46162</v>
      </c>
      <c r="B827" s="549" t="s">
        <v>832</v>
      </c>
      <c r="C827" s="576"/>
      <c r="D827" s="600"/>
      <c r="E827" s="577"/>
      <c r="F827" s="635" t="str">
        <f>IF(ISNA(VLOOKUP(D827,條件!$A$1:$L$65585,5,0)),"",(VLOOKUP(D827,條件!$A$1:$L$65585,5,0)))</f>
        <v/>
      </c>
      <c r="G827" s="635" t="str">
        <f>IF(ISNA(VLOOKUP(D827,條件!$A$1:$L$65585,11,0)),"",(VLOOKUP(D827,條件!$A$1:$L$65585,11,0)))</f>
        <v/>
      </c>
      <c r="H827" s="578"/>
      <c r="I827" s="579"/>
      <c r="J827" s="580"/>
      <c r="K827" s="579"/>
      <c r="L827" s="581"/>
      <c r="M827" s="498"/>
      <c r="N827" s="499"/>
      <c r="O827" s="500"/>
      <c r="P827" s="499"/>
      <c r="Q827" s="527"/>
      <c r="R827" s="560"/>
      <c r="S827" s="542">
        <f t="shared" si="307"/>
        <v>0</v>
      </c>
      <c r="T827" s="502">
        <f t="shared" si="304"/>
        <v>0</v>
      </c>
      <c r="U827" s="522">
        <f t="shared" si="308"/>
        <v>0</v>
      </c>
      <c r="V827" s="503">
        <f t="shared" si="309"/>
        <v>0</v>
      </c>
      <c r="W827" s="559" t="str">
        <f t="shared" si="310"/>
        <v/>
      </c>
      <c r="X827" s="569" t="str">
        <f t="shared" si="305"/>
        <v/>
      </c>
      <c r="Y827" s="569" t="str">
        <f t="shared" si="306"/>
        <v/>
      </c>
    </row>
    <row r="828" spans="1:25" ht="16.5">
      <c r="A828" s="493">
        <f t="shared" si="311"/>
        <v>46162</v>
      </c>
      <c r="B828" s="549" t="s">
        <v>832</v>
      </c>
      <c r="C828" s="576"/>
      <c r="D828" s="600"/>
      <c r="E828" s="577"/>
      <c r="F828" s="635" t="str">
        <f>IF(ISNA(VLOOKUP(D828,條件!$A$1:$L$65585,5,0)),"",(VLOOKUP(D828,條件!$A$1:$L$65585,5,0)))</f>
        <v/>
      </c>
      <c r="G828" s="635" t="str">
        <f>IF(ISNA(VLOOKUP(D828,條件!$A$1:$L$65585,11,0)),"",(VLOOKUP(D828,條件!$A$1:$L$65585,11,0)))</f>
        <v/>
      </c>
      <c r="H828" s="578"/>
      <c r="I828" s="579"/>
      <c r="J828" s="580"/>
      <c r="K828" s="579"/>
      <c r="L828" s="581"/>
      <c r="M828" s="498"/>
      <c r="N828" s="499"/>
      <c r="O828" s="500"/>
      <c r="P828" s="499"/>
      <c r="Q828" s="527"/>
      <c r="R828" s="560"/>
      <c r="S828" s="542">
        <f t="shared" si="307"/>
        <v>0</v>
      </c>
      <c r="T828" s="502">
        <f t="shared" si="304"/>
        <v>0</v>
      </c>
      <c r="U828" s="522">
        <f t="shared" si="308"/>
        <v>0</v>
      </c>
      <c r="V828" s="503">
        <f t="shared" si="309"/>
        <v>0</v>
      </c>
      <c r="W828" s="559" t="str">
        <f t="shared" si="310"/>
        <v/>
      </c>
      <c r="X828" s="569" t="str">
        <f t="shared" si="305"/>
        <v/>
      </c>
      <c r="Y828" s="569" t="str">
        <f t="shared" si="306"/>
        <v/>
      </c>
    </row>
    <row r="829" spans="1:25" ht="16.5">
      <c r="A829" s="493">
        <f t="shared" si="311"/>
        <v>46162</v>
      </c>
      <c r="B829" s="549" t="s">
        <v>832</v>
      </c>
      <c r="C829" s="576"/>
      <c r="D829" s="600"/>
      <c r="E829" s="577"/>
      <c r="F829" s="635" t="str">
        <f>IF(ISNA(VLOOKUP(D829,條件!$A$1:$L$65585,5,0)),"",(VLOOKUP(D829,條件!$A$1:$L$65585,5,0)))</f>
        <v/>
      </c>
      <c r="G829" s="635" t="str">
        <f>IF(ISNA(VLOOKUP(D829,條件!$A$1:$L$65585,11,0)),"",(VLOOKUP(D829,條件!$A$1:$L$65585,11,0)))</f>
        <v/>
      </c>
      <c r="H829" s="578"/>
      <c r="I829" s="579"/>
      <c r="J829" s="580"/>
      <c r="K829" s="579"/>
      <c r="L829" s="581"/>
      <c r="M829" s="498"/>
      <c r="N829" s="499"/>
      <c r="O829" s="500"/>
      <c r="P829" s="499"/>
      <c r="Q829" s="527"/>
      <c r="R829" s="560"/>
      <c r="S829" s="542">
        <f t="shared" si="307"/>
        <v>0</v>
      </c>
      <c r="T829" s="502">
        <f t="shared" si="304"/>
        <v>0</v>
      </c>
      <c r="U829" s="522">
        <f t="shared" si="308"/>
        <v>0</v>
      </c>
      <c r="V829" s="503">
        <f t="shared" si="309"/>
        <v>0</v>
      </c>
      <c r="W829" s="559" t="str">
        <f t="shared" si="310"/>
        <v/>
      </c>
      <c r="X829" s="569" t="str">
        <f t="shared" si="305"/>
        <v/>
      </c>
      <c r="Y829" s="569" t="str">
        <f t="shared" si="306"/>
        <v/>
      </c>
    </row>
    <row r="830" spans="1:25" ht="16.5">
      <c r="A830" s="493">
        <f t="shared" si="311"/>
        <v>46162</v>
      </c>
      <c r="B830" s="549" t="s">
        <v>832</v>
      </c>
      <c r="C830" s="576"/>
      <c r="D830" s="600"/>
      <c r="E830" s="577"/>
      <c r="F830" s="635" t="str">
        <f>IF(ISNA(VLOOKUP(D830,條件!$A$1:$L$65585,5,0)),"",(VLOOKUP(D830,條件!$A$1:$L$65585,5,0)))</f>
        <v/>
      </c>
      <c r="G830" s="635" t="str">
        <f>IF(ISNA(VLOOKUP(D830,條件!$A$1:$L$65585,11,0)),"",(VLOOKUP(D830,條件!$A$1:$L$65585,11,0)))</f>
        <v/>
      </c>
      <c r="H830" s="578"/>
      <c r="I830" s="579"/>
      <c r="J830" s="580"/>
      <c r="K830" s="579"/>
      <c r="L830" s="581"/>
      <c r="M830" s="498"/>
      <c r="N830" s="499"/>
      <c r="O830" s="500"/>
      <c r="P830" s="499"/>
      <c r="Q830" s="527"/>
      <c r="R830" s="560"/>
      <c r="S830" s="542">
        <f t="shared" si="307"/>
        <v>0</v>
      </c>
      <c r="T830" s="502">
        <f t="shared" si="304"/>
        <v>0</v>
      </c>
      <c r="U830" s="522">
        <f t="shared" si="308"/>
        <v>0</v>
      </c>
      <c r="V830" s="503">
        <f t="shared" si="309"/>
        <v>0</v>
      </c>
      <c r="W830" s="559" t="str">
        <f t="shared" si="310"/>
        <v/>
      </c>
      <c r="X830" s="569" t="str">
        <f t="shared" si="305"/>
        <v/>
      </c>
      <c r="Y830" s="569" t="str">
        <f t="shared" si="306"/>
        <v/>
      </c>
    </row>
    <row r="831" spans="1:25" ht="16.5">
      <c r="A831" s="493">
        <f t="shared" si="311"/>
        <v>46162</v>
      </c>
      <c r="B831" s="549" t="s">
        <v>832</v>
      </c>
      <c r="C831" s="576"/>
      <c r="D831" s="600"/>
      <c r="E831" s="577"/>
      <c r="F831" s="635" t="str">
        <f>IF(ISNA(VLOOKUP(D831,條件!$A$1:$L$65585,5,0)),"",(VLOOKUP(D831,條件!$A$1:$L$65585,5,0)))</f>
        <v/>
      </c>
      <c r="G831" s="635" t="str">
        <f>IF(ISNA(VLOOKUP(D831,條件!$A$1:$L$65585,11,0)),"",(VLOOKUP(D831,條件!$A$1:$L$65585,11,0)))</f>
        <v/>
      </c>
      <c r="H831" s="578"/>
      <c r="I831" s="579"/>
      <c r="J831" s="580"/>
      <c r="K831" s="579"/>
      <c r="L831" s="581"/>
      <c r="M831" s="498"/>
      <c r="N831" s="499"/>
      <c r="O831" s="500"/>
      <c r="P831" s="499"/>
      <c r="Q831" s="527"/>
      <c r="R831" s="560"/>
      <c r="S831" s="542">
        <f t="shared" si="307"/>
        <v>0</v>
      </c>
      <c r="T831" s="502">
        <f t="shared" si="304"/>
        <v>0</v>
      </c>
      <c r="U831" s="502">
        <f t="shared" si="308"/>
        <v>0</v>
      </c>
      <c r="V831" s="503">
        <f t="shared" si="309"/>
        <v>0</v>
      </c>
      <c r="W831" s="559" t="str">
        <f t="shared" si="310"/>
        <v/>
      </c>
      <c r="X831" s="569" t="str">
        <f t="shared" si="305"/>
        <v/>
      </c>
      <c r="Y831" s="569" t="str">
        <f t="shared" si="306"/>
        <v/>
      </c>
    </row>
    <row r="832" spans="1:25" ht="16.5">
      <c r="A832" s="493">
        <f t="shared" si="311"/>
        <v>46162</v>
      </c>
      <c r="B832" s="549" t="s">
        <v>832</v>
      </c>
      <c r="C832" s="576"/>
      <c r="D832" s="600"/>
      <c r="E832" s="577"/>
      <c r="F832" s="635" t="str">
        <f>IF(ISNA(VLOOKUP(D832,條件!$A$1:$L$65585,5,0)),"",(VLOOKUP(D832,條件!$A$1:$L$65585,5,0)))</f>
        <v/>
      </c>
      <c r="G832" s="635" t="str">
        <f>IF(ISNA(VLOOKUP(D832,條件!$A$1:$L$65585,11,0)),"",(VLOOKUP(D832,條件!$A$1:$L$65585,11,0)))</f>
        <v/>
      </c>
      <c r="H832" s="578"/>
      <c r="I832" s="579"/>
      <c r="J832" s="580"/>
      <c r="K832" s="579"/>
      <c r="L832" s="581"/>
      <c r="M832" s="498"/>
      <c r="N832" s="499"/>
      <c r="O832" s="500"/>
      <c r="P832" s="499"/>
      <c r="Q832" s="527"/>
      <c r="R832" s="560"/>
      <c r="S832" s="542">
        <f t="shared" si="307"/>
        <v>0</v>
      </c>
      <c r="T832" s="502">
        <f t="shared" si="304"/>
        <v>0</v>
      </c>
      <c r="U832" s="502">
        <f t="shared" si="308"/>
        <v>0</v>
      </c>
      <c r="V832" s="503">
        <f t="shared" si="309"/>
        <v>0</v>
      </c>
      <c r="W832" s="561" t="str">
        <f t="shared" si="310"/>
        <v/>
      </c>
      <c r="X832" s="569" t="str">
        <f t="shared" si="305"/>
        <v/>
      </c>
      <c r="Y832" s="569" t="str">
        <f t="shared" si="306"/>
        <v/>
      </c>
    </row>
    <row r="833" spans="1:25" ht="16.5">
      <c r="A833" s="493">
        <f t="shared" si="311"/>
        <v>46162</v>
      </c>
      <c r="B833" s="549" t="s">
        <v>832</v>
      </c>
      <c r="C833" s="576"/>
      <c r="D833" s="600"/>
      <c r="E833" s="577"/>
      <c r="F833" s="635" t="str">
        <f>IF(ISNA(VLOOKUP(D833,條件!$A$1:$L$65585,5,0)),"",(VLOOKUP(D833,條件!$A$1:$L$65585,5,0)))</f>
        <v/>
      </c>
      <c r="G833" s="635" t="str">
        <f>IF(ISNA(VLOOKUP(D833,條件!$A$1:$L$65585,11,0)),"",(VLOOKUP(D833,條件!$A$1:$L$65585,11,0)))</f>
        <v/>
      </c>
      <c r="H833" s="578"/>
      <c r="I833" s="579"/>
      <c r="J833" s="580"/>
      <c r="K833" s="579"/>
      <c r="L833" s="581"/>
      <c r="M833" s="498"/>
      <c r="N833" s="499"/>
      <c r="O833" s="500"/>
      <c r="P833" s="499"/>
      <c r="Q833" s="527"/>
      <c r="R833" s="560"/>
      <c r="S833" s="542">
        <f t="shared" si="307"/>
        <v>0</v>
      </c>
      <c r="T833" s="502">
        <f t="shared" si="304"/>
        <v>0</v>
      </c>
      <c r="U833" s="502">
        <f t="shared" si="308"/>
        <v>0</v>
      </c>
      <c r="V833" s="503">
        <f t="shared" si="309"/>
        <v>0</v>
      </c>
      <c r="W833" s="561" t="str">
        <f t="shared" si="310"/>
        <v/>
      </c>
      <c r="X833" s="569" t="str">
        <f t="shared" si="305"/>
        <v/>
      </c>
      <c r="Y833" s="569" t="str">
        <f t="shared" si="306"/>
        <v/>
      </c>
    </row>
    <row r="834" spans="1:25" ht="16.5">
      <c r="A834" s="493">
        <f t="shared" si="311"/>
        <v>46162</v>
      </c>
      <c r="B834" s="549" t="s">
        <v>832</v>
      </c>
      <c r="C834" s="576"/>
      <c r="D834" s="600"/>
      <c r="E834" s="577"/>
      <c r="F834" s="635" t="str">
        <f>IF(ISNA(VLOOKUP(D834,條件!$A$1:$L$65585,5,0)),"",(VLOOKUP(D834,條件!$A$1:$L$65585,5,0)))</f>
        <v/>
      </c>
      <c r="G834" s="635" t="str">
        <f>IF(ISNA(VLOOKUP(D834,條件!$A$1:$L$65585,11,0)),"",(VLOOKUP(D834,條件!$A$1:$L$65585,11,0)))</f>
        <v/>
      </c>
      <c r="H834" s="578"/>
      <c r="I834" s="579"/>
      <c r="J834" s="580"/>
      <c r="K834" s="579"/>
      <c r="L834" s="581"/>
      <c r="M834" s="498"/>
      <c r="N834" s="499"/>
      <c r="O834" s="500"/>
      <c r="P834" s="499"/>
      <c r="Q834" s="527"/>
      <c r="R834" s="560"/>
      <c r="S834" s="542">
        <f t="shared" si="307"/>
        <v>0</v>
      </c>
      <c r="T834" s="502">
        <f t="shared" si="304"/>
        <v>0</v>
      </c>
      <c r="U834" s="502">
        <f t="shared" si="308"/>
        <v>0</v>
      </c>
      <c r="V834" s="503">
        <f t="shared" si="309"/>
        <v>0</v>
      </c>
      <c r="W834" s="561" t="str">
        <f t="shared" si="310"/>
        <v/>
      </c>
      <c r="X834" s="569" t="str">
        <f t="shared" si="305"/>
        <v/>
      </c>
      <c r="Y834" s="569" t="str">
        <f t="shared" si="306"/>
        <v/>
      </c>
    </row>
    <row r="835" spans="1:25" ht="16.5">
      <c r="A835" s="493">
        <f t="shared" si="311"/>
        <v>46162</v>
      </c>
      <c r="B835" s="549" t="s">
        <v>832</v>
      </c>
      <c r="C835" s="576"/>
      <c r="D835" s="600"/>
      <c r="E835" s="577"/>
      <c r="F835" s="635" t="str">
        <f>IF(ISNA(VLOOKUP(D835,條件!$A$1:$L$65585,5,0)),"",(VLOOKUP(D835,條件!$A$1:$L$65585,5,0)))</f>
        <v/>
      </c>
      <c r="G835" s="635" t="str">
        <f>IF(ISNA(VLOOKUP(D835,條件!$A$1:$L$65585,11,0)),"",(VLOOKUP(D835,條件!$A$1:$L$65585,11,0)))</f>
        <v/>
      </c>
      <c r="H835" s="578"/>
      <c r="I835" s="579"/>
      <c r="J835" s="580"/>
      <c r="K835" s="579"/>
      <c r="L835" s="581"/>
      <c r="M835" s="498"/>
      <c r="N835" s="499"/>
      <c r="O835" s="500"/>
      <c r="P835" s="499"/>
      <c r="Q835" s="527"/>
      <c r="R835" s="560"/>
      <c r="S835" s="542">
        <f t="shared" si="307"/>
        <v>0</v>
      </c>
      <c r="T835" s="502">
        <f t="shared" si="304"/>
        <v>0</v>
      </c>
      <c r="U835" s="502">
        <f t="shared" si="308"/>
        <v>0</v>
      </c>
      <c r="V835" s="503">
        <f t="shared" si="309"/>
        <v>0</v>
      </c>
      <c r="W835" s="561" t="str">
        <f t="shared" si="310"/>
        <v/>
      </c>
      <c r="X835" s="569" t="str">
        <f t="shared" si="305"/>
        <v/>
      </c>
      <c r="Y835" s="569" t="str">
        <f t="shared" si="306"/>
        <v/>
      </c>
    </row>
    <row r="836" spans="1:25" ht="16.5">
      <c r="A836" s="493">
        <f t="shared" si="311"/>
        <v>46162</v>
      </c>
      <c r="B836" s="549" t="s">
        <v>832</v>
      </c>
      <c r="C836" s="576"/>
      <c r="D836" s="600"/>
      <c r="E836" s="577"/>
      <c r="F836" s="635" t="str">
        <f>IF(ISNA(VLOOKUP(D836,條件!$A$1:$L$65585,5,0)),"",(VLOOKUP(D836,條件!$A$1:$L$65585,5,0)))</f>
        <v/>
      </c>
      <c r="G836" s="635" t="str">
        <f>IF(ISNA(VLOOKUP(D836,條件!$A$1:$L$65585,11,0)),"",(VLOOKUP(D836,條件!$A$1:$L$65585,11,0)))</f>
        <v/>
      </c>
      <c r="H836" s="578"/>
      <c r="I836" s="579"/>
      <c r="J836" s="580"/>
      <c r="K836" s="579"/>
      <c r="L836" s="581"/>
      <c r="M836" s="498"/>
      <c r="N836" s="499"/>
      <c r="O836" s="500"/>
      <c r="P836" s="499"/>
      <c r="Q836" s="501"/>
      <c r="R836" s="560"/>
      <c r="S836" s="542">
        <f t="shared" si="307"/>
        <v>0</v>
      </c>
      <c r="T836" s="502">
        <f t="shared" si="304"/>
        <v>0</v>
      </c>
      <c r="U836" s="502">
        <f t="shared" si="308"/>
        <v>0</v>
      </c>
      <c r="V836" s="503">
        <f t="shared" si="309"/>
        <v>0</v>
      </c>
      <c r="W836" s="561" t="str">
        <f t="shared" si="310"/>
        <v/>
      </c>
      <c r="X836" s="569" t="str">
        <f t="shared" si="305"/>
        <v/>
      </c>
      <c r="Y836" s="569" t="str">
        <f t="shared" si="306"/>
        <v/>
      </c>
    </row>
    <row r="837" spans="1:25" ht="16.5">
      <c r="A837" s="493">
        <f t="shared" si="311"/>
        <v>46162</v>
      </c>
      <c r="B837" s="549" t="s">
        <v>832</v>
      </c>
      <c r="C837" s="576"/>
      <c r="D837" s="600"/>
      <c r="E837" s="577"/>
      <c r="F837" s="635" t="str">
        <f>IF(ISNA(VLOOKUP(D837,條件!$A$1:$L$65585,5,0)),"",(VLOOKUP(D837,條件!$A$1:$L$65585,5,0)))</f>
        <v/>
      </c>
      <c r="G837" s="635" t="str">
        <f>IF(ISNA(VLOOKUP(D837,條件!$A$1:$L$65585,11,0)),"",(VLOOKUP(D837,條件!$A$1:$L$65585,11,0)))</f>
        <v/>
      </c>
      <c r="H837" s="578"/>
      <c r="I837" s="579"/>
      <c r="J837" s="580"/>
      <c r="K837" s="579"/>
      <c r="L837" s="581"/>
      <c r="M837" s="498"/>
      <c r="N837" s="499"/>
      <c r="O837" s="500"/>
      <c r="P837" s="499"/>
      <c r="Q837" s="501"/>
      <c r="R837" s="560"/>
      <c r="S837" s="542">
        <f t="shared" si="307"/>
        <v>0</v>
      </c>
      <c r="T837" s="502">
        <f t="shared" si="304"/>
        <v>0</v>
      </c>
      <c r="U837" s="502">
        <f t="shared" si="308"/>
        <v>0</v>
      </c>
      <c r="V837" s="503">
        <f t="shared" si="309"/>
        <v>0</v>
      </c>
      <c r="W837" s="561" t="str">
        <f t="shared" si="310"/>
        <v/>
      </c>
      <c r="X837" s="569" t="str">
        <f t="shared" si="305"/>
        <v/>
      </c>
      <c r="Y837" s="569" t="str">
        <f t="shared" si="306"/>
        <v/>
      </c>
    </row>
    <row r="838" spans="1:25" ht="16.5">
      <c r="A838" s="493">
        <f t="shared" si="311"/>
        <v>46162</v>
      </c>
      <c r="B838" s="549" t="s">
        <v>832</v>
      </c>
      <c r="C838" s="576"/>
      <c r="D838" s="600"/>
      <c r="E838" s="577"/>
      <c r="F838" s="635" t="str">
        <f>IF(ISNA(VLOOKUP(D838,條件!$A$1:$L$65585,5,0)),"",(VLOOKUP(D838,條件!$A$1:$L$65585,5,0)))</f>
        <v/>
      </c>
      <c r="G838" s="635" t="str">
        <f>IF(ISNA(VLOOKUP(D838,條件!$A$1:$L$65585,11,0)),"",(VLOOKUP(D838,條件!$A$1:$L$65585,11,0)))</f>
        <v/>
      </c>
      <c r="H838" s="578"/>
      <c r="I838" s="579"/>
      <c r="J838" s="580"/>
      <c r="K838" s="579"/>
      <c r="L838" s="581"/>
      <c r="M838" s="498"/>
      <c r="N838" s="499"/>
      <c r="O838" s="500"/>
      <c r="P838" s="499"/>
      <c r="Q838" s="501"/>
      <c r="R838" s="560"/>
      <c r="S838" s="542">
        <f t="shared" si="307"/>
        <v>0</v>
      </c>
      <c r="T838" s="502">
        <f t="shared" si="304"/>
        <v>0</v>
      </c>
      <c r="U838" s="502">
        <f t="shared" si="308"/>
        <v>0</v>
      </c>
      <c r="V838" s="503">
        <f t="shared" si="309"/>
        <v>0</v>
      </c>
      <c r="W838" s="561" t="str">
        <f t="shared" si="310"/>
        <v/>
      </c>
      <c r="X838" s="569" t="str">
        <f t="shared" si="305"/>
        <v/>
      </c>
      <c r="Y838" s="569" t="str">
        <f t="shared" si="306"/>
        <v/>
      </c>
    </row>
    <row r="839" spans="1:25" ht="16.5">
      <c r="A839" s="493">
        <f t="shared" si="311"/>
        <v>46162</v>
      </c>
      <c r="B839" s="549" t="s">
        <v>832</v>
      </c>
      <c r="C839" s="576"/>
      <c r="D839" s="600"/>
      <c r="E839" s="577"/>
      <c r="F839" s="635" t="str">
        <f>IF(ISNA(VLOOKUP(D839,條件!$A$1:$L$65585,5,0)),"",(VLOOKUP(D839,條件!$A$1:$L$65585,5,0)))</f>
        <v/>
      </c>
      <c r="G839" s="635" t="str">
        <f>IF(ISNA(VLOOKUP(D839,條件!$A$1:$L$65585,11,0)),"",(VLOOKUP(D839,條件!$A$1:$L$65585,11,0)))</f>
        <v/>
      </c>
      <c r="H839" s="578"/>
      <c r="I839" s="579"/>
      <c r="J839" s="580"/>
      <c r="K839" s="579"/>
      <c r="L839" s="581"/>
      <c r="M839" s="498"/>
      <c r="N839" s="499"/>
      <c r="O839" s="500"/>
      <c r="P839" s="499"/>
      <c r="Q839" s="501"/>
      <c r="R839" s="560"/>
      <c r="S839" s="542">
        <f t="shared" si="307"/>
        <v>0</v>
      </c>
      <c r="T839" s="502">
        <f t="shared" si="304"/>
        <v>0</v>
      </c>
      <c r="U839" s="502">
        <f t="shared" si="308"/>
        <v>0</v>
      </c>
      <c r="V839" s="503">
        <f t="shared" si="309"/>
        <v>0</v>
      </c>
      <c r="W839" s="561" t="str">
        <f t="shared" si="310"/>
        <v/>
      </c>
      <c r="X839" s="569" t="str">
        <f t="shared" si="305"/>
        <v/>
      </c>
      <c r="Y839" s="569" t="str">
        <f t="shared" si="306"/>
        <v/>
      </c>
    </row>
    <row r="840" spans="1:25" ht="16.5">
      <c r="A840" s="493">
        <f t="shared" si="311"/>
        <v>46162</v>
      </c>
      <c r="B840" s="515" t="s">
        <v>835</v>
      </c>
      <c r="C840" s="652"/>
      <c r="D840" s="653"/>
      <c r="E840" s="654"/>
      <c r="F840" s="655"/>
      <c r="G840" s="655"/>
      <c r="H840" s="656"/>
      <c r="I840" s="657">
        <f>COUNTA(I820:I839)</f>
        <v>0</v>
      </c>
      <c r="J840" s="657"/>
      <c r="K840" s="657"/>
      <c r="L840" s="658"/>
      <c r="M840" s="517"/>
      <c r="N840" s="518">
        <f>SUM(N820:N839)</f>
        <v>0</v>
      </c>
      <c r="O840" s="517"/>
      <c r="P840" s="518">
        <f>SUM(P820:P839)</f>
        <v>0</v>
      </c>
      <c r="Q840" s="519"/>
      <c r="R840" s="562"/>
      <c r="S840" s="543"/>
      <c r="T840" s="516"/>
      <c r="U840" s="516">
        <f>SUMIF(U820:U839,"&lt;9E307")</f>
        <v>0</v>
      </c>
      <c r="V840" s="516">
        <f>SUM(V820:V839)</f>
        <v>0</v>
      </c>
      <c r="W840" s="563">
        <f>IF(ISERROR(V840/U840),0,(V840/U840))</f>
        <v>0</v>
      </c>
      <c r="X840" s="570">
        <f>SUMIF(X820:X839,"&lt;9E307")</f>
        <v>0</v>
      </c>
      <c r="Y840" s="570">
        <f>SUMIF(Y820:Y839,"&lt;9E307")</f>
        <v>0</v>
      </c>
    </row>
    <row r="841" spans="1:25" ht="16.5">
      <c r="A841" s="493">
        <f t="shared" si="311"/>
        <v>46162</v>
      </c>
      <c r="B841" s="549" t="s">
        <v>833</v>
      </c>
      <c r="C841" s="576"/>
      <c r="D841" s="600"/>
      <c r="E841" s="577"/>
      <c r="F841" s="635" t="str">
        <f>IF(ISNA(VLOOKUP(D841,條件!$A$1:$L$65585,5,0)),"",(VLOOKUP(D841,條件!$A$1:$L$65585,5,0)))</f>
        <v/>
      </c>
      <c r="G841" s="635" t="str">
        <f>IF(ISNA(VLOOKUP(D841,條件!$A$1:$L$65585,11,0)),"",(VLOOKUP(D841,條件!$A$1:$L$65585,11,0)))</f>
        <v/>
      </c>
      <c r="H841" s="578"/>
      <c r="I841" s="579"/>
      <c r="J841" s="580"/>
      <c r="K841" s="579"/>
      <c r="L841" s="581"/>
      <c r="M841" s="498"/>
      <c r="N841" s="499"/>
      <c r="O841" s="500"/>
      <c r="P841" s="499"/>
      <c r="Q841" s="501"/>
      <c r="R841" s="560"/>
      <c r="S841" s="542">
        <f>K841*0.85</f>
        <v>0</v>
      </c>
      <c r="T841" s="502">
        <f t="shared" ref="T841:T860" si="312">IF(J841="",0,(1440/(J841/S841)))</f>
        <v>0</v>
      </c>
      <c r="U841" s="522">
        <f>T841*L841*(N841+P841)/24*0.85</f>
        <v>0</v>
      </c>
      <c r="V841" s="523">
        <f>M841+O841</f>
        <v>0</v>
      </c>
      <c r="W841" s="559" t="str">
        <f>IF(U841=0,"",((V841/U841)))</f>
        <v/>
      </c>
      <c r="X841" s="569" t="str">
        <f t="shared" ref="X841:X860" si="313">IF(ISERROR((U841/(N841+P841)*N841)/250),"",((U841/(N841+P841)*N841)/250))</f>
        <v/>
      </c>
      <c r="Y841" s="569" t="str">
        <f t="shared" ref="Y841:Y860" si="314">IF(ISERROR(((U841/(N841+P841)*P841)/250)),"",(((U841/(N841+P841)*P841))/250))</f>
        <v/>
      </c>
    </row>
    <row r="842" spans="1:25" ht="16.5">
      <c r="A842" s="493">
        <f t="shared" si="311"/>
        <v>46162</v>
      </c>
      <c r="B842" s="549" t="s">
        <v>833</v>
      </c>
      <c r="C842" s="576"/>
      <c r="D842" s="600"/>
      <c r="E842" s="577"/>
      <c r="F842" s="635" t="str">
        <f>IF(ISNA(VLOOKUP(D842,條件!$A$1:$L$65585,5,0)),"",(VLOOKUP(D842,條件!$A$1:$L$65585,5,0)))</f>
        <v/>
      </c>
      <c r="G842" s="635" t="str">
        <f>IF(ISNA(VLOOKUP(D842,條件!$A$1:$L$65585,11,0)),"",(VLOOKUP(D842,條件!$A$1:$L$65585,11,0)))</f>
        <v/>
      </c>
      <c r="H842" s="578"/>
      <c r="I842" s="579"/>
      <c r="J842" s="580"/>
      <c r="K842" s="579"/>
      <c r="L842" s="581"/>
      <c r="M842" s="498"/>
      <c r="N842" s="499"/>
      <c r="O842" s="500"/>
      <c r="P842" s="499"/>
      <c r="Q842" s="501"/>
      <c r="R842" s="560"/>
      <c r="S842" s="542">
        <f t="shared" ref="S842:S860" si="315">K842*0.85</f>
        <v>0</v>
      </c>
      <c r="T842" s="502">
        <f t="shared" si="312"/>
        <v>0</v>
      </c>
      <c r="U842" s="522">
        <f t="shared" ref="U842:U860" si="316">T842*L842*(N842+P842)/24*0.85</f>
        <v>0</v>
      </c>
      <c r="V842" s="503">
        <f t="shared" ref="V842:V860" si="317">M842+O842</f>
        <v>0</v>
      </c>
      <c r="W842" s="559" t="str">
        <f t="shared" ref="W842:W860" si="318">IF(U842=0,"",((V842/U842)))</f>
        <v/>
      </c>
      <c r="X842" s="569" t="str">
        <f t="shared" si="313"/>
        <v/>
      </c>
      <c r="Y842" s="569" t="str">
        <f t="shared" si="314"/>
        <v/>
      </c>
    </row>
    <row r="843" spans="1:25" ht="16.5">
      <c r="A843" s="493">
        <f t="shared" si="311"/>
        <v>46162</v>
      </c>
      <c r="B843" s="549" t="s">
        <v>833</v>
      </c>
      <c r="C843" s="576"/>
      <c r="D843" s="600"/>
      <c r="E843" s="577"/>
      <c r="F843" s="635" t="str">
        <f>IF(ISNA(VLOOKUP(D843,條件!$A$1:$L$65585,5,0)),"",(VLOOKUP(D843,條件!$A$1:$L$65585,5,0)))</f>
        <v/>
      </c>
      <c r="G843" s="635" t="str">
        <f>IF(ISNA(VLOOKUP(D843,條件!$A$1:$L$65585,11,0)),"",(VLOOKUP(D843,條件!$A$1:$L$65585,11,0)))</f>
        <v/>
      </c>
      <c r="H843" s="578"/>
      <c r="I843" s="579"/>
      <c r="J843" s="580"/>
      <c r="K843" s="579"/>
      <c r="L843" s="581"/>
      <c r="M843" s="498"/>
      <c r="N843" s="499"/>
      <c r="O843" s="500"/>
      <c r="P843" s="499"/>
      <c r="Q843" s="501"/>
      <c r="R843" s="560"/>
      <c r="S843" s="542">
        <f t="shared" si="315"/>
        <v>0</v>
      </c>
      <c r="T843" s="502">
        <f t="shared" si="312"/>
        <v>0</v>
      </c>
      <c r="U843" s="522">
        <f t="shared" si="316"/>
        <v>0</v>
      </c>
      <c r="V843" s="503">
        <f t="shared" si="317"/>
        <v>0</v>
      </c>
      <c r="W843" s="559" t="str">
        <f t="shared" si="318"/>
        <v/>
      </c>
      <c r="X843" s="569" t="str">
        <f t="shared" si="313"/>
        <v/>
      </c>
      <c r="Y843" s="569" t="str">
        <f t="shared" si="314"/>
        <v/>
      </c>
    </row>
    <row r="844" spans="1:25" ht="16.5">
      <c r="A844" s="493">
        <f t="shared" si="311"/>
        <v>46162</v>
      </c>
      <c r="B844" s="549" t="s">
        <v>833</v>
      </c>
      <c r="C844" s="576"/>
      <c r="D844" s="600"/>
      <c r="E844" s="577"/>
      <c r="F844" s="635" t="str">
        <f>IF(ISNA(VLOOKUP(D844,條件!$A$1:$L$65585,5,0)),"",(VLOOKUP(D844,條件!$A$1:$L$65585,5,0)))</f>
        <v/>
      </c>
      <c r="G844" s="635" t="str">
        <f>IF(ISNA(VLOOKUP(D844,條件!$A$1:$L$65585,11,0)),"",(VLOOKUP(D844,條件!$A$1:$L$65585,11,0)))</f>
        <v/>
      </c>
      <c r="H844" s="578"/>
      <c r="I844" s="579"/>
      <c r="J844" s="580"/>
      <c r="K844" s="579"/>
      <c r="L844" s="581"/>
      <c r="M844" s="498"/>
      <c r="N844" s="499"/>
      <c r="O844" s="500"/>
      <c r="P844" s="499"/>
      <c r="Q844" s="501"/>
      <c r="R844" s="560"/>
      <c r="S844" s="542">
        <f t="shared" si="315"/>
        <v>0</v>
      </c>
      <c r="T844" s="502">
        <f t="shared" si="312"/>
        <v>0</v>
      </c>
      <c r="U844" s="522">
        <f t="shared" si="316"/>
        <v>0</v>
      </c>
      <c r="V844" s="503">
        <f t="shared" si="317"/>
        <v>0</v>
      </c>
      <c r="W844" s="559" t="str">
        <f t="shared" si="318"/>
        <v/>
      </c>
      <c r="X844" s="569" t="str">
        <f t="shared" si="313"/>
        <v/>
      </c>
      <c r="Y844" s="569" t="str">
        <f t="shared" si="314"/>
        <v/>
      </c>
    </row>
    <row r="845" spans="1:25" ht="16.5">
      <c r="A845" s="493">
        <f t="shared" si="311"/>
        <v>46162</v>
      </c>
      <c r="B845" s="549" t="s">
        <v>833</v>
      </c>
      <c r="C845" s="576"/>
      <c r="D845" s="600"/>
      <c r="E845" s="577"/>
      <c r="F845" s="635" t="str">
        <f>IF(ISNA(VLOOKUP(D845,條件!$A$1:$L$65585,5,0)),"",(VLOOKUP(D845,條件!$A$1:$L$65585,5,0)))</f>
        <v/>
      </c>
      <c r="G845" s="635" t="str">
        <f>IF(ISNA(VLOOKUP(D845,條件!$A$1:$L$65585,11,0)),"",(VLOOKUP(D845,條件!$A$1:$L$65585,11,0)))</f>
        <v/>
      </c>
      <c r="H845" s="578"/>
      <c r="I845" s="579"/>
      <c r="J845" s="580"/>
      <c r="K845" s="579"/>
      <c r="L845" s="581"/>
      <c r="M845" s="498"/>
      <c r="N845" s="499"/>
      <c r="O845" s="500"/>
      <c r="P845" s="499"/>
      <c r="Q845" s="501"/>
      <c r="R845" s="560"/>
      <c r="S845" s="542">
        <f t="shared" si="315"/>
        <v>0</v>
      </c>
      <c r="T845" s="502">
        <f t="shared" si="312"/>
        <v>0</v>
      </c>
      <c r="U845" s="522">
        <f t="shared" si="316"/>
        <v>0</v>
      </c>
      <c r="V845" s="503">
        <f t="shared" si="317"/>
        <v>0</v>
      </c>
      <c r="W845" s="559" t="str">
        <f t="shared" si="318"/>
        <v/>
      </c>
      <c r="X845" s="569" t="str">
        <f t="shared" si="313"/>
        <v/>
      </c>
      <c r="Y845" s="569" t="str">
        <f t="shared" si="314"/>
        <v/>
      </c>
    </row>
    <row r="846" spans="1:25" ht="16.5">
      <c r="A846" s="493">
        <f t="shared" si="311"/>
        <v>46162</v>
      </c>
      <c r="B846" s="549" t="s">
        <v>833</v>
      </c>
      <c r="C846" s="576"/>
      <c r="D846" s="600"/>
      <c r="E846" s="577"/>
      <c r="F846" s="635" t="str">
        <f>IF(ISNA(VLOOKUP(D846,條件!$A$1:$L$65585,5,0)),"",(VLOOKUP(D846,條件!$A$1:$L$65585,5,0)))</f>
        <v/>
      </c>
      <c r="G846" s="635" t="str">
        <f>IF(ISNA(VLOOKUP(D846,條件!$A$1:$L$65585,11,0)),"",(VLOOKUP(D846,條件!$A$1:$L$65585,11,0)))</f>
        <v/>
      </c>
      <c r="H846" s="578"/>
      <c r="I846" s="579"/>
      <c r="J846" s="580"/>
      <c r="K846" s="579"/>
      <c r="L846" s="581"/>
      <c r="M846" s="498"/>
      <c r="N846" s="499"/>
      <c r="O846" s="500"/>
      <c r="P846" s="499"/>
      <c r="Q846" s="501"/>
      <c r="R846" s="560"/>
      <c r="S846" s="542">
        <f t="shared" si="315"/>
        <v>0</v>
      </c>
      <c r="T846" s="502">
        <f t="shared" si="312"/>
        <v>0</v>
      </c>
      <c r="U846" s="522">
        <f t="shared" si="316"/>
        <v>0</v>
      </c>
      <c r="V846" s="503">
        <f t="shared" si="317"/>
        <v>0</v>
      </c>
      <c r="W846" s="559" t="str">
        <f t="shared" si="318"/>
        <v/>
      </c>
      <c r="X846" s="569" t="str">
        <f t="shared" si="313"/>
        <v/>
      </c>
      <c r="Y846" s="569" t="str">
        <f t="shared" si="314"/>
        <v/>
      </c>
    </row>
    <row r="847" spans="1:25" ht="16.5">
      <c r="A847" s="493">
        <f t="shared" si="311"/>
        <v>46162</v>
      </c>
      <c r="B847" s="549" t="s">
        <v>833</v>
      </c>
      <c r="C847" s="576"/>
      <c r="D847" s="600"/>
      <c r="E847" s="577"/>
      <c r="F847" s="635" t="str">
        <f>IF(ISNA(VLOOKUP(D847,條件!$A$1:$L$65585,5,0)),"",(VLOOKUP(D847,條件!$A$1:$L$65585,5,0)))</f>
        <v/>
      </c>
      <c r="G847" s="635" t="str">
        <f>IF(ISNA(VLOOKUP(D847,條件!$A$1:$L$65585,11,0)),"",(VLOOKUP(D847,條件!$A$1:$L$65585,11,0)))</f>
        <v/>
      </c>
      <c r="H847" s="578"/>
      <c r="I847" s="579"/>
      <c r="J847" s="580"/>
      <c r="K847" s="579"/>
      <c r="L847" s="581"/>
      <c r="M847" s="498"/>
      <c r="N847" s="499"/>
      <c r="O847" s="500"/>
      <c r="P847" s="499"/>
      <c r="Q847" s="501"/>
      <c r="R847" s="560"/>
      <c r="S847" s="542">
        <f t="shared" si="315"/>
        <v>0</v>
      </c>
      <c r="T847" s="502">
        <f t="shared" si="312"/>
        <v>0</v>
      </c>
      <c r="U847" s="522">
        <f t="shared" si="316"/>
        <v>0</v>
      </c>
      <c r="V847" s="503">
        <f t="shared" si="317"/>
        <v>0</v>
      </c>
      <c r="W847" s="559" t="str">
        <f t="shared" si="318"/>
        <v/>
      </c>
      <c r="X847" s="569" t="str">
        <f t="shared" si="313"/>
        <v/>
      </c>
      <c r="Y847" s="569" t="str">
        <f t="shared" si="314"/>
        <v/>
      </c>
    </row>
    <row r="848" spans="1:25" ht="16.5">
      <c r="A848" s="493">
        <f t="shared" si="311"/>
        <v>46162</v>
      </c>
      <c r="B848" s="549" t="s">
        <v>833</v>
      </c>
      <c r="C848" s="576"/>
      <c r="D848" s="600"/>
      <c r="E848" s="577"/>
      <c r="F848" s="635" t="str">
        <f>IF(ISNA(VLOOKUP(D848,條件!$A$1:$L$65585,5,0)),"",(VLOOKUP(D848,條件!$A$1:$L$65585,5,0)))</f>
        <v/>
      </c>
      <c r="G848" s="635" t="str">
        <f>IF(ISNA(VLOOKUP(D848,條件!$A$1:$L$65585,11,0)),"",(VLOOKUP(D848,條件!$A$1:$L$65585,11,0)))</f>
        <v/>
      </c>
      <c r="H848" s="578"/>
      <c r="I848" s="579"/>
      <c r="J848" s="580"/>
      <c r="K848" s="579"/>
      <c r="L848" s="581"/>
      <c r="M848" s="498"/>
      <c r="N848" s="499"/>
      <c r="O848" s="500"/>
      <c r="P848" s="499"/>
      <c r="Q848" s="501"/>
      <c r="R848" s="560"/>
      <c r="S848" s="542">
        <f t="shared" si="315"/>
        <v>0</v>
      </c>
      <c r="T848" s="502">
        <f t="shared" si="312"/>
        <v>0</v>
      </c>
      <c r="U848" s="522">
        <f t="shared" si="316"/>
        <v>0</v>
      </c>
      <c r="V848" s="503">
        <f t="shared" si="317"/>
        <v>0</v>
      </c>
      <c r="W848" s="559" t="str">
        <f t="shared" si="318"/>
        <v/>
      </c>
      <c r="X848" s="569" t="str">
        <f t="shared" si="313"/>
        <v/>
      </c>
      <c r="Y848" s="569" t="str">
        <f t="shared" si="314"/>
        <v/>
      </c>
    </row>
    <row r="849" spans="1:25" ht="16.5">
      <c r="A849" s="493">
        <f t="shared" si="311"/>
        <v>46162</v>
      </c>
      <c r="B849" s="549" t="s">
        <v>833</v>
      </c>
      <c r="C849" s="576"/>
      <c r="D849" s="600"/>
      <c r="E849" s="577"/>
      <c r="F849" s="635" t="str">
        <f>IF(ISNA(VLOOKUP(D849,條件!$A$1:$L$65585,5,0)),"",(VLOOKUP(D849,條件!$A$1:$L$65585,5,0)))</f>
        <v/>
      </c>
      <c r="G849" s="635" t="str">
        <f>IF(ISNA(VLOOKUP(D849,條件!$A$1:$L$65585,11,0)),"",(VLOOKUP(D849,條件!$A$1:$L$65585,11,0)))</f>
        <v/>
      </c>
      <c r="H849" s="578"/>
      <c r="I849" s="579"/>
      <c r="J849" s="580"/>
      <c r="K849" s="579"/>
      <c r="L849" s="581"/>
      <c r="M849" s="498"/>
      <c r="N849" s="499"/>
      <c r="O849" s="500"/>
      <c r="P849" s="499"/>
      <c r="Q849" s="501"/>
      <c r="R849" s="560"/>
      <c r="S849" s="542">
        <f t="shared" si="315"/>
        <v>0</v>
      </c>
      <c r="T849" s="502">
        <f t="shared" si="312"/>
        <v>0</v>
      </c>
      <c r="U849" s="522">
        <f t="shared" si="316"/>
        <v>0</v>
      </c>
      <c r="V849" s="503">
        <f t="shared" si="317"/>
        <v>0</v>
      </c>
      <c r="W849" s="559" t="str">
        <f t="shared" si="318"/>
        <v/>
      </c>
      <c r="X849" s="569" t="str">
        <f t="shared" si="313"/>
        <v/>
      </c>
      <c r="Y849" s="569" t="str">
        <f t="shared" si="314"/>
        <v/>
      </c>
    </row>
    <row r="850" spans="1:25" ht="16.5">
      <c r="A850" s="493">
        <f t="shared" si="311"/>
        <v>46162</v>
      </c>
      <c r="B850" s="549" t="s">
        <v>833</v>
      </c>
      <c r="C850" s="576"/>
      <c r="D850" s="600"/>
      <c r="E850" s="577"/>
      <c r="F850" s="635" t="str">
        <f>IF(ISNA(VLOOKUP(D850,條件!$A$1:$L$65585,5,0)),"",(VLOOKUP(D850,條件!$A$1:$L$65585,5,0)))</f>
        <v/>
      </c>
      <c r="G850" s="635" t="str">
        <f>IF(ISNA(VLOOKUP(D850,條件!$A$1:$L$65585,11,0)),"",(VLOOKUP(D850,條件!$A$1:$L$65585,11,0)))</f>
        <v/>
      </c>
      <c r="H850" s="578"/>
      <c r="I850" s="579"/>
      <c r="J850" s="580"/>
      <c r="K850" s="579"/>
      <c r="L850" s="581"/>
      <c r="M850" s="498"/>
      <c r="N850" s="499"/>
      <c r="O850" s="500"/>
      <c r="P850" s="499"/>
      <c r="Q850" s="501"/>
      <c r="R850" s="560"/>
      <c r="S850" s="542">
        <f t="shared" si="315"/>
        <v>0</v>
      </c>
      <c r="T850" s="502">
        <f t="shared" si="312"/>
        <v>0</v>
      </c>
      <c r="U850" s="522">
        <f t="shared" si="316"/>
        <v>0</v>
      </c>
      <c r="V850" s="503">
        <f t="shared" si="317"/>
        <v>0</v>
      </c>
      <c r="W850" s="559" t="str">
        <f t="shared" si="318"/>
        <v/>
      </c>
      <c r="X850" s="569" t="str">
        <f t="shared" si="313"/>
        <v/>
      </c>
      <c r="Y850" s="569" t="str">
        <f t="shared" si="314"/>
        <v/>
      </c>
    </row>
    <row r="851" spans="1:25" ht="16.5">
      <c r="A851" s="493">
        <f t="shared" si="311"/>
        <v>46162</v>
      </c>
      <c r="B851" s="549" t="s">
        <v>833</v>
      </c>
      <c r="C851" s="576"/>
      <c r="D851" s="600"/>
      <c r="E851" s="577"/>
      <c r="F851" s="635" t="str">
        <f>IF(ISNA(VLOOKUP(D851,條件!$A$1:$L$65585,5,0)),"",(VLOOKUP(D851,條件!$A$1:$L$65585,5,0)))</f>
        <v/>
      </c>
      <c r="G851" s="635" t="str">
        <f>IF(ISNA(VLOOKUP(D851,條件!$A$1:$L$65585,11,0)),"",(VLOOKUP(D851,條件!$A$1:$L$65585,11,0)))</f>
        <v/>
      </c>
      <c r="H851" s="578"/>
      <c r="I851" s="579"/>
      <c r="J851" s="580"/>
      <c r="K851" s="579"/>
      <c r="L851" s="581"/>
      <c r="M851" s="498"/>
      <c r="N851" s="499"/>
      <c r="O851" s="500"/>
      <c r="P851" s="499"/>
      <c r="Q851" s="501"/>
      <c r="R851" s="560"/>
      <c r="S851" s="542">
        <f t="shared" si="315"/>
        <v>0</v>
      </c>
      <c r="T851" s="502">
        <f t="shared" si="312"/>
        <v>0</v>
      </c>
      <c r="U851" s="522">
        <f t="shared" si="316"/>
        <v>0</v>
      </c>
      <c r="V851" s="503">
        <f t="shared" si="317"/>
        <v>0</v>
      </c>
      <c r="W851" s="559" t="str">
        <f t="shared" si="318"/>
        <v/>
      </c>
      <c r="X851" s="569" t="str">
        <f t="shared" si="313"/>
        <v/>
      </c>
      <c r="Y851" s="569" t="str">
        <f t="shared" si="314"/>
        <v/>
      </c>
    </row>
    <row r="852" spans="1:25" ht="16.5">
      <c r="A852" s="493">
        <f t="shared" si="311"/>
        <v>46162</v>
      </c>
      <c r="B852" s="549" t="s">
        <v>833</v>
      </c>
      <c r="C852" s="576"/>
      <c r="D852" s="600"/>
      <c r="E852" s="577"/>
      <c r="F852" s="635" t="str">
        <f>IF(ISNA(VLOOKUP(D852,條件!$A$1:$L$65585,5,0)),"",(VLOOKUP(D852,條件!$A$1:$L$65585,5,0)))</f>
        <v/>
      </c>
      <c r="G852" s="635" t="str">
        <f>IF(ISNA(VLOOKUP(D852,條件!$A$1:$L$65585,11,0)),"",(VLOOKUP(D852,條件!$A$1:$L$65585,11,0)))</f>
        <v/>
      </c>
      <c r="H852" s="578"/>
      <c r="I852" s="579"/>
      <c r="J852" s="580"/>
      <c r="K852" s="579"/>
      <c r="L852" s="581"/>
      <c r="M852" s="498"/>
      <c r="N852" s="499"/>
      <c r="O852" s="500"/>
      <c r="P852" s="499"/>
      <c r="Q852" s="501"/>
      <c r="R852" s="560"/>
      <c r="S852" s="542">
        <f t="shared" si="315"/>
        <v>0</v>
      </c>
      <c r="T852" s="502">
        <f t="shared" si="312"/>
        <v>0</v>
      </c>
      <c r="U852" s="502">
        <f t="shared" si="316"/>
        <v>0</v>
      </c>
      <c r="V852" s="503">
        <f t="shared" si="317"/>
        <v>0</v>
      </c>
      <c r="W852" s="561" t="str">
        <f t="shared" si="318"/>
        <v/>
      </c>
      <c r="X852" s="569" t="str">
        <f t="shared" si="313"/>
        <v/>
      </c>
      <c r="Y852" s="569" t="str">
        <f t="shared" si="314"/>
        <v/>
      </c>
    </row>
    <row r="853" spans="1:25" ht="16.5">
      <c r="A853" s="493">
        <f t="shared" si="311"/>
        <v>46162</v>
      </c>
      <c r="B853" s="549" t="s">
        <v>833</v>
      </c>
      <c r="C853" s="576"/>
      <c r="D853" s="600"/>
      <c r="E853" s="577"/>
      <c r="F853" s="635" t="str">
        <f>IF(ISNA(VLOOKUP(D853,條件!$A$1:$L$65585,5,0)),"",(VLOOKUP(D853,條件!$A$1:$L$65585,5,0)))</f>
        <v/>
      </c>
      <c r="G853" s="635" t="str">
        <f>IF(ISNA(VLOOKUP(D853,條件!$A$1:$L$65585,11,0)),"",(VLOOKUP(D853,條件!$A$1:$L$65585,11,0)))</f>
        <v/>
      </c>
      <c r="H853" s="578"/>
      <c r="I853" s="579"/>
      <c r="J853" s="580"/>
      <c r="K853" s="579"/>
      <c r="L853" s="581"/>
      <c r="M853" s="498"/>
      <c r="N853" s="499"/>
      <c r="O853" s="500"/>
      <c r="P853" s="499"/>
      <c r="Q853" s="501"/>
      <c r="R853" s="560"/>
      <c r="S853" s="542">
        <f t="shared" si="315"/>
        <v>0</v>
      </c>
      <c r="T853" s="502">
        <f t="shared" si="312"/>
        <v>0</v>
      </c>
      <c r="U853" s="502">
        <f t="shared" si="316"/>
        <v>0</v>
      </c>
      <c r="V853" s="503">
        <f t="shared" si="317"/>
        <v>0</v>
      </c>
      <c r="W853" s="561" t="str">
        <f t="shared" si="318"/>
        <v/>
      </c>
      <c r="X853" s="569" t="str">
        <f t="shared" si="313"/>
        <v/>
      </c>
      <c r="Y853" s="569" t="str">
        <f t="shared" si="314"/>
        <v/>
      </c>
    </row>
    <row r="854" spans="1:25" ht="16.5">
      <c r="A854" s="493">
        <f t="shared" si="311"/>
        <v>46162</v>
      </c>
      <c r="B854" s="549" t="s">
        <v>833</v>
      </c>
      <c r="C854" s="576"/>
      <c r="D854" s="600"/>
      <c r="E854" s="577"/>
      <c r="F854" s="635" t="str">
        <f>IF(ISNA(VLOOKUP(D854,條件!$A$1:$L$65585,5,0)),"",(VLOOKUP(D854,條件!$A$1:$L$65585,5,0)))</f>
        <v/>
      </c>
      <c r="G854" s="635" t="str">
        <f>IF(ISNA(VLOOKUP(D854,條件!$A$1:$L$65585,11,0)),"",(VLOOKUP(D854,條件!$A$1:$L$65585,11,0)))</f>
        <v/>
      </c>
      <c r="H854" s="578"/>
      <c r="I854" s="579"/>
      <c r="J854" s="580"/>
      <c r="K854" s="579"/>
      <c r="L854" s="581"/>
      <c r="M854" s="498"/>
      <c r="N854" s="499"/>
      <c r="O854" s="500"/>
      <c r="P854" s="499"/>
      <c r="Q854" s="501"/>
      <c r="R854" s="560"/>
      <c r="S854" s="542">
        <f t="shared" si="315"/>
        <v>0</v>
      </c>
      <c r="T854" s="502">
        <f t="shared" si="312"/>
        <v>0</v>
      </c>
      <c r="U854" s="502">
        <f t="shared" si="316"/>
        <v>0</v>
      </c>
      <c r="V854" s="503">
        <f t="shared" si="317"/>
        <v>0</v>
      </c>
      <c r="W854" s="561" t="str">
        <f t="shared" si="318"/>
        <v/>
      </c>
      <c r="X854" s="569" t="str">
        <f t="shared" si="313"/>
        <v/>
      </c>
      <c r="Y854" s="569" t="str">
        <f t="shared" si="314"/>
        <v/>
      </c>
    </row>
    <row r="855" spans="1:25" ht="16.5">
      <c r="A855" s="493">
        <f t="shared" si="311"/>
        <v>46162</v>
      </c>
      <c r="B855" s="549" t="s">
        <v>833</v>
      </c>
      <c r="C855" s="576"/>
      <c r="D855" s="600"/>
      <c r="E855" s="577"/>
      <c r="F855" s="635" t="str">
        <f>IF(ISNA(VLOOKUP(D855,條件!$A$1:$L$65585,5,0)),"",(VLOOKUP(D855,條件!$A$1:$L$65585,5,0)))</f>
        <v/>
      </c>
      <c r="G855" s="635" t="str">
        <f>IF(ISNA(VLOOKUP(D855,條件!$A$1:$L$65585,11,0)),"",(VLOOKUP(D855,條件!$A$1:$L$65585,11,0)))</f>
        <v/>
      </c>
      <c r="H855" s="578"/>
      <c r="I855" s="579"/>
      <c r="J855" s="580"/>
      <c r="K855" s="579"/>
      <c r="L855" s="581"/>
      <c r="M855" s="498"/>
      <c r="N855" s="499"/>
      <c r="O855" s="500"/>
      <c r="P855" s="499"/>
      <c r="Q855" s="501"/>
      <c r="R855" s="560"/>
      <c r="S855" s="542">
        <f t="shared" si="315"/>
        <v>0</v>
      </c>
      <c r="T855" s="502">
        <f t="shared" si="312"/>
        <v>0</v>
      </c>
      <c r="U855" s="502">
        <f t="shared" si="316"/>
        <v>0</v>
      </c>
      <c r="V855" s="503">
        <f t="shared" si="317"/>
        <v>0</v>
      </c>
      <c r="W855" s="561" t="str">
        <f t="shared" si="318"/>
        <v/>
      </c>
      <c r="X855" s="569" t="str">
        <f t="shared" si="313"/>
        <v/>
      </c>
      <c r="Y855" s="569" t="str">
        <f t="shared" si="314"/>
        <v/>
      </c>
    </row>
    <row r="856" spans="1:25" ht="16.5">
      <c r="A856" s="493">
        <f t="shared" si="311"/>
        <v>46162</v>
      </c>
      <c r="B856" s="549" t="s">
        <v>833</v>
      </c>
      <c r="C856" s="576"/>
      <c r="D856" s="600"/>
      <c r="E856" s="577"/>
      <c r="F856" s="635" t="str">
        <f>IF(ISNA(VLOOKUP(D856,條件!$A$1:$L$65585,5,0)),"",(VLOOKUP(D856,條件!$A$1:$L$65585,5,0)))</f>
        <v/>
      </c>
      <c r="G856" s="635" t="str">
        <f>IF(ISNA(VLOOKUP(D856,條件!$A$1:$L$65585,11,0)),"",(VLOOKUP(D856,條件!$A$1:$L$65585,11,0)))</f>
        <v/>
      </c>
      <c r="H856" s="578"/>
      <c r="I856" s="579"/>
      <c r="J856" s="580"/>
      <c r="K856" s="579"/>
      <c r="L856" s="581"/>
      <c r="M856" s="498"/>
      <c r="N856" s="499"/>
      <c r="O856" s="500"/>
      <c r="P856" s="499"/>
      <c r="Q856" s="501"/>
      <c r="R856" s="560"/>
      <c r="S856" s="542">
        <f t="shared" si="315"/>
        <v>0</v>
      </c>
      <c r="T856" s="502">
        <f t="shared" si="312"/>
        <v>0</v>
      </c>
      <c r="U856" s="502">
        <f t="shared" si="316"/>
        <v>0</v>
      </c>
      <c r="V856" s="503">
        <f t="shared" si="317"/>
        <v>0</v>
      </c>
      <c r="W856" s="561" t="str">
        <f t="shared" si="318"/>
        <v/>
      </c>
      <c r="X856" s="569" t="str">
        <f t="shared" si="313"/>
        <v/>
      </c>
      <c r="Y856" s="569" t="str">
        <f t="shared" si="314"/>
        <v/>
      </c>
    </row>
    <row r="857" spans="1:25" ht="16.5">
      <c r="A857" s="493">
        <f t="shared" si="311"/>
        <v>46162</v>
      </c>
      <c r="B857" s="549" t="s">
        <v>833</v>
      </c>
      <c r="C857" s="576"/>
      <c r="D857" s="600"/>
      <c r="E857" s="577"/>
      <c r="F857" s="635" t="str">
        <f>IF(ISNA(VLOOKUP(D857,條件!$A$1:$L$65585,5,0)),"",(VLOOKUP(D857,條件!$A$1:$L$65585,5,0)))</f>
        <v/>
      </c>
      <c r="G857" s="635" t="str">
        <f>IF(ISNA(VLOOKUP(D857,條件!$A$1:$L$65585,11,0)),"",(VLOOKUP(D857,條件!$A$1:$L$65585,11,0)))</f>
        <v/>
      </c>
      <c r="H857" s="578"/>
      <c r="I857" s="579"/>
      <c r="J857" s="580"/>
      <c r="K857" s="579"/>
      <c r="L857" s="581"/>
      <c r="M857" s="498"/>
      <c r="N857" s="499"/>
      <c r="O857" s="500"/>
      <c r="P857" s="499"/>
      <c r="Q857" s="501"/>
      <c r="R857" s="560"/>
      <c r="S857" s="542">
        <f t="shared" si="315"/>
        <v>0</v>
      </c>
      <c r="T857" s="502">
        <f t="shared" si="312"/>
        <v>0</v>
      </c>
      <c r="U857" s="502">
        <f t="shared" si="316"/>
        <v>0</v>
      </c>
      <c r="V857" s="503">
        <f t="shared" si="317"/>
        <v>0</v>
      </c>
      <c r="W857" s="561" t="str">
        <f t="shared" si="318"/>
        <v/>
      </c>
      <c r="X857" s="569" t="str">
        <f t="shared" si="313"/>
        <v/>
      </c>
      <c r="Y857" s="569" t="str">
        <f t="shared" si="314"/>
        <v/>
      </c>
    </row>
    <row r="858" spans="1:25" ht="16.5">
      <c r="A858" s="493">
        <f t="shared" si="311"/>
        <v>46162</v>
      </c>
      <c r="B858" s="549" t="s">
        <v>833</v>
      </c>
      <c r="C858" s="576"/>
      <c r="D858" s="600"/>
      <c r="E858" s="577"/>
      <c r="F858" s="635" t="str">
        <f>IF(ISNA(VLOOKUP(D858,條件!$A$1:$L$65585,5,0)),"",(VLOOKUP(D858,條件!$A$1:$L$65585,5,0)))</f>
        <v/>
      </c>
      <c r="G858" s="635" t="str">
        <f>IF(ISNA(VLOOKUP(D858,條件!$A$1:$L$65585,11,0)),"",(VLOOKUP(D858,條件!$A$1:$L$65585,11,0)))</f>
        <v/>
      </c>
      <c r="H858" s="578"/>
      <c r="I858" s="579"/>
      <c r="J858" s="580"/>
      <c r="K858" s="579"/>
      <c r="L858" s="581"/>
      <c r="M858" s="498"/>
      <c r="N858" s="499"/>
      <c r="O858" s="500"/>
      <c r="P858" s="499"/>
      <c r="Q858" s="501"/>
      <c r="R858" s="560"/>
      <c r="S858" s="542">
        <f t="shared" si="315"/>
        <v>0</v>
      </c>
      <c r="T858" s="502">
        <f t="shared" si="312"/>
        <v>0</v>
      </c>
      <c r="U858" s="502">
        <f t="shared" si="316"/>
        <v>0</v>
      </c>
      <c r="V858" s="503">
        <f t="shared" si="317"/>
        <v>0</v>
      </c>
      <c r="W858" s="561" t="str">
        <f t="shared" si="318"/>
        <v/>
      </c>
      <c r="X858" s="569" t="str">
        <f t="shared" si="313"/>
        <v/>
      </c>
      <c r="Y858" s="569" t="str">
        <f t="shared" si="314"/>
        <v/>
      </c>
    </row>
    <row r="859" spans="1:25" ht="16.5">
      <c r="A859" s="493">
        <f t="shared" si="311"/>
        <v>46162</v>
      </c>
      <c r="B859" s="549" t="s">
        <v>833</v>
      </c>
      <c r="C859" s="576"/>
      <c r="D859" s="600"/>
      <c r="E859" s="577"/>
      <c r="F859" s="635" t="str">
        <f>IF(ISNA(VLOOKUP(D859,條件!$A$1:$L$65585,5,0)),"",(VLOOKUP(D859,條件!$A$1:$L$65585,5,0)))</f>
        <v/>
      </c>
      <c r="G859" s="635" t="str">
        <f>IF(ISNA(VLOOKUP(D859,條件!$A$1:$L$65585,11,0)),"",(VLOOKUP(D859,條件!$A$1:$L$65585,11,0)))</f>
        <v/>
      </c>
      <c r="H859" s="578"/>
      <c r="I859" s="579"/>
      <c r="J859" s="580"/>
      <c r="K859" s="579"/>
      <c r="L859" s="581"/>
      <c r="M859" s="498"/>
      <c r="N859" s="499"/>
      <c r="O859" s="500"/>
      <c r="P859" s="499"/>
      <c r="Q859" s="501"/>
      <c r="R859" s="560"/>
      <c r="S859" s="542">
        <f t="shared" si="315"/>
        <v>0</v>
      </c>
      <c r="T859" s="502">
        <f t="shared" si="312"/>
        <v>0</v>
      </c>
      <c r="U859" s="502">
        <f t="shared" si="316"/>
        <v>0</v>
      </c>
      <c r="V859" s="503">
        <f t="shared" si="317"/>
        <v>0</v>
      </c>
      <c r="W859" s="561" t="str">
        <f t="shared" si="318"/>
        <v/>
      </c>
      <c r="X859" s="569" t="str">
        <f t="shared" si="313"/>
        <v/>
      </c>
      <c r="Y859" s="569" t="str">
        <f t="shared" si="314"/>
        <v/>
      </c>
    </row>
    <row r="860" spans="1:25" ht="16.5">
      <c r="A860" s="493">
        <f t="shared" si="311"/>
        <v>46162</v>
      </c>
      <c r="B860" s="549" t="s">
        <v>833</v>
      </c>
      <c r="C860" s="576"/>
      <c r="D860" s="600"/>
      <c r="E860" s="577"/>
      <c r="F860" s="635" t="str">
        <f>IF(ISNA(VLOOKUP(D860,條件!$A$1:$L$65585,5,0)),"",(VLOOKUP(D860,條件!$A$1:$L$65585,5,0)))</f>
        <v/>
      </c>
      <c r="G860" s="635" t="str">
        <f>IF(ISNA(VLOOKUP(D860,條件!$A$1:$L$65585,11,0)),"",(VLOOKUP(D860,條件!$A$1:$L$65585,11,0)))</f>
        <v/>
      </c>
      <c r="H860" s="578"/>
      <c r="I860" s="579"/>
      <c r="J860" s="580"/>
      <c r="K860" s="579"/>
      <c r="L860" s="581"/>
      <c r="M860" s="498"/>
      <c r="N860" s="499"/>
      <c r="O860" s="500"/>
      <c r="P860" s="499"/>
      <c r="Q860" s="501"/>
      <c r="R860" s="560"/>
      <c r="S860" s="542">
        <f t="shared" si="315"/>
        <v>0</v>
      </c>
      <c r="T860" s="502">
        <f t="shared" si="312"/>
        <v>0</v>
      </c>
      <c r="U860" s="502">
        <f t="shared" si="316"/>
        <v>0</v>
      </c>
      <c r="V860" s="503">
        <f t="shared" si="317"/>
        <v>0</v>
      </c>
      <c r="W860" s="561" t="str">
        <f t="shared" si="318"/>
        <v/>
      </c>
      <c r="X860" s="569" t="str">
        <f t="shared" si="313"/>
        <v/>
      </c>
      <c r="Y860" s="569" t="str">
        <f t="shared" si="314"/>
        <v/>
      </c>
    </row>
    <row r="861" spans="1:25" ht="16.5">
      <c r="A861" s="493">
        <f t="shared" si="311"/>
        <v>46162</v>
      </c>
      <c r="B861" s="515" t="s">
        <v>831</v>
      </c>
      <c r="C861" s="652"/>
      <c r="D861" s="653"/>
      <c r="E861" s="654"/>
      <c r="F861" s="655">
        <v>0</v>
      </c>
      <c r="G861" s="655"/>
      <c r="H861" s="656"/>
      <c r="I861" s="657">
        <f>COUNTA(I841:I860)</f>
        <v>0</v>
      </c>
      <c r="J861" s="657"/>
      <c r="K861" s="657"/>
      <c r="L861" s="658"/>
      <c r="M861" s="517"/>
      <c r="N861" s="518">
        <f>SUM(N841:N860)</f>
        <v>0</v>
      </c>
      <c r="O861" s="517"/>
      <c r="P861" s="518">
        <f>SUM(P841:P860)</f>
        <v>0</v>
      </c>
      <c r="Q861" s="519"/>
      <c r="R861" s="562"/>
      <c r="S861" s="544"/>
      <c r="T861" s="520"/>
      <c r="U861" s="516">
        <f>SUMIF(U841:U860,"&lt;9E307")</f>
        <v>0</v>
      </c>
      <c r="V861" s="516">
        <f>SUM(V841:V860)</f>
        <v>0</v>
      </c>
      <c r="W861" s="563">
        <f>IF(ISERROR(V861/U861),0,(V861/U861))</f>
        <v>0</v>
      </c>
      <c r="X861" s="570">
        <f>SUMIF(X841:X860,"&lt;9E307")</f>
        <v>0</v>
      </c>
      <c r="Y861" s="570">
        <f>SUMIF(Y841:Y860,"&lt;9E307")</f>
        <v>0</v>
      </c>
    </row>
    <row r="862" spans="1:25" ht="16.5">
      <c r="A862" s="493">
        <f t="shared" si="311"/>
        <v>46162</v>
      </c>
      <c r="B862" s="521" t="s">
        <v>834</v>
      </c>
      <c r="C862" s="659"/>
      <c r="D862" s="660"/>
      <c r="E862" s="661"/>
      <c r="F862" s="662"/>
      <c r="G862" s="662"/>
      <c r="H862" s="663"/>
      <c r="I862" s="664">
        <f>SUM(I840,I861)</f>
        <v>0</v>
      </c>
      <c r="J862" s="664"/>
      <c r="K862" s="664"/>
      <c r="L862" s="665"/>
      <c r="M862" s="536"/>
      <c r="N862" s="537">
        <f>SUM(N840,N861)</f>
        <v>0</v>
      </c>
      <c r="O862" s="536"/>
      <c r="P862" s="537">
        <f>SUM(P840,P861)</f>
        <v>0</v>
      </c>
      <c r="Q862" s="538"/>
      <c r="R862" s="564"/>
      <c r="S862" s="545"/>
      <c r="T862" s="504"/>
      <c r="U862" s="504">
        <f t="shared" ref="U862:V862" si="319">SUM(U840,U861)</f>
        <v>0</v>
      </c>
      <c r="V862" s="504">
        <f t="shared" si="319"/>
        <v>0</v>
      </c>
      <c r="W862" s="565">
        <f>IF(ISERROR(V862/U862),0,V862/U862)</f>
        <v>0</v>
      </c>
      <c r="X862" s="571">
        <f>SUM(X840,X861)</f>
        <v>0</v>
      </c>
      <c r="Y862" s="571">
        <f>SUM(Y840,Y861)</f>
        <v>0</v>
      </c>
    </row>
    <row r="863" spans="1:25" ht="16.5">
      <c r="A863" s="566">
        <f>A862+1</f>
        <v>46163</v>
      </c>
      <c r="B863" s="548" t="s">
        <v>832</v>
      </c>
      <c r="C863" s="666"/>
      <c r="D863" s="667"/>
      <c r="E863" s="668"/>
      <c r="F863" s="669" t="str">
        <f>IF(ISNA(VLOOKUP(D863,條件!$A$1:$L$65585,5,0)),"",(VLOOKUP(D863,條件!$A$1:$L$65585,5,0)))</f>
        <v/>
      </c>
      <c r="G863" s="669" t="str">
        <f>IF(ISNA(VLOOKUP(D863,條件!$A$1:$L$65585,11,0)),"",(VLOOKUP(D863,條件!$A$1:$L$65585,11,0)))</f>
        <v/>
      </c>
      <c r="H863" s="670"/>
      <c r="I863" s="671"/>
      <c r="J863" s="580"/>
      <c r="K863" s="671"/>
      <c r="L863" s="672"/>
      <c r="M863" s="524"/>
      <c r="N863" s="525"/>
      <c r="O863" s="526"/>
      <c r="P863" s="525"/>
      <c r="Q863" s="527"/>
      <c r="R863" s="558"/>
      <c r="S863" s="541">
        <f>K863*0.85</f>
        <v>0</v>
      </c>
      <c r="T863" s="522">
        <f t="shared" ref="T863:T882" si="320">IF(J863="",0,(1440/(J863/S863)))</f>
        <v>0</v>
      </c>
      <c r="U863" s="522">
        <f>T863*L863*(N863+P863)/24*0.85</f>
        <v>0</v>
      </c>
      <c r="V863" s="523">
        <f>M863+O863</f>
        <v>0</v>
      </c>
      <c r="W863" s="559" t="str">
        <f>IF(U863=0,"",((V863/U863)))</f>
        <v/>
      </c>
      <c r="X863" s="569" t="str">
        <f t="shared" ref="X863:X882" si="321">IF(ISERROR((U863/(N863+P863)*N863)/250),"",((U863/(N863+P863)*N863)/250))</f>
        <v/>
      </c>
      <c r="Y863" s="569" t="str">
        <f t="shared" ref="Y863:Y882" si="322">IF(ISERROR(((U863/(N863+P863)*P863)/250)),"",(((U863/(N863+P863)*P863))/250))</f>
        <v/>
      </c>
    </row>
    <row r="864" spans="1:25" ht="16.5">
      <c r="A864" s="493">
        <f>A863</f>
        <v>46163</v>
      </c>
      <c r="B864" s="549" t="s">
        <v>832</v>
      </c>
      <c r="C864" s="576"/>
      <c r="D864" s="600"/>
      <c r="E864" s="577"/>
      <c r="F864" s="635" t="str">
        <f>IF(ISNA(VLOOKUP(D864,條件!$A$1:$L$65585,5,0)),"",(VLOOKUP(D864,條件!$A$1:$L$65585,5,0)))</f>
        <v/>
      </c>
      <c r="G864" s="635" t="str">
        <f>IF(ISNA(VLOOKUP(D864,條件!$A$1:$L$65585,11,0)),"",(VLOOKUP(D864,條件!$A$1:$L$65585,11,0)))</f>
        <v/>
      </c>
      <c r="H864" s="578"/>
      <c r="I864" s="579"/>
      <c r="J864" s="580"/>
      <c r="K864" s="579"/>
      <c r="L864" s="581"/>
      <c r="M864" s="498"/>
      <c r="N864" s="499"/>
      <c r="O864" s="500"/>
      <c r="P864" s="499"/>
      <c r="Q864" s="527"/>
      <c r="R864" s="560"/>
      <c r="S864" s="542">
        <f t="shared" ref="S864:S882" si="323">K864*0.85</f>
        <v>0</v>
      </c>
      <c r="T864" s="502">
        <f t="shared" si="320"/>
        <v>0</v>
      </c>
      <c r="U864" s="522">
        <f t="shared" ref="U864:U882" si="324">T864*L864*(N864+P864)/24*0.85</f>
        <v>0</v>
      </c>
      <c r="V864" s="503">
        <f t="shared" ref="V864:V882" si="325">M864+O864</f>
        <v>0</v>
      </c>
      <c r="W864" s="559" t="str">
        <f t="shared" ref="W864:W882" si="326">IF(U864=0,"",((V864/U864)))</f>
        <v/>
      </c>
      <c r="X864" s="569" t="str">
        <f t="shared" si="321"/>
        <v/>
      </c>
      <c r="Y864" s="569" t="str">
        <f t="shared" si="322"/>
        <v/>
      </c>
    </row>
    <row r="865" spans="1:25" ht="16.5">
      <c r="A865" s="493">
        <f t="shared" ref="A865:A905" si="327">A864</f>
        <v>46163</v>
      </c>
      <c r="B865" s="549" t="s">
        <v>832</v>
      </c>
      <c r="C865" s="576"/>
      <c r="D865" s="600"/>
      <c r="E865" s="577"/>
      <c r="F865" s="635" t="str">
        <f>IF(ISNA(VLOOKUP(D865,條件!$A$1:$L$65585,5,0)),"",(VLOOKUP(D865,條件!$A$1:$L$65585,5,0)))</f>
        <v/>
      </c>
      <c r="G865" s="635" t="str">
        <f>IF(ISNA(VLOOKUP(D865,條件!$A$1:$L$65585,11,0)),"",(VLOOKUP(D865,條件!$A$1:$L$65585,11,0)))</f>
        <v/>
      </c>
      <c r="H865" s="578"/>
      <c r="I865" s="579"/>
      <c r="J865" s="580"/>
      <c r="K865" s="579"/>
      <c r="L865" s="581"/>
      <c r="M865" s="498"/>
      <c r="N865" s="499"/>
      <c r="O865" s="500"/>
      <c r="P865" s="499"/>
      <c r="Q865" s="527"/>
      <c r="R865" s="560"/>
      <c r="S865" s="542">
        <f t="shared" si="323"/>
        <v>0</v>
      </c>
      <c r="T865" s="502">
        <f t="shared" si="320"/>
        <v>0</v>
      </c>
      <c r="U865" s="522">
        <f t="shared" si="324"/>
        <v>0</v>
      </c>
      <c r="V865" s="503">
        <f t="shared" si="325"/>
        <v>0</v>
      </c>
      <c r="W865" s="559" t="str">
        <f t="shared" si="326"/>
        <v/>
      </c>
      <c r="X865" s="569" t="str">
        <f t="shared" si="321"/>
        <v/>
      </c>
      <c r="Y865" s="569" t="str">
        <f t="shared" si="322"/>
        <v/>
      </c>
    </row>
    <row r="866" spans="1:25" ht="16.5">
      <c r="A866" s="493">
        <f t="shared" si="327"/>
        <v>46163</v>
      </c>
      <c r="B866" s="549" t="s">
        <v>832</v>
      </c>
      <c r="C866" s="576"/>
      <c r="D866" s="600"/>
      <c r="E866" s="577"/>
      <c r="F866" s="635" t="str">
        <f>IF(ISNA(VLOOKUP(D866,條件!$A$1:$L$65585,5,0)),"",(VLOOKUP(D866,條件!$A$1:$L$65585,5,0)))</f>
        <v/>
      </c>
      <c r="G866" s="635" t="str">
        <f>IF(ISNA(VLOOKUP(D866,條件!$A$1:$L$65585,11,0)),"",(VLOOKUP(D866,條件!$A$1:$L$65585,11,0)))</f>
        <v/>
      </c>
      <c r="H866" s="578"/>
      <c r="I866" s="579"/>
      <c r="J866" s="580"/>
      <c r="K866" s="579"/>
      <c r="L866" s="581"/>
      <c r="M866" s="498"/>
      <c r="N866" s="499"/>
      <c r="O866" s="500"/>
      <c r="P866" s="499"/>
      <c r="Q866" s="527"/>
      <c r="R866" s="560"/>
      <c r="S866" s="542">
        <f t="shared" si="323"/>
        <v>0</v>
      </c>
      <c r="T866" s="502">
        <f t="shared" si="320"/>
        <v>0</v>
      </c>
      <c r="U866" s="522">
        <f t="shared" si="324"/>
        <v>0</v>
      </c>
      <c r="V866" s="503">
        <f t="shared" si="325"/>
        <v>0</v>
      </c>
      <c r="W866" s="559" t="str">
        <f t="shared" si="326"/>
        <v/>
      </c>
      <c r="X866" s="569" t="str">
        <f t="shared" si="321"/>
        <v/>
      </c>
      <c r="Y866" s="569" t="str">
        <f t="shared" si="322"/>
        <v/>
      </c>
    </row>
    <row r="867" spans="1:25" ht="16.5">
      <c r="A867" s="493">
        <f t="shared" si="327"/>
        <v>46163</v>
      </c>
      <c r="B867" s="549" t="s">
        <v>832</v>
      </c>
      <c r="C867" s="576"/>
      <c r="D867" s="600"/>
      <c r="E867" s="577"/>
      <c r="F867" s="635" t="str">
        <f>IF(ISNA(VLOOKUP(D867,條件!$A$1:$L$65585,5,0)),"",(VLOOKUP(D867,條件!$A$1:$L$65585,5,0)))</f>
        <v/>
      </c>
      <c r="G867" s="635" t="str">
        <f>IF(ISNA(VLOOKUP(D867,條件!$A$1:$L$65585,11,0)),"",(VLOOKUP(D867,條件!$A$1:$L$65585,11,0)))</f>
        <v/>
      </c>
      <c r="H867" s="578"/>
      <c r="I867" s="579"/>
      <c r="J867" s="580"/>
      <c r="K867" s="579"/>
      <c r="L867" s="581"/>
      <c r="M867" s="498"/>
      <c r="N867" s="499"/>
      <c r="O867" s="500"/>
      <c r="P867" s="499"/>
      <c r="Q867" s="527"/>
      <c r="R867" s="560"/>
      <c r="S867" s="542">
        <f t="shared" si="323"/>
        <v>0</v>
      </c>
      <c r="T867" s="502">
        <f t="shared" si="320"/>
        <v>0</v>
      </c>
      <c r="U867" s="522">
        <f t="shared" si="324"/>
        <v>0</v>
      </c>
      <c r="V867" s="503">
        <f t="shared" si="325"/>
        <v>0</v>
      </c>
      <c r="W867" s="559" t="str">
        <f t="shared" si="326"/>
        <v/>
      </c>
      <c r="X867" s="569" t="str">
        <f t="shared" si="321"/>
        <v/>
      </c>
      <c r="Y867" s="569" t="str">
        <f t="shared" si="322"/>
        <v/>
      </c>
    </row>
    <row r="868" spans="1:25" ht="16.5">
      <c r="A868" s="493">
        <f t="shared" si="327"/>
        <v>46163</v>
      </c>
      <c r="B868" s="549" t="s">
        <v>832</v>
      </c>
      <c r="C868" s="576"/>
      <c r="D868" s="600"/>
      <c r="E868" s="577"/>
      <c r="F868" s="635" t="str">
        <f>IF(ISNA(VLOOKUP(D868,條件!$A$1:$L$65585,5,0)),"",(VLOOKUP(D868,條件!$A$1:$L$65585,5,0)))</f>
        <v/>
      </c>
      <c r="G868" s="635" t="str">
        <f>IF(ISNA(VLOOKUP(D868,條件!$A$1:$L$65585,11,0)),"",(VLOOKUP(D868,條件!$A$1:$L$65585,11,0)))</f>
        <v/>
      </c>
      <c r="H868" s="578"/>
      <c r="I868" s="579"/>
      <c r="J868" s="580"/>
      <c r="K868" s="579"/>
      <c r="L868" s="581"/>
      <c r="M868" s="498"/>
      <c r="N868" s="499"/>
      <c r="O868" s="500"/>
      <c r="P868" s="499"/>
      <c r="Q868" s="527"/>
      <c r="R868" s="560"/>
      <c r="S868" s="542">
        <f t="shared" si="323"/>
        <v>0</v>
      </c>
      <c r="T868" s="502">
        <f t="shared" si="320"/>
        <v>0</v>
      </c>
      <c r="U868" s="522">
        <f t="shared" si="324"/>
        <v>0</v>
      </c>
      <c r="V868" s="503">
        <f t="shared" si="325"/>
        <v>0</v>
      </c>
      <c r="W868" s="559" t="str">
        <f t="shared" si="326"/>
        <v/>
      </c>
      <c r="X868" s="569" t="str">
        <f t="shared" si="321"/>
        <v/>
      </c>
      <c r="Y868" s="569" t="str">
        <f t="shared" si="322"/>
        <v/>
      </c>
    </row>
    <row r="869" spans="1:25" ht="16.5">
      <c r="A869" s="493">
        <f t="shared" si="327"/>
        <v>46163</v>
      </c>
      <c r="B869" s="549" t="s">
        <v>832</v>
      </c>
      <c r="C869" s="576"/>
      <c r="D869" s="600"/>
      <c r="E869" s="577"/>
      <c r="F869" s="635" t="str">
        <f>IF(ISNA(VLOOKUP(D869,條件!$A$1:$L$65585,5,0)),"",(VLOOKUP(D869,條件!$A$1:$L$65585,5,0)))</f>
        <v/>
      </c>
      <c r="G869" s="635" t="str">
        <f>IF(ISNA(VLOOKUP(D869,條件!$A$1:$L$65585,11,0)),"",(VLOOKUP(D869,條件!$A$1:$L$65585,11,0)))</f>
        <v/>
      </c>
      <c r="H869" s="578"/>
      <c r="I869" s="579"/>
      <c r="J869" s="580"/>
      <c r="K869" s="579"/>
      <c r="L869" s="581"/>
      <c r="M869" s="498"/>
      <c r="N869" s="499"/>
      <c r="O869" s="500"/>
      <c r="P869" s="499"/>
      <c r="Q869" s="527"/>
      <c r="R869" s="560"/>
      <c r="S869" s="542">
        <f t="shared" si="323"/>
        <v>0</v>
      </c>
      <c r="T869" s="502">
        <f t="shared" si="320"/>
        <v>0</v>
      </c>
      <c r="U869" s="522">
        <f t="shared" si="324"/>
        <v>0</v>
      </c>
      <c r="V869" s="503">
        <f t="shared" si="325"/>
        <v>0</v>
      </c>
      <c r="W869" s="559" t="str">
        <f t="shared" si="326"/>
        <v/>
      </c>
      <c r="X869" s="569" t="str">
        <f t="shared" si="321"/>
        <v/>
      </c>
      <c r="Y869" s="569" t="str">
        <f t="shared" si="322"/>
        <v/>
      </c>
    </row>
    <row r="870" spans="1:25" ht="16.5">
      <c r="A870" s="493">
        <f t="shared" si="327"/>
        <v>46163</v>
      </c>
      <c r="B870" s="549" t="s">
        <v>832</v>
      </c>
      <c r="C870" s="576"/>
      <c r="D870" s="600"/>
      <c r="E870" s="577"/>
      <c r="F870" s="635" t="str">
        <f>IF(ISNA(VLOOKUP(D870,條件!$A$1:$L$65585,5,0)),"",(VLOOKUP(D870,條件!$A$1:$L$65585,5,0)))</f>
        <v/>
      </c>
      <c r="G870" s="635" t="str">
        <f>IF(ISNA(VLOOKUP(D870,條件!$A$1:$L$65585,11,0)),"",(VLOOKUP(D870,條件!$A$1:$L$65585,11,0)))</f>
        <v/>
      </c>
      <c r="H870" s="578"/>
      <c r="I870" s="579"/>
      <c r="J870" s="580"/>
      <c r="K870" s="579"/>
      <c r="L870" s="581"/>
      <c r="M870" s="498"/>
      <c r="N870" s="499"/>
      <c r="O870" s="500"/>
      <c r="P870" s="499"/>
      <c r="Q870" s="527"/>
      <c r="R870" s="560"/>
      <c r="S870" s="542">
        <f t="shared" si="323"/>
        <v>0</v>
      </c>
      <c r="T870" s="502">
        <f t="shared" si="320"/>
        <v>0</v>
      </c>
      <c r="U870" s="522">
        <f t="shared" si="324"/>
        <v>0</v>
      </c>
      <c r="V870" s="503">
        <f t="shared" si="325"/>
        <v>0</v>
      </c>
      <c r="W870" s="559" t="str">
        <f t="shared" si="326"/>
        <v/>
      </c>
      <c r="X870" s="569" t="str">
        <f t="shared" si="321"/>
        <v/>
      </c>
      <c r="Y870" s="569" t="str">
        <f t="shared" si="322"/>
        <v/>
      </c>
    </row>
    <row r="871" spans="1:25" ht="16.5">
      <c r="A871" s="493">
        <f t="shared" si="327"/>
        <v>46163</v>
      </c>
      <c r="B871" s="549" t="s">
        <v>832</v>
      </c>
      <c r="C871" s="576"/>
      <c r="D871" s="600"/>
      <c r="E871" s="577"/>
      <c r="F871" s="635" t="str">
        <f>IF(ISNA(VLOOKUP(D871,條件!$A$1:$L$65585,5,0)),"",(VLOOKUP(D871,條件!$A$1:$L$65585,5,0)))</f>
        <v/>
      </c>
      <c r="G871" s="635" t="str">
        <f>IF(ISNA(VLOOKUP(D871,條件!$A$1:$L$65585,11,0)),"",(VLOOKUP(D871,條件!$A$1:$L$65585,11,0)))</f>
        <v/>
      </c>
      <c r="H871" s="578"/>
      <c r="I871" s="579"/>
      <c r="J871" s="580"/>
      <c r="K871" s="579"/>
      <c r="L871" s="581"/>
      <c r="M871" s="498"/>
      <c r="N871" s="499"/>
      <c r="O871" s="500"/>
      <c r="P871" s="499"/>
      <c r="Q871" s="527"/>
      <c r="R871" s="560"/>
      <c r="S871" s="542">
        <f t="shared" si="323"/>
        <v>0</v>
      </c>
      <c r="T871" s="502">
        <f t="shared" si="320"/>
        <v>0</v>
      </c>
      <c r="U871" s="522">
        <f t="shared" si="324"/>
        <v>0</v>
      </c>
      <c r="V871" s="503">
        <f t="shared" si="325"/>
        <v>0</v>
      </c>
      <c r="W871" s="559" t="str">
        <f t="shared" si="326"/>
        <v/>
      </c>
      <c r="X871" s="569" t="str">
        <f t="shared" si="321"/>
        <v/>
      </c>
      <c r="Y871" s="569" t="str">
        <f t="shared" si="322"/>
        <v/>
      </c>
    </row>
    <row r="872" spans="1:25" ht="16.5">
      <c r="A872" s="493">
        <f t="shared" si="327"/>
        <v>46163</v>
      </c>
      <c r="B872" s="549" t="s">
        <v>832</v>
      </c>
      <c r="C872" s="576"/>
      <c r="D872" s="600"/>
      <c r="E872" s="577"/>
      <c r="F872" s="635" t="str">
        <f>IF(ISNA(VLOOKUP(D872,條件!$A$1:$L$65585,5,0)),"",(VLOOKUP(D872,條件!$A$1:$L$65585,5,0)))</f>
        <v/>
      </c>
      <c r="G872" s="635" t="str">
        <f>IF(ISNA(VLOOKUP(D872,條件!$A$1:$L$65585,11,0)),"",(VLOOKUP(D872,條件!$A$1:$L$65585,11,0)))</f>
        <v/>
      </c>
      <c r="H872" s="578"/>
      <c r="I872" s="579"/>
      <c r="J872" s="580"/>
      <c r="K872" s="579"/>
      <c r="L872" s="581"/>
      <c r="M872" s="498"/>
      <c r="N872" s="499"/>
      <c r="O872" s="500"/>
      <c r="P872" s="499"/>
      <c r="Q872" s="527"/>
      <c r="R872" s="560"/>
      <c r="S872" s="542">
        <f t="shared" si="323"/>
        <v>0</v>
      </c>
      <c r="T872" s="502">
        <f t="shared" si="320"/>
        <v>0</v>
      </c>
      <c r="U872" s="522">
        <f t="shared" si="324"/>
        <v>0</v>
      </c>
      <c r="V872" s="503">
        <f t="shared" si="325"/>
        <v>0</v>
      </c>
      <c r="W872" s="559" t="str">
        <f t="shared" si="326"/>
        <v/>
      </c>
      <c r="X872" s="569" t="str">
        <f t="shared" si="321"/>
        <v/>
      </c>
      <c r="Y872" s="569" t="str">
        <f t="shared" si="322"/>
        <v/>
      </c>
    </row>
    <row r="873" spans="1:25" ht="16.5">
      <c r="A873" s="493">
        <f t="shared" si="327"/>
        <v>46163</v>
      </c>
      <c r="B873" s="549" t="s">
        <v>832</v>
      </c>
      <c r="C873" s="576"/>
      <c r="D873" s="600"/>
      <c r="E873" s="577"/>
      <c r="F873" s="635" t="str">
        <f>IF(ISNA(VLOOKUP(D873,條件!$A$1:$L$65585,5,0)),"",(VLOOKUP(D873,條件!$A$1:$L$65585,5,0)))</f>
        <v/>
      </c>
      <c r="G873" s="635" t="str">
        <f>IF(ISNA(VLOOKUP(D873,條件!$A$1:$L$65585,11,0)),"",(VLOOKUP(D873,條件!$A$1:$L$65585,11,0)))</f>
        <v/>
      </c>
      <c r="H873" s="578"/>
      <c r="I873" s="579"/>
      <c r="J873" s="580"/>
      <c r="K873" s="579"/>
      <c r="L873" s="581"/>
      <c r="M873" s="498"/>
      <c r="N873" s="499"/>
      <c r="O873" s="500"/>
      <c r="P873" s="499"/>
      <c r="Q873" s="527"/>
      <c r="R873" s="560"/>
      <c r="S873" s="542">
        <f t="shared" si="323"/>
        <v>0</v>
      </c>
      <c r="T873" s="502">
        <f t="shared" si="320"/>
        <v>0</v>
      </c>
      <c r="U873" s="522">
        <f t="shared" si="324"/>
        <v>0</v>
      </c>
      <c r="V873" s="503">
        <f t="shared" si="325"/>
        <v>0</v>
      </c>
      <c r="W873" s="559" t="str">
        <f t="shared" si="326"/>
        <v/>
      </c>
      <c r="X873" s="569" t="str">
        <f t="shared" si="321"/>
        <v/>
      </c>
      <c r="Y873" s="569" t="str">
        <f t="shared" si="322"/>
        <v/>
      </c>
    </row>
    <row r="874" spans="1:25" ht="16.5">
      <c r="A874" s="493">
        <f t="shared" si="327"/>
        <v>46163</v>
      </c>
      <c r="B874" s="549" t="s">
        <v>832</v>
      </c>
      <c r="C874" s="576"/>
      <c r="D874" s="600"/>
      <c r="E874" s="577"/>
      <c r="F874" s="635" t="str">
        <f>IF(ISNA(VLOOKUP(D874,條件!$A$1:$L$65585,5,0)),"",(VLOOKUP(D874,條件!$A$1:$L$65585,5,0)))</f>
        <v/>
      </c>
      <c r="G874" s="635" t="str">
        <f>IF(ISNA(VLOOKUP(D874,條件!$A$1:$L$65585,11,0)),"",(VLOOKUP(D874,條件!$A$1:$L$65585,11,0)))</f>
        <v/>
      </c>
      <c r="H874" s="578"/>
      <c r="I874" s="579"/>
      <c r="J874" s="580"/>
      <c r="K874" s="579"/>
      <c r="L874" s="581"/>
      <c r="M874" s="498"/>
      <c r="N874" s="499"/>
      <c r="O874" s="500"/>
      <c r="P874" s="499"/>
      <c r="Q874" s="527"/>
      <c r="R874" s="560"/>
      <c r="S874" s="542">
        <f t="shared" si="323"/>
        <v>0</v>
      </c>
      <c r="T874" s="502">
        <f t="shared" si="320"/>
        <v>0</v>
      </c>
      <c r="U874" s="502">
        <f t="shared" si="324"/>
        <v>0</v>
      </c>
      <c r="V874" s="503">
        <f t="shared" si="325"/>
        <v>0</v>
      </c>
      <c r="W874" s="559" t="str">
        <f t="shared" si="326"/>
        <v/>
      </c>
      <c r="X874" s="569" t="str">
        <f t="shared" si="321"/>
        <v/>
      </c>
      <c r="Y874" s="569" t="str">
        <f t="shared" si="322"/>
        <v/>
      </c>
    </row>
    <row r="875" spans="1:25" ht="16.5">
      <c r="A875" s="493">
        <f t="shared" si="327"/>
        <v>46163</v>
      </c>
      <c r="B875" s="549" t="s">
        <v>832</v>
      </c>
      <c r="C875" s="576"/>
      <c r="D875" s="600"/>
      <c r="E875" s="577"/>
      <c r="F875" s="635" t="str">
        <f>IF(ISNA(VLOOKUP(D875,條件!$A$1:$L$65585,5,0)),"",(VLOOKUP(D875,條件!$A$1:$L$65585,5,0)))</f>
        <v/>
      </c>
      <c r="G875" s="635" t="str">
        <f>IF(ISNA(VLOOKUP(D875,條件!$A$1:$L$65585,11,0)),"",(VLOOKUP(D875,條件!$A$1:$L$65585,11,0)))</f>
        <v/>
      </c>
      <c r="H875" s="578"/>
      <c r="I875" s="579"/>
      <c r="J875" s="580"/>
      <c r="K875" s="579"/>
      <c r="L875" s="581"/>
      <c r="M875" s="498"/>
      <c r="N875" s="499"/>
      <c r="O875" s="500"/>
      <c r="P875" s="499"/>
      <c r="Q875" s="527"/>
      <c r="R875" s="560"/>
      <c r="S875" s="542">
        <f t="shared" si="323"/>
        <v>0</v>
      </c>
      <c r="T875" s="502">
        <f t="shared" si="320"/>
        <v>0</v>
      </c>
      <c r="U875" s="502">
        <f t="shared" si="324"/>
        <v>0</v>
      </c>
      <c r="V875" s="503">
        <f t="shared" si="325"/>
        <v>0</v>
      </c>
      <c r="W875" s="561" t="str">
        <f t="shared" si="326"/>
        <v/>
      </c>
      <c r="X875" s="569" t="str">
        <f t="shared" si="321"/>
        <v/>
      </c>
      <c r="Y875" s="569" t="str">
        <f t="shared" si="322"/>
        <v/>
      </c>
    </row>
    <row r="876" spans="1:25" ht="16.5">
      <c r="A876" s="493">
        <f t="shared" si="327"/>
        <v>46163</v>
      </c>
      <c r="B876" s="549" t="s">
        <v>832</v>
      </c>
      <c r="C876" s="576"/>
      <c r="D876" s="600"/>
      <c r="E876" s="577"/>
      <c r="F876" s="635" t="str">
        <f>IF(ISNA(VLOOKUP(D876,條件!$A$1:$L$65585,5,0)),"",(VLOOKUP(D876,條件!$A$1:$L$65585,5,0)))</f>
        <v/>
      </c>
      <c r="G876" s="635" t="str">
        <f>IF(ISNA(VLOOKUP(D876,條件!$A$1:$L$65585,11,0)),"",(VLOOKUP(D876,條件!$A$1:$L$65585,11,0)))</f>
        <v/>
      </c>
      <c r="H876" s="578"/>
      <c r="I876" s="579"/>
      <c r="J876" s="580"/>
      <c r="K876" s="579"/>
      <c r="L876" s="581"/>
      <c r="M876" s="498"/>
      <c r="N876" s="499"/>
      <c r="O876" s="500"/>
      <c r="P876" s="499"/>
      <c r="Q876" s="527"/>
      <c r="R876" s="560"/>
      <c r="S876" s="542">
        <f t="shared" si="323"/>
        <v>0</v>
      </c>
      <c r="T876" s="502">
        <f t="shared" si="320"/>
        <v>0</v>
      </c>
      <c r="U876" s="502">
        <f t="shared" si="324"/>
        <v>0</v>
      </c>
      <c r="V876" s="503">
        <f t="shared" si="325"/>
        <v>0</v>
      </c>
      <c r="W876" s="561" t="str">
        <f t="shared" si="326"/>
        <v/>
      </c>
      <c r="X876" s="569" t="str">
        <f t="shared" si="321"/>
        <v/>
      </c>
      <c r="Y876" s="569" t="str">
        <f t="shared" si="322"/>
        <v/>
      </c>
    </row>
    <row r="877" spans="1:25" ht="16.5">
      <c r="A877" s="493">
        <f t="shared" si="327"/>
        <v>46163</v>
      </c>
      <c r="B877" s="549" t="s">
        <v>832</v>
      </c>
      <c r="C877" s="576"/>
      <c r="D877" s="600"/>
      <c r="E877" s="577"/>
      <c r="F877" s="635" t="str">
        <f>IF(ISNA(VLOOKUP(D877,條件!$A$1:$L$65585,5,0)),"",(VLOOKUP(D877,條件!$A$1:$L$65585,5,0)))</f>
        <v/>
      </c>
      <c r="G877" s="635" t="str">
        <f>IF(ISNA(VLOOKUP(D877,條件!$A$1:$L$65585,11,0)),"",(VLOOKUP(D877,條件!$A$1:$L$65585,11,0)))</f>
        <v/>
      </c>
      <c r="H877" s="578"/>
      <c r="I877" s="579"/>
      <c r="J877" s="580"/>
      <c r="K877" s="579"/>
      <c r="L877" s="581"/>
      <c r="M877" s="498"/>
      <c r="N877" s="499"/>
      <c r="O877" s="500"/>
      <c r="P877" s="499"/>
      <c r="Q877" s="527"/>
      <c r="R877" s="560"/>
      <c r="S877" s="542">
        <f t="shared" si="323"/>
        <v>0</v>
      </c>
      <c r="T877" s="502">
        <f t="shared" si="320"/>
        <v>0</v>
      </c>
      <c r="U877" s="502">
        <f t="shared" si="324"/>
        <v>0</v>
      </c>
      <c r="V877" s="503">
        <f t="shared" si="325"/>
        <v>0</v>
      </c>
      <c r="W877" s="561" t="str">
        <f t="shared" si="326"/>
        <v/>
      </c>
      <c r="X877" s="569" t="str">
        <f t="shared" si="321"/>
        <v/>
      </c>
      <c r="Y877" s="569" t="str">
        <f t="shared" si="322"/>
        <v/>
      </c>
    </row>
    <row r="878" spans="1:25" ht="16.5">
      <c r="A878" s="493">
        <f t="shared" si="327"/>
        <v>46163</v>
      </c>
      <c r="B878" s="549" t="s">
        <v>832</v>
      </c>
      <c r="C878" s="576"/>
      <c r="D878" s="600"/>
      <c r="E878" s="577"/>
      <c r="F878" s="635" t="str">
        <f>IF(ISNA(VLOOKUP(D878,條件!$A$1:$L$65585,5,0)),"",(VLOOKUP(D878,條件!$A$1:$L$65585,5,0)))</f>
        <v/>
      </c>
      <c r="G878" s="635" t="str">
        <f>IF(ISNA(VLOOKUP(D878,條件!$A$1:$L$65585,11,0)),"",(VLOOKUP(D878,條件!$A$1:$L$65585,11,0)))</f>
        <v/>
      </c>
      <c r="H878" s="578"/>
      <c r="I878" s="579"/>
      <c r="J878" s="580"/>
      <c r="K878" s="579"/>
      <c r="L878" s="581"/>
      <c r="M878" s="498"/>
      <c r="N878" s="499"/>
      <c r="O878" s="500"/>
      <c r="P878" s="499"/>
      <c r="Q878" s="527"/>
      <c r="R878" s="560"/>
      <c r="S878" s="542">
        <f t="shared" si="323"/>
        <v>0</v>
      </c>
      <c r="T878" s="502">
        <f t="shared" si="320"/>
        <v>0</v>
      </c>
      <c r="U878" s="502">
        <f t="shared" si="324"/>
        <v>0</v>
      </c>
      <c r="V878" s="503">
        <f t="shared" si="325"/>
        <v>0</v>
      </c>
      <c r="W878" s="561" t="str">
        <f t="shared" si="326"/>
        <v/>
      </c>
      <c r="X878" s="569" t="str">
        <f t="shared" si="321"/>
        <v/>
      </c>
      <c r="Y878" s="569" t="str">
        <f t="shared" si="322"/>
        <v/>
      </c>
    </row>
    <row r="879" spans="1:25" ht="16.5">
      <c r="A879" s="493">
        <f t="shared" si="327"/>
        <v>46163</v>
      </c>
      <c r="B879" s="549" t="s">
        <v>832</v>
      </c>
      <c r="C879" s="576"/>
      <c r="D879" s="600"/>
      <c r="E879" s="577"/>
      <c r="F879" s="635" t="str">
        <f>IF(ISNA(VLOOKUP(D879,條件!$A$1:$L$65585,5,0)),"",(VLOOKUP(D879,條件!$A$1:$L$65585,5,0)))</f>
        <v/>
      </c>
      <c r="G879" s="635" t="str">
        <f>IF(ISNA(VLOOKUP(D879,條件!$A$1:$L$65585,11,0)),"",(VLOOKUP(D879,條件!$A$1:$L$65585,11,0)))</f>
        <v/>
      </c>
      <c r="H879" s="578"/>
      <c r="I879" s="579"/>
      <c r="J879" s="580"/>
      <c r="K879" s="579"/>
      <c r="L879" s="581"/>
      <c r="M879" s="498"/>
      <c r="N879" s="499"/>
      <c r="O879" s="500"/>
      <c r="P879" s="499"/>
      <c r="Q879" s="501"/>
      <c r="R879" s="560"/>
      <c r="S879" s="542">
        <f t="shared" si="323"/>
        <v>0</v>
      </c>
      <c r="T879" s="502">
        <f t="shared" si="320"/>
        <v>0</v>
      </c>
      <c r="U879" s="502">
        <f t="shared" si="324"/>
        <v>0</v>
      </c>
      <c r="V879" s="503">
        <f t="shared" si="325"/>
        <v>0</v>
      </c>
      <c r="W879" s="561" t="str">
        <f t="shared" si="326"/>
        <v/>
      </c>
      <c r="X879" s="569" t="str">
        <f t="shared" si="321"/>
        <v/>
      </c>
      <c r="Y879" s="569" t="str">
        <f t="shared" si="322"/>
        <v/>
      </c>
    </row>
    <row r="880" spans="1:25" ht="16.5">
      <c r="A880" s="493">
        <f t="shared" si="327"/>
        <v>46163</v>
      </c>
      <c r="B880" s="549" t="s">
        <v>832</v>
      </c>
      <c r="C880" s="576"/>
      <c r="D880" s="600"/>
      <c r="E880" s="577"/>
      <c r="F880" s="635" t="str">
        <f>IF(ISNA(VLOOKUP(D880,條件!$A$1:$L$65585,5,0)),"",(VLOOKUP(D880,條件!$A$1:$L$65585,5,0)))</f>
        <v/>
      </c>
      <c r="G880" s="635" t="str">
        <f>IF(ISNA(VLOOKUP(D880,條件!$A$1:$L$65585,11,0)),"",(VLOOKUP(D880,條件!$A$1:$L$65585,11,0)))</f>
        <v/>
      </c>
      <c r="H880" s="578"/>
      <c r="I880" s="579"/>
      <c r="J880" s="580"/>
      <c r="K880" s="579"/>
      <c r="L880" s="581"/>
      <c r="M880" s="498"/>
      <c r="N880" s="499"/>
      <c r="O880" s="500"/>
      <c r="P880" s="499"/>
      <c r="Q880" s="501"/>
      <c r="R880" s="560"/>
      <c r="S880" s="542">
        <f t="shared" si="323"/>
        <v>0</v>
      </c>
      <c r="T880" s="502">
        <f t="shared" si="320"/>
        <v>0</v>
      </c>
      <c r="U880" s="502">
        <f t="shared" si="324"/>
        <v>0</v>
      </c>
      <c r="V880" s="503">
        <f t="shared" si="325"/>
        <v>0</v>
      </c>
      <c r="W880" s="561" t="str">
        <f t="shared" si="326"/>
        <v/>
      </c>
      <c r="X880" s="569" t="str">
        <f t="shared" si="321"/>
        <v/>
      </c>
      <c r="Y880" s="569" t="str">
        <f t="shared" si="322"/>
        <v/>
      </c>
    </row>
    <row r="881" spans="1:25" ht="16.5">
      <c r="A881" s="493">
        <f t="shared" si="327"/>
        <v>46163</v>
      </c>
      <c r="B881" s="549" t="s">
        <v>832</v>
      </c>
      <c r="C881" s="576"/>
      <c r="D881" s="600"/>
      <c r="E881" s="577"/>
      <c r="F881" s="635" t="str">
        <f>IF(ISNA(VLOOKUP(D881,條件!$A$1:$L$65585,5,0)),"",(VLOOKUP(D881,條件!$A$1:$L$65585,5,0)))</f>
        <v/>
      </c>
      <c r="G881" s="635" t="str">
        <f>IF(ISNA(VLOOKUP(D881,條件!$A$1:$L$65585,11,0)),"",(VLOOKUP(D881,條件!$A$1:$L$65585,11,0)))</f>
        <v/>
      </c>
      <c r="H881" s="578"/>
      <c r="I881" s="579"/>
      <c r="J881" s="580"/>
      <c r="K881" s="579"/>
      <c r="L881" s="581"/>
      <c r="M881" s="498"/>
      <c r="N881" s="499"/>
      <c r="O881" s="500"/>
      <c r="P881" s="499"/>
      <c r="Q881" s="501"/>
      <c r="R881" s="560"/>
      <c r="S881" s="542">
        <f t="shared" si="323"/>
        <v>0</v>
      </c>
      <c r="T881" s="502">
        <f t="shared" si="320"/>
        <v>0</v>
      </c>
      <c r="U881" s="502">
        <f t="shared" si="324"/>
        <v>0</v>
      </c>
      <c r="V881" s="503">
        <f t="shared" si="325"/>
        <v>0</v>
      </c>
      <c r="W881" s="561" t="str">
        <f t="shared" si="326"/>
        <v/>
      </c>
      <c r="X881" s="569" t="str">
        <f t="shared" si="321"/>
        <v/>
      </c>
      <c r="Y881" s="569" t="str">
        <f t="shared" si="322"/>
        <v/>
      </c>
    </row>
    <row r="882" spans="1:25" ht="16.5">
      <c r="A882" s="493">
        <f t="shared" si="327"/>
        <v>46163</v>
      </c>
      <c r="B882" s="549" t="s">
        <v>832</v>
      </c>
      <c r="C882" s="576"/>
      <c r="D882" s="600"/>
      <c r="E882" s="577"/>
      <c r="F882" s="635" t="str">
        <f>IF(ISNA(VLOOKUP(D882,條件!$A$1:$L$65585,5,0)),"",(VLOOKUP(D882,條件!$A$1:$L$65585,5,0)))</f>
        <v/>
      </c>
      <c r="G882" s="635" t="str">
        <f>IF(ISNA(VLOOKUP(D882,條件!$A$1:$L$65585,11,0)),"",(VLOOKUP(D882,條件!$A$1:$L$65585,11,0)))</f>
        <v/>
      </c>
      <c r="H882" s="578"/>
      <c r="I882" s="579"/>
      <c r="J882" s="580"/>
      <c r="K882" s="579"/>
      <c r="L882" s="581"/>
      <c r="M882" s="498"/>
      <c r="N882" s="499"/>
      <c r="O882" s="500"/>
      <c r="P882" s="499"/>
      <c r="Q882" s="501"/>
      <c r="R882" s="560"/>
      <c r="S882" s="542">
        <f t="shared" si="323"/>
        <v>0</v>
      </c>
      <c r="T882" s="502">
        <f t="shared" si="320"/>
        <v>0</v>
      </c>
      <c r="U882" s="502">
        <f t="shared" si="324"/>
        <v>0</v>
      </c>
      <c r="V882" s="503">
        <f t="shared" si="325"/>
        <v>0</v>
      </c>
      <c r="W882" s="561" t="str">
        <f t="shared" si="326"/>
        <v/>
      </c>
      <c r="X882" s="569" t="str">
        <f t="shared" si="321"/>
        <v/>
      </c>
      <c r="Y882" s="569" t="str">
        <f t="shared" si="322"/>
        <v/>
      </c>
    </row>
    <row r="883" spans="1:25" ht="16.5">
      <c r="A883" s="493">
        <f t="shared" si="327"/>
        <v>46163</v>
      </c>
      <c r="B883" s="515" t="s">
        <v>835</v>
      </c>
      <c r="C883" s="652"/>
      <c r="D883" s="653"/>
      <c r="E883" s="654"/>
      <c r="F883" s="655"/>
      <c r="G883" s="655"/>
      <c r="H883" s="656"/>
      <c r="I883" s="657">
        <f>COUNTA(I863:I882)</f>
        <v>0</v>
      </c>
      <c r="J883" s="657"/>
      <c r="K883" s="657"/>
      <c r="L883" s="658"/>
      <c r="M883" s="517"/>
      <c r="N883" s="518">
        <f>SUM(N863:N882)</f>
        <v>0</v>
      </c>
      <c r="O883" s="517"/>
      <c r="P883" s="518">
        <f>SUM(P863:P882)</f>
        <v>0</v>
      </c>
      <c r="Q883" s="519"/>
      <c r="R883" s="562"/>
      <c r="S883" s="543"/>
      <c r="T883" s="516"/>
      <c r="U883" s="516">
        <f>SUMIF(U863:U882,"&lt;9E307")</f>
        <v>0</v>
      </c>
      <c r="V883" s="516">
        <f>SUM(V863:V882)</f>
        <v>0</v>
      </c>
      <c r="W883" s="563">
        <f>IF(ISERROR(V883/U883),0,(V883/U883))</f>
        <v>0</v>
      </c>
      <c r="X883" s="570">
        <f>SUMIF(X863:X882,"&lt;9E307")</f>
        <v>0</v>
      </c>
      <c r="Y883" s="570">
        <f>SUMIF(Y863:Y882,"&lt;9E307")</f>
        <v>0</v>
      </c>
    </row>
    <row r="884" spans="1:25" ht="16.5">
      <c r="A884" s="493">
        <f t="shared" si="327"/>
        <v>46163</v>
      </c>
      <c r="B884" s="549" t="s">
        <v>833</v>
      </c>
      <c r="C884" s="576"/>
      <c r="D884" s="600"/>
      <c r="E884" s="577"/>
      <c r="F884" s="635" t="str">
        <f>IF(ISNA(VLOOKUP(D884,條件!$A$1:$L$65585,5,0)),"",(VLOOKUP(D884,條件!$A$1:$L$65585,5,0)))</f>
        <v/>
      </c>
      <c r="G884" s="635" t="str">
        <f>IF(ISNA(VLOOKUP(D884,條件!$A$1:$L$65585,11,0)),"",(VLOOKUP(D884,條件!$A$1:$L$65585,11,0)))</f>
        <v/>
      </c>
      <c r="H884" s="578"/>
      <c r="I884" s="579"/>
      <c r="J884" s="580"/>
      <c r="K884" s="579"/>
      <c r="L884" s="581"/>
      <c r="M884" s="498"/>
      <c r="N884" s="499"/>
      <c r="O884" s="500"/>
      <c r="P884" s="499"/>
      <c r="Q884" s="501"/>
      <c r="R884" s="560"/>
      <c r="S884" s="542">
        <f>K884*0.85</f>
        <v>0</v>
      </c>
      <c r="T884" s="502">
        <f t="shared" ref="T884:T903" si="328">IF(J884="",0,(1440/(J884/S884)))</f>
        <v>0</v>
      </c>
      <c r="U884" s="522">
        <f>T884*L884*(N884+P884)/24*0.85</f>
        <v>0</v>
      </c>
      <c r="V884" s="523">
        <f>M884+O884</f>
        <v>0</v>
      </c>
      <c r="W884" s="559" t="str">
        <f>IF(U884=0,"",((V884/U884)))</f>
        <v/>
      </c>
      <c r="X884" s="569" t="str">
        <f t="shared" ref="X884:X903" si="329">IF(ISERROR((U884/(N884+P884)*N884)/250),"",((U884/(N884+P884)*N884)/250))</f>
        <v/>
      </c>
      <c r="Y884" s="569" t="str">
        <f t="shared" ref="Y884:Y903" si="330">IF(ISERROR(((U884/(N884+P884)*P884)/250)),"",(((U884/(N884+P884)*P884))/250))</f>
        <v/>
      </c>
    </row>
    <row r="885" spans="1:25" ht="16.5">
      <c r="A885" s="493">
        <f t="shared" si="327"/>
        <v>46163</v>
      </c>
      <c r="B885" s="549" t="s">
        <v>833</v>
      </c>
      <c r="C885" s="576"/>
      <c r="D885" s="600"/>
      <c r="E885" s="577"/>
      <c r="F885" s="635" t="str">
        <f>IF(ISNA(VLOOKUP(D885,條件!$A$1:$L$65585,5,0)),"",(VLOOKUP(D885,條件!$A$1:$L$65585,5,0)))</f>
        <v/>
      </c>
      <c r="G885" s="635" t="str">
        <f>IF(ISNA(VLOOKUP(D885,條件!$A$1:$L$65585,11,0)),"",(VLOOKUP(D885,條件!$A$1:$L$65585,11,0)))</f>
        <v/>
      </c>
      <c r="H885" s="578"/>
      <c r="I885" s="579"/>
      <c r="J885" s="580"/>
      <c r="K885" s="579"/>
      <c r="L885" s="581"/>
      <c r="M885" s="498"/>
      <c r="N885" s="499"/>
      <c r="O885" s="500"/>
      <c r="P885" s="499"/>
      <c r="Q885" s="501"/>
      <c r="R885" s="560"/>
      <c r="S885" s="542">
        <f t="shared" ref="S885:S903" si="331">K885*0.85</f>
        <v>0</v>
      </c>
      <c r="T885" s="502">
        <f t="shared" si="328"/>
        <v>0</v>
      </c>
      <c r="U885" s="522">
        <f t="shared" ref="U885:U903" si="332">T885*L885*(N885+P885)/24*0.85</f>
        <v>0</v>
      </c>
      <c r="V885" s="503">
        <f t="shared" ref="V885:V903" si="333">M885+O885</f>
        <v>0</v>
      </c>
      <c r="W885" s="559" t="str">
        <f t="shared" ref="W885:W903" si="334">IF(U885=0,"",((V885/U885)))</f>
        <v/>
      </c>
      <c r="X885" s="569" t="str">
        <f t="shared" si="329"/>
        <v/>
      </c>
      <c r="Y885" s="569" t="str">
        <f t="shared" si="330"/>
        <v/>
      </c>
    </row>
    <row r="886" spans="1:25" ht="16.5">
      <c r="A886" s="493">
        <f t="shared" si="327"/>
        <v>46163</v>
      </c>
      <c r="B886" s="549" t="s">
        <v>833</v>
      </c>
      <c r="C886" s="576"/>
      <c r="D886" s="600"/>
      <c r="E886" s="577"/>
      <c r="F886" s="635" t="str">
        <f>IF(ISNA(VLOOKUP(D886,條件!$A$1:$L$65585,5,0)),"",(VLOOKUP(D886,條件!$A$1:$L$65585,5,0)))</f>
        <v/>
      </c>
      <c r="G886" s="635" t="str">
        <f>IF(ISNA(VLOOKUP(D886,條件!$A$1:$L$65585,11,0)),"",(VLOOKUP(D886,條件!$A$1:$L$65585,11,0)))</f>
        <v/>
      </c>
      <c r="H886" s="578"/>
      <c r="I886" s="579"/>
      <c r="J886" s="580"/>
      <c r="K886" s="579"/>
      <c r="L886" s="581"/>
      <c r="M886" s="498"/>
      <c r="N886" s="499"/>
      <c r="O886" s="500"/>
      <c r="P886" s="499"/>
      <c r="Q886" s="501"/>
      <c r="R886" s="560"/>
      <c r="S886" s="542">
        <f t="shared" si="331"/>
        <v>0</v>
      </c>
      <c r="T886" s="502">
        <f t="shared" si="328"/>
        <v>0</v>
      </c>
      <c r="U886" s="522">
        <f t="shared" si="332"/>
        <v>0</v>
      </c>
      <c r="V886" s="503">
        <f t="shared" si="333"/>
        <v>0</v>
      </c>
      <c r="W886" s="559" t="str">
        <f t="shared" si="334"/>
        <v/>
      </c>
      <c r="X886" s="569" t="str">
        <f t="shared" si="329"/>
        <v/>
      </c>
      <c r="Y886" s="569" t="str">
        <f t="shared" si="330"/>
        <v/>
      </c>
    </row>
    <row r="887" spans="1:25" ht="16.5">
      <c r="A887" s="493">
        <f t="shared" si="327"/>
        <v>46163</v>
      </c>
      <c r="B887" s="549" t="s">
        <v>833</v>
      </c>
      <c r="C887" s="576"/>
      <c r="D887" s="600"/>
      <c r="E887" s="577"/>
      <c r="F887" s="635" t="str">
        <f>IF(ISNA(VLOOKUP(D887,條件!$A$1:$L$65585,5,0)),"",(VLOOKUP(D887,條件!$A$1:$L$65585,5,0)))</f>
        <v/>
      </c>
      <c r="G887" s="635" t="str">
        <f>IF(ISNA(VLOOKUP(D887,條件!$A$1:$L$65585,11,0)),"",(VLOOKUP(D887,條件!$A$1:$L$65585,11,0)))</f>
        <v/>
      </c>
      <c r="H887" s="578"/>
      <c r="I887" s="579"/>
      <c r="J887" s="580"/>
      <c r="K887" s="579"/>
      <c r="L887" s="581"/>
      <c r="M887" s="498"/>
      <c r="N887" s="499"/>
      <c r="O887" s="500"/>
      <c r="P887" s="499"/>
      <c r="Q887" s="501"/>
      <c r="R887" s="560"/>
      <c r="S887" s="542">
        <f t="shared" si="331"/>
        <v>0</v>
      </c>
      <c r="T887" s="502">
        <f t="shared" si="328"/>
        <v>0</v>
      </c>
      <c r="U887" s="522">
        <f t="shared" si="332"/>
        <v>0</v>
      </c>
      <c r="V887" s="503">
        <f t="shared" si="333"/>
        <v>0</v>
      </c>
      <c r="W887" s="559" t="str">
        <f t="shared" si="334"/>
        <v/>
      </c>
      <c r="X887" s="569" t="str">
        <f t="shared" si="329"/>
        <v/>
      </c>
      <c r="Y887" s="569" t="str">
        <f t="shared" si="330"/>
        <v/>
      </c>
    </row>
    <row r="888" spans="1:25" ht="16.5">
      <c r="A888" s="493">
        <f t="shared" si="327"/>
        <v>46163</v>
      </c>
      <c r="B888" s="549" t="s">
        <v>833</v>
      </c>
      <c r="C888" s="576"/>
      <c r="D888" s="600"/>
      <c r="E888" s="577"/>
      <c r="F888" s="635" t="str">
        <f>IF(ISNA(VLOOKUP(D888,條件!$A$1:$L$65585,5,0)),"",(VLOOKUP(D888,條件!$A$1:$L$65585,5,0)))</f>
        <v/>
      </c>
      <c r="G888" s="635" t="str">
        <f>IF(ISNA(VLOOKUP(D888,條件!$A$1:$L$65585,11,0)),"",(VLOOKUP(D888,條件!$A$1:$L$65585,11,0)))</f>
        <v/>
      </c>
      <c r="H888" s="578"/>
      <c r="I888" s="579"/>
      <c r="J888" s="580"/>
      <c r="K888" s="579"/>
      <c r="L888" s="581"/>
      <c r="M888" s="498"/>
      <c r="N888" s="499"/>
      <c r="O888" s="500"/>
      <c r="P888" s="499"/>
      <c r="Q888" s="501"/>
      <c r="R888" s="560"/>
      <c r="S888" s="542">
        <f t="shared" si="331"/>
        <v>0</v>
      </c>
      <c r="T888" s="502">
        <f t="shared" si="328"/>
        <v>0</v>
      </c>
      <c r="U888" s="522">
        <f t="shared" si="332"/>
        <v>0</v>
      </c>
      <c r="V888" s="503">
        <f t="shared" si="333"/>
        <v>0</v>
      </c>
      <c r="W888" s="559" t="str">
        <f t="shared" si="334"/>
        <v/>
      </c>
      <c r="X888" s="569" t="str">
        <f t="shared" si="329"/>
        <v/>
      </c>
      <c r="Y888" s="569" t="str">
        <f t="shared" si="330"/>
        <v/>
      </c>
    </row>
    <row r="889" spans="1:25" ht="16.5">
      <c r="A889" s="493">
        <f t="shared" si="327"/>
        <v>46163</v>
      </c>
      <c r="B889" s="549" t="s">
        <v>833</v>
      </c>
      <c r="C889" s="576"/>
      <c r="D889" s="600"/>
      <c r="E889" s="577"/>
      <c r="F889" s="635" t="str">
        <f>IF(ISNA(VLOOKUP(D889,條件!$A$1:$L$65585,5,0)),"",(VLOOKUP(D889,條件!$A$1:$L$65585,5,0)))</f>
        <v/>
      </c>
      <c r="G889" s="635" t="str">
        <f>IF(ISNA(VLOOKUP(D889,條件!$A$1:$L$65585,11,0)),"",(VLOOKUP(D889,條件!$A$1:$L$65585,11,0)))</f>
        <v/>
      </c>
      <c r="H889" s="578"/>
      <c r="I889" s="579"/>
      <c r="J889" s="580"/>
      <c r="K889" s="579"/>
      <c r="L889" s="581"/>
      <c r="M889" s="498"/>
      <c r="N889" s="499"/>
      <c r="O889" s="500"/>
      <c r="P889" s="499"/>
      <c r="Q889" s="501"/>
      <c r="R889" s="560"/>
      <c r="S889" s="542">
        <f t="shared" si="331"/>
        <v>0</v>
      </c>
      <c r="T889" s="502">
        <f t="shared" si="328"/>
        <v>0</v>
      </c>
      <c r="U889" s="522">
        <f t="shared" si="332"/>
        <v>0</v>
      </c>
      <c r="V889" s="503">
        <f t="shared" si="333"/>
        <v>0</v>
      </c>
      <c r="W889" s="559" t="str">
        <f t="shared" si="334"/>
        <v/>
      </c>
      <c r="X889" s="569" t="str">
        <f t="shared" si="329"/>
        <v/>
      </c>
      <c r="Y889" s="569" t="str">
        <f t="shared" si="330"/>
        <v/>
      </c>
    </row>
    <row r="890" spans="1:25" ht="16.5">
      <c r="A890" s="493">
        <f t="shared" si="327"/>
        <v>46163</v>
      </c>
      <c r="B890" s="549" t="s">
        <v>833</v>
      </c>
      <c r="C890" s="576"/>
      <c r="D890" s="600"/>
      <c r="E890" s="577"/>
      <c r="F890" s="635" t="str">
        <f>IF(ISNA(VLOOKUP(D890,條件!$A$1:$L$65585,5,0)),"",(VLOOKUP(D890,條件!$A$1:$L$65585,5,0)))</f>
        <v/>
      </c>
      <c r="G890" s="635" t="str">
        <f>IF(ISNA(VLOOKUP(D890,條件!$A$1:$L$65585,11,0)),"",(VLOOKUP(D890,條件!$A$1:$L$65585,11,0)))</f>
        <v/>
      </c>
      <c r="H890" s="578"/>
      <c r="I890" s="579"/>
      <c r="J890" s="580"/>
      <c r="K890" s="579"/>
      <c r="L890" s="581"/>
      <c r="M890" s="498"/>
      <c r="N890" s="499"/>
      <c r="O890" s="500"/>
      <c r="P890" s="499"/>
      <c r="Q890" s="501"/>
      <c r="R890" s="560"/>
      <c r="S890" s="542">
        <f t="shared" si="331"/>
        <v>0</v>
      </c>
      <c r="T890" s="502">
        <f t="shared" si="328"/>
        <v>0</v>
      </c>
      <c r="U890" s="522">
        <f t="shared" si="332"/>
        <v>0</v>
      </c>
      <c r="V890" s="503">
        <f t="shared" si="333"/>
        <v>0</v>
      </c>
      <c r="W890" s="559" t="str">
        <f t="shared" si="334"/>
        <v/>
      </c>
      <c r="X890" s="569" t="str">
        <f t="shared" si="329"/>
        <v/>
      </c>
      <c r="Y890" s="569" t="str">
        <f t="shared" si="330"/>
        <v/>
      </c>
    </row>
    <row r="891" spans="1:25" ht="16.5">
      <c r="A891" s="493">
        <f t="shared" si="327"/>
        <v>46163</v>
      </c>
      <c r="B891" s="549" t="s">
        <v>833</v>
      </c>
      <c r="C891" s="576"/>
      <c r="D891" s="600"/>
      <c r="E891" s="577"/>
      <c r="F891" s="635" t="str">
        <f>IF(ISNA(VLOOKUP(D891,條件!$A$1:$L$65585,5,0)),"",(VLOOKUP(D891,條件!$A$1:$L$65585,5,0)))</f>
        <v/>
      </c>
      <c r="G891" s="635" t="str">
        <f>IF(ISNA(VLOOKUP(D891,條件!$A$1:$L$65585,11,0)),"",(VLOOKUP(D891,條件!$A$1:$L$65585,11,0)))</f>
        <v/>
      </c>
      <c r="H891" s="578"/>
      <c r="I891" s="579"/>
      <c r="J891" s="580"/>
      <c r="K891" s="579"/>
      <c r="L891" s="581"/>
      <c r="M891" s="498"/>
      <c r="N891" s="499"/>
      <c r="O891" s="500"/>
      <c r="P891" s="499"/>
      <c r="Q891" s="501"/>
      <c r="R891" s="560"/>
      <c r="S891" s="542">
        <f t="shared" si="331"/>
        <v>0</v>
      </c>
      <c r="T891" s="502">
        <f t="shared" si="328"/>
        <v>0</v>
      </c>
      <c r="U891" s="522">
        <f t="shared" si="332"/>
        <v>0</v>
      </c>
      <c r="V891" s="503">
        <f t="shared" si="333"/>
        <v>0</v>
      </c>
      <c r="W891" s="559" t="str">
        <f t="shared" si="334"/>
        <v/>
      </c>
      <c r="X891" s="569" t="str">
        <f t="shared" si="329"/>
        <v/>
      </c>
      <c r="Y891" s="569" t="str">
        <f t="shared" si="330"/>
        <v/>
      </c>
    </row>
    <row r="892" spans="1:25" ht="16.5">
      <c r="A892" s="493">
        <f t="shared" si="327"/>
        <v>46163</v>
      </c>
      <c r="B892" s="549" t="s">
        <v>833</v>
      </c>
      <c r="C892" s="576"/>
      <c r="D892" s="600"/>
      <c r="E892" s="577"/>
      <c r="F892" s="635" t="str">
        <f>IF(ISNA(VLOOKUP(D892,條件!$A$1:$L$65585,5,0)),"",(VLOOKUP(D892,條件!$A$1:$L$65585,5,0)))</f>
        <v/>
      </c>
      <c r="G892" s="635" t="str">
        <f>IF(ISNA(VLOOKUP(D892,條件!$A$1:$L$65585,11,0)),"",(VLOOKUP(D892,條件!$A$1:$L$65585,11,0)))</f>
        <v/>
      </c>
      <c r="H892" s="578"/>
      <c r="I892" s="579"/>
      <c r="J892" s="580"/>
      <c r="K892" s="579"/>
      <c r="L892" s="581"/>
      <c r="M892" s="498"/>
      <c r="N892" s="499"/>
      <c r="O892" s="500"/>
      <c r="P892" s="499"/>
      <c r="Q892" s="501"/>
      <c r="R892" s="560"/>
      <c r="S892" s="542">
        <f t="shared" si="331"/>
        <v>0</v>
      </c>
      <c r="T892" s="502">
        <f t="shared" si="328"/>
        <v>0</v>
      </c>
      <c r="U892" s="522">
        <f t="shared" si="332"/>
        <v>0</v>
      </c>
      <c r="V892" s="503">
        <f t="shared" si="333"/>
        <v>0</v>
      </c>
      <c r="W892" s="559" t="str">
        <f t="shared" si="334"/>
        <v/>
      </c>
      <c r="X892" s="569" t="str">
        <f t="shared" si="329"/>
        <v/>
      </c>
      <c r="Y892" s="569" t="str">
        <f t="shared" si="330"/>
        <v/>
      </c>
    </row>
    <row r="893" spans="1:25" ht="16.5">
      <c r="A893" s="493">
        <f t="shared" si="327"/>
        <v>46163</v>
      </c>
      <c r="B893" s="549" t="s">
        <v>833</v>
      </c>
      <c r="C893" s="576"/>
      <c r="D893" s="600"/>
      <c r="E893" s="577"/>
      <c r="F893" s="635" t="str">
        <f>IF(ISNA(VLOOKUP(D893,條件!$A$1:$L$65585,5,0)),"",(VLOOKUP(D893,條件!$A$1:$L$65585,5,0)))</f>
        <v/>
      </c>
      <c r="G893" s="635" t="str">
        <f>IF(ISNA(VLOOKUP(D893,條件!$A$1:$L$65585,11,0)),"",(VLOOKUP(D893,條件!$A$1:$L$65585,11,0)))</f>
        <v/>
      </c>
      <c r="H893" s="578"/>
      <c r="I893" s="579"/>
      <c r="J893" s="580"/>
      <c r="K893" s="579"/>
      <c r="L893" s="581"/>
      <c r="M893" s="498"/>
      <c r="N893" s="499"/>
      <c r="O893" s="500"/>
      <c r="P893" s="499"/>
      <c r="Q893" s="501"/>
      <c r="R893" s="560"/>
      <c r="S893" s="542">
        <f t="shared" si="331"/>
        <v>0</v>
      </c>
      <c r="T893" s="502">
        <f t="shared" si="328"/>
        <v>0</v>
      </c>
      <c r="U893" s="522">
        <f t="shared" si="332"/>
        <v>0</v>
      </c>
      <c r="V893" s="503">
        <f t="shared" si="333"/>
        <v>0</v>
      </c>
      <c r="W893" s="559" t="str">
        <f t="shared" si="334"/>
        <v/>
      </c>
      <c r="X893" s="569" t="str">
        <f t="shared" si="329"/>
        <v/>
      </c>
      <c r="Y893" s="569" t="str">
        <f t="shared" si="330"/>
        <v/>
      </c>
    </row>
    <row r="894" spans="1:25" ht="16.5">
      <c r="A894" s="493">
        <f t="shared" si="327"/>
        <v>46163</v>
      </c>
      <c r="B894" s="549" t="s">
        <v>833</v>
      </c>
      <c r="C894" s="576"/>
      <c r="D894" s="600"/>
      <c r="E894" s="577"/>
      <c r="F894" s="635" t="str">
        <f>IF(ISNA(VLOOKUP(D894,條件!$A$1:$L$65585,5,0)),"",(VLOOKUP(D894,條件!$A$1:$L$65585,5,0)))</f>
        <v/>
      </c>
      <c r="G894" s="635" t="str">
        <f>IF(ISNA(VLOOKUP(D894,條件!$A$1:$L$65585,11,0)),"",(VLOOKUP(D894,條件!$A$1:$L$65585,11,0)))</f>
        <v/>
      </c>
      <c r="H894" s="578"/>
      <c r="I894" s="579"/>
      <c r="J894" s="580"/>
      <c r="K894" s="579"/>
      <c r="L894" s="581"/>
      <c r="M894" s="498"/>
      <c r="N894" s="499"/>
      <c r="O894" s="500"/>
      <c r="P894" s="499"/>
      <c r="Q894" s="501"/>
      <c r="R894" s="560"/>
      <c r="S894" s="542">
        <f t="shared" si="331"/>
        <v>0</v>
      </c>
      <c r="T894" s="502">
        <f t="shared" si="328"/>
        <v>0</v>
      </c>
      <c r="U894" s="522">
        <f t="shared" si="332"/>
        <v>0</v>
      </c>
      <c r="V894" s="503">
        <f t="shared" si="333"/>
        <v>0</v>
      </c>
      <c r="W894" s="559" t="str">
        <f t="shared" si="334"/>
        <v/>
      </c>
      <c r="X894" s="569" t="str">
        <f t="shared" si="329"/>
        <v/>
      </c>
      <c r="Y894" s="569" t="str">
        <f t="shared" si="330"/>
        <v/>
      </c>
    </row>
    <row r="895" spans="1:25" ht="16.5">
      <c r="A895" s="493">
        <f t="shared" si="327"/>
        <v>46163</v>
      </c>
      <c r="B895" s="549" t="s">
        <v>833</v>
      </c>
      <c r="C895" s="576"/>
      <c r="D895" s="600"/>
      <c r="E895" s="577"/>
      <c r="F895" s="635" t="str">
        <f>IF(ISNA(VLOOKUP(D895,條件!$A$1:$L$65585,5,0)),"",(VLOOKUP(D895,條件!$A$1:$L$65585,5,0)))</f>
        <v/>
      </c>
      <c r="G895" s="635" t="str">
        <f>IF(ISNA(VLOOKUP(D895,條件!$A$1:$L$65585,11,0)),"",(VLOOKUP(D895,條件!$A$1:$L$65585,11,0)))</f>
        <v/>
      </c>
      <c r="H895" s="578"/>
      <c r="I895" s="579"/>
      <c r="J895" s="580"/>
      <c r="K895" s="579"/>
      <c r="L895" s="581"/>
      <c r="M895" s="498"/>
      <c r="N895" s="499"/>
      <c r="O895" s="500"/>
      <c r="P895" s="499"/>
      <c r="Q895" s="501"/>
      <c r="R895" s="560"/>
      <c r="S895" s="542">
        <f t="shared" si="331"/>
        <v>0</v>
      </c>
      <c r="T895" s="502">
        <f t="shared" si="328"/>
        <v>0</v>
      </c>
      <c r="U895" s="502">
        <f t="shared" si="332"/>
        <v>0</v>
      </c>
      <c r="V895" s="503">
        <f t="shared" si="333"/>
        <v>0</v>
      </c>
      <c r="W895" s="561" t="str">
        <f t="shared" si="334"/>
        <v/>
      </c>
      <c r="X895" s="569" t="str">
        <f t="shared" si="329"/>
        <v/>
      </c>
      <c r="Y895" s="569" t="str">
        <f t="shared" si="330"/>
        <v/>
      </c>
    </row>
    <row r="896" spans="1:25" ht="16.5">
      <c r="A896" s="493">
        <f t="shared" si="327"/>
        <v>46163</v>
      </c>
      <c r="B896" s="549" t="s">
        <v>833</v>
      </c>
      <c r="C896" s="576"/>
      <c r="D896" s="600"/>
      <c r="E896" s="577"/>
      <c r="F896" s="635" t="str">
        <f>IF(ISNA(VLOOKUP(D896,條件!$A$1:$L$65585,5,0)),"",(VLOOKUP(D896,條件!$A$1:$L$65585,5,0)))</f>
        <v/>
      </c>
      <c r="G896" s="635" t="str">
        <f>IF(ISNA(VLOOKUP(D896,條件!$A$1:$L$65585,11,0)),"",(VLOOKUP(D896,條件!$A$1:$L$65585,11,0)))</f>
        <v/>
      </c>
      <c r="H896" s="578"/>
      <c r="I896" s="579"/>
      <c r="J896" s="580"/>
      <c r="K896" s="579"/>
      <c r="L896" s="581"/>
      <c r="M896" s="498"/>
      <c r="N896" s="499"/>
      <c r="O896" s="500"/>
      <c r="P896" s="499"/>
      <c r="Q896" s="501"/>
      <c r="R896" s="560"/>
      <c r="S896" s="542">
        <f t="shared" si="331"/>
        <v>0</v>
      </c>
      <c r="T896" s="502">
        <f t="shared" si="328"/>
        <v>0</v>
      </c>
      <c r="U896" s="502">
        <f t="shared" si="332"/>
        <v>0</v>
      </c>
      <c r="V896" s="503">
        <f t="shared" si="333"/>
        <v>0</v>
      </c>
      <c r="W896" s="561" t="str">
        <f t="shared" si="334"/>
        <v/>
      </c>
      <c r="X896" s="569" t="str">
        <f t="shared" si="329"/>
        <v/>
      </c>
      <c r="Y896" s="569" t="str">
        <f t="shared" si="330"/>
        <v/>
      </c>
    </row>
    <row r="897" spans="1:25" ht="16.5">
      <c r="A897" s="493">
        <f t="shared" si="327"/>
        <v>46163</v>
      </c>
      <c r="B897" s="549" t="s">
        <v>833</v>
      </c>
      <c r="C897" s="576"/>
      <c r="D897" s="600"/>
      <c r="E897" s="577"/>
      <c r="F897" s="635" t="str">
        <f>IF(ISNA(VLOOKUP(D897,條件!$A$1:$L$65585,5,0)),"",(VLOOKUP(D897,條件!$A$1:$L$65585,5,0)))</f>
        <v/>
      </c>
      <c r="G897" s="635" t="str">
        <f>IF(ISNA(VLOOKUP(D897,條件!$A$1:$L$65585,11,0)),"",(VLOOKUP(D897,條件!$A$1:$L$65585,11,0)))</f>
        <v/>
      </c>
      <c r="H897" s="578"/>
      <c r="I897" s="579"/>
      <c r="J897" s="580"/>
      <c r="K897" s="579"/>
      <c r="L897" s="581"/>
      <c r="M897" s="498"/>
      <c r="N897" s="499"/>
      <c r="O897" s="500"/>
      <c r="P897" s="499"/>
      <c r="Q897" s="501"/>
      <c r="R897" s="560"/>
      <c r="S897" s="542">
        <f t="shared" si="331"/>
        <v>0</v>
      </c>
      <c r="T897" s="502">
        <f t="shared" si="328"/>
        <v>0</v>
      </c>
      <c r="U897" s="502">
        <f t="shared" si="332"/>
        <v>0</v>
      </c>
      <c r="V897" s="503">
        <f t="shared" si="333"/>
        <v>0</v>
      </c>
      <c r="W897" s="561" t="str">
        <f t="shared" si="334"/>
        <v/>
      </c>
      <c r="X897" s="569" t="str">
        <f t="shared" si="329"/>
        <v/>
      </c>
      <c r="Y897" s="569" t="str">
        <f t="shared" si="330"/>
        <v/>
      </c>
    </row>
    <row r="898" spans="1:25" ht="16.5">
      <c r="A898" s="493">
        <f t="shared" si="327"/>
        <v>46163</v>
      </c>
      <c r="B898" s="549" t="s">
        <v>833</v>
      </c>
      <c r="C898" s="576"/>
      <c r="D898" s="600"/>
      <c r="E898" s="577"/>
      <c r="F898" s="635" t="str">
        <f>IF(ISNA(VLOOKUP(D898,條件!$A$1:$L$65585,5,0)),"",(VLOOKUP(D898,條件!$A$1:$L$65585,5,0)))</f>
        <v/>
      </c>
      <c r="G898" s="635" t="str">
        <f>IF(ISNA(VLOOKUP(D898,條件!$A$1:$L$65585,11,0)),"",(VLOOKUP(D898,條件!$A$1:$L$65585,11,0)))</f>
        <v/>
      </c>
      <c r="H898" s="578"/>
      <c r="I898" s="579"/>
      <c r="J898" s="580"/>
      <c r="K898" s="579"/>
      <c r="L898" s="581"/>
      <c r="M898" s="498"/>
      <c r="N898" s="499"/>
      <c r="O898" s="500"/>
      <c r="P898" s="499"/>
      <c r="Q898" s="501"/>
      <c r="R898" s="560"/>
      <c r="S898" s="542">
        <f t="shared" si="331"/>
        <v>0</v>
      </c>
      <c r="T898" s="502">
        <f t="shared" si="328"/>
        <v>0</v>
      </c>
      <c r="U898" s="502">
        <f t="shared" si="332"/>
        <v>0</v>
      </c>
      <c r="V898" s="503">
        <f t="shared" si="333"/>
        <v>0</v>
      </c>
      <c r="W898" s="561" t="str">
        <f t="shared" si="334"/>
        <v/>
      </c>
      <c r="X898" s="569" t="str">
        <f t="shared" si="329"/>
        <v/>
      </c>
      <c r="Y898" s="569" t="str">
        <f t="shared" si="330"/>
        <v/>
      </c>
    </row>
    <row r="899" spans="1:25" ht="16.5">
      <c r="A899" s="493">
        <f t="shared" si="327"/>
        <v>46163</v>
      </c>
      <c r="B899" s="549" t="s">
        <v>833</v>
      </c>
      <c r="C899" s="576"/>
      <c r="D899" s="600"/>
      <c r="E899" s="577"/>
      <c r="F899" s="635" t="str">
        <f>IF(ISNA(VLOOKUP(D899,條件!$A$1:$L$65585,5,0)),"",(VLOOKUP(D899,條件!$A$1:$L$65585,5,0)))</f>
        <v/>
      </c>
      <c r="G899" s="635" t="str">
        <f>IF(ISNA(VLOOKUP(D899,條件!$A$1:$L$65585,11,0)),"",(VLOOKUP(D899,條件!$A$1:$L$65585,11,0)))</f>
        <v/>
      </c>
      <c r="H899" s="578"/>
      <c r="I899" s="579"/>
      <c r="J899" s="580"/>
      <c r="K899" s="579"/>
      <c r="L899" s="581"/>
      <c r="M899" s="498"/>
      <c r="N899" s="499"/>
      <c r="O899" s="500"/>
      <c r="P899" s="499"/>
      <c r="Q899" s="501"/>
      <c r="R899" s="560"/>
      <c r="S899" s="542">
        <f t="shared" si="331"/>
        <v>0</v>
      </c>
      <c r="T899" s="502">
        <f t="shared" si="328"/>
        <v>0</v>
      </c>
      <c r="U899" s="502">
        <f t="shared" si="332"/>
        <v>0</v>
      </c>
      <c r="V899" s="503">
        <f t="shared" si="333"/>
        <v>0</v>
      </c>
      <c r="W899" s="561" t="str">
        <f t="shared" si="334"/>
        <v/>
      </c>
      <c r="X899" s="569" t="str">
        <f t="shared" si="329"/>
        <v/>
      </c>
      <c r="Y899" s="569" t="str">
        <f t="shared" si="330"/>
        <v/>
      </c>
    </row>
    <row r="900" spans="1:25" ht="16.5">
      <c r="A900" s="493">
        <f t="shared" si="327"/>
        <v>46163</v>
      </c>
      <c r="B900" s="549" t="s">
        <v>833</v>
      </c>
      <c r="C900" s="576"/>
      <c r="D900" s="600"/>
      <c r="E900" s="577"/>
      <c r="F900" s="635" t="str">
        <f>IF(ISNA(VLOOKUP(D900,條件!$A$1:$L$65585,5,0)),"",(VLOOKUP(D900,條件!$A$1:$L$65585,5,0)))</f>
        <v/>
      </c>
      <c r="G900" s="635" t="str">
        <f>IF(ISNA(VLOOKUP(D900,條件!$A$1:$L$65585,11,0)),"",(VLOOKUP(D900,條件!$A$1:$L$65585,11,0)))</f>
        <v/>
      </c>
      <c r="H900" s="578"/>
      <c r="I900" s="579"/>
      <c r="J900" s="580"/>
      <c r="K900" s="579"/>
      <c r="L900" s="581"/>
      <c r="M900" s="498"/>
      <c r="N900" s="499"/>
      <c r="O900" s="500"/>
      <c r="P900" s="499"/>
      <c r="Q900" s="501"/>
      <c r="R900" s="560"/>
      <c r="S900" s="542">
        <f t="shared" si="331"/>
        <v>0</v>
      </c>
      <c r="T900" s="502">
        <f t="shared" si="328"/>
        <v>0</v>
      </c>
      <c r="U900" s="502">
        <f t="shared" si="332"/>
        <v>0</v>
      </c>
      <c r="V900" s="503">
        <f t="shared" si="333"/>
        <v>0</v>
      </c>
      <c r="W900" s="561" t="str">
        <f t="shared" si="334"/>
        <v/>
      </c>
      <c r="X900" s="569" t="str">
        <f t="shared" si="329"/>
        <v/>
      </c>
      <c r="Y900" s="569" t="str">
        <f t="shared" si="330"/>
        <v/>
      </c>
    </row>
    <row r="901" spans="1:25" ht="16.5">
      <c r="A901" s="493">
        <f t="shared" si="327"/>
        <v>46163</v>
      </c>
      <c r="B901" s="549" t="s">
        <v>833</v>
      </c>
      <c r="C901" s="576"/>
      <c r="D901" s="600"/>
      <c r="E901" s="577"/>
      <c r="F901" s="635" t="str">
        <f>IF(ISNA(VLOOKUP(D901,條件!$A$1:$L$65585,5,0)),"",(VLOOKUP(D901,條件!$A$1:$L$65585,5,0)))</f>
        <v/>
      </c>
      <c r="G901" s="635" t="str">
        <f>IF(ISNA(VLOOKUP(D901,條件!$A$1:$L$65585,11,0)),"",(VLOOKUP(D901,條件!$A$1:$L$65585,11,0)))</f>
        <v/>
      </c>
      <c r="H901" s="578"/>
      <c r="I901" s="579"/>
      <c r="J901" s="580"/>
      <c r="K901" s="579"/>
      <c r="L901" s="581"/>
      <c r="M901" s="498"/>
      <c r="N901" s="499"/>
      <c r="O901" s="500"/>
      <c r="P901" s="499"/>
      <c r="Q901" s="501"/>
      <c r="R901" s="560"/>
      <c r="S901" s="542">
        <f t="shared" si="331"/>
        <v>0</v>
      </c>
      <c r="T901" s="502">
        <f t="shared" si="328"/>
        <v>0</v>
      </c>
      <c r="U901" s="502">
        <f t="shared" si="332"/>
        <v>0</v>
      </c>
      <c r="V901" s="503">
        <f t="shared" si="333"/>
        <v>0</v>
      </c>
      <c r="W901" s="561" t="str">
        <f t="shared" si="334"/>
        <v/>
      </c>
      <c r="X901" s="569" t="str">
        <f t="shared" si="329"/>
        <v/>
      </c>
      <c r="Y901" s="569" t="str">
        <f t="shared" si="330"/>
        <v/>
      </c>
    </row>
    <row r="902" spans="1:25" ht="16.5">
      <c r="A902" s="493">
        <f t="shared" si="327"/>
        <v>46163</v>
      </c>
      <c r="B902" s="549" t="s">
        <v>833</v>
      </c>
      <c r="C902" s="576"/>
      <c r="D902" s="600"/>
      <c r="E902" s="577"/>
      <c r="F902" s="635" t="str">
        <f>IF(ISNA(VLOOKUP(D902,條件!$A$1:$L$65585,5,0)),"",(VLOOKUP(D902,條件!$A$1:$L$65585,5,0)))</f>
        <v/>
      </c>
      <c r="G902" s="635" t="str">
        <f>IF(ISNA(VLOOKUP(D902,條件!$A$1:$L$65585,11,0)),"",(VLOOKUP(D902,條件!$A$1:$L$65585,11,0)))</f>
        <v/>
      </c>
      <c r="H902" s="578"/>
      <c r="I902" s="579"/>
      <c r="J902" s="580"/>
      <c r="K902" s="579"/>
      <c r="L902" s="581"/>
      <c r="M902" s="498"/>
      <c r="N902" s="499"/>
      <c r="O902" s="500"/>
      <c r="P902" s="499"/>
      <c r="Q902" s="501"/>
      <c r="R902" s="560"/>
      <c r="S902" s="542">
        <f t="shared" si="331"/>
        <v>0</v>
      </c>
      <c r="T902" s="502">
        <f t="shared" si="328"/>
        <v>0</v>
      </c>
      <c r="U902" s="502">
        <f t="shared" si="332"/>
        <v>0</v>
      </c>
      <c r="V902" s="503">
        <f t="shared" si="333"/>
        <v>0</v>
      </c>
      <c r="W902" s="561" t="str">
        <f t="shared" si="334"/>
        <v/>
      </c>
      <c r="X902" s="569" t="str">
        <f t="shared" si="329"/>
        <v/>
      </c>
      <c r="Y902" s="569" t="str">
        <f t="shared" si="330"/>
        <v/>
      </c>
    </row>
    <row r="903" spans="1:25" ht="16.5">
      <c r="A903" s="493">
        <f t="shared" si="327"/>
        <v>46163</v>
      </c>
      <c r="B903" s="549" t="s">
        <v>833</v>
      </c>
      <c r="C903" s="576"/>
      <c r="D903" s="600"/>
      <c r="E903" s="577"/>
      <c r="F903" s="635" t="str">
        <f>IF(ISNA(VLOOKUP(D903,條件!$A$1:$L$65585,5,0)),"",(VLOOKUP(D903,條件!$A$1:$L$65585,5,0)))</f>
        <v/>
      </c>
      <c r="G903" s="635" t="str">
        <f>IF(ISNA(VLOOKUP(D903,條件!$A$1:$L$65585,11,0)),"",(VLOOKUP(D903,條件!$A$1:$L$65585,11,0)))</f>
        <v/>
      </c>
      <c r="H903" s="578"/>
      <c r="I903" s="579"/>
      <c r="J903" s="580"/>
      <c r="K903" s="579"/>
      <c r="L903" s="581"/>
      <c r="M903" s="498"/>
      <c r="N903" s="499"/>
      <c r="O903" s="500"/>
      <c r="P903" s="499"/>
      <c r="Q903" s="501"/>
      <c r="R903" s="560"/>
      <c r="S903" s="542">
        <f t="shared" si="331"/>
        <v>0</v>
      </c>
      <c r="T903" s="502">
        <f t="shared" si="328"/>
        <v>0</v>
      </c>
      <c r="U903" s="502">
        <f t="shared" si="332"/>
        <v>0</v>
      </c>
      <c r="V903" s="503">
        <f t="shared" si="333"/>
        <v>0</v>
      </c>
      <c r="W903" s="561" t="str">
        <f t="shared" si="334"/>
        <v/>
      </c>
      <c r="X903" s="569" t="str">
        <f t="shared" si="329"/>
        <v/>
      </c>
      <c r="Y903" s="569" t="str">
        <f t="shared" si="330"/>
        <v/>
      </c>
    </row>
    <row r="904" spans="1:25" ht="16.5">
      <c r="A904" s="493">
        <f t="shared" si="327"/>
        <v>46163</v>
      </c>
      <c r="B904" s="515" t="s">
        <v>831</v>
      </c>
      <c r="C904" s="652"/>
      <c r="D904" s="653"/>
      <c r="E904" s="654"/>
      <c r="F904" s="655">
        <v>0</v>
      </c>
      <c r="G904" s="655"/>
      <c r="H904" s="656"/>
      <c r="I904" s="657">
        <f>COUNTA(I884:I903)</f>
        <v>0</v>
      </c>
      <c r="J904" s="657"/>
      <c r="K904" s="657"/>
      <c r="L904" s="658"/>
      <c r="M904" s="517"/>
      <c r="N904" s="518">
        <f>SUM(N884:N903)</f>
        <v>0</v>
      </c>
      <c r="O904" s="517"/>
      <c r="P904" s="518">
        <f>SUM(P884:P903)</f>
        <v>0</v>
      </c>
      <c r="Q904" s="519"/>
      <c r="R904" s="562"/>
      <c r="S904" s="544"/>
      <c r="T904" s="520"/>
      <c r="U904" s="516">
        <f>SUMIF(U884:U903,"&lt;9E307")</f>
        <v>0</v>
      </c>
      <c r="V904" s="516">
        <f>SUM(V884:V903)</f>
        <v>0</v>
      </c>
      <c r="W904" s="563">
        <f>IF(ISERROR(V904/U904),0,(V904/U904))</f>
        <v>0</v>
      </c>
      <c r="X904" s="570">
        <f>SUMIF(X884:X903,"&lt;9E307")</f>
        <v>0</v>
      </c>
      <c r="Y904" s="570">
        <f>SUMIF(Y884:Y903,"&lt;9E307")</f>
        <v>0</v>
      </c>
    </row>
    <row r="905" spans="1:25" ht="16.5">
      <c r="A905" s="493">
        <f t="shared" si="327"/>
        <v>46163</v>
      </c>
      <c r="B905" s="521" t="s">
        <v>834</v>
      </c>
      <c r="C905" s="659"/>
      <c r="D905" s="660"/>
      <c r="E905" s="661"/>
      <c r="F905" s="662"/>
      <c r="G905" s="662"/>
      <c r="H905" s="663"/>
      <c r="I905" s="664">
        <f>SUM(I883,I904)</f>
        <v>0</v>
      </c>
      <c r="J905" s="664"/>
      <c r="K905" s="664"/>
      <c r="L905" s="665"/>
      <c r="M905" s="536"/>
      <c r="N905" s="537">
        <f>SUM(N883,N904)</f>
        <v>0</v>
      </c>
      <c r="O905" s="536"/>
      <c r="P905" s="537">
        <f>SUM(P883,P904)</f>
        <v>0</v>
      </c>
      <c r="Q905" s="538"/>
      <c r="R905" s="564"/>
      <c r="S905" s="545"/>
      <c r="T905" s="504"/>
      <c r="U905" s="504">
        <f t="shared" ref="U905:V905" si="335">SUM(U883,U904)</f>
        <v>0</v>
      </c>
      <c r="V905" s="504">
        <f t="shared" si="335"/>
        <v>0</v>
      </c>
      <c r="W905" s="565">
        <f>IF(ISERROR(V905/U905),0,V905/U905)</f>
        <v>0</v>
      </c>
      <c r="X905" s="571">
        <f>SUM(X883,X904)</f>
        <v>0</v>
      </c>
      <c r="Y905" s="571">
        <f>SUM(Y883,Y904)</f>
        <v>0</v>
      </c>
    </row>
    <row r="906" spans="1:25" ht="16.5">
      <c r="A906" s="566">
        <f>A905+1</f>
        <v>46164</v>
      </c>
      <c r="B906" s="548" t="s">
        <v>832</v>
      </c>
      <c r="C906" s="666"/>
      <c r="D906" s="667"/>
      <c r="E906" s="668"/>
      <c r="F906" s="669" t="str">
        <f>IF(ISNA(VLOOKUP(D906,條件!$A$1:$L$65585,5,0)),"",(VLOOKUP(D906,條件!$A$1:$L$65585,5,0)))</f>
        <v/>
      </c>
      <c r="G906" s="669" t="str">
        <f>IF(ISNA(VLOOKUP(D906,條件!$A$1:$L$65585,11,0)),"",(VLOOKUP(D906,條件!$A$1:$L$65585,11,0)))</f>
        <v/>
      </c>
      <c r="H906" s="670"/>
      <c r="I906" s="671"/>
      <c r="J906" s="580"/>
      <c r="K906" s="671"/>
      <c r="L906" s="672"/>
      <c r="M906" s="524"/>
      <c r="N906" s="525"/>
      <c r="O906" s="526"/>
      <c r="P906" s="525"/>
      <c r="Q906" s="527"/>
      <c r="R906" s="558"/>
      <c r="S906" s="541">
        <f>K906*0.85</f>
        <v>0</v>
      </c>
      <c r="T906" s="522">
        <f t="shared" ref="T906:T925" si="336">IF(J906="",0,(1440/(J906/S906)))</f>
        <v>0</v>
      </c>
      <c r="U906" s="522">
        <f>T906*L906*(N906+P906)/24*0.85</f>
        <v>0</v>
      </c>
      <c r="V906" s="523">
        <f>M906+O906</f>
        <v>0</v>
      </c>
      <c r="W906" s="559" t="str">
        <f>IF(U906=0,"",((V906/U906)))</f>
        <v/>
      </c>
      <c r="X906" s="569" t="str">
        <f t="shared" ref="X906:X925" si="337">IF(ISERROR((U906/(N906+P906)*N906)/250),"",((U906/(N906+P906)*N906)/250))</f>
        <v/>
      </c>
      <c r="Y906" s="569" t="str">
        <f t="shared" ref="Y906:Y925" si="338">IF(ISERROR(((U906/(N906+P906)*P906)/250)),"",(((U906/(N906+P906)*P906))/250))</f>
        <v/>
      </c>
    </row>
    <row r="907" spans="1:25" ht="16.5">
      <c r="A907" s="493">
        <f>A906</f>
        <v>46164</v>
      </c>
      <c r="B907" s="549" t="s">
        <v>832</v>
      </c>
      <c r="C907" s="576"/>
      <c r="D907" s="600"/>
      <c r="E907" s="577"/>
      <c r="F907" s="635" t="str">
        <f>IF(ISNA(VLOOKUP(D907,條件!$A$1:$L$65585,5,0)),"",(VLOOKUP(D907,條件!$A$1:$L$65585,5,0)))</f>
        <v/>
      </c>
      <c r="G907" s="635" t="str">
        <f>IF(ISNA(VLOOKUP(D907,條件!$A$1:$L$65585,11,0)),"",(VLOOKUP(D907,條件!$A$1:$L$65585,11,0)))</f>
        <v/>
      </c>
      <c r="H907" s="578"/>
      <c r="I907" s="579"/>
      <c r="J907" s="580"/>
      <c r="K907" s="579"/>
      <c r="L907" s="581"/>
      <c r="M907" s="498"/>
      <c r="N907" s="499"/>
      <c r="O907" s="500"/>
      <c r="P907" s="499"/>
      <c r="Q907" s="527"/>
      <c r="R907" s="560"/>
      <c r="S907" s="542">
        <f t="shared" ref="S907:S925" si="339">K907*0.85</f>
        <v>0</v>
      </c>
      <c r="T907" s="502">
        <f t="shared" si="336"/>
        <v>0</v>
      </c>
      <c r="U907" s="522">
        <f t="shared" ref="U907:U925" si="340">T907*L907*(N907+P907)/24*0.85</f>
        <v>0</v>
      </c>
      <c r="V907" s="503">
        <f t="shared" ref="V907:V925" si="341">M907+O907</f>
        <v>0</v>
      </c>
      <c r="W907" s="559" t="str">
        <f t="shared" ref="W907:W925" si="342">IF(U907=0,"",((V907/U907)))</f>
        <v/>
      </c>
      <c r="X907" s="569" t="str">
        <f t="shared" si="337"/>
        <v/>
      </c>
      <c r="Y907" s="569" t="str">
        <f t="shared" si="338"/>
        <v/>
      </c>
    </row>
    <row r="908" spans="1:25" ht="16.5">
      <c r="A908" s="493">
        <f t="shared" ref="A908:A948" si="343">A907</f>
        <v>46164</v>
      </c>
      <c r="B908" s="549" t="s">
        <v>832</v>
      </c>
      <c r="C908" s="576"/>
      <c r="D908" s="600"/>
      <c r="E908" s="577"/>
      <c r="F908" s="635" t="str">
        <f>IF(ISNA(VLOOKUP(D908,條件!$A$1:$L$65585,5,0)),"",(VLOOKUP(D908,條件!$A$1:$L$65585,5,0)))</f>
        <v/>
      </c>
      <c r="G908" s="635" t="str">
        <f>IF(ISNA(VLOOKUP(D908,條件!$A$1:$L$65585,11,0)),"",(VLOOKUP(D908,條件!$A$1:$L$65585,11,0)))</f>
        <v/>
      </c>
      <c r="H908" s="578"/>
      <c r="I908" s="579"/>
      <c r="J908" s="580"/>
      <c r="K908" s="579"/>
      <c r="L908" s="581"/>
      <c r="M908" s="498"/>
      <c r="N908" s="499"/>
      <c r="O908" s="500"/>
      <c r="P908" s="499"/>
      <c r="Q908" s="527"/>
      <c r="R908" s="560"/>
      <c r="S908" s="542">
        <f t="shared" si="339"/>
        <v>0</v>
      </c>
      <c r="T908" s="502">
        <f t="shared" si="336"/>
        <v>0</v>
      </c>
      <c r="U908" s="522">
        <f t="shared" si="340"/>
        <v>0</v>
      </c>
      <c r="V908" s="503">
        <f t="shared" si="341"/>
        <v>0</v>
      </c>
      <c r="W908" s="559" t="str">
        <f t="shared" si="342"/>
        <v/>
      </c>
      <c r="X908" s="569" t="str">
        <f t="shared" si="337"/>
        <v/>
      </c>
      <c r="Y908" s="569" t="str">
        <f t="shared" si="338"/>
        <v/>
      </c>
    </row>
    <row r="909" spans="1:25" ht="16.5">
      <c r="A909" s="493">
        <f t="shared" si="343"/>
        <v>46164</v>
      </c>
      <c r="B909" s="549" t="s">
        <v>832</v>
      </c>
      <c r="C909" s="576"/>
      <c r="D909" s="600"/>
      <c r="E909" s="577"/>
      <c r="F909" s="635" t="str">
        <f>IF(ISNA(VLOOKUP(D909,條件!$A$1:$L$65585,5,0)),"",(VLOOKUP(D909,條件!$A$1:$L$65585,5,0)))</f>
        <v/>
      </c>
      <c r="G909" s="635" t="str">
        <f>IF(ISNA(VLOOKUP(D909,條件!$A$1:$L$65585,11,0)),"",(VLOOKUP(D909,條件!$A$1:$L$65585,11,0)))</f>
        <v/>
      </c>
      <c r="H909" s="578"/>
      <c r="I909" s="579"/>
      <c r="J909" s="580"/>
      <c r="K909" s="579"/>
      <c r="L909" s="581"/>
      <c r="M909" s="498"/>
      <c r="N909" s="499"/>
      <c r="O909" s="500"/>
      <c r="P909" s="499"/>
      <c r="Q909" s="527"/>
      <c r="R909" s="560"/>
      <c r="S909" s="542">
        <f t="shared" si="339"/>
        <v>0</v>
      </c>
      <c r="T909" s="502">
        <f t="shared" si="336"/>
        <v>0</v>
      </c>
      <c r="U909" s="522">
        <f t="shared" si="340"/>
        <v>0</v>
      </c>
      <c r="V909" s="503">
        <f t="shared" si="341"/>
        <v>0</v>
      </c>
      <c r="W909" s="559" t="str">
        <f t="shared" si="342"/>
        <v/>
      </c>
      <c r="X909" s="569" t="str">
        <f t="shared" si="337"/>
        <v/>
      </c>
      <c r="Y909" s="569" t="str">
        <f t="shared" si="338"/>
        <v/>
      </c>
    </row>
    <row r="910" spans="1:25" ht="16.5">
      <c r="A910" s="493">
        <f t="shared" si="343"/>
        <v>46164</v>
      </c>
      <c r="B910" s="549" t="s">
        <v>832</v>
      </c>
      <c r="C910" s="576"/>
      <c r="D910" s="600"/>
      <c r="E910" s="577"/>
      <c r="F910" s="635" t="str">
        <f>IF(ISNA(VLOOKUP(D910,條件!$A$1:$L$65585,5,0)),"",(VLOOKUP(D910,條件!$A$1:$L$65585,5,0)))</f>
        <v/>
      </c>
      <c r="G910" s="635" t="str">
        <f>IF(ISNA(VLOOKUP(D910,條件!$A$1:$L$65585,11,0)),"",(VLOOKUP(D910,條件!$A$1:$L$65585,11,0)))</f>
        <v/>
      </c>
      <c r="H910" s="578"/>
      <c r="I910" s="579"/>
      <c r="J910" s="580"/>
      <c r="K910" s="579"/>
      <c r="L910" s="581"/>
      <c r="M910" s="498"/>
      <c r="N910" s="499"/>
      <c r="O910" s="500"/>
      <c r="P910" s="499"/>
      <c r="Q910" s="527"/>
      <c r="R910" s="560"/>
      <c r="S910" s="542">
        <f t="shared" si="339"/>
        <v>0</v>
      </c>
      <c r="T910" s="502">
        <f t="shared" si="336"/>
        <v>0</v>
      </c>
      <c r="U910" s="522">
        <f t="shared" si="340"/>
        <v>0</v>
      </c>
      <c r="V910" s="503">
        <f t="shared" si="341"/>
        <v>0</v>
      </c>
      <c r="W910" s="559" t="str">
        <f t="shared" si="342"/>
        <v/>
      </c>
      <c r="X910" s="569" t="str">
        <f t="shared" si="337"/>
        <v/>
      </c>
      <c r="Y910" s="569" t="str">
        <f t="shared" si="338"/>
        <v/>
      </c>
    </row>
    <row r="911" spans="1:25" ht="16.5">
      <c r="A911" s="493">
        <f t="shared" si="343"/>
        <v>46164</v>
      </c>
      <c r="B911" s="549" t="s">
        <v>832</v>
      </c>
      <c r="C911" s="576"/>
      <c r="D911" s="600"/>
      <c r="E911" s="577"/>
      <c r="F911" s="635" t="str">
        <f>IF(ISNA(VLOOKUP(D911,條件!$A$1:$L$65585,5,0)),"",(VLOOKUP(D911,條件!$A$1:$L$65585,5,0)))</f>
        <v/>
      </c>
      <c r="G911" s="635" t="str">
        <f>IF(ISNA(VLOOKUP(D911,條件!$A$1:$L$65585,11,0)),"",(VLOOKUP(D911,條件!$A$1:$L$65585,11,0)))</f>
        <v/>
      </c>
      <c r="H911" s="578"/>
      <c r="I911" s="579"/>
      <c r="J911" s="580"/>
      <c r="K911" s="579"/>
      <c r="L911" s="581"/>
      <c r="M911" s="498"/>
      <c r="N911" s="499"/>
      <c r="O911" s="500"/>
      <c r="P911" s="499"/>
      <c r="Q911" s="527"/>
      <c r="R911" s="560"/>
      <c r="S911" s="542">
        <f t="shared" si="339"/>
        <v>0</v>
      </c>
      <c r="T911" s="502">
        <f t="shared" si="336"/>
        <v>0</v>
      </c>
      <c r="U911" s="522">
        <f t="shared" si="340"/>
        <v>0</v>
      </c>
      <c r="V911" s="503">
        <f t="shared" si="341"/>
        <v>0</v>
      </c>
      <c r="W911" s="559" t="str">
        <f t="shared" si="342"/>
        <v/>
      </c>
      <c r="X911" s="569" t="str">
        <f t="shared" si="337"/>
        <v/>
      </c>
      <c r="Y911" s="569" t="str">
        <f t="shared" si="338"/>
        <v/>
      </c>
    </row>
    <row r="912" spans="1:25" ht="16.5">
      <c r="A912" s="493">
        <f t="shared" si="343"/>
        <v>46164</v>
      </c>
      <c r="B912" s="549" t="s">
        <v>832</v>
      </c>
      <c r="C912" s="576"/>
      <c r="D912" s="600"/>
      <c r="E912" s="577"/>
      <c r="F912" s="635" t="str">
        <f>IF(ISNA(VLOOKUP(D912,條件!$A$1:$L$65585,5,0)),"",(VLOOKUP(D912,條件!$A$1:$L$65585,5,0)))</f>
        <v/>
      </c>
      <c r="G912" s="635" t="str">
        <f>IF(ISNA(VLOOKUP(D912,條件!$A$1:$L$65585,11,0)),"",(VLOOKUP(D912,條件!$A$1:$L$65585,11,0)))</f>
        <v/>
      </c>
      <c r="H912" s="578"/>
      <c r="I912" s="579"/>
      <c r="J912" s="580"/>
      <c r="K912" s="579"/>
      <c r="L912" s="581"/>
      <c r="M912" s="498"/>
      <c r="N912" s="499"/>
      <c r="O912" s="500"/>
      <c r="P912" s="499"/>
      <c r="Q912" s="527"/>
      <c r="R912" s="560"/>
      <c r="S912" s="542">
        <f t="shared" si="339"/>
        <v>0</v>
      </c>
      <c r="T912" s="502">
        <f t="shared" si="336"/>
        <v>0</v>
      </c>
      <c r="U912" s="522">
        <f t="shared" si="340"/>
        <v>0</v>
      </c>
      <c r="V912" s="503">
        <f t="shared" si="341"/>
        <v>0</v>
      </c>
      <c r="W912" s="559" t="str">
        <f t="shared" si="342"/>
        <v/>
      </c>
      <c r="X912" s="569" t="str">
        <f t="shared" si="337"/>
        <v/>
      </c>
      <c r="Y912" s="569" t="str">
        <f t="shared" si="338"/>
        <v/>
      </c>
    </row>
    <row r="913" spans="1:25" ht="16.5">
      <c r="A913" s="493">
        <f t="shared" si="343"/>
        <v>46164</v>
      </c>
      <c r="B913" s="549" t="s">
        <v>832</v>
      </c>
      <c r="C913" s="576"/>
      <c r="D913" s="600"/>
      <c r="E913" s="577"/>
      <c r="F913" s="635" t="str">
        <f>IF(ISNA(VLOOKUP(D913,條件!$A$1:$L$65585,5,0)),"",(VLOOKUP(D913,條件!$A$1:$L$65585,5,0)))</f>
        <v/>
      </c>
      <c r="G913" s="635" t="str">
        <f>IF(ISNA(VLOOKUP(D913,條件!$A$1:$L$65585,11,0)),"",(VLOOKUP(D913,條件!$A$1:$L$65585,11,0)))</f>
        <v/>
      </c>
      <c r="H913" s="578"/>
      <c r="I913" s="579"/>
      <c r="J913" s="580"/>
      <c r="K913" s="579"/>
      <c r="L913" s="581"/>
      <c r="M913" s="498"/>
      <c r="N913" s="499"/>
      <c r="O913" s="500"/>
      <c r="P913" s="499"/>
      <c r="Q913" s="527"/>
      <c r="R913" s="560"/>
      <c r="S913" s="542">
        <f t="shared" si="339"/>
        <v>0</v>
      </c>
      <c r="T913" s="502">
        <f t="shared" si="336"/>
        <v>0</v>
      </c>
      <c r="U913" s="522">
        <f t="shared" si="340"/>
        <v>0</v>
      </c>
      <c r="V913" s="503">
        <f t="shared" si="341"/>
        <v>0</v>
      </c>
      <c r="W913" s="559" t="str">
        <f t="shared" si="342"/>
        <v/>
      </c>
      <c r="X913" s="569" t="str">
        <f t="shared" si="337"/>
        <v/>
      </c>
      <c r="Y913" s="569" t="str">
        <f t="shared" si="338"/>
        <v/>
      </c>
    </row>
    <row r="914" spans="1:25" ht="16.5">
      <c r="A914" s="493">
        <f t="shared" si="343"/>
        <v>46164</v>
      </c>
      <c r="B914" s="549" t="s">
        <v>832</v>
      </c>
      <c r="C914" s="576"/>
      <c r="D914" s="600"/>
      <c r="E914" s="577"/>
      <c r="F914" s="635" t="str">
        <f>IF(ISNA(VLOOKUP(D914,條件!$A$1:$L$65585,5,0)),"",(VLOOKUP(D914,條件!$A$1:$L$65585,5,0)))</f>
        <v/>
      </c>
      <c r="G914" s="635" t="str">
        <f>IF(ISNA(VLOOKUP(D914,條件!$A$1:$L$65585,11,0)),"",(VLOOKUP(D914,條件!$A$1:$L$65585,11,0)))</f>
        <v/>
      </c>
      <c r="H914" s="578"/>
      <c r="I914" s="579"/>
      <c r="J914" s="580"/>
      <c r="K914" s="579"/>
      <c r="L914" s="581"/>
      <c r="M914" s="498"/>
      <c r="N914" s="499"/>
      <c r="O914" s="500"/>
      <c r="P914" s="499"/>
      <c r="Q914" s="527"/>
      <c r="R914" s="560"/>
      <c r="S914" s="542">
        <f t="shared" si="339"/>
        <v>0</v>
      </c>
      <c r="T914" s="502">
        <f t="shared" si="336"/>
        <v>0</v>
      </c>
      <c r="U914" s="522">
        <f t="shared" si="340"/>
        <v>0</v>
      </c>
      <c r="V914" s="503">
        <f t="shared" si="341"/>
        <v>0</v>
      </c>
      <c r="W914" s="559" t="str">
        <f t="shared" si="342"/>
        <v/>
      </c>
      <c r="X914" s="569" t="str">
        <f t="shared" si="337"/>
        <v/>
      </c>
      <c r="Y914" s="569" t="str">
        <f t="shared" si="338"/>
        <v/>
      </c>
    </row>
    <row r="915" spans="1:25" ht="16.5">
      <c r="A915" s="493">
        <f t="shared" si="343"/>
        <v>46164</v>
      </c>
      <c r="B915" s="549" t="s">
        <v>832</v>
      </c>
      <c r="C915" s="576"/>
      <c r="D915" s="600"/>
      <c r="E915" s="577"/>
      <c r="F915" s="635" t="str">
        <f>IF(ISNA(VLOOKUP(D915,條件!$A$1:$L$65585,5,0)),"",(VLOOKUP(D915,條件!$A$1:$L$65585,5,0)))</f>
        <v/>
      </c>
      <c r="G915" s="635" t="str">
        <f>IF(ISNA(VLOOKUP(D915,條件!$A$1:$L$65585,11,0)),"",(VLOOKUP(D915,條件!$A$1:$L$65585,11,0)))</f>
        <v/>
      </c>
      <c r="H915" s="578"/>
      <c r="I915" s="579"/>
      <c r="J915" s="580"/>
      <c r="K915" s="579"/>
      <c r="L915" s="581"/>
      <c r="M915" s="498"/>
      <c r="N915" s="499"/>
      <c r="O915" s="500"/>
      <c r="P915" s="499"/>
      <c r="Q915" s="527"/>
      <c r="R915" s="560"/>
      <c r="S915" s="542">
        <f t="shared" si="339"/>
        <v>0</v>
      </c>
      <c r="T915" s="502">
        <f t="shared" si="336"/>
        <v>0</v>
      </c>
      <c r="U915" s="522">
        <f t="shared" si="340"/>
        <v>0</v>
      </c>
      <c r="V915" s="503">
        <f t="shared" si="341"/>
        <v>0</v>
      </c>
      <c r="W915" s="559" t="str">
        <f t="shared" si="342"/>
        <v/>
      </c>
      <c r="X915" s="569" t="str">
        <f t="shared" si="337"/>
        <v/>
      </c>
      <c r="Y915" s="569" t="str">
        <f t="shared" si="338"/>
        <v/>
      </c>
    </row>
    <row r="916" spans="1:25" ht="16.5">
      <c r="A916" s="493">
        <f t="shared" si="343"/>
        <v>46164</v>
      </c>
      <c r="B916" s="549" t="s">
        <v>832</v>
      </c>
      <c r="C916" s="576"/>
      <c r="D916" s="600"/>
      <c r="E916" s="577"/>
      <c r="F916" s="635" t="str">
        <f>IF(ISNA(VLOOKUP(D916,條件!$A$1:$L$65585,5,0)),"",(VLOOKUP(D916,條件!$A$1:$L$65585,5,0)))</f>
        <v/>
      </c>
      <c r="G916" s="635" t="str">
        <f>IF(ISNA(VLOOKUP(D916,條件!$A$1:$L$65585,11,0)),"",(VLOOKUP(D916,條件!$A$1:$L$65585,11,0)))</f>
        <v/>
      </c>
      <c r="H916" s="578"/>
      <c r="I916" s="579"/>
      <c r="J916" s="580"/>
      <c r="K916" s="579"/>
      <c r="L916" s="581"/>
      <c r="M916" s="498"/>
      <c r="N916" s="499"/>
      <c r="O916" s="500"/>
      <c r="P916" s="499"/>
      <c r="Q916" s="527"/>
      <c r="R916" s="560"/>
      <c r="S916" s="542">
        <f t="shared" si="339"/>
        <v>0</v>
      </c>
      <c r="T916" s="502">
        <f t="shared" si="336"/>
        <v>0</v>
      </c>
      <c r="U916" s="522">
        <f t="shared" si="340"/>
        <v>0</v>
      </c>
      <c r="V916" s="503">
        <f t="shared" si="341"/>
        <v>0</v>
      </c>
      <c r="W916" s="559" t="str">
        <f t="shared" si="342"/>
        <v/>
      </c>
      <c r="X916" s="569" t="str">
        <f t="shared" si="337"/>
        <v/>
      </c>
      <c r="Y916" s="569" t="str">
        <f t="shared" si="338"/>
        <v/>
      </c>
    </row>
    <row r="917" spans="1:25" ht="16.5">
      <c r="A917" s="493">
        <f t="shared" si="343"/>
        <v>46164</v>
      </c>
      <c r="B917" s="549" t="s">
        <v>832</v>
      </c>
      <c r="C917" s="576"/>
      <c r="D917" s="600"/>
      <c r="E917" s="577"/>
      <c r="F917" s="635" t="str">
        <f>IF(ISNA(VLOOKUP(D917,條件!$A$1:$L$65585,5,0)),"",(VLOOKUP(D917,條件!$A$1:$L$65585,5,0)))</f>
        <v/>
      </c>
      <c r="G917" s="635" t="str">
        <f>IF(ISNA(VLOOKUP(D917,條件!$A$1:$L$65585,11,0)),"",(VLOOKUP(D917,條件!$A$1:$L$65585,11,0)))</f>
        <v/>
      </c>
      <c r="H917" s="578"/>
      <c r="I917" s="579"/>
      <c r="J917" s="580"/>
      <c r="K917" s="579"/>
      <c r="L917" s="581"/>
      <c r="M917" s="498"/>
      <c r="N917" s="499"/>
      <c r="O917" s="500"/>
      <c r="P917" s="499"/>
      <c r="Q917" s="527"/>
      <c r="R917" s="560"/>
      <c r="S917" s="542">
        <f t="shared" si="339"/>
        <v>0</v>
      </c>
      <c r="T917" s="502">
        <f t="shared" si="336"/>
        <v>0</v>
      </c>
      <c r="U917" s="502">
        <f t="shared" si="340"/>
        <v>0</v>
      </c>
      <c r="V917" s="503">
        <f t="shared" si="341"/>
        <v>0</v>
      </c>
      <c r="W917" s="559" t="str">
        <f t="shared" si="342"/>
        <v/>
      </c>
      <c r="X917" s="569" t="str">
        <f t="shared" si="337"/>
        <v/>
      </c>
      <c r="Y917" s="569" t="str">
        <f t="shared" si="338"/>
        <v/>
      </c>
    </row>
    <row r="918" spans="1:25" ht="16.5">
      <c r="A918" s="493">
        <f t="shared" si="343"/>
        <v>46164</v>
      </c>
      <c r="B918" s="549" t="s">
        <v>832</v>
      </c>
      <c r="C918" s="576"/>
      <c r="D918" s="600"/>
      <c r="E918" s="577"/>
      <c r="F918" s="635" t="str">
        <f>IF(ISNA(VLOOKUP(D918,條件!$A$1:$L$65585,5,0)),"",(VLOOKUP(D918,條件!$A$1:$L$65585,5,0)))</f>
        <v/>
      </c>
      <c r="G918" s="635" t="str">
        <f>IF(ISNA(VLOOKUP(D918,條件!$A$1:$L$65585,11,0)),"",(VLOOKUP(D918,條件!$A$1:$L$65585,11,0)))</f>
        <v/>
      </c>
      <c r="H918" s="578"/>
      <c r="I918" s="579"/>
      <c r="J918" s="580"/>
      <c r="K918" s="579"/>
      <c r="L918" s="581"/>
      <c r="M918" s="498"/>
      <c r="N918" s="499"/>
      <c r="O918" s="500"/>
      <c r="P918" s="499"/>
      <c r="Q918" s="527"/>
      <c r="R918" s="560"/>
      <c r="S918" s="542">
        <f t="shared" si="339"/>
        <v>0</v>
      </c>
      <c r="T918" s="502">
        <f t="shared" si="336"/>
        <v>0</v>
      </c>
      <c r="U918" s="502">
        <f t="shared" si="340"/>
        <v>0</v>
      </c>
      <c r="V918" s="503">
        <f t="shared" si="341"/>
        <v>0</v>
      </c>
      <c r="W918" s="561" t="str">
        <f t="shared" si="342"/>
        <v/>
      </c>
      <c r="X918" s="569" t="str">
        <f t="shared" si="337"/>
        <v/>
      </c>
      <c r="Y918" s="569" t="str">
        <f t="shared" si="338"/>
        <v/>
      </c>
    </row>
    <row r="919" spans="1:25" ht="16.5">
      <c r="A919" s="493">
        <f t="shared" si="343"/>
        <v>46164</v>
      </c>
      <c r="B919" s="549" t="s">
        <v>832</v>
      </c>
      <c r="C919" s="576"/>
      <c r="D919" s="600"/>
      <c r="E919" s="577"/>
      <c r="F919" s="635" t="str">
        <f>IF(ISNA(VLOOKUP(D919,條件!$A$1:$L$65585,5,0)),"",(VLOOKUP(D919,條件!$A$1:$L$65585,5,0)))</f>
        <v/>
      </c>
      <c r="G919" s="635" t="str">
        <f>IF(ISNA(VLOOKUP(D919,條件!$A$1:$L$65585,11,0)),"",(VLOOKUP(D919,條件!$A$1:$L$65585,11,0)))</f>
        <v/>
      </c>
      <c r="H919" s="578"/>
      <c r="I919" s="579"/>
      <c r="J919" s="580"/>
      <c r="K919" s="579"/>
      <c r="L919" s="581"/>
      <c r="M919" s="498"/>
      <c r="N919" s="499"/>
      <c r="O919" s="500"/>
      <c r="P919" s="499"/>
      <c r="Q919" s="527"/>
      <c r="R919" s="560"/>
      <c r="S919" s="542">
        <f t="shared" si="339"/>
        <v>0</v>
      </c>
      <c r="T919" s="502">
        <f t="shared" si="336"/>
        <v>0</v>
      </c>
      <c r="U919" s="502">
        <f t="shared" si="340"/>
        <v>0</v>
      </c>
      <c r="V919" s="503">
        <f t="shared" si="341"/>
        <v>0</v>
      </c>
      <c r="W919" s="561" t="str">
        <f t="shared" si="342"/>
        <v/>
      </c>
      <c r="X919" s="569" t="str">
        <f t="shared" si="337"/>
        <v/>
      </c>
      <c r="Y919" s="569" t="str">
        <f t="shared" si="338"/>
        <v/>
      </c>
    </row>
    <row r="920" spans="1:25" ht="16.5">
      <c r="A920" s="493">
        <f t="shared" si="343"/>
        <v>46164</v>
      </c>
      <c r="B920" s="549" t="s">
        <v>832</v>
      </c>
      <c r="C920" s="576"/>
      <c r="D920" s="600"/>
      <c r="E920" s="577"/>
      <c r="F920" s="635" t="str">
        <f>IF(ISNA(VLOOKUP(D920,條件!$A$1:$L$65585,5,0)),"",(VLOOKUP(D920,條件!$A$1:$L$65585,5,0)))</f>
        <v/>
      </c>
      <c r="G920" s="635" t="str">
        <f>IF(ISNA(VLOOKUP(D920,條件!$A$1:$L$65585,11,0)),"",(VLOOKUP(D920,條件!$A$1:$L$65585,11,0)))</f>
        <v/>
      </c>
      <c r="H920" s="578"/>
      <c r="I920" s="579"/>
      <c r="J920" s="580"/>
      <c r="K920" s="579"/>
      <c r="L920" s="581"/>
      <c r="M920" s="498"/>
      <c r="N920" s="499"/>
      <c r="O920" s="500"/>
      <c r="P920" s="499"/>
      <c r="Q920" s="527"/>
      <c r="R920" s="560"/>
      <c r="S920" s="542">
        <f t="shared" si="339"/>
        <v>0</v>
      </c>
      <c r="T920" s="502">
        <f t="shared" si="336"/>
        <v>0</v>
      </c>
      <c r="U920" s="502">
        <f t="shared" si="340"/>
        <v>0</v>
      </c>
      <c r="V920" s="503">
        <f t="shared" si="341"/>
        <v>0</v>
      </c>
      <c r="W920" s="561" t="str">
        <f t="shared" si="342"/>
        <v/>
      </c>
      <c r="X920" s="569" t="str">
        <f t="shared" si="337"/>
        <v/>
      </c>
      <c r="Y920" s="569" t="str">
        <f t="shared" si="338"/>
        <v/>
      </c>
    </row>
    <row r="921" spans="1:25" ht="16.5">
      <c r="A921" s="493">
        <f t="shared" si="343"/>
        <v>46164</v>
      </c>
      <c r="B921" s="549" t="s">
        <v>832</v>
      </c>
      <c r="C921" s="576"/>
      <c r="D921" s="600"/>
      <c r="E921" s="577"/>
      <c r="F921" s="635" t="str">
        <f>IF(ISNA(VLOOKUP(D921,條件!$A$1:$L$65585,5,0)),"",(VLOOKUP(D921,條件!$A$1:$L$65585,5,0)))</f>
        <v/>
      </c>
      <c r="G921" s="635" t="str">
        <f>IF(ISNA(VLOOKUP(D921,條件!$A$1:$L$65585,11,0)),"",(VLOOKUP(D921,條件!$A$1:$L$65585,11,0)))</f>
        <v/>
      </c>
      <c r="H921" s="578"/>
      <c r="I921" s="579"/>
      <c r="J921" s="580"/>
      <c r="K921" s="579"/>
      <c r="L921" s="581"/>
      <c r="M921" s="498"/>
      <c r="N921" s="499"/>
      <c r="O921" s="500"/>
      <c r="P921" s="499"/>
      <c r="Q921" s="527"/>
      <c r="R921" s="560"/>
      <c r="S921" s="542">
        <f t="shared" si="339"/>
        <v>0</v>
      </c>
      <c r="T921" s="502">
        <f t="shared" si="336"/>
        <v>0</v>
      </c>
      <c r="U921" s="502">
        <f t="shared" si="340"/>
        <v>0</v>
      </c>
      <c r="V921" s="503">
        <f t="shared" si="341"/>
        <v>0</v>
      </c>
      <c r="W921" s="561" t="str">
        <f t="shared" si="342"/>
        <v/>
      </c>
      <c r="X921" s="569" t="str">
        <f t="shared" si="337"/>
        <v/>
      </c>
      <c r="Y921" s="569" t="str">
        <f t="shared" si="338"/>
        <v/>
      </c>
    </row>
    <row r="922" spans="1:25" ht="16.5">
      <c r="A922" s="493">
        <f t="shared" si="343"/>
        <v>46164</v>
      </c>
      <c r="B922" s="549" t="s">
        <v>832</v>
      </c>
      <c r="C922" s="576"/>
      <c r="D922" s="600"/>
      <c r="E922" s="577"/>
      <c r="F922" s="635" t="str">
        <f>IF(ISNA(VLOOKUP(D922,條件!$A$1:$L$65585,5,0)),"",(VLOOKUP(D922,條件!$A$1:$L$65585,5,0)))</f>
        <v/>
      </c>
      <c r="G922" s="635" t="str">
        <f>IF(ISNA(VLOOKUP(D922,條件!$A$1:$L$65585,11,0)),"",(VLOOKUP(D922,條件!$A$1:$L$65585,11,0)))</f>
        <v/>
      </c>
      <c r="H922" s="578"/>
      <c r="I922" s="579"/>
      <c r="J922" s="580"/>
      <c r="K922" s="579"/>
      <c r="L922" s="581"/>
      <c r="M922" s="498"/>
      <c r="N922" s="499"/>
      <c r="O922" s="500"/>
      <c r="P922" s="499"/>
      <c r="Q922" s="501"/>
      <c r="R922" s="560"/>
      <c r="S922" s="542">
        <f t="shared" si="339"/>
        <v>0</v>
      </c>
      <c r="T922" s="502">
        <f t="shared" si="336"/>
        <v>0</v>
      </c>
      <c r="U922" s="502">
        <f t="shared" si="340"/>
        <v>0</v>
      </c>
      <c r="V922" s="503">
        <f t="shared" si="341"/>
        <v>0</v>
      </c>
      <c r="W922" s="561" t="str">
        <f t="shared" si="342"/>
        <v/>
      </c>
      <c r="X922" s="569" t="str">
        <f t="shared" si="337"/>
        <v/>
      </c>
      <c r="Y922" s="569" t="str">
        <f t="shared" si="338"/>
        <v/>
      </c>
    </row>
    <row r="923" spans="1:25" ht="16.5">
      <c r="A923" s="493">
        <f t="shared" si="343"/>
        <v>46164</v>
      </c>
      <c r="B923" s="549" t="s">
        <v>832</v>
      </c>
      <c r="C923" s="576"/>
      <c r="D923" s="600"/>
      <c r="E923" s="577"/>
      <c r="F923" s="635" t="str">
        <f>IF(ISNA(VLOOKUP(D923,條件!$A$1:$L$65585,5,0)),"",(VLOOKUP(D923,條件!$A$1:$L$65585,5,0)))</f>
        <v/>
      </c>
      <c r="G923" s="635" t="str">
        <f>IF(ISNA(VLOOKUP(D923,條件!$A$1:$L$65585,11,0)),"",(VLOOKUP(D923,條件!$A$1:$L$65585,11,0)))</f>
        <v/>
      </c>
      <c r="H923" s="578"/>
      <c r="I923" s="579"/>
      <c r="J923" s="580"/>
      <c r="K923" s="579"/>
      <c r="L923" s="581"/>
      <c r="M923" s="498"/>
      <c r="N923" s="499"/>
      <c r="O923" s="500"/>
      <c r="P923" s="499"/>
      <c r="Q923" s="501"/>
      <c r="R923" s="560"/>
      <c r="S923" s="542">
        <f t="shared" si="339"/>
        <v>0</v>
      </c>
      <c r="T923" s="502">
        <f t="shared" si="336"/>
        <v>0</v>
      </c>
      <c r="U923" s="502">
        <f t="shared" si="340"/>
        <v>0</v>
      </c>
      <c r="V923" s="503">
        <f t="shared" si="341"/>
        <v>0</v>
      </c>
      <c r="W923" s="561" t="str">
        <f t="shared" si="342"/>
        <v/>
      </c>
      <c r="X923" s="569" t="str">
        <f t="shared" si="337"/>
        <v/>
      </c>
      <c r="Y923" s="569" t="str">
        <f t="shared" si="338"/>
        <v/>
      </c>
    </row>
    <row r="924" spans="1:25" ht="16.5">
      <c r="A924" s="493">
        <f t="shared" si="343"/>
        <v>46164</v>
      </c>
      <c r="B924" s="549" t="s">
        <v>832</v>
      </c>
      <c r="C924" s="576"/>
      <c r="D924" s="600"/>
      <c r="E924" s="577"/>
      <c r="F924" s="635" t="str">
        <f>IF(ISNA(VLOOKUP(D924,條件!$A$1:$L$65585,5,0)),"",(VLOOKUP(D924,條件!$A$1:$L$65585,5,0)))</f>
        <v/>
      </c>
      <c r="G924" s="635" t="str">
        <f>IF(ISNA(VLOOKUP(D924,條件!$A$1:$L$65585,11,0)),"",(VLOOKUP(D924,條件!$A$1:$L$65585,11,0)))</f>
        <v/>
      </c>
      <c r="H924" s="578"/>
      <c r="I924" s="579"/>
      <c r="J924" s="580"/>
      <c r="K924" s="579"/>
      <c r="L924" s="581"/>
      <c r="M924" s="498"/>
      <c r="N924" s="499"/>
      <c r="O924" s="500"/>
      <c r="P924" s="499"/>
      <c r="Q924" s="501"/>
      <c r="R924" s="560"/>
      <c r="S924" s="542">
        <f t="shared" si="339"/>
        <v>0</v>
      </c>
      <c r="T924" s="502">
        <f t="shared" si="336"/>
        <v>0</v>
      </c>
      <c r="U924" s="502">
        <f t="shared" si="340"/>
        <v>0</v>
      </c>
      <c r="V924" s="503">
        <f t="shared" si="341"/>
        <v>0</v>
      </c>
      <c r="W924" s="561" t="str">
        <f t="shared" si="342"/>
        <v/>
      </c>
      <c r="X924" s="569" t="str">
        <f t="shared" si="337"/>
        <v/>
      </c>
      <c r="Y924" s="569" t="str">
        <f t="shared" si="338"/>
        <v/>
      </c>
    </row>
    <row r="925" spans="1:25" ht="16.5">
      <c r="A925" s="493">
        <f t="shared" si="343"/>
        <v>46164</v>
      </c>
      <c r="B925" s="549" t="s">
        <v>832</v>
      </c>
      <c r="C925" s="576"/>
      <c r="D925" s="600"/>
      <c r="E925" s="577"/>
      <c r="F925" s="635" t="str">
        <f>IF(ISNA(VLOOKUP(D925,條件!$A$1:$L$65585,5,0)),"",(VLOOKUP(D925,條件!$A$1:$L$65585,5,0)))</f>
        <v/>
      </c>
      <c r="G925" s="635" t="str">
        <f>IF(ISNA(VLOOKUP(D925,條件!$A$1:$L$65585,11,0)),"",(VLOOKUP(D925,條件!$A$1:$L$65585,11,0)))</f>
        <v/>
      </c>
      <c r="H925" s="578"/>
      <c r="I925" s="579"/>
      <c r="J925" s="580"/>
      <c r="K925" s="579"/>
      <c r="L925" s="581"/>
      <c r="M925" s="498"/>
      <c r="N925" s="499"/>
      <c r="O925" s="500"/>
      <c r="P925" s="499"/>
      <c r="Q925" s="501"/>
      <c r="R925" s="560"/>
      <c r="S925" s="542">
        <f t="shared" si="339"/>
        <v>0</v>
      </c>
      <c r="T925" s="502">
        <f t="shared" si="336"/>
        <v>0</v>
      </c>
      <c r="U925" s="502">
        <f t="shared" si="340"/>
        <v>0</v>
      </c>
      <c r="V925" s="503">
        <f t="shared" si="341"/>
        <v>0</v>
      </c>
      <c r="W925" s="561" t="str">
        <f t="shared" si="342"/>
        <v/>
      </c>
      <c r="X925" s="569" t="str">
        <f t="shared" si="337"/>
        <v/>
      </c>
      <c r="Y925" s="569" t="str">
        <f t="shared" si="338"/>
        <v/>
      </c>
    </row>
    <row r="926" spans="1:25" ht="16.5">
      <c r="A926" s="493">
        <f t="shared" si="343"/>
        <v>46164</v>
      </c>
      <c r="B926" s="515" t="s">
        <v>835</v>
      </c>
      <c r="C926" s="652"/>
      <c r="D926" s="653"/>
      <c r="E926" s="654"/>
      <c r="F926" s="655"/>
      <c r="G926" s="655"/>
      <c r="H926" s="656"/>
      <c r="I926" s="657">
        <f>COUNTA(I906:I925)</f>
        <v>0</v>
      </c>
      <c r="J926" s="657"/>
      <c r="K926" s="657"/>
      <c r="L926" s="658"/>
      <c r="M926" s="517"/>
      <c r="N926" s="518">
        <f>SUM(N906:N925)</f>
        <v>0</v>
      </c>
      <c r="O926" s="517"/>
      <c r="P926" s="518">
        <f>SUM(P906:P925)</f>
        <v>0</v>
      </c>
      <c r="Q926" s="519"/>
      <c r="R926" s="562"/>
      <c r="S926" s="543"/>
      <c r="T926" s="516"/>
      <c r="U926" s="516">
        <f>SUMIF(U906:U925,"&lt;9E307")</f>
        <v>0</v>
      </c>
      <c r="V926" s="516">
        <f>SUM(V906:V925)</f>
        <v>0</v>
      </c>
      <c r="W926" s="563">
        <f>IF(ISERROR(V926/U926),0,(V926/U926))</f>
        <v>0</v>
      </c>
      <c r="X926" s="570">
        <f>SUMIF(X906:X925,"&lt;9E307")</f>
        <v>0</v>
      </c>
      <c r="Y926" s="570">
        <f>SUMIF(Y906:Y925,"&lt;9E307")</f>
        <v>0</v>
      </c>
    </row>
    <row r="927" spans="1:25" ht="16.5">
      <c r="A927" s="493">
        <f t="shared" si="343"/>
        <v>46164</v>
      </c>
      <c r="B927" s="549" t="s">
        <v>833</v>
      </c>
      <c r="C927" s="576"/>
      <c r="D927" s="600"/>
      <c r="E927" s="577"/>
      <c r="F927" s="635" t="str">
        <f>IF(ISNA(VLOOKUP(D927,條件!$A$1:$L$65585,5,0)),"",(VLOOKUP(D927,條件!$A$1:$L$65585,5,0)))</f>
        <v/>
      </c>
      <c r="G927" s="635" t="str">
        <f>IF(ISNA(VLOOKUP(D927,條件!$A$1:$L$65585,11,0)),"",(VLOOKUP(D927,條件!$A$1:$L$65585,11,0)))</f>
        <v/>
      </c>
      <c r="H927" s="578"/>
      <c r="I927" s="579"/>
      <c r="J927" s="580"/>
      <c r="K927" s="579"/>
      <c r="L927" s="581"/>
      <c r="M927" s="498"/>
      <c r="N927" s="499"/>
      <c r="O927" s="500"/>
      <c r="P927" s="499"/>
      <c r="Q927" s="501"/>
      <c r="R927" s="560"/>
      <c r="S927" s="542">
        <f>K927*0.85</f>
        <v>0</v>
      </c>
      <c r="T927" s="502">
        <f t="shared" ref="T927:T946" si="344">IF(J927="",0,(1440/(J927/S927)))</f>
        <v>0</v>
      </c>
      <c r="U927" s="522">
        <f>T927*L927*(N927+P927)/24*0.85</f>
        <v>0</v>
      </c>
      <c r="V927" s="523">
        <f>M927+O927</f>
        <v>0</v>
      </c>
      <c r="W927" s="559" t="str">
        <f>IF(U927=0,"",((V927/U927)))</f>
        <v/>
      </c>
      <c r="X927" s="569" t="str">
        <f t="shared" ref="X927:X946" si="345">IF(ISERROR((U927/(N927+P927)*N927)/250),"",((U927/(N927+P927)*N927)/250))</f>
        <v/>
      </c>
      <c r="Y927" s="569" t="str">
        <f t="shared" ref="Y927:Y946" si="346">IF(ISERROR(((U927/(N927+P927)*P927)/250)),"",(((U927/(N927+P927)*P927))/250))</f>
        <v/>
      </c>
    </row>
    <row r="928" spans="1:25" ht="16.5">
      <c r="A928" s="493">
        <f t="shared" si="343"/>
        <v>46164</v>
      </c>
      <c r="B928" s="549" t="s">
        <v>833</v>
      </c>
      <c r="C928" s="576"/>
      <c r="D928" s="600"/>
      <c r="E928" s="577"/>
      <c r="F928" s="635" t="str">
        <f>IF(ISNA(VLOOKUP(D928,條件!$A$1:$L$65585,5,0)),"",(VLOOKUP(D928,條件!$A$1:$L$65585,5,0)))</f>
        <v/>
      </c>
      <c r="G928" s="635" t="str">
        <f>IF(ISNA(VLOOKUP(D928,條件!$A$1:$L$65585,11,0)),"",(VLOOKUP(D928,條件!$A$1:$L$65585,11,0)))</f>
        <v/>
      </c>
      <c r="H928" s="578"/>
      <c r="I928" s="579"/>
      <c r="J928" s="580"/>
      <c r="K928" s="579"/>
      <c r="L928" s="581"/>
      <c r="M928" s="498"/>
      <c r="N928" s="499"/>
      <c r="O928" s="500"/>
      <c r="P928" s="499"/>
      <c r="Q928" s="501"/>
      <c r="R928" s="560"/>
      <c r="S928" s="542">
        <f t="shared" ref="S928:S946" si="347">K928*0.85</f>
        <v>0</v>
      </c>
      <c r="T928" s="502">
        <f t="shared" si="344"/>
        <v>0</v>
      </c>
      <c r="U928" s="522">
        <f t="shared" ref="U928:U946" si="348">T928*L928*(N928+P928)/24*0.85</f>
        <v>0</v>
      </c>
      <c r="V928" s="503">
        <f t="shared" ref="V928:V946" si="349">M928+O928</f>
        <v>0</v>
      </c>
      <c r="W928" s="559" t="str">
        <f t="shared" ref="W928:W946" si="350">IF(U928=0,"",((V928/U928)))</f>
        <v/>
      </c>
      <c r="X928" s="569" t="str">
        <f t="shared" si="345"/>
        <v/>
      </c>
      <c r="Y928" s="569" t="str">
        <f t="shared" si="346"/>
        <v/>
      </c>
    </row>
    <row r="929" spans="1:25" ht="16.5">
      <c r="A929" s="493">
        <f t="shared" si="343"/>
        <v>46164</v>
      </c>
      <c r="B929" s="549" t="s">
        <v>833</v>
      </c>
      <c r="C929" s="576"/>
      <c r="D929" s="600"/>
      <c r="E929" s="577"/>
      <c r="F929" s="635" t="str">
        <f>IF(ISNA(VLOOKUP(D929,條件!$A$1:$L$65585,5,0)),"",(VLOOKUP(D929,條件!$A$1:$L$65585,5,0)))</f>
        <v/>
      </c>
      <c r="G929" s="635" t="str">
        <f>IF(ISNA(VLOOKUP(D929,條件!$A$1:$L$65585,11,0)),"",(VLOOKUP(D929,條件!$A$1:$L$65585,11,0)))</f>
        <v/>
      </c>
      <c r="H929" s="578"/>
      <c r="I929" s="579"/>
      <c r="J929" s="580"/>
      <c r="K929" s="579"/>
      <c r="L929" s="581"/>
      <c r="M929" s="498"/>
      <c r="N929" s="499"/>
      <c r="O929" s="500"/>
      <c r="P929" s="499"/>
      <c r="Q929" s="501"/>
      <c r="R929" s="560"/>
      <c r="S929" s="542">
        <f t="shared" si="347"/>
        <v>0</v>
      </c>
      <c r="T929" s="502">
        <f t="shared" si="344"/>
        <v>0</v>
      </c>
      <c r="U929" s="522">
        <f t="shared" si="348"/>
        <v>0</v>
      </c>
      <c r="V929" s="503">
        <f t="shared" si="349"/>
        <v>0</v>
      </c>
      <c r="W929" s="559" t="str">
        <f t="shared" si="350"/>
        <v/>
      </c>
      <c r="X929" s="569" t="str">
        <f t="shared" si="345"/>
        <v/>
      </c>
      <c r="Y929" s="569" t="str">
        <f t="shared" si="346"/>
        <v/>
      </c>
    </row>
    <row r="930" spans="1:25" ht="16.5">
      <c r="A930" s="493">
        <f t="shared" si="343"/>
        <v>46164</v>
      </c>
      <c r="B930" s="549" t="s">
        <v>833</v>
      </c>
      <c r="C930" s="576"/>
      <c r="D930" s="600"/>
      <c r="E930" s="577"/>
      <c r="F930" s="635" t="str">
        <f>IF(ISNA(VLOOKUP(D930,條件!$A$1:$L$65585,5,0)),"",(VLOOKUP(D930,條件!$A$1:$L$65585,5,0)))</f>
        <v/>
      </c>
      <c r="G930" s="635" t="str">
        <f>IF(ISNA(VLOOKUP(D930,條件!$A$1:$L$65585,11,0)),"",(VLOOKUP(D930,條件!$A$1:$L$65585,11,0)))</f>
        <v/>
      </c>
      <c r="H930" s="578"/>
      <c r="I930" s="579"/>
      <c r="J930" s="580"/>
      <c r="K930" s="579"/>
      <c r="L930" s="581"/>
      <c r="M930" s="498"/>
      <c r="N930" s="499"/>
      <c r="O930" s="500"/>
      <c r="P930" s="499"/>
      <c r="Q930" s="501"/>
      <c r="R930" s="560"/>
      <c r="S930" s="542">
        <f t="shared" si="347"/>
        <v>0</v>
      </c>
      <c r="T930" s="502">
        <f t="shared" si="344"/>
        <v>0</v>
      </c>
      <c r="U930" s="522">
        <f t="shared" si="348"/>
        <v>0</v>
      </c>
      <c r="V930" s="503">
        <f t="shared" si="349"/>
        <v>0</v>
      </c>
      <c r="W930" s="559" t="str">
        <f t="shared" si="350"/>
        <v/>
      </c>
      <c r="X930" s="569" t="str">
        <f t="shared" si="345"/>
        <v/>
      </c>
      <c r="Y930" s="569" t="str">
        <f t="shared" si="346"/>
        <v/>
      </c>
    </row>
    <row r="931" spans="1:25" ht="16.5">
      <c r="A931" s="493">
        <f t="shared" si="343"/>
        <v>46164</v>
      </c>
      <c r="B931" s="549" t="s">
        <v>833</v>
      </c>
      <c r="C931" s="576"/>
      <c r="D931" s="600"/>
      <c r="E931" s="577"/>
      <c r="F931" s="635" t="str">
        <f>IF(ISNA(VLOOKUP(D931,條件!$A$1:$L$65585,5,0)),"",(VLOOKUP(D931,條件!$A$1:$L$65585,5,0)))</f>
        <v/>
      </c>
      <c r="G931" s="635" t="str">
        <f>IF(ISNA(VLOOKUP(D931,條件!$A$1:$L$65585,11,0)),"",(VLOOKUP(D931,條件!$A$1:$L$65585,11,0)))</f>
        <v/>
      </c>
      <c r="H931" s="578"/>
      <c r="I931" s="579"/>
      <c r="J931" s="580"/>
      <c r="K931" s="579"/>
      <c r="L931" s="581"/>
      <c r="M931" s="498"/>
      <c r="N931" s="499"/>
      <c r="O931" s="500"/>
      <c r="P931" s="499"/>
      <c r="Q931" s="501"/>
      <c r="R931" s="560"/>
      <c r="S931" s="542">
        <f t="shared" si="347"/>
        <v>0</v>
      </c>
      <c r="T931" s="502">
        <f t="shared" si="344"/>
        <v>0</v>
      </c>
      <c r="U931" s="522">
        <f t="shared" si="348"/>
        <v>0</v>
      </c>
      <c r="V931" s="503">
        <f t="shared" si="349"/>
        <v>0</v>
      </c>
      <c r="W931" s="559" t="str">
        <f t="shared" si="350"/>
        <v/>
      </c>
      <c r="X931" s="569" t="str">
        <f t="shared" si="345"/>
        <v/>
      </c>
      <c r="Y931" s="569" t="str">
        <f t="shared" si="346"/>
        <v/>
      </c>
    </row>
    <row r="932" spans="1:25" ht="16.5">
      <c r="A932" s="493">
        <f t="shared" si="343"/>
        <v>46164</v>
      </c>
      <c r="B932" s="549" t="s">
        <v>833</v>
      </c>
      <c r="C932" s="576"/>
      <c r="D932" s="600"/>
      <c r="E932" s="577"/>
      <c r="F932" s="635" t="str">
        <f>IF(ISNA(VLOOKUP(D932,條件!$A$1:$L$65585,5,0)),"",(VLOOKUP(D932,條件!$A$1:$L$65585,5,0)))</f>
        <v/>
      </c>
      <c r="G932" s="635" t="str">
        <f>IF(ISNA(VLOOKUP(D932,條件!$A$1:$L$65585,11,0)),"",(VLOOKUP(D932,條件!$A$1:$L$65585,11,0)))</f>
        <v/>
      </c>
      <c r="H932" s="578"/>
      <c r="I932" s="579"/>
      <c r="J932" s="580"/>
      <c r="K932" s="579"/>
      <c r="L932" s="581"/>
      <c r="M932" s="498"/>
      <c r="N932" s="499"/>
      <c r="O932" s="500"/>
      <c r="P932" s="499"/>
      <c r="Q932" s="501"/>
      <c r="R932" s="560"/>
      <c r="S932" s="542">
        <f t="shared" si="347"/>
        <v>0</v>
      </c>
      <c r="T932" s="502">
        <f t="shared" si="344"/>
        <v>0</v>
      </c>
      <c r="U932" s="522">
        <f t="shared" si="348"/>
        <v>0</v>
      </c>
      <c r="V932" s="503">
        <f t="shared" si="349"/>
        <v>0</v>
      </c>
      <c r="W932" s="559" t="str">
        <f t="shared" si="350"/>
        <v/>
      </c>
      <c r="X932" s="569" t="str">
        <f t="shared" si="345"/>
        <v/>
      </c>
      <c r="Y932" s="569" t="str">
        <f t="shared" si="346"/>
        <v/>
      </c>
    </row>
    <row r="933" spans="1:25" ht="16.5">
      <c r="A933" s="493">
        <f t="shared" si="343"/>
        <v>46164</v>
      </c>
      <c r="B933" s="549" t="s">
        <v>833</v>
      </c>
      <c r="C933" s="576"/>
      <c r="D933" s="600"/>
      <c r="E933" s="577"/>
      <c r="F933" s="635" t="str">
        <f>IF(ISNA(VLOOKUP(D933,條件!$A$1:$L$65585,5,0)),"",(VLOOKUP(D933,條件!$A$1:$L$65585,5,0)))</f>
        <v/>
      </c>
      <c r="G933" s="635" t="str">
        <f>IF(ISNA(VLOOKUP(D933,條件!$A$1:$L$65585,11,0)),"",(VLOOKUP(D933,條件!$A$1:$L$65585,11,0)))</f>
        <v/>
      </c>
      <c r="H933" s="578"/>
      <c r="I933" s="579"/>
      <c r="J933" s="580"/>
      <c r="K933" s="579"/>
      <c r="L933" s="581"/>
      <c r="M933" s="498"/>
      <c r="N933" s="499"/>
      <c r="O933" s="500"/>
      <c r="P933" s="499"/>
      <c r="Q933" s="501"/>
      <c r="R933" s="560"/>
      <c r="S933" s="542">
        <f t="shared" si="347"/>
        <v>0</v>
      </c>
      <c r="T933" s="502">
        <f t="shared" si="344"/>
        <v>0</v>
      </c>
      <c r="U933" s="522">
        <f t="shared" si="348"/>
        <v>0</v>
      </c>
      <c r="V933" s="503">
        <f t="shared" si="349"/>
        <v>0</v>
      </c>
      <c r="W933" s="559" t="str">
        <f t="shared" si="350"/>
        <v/>
      </c>
      <c r="X933" s="569" t="str">
        <f t="shared" si="345"/>
        <v/>
      </c>
      <c r="Y933" s="569" t="str">
        <f t="shared" si="346"/>
        <v/>
      </c>
    </row>
    <row r="934" spans="1:25" ht="16.5">
      <c r="A934" s="493">
        <f t="shared" si="343"/>
        <v>46164</v>
      </c>
      <c r="B934" s="549" t="s">
        <v>833</v>
      </c>
      <c r="C934" s="576"/>
      <c r="D934" s="600"/>
      <c r="E934" s="577"/>
      <c r="F934" s="635" t="str">
        <f>IF(ISNA(VLOOKUP(D934,條件!$A$1:$L$65585,5,0)),"",(VLOOKUP(D934,條件!$A$1:$L$65585,5,0)))</f>
        <v/>
      </c>
      <c r="G934" s="635" t="str">
        <f>IF(ISNA(VLOOKUP(D934,條件!$A$1:$L$65585,11,0)),"",(VLOOKUP(D934,條件!$A$1:$L$65585,11,0)))</f>
        <v/>
      </c>
      <c r="H934" s="578"/>
      <c r="I934" s="579"/>
      <c r="J934" s="580"/>
      <c r="K934" s="579"/>
      <c r="L934" s="581"/>
      <c r="M934" s="498"/>
      <c r="N934" s="499"/>
      <c r="O934" s="500"/>
      <c r="P934" s="499"/>
      <c r="Q934" s="501"/>
      <c r="R934" s="560"/>
      <c r="S934" s="542">
        <f t="shared" si="347"/>
        <v>0</v>
      </c>
      <c r="T934" s="502">
        <f t="shared" si="344"/>
        <v>0</v>
      </c>
      <c r="U934" s="522">
        <f t="shared" si="348"/>
        <v>0</v>
      </c>
      <c r="V934" s="503">
        <f t="shared" si="349"/>
        <v>0</v>
      </c>
      <c r="W934" s="559" t="str">
        <f t="shared" si="350"/>
        <v/>
      </c>
      <c r="X934" s="569" t="str">
        <f t="shared" si="345"/>
        <v/>
      </c>
      <c r="Y934" s="569" t="str">
        <f t="shared" si="346"/>
        <v/>
      </c>
    </row>
    <row r="935" spans="1:25" ht="16.5">
      <c r="A935" s="493">
        <f t="shared" si="343"/>
        <v>46164</v>
      </c>
      <c r="B935" s="549" t="s">
        <v>833</v>
      </c>
      <c r="C935" s="576"/>
      <c r="D935" s="600"/>
      <c r="E935" s="577"/>
      <c r="F935" s="635" t="str">
        <f>IF(ISNA(VLOOKUP(D935,條件!$A$1:$L$65585,5,0)),"",(VLOOKUP(D935,條件!$A$1:$L$65585,5,0)))</f>
        <v/>
      </c>
      <c r="G935" s="635" t="str">
        <f>IF(ISNA(VLOOKUP(D935,條件!$A$1:$L$65585,11,0)),"",(VLOOKUP(D935,條件!$A$1:$L$65585,11,0)))</f>
        <v/>
      </c>
      <c r="H935" s="578"/>
      <c r="I935" s="579"/>
      <c r="J935" s="580"/>
      <c r="K935" s="579"/>
      <c r="L935" s="581"/>
      <c r="M935" s="498"/>
      <c r="N935" s="499"/>
      <c r="O935" s="500"/>
      <c r="P935" s="499"/>
      <c r="Q935" s="501"/>
      <c r="R935" s="560"/>
      <c r="S935" s="542">
        <f t="shared" si="347"/>
        <v>0</v>
      </c>
      <c r="T935" s="502">
        <f t="shared" si="344"/>
        <v>0</v>
      </c>
      <c r="U935" s="522">
        <f t="shared" si="348"/>
        <v>0</v>
      </c>
      <c r="V935" s="503">
        <f t="shared" si="349"/>
        <v>0</v>
      </c>
      <c r="W935" s="559" t="str">
        <f t="shared" si="350"/>
        <v/>
      </c>
      <c r="X935" s="569" t="str">
        <f t="shared" si="345"/>
        <v/>
      </c>
      <c r="Y935" s="569" t="str">
        <f t="shared" si="346"/>
        <v/>
      </c>
    </row>
    <row r="936" spans="1:25" ht="16.5">
      <c r="A936" s="493">
        <f t="shared" si="343"/>
        <v>46164</v>
      </c>
      <c r="B936" s="549" t="s">
        <v>833</v>
      </c>
      <c r="C936" s="576"/>
      <c r="D936" s="600"/>
      <c r="E936" s="577"/>
      <c r="F936" s="635" t="str">
        <f>IF(ISNA(VLOOKUP(D936,條件!$A$1:$L$65585,5,0)),"",(VLOOKUP(D936,條件!$A$1:$L$65585,5,0)))</f>
        <v/>
      </c>
      <c r="G936" s="635" t="str">
        <f>IF(ISNA(VLOOKUP(D936,條件!$A$1:$L$65585,11,0)),"",(VLOOKUP(D936,條件!$A$1:$L$65585,11,0)))</f>
        <v/>
      </c>
      <c r="H936" s="578"/>
      <c r="I936" s="579"/>
      <c r="J936" s="580"/>
      <c r="K936" s="579"/>
      <c r="L936" s="581"/>
      <c r="M936" s="498"/>
      <c r="N936" s="499"/>
      <c r="O936" s="500"/>
      <c r="P936" s="499"/>
      <c r="Q936" s="501"/>
      <c r="R936" s="560"/>
      <c r="S936" s="542">
        <f t="shared" si="347"/>
        <v>0</v>
      </c>
      <c r="T936" s="502">
        <f t="shared" si="344"/>
        <v>0</v>
      </c>
      <c r="U936" s="522">
        <f t="shared" si="348"/>
        <v>0</v>
      </c>
      <c r="V936" s="503">
        <f t="shared" si="349"/>
        <v>0</v>
      </c>
      <c r="W936" s="559" t="str">
        <f t="shared" si="350"/>
        <v/>
      </c>
      <c r="X936" s="569" t="str">
        <f t="shared" si="345"/>
        <v/>
      </c>
      <c r="Y936" s="569" t="str">
        <f t="shared" si="346"/>
        <v/>
      </c>
    </row>
    <row r="937" spans="1:25" ht="16.5">
      <c r="A937" s="493">
        <f t="shared" si="343"/>
        <v>46164</v>
      </c>
      <c r="B937" s="549" t="s">
        <v>833</v>
      </c>
      <c r="C937" s="576"/>
      <c r="D937" s="600"/>
      <c r="E937" s="577"/>
      <c r="F937" s="635" t="str">
        <f>IF(ISNA(VLOOKUP(D937,條件!$A$1:$L$65585,5,0)),"",(VLOOKUP(D937,條件!$A$1:$L$65585,5,0)))</f>
        <v/>
      </c>
      <c r="G937" s="635" t="str">
        <f>IF(ISNA(VLOOKUP(D937,條件!$A$1:$L$65585,11,0)),"",(VLOOKUP(D937,條件!$A$1:$L$65585,11,0)))</f>
        <v/>
      </c>
      <c r="H937" s="578"/>
      <c r="I937" s="579"/>
      <c r="J937" s="580"/>
      <c r="K937" s="579"/>
      <c r="L937" s="581"/>
      <c r="M937" s="498"/>
      <c r="N937" s="499"/>
      <c r="O937" s="500"/>
      <c r="P937" s="499"/>
      <c r="Q937" s="501"/>
      <c r="R937" s="560"/>
      <c r="S937" s="542">
        <f t="shared" si="347"/>
        <v>0</v>
      </c>
      <c r="T937" s="502">
        <f t="shared" si="344"/>
        <v>0</v>
      </c>
      <c r="U937" s="522">
        <f t="shared" si="348"/>
        <v>0</v>
      </c>
      <c r="V937" s="503">
        <f t="shared" si="349"/>
        <v>0</v>
      </c>
      <c r="W937" s="559" t="str">
        <f t="shared" si="350"/>
        <v/>
      </c>
      <c r="X937" s="569" t="str">
        <f t="shared" si="345"/>
        <v/>
      </c>
      <c r="Y937" s="569" t="str">
        <f t="shared" si="346"/>
        <v/>
      </c>
    </row>
    <row r="938" spans="1:25" ht="16.5">
      <c r="A938" s="493">
        <f t="shared" si="343"/>
        <v>46164</v>
      </c>
      <c r="B938" s="549" t="s">
        <v>833</v>
      </c>
      <c r="C938" s="576"/>
      <c r="D938" s="600"/>
      <c r="E938" s="577"/>
      <c r="F938" s="635" t="str">
        <f>IF(ISNA(VLOOKUP(D938,條件!$A$1:$L$65585,5,0)),"",(VLOOKUP(D938,條件!$A$1:$L$65585,5,0)))</f>
        <v/>
      </c>
      <c r="G938" s="635" t="str">
        <f>IF(ISNA(VLOOKUP(D938,條件!$A$1:$L$65585,11,0)),"",(VLOOKUP(D938,條件!$A$1:$L$65585,11,0)))</f>
        <v/>
      </c>
      <c r="H938" s="578"/>
      <c r="I938" s="579"/>
      <c r="J938" s="580"/>
      <c r="K938" s="579"/>
      <c r="L938" s="581"/>
      <c r="M938" s="498"/>
      <c r="N938" s="499"/>
      <c r="O938" s="500"/>
      <c r="P938" s="499"/>
      <c r="Q938" s="501"/>
      <c r="R938" s="560"/>
      <c r="S938" s="542">
        <f t="shared" si="347"/>
        <v>0</v>
      </c>
      <c r="T938" s="502">
        <f t="shared" si="344"/>
        <v>0</v>
      </c>
      <c r="U938" s="502">
        <f t="shared" si="348"/>
        <v>0</v>
      </c>
      <c r="V938" s="503">
        <f t="shared" si="349"/>
        <v>0</v>
      </c>
      <c r="W938" s="561" t="str">
        <f t="shared" si="350"/>
        <v/>
      </c>
      <c r="X938" s="569" t="str">
        <f t="shared" si="345"/>
        <v/>
      </c>
      <c r="Y938" s="569" t="str">
        <f t="shared" si="346"/>
        <v/>
      </c>
    </row>
    <row r="939" spans="1:25" ht="16.5">
      <c r="A939" s="493">
        <f t="shared" si="343"/>
        <v>46164</v>
      </c>
      <c r="B939" s="549" t="s">
        <v>833</v>
      </c>
      <c r="C939" s="576"/>
      <c r="D939" s="600"/>
      <c r="E939" s="577"/>
      <c r="F939" s="635" t="str">
        <f>IF(ISNA(VLOOKUP(D939,條件!$A$1:$L$65585,5,0)),"",(VLOOKUP(D939,條件!$A$1:$L$65585,5,0)))</f>
        <v/>
      </c>
      <c r="G939" s="635" t="str">
        <f>IF(ISNA(VLOOKUP(D939,條件!$A$1:$L$65585,11,0)),"",(VLOOKUP(D939,條件!$A$1:$L$65585,11,0)))</f>
        <v/>
      </c>
      <c r="H939" s="578"/>
      <c r="I939" s="579"/>
      <c r="J939" s="580"/>
      <c r="K939" s="579"/>
      <c r="L939" s="581"/>
      <c r="M939" s="498"/>
      <c r="N939" s="499"/>
      <c r="O939" s="500"/>
      <c r="P939" s="499"/>
      <c r="Q939" s="501"/>
      <c r="R939" s="560"/>
      <c r="S939" s="542">
        <f t="shared" si="347"/>
        <v>0</v>
      </c>
      <c r="T939" s="502">
        <f t="shared" si="344"/>
        <v>0</v>
      </c>
      <c r="U939" s="502">
        <f t="shared" si="348"/>
        <v>0</v>
      </c>
      <c r="V939" s="503">
        <f t="shared" si="349"/>
        <v>0</v>
      </c>
      <c r="W939" s="561" t="str">
        <f t="shared" si="350"/>
        <v/>
      </c>
      <c r="X939" s="569" t="str">
        <f t="shared" si="345"/>
        <v/>
      </c>
      <c r="Y939" s="569" t="str">
        <f t="shared" si="346"/>
        <v/>
      </c>
    </row>
    <row r="940" spans="1:25" ht="16.5">
      <c r="A940" s="493">
        <f t="shared" si="343"/>
        <v>46164</v>
      </c>
      <c r="B940" s="549" t="s">
        <v>833</v>
      </c>
      <c r="C940" s="576"/>
      <c r="D940" s="600"/>
      <c r="E940" s="577"/>
      <c r="F940" s="635" t="str">
        <f>IF(ISNA(VLOOKUP(D940,條件!$A$1:$L$65585,5,0)),"",(VLOOKUP(D940,條件!$A$1:$L$65585,5,0)))</f>
        <v/>
      </c>
      <c r="G940" s="635" t="str">
        <f>IF(ISNA(VLOOKUP(D940,條件!$A$1:$L$65585,11,0)),"",(VLOOKUP(D940,條件!$A$1:$L$65585,11,0)))</f>
        <v/>
      </c>
      <c r="H940" s="578"/>
      <c r="I940" s="579"/>
      <c r="J940" s="580"/>
      <c r="K940" s="579"/>
      <c r="L940" s="581"/>
      <c r="M940" s="498"/>
      <c r="N940" s="499"/>
      <c r="O940" s="500"/>
      <c r="P940" s="499"/>
      <c r="Q940" s="501"/>
      <c r="R940" s="560"/>
      <c r="S940" s="542">
        <f t="shared" si="347"/>
        <v>0</v>
      </c>
      <c r="T940" s="502">
        <f t="shared" si="344"/>
        <v>0</v>
      </c>
      <c r="U940" s="502">
        <f t="shared" si="348"/>
        <v>0</v>
      </c>
      <c r="V940" s="503">
        <f t="shared" si="349"/>
        <v>0</v>
      </c>
      <c r="W940" s="561" t="str">
        <f t="shared" si="350"/>
        <v/>
      </c>
      <c r="X940" s="569" t="str">
        <f t="shared" si="345"/>
        <v/>
      </c>
      <c r="Y940" s="569" t="str">
        <f t="shared" si="346"/>
        <v/>
      </c>
    </row>
    <row r="941" spans="1:25" ht="16.5">
      <c r="A941" s="493">
        <f t="shared" si="343"/>
        <v>46164</v>
      </c>
      <c r="B941" s="549" t="s">
        <v>833</v>
      </c>
      <c r="C941" s="576"/>
      <c r="D941" s="600"/>
      <c r="E941" s="577"/>
      <c r="F941" s="635" t="str">
        <f>IF(ISNA(VLOOKUP(D941,條件!$A$1:$L$65585,5,0)),"",(VLOOKUP(D941,條件!$A$1:$L$65585,5,0)))</f>
        <v/>
      </c>
      <c r="G941" s="635" t="str">
        <f>IF(ISNA(VLOOKUP(D941,條件!$A$1:$L$65585,11,0)),"",(VLOOKUP(D941,條件!$A$1:$L$65585,11,0)))</f>
        <v/>
      </c>
      <c r="H941" s="578"/>
      <c r="I941" s="579"/>
      <c r="J941" s="580"/>
      <c r="K941" s="579"/>
      <c r="L941" s="581"/>
      <c r="M941" s="498"/>
      <c r="N941" s="499"/>
      <c r="O941" s="500"/>
      <c r="P941" s="499"/>
      <c r="Q941" s="501"/>
      <c r="R941" s="560"/>
      <c r="S941" s="542">
        <f t="shared" si="347"/>
        <v>0</v>
      </c>
      <c r="T941" s="502">
        <f t="shared" si="344"/>
        <v>0</v>
      </c>
      <c r="U941" s="502">
        <f t="shared" si="348"/>
        <v>0</v>
      </c>
      <c r="V941" s="503">
        <f t="shared" si="349"/>
        <v>0</v>
      </c>
      <c r="W941" s="561" t="str">
        <f t="shared" si="350"/>
        <v/>
      </c>
      <c r="X941" s="569" t="str">
        <f t="shared" si="345"/>
        <v/>
      </c>
      <c r="Y941" s="569" t="str">
        <f t="shared" si="346"/>
        <v/>
      </c>
    </row>
    <row r="942" spans="1:25" ht="16.5">
      <c r="A942" s="493">
        <f t="shared" si="343"/>
        <v>46164</v>
      </c>
      <c r="B942" s="549" t="s">
        <v>833</v>
      </c>
      <c r="C942" s="576"/>
      <c r="D942" s="600"/>
      <c r="E942" s="577"/>
      <c r="F942" s="635" t="str">
        <f>IF(ISNA(VLOOKUP(D942,條件!$A$1:$L$65585,5,0)),"",(VLOOKUP(D942,條件!$A$1:$L$65585,5,0)))</f>
        <v/>
      </c>
      <c r="G942" s="635" t="str">
        <f>IF(ISNA(VLOOKUP(D942,條件!$A$1:$L$65585,11,0)),"",(VLOOKUP(D942,條件!$A$1:$L$65585,11,0)))</f>
        <v/>
      </c>
      <c r="H942" s="578"/>
      <c r="I942" s="579"/>
      <c r="J942" s="580"/>
      <c r="K942" s="579"/>
      <c r="L942" s="581"/>
      <c r="M942" s="498"/>
      <c r="N942" s="499"/>
      <c r="O942" s="500"/>
      <c r="P942" s="499"/>
      <c r="Q942" s="501"/>
      <c r="R942" s="560"/>
      <c r="S942" s="542">
        <f t="shared" si="347"/>
        <v>0</v>
      </c>
      <c r="T942" s="502">
        <f t="shared" si="344"/>
        <v>0</v>
      </c>
      <c r="U942" s="502">
        <f t="shared" si="348"/>
        <v>0</v>
      </c>
      <c r="V942" s="503">
        <f t="shared" si="349"/>
        <v>0</v>
      </c>
      <c r="W942" s="561" t="str">
        <f t="shared" si="350"/>
        <v/>
      </c>
      <c r="X942" s="569" t="str">
        <f t="shared" si="345"/>
        <v/>
      </c>
      <c r="Y942" s="569" t="str">
        <f t="shared" si="346"/>
        <v/>
      </c>
    </row>
    <row r="943" spans="1:25" ht="16.5">
      <c r="A943" s="493">
        <f t="shared" si="343"/>
        <v>46164</v>
      </c>
      <c r="B943" s="549" t="s">
        <v>833</v>
      </c>
      <c r="C943" s="576"/>
      <c r="D943" s="600"/>
      <c r="E943" s="577"/>
      <c r="F943" s="635" t="str">
        <f>IF(ISNA(VLOOKUP(D943,條件!$A$1:$L$65585,5,0)),"",(VLOOKUP(D943,條件!$A$1:$L$65585,5,0)))</f>
        <v/>
      </c>
      <c r="G943" s="635" t="str">
        <f>IF(ISNA(VLOOKUP(D943,條件!$A$1:$L$65585,11,0)),"",(VLOOKUP(D943,條件!$A$1:$L$65585,11,0)))</f>
        <v/>
      </c>
      <c r="H943" s="578"/>
      <c r="I943" s="579"/>
      <c r="J943" s="580"/>
      <c r="K943" s="579"/>
      <c r="L943" s="581"/>
      <c r="M943" s="498"/>
      <c r="N943" s="499"/>
      <c r="O943" s="500"/>
      <c r="P943" s="499"/>
      <c r="Q943" s="501"/>
      <c r="R943" s="560"/>
      <c r="S943" s="542">
        <f t="shared" si="347"/>
        <v>0</v>
      </c>
      <c r="T943" s="502">
        <f t="shared" si="344"/>
        <v>0</v>
      </c>
      <c r="U943" s="502">
        <f t="shared" si="348"/>
        <v>0</v>
      </c>
      <c r="V943" s="503">
        <f t="shared" si="349"/>
        <v>0</v>
      </c>
      <c r="W943" s="561" t="str">
        <f t="shared" si="350"/>
        <v/>
      </c>
      <c r="X943" s="569" t="str">
        <f t="shared" si="345"/>
        <v/>
      </c>
      <c r="Y943" s="569" t="str">
        <f t="shared" si="346"/>
        <v/>
      </c>
    </row>
    <row r="944" spans="1:25" ht="16.5">
      <c r="A944" s="493">
        <f t="shared" si="343"/>
        <v>46164</v>
      </c>
      <c r="B944" s="549" t="s">
        <v>833</v>
      </c>
      <c r="C944" s="576"/>
      <c r="D944" s="600"/>
      <c r="E944" s="577"/>
      <c r="F944" s="635" t="str">
        <f>IF(ISNA(VLOOKUP(D944,條件!$A$1:$L$65585,5,0)),"",(VLOOKUP(D944,條件!$A$1:$L$65585,5,0)))</f>
        <v/>
      </c>
      <c r="G944" s="635" t="str">
        <f>IF(ISNA(VLOOKUP(D944,條件!$A$1:$L$65585,11,0)),"",(VLOOKUP(D944,條件!$A$1:$L$65585,11,0)))</f>
        <v/>
      </c>
      <c r="H944" s="578"/>
      <c r="I944" s="579"/>
      <c r="J944" s="580"/>
      <c r="K944" s="579"/>
      <c r="L944" s="581"/>
      <c r="M944" s="498"/>
      <c r="N944" s="499"/>
      <c r="O944" s="500"/>
      <c r="P944" s="499"/>
      <c r="Q944" s="501"/>
      <c r="R944" s="560"/>
      <c r="S944" s="542">
        <f t="shared" si="347"/>
        <v>0</v>
      </c>
      <c r="T944" s="502">
        <f t="shared" si="344"/>
        <v>0</v>
      </c>
      <c r="U944" s="502">
        <f t="shared" si="348"/>
        <v>0</v>
      </c>
      <c r="V944" s="503">
        <f t="shared" si="349"/>
        <v>0</v>
      </c>
      <c r="W944" s="561" t="str">
        <f t="shared" si="350"/>
        <v/>
      </c>
      <c r="X944" s="569" t="str">
        <f t="shared" si="345"/>
        <v/>
      </c>
      <c r="Y944" s="569" t="str">
        <f t="shared" si="346"/>
        <v/>
      </c>
    </row>
    <row r="945" spans="1:25" ht="16.5">
      <c r="A945" s="493">
        <f t="shared" si="343"/>
        <v>46164</v>
      </c>
      <c r="B945" s="549" t="s">
        <v>833</v>
      </c>
      <c r="C945" s="576"/>
      <c r="D945" s="600"/>
      <c r="E945" s="577"/>
      <c r="F945" s="635" t="str">
        <f>IF(ISNA(VLOOKUP(D945,條件!$A$1:$L$65585,5,0)),"",(VLOOKUP(D945,條件!$A$1:$L$65585,5,0)))</f>
        <v/>
      </c>
      <c r="G945" s="635" t="str">
        <f>IF(ISNA(VLOOKUP(D945,條件!$A$1:$L$65585,11,0)),"",(VLOOKUP(D945,條件!$A$1:$L$65585,11,0)))</f>
        <v/>
      </c>
      <c r="H945" s="578"/>
      <c r="I945" s="579"/>
      <c r="J945" s="580"/>
      <c r="K945" s="579"/>
      <c r="L945" s="581"/>
      <c r="M945" s="498"/>
      <c r="N945" s="499"/>
      <c r="O945" s="500"/>
      <c r="P945" s="499"/>
      <c r="Q945" s="501"/>
      <c r="R945" s="560"/>
      <c r="S945" s="542">
        <f t="shared" si="347"/>
        <v>0</v>
      </c>
      <c r="T945" s="502">
        <f t="shared" si="344"/>
        <v>0</v>
      </c>
      <c r="U945" s="502">
        <f t="shared" si="348"/>
        <v>0</v>
      </c>
      <c r="V945" s="503">
        <f t="shared" si="349"/>
        <v>0</v>
      </c>
      <c r="W945" s="561" t="str">
        <f t="shared" si="350"/>
        <v/>
      </c>
      <c r="X945" s="569" t="str">
        <f t="shared" si="345"/>
        <v/>
      </c>
      <c r="Y945" s="569" t="str">
        <f t="shared" si="346"/>
        <v/>
      </c>
    </row>
    <row r="946" spans="1:25" ht="16.5">
      <c r="A946" s="493">
        <f t="shared" si="343"/>
        <v>46164</v>
      </c>
      <c r="B946" s="549" t="s">
        <v>833</v>
      </c>
      <c r="C946" s="576"/>
      <c r="D946" s="600"/>
      <c r="E946" s="577"/>
      <c r="F946" s="635" t="str">
        <f>IF(ISNA(VLOOKUP(D946,條件!$A$1:$L$65585,5,0)),"",(VLOOKUP(D946,條件!$A$1:$L$65585,5,0)))</f>
        <v/>
      </c>
      <c r="G946" s="635" t="str">
        <f>IF(ISNA(VLOOKUP(D946,條件!$A$1:$L$65585,11,0)),"",(VLOOKUP(D946,條件!$A$1:$L$65585,11,0)))</f>
        <v/>
      </c>
      <c r="H946" s="578"/>
      <c r="I946" s="579"/>
      <c r="J946" s="580"/>
      <c r="K946" s="579"/>
      <c r="L946" s="581"/>
      <c r="M946" s="498"/>
      <c r="N946" s="499"/>
      <c r="O946" s="500"/>
      <c r="P946" s="499"/>
      <c r="Q946" s="501"/>
      <c r="R946" s="560"/>
      <c r="S946" s="542">
        <f t="shared" si="347"/>
        <v>0</v>
      </c>
      <c r="T946" s="502">
        <f t="shared" si="344"/>
        <v>0</v>
      </c>
      <c r="U946" s="502">
        <f t="shared" si="348"/>
        <v>0</v>
      </c>
      <c r="V946" s="503">
        <f t="shared" si="349"/>
        <v>0</v>
      </c>
      <c r="W946" s="561" t="str">
        <f t="shared" si="350"/>
        <v/>
      </c>
      <c r="X946" s="569" t="str">
        <f t="shared" si="345"/>
        <v/>
      </c>
      <c r="Y946" s="569" t="str">
        <f t="shared" si="346"/>
        <v/>
      </c>
    </row>
    <row r="947" spans="1:25" ht="16.5">
      <c r="A947" s="493">
        <f t="shared" si="343"/>
        <v>46164</v>
      </c>
      <c r="B947" s="515" t="s">
        <v>831</v>
      </c>
      <c r="C947" s="652"/>
      <c r="D947" s="653"/>
      <c r="E947" s="654"/>
      <c r="F947" s="655">
        <v>0</v>
      </c>
      <c r="G947" s="655"/>
      <c r="H947" s="656"/>
      <c r="I947" s="657">
        <f>COUNTA(I927:I946)</f>
        <v>0</v>
      </c>
      <c r="J947" s="657"/>
      <c r="K947" s="657"/>
      <c r="L947" s="658"/>
      <c r="M947" s="517"/>
      <c r="N947" s="518">
        <f>SUM(N927:N946)</f>
        <v>0</v>
      </c>
      <c r="O947" s="517"/>
      <c r="P947" s="518">
        <f>SUM(P927:P946)</f>
        <v>0</v>
      </c>
      <c r="Q947" s="519"/>
      <c r="R947" s="562"/>
      <c r="S947" s="544"/>
      <c r="T947" s="520"/>
      <c r="U947" s="516">
        <f>SUMIF(U927:U946,"&lt;9E307")</f>
        <v>0</v>
      </c>
      <c r="V947" s="516">
        <f>SUM(V927:V946)</f>
        <v>0</v>
      </c>
      <c r="W947" s="563">
        <f>IF(ISERROR(V947/U947),0,(V947/U947))</f>
        <v>0</v>
      </c>
      <c r="X947" s="570">
        <f>SUMIF(X927:X946,"&lt;9E307")</f>
        <v>0</v>
      </c>
      <c r="Y947" s="570">
        <f>SUMIF(Y927:Y946,"&lt;9E307")</f>
        <v>0</v>
      </c>
    </row>
    <row r="948" spans="1:25" ht="16.5">
      <c r="A948" s="493">
        <f t="shared" si="343"/>
        <v>46164</v>
      </c>
      <c r="B948" s="521" t="s">
        <v>834</v>
      </c>
      <c r="C948" s="659"/>
      <c r="D948" s="660"/>
      <c r="E948" s="661"/>
      <c r="F948" s="662"/>
      <c r="G948" s="662"/>
      <c r="H948" s="663"/>
      <c r="I948" s="664">
        <f>SUM(I926,I947)</f>
        <v>0</v>
      </c>
      <c r="J948" s="664"/>
      <c r="K948" s="664"/>
      <c r="L948" s="665"/>
      <c r="M948" s="536"/>
      <c r="N948" s="537">
        <f>SUM(N926,N947)</f>
        <v>0</v>
      </c>
      <c r="O948" s="536"/>
      <c r="P948" s="537">
        <f>SUM(P926,P947)</f>
        <v>0</v>
      </c>
      <c r="Q948" s="538"/>
      <c r="R948" s="564"/>
      <c r="S948" s="545"/>
      <c r="T948" s="504"/>
      <c r="U948" s="504">
        <f t="shared" ref="U948:V948" si="351">SUM(U926,U947)</f>
        <v>0</v>
      </c>
      <c r="V948" s="504">
        <f t="shared" si="351"/>
        <v>0</v>
      </c>
      <c r="W948" s="565">
        <f>IF(ISERROR(V948/U948),0,V948/U948)</f>
        <v>0</v>
      </c>
      <c r="X948" s="571">
        <f>SUM(X926,X947)</f>
        <v>0</v>
      </c>
      <c r="Y948" s="571">
        <f>SUM(Y926,Y947)</f>
        <v>0</v>
      </c>
    </row>
    <row r="949" spans="1:25" ht="16.5">
      <c r="A949" s="566">
        <f>A948+1</f>
        <v>46165</v>
      </c>
      <c r="B949" s="548" t="s">
        <v>832</v>
      </c>
      <c r="C949" s="666"/>
      <c r="D949" s="667"/>
      <c r="E949" s="668"/>
      <c r="F949" s="669" t="str">
        <f>IF(ISNA(VLOOKUP(D949,條件!$A$1:$L$65585,5,0)),"",(VLOOKUP(D949,條件!$A$1:$L$65585,5,0)))</f>
        <v/>
      </c>
      <c r="G949" s="669" t="str">
        <f>IF(ISNA(VLOOKUP(D949,條件!$A$1:$L$65585,11,0)),"",(VLOOKUP(D949,條件!$A$1:$L$65585,11,0)))</f>
        <v/>
      </c>
      <c r="H949" s="670"/>
      <c r="I949" s="671"/>
      <c r="J949" s="580"/>
      <c r="K949" s="671"/>
      <c r="L949" s="672"/>
      <c r="M949" s="524"/>
      <c r="N949" s="525"/>
      <c r="O949" s="526"/>
      <c r="P949" s="525"/>
      <c r="Q949" s="527"/>
      <c r="R949" s="558"/>
      <c r="S949" s="541">
        <f>K949*0.85</f>
        <v>0</v>
      </c>
      <c r="T949" s="522">
        <f t="shared" ref="T949:T968" si="352">IF(J949="",0,(1440/(J949/S949)))</f>
        <v>0</v>
      </c>
      <c r="U949" s="522">
        <f>T949*L949*(N949+P949)/24*0.85</f>
        <v>0</v>
      </c>
      <c r="V949" s="523">
        <f>M949+O949</f>
        <v>0</v>
      </c>
      <c r="W949" s="559" t="str">
        <f>IF(U949=0,"",((V949/U949)))</f>
        <v/>
      </c>
      <c r="X949" s="569" t="str">
        <f t="shared" ref="X949:X968" si="353">IF(ISERROR((U949/(N949+P949)*N949)/250),"",((U949/(N949+P949)*N949)/250))</f>
        <v/>
      </c>
      <c r="Y949" s="569" t="str">
        <f t="shared" ref="Y949:Y968" si="354">IF(ISERROR(((U949/(N949+P949)*P949)/250)),"",(((U949/(N949+P949)*P949))/250))</f>
        <v/>
      </c>
    </row>
    <row r="950" spans="1:25" ht="16.5">
      <c r="A950" s="493">
        <f>A949</f>
        <v>46165</v>
      </c>
      <c r="B950" s="549" t="s">
        <v>832</v>
      </c>
      <c r="C950" s="576"/>
      <c r="D950" s="600"/>
      <c r="E950" s="577"/>
      <c r="F950" s="635" t="str">
        <f>IF(ISNA(VLOOKUP(D950,條件!$A$1:$L$65585,5,0)),"",(VLOOKUP(D950,條件!$A$1:$L$65585,5,0)))</f>
        <v/>
      </c>
      <c r="G950" s="635" t="str">
        <f>IF(ISNA(VLOOKUP(D950,條件!$A$1:$L$65585,11,0)),"",(VLOOKUP(D950,條件!$A$1:$L$65585,11,0)))</f>
        <v/>
      </c>
      <c r="H950" s="578"/>
      <c r="I950" s="579"/>
      <c r="J950" s="580"/>
      <c r="K950" s="579"/>
      <c r="L950" s="581"/>
      <c r="M950" s="498"/>
      <c r="N950" s="499"/>
      <c r="O950" s="500"/>
      <c r="P950" s="499"/>
      <c r="Q950" s="527"/>
      <c r="R950" s="560"/>
      <c r="S950" s="542">
        <f t="shared" ref="S950:S968" si="355">K950*0.85</f>
        <v>0</v>
      </c>
      <c r="T950" s="502">
        <f t="shared" si="352"/>
        <v>0</v>
      </c>
      <c r="U950" s="522">
        <f t="shared" ref="U950:U968" si="356">T950*L950*(N950+P950)/24*0.85</f>
        <v>0</v>
      </c>
      <c r="V950" s="503">
        <f t="shared" ref="V950:V968" si="357">M950+O950</f>
        <v>0</v>
      </c>
      <c r="W950" s="559" t="str">
        <f t="shared" ref="W950:W968" si="358">IF(U950=0,"",((V950/U950)))</f>
        <v/>
      </c>
      <c r="X950" s="569" t="str">
        <f t="shared" si="353"/>
        <v/>
      </c>
      <c r="Y950" s="569" t="str">
        <f t="shared" si="354"/>
        <v/>
      </c>
    </row>
    <row r="951" spans="1:25" ht="16.5">
      <c r="A951" s="493">
        <f t="shared" ref="A951:A991" si="359">A950</f>
        <v>46165</v>
      </c>
      <c r="B951" s="549" t="s">
        <v>832</v>
      </c>
      <c r="C951" s="576"/>
      <c r="D951" s="600"/>
      <c r="E951" s="577"/>
      <c r="F951" s="635" t="str">
        <f>IF(ISNA(VLOOKUP(D951,條件!$A$1:$L$65585,5,0)),"",(VLOOKUP(D951,條件!$A$1:$L$65585,5,0)))</f>
        <v/>
      </c>
      <c r="G951" s="635" t="str">
        <f>IF(ISNA(VLOOKUP(D951,條件!$A$1:$L$65585,11,0)),"",(VLOOKUP(D951,條件!$A$1:$L$65585,11,0)))</f>
        <v/>
      </c>
      <c r="H951" s="578"/>
      <c r="I951" s="579"/>
      <c r="J951" s="580"/>
      <c r="K951" s="579"/>
      <c r="L951" s="581"/>
      <c r="M951" s="498"/>
      <c r="N951" s="499"/>
      <c r="O951" s="500"/>
      <c r="P951" s="499"/>
      <c r="Q951" s="527"/>
      <c r="R951" s="560"/>
      <c r="S951" s="542">
        <f t="shared" si="355"/>
        <v>0</v>
      </c>
      <c r="T951" s="502">
        <f t="shared" si="352"/>
        <v>0</v>
      </c>
      <c r="U951" s="522">
        <f t="shared" si="356"/>
        <v>0</v>
      </c>
      <c r="V951" s="503">
        <f t="shared" si="357"/>
        <v>0</v>
      </c>
      <c r="W951" s="559" t="str">
        <f t="shared" si="358"/>
        <v/>
      </c>
      <c r="X951" s="569" t="str">
        <f t="shared" si="353"/>
        <v/>
      </c>
      <c r="Y951" s="569" t="str">
        <f t="shared" si="354"/>
        <v/>
      </c>
    </row>
    <row r="952" spans="1:25" ht="16.5">
      <c r="A952" s="493">
        <f t="shared" si="359"/>
        <v>46165</v>
      </c>
      <c r="B952" s="549" t="s">
        <v>832</v>
      </c>
      <c r="C952" s="576"/>
      <c r="D952" s="600"/>
      <c r="E952" s="577"/>
      <c r="F952" s="635" t="str">
        <f>IF(ISNA(VLOOKUP(D952,條件!$A$1:$L$65585,5,0)),"",(VLOOKUP(D952,條件!$A$1:$L$65585,5,0)))</f>
        <v/>
      </c>
      <c r="G952" s="635" t="str">
        <f>IF(ISNA(VLOOKUP(D952,條件!$A$1:$L$65585,11,0)),"",(VLOOKUP(D952,條件!$A$1:$L$65585,11,0)))</f>
        <v/>
      </c>
      <c r="H952" s="578"/>
      <c r="I952" s="579"/>
      <c r="J952" s="580"/>
      <c r="K952" s="579"/>
      <c r="L952" s="581"/>
      <c r="M952" s="498"/>
      <c r="N952" s="499"/>
      <c r="O952" s="500"/>
      <c r="P952" s="499"/>
      <c r="Q952" s="527"/>
      <c r="R952" s="560"/>
      <c r="S952" s="542">
        <f t="shared" si="355"/>
        <v>0</v>
      </c>
      <c r="T952" s="502">
        <f t="shared" si="352"/>
        <v>0</v>
      </c>
      <c r="U952" s="522">
        <f t="shared" si="356"/>
        <v>0</v>
      </c>
      <c r="V952" s="503">
        <f t="shared" si="357"/>
        <v>0</v>
      </c>
      <c r="W952" s="559" t="str">
        <f t="shared" si="358"/>
        <v/>
      </c>
      <c r="X952" s="569" t="str">
        <f t="shared" si="353"/>
        <v/>
      </c>
      <c r="Y952" s="569" t="str">
        <f t="shared" si="354"/>
        <v/>
      </c>
    </row>
    <row r="953" spans="1:25" ht="16.5">
      <c r="A953" s="493">
        <f t="shared" si="359"/>
        <v>46165</v>
      </c>
      <c r="B953" s="549" t="s">
        <v>832</v>
      </c>
      <c r="C953" s="576"/>
      <c r="D953" s="600"/>
      <c r="E953" s="577"/>
      <c r="F953" s="635" t="str">
        <f>IF(ISNA(VLOOKUP(D953,條件!$A$1:$L$65585,5,0)),"",(VLOOKUP(D953,條件!$A$1:$L$65585,5,0)))</f>
        <v/>
      </c>
      <c r="G953" s="635" t="str">
        <f>IF(ISNA(VLOOKUP(D953,條件!$A$1:$L$65585,11,0)),"",(VLOOKUP(D953,條件!$A$1:$L$65585,11,0)))</f>
        <v/>
      </c>
      <c r="H953" s="578"/>
      <c r="I953" s="579"/>
      <c r="J953" s="580"/>
      <c r="K953" s="579"/>
      <c r="L953" s="581"/>
      <c r="M953" s="498"/>
      <c r="N953" s="499"/>
      <c r="O953" s="500"/>
      <c r="P953" s="499"/>
      <c r="Q953" s="527"/>
      <c r="R953" s="560"/>
      <c r="S953" s="542">
        <f t="shared" si="355"/>
        <v>0</v>
      </c>
      <c r="T953" s="502">
        <f t="shared" si="352"/>
        <v>0</v>
      </c>
      <c r="U953" s="522">
        <f t="shared" si="356"/>
        <v>0</v>
      </c>
      <c r="V953" s="503">
        <f t="shared" si="357"/>
        <v>0</v>
      </c>
      <c r="W953" s="559" t="str">
        <f t="shared" si="358"/>
        <v/>
      </c>
      <c r="X953" s="569" t="str">
        <f t="shared" si="353"/>
        <v/>
      </c>
      <c r="Y953" s="569" t="str">
        <f t="shared" si="354"/>
        <v/>
      </c>
    </row>
    <row r="954" spans="1:25" ht="16.5">
      <c r="A954" s="493">
        <f t="shared" si="359"/>
        <v>46165</v>
      </c>
      <c r="B954" s="549" t="s">
        <v>832</v>
      </c>
      <c r="C954" s="576"/>
      <c r="D954" s="600"/>
      <c r="E954" s="577"/>
      <c r="F954" s="635" t="str">
        <f>IF(ISNA(VLOOKUP(D954,條件!$A$1:$L$65585,5,0)),"",(VLOOKUP(D954,條件!$A$1:$L$65585,5,0)))</f>
        <v/>
      </c>
      <c r="G954" s="635" t="str">
        <f>IF(ISNA(VLOOKUP(D954,條件!$A$1:$L$65585,11,0)),"",(VLOOKUP(D954,條件!$A$1:$L$65585,11,0)))</f>
        <v/>
      </c>
      <c r="H954" s="578"/>
      <c r="I954" s="579"/>
      <c r="J954" s="580"/>
      <c r="K954" s="579"/>
      <c r="L954" s="581"/>
      <c r="M954" s="498"/>
      <c r="N954" s="499"/>
      <c r="O954" s="500"/>
      <c r="P954" s="499"/>
      <c r="Q954" s="527"/>
      <c r="R954" s="560"/>
      <c r="S954" s="542">
        <f t="shared" si="355"/>
        <v>0</v>
      </c>
      <c r="T954" s="502">
        <f t="shared" si="352"/>
        <v>0</v>
      </c>
      <c r="U954" s="522">
        <f t="shared" si="356"/>
        <v>0</v>
      </c>
      <c r="V954" s="503">
        <f t="shared" si="357"/>
        <v>0</v>
      </c>
      <c r="W954" s="559" t="str">
        <f t="shared" si="358"/>
        <v/>
      </c>
      <c r="X954" s="569" t="str">
        <f t="shared" si="353"/>
        <v/>
      </c>
      <c r="Y954" s="569" t="str">
        <f t="shared" si="354"/>
        <v/>
      </c>
    </row>
    <row r="955" spans="1:25" ht="16.5">
      <c r="A955" s="493">
        <f t="shared" si="359"/>
        <v>46165</v>
      </c>
      <c r="B955" s="549" t="s">
        <v>832</v>
      </c>
      <c r="C955" s="576"/>
      <c r="D955" s="600"/>
      <c r="E955" s="577"/>
      <c r="F955" s="635" t="str">
        <f>IF(ISNA(VLOOKUP(D955,條件!$A$1:$L$65585,5,0)),"",(VLOOKUP(D955,條件!$A$1:$L$65585,5,0)))</f>
        <v/>
      </c>
      <c r="G955" s="635" t="str">
        <f>IF(ISNA(VLOOKUP(D955,條件!$A$1:$L$65585,11,0)),"",(VLOOKUP(D955,條件!$A$1:$L$65585,11,0)))</f>
        <v/>
      </c>
      <c r="H955" s="578"/>
      <c r="I955" s="579"/>
      <c r="J955" s="580"/>
      <c r="K955" s="579"/>
      <c r="L955" s="581"/>
      <c r="M955" s="498"/>
      <c r="N955" s="499"/>
      <c r="O955" s="500"/>
      <c r="P955" s="499"/>
      <c r="Q955" s="527"/>
      <c r="R955" s="560"/>
      <c r="S955" s="542">
        <f t="shared" si="355"/>
        <v>0</v>
      </c>
      <c r="T955" s="502">
        <f t="shared" si="352"/>
        <v>0</v>
      </c>
      <c r="U955" s="522">
        <f t="shared" si="356"/>
        <v>0</v>
      </c>
      <c r="V955" s="503">
        <f t="shared" si="357"/>
        <v>0</v>
      </c>
      <c r="W955" s="559" t="str">
        <f t="shared" si="358"/>
        <v/>
      </c>
      <c r="X955" s="569" t="str">
        <f t="shared" si="353"/>
        <v/>
      </c>
      <c r="Y955" s="569" t="str">
        <f t="shared" si="354"/>
        <v/>
      </c>
    </row>
    <row r="956" spans="1:25" ht="16.5">
      <c r="A956" s="493">
        <f t="shared" si="359"/>
        <v>46165</v>
      </c>
      <c r="B956" s="549" t="s">
        <v>832</v>
      </c>
      <c r="C956" s="576"/>
      <c r="D956" s="600"/>
      <c r="E956" s="577"/>
      <c r="F956" s="635" t="str">
        <f>IF(ISNA(VLOOKUP(D956,條件!$A$1:$L$65585,5,0)),"",(VLOOKUP(D956,條件!$A$1:$L$65585,5,0)))</f>
        <v/>
      </c>
      <c r="G956" s="635" t="str">
        <f>IF(ISNA(VLOOKUP(D956,條件!$A$1:$L$65585,11,0)),"",(VLOOKUP(D956,條件!$A$1:$L$65585,11,0)))</f>
        <v/>
      </c>
      <c r="H956" s="578"/>
      <c r="I956" s="579"/>
      <c r="J956" s="580"/>
      <c r="K956" s="579"/>
      <c r="L956" s="581"/>
      <c r="M956" s="498"/>
      <c r="N956" s="499"/>
      <c r="O956" s="500"/>
      <c r="P956" s="499"/>
      <c r="Q956" s="527"/>
      <c r="R956" s="560"/>
      <c r="S956" s="542">
        <f t="shared" si="355"/>
        <v>0</v>
      </c>
      <c r="T956" s="502">
        <f t="shared" si="352"/>
        <v>0</v>
      </c>
      <c r="U956" s="522">
        <f t="shared" si="356"/>
        <v>0</v>
      </c>
      <c r="V956" s="503">
        <f t="shared" si="357"/>
        <v>0</v>
      </c>
      <c r="W956" s="559" t="str">
        <f t="shared" si="358"/>
        <v/>
      </c>
      <c r="X956" s="569" t="str">
        <f t="shared" si="353"/>
        <v/>
      </c>
      <c r="Y956" s="569" t="str">
        <f t="shared" si="354"/>
        <v/>
      </c>
    </row>
    <row r="957" spans="1:25" ht="16.5">
      <c r="A957" s="493">
        <f t="shared" si="359"/>
        <v>46165</v>
      </c>
      <c r="B957" s="549" t="s">
        <v>832</v>
      </c>
      <c r="C957" s="576"/>
      <c r="D957" s="600"/>
      <c r="E957" s="577"/>
      <c r="F957" s="635" t="str">
        <f>IF(ISNA(VLOOKUP(D957,條件!$A$1:$L$65585,5,0)),"",(VLOOKUP(D957,條件!$A$1:$L$65585,5,0)))</f>
        <v/>
      </c>
      <c r="G957" s="635" t="str">
        <f>IF(ISNA(VLOOKUP(D957,條件!$A$1:$L$65585,11,0)),"",(VLOOKUP(D957,條件!$A$1:$L$65585,11,0)))</f>
        <v/>
      </c>
      <c r="H957" s="578"/>
      <c r="I957" s="579"/>
      <c r="J957" s="580"/>
      <c r="K957" s="579"/>
      <c r="L957" s="581"/>
      <c r="M957" s="498"/>
      <c r="N957" s="499"/>
      <c r="O957" s="500"/>
      <c r="P957" s="499"/>
      <c r="Q957" s="527"/>
      <c r="R957" s="560"/>
      <c r="S957" s="542">
        <f t="shared" si="355"/>
        <v>0</v>
      </c>
      <c r="T957" s="502">
        <f t="shared" si="352"/>
        <v>0</v>
      </c>
      <c r="U957" s="522">
        <f t="shared" si="356"/>
        <v>0</v>
      </c>
      <c r="V957" s="503">
        <f t="shared" si="357"/>
        <v>0</v>
      </c>
      <c r="W957" s="559" t="str">
        <f t="shared" si="358"/>
        <v/>
      </c>
      <c r="X957" s="569" t="str">
        <f t="shared" si="353"/>
        <v/>
      </c>
      <c r="Y957" s="569" t="str">
        <f t="shared" si="354"/>
        <v/>
      </c>
    </row>
    <row r="958" spans="1:25" ht="16.5">
      <c r="A958" s="493">
        <f t="shared" si="359"/>
        <v>46165</v>
      </c>
      <c r="B958" s="549" t="s">
        <v>832</v>
      </c>
      <c r="C958" s="576"/>
      <c r="D958" s="600"/>
      <c r="E958" s="577"/>
      <c r="F958" s="635" t="str">
        <f>IF(ISNA(VLOOKUP(D958,條件!$A$1:$L$65585,5,0)),"",(VLOOKUP(D958,條件!$A$1:$L$65585,5,0)))</f>
        <v/>
      </c>
      <c r="G958" s="635" t="str">
        <f>IF(ISNA(VLOOKUP(D958,條件!$A$1:$L$65585,11,0)),"",(VLOOKUP(D958,條件!$A$1:$L$65585,11,0)))</f>
        <v/>
      </c>
      <c r="H958" s="578"/>
      <c r="I958" s="579"/>
      <c r="J958" s="580"/>
      <c r="K958" s="579"/>
      <c r="L958" s="581"/>
      <c r="M958" s="498"/>
      <c r="N958" s="499"/>
      <c r="O958" s="500"/>
      <c r="P958" s="499"/>
      <c r="Q958" s="527"/>
      <c r="R958" s="560"/>
      <c r="S958" s="542">
        <f t="shared" si="355"/>
        <v>0</v>
      </c>
      <c r="T958" s="502">
        <f t="shared" si="352"/>
        <v>0</v>
      </c>
      <c r="U958" s="522">
        <f t="shared" si="356"/>
        <v>0</v>
      </c>
      <c r="V958" s="503">
        <f t="shared" si="357"/>
        <v>0</v>
      </c>
      <c r="W958" s="559" t="str">
        <f t="shared" si="358"/>
        <v/>
      </c>
      <c r="X958" s="569" t="str">
        <f t="shared" si="353"/>
        <v/>
      </c>
      <c r="Y958" s="569" t="str">
        <f t="shared" si="354"/>
        <v/>
      </c>
    </row>
    <row r="959" spans="1:25" ht="16.5">
      <c r="A959" s="493">
        <f t="shared" si="359"/>
        <v>46165</v>
      </c>
      <c r="B959" s="549" t="s">
        <v>832</v>
      </c>
      <c r="C959" s="576"/>
      <c r="D959" s="600"/>
      <c r="E959" s="577"/>
      <c r="F959" s="635" t="str">
        <f>IF(ISNA(VLOOKUP(D959,條件!$A$1:$L$65585,5,0)),"",(VLOOKUP(D959,條件!$A$1:$L$65585,5,0)))</f>
        <v/>
      </c>
      <c r="G959" s="635" t="str">
        <f>IF(ISNA(VLOOKUP(D959,條件!$A$1:$L$65585,11,0)),"",(VLOOKUP(D959,條件!$A$1:$L$65585,11,0)))</f>
        <v/>
      </c>
      <c r="H959" s="578"/>
      <c r="I959" s="579"/>
      <c r="J959" s="580"/>
      <c r="K959" s="579"/>
      <c r="L959" s="581"/>
      <c r="M959" s="498"/>
      <c r="N959" s="499"/>
      <c r="O959" s="500"/>
      <c r="P959" s="499"/>
      <c r="Q959" s="527"/>
      <c r="R959" s="560"/>
      <c r="S959" s="542">
        <f t="shared" si="355"/>
        <v>0</v>
      </c>
      <c r="T959" s="502">
        <f t="shared" si="352"/>
        <v>0</v>
      </c>
      <c r="U959" s="522">
        <f t="shared" si="356"/>
        <v>0</v>
      </c>
      <c r="V959" s="503">
        <f t="shared" si="357"/>
        <v>0</v>
      </c>
      <c r="W959" s="559" t="str">
        <f t="shared" si="358"/>
        <v/>
      </c>
      <c r="X959" s="569" t="str">
        <f t="shared" si="353"/>
        <v/>
      </c>
      <c r="Y959" s="569" t="str">
        <f t="shared" si="354"/>
        <v/>
      </c>
    </row>
    <row r="960" spans="1:25" ht="16.5">
      <c r="A960" s="493">
        <f t="shared" si="359"/>
        <v>46165</v>
      </c>
      <c r="B960" s="549" t="s">
        <v>832</v>
      </c>
      <c r="C960" s="576"/>
      <c r="D960" s="600"/>
      <c r="E960" s="577"/>
      <c r="F960" s="635" t="str">
        <f>IF(ISNA(VLOOKUP(D960,條件!$A$1:$L$65585,5,0)),"",(VLOOKUP(D960,條件!$A$1:$L$65585,5,0)))</f>
        <v/>
      </c>
      <c r="G960" s="635" t="str">
        <f>IF(ISNA(VLOOKUP(D960,條件!$A$1:$L$65585,11,0)),"",(VLOOKUP(D960,條件!$A$1:$L$65585,11,0)))</f>
        <v/>
      </c>
      <c r="H960" s="578"/>
      <c r="I960" s="579"/>
      <c r="J960" s="580"/>
      <c r="K960" s="579"/>
      <c r="L960" s="581"/>
      <c r="M960" s="498"/>
      <c r="N960" s="499"/>
      <c r="O960" s="500"/>
      <c r="P960" s="499"/>
      <c r="Q960" s="527"/>
      <c r="R960" s="560"/>
      <c r="S960" s="542">
        <f t="shared" si="355"/>
        <v>0</v>
      </c>
      <c r="T960" s="502">
        <f t="shared" si="352"/>
        <v>0</v>
      </c>
      <c r="U960" s="502">
        <f t="shared" si="356"/>
        <v>0</v>
      </c>
      <c r="V960" s="503">
        <f t="shared" si="357"/>
        <v>0</v>
      </c>
      <c r="W960" s="559" t="str">
        <f t="shared" si="358"/>
        <v/>
      </c>
      <c r="X960" s="569" t="str">
        <f t="shared" si="353"/>
        <v/>
      </c>
      <c r="Y960" s="569" t="str">
        <f t="shared" si="354"/>
        <v/>
      </c>
    </row>
    <row r="961" spans="1:25" ht="16.5">
      <c r="A961" s="493">
        <f t="shared" si="359"/>
        <v>46165</v>
      </c>
      <c r="B961" s="549" t="s">
        <v>832</v>
      </c>
      <c r="C961" s="576"/>
      <c r="D961" s="600"/>
      <c r="E961" s="577"/>
      <c r="F961" s="635" t="str">
        <f>IF(ISNA(VLOOKUP(D961,條件!$A$1:$L$65585,5,0)),"",(VLOOKUP(D961,條件!$A$1:$L$65585,5,0)))</f>
        <v/>
      </c>
      <c r="G961" s="635" t="str">
        <f>IF(ISNA(VLOOKUP(D961,條件!$A$1:$L$65585,11,0)),"",(VLOOKUP(D961,條件!$A$1:$L$65585,11,0)))</f>
        <v/>
      </c>
      <c r="H961" s="578"/>
      <c r="I961" s="579"/>
      <c r="J961" s="580"/>
      <c r="K961" s="579"/>
      <c r="L961" s="581"/>
      <c r="M961" s="498"/>
      <c r="N961" s="499"/>
      <c r="O961" s="500"/>
      <c r="P961" s="499"/>
      <c r="Q961" s="527"/>
      <c r="R961" s="560"/>
      <c r="S961" s="542">
        <f t="shared" si="355"/>
        <v>0</v>
      </c>
      <c r="T961" s="502">
        <f t="shared" si="352"/>
        <v>0</v>
      </c>
      <c r="U961" s="502">
        <f t="shared" si="356"/>
        <v>0</v>
      </c>
      <c r="V961" s="503">
        <f t="shared" si="357"/>
        <v>0</v>
      </c>
      <c r="W961" s="561" t="str">
        <f t="shared" si="358"/>
        <v/>
      </c>
      <c r="X961" s="569" t="str">
        <f t="shared" si="353"/>
        <v/>
      </c>
      <c r="Y961" s="569" t="str">
        <f t="shared" si="354"/>
        <v/>
      </c>
    </row>
    <row r="962" spans="1:25" ht="16.5">
      <c r="A962" s="493">
        <f t="shared" si="359"/>
        <v>46165</v>
      </c>
      <c r="B962" s="549" t="s">
        <v>832</v>
      </c>
      <c r="C962" s="576"/>
      <c r="D962" s="600"/>
      <c r="E962" s="577"/>
      <c r="F962" s="635" t="str">
        <f>IF(ISNA(VLOOKUP(D962,條件!$A$1:$L$65585,5,0)),"",(VLOOKUP(D962,條件!$A$1:$L$65585,5,0)))</f>
        <v/>
      </c>
      <c r="G962" s="635" t="str">
        <f>IF(ISNA(VLOOKUP(D962,條件!$A$1:$L$65585,11,0)),"",(VLOOKUP(D962,條件!$A$1:$L$65585,11,0)))</f>
        <v/>
      </c>
      <c r="H962" s="578"/>
      <c r="I962" s="579"/>
      <c r="J962" s="580"/>
      <c r="K962" s="579"/>
      <c r="L962" s="581"/>
      <c r="M962" s="498"/>
      <c r="N962" s="499"/>
      <c r="O962" s="500"/>
      <c r="P962" s="499"/>
      <c r="Q962" s="527"/>
      <c r="R962" s="560"/>
      <c r="S962" s="542">
        <f t="shared" si="355"/>
        <v>0</v>
      </c>
      <c r="T962" s="502">
        <f t="shared" si="352"/>
        <v>0</v>
      </c>
      <c r="U962" s="502">
        <f t="shared" si="356"/>
        <v>0</v>
      </c>
      <c r="V962" s="503">
        <f t="shared" si="357"/>
        <v>0</v>
      </c>
      <c r="W962" s="561" t="str">
        <f t="shared" si="358"/>
        <v/>
      </c>
      <c r="X962" s="569" t="str">
        <f t="shared" si="353"/>
        <v/>
      </c>
      <c r="Y962" s="569" t="str">
        <f t="shared" si="354"/>
        <v/>
      </c>
    </row>
    <row r="963" spans="1:25" ht="16.5">
      <c r="A963" s="493">
        <f t="shared" si="359"/>
        <v>46165</v>
      </c>
      <c r="B963" s="549" t="s">
        <v>832</v>
      </c>
      <c r="C963" s="576"/>
      <c r="D963" s="600"/>
      <c r="E963" s="577"/>
      <c r="F963" s="635" t="str">
        <f>IF(ISNA(VLOOKUP(D963,條件!$A$1:$L$65585,5,0)),"",(VLOOKUP(D963,條件!$A$1:$L$65585,5,0)))</f>
        <v/>
      </c>
      <c r="G963" s="635" t="str">
        <f>IF(ISNA(VLOOKUP(D963,條件!$A$1:$L$65585,11,0)),"",(VLOOKUP(D963,條件!$A$1:$L$65585,11,0)))</f>
        <v/>
      </c>
      <c r="H963" s="578"/>
      <c r="I963" s="579"/>
      <c r="J963" s="580"/>
      <c r="K963" s="579"/>
      <c r="L963" s="581"/>
      <c r="M963" s="498"/>
      <c r="N963" s="499"/>
      <c r="O963" s="500"/>
      <c r="P963" s="499"/>
      <c r="Q963" s="527"/>
      <c r="R963" s="560"/>
      <c r="S963" s="542">
        <f t="shared" si="355"/>
        <v>0</v>
      </c>
      <c r="T963" s="502">
        <f t="shared" si="352"/>
        <v>0</v>
      </c>
      <c r="U963" s="502">
        <f t="shared" si="356"/>
        <v>0</v>
      </c>
      <c r="V963" s="503">
        <f t="shared" si="357"/>
        <v>0</v>
      </c>
      <c r="W963" s="561" t="str">
        <f t="shared" si="358"/>
        <v/>
      </c>
      <c r="X963" s="569" t="str">
        <f t="shared" si="353"/>
        <v/>
      </c>
      <c r="Y963" s="569" t="str">
        <f t="shared" si="354"/>
        <v/>
      </c>
    </row>
    <row r="964" spans="1:25" ht="16.5">
      <c r="A964" s="493">
        <f t="shared" si="359"/>
        <v>46165</v>
      </c>
      <c r="B964" s="549" t="s">
        <v>832</v>
      </c>
      <c r="C964" s="576"/>
      <c r="D964" s="600"/>
      <c r="E964" s="577"/>
      <c r="F964" s="635" t="str">
        <f>IF(ISNA(VLOOKUP(D964,條件!$A$1:$L$65585,5,0)),"",(VLOOKUP(D964,條件!$A$1:$L$65585,5,0)))</f>
        <v/>
      </c>
      <c r="G964" s="635" t="str">
        <f>IF(ISNA(VLOOKUP(D964,條件!$A$1:$L$65585,11,0)),"",(VLOOKUP(D964,條件!$A$1:$L$65585,11,0)))</f>
        <v/>
      </c>
      <c r="H964" s="578"/>
      <c r="I964" s="579"/>
      <c r="J964" s="580"/>
      <c r="K964" s="579"/>
      <c r="L964" s="581"/>
      <c r="M964" s="498"/>
      <c r="N964" s="499"/>
      <c r="O964" s="500"/>
      <c r="P964" s="499"/>
      <c r="Q964" s="527"/>
      <c r="R964" s="560"/>
      <c r="S964" s="542">
        <f t="shared" si="355"/>
        <v>0</v>
      </c>
      <c r="T964" s="502">
        <f t="shared" si="352"/>
        <v>0</v>
      </c>
      <c r="U964" s="502">
        <f t="shared" si="356"/>
        <v>0</v>
      </c>
      <c r="V964" s="503">
        <f t="shared" si="357"/>
        <v>0</v>
      </c>
      <c r="W964" s="561" t="str">
        <f t="shared" si="358"/>
        <v/>
      </c>
      <c r="X964" s="569" t="str">
        <f t="shared" si="353"/>
        <v/>
      </c>
      <c r="Y964" s="569" t="str">
        <f t="shared" si="354"/>
        <v/>
      </c>
    </row>
    <row r="965" spans="1:25" ht="16.5">
      <c r="A965" s="493">
        <f t="shared" si="359"/>
        <v>46165</v>
      </c>
      <c r="B965" s="549" t="s">
        <v>832</v>
      </c>
      <c r="C965" s="576"/>
      <c r="D965" s="600"/>
      <c r="E965" s="577"/>
      <c r="F965" s="635" t="str">
        <f>IF(ISNA(VLOOKUP(D965,條件!$A$1:$L$65585,5,0)),"",(VLOOKUP(D965,條件!$A$1:$L$65585,5,0)))</f>
        <v/>
      </c>
      <c r="G965" s="635" t="str">
        <f>IF(ISNA(VLOOKUP(D965,條件!$A$1:$L$65585,11,0)),"",(VLOOKUP(D965,條件!$A$1:$L$65585,11,0)))</f>
        <v/>
      </c>
      <c r="H965" s="578"/>
      <c r="I965" s="579"/>
      <c r="J965" s="580"/>
      <c r="K965" s="579"/>
      <c r="L965" s="581"/>
      <c r="M965" s="498"/>
      <c r="N965" s="499"/>
      <c r="O965" s="500"/>
      <c r="P965" s="499"/>
      <c r="Q965" s="501"/>
      <c r="R965" s="560"/>
      <c r="S965" s="542">
        <f t="shared" si="355"/>
        <v>0</v>
      </c>
      <c r="T965" s="502">
        <f t="shared" si="352"/>
        <v>0</v>
      </c>
      <c r="U965" s="502">
        <f t="shared" si="356"/>
        <v>0</v>
      </c>
      <c r="V965" s="503">
        <f t="shared" si="357"/>
        <v>0</v>
      </c>
      <c r="W965" s="561" t="str">
        <f t="shared" si="358"/>
        <v/>
      </c>
      <c r="X965" s="569" t="str">
        <f t="shared" si="353"/>
        <v/>
      </c>
      <c r="Y965" s="569" t="str">
        <f t="shared" si="354"/>
        <v/>
      </c>
    </row>
    <row r="966" spans="1:25" ht="16.5">
      <c r="A966" s="493">
        <f t="shared" si="359"/>
        <v>46165</v>
      </c>
      <c r="B966" s="549" t="s">
        <v>832</v>
      </c>
      <c r="C966" s="576"/>
      <c r="D966" s="600"/>
      <c r="E966" s="577"/>
      <c r="F966" s="635" t="str">
        <f>IF(ISNA(VLOOKUP(D966,條件!$A$1:$L$65585,5,0)),"",(VLOOKUP(D966,條件!$A$1:$L$65585,5,0)))</f>
        <v/>
      </c>
      <c r="G966" s="635" t="str">
        <f>IF(ISNA(VLOOKUP(D966,條件!$A$1:$L$65585,11,0)),"",(VLOOKUP(D966,條件!$A$1:$L$65585,11,0)))</f>
        <v/>
      </c>
      <c r="H966" s="578"/>
      <c r="I966" s="579"/>
      <c r="J966" s="580"/>
      <c r="K966" s="579"/>
      <c r="L966" s="581"/>
      <c r="M966" s="498"/>
      <c r="N966" s="499"/>
      <c r="O966" s="500"/>
      <c r="P966" s="499"/>
      <c r="Q966" s="501"/>
      <c r="R966" s="560"/>
      <c r="S966" s="542">
        <f t="shared" si="355"/>
        <v>0</v>
      </c>
      <c r="T966" s="502">
        <f t="shared" si="352"/>
        <v>0</v>
      </c>
      <c r="U966" s="502">
        <f t="shared" si="356"/>
        <v>0</v>
      </c>
      <c r="V966" s="503">
        <f t="shared" si="357"/>
        <v>0</v>
      </c>
      <c r="W966" s="561" t="str">
        <f t="shared" si="358"/>
        <v/>
      </c>
      <c r="X966" s="569" t="str">
        <f t="shared" si="353"/>
        <v/>
      </c>
      <c r="Y966" s="569" t="str">
        <f t="shared" si="354"/>
        <v/>
      </c>
    </row>
    <row r="967" spans="1:25" ht="16.5">
      <c r="A967" s="493">
        <f t="shared" si="359"/>
        <v>46165</v>
      </c>
      <c r="B967" s="549" t="s">
        <v>832</v>
      </c>
      <c r="C967" s="576"/>
      <c r="D967" s="600"/>
      <c r="E967" s="577"/>
      <c r="F967" s="635" t="str">
        <f>IF(ISNA(VLOOKUP(D967,條件!$A$1:$L$65585,5,0)),"",(VLOOKUP(D967,條件!$A$1:$L$65585,5,0)))</f>
        <v/>
      </c>
      <c r="G967" s="635" t="str">
        <f>IF(ISNA(VLOOKUP(D967,條件!$A$1:$L$65585,11,0)),"",(VLOOKUP(D967,條件!$A$1:$L$65585,11,0)))</f>
        <v/>
      </c>
      <c r="H967" s="578"/>
      <c r="I967" s="579"/>
      <c r="J967" s="580"/>
      <c r="K967" s="579"/>
      <c r="L967" s="581"/>
      <c r="M967" s="498"/>
      <c r="N967" s="499"/>
      <c r="O967" s="500"/>
      <c r="P967" s="499"/>
      <c r="Q967" s="501"/>
      <c r="R967" s="560"/>
      <c r="S967" s="542">
        <f t="shared" si="355"/>
        <v>0</v>
      </c>
      <c r="T967" s="502">
        <f t="shared" si="352"/>
        <v>0</v>
      </c>
      <c r="U967" s="502">
        <f t="shared" si="356"/>
        <v>0</v>
      </c>
      <c r="V967" s="503">
        <f t="shared" si="357"/>
        <v>0</v>
      </c>
      <c r="W967" s="561" t="str">
        <f t="shared" si="358"/>
        <v/>
      </c>
      <c r="X967" s="569" t="str">
        <f t="shared" si="353"/>
        <v/>
      </c>
      <c r="Y967" s="569" t="str">
        <f t="shared" si="354"/>
        <v/>
      </c>
    </row>
    <row r="968" spans="1:25" ht="16.5">
      <c r="A968" s="493">
        <f t="shared" si="359"/>
        <v>46165</v>
      </c>
      <c r="B968" s="549" t="s">
        <v>832</v>
      </c>
      <c r="C968" s="576"/>
      <c r="D968" s="600"/>
      <c r="E968" s="577"/>
      <c r="F968" s="635" t="str">
        <f>IF(ISNA(VLOOKUP(D968,條件!$A$1:$L$65585,5,0)),"",(VLOOKUP(D968,條件!$A$1:$L$65585,5,0)))</f>
        <v/>
      </c>
      <c r="G968" s="635" t="str">
        <f>IF(ISNA(VLOOKUP(D968,條件!$A$1:$L$65585,11,0)),"",(VLOOKUP(D968,條件!$A$1:$L$65585,11,0)))</f>
        <v/>
      </c>
      <c r="H968" s="578"/>
      <c r="I968" s="579"/>
      <c r="J968" s="580"/>
      <c r="K968" s="579"/>
      <c r="L968" s="581"/>
      <c r="M968" s="498"/>
      <c r="N968" s="499"/>
      <c r="O968" s="500"/>
      <c r="P968" s="499"/>
      <c r="Q968" s="501"/>
      <c r="R968" s="560"/>
      <c r="S968" s="542">
        <f t="shared" si="355"/>
        <v>0</v>
      </c>
      <c r="T968" s="502">
        <f t="shared" si="352"/>
        <v>0</v>
      </c>
      <c r="U968" s="502">
        <f t="shared" si="356"/>
        <v>0</v>
      </c>
      <c r="V968" s="503">
        <f t="shared" si="357"/>
        <v>0</v>
      </c>
      <c r="W968" s="561" t="str">
        <f t="shared" si="358"/>
        <v/>
      </c>
      <c r="X968" s="569" t="str">
        <f t="shared" si="353"/>
        <v/>
      </c>
      <c r="Y968" s="569" t="str">
        <f t="shared" si="354"/>
        <v/>
      </c>
    </row>
    <row r="969" spans="1:25" ht="16.5">
      <c r="A969" s="493">
        <f t="shared" si="359"/>
        <v>46165</v>
      </c>
      <c r="B969" s="515" t="s">
        <v>835</v>
      </c>
      <c r="C969" s="652"/>
      <c r="D969" s="653"/>
      <c r="E969" s="654"/>
      <c r="F969" s="655"/>
      <c r="G969" s="655"/>
      <c r="H969" s="656"/>
      <c r="I969" s="657">
        <f>COUNTA(I949:I968)</f>
        <v>0</v>
      </c>
      <c r="J969" s="657"/>
      <c r="K969" s="657"/>
      <c r="L969" s="658"/>
      <c r="M969" s="517"/>
      <c r="N969" s="518">
        <f>SUM(N949:N968)</f>
        <v>0</v>
      </c>
      <c r="O969" s="517"/>
      <c r="P969" s="518">
        <f>SUM(P949:P968)</f>
        <v>0</v>
      </c>
      <c r="Q969" s="519"/>
      <c r="R969" s="562"/>
      <c r="S969" s="543"/>
      <c r="T969" s="516"/>
      <c r="U969" s="516">
        <f>SUMIF(U949:U968,"&lt;9E307")</f>
        <v>0</v>
      </c>
      <c r="V969" s="516">
        <f>SUM(V949:V968)</f>
        <v>0</v>
      </c>
      <c r="W969" s="563">
        <f>IF(ISERROR(V969/U969),0,(V969/U969))</f>
        <v>0</v>
      </c>
      <c r="X969" s="570">
        <f>SUMIF(X949:X968,"&lt;9E307")</f>
        <v>0</v>
      </c>
      <c r="Y969" s="570">
        <f>SUMIF(Y949:Y968,"&lt;9E307")</f>
        <v>0</v>
      </c>
    </row>
    <row r="970" spans="1:25" ht="16.5">
      <c r="A970" s="493">
        <f t="shared" si="359"/>
        <v>46165</v>
      </c>
      <c r="B970" s="549" t="s">
        <v>833</v>
      </c>
      <c r="C970" s="576"/>
      <c r="D970" s="600"/>
      <c r="E970" s="577"/>
      <c r="F970" s="635" t="str">
        <f>IF(ISNA(VLOOKUP(D970,條件!$A$1:$L$65585,5,0)),"",(VLOOKUP(D970,條件!$A$1:$L$65585,5,0)))</f>
        <v/>
      </c>
      <c r="G970" s="635" t="str">
        <f>IF(ISNA(VLOOKUP(D970,條件!$A$1:$L$65585,11,0)),"",(VLOOKUP(D970,條件!$A$1:$L$65585,11,0)))</f>
        <v/>
      </c>
      <c r="H970" s="578"/>
      <c r="I970" s="579"/>
      <c r="J970" s="580"/>
      <c r="K970" s="579"/>
      <c r="L970" s="581"/>
      <c r="M970" s="498"/>
      <c r="N970" s="499"/>
      <c r="O970" s="500"/>
      <c r="P970" s="499"/>
      <c r="Q970" s="501"/>
      <c r="R970" s="560"/>
      <c r="S970" s="542">
        <f>K970*0.85</f>
        <v>0</v>
      </c>
      <c r="T970" s="502">
        <f t="shared" ref="T970:T989" si="360">IF(J970="",0,(1440/(J970/S970)))</f>
        <v>0</v>
      </c>
      <c r="U970" s="522">
        <f>T970*L970*(N970+P970)/24*0.85</f>
        <v>0</v>
      </c>
      <c r="V970" s="523">
        <f>M970+O970</f>
        <v>0</v>
      </c>
      <c r="W970" s="559" t="str">
        <f>IF(U970=0,"",((V970/U970)))</f>
        <v/>
      </c>
      <c r="X970" s="569" t="str">
        <f t="shared" ref="X970:X989" si="361">IF(ISERROR((U970/(N970+P970)*N970)/250),"",((U970/(N970+P970)*N970)/250))</f>
        <v/>
      </c>
      <c r="Y970" s="569" t="str">
        <f t="shared" ref="Y970:Y989" si="362">IF(ISERROR(((U970/(N970+P970)*P970)/250)),"",(((U970/(N970+P970)*P970))/250))</f>
        <v/>
      </c>
    </row>
    <row r="971" spans="1:25" ht="16.5">
      <c r="A971" s="493">
        <f t="shared" si="359"/>
        <v>46165</v>
      </c>
      <c r="B971" s="549" t="s">
        <v>833</v>
      </c>
      <c r="C971" s="576"/>
      <c r="D971" s="600"/>
      <c r="E971" s="577"/>
      <c r="F971" s="635" t="str">
        <f>IF(ISNA(VLOOKUP(D971,條件!$A$1:$L$65585,5,0)),"",(VLOOKUP(D971,條件!$A$1:$L$65585,5,0)))</f>
        <v/>
      </c>
      <c r="G971" s="635" t="str">
        <f>IF(ISNA(VLOOKUP(D971,條件!$A$1:$L$65585,11,0)),"",(VLOOKUP(D971,條件!$A$1:$L$65585,11,0)))</f>
        <v/>
      </c>
      <c r="H971" s="578"/>
      <c r="I971" s="579"/>
      <c r="J971" s="580"/>
      <c r="K971" s="579"/>
      <c r="L971" s="581"/>
      <c r="M971" s="498"/>
      <c r="N971" s="499"/>
      <c r="O971" s="500"/>
      <c r="P971" s="499"/>
      <c r="Q971" s="501"/>
      <c r="R971" s="560"/>
      <c r="S971" s="542">
        <f t="shared" ref="S971:S989" si="363">K971*0.85</f>
        <v>0</v>
      </c>
      <c r="T971" s="502">
        <f t="shared" si="360"/>
        <v>0</v>
      </c>
      <c r="U971" s="522">
        <f t="shared" ref="U971:U989" si="364">T971*L971*(N971+P971)/24*0.85</f>
        <v>0</v>
      </c>
      <c r="V971" s="503">
        <f t="shared" ref="V971:V989" si="365">M971+O971</f>
        <v>0</v>
      </c>
      <c r="W971" s="559" t="str">
        <f t="shared" ref="W971:W989" si="366">IF(U971=0,"",((V971/U971)))</f>
        <v/>
      </c>
      <c r="X971" s="569" t="str">
        <f t="shared" si="361"/>
        <v/>
      </c>
      <c r="Y971" s="569" t="str">
        <f t="shared" si="362"/>
        <v/>
      </c>
    </row>
    <row r="972" spans="1:25" ht="16.5">
      <c r="A972" s="493">
        <f t="shared" si="359"/>
        <v>46165</v>
      </c>
      <c r="B972" s="549" t="s">
        <v>833</v>
      </c>
      <c r="C972" s="576"/>
      <c r="D972" s="600"/>
      <c r="E972" s="577"/>
      <c r="F972" s="635" t="str">
        <f>IF(ISNA(VLOOKUP(D972,條件!$A$1:$L$65585,5,0)),"",(VLOOKUP(D972,條件!$A$1:$L$65585,5,0)))</f>
        <v/>
      </c>
      <c r="G972" s="635" t="str">
        <f>IF(ISNA(VLOOKUP(D972,條件!$A$1:$L$65585,11,0)),"",(VLOOKUP(D972,條件!$A$1:$L$65585,11,0)))</f>
        <v/>
      </c>
      <c r="H972" s="578"/>
      <c r="I972" s="579"/>
      <c r="J972" s="580"/>
      <c r="K972" s="579"/>
      <c r="L972" s="581"/>
      <c r="M972" s="498"/>
      <c r="N972" s="499"/>
      <c r="O972" s="500"/>
      <c r="P972" s="499"/>
      <c r="Q972" s="501"/>
      <c r="R972" s="560"/>
      <c r="S972" s="542">
        <f t="shared" si="363"/>
        <v>0</v>
      </c>
      <c r="T972" s="502">
        <f t="shared" si="360"/>
        <v>0</v>
      </c>
      <c r="U972" s="522">
        <f t="shared" si="364"/>
        <v>0</v>
      </c>
      <c r="V972" s="503">
        <f t="shared" si="365"/>
        <v>0</v>
      </c>
      <c r="W972" s="559" t="str">
        <f t="shared" si="366"/>
        <v/>
      </c>
      <c r="X972" s="569" t="str">
        <f t="shared" si="361"/>
        <v/>
      </c>
      <c r="Y972" s="569" t="str">
        <f t="shared" si="362"/>
        <v/>
      </c>
    </row>
    <row r="973" spans="1:25" ht="16.5">
      <c r="A973" s="493">
        <f t="shared" si="359"/>
        <v>46165</v>
      </c>
      <c r="B973" s="549" t="s">
        <v>833</v>
      </c>
      <c r="C973" s="576"/>
      <c r="D973" s="600"/>
      <c r="E973" s="577"/>
      <c r="F973" s="635" t="str">
        <f>IF(ISNA(VLOOKUP(D973,條件!$A$1:$L$65585,5,0)),"",(VLOOKUP(D973,條件!$A$1:$L$65585,5,0)))</f>
        <v/>
      </c>
      <c r="G973" s="635" t="str">
        <f>IF(ISNA(VLOOKUP(D973,條件!$A$1:$L$65585,11,0)),"",(VLOOKUP(D973,條件!$A$1:$L$65585,11,0)))</f>
        <v/>
      </c>
      <c r="H973" s="578"/>
      <c r="I973" s="579"/>
      <c r="J973" s="580"/>
      <c r="K973" s="579"/>
      <c r="L973" s="581"/>
      <c r="M973" s="498"/>
      <c r="N973" s="499"/>
      <c r="O973" s="500"/>
      <c r="P973" s="499"/>
      <c r="Q973" s="501"/>
      <c r="R973" s="560"/>
      <c r="S973" s="542">
        <f t="shared" si="363"/>
        <v>0</v>
      </c>
      <c r="T973" s="502">
        <f t="shared" si="360"/>
        <v>0</v>
      </c>
      <c r="U973" s="522">
        <f t="shared" si="364"/>
        <v>0</v>
      </c>
      <c r="V973" s="503">
        <f t="shared" si="365"/>
        <v>0</v>
      </c>
      <c r="W973" s="559" t="str">
        <f t="shared" si="366"/>
        <v/>
      </c>
      <c r="X973" s="569" t="str">
        <f t="shared" si="361"/>
        <v/>
      </c>
      <c r="Y973" s="569" t="str">
        <f t="shared" si="362"/>
        <v/>
      </c>
    </row>
    <row r="974" spans="1:25" ht="16.5">
      <c r="A974" s="493">
        <f t="shared" si="359"/>
        <v>46165</v>
      </c>
      <c r="B974" s="549" t="s">
        <v>833</v>
      </c>
      <c r="C974" s="576"/>
      <c r="D974" s="600"/>
      <c r="E974" s="577"/>
      <c r="F974" s="635" t="str">
        <f>IF(ISNA(VLOOKUP(D974,條件!$A$1:$L$65585,5,0)),"",(VLOOKUP(D974,條件!$A$1:$L$65585,5,0)))</f>
        <v/>
      </c>
      <c r="G974" s="635" t="str">
        <f>IF(ISNA(VLOOKUP(D974,條件!$A$1:$L$65585,11,0)),"",(VLOOKUP(D974,條件!$A$1:$L$65585,11,0)))</f>
        <v/>
      </c>
      <c r="H974" s="578"/>
      <c r="I974" s="579"/>
      <c r="J974" s="580"/>
      <c r="K974" s="579"/>
      <c r="L974" s="581"/>
      <c r="M974" s="498"/>
      <c r="N974" s="499"/>
      <c r="O974" s="500"/>
      <c r="P974" s="499"/>
      <c r="Q974" s="501"/>
      <c r="R974" s="560"/>
      <c r="S974" s="542">
        <f t="shared" si="363"/>
        <v>0</v>
      </c>
      <c r="T974" s="502">
        <f t="shared" si="360"/>
        <v>0</v>
      </c>
      <c r="U974" s="522">
        <f t="shared" si="364"/>
        <v>0</v>
      </c>
      <c r="V974" s="503">
        <f t="shared" si="365"/>
        <v>0</v>
      </c>
      <c r="W974" s="559" t="str">
        <f t="shared" si="366"/>
        <v/>
      </c>
      <c r="X974" s="569" t="str">
        <f t="shared" si="361"/>
        <v/>
      </c>
      <c r="Y974" s="569" t="str">
        <f t="shared" si="362"/>
        <v/>
      </c>
    </row>
    <row r="975" spans="1:25" ht="16.5">
      <c r="A975" s="493">
        <f t="shared" si="359"/>
        <v>46165</v>
      </c>
      <c r="B975" s="549" t="s">
        <v>833</v>
      </c>
      <c r="C975" s="576"/>
      <c r="D975" s="600"/>
      <c r="E975" s="577"/>
      <c r="F975" s="635" t="str">
        <f>IF(ISNA(VLOOKUP(D975,條件!$A$1:$L$65585,5,0)),"",(VLOOKUP(D975,條件!$A$1:$L$65585,5,0)))</f>
        <v/>
      </c>
      <c r="G975" s="635" t="str">
        <f>IF(ISNA(VLOOKUP(D975,條件!$A$1:$L$65585,11,0)),"",(VLOOKUP(D975,條件!$A$1:$L$65585,11,0)))</f>
        <v/>
      </c>
      <c r="H975" s="578"/>
      <c r="I975" s="579"/>
      <c r="J975" s="580"/>
      <c r="K975" s="579"/>
      <c r="L975" s="581"/>
      <c r="M975" s="498"/>
      <c r="N975" s="499"/>
      <c r="O975" s="500"/>
      <c r="P975" s="499"/>
      <c r="Q975" s="501"/>
      <c r="R975" s="560"/>
      <c r="S975" s="542">
        <f t="shared" si="363"/>
        <v>0</v>
      </c>
      <c r="T975" s="502">
        <f t="shared" si="360"/>
        <v>0</v>
      </c>
      <c r="U975" s="522">
        <f t="shared" si="364"/>
        <v>0</v>
      </c>
      <c r="V975" s="503">
        <f t="shared" si="365"/>
        <v>0</v>
      </c>
      <c r="W975" s="559" t="str">
        <f t="shared" si="366"/>
        <v/>
      </c>
      <c r="X975" s="569" t="str">
        <f t="shared" si="361"/>
        <v/>
      </c>
      <c r="Y975" s="569" t="str">
        <f t="shared" si="362"/>
        <v/>
      </c>
    </row>
    <row r="976" spans="1:25" ht="16.5">
      <c r="A976" s="493">
        <f t="shared" si="359"/>
        <v>46165</v>
      </c>
      <c r="B976" s="549" t="s">
        <v>833</v>
      </c>
      <c r="C976" s="576"/>
      <c r="D976" s="600"/>
      <c r="E976" s="577"/>
      <c r="F976" s="635" t="str">
        <f>IF(ISNA(VLOOKUP(D976,條件!$A$1:$L$65585,5,0)),"",(VLOOKUP(D976,條件!$A$1:$L$65585,5,0)))</f>
        <v/>
      </c>
      <c r="G976" s="635" t="str">
        <f>IF(ISNA(VLOOKUP(D976,條件!$A$1:$L$65585,11,0)),"",(VLOOKUP(D976,條件!$A$1:$L$65585,11,0)))</f>
        <v/>
      </c>
      <c r="H976" s="578"/>
      <c r="I976" s="579"/>
      <c r="J976" s="580"/>
      <c r="K976" s="579"/>
      <c r="L976" s="581"/>
      <c r="M976" s="498"/>
      <c r="N976" s="499"/>
      <c r="O976" s="500"/>
      <c r="P976" s="499"/>
      <c r="Q976" s="501"/>
      <c r="R976" s="560"/>
      <c r="S976" s="542">
        <f t="shared" si="363"/>
        <v>0</v>
      </c>
      <c r="T976" s="502">
        <f t="shared" si="360"/>
        <v>0</v>
      </c>
      <c r="U976" s="522">
        <f t="shared" si="364"/>
        <v>0</v>
      </c>
      <c r="V976" s="503">
        <f t="shared" si="365"/>
        <v>0</v>
      </c>
      <c r="W976" s="559" t="str">
        <f t="shared" si="366"/>
        <v/>
      </c>
      <c r="X976" s="569" t="str">
        <f t="shared" si="361"/>
        <v/>
      </c>
      <c r="Y976" s="569" t="str">
        <f t="shared" si="362"/>
        <v/>
      </c>
    </row>
    <row r="977" spans="1:25" ht="16.5">
      <c r="A977" s="493">
        <f t="shared" si="359"/>
        <v>46165</v>
      </c>
      <c r="B977" s="549" t="s">
        <v>833</v>
      </c>
      <c r="C977" s="576"/>
      <c r="D977" s="600"/>
      <c r="E977" s="577"/>
      <c r="F977" s="635" t="str">
        <f>IF(ISNA(VLOOKUP(D977,條件!$A$1:$L$65585,5,0)),"",(VLOOKUP(D977,條件!$A$1:$L$65585,5,0)))</f>
        <v/>
      </c>
      <c r="G977" s="635" t="str">
        <f>IF(ISNA(VLOOKUP(D977,條件!$A$1:$L$65585,11,0)),"",(VLOOKUP(D977,條件!$A$1:$L$65585,11,0)))</f>
        <v/>
      </c>
      <c r="H977" s="578"/>
      <c r="I977" s="579"/>
      <c r="J977" s="580"/>
      <c r="K977" s="579"/>
      <c r="L977" s="581"/>
      <c r="M977" s="498"/>
      <c r="N977" s="499"/>
      <c r="O977" s="500"/>
      <c r="P977" s="499"/>
      <c r="Q977" s="501"/>
      <c r="R977" s="560"/>
      <c r="S977" s="542">
        <f t="shared" si="363"/>
        <v>0</v>
      </c>
      <c r="T977" s="502">
        <f t="shared" si="360"/>
        <v>0</v>
      </c>
      <c r="U977" s="522">
        <f t="shared" si="364"/>
        <v>0</v>
      </c>
      <c r="V977" s="503">
        <f t="shared" si="365"/>
        <v>0</v>
      </c>
      <c r="W977" s="559" t="str">
        <f t="shared" si="366"/>
        <v/>
      </c>
      <c r="X977" s="569" t="str">
        <f t="shared" si="361"/>
        <v/>
      </c>
      <c r="Y977" s="569" t="str">
        <f t="shared" si="362"/>
        <v/>
      </c>
    </row>
    <row r="978" spans="1:25" ht="16.5">
      <c r="A978" s="493">
        <f t="shared" si="359"/>
        <v>46165</v>
      </c>
      <c r="B978" s="549" t="s">
        <v>833</v>
      </c>
      <c r="C978" s="576"/>
      <c r="D978" s="600"/>
      <c r="E978" s="577"/>
      <c r="F978" s="635" t="str">
        <f>IF(ISNA(VLOOKUP(D978,條件!$A$1:$L$65585,5,0)),"",(VLOOKUP(D978,條件!$A$1:$L$65585,5,0)))</f>
        <v/>
      </c>
      <c r="G978" s="635" t="str">
        <f>IF(ISNA(VLOOKUP(D978,條件!$A$1:$L$65585,11,0)),"",(VLOOKUP(D978,條件!$A$1:$L$65585,11,0)))</f>
        <v/>
      </c>
      <c r="H978" s="578"/>
      <c r="I978" s="579"/>
      <c r="J978" s="580"/>
      <c r="K978" s="579"/>
      <c r="L978" s="581"/>
      <c r="M978" s="498"/>
      <c r="N978" s="499"/>
      <c r="O978" s="500"/>
      <c r="P978" s="499"/>
      <c r="Q978" s="501"/>
      <c r="R978" s="560"/>
      <c r="S978" s="542">
        <f t="shared" si="363"/>
        <v>0</v>
      </c>
      <c r="T978" s="502">
        <f t="shared" si="360"/>
        <v>0</v>
      </c>
      <c r="U978" s="522">
        <f t="shared" si="364"/>
        <v>0</v>
      </c>
      <c r="V978" s="503">
        <f t="shared" si="365"/>
        <v>0</v>
      </c>
      <c r="W978" s="559" t="str">
        <f t="shared" si="366"/>
        <v/>
      </c>
      <c r="X978" s="569" t="str">
        <f t="shared" si="361"/>
        <v/>
      </c>
      <c r="Y978" s="569" t="str">
        <f t="shared" si="362"/>
        <v/>
      </c>
    </row>
    <row r="979" spans="1:25" ht="16.5">
      <c r="A979" s="493">
        <f t="shared" si="359"/>
        <v>46165</v>
      </c>
      <c r="B979" s="549" t="s">
        <v>833</v>
      </c>
      <c r="C979" s="576"/>
      <c r="D979" s="600"/>
      <c r="E979" s="577"/>
      <c r="F979" s="635" t="str">
        <f>IF(ISNA(VLOOKUP(D979,條件!$A$1:$L$65585,5,0)),"",(VLOOKUP(D979,條件!$A$1:$L$65585,5,0)))</f>
        <v/>
      </c>
      <c r="G979" s="635" t="str">
        <f>IF(ISNA(VLOOKUP(D979,條件!$A$1:$L$65585,11,0)),"",(VLOOKUP(D979,條件!$A$1:$L$65585,11,0)))</f>
        <v/>
      </c>
      <c r="H979" s="578"/>
      <c r="I979" s="579"/>
      <c r="J979" s="580"/>
      <c r="K979" s="579"/>
      <c r="L979" s="581"/>
      <c r="M979" s="498"/>
      <c r="N979" s="499"/>
      <c r="O979" s="500"/>
      <c r="P979" s="499"/>
      <c r="Q979" s="501"/>
      <c r="R979" s="560"/>
      <c r="S979" s="542">
        <f t="shared" si="363"/>
        <v>0</v>
      </c>
      <c r="T979" s="502">
        <f t="shared" si="360"/>
        <v>0</v>
      </c>
      <c r="U979" s="522">
        <f t="shared" si="364"/>
        <v>0</v>
      </c>
      <c r="V979" s="503">
        <f t="shared" si="365"/>
        <v>0</v>
      </c>
      <c r="W979" s="559" t="str">
        <f t="shared" si="366"/>
        <v/>
      </c>
      <c r="X979" s="569" t="str">
        <f t="shared" si="361"/>
        <v/>
      </c>
      <c r="Y979" s="569" t="str">
        <f t="shared" si="362"/>
        <v/>
      </c>
    </row>
    <row r="980" spans="1:25" ht="16.5">
      <c r="A980" s="493">
        <f t="shared" si="359"/>
        <v>46165</v>
      </c>
      <c r="B980" s="549" t="s">
        <v>833</v>
      </c>
      <c r="C980" s="576"/>
      <c r="D980" s="600"/>
      <c r="E980" s="577"/>
      <c r="F980" s="635" t="str">
        <f>IF(ISNA(VLOOKUP(D980,條件!$A$1:$L$65585,5,0)),"",(VLOOKUP(D980,條件!$A$1:$L$65585,5,0)))</f>
        <v/>
      </c>
      <c r="G980" s="635" t="str">
        <f>IF(ISNA(VLOOKUP(D980,條件!$A$1:$L$65585,11,0)),"",(VLOOKUP(D980,條件!$A$1:$L$65585,11,0)))</f>
        <v/>
      </c>
      <c r="H980" s="578"/>
      <c r="I980" s="579"/>
      <c r="J980" s="580"/>
      <c r="K980" s="579"/>
      <c r="L980" s="581"/>
      <c r="M980" s="498"/>
      <c r="N980" s="499"/>
      <c r="O980" s="500"/>
      <c r="P980" s="499"/>
      <c r="Q980" s="501"/>
      <c r="R980" s="560"/>
      <c r="S980" s="542">
        <f t="shared" si="363"/>
        <v>0</v>
      </c>
      <c r="T980" s="502">
        <f t="shared" si="360"/>
        <v>0</v>
      </c>
      <c r="U980" s="522">
        <f t="shared" si="364"/>
        <v>0</v>
      </c>
      <c r="V980" s="503">
        <f t="shared" si="365"/>
        <v>0</v>
      </c>
      <c r="W980" s="559" t="str">
        <f t="shared" si="366"/>
        <v/>
      </c>
      <c r="X980" s="569" t="str">
        <f t="shared" si="361"/>
        <v/>
      </c>
      <c r="Y980" s="569" t="str">
        <f t="shared" si="362"/>
        <v/>
      </c>
    </row>
    <row r="981" spans="1:25" ht="16.5">
      <c r="A981" s="493">
        <f t="shared" si="359"/>
        <v>46165</v>
      </c>
      <c r="B981" s="549" t="s">
        <v>833</v>
      </c>
      <c r="C981" s="576"/>
      <c r="D981" s="600"/>
      <c r="E981" s="577"/>
      <c r="F981" s="635" t="str">
        <f>IF(ISNA(VLOOKUP(D981,條件!$A$1:$L$65585,5,0)),"",(VLOOKUP(D981,條件!$A$1:$L$65585,5,0)))</f>
        <v/>
      </c>
      <c r="G981" s="635" t="str">
        <f>IF(ISNA(VLOOKUP(D981,條件!$A$1:$L$65585,11,0)),"",(VLOOKUP(D981,條件!$A$1:$L$65585,11,0)))</f>
        <v/>
      </c>
      <c r="H981" s="578"/>
      <c r="I981" s="579"/>
      <c r="J981" s="580"/>
      <c r="K981" s="579"/>
      <c r="L981" s="581"/>
      <c r="M981" s="498"/>
      <c r="N981" s="499"/>
      <c r="O981" s="500"/>
      <c r="P981" s="499"/>
      <c r="Q981" s="501"/>
      <c r="R981" s="560"/>
      <c r="S981" s="542">
        <f t="shared" si="363"/>
        <v>0</v>
      </c>
      <c r="T981" s="502">
        <f t="shared" si="360"/>
        <v>0</v>
      </c>
      <c r="U981" s="502">
        <f t="shared" si="364"/>
        <v>0</v>
      </c>
      <c r="V981" s="503">
        <f t="shared" si="365"/>
        <v>0</v>
      </c>
      <c r="W981" s="561" t="str">
        <f t="shared" si="366"/>
        <v/>
      </c>
      <c r="X981" s="569" t="str">
        <f t="shared" si="361"/>
        <v/>
      </c>
      <c r="Y981" s="569" t="str">
        <f t="shared" si="362"/>
        <v/>
      </c>
    </row>
    <row r="982" spans="1:25" ht="16.5">
      <c r="A982" s="493">
        <f t="shared" si="359"/>
        <v>46165</v>
      </c>
      <c r="B982" s="549" t="s">
        <v>833</v>
      </c>
      <c r="C982" s="576"/>
      <c r="D982" s="600"/>
      <c r="E982" s="577"/>
      <c r="F982" s="635" t="str">
        <f>IF(ISNA(VLOOKUP(D982,條件!$A$1:$L$65585,5,0)),"",(VLOOKUP(D982,條件!$A$1:$L$65585,5,0)))</f>
        <v/>
      </c>
      <c r="G982" s="635" t="str">
        <f>IF(ISNA(VLOOKUP(D982,條件!$A$1:$L$65585,11,0)),"",(VLOOKUP(D982,條件!$A$1:$L$65585,11,0)))</f>
        <v/>
      </c>
      <c r="H982" s="578"/>
      <c r="I982" s="579"/>
      <c r="J982" s="580"/>
      <c r="K982" s="579"/>
      <c r="L982" s="581"/>
      <c r="M982" s="498"/>
      <c r="N982" s="499"/>
      <c r="O982" s="500"/>
      <c r="P982" s="499"/>
      <c r="Q982" s="501"/>
      <c r="R982" s="560"/>
      <c r="S982" s="542">
        <f t="shared" si="363"/>
        <v>0</v>
      </c>
      <c r="T982" s="502">
        <f t="shared" si="360"/>
        <v>0</v>
      </c>
      <c r="U982" s="502">
        <f t="shared" si="364"/>
        <v>0</v>
      </c>
      <c r="V982" s="503">
        <f t="shared" si="365"/>
        <v>0</v>
      </c>
      <c r="W982" s="561" t="str">
        <f t="shared" si="366"/>
        <v/>
      </c>
      <c r="X982" s="569" t="str">
        <f t="shared" si="361"/>
        <v/>
      </c>
      <c r="Y982" s="569" t="str">
        <f t="shared" si="362"/>
        <v/>
      </c>
    </row>
    <row r="983" spans="1:25" ht="16.5">
      <c r="A983" s="493">
        <f t="shared" si="359"/>
        <v>46165</v>
      </c>
      <c r="B983" s="549" t="s">
        <v>833</v>
      </c>
      <c r="C983" s="576"/>
      <c r="D983" s="600"/>
      <c r="E983" s="577"/>
      <c r="F983" s="635" t="str">
        <f>IF(ISNA(VLOOKUP(D983,條件!$A$1:$L$65585,5,0)),"",(VLOOKUP(D983,條件!$A$1:$L$65585,5,0)))</f>
        <v/>
      </c>
      <c r="G983" s="635" t="str">
        <f>IF(ISNA(VLOOKUP(D983,條件!$A$1:$L$65585,11,0)),"",(VLOOKUP(D983,條件!$A$1:$L$65585,11,0)))</f>
        <v/>
      </c>
      <c r="H983" s="578"/>
      <c r="I983" s="579"/>
      <c r="J983" s="580"/>
      <c r="K983" s="579"/>
      <c r="L983" s="581"/>
      <c r="M983" s="498"/>
      <c r="N983" s="499"/>
      <c r="O983" s="500"/>
      <c r="P983" s="499"/>
      <c r="Q983" s="501"/>
      <c r="R983" s="560"/>
      <c r="S983" s="542">
        <f t="shared" si="363"/>
        <v>0</v>
      </c>
      <c r="T983" s="502">
        <f t="shared" si="360"/>
        <v>0</v>
      </c>
      <c r="U983" s="502">
        <f t="shared" si="364"/>
        <v>0</v>
      </c>
      <c r="V983" s="503">
        <f t="shared" si="365"/>
        <v>0</v>
      </c>
      <c r="W983" s="561" t="str">
        <f t="shared" si="366"/>
        <v/>
      </c>
      <c r="X983" s="569" t="str">
        <f t="shared" si="361"/>
        <v/>
      </c>
      <c r="Y983" s="569" t="str">
        <f t="shared" si="362"/>
        <v/>
      </c>
    </row>
    <row r="984" spans="1:25" ht="16.5">
      <c r="A984" s="493">
        <f t="shared" si="359"/>
        <v>46165</v>
      </c>
      <c r="B984" s="549" t="s">
        <v>833</v>
      </c>
      <c r="C984" s="576"/>
      <c r="D984" s="600"/>
      <c r="E984" s="577"/>
      <c r="F984" s="635" t="str">
        <f>IF(ISNA(VLOOKUP(D984,條件!$A$1:$L$65585,5,0)),"",(VLOOKUP(D984,條件!$A$1:$L$65585,5,0)))</f>
        <v/>
      </c>
      <c r="G984" s="635" t="str">
        <f>IF(ISNA(VLOOKUP(D984,條件!$A$1:$L$65585,11,0)),"",(VLOOKUP(D984,條件!$A$1:$L$65585,11,0)))</f>
        <v/>
      </c>
      <c r="H984" s="578"/>
      <c r="I984" s="579"/>
      <c r="J984" s="580"/>
      <c r="K984" s="579"/>
      <c r="L984" s="581"/>
      <c r="M984" s="498"/>
      <c r="N984" s="499"/>
      <c r="O984" s="500"/>
      <c r="P984" s="499"/>
      <c r="Q984" s="501"/>
      <c r="R984" s="560"/>
      <c r="S984" s="542">
        <f t="shared" si="363"/>
        <v>0</v>
      </c>
      <c r="T984" s="502">
        <f t="shared" si="360"/>
        <v>0</v>
      </c>
      <c r="U984" s="502">
        <f t="shared" si="364"/>
        <v>0</v>
      </c>
      <c r="V984" s="503">
        <f t="shared" si="365"/>
        <v>0</v>
      </c>
      <c r="W984" s="561" t="str">
        <f t="shared" si="366"/>
        <v/>
      </c>
      <c r="X984" s="569" t="str">
        <f t="shared" si="361"/>
        <v/>
      </c>
      <c r="Y984" s="569" t="str">
        <f t="shared" si="362"/>
        <v/>
      </c>
    </row>
    <row r="985" spans="1:25" ht="16.5">
      <c r="A985" s="493">
        <f t="shared" si="359"/>
        <v>46165</v>
      </c>
      <c r="B985" s="549" t="s">
        <v>833</v>
      </c>
      <c r="C985" s="576"/>
      <c r="D985" s="600"/>
      <c r="E985" s="577"/>
      <c r="F985" s="635" t="str">
        <f>IF(ISNA(VLOOKUP(D985,條件!$A$1:$L$65585,5,0)),"",(VLOOKUP(D985,條件!$A$1:$L$65585,5,0)))</f>
        <v/>
      </c>
      <c r="G985" s="635" t="str">
        <f>IF(ISNA(VLOOKUP(D985,條件!$A$1:$L$65585,11,0)),"",(VLOOKUP(D985,條件!$A$1:$L$65585,11,0)))</f>
        <v/>
      </c>
      <c r="H985" s="578"/>
      <c r="I985" s="579"/>
      <c r="J985" s="580"/>
      <c r="K985" s="579"/>
      <c r="L985" s="581"/>
      <c r="M985" s="498"/>
      <c r="N985" s="499"/>
      <c r="O985" s="500"/>
      <c r="P985" s="499"/>
      <c r="Q985" s="501"/>
      <c r="R985" s="560"/>
      <c r="S985" s="542">
        <f t="shared" si="363"/>
        <v>0</v>
      </c>
      <c r="T985" s="502">
        <f t="shared" si="360"/>
        <v>0</v>
      </c>
      <c r="U985" s="502">
        <f t="shared" si="364"/>
        <v>0</v>
      </c>
      <c r="V985" s="503">
        <f t="shared" si="365"/>
        <v>0</v>
      </c>
      <c r="W985" s="561" t="str">
        <f t="shared" si="366"/>
        <v/>
      </c>
      <c r="X985" s="569" t="str">
        <f t="shared" si="361"/>
        <v/>
      </c>
      <c r="Y985" s="569" t="str">
        <f t="shared" si="362"/>
        <v/>
      </c>
    </row>
    <row r="986" spans="1:25" ht="16.5">
      <c r="A986" s="493">
        <f t="shared" si="359"/>
        <v>46165</v>
      </c>
      <c r="B986" s="549" t="s">
        <v>833</v>
      </c>
      <c r="C986" s="576"/>
      <c r="D986" s="600"/>
      <c r="E986" s="577"/>
      <c r="F986" s="635" t="str">
        <f>IF(ISNA(VLOOKUP(D986,條件!$A$1:$L$65585,5,0)),"",(VLOOKUP(D986,條件!$A$1:$L$65585,5,0)))</f>
        <v/>
      </c>
      <c r="G986" s="635" t="str">
        <f>IF(ISNA(VLOOKUP(D986,條件!$A$1:$L$65585,11,0)),"",(VLOOKUP(D986,條件!$A$1:$L$65585,11,0)))</f>
        <v/>
      </c>
      <c r="H986" s="578"/>
      <c r="I986" s="579"/>
      <c r="J986" s="580"/>
      <c r="K986" s="579"/>
      <c r="L986" s="581"/>
      <c r="M986" s="498"/>
      <c r="N986" s="499"/>
      <c r="O986" s="500"/>
      <c r="P986" s="499"/>
      <c r="Q986" s="501"/>
      <c r="R986" s="560"/>
      <c r="S986" s="542">
        <f t="shared" si="363"/>
        <v>0</v>
      </c>
      <c r="T986" s="502">
        <f t="shared" si="360"/>
        <v>0</v>
      </c>
      <c r="U986" s="502">
        <f t="shared" si="364"/>
        <v>0</v>
      </c>
      <c r="V986" s="503">
        <f t="shared" si="365"/>
        <v>0</v>
      </c>
      <c r="W986" s="561" t="str">
        <f t="shared" si="366"/>
        <v/>
      </c>
      <c r="X986" s="569" t="str">
        <f t="shared" si="361"/>
        <v/>
      </c>
      <c r="Y986" s="569" t="str">
        <f t="shared" si="362"/>
        <v/>
      </c>
    </row>
    <row r="987" spans="1:25" ht="16.5">
      <c r="A987" s="493">
        <f t="shared" si="359"/>
        <v>46165</v>
      </c>
      <c r="B987" s="549" t="s">
        <v>833</v>
      </c>
      <c r="C987" s="576"/>
      <c r="D987" s="600"/>
      <c r="E987" s="577"/>
      <c r="F987" s="635" t="str">
        <f>IF(ISNA(VLOOKUP(D987,條件!$A$1:$L$65585,5,0)),"",(VLOOKUP(D987,條件!$A$1:$L$65585,5,0)))</f>
        <v/>
      </c>
      <c r="G987" s="635" t="str">
        <f>IF(ISNA(VLOOKUP(D987,條件!$A$1:$L$65585,11,0)),"",(VLOOKUP(D987,條件!$A$1:$L$65585,11,0)))</f>
        <v/>
      </c>
      <c r="H987" s="578"/>
      <c r="I987" s="579"/>
      <c r="J987" s="580"/>
      <c r="K987" s="579"/>
      <c r="L987" s="581"/>
      <c r="M987" s="498"/>
      <c r="N987" s="499"/>
      <c r="O987" s="500"/>
      <c r="P987" s="499"/>
      <c r="Q987" s="501"/>
      <c r="R987" s="560"/>
      <c r="S987" s="542">
        <f t="shared" si="363"/>
        <v>0</v>
      </c>
      <c r="T987" s="502">
        <f t="shared" si="360"/>
        <v>0</v>
      </c>
      <c r="U987" s="502">
        <f t="shared" si="364"/>
        <v>0</v>
      </c>
      <c r="V987" s="503">
        <f t="shared" si="365"/>
        <v>0</v>
      </c>
      <c r="W987" s="561" t="str">
        <f t="shared" si="366"/>
        <v/>
      </c>
      <c r="X987" s="569" t="str">
        <f t="shared" si="361"/>
        <v/>
      </c>
      <c r="Y987" s="569" t="str">
        <f t="shared" si="362"/>
        <v/>
      </c>
    </row>
    <row r="988" spans="1:25" ht="16.5">
      <c r="A988" s="493">
        <f t="shared" si="359"/>
        <v>46165</v>
      </c>
      <c r="B988" s="549" t="s">
        <v>833</v>
      </c>
      <c r="C988" s="576"/>
      <c r="D988" s="600"/>
      <c r="E988" s="577"/>
      <c r="F988" s="635" t="str">
        <f>IF(ISNA(VLOOKUP(D988,條件!$A$1:$L$65585,5,0)),"",(VLOOKUP(D988,條件!$A$1:$L$65585,5,0)))</f>
        <v/>
      </c>
      <c r="G988" s="635" t="str">
        <f>IF(ISNA(VLOOKUP(D988,條件!$A$1:$L$65585,11,0)),"",(VLOOKUP(D988,條件!$A$1:$L$65585,11,0)))</f>
        <v/>
      </c>
      <c r="H988" s="578"/>
      <c r="I988" s="579"/>
      <c r="J988" s="580"/>
      <c r="K988" s="579"/>
      <c r="L988" s="581"/>
      <c r="M988" s="498"/>
      <c r="N988" s="499"/>
      <c r="O988" s="500"/>
      <c r="P988" s="499"/>
      <c r="Q988" s="501"/>
      <c r="R988" s="560"/>
      <c r="S988" s="542">
        <f t="shared" si="363"/>
        <v>0</v>
      </c>
      <c r="T988" s="502">
        <f t="shared" si="360"/>
        <v>0</v>
      </c>
      <c r="U988" s="502">
        <f t="shared" si="364"/>
        <v>0</v>
      </c>
      <c r="V988" s="503">
        <f t="shared" si="365"/>
        <v>0</v>
      </c>
      <c r="W988" s="561" t="str">
        <f t="shared" si="366"/>
        <v/>
      </c>
      <c r="X988" s="569" t="str">
        <f t="shared" si="361"/>
        <v/>
      </c>
      <c r="Y988" s="569" t="str">
        <f t="shared" si="362"/>
        <v/>
      </c>
    </row>
    <row r="989" spans="1:25" ht="16.5">
      <c r="A989" s="493">
        <f t="shared" si="359"/>
        <v>46165</v>
      </c>
      <c r="B989" s="549" t="s">
        <v>833</v>
      </c>
      <c r="C989" s="576"/>
      <c r="D989" s="600"/>
      <c r="E989" s="577"/>
      <c r="F989" s="635" t="str">
        <f>IF(ISNA(VLOOKUP(D989,條件!$A$1:$L$65585,5,0)),"",(VLOOKUP(D989,條件!$A$1:$L$65585,5,0)))</f>
        <v/>
      </c>
      <c r="G989" s="635" t="str">
        <f>IF(ISNA(VLOOKUP(D989,條件!$A$1:$L$65585,11,0)),"",(VLOOKUP(D989,條件!$A$1:$L$65585,11,0)))</f>
        <v/>
      </c>
      <c r="H989" s="578"/>
      <c r="I989" s="579"/>
      <c r="J989" s="580"/>
      <c r="K989" s="579"/>
      <c r="L989" s="581"/>
      <c r="M989" s="498"/>
      <c r="N989" s="499"/>
      <c r="O989" s="500"/>
      <c r="P989" s="499"/>
      <c r="Q989" s="501"/>
      <c r="R989" s="560"/>
      <c r="S989" s="542">
        <f t="shared" si="363"/>
        <v>0</v>
      </c>
      <c r="T989" s="502">
        <f t="shared" si="360"/>
        <v>0</v>
      </c>
      <c r="U989" s="502">
        <f t="shared" si="364"/>
        <v>0</v>
      </c>
      <c r="V989" s="503">
        <f t="shared" si="365"/>
        <v>0</v>
      </c>
      <c r="W989" s="561" t="str">
        <f t="shared" si="366"/>
        <v/>
      </c>
      <c r="X989" s="569" t="str">
        <f t="shared" si="361"/>
        <v/>
      </c>
      <c r="Y989" s="569" t="str">
        <f t="shared" si="362"/>
        <v/>
      </c>
    </row>
    <row r="990" spans="1:25" ht="16.5">
      <c r="A990" s="493">
        <f t="shared" si="359"/>
        <v>46165</v>
      </c>
      <c r="B990" s="515" t="s">
        <v>831</v>
      </c>
      <c r="C990" s="652"/>
      <c r="D990" s="653"/>
      <c r="E990" s="654"/>
      <c r="F990" s="655">
        <v>0</v>
      </c>
      <c r="G990" s="655"/>
      <c r="H990" s="656"/>
      <c r="I990" s="657">
        <f>COUNTA(I970:I989)</f>
        <v>0</v>
      </c>
      <c r="J990" s="657"/>
      <c r="K990" s="657"/>
      <c r="L990" s="658"/>
      <c r="M990" s="517"/>
      <c r="N990" s="518">
        <f>SUM(N970:N989)</f>
        <v>0</v>
      </c>
      <c r="O990" s="517"/>
      <c r="P990" s="518">
        <f>SUM(P970:P989)</f>
        <v>0</v>
      </c>
      <c r="Q990" s="519"/>
      <c r="R990" s="562"/>
      <c r="S990" s="544"/>
      <c r="T990" s="520"/>
      <c r="U990" s="516">
        <f>SUMIF(U970:U989,"&lt;9E307")</f>
        <v>0</v>
      </c>
      <c r="V990" s="516">
        <f>SUM(V970:V989)</f>
        <v>0</v>
      </c>
      <c r="W990" s="563">
        <f>IF(ISERROR(V990/U990),0,(V990/U990))</f>
        <v>0</v>
      </c>
      <c r="X990" s="570">
        <f>SUMIF(X970:X989,"&lt;9E307")</f>
        <v>0</v>
      </c>
      <c r="Y990" s="570">
        <f>SUMIF(Y970:Y989,"&lt;9E307")</f>
        <v>0</v>
      </c>
    </row>
    <row r="991" spans="1:25" ht="16.5">
      <c r="A991" s="493">
        <f t="shared" si="359"/>
        <v>46165</v>
      </c>
      <c r="B991" s="521" t="s">
        <v>834</v>
      </c>
      <c r="C991" s="659"/>
      <c r="D991" s="660"/>
      <c r="E991" s="661"/>
      <c r="F991" s="662"/>
      <c r="G991" s="662"/>
      <c r="H991" s="663"/>
      <c r="I991" s="664">
        <f>SUM(I969,I990)</f>
        <v>0</v>
      </c>
      <c r="J991" s="664"/>
      <c r="K991" s="664"/>
      <c r="L991" s="665"/>
      <c r="M991" s="536"/>
      <c r="N991" s="537">
        <f>SUM(N969,N990)</f>
        <v>0</v>
      </c>
      <c r="O991" s="536"/>
      <c r="P991" s="537">
        <f>SUM(P969,P990)</f>
        <v>0</v>
      </c>
      <c r="Q991" s="538"/>
      <c r="R991" s="564"/>
      <c r="S991" s="545"/>
      <c r="T991" s="504"/>
      <c r="U991" s="504">
        <f t="shared" ref="U991:V991" si="367">SUM(U969,U990)</f>
        <v>0</v>
      </c>
      <c r="V991" s="504">
        <f t="shared" si="367"/>
        <v>0</v>
      </c>
      <c r="W991" s="565">
        <f>IF(ISERROR(V991/U991),0,V991/U991)</f>
        <v>0</v>
      </c>
      <c r="X991" s="571">
        <f>SUM(X969,X990)</f>
        <v>0</v>
      </c>
      <c r="Y991" s="571">
        <f>SUM(Y969,Y990)</f>
        <v>0</v>
      </c>
    </row>
    <row r="992" spans="1:25" ht="16.5">
      <c r="A992" s="566">
        <f>A991+1</f>
        <v>46166</v>
      </c>
      <c r="B992" s="548" t="s">
        <v>832</v>
      </c>
      <c r="C992" s="666"/>
      <c r="D992" s="667"/>
      <c r="E992" s="668"/>
      <c r="F992" s="669" t="str">
        <f>IF(ISNA(VLOOKUP(D992,條件!$A$1:$L$65585,5,0)),"",(VLOOKUP(D992,條件!$A$1:$L$65585,5,0)))</f>
        <v/>
      </c>
      <c r="G992" s="669" t="str">
        <f>IF(ISNA(VLOOKUP(D992,條件!$A$1:$L$65585,11,0)),"",(VLOOKUP(D992,條件!$A$1:$L$65585,11,0)))</f>
        <v/>
      </c>
      <c r="H992" s="670"/>
      <c r="I992" s="671"/>
      <c r="J992" s="580"/>
      <c r="K992" s="671"/>
      <c r="L992" s="672"/>
      <c r="M992" s="524"/>
      <c r="N992" s="525"/>
      <c r="O992" s="526"/>
      <c r="P992" s="525"/>
      <c r="Q992" s="527"/>
      <c r="R992" s="558"/>
      <c r="S992" s="541">
        <f>K992*0.85</f>
        <v>0</v>
      </c>
      <c r="T992" s="522">
        <f t="shared" ref="T992:T1011" si="368">IF(J992="",0,(1440/(J992/S992)))</f>
        <v>0</v>
      </c>
      <c r="U992" s="522">
        <f>T992*L992*(N992+P992)/24*0.85</f>
        <v>0</v>
      </c>
      <c r="V992" s="523">
        <f>M992+O992</f>
        <v>0</v>
      </c>
      <c r="W992" s="559" t="str">
        <f>IF(U992=0,"",((V992/U992)))</f>
        <v/>
      </c>
      <c r="X992" s="569" t="str">
        <f t="shared" ref="X992:X1011" si="369">IF(ISERROR((U992/(N992+P992)*N992)/250),"",((U992/(N992+P992)*N992)/250))</f>
        <v/>
      </c>
      <c r="Y992" s="569" t="str">
        <f t="shared" ref="Y992:Y1011" si="370">IF(ISERROR(((U992/(N992+P992)*P992)/250)),"",(((U992/(N992+P992)*P992))/250))</f>
        <v/>
      </c>
    </row>
    <row r="993" spans="1:25" ht="16.5">
      <c r="A993" s="493">
        <f>A992</f>
        <v>46166</v>
      </c>
      <c r="B993" s="549" t="s">
        <v>832</v>
      </c>
      <c r="C993" s="576"/>
      <c r="D993" s="600"/>
      <c r="E993" s="577"/>
      <c r="F993" s="635" t="str">
        <f>IF(ISNA(VLOOKUP(D993,條件!$A$1:$L$65585,5,0)),"",(VLOOKUP(D993,條件!$A$1:$L$65585,5,0)))</f>
        <v/>
      </c>
      <c r="G993" s="635" t="str">
        <f>IF(ISNA(VLOOKUP(D993,條件!$A$1:$L$65585,11,0)),"",(VLOOKUP(D993,條件!$A$1:$L$65585,11,0)))</f>
        <v/>
      </c>
      <c r="H993" s="578"/>
      <c r="I993" s="579"/>
      <c r="J993" s="580"/>
      <c r="K993" s="579"/>
      <c r="L993" s="581"/>
      <c r="M993" s="498"/>
      <c r="N993" s="499"/>
      <c r="O993" s="500"/>
      <c r="P993" s="499"/>
      <c r="Q993" s="527"/>
      <c r="R993" s="560"/>
      <c r="S993" s="542">
        <f t="shared" ref="S993:S1011" si="371">K993*0.85</f>
        <v>0</v>
      </c>
      <c r="T993" s="502">
        <f t="shared" si="368"/>
        <v>0</v>
      </c>
      <c r="U993" s="522">
        <f t="shared" ref="U993:U1011" si="372">T993*L993*(N993+P993)/24*0.85</f>
        <v>0</v>
      </c>
      <c r="V993" s="503">
        <f t="shared" ref="V993:V1011" si="373">M993+O993</f>
        <v>0</v>
      </c>
      <c r="W993" s="559" t="str">
        <f t="shared" ref="W993:W1011" si="374">IF(U993=0,"",((V993/U993)))</f>
        <v/>
      </c>
      <c r="X993" s="569" t="str">
        <f t="shared" si="369"/>
        <v/>
      </c>
      <c r="Y993" s="569" t="str">
        <f t="shared" si="370"/>
        <v/>
      </c>
    </row>
    <row r="994" spans="1:25" ht="16.5">
      <c r="A994" s="493">
        <f t="shared" ref="A994:A1034" si="375">A993</f>
        <v>46166</v>
      </c>
      <c r="B994" s="549" t="s">
        <v>832</v>
      </c>
      <c r="C994" s="576"/>
      <c r="D994" s="600"/>
      <c r="E994" s="577"/>
      <c r="F994" s="635" t="str">
        <f>IF(ISNA(VLOOKUP(D994,條件!$A$1:$L$65585,5,0)),"",(VLOOKUP(D994,條件!$A$1:$L$65585,5,0)))</f>
        <v/>
      </c>
      <c r="G994" s="635" t="str">
        <f>IF(ISNA(VLOOKUP(D994,條件!$A$1:$L$65585,11,0)),"",(VLOOKUP(D994,條件!$A$1:$L$65585,11,0)))</f>
        <v/>
      </c>
      <c r="H994" s="578"/>
      <c r="I994" s="579"/>
      <c r="J994" s="580"/>
      <c r="K994" s="579"/>
      <c r="L994" s="581"/>
      <c r="M994" s="498"/>
      <c r="N994" s="499"/>
      <c r="O994" s="500"/>
      <c r="P994" s="499"/>
      <c r="Q994" s="527"/>
      <c r="R994" s="560"/>
      <c r="S994" s="542">
        <f t="shared" si="371"/>
        <v>0</v>
      </c>
      <c r="T994" s="502">
        <f t="shared" si="368"/>
        <v>0</v>
      </c>
      <c r="U994" s="522">
        <f t="shared" si="372"/>
        <v>0</v>
      </c>
      <c r="V994" s="503">
        <f t="shared" si="373"/>
        <v>0</v>
      </c>
      <c r="W994" s="559" t="str">
        <f t="shared" si="374"/>
        <v/>
      </c>
      <c r="X994" s="569" t="str">
        <f t="shared" si="369"/>
        <v/>
      </c>
      <c r="Y994" s="569" t="str">
        <f t="shared" si="370"/>
        <v/>
      </c>
    </row>
    <row r="995" spans="1:25" ht="16.5">
      <c r="A995" s="493">
        <f t="shared" si="375"/>
        <v>46166</v>
      </c>
      <c r="B995" s="549" t="s">
        <v>832</v>
      </c>
      <c r="C995" s="576"/>
      <c r="D995" s="600"/>
      <c r="E995" s="577"/>
      <c r="F995" s="635" t="str">
        <f>IF(ISNA(VLOOKUP(D995,條件!$A$1:$L$65585,5,0)),"",(VLOOKUP(D995,條件!$A$1:$L$65585,5,0)))</f>
        <v/>
      </c>
      <c r="G995" s="635" t="str">
        <f>IF(ISNA(VLOOKUP(D995,條件!$A$1:$L$65585,11,0)),"",(VLOOKUP(D995,條件!$A$1:$L$65585,11,0)))</f>
        <v/>
      </c>
      <c r="H995" s="578"/>
      <c r="I995" s="579"/>
      <c r="J995" s="580"/>
      <c r="K995" s="579"/>
      <c r="L995" s="581"/>
      <c r="M995" s="498"/>
      <c r="N995" s="499"/>
      <c r="O995" s="500"/>
      <c r="P995" s="499"/>
      <c r="Q995" s="527"/>
      <c r="R995" s="560"/>
      <c r="S995" s="542">
        <f t="shared" si="371"/>
        <v>0</v>
      </c>
      <c r="T995" s="502">
        <f t="shared" si="368"/>
        <v>0</v>
      </c>
      <c r="U995" s="522">
        <f t="shared" si="372"/>
        <v>0</v>
      </c>
      <c r="V995" s="503">
        <f t="shared" si="373"/>
        <v>0</v>
      </c>
      <c r="W995" s="559" t="str">
        <f t="shared" si="374"/>
        <v/>
      </c>
      <c r="X995" s="569" t="str">
        <f t="shared" si="369"/>
        <v/>
      </c>
      <c r="Y995" s="569" t="str">
        <f t="shared" si="370"/>
        <v/>
      </c>
    </row>
    <row r="996" spans="1:25" ht="16.5">
      <c r="A996" s="493">
        <f t="shared" si="375"/>
        <v>46166</v>
      </c>
      <c r="B996" s="549" t="s">
        <v>832</v>
      </c>
      <c r="C996" s="576"/>
      <c r="D996" s="600"/>
      <c r="E996" s="577"/>
      <c r="F996" s="635" t="str">
        <f>IF(ISNA(VLOOKUP(D996,條件!$A$1:$L$65585,5,0)),"",(VLOOKUP(D996,條件!$A$1:$L$65585,5,0)))</f>
        <v/>
      </c>
      <c r="G996" s="635" t="str">
        <f>IF(ISNA(VLOOKUP(D996,條件!$A$1:$L$65585,11,0)),"",(VLOOKUP(D996,條件!$A$1:$L$65585,11,0)))</f>
        <v/>
      </c>
      <c r="H996" s="578"/>
      <c r="I996" s="579"/>
      <c r="J996" s="580"/>
      <c r="K996" s="579"/>
      <c r="L996" s="581"/>
      <c r="M996" s="498"/>
      <c r="N996" s="499"/>
      <c r="O996" s="500"/>
      <c r="P996" s="499"/>
      <c r="Q996" s="527"/>
      <c r="R996" s="560"/>
      <c r="S996" s="542">
        <f t="shared" si="371"/>
        <v>0</v>
      </c>
      <c r="T996" s="502">
        <f t="shared" si="368"/>
        <v>0</v>
      </c>
      <c r="U996" s="522">
        <f t="shared" si="372"/>
        <v>0</v>
      </c>
      <c r="V996" s="503">
        <f t="shared" si="373"/>
        <v>0</v>
      </c>
      <c r="W996" s="559" t="str">
        <f t="shared" si="374"/>
        <v/>
      </c>
      <c r="X996" s="569" t="str">
        <f t="shared" si="369"/>
        <v/>
      </c>
      <c r="Y996" s="569" t="str">
        <f t="shared" si="370"/>
        <v/>
      </c>
    </row>
    <row r="997" spans="1:25" ht="16.5">
      <c r="A997" s="493">
        <f t="shared" si="375"/>
        <v>46166</v>
      </c>
      <c r="B997" s="549" t="s">
        <v>832</v>
      </c>
      <c r="C997" s="576"/>
      <c r="D997" s="600"/>
      <c r="E997" s="577"/>
      <c r="F997" s="635" t="str">
        <f>IF(ISNA(VLOOKUP(D997,條件!$A$1:$L$65585,5,0)),"",(VLOOKUP(D997,條件!$A$1:$L$65585,5,0)))</f>
        <v/>
      </c>
      <c r="G997" s="635" t="str">
        <f>IF(ISNA(VLOOKUP(D997,條件!$A$1:$L$65585,11,0)),"",(VLOOKUP(D997,條件!$A$1:$L$65585,11,0)))</f>
        <v/>
      </c>
      <c r="H997" s="578"/>
      <c r="I997" s="579"/>
      <c r="J997" s="580"/>
      <c r="K997" s="579"/>
      <c r="L997" s="581"/>
      <c r="M997" s="498"/>
      <c r="N997" s="499"/>
      <c r="O997" s="500"/>
      <c r="P997" s="499"/>
      <c r="Q997" s="527"/>
      <c r="R997" s="560"/>
      <c r="S997" s="542">
        <f t="shared" si="371"/>
        <v>0</v>
      </c>
      <c r="T997" s="502">
        <f t="shared" si="368"/>
        <v>0</v>
      </c>
      <c r="U997" s="522">
        <f t="shared" si="372"/>
        <v>0</v>
      </c>
      <c r="V997" s="503">
        <f t="shared" si="373"/>
        <v>0</v>
      </c>
      <c r="W997" s="559" t="str">
        <f t="shared" si="374"/>
        <v/>
      </c>
      <c r="X997" s="569" t="str">
        <f t="shared" si="369"/>
        <v/>
      </c>
      <c r="Y997" s="569" t="str">
        <f t="shared" si="370"/>
        <v/>
      </c>
    </row>
    <row r="998" spans="1:25" ht="16.5">
      <c r="A998" s="493">
        <f t="shared" si="375"/>
        <v>46166</v>
      </c>
      <c r="B998" s="549" t="s">
        <v>832</v>
      </c>
      <c r="C998" s="576"/>
      <c r="D998" s="600"/>
      <c r="E998" s="577"/>
      <c r="F998" s="635" t="str">
        <f>IF(ISNA(VLOOKUP(D998,條件!$A$1:$L$65585,5,0)),"",(VLOOKUP(D998,條件!$A$1:$L$65585,5,0)))</f>
        <v/>
      </c>
      <c r="G998" s="635" t="str">
        <f>IF(ISNA(VLOOKUP(D998,條件!$A$1:$L$65585,11,0)),"",(VLOOKUP(D998,條件!$A$1:$L$65585,11,0)))</f>
        <v/>
      </c>
      <c r="H998" s="578"/>
      <c r="I998" s="579"/>
      <c r="J998" s="580"/>
      <c r="K998" s="579"/>
      <c r="L998" s="581"/>
      <c r="M998" s="498"/>
      <c r="N998" s="499"/>
      <c r="O998" s="500"/>
      <c r="P998" s="499"/>
      <c r="Q998" s="527"/>
      <c r="R998" s="560"/>
      <c r="S998" s="542">
        <f t="shared" si="371"/>
        <v>0</v>
      </c>
      <c r="T998" s="502">
        <f t="shared" si="368"/>
        <v>0</v>
      </c>
      <c r="U998" s="522">
        <f t="shared" si="372"/>
        <v>0</v>
      </c>
      <c r="V998" s="503">
        <f t="shared" si="373"/>
        <v>0</v>
      </c>
      <c r="W998" s="559" t="str">
        <f t="shared" si="374"/>
        <v/>
      </c>
      <c r="X998" s="569" t="str">
        <f t="shared" si="369"/>
        <v/>
      </c>
      <c r="Y998" s="569" t="str">
        <f t="shared" si="370"/>
        <v/>
      </c>
    </row>
    <row r="999" spans="1:25" ht="16.5">
      <c r="A999" s="493">
        <f t="shared" si="375"/>
        <v>46166</v>
      </c>
      <c r="B999" s="549" t="s">
        <v>832</v>
      </c>
      <c r="C999" s="576"/>
      <c r="D999" s="600"/>
      <c r="E999" s="577"/>
      <c r="F999" s="635" t="str">
        <f>IF(ISNA(VLOOKUP(D999,條件!$A$1:$L$65585,5,0)),"",(VLOOKUP(D999,條件!$A$1:$L$65585,5,0)))</f>
        <v/>
      </c>
      <c r="G999" s="635" t="str">
        <f>IF(ISNA(VLOOKUP(D999,條件!$A$1:$L$65585,11,0)),"",(VLOOKUP(D999,條件!$A$1:$L$65585,11,0)))</f>
        <v/>
      </c>
      <c r="H999" s="578"/>
      <c r="I999" s="579"/>
      <c r="J999" s="580"/>
      <c r="K999" s="579"/>
      <c r="L999" s="581"/>
      <c r="M999" s="498"/>
      <c r="N999" s="499"/>
      <c r="O999" s="500"/>
      <c r="P999" s="499"/>
      <c r="Q999" s="527"/>
      <c r="R999" s="560"/>
      <c r="S999" s="542">
        <f t="shared" si="371"/>
        <v>0</v>
      </c>
      <c r="T999" s="502">
        <f t="shared" si="368"/>
        <v>0</v>
      </c>
      <c r="U999" s="522">
        <f t="shared" si="372"/>
        <v>0</v>
      </c>
      <c r="V999" s="503">
        <f t="shared" si="373"/>
        <v>0</v>
      </c>
      <c r="W999" s="559" t="str">
        <f t="shared" si="374"/>
        <v/>
      </c>
      <c r="X999" s="569" t="str">
        <f t="shared" si="369"/>
        <v/>
      </c>
      <c r="Y999" s="569" t="str">
        <f t="shared" si="370"/>
        <v/>
      </c>
    </row>
    <row r="1000" spans="1:25" ht="16.5">
      <c r="A1000" s="493">
        <f t="shared" si="375"/>
        <v>46166</v>
      </c>
      <c r="B1000" s="549" t="s">
        <v>832</v>
      </c>
      <c r="C1000" s="576"/>
      <c r="D1000" s="600"/>
      <c r="E1000" s="577"/>
      <c r="F1000" s="635" t="str">
        <f>IF(ISNA(VLOOKUP(D1000,條件!$A$1:$L$65585,5,0)),"",(VLOOKUP(D1000,條件!$A$1:$L$65585,5,0)))</f>
        <v/>
      </c>
      <c r="G1000" s="635" t="str">
        <f>IF(ISNA(VLOOKUP(D1000,條件!$A$1:$L$65585,11,0)),"",(VLOOKUP(D1000,條件!$A$1:$L$65585,11,0)))</f>
        <v/>
      </c>
      <c r="H1000" s="578"/>
      <c r="I1000" s="579"/>
      <c r="J1000" s="580"/>
      <c r="K1000" s="579"/>
      <c r="L1000" s="581"/>
      <c r="M1000" s="498"/>
      <c r="N1000" s="499"/>
      <c r="O1000" s="500"/>
      <c r="P1000" s="499"/>
      <c r="Q1000" s="527"/>
      <c r="R1000" s="560"/>
      <c r="S1000" s="542">
        <f t="shared" si="371"/>
        <v>0</v>
      </c>
      <c r="T1000" s="502">
        <f t="shared" si="368"/>
        <v>0</v>
      </c>
      <c r="U1000" s="522">
        <f t="shared" si="372"/>
        <v>0</v>
      </c>
      <c r="V1000" s="503">
        <f t="shared" si="373"/>
        <v>0</v>
      </c>
      <c r="W1000" s="559" t="str">
        <f t="shared" si="374"/>
        <v/>
      </c>
      <c r="X1000" s="569" t="str">
        <f t="shared" si="369"/>
        <v/>
      </c>
      <c r="Y1000" s="569" t="str">
        <f t="shared" si="370"/>
        <v/>
      </c>
    </row>
    <row r="1001" spans="1:25" ht="16.5">
      <c r="A1001" s="493">
        <f t="shared" si="375"/>
        <v>46166</v>
      </c>
      <c r="B1001" s="549" t="s">
        <v>832</v>
      </c>
      <c r="C1001" s="576"/>
      <c r="D1001" s="600"/>
      <c r="E1001" s="577"/>
      <c r="F1001" s="635" t="str">
        <f>IF(ISNA(VLOOKUP(D1001,條件!$A$1:$L$65585,5,0)),"",(VLOOKUP(D1001,條件!$A$1:$L$65585,5,0)))</f>
        <v/>
      </c>
      <c r="G1001" s="635" t="str">
        <f>IF(ISNA(VLOOKUP(D1001,條件!$A$1:$L$65585,11,0)),"",(VLOOKUP(D1001,條件!$A$1:$L$65585,11,0)))</f>
        <v/>
      </c>
      <c r="H1001" s="578"/>
      <c r="I1001" s="579"/>
      <c r="J1001" s="580"/>
      <c r="K1001" s="579"/>
      <c r="L1001" s="581"/>
      <c r="M1001" s="498"/>
      <c r="N1001" s="499"/>
      <c r="O1001" s="500"/>
      <c r="P1001" s="499"/>
      <c r="Q1001" s="527"/>
      <c r="R1001" s="560"/>
      <c r="S1001" s="542">
        <f t="shared" si="371"/>
        <v>0</v>
      </c>
      <c r="T1001" s="502">
        <f t="shared" si="368"/>
        <v>0</v>
      </c>
      <c r="U1001" s="522">
        <f t="shared" si="372"/>
        <v>0</v>
      </c>
      <c r="V1001" s="503">
        <f t="shared" si="373"/>
        <v>0</v>
      </c>
      <c r="W1001" s="559" t="str">
        <f t="shared" si="374"/>
        <v/>
      </c>
      <c r="X1001" s="569" t="str">
        <f t="shared" si="369"/>
        <v/>
      </c>
      <c r="Y1001" s="569" t="str">
        <f t="shared" si="370"/>
        <v/>
      </c>
    </row>
    <row r="1002" spans="1:25" ht="16.5">
      <c r="A1002" s="493">
        <f t="shared" si="375"/>
        <v>46166</v>
      </c>
      <c r="B1002" s="549" t="s">
        <v>832</v>
      </c>
      <c r="C1002" s="576"/>
      <c r="D1002" s="600"/>
      <c r="E1002" s="577"/>
      <c r="F1002" s="635" t="str">
        <f>IF(ISNA(VLOOKUP(D1002,條件!$A$1:$L$65585,5,0)),"",(VLOOKUP(D1002,條件!$A$1:$L$65585,5,0)))</f>
        <v/>
      </c>
      <c r="G1002" s="635" t="str">
        <f>IF(ISNA(VLOOKUP(D1002,條件!$A$1:$L$65585,11,0)),"",(VLOOKUP(D1002,條件!$A$1:$L$65585,11,0)))</f>
        <v/>
      </c>
      <c r="H1002" s="578"/>
      <c r="I1002" s="579"/>
      <c r="J1002" s="580"/>
      <c r="K1002" s="579"/>
      <c r="L1002" s="581"/>
      <c r="M1002" s="498"/>
      <c r="N1002" s="499"/>
      <c r="O1002" s="500"/>
      <c r="P1002" s="499"/>
      <c r="Q1002" s="527"/>
      <c r="R1002" s="560"/>
      <c r="S1002" s="542">
        <f t="shared" si="371"/>
        <v>0</v>
      </c>
      <c r="T1002" s="502">
        <f t="shared" si="368"/>
        <v>0</v>
      </c>
      <c r="U1002" s="522">
        <f t="shared" si="372"/>
        <v>0</v>
      </c>
      <c r="V1002" s="503">
        <f t="shared" si="373"/>
        <v>0</v>
      </c>
      <c r="W1002" s="559" t="str">
        <f t="shared" si="374"/>
        <v/>
      </c>
      <c r="X1002" s="569" t="str">
        <f t="shared" si="369"/>
        <v/>
      </c>
      <c r="Y1002" s="569" t="str">
        <f t="shared" si="370"/>
        <v/>
      </c>
    </row>
    <row r="1003" spans="1:25" ht="16.5">
      <c r="A1003" s="493">
        <f t="shared" si="375"/>
        <v>46166</v>
      </c>
      <c r="B1003" s="549" t="s">
        <v>832</v>
      </c>
      <c r="C1003" s="576"/>
      <c r="D1003" s="600"/>
      <c r="E1003" s="577"/>
      <c r="F1003" s="635" t="str">
        <f>IF(ISNA(VLOOKUP(D1003,條件!$A$1:$L$65585,5,0)),"",(VLOOKUP(D1003,條件!$A$1:$L$65585,5,0)))</f>
        <v/>
      </c>
      <c r="G1003" s="635" t="str">
        <f>IF(ISNA(VLOOKUP(D1003,條件!$A$1:$L$65585,11,0)),"",(VLOOKUP(D1003,條件!$A$1:$L$65585,11,0)))</f>
        <v/>
      </c>
      <c r="H1003" s="578"/>
      <c r="I1003" s="579"/>
      <c r="J1003" s="580"/>
      <c r="K1003" s="579"/>
      <c r="L1003" s="581"/>
      <c r="M1003" s="498"/>
      <c r="N1003" s="499"/>
      <c r="O1003" s="500"/>
      <c r="P1003" s="499"/>
      <c r="Q1003" s="527"/>
      <c r="R1003" s="560"/>
      <c r="S1003" s="542">
        <f t="shared" si="371"/>
        <v>0</v>
      </c>
      <c r="T1003" s="502">
        <f t="shared" si="368"/>
        <v>0</v>
      </c>
      <c r="U1003" s="502">
        <f t="shared" si="372"/>
        <v>0</v>
      </c>
      <c r="V1003" s="503">
        <f t="shared" si="373"/>
        <v>0</v>
      </c>
      <c r="W1003" s="559" t="str">
        <f t="shared" si="374"/>
        <v/>
      </c>
      <c r="X1003" s="569" t="str">
        <f t="shared" si="369"/>
        <v/>
      </c>
      <c r="Y1003" s="569" t="str">
        <f t="shared" si="370"/>
        <v/>
      </c>
    </row>
    <row r="1004" spans="1:25" ht="16.5">
      <c r="A1004" s="493">
        <f t="shared" si="375"/>
        <v>46166</v>
      </c>
      <c r="B1004" s="549" t="s">
        <v>832</v>
      </c>
      <c r="C1004" s="576"/>
      <c r="D1004" s="600"/>
      <c r="E1004" s="577"/>
      <c r="F1004" s="635" t="str">
        <f>IF(ISNA(VLOOKUP(D1004,條件!$A$1:$L$65585,5,0)),"",(VLOOKUP(D1004,條件!$A$1:$L$65585,5,0)))</f>
        <v/>
      </c>
      <c r="G1004" s="635" t="str">
        <f>IF(ISNA(VLOOKUP(D1004,條件!$A$1:$L$65585,11,0)),"",(VLOOKUP(D1004,條件!$A$1:$L$65585,11,0)))</f>
        <v/>
      </c>
      <c r="H1004" s="578"/>
      <c r="I1004" s="579"/>
      <c r="J1004" s="580"/>
      <c r="K1004" s="579"/>
      <c r="L1004" s="581"/>
      <c r="M1004" s="498"/>
      <c r="N1004" s="499"/>
      <c r="O1004" s="500"/>
      <c r="P1004" s="499"/>
      <c r="Q1004" s="527"/>
      <c r="R1004" s="560"/>
      <c r="S1004" s="542">
        <f t="shared" si="371"/>
        <v>0</v>
      </c>
      <c r="T1004" s="502">
        <f t="shared" si="368"/>
        <v>0</v>
      </c>
      <c r="U1004" s="502">
        <f t="shared" si="372"/>
        <v>0</v>
      </c>
      <c r="V1004" s="503">
        <f t="shared" si="373"/>
        <v>0</v>
      </c>
      <c r="W1004" s="561" t="str">
        <f t="shared" si="374"/>
        <v/>
      </c>
      <c r="X1004" s="569" t="str">
        <f t="shared" si="369"/>
        <v/>
      </c>
      <c r="Y1004" s="569" t="str">
        <f t="shared" si="370"/>
        <v/>
      </c>
    </row>
    <row r="1005" spans="1:25" ht="16.5">
      <c r="A1005" s="493">
        <f t="shared" si="375"/>
        <v>46166</v>
      </c>
      <c r="B1005" s="549" t="s">
        <v>832</v>
      </c>
      <c r="C1005" s="576"/>
      <c r="D1005" s="600"/>
      <c r="E1005" s="577"/>
      <c r="F1005" s="635" t="str">
        <f>IF(ISNA(VLOOKUP(D1005,條件!$A$1:$L$65585,5,0)),"",(VLOOKUP(D1005,條件!$A$1:$L$65585,5,0)))</f>
        <v/>
      </c>
      <c r="G1005" s="635" t="str">
        <f>IF(ISNA(VLOOKUP(D1005,條件!$A$1:$L$65585,11,0)),"",(VLOOKUP(D1005,條件!$A$1:$L$65585,11,0)))</f>
        <v/>
      </c>
      <c r="H1005" s="578"/>
      <c r="I1005" s="579"/>
      <c r="J1005" s="580"/>
      <c r="K1005" s="579"/>
      <c r="L1005" s="581"/>
      <c r="M1005" s="498"/>
      <c r="N1005" s="499"/>
      <c r="O1005" s="500"/>
      <c r="P1005" s="499"/>
      <c r="Q1005" s="527"/>
      <c r="R1005" s="560"/>
      <c r="S1005" s="542">
        <f t="shared" si="371"/>
        <v>0</v>
      </c>
      <c r="T1005" s="502">
        <f t="shared" si="368"/>
        <v>0</v>
      </c>
      <c r="U1005" s="502">
        <f t="shared" si="372"/>
        <v>0</v>
      </c>
      <c r="V1005" s="503">
        <f t="shared" si="373"/>
        <v>0</v>
      </c>
      <c r="W1005" s="561" t="str">
        <f t="shared" si="374"/>
        <v/>
      </c>
      <c r="X1005" s="569" t="str">
        <f t="shared" si="369"/>
        <v/>
      </c>
      <c r="Y1005" s="569" t="str">
        <f t="shared" si="370"/>
        <v/>
      </c>
    </row>
    <row r="1006" spans="1:25" ht="16.5">
      <c r="A1006" s="493">
        <f t="shared" si="375"/>
        <v>46166</v>
      </c>
      <c r="B1006" s="549" t="s">
        <v>832</v>
      </c>
      <c r="C1006" s="576"/>
      <c r="D1006" s="600"/>
      <c r="E1006" s="577"/>
      <c r="F1006" s="635" t="str">
        <f>IF(ISNA(VLOOKUP(D1006,條件!$A$1:$L$65585,5,0)),"",(VLOOKUP(D1006,條件!$A$1:$L$65585,5,0)))</f>
        <v/>
      </c>
      <c r="G1006" s="635" t="str">
        <f>IF(ISNA(VLOOKUP(D1006,條件!$A$1:$L$65585,11,0)),"",(VLOOKUP(D1006,條件!$A$1:$L$65585,11,0)))</f>
        <v/>
      </c>
      <c r="H1006" s="578"/>
      <c r="I1006" s="579"/>
      <c r="J1006" s="580"/>
      <c r="K1006" s="579"/>
      <c r="L1006" s="581"/>
      <c r="M1006" s="498"/>
      <c r="N1006" s="499"/>
      <c r="O1006" s="500"/>
      <c r="P1006" s="499"/>
      <c r="Q1006" s="527"/>
      <c r="R1006" s="560"/>
      <c r="S1006" s="542">
        <f t="shared" si="371"/>
        <v>0</v>
      </c>
      <c r="T1006" s="502">
        <f t="shared" si="368"/>
        <v>0</v>
      </c>
      <c r="U1006" s="502">
        <f t="shared" si="372"/>
        <v>0</v>
      </c>
      <c r="V1006" s="503">
        <f t="shared" si="373"/>
        <v>0</v>
      </c>
      <c r="W1006" s="561" t="str">
        <f t="shared" si="374"/>
        <v/>
      </c>
      <c r="X1006" s="569" t="str">
        <f t="shared" si="369"/>
        <v/>
      </c>
      <c r="Y1006" s="569" t="str">
        <f t="shared" si="370"/>
        <v/>
      </c>
    </row>
    <row r="1007" spans="1:25" ht="16.5">
      <c r="A1007" s="493">
        <f t="shared" si="375"/>
        <v>46166</v>
      </c>
      <c r="B1007" s="549" t="s">
        <v>832</v>
      </c>
      <c r="C1007" s="576"/>
      <c r="D1007" s="600"/>
      <c r="E1007" s="577"/>
      <c r="F1007" s="635" t="str">
        <f>IF(ISNA(VLOOKUP(D1007,條件!$A$1:$L$65585,5,0)),"",(VLOOKUP(D1007,條件!$A$1:$L$65585,5,0)))</f>
        <v/>
      </c>
      <c r="G1007" s="635" t="str">
        <f>IF(ISNA(VLOOKUP(D1007,條件!$A$1:$L$65585,11,0)),"",(VLOOKUP(D1007,條件!$A$1:$L$65585,11,0)))</f>
        <v/>
      </c>
      <c r="H1007" s="578"/>
      <c r="I1007" s="579"/>
      <c r="J1007" s="580"/>
      <c r="K1007" s="579"/>
      <c r="L1007" s="581"/>
      <c r="M1007" s="498"/>
      <c r="N1007" s="499"/>
      <c r="O1007" s="500"/>
      <c r="P1007" s="499"/>
      <c r="Q1007" s="527"/>
      <c r="R1007" s="560"/>
      <c r="S1007" s="542">
        <f t="shared" si="371"/>
        <v>0</v>
      </c>
      <c r="T1007" s="502">
        <f t="shared" si="368"/>
        <v>0</v>
      </c>
      <c r="U1007" s="502">
        <f t="shared" si="372"/>
        <v>0</v>
      </c>
      <c r="V1007" s="503">
        <f t="shared" si="373"/>
        <v>0</v>
      </c>
      <c r="W1007" s="561" t="str">
        <f t="shared" si="374"/>
        <v/>
      </c>
      <c r="X1007" s="569" t="str">
        <f t="shared" si="369"/>
        <v/>
      </c>
      <c r="Y1007" s="569" t="str">
        <f t="shared" si="370"/>
        <v/>
      </c>
    </row>
    <row r="1008" spans="1:25" ht="16.5">
      <c r="A1008" s="493">
        <f t="shared" si="375"/>
        <v>46166</v>
      </c>
      <c r="B1008" s="549" t="s">
        <v>832</v>
      </c>
      <c r="C1008" s="576"/>
      <c r="D1008" s="600"/>
      <c r="E1008" s="577"/>
      <c r="F1008" s="635" t="str">
        <f>IF(ISNA(VLOOKUP(D1008,條件!$A$1:$L$65585,5,0)),"",(VLOOKUP(D1008,條件!$A$1:$L$65585,5,0)))</f>
        <v/>
      </c>
      <c r="G1008" s="635" t="str">
        <f>IF(ISNA(VLOOKUP(D1008,條件!$A$1:$L$65585,11,0)),"",(VLOOKUP(D1008,條件!$A$1:$L$65585,11,0)))</f>
        <v/>
      </c>
      <c r="H1008" s="578"/>
      <c r="I1008" s="579"/>
      <c r="J1008" s="580"/>
      <c r="K1008" s="579"/>
      <c r="L1008" s="581"/>
      <c r="M1008" s="498"/>
      <c r="N1008" s="499"/>
      <c r="O1008" s="500"/>
      <c r="P1008" s="499"/>
      <c r="Q1008" s="501"/>
      <c r="R1008" s="560"/>
      <c r="S1008" s="542">
        <f t="shared" si="371"/>
        <v>0</v>
      </c>
      <c r="T1008" s="502">
        <f t="shared" si="368"/>
        <v>0</v>
      </c>
      <c r="U1008" s="502">
        <f t="shared" si="372"/>
        <v>0</v>
      </c>
      <c r="V1008" s="503">
        <f t="shared" si="373"/>
        <v>0</v>
      </c>
      <c r="W1008" s="561" t="str">
        <f t="shared" si="374"/>
        <v/>
      </c>
      <c r="X1008" s="569" t="str">
        <f t="shared" si="369"/>
        <v/>
      </c>
      <c r="Y1008" s="569" t="str">
        <f t="shared" si="370"/>
        <v/>
      </c>
    </row>
    <row r="1009" spans="1:25" ht="16.5">
      <c r="A1009" s="493">
        <f t="shared" si="375"/>
        <v>46166</v>
      </c>
      <c r="B1009" s="549" t="s">
        <v>832</v>
      </c>
      <c r="C1009" s="576"/>
      <c r="D1009" s="600"/>
      <c r="E1009" s="577"/>
      <c r="F1009" s="635" t="str">
        <f>IF(ISNA(VLOOKUP(D1009,條件!$A$1:$L$65585,5,0)),"",(VLOOKUP(D1009,條件!$A$1:$L$65585,5,0)))</f>
        <v/>
      </c>
      <c r="G1009" s="635" t="str">
        <f>IF(ISNA(VLOOKUP(D1009,條件!$A$1:$L$65585,11,0)),"",(VLOOKUP(D1009,條件!$A$1:$L$65585,11,0)))</f>
        <v/>
      </c>
      <c r="H1009" s="578"/>
      <c r="I1009" s="579"/>
      <c r="J1009" s="580"/>
      <c r="K1009" s="579"/>
      <c r="L1009" s="581"/>
      <c r="M1009" s="498"/>
      <c r="N1009" s="499"/>
      <c r="O1009" s="500"/>
      <c r="P1009" s="499"/>
      <c r="Q1009" s="501"/>
      <c r="R1009" s="560"/>
      <c r="S1009" s="542">
        <f t="shared" si="371"/>
        <v>0</v>
      </c>
      <c r="T1009" s="502">
        <f t="shared" si="368"/>
        <v>0</v>
      </c>
      <c r="U1009" s="502">
        <f t="shared" si="372"/>
        <v>0</v>
      </c>
      <c r="V1009" s="503">
        <f t="shared" si="373"/>
        <v>0</v>
      </c>
      <c r="W1009" s="561" t="str">
        <f t="shared" si="374"/>
        <v/>
      </c>
      <c r="X1009" s="569" t="str">
        <f t="shared" si="369"/>
        <v/>
      </c>
      <c r="Y1009" s="569" t="str">
        <f t="shared" si="370"/>
        <v/>
      </c>
    </row>
    <row r="1010" spans="1:25" ht="16.5">
      <c r="A1010" s="493">
        <f t="shared" si="375"/>
        <v>46166</v>
      </c>
      <c r="B1010" s="549" t="s">
        <v>832</v>
      </c>
      <c r="C1010" s="576"/>
      <c r="D1010" s="600"/>
      <c r="E1010" s="577"/>
      <c r="F1010" s="635" t="str">
        <f>IF(ISNA(VLOOKUP(D1010,條件!$A$1:$L$65585,5,0)),"",(VLOOKUP(D1010,條件!$A$1:$L$65585,5,0)))</f>
        <v/>
      </c>
      <c r="G1010" s="635" t="str">
        <f>IF(ISNA(VLOOKUP(D1010,條件!$A$1:$L$65585,11,0)),"",(VLOOKUP(D1010,條件!$A$1:$L$65585,11,0)))</f>
        <v/>
      </c>
      <c r="H1010" s="578"/>
      <c r="I1010" s="579"/>
      <c r="J1010" s="580"/>
      <c r="K1010" s="579"/>
      <c r="L1010" s="581"/>
      <c r="M1010" s="498"/>
      <c r="N1010" s="499"/>
      <c r="O1010" s="500"/>
      <c r="P1010" s="499"/>
      <c r="Q1010" s="501"/>
      <c r="R1010" s="560"/>
      <c r="S1010" s="542">
        <f t="shared" si="371"/>
        <v>0</v>
      </c>
      <c r="T1010" s="502">
        <f t="shared" si="368"/>
        <v>0</v>
      </c>
      <c r="U1010" s="502">
        <f t="shared" si="372"/>
        <v>0</v>
      </c>
      <c r="V1010" s="503">
        <f t="shared" si="373"/>
        <v>0</v>
      </c>
      <c r="W1010" s="561" t="str">
        <f t="shared" si="374"/>
        <v/>
      </c>
      <c r="X1010" s="569" t="str">
        <f t="shared" si="369"/>
        <v/>
      </c>
      <c r="Y1010" s="569" t="str">
        <f t="shared" si="370"/>
        <v/>
      </c>
    </row>
    <row r="1011" spans="1:25" ht="16.5">
      <c r="A1011" s="493">
        <f t="shared" si="375"/>
        <v>46166</v>
      </c>
      <c r="B1011" s="549" t="s">
        <v>832</v>
      </c>
      <c r="C1011" s="576"/>
      <c r="D1011" s="600"/>
      <c r="E1011" s="577"/>
      <c r="F1011" s="635" t="str">
        <f>IF(ISNA(VLOOKUP(D1011,條件!$A$1:$L$65585,5,0)),"",(VLOOKUP(D1011,條件!$A$1:$L$65585,5,0)))</f>
        <v/>
      </c>
      <c r="G1011" s="635" t="str">
        <f>IF(ISNA(VLOOKUP(D1011,條件!$A$1:$L$65585,11,0)),"",(VLOOKUP(D1011,條件!$A$1:$L$65585,11,0)))</f>
        <v/>
      </c>
      <c r="H1011" s="578"/>
      <c r="I1011" s="579"/>
      <c r="J1011" s="580"/>
      <c r="K1011" s="579"/>
      <c r="L1011" s="581"/>
      <c r="M1011" s="498"/>
      <c r="N1011" s="499"/>
      <c r="O1011" s="500"/>
      <c r="P1011" s="499"/>
      <c r="Q1011" s="501"/>
      <c r="R1011" s="560"/>
      <c r="S1011" s="542">
        <f t="shared" si="371"/>
        <v>0</v>
      </c>
      <c r="T1011" s="502">
        <f t="shared" si="368"/>
        <v>0</v>
      </c>
      <c r="U1011" s="502">
        <f t="shared" si="372"/>
        <v>0</v>
      </c>
      <c r="V1011" s="503">
        <f t="shared" si="373"/>
        <v>0</v>
      </c>
      <c r="W1011" s="561" t="str">
        <f t="shared" si="374"/>
        <v/>
      </c>
      <c r="X1011" s="569" t="str">
        <f t="shared" si="369"/>
        <v/>
      </c>
      <c r="Y1011" s="569" t="str">
        <f t="shared" si="370"/>
        <v/>
      </c>
    </row>
    <row r="1012" spans="1:25" ht="16.5">
      <c r="A1012" s="493">
        <f t="shared" si="375"/>
        <v>46166</v>
      </c>
      <c r="B1012" s="515" t="s">
        <v>835</v>
      </c>
      <c r="C1012" s="652"/>
      <c r="D1012" s="653"/>
      <c r="E1012" s="654"/>
      <c r="F1012" s="655"/>
      <c r="G1012" s="655"/>
      <c r="H1012" s="656"/>
      <c r="I1012" s="657">
        <f>COUNTA(I992:I1011)</f>
        <v>0</v>
      </c>
      <c r="J1012" s="657"/>
      <c r="K1012" s="657"/>
      <c r="L1012" s="658"/>
      <c r="M1012" s="517"/>
      <c r="N1012" s="518">
        <f>SUM(N992:N1011)</f>
        <v>0</v>
      </c>
      <c r="O1012" s="517"/>
      <c r="P1012" s="518">
        <f>SUM(P992:P1011)</f>
        <v>0</v>
      </c>
      <c r="Q1012" s="519"/>
      <c r="R1012" s="562"/>
      <c r="S1012" s="543"/>
      <c r="T1012" s="516"/>
      <c r="U1012" s="516">
        <f>SUMIF(U992:U1011,"&lt;9E307")</f>
        <v>0</v>
      </c>
      <c r="V1012" s="516">
        <f>SUM(V992:V1011)</f>
        <v>0</v>
      </c>
      <c r="W1012" s="563">
        <f>IF(ISERROR(V1012/U1012),0,(V1012/U1012))</f>
        <v>0</v>
      </c>
      <c r="X1012" s="570">
        <f>SUMIF(X992:X1011,"&lt;9E307")</f>
        <v>0</v>
      </c>
      <c r="Y1012" s="570">
        <f>SUMIF(Y992:Y1011,"&lt;9E307")</f>
        <v>0</v>
      </c>
    </row>
    <row r="1013" spans="1:25" ht="16.5">
      <c r="A1013" s="493">
        <f t="shared" si="375"/>
        <v>46166</v>
      </c>
      <c r="B1013" s="549" t="s">
        <v>833</v>
      </c>
      <c r="C1013" s="576"/>
      <c r="D1013" s="600"/>
      <c r="E1013" s="577"/>
      <c r="F1013" s="635" t="str">
        <f>IF(ISNA(VLOOKUP(D1013,條件!$A$1:$L$65585,5,0)),"",(VLOOKUP(D1013,條件!$A$1:$L$65585,5,0)))</f>
        <v/>
      </c>
      <c r="G1013" s="635" t="str">
        <f>IF(ISNA(VLOOKUP(D1013,條件!$A$1:$L$65585,11,0)),"",(VLOOKUP(D1013,條件!$A$1:$L$65585,11,0)))</f>
        <v/>
      </c>
      <c r="H1013" s="578"/>
      <c r="I1013" s="579"/>
      <c r="J1013" s="580"/>
      <c r="K1013" s="579"/>
      <c r="L1013" s="581"/>
      <c r="M1013" s="498"/>
      <c r="N1013" s="499"/>
      <c r="O1013" s="500"/>
      <c r="P1013" s="499"/>
      <c r="Q1013" s="501"/>
      <c r="R1013" s="560"/>
      <c r="S1013" s="542">
        <f>K1013*0.85</f>
        <v>0</v>
      </c>
      <c r="T1013" s="502">
        <f t="shared" ref="T1013:T1032" si="376">IF(J1013="",0,(1440/(J1013/S1013)))</f>
        <v>0</v>
      </c>
      <c r="U1013" s="522">
        <f>T1013*L1013*(N1013+P1013)/24*0.85</f>
        <v>0</v>
      </c>
      <c r="V1013" s="523">
        <f>M1013+O1013</f>
        <v>0</v>
      </c>
      <c r="W1013" s="559" t="str">
        <f>IF(U1013=0,"",((V1013/U1013)))</f>
        <v/>
      </c>
      <c r="X1013" s="569" t="str">
        <f t="shared" ref="X1013:X1032" si="377">IF(ISERROR((U1013/(N1013+P1013)*N1013)/250),"",((U1013/(N1013+P1013)*N1013)/250))</f>
        <v/>
      </c>
      <c r="Y1013" s="569" t="str">
        <f t="shared" ref="Y1013:Y1032" si="378">IF(ISERROR(((U1013/(N1013+P1013)*P1013)/250)),"",(((U1013/(N1013+P1013)*P1013))/250))</f>
        <v/>
      </c>
    </row>
    <row r="1014" spans="1:25" ht="16.5">
      <c r="A1014" s="493">
        <f t="shared" si="375"/>
        <v>46166</v>
      </c>
      <c r="B1014" s="549" t="s">
        <v>833</v>
      </c>
      <c r="C1014" s="576"/>
      <c r="D1014" s="600"/>
      <c r="E1014" s="577"/>
      <c r="F1014" s="635" t="str">
        <f>IF(ISNA(VLOOKUP(D1014,條件!$A$1:$L$65585,5,0)),"",(VLOOKUP(D1014,條件!$A$1:$L$65585,5,0)))</f>
        <v/>
      </c>
      <c r="G1014" s="635" t="str">
        <f>IF(ISNA(VLOOKUP(D1014,條件!$A$1:$L$65585,11,0)),"",(VLOOKUP(D1014,條件!$A$1:$L$65585,11,0)))</f>
        <v/>
      </c>
      <c r="H1014" s="578"/>
      <c r="I1014" s="579"/>
      <c r="J1014" s="580"/>
      <c r="K1014" s="579"/>
      <c r="L1014" s="581"/>
      <c r="M1014" s="498"/>
      <c r="N1014" s="499"/>
      <c r="O1014" s="500"/>
      <c r="P1014" s="499"/>
      <c r="Q1014" s="501"/>
      <c r="R1014" s="560"/>
      <c r="S1014" s="542">
        <f t="shared" ref="S1014:S1032" si="379">K1014*0.85</f>
        <v>0</v>
      </c>
      <c r="T1014" s="502">
        <f t="shared" si="376"/>
        <v>0</v>
      </c>
      <c r="U1014" s="522">
        <f t="shared" ref="U1014:U1032" si="380">T1014*L1014*(N1014+P1014)/24*0.85</f>
        <v>0</v>
      </c>
      <c r="V1014" s="503">
        <f t="shared" ref="V1014:V1032" si="381">M1014+O1014</f>
        <v>0</v>
      </c>
      <c r="W1014" s="559" t="str">
        <f t="shared" ref="W1014:W1032" si="382">IF(U1014=0,"",((V1014/U1014)))</f>
        <v/>
      </c>
      <c r="X1014" s="569" t="str">
        <f t="shared" si="377"/>
        <v/>
      </c>
      <c r="Y1014" s="569" t="str">
        <f t="shared" si="378"/>
        <v/>
      </c>
    </row>
    <row r="1015" spans="1:25" ht="16.5">
      <c r="A1015" s="493">
        <f t="shared" si="375"/>
        <v>46166</v>
      </c>
      <c r="B1015" s="549" t="s">
        <v>833</v>
      </c>
      <c r="C1015" s="576"/>
      <c r="D1015" s="600"/>
      <c r="E1015" s="577"/>
      <c r="F1015" s="635" t="str">
        <f>IF(ISNA(VLOOKUP(D1015,條件!$A$1:$L$65585,5,0)),"",(VLOOKUP(D1015,條件!$A$1:$L$65585,5,0)))</f>
        <v/>
      </c>
      <c r="G1015" s="635" t="str">
        <f>IF(ISNA(VLOOKUP(D1015,條件!$A$1:$L$65585,11,0)),"",(VLOOKUP(D1015,條件!$A$1:$L$65585,11,0)))</f>
        <v/>
      </c>
      <c r="H1015" s="578"/>
      <c r="I1015" s="579"/>
      <c r="J1015" s="580"/>
      <c r="K1015" s="579"/>
      <c r="L1015" s="581"/>
      <c r="M1015" s="498"/>
      <c r="N1015" s="499"/>
      <c r="O1015" s="500"/>
      <c r="P1015" s="499"/>
      <c r="Q1015" s="501"/>
      <c r="R1015" s="560"/>
      <c r="S1015" s="542">
        <f t="shared" si="379"/>
        <v>0</v>
      </c>
      <c r="T1015" s="502">
        <f t="shared" si="376"/>
        <v>0</v>
      </c>
      <c r="U1015" s="522">
        <f t="shared" si="380"/>
        <v>0</v>
      </c>
      <c r="V1015" s="503">
        <f t="shared" si="381"/>
        <v>0</v>
      </c>
      <c r="W1015" s="559" t="str">
        <f t="shared" si="382"/>
        <v/>
      </c>
      <c r="X1015" s="569" t="str">
        <f t="shared" si="377"/>
        <v/>
      </c>
      <c r="Y1015" s="569" t="str">
        <f t="shared" si="378"/>
        <v/>
      </c>
    </row>
    <row r="1016" spans="1:25" ht="16.5">
      <c r="A1016" s="493">
        <f t="shared" si="375"/>
        <v>46166</v>
      </c>
      <c r="B1016" s="549" t="s">
        <v>833</v>
      </c>
      <c r="C1016" s="576"/>
      <c r="D1016" s="600"/>
      <c r="E1016" s="577"/>
      <c r="F1016" s="635" t="str">
        <f>IF(ISNA(VLOOKUP(D1016,條件!$A$1:$L$65585,5,0)),"",(VLOOKUP(D1016,條件!$A$1:$L$65585,5,0)))</f>
        <v/>
      </c>
      <c r="G1016" s="635" t="str">
        <f>IF(ISNA(VLOOKUP(D1016,條件!$A$1:$L$65585,11,0)),"",(VLOOKUP(D1016,條件!$A$1:$L$65585,11,0)))</f>
        <v/>
      </c>
      <c r="H1016" s="578"/>
      <c r="I1016" s="579"/>
      <c r="J1016" s="580"/>
      <c r="K1016" s="579"/>
      <c r="L1016" s="581"/>
      <c r="M1016" s="498"/>
      <c r="N1016" s="499"/>
      <c r="O1016" s="500"/>
      <c r="P1016" s="499"/>
      <c r="Q1016" s="501"/>
      <c r="R1016" s="560"/>
      <c r="S1016" s="542">
        <f t="shared" si="379"/>
        <v>0</v>
      </c>
      <c r="T1016" s="502">
        <f t="shared" si="376"/>
        <v>0</v>
      </c>
      <c r="U1016" s="522">
        <f t="shared" si="380"/>
        <v>0</v>
      </c>
      <c r="V1016" s="503">
        <f t="shared" si="381"/>
        <v>0</v>
      </c>
      <c r="W1016" s="559" t="str">
        <f t="shared" si="382"/>
        <v/>
      </c>
      <c r="X1016" s="569" t="str">
        <f t="shared" si="377"/>
        <v/>
      </c>
      <c r="Y1016" s="569" t="str">
        <f t="shared" si="378"/>
        <v/>
      </c>
    </row>
    <row r="1017" spans="1:25" ht="16.5">
      <c r="A1017" s="493">
        <f t="shared" si="375"/>
        <v>46166</v>
      </c>
      <c r="B1017" s="549" t="s">
        <v>833</v>
      </c>
      <c r="C1017" s="576"/>
      <c r="D1017" s="600"/>
      <c r="E1017" s="577"/>
      <c r="F1017" s="635" t="str">
        <f>IF(ISNA(VLOOKUP(D1017,條件!$A$1:$L$65585,5,0)),"",(VLOOKUP(D1017,條件!$A$1:$L$65585,5,0)))</f>
        <v/>
      </c>
      <c r="G1017" s="635" t="str">
        <f>IF(ISNA(VLOOKUP(D1017,條件!$A$1:$L$65585,11,0)),"",(VLOOKUP(D1017,條件!$A$1:$L$65585,11,0)))</f>
        <v/>
      </c>
      <c r="H1017" s="578"/>
      <c r="I1017" s="579"/>
      <c r="J1017" s="580"/>
      <c r="K1017" s="579"/>
      <c r="L1017" s="581"/>
      <c r="M1017" s="498"/>
      <c r="N1017" s="499"/>
      <c r="O1017" s="500"/>
      <c r="P1017" s="499"/>
      <c r="Q1017" s="501"/>
      <c r="R1017" s="560"/>
      <c r="S1017" s="542">
        <f t="shared" si="379"/>
        <v>0</v>
      </c>
      <c r="T1017" s="502">
        <f t="shared" si="376"/>
        <v>0</v>
      </c>
      <c r="U1017" s="522">
        <f t="shared" si="380"/>
        <v>0</v>
      </c>
      <c r="V1017" s="503">
        <f t="shared" si="381"/>
        <v>0</v>
      </c>
      <c r="W1017" s="559" t="str">
        <f t="shared" si="382"/>
        <v/>
      </c>
      <c r="X1017" s="569" t="str">
        <f t="shared" si="377"/>
        <v/>
      </c>
      <c r="Y1017" s="569" t="str">
        <f t="shared" si="378"/>
        <v/>
      </c>
    </row>
    <row r="1018" spans="1:25" ht="16.5">
      <c r="A1018" s="493">
        <f t="shared" si="375"/>
        <v>46166</v>
      </c>
      <c r="B1018" s="549" t="s">
        <v>833</v>
      </c>
      <c r="C1018" s="576"/>
      <c r="D1018" s="600"/>
      <c r="E1018" s="577"/>
      <c r="F1018" s="635" t="str">
        <f>IF(ISNA(VLOOKUP(D1018,條件!$A$1:$L$65585,5,0)),"",(VLOOKUP(D1018,條件!$A$1:$L$65585,5,0)))</f>
        <v/>
      </c>
      <c r="G1018" s="635" t="str">
        <f>IF(ISNA(VLOOKUP(D1018,條件!$A$1:$L$65585,11,0)),"",(VLOOKUP(D1018,條件!$A$1:$L$65585,11,0)))</f>
        <v/>
      </c>
      <c r="H1018" s="578"/>
      <c r="I1018" s="579"/>
      <c r="J1018" s="580"/>
      <c r="K1018" s="579"/>
      <c r="L1018" s="581"/>
      <c r="M1018" s="498"/>
      <c r="N1018" s="499"/>
      <c r="O1018" s="500"/>
      <c r="P1018" s="499"/>
      <c r="Q1018" s="501"/>
      <c r="R1018" s="560"/>
      <c r="S1018" s="542">
        <f t="shared" si="379"/>
        <v>0</v>
      </c>
      <c r="T1018" s="502">
        <f t="shared" si="376"/>
        <v>0</v>
      </c>
      <c r="U1018" s="522">
        <f t="shared" si="380"/>
        <v>0</v>
      </c>
      <c r="V1018" s="503">
        <f t="shared" si="381"/>
        <v>0</v>
      </c>
      <c r="W1018" s="559" t="str">
        <f t="shared" si="382"/>
        <v/>
      </c>
      <c r="X1018" s="569" t="str">
        <f t="shared" si="377"/>
        <v/>
      </c>
      <c r="Y1018" s="569" t="str">
        <f t="shared" si="378"/>
        <v/>
      </c>
    </row>
    <row r="1019" spans="1:25" ht="16.5">
      <c r="A1019" s="493">
        <f t="shared" si="375"/>
        <v>46166</v>
      </c>
      <c r="B1019" s="549" t="s">
        <v>833</v>
      </c>
      <c r="C1019" s="576"/>
      <c r="D1019" s="600"/>
      <c r="E1019" s="577"/>
      <c r="F1019" s="635" t="str">
        <f>IF(ISNA(VLOOKUP(D1019,條件!$A$1:$L$65585,5,0)),"",(VLOOKUP(D1019,條件!$A$1:$L$65585,5,0)))</f>
        <v/>
      </c>
      <c r="G1019" s="635" t="str">
        <f>IF(ISNA(VLOOKUP(D1019,條件!$A$1:$L$65585,11,0)),"",(VLOOKUP(D1019,條件!$A$1:$L$65585,11,0)))</f>
        <v/>
      </c>
      <c r="H1019" s="578"/>
      <c r="I1019" s="579"/>
      <c r="J1019" s="580"/>
      <c r="K1019" s="579"/>
      <c r="L1019" s="581"/>
      <c r="M1019" s="498"/>
      <c r="N1019" s="499"/>
      <c r="O1019" s="500"/>
      <c r="P1019" s="499"/>
      <c r="Q1019" s="501"/>
      <c r="R1019" s="560"/>
      <c r="S1019" s="542">
        <f t="shared" si="379"/>
        <v>0</v>
      </c>
      <c r="T1019" s="502">
        <f t="shared" si="376"/>
        <v>0</v>
      </c>
      <c r="U1019" s="522">
        <f t="shared" si="380"/>
        <v>0</v>
      </c>
      <c r="V1019" s="503">
        <f t="shared" si="381"/>
        <v>0</v>
      </c>
      <c r="W1019" s="559" t="str">
        <f t="shared" si="382"/>
        <v/>
      </c>
      <c r="X1019" s="569" t="str">
        <f t="shared" si="377"/>
        <v/>
      </c>
      <c r="Y1019" s="569" t="str">
        <f t="shared" si="378"/>
        <v/>
      </c>
    </row>
    <row r="1020" spans="1:25" ht="16.5">
      <c r="A1020" s="493">
        <f t="shared" si="375"/>
        <v>46166</v>
      </c>
      <c r="B1020" s="549" t="s">
        <v>833</v>
      </c>
      <c r="C1020" s="576"/>
      <c r="D1020" s="600"/>
      <c r="E1020" s="577"/>
      <c r="F1020" s="635" t="str">
        <f>IF(ISNA(VLOOKUP(D1020,條件!$A$1:$L$65585,5,0)),"",(VLOOKUP(D1020,條件!$A$1:$L$65585,5,0)))</f>
        <v/>
      </c>
      <c r="G1020" s="635" t="str">
        <f>IF(ISNA(VLOOKUP(D1020,條件!$A$1:$L$65585,11,0)),"",(VLOOKUP(D1020,條件!$A$1:$L$65585,11,0)))</f>
        <v/>
      </c>
      <c r="H1020" s="578"/>
      <c r="I1020" s="579"/>
      <c r="J1020" s="580"/>
      <c r="K1020" s="579"/>
      <c r="L1020" s="581"/>
      <c r="M1020" s="498"/>
      <c r="N1020" s="499"/>
      <c r="O1020" s="500"/>
      <c r="P1020" s="499"/>
      <c r="Q1020" s="501"/>
      <c r="R1020" s="560"/>
      <c r="S1020" s="542">
        <f t="shared" si="379"/>
        <v>0</v>
      </c>
      <c r="T1020" s="502">
        <f t="shared" si="376"/>
        <v>0</v>
      </c>
      <c r="U1020" s="522">
        <f t="shared" si="380"/>
        <v>0</v>
      </c>
      <c r="V1020" s="503">
        <f t="shared" si="381"/>
        <v>0</v>
      </c>
      <c r="W1020" s="559" t="str">
        <f t="shared" si="382"/>
        <v/>
      </c>
      <c r="X1020" s="569" t="str">
        <f t="shared" si="377"/>
        <v/>
      </c>
      <c r="Y1020" s="569" t="str">
        <f t="shared" si="378"/>
        <v/>
      </c>
    </row>
    <row r="1021" spans="1:25" ht="16.5">
      <c r="A1021" s="493">
        <f t="shared" si="375"/>
        <v>46166</v>
      </c>
      <c r="B1021" s="549" t="s">
        <v>833</v>
      </c>
      <c r="C1021" s="576"/>
      <c r="D1021" s="600"/>
      <c r="E1021" s="577"/>
      <c r="F1021" s="635" t="str">
        <f>IF(ISNA(VLOOKUP(D1021,條件!$A$1:$L$65585,5,0)),"",(VLOOKUP(D1021,條件!$A$1:$L$65585,5,0)))</f>
        <v/>
      </c>
      <c r="G1021" s="635" t="str">
        <f>IF(ISNA(VLOOKUP(D1021,條件!$A$1:$L$65585,11,0)),"",(VLOOKUP(D1021,條件!$A$1:$L$65585,11,0)))</f>
        <v/>
      </c>
      <c r="H1021" s="578"/>
      <c r="I1021" s="579"/>
      <c r="J1021" s="580"/>
      <c r="K1021" s="579"/>
      <c r="L1021" s="581"/>
      <c r="M1021" s="498"/>
      <c r="N1021" s="499"/>
      <c r="O1021" s="500"/>
      <c r="P1021" s="499"/>
      <c r="Q1021" s="501"/>
      <c r="R1021" s="560"/>
      <c r="S1021" s="542">
        <f t="shared" si="379"/>
        <v>0</v>
      </c>
      <c r="T1021" s="502">
        <f t="shared" si="376"/>
        <v>0</v>
      </c>
      <c r="U1021" s="522">
        <f t="shared" si="380"/>
        <v>0</v>
      </c>
      <c r="V1021" s="503">
        <f t="shared" si="381"/>
        <v>0</v>
      </c>
      <c r="W1021" s="559" t="str">
        <f t="shared" si="382"/>
        <v/>
      </c>
      <c r="X1021" s="569" t="str">
        <f t="shared" si="377"/>
        <v/>
      </c>
      <c r="Y1021" s="569" t="str">
        <f t="shared" si="378"/>
        <v/>
      </c>
    </row>
    <row r="1022" spans="1:25" ht="16.5">
      <c r="A1022" s="493">
        <f t="shared" si="375"/>
        <v>46166</v>
      </c>
      <c r="B1022" s="549" t="s">
        <v>833</v>
      </c>
      <c r="C1022" s="576"/>
      <c r="D1022" s="600"/>
      <c r="E1022" s="577"/>
      <c r="F1022" s="635" t="str">
        <f>IF(ISNA(VLOOKUP(D1022,條件!$A$1:$L$65585,5,0)),"",(VLOOKUP(D1022,條件!$A$1:$L$65585,5,0)))</f>
        <v/>
      </c>
      <c r="G1022" s="635" t="str">
        <f>IF(ISNA(VLOOKUP(D1022,條件!$A$1:$L$65585,11,0)),"",(VLOOKUP(D1022,條件!$A$1:$L$65585,11,0)))</f>
        <v/>
      </c>
      <c r="H1022" s="578"/>
      <c r="I1022" s="579"/>
      <c r="J1022" s="580"/>
      <c r="K1022" s="579"/>
      <c r="L1022" s="581"/>
      <c r="M1022" s="498"/>
      <c r="N1022" s="499"/>
      <c r="O1022" s="500"/>
      <c r="P1022" s="499"/>
      <c r="Q1022" s="501"/>
      <c r="R1022" s="560"/>
      <c r="S1022" s="542">
        <f t="shared" si="379"/>
        <v>0</v>
      </c>
      <c r="T1022" s="502">
        <f t="shared" si="376"/>
        <v>0</v>
      </c>
      <c r="U1022" s="522">
        <f t="shared" si="380"/>
        <v>0</v>
      </c>
      <c r="V1022" s="503">
        <f t="shared" si="381"/>
        <v>0</v>
      </c>
      <c r="W1022" s="559" t="str">
        <f t="shared" si="382"/>
        <v/>
      </c>
      <c r="X1022" s="569" t="str">
        <f t="shared" si="377"/>
        <v/>
      </c>
      <c r="Y1022" s="569" t="str">
        <f t="shared" si="378"/>
        <v/>
      </c>
    </row>
    <row r="1023" spans="1:25" ht="16.5">
      <c r="A1023" s="493">
        <f t="shared" si="375"/>
        <v>46166</v>
      </c>
      <c r="B1023" s="549" t="s">
        <v>833</v>
      </c>
      <c r="C1023" s="576"/>
      <c r="D1023" s="600"/>
      <c r="E1023" s="577"/>
      <c r="F1023" s="635" t="str">
        <f>IF(ISNA(VLOOKUP(D1023,條件!$A$1:$L$65585,5,0)),"",(VLOOKUP(D1023,條件!$A$1:$L$65585,5,0)))</f>
        <v/>
      </c>
      <c r="G1023" s="635" t="str">
        <f>IF(ISNA(VLOOKUP(D1023,條件!$A$1:$L$65585,11,0)),"",(VLOOKUP(D1023,條件!$A$1:$L$65585,11,0)))</f>
        <v/>
      </c>
      <c r="H1023" s="578"/>
      <c r="I1023" s="579"/>
      <c r="J1023" s="580"/>
      <c r="K1023" s="579"/>
      <c r="L1023" s="581"/>
      <c r="M1023" s="498"/>
      <c r="N1023" s="499"/>
      <c r="O1023" s="500"/>
      <c r="P1023" s="499"/>
      <c r="Q1023" s="501"/>
      <c r="R1023" s="560"/>
      <c r="S1023" s="542">
        <f t="shared" si="379"/>
        <v>0</v>
      </c>
      <c r="T1023" s="502">
        <f t="shared" si="376"/>
        <v>0</v>
      </c>
      <c r="U1023" s="522">
        <f t="shared" si="380"/>
        <v>0</v>
      </c>
      <c r="V1023" s="503">
        <f t="shared" si="381"/>
        <v>0</v>
      </c>
      <c r="W1023" s="559" t="str">
        <f t="shared" si="382"/>
        <v/>
      </c>
      <c r="X1023" s="569" t="str">
        <f t="shared" si="377"/>
        <v/>
      </c>
      <c r="Y1023" s="569" t="str">
        <f t="shared" si="378"/>
        <v/>
      </c>
    </row>
    <row r="1024" spans="1:25" ht="16.5">
      <c r="A1024" s="493">
        <f t="shared" si="375"/>
        <v>46166</v>
      </c>
      <c r="B1024" s="549" t="s">
        <v>833</v>
      </c>
      <c r="C1024" s="576"/>
      <c r="D1024" s="600"/>
      <c r="E1024" s="577"/>
      <c r="F1024" s="635" t="str">
        <f>IF(ISNA(VLOOKUP(D1024,條件!$A$1:$L$65585,5,0)),"",(VLOOKUP(D1024,條件!$A$1:$L$65585,5,0)))</f>
        <v/>
      </c>
      <c r="G1024" s="635" t="str">
        <f>IF(ISNA(VLOOKUP(D1024,條件!$A$1:$L$65585,11,0)),"",(VLOOKUP(D1024,條件!$A$1:$L$65585,11,0)))</f>
        <v/>
      </c>
      <c r="H1024" s="578"/>
      <c r="I1024" s="579"/>
      <c r="J1024" s="580"/>
      <c r="K1024" s="579"/>
      <c r="L1024" s="581"/>
      <c r="M1024" s="498"/>
      <c r="N1024" s="499"/>
      <c r="O1024" s="500"/>
      <c r="P1024" s="499"/>
      <c r="Q1024" s="501"/>
      <c r="R1024" s="560"/>
      <c r="S1024" s="542">
        <f t="shared" si="379"/>
        <v>0</v>
      </c>
      <c r="T1024" s="502">
        <f t="shared" si="376"/>
        <v>0</v>
      </c>
      <c r="U1024" s="502">
        <f t="shared" si="380"/>
        <v>0</v>
      </c>
      <c r="V1024" s="503">
        <f t="shared" si="381"/>
        <v>0</v>
      </c>
      <c r="W1024" s="561" t="str">
        <f t="shared" si="382"/>
        <v/>
      </c>
      <c r="X1024" s="569" t="str">
        <f t="shared" si="377"/>
        <v/>
      </c>
      <c r="Y1024" s="569" t="str">
        <f t="shared" si="378"/>
        <v/>
      </c>
    </row>
    <row r="1025" spans="1:25" ht="16.5">
      <c r="A1025" s="493">
        <f t="shared" si="375"/>
        <v>46166</v>
      </c>
      <c r="B1025" s="549" t="s">
        <v>833</v>
      </c>
      <c r="C1025" s="576"/>
      <c r="D1025" s="600"/>
      <c r="E1025" s="577"/>
      <c r="F1025" s="635" t="str">
        <f>IF(ISNA(VLOOKUP(D1025,條件!$A$1:$L$65585,5,0)),"",(VLOOKUP(D1025,條件!$A$1:$L$65585,5,0)))</f>
        <v/>
      </c>
      <c r="G1025" s="635" t="str">
        <f>IF(ISNA(VLOOKUP(D1025,條件!$A$1:$L$65585,11,0)),"",(VLOOKUP(D1025,條件!$A$1:$L$65585,11,0)))</f>
        <v/>
      </c>
      <c r="H1025" s="578"/>
      <c r="I1025" s="579"/>
      <c r="J1025" s="580"/>
      <c r="K1025" s="579"/>
      <c r="L1025" s="581"/>
      <c r="M1025" s="498"/>
      <c r="N1025" s="499"/>
      <c r="O1025" s="500"/>
      <c r="P1025" s="499"/>
      <c r="Q1025" s="501"/>
      <c r="R1025" s="560"/>
      <c r="S1025" s="542">
        <f t="shared" si="379"/>
        <v>0</v>
      </c>
      <c r="T1025" s="502">
        <f t="shared" si="376"/>
        <v>0</v>
      </c>
      <c r="U1025" s="502">
        <f t="shared" si="380"/>
        <v>0</v>
      </c>
      <c r="V1025" s="503">
        <f t="shared" si="381"/>
        <v>0</v>
      </c>
      <c r="W1025" s="561" t="str">
        <f t="shared" si="382"/>
        <v/>
      </c>
      <c r="X1025" s="569" t="str">
        <f t="shared" si="377"/>
        <v/>
      </c>
      <c r="Y1025" s="569" t="str">
        <f t="shared" si="378"/>
        <v/>
      </c>
    </row>
    <row r="1026" spans="1:25" ht="16.5">
      <c r="A1026" s="493">
        <f t="shared" si="375"/>
        <v>46166</v>
      </c>
      <c r="B1026" s="549" t="s">
        <v>833</v>
      </c>
      <c r="C1026" s="576"/>
      <c r="D1026" s="600"/>
      <c r="E1026" s="577"/>
      <c r="F1026" s="635" t="str">
        <f>IF(ISNA(VLOOKUP(D1026,條件!$A$1:$L$65585,5,0)),"",(VLOOKUP(D1026,條件!$A$1:$L$65585,5,0)))</f>
        <v/>
      </c>
      <c r="G1026" s="635" t="str">
        <f>IF(ISNA(VLOOKUP(D1026,條件!$A$1:$L$65585,11,0)),"",(VLOOKUP(D1026,條件!$A$1:$L$65585,11,0)))</f>
        <v/>
      </c>
      <c r="H1026" s="578"/>
      <c r="I1026" s="579"/>
      <c r="J1026" s="580"/>
      <c r="K1026" s="579"/>
      <c r="L1026" s="581"/>
      <c r="M1026" s="498"/>
      <c r="N1026" s="499"/>
      <c r="O1026" s="500"/>
      <c r="P1026" s="499"/>
      <c r="Q1026" s="501"/>
      <c r="R1026" s="560"/>
      <c r="S1026" s="542">
        <f t="shared" si="379"/>
        <v>0</v>
      </c>
      <c r="T1026" s="502">
        <f t="shared" si="376"/>
        <v>0</v>
      </c>
      <c r="U1026" s="502">
        <f t="shared" si="380"/>
        <v>0</v>
      </c>
      <c r="V1026" s="503">
        <f t="shared" si="381"/>
        <v>0</v>
      </c>
      <c r="W1026" s="561" t="str">
        <f t="shared" si="382"/>
        <v/>
      </c>
      <c r="X1026" s="569" t="str">
        <f t="shared" si="377"/>
        <v/>
      </c>
      <c r="Y1026" s="569" t="str">
        <f t="shared" si="378"/>
        <v/>
      </c>
    </row>
    <row r="1027" spans="1:25" ht="16.5">
      <c r="A1027" s="493">
        <f t="shared" si="375"/>
        <v>46166</v>
      </c>
      <c r="B1027" s="549" t="s">
        <v>833</v>
      </c>
      <c r="C1027" s="576"/>
      <c r="D1027" s="600"/>
      <c r="E1027" s="577"/>
      <c r="F1027" s="635" t="str">
        <f>IF(ISNA(VLOOKUP(D1027,條件!$A$1:$L$65585,5,0)),"",(VLOOKUP(D1027,條件!$A$1:$L$65585,5,0)))</f>
        <v/>
      </c>
      <c r="G1027" s="635" t="str">
        <f>IF(ISNA(VLOOKUP(D1027,條件!$A$1:$L$65585,11,0)),"",(VLOOKUP(D1027,條件!$A$1:$L$65585,11,0)))</f>
        <v/>
      </c>
      <c r="H1027" s="578"/>
      <c r="I1027" s="579"/>
      <c r="J1027" s="580"/>
      <c r="K1027" s="579"/>
      <c r="L1027" s="581"/>
      <c r="M1027" s="498"/>
      <c r="N1027" s="499"/>
      <c r="O1027" s="500"/>
      <c r="P1027" s="499"/>
      <c r="Q1027" s="501"/>
      <c r="R1027" s="560"/>
      <c r="S1027" s="542">
        <f t="shared" si="379"/>
        <v>0</v>
      </c>
      <c r="T1027" s="502">
        <f t="shared" si="376"/>
        <v>0</v>
      </c>
      <c r="U1027" s="502">
        <f t="shared" si="380"/>
        <v>0</v>
      </c>
      <c r="V1027" s="503">
        <f t="shared" si="381"/>
        <v>0</v>
      </c>
      <c r="W1027" s="561" t="str">
        <f t="shared" si="382"/>
        <v/>
      </c>
      <c r="X1027" s="569" t="str">
        <f t="shared" si="377"/>
        <v/>
      </c>
      <c r="Y1027" s="569" t="str">
        <f t="shared" si="378"/>
        <v/>
      </c>
    </row>
    <row r="1028" spans="1:25" ht="16.5">
      <c r="A1028" s="493">
        <f t="shared" si="375"/>
        <v>46166</v>
      </c>
      <c r="B1028" s="549" t="s">
        <v>833</v>
      </c>
      <c r="C1028" s="576"/>
      <c r="D1028" s="600"/>
      <c r="E1028" s="577"/>
      <c r="F1028" s="635" t="str">
        <f>IF(ISNA(VLOOKUP(D1028,條件!$A$1:$L$65585,5,0)),"",(VLOOKUP(D1028,條件!$A$1:$L$65585,5,0)))</f>
        <v/>
      </c>
      <c r="G1028" s="635" t="str">
        <f>IF(ISNA(VLOOKUP(D1028,條件!$A$1:$L$65585,11,0)),"",(VLOOKUP(D1028,條件!$A$1:$L$65585,11,0)))</f>
        <v/>
      </c>
      <c r="H1028" s="578"/>
      <c r="I1028" s="579"/>
      <c r="J1028" s="580"/>
      <c r="K1028" s="579"/>
      <c r="L1028" s="581"/>
      <c r="M1028" s="498"/>
      <c r="N1028" s="499"/>
      <c r="O1028" s="500"/>
      <c r="P1028" s="499"/>
      <c r="Q1028" s="501"/>
      <c r="R1028" s="560"/>
      <c r="S1028" s="542">
        <f t="shared" si="379"/>
        <v>0</v>
      </c>
      <c r="T1028" s="502">
        <f t="shared" si="376"/>
        <v>0</v>
      </c>
      <c r="U1028" s="502">
        <f t="shared" si="380"/>
        <v>0</v>
      </c>
      <c r="V1028" s="503">
        <f t="shared" si="381"/>
        <v>0</v>
      </c>
      <c r="W1028" s="561" t="str">
        <f t="shared" si="382"/>
        <v/>
      </c>
      <c r="X1028" s="569" t="str">
        <f t="shared" si="377"/>
        <v/>
      </c>
      <c r="Y1028" s="569" t="str">
        <f t="shared" si="378"/>
        <v/>
      </c>
    </row>
    <row r="1029" spans="1:25" ht="16.5">
      <c r="A1029" s="493">
        <f t="shared" si="375"/>
        <v>46166</v>
      </c>
      <c r="B1029" s="549" t="s">
        <v>833</v>
      </c>
      <c r="C1029" s="576"/>
      <c r="D1029" s="600"/>
      <c r="E1029" s="577"/>
      <c r="F1029" s="635" t="str">
        <f>IF(ISNA(VLOOKUP(D1029,條件!$A$1:$L$65585,5,0)),"",(VLOOKUP(D1029,條件!$A$1:$L$65585,5,0)))</f>
        <v/>
      </c>
      <c r="G1029" s="635" t="str">
        <f>IF(ISNA(VLOOKUP(D1029,條件!$A$1:$L$65585,11,0)),"",(VLOOKUP(D1029,條件!$A$1:$L$65585,11,0)))</f>
        <v/>
      </c>
      <c r="H1029" s="578"/>
      <c r="I1029" s="579"/>
      <c r="J1029" s="580"/>
      <c r="K1029" s="579"/>
      <c r="L1029" s="581"/>
      <c r="M1029" s="498"/>
      <c r="N1029" s="499"/>
      <c r="O1029" s="500"/>
      <c r="P1029" s="499"/>
      <c r="Q1029" s="501"/>
      <c r="R1029" s="560"/>
      <c r="S1029" s="542">
        <f t="shared" si="379"/>
        <v>0</v>
      </c>
      <c r="T1029" s="502">
        <f t="shared" si="376"/>
        <v>0</v>
      </c>
      <c r="U1029" s="502">
        <f t="shared" si="380"/>
        <v>0</v>
      </c>
      <c r="V1029" s="503">
        <f t="shared" si="381"/>
        <v>0</v>
      </c>
      <c r="W1029" s="561" t="str">
        <f t="shared" si="382"/>
        <v/>
      </c>
      <c r="X1029" s="569" t="str">
        <f t="shared" si="377"/>
        <v/>
      </c>
      <c r="Y1029" s="569" t="str">
        <f t="shared" si="378"/>
        <v/>
      </c>
    </row>
    <row r="1030" spans="1:25" ht="16.5">
      <c r="A1030" s="493">
        <f t="shared" si="375"/>
        <v>46166</v>
      </c>
      <c r="B1030" s="549" t="s">
        <v>833</v>
      </c>
      <c r="C1030" s="576"/>
      <c r="D1030" s="600"/>
      <c r="E1030" s="577"/>
      <c r="F1030" s="635" t="str">
        <f>IF(ISNA(VLOOKUP(D1030,條件!$A$1:$L$65585,5,0)),"",(VLOOKUP(D1030,條件!$A$1:$L$65585,5,0)))</f>
        <v/>
      </c>
      <c r="G1030" s="635" t="str">
        <f>IF(ISNA(VLOOKUP(D1030,條件!$A$1:$L$65585,11,0)),"",(VLOOKUP(D1030,條件!$A$1:$L$65585,11,0)))</f>
        <v/>
      </c>
      <c r="H1030" s="578"/>
      <c r="I1030" s="579"/>
      <c r="J1030" s="580"/>
      <c r="K1030" s="579"/>
      <c r="L1030" s="581"/>
      <c r="M1030" s="498"/>
      <c r="N1030" s="499"/>
      <c r="O1030" s="500"/>
      <c r="P1030" s="499"/>
      <c r="Q1030" s="501"/>
      <c r="R1030" s="560"/>
      <c r="S1030" s="542">
        <f t="shared" si="379"/>
        <v>0</v>
      </c>
      <c r="T1030" s="502">
        <f t="shared" si="376"/>
        <v>0</v>
      </c>
      <c r="U1030" s="502">
        <f t="shared" si="380"/>
        <v>0</v>
      </c>
      <c r="V1030" s="503">
        <f t="shared" si="381"/>
        <v>0</v>
      </c>
      <c r="W1030" s="561" t="str">
        <f t="shared" si="382"/>
        <v/>
      </c>
      <c r="X1030" s="569" t="str">
        <f t="shared" si="377"/>
        <v/>
      </c>
      <c r="Y1030" s="569" t="str">
        <f t="shared" si="378"/>
        <v/>
      </c>
    </row>
    <row r="1031" spans="1:25" ht="16.5">
      <c r="A1031" s="493">
        <f t="shared" si="375"/>
        <v>46166</v>
      </c>
      <c r="B1031" s="549" t="s">
        <v>833</v>
      </c>
      <c r="C1031" s="576"/>
      <c r="D1031" s="600"/>
      <c r="E1031" s="577"/>
      <c r="F1031" s="635" t="str">
        <f>IF(ISNA(VLOOKUP(D1031,條件!$A$1:$L$65585,5,0)),"",(VLOOKUP(D1031,條件!$A$1:$L$65585,5,0)))</f>
        <v/>
      </c>
      <c r="G1031" s="635" t="str">
        <f>IF(ISNA(VLOOKUP(D1031,條件!$A$1:$L$65585,11,0)),"",(VLOOKUP(D1031,條件!$A$1:$L$65585,11,0)))</f>
        <v/>
      </c>
      <c r="H1031" s="578"/>
      <c r="I1031" s="579"/>
      <c r="J1031" s="580"/>
      <c r="K1031" s="579"/>
      <c r="L1031" s="581"/>
      <c r="M1031" s="498"/>
      <c r="N1031" s="499"/>
      <c r="O1031" s="500"/>
      <c r="P1031" s="499"/>
      <c r="Q1031" s="501"/>
      <c r="R1031" s="560"/>
      <c r="S1031" s="542">
        <f t="shared" si="379"/>
        <v>0</v>
      </c>
      <c r="T1031" s="502">
        <f t="shared" si="376"/>
        <v>0</v>
      </c>
      <c r="U1031" s="502">
        <f t="shared" si="380"/>
        <v>0</v>
      </c>
      <c r="V1031" s="503">
        <f t="shared" si="381"/>
        <v>0</v>
      </c>
      <c r="W1031" s="561" t="str">
        <f t="shared" si="382"/>
        <v/>
      </c>
      <c r="X1031" s="569" t="str">
        <f t="shared" si="377"/>
        <v/>
      </c>
      <c r="Y1031" s="569" t="str">
        <f t="shared" si="378"/>
        <v/>
      </c>
    </row>
    <row r="1032" spans="1:25" ht="16.5">
      <c r="A1032" s="493">
        <f t="shared" si="375"/>
        <v>46166</v>
      </c>
      <c r="B1032" s="549" t="s">
        <v>833</v>
      </c>
      <c r="C1032" s="576"/>
      <c r="D1032" s="600"/>
      <c r="E1032" s="577"/>
      <c r="F1032" s="635" t="str">
        <f>IF(ISNA(VLOOKUP(D1032,條件!$A$1:$L$65585,5,0)),"",(VLOOKUP(D1032,條件!$A$1:$L$65585,5,0)))</f>
        <v/>
      </c>
      <c r="G1032" s="635" t="str">
        <f>IF(ISNA(VLOOKUP(D1032,條件!$A$1:$L$65585,11,0)),"",(VLOOKUP(D1032,條件!$A$1:$L$65585,11,0)))</f>
        <v/>
      </c>
      <c r="H1032" s="578"/>
      <c r="I1032" s="579"/>
      <c r="J1032" s="580"/>
      <c r="K1032" s="579"/>
      <c r="L1032" s="581"/>
      <c r="M1032" s="498"/>
      <c r="N1032" s="499"/>
      <c r="O1032" s="500"/>
      <c r="P1032" s="499"/>
      <c r="Q1032" s="501"/>
      <c r="R1032" s="560"/>
      <c r="S1032" s="542">
        <f t="shared" si="379"/>
        <v>0</v>
      </c>
      <c r="T1032" s="502">
        <f t="shared" si="376"/>
        <v>0</v>
      </c>
      <c r="U1032" s="502">
        <f t="shared" si="380"/>
        <v>0</v>
      </c>
      <c r="V1032" s="503">
        <f t="shared" si="381"/>
        <v>0</v>
      </c>
      <c r="W1032" s="561" t="str">
        <f t="shared" si="382"/>
        <v/>
      </c>
      <c r="X1032" s="569" t="str">
        <f t="shared" si="377"/>
        <v/>
      </c>
      <c r="Y1032" s="569" t="str">
        <f t="shared" si="378"/>
        <v/>
      </c>
    </row>
    <row r="1033" spans="1:25" ht="16.5">
      <c r="A1033" s="493">
        <f t="shared" si="375"/>
        <v>46166</v>
      </c>
      <c r="B1033" s="515" t="s">
        <v>831</v>
      </c>
      <c r="C1033" s="652"/>
      <c r="D1033" s="653"/>
      <c r="E1033" s="654"/>
      <c r="F1033" s="655">
        <v>0</v>
      </c>
      <c r="G1033" s="655"/>
      <c r="H1033" s="656"/>
      <c r="I1033" s="657">
        <f>COUNTA(I1013:I1032)</f>
        <v>0</v>
      </c>
      <c r="J1033" s="657"/>
      <c r="K1033" s="657"/>
      <c r="L1033" s="658"/>
      <c r="M1033" s="517"/>
      <c r="N1033" s="518">
        <f>SUM(N1013:N1032)</f>
        <v>0</v>
      </c>
      <c r="O1033" s="517"/>
      <c r="P1033" s="518">
        <f>SUM(P1013:P1032)</f>
        <v>0</v>
      </c>
      <c r="Q1033" s="519"/>
      <c r="R1033" s="562"/>
      <c r="S1033" s="544"/>
      <c r="T1033" s="520"/>
      <c r="U1033" s="516">
        <f>SUMIF(U1013:U1032,"&lt;9E307")</f>
        <v>0</v>
      </c>
      <c r="V1033" s="516">
        <f>SUM(V1013:V1032)</f>
        <v>0</v>
      </c>
      <c r="W1033" s="563">
        <f>IF(ISERROR(V1033/U1033),0,(V1033/U1033))</f>
        <v>0</v>
      </c>
      <c r="X1033" s="570">
        <f>SUMIF(X1013:X1032,"&lt;9E307")</f>
        <v>0</v>
      </c>
      <c r="Y1033" s="570">
        <f>SUMIF(Y1013:Y1032,"&lt;9E307")</f>
        <v>0</v>
      </c>
    </row>
    <row r="1034" spans="1:25" ht="16.5">
      <c r="A1034" s="493">
        <f t="shared" si="375"/>
        <v>46166</v>
      </c>
      <c r="B1034" s="521" t="s">
        <v>834</v>
      </c>
      <c r="C1034" s="659"/>
      <c r="D1034" s="660"/>
      <c r="E1034" s="661"/>
      <c r="F1034" s="662"/>
      <c r="G1034" s="662"/>
      <c r="H1034" s="663"/>
      <c r="I1034" s="664">
        <f>SUM(I1012,I1033)</f>
        <v>0</v>
      </c>
      <c r="J1034" s="664"/>
      <c r="K1034" s="664"/>
      <c r="L1034" s="665"/>
      <c r="M1034" s="536"/>
      <c r="N1034" s="537">
        <f>SUM(N1012,N1033)</f>
        <v>0</v>
      </c>
      <c r="O1034" s="536"/>
      <c r="P1034" s="537">
        <f>SUM(P1012,P1033)</f>
        <v>0</v>
      </c>
      <c r="Q1034" s="538"/>
      <c r="R1034" s="564"/>
      <c r="S1034" s="545"/>
      <c r="T1034" s="504"/>
      <c r="U1034" s="504">
        <f t="shared" ref="U1034:V1034" si="383">SUM(U1012,U1033)</f>
        <v>0</v>
      </c>
      <c r="V1034" s="504">
        <f t="shared" si="383"/>
        <v>0</v>
      </c>
      <c r="W1034" s="565">
        <f>IF(ISERROR(V1034/U1034),0,V1034/U1034)</f>
        <v>0</v>
      </c>
      <c r="X1034" s="571">
        <f>SUM(X1012,X1033)</f>
        <v>0</v>
      </c>
      <c r="Y1034" s="571">
        <f>SUM(Y1012,Y1033)</f>
        <v>0</v>
      </c>
    </row>
    <row r="1035" spans="1:25" ht="16.5">
      <c r="A1035" s="566">
        <f>A1034+1</f>
        <v>46167</v>
      </c>
      <c r="B1035" s="548" t="s">
        <v>832</v>
      </c>
      <c r="C1035" s="666"/>
      <c r="D1035" s="667"/>
      <c r="E1035" s="668"/>
      <c r="F1035" s="669" t="str">
        <f>IF(ISNA(VLOOKUP(D1035,條件!$A$1:$L$65585,5,0)),"",(VLOOKUP(D1035,條件!$A$1:$L$65585,5,0)))</f>
        <v/>
      </c>
      <c r="G1035" s="669" t="str">
        <f>IF(ISNA(VLOOKUP(D1035,條件!$A$1:$L$65585,11,0)),"",(VLOOKUP(D1035,條件!$A$1:$L$65585,11,0)))</f>
        <v/>
      </c>
      <c r="H1035" s="670"/>
      <c r="I1035" s="671"/>
      <c r="J1035" s="580"/>
      <c r="K1035" s="671"/>
      <c r="L1035" s="672"/>
      <c r="M1035" s="524"/>
      <c r="N1035" s="525"/>
      <c r="O1035" s="526"/>
      <c r="P1035" s="525"/>
      <c r="Q1035" s="527"/>
      <c r="R1035" s="558"/>
      <c r="S1035" s="541">
        <f>K1035*0.85</f>
        <v>0</v>
      </c>
      <c r="T1035" s="522">
        <f t="shared" ref="T1035:T1054" si="384">IF(J1035="",0,(1440/(J1035/S1035)))</f>
        <v>0</v>
      </c>
      <c r="U1035" s="522">
        <f>T1035*L1035*(N1035+P1035)/24*0.85</f>
        <v>0</v>
      </c>
      <c r="V1035" s="523">
        <f>M1035+O1035</f>
        <v>0</v>
      </c>
      <c r="W1035" s="559" t="str">
        <f>IF(U1035=0,"",((V1035/U1035)))</f>
        <v/>
      </c>
      <c r="X1035" s="569" t="str">
        <f t="shared" ref="X1035:X1054" si="385">IF(ISERROR((U1035/(N1035+P1035)*N1035)/250),"",((U1035/(N1035+P1035)*N1035)/250))</f>
        <v/>
      </c>
      <c r="Y1035" s="569" t="str">
        <f t="shared" ref="Y1035:Y1054" si="386">IF(ISERROR(((U1035/(N1035+P1035)*P1035)/250)),"",(((U1035/(N1035+P1035)*P1035))/250))</f>
        <v/>
      </c>
    </row>
    <row r="1036" spans="1:25" ht="16.5">
      <c r="A1036" s="493">
        <f>A1035</f>
        <v>46167</v>
      </c>
      <c r="B1036" s="549" t="s">
        <v>832</v>
      </c>
      <c r="C1036" s="576"/>
      <c r="D1036" s="600"/>
      <c r="E1036" s="577"/>
      <c r="F1036" s="635" t="str">
        <f>IF(ISNA(VLOOKUP(D1036,條件!$A$1:$L$65585,5,0)),"",(VLOOKUP(D1036,條件!$A$1:$L$65585,5,0)))</f>
        <v/>
      </c>
      <c r="G1036" s="635" t="str">
        <f>IF(ISNA(VLOOKUP(D1036,條件!$A$1:$L$65585,11,0)),"",(VLOOKUP(D1036,條件!$A$1:$L$65585,11,0)))</f>
        <v/>
      </c>
      <c r="H1036" s="578"/>
      <c r="I1036" s="579"/>
      <c r="J1036" s="580"/>
      <c r="K1036" s="579"/>
      <c r="L1036" s="581"/>
      <c r="M1036" s="498"/>
      <c r="N1036" s="499"/>
      <c r="O1036" s="500"/>
      <c r="P1036" s="499"/>
      <c r="Q1036" s="527"/>
      <c r="R1036" s="560"/>
      <c r="S1036" s="542">
        <f t="shared" ref="S1036:S1054" si="387">K1036*0.85</f>
        <v>0</v>
      </c>
      <c r="T1036" s="502">
        <f t="shared" si="384"/>
        <v>0</v>
      </c>
      <c r="U1036" s="522">
        <f t="shared" ref="U1036:U1054" si="388">T1036*L1036*(N1036+P1036)/24*0.85</f>
        <v>0</v>
      </c>
      <c r="V1036" s="503">
        <f t="shared" ref="V1036:V1054" si="389">M1036+O1036</f>
        <v>0</v>
      </c>
      <c r="W1036" s="559" t="str">
        <f t="shared" ref="W1036:W1054" si="390">IF(U1036=0,"",((V1036/U1036)))</f>
        <v/>
      </c>
      <c r="X1036" s="569" t="str">
        <f t="shared" si="385"/>
        <v/>
      </c>
      <c r="Y1036" s="569" t="str">
        <f t="shared" si="386"/>
        <v/>
      </c>
    </row>
    <row r="1037" spans="1:25" ht="16.5">
      <c r="A1037" s="493">
        <f t="shared" ref="A1037:A1077" si="391">A1036</f>
        <v>46167</v>
      </c>
      <c r="B1037" s="549" t="s">
        <v>832</v>
      </c>
      <c r="C1037" s="576"/>
      <c r="D1037" s="600"/>
      <c r="E1037" s="577"/>
      <c r="F1037" s="635" t="str">
        <f>IF(ISNA(VLOOKUP(D1037,條件!$A$1:$L$65585,5,0)),"",(VLOOKUP(D1037,條件!$A$1:$L$65585,5,0)))</f>
        <v/>
      </c>
      <c r="G1037" s="635" t="str">
        <f>IF(ISNA(VLOOKUP(D1037,條件!$A$1:$L$65585,11,0)),"",(VLOOKUP(D1037,條件!$A$1:$L$65585,11,0)))</f>
        <v/>
      </c>
      <c r="H1037" s="578"/>
      <c r="I1037" s="579"/>
      <c r="J1037" s="580"/>
      <c r="K1037" s="579"/>
      <c r="L1037" s="581"/>
      <c r="M1037" s="498"/>
      <c r="N1037" s="499"/>
      <c r="O1037" s="500"/>
      <c r="P1037" s="499"/>
      <c r="Q1037" s="527"/>
      <c r="R1037" s="560"/>
      <c r="S1037" s="542">
        <f t="shared" si="387"/>
        <v>0</v>
      </c>
      <c r="T1037" s="502">
        <f t="shared" si="384"/>
        <v>0</v>
      </c>
      <c r="U1037" s="522">
        <f t="shared" si="388"/>
        <v>0</v>
      </c>
      <c r="V1037" s="503">
        <f t="shared" si="389"/>
        <v>0</v>
      </c>
      <c r="W1037" s="559" t="str">
        <f t="shared" si="390"/>
        <v/>
      </c>
      <c r="X1037" s="569" t="str">
        <f t="shared" si="385"/>
        <v/>
      </c>
      <c r="Y1037" s="569" t="str">
        <f t="shared" si="386"/>
        <v/>
      </c>
    </row>
    <row r="1038" spans="1:25" ht="16.5">
      <c r="A1038" s="493">
        <f t="shared" si="391"/>
        <v>46167</v>
      </c>
      <c r="B1038" s="549" t="s">
        <v>832</v>
      </c>
      <c r="C1038" s="576"/>
      <c r="D1038" s="600"/>
      <c r="E1038" s="577"/>
      <c r="F1038" s="635" t="str">
        <f>IF(ISNA(VLOOKUP(D1038,條件!$A$1:$L$65585,5,0)),"",(VLOOKUP(D1038,條件!$A$1:$L$65585,5,0)))</f>
        <v/>
      </c>
      <c r="G1038" s="635" t="str">
        <f>IF(ISNA(VLOOKUP(D1038,條件!$A$1:$L$65585,11,0)),"",(VLOOKUP(D1038,條件!$A$1:$L$65585,11,0)))</f>
        <v/>
      </c>
      <c r="H1038" s="578"/>
      <c r="I1038" s="579"/>
      <c r="J1038" s="580"/>
      <c r="K1038" s="579"/>
      <c r="L1038" s="581"/>
      <c r="M1038" s="498"/>
      <c r="N1038" s="499"/>
      <c r="O1038" s="500"/>
      <c r="P1038" s="499"/>
      <c r="Q1038" s="527"/>
      <c r="R1038" s="560"/>
      <c r="S1038" s="542">
        <f t="shared" si="387"/>
        <v>0</v>
      </c>
      <c r="T1038" s="502">
        <f t="shared" si="384"/>
        <v>0</v>
      </c>
      <c r="U1038" s="522">
        <f t="shared" si="388"/>
        <v>0</v>
      </c>
      <c r="V1038" s="503">
        <f t="shared" si="389"/>
        <v>0</v>
      </c>
      <c r="W1038" s="559" t="str">
        <f t="shared" si="390"/>
        <v/>
      </c>
      <c r="X1038" s="569" t="str">
        <f t="shared" si="385"/>
        <v/>
      </c>
      <c r="Y1038" s="569" t="str">
        <f t="shared" si="386"/>
        <v/>
      </c>
    </row>
    <row r="1039" spans="1:25" ht="16.5">
      <c r="A1039" s="493">
        <f t="shared" si="391"/>
        <v>46167</v>
      </c>
      <c r="B1039" s="549" t="s">
        <v>832</v>
      </c>
      <c r="C1039" s="576"/>
      <c r="D1039" s="600"/>
      <c r="E1039" s="577"/>
      <c r="F1039" s="635" t="str">
        <f>IF(ISNA(VLOOKUP(D1039,條件!$A$1:$L$65585,5,0)),"",(VLOOKUP(D1039,條件!$A$1:$L$65585,5,0)))</f>
        <v/>
      </c>
      <c r="G1039" s="635" t="str">
        <f>IF(ISNA(VLOOKUP(D1039,條件!$A$1:$L$65585,11,0)),"",(VLOOKUP(D1039,條件!$A$1:$L$65585,11,0)))</f>
        <v/>
      </c>
      <c r="H1039" s="578"/>
      <c r="I1039" s="579"/>
      <c r="J1039" s="580"/>
      <c r="K1039" s="579"/>
      <c r="L1039" s="581"/>
      <c r="M1039" s="498"/>
      <c r="N1039" s="499"/>
      <c r="O1039" s="500"/>
      <c r="P1039" s="499"/>
      <c r="Q1039" s="527"/>
      <c r="R1039" s="560"/>
      <c r="S1039" s="542">
        <f t="shared" si="387"/>
        <v>0</v>
      </c>
      <c r="T1039" s="502">
        <f t="shared" si="384"/>
        <v>0</v>
      </c>
      <c r="U1039" s="522">
        <f t="shared" si="388"/>
        <v>0</v>
      </c>
      <c r="V1039" s="503">
        <f t="shared" si="389"/>
        <v>0</v>
      </c>
      <c r="W1039" s="559" t="str">
        <f t="shared" si="390"/>
        <v/>
      </c>
      <c r="X1039" s="569" t="str">
        <f t="shared" si="385"/>
        <v/>
      </c>
      <c r="Y1039" s="569" t="str">
        <f t="shared" si="386"/>
        <v/>
      </c>
    </row>
    <row r="1040" spans="1:25" ht="16.5">
      <c r="A1040" s="493">
        <f t="shared" si="391"/>
        <v>46167</v>
      </c>
      <c r="B1040" s="549" t="s">
        <v>832</v>
      </c>
      <c r="C1040" s="576"/>
      <c r="D1040" s="600"/>
      <c r="E1040" s="577"/>
      <c r="F1040" s="635" t="str">
        <f>IF(ISNA(VLOOKUP(D1040,條件!$A$1:$L$65585,5,0)),"",(VLOOKUP(D1040,條件!$A$1:$L$65585,5,0)))</f>
        <v/>
      </c>
      <c r="G1040" s="635" t="str">
        <f>IF(ISNA(VLOOKUP(D1040,條件!$A$1:$L$65585,11,0)),"",(VLOOKUP(D1040,條件!$A$1:$L$65585,11,0)))</f>
        <v/>
      </c>
      <c r="H1040" s="578"/>
      <c r="I1040" s="579"/>
      <c r="J1040" s="580"/>
      <c r="K1040" s="579"/>
      <c r="L1040" s="581"/>
      <c r="M1040" s="498"/>
      <c r="N1040" s="499"/>
      <c r="O1040" s="500"/>
      <c r="P1040" s="499"/>
      <c r="Q1040" s="527"/>
      <c r="R1040" s="560"/>
      <c r="S1040" s="542">
        <f t="shared" si="387"/>
        <v>0</v>
      </c>
      <c r="T1040" s="502">
        <f t="shared" si="384"/>
        <v>0</v>
      </c>
      <c r="U1040" s="522">
        <f t="shared" si="388"/>
        <v>0</v>
      </c>
      <c r="V1040" s="503">
        <f t="shared" si="389"/>
        <v>0</v>
      </c>
      <c r="W1040" s="559" t="str">
        <f t="shared" si="390"/>
        <v/>
      </c>
      <c r="X1040" s="569" t="str">
        <f t="shared" si="385"/>
        <v/>
      </c>
      <c r="Y1040" s="569" t="str">
        <f t="shared" si="386"/>
        <v/>
      </c>
    </row>
    <row r="1041" spans="1:25" ht="16.5">
      <c r="A1041" s="493">
        <f t="shared" si="391"/>
        <v>46167</v>
      </c>
      <c r="B1041" s="549" t="s">
        <v>832</v>
      </c>
      <c r="C1041" s="576"/>
      <c r="D1041" s="600"/>
      <c r="E1041" s="577"/>
      <c r="F1041" s="635" t="str">
        <f>IF(ISNA(VLOOKUP(D1041,條件!$A$1:$L$65585,5,0)),"",(VLOOKUP(D1041,條件!$A$1:$L$65585,5,0)))</f>
        <v/>
      </c>
      <c r="G1041" s="635" t="str">
        <f>IF(ISNA(VLOOKUP(D1041,條件!$A$1:$L$65585,11,0)),"",(VLOOKUP(D1041,條件!$A$1:$L$65585,11,0)))</f>
        <v/>
      </c>
      <c r="H1041" s="578"/>
      <c r="I1041" s="579"/>
      <c r="J1041" s="580"/>
      <c r="K1041" s="579"/>
      <c r="L1041" s="581"/>
      <c r="M1041" s="498"/>
      <c r="N1041" s="499"/>
      <c r="O1041" s="500"/>
      <c r="P1041" s="499"/>
      <c r="Q1041" s="527"/>
      <c r="R1041" s="560"/>
      <c r="S1041" s="542">
        <f t="shared" si="387"/>
        <v>0</v>
      </c>
      <c r="T1041" s="502">
        <f t="shared" si="384"/>
        <v>0</v>
      </c>
      <c r="U1041" s="522">
        <f t="shared" si="388"/>
        <v>0</v>
      </c>
      <c r="V1041" s="503">
        <f t="shared" si="389"/>
        <v>0</v>
      </c>
      <c r="W1041" s="559" t="str">
        <f t="shared" si="390"/>
        <v/>
      </c>
      <c r="X1041" s="569" t="str">
        <f t="shared" si="385"/>
        <v/>
      </c>
      <c r="Y1041" s="569" t="str">
        <f t="shared" si="386"/>
        <v/>
      </c>
    </row>
    <row r="1042" spans="1:25" ht="16.5">
      <c r="A1042" s="493">
        <f t="shared" si="391"/>
        <v>46167</v>
      </c>
      <c r="B1042" s="549" t="s">
        <v>832</v>
      </c>
      <c r="C1042" s="576"/>
      <c r="D1042" s="600"/>
      <c r="E1042" s="577"/>
      <c r="F1042" s="635" t="str">
        <f>IF(ISNA(VLOOKUP(D1042,條件!$A$1:$L$65585,5,0)),"",(VLOOKUP(D1042,條件!$A$1:$L$65585,5,0)))</f>
        <v/>
      </c>
      <c r="G1042" s="635" t="str">
        <f>IF(ISNA(VLOOKUP(D1042,條件!$A$1:$L$65585,11,0)),"",(VLOOKUP(D1042,條件!$A$1:$L$65585,11,0)))</f>
        <v/>
      </c>
      <c r="H1042" s="578"/>
      <c r="I1042" s="579"/>
      <c r="J1042" s="580"/>
      <c r="K1042" s="579"/>
      <c r="L1042" s="581"/>
      <c r="M1042" s="498"/>
      <c r="N1042" s="499"/>
      <c r="O1042" s="500"/>
      <c r="P1042" s="499"/>
      <c r="Q1042" s="527"/>
      <c r="R1042" s="560"/>
      <c r="S1042" s="542">
        <f t="shared" si="387"/>
        <v>0</v>
      </c>
      <c r="T1042" s="502">
        <f t="shared" si="384"/>
        <v>0</v>
      </c>
      <c r="U1042" s="522">
        <f t="shared" si="388"/>
        <v>0</v>
      </c>
      <c r="V1042" s="503">
        <f t="shared" si="389"/>
        <v>0</v>
      </c>
      <c r="W1042" s="559" t="str">
        <f t="shared" si="390"/>
        <v/>
      </c>
      <c r="X1042" s="569" t="str">
        <f t="shared" si="385"/>
        <v/>
      </c>
      <c r="Y1042" s="569" t="str">
        <f t="shared" si="386"/>
        <v/>
      </c>
    </row>
    <row r="1043" spans="1:25" ht="16.5">
      <c r="A1043" s="493">
        <f t="shared" si="391"/>
        <v>46167</v>
      </c>
      <c r="B1043" s="549" t="s">
        <v>832</v>
      </c>
      <c r="C1043" s="576"/>
      <c r="D1043" s="600"/>
      <c r="E1043" s="577"/>
      <c r="F1043" s="635" t="str">
        <f>IF(ISNA(VLOOKUP(D1043,條件!$A$1:$L$65585,5,0)),"",(VLOOKUP(D1043,條件!$A$1:$L$65585,5,0)))</f>
        <v/>
      </c>
      <c r="G1043" s="635" t="str">
        <f>IF(ISNA(VLOOKUP(D1043,條件!$A$1:$L$65585,11,0)),"",(VLOOKUP(D1043,條件!$A$1:$L$65585,11,0)))</f>
        <v/>
      </c>
      <c r="H1043" s="578"/>
      <c r="I1043" s="579"/>
      <c r="J1043" s="580"/>
      <c r="K1043" s="579"/>
      <c r="L1043" s="581"/>
      <c r="M1043" s="498"/>
      <c r="N1043" s="499"/>
      <c r="O1043" s="500"/>
      <c r="P1043" s="499"/>
      <c r="Q1043" s="527"/>
      <c r="R1043" s="560"/>
      <c r="S1043" s="542">
        <f t="shared" si="387"/>
        <v>0</v>
      </c>
      <c r="T1043" s="502">
        <f t="shared" si="384"/>
        <v>0</v>
      </c>
      <c r="U1043" s="522">
        <f t="shared" si="388"/>
        <v>0</v>
      </c>
      <c r="V1043" s="503">
        <f t="shared" si="389"/>
        <v>0</v>
      </c>
      <c r="W1043" s="559" t="str">
        <f t="shared" si="390"/>
        <v/>
      </c>
      <c r="X1043" s="569" t="str">
        <f t="shared" si="385"/>
        <v/>
      </c>
      <c r="Y1043" s="569" t="str">
        <f t="shared" si="386"/>
        <v/>
      </c>
    </row>
    <row r="1044" spans="1:25" ht="16.5">
      <c r="A1044" s="493">
        <f t="shared" si="391"/>
        <v>46167</v>
      </c>
      <c r="B1044" s="549" t="s">
        <v>832</v>
      </c>
      <c r="C1044" s="576"/>
      <c r="D1044" s="600"/>
      <c r="E1044" s="577"/>
      <c r="F1044" s="635" t="str">
        <f>IF(ISNA(VLOOKUP(D1044,條件!$A$1:$L$65585,5,0)),"",(VLOOKUP(D1044,條件!$A$1:$L$65585,5,0)))</f>
        <v/>
      </c>
      <c r="G1044" s="635" t="str">
        <f>IF(ISNA(VLOOKUP(D1044,條件!$A$1:$L$65585,11,0)),"",(VLOOKUP(D1044,條件!$A$1:$L$65585,11,0)))</f>
        <v/>
      </c>
      <c r="H1044" s="578"/>
      <c r="I1044" s="579"/>
      <c r="J1044" s="580"/>
      <c r="K1044" s="579"/>
      <c r="L1044" s="581"/>
      <c r="M1044" s="498"/>
      <c r="N1044" s="499"/>
      <c r="O1044" s="500"/>
      <c r="P1044" s="499"/>
      <c r="Q1044" s="527"/>
      <c r="R1044" s="560"/>
      <c r="S1044" s="542">
        <f t="shared" si="387"/>
        <v>0</v>
      </c>
      <c r="T1044" s="502">
        <f t="shared" si="384"/>
        <v>0</v>
      </c>
      <c r="U1044" s="522">
        <f t="shared" si="388"/>
        <v>0</v>
      </c>
      <c r="V1044" s="503">
        <f t="shared" si="389"/>
        <v>0</v>
      </c>
      <c r="W1044" s="559" t="str">
        <f t="shared" si="390"/>
        <v/>
      </c>
      <c r="X1044" s="569" t="str">
        <f t="shared" si="385"/>
        <v/>
      </c>
      <c r="Y1044" s="569" t="str">
        <f t="shared" si="386"/>
        <v/>
      </c>
    </row>
    <row r="1045" spans="1:25" ht="16.5">
      <c r="A1045" s="493">
        <f t="shared" si="391"/>
        <v>46167</v>
      </c>
      <c r="B1045" s="549" t="s">
        <v>832</v>
      </c>
      <c r="C1045" s="576"/>
      <c r="D1045" s="600"/>
      <c r="E1045" s="577"/>
      <c r="F1045" s="635" t="str">
        <f>IF(ISNA(VLOOKUP(D1045,條件!$A$1:$L$65585,5,0)),"",(VLOOKUP(D1045,條件!$A$1:$L$65585,5,0)))</f>
        <v/>
      </c>
      <c r="G1045" s="635" t="str">
        <f>IF(ISNA(VLOOKUP(D1045,條件!$A$1:$L$65585,11,0)),"",(VLOOKUP(D1045,條件!$A$1:$L$65585,11,0)))</f>
        <v/>
      </c>
      <c r="H1045" s="578"/>
      <c r="I1045" s="579"/>
      <c r="J1045" s="580"/>
      <c r="K1045" s="579"/>
      <c r="L1045" s="581"/>
      <c r="M1045" s="498"/>
      <c r="N1045" s="499"/>
      <c r="O1045" s="500"/>
      <c r="P1045" s="499"/>
      <c r="Q1045" s="527"/>
      <c r="R1045" s="560"/>
      <c r="S1045" s="542">
        <f t="shared" si="387"/>
        <v>0</v>
      </c>
      <c r="T1045" s="502">
        <f t="shared" si="384"/>
        <v>0</v>
      </c>
      <c r="U1045" s="522">
        <f t="shared" si="388"/>
        <v>0</v>
      </c>
      <c r="V1045" s="503">
        <f t="shared" si="389"/>
        <v>0</v>
      </c>
      <c r="W1045" s="559" t="str">
        <f t="shared" si="390"/>
        <v/>
      </c>
      <c r="X1045" s="569" t="str">
        <f t="shared" si="385"/>
        <v/>
      </c>
      <c r="Y1045" s="569" t="str">
        <f t="shared" si="386"/>
        <v/>
      </c>
    </row>
    <row r="1046" spans="1:25" ht="16.5">
      <c r="A1046" s="493">
        <f t="shared" si="391"/>
        <v>46167</v>
      </c>
      <c r="B1046" s="549" t="s">
        <v>832</v>
      </c>
      <c r="C1046" s="576"/>
      <c r="D1046" s="600"/>
      <c r="E1046" s="577"/>
      <c r="F1046" s="635" t="str">
        <f>IF(ISNA(VLOOKUP(D1046,條件!$A$1:$L$65585,5,0)),"",(VLOOKUP(D1046,條件!$A$1:$L$65585,5,0)))</f>
        <v/>
      </c>
      <c r="G1046" s="635" t="str">
        <f>IF(ISNA(VLOOKUP(D1046,條件!$A$1:$L$65585,11,0)),"",(VLOOKUP(D1046,條件!$A$1:$L$65585,11,0)))</f>
        <v/>
      </c>
      <c r="H1046" s="578"/>
      <c r="I1046" s="579"/>
      <c r="J1046" s="580"/>
      <c r="K1046" s="579"/>
      <c r="L1046" s="581"/>
      <c r="M1046" s="498"/>
      <c r="N1046" s="499"/>
      <c r="O1046" s="500"/>
      <c r="P1046" s="499"/>
      <c r="Q1046" s="527"/>
      <c r="R1046" s="560"/>
      <c r="S1046" s="542">
        <f t="shared" si="387"/>
        <v>0</v>
      </c>
      <c r="T1046" s="502">
        <f t="shared" si="384"/>
        <v>0</v>
      </c>
      <c r="U1046" s="502">
        <f t="shared" si="388"/>
        <v>0</v>
      </c>
      <c r="V1046" s="503">
        <f t="shared" si="389"/>
        <v>0</v>
      </c>
      <c r="W1046" s="559" t="str">
        <f t="shared" si="390"/>
        <v/>
      </c>
      <c r="X1046" s="569" t="str">
        <f t="shared" si="385"/>
        <v/>
      </c>
      <c r="Y1046" s="569" t="str">
        <f t="shared" si="386"/>
        <v/>
      </c>
    </row>
    <row r="1047" spans="1:25" ht="16.5">
      <c r="A1047" s="493">
        <f t="shared" si="391"/>
        <v>46167</v>
      </c>
      <c r="B1047" s="549" t="s">
        <v>832</v>
      </c>
      <c r="C1047" s="576"/>
      <c r="D1047" s="600"/>
      <c r="E1047" s="577"/>
      <c r="F1047" s="635" t="str">
        <f>IF(ISNA(VLOOKUP(D1047,條件!$A$1:$L$65585,5,0)),"",(VLOOKUP(D1047,條件!$A$1:$L$65585,5,0)))</f>
        <v/>
      </c>
      <c r="G1047" s="635" t="str">
        <f>IF(ISNA(VLOOKUP(D1047,條件!$A$1:$L$65585,11,0)),"",(VLOOKUP(D1047,條件!$A$1:$L$65585,11,0)))</f>
        <v/>
      </c>
      <c r="H1047" s="578"/>
      <c r="I1047" s="579"/>
      <c r="J1047" s="580"/>
      <c r="K1047" s="579"/>
      <c r="L1047" s="581"/>
      <c r="M1047" s="498"/>
      <c r="N1047" s="499"/>
      <c r="O1047" s="500"/>
      <c r="P1047" s="499"/>
      <c r="Q1047" s="527"/>
      <c r="R1047" s="560"/>
      <c r="S1047" s="542">
        <f t="shared" si="387"/>
        <v>0</v>
      </c>
      <c r="T1047" s="502">
        <f t="shared" si="384"/>
        <v>0</v>
      </c>
      <c r="U1047" s="502">
        <f t="shared" si="388"/>
        <v>0</v>
      </c>
      <c r="V1047" s="503">
        <f t="shared" si="389"/>
        <v>0</v>
      </c>
      <c r="W1047" s="561" t="str">
        <f t="shared" si="390"/>
        <v/>
      </c>
      <c r="X1047" s="569" t="str">
        <f t="shared" si="385"/>
        <v/>
      </c>
      <c r="Y1047" s="569" t="str">
        <f t="shared" si="386"/>
        <v/>
      </c>
    </row>
    <row r="1048" spans="1:25" ht="16.5">
      <c r="A1048" s="493">
        <f t="shared" si="391"/>
        <v>46167</v>
      </c>
      <c r="B1048" s="549" t="s">
        <v>832</v>
      </c>
      <c r="C1048" s="576"/>
      <c r="D1048" s="600"/>
      <c r="E1048" s="577"/>
      <c r="F1048" s="635" t="str">
        <f>IF(ISNA(VLOOKUP(D1048,條件!$A$1:$L$65585,5,0)),"",(VLOOKUP(D1048,條件!$A$1:$L$65585,5,0)))</f>
        <v/>
      </c>
      <c r="G1048" s="635" t="str">
        <f>IF(ISNA(VLOOKUP(D1048,條件!$A$1:$L$65585,11,0)),"",(VLOOKUP(D1048,條件!$A$1:$L$65585,11,0)))</f>
        <v/>
      </c>
      <c r="H1048" s="578"/>
      <c r="I1048" s="579"/>
      <c r="J1048" s="580"/>
      <c r="K1048" s="579"/>
      <c r="L1048" s="581"/>
      <c r="M1048" s="498"/>
      <c r="N1048" s="499"/>
      <c r="O1048" s="500"/>
      <c r="P1048" s="499"/>
      <c r="Q1048" s="527"/>
      <c r="R1048" s="560"/>
      <c r="S1048" s="542">
        <f t="shared" si="387"/>
        <v>0</v>
      </c>
      <c r="T1048" s="502">
        <f t="shared" si="384"/>
        <v>0</v>
      </c>
      <c r="U1048" s="502">
        <f t="shared" si="388"/>
        <v>0</v>
      </c>
      <c r="V1048" s="503">
        <f t="shared" si="389"/>
        <v>0</v>
      </c>
      <c r="W1048" s="561" t="str">
        <f t="shared" si="390"/>
        <v/>
      </c>
      <c r="X1048" s="569" t="str">
        <f t="shared" si="385"/>
        <v/>
      </c>
      <c r="Y1048" s="569" t="str">
        <f t="shared" si="386"/>
        <v/>
      </c>
    </row>
    <row r="1049" spans="1:25" ht="16.5">
      <c r="A1049" s="493">
        <f t="shared" si="391"/>
        <v>46167</v>
      </c>
      <c r="B1049" s="549" t="s">
        <v>832</v>
      </c>
      <c r="C1049" s="576"/>
      <c r="D1049" s="600"/>
      <c r="E1049" s="577"/>
      <c r="F1049" s="635" t="str">
        <f>IF(ISNA(VLOOKUP(D1049,條件!$A$1:$L$65585,5,0)),"",(VLOOKUP(D1049,條件!$A$1:$L$65585,5,0)))</f>
        <v/>
      </c>
      <c r="G1049" s="635" t="str">
        <f>IF(ISNA(VLOOKUP(D1049,條件!$A$1:$L$65585,11,0)),"",(VLOOKUP(D1049,條件!$A$1:$L$65585,11,0)))</f>
        <v/>
      </c>
      <c r="H1049" s="578"/>
      <c r="I1049" s="579"/>
      <c r="J1049" s="580"/>
      <c r="K1049" s="579"/>
      <c r="L1049" s="581"/>
      <c r="M1049" s="498"/>
      <c r="N1049" s="499"/>
      <c r="O1049" s="500"/>
      <c r="P1049" s="499"/>
      <c r="Q1049" s="527"/>
      <c r="R1049" s="560"/>
      <c r="S1049" s="542">
        <f t="shared" si="387"/>
        <v>0</v>
      </c>
      <c r="T1049" s="502">
        <f t="shared" si="384"/>
        <v>0</v>
      </c>
      <c r="U1049" s="502">
        <f t="shared" si="388"/>
        <v>0</v>
      </c>
      <c r="V1049" s="503">
        <f t="shared" si="389"/>
        <v>0</v>
      </c>
      <c r="W1049" s="561" t="str">
        <f t="shared" si="390"/>
        <v/>
      </c>
      <c r="X1049" s="569" t="str">
        <f t="shared" si="385"/>
        <v/>
      </c>
      <c r="Y1049" s="569" t="str">
        <f t="shared" si="386"/>
        <v/>
      </c>
    </row>
    <row r="1050" spans="1:25" ht="16.5">
      <c r="A1050" s="493">
        <f t="shared" si="391"/>
        <v>46167</v>
      </c>
      <c r="B1050" s="549" t="s">
        <v>832</v>
      </c>
      <c r="C1050" s="576"/>
      <c r="D1050" s="600"/>
      <c r="E1050" s="577"/>
      <c r="F1050" s="635" t="str">
        <f>IF(ISNA(VLOOKUP(D1050,條件!$A$1:$L$65585,5,0)),"",(VLOOKUP(D1050,條件!$A$1:$L$65585,5,0)))</f>
        <v/>
      </c>
      <c r="G1050" s="635" t="str">
        <f>IF(ISNA(VLOOKUP(D1050,條件!$A$1:$L$65585,11,0)),"",(VLOOKUP(D1050,條件!$A$1:$L$65585,11,0)))</f>
        <v/>
      </c>
      <c r="H1050" s="578"/>
      <c r="I1050" s="579"/>
      <c r="J1050" s="580"/>
      <c r="K1050" s="579"/>
      <c r="L1050" s="581"/>
      <c r="M1050" s="498"/>
      <c r="N1050" s="499"/>
      <c r="O1050" s="500"/>
      <c r="P1050" s="499"/>
      <c r="Q1050" s="527"/>
      <c r="R1050" s="560"/>
      <c r="S1050" s="542">
        <f t="shared" si="387"/>
        <v>0</v>
      </c>
      <c r="T1050" s="502">
        <f t="shared" si="384"/>
        <v>0</v>
      </c>
      <c r="U1050" s="502">
        <f t="shared" si="388"/>
        <v>0</v>
      </c>
      <c r="V1050" s="503">
        <f t="shared" si="389"/>
        <v>0</v>
      </c>
      <c r="W1050" s="561" t="str">
        <f t="shared" si="390"/>
        <v/>
      </c>
      <c r="X1050" s="569" t="str">
        <f t="shared" si="385"/>
        <v/>
      </c>
      <c r="Y1050" s="569" t="str">
        <f t="shared" si="386"/>
        <v/>
      </c>
    </row>
    <row r="1051" spans="1:25" ht="16.5">
      <c r="A1051" s="493">
        <f t="shared" si="391"/>
        <v>46167</v>
      </c>
      <c r="B1051" s="549" t="s">
        <v>832</v>
      </c>
      <c r="C1051" s="576"/>
      <c r="D1051" s="600"/>
      <c r="E1051" s="577"/>
      <c r="F1051" s="635" t="str">
        <f>IF(ISNA(VLOOKUP(D1051,條件!$A$1:$L$65585,5,0)),"",(VLOOKUP(D1051,條件!$A$1:$L$65585,5,0)))</f>
        <v/>
      </c>
      <c r="G1051" s="635" t="str">
        <f>IF(ISNA(VLOOKUP(D1051,條件!$A$1:$L$65585,11,0)),"",(VLOOKUP(D1051,條件!$A$1:$L$65585,11,0)))</f>
        <v/>
      </c>
      <c r="H1051" s="578"/>
      <c r="I1051" s="579"/>
      <c r="J1051" s="580"/>
      <c r="K1051" s="579"/>
      <c r="L1051" s="581"/>
      <c r="M1051" s="498"/>
      <c r="N1051" s="499"/>
      <c r="O1051" s="500"/>
      <c r="P1051" s="499"/>
      <c r="Q1051" s="501"/>
      <c r="R1051" s="560"/>
      <c r="S1051" s="542">
        <f t="shared" si="387"/>
        <v>0</v>
      </c>
      <c r="T1051" s="502">
        <f t="shared" si="384"/>
        <v>0</v>
      </c>
      <c r="U1051" s="502">
        <f t="shared" si="388"/>
        <v>0</v>
      </c>
      <c r="V1051" s="503">
        <f t="shared" si="389"/>
        <v>0</v>
      </c>
      <c r="W1051" s="561" t="str">
        <f t="shared" si="390"/>
        <v/>
      </c>
      <c r="X1051" s="569" t="str">
        <f t="shared" si="385"/>
        <v/>
      </c>
      <c r="Y1051" s="569" t="str">
        <f t="shared" si="386"/>
        <v/>
      </c>
    </row>
    <row r="1052" spans="1:25" ht="16.5">
      <c r="A1052" s="493">
        <f t="shared" si="391"/>
        <v>46167</v>
      </c>
      <c r="B1052" s="549" t="s">
        <v>832</v>
      </c>
      <c r="C1052" s="576"/>
      <c r="D1052" s="600"/>
      <c r="E1052" s="577"/>
      <c r="F1052" s="635" t="str">
        <f>IF(ISNA(VLOOKUP(D1052,條件!$A$1:$L$65585,5,0)),"",(VLOOKUP(D1052,條件!$A$1:$L$65585,5,0)))</f>
        <v/>
      </c>
      <c r="G1052" s="635" t="str">
        <f>IF(ISNA(VLOOKUP(D1052,條件!$A$1:$L$65585,11,0)),"",(VLOOKUP(D1052,條件!$A$1:$L$65585,11,0)))</f>
        <v/>
      </c>
      <c r="H1052" s="578"/>
      <c r="I1052" s="579"/>
      <c r="J1052" s="580"/>
      <c r="K1052" s="579"/>
      <c r="L1052" s="581"/>
      <c r="M1052" s="498"/>
      <c r="N1052" s="499"/>
      <c r="O1052" s="500"/>
      <c r="P1052" s="499"/>
      <c r="Q1052" s="501"/>
      <c r="R1052" s="560"/>
      <c r="S1052" s="542">
        <f t="shared" si="387"/>
        <v>0</v>
      </c>
      <c r="T1052" s="502">
        <f t="shared" si="384"/>
        <v>0</v>
      </c>
      <c r="U1052" s="502">
        <f t="shared" si="388"/>
        <v>0</v>
      </c>
      <c r="V1052" s="503">
        <f t="shared" si="389"/>
        <v>0</v>
      </c>
      <c r="W1052" s="561" t="str">
        <f t="shared" si="390"/>
        <v/>
      </c>
      <c r="X1052" s="569" t="str">
        <f t="shared" si="385"/>
        <v/>
      </c>
      <c r="Y1052" s="569" t="str">
        <f t="shared" si="386"/>
        <v/>
      </c>
    </row>
    <row r="1053" spans="1:25" ht="16.5">
      <c r="A1053" s="493">
        <f t="shared" si="391"/>
        <v>46167</v>
      </c>
      <c r="B1053" s="549" t="s">
        <v>832</v>
      </c>
      <c r="C1053" s="576"/>
      <c r="D1053" s="600"/>
      <c r="E1053" s="577"/>
      <c r="F1053" s="635" t="str">
        <f>IF(ISNA(VLOOKUP(D1053,條件!$A$1:$L$65585,5,0)),"",(VLOOKUP(D1053,條件!$A$1:$L$65585,5,0)))</f>
        <v/>
      </c>
      <c r="G1053" s="635" t="str">
        <f>IF(ISNA(VLOOKUP(D1053,條件!$A$1:$L$65585,11,0)),"",(VLOOKUP(D1053,條件!$A$1:$L$65585,11,0)))</f>
        <v/>
      </c>
      <c r="H1053" s="578"/>
      <c r="I1053" s="579"/>
      <c r="J1053" s="580"/>
      <c r="K1053" s="579"/>
      <c r="L1053" s="581"/>
      <c r="M1053" s="498"/>
      <c r="N1053" s="499"/>
      <c r="O1053" s="500"/>
      <c r="P1053" s="499"/>
      <c r="Q1053" s="501"/>
      <c r="R1053" s="560"/>
      <c r="S1053" s="542">
        <f t="shared" si="387"/>
        <v>0</v>
      </c>
      <c r="T1053" s="502">
        <f t="shared" si="384"/>
        <v>0</v>
      </c>
      <c r="U1053" s="502">
        <f t="shared" si="388"/>
        <v>0</v>
      </c>
      <c r="V1053" s="503">
        <f t="shared" si="389"/>
        <v>0</v>
      </c>
      <c r="W1053" s="561" t="str">
        <f t="shared" si="390"/>
        <v/>
      </c>
      <c r="X1053" s="569" t="str">
        <f t="shared" si="385"/>
        <v/>
      </c>
      <c r="Y1053" s="569" t="str">
        <f t="shared" si="386"/>
        <v/>
      </c>
    </row>
    <row r="1054" spans="1:25" ht="16.5">
      <c r="A1054" s="493">
        <f t="shared" si="391"/>
        <v>46167</v>
      </c>
      <c r="B1054" s="549" t="s">
        <v>832</v>
      </c>
      <c r="C1054" s="576"/>
      <c r="D1054" s="600"/>
      <c r="E1054" s="577"/>
      <c r="F1054" s="635" t="str">
        <f>IF(ISNA(VLOOKUP(D1054,條件!$A$1:$L$65585,5,0)),"",(VLOOKUP(D1054,條件!$A$1:$L$65585,5,0)))</f>
        <v/>
      </c>
      <c r="G1054" s="635" t="str">
        <f>IF(ISNA(VLOOKUP(D1054,條件!$A$1:$L$65585,11,0)),"",(VLOOKUP(D1054,條件!$A$1:$L$65585,11,0)))</f>
        <v/>
      </c>
      <c r="H1054" s="578"/>
      <c r="I1054" s="579"/>
      <c r="J1054" s="580"/>
      <c r="K1054" s="579"/>
      <c r="L1054" s="581"/>
      <c r="M1054" s="498"/>
      <c r="N1054" s="499"/>
      <c r="O1054" s="500"/>
      <c r="P1054" s="499"/>
      <c r="Q1054" s="501"/>
      <c r="R1054" s="560"/>
      <c r="S1054" s="542">
        <f t="shared" si="387"/>
        <v>0</v>
      </c>
      <c r="T1054" s="502">
        <f t="shared" si="384"/>
        <v>0</v>
      </c>
      <c r="U1054" s="502">
        <f t="shared" si="388"/>
        <v>0</v>
      </c>
      <c r="V1054" s="503">
        <f t="shared" si="389"/>
        <v>0</v>
      </c>
      <c r="W1054" s="561" t="str">
        <f t="shared" si="390"/>
        <v/>
      </c>
      <c r="X1054" s="569" t="str">
        <f t="shared" si="385"/>
        <v/>
      </c>
      <c r="Y1054" s="569" t="str">
        <f t="shared" si="386"/>
        <v/>
      </c>
    </row>
    <row r="1055" spans="1:25" ht="16.5">
      <c r="A1055" s="493">
        <f t="shared" si="391"/>
        <v>46167</v>
      </c>
      <c r="B1055" s="515" t="s">
        <v>835</v>
      </c>
      <c r="C1055" s="652"/>
      <c r="D1055" s="653"/>
      <c r="E1055" s="654"/>
      <c r="F1055" s="655"/>
      <c r="G1055" s="655"/>
      <c r="H1055" s="656"/>
      <c r="I1055" s="657">
        <f>COUNTA(I1035:I1054)</f>
        <v>0</v>
      </c>
      <c r="J1055" s="657"/>
      <c r="K1055" s="657"/>
      <c r="L1055" s="658"/>
      <c r="M1055" s="517"/>
      <c r="N1055" s="518">
        <f>SUM(N1035:N1054)</f>
        <v>0</v>
      </c>
      <c r="O1055" s="517"/>
      <c r="P1055" s="518">
        <f>SUM(P1035:P1054)</f>
        <v>0</v>
      </c>
      <c r="Q1055" s="519"/>
      <c r="R1055" s="562"/>
      <c r="S1055" s="543"/>
      <c r="T1055" s="516"/>
      <c r="U1055" s="516">
        <f>SUMIF(U1035:U1054,"&lt;9E307")</f>
        <v>0</v>
      </c>
      <c r="V1055" s="516">
        <f>SUM(V1035:V1054)</f>
        <v>0</v>
      </c>
      <c r="W1055" s="563">
        <f>IF(ISERROR(V1055/U1055),0,(V1055/U1055))</f>
        <v>0</v>
      </c>
      <c r="X1055" s="570">
        <f>SUMIF(X1035:X1054,"&lt;9E307")</f>
        <v>0</v>
      </c>
      <c r="Y1055" s="570">
        <f>SUMIF(Y1035:Y1054,"&lt;9E307")</f>
        <v>0</v>
      </c>
    </row>
    <row r="1056" spans="1:25" ht="16.5">
      <c r="A1056" s="493">
        <f t="shared" si="391"/>
        <v>46167</v>
      </c>
      <c r="B1056" s="549" t="s">
        <v>833</v>
      </c>
      <c r="C1056" s="576"/>
      <c r="D1056" s="600"/>
      <c r="E1056" s="577"/>
      <c r="F1056" s="635" t="str">
        <f>IF(ISNA(VLOOKUP(D1056,條件!$A$1:$L$65585,5,0)),"",(VLOOKUP(D1056,條件!$A$1:$L$65585,5,0)))</f>
        <v/>
      </c>
      <c r="G1056" s="635" t="str">
        <f>IF(ISNA(VLOOKUP(D1056,條件!$A$1:$L$65585,11,0)),"",(VLOOKUP(D1056,條件!$A$1:$L$65585,11,0)))</f>
        <v/>
      </c>
      <c r="H1056" s="578"/>
      <c r="I1056" s="579"/>
      <c r="J1056" s="580"/>
      <c r="K1056" s="579"/>
      <c r="L1056" s="581"/>
      <c r="M1056" s="498"/>
      <c r="N1056" s="499"/>
      <c r="O1056" s="500"/>
      <c r="P1056" s="499"/>
      <c r="Q1056" s="501"/>
      <c r="R1056" s="560"/>
      <c r="S1056" s="542">
        <f>K1056*0.85</f>
        <v>0</v>
      </c>
      <c r="T1056" s="502">
        <f t="shared" ref="T1056:T1075" si="392">IF(J1056="",0,(1440/(J1056/S1056)))</f>
        <v>0</v>
      </c>
      <c r="U1056" s="522">
        <f>T1056*L1056*(N1056+P1056)/24*0.85</f>
        <v>0</v>
      </c>
      <c r="V1056" s="523">
        <f>M1056+O1056</f>
        <v>0</v>
      </c>
      <c r="W1056" s="559" t="str">
        <f>IF(U1056=0,"",((V1056/U1056)))</f>
        <v/>
      </c>
      <c r="X1056" s="569" t="str">
        <f t="shared" ref="X1056:X1075" si="393">IF(ISERROR((U1056/(N1056+P1056)*N1056)/250),"",((U1056/(N1056+P1056)*N1056)/250))</f>
        <v/>
      </c>
      <c r="Y1056" s="569" t="str">
        <f t="shared" ref="Y1056:Y1075" si="394">IF(ISERROR(((U1056/(N1056+P1056)*P1056)/250)),"",(((U1056/(N1056+P1056)*P1056))/250))</f>
        <v/>
      </c>
    </row>
    <row r="1057" spans="1:25" ht="16.5">
      <c r="A1057" s="493">
        <f t="shared" si="391"/>
        <v>46167</v>
      </c>
      <c r="B1057" s="549" t="s">
        <v>833</v>
      </c>
      <c r="C1057" s="576"/>
      <c r="D1057" s="600"/>
      <c r="E1057" s="577"/>
      <c r="F1057" s="635" t="str">
        <f>IF(ISNA(VLOOKUP(D1057,條件!$A$1:$L$65585,5,0)),"",(VLOOKUP(D1057,條件!$A$1:$L$65585,5,0)))</f>
        <v/>
      </c>
      <c r="G1057" s="635" t="str">
        <f>IF(ISNA(VLOOKUP(D1057,條件!$A$1:$L$65585,11,0)),"",(VLOOKUP(D1057,條件!$A$1:$L$65585,11,0)))</f>
        <v/>
      </c>
      <c r="H1057" s="578"/>
      <c r="I1057" s="579"/>
      <c r="J1057" s="580"/>
      <c r="K1057" s="579"/>
      <c r="L1057" s="581"/>
      <c r="M1057" s="498"/>
      <c r="N1057" s="499"/>
      <c r="O1057" s="500"/>
      <c r="P1057" s="499"/>
      <c r="Q1057" s="501"/>
      <c r="R1057" s="560"/>
      <c r="S1057" s="542">
        <f t="shared" ref="S1057:S1075" si="395">K1057*0.85</f>
        <v>0</v>
      </c>
      <c r="T1057" s="502">
        <f t="shared" si="392"/>
        <v>0</v>
      </c>
      <c r="U1057" s="522">
        <f t="shared" ref="U1057:U1075" si="396">T1057*L1057*(N1057+P1057)/24*0.85</f>
        <v>0</v>
      </c>
      <c r="V1057" s="503">
        <f t="shared" ref="V1057:V1075" si="397">M1057+O1057</f>
        <v>0</v>
      </c>
      <c r="W1057" s="559" t="str">
        <f t="shared" ref="W1057:W1075" si="398">IF(U1057=0,"",((V1057/U1057)))</f>
        <v/>
      </c>
      <c r="X1057" s="569" t="str">
        <f t="shared" si="393"/>
        <v/>
      </c>
      <c r="Y1057" s="569" t="str">
        <f t="shared" si="394"/>
        <v/>
      </c>
    </row>
    <row r="1058" spans="1:25" ht="16.5">
      <c r="A1058" s="493">
        <f t="shared" si="391"/>
        <v>46167</v>
      </c>
      <c r="B1058" s="549" t="s">
        <v>833</v>
      </c>
      <c r="C1058" s="576"/>
      <c r="D1058" s="600"/>
      <c r="E1058" s="577"/>
      <c r="F1058" s="635" t="str">
        <f>IF(ISNA(VLOOKUP(D1058,條件!$A$1:$L$65585,5,0)),"",(VLOOKUP(D1058,條件!$A$1:$L$65585,5,0)))</f>
        <v/>
      </c>
      <c r="G1058" s="635" t="str">
        <f>IF(ISNA(VLOOKUP(D1058,條件!$A$1:$L$65585,11,0)),"",(VLOOKUP(D1058,條件!$A$1:$L$65585,11,0)))</f>
        <v/>
      </c>
      <c r="H1058" s="578"/>
      <c r="I1058" s="579"/>
      <c r="J1058" s="580"/>
      <c r="K1058" s="579"/>
      <c r="L1058" s="581"/>
      <c r="M1058" s="498"/>
      <c r="N1058" s="499"/>
      <c r="O1058" s="500"/>
      <c r="P1058" s="499"/>
      <c r="Q1058" s="501"/>
      <c r="R1058" s="560"/>
      <c r="S1058" s="542">
        <f t="shared" si="395"/>
        <v>0</v>
      </c>
      <c r="T1058" s="502">
        <f t="shared" si="392"/>
        <v>0</v>
      </c>
      <c r="U1058" s="522">
        <f t="shared" si="396"/>
        <v>0</v>
      </c>
      <c r="V1058" s="503">
        <f t="shared" si="397"/>
        <v>0</v>
      </c>
      <c r="W1058" s="559" t="str">
        <f t="shared" si="398"/>
        <v/>
      </c>
      <c r="X1058" s="569" t="str">
        <f t="shared" si="393"/>
        <v/>
      </c>
      <c r="Y1058" s="569" t="str">
        <f t="shared" si="394"/>
        <v/>
      </c>
    </row>
    <row r="1059" spans="1:25" ht="16.5">
      <c r="A1059" s="493">
        <f t="shared" si="391"/>
        <v>46167</v>
      </c>
      <c r="B1059" s="549" t="s">
        <v>833</v>
      </c>
      <c r="C1059" s="576"/>
      <c r="D1059" s="600"/>
      <c r="E1059" s="577"/>
      <c r="F1059" s="635" t="str">
        <f>IF(ISNA(VLOOKUP(D1059,條件!$A$1:$L$65585,5,0)),"",(VLOOKUP(D1059,條件!$A$1:$L$65585,5,0)))</f>
        <v/>
      </c>
      <c r="G1059" s="635" t="str">
        <f>IF(ISNA(VLOOKUP(D1059,條件!$A$1:$L$65585,11,0)),"",(VLOOKUP(D1059,條件!$A$1:$L$65585,11,0)))</f>
        <v/>
      </c>
      <c r="H1059" s="578"/>
      <c r="I1059" s="579"/>
      <c r="J1059" s="580"/>
      <c r="K1059" s="579"/>
      <c r="L1059" s="581"/>
      <c r="M1059" s="498"/>
      <c r="N1059" s="499"/>
      <c r="O1059" s="500"/>
      <c r="P1059" s="499"/>
      <c r="Q1059" s="501"/>
      <c r="R1059" s="560"/>
      <c r="S1059" s="542">
        <f t="shared" si="395"/>
        <v>0</v>
      </c>
      <c r="T1059" s="502">
        <f t="shared" si="392"/>
        <v>0</v>
      </c>
      <c r="U1059" s="522">
        <f t="shared" si="396"/>
        <v>0</v>
      </c>
      <c r="V1059" s="503">
        <f t="shared" si="397"/>
        <v>0</v>
      </c>
      <c r="W1059" s="559" t="str">
        <f t="shared" si="398"/>
        <v/>
      </c>
      <c r="X1059" s="569" t="str">
        <f t="shared" si="393"/>
        <v/>
      </c>
      <c r="Y1059" s="569" t="str">
        <f t="shared" si="394"/>
        <v/>
      </c>
    </row>
    <row r="1060" spans="1:25" ht="16.5">
      <c r="A1060" s="493">
        <f t="shared" si="391"/>
        <v>46167</v>
      </c>
      <c r="B1060" s="549" t="s">
        <v>833</v>
      </c>
      <c r="C1060" s="576"/>
      <c r="D1060" s="600"/>
      <c r="E1060" s="577"/>
      <c r="F1060" s="635" t="str">
        <f>IF(ISNA(VLOOKUP(D1060,條件!$A$1:$L$65585,5,0)),"",(VLOOKUP(D1060,條件!$A$1:$L$65585,5,0)))</f>
        <v/>
      </c>
      <c r="G1060" s="635" t="str">
        <f>IF(ISNA(VLOOKUP(D1060,條件!$A$1:$L$65585,11,0)),"",(VLOOKUP(D1060,條件!$A$1:$L$65585,11,0)))</f>
        <v/>
      </c>
      <c r="H1060" s="578"/>
      <c r="I1060" s="579"/>
      <c r="J1060" s="580"/>
      <c r="K1060" s="579"/>
      <c r="L1060" s="581"/>
      <c r="M1060" s="498"/>
      <c r="N1060" s="499"/>
      <c r="O1060" s="500"/>
      <c r="P1060" s="499"/>
      <c r="Q1060" s="501"/>
      <c r="R1060" s="560"/>
      <c r="S1060" s="542">
        <f t="shared" si="395"/>
        <v>0</v>
      </c>
      <c r="T1060" s="502">
        <f t="shared" si="392"/>
        <v>0</v>
      </c>
      <c r="U1060" s="522">
        <f t="shared" si="396"/>
        <v>0</v>
      </c>
      <c r="V1060" s="503">
        <f t="shared" si="397"/>
        <v>0</v>
      </c>
      <c r="W1060" s="559" t="str">
        <f t="shared" si="398"/>
        <v/>
      </c>
      <c r="X1060" s="569" t="str">
        <f t="shared" si="393"/>
        <v/>
      </c>
      <c r="Y1060" s="569" t="str">
        <f t="shared" si="394"/>
        <v/>
      </c>
    </row>
    <row r="1061" spans="1:25" ht="16.5">
      <c r="A1061" s="493">
        <f t="shared" si="391"/>
        <v>46167</v>
      </c>
      <c r="B1061" s="549" t="s">
        <v>833</v>
      </c>
      <c r="C1061" s="576"/>
      <c r="D1061" s="600"/>
      <c r="E1061" s="577"/>
      <c r="F1061" s="635" t="str">
        <f>IF(ISNA(VLOOKUP(D1061,條件!$A$1:$L$65585,5,0)),"",(VLOOKUP(D1061,條件!$A$1:$L$65585,5,0)))</f>
        <v/>
      </c>
      <c r="G1061" s="635" t="str">
        <f>IF(ISNA(VLOOKUP(D1061,條件!$A$1:$L$65585,11,0)),"",(VLOOKUP(D1061,條件!$A$1:$L$65585,11,0)))</f>
        <v/>
      </c>
      <c r="H1061" s="578"/>
      <c r="I1061" s="579"/>
      <c r="J1061" s="580"/>
      <c r="K1061" s="579"/>
      <c r="L1061" s="581"/>
      <c r="M1061" s="498"/>
      <c r="N1061" s="499"/>
      <c r="O1061" s="500"/>
      <c r="P1061" s="499"/>
      <c r="Q1061" s="501"/>
      <c r="R1061" s="560"/>
      <c r="S1061" s="542">
        <f t="shared" si="395"/>
        <v>0</v>
      </c>
      <c r="T1061" s="502">
        <f t="shared" si="392"/>
        <v>0</v>
      </c>
      <c r="U1061" s="522">
        <f t="shared" si="396"/>
        <v>0</v>
      </c>
      <c r="V1061" s="503">
        <f t="shared" si="397"/>
        <v>0</v>
      </c>
      <c r="W1061" s="559" t="str">
        <f t="shared" si="398"/>
        <v/>
      </c>
      <c r="X1061" s="569" t="str">
        <f t="shared" si="393"/>
        <v/>
      </c>
      <c r="Y1061" s="569" t="str">
        <f t="shared" si="394"/>
        <v/>
      </c>
    </row>
    <row r="1062" spans="1:25" ht="16.5">
      <c r="A1062" s="493">
        <f t="shared" si="391"/>
        <v>46167</v>
      </c>
      <c r="B1062" s="549" t="s">
        <v>833</v>
      </c>
      <c r="C1062" s="576"/>
      <c r="D1062" s="600"/>
      <c r="E1062" s="577"/>
      <c r="F1062" s="635" t="str">
        <f>IF(ISNA(VLOOKUP(D1062,條件!$A$1:$L$65585,5,0)),"",(VLOOKUP(D1062,條件!$A$1:$L$65585,5,0)))</f>
        <v/>
      </c>
      <c r="G1062" s="635" t="str">
        <f>IF(ISNA(VLOOKUP(D1062,條件!$A$1:$L$65585,11,0)),"",(VLOOKUP(D1062,條件!$A$1:$L$65585,11,0)))</f>
        <v/>
      </c>
      <c r="H1062" s="578"/>
      <c r="I1062" s="579"/>
      <c r="J1062" s="580"/>
      <c r="K1062" s="579"/>
      <c r="L1062" s="581"/>
      <c r="M1062" s="498"/>
      <c r="N1062" s="499"/>
      <c r="O1062" s="500"/>
      <c r="P1062" s="499"/>
      <c r="Q1062" s="501"/>
      <c r="R1062" s="560"/>
      <c r="S1062" s="542">
        <f t="shared" si="395"/>
        <v>0</v>
      </c>
      <c r="T1062" s="502">
        <f t="shared" si="392"/>
        <v>0</v>
      </c>
      <c r="U1062" s="522">
        <f t="shared" si="396"/>
        <v>0</v>
      </c>
      <c r="V1062" s="503">
        <f t="shared" si="397"/>
        <v>0</v>
      </c>
      <c r="W1062" s="559" t="str">
        <f t="shared" si="398"/>
        <v/>
      </c>
      <c r="X1062" s="569" t="str">
        <f t="shared" si="393"/>
        <v/>
      </c>
      <c r="Y1062" s="569" t="str">
        <f t="shared" si="394"/>
        <v/>
      </c>
    </row>
    <row r="1063" spans="1:25" ht="16.5">
      <c r="A1063" s="493">
        <f t="shared" si="391"/>
        <v>46167</v>
      </c>
      <c r="B1063" s="549" t="s">
        <v>833</v>
      </c>
      <c r="C1063" s="576"/>
      <c r="D1063" s="600"/>
      <c r="E1063" s="577"/>
      <c r="F1063" s="635" t="str">
        <f>IF(ISNA(VLOOKUP(D1063,條件!$A$1:$L$65585,5,0)),"",(VLOOKUP(D1063,條件!$A$1:$L$65585,5,0)))</f>
        <v/>
      </c>
      <c r="G1063" s="635" t="str">
        <f>IF(ISNA(VLOOKUP(D1063,條件!$A$1:$L$65585,11,0)),"",(VLOOKUP(D1063,條件!$A$1:$L$65585,11,0)))</f>
        <v/>
      </c>
      <c r="H1063" s="578"/>
      <c r="I1063" s="579"/>
      <c r="J1063" s="580"/>
      <c r="K1063" s="579"/>
      <c r="L1063" s="581"/>
      <c r="M1063" s="498"/>
      <c r="N1063" s="499"/>
      <c r="O1063" s="500"/>
      <c r="P1063" s="499"/>
      <c r="Q1063" s="501"/>
      <c r="R1063" s="560"/>
      <c r="S1063" s="542">
        <f t="shared" si="395"/>
        <v>0</v>
      </c>
      <c r="T1063" s="502">
        <f t="shared" si="392"/>
        <v>0</v>
      </c>
      <c r="U1063" s="522">
        <f t="shared" si="396"/>
        <v>0</v>
      </c>
      <c r="V1063" s="503">
        <f t="shared" si="397"/>
        <v>0</v>
      </c>
      <c r="W1063" s="559" t="str">
        <f t="shared" si="398"/>
        <v/>
      </c>
      <c r="X1063" s="569" t="str">
        <f t="shared" si="393"/>
        <v/>
      </c>
      <c r="Y1063" s="569" t="str">
        <f t="shared" si="394"/>
        <v/>
      </c>
    </row>
    <row r="1064" spans="1:25" ht="16.5">
      <c r="A1064" s="493">
        <f t="shared" si="391"/>
        <v>46167</v>
      </c>
      <c r="B1064" s="549" t="s">
        <v>833</v>
      </c>
      <c r="C1064" s="576"/>
      <c r="D1064" s="600"/>
      <c r="E1064" s="577"/>
      <c r="F1064" s="635" t="str">
        <f>IF(ISNA(VLOOKUP(D1064,條件!$A$1:$L$65585,5,0)),"",(VLOOKUP(D1064,條件!$A$1:$L$65585,5,0)))</f>
        <v/>
      </c>
      <c r="G1064" s="635" t="str">
        <f>IF(ISNA(VLOOKUP(D1064,條件!$A$1:$L$65585,11,0)),"",(VLOOKUP(D1064,條件!$A$1:$L$65585,11,0)))</f>
        <v/>
      </c>
      <c r="H1064" s="578"/>
      <c r="I1064" s="579"/>
      <c r="J1064" s="580"/>
      <c r="K1064" s="579"/>
      <c r="L1064" s="581"/>
      <c r="M1064" s="498"/>
      <c r="N1064" s="499"/>
      <c r="O1064" s="500"/>
      <c r="P1064" s="499"/>
      <c r="Q1064" s="501"/>
      <c r="R1064" s="560"/>
      <c r="S1064" s="542">
        <f t="shared" si="395"/>
        <v>0</v>
      </c>
      <c r="T1064" s="502">
        <f t="shared" si="392"/>
        <v>0</v>
      </c>
      <c r="U1064" s="522">
        <f t="shared" si="396"/>
        <v>0</v>
      </c>
      <c r="V1064" s="503">
        <f t="shared" si="397"/>
        <v>0</v>
      </c>
      <c r="W1064" s="559" t="str">
        <f t="shared" si="398"/>
        <v/>
      </c>
      <c r="X1064" s="569" t="str">
        <f t="shared" si="393"/>
        <v/>
      </c>
      <c r="Y1064" s="569" t="str">
        <f t="shared" si="394"/>
        <v/>
      </c>
    </row>
    <row r="1065" spans="1:25" ht="16.5">
      <c r="A1065" s="493">
        <f t="shared" si="391"/>
        <v>46167</v>
      </c>
      <c r="B1065" s="549" t="s">
        <v>833</v>
      </c>
      <c r="C1065" s="576"/>
      <c r="D1065" s="600"/>
      <c r="E1065" s="577"/>
      <c r="F1065" s="635" t="str">
        <f>IF(ISNA(VLOOKUP(D1065,條件!$A$1:$L$65585,5,0)),"",(VLOOKUP(D1065,條件!$A$1:$L$65585,5,0)))</f>
        <v/>
      </c>
      <c r="G1065" s="635" t="str">
        <f>IF(ISNA(VLOOKUP(D1065,條件!$A$1:$L$65585,11,0)),"",(VLOOKUP(D1065,條件!$A$1:$L$65585,11,0)))</f>
        <v/>
      </c>
      <c r="H1065" s="578"/>
      <c r="I1065" s="579"/>
      <c r="J1065" s="580"/>
      <c r="K1065" s="579"/>
      <c r="L1065" s="581"/>
      <c r="M1065" s="498"/>
      <c r="N1065" s="499"/>
      <c r="O1065" s="500"/>
      <c r="P1065" s="499"/>
      <c r="Q1065" s="501"/>
      <c r="R1065" s="560"/>
      <c r="S1065" s="542">
        <f t="shared" si="395"/>
        <v>0</v>
      </c>
      <c r="T1065" s="502">
        <f t="shared" si="392"/>
        <v>0</v>
      </c>
      <c r="U1065" s="522">
        <f t="shared" si="396"/>
        <v>0</v>
      </c>
      <c r="V1065" s="503">
        <f t="shared" si="397"/>
        <v>0</v>
      </c>
      <c r="W1065" s="559" t="str">
        <f t="shared" si="398"/>
        <v/>
      </c>
      <c r="X1065" s="569" t="str">
        <f t="shared" si="393"/>
        <v/>
      </c>
      <c r="Y1065" s="569" t="str">
        <f t="shared" si="394"/>
        <v/>
      </c>
    </row>
    <row r="1066" spans="1:25" ht="16.5">
      <c r="A1066" s="493">
        <f t="shared" si="391"/>
        <v>46167</v>
      </c>
      <c r="B1066" s="549" t="s">
        <v>833</v>
      </c>
      <c r="C1066" s="576"/>
      <c r="D1066" s="600"/>
      <c r="E1066" s="577"/>
      <c r="F1066" s="635" t="str">
        <f>IF(ISNA(VLOOKUP(D1066,條件!$A$1:$L$65585,5,0)),"",(VLOOKUP(D1066,條件!$A$1:$L$65585,5,0)))</f>
        <v/>
      </c>
      <c r="G1066" s="635" t="str">
        <f>IF(ISNA(VLOOKUP(D1066,條件!$A$1:$L$65585,11,0)),"",(VLOOKUP(D1066,條件!$A$1:$L$65585,11,0)))</f>
        <v/>
      </c>
      <c r="H1066" s="578"/>
      <c r="I1066" s="579"/>
      <c r="J1066" s="580"/>
      <c r="K1066" s="579"/>
      <c r="L1066" s="581"/>
      <c r="M1066" s="498"/>
      <c r="N1066" s="499"/>
      <c r="O1066" s="500"/>
      <c r="P1066" s="499"/>
      <c r="Q1066" s="501"/>
      <c r="R1066" s="560"/>
      <c r="S1066" s="542">
        <f t="shared" si="395"/>
        <v>0</v>
      </c>
      <c r="T1066" s="502">
        <f t="shared" si="392"/>
        <v>0</v>
      </c>
      <c r="U1066" s="522">
        <f t="shared" si="396"/>
        <v>0</v>
      </c>
      <c r="V1066" s="503">
        <f t="shared" si="397"/>
        <v>0</v>
      </c>
      <c r="W1066" s="559" t="str">
        <f t="shared" si="398"/>
        <v/>
      </c>
      <c r="X1066" s="569" t="str">
        <f t="shared" si="393"/>
        <v/>
      </c>
      <c r="Y1066" s="569" t="str">
        <f t="shared" si="394"/>
        <v/>
      </c>
    </row>
    <row r="1067" spans="1:25" ht="16.5">
      <c r="A1067" s="493">
        <f t="shared" si="391"/>
        <v>46167</v>
      </c>
      <c r="B1067" s="549" t="s">
        <v>833</v>
      </c>
      <c r="C1067" s="576"/>
      <c r="D1067" s="600"/>
      <c r="E1067" s="577"/>
      <c r="F1067" s="635" t="str">
        <f>IF(ISNA(VLOOKUP(D1067,條件!$A$1:$L$65585,5,0)),"",(VLOOKUP(D1067,條件!$A$1:$L$65585,5,0)))</f>
        <v/>
      </c>
      <c r="G1067" s="635" t="str">
        <f>IF(ISNA(VLOOKUP(D1067,條件!$A$1:$L$65585,11,0)),"",(VLOOKUP(D1067,條件!$A$1:$L$65585,11,0)))</f>
        <v/>
      </c>
      <c r="H1067" s="578"/>
      <c r="I1067" s="579"/>
      <c r="J1067" s="580"/>
      <c r="K1067" s="579"/>
      <c r="L1067" s="581"/>
      <c r="M1067" s="498"/>
      <c r="N1067" s="499"/>
      <c r="O1067" s="500"/>
      <c r="P1067" s="499"/>
      <c r="Q1067" s="501"/>
      <c r="R1067" s="560"/>
      <c r="S1067" s="542">
        <f t="shared" si="395"/>
        <v>0</v>
      </c>
      <c r="T1067" s="502">
        <f t="shared" si="392"/>
        <v>0</v>
      </c>
      <c r="U1067" s="502">
        <f t="shared" si="396"/>
        <v>0</v>
      </c>
      <c r="V1067" s="503">
        <f t="shared" si="397"/>
        <v>0</v>
      </c>
      <c r="W1067" s="561" t="str">
        <f t="shared" si="398"/>
        <v/>
      </c>
      <c r="X1067" s="569" t="str">
        <f t="shared" si="393"/>
        <v/>
      </c>
      <c r="Y1067" s="569" t="str">
        <f t="shared" si="394"/>
        <v/>
      </c>
    </row>
    <row r="1068" spans="1:25" ht="16.5">
      <c r="A1068" s="493">
        <f t="shared" si="391"/>
        <v>46167</v>
      </c>
      <c r="B1068" s="549" t="s">
        <v>833</v>
      </c>
      <c r="C1068" s="576"/>
      <c r="D1068" s="600"/>
      <c r="E1068" s="577"/>
      <c r="F1068" s="635" t="str">
        <f>IF(ISNA(VLOOKUP(D1068,條件!$A$1:$L$65585,5,0)),"",(VLOOKUP(D1068,條件!$A$1:$L$65585,5,0)))</f>
        <v/>
      </c>
      <c r="G1068" s="635" t="str">
        <f>IF(ISNA(VLOOKUP(D1068,條件!$A$1:$L$65585,11,0)),"",(VLOOKUP(D1068,條件!$A$1:$L$65585,11,0)))</f>
        <v/>
      </c>
      <c r="H1068" s="578"/>
      <c r="I1068" s="579"/>
      <c r="J1068" s="580"/>
      <c r="K1068" s="579"/>
      <c r="L1068" s="581"/>
      <c r="M1068" s="498"/>
      <c r="N1068" s="499"/>
      <c r="O1068" s="500"/>
      <c r="P1068" s="499"/>
      <c r="Q1068" s="501"/>
      <c r="R1068" s="560"/>
      <c r="S1068" s="542">
        <f t="shared" si="395"/>
        <v>0</v>
      </c>
      <c r="T1068" s="502">
        <f t="shared" si="392"/>
        <v>0</v>
      </c>
      <c r="U1068" s="502">
        <f t="shared" si="396"/>
        <v>0</v>
      </c>
      <c r="V1068" s="503">
        <f t="shared" si="397"/>
        <v>0</v>
      </c>
      <c r="W1068" s="561" t="str">
        <f t="shared" si="398"/>
        <v/>
      </c>
      <c r="X1068" s="569" t="str">
        <f t="shared" si="393"/>
        <v/>
      </c>
      <c r="Y1068" s="569" t="str">
        <f t="shared" si="394"/>
        <v/>
      </c>
    </row>
    <row r="1069" spans="1:25" ht="16.5">
      <c r="A1069" s="493">
        <f t="shared" si="391"/>
        <v>46167</v>
      </c>
      <c r="B1069" s="549" t="s">
        <v>833</v>
      </c>
      <c r="C1069" s="576"/>
      <c r="D1069" s="600"/>
      <c r="E1069" s="577"/>
      <c r="F1069" s="635" t="str">
        <f>IF(ISNA(VLOOKUP(D1069,條件!$A$1:$L$65585,5,0)),"",(VLOOKUP(D1069,條件!$A$1:$L$65585,5,0)))</f>
        <v/>
      </c>
      <c r="G1069" s="635" t="str">
        <f>IF(ISNA(VLOOKUP(D1069,條件!$A$1:$L$65585,11,0)),"",(VLOOKUP(D1069,條件!$A$1:$L$65585,11,0)))</f>
        <v/>
      </c>
      <c r="H1069" s="578"/>
      <c r="I1069" s="579"/>
      <c r="J1069" s="580"/>
      <c r="K1069" s="579"/>
      <c r="L1069" s="581"/>
      <c r="M1069" s="498"/>
      <c r="N1069" s="499"/>
      <c r="O1069" s="500"/>
      <c r="P1069" s="499"/>
      <c r="Q1069" s="501"/>
      <c r="R1069" s="560"/>
      <c r="S1069" s="542">
        <f t="shared" si="395"/>
        <v>0</v>
      </c>
      <c r="T1069" s="502">
        <f t="shared" si="392"/>
        <v>0</v>
      </c>
      <c r="U1069" s="502">
        <f t="shared" si="396"/>
        <v>0</v>
      </c>
      <c r="V1069" s="503">
        <f t="shared" si="397"/>
        <v>0</v>
      </c>
      <c r="W1069" s="561" t="str">
        <f t="shared" si="398"/>
        <v/>
      </c>
      <c r="X1069" s="569" t="str">
        <f t="shared" si="393"/>
        <v/>
      </c>
      <c r="Y1069" s="569" t="str">
        <f t="shared" si="394"/>
        <v/>
      </c>
    </row>
    <row r="1070" spans="1:25" ht="16.5">
      <c r="A1070" s="493">
        <f t="shared" si="391"/>
        <v>46167</v>
      </c>
      <c r="B1070" s="549" t="s">
        <v>833</v>
      </c>
      <c r="C1070" s="576"/>
      <c r="D1070" s="600"/>
      <c r="E1070" s="577"/>
      <c r="F1070" s="635" t="str">
        <f>IF(ISNA(VLOOKUP(D1070,條件!$A$1:$L$65585,5,0)),"",(VLOOKUP(D1070,條件!$A$1:$L$65585,5,0)))</f>
        <v/>
      </c>
      <c r="G1070" s="635" t="str">
        <f>IF(ISNA(VLOOKUP(D1070,條件!$A$1:$L$65585,11,0)),"",(VLOOKUP(D1070,條件!$A$1:$L$65585,11,0)))</f>
        <v/>
      </c>
      <c r="H1070" s="578"/>
      <c r="I1070" s="579"/>
      <c r="J1070" s="580"/>
      <c r="K1070" s="579"/>
      <c r="L1070" s="581"/>
      <c r="M1070" s="498"/>
      <c r="N1070" s="499"/>
      <c r="O1070" s="500"/>
      <c r="P1070" s="499"/>
      <c r="Q1070" s="501"/>
      <c r="R1070" s="560"/>
      <c r="S1070" s="542">
        <f t="shared" si="395"/>
        <v>0</v>
      </c>
      <c r="T1070" s="502">
        <f t="shared" si="392"/>
        <v>0</v>
      </c>
      <c r="U1070" s="502">
        <f t="shared" si="396"/>
        <v>0</v>
      </c>
      <c r="V1070" s="503">
        <f t="shared" si="397"/>
        <v>0</v>
      </c>
      <c r="W1070" s="561" t="str">
        <f t="shared" si="398"/>
        <v/>
      </c>
      <c r="X1070" s="569" t="str">
        <f t="shared" si="393"/>
        <v/>
      </c>
      <c r="Y1070" s="569" t="str">
        <f t="shared" si="394"/>
        <v/>
      </c>
    </row>
    <row r="1071" spans="1:25" ht="16.5">
      <c r="A1071" s="493">
        <f t="shared" si="391"/>
        <v>46167</v>
      </c>
      <c r="B1071" s="549" t="s">
        <v>833</v>
      </c>
      <c r="C1071" s="576"/>
      <c r="D1071" s="600"/>
      <c r="E1071" s="577"/>
      <c r="F1071" s="635" t="str">
        <f>IF(ISNA(VLOOKUP(D1071,條件!$A$1:$L$65585,5,0)),"",(VLOOKUP(D1071,條件!$A$1:$L$65585,5,0)))</f>
        <v/>
      </c>
      <c r="G1071" s="635" t="str">
        <f>IF(ISNA(VLOOKUP(D1071,條件!$A$1:$L$65585,11,0)),"",(VLOOKUP(D1071,條件!$A$1:$L$65585,11,0)))</f>
        <v/>
      </c>
      <c r="H1071" s="578"/>
      <c r="I1071" s="579"/>
      <c r="J1071" s="580"/>
      <c r="K1071" s="579"/>
      <c r="L1071" s="581"/>
      <c r="M1071" s="498"/>
      <c r="N1071" s="499"/>
      <c r="O1071" s="500"/>
      <c r="P1071" s="499"/>
      <c r="Q1071" s="501"/>
      <c r="R1071" s="560"/>
      <c r="S1071" s="542">
        <f t="shared" si="395"/>
        <v>0</v>
      </c>
      <c r="T1071" s="502">
        <f t="shared" si="392"/>
        <v>0</v>
      </c>
      <c r="U1071" s="502">
        <f t="shared" si="396"/>
        <v>0</v>
      </c>
      <c r="V1071" s="503">
        <f t="shared" si="397"/>
        <v>0</v>
      </c>
      <c r="W1071" s="561" t="str">
        <f t="shared" si="398"/>
        <v/>
      </c>
      <c r="X1071" s="569" t="str">
        <f t="shared" si="393"/>
        <v/>
      </c>
      <c r="Y1071" s="569" t="str">
        <f t="shared" si="394"/>
        <v/>
      </c>
    </row>
    <row r="1072" spans="1:25" ht="16.5">
      <c r="A1072" s="493">
        <f t="shared" si="391"/>
        <v>46167</v>
      </c>
      <c r="B1072" s="549" t="s">
        <v>833</v>
      </c>
      <c r="C1072" s="576"/>
      <c r="D1072" s="600"/>
      <c r="E1072" s="577"/>
      <c r="F1072" s="635" t="str">
        <f>IF(ISNA(VLOOKUP(D1072,條件!$A$1:$L$65585,5,0)),"",(VLOOKUP(D1072,條件!$A$1:$L$65585,5,0)))</f>
        <v/>
      </c>
      <c r="G1072" s="635" t="str">
        <f>IF(ISNA(VLOOKUP(D1072,條件!$A$1:$L$65585,11,0)),"",(VLOOKUP(D1072,條件!$A$1:$L$65585,11,0)))</f>
        <v/>
      </c>
      <c r="H1072" s="578"/>
      <c r="I1072" s="579"/>
      <c r="J1072" s="580"/>
      <c r="K1072" s="579"/>
      <c r="L1072" s="581"/>
      <c r="M1072" s="498"/>
      <c r="N1072" s="499"/>
      <c r="O1072" s="500"/>
      <c r="P1072" s="499"/>
      <c r="Q1072" s="501"/>
      <c r="R1072" s="560"/>
      <c r="S1072" s="542">
        <f t="shared" si="395"/>
        <v>0</v>
      </c>
      <c r="T1072" s="502">
        <f t="shared" si="392"/>
        <v>0</v>
      </c>
      <c r="U1072" s="502">
        <f t="shared" si="396"/>
        <v>0</v>
      </c>
      <c r="V1072" s="503">
        <f t="shared" si="397"/>
        <v>0</v>
      </c>
      <c r="W1072" s="561" t="str">
        <f t="shared" si="398"/>
        <v/>
      </c>
      <c r="X1072" s="569" t="str">
        <f t="shared" si="393"/>
        <v/>
      </c>
      <c r="Y1072" s="569" t="str">
        <f t="shared" si="394"/>
        <v/>
      </c>
    </row>
    <row r="1073" spans="1:25" ht="16.5">
      <c r="A1073" s="493">
        <f t="shared" si="391"/>
        <v>46167</v>
      </c>
      <c r="B1073" s="549" t="s">
        <v>833</v>
      </c>
      <c r="C1073" s="576"/>
      <c r="D1073" s="600"/>
      <c r="E1073" s="577"/>
      <c r="F1073" s="635" t="str">
        <f>IF(ISNA(VLOOKUP(D1073,條件!$A$1:$L$65585,5,0)),"",(VLOOKUP(D1073,條件!$A$1:$L$65585,5,0)))</f>
        <v/>
      </c>
      <c r="G1073" s="635" t="str">
        <f>IF(ISNA(VLOOKUP(D1073,條件!$A$1:$L$65585,11,0)),"",(VLOOKUP(D1073,條件!$A$1:$L$65585,11,0)))</f>
        <v/>
      </c>
      <c r="H1073" s="578"/>
      <c r="I1073" s="579"/>
      <c r="J1073" s="580"/>
      <c r="K1073" s="579"/>
      <c r="L1073" s="581"/>
      <c r="M1073" s="498"/>
      <c r="N1073" s="499"/>
      <c r="O1073" s="500"/>
      <c r="P1073" s="499"/>
      <c r="Q1073" s="501"/>
      <c r="R1073" s="560"/>
      <c r="S1073" s="542">
        <f t="shared" si="395"/>
        <v>0</v>
      </c>
      <c r="T1073" s="502">
        <f t="shared" si="392"/>
        <v>0</v>
      </c>
      <c r="U1073" s="502">
        <f t="shared" si="396"/>
        <v>0</v>
      </c>
      <c r="V1073" s="503">
        <f t="shared" si="397"/>
        <v>0</v>
      </c>
      <c r="W1073" s="561" t="str">
        <f t="shared" si="398"/>
        <v/>
      </c>
      <c r="X1073" s="569" t="str">
        <f t="shared" si="393"/>
        <v/>
      </c>
      <c r="Y1073" s="569" t="str">
        <f t="shared" si="394"/>
        <v/>
      </c>
    </row>
    <row r="1074" spans="1:25" ht="16.5">
      <c r="A1074" s="493">
        <f t="shared" si="391"/>
        <v>46167</v>
      </c>
      <c r="B1074" s="549" t="s">
        <v>833</v>
      </c>
      <c r="C1074" s="576"/>
      <c r="D1074" s="600"/>
      <c r="E1074" s="577"/>
      <c r="F1074" s="635" t="str">
        <f>IF(ISNA(VLOOKUP(D1074,條件!$A$1:$L$65585,5,0)),"",(VLOOKUP(D1074,條件!$A$1:$L$65585,5,0)))</f>
        <v/>
      </c>
      <c r="G1074" s="635" t="str">
        <f>IF(ISNA(VLOOKUP(D1074,條件!$A$1:$L$65585,11,0)),"",(VLOOKUP(D1074,條件!$A$1:$L$65585,11,0)))</f>
        <v/>
      </c>
      <c r="H1074" s="578"/>
      <c r="I1074" s="579"/>
      <c r="J1074" s="580"/>
      <c r="K1074" s="579"/>
      <c r="L1074" s="581"/>
      <c r="M1074" s="498"/>
      <c r="N1074" s="499"/>
      <c r="O1074" s="500"/>
      <c r="P1074" s="499"/>
      <c r="Q1074" s="501"/>
      <c r="R1074" s="560"/>
      <c r="S1074" s="542">
        <f t="shared" si="395"/>
        <v>0</v>
      </c>
      <c r="T1074" s="502">
        <f t="shared" si="392"/>
        <v>0</v>
      </c>
      <c r="U1074" s="502">
        <f t="shared" si="396"/>
        <v>0</v>
      </c>
      <c r="V1074" s="503">
        <f t="shared" si="397"/>
        <v>0</v>
      </c>
      <c r="W1074" s="561" t="str">
        <f t="shared" si="398"/>
        <v/>
      </c>
      <c r="X1074" s="569" t="str">
        <f t="shared" si="393"/>
        <v/>
      </c>
      <c r="Y1074" s="569" t="str">
        <f t="shared" si="394"/>
        <v/>
      </c>
    </row>
    <row r="1075" spans="1:25" ht="16.5">
      <c r="A1075" s="493">
        <f t="shared" si="391"/>
        <v>46167</v>
      </c>
      <c r="B1075" s="549" t="s">
        <v>833</v>
      </c>
      <c r="C1075" s="576"/>
      <c r="D1075" s="600"/>
      <c r="E1075" s="577"/>
      <c r="F1075" s="635" t="str">
        <f>IF(ISNA(VLOOKUP(D1075,條件!$A$1:$L$65585,5,0)),"",(VLOOKUP(D1075,條件!$A$1:$L$65585,5,0)))</f>
        <v/>
      </c>
      <c r="G1075" s="635" t="str">
        <f>IF(ISNA(VLOOKUP(D1075,條件!$A$1:$L$65585,11,0)),"",(VLOOKUP(D1075,條件!$A$1:$L$65585,11,0)))</f>
        <v/>
      </c>
      <c r="H1075" s="578"/>
      <c r="I1075" s="579"/>
      <c r="J1075" s="580"/>
      <c r="K1075" s="579"/>
      <c r="L1075" s="581"/>
      <c r="M1075" s="498"/>
      <c r="N1075" s="499"/>
      <c r="O1075" s="500"/>
      <c r="P1075" s="499"/>
      <c r="Q1075" s="501"/>
      <c r="R1075" s="560"/>
      <c r="S1075" s="542">
        <f t="shared" si="395"/>
        <v>0</v>
      </c>
      <c r="T1075" s="502">
        <f t="shared" si="392"/>
        <v>0</v>
      </c>
      <c r="U1075" s="502">
        <f t="shared" si="396"/>
        <v>0</v>
      </c>
      <c r="V1075" s="503">
        <f t="shared" si="397"/>
        <v>0</v>
      </c>
      <c r="W1075" s="561" t="str">
        <f t="shared" si="398"/>
        <v/>
      </c>
      <c r="X1075" s="569" t="str">
        <f t="shared" si="393"/>
        <v/>
      </c>
      <c r="Y1075" s="569" t="str">
        <f t="shared" si="394"/>
        <v/>
      </c>
    </row>
    <row r="1076" spans="1:25" ht="16.5">
      <c r="A1076" s="493">
        <f t="shared" si="391"/>
        <v>46167</v>
      </c>
      <c r="B1076" s="515" t="s">
        <v>831</v>
      </c>
      <c r="C1076" s="652"/>
      <c r="D1076" s="653"/>
      <c r="E1076" s="654"/>
      <c r="F1076" s="655">
        <v>0</v>
      </c>
      <c r="G1076" s="655"/>
      <c r="H1076" s="656"/>
      <c r="I1076" s="657">
        <f>COUNTA(I1056:I1075)</f>
        <v>0</v>
      </c>
      <c r="J1076" s="657"/>
      <c r="K1076" s="657"/>
      <c r="L1076" s="658"/>
      <c r="M1076" s="517"/>
      <c r="N1076" s="518">
        <f>SUM(N1056:N1075)</f>
        <v>0</v>
      </c>
      <c r="O1076" s="517"/>
      <c r="P1076" s="518">
        <f>SUM(P1056:P1075)</f>
        <v>0</v>
      </c>
      <c r="Q1076" s="519"/>
      <c r="R1076" s="562"/>
      <c r="S1076" s="544"/>
      <c r="T1076" s="520"/>
      <c r="U1076" s="516">
        <f>SUMIF(U1056:U1075,"&lt;9E307")</f>
        <v>0</v>
      </c>
      <c r="V1076" s="516">
        <f>SUM(V1056:V1075)</f>
        <v>0</v>
      </c>
      <c r="W1076" s="563">
        <f>IF(ISERROR(V1076/U1076),0,(V1076/U1076))</f>
        <v>0</v>
      </c>
      <c r="X1076" s="570">
        <f>SUMIF(X1056:X1075,"&lt;9E307")</f>
        <v>0</v>
      </c>
      <c r="Y1076" s="570">
        <f>SUMIF(Y1056:Y1075,"&lt;9E307")</f>
        <v>0</v>
      </c>
    </row>
    <row r="1077" spans="1:25" ht="16.5">
      <c r="A1077" s="493">
        <f t="shared" si="391"/>
        <v>46167</v>
      </c>
      <c r="B1077" s="521" t="s">
        <v>834</v>
      </c>
      <c r="C1077" s="659"/>
      <c r="D1077" s="660"/>
      <c r="E1077" s="661"/>
      <c r="F1077" s="662"/>
      <c r="G1077" s="662"/>
      <c r="H1077" s="663"/>
      <c r="I1077" s="664">
        <f>SUM(I1055,I1076)</f>
        <v>0</v>
      </c>
      <c r="J1077" s="664"/>
      <c r="K1077" s="664"/>
      <c r="L1077" s="665"/>
      <c r="M1077" s="536"/>
      <c r="N1077" s="537">
        <f>SUM(N1055,N1076)</f>
        <v>0</v>
      </c>
      <c r="O1077" s="536"/>
      <c r="P1077" s="537">
        <f>SUM(P1055,P1076)</f>
        <v>0</v>
      </c>
      <c r="Q1077" s="538"/>
      <c r="R1077" s="564"/>
      <c r="S1077" s="545"/>
      <c r="T1077" s="504"/>
      <c r="U1077" s="504">
        <f t="shared" ref="U1077:V1077" si="399">SUM(U1055,U1076)</f>
        <v>0</v>
      </c>
      <c r="V1077" s="504">
        <f t="shared" si="399"/>
        <v>0</v>
      </c>
      <c r="W1077" s="565">
        <f>IF(ISERROR(V1077/U1077),0,V1077/U1077)</f>
        <v>0</v>
      </c>
      <c r="X1077" s="571">
        <f>SUM(X1055,X1076)</f>
        <v>0</v>
      </c>
      <c r="Y1077" s="571">
        <f>SUM(Y1055,Y1076)</f>
        <v>0</v>
      </c>
    </row>
    <row r="1078" spans="1:25" ht="16.5">
      <c r="A1078" s="566">
        <f>A1077+1</f>
        <v>46168</v>
      </c>
      <c r="B1078" s="548" t="s">
        <v>832</v>
      </c>
      <c r="C1078" s="666"/>
      <c r="D1078" s="667"/>
      <c r="E1078" s="668"/>
      <c r="F1078" s="669" t="str">
        <f>IF(ISNA(VLOOKUP(D1078,條件!$A$1:$L$65585,5,0)),"",(VLOOKUP(D1078,條件!$A$1:$L$65585,5,0)))</f>
        <v/>
      </c>
      <c r="G1078" s="669" t="str">
        <f>IF(ISNA(VLOOKUP(D1078,條件!$A$1:$L$65585,11,0)),"",(VLOOKUP(D1078,條件!$A$1:$L$65585,11,0)))</f>
        <v/>
      </c>
      <c r="H1078" s="670"/>
      <c r="I1078" s="671"/>
      <c r="J1078" s="580"/>
      <c r="K1078" s="671"/>
      <c r="L1078" s="672"/>
      <c r="M1078" s="524"/>
      <c r="N1078" s="525"/>
      <c r="O1078" s="526"/>
      <c r="P1078" s="525"/>
      <c r="Q1078" s="527"/>
      <c r="R1078" s="558"/>
      <c r="S1078" s="541">
        <f>K1078*0.85</f>
        <v>0</v>
      </c>
      <c r="T1078" s="522">
        <f t="shared" ref="T1078:T1097" si="400">IF(J1078="",0,(1440/(J1078/S1078)))</f>
        <v>0</v>
      </c>
      <c r="U1078" s="522">
        <f>T1078*L1078*(N1078+P1078)/24*0.85</f>
        <v>0</v>
      </c>
      <c r="V1078" s="523">
        <f>M1078+O1078</f>
        <v>0</v>
      </c>
      <c r="W1078" s="559" t="str">
        <f>IF(U1078=0,"",((V1078/U1078)))</f>
        <v/>
      </c>
      <c r="X1078" s="569" t="str">
        <f t="shared" ref="X1078:X1097" si="401">IF(ISERROR((U1078/(N1078+P1078)*N1078)/250),"",((U1078/(N1078+P1078)*N1078)/250))</f>
        <v/>
      </c>
      <c r="Y1078" s="569" t="str">
        <f t="shared" ref="Y1078:Y1097" si="402">IF(ISERROR(((U1078/(N1078+P1078)*P1078)/250)),"",(((U1078/(N1078+P1078)*P1078))/250))</f>
        <v/>
      </c>
    </row>
    <row r="1079" spans="1:25" ht="16.5">
      <c r="A1079" s="493">
        <f>A1078</f>
        <v>46168</v>
      </c>
      <c r="B1079" s="549" t="s">
        <v>832</v>
      </c>
      <c r="C1079" s="576"/>
      <c r="D1079" s="600"/>
      <c r="E1079" s="577"/>
      <c r="F1079" s="635" t="str">
        <f>IF(ISNA(VLOOKUP(D1079,條件!$A$1:$L$65585,5,0)),"",(VLOOKUP(D1079,條件!$A$1:$L$65585,5,0)))</f>
        <v/>
      </c>
      <c r="G1079" s="635" t="str">
        <f>IF(ISNA(VLOOKUP(D1079,條件!$A$1:$L$65585,11,0)),"",(VLOOKUP(D1079,條件!$A$1:$L$65585,11,0)))</f>
        <v/>
      </c>
      <c r="H1079" s="578"/>
      <c r="I1079" s="579"/>
      <c r="J1079" s="580"/>
      <c r="K1079" s="579"/>
      <c r="L1079" s="581"/>
      <c r="M1079" s="498"/>
      <c r="N1079" s="499"/>
      <c r="O1079" s="500"/>
      <c r="P1079" s="499"/>
      <c r="Q1079" s="527"/>
      <c r="R1079" s="560"/>
      <c r="S1079" s="542">
        <f t="shared" ref="S1079:S1097" si="403">K1079*0.85</f>
        <v>0</v>
      </c>
      <c r="T1079" s="502">
        <f t="shared" si="400"/>
        <v>0</v>
      </c>
      <c r="U1079" s="522">
        <f t="shared" ref="U1079:U1097" si="404">T1079*L1079*(N1079+P1079)/24*0.85</f>
        <v>0</v>
      </c>
      <c r="V1079" s="503">
        <f t="shared" ref="V1079:V1097" si="405">M1079+O1079</f>
        <v>0</v>
      </c>
      <c r="W1079" s="559" t="str">
        <f t="shared" ref="W1079:W1097" si="406">IF(U1079=0,"",((V1079/U1079)))</f>
        <v/>
      </c>
      <c r="X1079" s="569" t="str">
        <f t="shared" si="401"/>
        <v/>
      </c>
      <c r="Y1079" s="569" t="str">
        <f t="shared" si="402"/>
        <v/>
      </c>
    </row>
    <row r="1080" spans="1:25" ht="16.5">
      <c r="A1080" s="493">
        <f t="shared" ref="A1080:A1120" si="407">A1079</f>
        <v>46168</v>
      </c>
      <c r="B1080" s="549" t="s">
        <v>832</v>
      </c>
      <c r="C1080" s="576"/>
      <c r="D1080" s="600"/>
      <c r="E1080" s="577"/>
      <c r="F1080" s="635" t="str">
        <f>IF(ISNA(VLOOKUP(D1080,條件!$A$1:$L$65585,5,0)),"",(VLOOKUP(D1080,條件!$A$1:$L$65585,5,0)))</f>
        <v/>
      </c>
      <c r="G1080" s="635" t="str">
        <f>IF(ISNA(VLOOKUP(D1080,條件!$A$1:$L$65585,11,0)),"",(VLOOKUP(D1080,條件!$A$1:$L$65585,11,0)))</f>
        <v/>
      </c>
      <c r="H1080" s="578"/>
      <c r="I1080" s="579"/>
      <c r="J1080" s="580"/>
      <c r="K1080" s="579"/>
      <c r="L1080" s="581"/>
      <c r="M1080" s="498"/>
      <c r="N1080" s="499"/>
      <c r="O1080" s="500"/>
      <c r="P1080" s="499"/>
      <c r="Q1080" s="527"/>
      <c r="R1080" s="560"/>
      <c r="S1080" s="542">
        <f t="shared" si="403"/>
        <v>0</v>
      </c>
      <c r="T1080" s="502">
        <f t="shared" si="400"/>
        <v>0</v>
      </c>
      <c r="U1080" s="522">
        <f t="shared" si="404"/>
        <v>0</v>
      </c>
      <c r="V1080" s="503">
        <f t="shared" si="405"/>
        <v>0</v>
      </c>
      <c r="W1080" s="559" t="str">
        <f t="shared" si="406"/>
        <v/>
      </c>
      <c r="X1080" s="569" t="str">
        <f t="shared" si="401"/>
        <v/>
      </c>
      <c r="Y1080" s="569" t="str">
        <f t="shared" si="402"/>
        <v/>
      </c>
    </row>
    <row r="1081" spans="1:25" ht="16.5">
      <c r="A1081" s="493">
        <f t="shared" si="407"/>
        <v>46168</v>
      </c>
      <c r="B1081" s="549" t="s">
        <v>832</v>
      </c>
      <c r="C1081" s="576"/>
      <c r="D1081" s="600"/>
      <c r="E1081" s="577"/>
      <c r="F1081" s="635" t="str">
        <f>IF(ISNA(VLOOKUP(D1081,條件!$A$1:$L$65585,5,0)),"",(VLOOKUP(D1081,條件!$A$1:$L$65585,5,0)))</f>
        <v/>
      </c>
      <c r="G1081" s="635" t="str">
        <f>IF(ISNA(VLOOKUP(D1081,條件!$A$1:$L$65585,11,0)),"",(VLOOKUP(D1081,條件!$A$1:$L$65585,11,0)))</f>
        <v/>
      </c>
      <c r="H1081" s="578"/>
      <c r="I1081" s="579"/>
      <c r="J1081" s="580"/>
      <c r="K1081" s="579"/>
      <c r="L1081" s="581"/>
      <c r="M1081" s="498"/>
      <c r="N1081" s="499"/>
      <c r="O1081" s="500"/>
      <c r="P1081" s="499"/>
      <c r="Q1081" s="527"/>
      <c r="R1081" s="560"/>
      <c r="S1081" s="542">
        <f t="shared" si="403"/>
        <v>0</v>
      </c>
      <c r="T1081" s="502">
        <f t="shared" si="400"/>
        <v>0</v>
      </c>
      <c r="U1081" s="522">
        <f t="shared" si="404"/>
        <v>0</v>
      </c>
      <c r="V1081" s="503">
        <f t="shared" si="405"/>
        <v>0</v>
      </c>
      <c r="W1081" s="559" t="str">
        <f t="shared" si="406"/>
        <v/>
      </c>
      <c r="X1081" s="569" t="str">
        <f t="shared" si="401"/>
        <v/>
      </c>
      <c r="Y1081" s="569" t="str">
        <f t="shared" si="402"/>
        <v/>
      </c>
    </row>
    <row r="1082" spans="1:25" ht="16.5">
      <c r="A1082" s="493">
        <f t="shared" si="407"/>
        <v>46168</v>
      </c>
      <c r="B1082" s="549" t="s">
        <v>832</v>
      </c>
      <c r="C1082" s="576"/>
      <c r="D1082" s="600"/>
      <c r="E1082" s="577"/>
      <c r="F1082" s="635" t="str">
        <f>IF(ISNA(VLOOKUP(D1082,條件!$A$1:$L$65585,5,0)),"",(VLOOKUP(D1082,條件!$A$1:$L$65585,5,0)))</f>
        <v/>
      </c>
      <c r="G1082" s="635" t="str">
        <f>IF(ISNA(VLOOKUP(D1082,條件!$A$1:$L$65585,11,0)),"",(VLOOKUP(D1082,條件!$A$1:$L$65585,11,0)))</f>
        <v/>
      </c>
      <c r="H1082" s="578"/>
      <c r="I1082" s="579"/>
      <c r="J1082" s="580"/>
      <c r="K1082" s="579"/>
      <c r="L1082" s="581"/>
      <c r="M1082" s="498"/>
      <c r="N1082" s="499"/>
      <c r="O1082" s="500"/>
      <c r="P1082" s="499"/>
      <c r="Q1082" s="527"/>
      <c r="R1082" s="560"/>
      <c r="S1082" s="542">
        <f t="shared" si="403"/>
        <v>0</v>
      </c>
      <c r="T1082" s="502">
        <f t="shared" si="400"/>
        <v>0</v>
      </c>
      <c r="U1082" s="522">
        <f t="shared" si="404"/>
        <v>0</v>
      </c>
      <c r="V1082" s="503">
        <f t="shared" si="405"/>
        <v>0</v>
      </c>
      <c r="W1082" s="559" t="str">
        <f t="shared" si="406"/>
        <v/>
      </c>
      <c r="X1082" s="569" t="str">
        <f t="shared" si="401"/>
        <v/>
      </c>
      <c r="Y1082" s="569" t="str">
        <f t="shared" si="402"/>
        <v/>
      </c>
    </row>
    <row r="1083" spans="1:25" ht="16.5">
      <c r="A1083" s="493">
        <f t="shared" si="407"/>
        <v>46168</v>
      </c>
      <c r="B1083" s="549" t="s">
        <v>832</v>
      </c>
      <c r="C1083" s="576"/>
      <c r="D1083" s="600"/>
      <c r="E1083" s="577"/>
      <c r="F1083" s="635" t="str">
        <f>IF(ISNA(VLOOKUP(D1083,條件!$A$1:$L$65585,5,0)),"",(VLOOKUP(D1083,條件!$A$1:$L$65585,5,0)))</f>
        <v/>
      </c>
      <c r="G1083" s="635" t="str">
        <f>IF(ISNA(VLOOKUP(D1083,條件!$A$1:$L$65585,11,0)),"",(VLOOKUP(D1083,條件!$A$1:$L$65585,11,0)))</f>
        <v/>
      </c>
      <c r="H1083" s="578"/>
      <c r="I1083" s="579"/>
      <c r="J1083" s="580"/>
      <c r="K1083" s="579"/>
      <c r="L1083" s="581"/>
      <c r="M1083" s="498"/>
      <c r="N1083" s="499"/>
      <c r="O1083" s="500"/>
      <c r="P1083" s="499"/>
      <c r="Q1083" s="527"/>
      <c r="R1083" s="560"/>
      <c r="S1083" s="542">
        <f t="shared" si="403"/>
        <v>0</v>
      </c>
      <c r="T1083" s="502">
        <f t="shared" si="400"/>
        <v>0</v>
      </c>
      <c r="U1083" s="522">
        <f t="shared" si="404"/>
        <v>0</v>
      </c>
      <c r="V1083" s="503">
        <f t="shared" si="405"/>
        <v>0</v>
      </c>
      <c r="W1083" s="559" t="str">
        <f t="shared" si="406"/>
        <v/>
      </c>
      <c r="X1083" s="569" t="str">
        <f t="shared" si="401"/>
        <v/>
      </c>
      <c r="Y1083" s="569" t="str">
        <f t="shared" si="402"/>
        <v/>
      </c>
    </row>
    <row r="1084" spans="1:25" ht="16.5">
      <c r="A1084" s="493">
        <f t="shared" si="407"/>
        <v>46168</v>
      </c>
      <c r="B1084" s="549" t="s">
        <v>832</v>
      </c>
      <c r="C1084" s="576"/>
      <c r="D1084" s="600"/>
      <c r="E1084" s="577"/>
      <c r="F1084" s="635" t="str">
        <f>IF(ISNA(VLOOKUP(D1084,條件!$A$1:$L$65585,5,0)),"",(VLOOKUP(D1084,條件!$A$1:$L$65585,5,0)))</f>
        <v/>
      </c>
      <c r="G1084" s="635" t="str">
        <f>IF(ISNA(VLOOKUP(D1084,條件!$A$1:$L$65585,11,0)),"",(VLOOKUP(D1084,條件!$A$1:$L$65585,11,0)))</f>
        <v/>
      </c>
      <c r="H1084" s="578"/>
      <c r="I1084" s="579"/>
      <c r="J1084" s="580"/>
      <c r="K1084" s="579"/>
      <c r="L1084" s="581"/>
      <c r="M1084" s="498"/>
      <c r="N1084" s="499"/>
      <c r="O1084" s="500"/>
      <c r="P1084" s="499"/>
      <c r="Q1084" s="527"/>
      <c r="R1084" s="560"/>
      <c r="S1084" s="542">
        <f t="shared" si="403"/>
        <v>0</v>
      </c>
      <c r="T1084" s="502">
        <f t="shared" si="400"/>
        <v>0</v>
      </c>
      <c r="U1084" s="522">
        <f t="shared" si="404"/>
        <v>0</v>
      </c>
      <c r="V1084" s="503">
        <f t="shared" si="405"/>
        <v>0</v>
      </c>
      <c r="W1084" s="559" t="str">
        <f t="shared" si="406"/>
        <v/>
      </c>
      <c r="X1084" s="569" t="str">
        <f t="shared" si="401"/>
        <v/>
      </c>
      <c r="Y1084" s="569" t="str">
        <f t="shared" si="402"/>
        <v/>
      </c>
    </row>
    <row r="1085" spans="1:25" ht="16.5">
      <c r="A1085" s="493">
        <f t="shared" si="407"/>
        <v>46168</v>
      </c>
      <c r="B1085" s="549" t="s">
        <v>832</v>
      </c>
      <c r="C1085" s="576"/>
      <c r="D1085" s="600"/>
      <c r="E1085" s="577"/>
      <c r="F1085" s="635" t="str">
        <f>IF(ISNA(VLOOKUP(D1085,條件!$A$1:$L$65585,5,0)),"",(VLOOKUP(D1085,條件!$A$1:$L$65585,5,0)))</f>
        <v/>
      </c>
      <c r="G1085" s="635" t="str">
        <f>IF(ISNA(VLOOKUP(D1085,條件!$A$1:$L$65585,11,0)),"",(VLOOKUP(D1085,條件!$A$1:$L$65585,11,0)))</f>
        <v/>
      </c>
      <c r="H1085" s="578"/>
      <c r="I1085" s="579"/>
      <c r="J1085" s="580"/>
      <c r="K1085" s="579"/>
      <c r="L1085" s="581"/>
      <c r="M1085" s="498"/>
      <c r="N1085" s="499"/>
      <c r="O1085" s="500"/>
      <c r="P1085" s="499"/>
      <c r="Q1085" s="527"/>
      <c r="R1085" s="560"/>
      <c r="S1085" s="542">
        <f t="shared" si="403"/>
        <v>0</v>
      </c>
      <c r="T1085" s="502">
        <f t="shared" si="400"/>
        <v>0</v>
      </c>
      <c r="U1085" s="522">
        <f t="shared" si="404"/>
        <v>0</v>
      </c>
      <c r="V1085" s="503">
        <f t="shared" si="405"/>
        <v>0</v>
      </c>
      <c r="W1085" s="559" t="str">
        <f t="shared" si="406"/>
        <v/>
      </c>
      <c r="X1085" s="569" t="str">
        <f t="shared" si="401"/>
        <v/>
      </c>
      <c r="Y1085" s="569" t="str">
        <f t="shared" si="402"/>
        <v/>
      </c>
    </row>
    <row r="1086" spans="1:25" ht="16.5">
      <c r="A1086" s="493">
        <f t="shared" si="407"/>
        <v>46168</v>
      </c>
      <c r="B1086" s="549" t="s">
        <v>832</v>
      </c>
      <c r="C1086" s="576"/>
      <c r="D1086" s="600"/>
      <c r="E1086" s="577"/>
      <c r="F1086" s="635" t="str">
        <f>IF(ISNA(VLOOKUP(D1086,條件!$A$1:$L$65585,5,0)),"",(VLOOKUP(D1086,條件!$A$1:$L$65585,5,0)))</f>
        <v/>
      </c>
      <c r="G1086" s="635" t="str">
        <f>IF(ISNA(VLOOKUP(D1086,條件!$A$1:$L$65585,11,0)),"",(VLOOKUP(D1086,條件!$A$1:$L$65585,11,0)))</f>
        <v/>
      </c>
      <c r="H1086" s="578"/>
      <c r="I1086" s="579"/>
      <c r="J1086" s="580"/>
      <c r="K1086" s="579"/>
      <c r="L1086" s="581"/>
      <c r="M1086" s="498"/>
      <c r="N1086" s="499"/>
      <c r="O1086" s="500"/>
      <c r="P1086" s="499"/>
      <c r="Q1086" s="527"/>
      <c r="R1086" s="560"/>
      <c r="S1086" s="542">
        <f t="shared" si="403"/>
        <v>0</v>
      </c>
      <c r="T1086" s="502">
        <f t="shared" si="400"/>
        <v>0</v>
      </c>
      <c r="U1086" s="522">
        <f t="shared" si="404"/>
        <v>0</v>
      </c>
      <c r="V1086" s="503">
        <f t="shared" si="405"/>
        <v>0</v>
      </c>
      <c r="W1086" s="559" t="str">
        <f t="shared" si="406"/>
        <v/>
      </c>
      <c r="X1086" s="569" t="str">
        <f t="shared" si="401"/>
        <v/>
      </c>
      <c r="Y1086" s="569" t="str">
        <f t="shared" si="402"/>
        <v/>
      </c>
    </row>
    <row r="1087" spans="1:25" ht="16.5">
      <c r="A1087" s="493">
        <f t="shared" si="407"/>
        <v>46168</v>
      </c>
      <c r="B1087" s="549" t="s">
        <v>832</v>
      </c>
      <c r="C1087" s="576"/>
      <c r="D1087" s="600"/>
      <c r="E1087" s="577"/>
      <c r="F1087" s="635" t="str">
        <f>IF(ISNA(VLOOKUP(D1087,條件!$A$1:$L$65585,5,0)),"",(VLOOKUP(D1087,條件!$A$1:$L$65585,5,0)))</f>
        <v/>
      </c>
      <c r="G1087" s="635" t="str">
        <f>IF(ISNA(VLOOKUP(D1087,條件!$A$1:$L$65585,11,0)),"",(VLOOKUP(D1087,條件!$A$1:$L$65585,11,0)))</f>
        <v/>
      </c>
      <c r="H1087" s="578"/>
      <c r="I1087" s="579"/>
      <c r="J1087" s="580"/>
      <c r="K1087" s="579"/>
      <c r="L1087" s="581"/>
      <c r="M1087" s="498"/>
      <c r="N1087" s="499"/>
      <c r="O1087" s="500"/>
      <c r="P1087" s="499"/>
      <c r="Q1087" s="527"/>
      <c r="R1087" s="560"/>
      <c r="S1087" s="542">
        <f t="shared" si="403"/>
        <v>0</v>
      </c>
      <c r="T1087" s="502">
        <f t="shared" si="400"/>
        <v>0</v>
      </c>
      <c r="U1087" s="522">
        <f t="shared" si="404"/>
        <v>0</v>
      </c>
      <c r="V1087" s="503">
        <f t="shared" si="405"/>
        <v>0</v>
      </c>
      <c r="W1087" s="559" t="str">
        <f t="shared" si="406"/>
        <v/>
      </c>
      <c r="X1087" s="569" t="str">
        <f t="shared" si="401"/>
        <v/>
      </c>
      <c r="Y1087" s="569" t="str">
        <f t="shared" si="402"/>
        <v/>
      </c>
    </row>
    <row r="1088" spans="1:25" ht="16.5">
      <c r="A1088" s="493">
        <f t="shared" si="407"/>
        <v>46168</v>
      </c>
      <c r="B1088" s="549" t="s">
        <v>832</v>
      </c>
      <c r="C1088" s="576"/>
      <c r="D1088" s="600"/>
      <c r="E1088" s="577"/>
      <c r="F1088" s="635" t="str">
        <f>IF(ISNA(VLOOKUP(D1088,條件!$A$1:$L$65585,5,0)),"",(VLOOKUP(D1088,條件!$A$1:$L$65585,5,0)))</f>
        <v/>
      </c>
      <c r="G1088" s="635" t="str">
        <f>IF(ISNA(VLOOKUP(D1088,條件!$A$1:$L$65585,11,0)),"",(VLOOKUP(D1088,條件!$A$1:$L$65585,11,0)))</f>
        <v/>
      </c>
      <c r="H1088" s="578"/>
      <c r="I1088" s="579"/>
      <c r="J1088" s="580"/>
      <c r="K1088" s="579"/>
      <c r="L1088" s="581"/>
      <c r="M1088" s="498"/>
      <c r="N1088" s="499"/>
      <c r="O1088" s="500"/>
      <c r="P1088" s="499"/>
      <c r="Q1088" s="527"/>
      <c r="R1088" s="560"/>
      <c r="S1088" s="542">
        <f t="shared" si="403"/>
        <v>0</v>
      </c>
      <c r="T1088" s="502">
        <f t="shared" si="400"/>
        <v>0</v>
      </c>
      <c r="U1088" s="522">
        <f t="shared" si="404"/>
        <v>0</v>
      </c>
      <c r="V1088" s="503">
        <f t="shared" si="405"/>
        <v>0</v>
      </c>
      <c r="W1088" s="559" t="str">
        <f t="shared" si="406"/>
        <v/>
      </c>
      <c r="X1088" s="569" t="str">
        <f t="shared" si="401"/>
        <v/>
      </c>
      <c r="Y1088" s="569" t="str">
        <f t="shared" si="402"/>
        <v/>
      </c>
    </row>
    <row r="1089" spans="1:25" ht="16.5">
      <c r="A1089" s="493">
        <f t="shared" si="407"/>
        <v>46168</v>
      </c>
      <c r="B1089" s="549" t="s">
        <v>832</v>
      </c>
      <c r="C1089" s="576"/>
      <c r="D1089" s="600"/>
      <c r="E1089" s="577"/>
      <c r="F1089" s="635" t="str">
        <f>IF(ISNA(VLOOKUP(D1089,條件!$A$1:$L$65585,5,0)),"",(VLOOKUP(D1089,條件!$A$1:$L$65585,5,0)))</f>
        <v/>
      </c>
      <c r="G1089" s="635" t="str">
        <f>IF(ISNA(VLOOKUP(D1089,條件!$A$1:$L$65585,11,0)),"",(VLOOKUP(D1089,條件!$A$1:$L$65585,11,0)))</f>
        <v/>
      </c>
      <c r="H1089" s="578"/>
      <c r="I1089" s="579"/>
      <c r="J1089" s="580"/>
      <c r="K1089" s="579"/>
      <c r="L1089" s="581"/>
      <c r="M1089" s="498"/>
      <c r="N1089" s="499"/>
      <c r="O1089" s="500"/>
      <c r="P1089" s="499"/>
      <c r="Q1089" s="527"/>
      <c r="R1089" s="560"/>
      <c r="S1089" s="542">
        <f t="shared" si="403"/>
        <v>0</v>
      </c>
      <c r="T1089" s="502">
        <f t="shared" si="400"/>
        <v>0</v>
      </c>
      <c r="U1089" s="502">
        <f t="shared" si="404"/>
        <v>0</v>
      </c>
      <c r="V1089" s="503">
        <f t="shared" si="405"/>
        <v>0</v>
      </c>
      <c r="W1089" s="559" t="str">
        <f t="shared" si="406"/>
        <v/>
      </c>
      <c r="X1089" s="569" t="str">
        <f t="shared" si="401"/>
        <v/>
      </c>
      <c r="Y1089" s="569" t="str">
        <f t="shared" si="402"/>
        <v/>
      </c>
    </row>
    <row r="1090" spans="1:25" ht="16.5">
      <c r="A1090" s="493">
        <f t="shared" si="407"/>
        <v>46168</v>
      </c>
      <c r="B1090" s="549" t="s">
        <v>832</v>
      </c>
      <c r="C1090" s="576"/>
      <c r="D1090" s="600"/>
      <c r="E1090" s="577"/>
      <c r="F1090" s="635" t="str">
        <f>IF(ISNA(VLOOKUP(D1090,條件!$A$1:$L$65585,5,0)),"",(VLOOKUP(D1090,條件!$A$1:$L$65585,5,0)))</f>
        <v/>
      </c>
      <c r="G1090" s="635" t="str">
        <f>IF(ISNA(VLOOKUP(D1090,條件!$A$1:$L$65585,11,0)),"",(VLOOKUP(D1090,條件!$A$1:$L$65585,11,0)))</f>
        <v/>
      </c>
      <c r="H1090" s="578"/>
      <c r="I1090" s="579"/>
      <c r="J1090" s="580"/>
      <c r="K1090" s="579"/>
      <c r="L1090" s="581"/>
      <c r="M1090" s="498"/>
      <c r="N1090" s="499"/>
      <c r="O1090" s="500"/>
      <c r="P1090" s="499"/>
      <c r="Q1090" s="527"/>
      <c r="R1090" s="560"/>
      <c r="S1090" s="542">
        <f t="shared" si="403"/>
        <v>0</v>
      </c>
      <c r="T1090" s="502">
        <f t="shared" si="400"/>
        <v>0</v>
      </c>
      <c r="U1090" s="502">
        <f t="shared" si="404"/>
        <v>0</v>
      </c>
      <c r="V1090" s="503">
        <f t="shared" si="405"/>
        <v>0</v>
      </c>
      <c r="W1090" s="561" t="str">
        <f t="shared" si="406"/>
        <v/>
      </c>
      <c r="X1090" s="569" t="str">
        <f t="shared" si="401"/>
        <v/>
      </c>
      <c r="Y1090" s="569" t="str">
        <f t="shared" si="402"/>
        <v/>
      </c>
    </row>
    <row r="1091" spans="1:25" ht="16.5">
      <c r="A1091" s="493">
        <f t="shared" si="407"/>
        <v>46168</v>
      </c>
      <c r="B1091" s="549" t="s">
        <v>832</v>
      </c>
      <c r="C1091" s="576"/>
      <c r="D1091" s="600"/>
      <c r="E1091" s="577"/>
      <c r="F1091" s="635" t="str">
        <f>IF(ISNA(VLOOKUP(D1091,條件!$A$1:$L$65585,5,0)),"",(VLOOKUP(D1091,條件!$A$1:$L$65585,5,0)))</f>
        <v/>
      </c>
      <c r="G1091" s="635" t="str">
        <f>IF(ISNA(VLOOKUP(D1091,條件!$A$1:$L$65585,11,0)),"",(VLOOKUP(D1091,條件!$A$1:$L$65585,11,0)))</f>
        <v/>
      </c>
      <c r="H1091" s="578"/>
      <c r="I1091" s="579"/>
      <c r="J1091" s="580"/>
      <c r="K1091" s="579"/>
      <c r="L1091" s="581"/>
      <c r="M1091" s="498"/>
      <c r="N1091" s="499"/>
      <c r="O1091" s="500"/>
      <c r="P1091" s="499"/>
      <c r="Q1091" s="527"/>
      <c r="R1091" s="560"/>
      <c r="S1091" s="542">
        <f t="shared" si="403"/>
        <v>0</v>
      </c>
      <c r="T1091" s="502">
        <f t="shared" si="400"/>
        <v>0</v>
      </c>
      <c r="U1091" s="502">
        <f t="shared" si="404"/>
        <v>0</v>
      </c>
      <c r="V1091" s="503">
        <f t="shared" si="405"/>
        <v>0</v>
      </c>
      <c r="W1091" s="561" t="str">
        <f t="shared" si="406"/>
        <v/>
      </c>
      <c r="X1091" s="569" t="str">
        <f t="shared" si="401"/>
        <v/>
      </c>
      <c r="Y1091" s="569" t="str">
        <f t="shared" si="402"/>
        <v/>
      </c>
    </row>
    <row r="1092" spans="1:25" ht="16.5">
      <c r="A1092" s="493">
        <f t="shared" si="407"/>
        <v>46168</v>
      </c>
      <c r="B1092" s="549" t="s">
        <v>832</v>
      </c>
      <c r="C1092" s="576"/>
      <c r="D1092" s="600"/>
      <c r="E1092" s="577"/>
      <c r="F1092" s="635" t="str">
        <f>IF(ISNA(VLOOKUP(D1092,條件!$A$1:$L$65585,5,0)),"",(VLOOKUP(D1092,條件!$A$1:$L$65585,5,0)))</f>
        <v/>
      </c>
      <c r="G1092" s="635" t="str">
        <f>IF(ISNA(VLOOKUP(D1092,條件!$A$1:$L$65585,11,0)),"",(VLOOKUP(D1092,條件!$A$1:$L$65585,11,0)))</f>
        <v/>
      </c>
      <c r="H1092" s="578"/>
      <c r="I1092" s="579"/>
      <c r="J1092" s="580"/>
      <c r="K1092" s="579"/>
      <c r="L1092" s="581"/>
      <c r="M1092" s="498"/>
      <c r="N1092" s="499"/>
      <c r="O1092" s="500"/>
      <c r="P1092" s="499"/>
      <c r="Q1092" s="527"/>
      <c r="R1092" s="560"/>
      <c r="S1092" s="542">
        <f t="shared" si="403"/>
        <v>0</v>
      </c>
      <c r="T1092" s="502">
        <f t="shared" si="400"/>
        <v>0</v>
      </c>
      <c r="U1092" s="502">
        <f t="shared" si="404"/>
        <v>0</v>
      </c>
      <c r="V1092" s="503">
        <f t="shared" si="405"/>
        <v>0</v>
      </c>
      <c r="W1092" s="561" t="str">
        <f t="shared" si="406"/>
        <v/>
      </c>
      <c r="X1092" s="569" t="str">
        <f t="shared" si="401"/>
        <v/>
      </c>
      <c r="Y1092" s="569" t="str">
        <f t="shared" si="402"/>
        <v/>
      </c>
    </row>
    <row r="1093" spans="1:25" ht="16.5">
      <c r="A1093" s="493">
        <f t="shared" si="407"/>
        <v>46168</v>
      </c>
      <c r="B1093" s="549" t="s">
        <v>832</v>
      </c>
      <c r="C1093" s="576"/>
      <c r="D1093" s="600"/>
      <c r="E1093" s="577"/>
      <c r="F1093" s="635" t="str">
        <f>IF(ISNA(VLOOKUP(D1093,條件!$A$1:$L$65585,5,0)),"",(VLOOKUP(D1093,條件!$A$1:$L$65585,5,0)))</f>
        <v/>
      </c>
      <c r="G1093" s="635" t="str">
        <f>IF(ISNA(VLOOKUP(D1093,條件!$A$1:$L$65585,11,0)),"",(VLOOKUP(D1093,條件!$A$1:$L$65585,11,0)))</f>
        <v/>
      </c>
      <c r="H1093" s="578"/>
      <c r="I1093" s="579"/>
      <c r="J1093" s="580"/>
      <c r="K1093" s="579"/>
      <c r="L1093" s="581"/>
      <c r="M1093" s="498"/>
      <c r="N1093" s="499"/>
      <c r="O1093" s="500"/>
      <c r="P1093" s="499"/>
      <c r="Q1093" s="527"/>
      <c r="R1093" s="560"/>
      <c r="S1093" s="542">
        <f t="shared" si="403"/>
        <v>0</v>
      </c>
      <c r="T1093" s="502">
        <f t="shared" si="400"/>
        <v>0</v>
      </c>
      <c r="U1093" s="502">
        <f t="shared" si="404"/>
        <v>0</v>
      </c>
      <c r="V1093" s="503">
        <f t="shared" si="405"/>
        <v>0</v>
      </c>
      <c r="W1093" s="561" t="str">
        <f t="shared" si="406"/>
        <v/>
      </c>
      <c r="X1093" s="569" t="str">
        <f t="shared" si="401"/>
        <v/>
      </c>
      <c r="Y1093" s="569" t="str">
        <f t="shared" si="402"/>
        <v/>
      </c>
    </row>
    <row r="1094" spans="1:25" ht="16.5">
      <c r="A1094" s="493">
        <f t="shared" si="407"/>
        <v>46168</v>
      </c>
      <c r="B1094" s="549" t="s">
        <v>832</v>
      </c>
      <c r="C1094" s="576"/>
      <c r="D1094" s="600"/>
      <c r="E1094" s="577"/>
      <c r="F1094" s="635" t="str">
        <f>IF(ISNA(VLOOKUP(D1094,條件!$A$1:$L$65585,5,0)),"",(VLOOKUP(D1094,條件!$A$1:$L$65585,5,0)))</f>
        <v/>
      </c>
      <c r="G1094" s="635" t="str">
        <f>IF(ISNA(VLOOKUP(D1094,條件!$A$1:$L$65585,11,0)),"",(VLOOKUP(D1094,條件!$A$1:$L$65585,11,0)))</f>
        <v/>
      </c>
      <c r="H1094" s="578"/>
      <c r="I1094" s="579"/>
      <c r="J1094" s="580"/>
      <c r="K1094" s="579"/>
      <c r="L1094" s="581"/>
      <c r="M1094" s="498"/>
      <c r="N1094" s="499"/>
      <c r="O1094" s="500"/>
      <c r="P1094" s="499"/>
      <c r="Q1094" s="501"/>
      <c r="R1094" s="560"/>
      <c r="S1094" s="542">
        <f t="shared" si="403"/>
        <v>0</v>
      </c>
      <c r="T1094" s="502">
        <f t="shared" si="400"/>
        <v>0</v>
      </c>
      <c r="U1094" s="502">
        <f t="shared" si="404"/>
        <v>0</v>
      </c>
      <c r="V1094" s="503">
        <f t="shared" si="405"/>
        <v>0</v>
      </c>
      <c r="W1094" s="561" t="str">
        <f t="shared" si="406"/>
        <v/>
      </c>
      <c r="X1094" s="569" t="str">
        <f t="shared" si="401"/>
        <v/>
      </c>
      <c r="Y1094" s="569" t="str">
        <f t="shared" si="402"/>
        <v/>
      </c>
    </row>
    <row r="1095" spans="1:25" ht="16.5">
      <c r="A1095" s="493">
        <f t="shared" si="407"/>
        <v>46168</v>
      </c>
      <c r="B1095" s="549" t="s">
        <v>832</v>
      </c>
      <c r="C1095" s="576"/>
      <c r="D1095" s="600"/>
      <c r="E1095" s="577"/>
      <c r="F1095" s="635" t="str">
        <f>IF(ISNA(VLOOKUP(D1095,條件!$A$1:$L$65585,5,0)),"",(VLOOKUP(D1095,條件!$A$1:$L$65585,5,0)))</f>
        <v/>
      </c>
      <c r="G1095" s="635" t="str">
        <f>IF(ISNA(VLOOKUP(D1095,條件!$A$1:$L$65585,11,0)),"",(VLOOKUP(D1095,條件!$A$1:$L$65585,11,0)))</f>
        <v/>
      </c>
      <c r="H1095" s="578"/>
      <c r="I1095" s="579"/>
      <c r="J1095" s="580"/>
      <c r="K1095" s="579"/>
      <c r="L1095" s="581"/>
      <c r="M1095" s="498"/>
      <c r="N1095" s="499"/>
      <c r="O1095" s="500"/>
      <c r="P1095" s="499"/>
      <c r="Q1095" s="501"/>
      <c r="R1095" s="560"/>
      <c r="S1095" s="542">
        <f t="shared" si="403"/>
        <v>0</v>
      </c>
      <c r="T1095" s="502">
        <f t="shared" si="400"/>
        <v>0</v>
      </c>
      <c r="U1095" s="502">
        <f t="shared" si="404"/>
        <v>0</v>
      </c>
      <c r="V1095" s="503">
        <f t="shared" si="405"/>
        <v>0</v>
      </c>
      <c r="W1095" s="561" t="str">
        <f t="shared" si="406"/>
        <v/>
      </c>
      <c r="X1095" s="569" t="str">
        <f t="shared" si="401"/>
        <v/>
      </c>
      <c r="Y1095" s="569" t="str">
        <f t="shared" si="402"/>
        <v/>
      </c>
    </row>
    <row r="1096" spans="1:25" ht="16.5">
      <c r="A1096" s="493">
        <f t="shared" si="407"/>
        <v>46168</v>
      </c>
      <c r="B1096" s="549" t="s">
        <v>832</v>
      </c>
      <c r="C1096" s="576"/>
      <c r="D1096" s="600"/>
      <c r="E1096" s="577"/>
      <c r="F1096" s="635" t="str">
        <f>IF(ISNA(VLOOKUP(D1096,條件!$A$1:$L$65585,5,0)),"",(VLOOKUP(D1096,條件!$A$1:$L$65585,5,0)))</f>
        <v/>
      </c>
      <c r="G1096" s="635" t="str">
        <f>IF(ISNA(VLOOKUP(D1096,條件!$A$1:$L$65585,11,0)),"",(VLOOKUP(D1096,條件!$A$1:$L$65585,11,0)))</f>
        <v/>
      </c>
      <c r="H1096" s="578"/>
      <c r="I1096" s="579"/>
      <c r="J1096" s="580"/>
      <c r="K1096" s="579"/>
      <c r="L1096" s="581"/>
      <c r="M1096" s="498"/>
      <c r="N1096" s="499"/>
      <c r="O1096" s="500"/>
      <c r="P1096" s="499"/>
      <c r="Q1096" s="501"/>
      <c r="R1096" s="560"/>
      <c r="S1096" s="542">
        <f t="shared" si="403"/>
        <v>0</v>
      </c>
      <c r="T1096" s="502">
        <f t="shared" si="400"/>
        <v>0</v>
      </c>
      <c r="U1096" s="502">
        <f t="shared" si="404"/>
        <v>0</v>
      </c>
      <c r="V1096" s="503">
        <f t="shared" si="405"/>
        <v>0</v>
      </c>
      <c r="W1096" s="561" t="str">
        <f t="shared" si="406"/>
        <v/>
      </c>
      <c r="X1096" s="569" t="str">
        <f t="shared" si="401"/>
        <v/>
      </c>
      <c r="Y1096" s="569" t="str">
        <f t="shared" si="402"/>
        <v/>
      </c>
    </row>
    <row r="1097" spans="1:25" ht="16.5">
      <c r="A1097" s="493">
        <f t="shared" si="407"/>
        <v>46168</v>
      </c>
      <c r="B1097" s="549" t="s">
        <v>832</v>
      </c>
      <c r="C1097" s="576"/>
      <c r="D1097" s="600"/>
      <c r="E1097" s="577"/>
      <c r="F1097" s="635" t="str">
        <f>IF(ISNA(VLOOKUP(D1097,條件!$A$1:$L$65585,5,0)),"",(VLOOKUP(D1097,條件!$A$1:$L$65585,5,0)))</f>
        <v/>
      </c>
      <c r="G1097" s="635" t="str">
        <f>IF(ISNA(VLOOKUP(D1097,條件!$A$1:$L$65585,11,0)),"",(VLOOKUP(D1097,條件!$A$1:$L$65585,11,0)))</f>
        <v/>
      </c>
      <c r="H1097" s="578"/>
      <c r="I1097" s="579"/>
      <c r="J1097" s="580"/>
      <c r="K1097" s="579"/>
      <c r="L1097" s="581"/>
      <c r="M1097" s="498"/>
      <c r="N1097" s="499"/>
      <c r="O1097" s="500"/>
      <c r="P1097" s="499"/>
      <c r="Q1097" s="501"/>
      <c r="R1097" s="560"/>
      <c r="S1097" s="542">
        <f t="shared" si="403"/>
        <v>0</v>
      </c>
      <c r="T1097" s="502">
        <f t="shared" si="400"/>
        <v>0</v>
      </c>
      <c r="U1097" s="502">
        <f t="shared" si="404"/>
        <v>0</v>
      </c>
      <c r="V1097" s="503">
        <f t="shared" si="405"/>
        <v>0</v>
      </c>
      <c r="W1097" s="561" t="str">
        <f t="shared" si="406"/>
        <v/>
      </c>
      <c r="X1097" s="569" t="str">
        <f t="shared" si="401"/>
        <v/>
      </c>
      <c r="Y1097" s="569" t="str">
        <f t="shared" si="402"/>
        <v/>
      </c>
    </row>
    <row r="1098" spans="1:25" ht="16.5">
      <c r="A1098" s="493">
        <f t="shared" si="407"/>
        <v>46168</v>
      </c>
      <c r="B1098" s="515" t="s">
        <v>835</v>
      </c>
      <c r="C1098" s="652"/>
      <c r="D1098" s="653"/>
      <c r="E1098" s="654"/>
      <c r="F1098" s="655"/>
      <c r="G1098" s="655"/>
      <c r="H1098" s="656"/>
      <c r="I1098" s="657">
        <f>COUNTA(I1078:I1097)</f>
        <v>0</v>
      </c>
      <c r="J1098" s="657"/>
      <c r="K1098" s="657"/>
      <c r="L1098" s="658"/>
      <c r="M1098" s="517"/>
      <c r="N1098" s="518">
        <f>SUM(N1078:N1097)</f>
        <v>0</v>
      </c>
      <c r="O1098" s="517"/>
      <c r="P1098" s="518">
        <f>SUM(P1078:P1097)</f>
        <v>0</v>
      </c>
      <c r="Q1098" s="519"/>
      <c r="R1098" s="562"/>
      <c r="S1098" s="543"/>
      <c r="T1098" s="516"/>
      <c r="U1098" s="516">
        <f>SUMIF(U1078:U1097,"&lt;9E307")</f>
        <v>0</v>
      </c>
      <c r="V1098" s="516">
        <f>SUM(V1078:V1097)</f>
        <v>0</v>
      </c>
      <c r="W1098" s="563">
        <f>IF(ISERROR(V1098/U1098),0,(V1098/U1098))</f>
        <v>0</v>
      </c>
      <c r="X1098" s="570">
        <f>SUMIF(X1078:X1097,"&lt;9E307")</f>
        <v>0</v>
      </c>
      <c r="Y1098" s="570">
        <f>SUMIF(Y1078:Y1097,"&lt;9E307")</f>
        <v>0</v>
      </c>
    </row>
    <row r="1099" spans="1:25" ht="16.5">
      <c r="A1099" s="493">
        <f t="shared" si="407"/>
        <v>46168</v>
      </c>
      <c r="B1099" s="549" t="s">
        <v>833</v>
      </c>
      <c r="C1099" s="576"/>
      <c r="D1099" s="600"/>
      <c r="E1099" s="577"/>
      <c r="F1099" s="635" t="str">
        <f>IF(ISNA(VLOOKUP(D1099,條件!$A$1:$L$65585,5,0)),"",(VLOOKUP(D1099,條件!$A$1:$L$65585,5,0)))</f>
        <v/>
      </c>
      <c r="G1099" s="635" t="str">
        <f>IF(ISNA(VLOOKUP(D1099,條件!$A$1:$L$65585,11,0)),"",(VLOOKUP(D1099,條件!$A$1:$L$65585,11,0)))</f>
        <v/>
      </c>
      <c r="H1099" s="578"/>
      <c r="I1099" s="579"/>
      <c r="J1099" s="580"/>
      <c r="K1099" s="579"/>
      <c r="L1099" s="581"/>
      <c r="M1099" s="498"/>
      <c r="N1099" s="499"/>
      <c r="O1099" s="500"/>
      <c r="P1099" s="499"/>
      <c r="Q1099" s="501"/>
      <c r="R1099" s="560"/>
      <c r="S1099" s="542">
        <f>K1099*0.85</f>
        <v>0</v>
      </c>
      <c r="T1099" s="502">
        <f t="shared" ref="T1099:T1118" si="408">IF(J1099="",0,(1440/(J1099/S1099)))</f>
        <v>0</v>
      </c>
      <c r="U1099" s="522">
        <f>T1099*L1099*(N1099+P1099)/24*0.85</f>
        <v>0</v>
      </c>
      <c r="V1099" s="523">
        <f>M1099+O1099</f>
        <v>0</v>
      </c>
      <c r="W1099" s="559" t="str">
        <f>IF(U1099=0,"",((V1099/U1099)))</f>
        <v/>
      </c>
      <c r="X1099" s="569" t="str">
        <f t="shared" ref="X1099:X1118" si="409">IF(ISERROR((U1099/(N1099+P1099)*N1099)/250),"",((U1099/(N1099+P1099)*N1099)/250))</f>
        <v/>
      </c>
      <c r="Y1099" s="569" t="str">
        <f t="shared" ref="Y1099:Y1118" si="410">IF(ISERROR(((U1099/(N1099+P1099)*P1099)/250)),"",(((U1099/(N1099+P1099)*P1099))/250))</f>
        <v/>
      </c>
    </row>
    <row r="1100" spans="1:25" ht="16.5">
      <c r="A1100" s="493">
        <f t="shared" si="407"/>
        <v>46168</v>
      </c>
      <c r="B1100" s="549" t="s">
        <v>833</v>
      </c>
      <c r="C1100" s="576"/>
      <c r="D1100" s="600"/>
      <c r="E1100" s="577"/>
      <c r="F1100" s="635" t="str">
        <f>IF(ISNA(VLOOKUP(D1100,條件!$A$1:$L$65585,5,0)),"",(VLOOKUP(D1100,條件!$A$1:$L$65585,5,0)))</f>
        <v/>
      </c>
      <c r="G1100" s="635" t="str">
        <f>IF(ISNA(VLOOKUP(D1100,條件!$A$1:$L$65585,11,0)),"",(VLOOKUP(D1100,條件!$A$1:$L$65585,11,0)))</f>
        <v/>
      </c>
      <c r="H1100" s="578"/>
      <c r="I1100" s="579"/>
      <c r="J1100" s="580"/>
      <c r="K1100" s="579"/>
      <c r="L1100" s="581"/>
      <c r="M1100" s="498"/>
      <c r="N1100" s="499"/>
      <c r="O1100" s="500"/>
      <c r="P1100" s="499"/>
      <c r="Q1100" s="501"/>
      <c r="R1100" s="560"/>
      <c r="S1100" s="542">
        <f t="shared" ref="S1100:S1118" si="411">K1100*0.85</f>
        <v>0</v>
      </c>
      <c r="T1100" s="502">
        <f t="shared" si="408"/>
        <v>0</v>
      </c>
      <c r="U1100" s="522">
        <f t="shared" ref="U1100:U1118" si="412">T1100*L1100*(N1100+P1100)/24*0.85</f>
        <v>0</v>
      </c>
      <c r="V1100" s="503">
        <f t="shared" ref="V1100:V1118" si="413">M1100+O1100</f>
        <v>0</v>
      </c>
      <c r="W1100" s="559" t="str">
        <f t="shared" ref="W1100:W1118" si="414">IF(U1100=0,"",((V1100/U1100)))</f>
        <v/>
      </c>
      <c r="X1100" s="569" t="str">
        <f t="shared" si="409"/>
        <v/>
      </c>
      <c r="Y1100" s="569" t="str">
        <f t="shared" si="410"/>
        <v/>
      </c>
    </row>
    <row r="1101" spans="1:25" ht="16.5">
      <c r="A1101" s="493">
        <f t="shared" si="407"/>
        <v>46168</v>
      </c>
      <c r="B1101" s="549" t="s">
        <v>833</v>
      </c>
      <c r="C1101" s="576"/>
      <c r="D1101" s="600"/>
      <c r="E1101" s="577"/>
      <c r="F1101" s="635" t="str">
        <f>IF(ISNA(VLOOKUP(D1101,條件!$A$1:$L$65585,5,0)),"",(VLOOKUP(D1101,條件!$A$1:$L$65585,5,0)))</f>
        <v/>
      </c>
      <c r="G1101" s="635" t="str">
        <f>IF(ISNA(VLOOKUP(D1101,條件!$A$1:$L$65585,11,0)),"",(VLOOKUP(D1101,條件!$A$1:$L$65585,11,0)))</f>
        <v/>
      </c>
      <c r="H1101" s="578"/>
      <c r="I1101" s="579"/>
      <c r="J1101" s="580"/>
      <c r="K1101" s="579"/>
      <c r="L1101" s="581"/>
      <c r="M1101" s="498"/>
      <c r="N1101" s="499"/>
      <c r="O1101" s="500"/>
      <c r="P1101" s="499"/>
      <c r="Q1101" s="501"/>
      <c r="R1101" s="560"/>
      <c r="S1101" s="542">
        <f t="shared" si="411"/>
        <v>0</v>
      </c>
      <c r="T1101" s="502">
        <f t="shared" si="408"/>
        <v>0</v>
      </c>
      <c r="U1101" s="522">
        <f t="shared" si="412"/>
        <v>0</v>
      </c>
      <c r="V1101" s="503">
        <f t="shared" si="413"/>
        <v>0</v>
      </c>
      <c r="W1101" s="559" t="str">
        <f t="shared" si="414"/>
        <v/>
      </c>
      <c r="X1101" s="569" t="str">
        <f t="shared" si="409"/>
        <v/>
      </c>
      <c r="Y1101" s="569" t="str">
        <f t="shared" si="410"/>
        <v/>
      </c>
    </row>
    <row r="1102" spans="1:25" ht="16.5">
      <c r="A1102" s="493">
        <f t="shared" si="407"/>
        <v>46168</v>
      </c>
      <c r="B1102" s="549" t="s">
        <v>833</v>
      </c>
      <c r="C1102" s="576"/>
      <c r="D1102" s="600"/>
      <c r="E1102" s="577"/>
      <c r="F1102" s="635" t="str">
        <f>IF(ISNA(VLOOKUP(D1102,條件!$A$1:$L$65585,5,0)),"",(VLOOKUP(D1102,條件!$A$1:$L$65585,5,0)))</f>
        <v/>
      </c>
      <c r="G1102" s="635" t="str">
        <f>IF(ISNA(VLOOKUP(D1102,條件!$A$1:$L$65585,11,0)),"",(VLOOKUP(D1102,條件!$A$1:$L$65585,11,0)))</f>
        <v/>
      </c>
      <c r="H1102" s="578"/>
      <c r="I1102" s="579"/>
      <c r="J1102" s="580"/>
      <c r="K1102" s="579"/>
      <c r="L1102" s="581"/>
      <c r="M1102" s="498"/>
      <c r="N1102" s="499"/>
      <c r="O1102" s="500"/>
      <c r="P1102" s="499"/>
      <c r="Q1102" s="501"/>
      <c r="R1102" s="560"/>
      <c r="S1102" s="542">
        <f t="shared" si="411"/>
        <v>0</v>
      </c>
      <c r="T1102" s="502">
        <f t="shared" si="408"/>
        <v>0</v>
      </c>
      <c r="U1102" s="522">
        <f t="shared" si="412"/>
        <v>0</v>
      </c>
      <c r="V1102" s="503">
        <f t="shared" si="413"/>
        <v>0</v>
      </c>
      <c r="W1102" s="559" t="str">
        <f t="shared" si="414"/>
        <v/>
      </c>
      <c r="X1102" s="569" t="str">
        <f t="shared" si="409"/>
        <v/>
      </c>
      <c r="Y1102" s="569" t="str">
        <f t="shared" si="410"/>
        <v/>
      </c>
    </row>
    <row r="1103" spans="1:25" ht="16.5">
      <c r="A1103" s="493">
        <f t="shared" si="407"/>
        <v>46168</v>
      </c>
      <c r="B1103" s="549" t="s">
        <v>833</v>
      </c>
      <c r="C1103" s="576"/>
      <c r="D1103" s="600"/>
      <c r="E1103" s="577"/>
      <c r="F1103" s="635" t="str">
        <f>IF(ISNA(VLOOKUP(D1103,條件!$A$1:$L$65585,5,0)),"",(VLOOKUP(D1103,條件!$A$1:$L$65585,5,0)))</f>
        <v/>
      </c>
      <c r="G1103" s="635" t="str">
        <f>IF(ISNA(VLOOKUP(D1103,條件!$A$1:$L$65585,11,0)),"",(VLOOKUP(D1103,條件!$A$1:$L$65585,11,0)))</f>
        <v/>
      </c>
      <c r="H1103" s="578"/>
      <c r="I1103" s="579"/>
      <c r="J1103" s="580"/>
      <c r="K1103" s="579"/>
      <c r="L1103" s="581"/>
      <c r="M1103" s="498"/>
      <c r="N1103" s="499"/>
      <c r="O1103" s="500"/>
      <c r="P1103" s="499"/>
      <c r="Q1103" s="501"/>
      <c r="R1103" s="560"/>
      <c r="S1103" s="542">
        <f t="shared" si="411"/>
        <v>0</v>
      </c>
      <c r="T1103" s="502">
        <f t="shared" si="408"/>
        <v>0</v>
      </c>
      <c r="U1103" s="522">
        <f t="shared" si="412"/>
        <v>0</v>
      </c>
      <c r="V1103" s="503">
        <f t="shared" si="413"/>
        <v>0</v>
      </c>
      <c r="W1103" s="559" t="str">
        <f t="shared" si="414"/>
        <v/>
      </c>
      <c r="X1103" s="569" t="str">
        <f t="shared" si="409"/>
        <v/>
      </c>
      <c r="Y1103" s="569" t="str">
        <f t="shared" si="410"/>
        <v/>
      </c>
    </row>
    <row r="1104" spans="1:25" ht="16.5">
      <c r="A1104" s="493">
        <f t="shared" si="407"/>
        <v>46168</v>
      </c>
      <c r="B1104" s="549" t="s">
        <v>833</v>
      </c>
      <c r="C1104" s="576"/>
      <c r="D1104" s="600"/>
      <c r="E1104" s="577"/>
      <c r="F1104" s="635" t="str">
        <f>IF(ISNA(VLOOKUP(D1104,條件!$A$1:$L$65585,5,0)),"",(VLOOKUP(D1104,條件!$A$1:$L$65585,5,0)))</f>
        <v/>
      </c>
      <c r="G1104" s="635" t="str">
        <f>IF(ISNA(VLOOKUP(D1104,條件!$A$1:$L$65585,11,0)),"",(VLOOKUP(D1104,條件!$A$1:$L$65585,11,0)))</f>
        <v/>
      </c>
      <c r="H1104" s="578"/>
      <c r="I1104" s="579"/>
      <c r="J1104" s="580"/>
      <c r="K1104" s="579"/>
      <c r="L1104" s="581"/>
      <c r="M1104" s="498"/>
      <c r="N1104" s="499"/>
      <c r="O1104" s="500"/>
      <c r="P1104" s="499"/>
      <c r="Q1104" s="501"/>
      <c r="R1104" s="560"/>
      <c r="S1104" s="542">
        <f t="shared" si="411"/>
        <v>0</v>
      </c>
      <c r="T1104" s="502">
        <f t="shared" si="408"/>
        <v>0</v>
      </c>
      <c r="U1104" s="522">
        <f t="shared" si="412"/>
        <v>0</v>
      </c>
      <c r="V1104" s="503">
        <f t="shared" si="413"/>
        <v>0</v>
      </c>
      <c r="W1104" s="559" t="str">
        <f t="shared" si="414"/>
        <v/>
      </c>
      <c r="X1104" s="569" t="str">
        <f t="shared" si="409"/>
        <v/>
      </c>
      <c r="Y1104" s="569" t="str">
        <f t="shared" si="410"/>
        <v/>
      </c>
    </row>
    <row r="1105" spans="1:25" ht="16.5">
      <c r="A1105" s="493">
        <f t="shared" si="407"/>
        <v>46168</v>
      </c>
      <c r="B1105" s="549" t="s">
        <v>833</v>
      </c>
      <c r="C1105" s="576"/>
      <c r="D1105" s="600"/>
      <c r="E1105" s="577"/>
      <c r="F1105" s="635" t="str">
        <f>IF(ISNA(VLOOKUP(D1105,條件!$A$1:$L$65585,5,0)),"",(VLOOKUP(D1105,條件!$A$1:$L$65585,5,0)))</f>
        <v/>
      </c>
      <c r="G1105" s="635" t="str">
        <f>IF(ISNA(VLOOKUP(D1105,條件!$A$1:$L$65585,11,0)),"",(VLOOKUP(D1105,條件!$A$1:$L$65585,11,0)))</f>
        <v/>
      </c>
      <c r="H1105" s="578"/>
      <c r="I1105" s="579"/>
      <c r="J1105" s="580"/>
      <c r="K1105" s="579"/>
      <c r="L1105" s="581"/>
      <c r="M1105" s="498"/>
      <c r="N1105" s="499"/>
      <c r="O1105" s="500"/>
      <c r="P1105" s="499"/>
      <c r="Q1105" s="501"/>
      <c r="R1105" s="560"/>
      <c r="S1105" s="542">
        <f t="shared" si="411"/>
        <v>0</v>
      </c>
      <c r="T1105" s="502">
        <f t="shared" si="408"/>
        <v>0</v>
      </c>
      <c r="U1105" s="522">
        <f t="shared" si="412"/>
        <v>0</v>
      </c>
      <c r="V1105" s="503">
        <f t="shared" si="413"/>
        <v>0</v>
      </c>
      <c r="W1105" s="559" t="str">
        <f t="shared" si="414"/>
        <v/>
      </c>
      <c r="X1105" s="569" t="str">
        <f t="shared" si="409"/>
        <v/>
      </c>
      <c r="Y1105" s="569" t="str">
        <f t="shared" si="410"/>
        <v/>
      </c>
    </row>
    <row r="1106" spans="1:25" ht="16.5">
      <c r="A1106" s="493">
        <f t="shared" si="407"/>
        <v>46168</v>
      </c>
      <c r="B1106" s="549" t="s">
        <v>833</v>
      </c>
      <c r="C1106" s="576"/>
      <c r="D1106" s="600"/>
      <c r="E1106" s="577"/>
      <c r="F1106" s="635" t="str">
        <f>IF(ISNA(VLOOKUP(D1106,條件!$A$1:$L$65585,5,0)),"",(VLOOKUP(D1106,條件!$A$1:$L$65585,5,0)))</f>
        <v/>
      </c>
      <c r="G1106" s="635" t="str">
        <f>IF(ISNA(VLOOKUP(D1106,條件!$A$1:$L$65585,11,0)),"",(VLOOKUP(D1106,條件!$A$1:$L$65585,11,0)))</f>
        <v/>
      </c>
      <c r="H1106" s="578"/>
      <c r="I1106" s="579"/>
      <c r="J1106" s="580"/>
      <c r="K1106" s="579"/>
      <c r="L1106" s="581"/>
      <c r="M1106" s="498"/>
      <c r="N1106" s="499"/>
      <c r="O1106" s="500"/>
      <c r="P1106" s="499"/>
      <c r="Q1106" s="501"/>
      <c r="R1106" s="560"/>
      <c r="S1106" s="542">
        <f t="shared" si="411"/>
        <v>0</v>
      </c>
      <c r="T1106" s="502">
        <f t="shared" si="408"/>
        <v>0</v>
      </c>
      <c r="U1106" s="522">
        <f t="shared" si="412"/>
        <v>0</v>
      </c>
      <c r="V1106" s="503">
        <f t="shared" si="413"/>
        <v>0</v>
      </c>
      <c r="W1106" s="559" t="str">
        <f t="shared" si="414"/>
        <v/>
      </c>
      <c r="X1106" s="569" t="str">
        <f t="shared" si="409"/>
        <v/>
      </c>
      <c r="Y1106" s="569" t="str">
        <f t="shared" si="410"/>
        <v/>
      </c>
    </row>
    <row r="1107" spans="1:25" ht="16.5">
      <c r="A1107" s="493">
        <f t="shared" si="407"/>
        <v>46168</v>
      </c>
      <c r="B1107" s="549" t="s">
        <v>833</v>
      </c>
      <c r="C1107" s="576"/>
      <c r="D1107" s="600"/>
      <c r="E1107" s="577"/>
      <c r="F1107" s="635" t="str">
        <f>IF(ISNA(VLOOKUP(D1107,條件!$A$1:$L$65585,5,0)),"",(VLOOKUP(D1107,條件!$A$1:$L$65585,5,0)))</f>
        <v/>
      </c>
      <c r="G1107" s="635" t="str">
        <f>IF(ISNA(VLOOKUP(D1107,條件!$A$1:$L$65585,11,0)),"",(VLOOKUP(D1107,條件!$A$1:$L$65585,11,0)))</f>
        <v/>
      </c>
      <c r="H1107" s="578"/>
      <c r="I1107" s="579"/>
      <c r="J1107" s="580"/>
      <c r="K1107" s="579"/>
      <c r="L1107" s="581"/>
      <c r="M1107" s="498"/>
      <c r="N1107" s="499"/>
      <c r="O1107" s="500"/>
      <c r="P1107" s="499"/>
      <c r="Q1107" s="501"/>
      <c r="R1107" s="560"/>
      <c r="S1107" s="542">
        <f t="shared" si="411"/>
        <v>0</v>
      </c>
      <c r="T1107" s="502">
        <f t="shared" si="408"/>
        <v>0</v>
      </c>
      <c r="U1107" s="522">
        <f t="shared" si="412"/>
        <v>0</v>
      </c>
      <c r="V1107" s="503">
        <f t="shared" si="413"/>
        <v>0</v>
      </c>
      <c r="W1107" s="559" t="str">
        <f t="shared" si="414"/>
        <v/>
      </c>
      <c r="X1107" s="569" t="str">
        <f t="shared" si="409"/>
        <v/>
      </c>
      <c r="Y1107" s="569" t="str">
        <f t="shared" si="410"/>
        <v/>
      </c>
    </row>
    <row r="1108" spans="1:25" ht="16.5">
      <c r="A1108" s="493">
        <f t="shared" si="407"/>
        <v>46168</v>
      </c>
      <c r="B1108" s="549" t="s">
        <v>833</v>
      </c>
      <c r="C1108" s="576"/>
      <c r="D1108" s="600"/>
      <c r="E1108" s="577"/>
      <c r="F1108" s="635" t="str">
        <f>IF(ISNA(VLOOKUP(D1108,條件!$A$1:$L$65585,5,0)),"",(VLOOKUP(D1108,條件!$A$1:$L$65585,5,0)))</f>
        <v/>
      </c>
      <c r="G1108" s="635" t="str">
        <f>IF(ISNA(VLOOKUP(D1108,條件!$A$1:$L$65585,11,0)),"",(VLOOKUP(D1108,條件!$A$1:$L$65585,11,0)))</f>
        <v/>
      </c>
      <c r="H1108" s="578"/>
      <c r="I1108" s="579"/>
      <c r="J1108" s="580"/>
      <c r="K1108" s="579"/>
      <c r="L1108" s="581"/>
      <c r="M1108" s="498"/>
      <c r="N1108" s="499"/>
      <c r="O1108" s="500"/>
      <c r="P1108" s="499"/>
      <c r="Q1108" s="501"/>
      <c r="R1108" s="560"/>
      <c r="S1108" s="542">
        <f t="shared" si="411"/>
        <v>0</v>
      </c>
      <c r="T1108" s="502">
        <f t="shared" si="408"/>
        <v>0</v>
      </c>
      <c r="U1108" s="522">
        <f t="shared" si="412"/>
        <v>0</v>
      </c>
      <c r="V1108" s="503">
        <f t="shared" si="413"/>
        <v>0</v>
      </c>
      <c r="W1108" s="559" t="str">
        <f t="shared" si="414"/>
        <v/>
      </c>
      <c r="X1108" s="569" t="str">
        <f t="shared" si="409"/>
        <v/>
      </c>
      <c r="Y1108" s="569" t="str">
        <f t="shared" si="410"/>
        <v/>
      </c>
    </row>
    <row r="1109" spans="1:25" ht="16.5">
      <c r="A1109" s="493">
        <f t="shared" si="407"/>
        <v>46168</v>
      </c>
      <c r="B1109" s="549" t="s">
        <v>833</v>
      </c>
      <c r="C1109" s="576"/>
      <c r="D1109" s="600"/>
      <c r="E1109" s="577"/>
      <c r="F1109" s="635" t="str">
        <f>IF(ISNA(VLOOKUP(D1109,條件!$A$1:$L$65585,5,0)),"",(VLOOKUP(D1109,條件!$A$1:$L$65585,5,0)))</f>
        <v/>
      </c>
      <c r="G1109" s="635" t="str">
        <f>IF(ISNA(VLOOKUP(D1109,條件!$A$1:$L$65585,11,0)),"",(VLOOKUP(D1109,條件!$A$1:$L$65585,11,0)))</f>
        <v/>
      </c>
      <c r="H1109" s="578"/>
      <c r="I1109" s="579"/>
      <c r="J1109" s="580"/>
      <c r="K1109" s="579"/>
      <c r="L1109" s="581"/>
      <c r="M1109" s="498"/>
      <c r="N1109" s="499"/>
      <c r="O1109" s="500"/>
      <c r="P1109" s="499"/>
      <c r="Q1109" s="501"/>
      <c r="R1109" s="560"/>
      <c r="S1109" s="542">
        <f t="shared" si="411"/>
        <v>0</v>
      </c>
      <c r="T1109" s="502">
        <f t="shared" si="408"/>
        <v>0</v>
      </c>
      <c r="U1109" s="522">
        <f t="shared" si="412"/>
        <v>0</v>
      </c>
      <c r="V1109" s="503">
        <f t="shared" si="413"/>
        <v>0</v>
      </c>
      <c r="W1109" s="559" t="str">
        <f t="shared" si="414"/>
        <v/>
      </c>
      <c r="X1109" s="569" t="str">
        <f t="shared" si="409"/>
        <v/>
      </c>
      <c r="Y1109" s="569" t="str">
        <f t="shared" si="410"/>
        <v/>
      </c>
    </row>
    <row r="1110" spans="1:25" ht="16.5">
      <c r="A1110" s="493">
        <f t="shared" si="407"/>
        <v>46168</v>
      </c>
      <c r="B1110" s="549" t="s">
        <v>833</v>
      </c>
      <c r="C1110" s="576"/>
      <c r="D1110" s="600"/>
      <c r="E1110" s="577"/>
      <c r="F1110" s="635" t="str">
        <f>IF(ISNA(VLOOKUP(D1110,條件!$A$1:$L$65585,5,0)),"",(VLOOKUP(D1110,條件!$A$1:$L$65585,5,0)))</f>
        <v/>
      </c>
      <c r="G1110" s="635" t="str">
        <f>IF(ISNA(VLOOKUP(D1110,條件!$A$1:$L$65585,11,0)),"",(VLOOKUP(D1110,條件!$A$1:$L$65585,11,0)))</f>
        <v/>
      </c>
      <c r="H1110" s="578"/>
      <c r="I1110" s="579"/>
      <c r="J1110" s="580"/>
      <c r="K1110" s="579"/>
      <c r="L1110" s="581"/>
      <c r="M1110" s="498"/>
      <c r="N1110" s="499"/>
      <c r="O1110" s="500"/>
      <c r="P1110" s="499"/>
      <c r="Q1110" s="501"/>
      <c r="R1110" s="560"/>
      <c r="S1110" s="542">
        <f t="shared" si="411"/>
        <v>0</v>
      </c>
      <c r="T1110" s="502">
        <f t="shared" si="408"/>
        <v>0</v>
      </c>
      <c r="U1110" s="502">
        <f t="shared" si="412"/>
        <v>0</v>
      </c>
      <c r="V1110" s="503">
        <f t="shared" si="413"/>
        <v>0</v>
      </c>
      <c r="W1110" s="561" t="str">
        <f t="shared" si="414"/>
        <v/>
      </c>
      <c r="X1110" s="569" t="str">
        <f t="shared" si="409"/>
        <v/>
      </c>
      <c r="Y1110" s="569" t="str">
        <f t="shared" si="410"/>
        <v/>
      </c>
    </row>
    <row r="1111" spans="1:25" ht="16.5">
      <c r="A1111" s="493">
        <f t="shared" si="407"/>
        <v>46168</v>
      </c>
      <c r="B1111" s="549" t="s">
        <v>833</v>
      </c>
      <c r="C1111" s="576"/>
      <c r="D1111" s="600"/>
      <c r="E1111" s="577"/>
      <c r="F1111" s="635" t="str">
        <f>IF(ISNA(VLOOKUP(D1111,條件!$A$1:$L$65585,5,0)),"",(VLOOKUP(D1111,條件!$A$1:$L$65585,5,0)))</f>
        <v/>
      </c>
      <c r="G1111" s="635" t="str">
        <f>IF(ISNA(VLOOKUP(D1111,條件!$A$1:$L$65585,11,0)),"",(VLOOKUP(D1111,條件!$A$1:$L$65585,11,0)))</f>
        <v/>
      </c>
      <c r="H1111" s="578"/>
      <c r="I1111" s="579"/>
      <c r="J1111" s="580"/>
      <c r="K1111" s="579"/>
      <c r="L1111" s="581"/>
      <c r="M1111" s="498"/>
      <c r="N1111" s="499"/>
      <c r="O1111" s="500"/>
      <c r="P1111" s="499"/>
      <c r="Q1111" s="501"/>
      <c r="R1111" s="560"/>
      <c r="S1111" s="542">
        <f t="shared" si="411"/>
        <v>0</v>
      </c>
      <c r="T1111" s="502">
        <f t="shared" si="408"/>
        <v>0</v>
      </c>
      <c r="U1111" s="502">
        <f t="shared" si="412"/>
        <v>0</v>
      </c>
      <c r="V1111" s="503">
        <f t="shared" si="413"/>
        <v>0</v>
      </c>
      <c r="W1111" s="561" t="str">
        <f t="shared" si="414"/>
        <v/>
      </c>
      <c r="X1111" s="569" t="str">
        <f t="shared" si="409"/>
        <v/>
      </c>
      <c r="Y1111" s="569" t="str">
        <f t="shared" si="410"/>
        <v/>
      </c>
    </row>
    <row r="1112" spans="1:25" ht="16.5">
      <c r="A1112" s="493">
        <f t="shared" si="407"/>
        <v>46168</v>
      </c>
      <c r="B1112" s="549" t="s">
        <v>833</v>
      </c>
      <c r="C1112" s="576"/>
      <c r="D1112" s="600"/>
      <c r="E1112" s="577"/>
      <c r="F1112" s="635" t="str">
        <f>IF(ISNA(VLOOKUP(D1112,條件!$A$1:$L$65585,5,0)),"",(VLOOKUP(D1112,條件!$A$1:$L$65585,5,0)))</f>
        <v/>
      </c>
      <c r="G1112" s="635" t="str">
        <f>IF(ISNA(VLOOKUP(D1112,條件!$A$1:$L$65585,11,0)),"",(VLOOKUP(D1112,條件!$A$1:$L$65585,11,0)))</f>
        <v/>
      </c>
      <c r="H1112" s="578"/>
      <c r="I1112" s="579"/>
      <c r="J1112" s="580"/>
      <c r="K1112" s="579"/>
      <c r="L1112" s="581"/>
      <c r="M1112" s="498"/>
      <c r="N1112" s="499"/>
      <c r="O1112" s="500"/>
      <c r="P1112" s="499"/>
      <c r="Q1112" s="501"/>
      <c r="R1112" s="560"/>
      <c r="S1112" s="542">
        <f t="shared" si="411"/>
        <v>0</v>
      </c>
      <c r="T1112" s="502">
        <f t="shared" si="408"/>
        <v>0</v>
      </c>
      <c r="U1112" s="502">
        <f t="shared" si="412"/>
        <v>0</v>
      </c>
      <c r="V1112" s="503">
        <f t="shared" si="413"/>
        <v>0</v>
      </c>
      <c r="W1112" s="561" t="str">
        <f t="shared" si="414"/>
        <v/>
      </c>
      <c r="X1112" s="569" t="str">
        <f t="shared" si="409"/>
        <v/>
      </c>
      <c r="Y1112" s="569" t="str">
        <f t="shared" si="410"/>
        <v/>
      </c>
    </row>
    <row r="1113" spans="1:25" ht="16.5">
      <c r="A1113" s="493">
        <f t="shared" si="407"/>
        <v>46168</v>
      </c>
      <c r="B1113" s="549" t="s">
        <v>833</v>
      </c>
      <c r="C1113" s="576"/>
      <c r="D1113" s="600"/>
      <c r="E1113" s="577"/>
      <c r="F1113" s="635" t="str">
        <f>IF(ISNA(VLOOKUP(D1113,條件!$A$1:$L$65585,5,0)),"",(VLOOKUP(D1113,條件!$A$1:$L$65585,5,0)))</f>
        <v/>
      </c>
      <c r="G1113" s="635" t="str">
        <f>IF(ISNA(VLOOKUP(D1113,條件!$A$1:$L$65585,11,0)),"",(VLOOKUP(D1113,條件!$A$1:$L$65585,11,0)))</f>
        <v/>
      </c>
      <c r="H1113" s="578"/>
      <c r="I1113" s="579"/>
      <c r="J1113" s="580"/>
      <c r="K1113" s="579"/>
      <c r="L1113" s="581"/>
      <c r="M1113" s="498"/>
      <c r="N1113" s="499"/>
      <c r="O1113" s="500"/>
      <c r="P1113" s="499"/>
      <c r="Q1113" s="501"/>
      <c r="R1113" s="560"/>
      <c r="S1113" s="542">
        <f t="shared" si="411"/>
        <v>0</v>
      </c>
      <c r="T1113" s="502">
        <f t="shared" si="408"/>
        <v>0</v>
      </c>
      <c r="U1113" s="502">
        <f t="shared" si="412"/>
        <v>0</v>
      </c>
      <c r="V1113" s="503">
        <f t="shared" si="413"/>
        <v>0</v>
      </c>
      <c r="W1113" s="561" t="str">
        <f t="shared" si="414"/>
        <v/>
      </c>
      <c r="X1113" s="569" t="str">
        <f t="shared" si="409"/>
        <v/>
      </c>
      <c r="Y1113" s="569" t="str">
        <f t="shared" si="410"/>
        <v/>
      </c>
    </row>
    <row r="1114" spans="1:25" ht="16.5">
      <c r="A1114" s="493">
        <f t="shared" si="407"/>
        <v>46168</v>
      </c>
      <c r="B1114" s="549" t="s">
        <v>833</v>
      </c>
      <c r="C1114" s="576"/>
      <c r="D1114" s="600"/>
      <c r="E1114" s="577"/>
      <c r="F1114" s="635" t="str">
        <f>IF(ISNA(VLOOKUP(D1114,條件!$A$1:$L$65585,5,0)),"",(VLOOKUP(D1114,條件!$A$1:$L$65585,5,0)))</f>
        <v/>
      </c>
      <c r="G1114" s="635" t="str">
        <f>IF(ISNA(VLOOKUP(D1114,條件!$A$1:$L$65585,11,0)),"",(VLOOKUP(D1114,條件!$A$1:$L$65585,11,0)))</f>
        <v/>
      </c>
      <c r="H1114" s="578"/>
      <c r="I1114" s="579"/>
      <c r="J1114" s="580"/>
      <c r="K1114" s="579"/>
      <c r="L1114" s="581"/>
      <c r="M1114" s="498"/>
      <c r="N1114" s="499"/>
      <c r="O1114" s="500"/>
      <c r="P1114" s="499"/>
      <c r="Q1114" s="501"/>
      <c r="R1114" s="560"/>
      <c r="S1114" s="542">
        <f t="shared" si="411"/>
        <v>0</v>
      </c>
      <c r="T1114" s="502">
        <f t="shared" si="408"/>
        <v>0</v>
      </c>
      <c r="U1114" s="502">
        <f t="shared" si="412"/>
        <v>0</v>
      </c>
      <c r="V1114" s="503">
        <f t="shared" si="413"/>
        <v>0</v>
      </c>
      <c r="W1114" s="561" t="str">
        <f t="shared" si="414"/>
        <v/>
      </c>
      <c r="X1114" s="569" t="str">
        <f t="shared" si="409"/>
        <v/>
      </c>
      <c r="Y1114" s="569" t="str">
        <f t="shared" si="410"/>
        <v/>
      </c>
    </row>
    <row r="1115" spans="1:25" ht="16.5">
      <c r="A1115" s="493">
        <f t="shared" si="407"/>
        <v>46168</v>
      </c>
      <c r="B1115" s="549" t="s">
        <v>833</v>
      </c>
      <c r="C1115" s="576"/>
      <c r="D1115" s="600"/>
      <c r="E1115" s="577"/>
      <c r="F1115" s="635" t="str">
        <f>IF(ISNA(VLOOKUP(D1115,條件!$A$1:$L$65585,5,0)),"",(VLOOKUP(D1115,條件!$A$1:$L$65585,5,0)))</f>
        <v/>
      </c>
      <c r="G1115" s="635" t="str">
        <f>IF(ISNA(VLOOKUP(D1115,條件!$A$1:$L$65585,11,0)),"",(VLOOKUP(D1115,條件!$A$1:$L$65585,11,0)))</f>
        <v/>
      </c>
      <c r="H1115" s="578"/>
      <c r="I1115" s="579"/>
      <c r="J1115" s="580"/>
      <c r="K1115" s="579"/>
      <c r="L1115" s="581"/>
      <c r="M1115" s="498"/>
      <c r="N1115" s="499"/>
      <c r="O1115" s="500"/>
      <c r="P1115" s="499"/>
      <c r="Q1115" s="501"/>
      <c r="R1115" s="560"/>
      <c r="S1115" s="542">
        <f t="shared" si="411"/>
        <v>0</v>
      </c>
      <c r="T1115" s="502">
        <f t="shared" si="408"/>
        <v>0</v>
      </c>
      <c r="U1115" s="502">
        <f t="shared" si="412"/>
        <v>0</v>
      </c>
      <c r="V1115" s="503">
        <f t="shared" si="413"/>
        <v>0</v>
      </c>
      <c r="W1115" s="561" t="str">
        <f t="shared" si="414"/>
        <v/>
      </c>
      <c r="X1115" s="569" t="str">
        <f t="shared" si="409"/>
        <v/>
      </c>
      <c r="Y1115" s="569" t="str">
        <f t="shared" si="410"/>
        <v/>
      </c>
    </row>
    <row r="1116" spans="1:25" ht="16.5">
      <c r="A1116" s="493">
        <f t="shared" si="407"/>
        <v>46168</v>
      </c>
      <c r="B1116" s="549" t="s">
        <v>833</v>
      </c>
      <c r="C1116" s="576"/>
      <c r="D1116" s="600"/>
      <c r="E1116" s="577"/>
      <c r="F1116" s="635" t="str">
        <f>IF(ISNA(VLOOKUP(D1116,條件!$A$1:$L$65585,5,0)),"",(VLOOKUP(D1116,條件!$A$1:$L$65585,5,0)))</f>
        <v/>
      </c>
      <c r="G1116" s="635" t="str">
        <f>IF(ISNA(VLOOKUP(D1116,條件!$A$1:$L$65585,11,0)),"",(VLOOKUP(D1116,條件!$A$1:$L$65585,11,0)))</f>
        <v/>
      </c>
      <c r="H1116" s="578"/>
      <c r="I1116" s="579"/>
      <c r="J1116" s="580"/>
      <c r="K1116" s="579"/>
      <c r="L1116" s="581"/>
      <c r="M1116" s="498"/>
      <c r="N1116" s="499"/>
      <c r="O1116" s="500"/>
      <c r="P1116" s="499"/>
      <c r="Q1116" s="501"/>
      <c r="R1116" s="560"/>
      <c r="S1116" s="542">
        <f t="shared" si="411"/>
        <v>0</v>
      </c>
      <c r="T1116" s="502">
        <f t="shared" si="408"/>
        <v>0</v>
      </c>
      <c r="U1116" s="502">
        <f t="shared" si="412"/>
        <v>0</v>
      </c>
      <c r="V1116" s="503">
        <f t="shared" si="413"/>
        <v>0</v>
      </c>
      <c r="W1116" s="561" t="str">
        <f t="shared" si="414"/>
        <v/>
      </c>
      <c r="X1116" s="569" t="str">
        <f t="shared" si="409"/>
        <v/>
      </c>
      <c r="Y1116" s="569" t="str">
        <f t="shared" si="410"/>
        <v/>
      </c>
    </row>
    <row r="1117" spans="1:25" ht="16.5">
      <c r="A1117" s="493">
        <f t="shared" si="407"/>
        <v>46168</v>
      </c>
      <c r="B1117" s="549" t="s">
        <v>833</v>
      </c>
      <c r="C1117" s="576"/>
      <c r="D1117" s="600"/>
      <c r="E1117" s="577"/>
      <c r="F1117" s="635" t="str">
        <f>IF(ISNA(VLOOKUP(D1117,條件!$A$1:$L$65585,5,0)),"",(VLOOKUP(D1117,條件!$A$1:$L$65585,5,0)))</f>
        <v/>
      </c>
      <c r="G1117" s="635" t="str">
        <f>IF(ISNA(VLOOKUP(D1117,條件!$A$1:$L$65585,11,0)),"",(VLOOKUP(D1117,條件!$A$1:$L$65585,11,0)))</f>
        <v/>
      </c>
      <c r="H1117" s="578"/>
      <c r="I1117" s="579"/>
      <c r="J1117" s="580"/>
      <c r="K1117" s="579"/>
      <c r="L1117" s="581"/>
      <c r="M1117" s="498"/>
      <c r="N1117" s="499"/>
      <c r="O1117" s="500"/>
      <c r="P1117" s="499"/>
      <c r="Q1117" s="501"/>
      <c r="R1117" s="560"/>
      <c r="S1117" s="542">
        <f t="shared" si="411"/>
        <v>0</v>
      </c>
      <c r="T1117" s="502">
        <f t="shared" si="408"/>
        <v>0</v>
      </c>
      <c r="U1117" s="502">
        <f t="shared" si="412"/>
        <v>0</v>
      </c>
      <c r="V1117" s="503">
        <f t="shared" si="413"/>
        <v>0</v>
      </c>
      <c r="W1117" s="561" t="str">
        <f t="shared" si="414"/>
        <v/>
      </c>
      <c r="X1117" s="569" t="str">
        <f t="shared" si="409"/>
        <v/>
      </c>
      <c r="Y1117" s="569" t="str">
        <f t="shared" si="410"/>
        <v/>
      </c>
    </row>
    <row r="1118" spans="1:25" ht="16.5">
      <c r="A1118" s="493">
        <f t="shared" si="407"/>
        <v>46168</v>
      </c>
      <c r="B1118" s="549" t="s">
        <v>833</v>
      </c>
      <c r="C1118" s="576"/>
      <c r="D1118" s="600"/>
      <c r="E1118" s="577"/>
      <c r="F1118" s="635" t="str">
        <f>IF(ISNA(VLOOKUP(D1118,條件!$A$1:$L$65585,5,0)),"",(VLOOKUP(D1118,條件!$A$1:$L$65585,5,0)))</f>
        <v/>
      </c>
      <c r="G1118" s="635" t="str">
        <f>IF(ISNA(VLOOKUP(D1118,條件!$A$1:$L$65585,11,0)),"",(VLOOKUP(D1118,條件!$A$1:$L$65585,11,0)))</f>
        <v/>
      </c>
      <c r="H1118" s="578"/>
      <c r="I1118" s="579"/>
      <c r="J1118" s="580"/>
      <c r="K1118" s="579"/>
      <c r="L1118" s="581"/>
      <c r="M1118" s="498"/>
      <c r="N1118" s="499"/>
      <c r="O1118" s="500"/>
      <c r="P1118" s="499"/>
      <c r="Q1118" s="501"/>
      <c r="R1118" s="560"/>
      <c r="S1118" s="542">
        <f t="shared" si="411"/>
        <v>0</v>
      </c>
      <c r="T1118" s="502">
        <f t="shared" si="408"/>
        <v>0</v>
      </c>
      <c r="U1118" s="502">
        <f t="shared" si="412"/>
        <v>0</v>
      </c>
      <c r="V1118" s="503">
        <f t="shared" si="413"/>
        <v>0</v>
      </c>
      <c r="W1118" s="561" t="str">
        <f t="shared" si="414"/>
        <v/>
      </c>
      <c r="X1118" s="569" t="str">
        <f t="shared" si="409"/>
        <v/>
      </c>
      <c r="Y1118" s="569" t="str">
        <f t="shared" si="410"/>
        <v/>
      </c>
    </row>
    <row r="1119" spans="1:25" ht="16.5">
      <c r="A1119" s="493">
        <f t="shared" si="407"/>
        <v>46168</v>
      </c>
      <c r="B1119" s="515" t="s">
        <v>831</v>
      </c>
      <c r="C1119" s="652"/>
      <c r="D1119" s="653"/>
      <c r="E1119" s="654"/>
      <c r="F1119" s="655">
        <v>0</v>
      </c>
      <c r="G1119" s="655"/>
      <c r="H1119" s="656"/>
      <c r="I1119" s="657">
        <f>COUNTA(I1099:I1118)</f>
        <v>0</v>
      </c>
      <c r="J1119" s="657"/>
      <c r="K1119" s="657"/>
      <c r="L1119" s="658"/>
      <c r="M1119" s="517"/>
      <c r="N1119" s="518">
        <f>SUM(N1099:N1118)</f>
        <v>0</v>
      </c>
      <c r="O1119" s="517"/>
      <c r="P1119" s="518">
        <f>SUM(P1099:P1118)</f>
        <v>0</v>
      </c>
      <c r="Q1119" s="519"/>
      <c r="R1119" s="562"/>
      <c r="S1119" s="544"/>
      <c r="T1119" s="520"/>
      <c r="U1119" s="516">
        <f>SUMIF(U1099:U1118,"&lt;9E307")</f>
        <v>0</v>
      </c>
      <c r="V1119" s="516">
        <f>SUM(V1099:V1118)</f>
        <v>0</v>
      </c>
      <c r="W1119" s="563">
        <f>IF(ISERROR(V1119/U1119),0,(V1119/U1119))</f>
        <v>0</v>
      </c>
      <c r="X1119" s="570">
        <f>SUMIF(X1099:X1118,"&lt;9E307")</f>
        <v>0</v>
      </c>
      <c r="Y1119" s="570">
        <f>SUMIF(Y1099:Y1118,"&lt;9E307")</f>
        <v>0</v>
      </c>
    </row>
    <row r="1120" spans="1:25" ht="16.5">
      <c r="A1120" s="493">
        <f t="shared" si="407"/>
        <v>46168</v>
      </c>
      <c r="B1120" s="521" t="s">
        <v>834</v>
      </c>
      <c r="C1120" s="659"/>
      <c r="D1120" s="660"/>
      <c r="E1120" s="661"/>
      <c r="F1120" s="662"/>
      <c r="G1120" s="662"/>
      <c r="H1120" s="663"/>
      <c r="I1120" s="664">
        <f>SUM(I1098,I1119)</f>
        <v>0</v>
      </c>
      <c r="J1120" s="664"/>
      <c r="K1120" s="664"/>
      <c r="L1120" s="665"/>
      <c r="M1120" s="536"/>
      <c r="N1120" s="537">
        <f>SUM(N1098,N1119)</f>
        <v>0</v>
      </c>
      <c r="O1120" s="536"/>
      <c r="P1120" s="537">
        <f>SUM(P1098,P1119)</f>
        <v>0</v>
      </c>
      <c r="Q1120" s="538"/>
      <c r="R1120" s="564"/>
      <c r="S1120" s="545"/>
      <c r="T1120" s="504"/>
      <c r="U1120" s="504">
        <f t="shared" ref="U1120:V1120" si="415">SUM(U1098,U1119)</f>
        <v>0</v>
      </c>
      <c r="V1120" s="504">
        <f t="shared" si="415"/>
        <v>0</v>
      </c>
      <c r="W1120" s="565">
        <f>IF(ISERROR(V1120/U1120),0,V1120/U1120)</f>
        <v>0</v>
      </c>
      <c r="X1120" s="571">
        <f>SUM(X1098,X1119)</f>
        <v>0</v>
      </c>
      <c r="Y1120" s="571">
        <f>SUM(Y1098,Y1119)</f>
        <v>0</v>
      </c>
    </row>
    <row r="1121" spans="1:25" ht="16.5">
      <c r="A1121" s="566">
        <f>A1120+1</f>
        <v>46169</v>
      </c>
      <c r="B1121" s="548" t="s">
        <v>832</v>
      </c>
      <c r="C1121" s="666"/>
      <c r="D1121" s="667"/>
      <c r="E1121" s="668"/>
      <c r="F1121" s="669" t="str">
        <f>IF(ISNA(VLOOKUP(D1121,條件!$A$1:$L$65585,5,0)),"",(VLOOKUP(D1121,條件!$A$1:$L$65585,5,0)))</f>
        <v/>
      </c>
      <c r="G1121" s="669" t="str">
        <f>IF(ISNA(VLOOKUP(D1121,條件!$A$1:$L$65585,11,0)),"",(VLOOKUP(D1121,條件!$A$1:$L$65585,11,0)))</f>
        <v/>
      </c>
      <c r="H1121" s="670"/>
      <c r="I1121" s="671"/>
      <c r="J1121" s="580"/>
      <c r="K1121" s="671"/>
      <c r="L1121" s="672"/>
      <c r="M1121" s="524"/>
      <c r="N1121" s="525"/>
      <c r="O1121" s="526"/>
      <c r="P1121" s="525"/>
      <c r="Q1121" s="527"/>
      <c r="R1121" s="558"/>
      <c r="S1121" s="541">
        <f>K1121*0.85</f>
        <v>0</v>
      </c>
      <c r="T1121" s="522">
        <f t="shared" ref="T1121:T1140" si="416">IF(J1121="",0,(1440/(J1121/S1121)))</f>
        <v>0</v>
      </c>
      <c r="U1121" s="522">
        <f>T1121*L1121*(N1121+P1121)/24*0.85</f>
        <v>0</v>
      </c>
      <c r="V1121" s="523">
        <f>M1121+O1121</f>
        <v>0</v>
      </c>
      <c r="W1121" s="559" t="str">
        <f>IF(U1121=0,"",((V1121/U1121)))</f>
        <v/>
      </c>
      <c r="X1121" s="569" t="str">
        <f t="shared" ref="X1121:X1140" si="417">IF(ISERROR((U1121/(N1121+P1121)*N1121)/250),"",((U1121/(N1121+P1121)*N1121)/250))</f>
        <v/>
      </c>
      <c r="Y1121" s="569" t="str">
        <f t="shared" ref="Y1121:Y1140" si="418">IF(ISERROR(((U1121/(N1121+P1121)*P1121)/250)),"",(((U1121/(N1121+P1121)*P1121))/250))</f>
        <v/>
      </c>
    </row>
    <row r="1122" spans="1:25" ht="16.5">
      <c r="A1122" s="493">
        <f>A1121</f>
        <v>46169</v>
      </c>
      <c r="B1122" s="549" t="s">
        <v>832</v>
      </c>
      <c r="C1122" s="576"/>
      <c r="D1122" s="600"/>
      <c r="E1122" s="577"/>
      <c r="F1122" s="635" t="str">
        <f>IF(ISNA(VLOOKUP(D1122,條件!$A$1:$L$65585,5,0)),"",(VLOOKUP(D1122,條件!$A$1:$L$65585,5,0)))</f>
        <v/>
      </c>
      <c r="G1122" s="635" t="str">
        <f>IF(ISNA(VLOOKUP(D1122,條件!$A$1:$L$65585,11,0)),"",(VLOOKUP(D1122,條件!$A$1:$L$65585,11,0)))</f>
        <v/>
      </c>
      <c r="H1122" s="578"/>
      <c r="I1122" s="579"/>
      <c r="J1122" s="580"/>
      <c r="K1122" s="579"/>
      <c r="L1122" s="581"/>
      <c r="M1122" s="498"/>
      <c r="N1122" s="499"/>
      <c r="O1122" s="500"/>
      <c r="P1122" s="499"/>
      <c r="Q1122" s="527"/>
      <c r="R1122" s="560"/>
      <c r="S1122" s="542">
        <f t="shared" ref="S1122:S1140" si="419">K1122*0.85</f>
        <v>0</v>
      </c>
      <c r="T1122" s="502">
        <f t="shared" si="416"/>
        <v>0</v>
      </c>
      <c r="U1122" s="522">
        <f t="shared" ref="U1122:U1140" si="420">T1122*L1122*(N1122+P1122)/24*0.85</f>
        <v>0</v>
      </c>
      <c r="V1122" s="503">
        <f t="shared" ref="V1122:V1140" si="421">M1122+O1122</f>
        <v>0</v>
      </c>
      <c r="W1122" s="559" t="str">
        <f t="shared" ref="W1122:W1140" si="422">IF(U1122=0,"",((V1122/U1122)))</f>
        <v/>
      </c>
      <c r="X1122" s="569" t="str">
        <f t="shared" si="417"/>
        <v/>
      </c>
      <c r="Y1122" s="569" t="str">
        <f t="shared" si="418"/>
        <v/>
      </c>
    </row>
    <row r="1123" spans="1:25" ht="16.5">
      <c r="A1123" s="493">
        <f t="shared" ref="A1123:A1163" si="423">A1122</f>
        <v>46169</v>
      </c>
      <c r="B1123" s="549" t="s">
        <v>832</v>
      </c>
      <c r="C1123" s="576"/>
      <c r="D1123" s="600"/>
      <c r="E1123" s="577"/>
      <c r="F1123" s="635" t="str">
        <f>IF(ISNA(VLOOKUP(D1123,條件!$A$1:$L$65585,5,0)),"",(VLOOKUP(D1123,條件!$A$1:$L$65585,5,0)))</f>
        <v/>
      </c>
      <c r="G1123" s="635" t="str">
        <f>IF(ISNA(VLOOKUP(D1123,條件!$A$1:$L$65585,11,0)),"",(VLOOKUP(D1123,條件!$A$1:$L$65585,11,0)))</f>
        <v/>
      </c>
      <c r="H1123" s="578"/>
      <c r="I1123" s="579"/>
      <c r="J1123" s="580"/>
      <c r="K1123" s="579"/>
      <c r="L1123" s="581"/>
      <c r="M1123" s="498"/>
      <c r="N1123" s="499"/>
      <c r="O1123" s="500"/>
      <c r="P1123" s="499"/>
      <c r="Q1123" s="527"/>
      <c r="R1123" s="560"/>
      <c r="S1123" s="542">
        <f t="shared" si="419"/>
        <v>0</v>
      </c>
      <c r="T1123" s="502">
        <f t="shared" si="416"/>
        <v>0</v>
      </c>
      <c r="U1123" s="522">
        <f t="shared" si="420"/>
        <v>0</v>
      </c>
      <c r="V1123" s="503">
        <f t="shared" si="421"/>
        <v>0</v>
      </c>
      <c r="W1123" s="559" t="str">
        <f t="shared" si="422"/>
        <v/>
      </c>
      <c r="X1123" s="569" t="str">
        <f t="shared" si="417"/>
        <v/>
      </c>
      <c r="Y1123" s="569" t="str">
        <f t="shared" si="418"/>
        <v/>
      </c>
    </row>
    <row r="1124" spans="1:25" ht="16.5">
      <c r="A1124" s="493">
        <f t="shared" si="423"/>
        <v>46169</v>
      </c>
      <c r="B1124" s="549" t="s">
        <v>832</v>
      </c>
      <c r="C1124" s="576"/>
      <c r="D1124" s="600"/>
      <c r="E1124" s="577"/>
      <c r="F1124" s="635" t="str">
        <f>IF(ISNA(VLOOKUP(D1124,條件!$A$1:$L$65585,5,0)),"",(VLOOKUP(D1124,條件!$A$1:$L$65585,5,0)))</f>
        <v/>
      </c>
      <c r="G1124" s="635" t="str">
        <f>IF(ISNA(VLOOKUP(D1124,條件!$A$1:$L$65585,11,0)),"",(VLOOKUP(D1124,條件!$A$1:$L$65585,11,0)))</f>
        <v/>
      </c>
      <c r="H1124" s="578"/>
      <c r="I1124" s="579"/>
      <c r="J1124" s="580"/>
      <c r="K1124" s="579"/>
      <c r="L1124" s="581"/>
      <c r="M1124" s="498"/>
      <c r="N1124" s="499"/>
      <c r="O1124" s="500"/>
      <c r="P1124" s="499"/>
      <c r="Q1124" s="527"/>
      <c r="R1124" s="560"/>
      <c r="S1124" s="542">
        <f t="shared" si="419"/>
        <v>0</v>
      </c>
      <c r="T1124" s="502">
        <f t="shared" si="416"/>
        <v>0</v>
      </c>
      <c r="U1124" s="522">
        <f t="shared" si="420"/>
        <v>0</v>
      </c>
      <c r="V1124" s="503">
        <f t="shared" si="421"/>
        <v>0</v>
      </c>
      <c r="W1124" s="559" t="str">
        <f t="shared" si="422"/>
        <v/>
      </c>
      <c r="X1124" s="569" t="str">
        <f t="shared" si="417"/>
        <v/>
      </c>
      <c r="Y1124" s="569" t="str">
        <f t="shared" si="418"/>
        <v/>
      </c>
    </row>
    <row r="1125" spans="1:25" ht="16.5">
      <c r="A1125" s="493">
        <f t="shared" si="423"/>
        <v>46169</v>
      </c>
      <c r="B1125" s="549" t="s">
        <v>832</v>
      </c>
      <c r="C1125" s="576"/>
      <c r="D1125" s="600"/>
      <c r="E1125" s="577"/>
      <c r="F1125" s="635" t="str">
        <f>IF(ISNA(VLOOKUP(D1125,條件!$A$1:$L$65585,5,0)),"",(VLOOKUP(D1125,條件!$A$1:$L$65585,5,0)))</f>
        <v/>
      </c>
      <c r="G1125" s="635" t="str">
        <f>IF(ISNA(VLOOKUP(D1125,條件!$A$1:$L$65585,11,0)),"",(VLOOKUP(D1125,條件!$A$1:$L$65585,11,0)))</f>
        <v/>
      </c>
      <c r="H1125" s="578"/>
      <c r="I1125" s="579"/>
      <c r="J1125" s="580"/>
      <c r="K1125" s="579"/>
      <c r="L1125" s="581"/>
      <c r="M1125" s="498"/>
      <c r="N1125" s="499"/>
      <c r="O1125" s="500"/>
      <c r="P1125" s="499"/>
      <c r="Q1125" s="527"/>
      <c r="R1125" s="560"/>
      <c r="S1125" s="542">
        <f t="shared" si="419"/>
        <v>0</v>
      </c>
      <c r="T1125" s="502">
        <f t="shared" si="416"/>
        <v>0</v>
      </c>
      <c r="U1125" s="522">
        <f t="shared" si="420"/>
        <v>0</v>
      </c>
      <c r="V1125" s="503">
        <f t="shared" si="421"/>
        <v>0</v>
      </c>
      <c r="W1125" s="559" t="str">
        <f t="shared" si="422"/>
        <v/>
      </c>
      <c r="X1125" s="569" t="str">
        <f t="shared" si="417"/>
        <v/>
      </c>
      <c r="Y1125" s="569" t="str">
        <f t="shared" si="418"/>
        <v/>
      </c>
    </row>
    <row r="1126" spans="1:25" ht="16.5">
      <c r="A1126" s="493">
        <f t="shared" si="423"/>
        <v>46169</v>
      </c>
      <c r="B1126" s="549" t="s">
        <v>832</v>
      </c>
      <c r="C1126" s="576"/>
      <c r="D1126" s="600"/>
      <c r="E1126" s="577"/>
      <c r="F1126" s="635" t="str">
        <f>IF(ISNA(VLOOKUP(D1126,條件!$A$1:$L$65585,5,0)),"",(VLOOKUP(D1126,條件!$A$1:$L$65585,5,0)))</f>
        <v/>
      </c>
      <c r="G1126" s="635" t="str">
        <f>IF(ISNA(VLOOKUP(D1126,條件!$A$1:$L$65585,11,0)),"",(VLOOKUP(D1126,條件!$A$1:$L$65585,11,0)))</f>
        <v/>
      </c>
      <c r="H1126" s="578"/>
      <c r="I1126" s="579"/>
      <c r="J1126" s="580"/>
      <c r="K1126" s="579"/>
      <c r="L1126" s="581"/>
      <c r="M1126" s="498"/>
      <c r="N1126" s="499"/>
      <c r="O1126" s="500"/>
      <c r="P1126" s="499"/>
      <c r="Q1126" s="527"/>
      <c r="R1126" s="560"/>
      <c r="S1126" s="542">
        <f t="shared" si="419"/>
        <v>0</v>
      </c>
      <c r="T1126" s="502">
        <f t="shared" si="416"/>
        <v>0</v>
      </c>
      <c r="U1126" s="522">
        <f t="shared" si="420"/>
        <v>0</v>
      </c>
      <c r="V1126" s="503">
        <f t="shared" si="421"/>
        <v>0</v>
      </c>
      <c r="W1126" s="559" t="str">
        <f t="shared" si="422"/>
        <v/>
      </c>
      <c r="X1126" s="569" t="str">
        <f t="shared" si="417"/>
        <v/>
      </c>
      <c r="Y1126" s="569" t="str">
        <f t="shared" si="418"/>
        <v/>
      </c>
    </row>
    <row r="1127" spans="1:25" ht="16.5">
      <c r="A1127" s="493">
        <f t="shared" si="423"/>
        <v>46169</v>
      </c>
      <c r="B1127" s="549" t="s">
        <v>832</v>
      </c>
      <c r="C1127" s="576"/>
      <c r="D1127" s="600"/>
      <c r="E1127" s="577"/>
      <c r="F1127" s="635" t="str">
        <f>IF(ISNA(VLOOKUP(D1127,條件!$A$1:$L$65585,5,0)),"",(VLOOKUP(D1127,條件!$A$1:$L$65585,5,0)))</f>
        <v/>
      </c>
      <c r="G1127" s="635" t="str">
        <f>IF(ISNA(VLOOKUP(D1127,條件!$A$1:$L$65585,11,0)),"",(VLOOKUP(D1127,條件!$A$1:$L$65585,11,0)))</f>
        <v/>
      </c>
      <c r="H1127" s="578"/>
      <c r="I1127" s="579"/>
      <c r="J1127" s="580"/>
      <c r="K1127" s="579"/>
      <c r="L1127" s="581"/>
      <c r="M1127" s="498"/>
      <c r="N1127" s="499"/>
      <c r="O1127" s="500"/>
      <c r="P1127" s="499"/>
      <c r="Q1127" s="527"/>
      <c r="R1127" s="560"/>
      <c r="S1127" s="542">
        <f t="shared" si="419"/>
        <v>0</v>
      </c>
      <c r="T1127" s="502">
        <f t="shared" si="416"/>
        <v>0</v>
      </c>
      <c r="U1127" s="522">
        <f t="shared" si="420"/>
        <v>0</v>
      </c>
      <c r="V1127" s="503">
        <f t="shared" si="421"/>
        <v>0</v>
      </c>
      <c r="W1127" s="559" t="str">
        <f t="shared" si="422"/>
        <v/>
      </c>
      <c r="X1127" s="569" t="str">
        <f t="shared" si="417"/>
        <v/>
      </c>
      <c r="Y1127" s="569" t="str">
        <f t="shared" si="418"/>
        <v/>
      </c>
    </row>
    <row r="1128" spans="1:25" ht="16.5">
      <c r="A1128" s="493">
        <f t="shared" si="423"/>
        <v>46169</v>
      </c>
      <c r="B1128" s="549" t="s">
        <v>832</v>
      </c>
      <c r="C1128" s="576"/>
      <c r="D1128" s="600"/>
      <c r="E1128" s="577"/>
      <c r="F1128" s="635" t="str">
        <f>IF(ISNA(VLOOKUP(D1128,條件!$A$1:$L$65585,5,0)),"",(VLOOKUP(D1128,條件!$A$1:$L$65585,5,0)))</f>
        <v/>
      </c>
      <c r="G1128" s="635" t="str">
        <f>IF(ISNA(VLOOKUP(D1128,條件!$A$1:$L$65585,11,0)),"",(VLOOKUP(D1128,條件!$A$1:$L$65585,11,0)))</f>
        <v/>
      </c>
      <c r="H1128" s="578"/>
      <c r="I1128" s="579"/>
      <c r="J1128" s="580"/>
      <c r="K1128" s="579"/>
      <c r="L1128" s="581"/>
      <c r="M1128" s="498"/>
      <c r="N1128" s="499"/>
      <c r="O1128" s="500"/>
      <c r="P1128" s="499"/>
      <c r="Q1128" s="527"/>
      <c r="R1128" s="560"/>
      <c r="S1128" s="542">
        <f t="shared" si="419"/>
        <v>0</v>
      </c>
      <c r="T1128" s="502">
        <f t="shared" si="416"/>
        <v>0</v>
      </c>
      <c r="U1128" s="522">
        <f t="shared" si="420"/>
        <v>0</v>
      </c>
      <c r="V1128" s="503">
        <f t="shared" si="421"/>
        <v>0</v>
      </c>
      <c r="W1128" s="559" t="str">
        <f t="shared" si="422"/>
        <v/>
      </c>
      <c r="X1128" s="569" t="str">
        <f t="shared" si="417"/>
        <v/>
      </c>
      <c r="Y1128" s="569" t="str">
        <f t="shared" si="418"/>
        <v/>
      </c>
    </row>
    <row r="1129" spans="1:25" ht="16.5">
      <c r="A1129" s="493">
        <f t="shared" si="423"/>
        <v>46169</v>
      </c>
      <c r="B1129" s="549" t="s">
        <v>832</v>
      </c>
      <c r="C1129" s="576"/>
      <c r="D1129" s="600"/>
      <c r="E1129" s="577"/>
      <c r="F1129" s="635" t="str">
        <f>IF(ISNA(VLOOKUP(D1129,條件!$A$1:$L$65585,5,0)),"",(VLOOKUP(D1129,條件!$A$1:$L$65585,5,0)))</f>
        <v/>
      </c>
      <c r="G1129" s="635" t="str">
        <f>IF(ISNA(VLOOKUP(D1129,條件!$A$1:$L$65585,11,0)),"",(VLOOKUP(D1129,條件!$A$1:$L$65585,11,0)))</f>
        <v/>
      </c>
      <c r="H1129" s="578"/>
      <c r="I1129" s="579"/>
      <c r="J1129" s="580"/>
      <c r="K1129" s="579"/>
      <c r="L1129" s="581"/>
      <c r="M1129" s="498"/>
      <c r="N1129" s="499"/>
      <c r="O1129" s="500"/>
      <c r="P1129" s="499"/>
      <c r="Q1129" s="527"/>
      <c r="R1129" s="560"/>
      <c r="S1129" s="542">
        <f t="shared" si="419"/>
        <v>0</v>
      </c>
      <c r="T1129" s="502">
        <f t="shared" si="416"/>
        <v>0</v>
      </c>
      <c r="U1129" s="522">
        <f t="shared" si="420"/>
        <v>0</v>
      </c>
      <c r="V1129" s="503">
        <f t="shared" si="421"/>
        <v>0</v>
      </c>
      <c r="W1129" s="559" t="str">
        <f t="shared" si="422"/>
        <v/>
      </c>
      <c r="X1129" s="569" t="str">
        <f t="shared" si="417"/>
        <v/>
      </c>
      <c r="Y1129" s="569" t="str">
        <f t="shared" si="418"/>
        <v/>
      </c>
    </row>
    <row r="1130" spans="1:25" ht="16.5">
      <c r="A1130" s="493">
        <f t="shared" si="423"/>
        <v>46169</v>
      </c>
      <c r="B1130" s="549" t="s">
        <v>832</v>
      </c>
      <c r="C1130" s="576"/>
      <c r="D1130" s="600"/>
      <c r="E1130" s="577"/>
      <c r="F1130" s="635" t="str">
        <f>IF(ISNA(VLOOKUP(D1130,條件!$A$1:$L$65585,5,0)),"",(VLOOKUP(D1130,條件!$A$1:$L$65585,5,0)))</f>
        <v/>
      </c>
      <c r="G1130" s="635" t="str">
        <f>IF(ISNA(VLOOKUP(D1130,條件!$A$1:$L$65585,11,0)),"",(VLOOKUP(D1130,條件!$A$1:$L$65585,11,0)))</f>
        <v/>
      </c>
      <c r="H1130" s="578"/>
      <c r="I1130" s="579"/>
      <c r="J1130" s="580"/>
      <c r="K1130" s="579"/>
      <c r="L1130" s="581"/>
      <c r="M1130" s="498"/>
      <c r="N1130" s="499"/>
      <c r="O1130" s="500"/>
      <c r="P1130" s="499"/>
      <c r="Q1130" s="527"/>
      <c r="R1130" s="560"/>
      <c r="S1130" s="542">
        <f t="shared" si="419"/>
        <v>0</v>
      </c>
      <c r="T1130" s="502">
        <f t="shared" si="416"/>
        <v>0</v>
      </c>
      <c r="U1130" s="522">
        <f t="shared" si="420"/>
        <v>0</v>
      </c>
      <c r="V1130" s="503">
        <f t="shared" si="421"/>
        <v>0</v>
      </c>
      <c r="W1130" s="559" t="str">
        <f t="shared" si="422"/>
        <v/>
      </c>
      <c r="X1130" s="569" t="str">
        <f t="shared" si="417"/>
        <v/>
      </c>
      <c r="Y1130" s="569" t="str">
        <f t="shared" si="418"/>
        <v/>
      </c>
    </row>
    <row r="1131" spans="1:25" ht="16.5">
      <c r="A1131" s="493">
        <f t="shared" si="423"/>
        <v>46169</v>
      </c>
      <c r="B1131" s="549" t="s">
        <v>832</v>
      </c>
      <c r="C1131" s="576"/>
      <c r="D1131" s="600"/>
      <c r="E1131" s="577"/>
      <c r="F1131" s="635" t="str">
        <f>IF(ISNA(VLOOKUP(D1131,條件!$A$1:$L$65585,5,0)),"",(VLOOKUP(D1131,條件!$A$1:$L$65585,5,0)))</f>
        <v/>
      </c>
      <c r="G1131" s="635" t="str">
        <f>IF(ISNA(VLOOKUP(D1131,條件!$A$1:$L$65585,11,0)),"",(VLOOKUP(D1131,條件!$A$1:$L$65585,11,0)))</f>
        <v/>
      </c>
      <c r="H1131" s="578"/>
      <c r="I1131" s="579"/>
      <c r="J1131" s="580"/>
      <c r="K1131" s="579"/>
      <c r="L1131" s="581"/>
      <c r="M1131" s="498"/>
      <c r="N1131" s="499"/>
      <c r="O1131" s="500"/>
      <c r="P1131" s="499"/>
      <c r="Q1131" s="527"/>
      <c r="R1131" s="560"/>
      <c r="S1131" s="542">
        <f t="shared" si="419"/>
        <v>0</v>
      </c>
      <c r="T1131" s="502">
        <f t="shared" si="416"/>
        <v>0</v>
      </c>
      <c r="U1131" s="522">
        <f t="shared" si="420"/>
        <v>0</v>
      </c>
      <c r="V1131" s="503">
        <f t="shared" si="421"/>
        <v>0</v>
      </c>
      <c r="W1131" s="559" t="str">
        <f t="shared" si="422"/>
        <v/>
      </c>
      <c r="X1131" s="569" t="str">
        <f t="shared" si="417"/>
        <v/>
      </c>
      <c r="Y1131" s="569" t="str">
        <f t="shared" si="418"/>
        <v/>
      </c>
    </row>
    <row r="1132" spans="1:25" ht="16.5">
      <c r="A1132" s="493">
        <f t="shared" si="423"/>
        <v>46169</v>
      </c>
      <c r="B1132" s="549" t="s">
        <v>832</v>
      </c>
      <c r="C1132" s="576"/>
      <c r="D1132" s="600"/>
      <c r="E1132" s="577"/>
      <c r="F1132" s="635" t="str">
        <f>IF(ISNA(VLOOKUP(D1132,條件!$A$1:$L$65585,5,0)),"",(VLOOKUP(D1132,條件!$A$1:$L$65585,5,0)))</f>
        <v/>
      </c>
      <c r="G1132" s="635" t="str">
        <f>IF(ISNA(VLOOKUP(D1132,條件!$A$1:$L$65585,11,0)),"",(VLOOKUP(D1132,條件!$A$1:$L$65585,11,0)))</f>
        <v/>
      </c>
      <c r="H1132" s="578"/>
      <c r="I1132" s="579"/>
      <c r="J1132" s="580"/>
      <c r="K1132" s="579"/>
      <c r="L1132" s="581"/>
      <c r="M1132" s="498"/>
      <c r="N1132" s="499"/>
      <c r="O1132" s="500"/>
      <c r="P1132" s="499"/>
      <c r="Q1132" s="527"/>
      <c r="R1132" s="560"/>
      <c r="S1132" s="542">
        <f t="shared" si="419"/>
        <v>0</v>
      </c>
      <c r="T1132" s="502">
        <f t="shared" si="416"/>
        <v>0</v>
      </c>
      <c r="U1132" s="502">
        <f t="shared" si="420"/>
        <v>0</v>
      </c>
      <c r="V1132" s="503">
        <f t="shared" si="421"/>
        <v>0</v>
      </c>
      <c r="W1132" s="559" t="str">
        <f t="shared" si="422"/>
        <v/>
      </c>
      <c r="X1132" s="569" t="str">
        <f t="shared" si="417"/>
        <v/>
      </c>
      <c r="Y1132" s="569" t="str">
        <f t="shared" si="418"/>
        <v/>
      </c>
    </row>
    <row r="1133" spans="1:25" ht="16.5">
      <c r="A1133" s="493">
        <f t="shared" si="423"/>
        <v>46169</v>
      </c>
      <c r="B1133" s="549" t="s">
        <v>832</v>
      </c>
      <c r="C1133" s="576"/>
      <c r="D1133" s="600"/>
      <c r="E1133" s="577"/>
      <c r="F1133" s="635" t="str">
        <f>IF(ISNA(VLOOKUP(D1133,條件!$A$1:$L$65585,5,0)),"",(VLOOKUP(D1133,條件!$A$1:$L$65585,5,0)))</f>
        <v/>
      </c>
      <c r="G1133" s="635" t="str">
        <f>IF(ISNA(VLOOKUP(D1133,條件!$A$1:$L$65585,11,0)),"",(VLOOKUP(D1133,條件!$A$1:$L$65585,11,0)))</f>
        <v/>
      </c>
      <c r="H1133" s="578"/>
      <c r="I1133" s="579"/>
      <c r="J1133" s="580"/>
      <c r="K1133" s="579"/>
      <c r="L1133" s="581"/>
      <c r="M1133" s="498"/>
      <c r="N1133" s="499"/>
      <c r="O1133" s="500"/>
      <c r="P1133" s="499"/>
      <c r="Q1133" s="527"/>
      <c r="R1133" s="560"/>
      <c r="S1133" s="542">
        <f t="shared" si="419"/>
        <v>0</v>
      </c>
      <c r="T1133" s="502">
        <f t="shared" si="416"/>
        <v>0</v>
      </c>
      <c r="U1133" s="502">
        <f t="shared" si="420"/>
        <v>0</v>
      </c>
      <c r="V1133" s="503">
        <f t="shared" si="421"/>
        <v>0</v>
      </c>
      <c r="W1133" s="561" t="str">
        <f t="shared" si="422"/>
        <v/>
      </c>
      <c r="X1133" s="569" t="str">
        <f t="shared" si="417"/>
        <v/>
      </c>
      <c r="Y1133" s="569" t="str">
        <f t="shared" si="418"/>
        <v/>
      </c>
    </row>
    <row r="1134" spans="1:25" ht="16.5">
      <c r="A1134" s="493">
        <f t="shared" si="423"/>
        <v>46169</v>
      </c>
      <c r="B1134" s="549" t="s">
        <v>832</v>
      </c>
      <c r="C1134" s="576"/>
      <c r="D1134" s="600"/>
      <c r="E1134" s="577"/>
      <c r="F1134" s="635" t="str">
        <f>IF(ISNA(VLOOKUP(D1134,條件!$A$1:$L$65585,5,0)),"",(VLOOKUP(D1134,條件!$A$1:$L$65585,5,0)))</f>
        <v/>
      </c>
      <c r="G1134" s="635" t="str">
        <f>IF(ISNA(VLOOKUP(D1134,條件!$A$1:$L$65585,11,0)),"",(VLOOKUP(D1134,條件!$A$1:$L$65585,11,0)))</f>
        <v/>
      </c>
      <c r="H1134" s="578"/>
      <c r="I1134" s="579"/>
      <c r="J1134" s="580"/>
      <c r="K1134" s="579"/>
      <c r="L1134" s="581"/>
      <c r="M1134" s="498"/>
      <c r="N1134" s="499"/>
      <c r="O1134" s="500"/>
      <c r="P1134" s="499"/>
      <c r="Q1134" s="527"/>
      <c r="R1134" s="560"/>
      <c r="S1134" s="542">
        <f t="shared" si="419"/>
        <v>0</v>
      </c>
      <c r="T1134" s="502">
        <f t="shared" si="416"/>
        <v>0</v>
      </c>
      <c r="U1134" s="502">
        <f t="shared" si="420"/>
        <v>0</v>
      </c>
      <c r="V1134" s="503">
        <f t="shared" si="421"/>
        <v>0</v>
      </c>
      <c r="W1134" s="561" t="str">
        <f t="shared" si="422"/>
        <v/>
      </c>
      <c r="X1134" s="569" t="str">
        <f t="shared" si="417"/>
        <v/>
      </c>
      <c r="Y1134" s="569" t="str">
        <f t="shared" si="418"/>
        <v/>
      </c>
    </row>
    <row r="1135" spans="1:25" ht="16.5">
      <c r="A1135" s="493">
        <f t="shared" si="423"/>
        <v>46169</v>
      </c>
      <c r="B1135" s="549" t="s">
        <v>832</v>
      </c>
      <c r="C1135" s="576"/>
      <c r="D1135" s="600"/>
      <c r="E1135" s="577"/>
      <c r="F1135" s="635" t="str">
        <f>IF(ISNA(VLOOKUP(D1135,條件!$A$1:$L$65585,5,0)),"",(VLOOKUP(D1135,條件!$A$1:$L$65585,5,0)))</f>
        <v/>
      </c>
      <c r="G1135" s="635" t="str">
        <f>IF(ISNA(VLOOKUP(D1135,條件!$A$1:$L$65585,11,0)),"",(VLOOKUP(D1135,條件!$A$1:$L$65585,11,0)))</f>
        <v/>
      </c>
      <c r="H1135" s="578"/>
      <c r="I1135" s="579"/>
      <c r="J1135" s="580"/>
      <c r="K1135" s="579"/>
      <c r="L1135" s="581"/>
      <c r="M1135" s="498"/>
      <c r="N1135" s="499"/>
      <c r="O1135" s="500"/>
      <c r="P1135" s="499"/>
      <c r="Q1135" s="527"/>
      <c r="R1135" s="560"/>
      <c r="S1135" s="542">
        <f t="shared" si="419"/>
        <v>0</v>
      </c>
      <c r="T1135" s="502">
        <f t="shared" si="416"/>
        <v>0</v>
      </c>
      <c r="U1135" s="502">
        <f t="shared" si="420"/>
        <v>0</v>
      </c>
      <c r="V1135" s="503">
        <f t="shared" si="421"/>
        <v>0</v>
      </c>
      <c r="W1135" s="561" t="str">
        <f t="shared" si="422"/>
        <v/>
      </c>
      <c r="X1135" s="569" t="str">
        <f t="shared" si="417"/>
        <v/>
      </c>
      <c r="Y1135" s="569" t="str">
        <f t="shared" si="418"/>
        <v/>
      </c>
    </row>
    <row r="1136" spans="1:25" ht="16.5">
      <c r="A1136" s="493">
        <f t="shared" si="423"/>
        <v>46169</v>
      </c>
      <c r="B1136" s="549" t="s">
        <v>832</v>
      </c>
      <c r="C1136" s="576"/>
      <c r="D1136" s="600"/>
      <c r="E1136" s="577"/>
      <c r="F1136" s="635" t="str">
        <f>IF(ISNA(VLOOKUP(D1136,條件!$A$1:$L$65585,5,0)),"",(VLOOKUP(D1136,條件!$A$1:$L$65585,5,0)))</f>
        <v/>
      </c>
      <c r="G1136" s="635" t="str">
        <f>IF(ISNA(VLOOKUP(D1136,條件!$A$1:$L$65585,11,0)),"",(VLOOKUP(D1136,條件!$A$1:$L$65585,11,0)))</f>
        <v/>
      </c>
      <c r="H1136" s="578"/>
      <c r="I1136" s="579"/>
      <c r="J1136" s="580"/>
      <c r="K1136" s="579"/>
      <c r="L1136" s="581"/>
      <c r="M1136" s="498"/>
      <c r="N1136" s="499"/>
      <c r="O1136" s="500"/>
      <c r="P1136" s="499"/>
      <c r="Q1136" s="527"/>
      <c r="R1136" s="560"/>
      <c r="S1136" s="542">
        <f t="shared" si="419"/>
        <v>0</v>
      </c>
      <c r="T1136" s="502">
        <f t="shared" si="416"/>
        <v>0</v>
      </c>
      <c r="U1136" s="502">
        <f t="shared" si="420"/>
        <v>0</v>
      </c>
      <c r="V1136" s="503">
        <f t="shared" si="421"/>
        <v>0</v>
      </c>
      <c r="W1136" s="561" t="str">
        <f t="shared" si="422"/>
        <v/>
      </c>
      <c r="X1136" s="569" t="str">
        <f t="shared" si="417"/>
        <v/>
      </c>
      <c r="Y1136" s="569" t="str">
        <f t="shared" si="418"/>
        <v/>
      </c>
    </row>
    <row r="1137" spans="1:25" ht="16.5">
      <c r="A1137" s="493">
        <f t="shared" si="423"/>
        <v>46169</v>
      </c>
      <c r="B1137" s="549" t="s">
        <v>832</v>
      </c>
      <c r="C1137" s="576"/>
      <c r="D1137" s="600"/>
      <c r="E1137" s="577"/>
      <c r="F1137" s="635" t="str">
        <f>IF(ISNA(VLOOKUP(D1137,條件!$A$1:$L$65585,5,0)),"",(VLOOKUP(D1137,條件!$A$1:$L$65585,5,0)))</f>
        <v/>
      </c>
      <c r="G1137" s="635" t="str">
        <f>IF(ISNA(VLOOKUP(D1137,條件!$A$1:$L$65585,11,0)),"",(VLOOKUP(D1137,條件!$A$1:$L$65585,11,0)))</f>
        <v/>
      </c>
      <c r="H1137" s="578"/>
      <c r="I1137" s="579"/>
      <c r="J1137" s="580"/>
      <c r="K1137" s="579"/>
      <c r="L1137" s="581"/>
      <c r="M1137" s="498"/>
      <c r="N1137" s="499"/>
      <c r="O1137" s="500"/>
      <c r="P1137" s="499"/>
      <c r="Q1137" s="501"/>
      <c r="R1137" s="560"/>
      <c r="S1137" s="542">
        <f t="shared" si="419"/>
        <v>0</v>
      </c>
      <c r="T1137" s="502">
        <f t="shared" si="416"/>
        <v>0</v>
      </c>
      <c r="U1137" s="502">
        <f t="shared" si="420"/>
        <v>0</v>
      </c>
      <c r="V1137" s="503">
        <f t="shared" si="421"/>
        <v>0</v>
      </c>
      <c r="W1137" s="561" t="str">
        <f t="shared" si="422"/>
        <v/>
      </c>
      <c r="X1137" s="569" t="str">
        <f t="shared" si="417"/>
        <v/>
      </c>
      <c r="Y1137" s="569" t="str">
        <f t="shared" si="418"/>
        <v/>
      </c>
    </row>
    <row r="1138" spans="1:25" ht="16.5">
      <c r="A1138" s="493">
        <f t="shared" si="423"/>
        <v>46169</v>
      </c>
      <c r="B1138" s="549" t="s">
        <v>832</v>
      </c>
      <c r="C1138" s="576"/>
      <c r="D1138" s="600"/>
      <c r="E1138" s="577"/>
      <c r="F1138" s="635" t="str">
        <f>IF(ISNA(VLOOKUP(D1138,條件!$A$1:$L$65585,5,0)),"",(VLOOKUP(D1138,條件!$A$1:$L$65585,5,0)))</f>
        <v/>
      </c>
      <c r="G1138" s="635" t="str">
        <f>IF(ISNA(VLOOKUP(D1138,條件!$A$1:$L$65585,11,0)),"",(VLOOKUP(D1138,條件!$A$1:$L$65585,11,0)))</f>
        <v/>
      </c>
      <c r="H1138" s="578"/>
      <c r="I1138" s="579"/>
      <c r="J1138" s="580"/>
      <c r="K1138" s="579"/>
      <c r="L1138" s="581"/>
      <c r="M1138" s="498"/>
      <c r="N1138" s="499"/>
      <c r="O1138" s="500"/>
      <c r="P1138" s="499"/>
      <c r="Q1138" s="501"/>
      <c r="R1138" s="560"/>
      <c r="S1138" s="542">
        <f t="shared" si="419"/>
        <v>0</v>
      </c>
      <c r="T1138" s="502">
        <f t="shared" si="416"/>
        <v>0</v>
      </c>
      <c r="U1138" s="502">
        <f t="shared" si="420"/>
        <v>0</v>
      </c>
      <c r="V1138" s="503">
        <f t="shared" si="421"/>
        <v>0</v>
      </c>
      <c r="W1138" s="561" t="str">
        <f t="shared" si="422"/>
        <v/>
      </c>
      <c r="X1138" s="569" t="str">
        <f t="shared" si="417"/>
        <v/>
      </c>
      <c r="Y1138" s="569" t="str">
        <f t="shared" si="418"/>
        <v/>
      </c>
    </row>
    <row r="1139" spans="1:25" ht="16.5">
      <c r="A1139" s="493">
        <f t="shared" si="423"/>
        <v>46169</v>
      </c>
      <c r="B1139" s="549" t="s">
        <v>832</v>
      </c>
      <c r="C1139" s="576"/>
      <c r="D1139" s="600"/>
      <c r="E1139" s="577"/>
      <c r="F1139" s="635" t="str">
        <f>IF(ISNA(VLOOKUP(D1139,條件!$A$1:$L$65585,5,0)),"",(VLOOKUP(D1139,條件!$A$1:$L$65585,5,0)))</f>
        <v/>
      </c>
      <c r="G1139" s="635" t="str">
        <f>IF(ISNA(VLOOKUP(D1139,條件!$A$1:$L$65585,11,0)),"",(VLOOKUP(D1139,條件!$A$1:$L$65585,11,0)))</f>
        <v/>
      </c>
      <c r="H1139" s="578"/>
      <c r="I1139" s="579"/>
      <c r="J1139" s="580"/>
      <c r="K1139" s="579"/>
      <c r="L1139" s="581"/>
      <c r="M1139" s="498"/>
      <c r="N1139" s="499"/>
      <c r="O1139" s="500"/>
      <c r="P1139" s="499"/>
      <c r="Q1139" s="501"/>
      <c r="R1139" s="560"/>
      <c r="S1139" s="542">
        <f t="shared" si="419"/>
        <v>0</v>
      </c>
      <c r="T1139" s="502">
        <f t="shared" si="416"/>
        <v>0</v>
      </c>
      <c r="U1139" s="502">
        <f t="shared" si="420"/>
        <v>0</v>
      </c>
      <c r="V1139" s="503">
        <f t="shared" si="421"/>
        <v>0</v>
      </c>
      <c r="W1139" s="561" t="str">
        <f t="shared" si="422"/>
        <v/>
      </c>
      <c r="X1139" s="569" t="str">
        <f t="shared" si="417"/>
        <v/>
      </c>
      <c r="Y1139" s="569" t="str">
        <f t="shared" si="418"/>
        <v/>
      </c>
    </row>
    <row r="1140" spans="1:25" ht="16.5">
      <c r="A1140" s="493">
        <f t="shared" si="423"/>
        <v>46169</v>
      </c>
      <c r="B1140" s="549" t="s">
        <v>832</v>
      </c>
      <c r="C1140" s="576"/>
      <c r="D1140" s="600"/>
      <c r="E1140" s="577"/>
      <c r="F1140" s="635" t="str">
        <f>IF(ISNA(VLOOKUP(D1140,條件!$A$1:$L$65585,5,0)),"",(VLOOKUP(D1140,條件!$A$1:$L$65585,5,0)))</f>
        <v/>
      </c>
      <c r="G1140" s="635" t="str">
        <f>IF(ISNA(VLOOKUP(D1140,條件!$A$1:$L$65585,11,0)),"",(VLOOKUP(D1140,條件!$A$1:$L$65585,11,0)))</f>
        <v/>
      </c>
      <c r="H1140" s="578"/>
      <c r="I1140" s="579"/>
      <c r="J1140" s="580"/>
      <c r="K1140" s="579"/>
      <c r="L1140" s="581"/>
      <c r="M1140" s="498"/>
      <c r="N1140" s="499"/>
      <c r="O1140" s="500"/>
      <c r="P1140" s="499"/>
      <c r="Q1140" s="501"/>
      <c r="R1140" s="560"/>
      <c r="S1140" s="542">
        <f t="shared" si="419"/>
        <v>0</v>
      </c>
      <c r="T1140" s="502">
        <f t="shared" si="416"/>
        <v>0</v>
      </c>
      <c r="U1140" s="502">
        <f t="shared" si="420"/>
        <v>0</v>
      </c>
      <c r="V1140" s="503">
        <f t="shared" si="421"/>
        <v>0</v>
      </c>
      <c r="W1140" s="561" t="str">
        <f t="shared" si="422"/>
        <v/>
      </c>
      <c r="X1140" s="569" t="str">
        <f t="shared" si="417"/>
        <v/>
      </c>
      <c r="Y1140" s="569" t="str">
        <f t="shared" si="418"/>
        <v/>
      </c>
    </row>
    <row r="1141" spans="1:25" ht="16.5">
      <c r="A1141" s="493">
        <f t="shared" si="423"/>
        <v>46169</v>
      </c>
      <c r="B1141" s="515" t="s">
        <v>835</v>
      </c>
      <c r="C1141" s="652"/>
      <c r="D1141" s="653"/>
      <c r="E1141" s="654"/>
      <c r="F1141" s="655"/>
      <c r="G1141" s="655"/>
      <c r="H1141" s="656"/>
      <c r="I1141" s="657">
        <f>COUNTA(I1121:I1140)</f>
        <v>0</v>
      </c>
      <c r="J1141" s="657"/>
      <c r="K1141" s="657"/>
      <c r="L1141" s="658"/>
      <c r="M1141" s="517"/>
      <c r="N1141" s="518">
        <f>SUM(N1121:N1140)</f>
        <v>0</v>
      </c>
      <c r="O1141" s="517"/>
      <c r="P1141" s="518">
        <f>SUM(P1121:P1140)</f>
        <v>0</v>
      </c>
      <c r="Q1141" s="519"/>
      <c r="R1141" s="562"/>
      <c r="S1141" s="543"/>
      <c r="T1141" s="516"/>
      <c r="U1141" s="516">
        <f>SUMIF(U1121:U1140,"&lt;9E307")</f>
        <v>0</v>
      </c>
      <c r="V1141" s="516">
        <f>SUM(V1121:V1140)</f>
        <v>0</v>
      </c>
      <c r="W1141" s="563">
        <f>IF(ISERROR(V1141/U1141),0,(V1141/U1141))</f>
        <v>0</v>
      </c>
      <c r="X1141" s="570">
        <f>SUMIF(X1121:X1140,"&lt;9E307")</f>
        <v>0</v>
      </c>
      <c r="Y1141" s="570">
        <f>SUMIF(Y1121:Y1140,"&lt;9E307")</f>
        <v>0</v>
      </c>
    </row>
    <row r="1142" spans="1:25" ht="16.5">
      <c r="A1142" s="493">
        <f t="shared" si="423"/>
        <v>46169</v>
      </c>
      <c r="B1142" s="549" t="s">
        <v>833</v>
      </c>
      <c r="C1142" s="576"/>
      <c r="D1142" s="600"/>
      <c r="E1142" s="577"/>
      <c r="F1142" s="635" t="str">
        <f>IF(ISNA(VLOOKUP(D1142,條件!$A$1:$L$65585,5,0)),"",(VLOOKUP(D1142,條件!$A$1:$L$65585,5,0)))</f>
        <v/>
      </c>
      <c r="G1142" s="635" t="str">
        <f>IF(ISNA(VLOOKUP(D1142,條件!$A$1:$L$65585,11,0)),"",(VLOOKUP(D1142,條件!$A$1:$L$65585,11,0)))</f>
        <v/>
      </c>
      <c r="H1142" s="578"/>
      <c r="I1142" s="579"/>
      <c r="J1142" s="580"/>
      <c r="K1142" s="579"/>
      <c r="L1142" s="581"/>
      <c r="M1142" s="498"/>
      <c r="N1142" s="499"/>
      <c r="O1142" s="500"/>
      <c r="P1142" s="499"/>
      <c r="Q1142" s="501"/>
      <c r="R1142" s="560"/>
      <c r="S1142" s="542">
        <f>K1142*0.85</f>
        <v>0</v>
      </c>
      <c r="T1142" s="502">
        <f t="shared" ref="T1142:T1161" si="424">IF(J1142="",0,(1440/(J1142/S1142)))</f>
        <v>0</v>
      </c>
      <c r="U1142" s="522">
        <f>T1142*L1142*(N1142+P1142)/24*0.85</f>
        <v>0</v>
      </c>
      <c r="V1142" s="523">
        <f>M1142+O1142</f>
        <v>0</v>
      </c>
      <c r="W1142" s="559" t="str">
        <f>IF(U1142=0,"",((V1142/U1142)))</f>
        <v/>
      </c>
      <c r="X1142" s="569" t="str">
        <f t="shared" ref="X1142:X1161" si="425">IF(ISERROR((U1142/(N1142+P1142)*N1142)/250),"",((U1142/(N1142+P1142)*N1142)/250))</f>
        <v/>
      </c>
      <c r="Y1142" s="569" t="str">
        <f t="shared" ref="Y1142:Y1161" si="426">IF(ISERROR(((U1142/(N1142+P1142)*P1142)/250)),"",(((U1142/(N1142+P1142)*P1142))/250))</f>
        <v/>
      </c>
    </row>
    <row r="1143" spans="1:25" ht="16.5">
      <c r="A1143" s="493">
        <f t="shared" si="423"/>
        <v>46169</v>
      </c>
      <c r="B1143" s="549" t="s">
        <v>833</v>
      </c>
      <c r="C1143" s="576"/>
      <c r="D1143" s="600"/>
      <c r="E1143" s="577"/>
      <c r="F1143" s="635" t="str">
        <f>IF(ISNA(VLOOKUP(D1143,條件!$A$1:$L$65585,5,0)),"",(VLOOKUP(D1143,條件!$A$1:$L$65585,5,0)))</f>
        <v/>
      </c>
      <c r="G1143" s="635" t="str">
        <f>IF(ISNA(VLOOKUP(D1143,條件!$A$1:$L$65585,11,0)),"",(VLOOKUP(D1143,條件!$A$1:$L$65585,11,0)))</f>
        <v/>
      </c>
      <c r="H1143" s="578"/>
      <c r="I1143" s="579"/>
      <c r="J1143" s="580"/>
      <c r="K1143" s="579"/>
      <c r="L1143" s="581"/>
      <c r="M1143" s="498"/>
      <c r="N1143" s="499"/>
      <c r="O1143" s="500"/>
      <c r="P1143" s="499"/>
      <c r="Q1143" s="501"/>
      <c r="R1143" s="560"/>
      <c r="S1143" s="542">
        <f t="shared" ref="S1143:S1161" si="427">K1143*0.85</f>
        <v>0</v>
      </c>
      <c r="T1143" s="502">
        <f t="shared" si="424"/>
        <v>0</v>
      </c>
      <c r="U1143" s="522">
        <f t="shared" ref="U1143:U1161" si="428">T1143*L1143*(N1143+P1143)/24*0.85</f>
        <v>0</v>
      </c>
      <c r="V1143" s="503">
        <f t="shared" ref="V1143:V1161" si="429">M1143+O1143</f>
        <v>0</v>
      </c>
      <c r="W1143" s="559" t="str">
        <f t="shared" ref="W1143:W1161" si="430">IF(U1143=0,"",((V1143/U1143)))</f>
        <v/>
      </c>
      <c r="X1143" s="569" t="str">
        <f t="shared" si="425"/>
        <v/>
      </c>
      <c r="Y1143" s="569" t="str">
        <f t="shared" si="426"/>
        <v/>
      </c>
    </row>
    <row r="1144" spans="1:25" ht="16.5">
      <c r="A1144" s="493">
        <f t="shared" si="423"/>
        <v>46169</v>
      </c>
      <c r="B1144" s="549" t="s">
        <v>833</v>
      </c>
      <c r="C1144" s="576"/>
      <c r="D1144" s="600"/>
      <c r="E1144" s="577"/>
      <c r="F1144" s="635" t="str">
        <f>IF(ISNA(VLOOKUP(D1144,條件!$A$1:$L$65585,5,0)),"",(VLOOKUP(D1144,條件!$A$1:$L$65585,5,0)))</f>
        <v/>
      </c>
      <c r="G1144" s="635" t="str">
        <f>IF(ISNA(VLOOKUP(D1144,條件!$A$1:$L$65585,11,0)),"",(VLOOKUP(D1144,條件!$A$1:$L$65585,11,0)))</f>
        <v/>
      </c>
      <c r="H1144" s="578"/>
      <c r="I1144" s="579"/>
      <c r="J1144" s="580"/>
      <c r="K1144" s="579"/>
      <c r="L1144" s="581"/>
      <c r="M1144" s="498"/>
      <c r="N1144" s="499"/>
      <c r="O1144" s="500"/>
      <c r="P1144" s="499"/>
      <c r="Q1144" s="501"/>
      <c r="R1144" s="560"/>
      <c r="S1144" s="542">
        <f t="shared" si="427"/>
        <v>0</v>
      </c>
      <c r="T1144" s="502">
        <f t="shared" si="424"/>
        <v>0</v>
      </c>
      <c r="U1144" s="522">
        <f t="shared" si="428"/>
        <v>0</v>
      </c>
      <c r="V1144" s="503">
        <f t="shared" si="429"/>
        <v>0</v>
      </c>
      <c r="W1144" s="559" t="str">
        <f t="shared" si="430"/>
        <v/>
      </c>
      <c r="X1144" s="569" t="str">
        <f t="shared" si="425"/>
        <v/>
      </c>
      <c r="Y1144" s="569" t="str">
        <f t="shared" si="426"/>
        <v/>
      </c>
    </row>
    <row r="1145" spans="1:25" ht="16.5">
      <c r="A1145" s="493">
        <f t="shared" si="423"/>
        <v>46169</v>
      </c>
      <c r="B1145" s="549" t="s">
        <v>833</v>
      </c>
      <c r="C1145" s="576"/>
      <c r="D1145" s="600"/>
      <c r="E1145" s="577"/>
      <c r="F1145" s="635" t="str">
        <f>IF(ISNA(VLOOKUP(D1145,條件!$A$1:$L$65585,5,0)),"",(VLOOKUP(D1145,條件!$A$1:$L$65585,5,0)))</f>
        <v/>
      </c>
      <c r="G1145" s="635" t="str">
        <f>IF(ISNA(VLOOKUP(D1145,條件!$A$1:$L$65585,11,0)),"",(VLOOKUP(D1145,條件!$A$1:$L$65585,11,0)))</f>
        <v/>
      </c>
      <c r="H1145" s="578"/>
      <c r="I1145" s="579"/>
      <c r="J1145" s="580"/>
      <c r="K1145" s="579"/>
      <c r="L1145" s="581"/>
      <c r="M1145" s="498"/>
      <c r="N1145" s="499"/>
      <c r="O1145" s="500"/>
      <c r="P1145" s="499"/>
      <c r="Q1145" s="501"/>
      <c r="R1145" s="560"/>
      <c r="S1145" s="542">
        <f t="shared" si="427"/>
        <v>0</v>
      </c>
      <c r="T1145" s="502">
        <f t="shared" si="424"/>
        <v>0</v>
      </c>
      <c r="U1145" s="522">
        <f t="shared" si="428"/>
        <v>0</v>
      </c>
      <c r="V1145" s="503">
        <f t="shared" si="429"/>
        <v>0</v>
      </c>
      <c r="W1145" s="559" t="str">
        <f t="shared" si="430"/>
        <v/>
      </c>
      <c r="X1145" s="569" t="str">
        <f t="shared" si="425"/>
        <v/>
      </c>
      <c r="Y1145" s="569" t="str">
        <f t="shared" si="426"/>
        <v/>
      </c>
    </row>
    <row r="1146" spans="1:25" ht="16.5">
      <c r="A1146" s="493">
        <f t="shared" si="423"/>
        <v>46169</v>
      </c>
      <c r="B1146" s="549" t="s">
        <v>833</v>
      </c>
      <c r="C1146" s="576"/>
      <c r="D1146" s="600"/>
      <c r="E1146" s="577"/>
      <c r="F1146" s="635" t="str">
        <f>IF(ISNA(VLOOKUP(D1146,條件!$A$1:$L$65585,5,0)),"",(VLOOKUP(D1146,條件!$A$1:$L$65585,5,0)))</f>
        <v/>
      </c>
      <c r="G1146" s="635" t="str">
        <f>IF(ISNA(VLOOKUP(D1146,條件!$A$1:$L$65585,11,0)),"",(VLOOKUP(D1146,條件!$A$1:$L$65585,11,0)))</f>
        <v/>
      </c>
      <c r="H1146" s="578"/>
      <c r="I1146" s="579"/>
      <c r="J1146" s="580"/>
      <c r="K1146" s="579"/>
      <c r="L1146" s="581"/>
      <c r="M1146" s="498"/>
      <c r="N1146" s="499"/>
      <c r="O1146" s="500"/>
      <c r="P1146" s="499"/>
      <c r="Q1146" s="501"/>
      <c r="R1146" s="560"/>
      <c r="S1146" s="542">
        <f t="shared" si="427"/>
        <v>0</v>
      </c>
      <c r="T1146" s="502">
        <f t="shared" si="424"/>
        <v>0</v>
      </c>
      <c r="U1146" s="522">
        <f t="shared" si="428"/>
        <v>0</v>
      </c>
      <c r="V1146" s="503">
        <f t="shared" si="429"/>
        <v>0</v>
      </c>
      <c r="W1146" s="559" t="str">
        <f t="shared" si="430"/>
        <v/>
      </c>
      <c r="X1146" s="569" t="str">
        <f t="shared" si="425"/>
        <v/>
      </c>
      <c r="Y1146" s="569" t="str">
        <f t="shared" si="426"/>
        <v/>
      </c>
    </row>
    <row r="1147" spans="1:25" ht="16.5">
      <c r="A1147" s="493">
        <f t="shared" si="423"/>
        <v>46169</v>
      </c>
      <c r="B1147" s="549" t="s">
        <v>833</v>
      </c>
      <c r="C1147" s="576"/>
      <c r="D1147" s="600"/>
      <c r="E1147" s="577"/>
      <c r="F1147" s="635" t="str">
        <f>IF(ISNA(VLOOKUP(D1147,條件!$A$1:$L$65585,5,0)),"",(VLOOKUP(D1147,條件!$A$1:$L$65585,5,0)))</f>
        <v/>
      </c>
      <c r="G1147" s="635" t="str">
        <f>IF(ISNA(VLOOKUP(D1147,條件!$A$1:$L$65585,11,0)),"",(VLOOKUP(D1147,條件!$A$1:$L$65585,11,0)))</f>
        <v/>
      </c>
      <c r="H1147" s="578"/>
      <c r="I1147" s="579"/>
      <c r="J1147" s="580"/>
      <c r="K1147" s="579"/>
      <c r="L1147" s="581"/>
      <c r="M1147" s="498"/>
      <c r="N1147" s="499"/>
      <c r="O1147" s="500"/>
      <c r="P1147" s="499"/>
      <c r="Q1147" s="501"/>
      <c r="R1147" s="560"/>
      <c r="S1147" s="542">
        <f t="shared" si="427"/>
        <v>0</v>
      </c>
      <c r="T1147" s="502">
        <f t="shared" si="424"/>
        <v>0</v>
      </c>
      <c r="U1147" s="522">
        <f t="shared" si="428"/>
        <v>0</v>
      </c>
      <c r="V1147" s="503">
        <f t="shared" si="429"/>
        <v>0</v>
      </c>
      <c r="W1147" s="559" t="str">
        <f t="shared" si="430"/>
        <v/>
      </c>
      <c r="X1147" s="569" t="str">
        <f t="shared" si="425"/>
        <v/>
      </c>
      <c r="Y1147" s="569" t="str">
        <f t="shared" si="426"/>
        <v/>
      </c>
    </row>
    <row r="1148" spans="1:25" ht="16.5">
      <c r="A1148" s="493">
        <f t="shared" si="423"/>
        <v>46169</v>
      </c>
      <c r="B1148" s="549" t="s">
        <v>833</v>
      </c>
      <c r="C1148" s="576"/>
      <c r="D1148" s="600"/>
      <c r="E1148" s="577"/>
      <c r="F1148" s="635" t="str">
        <f>IF(ISNA(VLOOKUP(D1148,條件!$A$1:$L$65585,5,0)),"",(VLOOKUP(D1148,條件!$A$1:$L$65585,5,0)))</f>
        <v/>
      </c>
      <c r="G1148" s="635" t="str">
        <f>IF(ISNA(VLOOKUP(D1148,條件!$A$1:$L$65585,11,0)),"",(VLOOKUP(D1148,條件!$A$1:$L$65585,11,0)))</f>
        <v/>
      </c>
      <c r="H1148" s="578"/>
      <c r="I1148" s="579"/>
      <c r="J1148" s="580"/>
      <c r="K1148" s="579"/>
      <c r="L1148" s="581"/>
      <c r="M1148" s="498"/>
      <c r="N1148" s="499"/>
      <c r="O1148" s="500"/>
      <c r="P1148" s="499"/>
      <c r="Q1148" s="501"/>
      <c r="R1148" s="560"/>
      <c r="S1148" s="542">
        <f t="shared" si="427"/>
        <v>0</v>
      </c>
      <c r="T1148" s="502">
        <f t="shared" si="424"/>
        <v>0</v>
      </c>
      <c r="U1148" s="522">
        <f t="shared" si="428"/>
        <v>0</v>
      </c>
      <c r="V1148" s="503">
        <f t="shared" si="429"/>
        <v>0</v>
      </c>
      <c r="W1148" s="559" t="str">
        <f t="shared" si="430"/>
        <v/>
      </c>
      <c r="X1148" s="569" t="str">
        <f t="shared" si="425"/>
        <v/>
      </c>
      <c r="Y1148" s="569" t="str">
        <f t="shared" si="426"/>
        <v/>
      </c>
    </row>
    <row r="1149" spans="1:25" ht="16.5">
      <c r="A1149" s="493">
        <f t="shared" si="423"/>
        <v>46169</v>
      </c>
      <c r="B1149" s="549" t="s">
        <v>833</v>
      </c>
      <c r="C1149" s="576"/>
      <c r="D1149" s="600"/>
      <c r="E1149" s="577"/>
      <c r="F1149" s="635" t="str">
        <f>IF(ISNA(VLOOKUP(D1149,條件!$A$1:$L$65585,5,0)),"",(VLOOKUP(D1149,條件!$A$1:$L$65585,5,0)))</f>
        <v/>
      </c>
      <c r="G1149" s="635" t="str">
        <f>IF(ISNA(VLOOKUP(D1149,條件!$A$1:$L$65585,11,0)),"",(VLOOKUP(D1149,條件!$A$1:$L$65585,11,0)))</f>
        <v/>
      </c>
      <c r="H1149" s="578"/>
      <c r="I1149" s="579"/>
      <c r="J1149" s="580"/>
      <c r="K1149" s="579"/>
      <c r="L1149" s="581"/>
      <c r="M1149" s="498"/>
      <c r="N1149" s="499"/>
      <c r="O1149" s="500"/>
      <c r="P1149" s="499"/>
      <c r="Q1149" s="501"/>
      <c r="R1149" s="560"/>
      <c r="S1149" s="542">
        <f t="shared" si="427"/>
        <v>0</v>
      </c>
      <c r="T1149" s="502">
        <f t="shared" si="424"/>
        <v>0</v>
      </c>
      <c r="U1149" s="522">
        <f t="shared" si="428"/>
        <v>0</v>
      </c>
      <c r="V1149" s="503">
        <f t="shared" si="429"/>
        <v>0</v>
      </c>
      <c r="W1149" s="559" t="str">
        <f t="shared" si="430"/>
        <v/>
      </c>
      <c r="X1149" s="569" t="str">
        <f t="shared" si="425"/>
        <v/>
      </c>
      <c r="Y1149" s="569" t="str">
        <f t="shared" si="426"/>
        <v/>
      </c>
    </row>
    <row r="1150" spans="1:25" ht="16.5">
      <c r="A1150" s="493">
        <f t="shared" si="423"/>
        <v>46169</v>
      </c>
      <c r="B1150" s="549" t="s">
        <v>833</v>
      </c>
      <c r="C1150" s="576"/>
      <c r="D1150" s="600"/>
      <c r="E1150" s="577"/>
      <c r="F1150" s="635" t="str">
        <f>IF(ISNA(VLOOKUP(D1150,條件!$A$1:$L$65585,5,0)),"",(VLOOKUP(D1150,條件!$A$1:$L$65585,5,0)))</f>
        <v/>
      </c>
      <c r="G1150" s="635" t="str">
        <f>IF(ISNA(VLOOKUP(D1150,條件!$A$1:$L$65585,11,0)),"",(VLOOKUP(D1150,條件!$A$1:$L$65585,11,0)))</f>
        <v/>
      </c>
      <c r="H1150" s="578"/>
      <c r="I1150" s="579"/>
      <c r="J1150" s="580"/>
      <c r="K1150" s="579"/>
      <c r="L1150" s="581"/>
      <c r="M1150" s="498"/>
      <c r="N1150" s="499"/>
      <c r="O1150" s="500"/>
      <c r="P1150" s="499"/>
      <c r="Q1150" s="501"/>
      <c r="R1150" s="560"/>
      <c r="S1150" s="542">
        <f t="shared" si="427"/>
        <v>0</v>
      </c>
      <c r="T1150" s="502">
        <f t="shared" si="424"/>
        <v>0</v>
      </c>
      <c r="U1150" s="522">
        <f t="shared" si="428"/>
        <v>0</v>
      </c>
      <c r="V1150" s="503">
        <f t="shared" si="429"/>
        <v>0</v>
      </c>
      <c r="W1150" s="559" t="str">
        <f t="shared" si="430"/>
        <v/>
      </c>
      <c r="X1150" s="569" t="str">
        <f t="shared" si="425"/>
        <v/>
      </c>
      <c r="Y1150" s="569" t="str">
        <f t="shared" si="426"/>
        <v/>
      </c>
    </row>
    <row r="1151" spans="1:25" ht="16.5">
      <c r="A1151" s="493">
        <f t="shared" si="423"/>
        <v>46169</v>
      </c>
      <c r="B1151" s="549" t="s">
        <v>833</v>
      </c>
      <c r="C1151" s="576"/>
      <c r="D1151" s="600"/>
      <c r="E1151" s="577"/>
      <c r="F1151" s="635" t="str">
        <f>IF(ISNA(VLOOKUP(D1151,條件!$A$1:$L$65585,5,0)),"",(VLOOKUP(D1151,條件!$A$1:$L$65585,5,0)))</f>
        <v/>
      </c>
      <c r="G1151" s="635" t="str">
        <f>IF(ISNA(VLOOKUP(D1151,條件!$A$1:$L$65585,11,0)),"",(VLOOKUP(D1151,條件!$A$1:$L$65585,11,0)))</f>
        <v/>
      </c>
      <c r="H1151" s="578"/>
      <c r="I1151" s="579"/>
      <c r="J1151" s="580"/>
      <c r="K1151" s="579"/>
      <c r="L1151" s="581"/>
      <c r="M1151" s="498"/>
      <c r="N1151" s="499"/>
      <c r="O1151" s="500"/>
      <c r="P1151" s="499"/>
      <c r="Q1151" s="501"/>
      <c r="R1151" s="560"/>
      <c r="S1151" s="542">
        <f t="shared" si="427"/>
        <v>0</v>
      </c>
      <c r="T1151" s="502">
        <f t="shared" si="424"/>
        <v>0</v>
      </c>
      <c r="U1151" s="522">
        <f t="shared" si="428"/>
        <v>0</v>
      </c>
      <c r="V1151" s="503">
        <f t="shared" si="429"/>
        <v>0</v>
      </c>
      <c r="W1151" s="559" t="str">
        <f t="shared" si="430"/>
        <v/>
      </c>
      <c r="X1151" s="569" t="str">
        <f t="shared" si="425"/>
        <v/>
      </c>
      <c r="Y1151" s="569" t="str">
        <f t="shared" si="426"/>
        <v/>
      </c>
    </row>
    <row r="1152" spans="1:25" ht="16.5">
      <c r="A1152" s="493">
        <f t="shared" si="423"/>
        <v>46169</v>
      </c>
      <c r="B1152" s="549" t="s">
        <v>833</v>
      </c>
      <c r="C1152" s="576"/>
      <c r="D1152" s="600"/>
      <c r="E1152" s="577"/>
      <c r="F1152" s="635" t="str">
        <f>IF(ISNA(VLOOKUP(D1152,條件!$A$1:$L$65585,5,0)),"",(VLOOKUP(D1152,條件!$A$1:$L$65585,5,0)))</f>
        <v/>
      </c>
      <c r="G1152" s="635" t="str">
        <f>IF(ISNA(VLOOKUP(D1152,條件!$A$1:$L$65585,11,0)),"",(VLOOKUP(D1152,條件!$A$1:$L$65585,11,0)))</f>
        <v/>
      </c>
      <c r="H1152" s="578"/>
      <c r="I1152" s="579"/>
      <c r="J1152" s="580"/>
      <c r="K1152" s="579"/>
      <c r="L1152" s="581"/>
      <c r="M1152" s="498"/>
      <c r="N1152" s="499"/>
      <c r="O1152" s="500"/>
      <c r="P1152" s="499"/>
      <c r="Q1152" s="501"/>
      <c r="R1152" s="560"/>
      <c r="S1152" s="542">
        <f t="shared" si="427"/>
        <v>0</v>
      </c>
      <c r="T1152" s="502">
        <f t="shared" si="424"/>
        <v>0</v>
      </c>
      <c r="U1152" s="522">
        <f t="shared" si="428"/>
        <v>0</v>
      </c>
      <c r="V1152" s="503">
        <f t="shared" si="429"/>
        <v>0</v>
      </c>
      <c r="W1152" s="559" t="str">
        <f t="shared" si="430"/>
        <v/>
      </c>
      <c r="X1152" s="569" t="str">
        <f t="shared" si="425"/>
        <v/>
      </c>
      <c r="Y1152" s="569" t="str">
        <f t="shared" si="426"/>
        <v/>
      </c>
    </row>
    <row r="1153" spans="1:25" ht="16.5">
      <c r="A1153" s="493">
        <f t="shared" si="423"/>
        <v>46169</v>
      </c>
      <c r="B1153" s="549" t="s">
        <v>833</v>
      </c>
      <c r="C1153" s="576"/>
      <c r="D1153" s="600"/>
      <c r="E1153" s="577"/>
      <c r="F1153" s="635" t="str">
        <f>IF(ISNA(VLOOKUP(D1153,條件!$A$1:$L$65585,5,0)),"",(VLOOKUP(D1153,條件!$A$1:$L$65585,5,0)))</f>
        <v/>
      </c>
      <c r="G1153" s="635" t="str">
        <f>IF(ISNA(VLOOKUP(D1153,條件!$A$1:$L$65585,11,0)),"",(VLOOKUP(D1153,條件!$A$1:$L$65585,11,0)))</f>
        <v/>
      </c>
      <c r="H1153" s="578"/>
      <c r="I1153" s="579"/>
      <c r="J1153" s="580"/>
      <c r="K1153" s="579"/>
      <c r="L1153" s="581"/>
      <c r="M1153" s="498"/>
      <c r="N1153" s="499"/>
      <c r="O1153" s="500"/>
      <c r="P1153" s="499"/>
      <c r="Q1153" s="501"/>
      <c r="R1153" s="560"/>
      <c r="S1153" s="542">
        <f t="shared" si="427"/>
        <v>0</v>
      </c>
      <c r="T1153" s="502">
        <f t="shared" si="424"/>
        <v>0</v>
      </c>
      <c r="U1153" s="502">
        <f t="shared" si="428"/>
        <v>0</v>
      </c>
      <c r="V1153" s="503">
        <f t="shared" si="429"/>
        <v>0</v>
      </c>
      <c r="W1153" s="561" t="str">
        <f t="shared" si="430"/>
        <v/>
      </c>
      <c r="X1153" s="569" t="str">
        <f t="shared" si="425"/>
        <v/>
      </c>
      <c r="Y1153" s="569" t="str">
        <f t="shared" si="426"/>
        <v/>
      </c>
    </row>
    <row r="1154" spans="1:25" ht="16.5">
      <c r="A1154" s="493">
        <f t="shared" si="423"/>
        <v>46169</v>
      </c>
      <c r="B1154" s="549" t="s">
        <v>833</v>
      </c>
      <c r="C1154" s="576"/>
      <c r="D1154" s="600"/>
      <c r="E1154" s="577"/>
      <c r="F1154" s="635" t="str">
        <f>IF(ISNA(VLOOKUP(D1154,條件!$A$1:$L$65585,5,0)),"",(VLOOKUP(D1154,條件!$A$1:$L$65585,5,0)))</f>
        <v/>
      </c>
      <c r="G1154" s="635" t="str">
        <f>IF(ISNA(VLOOKUP(D1154,條件!$A$1:$L$65585,11,0)),"",(VLOOKUP(D1154,條件!$A$1:$L$65585,11,0)))</f>
        <v/>
      </c>
      <c r="H1154" s="578"/>
      <c r="I1154" s="579"/>
      <c r="J1154" s="580"/>
      <c r="K1154" s="579"/>
      <c r="L1154" s="581"/>
      <c r="M1154" s="498"/>
      <c r="N1154" s="499"/>
      <c r="O1154" s="500"/>
      <c r="P1154" s="499"/>
      <c r="Q1154" s="501"/>
      <c r="R1154" s="560"/>
      <c r="S1154" s="542">
        <f t="shared" si="427"/>
        <v>0</v>
      </c>
      <c r="T1154" s="502">
        <f t="shared" si="424"/>
        <v>0</v>
      </c>
      <c r="U1154" s="502">
        <f t="shared" si="428"/>
        <v>0</v>
      </c>
      <c r="V1154" s="503">
        <f t="shared" si="429"/>
        <v>0</v>
      </c>
      <c r="W1154" s="561" t="str">
        <f t="shared" si="430"/>
        <v/>
      </c>
      <c r="X1154" s="569" t="str">
        <f t="shared" si="425"/>
        <v/>
      </c>
      <c r="Y1154" s="569" t="str">
        <f t="shared" si="426"/>
        <v/>
      </c>
    </row>
    <row r="1155" spans="1:25" ht="16.5">
      <c r="A1155" s="493">
        <f t="shared" si="423"/>
        <v>46169</v>
      </c>
      <c r="B1155" s="549" t="s">
        <v>833</v>
      </c>
      <c r="C1155" s="576"/>
      <c r="D1155" s="600"/>
      <c r="E1155" s="577"/>
      <c r="F1155" s="635" t="str">
        <f>IF(ISNA(VLOOKUP(D1155,條件!$A$1:$L$65585,5,0)),"",(VLOOKUP(D1155,條件!$A$1:$L$65585,5,0)))</f>
        <v/>
      </c>
      <c r="G1155" s="635" t="str">
        <f>IF(ISNA(VLOOKUP(D1155,條件!$A$1:$L$65585,11,0)),"",(VLOOKUP(D1155,條件!$A$1:$L$65585,11,0)))</f>
        <v/>
      </c>
      <c r="H1155" s="578"/>
      <c r="I1155" s="579"/>
      <c r="J1155" s="580"/>
      <c r="K1155" s="579"/>
      <c r="L1155" s="581"/>
      <c r="M1155" s="498"/>
      <c r="N1155" s="499"/>
      <c r="O1155" s="500"/>
      <c r="P1155" s="499"/>
      <c r="Q1155" s="501"/>
      <c r="R1155" s="560"/>
      <c r="S1155" s="542">
        <f t="shared" si="427"/>
        <v>0</v>
      </c>
      <c r="T1155" s="502">
        <f t="shared" si="424"/>
        <v>0</v>
      </c>
      <c r="U1155" s="502">
        <f t="shared" si="428"/>
        <v>0</v>
      </c>
      <c r="V1155" s="503">
        <f t="shared" si="429"/>
        <v>0</v>
      </c>
      <c r="W1155" s="561" t="str">
        <f t="shared" si="430"/>
        <v/>
      </c>
      <c r="X1155" s="569" t="str">
        <f t="shared" si="425"/>
        <v/>
      </c>
      <c r="Y1155" s="569" t="str">
        <f t="shared" si="426"/>
        <v/>
      </c>
    </row>
    <row r="1156" spans="1:25" ht="16.5">
      <c r="A1156" s="493">
        <f t="shared" si="423"/>
        <v>46169</v>
      </c>
      <c r="B1156" s="549" t="s">
        <v>833</v>
      </c>
      <c r="C1156" s="576"/>
      <c r="D1156" s="600"/>
      <c r="E1156" s="577"/>
      <c r="F1156" s="635" t="str">
        <f>IF(ISNA(VLOOKUP(D1156,條件!$A$1:$L$65585,5,0)),"",(VLOOKUP(D1156,條件!$A$1:$L$65585,5,0)))</f>
        <v/>
      </c>
      <c r="G1156" s="635" t="str">
        <f>IF(ISNA(VLOOKUP(D1156,條件!$A$1:$L$65585,11,0)),"",(VLOOKUP(D1156,條件!$A$1:$L$65585,11,0)))</f>
        <v/>
      </c>
      <c r="H1156" s="578"/>
      <c r="I1156" s="579"/>
      <c r="J1156" s="580"/>
      <c r="K1156" s="579"/>
      <c r="L1156" s="581"/>
      <c r="M1156" s="498"/>
      <c r="N1156" s="499"/>
      <c r="O1156" s="500"/>
      <c r="P1156" s="499"/>
      <c r="Q1156" s="501"/>
      <c r="R1156" s="560"/>
      <c r="S1156" s="542">
        <f t="shared" si="427"/>
        <v>0</v>
      </c>
      <c r="T1156" s="502">
        <f t="shared" si="424"/>
        <v>0</v>
      </c>
      <c r="U1156" s="502">
        <f t="shared" si="428"/>
        <v>0</v>
      </c>
      <c r="V1156" s="503">
        <f t="shared" si="429"/>
        <v>0</v>
      </c>
      <c r="W1156" s="561" t="str">
        <f t="shared" si="430"/>
        <v/>
      </c>
      <c r="X1156" s="569" t="str">
        <f t="shared" si="425"/>
        <v/>
      </c>
      <c r="Y1156" s="569" t="str">
        <f t="shared" si="426"/>
        <v/>
      </c>
    </row>
    <row r="1157" spans="1:25" ht="16.5">
      <c r="A1157" s="493">
        <f t="shared" si="423"/>
        <v>46169</v>
      </c>
      <c r="B1157" s="549" t="s">
        <v>833</v>
      </c>
      <c r="C1157" s="576"/>
      <c r="D1157" s="600"/>
      <c r="E1157" s="577"/>
      <c r="F1157" s="635" t="str">
        <f>IF(ISNA(VLOOKUP(D1157,條件!$A$1:$L$65585,5,0)),"",(VLOOKUP(D1157,條件!$A$1:$L$65585,5,0)))</f>
        <v/>
      </c>
      <c r="G1157" s="635" t="str">
        <f>IF(ISNA(VLOOKUP(D1157,條件!$A$1:$L$65585,11,0)),"",(VLOOKUP(D1157,條件!$A$1:$L$65585,11,0)))</f>
        <v/>
      </c>
      <c r="H1157" s="578"/>
      <c r="I1157" s="579"/>
      <c r="J1157" s="580"/>
      <c r="K1157" s="579"/>
      <c r="L1157" s="581"/>
      <c r="M1157" s="498"/>
      <c r="N1157" s="499"/>
      <c r="O1157" s="500"/>
      <c r="P1157" s="499"/>
      <c r="Q1157" s="501"/>
      <c r="R1157" s="560"/>
      <c r="S1157" s="542">
        <f t="shared" si="427"/>
        <v>0</v>
      </c>
      <c r="T1157" s="502">
        <f t="shared" si="424"/>
        <v>0</v>
      </c>
      <c r="U1157" s="502">
        <f t="shared" si="428"/>
        <v>0</v>
      </c>
      <c r="V1157" s="503">
        <f t="shared" si="429"/>
        <v>0</v>
      </c>
      <c r="W1157" s="561" t="str">
        <f t="shared" si="430"/>
        <v/>
      </c>
      <c r="X1157" s="569" t="str">
        <f t="shared" si="425"/>
        <v/>
      </c>
      <c r="Y1157" s="569" t="str">
        <f t="shared" si="426"/>
        <v/>
      </c>
    </row>
    <row r="1158" spans="1:25" ht="16.5">
      <c r="A1158" s="493">
        <f t="shared" si="423"/>
        <v>46169</v>
      </c>
      <c r="B1158" s="549" t="s">
        <v>833</v>
      </c>
      <c r="C1158" s="576"/>
      <c r="D1158" s="600"/>
      <c r="E1158" s="577"/>
      <c r="F1158" s="635" t="str">
        <f>IF(ISNA(VLOOKUP(D1158,條件!$A$1:$L$65585,5,0)),"",(VLOOKUP(D1158,條件!$A$1:$L$65585,5,0)))</f>
        <v/>
      </c>
      <c r="G1158" s="635" t="str">
        <f>IF(ISNA(VLOOKUP(D1158,條件!$A$1:$L$65585,11,0)),"",(VLOOKUP(D1158,條件!$A$1:$L$65585,11,0)))</f>
        <v/>
      </c>
      <c r="H1158" s="578"/>
      <c r="I1158" s="579"/>
      <c r="J1158" s="580"/>
      <c r="K1158" s="579"/>
      <c r="L1158" s="581"/>
      <c r="M1158" s="498"/>
      <c r="N1158" s="499"/>
      <c r="O1158" s="500"/>
      <c r="P1158" s="499"/>
      <c r="Q1158" s="501"/>
      <c r="R1158" s="560"/>
      <c r="S1158" s="542">
        <f t="shared" si="427"/>
        <v>0</v>
      </c>
      <c r="T1158" s="502">
        <f t="shared" si="424"/>
        <v>0</v>
      </c>
      <c r="U1158" s="502">
        <f t="shared" si="428"/>
        <v>0</v>
      </c>
      <c r="V1158" s="503">
        <f t="shared" si="429"/>
        <v>0</v>
      </c>
      <c r="W1158" s="561" t="str">
        <f t="shared" si="430"/>
        <v/>
      </c>
      <c r="X1158" s="569" t="str">
        <f t="shared" si="425"/>
        <v/>
      </c>
      <c r="Y1158" s="569" t="str">
        <f t="shared" si="426"/>
        <v/>
      </c>
    </row>
    <row r="1159" spans="1:25" ht="16.5">
      <c r="A1159" s="493">
        <f t="shared" si="423"/>
        <v>46169</v>
      </c>
      <c r="B1159" s="549" t="s">
        <v>833</v>
      </c>
      <c r="C1159" s="576"/>
      <c r="D1159" s="600"/>
      <c r="E1159" s="577"/>
      <c r="F1159" s="635" t="str">
        <f>IF(ISNA(VLOOKUP(D1159,條件!$A$1:$L$65585,5,0)),"",(VLOOKUP(D1159,條件!$A$1:$L$65585,5,0)))</f>
        <v/>
      </c>
      <c r="G1159" s="635" t="str">
        <f>IF(ISNA(VLOOKUP(D1159,條件!$A$1:$L$65585,11,0)),"",(VLOOKUP(D1159,條件!$A$1:$L$65585,11,0)))</f>
        <v/>
      </c>
      <c r="H1159" s="578"/>
      <c r="I1159" s="579"/>
      <c r="J1159" s="580"/>
      <c r="K1159" s="579"/>
      <c r="L1159" s="581"/>
      <c r="M1159" s="498"/>
      <c r="N1159" s="499"/>
      <c r="O1159" s="500"/>
      <c r="P1159" s="499"/>
      <c r="Q1159" s="501"/>
      <c r="R1159" s="560"/>
      <c r="S1159" s="542">
        <f t="shared" si="427"/>
        <v>0</v>
      </c>
      <c r="T1159" s="502">
        <f t="shared" si="424"/>
        <v>0</v>
      </c>
      <c r="U1159" s="502">
        <f t="shared" si="428"/>
        <v>0</v>
      </c>
      <c r="V1159" s="503">
        <f t="shared" si="429"/>
        <v>0</v>
      </c>
      <c r="W1159" s="561" t="str">
        <f t="shared" si="430"/>
        <v/>
      </c>
      <c r="X1159" s="569" t="str">
        <f t="shared" si="425"/>
        <v/>
      </c>
      <c r="Y1159" s="569" t="str">
        <f t="shared" si="426"/>
        <v/>
      </c>
    </row>
    <row r="1160" spans="1:25" ht="16.5">
      <c r="A1160" s="493">
        <f t="shared" si="423"/>
        <v>46169</v>
      </c>
      <c r="B1160" s="549" t="s">
        <v>833</v>
      </c>
      <c r="C1160" s="576"/>
      <c r="D1160" s="600"/>
      <c r="E1160" s="577"/>
      <c r="F1160" s="635" t="str">
        <f>IF(ISNA(VLOOKUP(D1160,條件!$A$1:$L$65585,5,0)),"",(VLOOKUP(D1160,條件!$A$1:$L$65585,5,0)))</f>
        <v/>
      </c>
      <c r="G1160" s="635" t="str">
        <f>IF(ISNA(VLOOKUP(D1160,條件!$A$1:$L$65585,11,0)),"",(VLOOKUP(D1160,條件!$A$1:$L$65585,11,0)))</f>
        <v/>
      </c>
      <c r="H1160" s="578"/>
      <c r="I1160" s="579"/>
      <c r="J1160" s="580"/>
      <c r="K1160" s="579"/>
      <c r="L1160" s="581"/>
      <c r="M1160" s="498"/>
      <c r="N1160" s="499"/>
      <c r="O1160" s="500"/>
      <c r="P1160" s="499"/>
      <c r="Q1160" s="501"/>
      <c r="R1160" s="560"/>
      <c r="S1160" s="542">
        <f t="shared" si="427"/>
        <v>0</v>
      </c>
      <c r="T1160" s="502">
        <f t="shared" si="424"/>
        <v>0</v>
      </c>
      <c r="U1160" s="502">
        <f t="shared" si="428"/>
        <v>0</v>
      </c>
      <c r="V1160" s="503">
        <f t="shared" si="429"/>
        <v>0</v>
      </c>
      <c r="W1160" s="561" t="str">
        <f t="shared" si="430"/>
        <v/>
      </c>
      <c r="X1160" s="569" t="str">
        <f t="shared" si="425"/>
        <v/>
      </c>
      <c r="Y1160" s="569" t="str">
        <f t="shared" si="426"/>
        <v/>
      </c>
    </row>
    <row r="1161" spans="1:25" ht="16.5">
      <c r="A1161" s="493">
        <f t="shared" si="423"/>
        <v>46169</v>
      </c>
      <c r="B1161" s="549" t="s">
        <v>833</v>
      </c>
      <c r="C1161" s="576"/>
      <c r="D1161" s="600"/>
      <c r="E1161" s="577"/>
      <c r="F1161" s="635" t="str">
        <f>IF(ISNA(VLOOKUP(D1161,條件!$A$1:$L$65585,5,0)),"",(VLOOKUP(D1161,條件!$A$1:$L$65585,5,0)))</f>
        <v/>
      </c>
      <c r="G1161" s="635" t="str">
        <f>IF(ISNA(VLOOKUP(D1161,條件!$A$1:$L$65585,11,0)),"",(VLOOKUP(D1161,條件!$A$1:$L$65585,11,0)))</f>
        <v/>
      </c>
      <c r="H1161" s="578"/>
      <c r="I1161" s="579"/>
      <c r="J1161" s="580"/>
      <c r="K1161" s="579"/>
      <c r="L1161" s="581"/>
      <c r="M1161" s="498"/>
      <c r="N1161" s="499"/>
      <c r="O1161" s="500"/>
      <c r="P1161" s="499"/>
      <c r="Q1161" s="501"/>
      <c r="R1161" s="560"/>
      <c r="S1161" s="542">
        <f t="shared" si="427"/>
        <v>0</v>
      </c>
      <c r="T1161" s="502">
        <f t="shared" si="424"/>
        <v>0</v>
      </c>
      <c r="U1161" s="502">
        <f t="shared" si="428"/>
        <v>0</v>
      </c>
      <c r="V1161" s="503">
        <f t="shared" si="429"/>
        <v>0</v>
      </c>
      <c r="W1161" s="561" t="str">
        <f t="shared" si="430"/>
        <v/>
      </c>
      <c r="X1161" s="569" t="str">
        <f t="shared" si="425"/>
        <v/>
      </c>
      <c r="Y1161" s="569" t="str">
        <f t="shared" si="426"/>
        <v/>
      </c>
    </row>
    <row r="1162" spans="1:25" ht="16.5">
      <c r="A1162" s="493">
        <f t="shared" si="423"/>
        <v>46169</v>
      </c>
      <c r="B1162" s="515" t="s">
        <v>831</v>
      </c>
      <c r="C1162" s="652"/>
      <c r="D1162" s="653"/>
      <c r="E1162" s="654"/>
      <c r="F1162" s="655">
        <v>0</v>
      </c>
      <c r="G1162" s="655"/>
      <c r="H1162" s="656"/>
      <c r="I1162" s="657">
        <f>COUNTA(I1142:I1161)</f>
        <v>0</v>
      </c>
      <c r="J1162" s="657"/>
      <c r="K1162" s="657"/>
      <c r="L1162" s="658"/>
      <c r="M1162" s="517"/>
      <c r="N1162" s="518">
        <f>SUM(N1142:N1161)</f>
        <v>0</v>
      </c>
      <c r="O1162" s="517"/>
      <c r="P1162" s="518">
        <f>SUM(P1142:P1161)</f>
        <v>0</v>
      </c>
      <c r="Q1162" s="519"/>
      <c r="R1162" s="562"/>
      <c r="S1162" s="544"/>
      <c r="T1162" s="520"/>
      <c r="U1162" s="516">
        <f>SUMIF(U1142:U1161,"&lt;9E307")</f>
        <v>0</v>
      </c>
      <c r="V1162" s="516">
        <f>SUM(V1142:V1161)</f>
        <v>0</v>
      </c>
      <c r="W1162" s="563">
        <f>IF(ISERROR(V1162/U1162),0,(V1162/U1162))</f>
        <v>0</v>
      </c>
      <c r="X1162" s="570">
        <f>SUMIF(X1142:X1161,"&lt;9E307")</f>
        <v>0</v>
      </c>
      <c r="Y1162" s="570">
        <f>SUMIF(Y1142:Y1161,"&lt;9E307")</f>
        <v>0</v>
      </c>
    </row>
    <row r="1163" spans="1:25" ht="16.5">
      <c r="A1163" s="493">
        <f t="shared" si="423"/>
        <v>46169</v>
      </c>
      <c r="B1163" s="521" t="s">
        <v>834</v>
      </c>
      <c r="C1163" s="659"/>
      <c r="D1163" s="660"/>
      <c r="E1163" s="661"/>
      <c r="F1163" s="662"/>
      <c r="G1163" s="662"/>
      <c r="H1163" s="663"/>
      <c r="I1163" s="664">
        <f>SUM(I1141,I1162)</f>
        <v>0</v>
      </c>
      <c r="J1163" s="664"/>
      <c r="K1163" s="664"/>
      <c r="L1163" s="665"/>
      <c r="M1163" s="536"/>
      <c r="N1163" s="537">
        <f>SUM(N1141,N1162)</f>
        <v>0</v>
      </c>
      <c r="O1163" s="536"/>
      <c r="P1163" s="537">
        <f>SUM(P1141,P1162)</f>
        <v>0</v>
      </c>
      <c r="Q1163" s="538"/>
      <c r="R1163" s="564"/>
      <c r="S1163" s="545"/>
      <c r="T1163" s="504"/>
      <c r="U1163" s="504">
        <f t="shared" ref="U1163:V1163" si="431">SUM(U1141,U1162)</f>
        <v>0</v>
      </c>
      <c r="V1163" s="504">
        <f t="shared" si="431"/>
        <v>0</v>
      </c>
      <c r="W1163" s="565">
        <f>IF(ISERROR(V1163/U1163),0,V1163/U1163)</f>
        <v>0</v>
      </c>
      <c r="X1163" s="571">
        <f>SUM(X1141,X1162)</f>
        <v>0</v>
      </c>
      <c r="Y1163" s="571">
        <f>SUM(Y1141,Y1162)</f>
        <v>0</v>
      </c>
    </row>
    <row r="1164" spans="1:25" ht="16.5">
      <c r="A1164" s="566">
        <f>A1163+1</f>
        <v>46170</v>
      </c>
      <c r="B1164" s="548" t="s">
        <v>832</v>
      </c>
      <c r="C1164" s="666"/>
      <c r="D1164" s="667"/>
      <c r="E1164" s="668"/>
      <c r="F1164" s="669" t="str">
        <f>IF(ISNA(VLOOKUP(D1164,條件!$A$1:$L$65585,5,0)),"",(VLOOKUP(D1164,條件!$A$1:$L$65585,5,0)))</f>
        <v/>
      </c>
      <c r="G1164" s="669" t="str">
        <f>IF(ISNA(VLOOKUP(D1164,條件!$A$1:$L$65585,11,0)),"",(VLOOKUP(D1164,條件!$A$1:$L$65585,11,0)))</f>
        <v/>
      </c>
      <c r="H1164" s="670"/>
      <c r="I1164" s="671"/>
      <c r="J1164" s="580"/>
      <c r="K1164" s="671"/>
      <c r="L1164" s="672"/>
      <c r="M1164" s="524"/>
      <c r="N1164" s="525"/>
      <c r="O1164" s="526"/>
      <c r="P1164" s="525"/>
      <c r="Q1164" s="527"/>
      <c r="R1164" s="558"/>
      <c r="S1164" s="541">
        <f>K1164*0.85</f>
        <v>0</v>
      </c>
      <c r="T1164" s="522">
        <f t="shared" ref="T1164:T1183" si="432">IF(J1164="",0,(1440/(J1164/S1164)))</f>
        <v>0</v>
      </c>
      <c r="U1164" s="522">
        <f>T1164*L1164*(N1164+P1164)/24*0.85</f>
        <v>0</v>
      </c>
      <c r="V1164" s="523">
        <f>M1164+O1164</f>
        <v>0</v>
      </c>
      <c r="W1164" s="559" t="str">
        <f>IF(U1164=0,"",((V1164/U1164)))</f>
        <v/>
      </c>
      <c r="X1164" s="569" t="str">
        <f t="shared" ref="X1164:X1183" si="433">IF(ISERROR((U1164/(N1164+P1164)*N1164)/250),"",((U1164/(N1164+P1164)*N1164)/250))</f>
        <v/>
      </c>
      <c r="Y1164" s="569" t="str">
        <f t="shared" ref="Y1164:Y1183" si="434">IF(ISERROR(((U1164/(N1164+P1164)*P1164)/250)),"",(((U1164/(N1164+P1164)*P1164))/250))</f>
        <v/>
      </c>
    </row>
    <row r="1165" spans="1:25" ht="16.5">
      <c r="A1165" s="493">
        <f>A1164</f>
        <v>46170</v>
      </c>
      <c r="B1165" s="549" t="s">
        <v>832</v>
      </c>
      <c r="C1165" s="576"/>
      <c r="D1165" s="600"/>
      <c r="E1165" s="577"/>
      <c r="F1165" s="635" t="str">
        <f>IF(ISNA(VLOOKUP(D1165,條件!$A$1:$L$65585,5,0)),"",(VLOOKUP(D1165,條件!$A$1:$L$65585,5,0)))</f>
        <v/>
      </c>
      <c r="G1165" s="635" t="str">
        <f>IF(ISNA(VLOOKUP(D1165,條件!$A$1:$L$65585,11,0)),"",(VLOOKUP(D1165,條件!$A$1:$L$65585,11,0)))</f>
        <v/>
      </c>
      <c r="H1165" s="578"/>
      <c r="I1165" s="579"/>
      <c r="J1165" s="580"/>
      <c r="K1165" s="579"/>
      <c r="L1165" s="581"/>
      <c r="M1165" s="498"/>
      <c r="N1165" s="499"/>
      <c r="O1165" s="500"/>
      <c r="P1165" s="499"/>
      <c r="Q1165" s="527"/>
      <c r="R1165" s="560"/>
      <c r="S1165" s="542">
        <f t="shared" ref="S1165:S1183" si="435">K1165*0.85</f>
        <v>0</v>
      </c>
      <c r="T1165" s="502">
        <f t="shared" si="432"/>
        <v>0</v>
      </c>
      <c r="U1165" s="522">
        <f t="shared" ref="U1165:U1183" si="436">T1165*L1165*(N1165+P1165)/24*0.85</f>
        <v>0</v>
      </c>
      <c r="V1165" s="503">
        <f t="shared" ref="V1165:V1183" si="437">M1165+O1165</f>
        <v>0</v>
      </c>
      <c r="W1165" s="559" t="str">
        <f t="shared" ref="W1165:W1183" si="438">IF(U1165=0,"",((V1165/U1165)))</f>
        <v/>
      </c>
      <c r="X1165" s="569" t="str">
        <f t="shared" si="433"/>
        <v/>
      </c>
      <c r="Y1165" s="569" t="str">
        <f t="shared" si="434"/>
        <v/>
      </c>
    </row>
    <row r="1166" spans="1:25" ht="16.5">
      <c r="A1166" s="493">
        <f t="shared" ref="A1166:A1206" si="439">A1165</f>
        <v>46170</v>
      </c>
      <c r="B1166" s="549" t="s">
        <v>832</v>
      </c>
      <c r="C1166" s="576"/>
      <c r="D1166" s="600"/>
      <c r="E1166" s="577"/>
      <c r="F1166" s="635" t="str">
        <f>IF(ISNA(VLOOKUP(D1166,條件!$A$1:$L$65585,5,0)),"",(VLOOKUP(D1166,條件!$A$1:$L$65585,5,0)))</f>
        <v/>
      </c>
      <c r="G1166" s="635" t="str">
        <f>IF(ISNA(VLOOKUP(D1166,條件!$A$1:$L$65585,11,0)),"",(VLOOKUP(D1166,條件!$A$1:$L$65585,11,0)))</f>
        <v/>
      </c>
      <c r="H1166" s="578"/>
      <c r="I1166" s="579"/>
      <c r="J1166" s="580"/>
      <c r="K1166" s="579"/>
      <c r="L1166" s="581"/>
      <c r="M1166" s="498"/>
      <c r="N1166" s="499"/>
      <c r="O1166" s="500"/>
      <c r="P1166" s="499"/>
      <c r="Q1166" s="527"/>
      <c r="R1166" s="560"/>
      <c r="S1166" s="542">
        <f t="shared" si="435"/>
        <v>0</v>
      </c>
      <c r="T1166" s="502">
        <f t="shared" si="432"/>
        <v>0</v>
      </c>
      <c r="U1166" s="522">
        <f t="shared" si="436"/>
        <v>0</v>
      </c>
      <c r="V1166" s="503">
        <f t="shared" si="437"/>
        <v>0</v>
      </c>
      <c r="W1166" s="559" t="str">
        <f t="shared" si="438"/>
        <v/>
      </c>
      <c r="X1166" s="569" t="str">
        <f t="shared" si="433"/>
        <v/>
      </c>
      <c r="Y1166" s="569" t="str">
        <f t="shared" si="434"/>
        <v/>
      </c>
    </row>
    <row r="1167" spans="1:25" ht="16.5">
      <c r="A1167" s="493">
        <f t="shared" si="439"/>
        <v>46170</v>
      </c>
      <c r="B1167" s="549" t="s">
        <v>832</v>
      </c>
      <c r="C1167" s="576"/>
      <c r="D1167" s="600"/>
      <c r="E1167" s="577"/>
      <c r="F1167" s="635" t="str">
        <f>IF(ISNA(VLOOKUP(D1167,條件!$A$1:$L$65585,5,0)),"",(VLOOKUP(D1167,條件!$A$1:$L$65585,5,0)))</f>
        <v/>
      </c>
      <c r="G1167" s="635" t="str">
        <f>IF(ISNA(VLOOKUP(D1167,條件!$A$1:$L$65585,11,0)),"",(VLOOKUP(D1167,條件!$A$1:$L$65585,11,0)))</f>
        <v/>
      </c>
      <c r="H1167" s="578"/>
      <c r="I1167" s="579"/>
      <c r="J1167" s="580"/>
      <c r="K1167" s="579"/>
      <c r="L1167" s="581"/>
      <c r="M1167" s="498"/>
      <c r="N1167" s="499"/>
      <c r="O1167" s="500"/>
      <c r="P1167" s="499"/>
      <c r="Q1167" s="527"/>
      <c r="R1167" s="560"/>
      <c r="S1167" s="542">
        <f t="shared" si="435"/>
        <v>0</v>
      </c>
      <c r="T1167" s="502">
        <f t="shared" si="432"/>
        <v>0</v>
      </c>
      <c r="U1167" s="522">
        <f t="shared" si="436"/>
        <v>0</v>
      </c>
      <c r="V1167" s="503">
        <f t="shared" si="437"/>
        <v>0</v>
      </c>
      <c r="W1167" s="559" t="str">
        <f t="shared" si="438"/>
        <v/>
      </c>
      <c r="X1167" s="569" t="str">
        <f t="shared" si="433"/>
        <v/>
      </c>
      <c r="Y1167" s="569" t="str">
        <f t="shared" si="434"/>
        <v/>
      </c>
    </row>
    <row r="1168" spans="1:25" ht="16.5">
      <c r="A1168" s="493">
        <f t="shared" si="439"/>
        <v>46170</v>
      </c>
      <c r="B1168" s="549" t="s">
        <v>832</v>
      </c>
      <c r="C1168" s="576"/>
      <c r="D1168" s="600"/>
      <c r="E1168" s="577"/>
      <c r="F1168" s="635" t="str">
        <f>IF(ISNA(VLOOKUP(D1168,條件!$A$1:$L$65585,5,0)),"",(VLOOKUP(D1168,條件!$A$1:$L$65585,5,0)))</f>
        <v/>
      </c>
      <c r="G1168" s="635" t="str">
        <f>IF(ISNA(VLOOKUP(D1168,條件!$A$1:$L$65585,11,0)),"",(VLOOKUP(D1168,條件!$A$1:$L$65585,11,0)))</f>
        <v/>
      </c>
      <c r="H1168" s="578"/>
      <c r="I1168" s="579"/>
      <c r="J1168" s="580"/>
      <c r="K1168" s="579"/>
      <c r="L1168" s="581"/>
      <c r="M1168" s="498"/>
      <c r="N1168" s="499"/>
      <c r="O1168" s="500"/>
      <c r="P1168" s="499"/>
      <c r="Q1168" s="527"/>
      <c r="R1168" s="560"/>
      <c r="S1168" s="542">
        <f t="shared" si="435"/>
        <v>0</v>
      </c>
      <c r="T1168" s="502">
        <f t="shared" si="432"/>
        <v>0</v>
      </c>
      <c r="U1168" s="522">
        <f t="shared" si="436"/>
        <v>0</v>
      </c>
      <c r="V1168" s="503">
        <f t="shared" si="437"/>
        <v>0</v>
      </c>
      <c r="W1168" s="559" t="str">
        <f t="shared" si="438"/>
        <v/>
      </c>
      <c r="X1168" s="569" t="str">
        <f t="shared" si="433"/>
        <v/>
      </c>
      <c r="Y1168" s="569" t="str">
        <f t="shared" si="434"/>
        <v/>
      </c>
    </row>
    <row r="1169" spans="1:25" ht="16.5">
      <c r="A1169" s="493">
        <f t="shared" si="439"/>
        <v>46170</v>
      </c>
      <c r="B1169" s="549" t="s">
        <v>832</v>
      </c>
      <c r="C1169" s="576"/>
      <c r="D1169" s="600"/>
      <c r="E1169" s="577"/>
      <c r="F1169" s="635" t="str">
        <f>IF(ISNA(VLOOKUP(D1169,條件!$A$1:$L$65585,5,0)),"",(VLOOKUP(D1169,條件!$A$1:$L$65585,5,0)))</f>
        <v/>
      </c>
      <c r="G1169" s="635" t="str">
        <f>IF(ISNA(VLOOKUP(D1169,條件!$A$1:$L$65585,11,0)),"",(VLOOKUP(D1169,條件!$A$1:$L$65585,11,0)))</f>
        <v/>
      </c>
      <c r="H1169" s="578"/>
      <c r="I1169" s="579"/>
      <c r="J1169" s="580"/>
      <c r="K1169" s="579"/>
      <c r="L1169" s="581"/>
      <c r="M1169" s="498"/>
      <c r="N1169" s="499"/>
      <c r="O1169" s="500"/>
      <c r="P1169" s="499"/>
      <c r="Q1169" s="527"/>
      <c r="R1169" s="560"/>
      <c r="S1169" s="542">
        <f t="shared" si="435"/>
        <v>0</v>
      </c>
      <c r="T1169" s="502">
        <f t="shared" si="432"/>
        <v>0</v>
      </c>
      <c r="U1169" s="522">
        <f t="shared" si="436"/>
        <v>0</v>
      </c>
      <c r="V1169" s="503">
        <f t="shared" si="437"/>
        <v>0</v>
      </c>
      <c r="W1169" s="559" t="str">
        <f t="shared" si="438"/>
        <v/>
      </c>
      <c r="X1169" s="569" t="str">
        <f t="shared" si="433"/>
        <v/>
      </c>
      <c r="Y1169" s="569" t="str">
        <f t="shared" si="434"/>
        <v/>
      </c>
    </row>
    <row r="1170" spans="1:25" ht="16.5">
      <c r="A1170" s="493">
        <f t="shared" si="439"/>
        <v>46170</v>
      </c>
      <c r="B1170" s="549" t="s">
        <v>832</v>
      </c>
      <c r="C1170" s="576"/>
      <c r="D1170" s="600"/>
      <c r="E1170" s="577"/>
      <c r="F1170" s="635" t="str">
        <f>IF(ISNA(VLOOKUP(D1170,條件!$A$1:$L$65585,5,0)),"",(VLOOKUP(D1170,條件!$A$1:$L$65585,5,0)))</f>
        <v/>
      </c>
      <c r="G1170" s="635" t="str">
        <f>IF(ISNA(VLOOKUP(D1170,條件!$A$1:$L$65585,11,0)),"",(VLOOKUP(D1170,條件!$A$1:$L$65585,11,0)))</f>
        <v/>
      </c>
      <c r="H1170" s="578"/>
      <c r="I1170" s="579"/>
      <c r="J1170" s="580"/>
      <c r="K1170" s="579"/>
      <c r="L1170" s="581"/>
      <c r="M1170" s="498"/>
      <c r="N1170" s="499"/>
      <c r="O1170" s="500"/>
      <c r="P1170" s="499"/>
      <c r="Q1170" s="527"/>
      <c r="R1170" s="560"/>
      <c r="S1170" s="542">
        <f t="shared" si="435"/>
        <v>0</v>
      </c>
      <c r="T1170" s="502">
        <f t="shared" si="432"/>
        <v>0</v>
      </c>
      <c r="U1170" s="522">
        <f t="shared" si="436"/>
        <v>0</v>
      </c>
      <c r="V1170" s="503">
        <f t="shared" si="437"/>
        <v>0</v>
      </c>
      <c r="W1170" s="559" t="str">
        <f t="shared" si="438"/>
        <v/>
      </c>
      <c r="X1170" s="569" t="str">
        <f t="shared" si="433"/>
        <v/>
      </c>
      <c r="Y1170" s="569" t="str">
        <f t="shared" si="434"/>
        <v/>
      </c>
    </row>
    <row r="1171" spans="1:25" ht="16.5">
      <c r="A1171" s="493">
        <f t="shared" si="439"/>
        <v>46170</v>
      </c>
      <c r="B1171" s="549" t="s">
        <v>832</v>
      </c>
      <c r="C1171" s="576"/>
      <c r="D1171" s="600"/>
      <c r="E1171" s="577"/>
      <c r="F1171" s="635" t="str">
        <f>IF(ISNA(VLOOKUP(D1171,條件!$A$1:$L$65585,5,0)),"",(VLOOKUP(D1171,條件!$A$1:$L$65585,5,0)))</f>
        <v/>
      </c>
      <c r="G1171" s="635" t="str">
        <f>IF(ISNA(VLOOKUP(D1171,條件!$A$1:$L$65585,11,0)),"",(VLOOKUP(D1171,條件!$A$1:$L$65585,11,0)))</f>
        <v/>
      </c>
      <c r="H1171" s="578"/>
      <c r="I1171" s="579"/>
      <c r="J1171" s="580"/>
      <c r="K1171" s="579"/>
      <c r="L1171" s="581"/>
      <c r="M1171" s="498"/>
      <c r="N1171" s="499"/>
      <c r="O1171" s="500"/>
      <c r="P1171" s="499"/>
      <c r="Q1171" s="527"/>
      <c r="R1171" s="560"/>
      <c r="S1171" s="542">
        <f t="shared" si="435"/>
        <v>0</v>
      </c>
      <c r="T1171" s="502">
        <f t="shared" si="432"/>
        <v>0</v>
      </c>
      <c r="U1171" s="522">
        <f t="shared" si="436"/>
        <v>0</v>
      </c>
      <c r="V1171" s="503">
        <f t="shared" si="437"/>
        <v>0</v>
      </c>
      <c r="W1171" s="559" t="str">
        <f t="shared" si="438"/>
        <v/>
      </c>
      <c r="X1171" s="569" t="str">
        <f t="shared" si="433"/>
        <v/>
      </c>
      <c r="Y1171" s="569" t="str">
        <f t="shared" si="434"/>
        <v/>
      </c>
    </row>
    <row r="1172" spans="1:25" ht="16.5">
      <c r="A1172" s="493">
        <f t="shared" si="439"/>
        <v>46170</v>
      </c>
      <c r="B1172" s="549" t="s">
        <v>832</v>
      </c>
      <c r="C1172" s="576"/>
      <c r="D1172" s="600"/>
      <c r="E1172" s="577"/>
      <c r="F1172" s="635" t="str">
        <f>IF(ISNA(VLOOKUP(D1172,條件!$A$1:$L$65585,5,0)),"",(VLOOKUP(D1172,條件!$A$1:$L$65585,5,0)))</f>
        <v/>
      </c>
      <c r="G1172" s="635" t="str">
        <f>IF(ISNA(VLOOKUP(D1172,條件!$A$1:$L$65585,11,0)),"",(VLOOKUP(D1172,條件!$A$1:$L$65585,11,0)))</f>
        <v/>
      </c>
      <c r="H1172" s="578"/>
      <c r="I1172" s="579"/>
      <c r="J1172" s="580"/>
      <c r="K1172" s="579"/>
      <c r="L1172" s="581"/>
      <c r="M1172" s="498"/>
      <c r="N1172" s="499"/>
      <c r="O1172" s="500"/>
      <c r="P1172" s="499"/>
      <c r="Q1172" s="527"/>
      <c r="R1172" s="560"/>
      <c r="S1172" s="542">
        <f t="shared" si="435"/>
        <v>0</v>
      </c>
      <c r="T1172" s="502">
        <f t="shared" si="432"/>
        <v>0</v>
      </c>
      <c r="U1172" s="522">
        <f t="shared" si="436"/>
        <v>0</v>
      </c>
      <c r="V1172" s="503">
        <f t="shared" si="437"/>
        <v>0</v>
      </c>
      <c r="W1172" s="559" t="str">
        <f t="shared" si="438"/>
        <v/>
      </c>
      <c r="X1172" s="569" t="str">
        <f t="shared" si="433"/>
        <v/>
      </c>
      <c r="Y1172" s="569" t="str">
        <f t="shared" si="434"/>
        <v/>
      </c>
    </row>
    <row r="1173" spans="1:25" ht="16.5">
      <c r="A1173" s="493">
        <f t="shared" si="439"/>
        <v>46170</v>
      </c>
      <c r="B1173" s="549" t="s">
        <v>832</v>
      </c>
      <c r="C1173" s="576"/>
      <c r="D1173" s="600"/>
      <c r="E1173" s="577"/>
      <c r="F1173" s="635" t="str">
        <f>IF(ISNA(VLOOKUP(D1173,條件!$A$1:$L$65585,5,0)),"",(VLOOKUP(D1173,條件!$A$1:$L$65585,5,0)))</f>
        <v/>
      </c>
      <c r="G1173" s="635" t="str">
        <f>IF(ISNA(VLOOKUP(D1173,條件!$A$1:$L$65585,11,0)),"",(VLOOKUP(D1173,條件!$A$1:$L$65585,11,0)))</f>
        <v/>
      </c>
      <c r="H1173" s="578"/>
      <c r="I1173" s="579"/>
      <c r="J1173" s="580"/>
      <c r="K1173" s="579"/>
      <c r="L1173" s="581"/>
      <c r="M1173" s="498"/>
      <c r="N1173" s="499"/>
      <c r="O1173" s="500"/>
      <c r="P1173" s="499"/>
      <c r="Q1173" s="527"/>
      <c r="R1173" s="560"/>
      <c r="S1173" s="542">
        <f t="shared" si="435"/>
        <v>0</v>
      </c>
      <c r="T1173" s="502">
        <f t="shared" si="432"/>
        <v>0</v>
      </c>
      <c r="U1173" s="522">
        <f t="shared" si="436"/>
        <v>0</v>
      </c>
      <c r="V1173" s="503">
        <f t="shared" si="437"/>
        <v>0</v>
      </c>
      <c r="W1173" s="559" t="str">
        <f t="shared" si="438"/>
        <v/>
      </c>
      <c r="X1173" s="569" t="str">
        <f t="shared" si="433"/>
        <v/>
      </c>
      <c r="Y1173" s="569" t="str">
        <f t="shared" si="434"/>
        <v/>
      </c>
    </row>
    <row r="1174" spans="1:25" ht="16.5">
      <c r="A1174" s="493">
        <f t="shared" si="439"/>
        <v>46170</v>
      </c>
      <c r="B1174" s="549" t="s">
        <v>832</v>
      </c>
      <c r="C1174" s="576"/>
      <c r="D1174" s="600"/>
      <c r="E1174" s="577"/>
      <c r="F1174" s="635" t="str">
        <f>IF(ISNA(VLOOKUP(D1174,條件!$A$1:$L$65585,5,0)),"",(VLOOKUP(D1174,條件!$A$1:$L$65585,5,0)))</f>
        <v/>
      </c>
      <c r="G1174" s="635" t="str">
        <f>IF(ISNA(VLOOKUP(D1174,條件!$A$1:$L$65585,11,0)),"",(VLOOKUP(D1174,條件!$A$1:$L$65585,11,0)))</f>
        <v/>
      </c>
      <c r="H1174" s="578"/>
      <c r="I1174" s="579"/>
      <c r="J1174" s="580"/>
      <c r="K1174" s="579"/>
      <c r="L1174" s="581"/>
      <c r="M1174" s="498"/>
      <c r="N1174" s="499"/>
      <c r="O1174" s="500"/>
      <c r="P1174" s="499"/>
      <c r="Q1174" s="527"/>
      <c r="R1174" s="560"/>
      <c r="S1174" s="542">
        <f t="shared" si="435"/>
        <v>0</v>
      </c>
      <c r="T1174" s="502">
        <f t="shared" si="432"/>
        <v>0</v>
      </c>
      <c r="U1174" s="522">
        <f t="shared" si="436"/>
        <v>0</v>
      </c>
      <c r="V1174" s="503">
        <f t="shared" si="437"/>
        <v>0</v>
      </c>
      <c r="W1174" s="559" t="str">
        <f t="shared" si="438"/>
        <v/>
      </c>
      <c r="X1174" s="569" t="str">
        <f t="shared" si="433"/>
        <v/>
      </c>
      <c r="Y1174" s="569" t="str">
        <f t="shared" si="434"/>
        <v/>
      </c>
    </row>
    <row r="1175" spans="1:25" ht="16.5">
      <c r="A1175" s="493">
        <f t="shared" si="439"/>
        <v>46170</v>
      </c>
      <c r="B1175" s="549" t="s">
        <v>832</v>
      </c>
      <c r="C1175" s="576"/>
      <c r="D1175" s="600"/>
      <c r="E1175" s="577"/>
      <c r="F1175" s="635" t="str">
        <f>IF(ISNA(VLOOKUP(D1175,條件!$A$1:$L$65585,5,0)),"",(VLOOKUP(D1175,條件!$A$1:$L$65585,5,0)))</f>
        <v/>
      </c>
      <c r="G1175" s="635" t="str">
        <f>IF(ISNA(VLOOKUP(D1175,條件!$A$1:$L$65585,11,0)),"",(VLOOKUP(D1175,條件!$A$1:$L$65585,11,0)))</f>
        <v/>
      </c>
      <c r="H1175" s="578"/>
      <c r="I1175" s="579"/>
      <c r="J1175" s="580"/>
      <c r="K1175" s="579"/>
      <c r="L1175" s="581"/>
      <c r="M1175" s="498"/>
      <c r="N1175" s="499"/>
      <c r="O1175" s="500"/>
      <c r="P1175" s="499"/>
      <c r="Q1175" s="527"/>
      <c r="R1175" s="560"/>
      <c r="S1175" s="542">
        <f t="shared" si="435"/>
        <v>0</v>
      </c>
      <c r="T1175" s="502">
        <f t="shared" si="432"/>
        <v>0</v>
      </c>
      <c r="U1175" s="502">
        <f t="shared" si="436"/>
        <v>0</v>
      </c>
      <c r="V1175" s="503">
        <f t="shared" si="437"/>
        <v>0</v>
      </c>
      <c r="W1175" s="559" t="str">
        <f t="shared" si="438"/>
        <v/>
      </c>
      <c r="X1175" s="569" t="str">
        <f t="shared" si="433"/>
        <v/>
      </c>
      <c r="Y1175" s="569" t="str">
        <f t="shared" si="434"/>
        <v/>
      </c>
    </row>
    <row r="1176" spans="1:25" ht="16.5">
      <c r="A1176" s="493">
        <f t="shared" si="439"/>
        <v>46170</v>
      </c>
      <c r="B1176" s="549" t="s">
        <v>832</v>
      </c>
      <c r="C1176" s="576"/>
      <c r="D1176" s="600"/>
      <c r="E1176" s="577"/>
      <c r="F1176" s="635" t="str">
        <f>IF(ISNA(VLOOKUP(D1176,條件!$A$1:$L$65585,5,0)),"",(VLOOKUP(D1176,條件!$A$1:$L$65585,5,0)))</f>
        <v/>
      </c>
      <c r="G1176" s="635" t="str">
        <f>IF(ISNA(VLOOKUP(D1176,條件!$A$1:$L$65585,11,0)),"",(VLOOKUP(D1176,條件!$A$1:$L$65585,11,0)))</f>
        <v/>
      </c>
      <c r="H1176" s="578"/>
      <c r="I1176" s="579"/>
      <c r="J1176" s="580"/>
      <c r="K1176" s="579"/>
      <c r="L1176" s="581"/>
      <c r="M1176" s="498"/>
      <c r="N1176" s="499"/>
      <c r="O1176" s="500"/>
      <c r="P1176" s="499"/>
      <c r="Q1176" s="527"/>
      <c r="R1176" s="560"/>
      <c r="S1176" s="542">
        <f t="shared" si="435"/>
        <v>0</v>
      </c>
      <c r="T1176" s="502">
        <f t="shared" si="432"/>
        <v>0</v>
      </c>
      <c r="U1176" s="502">
        <f t="shared" si="436"/>
        <v>0</v>
      </c>
      <c r="V1176" s="503">
        <f t="shared" si="437"/>
        <v>0</v>
      </c>
      <c r="W1176" s="561" t="str">
        <f t="shared" si="438"/>
        <v/>
      </c>
      <c r="X1176" s="569" t="str">
        <f t="shared" si="433"/>
        <v/>
      </c>
      <c r="Y1176" s="569" t="str">
        <f t="shared" si="434"/>
        <v/>
      </c>
    </row>
    <row r="1177" spans="1:25" ht="16.5">
      <c r="A1177" s="493">
        <f t="shared" si="439"/>
        <v>46170</v>
      </c>
      <c r="B1177" s="549" t="s">
        <v>832</v>
      </c>
      <c r="C1177" s="576"/>
      <c r="D1177" s="600"/>
      <c r="E1177" s="577"/>
      <c r="F1177" s="635" t="str">
        <f>IF(ISNA(VLOOKUP(D1177,條件!$A$1:$L$65585,5,0)),"",(VLOOKUP(D1177,條件!$A$1:$L$65585,5,0)))</f>
        <v/>
      </c>
      <c r="G1177" s="635" t="str">
        <f>IF(ISNA(VLOOKUP(D1177,條件!$A$1:$L$65585,11,0)),"",(VLOOKUP(D1177,條件!$A$1:$L$65585,11,0)))</f>
        <v/>
      </c>
      <c r="H1177" s="578"/>
      <c r="I1177" s="579"/>
      <c r="J1177" s="580"/>
      <c r="K1177" s="579"/>
      <c r="L1177" s="581"/>
      <c r="M1177" s="498"/>
      <c r="N1177" s="499"/>
      <c r="O1177" s="500"/>
      <c r="P1177" s="499"/>
      <c r="Q1177" s="527"/>
      <c r="R1177" s="560"/>
      <c r="S1177" s="542">
        <f t="shared" si="435"/>
        <v>0</v>
      </c>
      <c r="T1177" s="502">
        <f t="shared" si="432"/>
        <v>0</v>
      </c>
      <c r="U1177" s="502">
        <f t="shared" si="436"/>
        <v>0</v>
      </c>
      <c r="V1177" s="503">
        <f t="shared" si="437"/>
        <v>0</v>
      </c>
      <c r="W1177" s="561" t="str">
        <f t="shared" si="438"/>
        <v/>
      </c>
      <c r="X1177" s="569" t="str">
        <f t="shared" si="433"/>
        <v/>
      </c>
      <c r="Y1177" s="569" t="str">
        <f t="shared" si="434"/>
        <v/>
      </c>
    </row>
    <row r="1178" spans="1:25" ht="16.5">
      <c r="A1178" s="493">
        <f t="shared" si="439"/>
        <v>46170</v>
      </c>
      <c r="B1178" s="549" t="s">
        <v>832</v>
      </c>
      <c r="C1178" s="576"/>
      <c r="D1178" s="600"/>
      <c r="E1178" s="577"/>
      <c r="F1178" s="635" t="str">
        <f>IF(ISNA(VLOOKUP(D1178,條件!$A$1:$L$65585,5,0)),"",(VLOOKUP(D1178,條件!$A$1:$L$65585,5,0)))</f>
        <v/>
      </c>
      <c r="G1178" s="635" t="str">
        <f>IF(ISNA(VLOOKUP(D1178,條件!$A$1:$L$65585,11,0)),"",(VLOOKUP(D1178,條件!$A$1:$L$65585,11,0)))</f>
        <v/>
      </c>
      <c r="H1178" s="578"/>
      <c r="I1178" s="579"/>
      <c r="J1178" s="580"/>
      <c r="K1178" s="579"/>
      <c r="L1178" s="581"/>
      <c r="M1178" s="498"/>
      <c r="N1178" s="499"/>
      <c r="O1178" s="500"/>
      <c r="P1178" s="499"/>
      <c r="Q1178" s="527"/>
      <c r="R1178" s="560"/>
      <c r="S1178" s="542">
        <f t="shared" si="435"/>
        <v>0</v>
      </c>
      <c r="T1178" s="502">
        <f t="shared" si="432"/>
        <v>0</v>
      </c>
      <c r="U1178" s="502">
        <f t="shared" si="436"/>
        <v>0</v>
      </c>
      <c r="V1178" s="503">
        <f t="shared" si="437"/>
        <v>0</v>
      </c>
      <c r="W1178" s="561" t="str">
        <f t="shared" si="438"/>
        <v/>
      </c>
      <c r="X1178" s="569" t="str">
        <f t="shared" si="433"/>
        <v/>
      </c>
      <c r="Y1178" s="569" t="str">
        <f t="shared" si="434"/>
        <v/>
      </c>
    </row>
    <row r="1179" spans="1:25" ht="16.5">
      <c r="A1179" s="493">
        <f t="shared" si="439"/>
        <v>46170</v>
      </c>
      <c r="B1179" s="549" t="s">
        <v>832</v>
      </c>
      <c r="C1179" s="576"/>
      <c r="D1179" s="600"/>
      <c r="E1179" s="577"/>
      <c r="F1179" s="635" t="str">
        <f>IF(ISNA(VLOOKUP(D1179,條件!$A$1:$L$65585,5,0)),"",(VLOOKUP(D1179,條件!$A$1:$L$65585,5,0)))</f>
        <v/>
      </c>
      <c r="G1179" s="635" t="str">
        <f>IF(ISNA(VLOOKUP(D1179,條件!$A$1:$L$65585,11,0)),"",(VLOOKUP(D1179,條件!$A$1:$L$65585,11,0)))</f>
        <v/>
      </c>
      <c r="H1179" s="578"/>
      <c r="I1179" s="579"/>
      <c r="J1179" s="580"/>
      <c r="K1179" s="579"/>
      <c r="L1179" s="581"/>
      <c r="M1179" s="498"/>
      <c r="N1179" s="499"/>
      <c r="O1179" s="500"/>
      <c r="P1179" s="499"/>
      <c r="Q1179" s="527"/>
      <c r="R1179" s="560"/>
      <c r="S1179" s="542">
        <f t="shared" si="435"/>
        <v>0</v>
      </c>
      <c r="T1179" s="502">
        <f t="shared" si="432"/>
        <v>0</v>
      </c>
      <c r="U1179" s="502">
        <f t="shared" si="436"/>
        <v>0</v>
      </c>
      <c r="V1179" s="503">
        <f t="shared" si="437"/>
        <v>0</v>
      </c>
      <c r="W1179" s="561" t="str">
        <f t="shared" si="438"/>
        <v/>
      </c>
      <c r="X1179" s="569" t="str">
        <f t="shared" si="433"/>
        <v/>
      </c>
      <c r="Y1179" s="569" t="str">
        <f t="shared" si="434"/>
        <v/>
      </c>
    </row>
    <row r="1180" spans="1:25" ht="16.5">
      <c r="A1180" s="493">
        <f t="shared" si="439"/>
        <v>46170</v>
      </c>
      <c r="B1180" s="549" t="s">
        <v>832</v>
      </c>
      <c r="C1180" s="576"/>
      <c r="D1180" s="600"/>
      <c r="E1180" s="577"/>
      <c r="F1180" s="635" t="str">
        <f>IF(ISNA(VLOOKUP(D1180,條件!$A$1:$L$65585,5,0)),"",(VLOOKUP(D1180,條件!$A$1:$L$65585,5,0)))</f>
        <v/>
      </c>
      <c r="G1180" s="635" t="str">
        <f>IF(ISNA(VLOOKUP(D1180,條件!$A$1:$L$65585,11,0)),"",(VLOOKUP(D1180,條件!$A$1:$L$65585,11,0)))</f>
        <v/>
      </c>
      <c r="H1180" s="578"/>
      <c r="I1180" s="579"/>
      <c r="J1180" s="580"/>
      <c r="K1180" s="579"/>
      <c r="L1180" s="581"/>
      <c r="M1180" s="498"/>
      <c r="N1180" s="499"/>
      <c r="O1180" s="500"/>
      <c r="P1180" s="499"/>
      <c r="Q1180" s="501"/>
      <c r="R1180" s="560"/>
      <c r="S1180" s="542">
        <f t="shared" si="435"/>
        <v>0</v>
      </c>
      <c r="T1180" s="502">
        <f t="shared" si="432"/>
        <v>0</v>
      </c>
      <c r="U1180" s="502">
        <f t="shared" si="436"/>
        <v>0</v>
      </c>
      <c r="V1180" s="503">
        <f t="shared" si="437"/>
        <v>0</v>
      </c>
      <c r="W1180" s="561" t="str">
        <f t="shared" si="438"/>
        <v/>
      </c>
      <c r="X1180" s="569" t="str">
        <f t="shared" si="433"/>
        <v/>
      </c>
      <c r="Y1180" s="569" t="str">
        <f t="shared" si="434"/>
        <v/>
      </c>
    </row>
    <row r="1181" spans="1:25" ht="16.5">
      <c r="A1181" s="493">
        <f t="shared" si="439"/>
        <v>46170</v>
      </c>
      <c r="B1181" s="549" t="s">
        <v>832</v>
      </c>
      <c r="C1181" s="576"/>
      <c r="D1181" s="600"/>
      <c r="E1181" s="577"/>
      <c r="F1181" s="635" t="str">
        <f>IF(ISNA(VLOOKUP(D1181,條件!$A$1:$L$65585,5,0)),"",(VLOOKUP(D1181,條件!$A$1:$L$65585,5,0)))</f>
        <v/>
      </c>
      <c r="G1181" s="635" t="str">
        <f>IF(ISNA(VLOOKUP(D1181,條件!$A$1:$L$65585,11,0)),"",(VLOOKUP(D1181,條件!$A$1:$L$65585,11,0)))</f>
        <v/>
      </c>
      <c r="H1181" s="578"/>
      <c r="I1181" s="579"/>
      <c r="J1181" s="580"/>
      <c r="K1181" s="579"/>
      <c r="L1181" s="581"/>
      <c r="M1181" s="498"/>
      <c r="N1181" s="499"/>
      <c r="O1181" s="500"/>
      <c r="P1181" s="499"/>
      <c r="Q1181" s="501"/>
      <c r="R1181" s="560"/>
      <c r="S1181" s="542">
        <f t="shared" si="435"/>
        <v>0</v>
      </c>
      <c r="T1181" s="502">
        <f t="shared" si="432"/>
        <v>0</v>
      </c>
      <c r="U1181" s="502">
        <f t="shared" si="436"/>
        <v>0</v>
      </c>
      <c r="V1181" s="503">
        <f t="shared" si="437"/>
        <v>0</v>
      </c>
      <c r="W1181" s="561" t="str">
        <f t="shared" si="438"/>
        <v/>
      </c>
      <c r="X1181" s="569" t="str">
        <f t="shared" si="433"/>
        <v/>
      </c>
      <c r="Y1181" s="569" t="str">
        <f t="shared" si="434"/>
        <v/>
      </c>
    </row>
    <row r="1182" spans="1:25" ht="16.5">
      <c r="A1182" s="493">
        <f t="shared" si="439"/>
        <v>46170</v>
      </c>
      <c r="B1182" s="549" t="s">
        <v>832</v>
      </c>
      <c r="C1182" s="576"/>
      <c r="D1182" s="600"/>
      <c r="E1182" s="577"/>
      <c r="F1182" s="635" t="str">
        <f>IF(ISNA(VLOOKUP(D1182,條件!$A$1:$L$65585,5,0)),"",(VLOOKUP(D1182,條件!$A$1:$L$65585,5,0)))</f>
        <v/>
      </c>
      <c r="G1182" s="635" t="str">
        <f>IF(ISNA(VLOOKUP(D1182,條件!$A$1:$L$65585,11,0)),"",(VLOOKUP(D1182,條件!$A$1:$L$65585,11,0)))</f>
        <v/>
      </c>
      <c r="H1182" s="578"/>
      <c r="I1182" s="579"/>
      <c r="J1182" s="580"/>
      <c r="K1182" s="579"/>
      <c r="L1182" s="581"/>
      <c r="M1182" s="498"/>
      <c r="N1182" s="499"/>
      <c r="O1182" s="500"/>
      <c r="P1182" s="499"/>
      <c r="Q1182" s="501"/>
      <c r="R1182" s="560"/>
      <c r="S1182" s="542">
        <f t="shared" si="435"/>
        <v>0</v>
      </c>
      <c r="T1182" s="502">
        <f t="shared" si="432"/>
        <v>0</v>
      </c>
      <c r="U1182" s="502">
        <f t="shared" si="436"/>
        <v>0</v>
      </c>
      <c r="V1182" s="503">
        <f t="shared" si="437"/>
        <v>0</v>
      </c>
      <c r="W1182" s="561" t="str">
        <f t="shared" si="438"/>
        <v/>
      </c>
      <c r="X1182" s="569" t="str">
        <f t="shared" si="433"/>
        <v/>
      </c>
      <c r="Y1182" s="569" t="str">
        <f t="shared" si="434"/>
        <v/>
      </c>
    </row>
    <row r="1183" spans="1:25" ht="16.5">
      <c r="A1183" s="493">
        <f t="shared" si="439"/>
        <v>46170</v>
      </c>
      <c r="B1183" s="549" t="s">
        <v>832</v>
      </c>
      <c r="C1183" s="576"/>
      <c r="D1183" s="600"/>
      <c r="E1183" s="577"/>
      <c r="F1183" s="635" t="str">
        <f>IF(ISNA(VLOOKUP(D1183,條件!$A$1:$L$65585,5,0)),"",(VLOOKUP(D1183,條件!$A$1:$L$65585,5,0)))</f>
        <v/>
      </c>
      <c r="G1183" s="635" t="str">
        <f>IF(ISNA(VLOOKUP(D1183,條件!$A$1:$L$65585,11,0)),"",(VLOOKUP(D1183,條件!$A$1:$L$65585,11,0)))</f>
        <v/>
      </c>
      <c r="H1183" s="578"/>
      <c r="I1183" s="579"/>
      <c r="J1183" s="580"/>
      <c r="K1183" s="579"/>
      <c r="L1183" s="581"/>
      <c r="M1183" s="498"/>
      <c r="N1183" s="499"/>
      <c r="O1183" s="500"/>
      <c r="P1183" s="499"/>
      <c r="Q1183" s="501"/>
      <c r="R1183" s="560"/>
      <c r="S1183" s="542">
        <f t="shared" si="435"/>
        <v>0</v>
      </c>
      <c r="T1183" s="502">
        <f t="shared" si="432"/>
        <v>0</v>
      </c>
      <c r="U1183" s="502">
        <f t="shared" si="436"/>
        <v>0</v>
      </c>
      <c r="V1183" s="503">
        <f t="shared" si="437"/>
        <v>0</v>
      </c>
      <c r="W1183" s="561" t="str">
        <f t="shared" si="438"/>
        <v/>
      </c>
      <c r="X1183" s="569" t="str">
        <f t="shared" si="433"/>
        <v/>
      </c>
      <c r="Y1183" s="569" t="str">
        <f t="shared" si="434"/>
        <v/>
      </c>
    </row>
    <row r="1184" spans="1:25" ht="16.5">
      <c r="A1184" s="493">
        <f t="shared" si="439"/>
        <v>46170</v>
      </c>
      <c r="B1184" s="515" t="s">
        <v>835</v>
      </c>
      <c r="C1184" s="652"/>
      <c r="D1184" s="653"/>
      <c r="E1184" s="654"/>
      <c r="F1184" s="655"/>
      <c r="G1184" s="655"/>
      <c r="H1184" s="656"/>
      <c r="I1184" s="657">
        <f>COUNTA(I1164:I1183)</f>
        <v>0</v>
      </c>
      <c r="J1184" s="657"/>
      <c r="K1184" s="657"/>
      <c r="L1184" s="658"/>
      <c r="M1184" s="517"/>
      <c r="N1184" s="518">
        <f>SUM(N1164:N1183)</f>
        <v>0</v>
      </c>
      <c r="O1184" s="517"/>
      <c r="P1184" s="518">
        <f>SUM(P1164:P1183)</f>
        <v>0</v>
      </c>
      <c r="Q1184" s="519"/>
      <c r="R1184" s="562"/>
      <c r="S1184" s="543"/>
      <c r="T1184" s="516"/>
      <c r="U1184" s="516">
        <f>SUMIF(U1164:U1183,"&lt;9E307")</f>
        <v>0</v>
      </c>
      <c r="V1184" s="516">
        <f>SUM(V1164:V1183)</f>
        <v>0</v>
      </c>
      <c r="W1184" s="563">
        <f>IF(ISERROR(V1184/U1184),0,(V1184/U1184))</f>
        <v>0</v>
      </c>
      <c r="X1184" s="570">
        <f>SUMIF(X1164:X1183,"&lt;9E307")</f>
        <v>0</v>
      </c>
      <c r="Y1184" s="570">
        <f>SUMIF(Y1164:Y1183,"&lt;9E307")</f>
        <v>0</v>
      </c>
    </row>
    <row r="1185" spans="1:25" ht="16.5">
      <c r="A1185" s="493">
        <f t="shared" si="439"/>
        <v>46170</v>
      </c>
      <c r="B1185" s="549" t="s">
        <v>833</v>
      </c>
      <c r="C1185" s="576"/>
      <c r="D1185" s="600"/>
      <c r="E1185" s="577"/>
      <c r="F1185" s="635" t="str">
        <f>IF(ISNA(VLOOKUP(D1185,條件!$A$1:$L$65585,5,0)),"",(VLOOKUP(D1185,條件!$A$1:$L$65585,5,0)))</f>
        <v/>
      </c>
      <c r="G1185" s="635" t="str">
        <f>IF(ISNA(VLOOKUP(D1185,條件!$A$1:$L$65585,11,0)),"",(VLOOKUP(D1185,條件!$A$1:$L$65585,11,0)))</f>
        <v/>
      </c>
      <c r="H1185" s="578"/>
      <c r="I1185" s="579"/>
      <c r="J1185" s="580"/>
      <c r="K1185" s="579"/>
      <c r="L1185" s="581"/>
      <c r="M1185" s="498"/>
      <c r="N1185" s="499"/>
      <c r="O1185" s="500"/>
      <c r="P1185" s="499"/>
      <c r="Q1185" s="501"/>
      <c r="R1185" s="560"/>
      <c r="S1185" s="542">
        <f>K1185*0.85</f>
        <v>0</v>
      </c>
      <c r="T1185" s="502">
        <f t="shared" ref="T1185:T1204" si="440">IF(J1185="",0,(1440/(J1185/S1185)))</f>
        <v>0</v>
      </c>
      <c r="U1185" s="522">
        <f>T1185*L1185*(N1185+P1185)/24*0.85</f>
        <v>0</v>
      </c>
      <c r="V1185" s="523">
        <f>M1185+O1185</f>
        <v>0</v>
      </c>
      <c r="W1185" s="559" t="str">
        <f>IF(U1185=0,"",((V1185/U1185)))</f>
        <v/>
      </c>
      <c r="X1185" s="569" t="str">
        <f t="shared" ref="X1185:X1204" si="441">IF(ISERROR((U1185/(N1185+P1185)*N1185)/250),"",((U1185/(N1185+P1185)*N1185)/250))</f>
        <v/>
      </c>
      <c r="Y1185" s="569" t="str">
        <f t="shared" ref="Y1185:Y1204" si="442">IF(ISERROR(((U1185/(N1185+P1185)*P1185)/250)),"",(((U1185/(N1185+P1185)*P1185))/250))</f>
        <v/>
      </c>
    </row>
    <row r="1186" spans="1:25" ht="16.5">
      <c r="A1186" s="493">
        <f t="shared" si="439"/>
        <v>46170</v>
      </c>
      <c r="B1186" s="549" t="s">
        <v>833</v>
      </c>
      <c r="C1186" s="576"/>
      <c r="D1186" s="600"/>
      <c r="E1186" s="577"/>
      <c r="F1186" s="635" t="str">
        <f>IF(ISNA(VLOOKUP(D1186,條件!$A$1:$L$65585,5,0)),"",(VLOOKUP(D1186,條件!$A$1:$L$65585,5,0)))</f>
        <v/>
      </c>
      <c r="G1186" s="635" t="str">
        <f>IF(ISNA(VLOOKUP(D1186,條件!$A$1:$L$65585,11,0)),"",(VLOOKUP(D1186,條件!$A$1:$L$65585,11,0)))</f>
        <v/>
      </c>
      <c r="H1186" s="578"/>
      <c r="I1186" s="579"/>
      <c r="J1186" s="580"/>
      <c r="K1186" s="579"/>
      <c r="L1186" s="581"/>
      <c r="M1186" s="498"/>
      <c r="N1186" s="499"/>
      <c r="O1186" s="500"/>
      <c r="P1186" s="499"/>
      <c r="Q1186" s="501"/>
      <c r="R1186" s="560"/>
      <c r="S1186" s="542">
        <f t="shared" ref="S1186:S1204" si="443">K1186*0.85</f>
        <v>0</v>
      </c>
      <c r="T1186" s="502">
        <f t="shared" si="440"/>
        <v>0</v>
      </c>
      <c r="U1186" s="522">
        <f t="shared" ref="U1186:U1204" si="444">T1186*L1186*(N1186+P1186)/24*0.85</f>
        <v>0</v>
      </c>
      <c r="V1186" s="503">
        <f t="shared" ref="V1186:V1204" si="445">M1186+O1186</f>
        <v>0</v>
      </c>
      <c r="W1186" s="559" t="str">
        <f t="shared" ref="W1186:W1204" si="446">IF(U1186=0,"",((V1186/U1186)))</f>
        <v/>
      </c>
      <c r="X1186" s="569" t="str">
        <f t="shared" si="441"/>
        <v/>
      </c>
      <c r="Y1186" s="569" t="str">
        <f t="shared" si="442"/>
        <v/>
      </c>
    </row>
    <row r="1187" spans="1:25" ht="16.5">
      <c r="A1187" s="493">
        <f t="shared" si="439"/>
        <v>46170</v>
      </c>
      <c r="B1187" s="549" t="s">
        <v>833</v>
      </c>
      <c r="C1187" s="576"/>
      <c r="D1187" s="600"/>
      <c r="E1187" s="577"/>
      <c r="F1187" s="635" t="str">
        <f>IF(ISNA(VLOOKUP(D1187,條件!$A$1:$L$65585,5,0)),"",(VLOOKUP(D1187,條件!$A$1:$L$65585,5,0)))</f>
        <v/>
      </c>
      <c r="G1187" s="635" t="str">
        <f>IF(ISNA(VLOOKUP(D1187,條件!$A$1:$L$65585,11,0)),"",(VLOOKUP(D1187,條件!$A$1:$L$65585,11,0)))</f>
        <v/>
      </c>
      <c r="H1187" s="578"/>
      <c r="I1187" s="579"/>
      <c r="J1187" s="580"/>
      <c r="K1187" s="579"/>
      <c r="L1187" s="581"/>
      <c r="M1187" s="498"/>
      <c r="N1187" s="499"/>
      <c r="O1187" s="500"/>
      <c r="P1187" s="499"/>
      <c r="Q1187" s="501"/>
      <c r="R1187" s="560"/>
      <c r="S1187" s="542">
        <f t="shared" si="443"/>
        <v>0</v>
      </c>
      <c r="T1187" s="502">
        <f t="shared" si="440"/>
        <v>0</v>
      </c>
      <c r="U1187" s="522">
        <f t="shared" si="444"/>
        <v>0</v>
      </c>
      <c r="V1187" s="503">
        <f t="shared" si="445"/>
        <v>0</v>
      </c>
      <c r="W1187" s="559" t="str">
        <f t="shared" si="446"/>
        <v/>
      </c>
      <c r="X1187" s="569" t="str">
        <f t="shared" si="441"/>
        <v/>
      </c>
      <c r="Y1187" s="569" t="str">
        <f t="shared" si="442"/>
        <v/>
      </c>
    </row>
    <row r="1188" spans="1:25" ht="16.5">
      <c r="A1188" s="493">
        <f t="shared" si="439"/>
        <v>46170</v>
      </c>
      <c r="B1188" s="549" t="s">
        <v>833</v>
      </c>
      <c r="C1188" s="576"/>
      <c r="D1188" s="600"/>
      <c r="E1188" s="577"/>
      <c r="F1188" s="635" t="str">
        <f>IF(ISNA(VLOOKUP(D1188,條件!$A$1:$L$65585,5,0)),"",(VLOOKUP(D1188,條件!$A$1:$L$65585,5,0)))</f>
        <v/>
      </c>
      <c r="G1188" s="635" t="str">
        <f>IF(ISNA(VLOOKUP(D1188,條件!$A$1:$L$65585,11,0)),"",(VLOOKUP(D1188,條件!$A$1:$L$65585,11,0)))</f>
        <v/>
      </c>
      <c r="H1188" s="578"/>
      <c r="I1188" s="579"/>
      <c r="J1188" s="580"/>
      <c r="K1188" s="579"/>
      <c r="L1188" s="581"/>
      <c r="M1188" s="498"/>
      <c r="N1188" s="499"/>
      <c r="O1188" s="500"/>
      <c r="P1188" s="499"/>
      <c r="Q1188" s="501"/>
      <c r="R1188" s="560"/>
      <c r="S1188" s="542">
        <f t="shared" si="443"/>
        <v>0</v>
      </c>
      <c r="T1188" s="502">
        <f t="shared" si="440"/>
        <v>0</v>
      </c>
      <c r="U1188" s="522">
        <f t="shared" si="444"/>
        <v>0</v>
      </c>
      <c r="V1188" s="503">
        <f t="shared" si="445"/>
        <v>0</v>
      </c>
      <c r="W1188" s="559" t="str">
        <f t="shared" si="446"/>
        <v/>
      </c>
      <c r="X1188" s="569" t="str">
        <f t="shared" si="441"/>
        <v/>
      </c>
      <c r="Y1188" s="569" t="str">
        <f t="shared" si="442"/>
        <v/>
      </c>
    </row>
    <row r="1189" spans="1:25" ht="16.5">
      <c r="A1189" s="493">
        <f t="shared" si="439"/>
        <v>46170</v>
      </c>
      <c r="B1189" s="549" t="s">
        <v>833</v>
      </c>
      <c r="C1189" s="576"/>
      <c r="D1189" s="600"/>
      <c r="E1189" s="577"/>
      <c r="F1189" s="635" t="str">
        <f>IF(ISNA(VLOOKUP(D1189,條件!$A$1:$L$65585,5,0)),"",(VLOOKUP(D1189,條件!$A$1:$L$65585,5,0)))</f>
        <v/>
      </c>
      <c r="G1189" s="635" t="str">
        <f>IF(ISNA(VLOOKUP(D1189,條件!$A$1:$L$65585,11,0)),"",(VLOOKUP(D1189,條件!$A$1:$L$65585,11,0)))</f>
        <v/>
      </c>
      <c r="H1189" s="578"/>
      <c r="I1189" s="579"/>
      <c r="J1189" s="580"/>
      <c r="K1189" s="579"/>
      <c r="L1189" s="581"/>
      <c r="M1189" s="498"/>
      <c r="N1189" s="499"/>
      <c r="O1189" s="500"/>
      <c r="P1189" s="499"/>
      <c r="Q1189" s="501"/>
      <c r="R1189" s="560"/>
      <c r="S1189" s="542">
        <f t="shared" si="443"/>
        <v>0</v>
      </c>
      <c r="T1189" s="502">
        <f t="shared" si="440"/>
        <v>0</v>
      </c>
      <c r="U1189" s="522">
        <f t="shared" si="444"/>
        <v>0</v>
      </c>
      <c r="V1189" s="503">
        <f t="shared" si="445"/>
        <v>0</v>
      </c>
      <c r="W1189" s="559" t="str">
        <f t="shared" si="446"/>
        <v/>
      </c>
      <c r="X1189" s="569" t="str">
        <f t="shared" si="441"/>
        <v/>
      </c>
      <c r="Y1189" s="569" t="str">
        <f t="shared" si="442"/>
        <v/>
      </c>
    </row>
    <row r="1190" spans="1:25" ht="16.5">
      <c r="A1190" s="493">
        <f t="shared" si="439"/>
        <v>46170</v>
      </c>
      <c r="B1190" s="549" t="s">
        <v>833</v>
      </c>
      <c r="C1190" s="576"/>
      <c r="D1190" s="600"/>
      <c r="E1190" s="577"/>
      <c r="F1190" s="635" t="str">
        <f>IF(ISNA(VLOOKUP(D1190,條件!$A$1:$L$65585,5,0)),"",(VLOOKUP(D1190,條件!$A$1:$L$65585,5,0)))</f>
        <v/>
      </c>
      <c r="G1190" s="635" t="str">
        <f>IF(ISNA(VLOOKUP(D1190,條件!$A$1:$L$65585,11,0)),"",(VLOOKUP(D1190,條件!$A$1:$L$65585,11,0)))</f>
        <v/>
      </c>
      <c r="H1190" s="578"/>
      <c r="I1190" s="579"/>
      <c r="J1190" s="580"/>
      <c r="K1190" s="579"/>
      <c r="L1190" s="581"/>
      <c r="M1190" s="498"/>
      <c r="N1190" s="499"/>
      <c r="O1190" s="500"/>
      <c r="P1190" s="499"/>
      <c r="Q1190" s="501"/>
      <c r="R1190" s="560"/>
      <c r="S1190" s="542">
        <f t="shared" si="443"/>
        <v>0</v>
      </c>
      <c r="T1190" s="502">
        <f t="shared" si="440"/>
        <v>0</v>
      </c>
      <c r="U1190" s="522">
        <f t="shared" si="444"/>
        <v>0</v>
      </c>
      <c r="V1190" s="503">
        <f t="shared" si="445"/>
        <v>0</v>
      </c>
      <c r="W1190" s="559" t="str">
        <f t="shared" si="446"/>
        <v/>
      </c>
      <c r="X1190" s="569" t="str">
        <f t="shared" si="441"/>
        <v/>
      </c>
      <c r="Y1190" s="569" t="str">
        <f t="shared" si="442"/>
        <v/>
      </c>
    </row>
    <row r="1191" spans="1:25" ht="16.5">
      <c r="A1191" s="493">
        <f t="shared" si="439"/>
        <v>46170</v>
      </c>
      <c r="B1191" s="549" t="s">
        <v>833</v>
      </c>
      <c r="C1191" s="576"/>
      <c r="D1191" s="600"/>
      <c r="E1191" s="577"/>
      <c r="F1191" s="635" t="str">
        <f>IF(ISNA(VLOOKUP(D1191,條件!$A$1:$L$65585,5,0)),"",(VLOOKUP(D1191,條件!$A$1:$L$65585,5,0)))</f>
        <v/>
      </c>
      <c r="G1191" s="635" t="str">
        <f>IF(ISNA(VLOOKUP(D1191,條件!$A$1:$L$65585,11,0)),"",(VLOOKUP(D1191,條件!$A$1:$L$65585,11,0)))</f>
        <v/>
      </c>
      <c r="H1191" s="578"/>
      <c r="I1191" s="579"/>
      <c r="J1191" s="580"/>
      <c r="K1191" s="579"/>
      <c r="L1191" s="581"/>
      <c r="M1191" s="498"/>
      <c r="N1191" s="499"/>
      <c r="O1191" s="500"/>
      <c r="P1191" s="499"/>
      <c r="Q1191" s="501"/>
      <c r="R1191" s="560"/>
      <c r="S1191" s="542">
        <f t="shared" si="443"/>
        <v>0</v>
      </c>
      <c r="T1191" s="502">
        <f t="shared" si="440"/>
        <v>0</v>
      </c>
      <c r="U1191" s="522">
        <f t="shared" si="444"/>
        <v>0</v>
      </c>
      <c r="V1191" s="503">
        <f t="shared" si="445"/>
        <v>0</v>
      </c>
      <c r="W1191" s="559" t="str">
        <f t="shared" si="446"/>
        <v/>
      </c>
      <c r="X1191" s="569" t="str">
        <f t="shared" si="441"/>
        <v/>
      </c>
      <c r="Y1191" s="569" t="str">
        <f t="shared" si="442"/>
        <v/>
      </c>
    </row>
    <row r="1192" spans="1:25" ht="16.5">
      <c r="A1192" s="493">
        <f t="shared" si="439"/>
        <v>46170</v>
      </c>
      <c r="B1192" s="549" t="s">
        <v>833</v>
      </c>
      <c r="C1192" s="576"/>
      <c r="D1192" s="600"/>
      <c r="E1192" s="577"/>
      <c r="F1192" s="635" t="str">
        <f>IF(ISNA(VLOOKUP(D1192,條件!$A$1:$L$65585,5,0)),"",(VLOOKUP(D1192,條件!$A$1:$L$65585,5,0)))</f>
        <v/>
      </c>
      <c r="G1192" s="635" t="str">
        <f>IF(ISNA(VLOOKUP(D1192,條件!$A$1:$L$65585,11,0)),"",(VLOOKUP(D1192,條件!$A$1:$L$65585,11,0)))</f>
        <v/>
      </c>
      <c r="H1192" s="578"/>
      <c r="I1192" s="579"/>
      <c r="J1192" s="580"/>
      <c r="K1192" s="579"/>
      <c r="L1192" s="581"/>
      <c r="M1192" s="498"/>
      <c r="N1192" s="499"/>
      <c r="O1192" s="500"/>
      <c r="P1192" s="499"/>
      <c r="Q1192" s="501"/>
      <c r="R1192" s="560"/>
      <c r="S1192" s="542">
        <f t="shared" si="443"/>
        <v>0</v>
      </c>
      <c r="T1192" s="502">
        <f t="shared" si="440"/>
        <v>0</v>
      </c>
      <c r="U1192" s="522">
        <f t="shared" si="444"/>
        <v>0</v>
      </c>
      <c r="V1192" s="503">
        <f t="shared" si="445"/>
        <v>0</v>
      </c>
      <c r="W1192" s="559" t="str">
        <f t="shared" si="446"/>
        <v/>
      </c>
      <c r="X1192" s="569" t="str">
        <f t="shared" si="441"/>
        <v/>
      </c>
      <c r="Y1192" s="569" t="str">
        <f t="shared" si="442"/>
        <v/>
      </c>
    </row>
    <row r="1193" spans="1:25" ht="16.5">
      <c r="A1193" s="493">
        <f t="shared" si="439"/>
        <v>46170</v>
      </c>
      <c r="B1193" s="549" t="s">
        <v>833</v>
      </c>
      <c r="C1193" s="576"/>
      <c r="D1193" s="600"/>
      <c r="E1193" s="577"/>
      <c r="F1193" s="635" t="str">
        <f>IF(ISNA(VLOOKUP(D1193,條件!$A$1:$L$65585,5,0)),"",(VLOOKUP(D1193,條件!$A$1:$L$65585,5,0)))</f>
        <v/>
      </c>
      <c r="G1193" s="635" t="str">
        <f>IF(ISNA(VLOOKUP(D1193,條件!$A$1:$L$65585,11,0)),"",(VLOOKUP(D1193,條件!$A$1:$L$65585,11,0)))</f>
        <v/>
      </c>
      <c r="H1193" s="578"/>
      <c r="I1193" s="579"/>
      <c r="J1193" s="580"/>
      <c r="K1193" s="579"/>
      <c r="L1193" s="581"/>
      <c r="M1193" s="498"/>
      <c r="N1193" s="499"/>
      <c r="O1193" s="500"/>
      <c r="P1193" s="499"/>
      <c r="Q1193" s="501"/>
      <c r="R1193" s="560"/>
      <c r="S1193" s="542">
        <f t="shared" si="443"/>
        <v>0</v>
      </c>
      <c r="T1193" s="502">
        <f t="shared" si="440"/>
        <v>0</v>
      </c>
      <c r="U1193" s="522">
        <f t="shared" si="444"/>
        <v>0</v>
      </c>
      <c r="V1193" s="503">
        <f t="shared" si="445"/>
        <v>0</v>
      </c>
      <c r="W1193" s="559" t="str">
        <f t="shared" si="446"/>
        <v/>
      </c>
      <c r="X1193" s="569" t="str">
        <f t="shared" si="441"/>
        <v/>
      </c>
      <c r="Y1193" s="569" t="str">
        <f t="shared" si="442"/>
        <v/>
      </c>
    </row>
    <row r="1194" spans="1:25" ht="16.5">
      <c r="A1194" s="493">
        <f t="shared" si="439"/>
        <v>46170</v>
      </c>
      <c r="B1194" s="549" t="s">
        <v>833</v>
      </c>
      <c r="C1194" s="576"/>
      <c r="D1194" s="600"/>
      <c r="E1194" s="577"/>
      <c r="F1194" s="635" t="str">
        <f>IF(ISNA(VLOOKUP(D1194,條件!$A$1:$L$65585,5,0)),"",(VLOOKUP(D1194,條件!$A$1:$L$65585,5,0)))</f>
        <v/>
      </c>
      <c r="G1194" s="635" t="str">
        <f>IF(ISNA(VLOOKUP(D1194,條件!$A$1:$L$65585,11,0)),"",(VLOOKUP(D1194,條件!$A$1:$L$65585,11,0)))</f>
        <v/>
      </c>
      <c r="H1194" s="578"/>
      <c r="I1194" s="579"/>
      <c r="J1194" s="580"/>
      <c r="K1194" s="579"/>
      <c r="L1194" s="581"/>
      <c r="M1194" s="498"/>
      <c r="N1194" s="499"/>
      <c r="O1194" s="500"/>
      <c r="P1194" s="499"/>
      <c r="Q1194" s="501"/>
      <c r="R1194" s="560"/>
      <c r="S1194" s="542">
        <f t="shared" si="443"/>
        <v>0</v>
      </c>
      <c r="T1194" s="502">
        <f t="shared" si="440"/>
        <v>0</v>
      </c>
      <c r="U1194" s="522">
        <f t="shared" si="444"/>
        <v>0</v>
      </c>
      <c r="V1194" s="503">
        <f t="shared" si="445"/>
        <v>0</v>
      </c>
      <c r="W1194" s="559" t="str">
        <f t="shared" si="446"/>
        <v/>
      </c>
      <c r="X1194" s="569" t="str">
        <f t="shared" si="441"/>
        <v/>
      </c>
      <c r="Y1194" s="569" t="str">
        <f t="shared" si="442"/>
        <v/>
      </c>
    </row>
    <row r="1195" spans="1:25" ht="16.5">
      <c r="A1195" s="493">
        <f t="shared" si="439"/>
        <v>46170</v>
      </c>
      <c r="B1195" s="549" t="s">
        <v>833</v>
      </c>
      <c r="C1195" s="576"/>
      <c r="D1195" s="600"/>
      <c r="E1195" s="577"/>
      <c r="F1195" s="635" t="str">
        <f>IF(ISNA(VLOOKUP(D1195,條件!$A$1:$L$65585,5,0)),"",(VLOOKUP(D1195,條件!$A$1:$L$65585,5,0)))</f>
        <v/>
      </c>
      <c r="G1195" s="635" t="str">
        <f>IF(ISNA(VLOOKUP(D1195,條件!$A$1:$L$65585,11,0)),"",(VLOOKUP(D1195,條件!$A$1:$L$65585,11,0)))</f>
        <v/>
      </c>
      <c r="H1195" s="578"/>
      <c r="I1195" s="579"/>
      <c r="J1195" s="580"/>
      <c r="K1195" s="579"/>
      <c r="L1195" s="581"/>
      <c r="M1195" s="498"/>
      <c r="N1195" s="499"/>
      <c r="O1195" s="500"/>
      <c r="P1195" s="499"/>
      <c r="Q1195" s="501"/>
      <c r="R1195" s="560"/>
      <c r="S1195" s="542">
        <f t="shared" si="443"/>
        <v>0</v>
      </c>
      <c r="T1195" s="502">
        <f t="shared" si="440"/>
        <v>0</v>
      </c>
      <c r="U1195" s="522">
        <f t="shared" si="444"/>
        <v>0</v>
      </c>
      <c r="V1195" s="503">
        <f t="shared" si="445"/>
        <v>0</v>
      </c>
      <c r="W1195" s="559" t="str">
        <f t="shared" si="446"/>
        <v/>
      </c>
      <c r="X1195" s="569" t="str">
        <f t="shared" si="441"/>
        <v/>
      </c>
      <c r="Y1195" s="569" t="str">
        <f t="shared" si="442"/>
        <v/>
      </c>
    </row>
    <row r="1196" spans="1:25" ht="16.5">
      <c r="A1196" s="493">
        <f t="shared" si="439"/>
        <v>46170</v>
      </c>
      <c r="B1196" s="549" t="s">
        <v>833</v>
      </c>
      <c r="C1196" s="576"/>
      <c r="D1196" s="600"/>
      <c r="E1196" s="577"/>
      <c r="F1196" s="635" t="str">
        <f>IF(ISNA(VLOOKUP(D1196,條件!$A$1:$L$65585,5,0)),"",(VLOOKUP(D1196,條件!$A$1:$L$65585,5,0)))</f>
        <v/>
      </c>
      <c r="G1196" s="635" t="str">
        <f>IF(ISNA(VLOOKUP(D1196,條件!$A$1:$L$65585,11,0)),"",(VLOOKUP(D1196,條件!$A$1:$L$65585,11,0)))</f>
        <v/>
      </c>
      <c r="H1196" s="578"/>
      <c r="I1196" s="579"/>
      <c r="J1196" s="580"/>
      <c r="K1196" s="579"/>
      <c r="L1196" s="581"/>
      <c r="M1196" s="498"/>
      <c r="N1196" s="499"/>
      <c r="O1196" s="500"/>
      <c r="P1196" s="499"/>
      <c r="Q1196" s="501"/>
      <c r="R1196" s="560"/>
      <c r="S1196" s="542">
        <f t="shared" si="443"/>
        <v>0</v>
      </c>
      <c r="T1196" s="502">
        <f t="shared" si="440"/>
        <v>0</v>
      </c>
      <c r="U1196" s="502">
        <f t="shared" si="444"/>
        <v>0</v>
      </c>
      <c r="V1196" s="503">
        <f t="shared" si="445"/>
        <v>0</v>
      </c>
      <c r="W1196" s="561" t="str">
        <f t="shared" si="446"/>
        <v/>
      </c>
      <c r="X1196" s="569" t="str">
        <f t="shared" si="441"/>
        <v/>
      </c>
      <c r="Y1196" s="569" t="str">
        <f t="shared" si="442"/>
        <v/>
      </c>
    </row>
    <row r="1197" spans="1:25" ht="16.5">
      <c r="A1197" s="493">
        <f t="shared" si="439"/>
        <v>46170</v>
      </c>
      <c r="B1197" s="549" t="s">
        <v>833</v>
      </c>
      <c r="C1197" s="576"/>
      <c r="D1197" s="600"/>
      <c r="E1197" s="577"/>
      <c r="F1197" s="635" t="str">
        <f>IF(ISNA(VLOOKUP(D1197,條件!$A$1:$L$65585,5,0)),"",(VLOOKUP(D1197,條件!$A$1:$L$65585,5,0)))</f>
        <v/>
      </c>
      <c r="G1197" s="635" t="str">
        <f>IF(ISNA(VLOOKUP(D1197,條件!$A$1:$L$65585,11,0)),"",(VLOOKUP(D1197,條件!$A$1:$L$65585,11,0)))</f>
        <v/>
      </c>
      <c r="H1197" s="578"/>
      <c r="I1197" s="579"/>
      <c r="J1197" s="580"/>
      <c r="K1197" s="579"/>
      <c r="L1197" s="581"/>
      <c r="M1197" s="498"/>
      <c r="N1197" s="499"/>
      <c r="O1197" s="500"/>
      <c r="P1197" s="499"/>
      <c r="Q1197" s="501"/>
      <c r="R1197" s="560"/>
      <c r="S1197" s="542">
        <f t="shared" si="443"/>
        <v>0</v>
      </c>
      <c r="T1197" s="502">
        <f t="shared" si="440"/>
        <v>0</v>
      </c>
      <c r="U1197" s="502">
        <f t="shared" si="444"/>
        <v>0</v>
      </c>
      <c r="V1197" s="503">
        <f t="shared" si="445"/>
        <v>0</v>
      </c>
      <c r="W1197" s="561" t="str">
        <f t="shared" si="446"/>
        <v/>
      </c>
      <c r="X1197" s="569" t="str">
        <f t="shared" si="441"/>
        <v/>
      </c>
      <c r="Y1197" s="569" t="str">
        <f t="shared" si="442"/>
        <v/>
      </c>
    </row>
    <row r="1198" spans="1:25" ht="16.5">
      <c r="A1198" s="493">
        <f t="shared" si="439"/>
        <v>46170</v>
      </c>
      <c r="B1198" s="549" t="s">
        <v>833</v>
      </c>
      <c r="C1198" s="576"/>
      <c r="D1198" s="600"/>
      <c r="E1198" s="577"/>
      <c r="F1198" s="635" t="str">
        <f>IF(ISNA(VLOOKUP(D1198,條件!$A$1:$L$65585,5,0)),"",(VLOOKUP(D1198,條件!$A$1:$L$65585,5,0)))</f>
        <v/>
      </c>
      <c r="G1198" s="635" t="str">
        <f>IF(ISNA(VLOOKUP(D1198,條件!$A$1:$L$65585,11,0)),"",(VLOOKUP(D1198,條件!$A$1:$L$65585,11,0)))</f>
        <v/>
      </c>
      <c r="H1198" s="578"/>
      <c r="I1198" s="579"/>
      <c r="J1198" s="580"/>
      <c r="K1198" s="579"/>
      <c r="L1198" s="581"/>
      <c r="M1198" s="498"/>
      <c r="N1198" s="499"/>
      <c r="O1198" s="500"/>
      <c r="P1198" s="499"/>
      <c r="Q1198" s="501"/>
      <c r="R1198" s="560"/>
      <c r="S1198" s="542">
        <f t="shared" si="443"/>
        <v>0</v>
      </c>
      <c r="T1198" s="502">
        <f t="shared" si="440"/>
        <v>0</v>
      </c>
      <c r="U1198" s="502">
        <f t="shared" si="444"/>
        <v>0</v>
      </c>
      <c r="V1198" s="503">
        <f t="shared" si="445"/>
        <v>0</v>
      </c>
      <c r="W1198" s="561" t="str">
        <f t="shared" si="446"/>
        <v/>
      </c>
      <c r="X1198" s="569" t="str">
        <f t="shared" si="441"/>
        <v/>
      </c>
      <c r="Y1198" s="569" t="str">
        <f t="shared" si="442"/>
        <v/>
      </c>
    </row>
    <row r="1199" spans="1:25" ht="16.5">
      <c r="A1199" s="493">
        <f t="shared" si="439"/>
        <v>46170</v>
      </c>
      <c r="B1199" s="549" t="s">
        <v>833</v>
      </c>
      <c r="C1199" s="576"/>
      <c r="D1199" s="600"/>
      <c r="E1199" s="577"/>
      <c r="F1199" s="635" t="str">
        <f>IF(ISNA(VLOOKUP(D1199,條件!$A$1:$L$65585,5,0)),"",(VLOOKUP(D1199,條件!$A$1:$L$65585,5,0)))</f>
        <v/>
      </c>
      <c r="G1199" s="635" t="str">
        <f>IF(ISNA(VLOOKUP(D1199,條件!$A$1:$L$65585,11,0)),"",(VLOOKUP(D1199,條件!$A$1:$L$65585,11,0)))</f>
        <v/>
      </c>
      <c r="H1199" s="578"/>
      <c r="I1199" s="579"/>
      <c r="J1199" s="580"/>
      <c r="K1199" s="579"/>
      <c r="L1199" s="581"/>
      <c r="M1199" s="498"/>
      <c r="N1199" s="499"/>
      <c r="O1199" s="500"/>
      <c r="P1199" s="499"/>
      <c r="Q1199" s="501"/>
      <c r="R1199" s="560"/>
      <c r="S1199" s="542">
        <f t="shared" si="443"/>
        <v>0</v>
      </c>
      <c r="T1199" s="502">
        <f t="shared" si="440"/>
        <v>0</v>
      </c>
      <c r="U1199" s="502">
        <f t="shared" si="444"/>
        <v>0</v>
      </c>
      <c r="V1199" s="503">
        <f t="shared" si="445"/>
        <v>0</v>
      </c>
      <c r="W1199" s="561" t="str">
        <f t="shared" si="446"/>
        <v/>
      </c>
      <c r="X1199" s="569" t="str">
        <f t="shared" si="441"/>
        <v/>
      </c>
      <c r="Y1199" s="569" t="str">
        <f t="shared" si="442"/>
        <v/>
      </c>
    </row>
    <row r="1200" spans="1:25" ht="16.5">
      <c r="A1200" s="493">
        <f t="shared" si="439"/>
        <v>46170</v>
      </c>
      <c r="B1200" s="549" t="s">
        <v>833</v>
      </c>
      <c r="C1200" s="576"/>
      <c r="D1200" s="600"/>
      <c r="E1200" s="577"/>
      <c r="F1200" s="635" t="str">
        <f>IF(ISNA(VLOOKUP(D1200,條件!$A$1:$L$65585,5,0)),"",(VLOOKUP(D1200,條件!$A$1:$L$65585,5,0)))</f>
        <v/>
      </c>
      <c r="G1200" s="635" t="str">
        <f>IF(ISNA(VLOOKUP(D1200,條件!$A$1:$L$65585,11,0)),"",(VLOOKUP(D1200,條件!$A$1:$L$65585,11,0)))</f>
        <v/>
      </c>
      <c r="H1200" s="578"/>
      <c r="I1200" s="579"/>
      <c r="J1200" s="580"/>
      <c r="K1200" s="579"/>
      <c r="L1200" s="581"/>
      <c r="M1200" s="498"/>
      <c r="N1200" s="499"/>
      <c r="O1200" s="500"/>
      <c r="P1200" s="499"/>
      <c r="Q1200" s="501"/>
      <c r="R1200" s="560"/>
      <c r="S1200" s="542">
        <f t="shared" si="443"/>
        <v>0</v>
      </c>
      <c r="T1200" s="502">
        <f t="shared" si="440"/>
        <v>0</v>
      </c>
      <c r="U1200" s="502">
        <f t="shared" si="444"/>
        <v>0</v>
      </c>
      <c r="V1200" s="503">
        <f t="shared" si="445"/>
        <v>0</v>
      </c>
      <c r="W1200" s="561" t="str">
        <f t="shared" si="446"/>
        <v/>
      </c>
      <c r="X1200" s="569" t="str">
        <f t="shared" si="441"/>
        <v/>
      </c>
      <c r="Y1200" s="569" t="str">
        <f t="shared" si="442"/>
        <v/>
      </c>
    </row>
    <row r="1201" spans="1:25" ht="16.5">
      <c r="A1201" s="493">
        <f t="shared" si="439"/>
        <v>46170</v>
      </c>
      <c r="B1201" s="549" t="s">
        <v>833</v>
      </c>
      <c r="C1201" s="576"/>
      <c r="D1201" s="600"/>
      <c r="E1201" s="577"/>
      <c r="F1201" s="635" t="str">
        <f>IF(ISNA(VLOOKUP(D1201,條件!$A$1:$L$65585,5,0)),"",(VLOOKUP(D1201,條件!$A$1:$L$65585,5,0)))</f>
        <v/>
      </c>
      <c r="G1201" s="635" t="str">
        <f>IF(ISNA(VLOOKUP(D1201,條件!$A$1:$L$65585,11,0)),"",(VLOOKUP(D1201,條件!$A$1:$L$65585,11,0)))</f>
        <v/>
      </c>
      <c r="H1201" s="578"/>
      <c r="I1201" s="579"/>
      <c r="J1201" s="580"/>
      <c r="K1201" s="579"/>
      <c r="L1201" s="581"/>
      <c r="M1201" s="498"/>
      <c r="N1201" s="499"/>
      <c r="O1201" s="500"/>
      <c r="P1201" s="499"/>
      <c r="Q1201" s="501"/>
      <c r="R1201" s="560"/>
      <c r="S1201" s="542">
        <f t="shared" si="443"/>
        <v>0</v>
      </c>
      <c r="T1201" s="502">
        <f t="shared" si="440"/>
        <v>0</v>
      </c>
      <c r="U1201" s="502">
        <f t="shared" si="444"/>
        <v>0</v>
      </c>
      <c r="V1201" s="503">
        <f t="shared" si="445"/>
        <v>0</v>
      </c>
      <c r="W1201" s="561" t="str">
        <f t="shared" si="446"/>
        <v/>
      </c>
      <c r="X1201" s="569" t="str">
        <f t="shared" si="441"/>
        <v/>
      </c>
      <c r="Y1201" s="569" t="str">
        <f t="shared" si="442"/>
        <v/>
      </c>
    </row>
    <row r="1202" spans="1:25" ht="16.5">
      <c r="A1202" s="493">
        <f t="shared" si="439"/>
        <v>46170</v>
      </c>
      <c r="B1202" s="549" t="s">
        <v>833</v>
      </c>
      <c r="C1202" s="576"/>
      <c r="D1202" s="600"/>
      <c r="E1202" s="577"/>
      <c r="F1202" s="635" t="str">
        <f>IF(ISNA(VLOOKUP(D1202,條件!$A$1:$L$65585,5,0)),"",(VLOOKUP(D1202,條件!$A$1:$L$65585,5,0)))</f>
        <v/>
      </c>
      <c r="G1202" s="635" t="str">
        <f>IF(ISNA(VLOOKUP(D1202,條件!$A$1:$L$65585,11,0)),"",(VLOOKUP(D1202,條件!$A$1:$L$65585,11,0)))</f>
        <v/>
      </c>
      <c r="H1202" s="578"/>
      <c r="I1202" s="579"/>
      <c r="J1202" s="580"/>
      <c r="K1202" s="579"/>
      <c r="L1202" s="581"/>
      <c r="M1202" s="498"/>
      <c r="N1202" s="499"/>
      <c r="O1202" s="500"/>
      <c r="P1202" s="499"/>
      <c r="Q1202" s="501"/>
      <c r="R1202" s="560"/>
      <c r="S1202" s="542">
        <f t="shared" si="443"/>
        <v>0</v>
      </c>
      <c r="T1202" s="502">
        <f t="shared" si="440"/>
        <v>0</v>
      </c>
      <c r="U1202" s="502">
        <f t="shared" si="444"/>
        <v>0</v>
      </c>
      <c r="V1202" s="503">
        <f t="shared" si="445"/>
        <v>0</v>
      </c>
      <c r="W1202" s="561" t="str">
        <f t="shared" si="446"/>
        <v/>
      </c>
      <c r="X1202" s="569" t="str">
        <f t="shared" si="441"/>
        <v/>
      </c>
      <c r="Y1202" s="569" t="str">
        <f t="shared" si="442"/>
        <v/>
      </c>
    </row>
    <row r="1203" spans="1:25" ht="16.5">
      <c r="A1203" s="493">
        <f t="shared" si="439"/>
        <v>46170</v>
      </c>
      <c r="B1203" s="549" t="s">
        <v>833</v>
      </c>
      <c r="C1203" s="576"/>
      <c r="D1203" s="600"/>
      <c r="E1203" s="577"/>
      <c r="F1203" s="635" t="str">
        <f>IF(ISNA(VLOOKUP(D1203,條件!$A$1:$L$65585,5,0)),"",(VLOOKUP(D1203,條件!$A$1:$L$65585,5,0)))</f>
        <v/>
      </c>
      <c r="G1203" s="635" t="str">
        <f>IF(ISNA(VLOOKUP(D1203,條件!$A$1:$L$65585,11,0)),"",(VLOOKUP(D1203,條件!$A$1:$L$65585,11,0)))</f>
        <v/>
      </c>
      <c r="H1203" s="578"/>
      <c r="I1203" s="579"/>
      <c r="J1203" s="580"/>
      <c r="K1203" s="579"/>
      <c r="L1203" s="581"/>
      <c r="M1203" s="498"/>
      <c r="N1203" s="499"/>
      <c r="O1203" s="500"/>
      <c r="P1203" s="499"/>
      <c r="Q1203" s="501"/>
      <c r="R1203" s="560"/>
      <c r="S1203" s="542">
        <f t="shared" si="443"/>
        <v>0</v>
      </c>
      <c r="T1203" s="502">
        <f t="shared" si="440"/>
        <v>0</v>
      </c>
      <c r="U1203" s="502">
        <f t="shared" si="444"/>
        <v>0</v>
      </c>
      <c r="V1203" s="503">
        <f t="shared" si="445"/>
        <v>0</v>
      </c>
      <c r="W1203" s="561" t="str">
        <f t="shared" si="446"/>
        <v/>
      </c>
      <c r="X1203" s="569" t="str">
        <f t="shared" si="441"/>
        <v/>
      </c>
      <c r="Y1203" s="569" t="str">
        <f t="shared" si="442"/>
        <v/>
      </c>
    </row>
    <row r="1204" spans="1:25" ht="16.5">
      <c r="A1204" s="493">
        <f t="shared" si="439"/>
        <v>46170</v>
      </c>
      <c r="B1204" s="549" t="s">
        <v>833</v>
      </c>
      <c r="C1204" s="576"/>
      <c r="D1204" s="600"/>
      <c r="E1204" s="577"/>
      <c r="F1204" s="635" t="str">
        <f>IF(ISNA(VLOOKUP(D1204,條件!$A$1:$L$65585,5,0)),"",(VLOOKUP(D1204,條件!$A$1:$L$65585,5,0)))</f>
        <v/>
      </c>
      <c r="G1204" s="635" t="str">
        <f>IF(ISNA(VLOOKUP(D1204,條件!$A$1:$L$65585,11,0)),"",(VLOOKUP(D1204,條件!$A$1:$L$65585,11,0)))</f>
        <v/>
      </c>
      <c r="H1204" s="578"/>
      <c r="I1204" s="579"/>
      <c r="J1204" s="580"/>
      <c r="K1204" s="579"/>
      <c r="L1204" s="581"/>
      <c r="M1204" s="498"/>
      <c r="N1204" s="499"/>
      <c r="O1204" s="500"/>
      <c r="P1204" s="499"/>
      <c r="Q1204" s="501"/>
      <c r="R1204" s="560"/>
      <c r="S1204" s="542">
        <f t="shared" si="443"/>
        <v>0</v>
      </c>
      <c r="T1204" s="502">
        <f t="shared" si="440"/>
        <v>0</v>
      </c>
      <c r="U1204" s="502">
        <f t="shared" si="444"/>
        <v>0</v>
      </c>
      <c r="V1204" s="503">
        <f t="shared" si="445"/>
        <v>0</v>
      </c>
      <c r="W1204" s="561" t="str">
        <f t="shared" si="446"/>
        <v/>
      </c>
      <c r="X1204" s="569" t="str">
        <f t="shared" si="441"/>
        <v/>
      </c>
      <c r="Y1204" s="569" t="str">
        <f t="shared" si="442"/>
        <v/>
      </c>
    </row>
    <row r="1205" spans="1:25" ht="16.5">
      <c r="A1205" s="493">
        <f t="shared" si="439"/>
        <v>46170</v>
      </c>
      <c r="B1205" s="515" t="s">
        <v>831</v>
      </c>
      <c r="C1205" s="652"/>
      <c r="D1205" s="653"/>
      <c r="E1205" s="654"/>
      <c r="F1205" s="655">
        <v>0</v>
      </c>
      <c r="G1205" s="655"/>
      <c r="H1205" s="656"/>
      <c r="I1205" s="657">
        <f>COUNTA(I1185:I1204)</f>
        <v>0</v>
      </c>
      <c r="J1205" s="657"/>
      <c r="K1205" s="657"/>
      <c r="L1205" s="658"/>
      <c r="M1205" s="517"/>
      <c r="N1205" s="518">
        <f>SUM(N1185:N1204)</f>
        <v>0</v>
      </c>
      <c r="O1205" s="517"/>
      <c r="P1205" s="518">
        <f>SUM(P1185:P1204)</f>
        <v>0</v>
      </c>
      <c r="Q1205" s="519"/>
      <c r="R1205" s="562"/>
      <c r="S1205" s="544"/>
      <c r="T1205" s="520"/>
      <c r="U1205" s="516">
        <f>SUMIF(U1185:U1204,"&lt;9E307")</f>
        <v>0</v>
      </c>
      <c r="V1205" s="516">
        <f>SUM(V1185:V1204)</f>
        <v>0</v>
      </c>
      <c r="W1205" s="563">
        <f>IF(ISERROR(V1205/U1205),0,(V1205/U1205))</f>
        <v>0</v>
      </c>
      <c r="X1205" s="570">
        <f>SUMIF(X1185:X1204,"&lt;9E307")</f>
        <v>0</v>
      </c>
      <c r="Y1205" s="570">
        <f>SUMIF(Y1185:Y1204,"&lt;9E307")</f>
        <v>0</v>
      </c>
    </row>
    <row r="1206" spans="1:25" ht="16.5">
      <c r="A1206" s="493">
        <f t="shared" si="439"/>
        <v>46170</v>
      </c>
      <c r="B1206" s="521" t="s">
        <v>834</v>
      </c>
      <c r="C1206" s="659"/>
      <c r="D1206" s="660"/>
      <c r="E1206" s="661"/>
      <c r="F1206" s="662"/>
      <c r="G1206" s="662"/>
      <c r="H1206" s="663"/>
      <c r="I1206" s="664">
        <f>SUM(I1184,I1205)</f>
        <v>0</v>
      </c>
      <c r="J1206" s="664"/>
      <c r="K1206" s="664"/>
      <c r="L1206" s="665"/>
      <c r="M1206" s="536"/>
      <c r="N1206" s="537">
        <f>SUM(N1184,N1205)</f>
        <v>0</v>
      </c>
      <c r="O1206" s="536"/>
      <c r="P1206" s="537">
        <f>SUM(P1184,P1205)</f>
        <v>0</v>
      </c>
      <c r="Q1206" s="538"/>
      <c r="R1206" s="564"/>
      <c r="S1206" s="545"/>
      <c r="T1206" s="504"/>
      <c r="U1206" s="504">
        <f t="shared" ref="U1206:V1206" si="447">SUM(U1184,U1205)</f>
        <v>0</v>
      </c>
      <c r="V1206" s="504">
        <f t="shared" si="447"/>
        <v>0</v>
      </c>
      <c r="W1206" s="565">
        <f>IF(ISERROR(V1206/U1206),0,V1206/U1206)</f>
        <v>0</v>
      </c>
      <c r="X1206" s="571">
        <f>SUM(X1184,X1205)</f>
        <v>0</v>
      </c>
      <c r="Y1206" s="571">
        <f>SUM(Y1184,Y1205)</f>
        <v>0</v>
      </c>
    </row>
    <row r="1207" spans="1:25" ht="16.5">
      <c r="A1207" s="566">
        <f>A1206+1</f>
        <v>46171</v>
      </c>
      <c r="B1207" s="548" t="s">
        <v>832</v>
      </c>
      <c r="C1207" s="666"/>
      <c r="D1207" s="667"/>
      <c r="E1207" s="668"/>
      <c r="F1207" s="669" t="str">
        <f>IF(ISNA(VLOOKUP(D1207,條件!$A$1:$L$65585,5,0)),"",(VLOOKUP(D1207,條件!$A$1:$L$65585,5,0)))</f>
        <v/>
      </c>
      <c r="G1207" s="669" t="str">
        <f>IF(ISNA(VLOOKUP(D1207,條件!$A$1:$L$65585,11,0)),"",(VLOOKUP(D1207,條件!$A$1:$L$65585,11,0)))</f>
        <v/>
      </c>
      <c r="H1207" s="670"/>
      <c r="I1207" s="671"/>
      <c r="J1207" s="580"/>
      <c r="K1207" s="671"/>
      <c r="L1207" s="672"/>
      <c r="M1207" s="524"/>
      <c r="N1207" s="525"/>
      <c r="O1207" s="526"/>
      <c r="P1207" s="525"/>
      <c r="Q1207" s="527"/>
      <c r="R1207" s="558"/>
      <c r="S1207" s="541">
        <f>K1207*0.85</f>
        <v>0</v>
      </c>
      <c r="T1207" s="522">
        <f t="shared" ref="T1207:T1226" si="448">IF(J1207="",0,(1440/(J1207/S1207)))</f>
        <v>0</v>
      </c>
      <c r="U1207" s="522">
        <f>T1207*L1207*(N1207+P1207)/24*0.85</f>
        <v>0</v>
      </c>
      <c r="V1207" s="523">
        <f>M1207+O1207</f>
        <v>0</v>
      </c>
      <c r="W1207" s="559" t="str">
        <f>IF(U1207=0,"",((V1207/U1207)))</f>
        <v/>
      </c>
      <c r="X1207" s="569" t="str">
        <f t="shared" ref="X1207:X1226" si="449">IF(ISERROR((U1207/(N1207+P1207)*N1207)/250),"",((U1207/(N1207+P1207)*N1207)/250))</f>
        <v/>
      </c>
      <c r="Y1207" s="569" t="str">
        <f t="shared" ref="Y1207:Y1226" si="450">IF(ISERROR(((U1207/(N1207+P1207)*P1207)/250)),"",(((U1207/(N1207+P1207)*P1207))/250))</f>
        <v/>
      </c>
    </row>
    <row r="1208" spans="1:25" ht="16.5">
      <c r="A1208" s="493">
        <f>A1207</f>
        <v>46171</v>
      </c>
      <c r="B1208" s="549" t="s">
        <v>832</v>
      </c>
      <c r="C1208" s="576"/>
      <c r="D1208" s="600"/>
      <c r="E1208" s="577"/>
      <c r="F1208" s="635" t="str">
        <f>IF(ISNA(VLOOKUP(D1208,條件!$A$1:$L$65585,5,0)),"",(VLOOKUP(D1208,條件!$A$1:$L$65585,5,0)))</f>
        <v/>
      </c>
      <c r="G1208" s="635" t="str">
        <f>IF(ISNA(VLOOKUP(D1208,條件!$A$1:$L$65585,11,0)),"",(VLOOKUP(D1208,條件!$A$1:$L$65585,11,0)))</f>
        <v/>
      </c>
      <c r="H1208" s="578"/>
      <c r="I1208" s="579"/>
      <c r="J1208" s="580"/>
      <c r="K1208" s="579"/>
      <c r="L1208" s="581"/>
      <c r="M1208" s="498"/>
      <c r="N1208" s="499"/>
      <c r="O1208" s="500"/>
      <c r="P1208" s="499"/>
      <c r="Q1208" s="527"/>
      <c r="R1208" s="560"/>
      <c r="S1208" s="542">
        <f t="shared" ref="S1208:S1226" si="451">K1208*0.85</f>
        <v>0</v>
      </c>
      <c r="T1208" s="502">
        <f t="shared" si="448"/>
        <v>0</v>
      </c>
      <c r="U1208" s="522">
        <f t="shared" ref="U1208:U1226" si="452">T1208*L1208*(N1208+P1208)/24*0.85</f>
        <v>0</v>
      </c>
      <c r="V1208" s="503">
        <f t="shared" ref="V1208:V1226" si="453">M1208+O1208</f>
        <v>0</v>
      </c>
      <c r="W1208" s="559" t="str">
        <f t="shared" ref="W1208:W1226" si="454">IF(U1208=0,"",((V1208/U1208)))</f>
        <v/>
      </c>
      <c r="X1208" s="569" t="str">
        <f t="shared" si="449"/>
        <v/>
      </c>
      <c r="Y1208" s="569" t="str">
        <f t="shared" si="450"/>
        <v/>
      </c>
    </row>
    <row r="1209" spans="1:25" ht="16.5">
      <c r="A1209" s="493">
        <f t="shared" ref="A1209:A1249" si="455">A1208</f>
        <v>46171</v>
      </c>
      <c r="B1209" s="549" t="s">
        <v>832</v>
      </c>
      <c r="C1209" s="576"/>
      <c r="D1209" s="600"/>
      <c r="E1209" s="577"/>
      <c r="F1209" s="635" t="str">
        <f>IF(ISNA(VLOOKUP(D1209,條件!$A$1:$L$65585,5,0)),"",(VLOOKUP(D1209,條件!$A$1:$L$65585,5,0)))</f>
        <v/>
      </c>
      <c r="G1209" s="635" t="str">
        <f>IF(ISNA(VLOOKUP(D1209,條件!$A$1:$L$65585,11,0)),"",(VLOOKUP(D1209,條件!$A$1:$L$65585,11,0)))</f>
        <v/>
      </c>
      <c r="H1209" s="578"/>
      <c r="I1209" s="579"/>
      <c r="J1209" s="580"/>
      <c r="K1209" s="579"/>
      <c r="L1209" s="581"/>
      <c r="M1209" s="498"/>
      <c r="N1209" s="499"/>
      <c r="O1209" s="500"/>
      <c r="P1209" s="499"/>
      <c r="Q1209" s="527"/>
      <c r="R1209" s="560"/>
      <c r="S1209" s="542">
        <f t="shared" si="451"/>
        <v>0</v>
      </c>
      <c r="T1209" s="502">
        <f t="shared" si="448"/>
        <v>0</v>
      </c>
      <c r="U1209" s="522">
        <f t="shared" si="452"/>
        <v>0</v>
      </c>
      <c r="V1209" s="503">
        <f t="shared" si="453"/>
        <v>0</v>
      </c>
      <c r="W1209" s="559" t="str">
        <f t="shared" si="454"/>
        <v/>
      </c>
      <c r="X1209" s="569" t="str">
        <f t="shared" si="449"/>
        <v/>
      </c>
      <c r="Y1209" s="569" t="str">
        <f t="shared" si="450"/>
        <v/>
      </c>
    </row>
    <row r="1210" spans="1:25" ht="16.5">
      <c r="A1210" s="493">
        <f t="shared" si="455"/>
        <v>46171</v>
      </c>
      <c r="B1210" s="549" t="s">
        <v>832</v>
      </c>
      <c r="C1210" s="576"/>
      <c r="D1210" s="600"/>
      <c r="E1210" s="577"/>
      <c r="F1210" s="635" t="str">
        <f>IF(ISNA(VLOOKUP(D1210,條件!$A$1:$L$65585,5,0)),"",(VLOOKUP(D1210,條件!$A$1:$L$65585,5,0)))</f>
        <v/>
      </c>
      <c r="G1210" s="635" t="str">
        <f>IF(ISNA(VLOOKUP(D1210,條件!$A$1:$L$65585,11,0)),"",(VLOOKUP(D1210,條件!$A$1:$L$65585,11,0)))</f>
        <v/>
      </c>
      <c r="H1210" s="578"/>
      <c r="I1210" s="579"/>
      <c r="J1210" s="580"/>
      <c r="K1210" s="579"/>
      <c r="L1210" s="581"/>
      <c r="M1210" s="498"/>
      <c r="N1210" s="499"/>
      <c r="O1210" s="500"/>
      <c r="P1210" s="499"/>
      <c r="Q1210" s="527"/>
      <c r="R1210" s="560"/>
      <c r="S1210" s="542">
        <f t="shared" si="451"/>
        <v>0</v>
      </c>
      <c r="T1210" s="502">
        <f t="shared" si="448"/>
        <v>0</v>
      </c>
      <c r="U1210" s="522">
        <f t="shared" si="452"/>
        <v>0</v>
      </c>
      <c r="V1210" s="503">
        <f t="shared" si="453"/>
        <v>0</v>
      </c>
      <c r="W1210" s="559" t="str">
        <f t="shared" si="454"/>
        <v/>
      </c>
      <c r="X1210" s="569" t="str">
        <f t="shared" si="449"/>
        <v/>
      </c>
      <c r="Y1210" s="569" t="str">
        <f t="shared" si="450"/>
        <v/>
      </c>
    </row>
    <row r="1211" spans="1:25" ht="16.5">
      <c r="A1211" s="493">
        <f t="shared" si="455"/>
        <v>46171</v>
      </c>
      <c r="B1211" s="549" t="s">
        <v>832</v>
      </c>
      <c r="C1211" s="576"/>
      <c r="D1211" s="600"/>
      <c r="E1211" s="577"/>
      <c r="F1211" s="635" t="str">
        <f>IF(ISNA(VLOOKUP(D1211,條件!$A$1:$L$65585,5,0)),"",(VLOOKUP(D1211,條件!$A$1:$L$65585,5,0)))</f>
        <v/>
      </c>
      <c r="G1211" s="635" t="str">
        <f>IF(ISNA(VLOOKUP(D1211,條件!$A$1:$L$65585,11,0)),"",(VLOOKUP(D1211,條件!$A$1:$L$65585,11,0)))</f>
        <v/>
      </c>
      <c r="H1211" s="578"/>
      <c r="I1211" s="579"/>
      <c r="J1211" s="580"/>
      <c r="K1211" s="579"/>
      <c r="L1211" s="581"/>
      <c r="M1211" s="498"/>
      <c r="N1211" s="499"/>
      <c r="O1211" s="500"/>
      <c r="P1211" s="499"/>
      <c r="Q1211" s="527"/>
      <c r="R1211" s="560"/>
      <c r="S1211" s="542">
        <f t="shared" si="451"/>
        <v>0</v>
      </c>
      <c r="T1211" s="502">
        <f t="shared" si="448"/>
        <v>0</v>
      </c>
      <c r="U1211" s="522">
        <f t="shared" si="452"/>
        <v>0</v>
      </c>
      <c r="V1211" s="503">
        <f t="shared" si="453"/>
        <v>0</v>
      </c>
      <c r="W1211" s="559" t="str">
        <f t="shared" si="454"/>
        <v/>
      </c>
      <c r="X1211" s="569" t="str">
        <f t="shared" si="449"/>
        <v/>
      </c>
      <c r="Y1211" s="569" t="str">
        <f t="shared" si="450"/>
        <v/>
      </c>
    </row>
    <row r="1212" spans="1:25" ht="16.5">
      <c r="A1212" s="493">
        <f t="shared" si="455"/>
        <v>46171</v>
      </c>
      <c r="B1212" s="549" t="s">
        <v>832</v>
      </c>
      <c r="C1212" s="576"/>
      <c r="D1212" s="600"/>
      <c r="E1212" s="577"/>
      <c r="F1212" s="635" t="str">
        <f>IF(ISNA(VLOOKUP(D1212,條件!$A$1:$L$65585,5,0)),"",(VLOOKUP(D1212,條件!$A$1:$L$65585,5,0)))</f>
        <v/>
      </c>
      <c r="G1212" s="635" t="str">
        <f>IF(ISNA(VLOOKUP(D1212,條件!$A$1:$L$65585,11,0)),"",(VLOOKUP(D1212,條件!$A$1:$L$65585,11,0)))</f>
        <v/>
      </c>
      <c r="H1212" s="578"/>
      <c r="I1212" s="579"/>
      <c r="J1212" s="580"/>
      <c r="K1212" s="579"/>
      <c r="L1212" s="581"/>
      <c r="M1212" s="498"/>
      <c r="N1212" s="499"/>
      <c r="O1212" s="500"/>
      <c r="P1212" s="499"/>
      <c r="Q1212" s="527"/>
      <c r="R1212" s="560"/>
      <c r="S1212" s="542">
        <f t="shared" si="451"/>
        <v>0</v>
      </c>
      <c r="T1212" s="502">
        <f t="shared" si="448"/>
        <v>0</v>
      </c>
      <c r="U1212" s="522">
        <f t="shared" si="452"/>
        <v>0</v>
      </c>
      <c r="V1212" s="503">
        <f t="shared" si="453"/>
        <v>0</v>
      </c>
      <c r="W1212" s="559" t="str">
        <f t="shared" si="454"/>
        <v/>
      </c>
      <c r="X1212" s="569" t="str">
        <f t="shared" si="449"/>
        <v/>
      </c>
      <c r="Y1212" s="569" t="str">
        <f t="shared" si="450"/>
        <v/>
      </c>
    </row>
    <row r="1213" spans="1:25" ht="16.5">
      <c r="A1213" s="493">
        <f t="shared" si="455"/>
        <v>46171</v>
      </c>
      <c r="B1213" s="549" t="s">
        <v>832</v>
      </c>
      <c r="C1213" s="576"/>
      <c r="D1213" s="600"/>
      <c r="E1213" s="577"/>
      <c r="F1213" s="635" t="str">
        <f>IF(ISNA(VLOOKUP(D1213,條件!$A$1:$L$65585,5,0)),"",(VLOOKUP(D1213,條件!$A$1:$L$65585,5,0)))</f>
        <v/>
      </c>
      <c r="G1213" s="635" t="str">
        <f>IF(ISNA(VLOOKUP(D1213,條件!$A$1:$L$65585,11,0)),"",(VLOOKUP(D1213,條件!$A$1:$L$65585,11,0)))</f>
        <v/>
      </c>
      <c r="H1213" s="578"/>
      <c r="I1213" s="579"/>
      <c r="J1213" s="580"/>
      <c r="K1213" s="579"/>
      <c r="L1213" s="581"/>
      <c r="M1213" s="498"/>
      <c r="N1213" s="499"/>
      <c r="O1213" s="500"/>
      <c r="P1213" s="499"/>
      <c r="Q1213" s="527"/>
      <c r="R1213" s="560"/>
      <c r="S1213" s="542">
        <f t="shared" si="451"/>
        <v>0</v>
      </c>
      <c r="T1213" s="502">
        <f t="shared" si="448"/>
        <v>0</v>
      </c>
      <c r="U1213" s="522">
        <f t="shared" si="452"/>
        <v>0</v>
      </c>
      <c r="V1213" s="503">
        <f t="shared" si="453"/>
        <v>0</v>
      </c>
      <c r="W1213" s="559" t="str">
        <f t="shared" si="454"/>
        <v/>
      </c>
      <c r="X1213" s="569" t="str">
        <f t="shared" si="449"/>
        <v/>
      </c>
      <c r="Y1213" s="569" t="str">
        <f t="shared" si="450"/>
        <v/>
      </c>
    </row>
    <row r="1214" spans="1:25" ht="16.5">
      <c r="A1214" s="493">
        <f t="shared" si="455"/>
        <v>46171</v>
      </c>
      <c r="B1214" s="549" t="s">
        <v>832</v>
      </c>
      <c r="C1214" s="576"/>
      <c r="D1214" s="600"/>
      <c r="E1214" s="577"/>
      <c r="F1214" s="635" t="str">
        <f>IF(ISNA(VLOOKUP(D1214,條件!$A$1:$L$65585,5,0)),"",(VLOOKUP(D1214,條件!$A$1:$L$65585,5,0)))</f>
        <v/>
      </c>
      <c r="G1214" s="635" t="str">
        <f>IF(ISNA(VLOOKUP(D1214,條件!$A$1:$L$65585,11,0)),"",(VLOOKUP(D1214,條件!$A$1:$L$65585,11,0)))</f>
        <v/>
      </c>
      <c r="H1214" s="578"/>
      <c r="I1214" s="579"/>
      <c r="J1214" s="580"/>
      <c r="K1214" s="579"/>
      <c r="L1214" s="581"/>
      <c r="M1214" s="498"/>
      <c r="N1214" s="499"/>
      <c r="O1214" s="500"/>
      <c r="P1214" s="499"/>
      <c r="Q1214" s="527"/>
      <c r="R1214" s="560"/>
      <c r="S1214" s="542">
        <f t="shared" si="451"/>
        <v>0</v>
      </c>
      <c r="T1214" s="502">
        <f t="shared" si="448"/>
        <v>0</v>
      </c>
      <c r="U1214" s="522">
        <f t="shared" si="452"/>
        <v>0</v>
      </c>
      <c r="V1214" s="503">
        <f t="shared" si="453"/>
        <v>0</v>
      </c>
      <c r="W1214" s="559" t="str">
        <f t="shared" si="454"/>
        <v/>
      </c>
      <c r="X1214" s="569" t="str">
        <f t="shared" si="449"/>
        <v/>
      </c>
      <c r="Y1214" s="569" t="str">
        <f t="shared" si="450"/>
        <v/>
      </c>
    </row>
    <row r="1215" spans="1:25" ht="16.5">
      <c r="A1215" s="493">
        <f t="shared" si="455"/>
        <v>46171</v>
      </c>
      <c r="B1215" s="549" t="s">
        <v>832</v>
      </c>
      <c r="C1215" s="576"/>
      <c r="D1215" s="600"/>
      <c r="E1215" s="577"/>
      <c r="F1215" s="635" t="str">
        <f>IF(ISNA(VLOOKUP(D1215,條件!$A$1:$L$65585,5,0)),"",(VLOOKUP(D1215,條件!$A$1:$L$65585,5,0)))</f>
        <v/>
      </c>
      <c r="G1215" s="635" t="str">
        <f>IF(ISNA(VLOOKUP(D1215,條件!$A$1:$L$65585,11,0)),"",(VLOOKUP(D1215,條件!$A$1:$L$65585,11,0)))</f>
        <v/>
      </c>
      <c r="H1215" s="578"/>
      <c r="I1215" s="579"/>
      <c r="J1215" s="580"/>
      <c r="K1215" s="579"/>
      <c r="L1215" s="581"/>
      <c r="M1215" s="498"/>
      <c r="N1215" s="499"/>
      <c r="O1215" s="500"/>
      <c r="P1215" s="499"/>
      <c r="Q1215" s="527"/>
      <c r="R1215" s="560"/>
      <c r="S1215" s="542">
        <f t="shared" si="451"/>
        <v>0</v>
      </c>
      <c r="T1215" s="502">
        <f t="shared" si="448"/>
        <v>0</v>
      </c>
      <c r="U1215" s="522">
        <f t="shared" si="452"/>
        <v>0</v>
      </c>
      <c r="V1215" s="503">
        <f t="shared" si="453"/>
        <v>0</v>
      </c>
      <c r="W1215" s="559" t="str">
        <f t="shared" si="454"/>
        <v/>
      </c>
      <c r="X1215" s="569" t="str">
        <f t="shared" si="449"/>
        <v/>
      </c>
      <c r="Y1215" s="569" t="str">
        <f t="shared" si="450"/>
        <v/>
      </c>
    </row>
    <row r="1216" spans="1:25" ht="16.5">
      <c r="A1216" s="493">
        <f t="shared" si="455"/>
        <v>46171</v>
      </c>
      <c r="B1216" s="549" t="s">
        <v>832</v>
      </c>
      <c r="C1216" s="576"/>
      <c r="D1216" s="600"/>
      <c r="E1216" s="577"/>
      <c r="F1216" s="635" t="str">
        <f>IF(ISNA(VLOOKUP(D1216,條件!$A$1:$L$65585,5,0)),"",(VLOOKUP(D1216,條件!$A$1:$L$65585,5,0)))</f>
        <v/>
      </c>
      <c r="G1216" s="635" t="str">
        <f>IF(ISNA(VLOOKUP(D1216,條件!$A$1:$L$65585,11,0)),"",(VLOOKUP(D1216,條件!$A$1:$L$65585,11,0)))</f>
        <v/>
      </c>
      <c r="H1216" s="578"/>
      <c r="I1216" s="579"/>
      <c r="J1216" s="580"/>
      <c r="K1216" s="579"/>
      <c r="L1216" s="581"/>
      <c r="M1216" s="498"/>
      <c r="N1216" s="499"/>
      <c r="O1216" s="500"/>
      <c r="P1216" s="499"/>
      <c r="Q1216" s="527"/>
      <c r="R1216" s="560"/>
      <c r="S1216" s="542">
        <f t="shared" si="451"/>
        <v>0</v>
      </c>
      <c r="T1216" s="502">
        <f t="shared" si="448"/>
        <v>0</v>
      </c>
      <c r="U1216" s="522">
        <f t="shared" si="452"/>
        <v>0</v>
      </c>
      <c r="V1216" s="503">
        <f t="shared" si="453"/>
        <v>0</v>
      </c>
      <c r="W1216" s="559" t="str">
        <f t="shared" si="454"/>
        <v/>
      </c>
      <c r="X1216" s="569" t="str">
        <f t="shared" si="449"/>
        <v/>
      </c>
      <c r="Y1216" s="569" t="str">
        <f t="shared" si="450"/>
        <v/>
      </c>
    </row>
    <row r="1217" spans="1:25" ht="16.5">
      <c r="A1217" s="493">
        <f t="shared" si="455"/>
        <v>46171</v>
      </c>
      <c r="B1217" s="549" t="s">
        <v>832</v>
      </c>
      <c r="C1217" s="576"/>
      <c r="D1217" s="600"/>
      <c r="E1217" s="577"/>
      <c r="F1217" s="635" t="str">
        <f>IF(ISNA(VLOOKUP(D1217,條件!$A$1:$L$65585,5,0)),"",(VLOOKUP(D1217,條件!$A$1:$L$65585,5,0)))</f>
        <v/>
      </c>
      <c r="G1217" s="635" t="str">
        <f>IF(ISNA(VLOOKUP(D1217,條件!$A$1:$L$65585,11,0)),"",(VLOOKUP(D1217,條件!$A$1:$L$65585,11,0)))</f>
        <v/>
      </c>
      <c r="H1217" s="578"/>
      <c r="I1217" s="579"/>
      <c r="J1217" s="580"/>
      <c r="K1217" s="579"/>
      <c r="L1217" s="581"/>
      <c r="M1217" s="498"/>
      <c r="N1217" s="499"/>
      <c r="O1217" s="500"/>
      <c r="P1217" s="499"/>
      <c r="Q1217" s="527"/>
      <c r="R1217" s="560"/>
      <c r="S1217" s="542">
        <f t="shared" si="451"/>
        <v>0</v>
      </c>
      <c r="T1217" s="502">
        <f t="shared" si="448"/>
        <v>0</v>
      </c>
      <c r="U1217" s="522">
        <f t="shared" si="452"/>
        <v>0</v>
      </c>
      <c r="V1217" s="503">
        <f t="shared" si="453"/>
        <v>0</v>
      </c>
      <c r="W1217" s="559" t="str">
        <f t="shared" si="454"/>
        <v/>
      </c>
      <c r="X1217" s="569" t="str">
        <f t="shared" si="449"/>
        <v/>
      </c>
      <c r="Y1217" s="569" t="str">
        <f t="shared" si="450"/>
        <v/>
      </c>
    </row>
    <row r="1218" spans="1:25" ht="16.5">
      <c r="A1218" s="493">
        <f t="shared" si="455"/>
        <v>46171</v>
      </c>
      <c r="B1218" s="549" t="s">
        <v>832</v>
      </c>
      <c r="C1218" s="576"/>
      <c r="D1218" s="600"/>
      <c r="E1218" s="577"/>
      <c r="F1218" s="635" t="str">
        <f>IF(ISNA(VLOOKUP(D1218,條件!$A$1:$L$65585,5,0)),"",(VLOOKUP(D1218,條件!$A$1:$L$65585,5,0)))</f>
        <v/>
      </c>
      <c r="G1218" s="635" t="str">
        <f>IF(ISNA(VLOOKUP(D1218,條件!$A$1:$L$65585,11,0)),"",(VLOOKUP(D1218,條件!$A$1:$L$65585,11,0)))</f>
        <v/>
      </c>
      <c r="H1218" s="578"/>
      <c r="I1218" s="579"/>
      <c r="J1218" s="580"/>
      <c r="K1218" s="579"/>
      <c r="L1218" s="581"/>
      <c r="M1218" s="498"/>
      <c r="N1218" s="499"/>
      <c r="O1218" s="500"/>
      <c r="P1218" s="499"/>
      <c r="Q1218" s="527"/>
      <c r="R1218" s="560"/>
      <c r="S1218" s="542">
        <f t="shared" si="451"/>
        <v>0</v>
      </c>
      <c r="T1218" s="502">
        <f t="shared" si="448"/>
        <v>0</v>
      </c>
      <c r="U1218" s="502">
        <f t="shared" si="452"/>
        <v>0</v>
      </c>
      <c r="V1218" s="503">
        <f t="shared" si="453"/>
        <v>0</v>
      </c>
      <c r="W1218" s="559" t="str">
        <f t="shared" si="454"/>
        <v/>
      </c>
      <c r="X1218" s="569" t="str">
        <f t="shared" si="449"/>
        <v/>
      </c>
      <c r="Y1218" s="569" t="str">
        <f t="shared" si="450"/>
        <v/>
      </c>
    </row>
    <row r="1219" spans="1:25" ht="16.5">
      <c r="A1219" s="493">
        <f t="shared" si="455"/>
        <v>46171</v>
      </c>
      <c r="B1219" s="549" t="s">
        <v>832</v>
      </c>
      <c r="C1219" s="576"/>
      <c r="D1219" s="600"/>
      <c r="E1219" s="577"/>
      <c r="F1219" s="635" t="str">
        <f>IF(ISNA(VLOOKUP(D1219,條件!$A$1:$L$65585,5,0)),"",(VLOOKUP(D1219,條件!$A$1:$L$65585,5,0)))</f>
        <v/>
      </c>
      <c r="G1219" s="635" t="str">
        <f>IF(ISNA(VLOOKUP(D1219,條件!$A$1:$L$65585,11,0)),"",(VLOOKUP(D1219,條件!$A$1:$L$65585,11,0)))</f>
        <v/>
      </c>
      <c r="H1219" s="578"/>
      <c r="I1219" s="579"/>
      <c r="J1219" s="580"/>
      <c r="K1219" s="579"/>
      <c r="L1219" s="581"/>
      <c r="M1219" s="498"/>
      <c r="N1219" s="499"/>
      <c r="O1219" s="500"/>
      <c r="P1219" s="499"/>
      <c r="Q1219" s="527"/>
      <c r="R1219" s="560"/>
      <c r="S1219" s="542">
        <f t="shared" si="451"/>
        <v>0</v>
      </c>
      <c r="T1219" s="502">
        <f t="shared" si="448"/>
        <v>0</v>
      </c>
      <c r="U1219" s="502">
        <f t="shared" si="452"/>
        <v>0</v>
      </c>
      <c r="V1219" s="503">
        <f t="shared" si="453"/>
        <v>0</v>
      </c>
      <c r="W1219" s="561" t="str">
        <f t="shared" si="454"/>
        <v/>
      </c>
      <c r="X1219" s="569" t="str">
        <f t="shared" si="449"/>
        <v/>
      </c>
      <c r="Y1219" s="569" t="str">
        <f t="shared" si="450"/>
        <v/>
      </c>
    </row>
    <row r="1220" spans="1:25" ht="16.5">
      <c r="A1220" s="493">
        <f t="shared" si="455"/>
        <v>46171</v>
      </c>
      <c r="B1220" s="549" t="s">
        <v>832</v>
      </c>
      <c r="C1220" s="576"/>
      <c r="D1220" s="600"/>
      <c r="E1220" s="577"/>
      <c r="F1220" s="635" t="str">
        <f>IF(ISNA(VLOOKUP(D1220,條件!$A$1:$L$65585,5,0)),"",(VLOOKUP(D1220,條件!$A$1:$L$65585,5,0)))</f>
        <v/>
      </c>
      <c r="G1220" s="635" t="str">
        <f>IF(ISNA(VLOOKUP(D1220,條件!$A$1:$L$65585,11,0)),"",(VLOOKUP(D1220,條件!$A$1:$L$65585,11,0)))</f>
        <v/>
      </c>
      <c r="H1220" s="578"/>
      <c r="I1220" s="579"/>
      <c r="J1220" s="580"/>
      <c r="K1220" s="579"/>
      <c r="L1220" s="581"/>
      <c r="M1220" s="498"/>
      <c r="N1220" s="499"/>
      <c r="O1220" s="500"/>
      <c r="P1220" s="499"/>
      <c r="Q1220" s="527"/>
      <c r="R1220" s="560"/>
      <c r="S1220" s="542">
        <f t="shared" si="451"/>
        <v>0</v>
      </c>
      <c r="T1220" s="502">
        <f t="shared" si="448"/>
        <v>0</v>
      </c>
      <c r="U1220" s="502">
        <f t="shared" si="452"/>
        <v>0</v>
      </c>
      <c r="V1220" s="503">
        <f t="shared" si="453"/>
        <v>0</v>
      </c>
      <c r="W1220" s="561" t="str">
        <f t="shared" si="454"/>
        <v/>
      </c>
      <c r="X1220" s="569" t="str">
        <f t="shared" si="449"/>
        <v/>
      </c>
      <c r="Y1220" s="569" t="str">
        <f t="shared" si="450"/>
        <v/>
      </c>
    </row>
    <row r="1221" spans="1:25" ht="16.5">
      <c r="A1221" s="493">
        <f t="shared" si="455"/>
        <v>46171</v>
      </c>
      <c r="B1221" s="549" t="s">
        <v>832</v>
      </c>
      <c r="C1221" s="576"/>
      <c r="D1221" s="600"/>
      <c r="E1221" s="577"/>
      <c r="F1221" s="635" t="str">
        <f>IF(ISNA(VLOOKUP(D1221,條件!$A$1:$L$65585,5,0)),"",(VLOOKUP(D1221,條件!$A$1:$L$65585,5,0)))</f>
        <v/>
      </c>
      <c r="G1221" s="635" t="str">
        <f>IF(ISNA(VLOOKUP(D1221,條件!$A$1:$L$65585,11,0)),"",(VLOOKUP(D1221,條件!$A$1:$L$65585,11,0)))</f>
        <v/>
      </c>
      <c r="H1221" s="578"/>
      <c r="I1221" s="579"/>
      <c r="J1221" s="580"/>
      <c r="K1221" s="579"/>
      <c r="L1221" s="581"/>
      <c r="M1221" s="498"/>
      <c r="N1221" s="499"/>
      <c r="O1221" s="500"/>
      <c r="P1221" s="499"/>
      <c r="Q1221" s="527"/>
      <c r="R1221" s="560"/>
      <c r="S1221" s="542">
        <f t="shared" si="451"/>
        <v>0</v>
      </c>
      <c r="T1221" s="502">
        <f t="shared" si="448"/>
        <v>0</v>
      </c>
      <c r="U1221" s="502">
        <f t="shared" si="452"/>
        <v>0</v>
      </c>
      <c r="V1221" s="503">
        <f t="shared" si="453"/>
        <v>0</v>
      </c>
      <c r="W1221" s="561" t="str">
        <f t="shared" si="454"/>
        <v/>
      </c>
      <c r="X1221" s="569" t="str">
        <f t="shared" si="449"/>
        <v/>
      </c>
      <c r="Y1221" s="569" t="str">
        <f t="shared" si="450"/>
        <v/>
      </c>
    </row>
    <row r="1222" spans="1:25" ht="16.5">
      <c r="A1222" s="493">
        <f t="shared" si="455"/>
        <v>46171</v>
      </c>
      <c r="B1222" s="549" t="s">
        <v>832</v>
      </c>
      <c r="C1222" s="576"/>
      <c r="D1222" s="600"/>
      <c r="E1222" s="577"/>
      <c r="F1222" s="635" t="str">
        <f>IF(ISNA(VLOOKUP(D1222,條件!$A$1:$L$65585,5,0)),"",(VLOOKUP(D1222,條件!$A$1:$L$65585,5,0)))</f>
        <v/>
      </c>
      <c r="G1222" s="635" t="str">
        <f>IF(ISNA(VLOOKUP(D1222,條件!$A$1:$L$65585,11,0)),"",(VLOOKUP(D1222,條件!$A$1:$L$65585,11,0)))</f>
        <v/>
      </c>
      <c r="H1222" s="578"/>
      <c r="I1222" s="579"/>
      <c r="J1222" s="580"/>
      <c r="K1222" s="579"/>
      <c r="L1222" s="581"/>
      <c r="M1222" s="498"/>
      <c r="N1222" s="499"/>
      <c r="O1222" s="500"/>
      <c r="P1222" s="499"/>
      <c r="Q1222" s="527"/>
      <c r="R1222" s="560"/>
      <c r="S1222" s="542">
        <f t="shared" si="451"/>
        <v>0</v>
      </c>
      <c r="T1222" s="502">
        <f t="shared" si="448"/>
        <v>0</v>
      </c>
      <c r="U1222" s="502">
        <f t="shared" si="452"/>
        <v>0</v>
      </c>
      <c r="V1222" s="503">
        <f t="shared" si="453"/>
        <v>0</v>
      </c>
      <c r="W1222" s="561" t="str">
        <f t="shared" si="454"/>
        <v/>
      </c>
      <c r="X1222" s="569" t="str">
        <f t="shared" si="449"/>
        <v/>
      </c>
      <c r="Y1222" s="569" t="str">
        <f t="shared" si="450"/>
        <v/>
      </c>
    </row>
    <row r="1223" spans="1:25" ht="16.5">
      <c r="A1223" s="493">
        <f t="shared" si="455"/>
        <v>46171</v>
      </c>
      <c r="B1223" s="549" t="s">
        <v>832</v>
      </c>
      <c r="C1223" s="576"/>
      <c r="D1223" s="600"/>
      <c r="E1223" s="577"/>
      <c r="F1223" s="635" t="str">
        <f>IF(ISNA(VLOOKUP(D1223,條件!$A$1:$L$65585,5,0)),"",(VLOOKUP(D1223,條件!$A$1:$L$65585,5,0)))</f>
        <v/>
      </c>
      <c r="G1223" s="635" t="str">
        <f>IF(ISNA(VLOOKUP(D1223,條件!$A$1:$L$65585,11,0)),"",(VLOOKUP(D1223,條件!$A$1:$L$65585,11,0)))</f>
        <v/>
      </c>
      <c r="H1223" s="578"/>
      <c r="I1223" s="579"/>
      <c r="J1223" s="580"/>
      <c r="K1223" s="579"/>
      <c r="L1223" s="581"/>
      <c r="M1223" s="498"/>
      <c r="N1223" s="499"/>
      <c r="O1223" s="500"/>
      <c r="P1223" s="499"/>
      <c r="Q1223" s="501"/>
      <c r="R1223" s="560"/>
      <c r="S1223" s="542">
        <f t="shared" si="451"/>
        <v>0</v>
      </c>
      <c r="T1223" s="502">
        <f t="shared" si="448"/>
        <v>0</v>
      </c>
      <c r="U1223" s="502">
        <f t="shared" si="452"/>
        <v>0</v>
      </c>
      <c r="V1223" s="503">
        <f t="shared" si="453"/>
        <v>0</v>
      </c>
      <c r="W1223" s="561" t="str">
        <f t="shared" si="454"/>
        <v/>
      </c>
      <c r="X1223" s="569" t="str">
        <f t="shared" si="449"/>
        <v/>
      </c>
      <c r="Y1223" s="569" t="str">
        <f t="shared" si="450"/>
        <v/>
      </c>
    </row>
    <row r="1224" spans="1:25" ht="16.5">
      <c r="A1224" s="493">
        <f t="shared" si="455"/>
        <v>46171</v>
      </c>
      <c r="B1224" s="549" t="s">
        <v>832</v>
      </c>
      <c r="C1224" s="576"/>
      <c r="D1224" s="600"/>
      <c r="E1224" s="577"/>
      <c r="F1224" s="635" t="str">
        <f>IF(ISNA(VLOOKUP(D1224,條件!$A$1:$L$65585,5,0)),"",(VLOOKUP(D1224,條件!$A$1:$L$65585,5,0)))</f>
        <v/>
      </c>
      <c r="G1224" s="635" t="str">
        <f>IF(ISNA(VLOOKUP(D1224,條件!$A$1:$L$65585,11,0)),"",(VLOOKUP(D1224,條件!$A$1:$L$65585,11,0)))</f>
        <v/>
      </c>
      <c r="H1224" s="578"/>
      <c r="I1224" s="579"/>
      <c r="J1224" s="580"/>
      <c r="K1224" s="579"/>
      <c r="L1224" s="581"/>
      <c r="M1224" s="498"/>
      <c r="N1224" s="499"/>
      <c r="O1224" s="500"/>
      <c r="P1224" s="499"/>
      <c r="Q1224" s="501"/>
      <c r="R1224" s="560"/>
      <c r="S1224" s="542">
        <f t="shared" si="451"/>
        <v>0</v>
      </c>
      <c r="T1224" s="502">
        <f t="shared" si="448"/>
        <v>0</v>
      </c>
      <c r="U1224" s="502">
        <f t="shared" si="452"/>
        <v>0</v>
      </c>
      <c r="V1224" s="503">
        <f t="shared" si="453"/>
        <v>0</v>
      </c>
      <c r="W1224" s="561" t="str">
        <f t="shared" si="454"/>
        <v/>
      </c>
      <c r="X1224" s="569" t="str">
        <f t="shared" si="449"/>
        <v/>
      </c>
      <c r="Y1224" s="569" t="str">
        <f t="shared" si="450"/>
        <v/>
      </c>
    </row>
    <row r="1225" spans="1:25" ht="16.5">
      <c r="A1225" s="493">
        <f t="shared" si="455"/>
        <v>46171</v>
      </c>
      <c r="B1225" s="549" t="s">
        <v>832</v>
      </c>
      <c r="C1225" s="576"/>
      <c r="D1225" s="600"/>
      <c r="E1225" s="577"/>
      <c r="F1225" s="635" t="str">
        <f>IF(ISNA(VLOOKUP(D1225,條件!$A$1:$L$65585,5,0)),"",(VLOOKUP(D1225,條件!$A$1:$L$65585,5,0)))</f>
        <v/>
      </c>
      <c r="G1225" s="635" t="str">
        <f>IF(ISNA(VLOOKUP(D1225,條件!$A$1:$L$65585,11,0)),"",(VLOOKUP(D1225,條件!$A$1:$L$65585,11,0)))</f>
        <v/>
      </c>
      <c r="H1225" s="578"/>
      <c r="I1225" s="579"/>
      <c r="J1225" s="580"/>
      <c r="K1225" s="579"/>
      <c r="L1225" s="581"/>
      <c r="M1225" s="498"/>
      <c r="N1225" s="499"/>
      <c r="O1225" s="500"/>
      <c r="P1225" s="499"/>
      <c r="Q1225" s="501"/>
      <c r="R1225" s="560"/>
      <c r="S1225" s="542">
        <f t="shared" si="451"/>
        <v>0</v>
      </c>
      <c r="T1225" s="502">
        <f t="shared" si="448"/>
        <v>0</v>
      </c>
      <c r="U1225" s="502">
        <f t="shared" si="452"/>
        <v>0</v>
      </c>
      <c r="V1225" s="503">
        <f t="shared" si="453"/>
        <v>0</v>
      </c>
      <c r="W1225" s="561" t="str">
        <f t="shared" si="454"/>
        <v/>
      </c>
      <c r="X1225" s="569" t="str">
        <f t="shared" si="449"/>
        <v/>
      </c>
      <c r="Y1225" s="569" t="str">
        <f t="shared" si="450"/>
        <v/>
      </c>
    </row>
    <row r="1226" spans="1:25" ht="16.5">
      <c r="A1226" s="493">
        <f t="shared" si="455"/>
        <v>46171</v>
      </c>
      <c r="B1226" s="549" t="s">
        <v>832</v>
      </c>
      <c r="C1226" s="576"/>
      <c r="D1226" s="600"/>
      <c r="E1226" s="577"/>
      <c r="F1226" s="635" t="str">
        <f>IF(ISNA(VLOOKUP(D1226,條件!$A$1:$L$65585,5,0)),"",(VLOOKUP(D1226,條件!$A$1:$L$65585,5,0)))</f>
        <v/>
      </c>
      <c r="G1226" s="635" t="str">
        <f>IF(ISNA(VLOOKUP(D1226,條件!$A$1:$L$65585,11,0)),"",(VLOOKUP(D1226,條件!$A$1:$L$65585,11,0)))</f>
        <v/>
      </c>
      <c r="H1226" s="578"/>
      <c r="I1226" s="579"/>
      <c r="J1226" s="580"/>
      <c r="K1226" s="579"/>
      <c r="L1226" s="581"/>
      <c r="M1226" s="498"/>
      <c r="N1226" s="499"/>
      <c r="O1226" s="500"/>
      <c r="P1226" s="499"/>
      <c r="Q1226" s="501"/>
      <c r="R1226" s="560"/>
      <c r="S1226" s="542">
        <f t="shared" si="451"/>
        <v>0</v>
      </c>
      <c r="T1226" s="502">
        <f t="shared" si="448"/>
        <v>0</v>
      </c>
      <c r="U1226" s="502">
        <f t="shared" si="452"/>
        <v>0</v>
      </c>
      <c r="V1226" s="503">
        <f t="shared" si="453"/>
        <v>0</v>
      </c>
      <c r="W1226" s="561" t="str">
        <f t="shared" si="454"/>
        <v/>
      </c>
      <c r="X1226" s="569" t="str">
        <f t="shared" si="449"/>
        <v/>
      </c>
      <c r="Y1226" s="569" t="str">
        <f t="shared" si="450"/>
        <v/>
      </c>
    </row>
    <row r="1227" spans="1:25" ht="16.5">
      <c r="A1227" s="493">
        <f t="shared" si="455"/>
        <v>46171</v>
      </c>
      <c r="B1227" s="515" t="s">
        <v>835</v>
      </c>
      <c r="C1227" s="652"/>
      <c r="D1227" s="653"/>
      <c r="E1227" s="654"/>
      <c r="F1227" s="655"/>
      <c r="G1227" s="655"/>
      <c r="H1227" s="656"/>
      <c r="I1227" s="657">
        <f>COUNTA(I1207:I1226)</f>
        <v>0</v>
      </c>
      <c r="J1227" s="657"/>
      <c r="K1227" s="657"/>
      <c r="L1227" s="658"/>
      <c r="M1227" s="517"/>
      <c r="N1227" s="518">
        <f>SUM(N1207:N1226)</f>
        <v>0</v>
      </c>
      <c r="O1227" s="517"/>
      <c r="P1227" s="518">
        <f>SUM(P1207:P1226)</f>
        <v>0</v>
      </c>
      <c r="Q1227" s="519"/>
      <c r="R1227" s="562"/>
      <c r="S1227" s="543"/>
      <c r="T1227" s="516"/>
      <c r="U1227" s="516">
        <f>SUMIF(U1207:U1226,"&lt;9E307")</f>
        <v>0</v>
      </c>
      <c r="V1227" s="516">
        <f>SUM(V1207:V1226)</f>
        <v>0</v>
      </c>
      <c r="W1227" s="563">
        <f>IF(ISERROR(V1227/U1227),0,(V1227/U1227))</f>
        <v>0</v>
      </c>
      <c r="X1227" s="570">
        <f>SUMIF(X1207:X1226,"&lt;9E307")</f>
        <v>0</v>
      </c>
      <c r="Y1227" s="570">
        <f>SUMIF(Y1207:Y1226,"&lt;9E307")</f>
        <v>0</v>
      </c>
    </row>
    <row r="1228" spans="1:25" ht="16.5">
      <c r="A1228" s="493">
        <f t="shared" si="455"/>
        <v>46171</v>
      </c>
      <c r="B1228" s="549" t="s">
        <v>833</v>
      </c>
      <c r="C1228" s="576"/>
      <c r="D1228" s="600"/>
      <c r="E1228" s="577"/>
      <c r="F1228" s="635" t="str">
        <f>IF(ISNA(VLOOKUP(D1228,條件!$A$1:$L$65585,5,0)),"",(VLOOKUP(D1228,條件!$A$1:$L$65585,5,0)))</f>
        <v/>
      </c>
      <c r="G1228" s="635" t="str">
        <f>IF(ISNA(VLOOKUP(D1228,條件!$A$1:$L$65585,11,0)),"",(VLOOKUP(D1228,條件!$A$1:$L$65585,11,0)))</f>
        <v/>
      </c>
      <c r="H1228" s="578"/>
      <c r="I1228" s="579"/>
      <c r="J1228" s="580"/>
      <c r="K1228" s="579"/>
      <c r="L1228" s="581"/>
      <c r="M1228" s="498"/>
      <c r="N1228" s="499"/>
      <c r="O1228" s="500"/>
      <c r="P1228" s="499"/>
      <c r="Q1228" s="501"/>
      <c r="R1228" s="560"/>
      <c r="S1228" s="542">
        <f>K1228*0.85</f>
        <v>0</v>
      </c>
      <c r="T1228" s="502">
        <f t="shared" ref="T1228:T1247" si="456">IF(J1228="",0,(1440/(J1228/S1228)))</f>
        <v>0</v>
      </c>
      <c r="U1228" s="522">
        <f>T1228*L1228*(N1228+P1228)/24*0.85</f>
        <v>0</v>
      </c>
      <c r="V1228" s="523">
        <f>M1228+O1228</f>
        <v>0</v>
      </c>
      <c r="W1228" s="559" t="str">
        <f>IF(U1228=0,"",((V1228/U1228)))</f>
        <v/>
      </c>
      <c r="X1228" s="569" t="str">
        <f t="shared" ref="X1228:X1247" si="457">IF(ISERROR((U1228/(N1228+P1228)*N1228)/250),"",((U1228/(N1228+P1228)*N1228)/250))</f>
        <v/>
      </c>
      <c r="Y1228" s="569" t="str">
        <f t="shared" ref="Y1228:Y1247" si="458">IF(ISERROR(((U1228/(N1228+P1228)*P1228)/250)),"",(((U1228/(N1228+P1228)*P1228))/250))</f>
        <v/>
      </c>
    </row>
    <row r="1229" spans="1:25" ht="16.5">
      <c r="A1229" s="493">
        <f t="shared" si="455"/>
        <v>46171</v>
      </c>
      <c r="B1229" s="549" t="s">
        <v>833</v>
      </c>
      <c r="C1229" s="576"/>
      <c r="D1229" s="600"/>
      <c r="E1229" s="577"/>
      <c r="F1229" s="635" t="str">
        <f>IF(ISNA(VLOOKUP(D1229,條件!$A$1:$L$65585,5,0)),"",(VLOOKUP(D1229,條件!$A$1:$L$65585,5,0)))</f>
        <v/>
      </c>
      <c r="G1229" s="635" t="str">
        <f>IF(ISNA(VLOOKUP(D1229,條件!$A$1:$L$65585,11,0)),"",(VLOOKUP(D1229,條件!$A$1:$L$65585,11,0)))</f>
        <v/>
      </c>
      <c r="H1229" s="578"/>
      <c r="I1229" s="579"/>
      <c r="J1229" s="580"/>
      <c r="K1229" s="579"/>
      <c r="L1229" s="581"/>
      <c r="M1229" s="498"/>
      <c r="N1229" s="499"/>
      <c r="O1229" s="500"/>
      <c r="P1229" s="499"/>
      <c r="Q1229" s="501"/>
      <c r="R1229" s="560"/>
      <c r="S1229" s="542">
        <f t="shared" ref="S1229:S1247" si="459">K1229*0.85</f>
        <v>0</v>
      </c>
      <c r="T1229" s="502">
        <f t="shared" si="456"/>
        <v>0</v>
      </c>
      <c r="U1229" s="522">
        <f t="shared" ref="U1229:U1247" si="460">T1229*L1229*(N1229+P1229)/24*0.85</f>
        <v>0</v>
      </c>
      <c r="V1229" s="503">
        <f t="shared" ref="V1229:V1247" si="461">M1229+O1229</f>
        <v>0</v>
      </c>
      <c r="W1229" s="559" t="str">
        <f t="shared" ref="W1229:W1247" si="462">IF(U1229=0,"",((V1229/U1229)))</f>
        <v/>
      </c>
      <c r="X1229" s="569" t="str">
        <f t="shared" si="457"/>
        <v/>
      </c>
      <c r="Y1229" s="569" t="str">
        <f t="shared" si="458"/>
        <v/>
      </c>
    </row>
    <row r="1230" spans="1:25" ht="16.5">
      <c r="A1230" s="493">
        <f t="shared" si="455"/>
        <v>46171</v>
      </c>
      <c r="B1230" s="549" t="s">
        <v>833</v>
      </c>
      <c r="C1230" s="576"/>
      <c r="D1230" s="600"/>
      <c r="E1230" s="577"/>
      <c r="F1230" s="635" t="str">
        <f>IF(ISNA(VLOOKUP(D1230,條件!$A$1:$L$65585,5,0)),"",(VLOOKUP(D1230,條件!$A$1:$L$65585,5,0)))</f>
        <v/>
      </c>
      <c r="G1230" s="635" t="str">
        <f>IF(ISNA(VLOOKUP(D1230,條件!$A$1:$L$65585,11,0)),"",(VLOOKUP(D1230,條件!$A$1:$L$65585,11,0)))</f>
        <v/>
      </c>
      <c r="H1230" s="578"/>
      <c r="I1230" s="579"/>
      <c r="J1230" s="580"/>
      <c r="K1230" s="579"/>
      <c r="L1230" s="581"/>
      <c r="M1230" s="498"/>
      <c r="N1230" s="499"/>
      <c r="O1230" s="500"/>
      <c r="P1230" s="499"/>
      <c r="Q1230" s="501"/>
      <c r="R1230" s="560"/>
      <c r="S1230" s="542">
        <f t="shared" si="459"/>
        <v>0</v>
      </c>
      <c r="T1230" s="502">
        <f t="shared" si="456"/>
        <v>0</v>
      </c>
      <c r="U1230" s="522">
        <f t="shared" si="460"/>
        <v>0</v>
      </c>
      <c r="V1230" s="503">
        <f t="shared" si="461"/>
        <v>0</v>
      </c>
      <c r="W1230" s="559" t="str">
        <f t="shared" si="462"/>
        <v/>
      </c>
      <c r="X1230" s="569" t="str">
        <f t="shared" si="457"/>
        <v/>
      </c>
      <c r="Y1230" s="569" t="str">
        <f t="shared" si="458"/>
        <v/>
      </c>
    </row>
    <row r="1231" spans="1:25" ht="16.5">
      <c r="A1231" s="493">
        <f t="shared" si="455"/>
        <v>46171</v>
      </c>
      <c r="B1231" s="549" t="s">
        <v>833</v>
      </c>
      <c r="C1231" s="576"/>
      <c r="D1231" s="600"/>
      <c r="E1231" s="577"/>
      <c r="F1231" s="635" t="str">
        <f>IF(ISNA(VLOOKUP(D1231,條件!$A$1:$L$65585,5,0)),"",(VLOOKUP(D1231,條件!$A$1:$L$65585,5,0)))</f>
        <v/>
      </c>
      <c r="G1231" s="635" t="str">
        <f>IF(ISNA(VLOOKUP(D1231,條件!$A$1:$L$65585,11,0)),"",(VLOOKUP(D1231,條件!$A$1:$L$65585,11,0)))</f>
        <v/>
      </c>
      <c r="H1231" s="578"/>
      <c r="I1231" s="579"/>
      <c r="J1231" s="580"/>
      <c r="K1231" s="579"/>
      <c r="L1231" s="581"/>
      <c r="M1231" s="498"/>
      <c r="N1231" s="499"/>
      <c r="O1231" s="500"/>
      <c r="P1231" s="499"/>
      <c r="Q1231" s="501"/>
      <c r="R1231" s="560"/>
      <c r="S1231" s="542">
        <f t="shared" si="459"/>
        <v>0</v>
      </c>
      <c r="T1231" s="502">
        <f t="shared" si="456"/>
        <v>0</v>
      </c>
      <c r="U1231" s="522">
        <f t="shared" si="460"/>
        <v>0</v>
      </c>
      <c r="V1231" s="503">
        <f t="shared" si="461"/>
        <v>0</v>
      </c>
      <c r="W1231" s="559" t="str">
        <f t="shared" si="462"/>
        <v/>
      </c>
      <c r="X1231" s="569" t="str">
        <f t="shared" si="457"/>
        <v/>
      </c>
      <c r="Y1231" s="569" t="str">
        <f t="shared" si="458"/>
        <v/>
      </c>
    </row>
    <row r="1232" spans="1:25" ht="16.5">
      <c r="A1232" s="493">
        <f t="shared" si="455"/>
        <v>46171</v>
      </c>
      <c r="B1232" s="549" t="s">
        <v>833</v>
      </c>
      <c r="C1232" s="576"/>
      <c r="D1232" s="600"/>
      <c r="E1232" s="577"/>
      <c r="F1232" s="635" t="str">
        <f>IF(ISNA(VLOOKUP(D1232,條件!$A$1:$L$65585,5,0)),"",(VLOOKUP(D1232,條件!$A$1:$L$65585,5,0)))</f>
        <v/>
      </c>
      <c r="G1232" s="635" t="str">
        <f>IF(ISNA(VLOOKUP(D1232,條件!$A$1:$L$65585,11,0)),"",(VLOOKUP(D1232,條件!$A$1:$L$65585,11,0)))</f>
        <v/>
      </c>
      <c r="H1232" s="578"/>
      <c r="I1232" s="579"/>
      <c r="J1232" s="580"/>
      <c r="K1232" s="579"/>
      <c r="L1232" s="581"/>
      <c r="M1232" s="498"/>
      <c r="N1232" s="499"/>
      <c r="O1232" s="500"/>
      <c r="P1232" s="499"/>
      <c r="Q1232" s="501"/>
      <c r="R1232" s="560"/>
      <c r="S1232" s="542">
        <f t="shared" si="459"/>
        <v>0</v>
      </c>
      <c r="T1232" s="502">
        <f t="shared" si="456"/>
        <v>0</v>
      </c>
      <c r="U1232" s="522">
        <f t="shared" si="460"/>
        <v>0</v>
      </c>
      <c r="V1232" s="503">
        <f t="shared" si="461"/>
        <v>0</v>
      </c>
      <c r="W1232" s="559" t="str">
        <f t="shared" si="462"/>
        <v/>
      </c>
      <c r="X1232" s="569" t="str">
        <f t="shared" si="457"/>
        <v/>
      </c>
      <c r="Y1232" s="569" t="str">
        <f t="shared" si="458"/>
        <v/>
      </c>
    </row>
    <row r="1233" spans="1:25" ht="16.5">
      <c r="A1233" s="493">
        <f t="shared" si="455"/>
        <v>46171</v>
      </c>
      <c r="B1233" s="549" t="s">
        <v>833</v>
      </c>
      <c r="C1233" s="576"/>
      <c r="D1233" s="600"/>
      <c r="E1233" s="577"/>
      <c r="F1233" s="635" t="str">
        <f>IF(ISNA(VLOOKUP(D1233,條件!$A$1:$L$65585,5,0)),"",(VLOOKUP(D1233,條件!$A$1:$L$65585,5,0)))</f>
        <v/>
      </c>
      <c r="G1233" s="635" t="str">
        <f>IF(ISNA(VLOOKUP(D1233,條件!$A$1:$L$65585,11,0)),"",(VLOOKUP(D1233,條件!$A$1:$L$65585,11,0)))</f>
        <v/>
      </c>
      <c r="H1233" s="578"/>
      <c r="I1233" s="579"/>
      <c r="J1233" s="580"/>
      <c r="K1233" s="579"/>
      <c r="L1233" s="581"/>
      <c r="M1233" s="498"/>
      <c r="N1233" s="499"/>
      <c r="O1233" s="500"/>
      <c r="P1233" s="499"/>
      <c r="Q1233" s="501"/>
      <c r="R1233" s="560"/>
      <c r="S1233" s="542">
        <f t="shared" si="459"/>
        <v>0</v>
      </c>
      <c r="T1233" s="502">
        <f t="shared" si="456"/>
        <v>0</v>
      </c>
      <c r="U1233" s="522">
        <f t="shared" si="460"/>
        <v>0</v>
      </c>
      <c r="V1233" s="503">
        <f t="shared" si="461"/>
        <v>0</v>
      </c>
      <c r="W1233" s="559" t="str">
        <f t="shared" si="462"/>
        <v/>
      </c>
      <c r="X1233" s="569" t="str">
        <f t="shared" si="457"/>
        <v/>
      </c>
      <c r="Y1233" s="569" t="str">
        <f t="shared" si="458"/>
        <v/>
      </c>
    </row>
    <row r="1234" spans="1:25" ht="16.5">
      <c r="A1234" s="493">
        <f t="shared" si="455"/>
        <v>46171</v>
      </c>
      <c r="B1234" s="549" t="s">
        <v>833</v>
      </c>
      <c r="C1234" s="576"/>
      <c r="D1234" s="600"/>
      <c r="E1234" s="577"/>
      <c r="F1234" s="635" t="str">
        <f>IF(ISNA(VLOOKUP(D1234,條件!$A$1:$L$65585,5,0)),"",(VLOOKUP(D1234,條件!$A$1:$L$65585,5,0)))</f>
        <v/>
      </c>
      <c r="G1234" s="635" t="str">
        <f>IF(ISNA(VLOOKUP(D1234,條件!$A$1:$L$65585,11,0)),"",(VLOOKUP(D1234,條件!$A$1:$L$65585,11,0)))</f>
        <v/>
      </c>
      <c r="H1234" s="578"/>
      <c r="I1234" s="579"/>
      <c r="J1234" s="580"/>
      <c r="K1234" s="579"/>
      <c r="L1234" s="581"/>
      <c r="M1234" s="498"/>
      <c r="N1234" s="499"/>
      <c r="O1234" s="500"/>
      <c r="P1234" s="499"/>
      <c r="Q1234" s="501"/>
      <c r="R1234" s="560"/>
      <c r="S1234" s="542">
        <f t="shared" si="459"/>
        <v>0</v>
      </c>
      <c r="T1234" s="502">
        <f t="shared" si="456"/>
        <v>0</v>
      </c>
      <c r="U1234" s="522">
        <f t="shared" si="460"/>
        <v>0</v>
      </c>
      <c r="V1234" s="503">
        <f t="shared" si="461"/>
        <v>0</v>
      </c>
      <c r="W1234" s="559" t="str">
        <f t="shared" si="462"/>
        <v/>
      </c>
      <c r="X1234" s="569" t="str">
        <f t="shared" si="457"/>
        <v/>
      </c>
      <c r="Y1234" s="569" t="str">
        <f t="shared" si="458"/>
        <v/>
      </c>
    </row>
    <row r="1235" spans="1:25" ht="16.5">
      <c r="A1235" s="493">
        <f t="shared" si="455"/>
        <v>46171</v>
      </c>
      <c r="B1235" s="549" t="s">
        <v>833</v>
      </c>
      <c r="C1235" s="576"/>
      <c r="D1235" s="600"/>
      <c r="E1235" s="577"/>
      <c r="F1235" s="635" t="str">
        <f>IF(ISNA(VLOOKUP(D1235,條件!$A$1:$L$65585,5,0)),"",(VLOOKUP(D1235,條件!$A$1:$L$65585,5,0)))</f>
        <v/>
      </c>
      <c r="G1235" s="635" t="str">
        <f>IF(ISNA(VLOOKUP(D1235,條件!$A$1:$L$65585,11,0)),"",(VLOOKUP(D1235,條件!$A$1:$L$65585,11,0)))</f>
        <v/>
      </c>
      <c r="H1235" s="578"/>
      <c r="I1235" s="579"/>
      <c r="J1235" s="580"/>
      <c r="K1235" s="579"/>
      <c r="L1235" s="581"/>
      <c r="M1235" s="498"/>
      <c r="N1235" s="499"/>
      <c r="O1235" s="500"/>
      <c r="P1235" s="499"/>
      <c r="Q1235" s="501"/>
      <c r="R1235" s="560"/>
      <c r="S1235" s="542">
        <f t="shared" si="459"/>
        <v>0</v>
      </c>
      <c r="T1235" s="502">
        <f t="shared" si="456"/>
        <v>0</v>
      </c>
      <c r="U1235" s="522">
        <f t="shared" si="460"/>
        <v>0</v>
      </c>
      <c r="V1235" s="503">
        <f t="shared" si="461"/>
        <v>0</v>
      </c>
      <c r="W1235" s="559" t="str">
        <f t="shared" si="462"/>
        <v/>
      </c>
      <c r="X1235" s="569" t="str">
        <f t="shared" si="457"/>
        <v/>
      </c>
      <c r="Y1235" s="569" t="str">
        <f t="shared" si="458"/>
        <v/>
      </c>
    </row>
    <row r="1236" spans="1:25" ht="16.5">
      <c r="A1236" s="493">
        <f t="shared" si="455"/>
        <v>46171</v>
      </c>
      <c r="B1236" s="549" t="s">
        <v>833</v>
      </c>
      <c r="C1236" s="576"/>
      <c r="D1236" s="600"/>
      <c r="E1236" s="577"/>
      <c r="F1236" s="635" t="str">
        <f>IF(ISNA(VLOOKUP(D1236,條件!$A$1:$L$65585,5,0)),"",(VLOOKUP(D1236,條件!$A$1:$L$65585,5,0)))</f>
        <v/>
      </c>
      <c r="G1236" s="635" t="str">
        <f>IF(ISNA(VLOOKUP(D1236,條件!$A$1:$L$65585,11,0)),"",(VLOOKUP(D1236,條件!$A$1:$L$65585,11,0)))</f>
        <v/>
      </c>
      <c r="H1236" s="578"/>
      <c r="I1236" s="579"/>
      <c r="J1236" s="580"/>
      <c r="K1236" s="579"/>
      <c r="L1236" s="581"/>
      <c r="M1236" s="498"/>
      <c r="N1236" s="499"/>
      <c r="O1236" s="500"/>
      <c r="P1236" s="499"/>
      <c r="Q1236" s="501"/>
      <c r="R1236" s="560"/>
      <c r="S1236" s="542">
        <f t="shared" si="459"/>
        <v>0</v>
      </c>
      <c r="T1236" s="502">
        <f t="shared" si="456"/>
        <v>0</v>
      </c>
      <c r="U1236" s="522">
        <f t="shared" si="460"/>
        <v>0</v>
      </c>
      <c r="V1236" s="503">
        <f t="shared" si="461"/>
        <v>0</v>
      </c>
      <c r="W1236" s="559" t="str">
        <f t="shared" si="462"/>
        <v/>
      </c>
      <c r="X1236" s="569" t="str">
        <f t="shared" si="457"/>
        <v/>
      </c>
      <c r="Y1236" s="569" t="str">
        <f t="shared" si="458"/>
        <v/>
      </c>
    </row>
    <row r="1237" spans="1:25" ht="16.5">
      <c r="A1237" s="493">
        <f t="shared" si="455"/>
        <v>46171</v>
      </c>
      <c r="B1237" s="549" t="s">
        <v>833</v>
      </c>
      <c r="C1237" s="576"/>
      <c r="D1237" s="600"/>
      <c r="E1237" s="577"/>
      <c r="F1237" s="635" t="str">
        <f>IF(ISNA(VLOOKUP(D1237,條件!$A$1:$L$65585,5,0)),"",(VLOOKUP(D1237,條件!$A$1:$L$65585,5,0)))</f>
        <v/>
      </c>
      <c r="G1237" s="635" t="str">
        <f>IF(ISNA(VLOOKUP(D1237,條件!$A$1:$L$65585,11,0)),"",(VLOOKUP(D1237,條件!$A$1:$L$65585,11,0)))</f>
        <v/>
      </c>
      <c r="H1237" s="578"/>
      <c r="I1237" s="579"/>
      <c r="J1237" s="580"/>
      <c r="K1237" s="579"/>
      <c r="L1237" s="581"/>
      <c r="M1237" s="498"/>
      <c r="N1237" s="499"/>
      <c r="O1237" s="500"/>
      <c r="P1237" s="499"/>
      <c r="Q1237" s="501"/>
      <c r="R1237" s="560"/>
      <c r="S1237" s="542">
        <f t="shared" si="459"/>
        <v>0</v>
      </c>
      <c r="T1237" s="502">
        <f t="shared" si="456"/>
        <v>0</v>
      </c>
      <c r="U1237" s="522">
        <f t="shared" si="460"/>
        <v>0</v>
      </c>
      <c r="V1237" s="503">
        <f t="shared" si="461"/>
        <v>0</v>
      </c>
      <c r="W1237" s="559" t="str">
        <f t="shared" si="462"/>
        <v/>
      </c>
      <c r="X1237" s="569" t="str">
        <f t="shared" si="457"/>
        <v/>
      </c>
      <c r="Y1237" s="569" t="str">
        <f t="shared" si="458"/>
        <v/>
      </c>
    </row>
    <row r="1238" spans="1:25" ht="16.5">
      <c r="A1238" s="493">
        <f t="shared" si="455"/>
        <v>46171</v>
      </c>
      <c r="B1238" s="549" t="s">
        <v>833</v>
      </c>
      <c r="C1238" s="576"/>
      <c r="D1238" s="600"/>
      <c r="E1238" s="577"/>
      <c r="F1238" s="635" t="str">
        <f>IF(ISNA(VLOOKUP(D1238,條件!$A$1:$L$65585,5,0)),"",(VLOOKUP(D1238,條件!$A$1:$L$65585,5,0)))</f>
        <v/>
      </c>
      <c r="G1238" s="635" t="str">
        <f>IF(ISNA(VLOOKUP(D1238,條件!$A$1:$L$65585,11,0)),"",(VLOOKUP(D1238,條件!$A$1:$L$65585,11,0)))</f>
        <v/>
      </c>
      <c r="H1238" s="578"/>
      <c r="I1238" s="579"/>
      <c r="J1238" s="580"/>
      <c r="K1238" s="579"/>
      <c r="L1238" s="581"/>
      <c r="M1238" s="498"/>
      <c r="N1238" s="499"/>
      <c r="O1238" s="500"/>
      <c r="P1238" s="499"/>
      <c r="Q1238" s="501"/>
      <c r="R1238" s="560"/>
      <c r="S1238" s="542">
        <f t="shared" si="459"/>
        <v>0</v>
      </c>
      <c r="T1238" s="502">
        <f t="shared" si="456"/>
        <v>0</v>
      </c>
      <c r="U1238" s="522">
        <f t="shared" si="460"/>
        <v>0</v>
      </c>
      <c r="V1238" s="503">
        <f t="shared" si="461"/>
        <v>0</v>
      </c>
      <c r="W1238" s="559" t="str">
        <f t="shared" si="462"/>
        <v/>
      </c>
      <c r="X1238" s="569" t="str">
        <f t="shared" si="457"/>
        <v/>
      </c>
      <c r="Y1238" s="569" t="str">
        <f t="shared" si="458"/>
        <v/>
      </c>
    </row>
    <row r="1239" spans="1:25" ht="16.5">
      <c r="A1239" s="493">
        <f t="shared" si="455"/>
        <v>46171</v>
      </c>
      <c r="B1239" s="549" t="s">
        <v>833</v>
      </c>
      <c r="C1239" s="576"/>
      <c r="D1239" s="600"/>
      <c r="E1239" s="577"/>
      <c r="F1239" s="635" t="str">
        <f>IF(ISNA(VLOOKUP(D1239,條件!$A$1:$L$65585,5,0)),"",(VLOOKUP(D1239,條件!$A$1:$L$65585,5,0)))</f>
        <v/>
      </c>
      <c r="G1239" s="635" t="str">
        <f>IF(ISNA(VLOOKUP(D1239,條件!$A$1:$L$65585,11,0)),"",(VLOOKUP(D1239,條件!$A$1:$L$65585,11,0)))</f>
        <v/>
      </c>
      <c r="H1239" s="578"/>
      <c r="I1239" s="579"/>
      <c r="J1239" s="580"/>
      <c r="K1239" s="579"/>
      <c r="L1239" s="581"/>
      <c r="M1239" s="498"/>
      <c r="N1239" s="499"/>
      <c r="O1239" s="500"/>
      <c r="P1239" s="499"/>
      <c r="Q1239" s="501"/>
      <c r="R1239" s="560"/>
      <c r="S1239" s="542">
        <f t="shared" si="459"/>
        <v>0</v>
      </c>
      <c r="T1239" s="502">
        <f t="shared" si="456"/>
        <v>0</v>
      </c>
      <c r="U1239" s="502">
        <f t="shared" si="460"/>
        <v>0</v>
      </c>
      <c r="V1239" s="503">
        <f t="shared" si="461"/>
        <v>0</v>
      </c>
      <c r="W1239" s="561" t="str">
        <f t="shared" si="462"/>
        <v/>
      </c>
      <c r="X1239" s="569" t="str">
        <f t="shared" si="457"/>
        <v/>
      </c>
      <c r="Y1239" s="569" t="str">
        <f t="shared" si="458"/>
        <v/>
      </c>
    </row>
    <row r="1240" spans="1:25" ht="16.5">
      <c r="A1240" s="493">
        <f t="shared" si="455"/>
        <v>46171</v>
      </c>
      <c r="B1240" s="549" t="s">
        <v>833</v>
      </c>
      <c r="C1240" s="576"/>
      <c r="D1240" s="600"/>
      <c r="E1240" s="577"/>
      <c r="F1240" s="635" t="str">
        <f>IF(ISNA(VLOOKUP(D1240,條件!$A$1:$L$65585,5,0)),"",(VLOOKUP(D1240,條件!$A$1:$L$65585,5,0)))</f>
        <v/>
      </c>
      <c r="G1240" s="635" t="str">
        <f>IF(ISNA(VLOOKUP(D1240,條件!$A$1:$L$65585,11,0)),"",(VLOOKUP(D1240,條件!$A$1:$L$65585,11,0)))</f>
        <v/>
      </c>
      <c r="H1240" s="578"/>
      <c r="I1240" s="579"/>
      <c r="J1240" s="580"/>
      <c r="K1240" s="579"/>
      <c r="L1240" s="581"/>
      <c r="M1240" s="498"/>
      <c r="N1240" s="499"/>
      <c r="O1240" s="500"/>
      <c r="P1240" s="499"/>
      <c r="Q1240" s="501"/>
      <c r="R1240" s="560"/>
      <c r="S1240" s="542">
        <f t="shared" si="459"/>
        <v>0</v>
      </c>
      <c r="T1240" s="502">
        <f t="shared" si="456"/>
        <v>0</v>
      </c>
      <c r="U1240" s="502">
        <f t="shared" si="460"/>
        <v>0</v>
      </c>
      <c r="V1240" s="503">
        <f t="shared" si="461"/>
        <v>0</v>
      </c>
      <c r="W1240" s="561" t="str">
        <f t="shared" si="462"/>
        <v/>
      </c>
      <c r="X1240" s="569" t="str">
        <f t="shared" si="457"/>
        <v/>
      </c>
      <c r="Y1240" s="569" t="str">
        <f t="shared" si="458"/>
        <v/>
      </c>
    </row>
    <row r="1241" spans="1:25" ht="16.5">
      <c r="A1241" s="493">
        <f t="shared" si="455"/>
        <v>46171</v>
      </c>
      <c r="B1241" s="549" t="s">
        <v>833</v>
      </c>
      <c r="C1241" s="576"/>
      <c r="D1241" s="600"/>
      <c r="E1241" s="577"/>
      <c r="F1241" s="635" t="str">
        <f>IF(ISNA(VLOOKUP(D1241,條件!$A$1:$L$65585,5,0)),"",(VLOOKUP(D1241,條件!$A$1:$L$65585,5,0)))</f>
        <v/>
      </c>
      <c r="G1241" s="635" t="str">
        <f>IF(ISNA(VLOOKUP(D1241,條件!$A$1:$L$65585,11,0)),"",(VLOOKUP(D1241,條件!$A$1:$L$65585,11,0)))</f>
        <v/>
      </c>
      <c r="H1241" s="578"/>
      <c r="I1241" s="579"/>
      <c r="J1241" s="580"/>
      <c r="K1241" s="579"/>
      <c r="L1241" s="581"/>
      <c r="M1241" s="498"/>
      <c r="N1241" s="499"/>
      <c r="O1241" s="500"/>
      <c r="P1241" s="499"/>
      <c r="Q1241" s="501"/>
      <c r="R1241" s="560"/>
      <c r="S1241" s="542">
        <f t="shared" si="459"/>
        <v>0</v>
      </c>
      <c r="T1241" s="502">
        <f t="shared" si="456"/>
        <v>0</v>
      </c>
      <c r="U1241" s="502">
        <f t="shared" si="460"/>
        <v>0</v>
      </c>
      <c r="V1241" s="503">
        <f t="shared" si="461"/>
        <v>0</v>
      </c>
      <c r="W1241" s="561" t="str">
        <f t="shared" si="462"/>
        <v/>
      </c>
      <c r="X1241" s="569" t="str">
        <f t="shared" si="457"/>
        <v/>
      </c>
      <c r="Y1241" s="569" t="str">
        <f t="shared" si="458"/>
        <v/>
      </c>
    </row>
    <row r="1242" spans="1:25" ht="16.5">
      <c r="A1242" s="493">
        <f t="shared" si="455"/>
        <v>46171</v>
      </c>
      <c r="B1242" s="549" t="s">
        <v>833</v>
      </c>
      <c r="C1242" s="576"/>
      <c r="D1242" s="600"/>
      <c r="E1242" s="577"/>
      <c r="F1242" s="635" t="str">
        <f>IF(ISNA(VLOOKUP(D1242,條件!$A$1:$L$65585,5,0)),"",(VLOOKUP(D1242,條件!$A$1:$L$65585,5,0)))</f>
        <v/>
      </c>
      <c r="G1242" s="635" t="str">
        <f>IF(ISNA(VLOOKUP(D1242,條件!$A$1:$L$65585,11,0)),"",(VLOOKUP(D1242,條件!$A$1:$L$65585,11,0)))</f>
        <v/>
      </c>
      <c r="H1242" s="578"/>
      <c r="I1242" s="579"/>
      <c r="J1242" s="580"/>
      <c r="K1242" s="579"/>
      <c r="L1242" s="581"/>
      <c r="M1242" s="498"/>
      <c r="N1242" s="499"/>
      <c r="O1242" s="500"/>
      <c r="P1242" s="499"/>
      <c r="Q1242" s="501"/>
      <c r="R1242" s="560"/>
      <c r="S1242" s="542">
        <f t="shared" si="459"/>
        <v>0</v>
      </c>
      <c r="T1242" s="502">
        <f t="shared" si="456"/>
        <v>0</v>
      </c>
      <c r="U1242" s="502">
        <f t="shared" si="460"/>
        <v>0</v>
      </c>
      <c r="V1242" s="503">
        <f t="shared" si="461"/>
        <v>0</v>
      </c>
      <c r="W1242" s="561" t="str">
        <f t="shared" si="462"/>
        <v/>
      </c>
      <c r="X1242" s="569" t="str">
        <f t="shared" si="457"/>
        <v/>
      </c>
      <c r="Y1242" s="569" t="str">
        <f t="shared" si="458"/>
        <v/>
      </c>
    </row>
    <row r="1243" spans="1:25" ht="16.5">
      <c r="A1243" s="493">
        <f t="shared" si="455"/>
        <v>46171</v>
      </c>
      <c r="B1243" s="549" t="s">
        <v>833</v>
      </c>
      <c r="C1243" s="576"/>
      <c r="D1243" s="600"/>
      <c r="E1243" s="577"/>
      <c r="F1243" s="635" t="str">
        <f>IF(ISNA(VLOOKUP(D1243,條件!$A$1:$L$65585,5,0)),"",(VLOOKUP(D1243,條件!$A$1:$L$65585,5,0)))</f>
        <v/>
      </c>
      <c r="G1243" s="635" t="str">
        <f>IF(ISNA(VLOOKUP(D1243,條件!$A$1:$L$65585,11,0)),"",(VLOOKUP(D1243,條件!$A$1:$L$65585,11,0)))</f>
        <v/>
      </c>
      <c r="H1243" s="578"/>
      <c r="I1243" s="579"/>
      <c r="J1243" s="580"/>
      <c r="K1243" s="579"/>
      <c r="L1243" s="581"/>
      <c r="M1243" s="498"/>
      <c r="N1243" s="499"/>
      <c r="O1243" s="500"/>
      <c r="P1243" s="499"/>
      <c r="Q1243" s="501"/>
      <c r="R1243" s="560"/>
      <c r="S1243" s="542">
        <f t="shared" si="459"/>
        <v>0</v>
      </c>
      <c r="T1243" s="502">
        <f t="shared" si="456"/>
        <v>0</v>
      </c>
      <c r="U1243" s="502">
        <f t="shared" si="460"/>
        <v>0</v>
      </c>
      <c r="V1243" s="503">
        <f t="shared" si="461"/>
        <v>0</v>
      </c>
      <c r="W1243" s="561" t="str">
        <f t="shared" si="462"/>
        <v/>
      </c>
      <c r="X1243" s="569" t="str">
        <f t="shared" si="457"/>
        <v/>
      </c>
      <c r="Y1243" s="569" t="str">
        <f t="shared" si="458"/>
        <v/>
      </c>
    </row>
    <row r="1244" spans="1:25" ht="16.5">
      <c r="A1244" s="493">
        <f t="shared" si="455"/>
        <v>46171</v>
      </c>
      <c r="B1244" s="549" t="s">
        <v>833</v>
      </c>
      <c r="C1244" s="576"/>
      <c r="D1244" s="600"/>
      <c r="E1244" s="577"/>
      <c r="F1244" s="635" t="str">
        <f>IF(ISNA(VLOOKUP(D1244,條件!$A$1:$L$65585,5,0)),"",(VLOOKUP(D1244,條件!$A$1:$L$65585,5,0)))</f>
        <v/>
      </c>
      <c r="G1244" s="635" t="str">
        <f>IF(ISNA(VLOOKUP(D1244,條件!$A$1:$L$65585,11,0)),"",(VLOOKUP(D1244,條件!$A$1:$L$65585,11,0)))</f>
        <v/>
      </c>
      <c r="H1244" s="578"/>
      <c r="I1244" s="579"/>
      <c r="J1244" s="580"/>
      <c r="K1244" s="579"/>
      <c r="L1244" s="581"/>
      <c r="M1244" s="498"/>
      <c r="N1244" s="499"/>
      <c r="O1244" s="500"/>
      <c r="P1244" s="499"/>
      <c r="Q1244" s="501"/>
      <c r="R1244" s="560"/>
      <c r="S1244" s="542">
        <f t="shared" si="459"/>
        <v>0</v>
      </c>
      <c r="T1244" s="502">
        <f t="shared" si="456"/>
        <v>0</v>
      </c>
      <c r="U1244" s="502">
        <f t="shared" si="460"/>
        <v>0</v>
      </c>
      <c r="V1244" s="503">
        <f t="shared" si="461"/>
        <v>0</v>
      </c>
      <c r="W1244" s="561" t="str">
        <f t="shared" si="462"/>
        <v/>
      </c>
      <c r="X1244" s="569" t="str">
        <f t="shared" si="457"/>
        <v/>
      </c>
      <c r="Y1244" s="569" t="str">
        <f t="shared" si="458"/>
        <v/>
      </c>
    </row>
    <row r="1245" spans="1:25" ht="16.5">
      <c r="A1245" s="493">
        <f t="shared" si="455"/>
        <v>46171</v>
      </c>
      <c r="B1245" s="549" t="s">
        <v>833</v>
      </c>
      <c r="C1245" s="576"/>
      <c r="D1245" s="600"/>
      <c r="E1245" s="577"/>
      <c r="F1245" s="635" t="str">
        <f>IF(ISNA(VLOOKUP(D1245,條件!$A$1:$L$65585,5,0)),"",(VLOOKUP(D1245,條件!$A$1:$L$65585,5,0)))</f>
        <v/>
      </c>
      <c r="G1245" s="635" t="str">
        <f>IF(ISNA(VLOOKUP(D1245,條件!$A$1:$L$65585,11,0)),"",(VLOOKUP(D1245,條件!$A$1:$L$65585,11,0)))</f>
        <v/>
      </c>
      <c r="H1245" s="578"/>
      <c r="I1245" s="579"/>
      <c r="J1245" s="580"/>
      <c r="K1245" s="579"/>
      <c r="L1245" s="581"/>
      <c r="M1245" s="498"/>
      <c r="N1245" s="499"/>
      <c r="O1245" s="500"/>
      <c r="P1245" s="499"/>
      <c r="Q1245" s="501"/>
      <c r="R1245" s="560"/>
      <c r="S1245" s="542">
        <f t="shared" si="459"/>
        <v>0</v>
      </c>
      <c r="T1245" s="502">
        <f t="shared" si="456"/>
        <v>0</v>
      </c>
      <c r="U1245" s="502">
        <f t="shared" si="460"/>
        <v>0</v>
      </c>
      <c r="V1245" s="503">
        <f t="shared" si="461"/>
        <v>0</v>
      </c>
      <c r="W1245" s="561" t="str">
        <f t="shared" si="462"/>
        <v/>
      </c>
      <c r="X1245" s="569" t="str">
        <f t="shared" si="457"/>
        <v/>
      </c>
      <c r="Y1245" s="569" t="str">
        <f t="shared" si="458"/>
        <v/>
      </c>
    </row>
    <row r="1246" spans="1:25" ht="16.5">
      <c r="A1246" s="493">
        <f t="shared" si="455"/>
        <v>46171</v>
      </c>
      <c r="B1246" s="549" t="s">
        <v>833</v>
      </c>
      <c r="C1246" s="576"/>
      <c r="D1246" s="600"/>
      <c r="E1246" s="577"/>
      <c r="F1246" s="635" t="str">
        <f>IF(ISNA(VLOOKUP(D1246,條件!$A$1:$L$65585,5,0)),"",(VLOOKUP(D1246,條件!$A$1:$L$65585,5,0)))</f>
        <v/>
      </c>
      <c r="G1246" s="635" t="str">
        <f>IF(ISNA(VLOOKUP(D1246,條件!$A$1:$L$65585,11,0)),"",(VLOOKUP(D1246,條件!$A$1:$L$65585,11,0)))</f>
        <v/>
      </c>
      <c r="H1246" s="578"/>
      <c r="I1246" s="579"/>
      <c r="J1246" s="580"/>
      <c r="K1246" s="579"/>
      <c r="L1246" s="581"/>
      <c r="M1246" s="498"/>
      <c r="N1246" s="499"/>
      <c r="O1246" s="500"/>
      <c r="P1246" s="499"/>
      <c r="Q1246" s="501"/>
      <c r="R1246" s="560"/>
      <c r="S1246" s="542">
        <f t="shared" si="459"/>
        <v>0</v>
      </c>
      <c r="T1246" s="502">
        <f t="shared" si="456"/>
        <v>0</v>
      </c>
      <c r="U1246" s="502">
        <f t="shared" si="460"/>
        <v>0</v>
      </c>
      <c r="V1246" s="503">
        <f t="shared" si="461"/>
        <v>0</v>
      </c>
      <c r="W1246" s="561" t="str">
        <f t="shared" si="462"/>
        <v/>
      </c>
      <c r="X1246" s="569" t="str">
        <f t="shared" si="457"/>
        <v/>
      </c>
      <c r="Y1246" s="569" t="str">
        <f t="shared" si="458"/>
        <v/>
      </c>
    </row>
    <row r="1247" spans="1:25" ht="16.5">
      <c r="A1247" s="493">
        <f t="shared" si="455"/>
        <v>46171</v>
      </c>
      <c r="B1247" s="549" t="s">
        <v>833</v>
      </c>
      <c r="C1247" s="576"/>
      <c r="D1247" s="600"/>
      <c r="E1247" s="577"/>
      <c r="F1247" s="635" t="str">
        <f>IF(ISNA(VLOOKUP(D1247,條件!$A$1:$L$65585,5,0)),"",(VLOOKUP(D1247,條件!$A$1:$L$65585,5,0)))</f>
        <v/>
      </c>
      <c r="G1247" s="635" t="str">
        <f>IF(ISNA(VLOOKUP(D1247,條件!$A$1:$L$65585,11,0)),"",(VLOOKUP(D1247,條件!$A$1:$L$65585,11,0)))</f>
        <v/>
      </c>
      <c r="H1247" s="578"/>
      <c r="I1247" s="579"/>
      <c r="J1247" s="580"/>
      <c r="K1247" s="579"/>
      <c r="L1247" s="581"/>
      <c r="M1247" s="498"/>
      <c r="N1247" s="499"/>
      <c r="O1247" s="500"/>
      <c r="P1247" s="499"/>
      <c r="Q1247" s="501"/>
      <c r="R1247" s="560"/>
      <c r="S1247" s="542">
        <f t="shared" si="459"/>
        <v>0</v>
      </c>
      <c r="T1247" s="502">
        <f t="shared" si="456"/>
        <v>0</v>
      </c>
      <c r="U1247" s="502">
        <f t="shared" si="460"/>
        <v>0</v>
      </c>
      <c r="V1247" s="503">
        <f t="shared" si="461"/>
        <v>0</v>
      </c>
      <c r="W1247" s="561" t="str">
        <f t="shared" si="462"/>
        <v/>
      </c>
      <c r="X1247" s="569" t="str">
        <f t="shared" si="457"/>
        <v/>
      </c>
      <c r="Y1247" s="569" t="str">
        <f t="shared" si="458"/>
        <v/>
      </c>
    </row>
    <row r="1248" spans="1:25" ht="16.5">
      <c r="A1248" s="493">
        <f t="shared" si="455"/>
        <v>46171</v>
      </c>
      <c r="B1248" s="515" t="s">
        <v>831</v>
      </c>
      <c r="C1248" s="652"/>
      <c r="D1248" s="653"/>
      <c r="E1248" s="654"/>
      <c r="F1248" s="655">
        <v>0</v>
      </c>
      <c r="G1248" s="655"/>
      <c r="H1248" s="656"/>
      <c r="I1248" s="657">
        <f>COUNTA(I1228:I1247)</f>
        <v>0</v>
      </c>
      <c r="J1248" s="657"/>
      <c r="K1248" s="657"/>
      <c r="L1248" s="658"/>
      <c r="M1248" s="517"/>
      <c r="N1248" s="518">
        <f>SUM(N1228:N1247)</f>
        <v>0</v>
      </c>
      <c r="O1248" s="517"/>
      <c r="P1248" s="518">
        <f>SUM(P1228:P1247)</f>
        <v>0</v>
      </c>
      <c r="Q1248" s="519"/>
      <c r="R1248" s="562"/>
      <c r="S1248" s="544"/>
      <c r="T1248" s="520"/>
      <c r="U1248" s="516">
        <f>SUMIF(U1228:U1247,"&lt;9E307")</f>
        <v>0</v>
      </c>
      <c r="V1248" s="516">
        <f>SUM(V1228:V1247)</f>
        <v>0</v>
      </c>
      <c r="W1248" s="563">
        <f>IF(ISERROR(V1248/U1248),0,(V1248/U1248))</f>
        <v>0</v>
      </c>
      <c r="X1248" s="570">
        <f>SUMIF(X1228:X1247,"&lt;9E307")</f>
        <v>0</v>
      </c>
      <c r="Y1248" s="570">
        <f>SUMIF(Y1228:Y1247,"&lt;9E307")</f>
        <v>0</v>
      </c>
    </row>
    <row r="1249" spans="1:25" ht="16.5">
      <c r="A1249" s="493">
        <f t="shared" si="455"/>
        <v>46171</v>
      </c>
      <c r="B1249" s="521" t="s">
        <v>834</v>
      </c>
      <c r="C1249" s="659"/>
      <c r="D1249" s="660"/>
      <c r="E1249" s="661"/>
      <c r="F1249" s="662"/>
      <c r="G1249" s="662"/>
      <c r="H1249" s="663"/>
      <c r="I1249" s="664">
        <f>SUM(I1227,I1248)</f>
        <v>0</v>
      </c>
      <c r="J1249" s="664"/>
      <c r="K1249" s="664"/>
      <c r="L1249" s="665"/>
      <c r="M1249" s="536"/>
      <c r="N1249" s="537">
        <f>SUM(N1227,N1248)</f>
        <v>0</v>
      </c>
      <c r="O1249" s="536"/>
      <c r="P1249" s="537">
        <f>SUM(P1227,P1248)</f>
        <v>0</v>
      </c>
      <c r="Q1249" s="538"/>
      <c r="R1249" s="564"/>
      <c r="S1249" s="545"/>
      <c r="T1249" s="504"/>
      <c r="U1249" s="504">
        <f t="shared" ref="U1249:V1249" si="463">SUM(U1227,U1248)</f>
        <v>0</v>
      </c>
      <c r="V1249" s="504">
        <f t="shared" si="463"/>
        <v>0</v>
      </c>
      <c r="W1249" s="565">
        <f>IF(ISERROR(V1249/U1249),0,V1249/U1249)</f>
        <v>0</v>
      </c>
      <c r="X1249" s="571">
        <f>SUM(X1227,X1248)</f>
        <v>0</v>
      </c>
      <c r="Y1249" s="571">
        <f>SUM(Y1227,Y1248)</f>
        <v>0</v>
      </c>
    </row>
    <row r="1250" spans="1:25" ht="16.5">
      <c r="A1250" s="566">
        <f>A1249+1</f>
        <v>46172</v>
      </c>
      <c r="B1250" s="548" t="s">
        <v>832</v>
      </c>
      <c r="C1250" s="666"/>
      <c r="D1250" s="667"/>
      <c r="E1250" s="668"/>
      <c r="F1250" s="669" t="str">
        <f>IF(ISNA(VLOOKUP(D1250,條件!$A$1:$L$65585,5,0)),"",(VLOOKUP(D1250,條件!$A$1:$L$65585,5,0)))</f>
        <v/>
      </c>
      <c r="G1250" s="669" t="str">
        <f>IF(ISNA(VLOOKUP(D1250,條件!$A$1:$L$65585,11,0)),"",(VLOOKUP(D1250,條件!$A$1:$L$65585,11,0)))</f>
        <v/>
      </c>
      <c r="H1250" s="670"/>
      <c r="I1250" s="671"/>
      <c r="J1250" s="580"/>
      <c r="K1250" s="671"/>
      <c r="L1250" s="672"/>
      <c r="M1250" s="524"/>
      <c r="N1250" s="525"/>
      <c r="O1250" s="526"/>
      <c r="P1250" s="525"/>
      <c r="Q1250" s="527"/>
      <c r="R1250" s="558"/>
      <c r="S1250" s="541">
        <f>K1250*0.85</f>
        <v>0</v>
      </c>
      <c r="T1250" s="522">
        <f t="shared" ref="T1250:T1269" si="464">IF(J1250="",0,(1440/(J1250/S1250)))</f>
        <v>0</v>
      </c>
      <c r="U1250" s="522">
        <f>T1250*L1250*(N1250+P1250)/24*0.85</f>
        <v>0</v>
      </c>
      <c r="V1250" s="523">
        <f>M1250+O1250</f>
        <v>0</v>
      </c>
      <c r="W1250" s="559" t="str">
        <f>IF(U1250=0,"",((V1250/U1250)))</f>
        <v/>
      </c>
      <c r="X1250" s="569" t="str">
        <f t="shared" ref="X1250:X1269" si="465">IF(ISERROR((U1250/(N1250+P1250)*N1250)/250),"",((U1250/(N1250+P1250)*N1250)/250))</f>
        <v/>
      </c>
      <c r="Y1250" s="569" t="str">
        <f t="shared" ref="Y1250:Y1269" si="466">IF(ISERROR(((U1250/(N1250+P1250)*P1250)/250)),"",(((U1250/(N1250+P1250)*P1250))/250))</f>
        <v/>
      </c>
    </row>
    <row r="1251" spans="1:25" ht="16.5">
      <c r="A1251" s="493">
        <f>A1250</f>
        <v>46172</v>
      </c>
      <c r="B1251" s="549" t="s">
        <v>832</v>
      </c>
      <c r="C1251" s="576"/>
      <c r="D1251" s="600"/>
      <c r="E1251" s="577"/>
      <c r="F1251" s="635" t="str">
        <f>IF(ISNA(VLOOKUP(D1251,條件!$A$1:$L$65585,5,0)),"",(VLOOKUP(D1251,條件!$A$1:$L$65585,5,0)))</f>
        <v/>
      </c>
      <c r="G1251" s="635" t="str">
        <f>IF(ISNA(VLOOKUP(D1251,條件!$A$1:$L$65585,11,0)),"",(VLOOKUP(D1251,條件!$A$1:$L$65585,11,0)))</f>
        <v/>
      </c>
      <c r="H1251" s="578"/>
      <c r="I1251" s="579"/>
      <c r="J1251" s="580"/>
      <c r="K1251" s="579"/>
      <c r="L1251" s="581"/>
      <c r="M1251" s="498"/>
      <c r="N1251" s="499"/>
      <c r="O1251" s="500"/>
      <c r="P1251" s="499"/>
      <c r="Q1251" s="527"/>
      <c r="R1251" s="560"/>
      <c r="S1251" s="542">
        <f t="shared" ref="S1251:S1269" si="467">K1251*0.85</f>
        <v>0</v>
      </c>
      <c r="T1251" s="502">
        <f t="shared" si="464"/>
        <v>0</v>
      </c>
      <c r="U1251" s="522">
        <f t="shared" ref="U1251:U1269" si="468">T1251*L1251*(N1251+P1251)/24*0.85</f>
        <v>0</v>
      </c>
      <c r="V1251" s="503">
        <f t="shared" ref="V1251:V1269" si="469">M1251+O1251</f>
        <v>0</v>
      </c>
      <c r="W1251" s="559" t="str">
        <f t="shared" ref="W1251:W1269" si="470">IF(U1251=0,"",((V1251/U1251)))</f>
        <v/>
      </c>
      <c r="X1251" s="569" t="str">
        <f t="shared" si="465"/>
        <v/>
      </c>
      <c r="Y1251" s="569" t="str">
        <f t="shared" si="466"/>
        <v/>
      </c>
    </row>
    <row r="1252" spans="1:25" ht="16.5">
      <c r="A1252" s="493">
        <f t="shared" ref="A1252:A1292" si="471">A1251</f>
        <v>46172</v>
      </c>
      <c r="B1252" s="549" t="s">
        <v>832</v>
      </c>
      <c r="C1252" s="576"/>
      <c r="D1252" s="600"/>
      <c r="E1252" s="577"/>
      <c r="F1252" s="635" t="str">
        <f>IF(ISNA(VLOOKUP(D1252,條件!$A$1:$L$65585,5,0)),"",(VLOOKUP(D1252,條件!$A$1:$L$65585,5,0)))</f>
        <v/>
      </c>
      <c r="G1252" s="635" t="str">
        <f>IF(ISNA(VLOOKUP(D1252,條件!$A$1:$L$65585,11,0)),"",(VLOOKUP(D1252,條件!$A$1:$L$65585,11,0)))</f>
        <v/>
      </c>
      <c r="H1252" s="578"/>
      <c r="I1252" s="579"/>
      <c r="J1252" s="580"/>
      <c r="K1252" s="579"/>
      <c r="L1252" s="581"/>
      <c r="M1252" s="498"/>
      <c r="N1252" s="499"/>
      <c r="O1252" s="500"/>
      <c r="P1252" s="499"/>
      <c r="Q1252" s="527"/>
      <c r="R1252" s="560"/>
      <c r="S1252" s="542">
        <f t="shared" si="467"/>
        <v>0</v>
      </c>
      <c r="T1252" s="502">
        <f t="shared" si="464"/>
        <v>0</v>
      </c>
      <c r="U1252" s="522">
        <f t="shared" si="468"/>
        <v>0</v>
      </c>
      <c r="V1252" s="503">
        <f t="shared" si="469"/>
        <v>0</v>
      </c>
      <c r="W1252" s="559" t="str">
        <f t="shared" si="470"/>
        <v/>
      </c>
      <c r="X1252" s="569" t="str">
        <f t="shared" si="465"/>
        <v/>
      </c>
      <c r="Y1252" s="569" t="str">
        <f t="shared" si="466"/>
        <v/>
      </c>
    </row>
    <row r="1253" spans="1:25" ht="16.5">
      <c r="A1253" s="493">
        <f t="shared" si="471"/>
        <v>46172</v>
      </c>
      <c r="B1253" s="549" t="s">
        <v>832</v>
      </c>
      <c r="C1253" s="576"/>
      <c r="D1253" s="600"/>
      <c r="E1253" s="577"/>
      <c r="F1253" s="635" t="str">
        <f>IF(ISNA(VLOOKUP(D1253,條件!$A$1:$L$65585,5,0)),"",(VLOOKUP(D1253,條件!$A$1:$L$65585,5,0)))</f>
        <v/>
      </c>
      <c r="G1253" s="635" t="str">
        <f>IF(ISNA(VLOOKUP(D1253,條件!$A$1:$L$65585,11,0)),"",(VLOOKUP(D1253,條件!$A$1:$L$65585,11,0)))</f>
        <v/>
      </c>
      <c r="H1253" s="578"/>
      <c r="I1253" s="579"/>
      <c r="J1253" s="580"/>
      <c r="K1253" s="579"/>
      <c r="L1253" s="581"/>
      <c r="M1253" s="498"/>
      <c r="N1253" s="499"/>
      <c r="O1253" s="500"/>
      <c r="P1253" s="499"/>
      <c r="Q1253" s="527"/>
      <c r="R1253" s="560"/>
      <c r="S1253" s="542">
        <f t="shared" si="467"/>
        <v>0</v>
      </c>
      <c r="T1253" s="502">
        <f t="shared" si="464"/>
        <v>0</v>
      </c>
      <c r="U1253" s="522">
        <f t="shared" si="468"/>
        <v>0</v>
      </c>
      <c r="V1253" s="503">
        <f t="shared" si="469"/>
        <v>0</v>
      </c>
      <c r="W1253" s="559" t="str">
        <f t="shared" si="470"/>
        <v/>
      </c>
      <c r="X1253" s="569" t="str">
        <f t="shared" si="465"/>
        <v/>
      </c>
      <c r="Y1253" s="569" t="str">
        <f t="shared" si="466"/>
        <v/>
      </c>
    </row>
    <row r="1254" spans="1:25" ht="16.5">
      <c r="A1254" s="493">
        <f t="shared" si="471"/>
        <v>46172</v>
      </c>
      <c r="B1254" s="549" t="s">
        <v>832</v>
      </c>
      <c r="C1254" s="576"/>
      <c r="D1254" s="600"/>
      <c r="E1254" s="577"/>
      <c r="F1254" s="635" t="str">
        <f>IF(ISNA(VLOOKUP(D1254,條件!$A$1:$L$65585,5,0)),"",(VLOOKUP(D1254,條件!$A$1:$L$65585,5,0)))</f>
        <v/>
      </c>
      <c r="G1254" s="635" t="str">
        <f>IF(ISNA(VLOOKUP(D1254,條件!$A$1:$L$65585,11,0)),"",(VLOOKUP(D1254,條件!$A$1:$L$65585,11,0)))</f>
        <v/>
      </c>
      <c r="H1254" s="578"/>
      <c r="I1254" s="579"/>
      <c r="J1254" s="580"/>
      <c r="K1254" s="579"/>
      <c r="L1254" s="581"/>
      <c r="M1254" s="498"/>
      <c r="N1254" s="499"/>
      <c r="O1254" s="500"/>
      <c r="P1254" s="499"/>
      <c r="Q1254" s="527"/>
      <c r="R1254" s="560"/>
      <c r="S1254" s="542">
        <f t="shared" si="467"/>
        <v>0</v>
      </c>
      <c r="T1254" s="502">
        <f t="shared" si="464"/>
        <v>0</v>
      </c>
      <c r="U1254" s="522">
        <f t="shared" si="468"/>
        <v>0</v>
      </c>
      <c r="V1254" s="503">
        <f t="shared" si="469"/>
        <v>0</v>
      </c>
      <c r="W1254" s="559" t="str">
        <f t="shared" si="470"/>
        <v/>
      </c>
      <c r="X1254" s="569" t="str">
        <f t="shared" si="465"/>
        <v/>
      </c>
      <c r="Y1254" s="569" t="str">
        <f t="shared" si="466"/>
        <v/>
      </c>
    </row>
    <row r="1255" spans="1:25" ht="16.5">
      <c r="A1255" s="493">
        <f t="shared" si="471"/>
        <v>46172</v>
      </c>
      <c r="B1255" s="549" t="s">
        <v>832</v>
      </c>
      <c r="C1255" s="576"/>
      <c r="D1255" s="600"/>
      <c r="E1255" s="577"/>
      <c r="F1255" s="635" t="str">
        <f>IF(ISNA(VLOOKUP(D1255,條件!$A$1:$L$65585,5,0)),"",(VLOOKUP(D1255,條件!$A$1:$L$65585,5,0)))</f>
        <v/>
      </c>
      <c r="G1255" s="635" t="str">
        <f>IF(ISNA(VLOOKUP(D1255,條件!$A$1:$L$65585,11,0)),"",(VLOOKUP(D1255,條件!$A$1:$L$65585,11,0)))</f>
        <v/>
      </c>
      <c r="H1255" s="578"/>
      <c r="I1255" s="579"/>
      <c r="J1255" s="580"/>
      <c r="K1255" s="579"/>
      <c r="L1255" s="581"/>
      <c r="M1255" s="498"/>
      <c r="N1255" s="499"/>
      <c r="O1255" s="500"/>
      <c r="P1255" s="499"/>
      <c r="Q1255" s="527"/>
      <c r="R1255" s="560"/>
      <c r="S1255" s="542">
        <f t="shared" si="467"/>
        <v>0</v>
      </c>
      <c r="T1255" s="502">
        <f t="shared" si="464"/>
        <v>0</v>
      </c>
      <c r="U1255" s="522">
        <f t="shared" si="468"/>
        <v>0</v>
      </c>
      <c r="V1255" s="503">
        <f t="shared" si="469"/>
        <v>0</v>
      </c>
      <c r="W1255" s="559" t="str">
        <f t="shared" si="470"/>
        <v/>
      </c>
      <c r="X1255" s="569" t="str">
        <f t="shared" si="465"/>
        <v/>
      </c>
      <c r="Y1255" s="569" t="str">
        <f t="shared" si="466"/>
        <v/>
      </c>
    </row>
    <row r="1256" spans="1:25" ht="16.5">
      <c r="A1256" s="493">
        <f t="shared" si="471"/>
        <v>46172</v>
      </c>
      <c r="B1256" s="549" t="s">
        <v>832</v>
      </c>
      <c r="C1256" s="576"/>
      <c r="D1256" s="600"/>
      <c r="E1256" s="577"/>
      <c r="F1256" s="635" t="str">
        <f>IF(ISNA(VLOOKUP(D1256,條件!$A$1:$L$65585,5,0)),"",(VLOOKUP(D1256,條件!$A$1:$L$65585,5,0)))</f>
        <v/>
      </c>
      <c r="G1256" s="635" t="str">
        <f>IF(ISNA(VLOOKUP(D1256,條件!$A$1:$L$65585,11,0)),"",(VLOOKUP(D1256,條件!$A$1:$L$65585,11,0)))</f>
        <v/>
      </c>
      <c r="H1256" s="578"/>
      <c r="I1256" s="579"/>
      <c r="J1256" s="580"/>
      <c r="K1256" s="579"/>
      <c r="L1256" s="581"/>
      <c r="M1256" s="498"/>
      <c r="N1256" s="499"/>
      <c r="O1256" s="500"/>
      <c r="P1256" s="499"/>
      <c r="Q1256" s="527"/>
      <c r="R1256" s="560"/>
      <c r="S1256" s="542">
        <f t="shared" si="467"/>
        <v>0</v>
      </c>
      <c r="T1256" s="502">
        <f t="shared" si="464"/>
        <v>0</v>
      </c>
      <c r="U1256" s="522">
        <f t="shared" si="468"/>
        <v>0</v>
      </c>
      <c r="V1256" s="503">
        <f t="shared" si="469"/>
        <v>0</v>
      </c>
      <c r="W1256" s="559" t="str">
        <f t="shared" si="470"/>
        <v/>
      </c>
      <c r="X1256" s="569" t="str">
        <f t="shared" si="465"/>
        <v/>
      </c>
      <c r="Y1256" s="569" t="str">
        <f t="shared" si="466"/>
        <v/>
      </c>
    </row>
    <row r="1257" spans="1:25" ht="16.5">
      <c r="A1257" s="493">
        <f t="shared" si="471"/>
        <v>46172</v>
      </c>
      <c r="B1257" s="549" t="s">
        <v>832</v>
      </c>
      <c r="C1257" s="576"/>
      <c r="D1257" s="600"/>
      <c r="E1257" s="577"/>
      <c r="F1257" s="635" t="str">
        <f>IF(ISNA(VLOOKUP(D1257,條件!$A$1:$L$65585,5,0)),"",(VLOOKUP(D1257,條件!$A$1:$L$65585,5,0)))</f>
        <v/>
      </c>
      <c r="G1257" s="635" t="str">
        <f>IF(ISNA(VLOOKUP(D1257,條件!$A$1:$L$65585,11,0)),"",(VLOOKUP(D1257,條件!$A$1:$L$65585,11,0)))</f>
        <v/>
      </c>
      <c r="H1257" s="578"/>
      <c r="I1257" s="579"/>
      <c r="J1257" s="580"/>
      <c r="K1257" s="579"/>
      <c r="L1257" s="581"/>
      <c r="M1257" s="498"/>
      <c r="N1257" s="499"/>
      <c r="O1257" s="500"/>
      <c r="P1257" s="499"/>
      <c r="Q1257" s="527"/>
      <c r="R1257" s="560"/>
      <c r="S1257" s="542">
        <f t="shared" si="467"/>
        <v>0</v>
      </c>
      <c r="T1257" s="502">
        <f t="shared" si="464"/>
        <v>0</v>
      </c>
      <c r="U1257" s="522">
        <f t="shared" si="468"/>
        <v>0</v>
      </c>
      <c r="V1257" s="503">
        <f t="shared" si="469"/>
        <v>0</v>
      </c>
      <c r="W1257" s="559" t="str">
        <f t="shared" si="470"/>
        <v/>
      </c>
      <c r="X1257" s="569" t="str">
        <f t="shared" si="465"/>
        <v/>
      </c>
      <c r="Y1257" s="569" t="str">
        <f t="shared" si="466"/>
        <v/>
      </c>
    </row>
    <row r="1258" spans="1:25" ht="16.5">
      <c r="A1258" s="493">
        <f t="shared" si="471"/>
        <v>46172</v>
      </c>
      <c r="B1258" s="549" t="s">
        <v>832</v>
      </c>
      <c r="C1258" s="576"/>
      <c r="D1258" s="600"/>
      <c r="E1258" s="577"/>
      <c r="F1258" s="635" t="str">
        <f>IF(ISNA(VLOOKUP(D1258,條件!$A$1:$L$65585,5,0)),"",(VLOOKUP(D1258,條件!$A$1:$L$65585,5,0)))</f>
        <v/>
      </c>
      <c r="G1258" s="635" t="str">
        <f>IF(ISNA(VLOOKUP(D1258,條件!$A$1:$L$65585,11,0)),"",(VLOOKUP(D1258,條件!$A$1:$L$65585,11,0)))</f>
        <v/>
      </c>
      <c r="H1258" s="578"/>
      <c r="I1258" s="579"/>
      <c r="J1258" s="580"/>
      <c r="K1258" s="579"/>
      <c r="L1258" s="581"/>
      <c r="M1258" s="498"/>
      <c r="N1258" s="499"/>
      <c r="O1258" s="500"/>
      <c r="P1258" s="499"/>
      <c r="Q1258" s="527"/>
      <c r="R1258" s="560"/>
      <c r="S1258" s="542">
        <f t="shared" si="467"/>
        <v>0</v>
      </c>
      <c r="T1258" s="502">
        <f t="shared" si="464"/>
        <v>0</v>
      </c>
      <c r="U1258" s="522">
        <f t="shared" si="468"/>
        <v>0</v>
      </c>
      <c r="V1258" s="503">
        <f t="shared" si="469"/>
        <v>0</v>
      </c>
      <c r="W1258" s="559" t="str">
        <f t="shared" si="470"/>
        <v/>
      </c>
      <c r="X1258" s="569" t="str">
        <f t="shared" si="465"/>
        <v/>
      </c>
      <c r="Y1258" s="569" t="str">
        <f t="shared" si="466"/>
        <v/>
      </c>
    </row>
    <row r="1259" spans="1:25" ht="16.5">
      <c r="A1259" s="493">
        <f t="shared" si="471"/>
        <v>46172</v>
      </c>
      <c r="B1259" s="549" t="s">
        <v>832</v>
      </c>
      <c r="C1259" s="576"/>
      <c r="D1259" s="600"/>
      <c r="E1259" s="577"/>
      <c r="F1259" s="635" t="str">
        <f>IF(ISNA(VLOOKUP(D1259,條件!$A$1:$L$65585,5,0)),"",(VLOOKUP(D1259,條件!$A$1:$L$65585,5,0)))</f>
        <v/>
      </c>
      <c r="G1259" s="635" t="str">
        <f>IF(ISNA(VLOOKUP(D1259,條件!$A$1:$L$65585,11,0)),"",(VLOOKUP(D1259,條件!$A$1:$L$65585,11,0)))</f>
        <v/>
      </c>
      <c r="H1259" s="578"/>
      <c r="I1259" s="579"/>
      <c r="J1259" s="580"/>
      <c r="K1259" s="579"/>
      <c r="L1259" s="581"/>
      <c r="M1259" s="498"/>
      <c r="N1259" s="499"/>
      <c r="O1259" s="500"/>
      <c r="P1259" s="499"/>
      <c r="Q1259" s="527"/>
      <c r="R1259" s="560"/>
      <c r="S1259" s="542">
        <f t="shared" si="467"/>
        <v>0</v>
      </c>
      <c r="T1259" s="502">
        <f t="shared" si="464"/>
        <v>0</v>
      </c>
      <c r="U1259" s="522">
        <f t="shared" si="468"/>
        <v>0</v>
      </c>
      <c r="V1259" s="503">
        <f t="shared" si="469"/>
        <v>0</v>
      </c>
      <c r="W1259" s="559" t="str">
        <f t="shared" si="470"/>
        <v/>
      </c>
      <c r="X1259" s="569" t="str">
        <f t="shared" si="465"/>
        <v/>
      </c>
      <c r="Y1259" s="569" t="str">
        <f t="shared" si="466"/>
        <v/>
      </c>
    </row>
    <row r="1260" spans="1:25" ht="16.5">
      <c r="A1260" s="493">
        <f t="shared" si="471"/>
        <v>46172</v>
      </c>
      <c r="B1260" s="549" t="s">
        <v>832</v>
      </c>
      <c r="C1260" s="576"/>
      <c r="D1260" s="600"/>
      <c r="E1260" s="577"/>
      <c r="F1260" s="635" t="str">
        <f>IF(ISNA(VLOOKUP(D1260,條件!$A$1:$L$65585,5,0)),"",(VLOOKUP(D1260,條件!$A$1:$L$65585,5,0)))</f>
        <v/>
      </c>
      <c r="G1260" s="635" t="str">
        <f>IF(ISNA(VLOOKUP(D1260,條件!$A$1:$L$65585,11,0)),"",(VLOOKUP(D1260,條件!$A$1:$L$65585,11,0)))</f>
        <v/>
      </c>
      <c r="H1260" s="578"/>
      <c r="I1260" s="579"/>
      <c r="J1260" s="580"/>
      <c r="K1260" s="579"/>
      <c r="L1260" s="581"/>
      <c r="M1260" s="498"/>
      <c r="N1260" s="499"/>
      <c r="O1260" s="500"/>
      <c r="P1260" s="499"/>
      <c r="Q1260" s="527"/>
      <c r="R1260" s="560"/>
      <c r="S1260" s="542">
        <f t="shared" si="467"/>
        <v>0</v>
      </c>
      <c r="T1260" s="502">
        <f t="shared" si="464"/>
        <v>0</v>
      </c>
      <c r="U1260" s="522">
        <f t="shared" si="468"/>
        <v>0</v>
      </c>
      <c r="V1260" s="503">
        <f t="shared" si="469"/>
        <v>0</v>
      </c>
      <c r="W1260" s="559" t="str">
        <f t="shared" si="470"/>
        <v/>
      </c>
      <c r="X1260" s="569" t="str">
        <f t="shared" si="465"/>
        <v/>
      </c>
      <c r="Y1260" s="569" t="str">
        <f t="shared" si="466"/>
        <v/>
      </c>
    </row>
    <row r="1261" spans="1:25" ht="16.5">
      <c r="A1261" s="493">
        <f t="shared" si="471"/>
        <v>46172</v>
      </c>
      <c r="B1261" s="549" t="s">
        <v>832</v>
      </c>
      <c r="C1261" s="576"/>
      <c r="D1261" s="600"/>
      <c r="E1261" s="577"/>
      <c r="F1261" s="635" t="str">
        <f>IF(ISNA(VLOOKUP(D1261,條件!$A$1:$L$65585,5,0)),"",(VLOOKUP(D1261,條件!$A$1:$L$65585,5,0)))</f>
        <v/>
      </c>
      <c r="G1261" s="635" t="str">
        <f>IF(ISNA(VLOOKUP(D1261,條件!$A$1:$L$65585,11,0)),"",(VLOOKUP(D1261,條件!$A$1:$L$65585,11,0)))</f>
        <v/>
      </c>
      <c r="H1261" s="578"/>
      <c r="I1261" s="579"/>
      <c r="J1261" s="580"/>
      <c r="K1261" s="579"/>
      <c r="L1261" s="581"/>
      <c r="M1261" s="498"/>
      <c r="N1261" s="499"/>
      <c r="O1261" s="500"/>
      <c r="P1261" s="499"/>
      <c r="Q1261" s="527"/>
      <c r="R1261" s="560"/>
      <c r="S1261" s="542">
        <f t="shared" si="467"/>
        <v>0</v>
      </c>
      <c r="T1261" s="502">
        <f t="shared" si="464"/>
        <v>0</v>
      </c>
      <c r="U1261" s="502">
        <f t="shared" si="468"/>
        <v>0</v>
      </c>
      <c r="V1261" s="503">
        <f t="shared" si="469"/>
        <v>0</v>
      </c>
      <c r="W1261" s="559" t="str">
        <f t="shared" si="470"/>
        <v/>
      </c>
      <c r="X1261" s="569" t="str">
        <f t="shared" si="465"/>
        <v/>
      </c>
      <c r="Y1261" s="569" t="str">
        <f t="shared" si="466"/>
        <v/>
      </c>
    </row>
    <row r="1262" spans="1:25" ht="16.5">
      <c r="A1262" s="493">
        <f t="shared" si="471"/>
        <v>46172</v>
      </c>
      <c r="B1262" s="549" t="s">
        <v>832</v>
      </c>
      <c r="C1262" s="576"/>
      <c r="D1262" s="600"/>
      <c r="E1262" s="577"/>
      <c r="F1262" s="635" t="str">
        <f>IF(ISNA(VLOOKUP(D1262,條件!$A$1:$L$65585,5,0)),"",(VLOOKUP(D1262,條件!$A$1:$L$65585,5,0)))</f>
        <v/>
      </c>
      <c r="G1262" s="635" t="str">
        <f>IF(ISNA(VLOOKUP(D1262,條件!$A$1:$L$65585,11,0)),"",(VLOOKUP(D1262,條件!$A$1:$L$65585,11,0)))</f>
        <v/>
      </c>
      <c r="H1262" s="578"/>
      <c r="I1262" s="579"/>
      <c r="J1262" s="580"/>
      <c r="K1262" s="579"/>
      <c r="L1262" s="581"/>
      <c r="M1262" s="498"/>
      <c r="N1262" s="499"/>
      <c r="O1262" s="500"/>
      <c r="P1262" s="499"/>
      <c r="Q1262" s="527"/>
      <c r="R1262" s="560"/>
      <c r="S1262" s="542">
        <f t="shared" si="467"/>
        <v>0</v>
      </c>
      <c r="T1262" s="502">
        <f t="shared" si="464"/>
        <v>0</v>
      </c>
      <c r="U1262" s="502">
        <f t="shared" si="468"/>
        <v>0</v>
      </c>
      <c r="V1262" s="503">
        <f t="shared" si="469"/>
        <v>0</v>
      </c>
      <c r="W1262" s="561" t="str">
        <f t="shared" si="470"/>
        <v/>
      </c>
      <c r="X1262" s="569" t="str">
        <f t="shared" si="465"/>
        <v/>
      </c>
      <c r="Y1262" s="569" t="str">
        <f t="shared" si="466"/>
        <v/>
      </c>
    </row>
    <row r="1263" spans="1:25" ht="16.5">
      <c r="A1263" s="493">
        <f t="shared" si="471"/>
        <v>46172</v>
      </c>
      <c r="B1263" s="549" t="s">
        <v>832</v>
      </c>
      <c r="C1263" s="576"/>
      <c r="D1263" s="600"/>
      <c r="E1263" s="577"/>
      <c r="F1263" s="635" t="str">
        <f>IF(ISNA(VLOOKUP(D1263,條件!$A$1:$L$65585,5,0)),"",(VLOOKUP(D1263,條件!$A$1:$L$65585,5,0)))</f>
        <v/>
      </c>
      <c r="G1263" s="635" t="str">
        <f>IF(ISNA(VLOOKUP(D1263,條件!$A$1:$L$65585,11,0)),"",(VLOOKUP(D1263,條件!$A$1:$L$65585,11,0)))</f>
        <v/>
      </c>
      <c r="H1263" s="578"/>
      <c r="I1263" s="579"/>
      <c r="J1263" s="580"/>
      <c r="K1263" s="579"/>
      <c r="L1263" s="581"/>
      <c r="M1263" s="498"/>
      <c r="N1263" s="499"/>
      <c r="O1263" s="500"/>
      <c r="P1263" s="499"/>
      <c r="Q1263" s="527"/>
      <c r="R1263" s="560"/>
      <c r="S1263" s="542">
        <f t="shared" si="467"/>
        <v>0</v>
      </c>
      <c r="T1263" s="502">
        <f t="shared" si="464"/>
        <v>0</v>
      </c>
      <c r="U1263" s="502">
        <f t="shared" si="468"/>
        <v>0</v>
      </c>
      <c r="V1263" s="503">
        <f t="shared" si="469"/>
        <v>0</v>
      </c>
      <c r="W1263" s="561" t="str">
        <f t="shared" si="470"/>
        <v/>
      </c>
      <c r="X1263" s="569" t="str">
        <f t="shared" si="465"/>
        <v/>
      </c>
      <c r="Y1263" s="569" t="str">
        <f t="shared" si="466"/>
        <v/>
      </c>
    </row>
    <row r="1264" spans="1:25" ht="16.5">
      <c r="A1264" s="493">
        <f t="shared" si="471"/>
        <v>46172</v>
      </c>
      <c r="B1264" s="549" t="s">
        <v>832</v>
      </c>
      <c r="C1264" s="576"/>
      <c r="D1264" s="600"/>
      <c r="E1264" s="577"/>
      <c r="F1264" s="635" t="str">
        <f>IF(ISNA(VLOOKUP(D1264,條件!$A$1:$L$65585,5,0)),"",(VLOOKUP(D1264,條件!$A$1:$L$65585,5,0)))</f>
        <v/>
      </c>
      <c r="G1264" s="635" t="str">
        <f>IF(ISNA(VLOOKUP(D1264,條件!$A$1:$L$65585,11,0)),"",(VLOOKUP(D1264,條件!$A$1:$L$65585,11,0)))</f>
        <v/>
      </c>
      <c r="H1264" s="578"/>
      <c r="I1264" s="579"/>
      <c r="J1264" s="580"/>
      <c r="K1264" s="579"/>
      <c r="L1264" s="581"/>
      <c r="M1264" s="498"/>
      <c r="N1264" s="499"/>
      <c r="O1264" s="500"/>
      <c r="P1264" s="499"/>
      <c r="Q1264" s="527"/>
      <c r="R1264" s="560"/>
      <c r="S1264" s="542">
        <f t="shared" si="467"/>
        <v>0</v>
      </c>
      <c r="T1264" s="502">
        <f t="shared" si="464"/>
        <v>0</v>
      </c>
      <c r="U1264" s="502">
        <f t="shared" si="468"/>
        <v>0</v>
      </c>
      <c r="V1264" s="503">
        <f t="shared" si="469"/>
        <v>0</v>
      </c>
      <c r="W1264" s="561" t="str">
        <f t="shared" si="470"/>
        <v/>
      </c>
      <c r="X1264" s="569" t="str">
        <f t="shared" si="465"/>
        <v/>
      </c>
      <c r="Y1264" s="569" t="str">
        <f t="shared" si="466"/>
        <v/>
      </c>
    </row>
    <row r="1265" spans="1:25" ht="16.5">
      <c r="A1265" s="493">
        <f t="shared" si="471"/>
        <v>46172</v>
      </c>
      <c r="B1265" s="549" t="s">
        <v>832</v>
      </c>
      <c r="C1265" s="576"/>
      <c r="D1265" s="600"/>
      <c r="E1265" s="577"/>
      <c r="F1265" s="635" t="str">
        <f>IF(ISNA(VLOOKUP(D1265,條件!$A$1:$L$65585,5,0)),"",(VLOOKUP(D1265,條件!$A$1:$L$65585,5,0)))</f>
        <v/>
      </c>
      <c r="G1265" s="635" t="str">
        <f>IF(ISNA(VLOOKUP(D1265,條件!$A$1:$L$65585,11,0)),"",(VLOOKUP(D1265,條件!$A$1:$L$65585,11,0)))</f>
        <v/>
      </c>
      <c r="H1265" s="578"/>
      <c r="I1265" s="579"/>
      <c r="J1265" s="580"/>
      <c r="K1265" s="579"/>
      <c r="L1265" s="581"/>
      <c r="M1265" s="498"/>
      <c r="N1265" s="499"/>
      <c r="O1265" s="500"/>
      <c r="P1265" s="499"/>
      <c r="Q1265" s="527"/>
      <c r="R1265" s="560"/>
      <c r="S1265" s="542">
        <f t="shared" si="467"/>
        <v>0</v>
      </c>
      <c r="T1265" s="502">
        <f t="shared" si="464"/>
        <v>0</v>
      </c>
      <c r="U1265" s="502">
        <f t="shared" si="468"/>
        <v>0</v>
      </c>
      <c r="V1265" s="503">
        <f t="shared" si="469"/>
        <v>0</v>
      </c>
      <c r="W1265" s="561" t="str">
        <f t="shared" si="470"/>
        <v/>
      </c>
      <c r="X1265" s="569" t="str">
        <f t="shared" si="465"/>
        <v/>
      </c>
      <c r="Y1265" s="569" t="str">
        <f t="shared" si="466"/>
        <v/>
      </c>
    </row>
    <row r="1266" spans="1:25" ht="16.5">
      <c r="A1266" s="493">
        <f t="shared" si="471"/>
        <v>46172</v>
      </c>
      <c r="B1266" s="549" t="s">
        <v>832</v>
      </c>
      <c r="C1266" s="576"/>
      <c r="D1266" s="600"/>
      <c r="E1266" s="577"/>
      <c r="F1266" s="635" t="str">
        <f>IF(ISNA(VLOOKUP(D1266,條件!$A$1:$L$65585,5,0)),"",(VLOOKUP(D1266,條件!$A$1:$L$65585,5,0)))</f>
        <v/>
      </c>
      <c r="G1266" s="635" t="str">
        <f>IF(ISNA(VLOOKUP(D1266,條件!$A$1:$L$65585,11,0)),"",(VLOOKUP(D1266,條件!$A$1:$L$65585,11,0)))</f>
        <v/>
      </c>
      <c r="H1266" s="578"/>
      <c r="I1266" s="579"/>
      <c r="J1266" s="580"/>
      <c r="K1266" s="579"/>
      <c r="L1266" s="581"/>
      <c r="M1266" s="498"/>
      <c r="N1266" s="499"/>
      <c r="O1266" s="500"/>
      <c r="P1266" s="499"/>
      <c r="Q1266" s="501"/>
      <c r="R1266" s="560"/>
      <c r="S1266" s="542">
        <f t="shared" si="467"/>
        <v>0</v>
      </c>
      <c r="T1266" s="502">
        <f t="shared" si="464"/>
        <v>0</v>
      </c>
      <c r="U1266" s="502">
        <f t="shared" si="468"/>
        <v>0</v>
      </c>
      <c r="V1266" s="503">
        <f t="shared" si="469"/>
        <v>0</v>
      </c>
      <c r="W1266" s="561" t="str">
        <f t="shared" si="470"/>
        <v/>
      </c>
      <c r="X1266" s="569" t="str">
        <f t="shared" si="465"/>
        <v/>
      </c>
      <c r="Y1266" s="569" t="str">
        <f t="shared" si="466"/>
        <v/>
      </c>
    </row>
    <row r="1267" spans="1:25" ht="16.5">
      <c r="A1267" s="493">
        <f t="shared" si="471"/>
        <v>46172</v>
      </c>
      <c r="B1267" s="549" t="s">
        <v>832</v>
      </c>
      <c r="C1267" s="576"/>
      <c r="D1267" s="600"/>
      <c r="E1267" s="577"/>
      <c r="F1267" s="635" t="str">
        <f>IF(ISNA(VLOOKUP(D1267,條件!$A$1:$L$65585,5,0)),"",(VLOOKUP(D1267,條件!$A$1:$L$65585,5,0)))</f>
        <v/>
      </c>
      <c r="G1267" s="635" t="str">
        <f>IF(ISNA(VLOOKUP(D1267,條件!$A$1:$L$65585,11,0)),"",(VLOOKUP(D1267,條件!$A$1:$L$65585,11,0)))</f>
        <v/>
      </c>
      <c r="H1267" s="578"/>
      <c r="I1267" s="579"/>
      <c r="J1267" s="580"/>
      <c r="K1267" s="579"/>
      <c r="L1267" s="581"/>
      <c r="M1267" s="498"/>
      <c r="N1267" s="499"/>
      <c r="O1267" s="500"/>
      <c r="P1267" s="499"/>
      <c r="Q1267" s="501"/>
      <c r="R1267" s="560"/>
      <c r="S1267" s="542">
        <f t="shared" si="467"/>
        <v>0</v>
      </c>
      <c r="T1267" s="502">
        <f t="shared" si="464"/>
        <v>0</v>
      </c>
      <c r="U1267" s="502">
        <f t="shared" si="468"/>
        <v>0</v>
      </c>
      <c r="V1267" s="503">
        <f t="shared" si="469"/>
        <v>0</v>
      </c>
      <c r="W1267" s="561" t="str">
        <f t="shared" si="470"/>
        <v/>
      </c>
      <c r="X1267" s="569" t="str">
        <f t="shared" si="465"/>
        <v/>
      </c>
      <c r="Y1267" s="569" t="str">
        <f t="shared" si="466"/>
        <v/>
      </c>
    </row>
    <row r="1268" spans="1:25" ht="16.5">
      <c r="A1268" s="493">
        <f t="shared" si="471"/>
        <v>46172</v>
      </c>
      <c r="B1268" s="549" t="s">
        <v>832</v>
      </c>
      <c r="C1268" s="576"/>
      <c r="D1268" s="600"/>
      <c r="E1268" s="577"/>
      <c r="F1268" s="635" t="str">
        <f>IF(ISNA(VLOOKUP(D1268,條件!$A$1:$L$65585,5,0)),"",(VLOOKUP(D1268,條件!$A$1:$L$65585,5,0)))</f>
        <v/>
      </c>
      <c r="G1268" s="635" t="str">
        <f>IF(ISNA(VLOOKUP(D1268,條件!$A$1:$L$65585,11,0)),"",(VLOOKUP(D1268,條件!$A$1:$L$65585,11,0)))</f>
        <v/>
      </c>
      <c r="H1268" s="578"/>
      <c r="I1268" s="579"/>
      <c r="J1268" s="580"/>
      <c r="K1268" s="579"/>
      <c r="L1268" s="581"/>
      <c r="M1268" s="498"/>
      <c r="N1268" s="499"/>
      <c r="O1268" s="500"/>
      <c r="P1268" s="499"/>
      <c r="Q1268" s="501"/>
      <c r="R1268" s="560"/>
      <c r="S1268" s="542">
        <f t="shared" si="467"/>
        <v>0</v>
      </c>
      <c r="T1268" s="502">
        <f t="shared" si="464"/>
        <v>0</v>
      </c>
      <c r="U1268" s="502">
        <f t="shared" si="468"/>
        <v>0</v>
      </c>
      <c r="V1268" s="503">
        <f t="shared" si="469"/>
        <v>0</v>
      </c>
      <c r="W1268" s="561" t="str">
        <f t="shared" si="470"/>
        <v/>
      </c>
      <c r="X1268" s="569" t="str">
        <f t="shared" si="465"/>
        <v/>
      </c>
      <c r="Y1268" s="569" t="str">
        <f t="shared" si="466"/>
        <v/>
      </c>
    </row>
    <row r="1269" spans="1:25" ht="16.5">
      <c r="A1269" s="493">
        <f t="shared" si="471"/>
        <v>46172</v>
      </c>
      <c r="B1269" s="549" t="s">
        <v>832</v>
      </c>
      <c r="C1269" s="576"/>
      <c r="D1269" s="600"/>
      <c r="E1269" s="577"/>
      <c r="F1269" s="635" t="str">
        <f>IF(ISNA(VLOOKUP(D1269,條件!$A$1:$L$65585,5,0)),"",(VLOOKUP(D1269,條件!$A$1:$L$65585,5,0)))</f>
        <v/>
      </c>
      <c r="G1269" s="635" t="str">
        <f>IF(ISNA(VLOOKUP(D1269,條件!$A$1:$L$65585,11,0)),"",(VLOOKUP(D1269,條件!$A$1:$L$65585,11,0)))</f>
        <v/>
      </c>
      <c r="H1269" s="578"/>
      <c r="I1269" s="579"/>
      <c r="J1269" s="580"/>
      <c r="K1269" s="579"/>
      <c r="L1269" s="581"/>
      <c r="M1269" s="498"/>
      <c r="N1269" s="499"/>
      <c r="O1269" s="500"/>
      <c r="P1269" s="499"/>
      <c r="Q1269" s="501"/>
      <c r="R1269" s="560"/>
      <c r="S1269" s="542">
        <f t="shared" si="467"/>
        <v>0</v>
      </c>
      <c r="T1269" s="502">
        <f t="shared" si="464"/>
        <v>0</v>
      </c>
      <c r="U1269" s="502">
        <f t="shared" si="468"/>
        <v>0</v>
      </c>
      <c r="V1269" s="503">
        <f t="shared" si="469"/>
        <v>0</v>
      </c>
      <c r="W1269" s="561" t="str">
        <f t="shared" si="470"/>
        <v/>
      </c>
      <c r="X1269" s="569" t="str">
        <f t="shared" si="465"/>
        <v/>
      </c>
      <c r="Y1269" s="569" t="str">
        <f t="shared" si="466"/>
        <v/>
      </c>
    </row>
    <row r="1270" spans="1:25" ht="16.5">
      <c r="A1270" s="493">
        <f t="shared" si="471"/>
        <v>46172</v>
      </c>
      <c r="B1270" s="515" t="s">
        <v>835</v>
      </c>
      <c r="C1270" s="652"/>
      <c r="D1270" s="653"/>
      <c r="E1270" s="654"/>
      <c r="F1270" s="655"/>
      <c r="G1270" s="655"/>
      <c r="H1270" s="656"/>
      <c r="I1270" s="657">
        <f>COUNTA(I1250:I1269)</f>
        <v>0</v>
      </c>
      <c r="J1270" s="657"/>
      <c r="K1270" s="657"/>
      <c r="L1270" s="658"/>
      <c r="M1270" s="517"/>
      <c r="N1270" s="518">
        <f>SUM(N1250:N1269)</f>
        <v>0</v>
      </c>
      <c r="O1270" s="517"/>
      <c r="P1270" s="518">
        <f>SUM(P1250:P1269)</f>
        <v>0</v>
      </c>
      <c r="Q1270" s="519"/>
      <c r="R1270" s="562"/>
      <c r="S1270" s="543"/>
      <c r="T1270" s="516"/>
      <c r="U1270" s="516">
        <f>SUMIF(U1250:U1269,"&lt;9E307")</f>
        <v>0</v>
      </c>
      <c r="V1270" s="516">
        <f>SUM(V1250:V1269)</f>
        <v>0</v>
      </c>
      <c r="W1270" s="563">
        <f>IF(ISERROR(V1270/U1270),0,(V1270/U1270))</f>
        <v>0</v>
      </c>
      <c r="X1270" s="570">
        <f>SUMIF(X1250:X1269,"&lt;9E307")</f>
        <v>0</v>
      </c>
      <c r="Y1270" s="570">
        <f>SUMIF(Y1250:Y1269,"&lt;9E307")</f>
        <v>0</v>
      </c>
    </row>
    <row r="1271" spans="1:25" ht="16.5">
      <c r="A1271" s="493">
        <f t="shared" si="471"/>
        <v>46172</v>
      </c>
      <c r="B1271" s="549" t="s">
        <v>833</v>
      </c>
      <c r="C1271" s="576"/>
      <c r="D1271" s="600"/>
      <c r="E1271" s="577"/>
      <c r="F1271" s="635" t="str">
        <f>IF(ISNA(VLOOKUP(D1271,條件!$A$1:$L$65585,5,0)),"",(VLOOKUP(D1271,條件!$A$1:$L$65585,5,0)))</f>
        <v/>
      </c>
      <c r="G1271" s="635" t="str">
        <f>IF(ISNA(VLOOKUP(D1271,條件!$A$1:$L$65585,11,0)),"",(VLOOKUP(D1271,條件!$A$1:$L$65585,11,0)))</f>
        <v/>
      </c>
      <c r="H1271" s="578"/>
      <c r="I1271" s="579"/>
      <c r="J1271" s="580"/>
      <c r="K1271" s="579"/>
      <c r="L1271" s="581"/>
      <c r="M1271" s="498"/>
      <c r="N1271" s="499"/>
      <c r="O1271" s="500"/>
      <c r="P1271" s="499"/>
      <c r="Q1271" s="501"/>
      <c r="R1271" s="560"/>
      <c r="S1271" s="542">
        <f>K1271*0.85</f>
        <v>0</v>
      </c>
      <c r="T1271" s="502">
        <f t="shared" ref="T1271:T1290" si="472">IF(J1271="",0,(1440/(J1271/S1271)))</f>
        <v>0</v>
      </c>
      <c r="U1271" s="522">
        <f>T1271*L1271*(N1271+P1271)/24*0.85</f>
        <v>0</v>
      </c>
      <c r="V1271" s="523">
        <f>M1271+O1271</f>
        <v>0</v>
      </c>
      <c r="W1271" s="559" t="str">
        <f>IF(U1271=0,"",((V1271/U1271)))</f>
        <v/>
      </c>
      <c r="X1271" s="569" t="str">
        <f t="shared" ref="X1271:X1290" si="473">IF(ISERROR((U1271/(N1271+P1271)*N1271)/250),"",((U1271/(N1271+P1271)*N1271)/250))</f>
        <v/>
      </c>
      <c r="Y1271" s="569" t="str">
        <f t="shared" ref="Y1271:Y1290" si="474">IF(ISERROR(((U1271/(N1271+P1271)*P1271)/250)),"",(((U1271/(N1271+P1271)*P1271))/250))</f>
        <v/>
      </c>
    </row>
    <row r="1272" spans="1:25" ht="16.5">
      <c r="A1272" s="493">
        <f t="shared" si="471"/>
        <v>46172</v>
      </c>
      <c r="B1272" s="549" t="s">
        <v>833</v>
      </c>
      <c r="C1272" s="576"/>
      <c r="D1272" s="600"/>
      <c r="E1272" s="577"/>
      <c r="F1272" s="635" t="str">
        <f>IF(ISNA(VLOOKUP(D1272,條件!$A$1:$L$65585,5,0)),"",(VLOOKUP(D1272,條件!$A$1:$L$65585,5,0)))</f>
        <v/>
      </c>
      <c r="G1272" s="635" t="str">
        <f>IF(ISNA(VLOOKUP(D1272,條件!$A$1:$L$65585,11,0)),"",(VLOOKUP(D1272,條件!$A$1:$L$65585,11,0)))</f>
        <v/>
      </c>
      <c r="H1272" s="578"/>
      <c r="I1272" s="579"/>
      <c r="J1272" s="580"/>
      <c r="K1272" s="579"/>
      <c r="L1272" s="581"/>
      <c r="M1272" s="498"/>
      <c r="N1272" s="499"/>
      <c r="O1272" s="500"/>
      <c r="P1272" s="499"/>
      <c r="Q1272" s="501"/>
      <c r="R1272" s="560"/>
      <c r="S1272" s="542">
        <f t="shared" ref="S1272:S1290" si="475">K1272*0.85</f>
        <v>0</v>
      </c>
      <c r="T1272" s="502">
        <f t="shared" si="472"/>
        <v>0</v>
      </c>
      <c r="U1272" s="522">
        <f t="shared" ref="U1272:U1290" si="476">T1272*L1272*(N1272+P1272)/24*0.85</f>
        <v>0</v>
      </c>
      <c r="V1272" s="503">
        <f t="shared" ref="V1272:V1290" si="477">M1272+O1272</f>
        <v>0</v>
      </c>
      <c r="W1272" s="559" t="str">
        <f t="shared" ref="W1272:W1290" si="478">IF(U1272=0,"",((V1272/U1272)))</f>
        <v/>
      </c>
      <c r="X1272" s="569" t="str">
        <f t="shared" si="473"/>
        <v/>
      </c>
      <c r="Y1272" s="569" t="str">
        <f t="shared" si="474"/>
        <v/>
      </c>
    </row>
    <row r="1273" spans="1:25" ht="16.5">
      <c r="A1273" s="493">
        <f t="shared" si="471"/>
        <v>46172</v>
      </c>
      <c r="B1273" s="549" t="s">
        <v>833</v>
      </c>
      <c r="C1273" s="576"/>
      <c r="D1273" s="600"/>
      <c r="E1273" s="577"/>
      <c r="F1273" s="635" t="str">
        <f>IF(ISNA(VLOOKUP(D1273,條件!$A$1:$L$65585,5,0)),"",(VLOOKUP(D1273,條件!$A$1:$L$65585,5,0)))</f>
        <v/>
      </c>
      <c r="G1273" s="635" t="str">
        <f>IF(ISNA(VLOOKUP(D1273,條件!$A$1:$L$65585,11,0)),"",(VLOOKUP(D1273,條件!$A$1:$L$65585,11,0)))</f>
        <v/>
      </c>
      <c r="H1273" s="578"/>
      <c r="I1273" s="579"/>
      <c r="J1273" s="580"/>
      <c r="K1273" s="579"/>
      <c r="L1273" s="581"/>
      <c r="M1273" s="498"/>
      <c r="N1273" s="499"/>
      <c r="O1273" s="500"/>
      <c r="P1273" s="499"/>
      <c r="Q1273" s="501"/>
      <c r="R1273" s="560"/>
      <c r="S1273" s="542">
        <f t="shared" si="475"/>
        <v>0</v>
      </c>
      <c r="T1273" s="502">
        <f t="shared" si="472"/>
        <v>0</v>
      </c>
      <c r="U1273" s="522">
        <f t="shared" si="476"/>
        <v>0</v>
      </c>
      <c r="V1273" s="503">
        <f t="shared" si="477"/>
        <v>0</v>
      </c>
      <c r="W1273" s="559" t="str">
        <f t="shared" si="478"/>
        <v/>
      </c>
      <c r="X1273" s="569" t="str">
        <f t="shared" si="473"/>
        <v/>
      </c>
      <c r="Y1273" s="569" t="str">
        <f t="shared" si="474"/>
        <v/>
      </c>
    </row>
    <row r="1274" spans="1:25" ht="16.5">
      <c r="A1274" s="493">
        <f t="shared" si="471"/>
        <v>46172</v>
      </c>
      <c r="B1274" s="549" t="s">
        <v>833</v>
      </c>
      <c r="C1274" s="576"/>
      <c r="D1274" s="600"/>
      <c r="E1274" s="577"/>
      <c r="F1274" s="635" t="str">
        <f>IF(ISNA(VLOOKUP(D1274,條件!$A$1:$L$65585,5,0)),"",(VLOOKUP(D1274,條件!$A$1:$L$65585,5,0)))</f>
        <v/>
      </c>
      <c r="G1274" s="635" t="str">
        <f>IF(ISNA(VLOOKUP(D1274,條件!$A$1:$L$65585,11,0)),"",(VLOOKUP(D1274,條件!$A$1:$L$65585,11,0)))</f>
        <v/>
      </c>
      <c r="H1274" s="578"/>
      <c r="I1274" s="579"/>
      <c r="J1274" s="580"/>
      <c r="K1274" s="579"/>
      <c r="L1274" s="581"/>
      <c r="M1274" s="498"/>
      <c r="N1274" s="499"/>
      <c r="O1274" s="500"/>
      <c r="P1274" s="499"/>
      <c r="Q1274" s="501"/>
      <c r="R1274" s="560"/>
      <c r="S1274" s="542">
        <f t="shared" si="475"/>
        <v>0</v>
      </c>
      <c r="T1274" s="502">
        <f t="shared" si="472"/>
        <v>0</v>
      </c>
      <c r="U1274" s="522">
        <f t="shared" si="476"/>
        <v>0</v>
      </c>
      <c r="V1274" s="503">
        <f t="shared" si="477"/>
        <v>0</v>
      </c>
      <c r="W1274" s="559" t="str">
        <f t="shared" si="478"/>
        <v/>
      </c>
      <c r="X1274" s="569" t="str">
        <f t="shared" si="473"/>
        <v/>
      </c>
      <c r="Y1274" s="569" t="str">
        <f t="shared" si="474"/>
        <v/>
      </c>
    </row>
    <row r="1275" spans="1:25" ht="16.5">
      <c r="A1275" s="493">
        <f t="shared" si="471"/>
        <v>46172</v>
      </c>
      <c r="B1275" s="549" t="s">
        <v>833</v>
      </c>
      <c r="C1275" s="576"/>
      <c r="D1275" s="600"/>
      <c r="E1275" s="577"/>
      <c r="F1275" s="635" t="str">
        <f>IF(ISNA(VLOOKUP(D1275,條件!$A$1:$L$65585,5,0)),"",(VLOOKUP(D1275,條件!$A$1:$L$65585,5,0)))</f>
        <v/>
      </c>
      <c r="G1275" s="635" t="str">
        <f>IF(ISNA(VLOOKUP(D1275,條件!$A$1:$L$65585,11,0)),"",(VLOOKUP(D1275,條件!$A$1:$L$65585,11,0)))</f>
        <v/>
      </c>
      <c r="H1275" s="578"/>
      <c r="I1275" s="579"/>
      <c r="J1275" s="580"/>
      <c r="K1275" s="579"/>
      <c r="L1275" s="581"/>
      <c r="M1275" s="498"/>
      <c r="N1275" s="499"/>
      <c r="O1275" s="500"/>
      <c r="P1275" s="499"/>
      <c r="Q1275" s="501"/>
      <c r="R1275" s="560"/>
      <c r="S1275" s="542">
        <f t="shared" si="475"/>
        <v>0</v>
      </c>
      <c r="T1275" s="502">
        <f t="shared" si="472"/>
        <v>0</v>
      </c>
      <c r="U1275" s="522">
        <f t="shared" si="476"/>
        <v>0</v>
      </c>
      <c r="V1275" s="503">
        <f t="shared" si="477"/>
        <v>0</v>
      </c>
      <c r="W1275" s="559" t="str">
        <f t="shared" si="478"/>
        <v/>
      </c>
      <c r="X1275" s="569" t="str">
        <f t="shared" si="473"/>
        <v/>
      </c>
      <c r="Y1275" s="569" t="str">
        <f t="shared" si="474"/>
        <v/>
      </c>
    </row>
    <row r="1276" spans="1:25" ht="16.5">
      <c r="A1276" s="493">
        <f t="shared" si="471"/>
        <v>46172</v>
      </c>
      <c r="B1276" s="549" t="s">
        <v>833</v>
      </c>
      <c r="C1276" s="576"/>
      <c r="D1276" s="600"/>
      <c r="E1276" s="577"/>
      <c r="F1276" s="635" t="str">
        <f>IF(ISNA(VLOOKUP(D1276,條件!$A$1:$L$65585,5,0)),"",(VLOOKUP(D1276,條件!$A$1:$L$65585,5,0)))</f>
        <v/>
      </c>
      <c r="G1276" s="635" t="str">
        <f>IF(ISNA(VLOOKUP(D1276,條件!$A$1:$L$65585,11,0)),"",(VLOOKUP(D1276,條件!$A$1:$L$65585,11,0)))</f>
        <v/>
      </c>
      <c r="H1276" s="578"/>
      <c r="I1276" s="579"/>
      <c r="J1276" s="580"/>
      <c r="K1276" s="579"/>
      <c r="L1276" s="581"/>
      <c r="M1276" s="498"/>
      <c r="N1276" s="499"/>
      <c r="O1276" s="500"/>
      <c r="P1276" s="499"/>
      <c r="Q1276" s="501"/>
      <c r="R1276" s="560"/>
      <c r="S1276" s="542">
        <f t="shared" si="475"/>
        <v>0</v>
      </c>
      <c r="T1276" s="502">
        <f t="shared" si="472"/>
        <v>0</v>
      </c>
      <c r="U1276" s="522">
        <f t="shared" si="476"/>
        <v>0</v>
      </c>
      <c r="V1276" s="503">
        <f t="shared" si="477"/>
        <v>0</v>
      </c>
      <c r="W1276" s="559" t="str">
        <f t="shared" si="478"/>
        <v/>
      </c>
      <c r="X1276" s="569" t="str">
        <f t="shared" si="473"/>
        <v/>
      </c>
      <c r="Y1276" s="569" t="str">
        <f t="shared" si="474"/>
        <v/>
      </c>
    </row>
    <row r="1277" spans="1:25" ht="16.5">
      <c r="A1277" s="493">
        <f t="shared" si="471"/>
        <v>46172</v>
      </c>
      <c r="B1277" s="549" t="s">
        <v>833</v>
      </c>
      <c r="C1277" s="576"/>
      <c r="D1277" s="600"/>
      <c r="E1277" s="577"/>
      <c r="F1277" s="635" t="str">
        <f>IF(ISNA(VLOOKUP(D1277,條件!$A$1:$L$65585,5,0)),"",(VLOOKUP(D1277,條件!$A$1:$L$65585,5,0)))</f>
        <v/>
      </c>
      <c r="G1277" s="635" t="str">
        <f>IF(ISNA(VLOOKUP(D1277,條件!$A$1:$L$65585,11,0)),"",(VLOOKUP(D1277,條件!$A$1:$L$65585,11,0)))</f>
        <v/>
      </c>
      <c r="H1277" s="578"/>
      <c r="I1277" s="579"/>
      <c r="J1277" s="580"/>
      <c r="K1277" s="579"/>
      <c r="L1277" s="581"/>
      <c r="M1277" s="498"/>
      <c r="N1277" s="499"/>
      <c r="O1277" s="500"/>
      <c r="P1277" s="499"/>
      <c r="Q1277" s="501"/>
      <c r="R1277" s="560"/>
      <c r="S1277" s="542">
        <f t="shared" si="475"/>
        <v>0</v>
      </c>
      <c r="T1277" s="502">
        <f t="shared" si="472"/>
        <v>0</v>
      </c>
      <c r="U1277" s="522">
        <f t="shared" si="476"/>
        <v>0</v>
      </c>
      <c r="V1277" s="503">
        <f t="shared" si="477"/>
        <v>0</v>
      </c>
      <c r="W1277" s="559" t="str">
        <f t="shared" si="478"/>
        <v/>
      </c>
      <c r="X1277" s="569" t="str">
        <f t="shared" si="473"/>
        <v/>
      </c>
      <c r="Y1277" s="569" t="str">
        <f t="shared" si="474"/>
        <v/>
      </c>
    </row>
    <row r="1278" spans="1:25" ht="16.5">
      <c r="A1278" s="493">
        <f t="shared" si="471"/>
        <v>46172</v>
      </c>
      <c r="B1278" s="549" t="s">
        <v>833</v>
      </c>
      <c r="C1278" s="576"/>
      <c r="D1278" s="600"/>
      <c r="E1278" s="577"/>
      <c r="F1278" s="635" t="str">
        <f>IF(ISNA(VLOOKUP(D1278,條件!$A$1:$L$65585,5,0)),"",(VLOOKUP(D1278,條件!$A$1:$L$65585,5,0)))</f>
        <v/>
      </c>
      <c r="G1278" s="635" t="str">
        <f>IF(ISNA(VLOOKUP(D1278,條件!$A$1:$L$65585,11,0)),"",(VLOOKUP(D1278,條件!$A$1:$L$65585,11,0)))</f>
        <v/>
      </c>
      <c r="H1278" s="578"/>
      <c r="I1278" s="579"/>
      <c r="J1278" s="580"/>
      <c r="K1278" s="579"/>
      <c r="L1278" s="581"/>
      <c r="M1278" s="498"/>
      <c r="N1278" s="499"/>
      <c r="O1278" s="500"/>
      <c r="P1278" s="499"/>
      <c r="Q1278" s="501"/>
      <c r="R1278" s="560"/>
      <c r="S1278" s="542">
        <f t="shared" si="475"/>
        <v>0</v>
      </c>
      <c r="T1278" s="502">
        <f t="shared" si="472"/>
        <v>0</v>
      </c>
      <c r="U1278" s="522">
        <f t="shared" si="476"/>
        <v>0</v>
      </c>
      <c r="V1278" s="503">
        <f t="shared" si="477"/>
        <v>0</v>
      </c>
      <c r="W1278" s="559" t="str">
        <f t="shared" si="478"/>
        <v/>
      </c>
      <c r="X1278" s="569" t="str">
        <f t="shared" si="473"/>
        <v/>
      </c>
      <c r="Y1278" s="569" t="str">
        <f t="shared" si="474"/>
        <v/>
      </c>
    </row>
    <row r="1279" spans="1:25" ht="16.5">
      <c r="A1279" s="493">
        <f t="shared" si="471"/>
        <v>46172</v>
      </c>
      <c r="B1279" s="549" t="s">
        <v>833</v>
      </c>
      <c r="C1279" s="576"/>
      <c r="D1279" s="600"/>
      <c r="E1279" s="577"/>
      <c r="F1279" s="635" t="str">
        <f>IF(ISNA(VLOOKUP(D1279,條件!$A$1:$L$65585,5,0)),"",(VLOOKUP(D1279,條件!$A$1:$L$65585,5,0)))</f>
        <v/>
      </c>
      <c r="G1279" s="635" t="str">
        <f>IF(ISNA(VLOOKUP(D1279,條件!$A$1:$L$65585,11,0)),"",(VLOOKUP(D1279,條件!$A$1:$L$65585,11,0)))</f>
        <v/>
      </c>
      <c r="H1279" s="578"/>
      <c r="I1279" s="579"/>
      <c r="J1279" s="580"/>
      <c r="K1279" s="579"/>
      <c r="L1279" s="581"/>
      <c r="M1279" s="498"/>
      <c r="N1279" s="499"/>
      <c r="O1279" s="500"/>
      <c r="P1279" s="499"/>
      <c r="Q1279" s="501"/>
      <c r="R1279" s="560"/>
      <c r="S1279" s="542">
        <f t="shared" si="475"/>
        <v>0</v>
      </c>
      <c r="T1279" s="502">
        <f t="shared" si="472"/>
        <v>0</v>
      </c>
      <c r="U1279" s="522">
        <f t="shared" si="476"/>
        <v>0</v>
      </c>
      <c r="V1279" s="503">
        <f t="shared" si="477"/>
        <v>0</v>
      </c>
      <c r="W1279" s="559" t="str">
        <f t="shared" si="478"/>
        <v/>
      </c>
      <c r="X1279" s="569" t="str">
        <f t="shared" si="473"/>
        <v/>
      </c>
      <c r="Y1279" s="569" t="str">
        <f t="shared" si="474"/>
        <v/>
      </c>
    </row>
    <row r="1280" spans="1:25" ht="16.5">
      <c r="A1280" s="493">
        <f t="shared" si="471"/>
        <v>46172</v>
      </c>
      <c r="B1280" s="549" t="s">
        <v>833</v>
      </c>
      <c r="C1280" s="576"/>
      <c r="D1280" s="600"/>
      <c r="E1280" s="577"/>
      <c r="F1280" s="635" t="str">
        <f>IF(ISNA(VLOOKUP(D1280,條件!$A$1:$L$65585,5,0)),"",(VLOOKUP(D1280,條件!$A$1:$L$65585,5,0)))</f>
        <v/>
      </c>
      <c r="G1280" s="635" t="str">
        <f>IF(ISNA(VLOOKUP(D1280,條件!$A$1:$L$65585,11,0)),"",(VLOOKUP(D1280,條件!$A$1:$L$65585,11,0)))</f>
        <v/>
      </c>
      <c r="H1280" s="578"/>
      <c r="I1280" s="579"/>
      <c r="J1280" s="580"/>
      <c r="K1280" s="579"/>
      <c r="L1280" s="581"/>
      <c r="M1280" s="498"/>
      <c r="N1280" s="499"/>
      <c r="O1280" s="500"/>
      <c r="P1280" s="499"/>
      <c r="Q1280" s="501"/>
      <c r="R1280" s="560"/>
      <c r="S1280" s="542">
        <f t="shared" si="475"/>
        <v>0</v>
      </c>
      <c r="T1280" s="502">
        <f t="shared" si="472"/>
        <v>0</v>
      </c>
      <c r="U1280" s="522">
        <f t="shared" si="476"/>
        <v>0</v>
      </c>
      <c r="V1280" s="503">
        <f t="shared" si="477"/>
        <v>0</v>
      </c>
      <c r="W1280" s="559" t="str">
        <f t="shared" si="478"/>
        <v/>
      </c>
      <c r="X1280" s="569" t="str">
        <f t="shared" si="473"/>
        <v/>
      </c>
      <c r="Y1280" s="569" t="str">
        <f t="shared" si="474"/>
        <v/>
      </c>
    </row>
    <row r="1281" spans="1:25" ht="16.5">
      <c r="A1281" s="493">
        <f t="shared" si="471"/>
        <v>46172</v>
      </c>
      <c r="B1281" s="549" t="s">
        <v>833</v>
      </c>
      <c r="C1281" s="576"/>
      <c r="D1281" s="600"/>
      <c r="E1281" s="577"/>
      <c r="F1281" s="635" t="str">
        <f>IF(ISNA(VLOOKUP(D1281,條件!$A$1:$L$65585,5,0)),"",(VLOOKUP(D1281,條件!$A$1:$L$65585,5,0)))</f>
        <v/>
      </c>
      <c r="G1281" s="635" t="str">
        <f>IF(ISNA(VLOOKUP(D1281,條件!$A$1:$L$65585,11,0)),"",(VLOOKUP(D1281,條件!$A$1:$L$65585,11,0)))</f>
        <v/>
      </c>
      <c r="H1281" s="578"/>
      <c r="I1281" s="579"/>
      <c r="J1281" s="580"/>
      <c r="K1281" s="579"/>
      <c r="L1281" s="581"/>
      <c r="M1281" s="498"/>
      <c r="N1281" s="499"/>
      <c r="O1281" s="500"/>
      <c r="P1281" s="499"/>
      <c r="Q1281" s="501"/>
      <c r="R1281" s="560"/>
      <c r="S1281" s="542">
        <f t="shared" si="475"/>
        <v>0</v>
      </c>
      <c r="T1281" s="502">
        <f t="shared" si="472"/>
        <v>0</v>
      </c>
      <c r="U1281" s="522">
        <f t="shared" si="476"/>
        <v>0</v>
      </c>
      <c r="V1281" s="503">
        <f t="shared" si="477"/>
        <v>0</v>
      </c>
      <c r="W1281" s="559" t="str">
        <f t="shared" si="478"/>
        <v/>
      </c>
      <c r="X1281" s="569" t="str">
        <f t="shared" si="473"/>
        <v/>
      </c>
      <c r="Y1281" s="569" t="str">
        <f t="shared" si="474"/>
        <v/>
      </c>
    </row>
    <row r="1282" spans="1:25" ht="16.5">
      <c r="A1282" s="493">
        <f t="shared" si="471"/>
        <v>46172</v>
      </c>
      <c r="B1282" s="549" t="s">
        <v>833</v>
      </c>
      <c r="C1282" s="576"/>
      <c r="D1282" s="600"/>
      <c r="E1282" s="577"/>
      <c r="F1282" s="635" t="str">
        <f>IF(ISNA(VLOOKUP(D1282,條件!$A$1:$L$65585,5,0)),"",(VLOOKUP(D1282,條件!$A$1:$L$65585,5,0)))</f>
        <v/>
      </c>
      <c r="G1282" s="635" t="str">
        <f>IF(ISNA(VLOOKUP(D1282,條件!$A$1:$L$65585,11,0)),"",(VLOOKUP(D1282,條件!$A$1:$L$65585,11,0)))</f>
        <v/>
      </c>
      <c r="H1282" s="578"/>
      <c r="I1282" s="579"/>
      <c r="J1282" s="580"/>
      <c r="K1282" s="579"/>
      <c r="L1282" s="581"/>
      <c r="M1282" s="498"/>
      <c r="N1282" s="499"/>
      <c r="O1282" s="500"/>
      <c r="P1282" s="499"/>
      <c r="Q1282" s="501"/>
      <c r="R1282" s="560"/>
      <c r="S1282" s="542">
        <f t="shared" si="475"/>
        <v>0</v>
      </c>
      <c r="T1282" s="502">
        <f t="shared" si="472"/>
        <v>0</v>
      </c>
      <c r="U1282" s="502">
        <f t="shared" si="476"/>
        <v>0</v>
      </c>
      <c r="V1282" s="503">
        <f t="shared" si="477"/>
        <v>0</v>
      </c>
      <c r="W1282" s="561" t="str">
        <f t="shared" si="478"/>
        <v/>
      </c>
      <c r="X1282" s="569" t="str">
        <f t="shared" si="473"/>
        <v/>
      </c>
      <c r="Y1282" s="569" t="str">
        <f t="shared" si="474"/>
        <v/>
      </c>
    </row>
    <row r="1283" spans="1:25" ht="16.5">
      <c r="A1283" s="493">
        <f t="shared" si="471"/>
        <v>46172</v>
      </c>
      <c r="B1283" s="549" t="s">
        <v>833</v>
      </c>
      <c r="C1283" s="576"/>
      <c r="D1283" s="600"/>
      <c r="E1283" s="577"/>
      <c r="F1283" s="635" t="str">
        <f>IF(ISNA(VLOOKUP(D1283,條件!$A$1:$L$65585,5,0)),"",(VLOOKUP(D1283,條件!$A$1:$L$65585,5,0)))</f>
        <v/>
      </c>
      <c r="G1283" s="635" t="str">
        <f>IF(ISNA(VLOOKUP(D1283,條件!$A$1:$L$65585,11,0)),"",(VLOOKUP(D1283,條件!$A$1:$L$65585,11,0)))</f>
        <v/>
      </c>
      <c r="H1283" s="578"/>
      <c r="I1283" s="579"/>
      <c r="J1283" s="580"/>
      <c r="K1283" s="579"/>
      <c r="L1283" s="581"/>
      <c r="M1283" s="498"/>
      <c r="N1283" s="499"/>
      <c r="O1283" s="500"/>
      <c r="P1283" s="499"/>
      <c r="Q1283" s="501"/>
      <c r="R1283" s="560"/>
      <c r="S1283" s="542">
        <f t="shared" si="475"/>
        <v>0</v>
      </c>
      <c r="T1283" s="502">
        <f t="shared" si="472"/>
        <v>0</v>
      </c>
      <c r="U1283" s="502">
        <f t="shared" si="476"/>
        <v>0</v>
      </c>
      <c r="V1283" s="503">
        <f t="shared" si="477"/>
        <v>0</v>
      </c>
      <c r="W1283" s="561" t="str">
        <f t="shared" si="478"/>
        <v/>
      </c>
      <c r="X1283" s="569" t="str">
        <f t="shared" si="473"/>
        <v/>
      </c>
      <c r="Y1283" s="569" t="str">
        <f t="shared" si="474"/>
        <v/>
      </c>
    </row>
    <row r="1284" spans="1:25" ht="16.5">
      <c r="A1284" s="493">
        <f t="shared" si="471"/>
        <v>46172</v>
      </c>
      <c r="B1284" s="549" t="s">
        <v>833</v>
      </c>
      <c r="C1284" s="576"/>
      <c r="D1284" s="600"/>
      <c r="E1284" s="577"/>
      <c r="F1284" s="635" t="str">
        <f>IF(ISNA(VLOOKUP(D1284,條件!$A$1:$L$65585,5,0)),"",(VLOOKUP(D1284,條件!$A$1:$L$65585,5,0)))</f>
        <v/>
      </c>
      <c r="G1284" s="635" t="str">
        <f>IF(ISNA(VLOOKUP(D1284,條件!$A$1:$L$65585,11,0)),"",(VLOOKUP(D1284,條件!$A$1:$L$65585,11,0)))</f>
        <v/>
      </c>
      <c r="H1284" s="578"/>
      <c r="I1284" s="579"/>
      <c r="J1284" s="580"/>
      <c r="K1284" s="579"/>
      <c r="L1284" s="581"/>
      <c r="M1284" s="498"/>
      <c r="N1284" s="499"/>
      <c r="O1284" s="500"/>
      <c r="P1284" s="499"/>
      <c r="Q1284" s="501"/>
      <c r="R1284" s="560"/>
      <c r="S1284" s="542">
        <f t="shared" si="475"/>
        <v>0</v>
      </c>
      <c r="T1284" s="502">
        <f t="shared" si="472"/>
        <v>0</v>
      </c>
      <c r="U1284" s="502">
        <f t="shared" si="476"/>
        <v>0</v>
      </c>
      <c r="V1284" s="503">
        <f t="shared" si="477"/>
        <v>0</v>
      </c>
      <c r="W1284" s="561" t="str">
        <f t="shared" si="478"/>
        <v/>
      </c>
      <c r="X1284" s="569" t="str">
        <f t="shared" si="473"/>
        <v/>
      </c>
      <c r="Y1284" s="569" t="str">
        <f t="shared" si="474"/>
        <v/>
      </c>
    </row>
    <row r="1285" spans="1:25" ht="16.5">
      <c r="A1285" s="493">
        <f t="shared" si="471"/>
        <v>46172</v>
      </c>
      <c r="B1285" s="549" t="s">
        <v>833</v>
      </c>
      <c r="C1285" s="576"/>
      <c r="D1285" s="600"/>
      <c r="E1285" s="577"/>
      <c r="F1285" s="635" t="str">
        <f>IF(ISNA(VLOOKUP(D1285,條件!$A$1:$L$65585,5,0)),"",(VLOOKUP(D1285,條件!$A$1:$L$65585,5,0)))</f>
        <v/>
      </c>
      <c r="G1285" s="635" t="str">
        <f>IF(ISNA(VLOOKUP(D1285,條件!$A$1:$L$65585,11,0)),"",(VLOOKUP(D1285,條件!$A$1:$L$65585,11,0)))</f>
        <v/>
      </c>
      <c r="H1285" s="578"/>
      <c r="I1285" s="579"/>
      <c r="J1285" s="580"/>
      <c r="K1285" s="579"/>
      <c r="L1285" s="581"/>
      <c r="M1285" s="498"/>
      <c r="N1285" s="499"/>
      <c r="O1285" s="500"/>
      <c r="P1285" s="499"/>
      <c r="Q1285" s="501"/>
      <c r="R1285" s="560"/>
      <c r="S1285" s="542">
        <f t="shared" si="475"/>
        <v>0</v>
      </c>
      <c r="T1285" s="502">
        <f t="shared" si="472"/>
        <v>0</v>
      </c>
      <c r="U1285" s="502">
        <f t="shared" si="476"/>
        <v>0</v>
      </c>
      <c r="V1285" s="503">
        <f t="shared" si="477"/>
        <v>0</v>
      </c>
      <c r="W1285" s="561" t="str">
        <f t="shared" si="478"/>
        <v/>
      </c>
      <c r="X1285" s="569" t="str">
        <f t="shared" si="473"/>
        <v/>
      </c>
      <c r="Y1285" s="569" t="str">
        <f t="shared" si="474"/>
        <v/>
      </c>
    </row>
    <row r="1286" spans="1:25" ht="16.5">
      <c r="A1286" s="493">
        <f t="shared" si="471"/>
        <v>46172</v>
      </c>
      <c r="B1286" s="549" t="s">
        <v>833</v>
      </c>
      <c r="C1286" s="576"/>
      <c r="D1286" s="600"/>
      <c r="E1286" s="577"/>
      <c r="F1286" s="635" t="str">
        <f>IF(ISNA(VLOOKUP(D1286,條件!$A$1:$L$65585,5,0)),"",(VLOOKUP(D1286,條件!$A$1:$L$65585,5,0)))</f>
        <v/>
      </c>
      <c r="G1286" s="635" t="str">
        <f>IF(ISNA(VLOOKUP(D1286,條件!$A$1:$L$65585,11,0)),"",(VLOOKUP(D1286,條件!$A$1:$L$65585,11,0)))</f>
        <v/>
      </c>
      <c r="H1286" s="578"/>
      <c r="I1286" s="579"/>
      <c r="J1286" s="580"/>
      <c r="K1286" s="579"/>
      <c r="L1286" s="581"/>
      <c r="M1286" s="498"/>
      <c r="N1286" s="499"/>
      <c r="O1286" s="500"/>
      <c r="P1286" s="499"/>
      <c r="Q1286" s="501"/>
      <c r="R1286" s="560"/>
      <c r="S1286" s="542">
        <f t="shared" si="475"/>
        <v>0</v>
      </c>
      <c r="T1286" s="502">
        <f t="shared" si="472"/>
        <v>0</v>
      </c>
      <c r="U1286" s="502">
        <f t="shared" si="476"/>
        <v>0</v>
      </c>
      <c r="V1286" s="503">
        <f t="shared" si="477"/>
        <v>0</v>
      </c>
      <c r="W1286" s="561" t="str">
        <f t="shared" si="478"/>
        <v/>
      </c>
      <c r="X1286" s="569" t="str">
        <f t="shared" si="473"/>
        <v/>
      </c>
      <c r="Y1286" s="569" t="str">
        <f t="shared" si="474"/>
        <v/>
      </c>
    </row>
    <row r="1287" spans="1:25" ht="16.5">
      <c r="A1287" s="493">
        <f t="shared" si="471"/>
        <v>46172</v>
      </c>
      <c r="B1287" s="549" t="s">
        <v>833</v>
      </c>
      <c r="C1287" s="576"/>
      <c r="D1287" s="600"/>
      <c r="E1287" s="577"/>
      <c r="F1287" s="635" t="str">
        <f>IF(ISNA(VLOOKUP(D1287,條件!$A$1:$L$65585,5,0)),"",(VLOOKUP(D1287,條件!$A$1:$L$65585,5,0)))</f>
        <v/>
      </c>
      <c r="G1287" s="635" t="str">
        <f>IF(ISNA(VLOOKUP(D1287,條件!$A$1:$L$65585,11,0)),"",(VLOOKUP(D1287,條件!$A$1:$L$65585,11,0)))</f>
        <v/>
      </c>
      <c r="H1287" s="578"/>
      <c r="I1287" s="579"/>
      <c r="J1287" s="580"/>
      <c r="K1287" s="579"/>
      <c r="L1287" s="581"/>
      <c r="M1287" s="498"/>
      <c r="N1287" s="499"/>
      <c r="O1287" s="500"/>
      <c r="P1287" s="499"/>
      <c r="Q1287" s="501"/>
      <c r="R1287" s="560"/>
      <c r="S1287" s="542">
        <f t="shared" si="475"/>
        <v>0</v>
      </c>
      <c r="T1287" s="502">
        <f t="shared" si="472"/>
        <v>0</v>
      </c>
      <c r="U1287" s="502">
        <f t="shared" si="476"/>
        <v>0</v>
      </c>
      <c r="V1287" s="503">
        <f t="shared" si="477"/>
        <v>0</v>
      </c>
      <c r="W1287" s="561" t="str">
        <f t="shared" si="478"/>
        <v/>
      </c>
      <c r="X1287" s="569" t="str">
        <f t="shared" si="473"/>
        <v/>
      </c>
      <c r="Y1287" s="569" t="str">
        <f t="shared" si="474"/>
        <v/>
      </c>
    </row>
    <row r="1288" spans="1:25" ht="16.5">
      <c r="A1288" s="493">
        <f t="shared" si="471"/>
        <v>46172</v>
      </c>
      <c r="B1288" s="549" t="s">
        <v>833</v>
      </c>
      <c r="C1288" s="576"/>
      <c r="D1288" s="600"/>
      <c r="E1288" s="577"/>
      <c r="F1288" s="635" t="str">
        <f>IF(ISNA(VLOOKUP(D1288,條件!$A$1:$L$65585,5,0)),"",(VLOOKUP(D1288,條件!$A$1:$L$65585,5,0)))</f>
        <v/>
      </c>
      <c r="G1288" s="635" t="str">
        <f>IF(ISNA(VLOOKUP(D1288,條件!$A$1:$L$65585,11,0)),"",(VLOOKUP(D1288,條件!$A$1:$L$65585,11,0)))</f>
        <v/>
      </c>
      <c r="H1288" s="578"/>
      <c r="I1288" s="579"/>
      <c r="J1288" s="580"/>
      <c r="K1288" s="579"/>
      <c r="L1288" s="581"/>
      <c r="M1288" s="498"/>
      <c r="N1288" s="499"/>
      <c r="O1288" s="500"/>
      <c r="P1288" s="499"/>
      <c r="Q1288" s="501"/>
      <c r="R1288" s="560"/>
      <c r="S1288" s="542">
        <f t="shared" si="475"/>
        <v>0</v>
      </c>
      <c r="T1288" s="502">
        <f t="shared" si="472"/>
        <v>0</v>
      </c>
      <c r="U1288" s="502">
        <f t="shared" si="476"/>
        <v>0</v>
      </c>
      <c r="V1288" s="503">
        <f t="shared" si="477"/>
        <v>0</v>
      </c>
      <c r="W1288" s="561" t="str">
        <f t="shared" si="478"/>
        <v/>
      </c>
      <c r="X1288" s="569" t="str">
        <f t="shared" si="473"/>
        <v/>
      </c>
      <c r="Y1288" s="569" t="str">
        <f t="shared" si="474"/>
        <v/>
      </c>
    </row>
    <row r="1289" spans="1:25" ht="16.5">
      <c r="A1289" s="493">
        <f t="shared" si="471"/>
        <v>46172</v>
      </c>
      <c r="B1289" s="549" t="s">
        <v>833</v>
      </c>
      <c r="C1289" s="576"/>
      <c r="D1289" s="600"/>
      <c r="E1289" s="577"/>
      <c r="F1289" s="635" t="str">
        <f>IF(ISNA(VLOOKUP(D1289,條件!$A$1:$L$65585,5,0)),"",(VLOOKUP(D1289,條件!$A$1:$L$65585,5,0)))</f>
        <v/>
      </c>
      <c r="G1289" s="635" t="str">
        <f>IF(ISNA(VLOOKUP(D1289,條件!$A$1:$L$65585,11,0)),"",(VLOOKUP(D1289,條件!$A$1:$L$65585,11,0)))</f>
        <v/>
      </c>
      <c r="H1289" s="578"/>
      <c r="I1289" s="579"/>
      <c r="J1289" s="580"/>
      <c r="K1289" s="579"/>
      <c r="L1289" s="581"/>
      <c r="M1289" s="498"/>
      <c r="N1289" s="499"/>
      <c r="O1289" s="500"/>
      <c r="P1289" s="499"/>
      <c r="Q1289" s="501"/>
      <c r="R1289" s="560"/>
      <c r="S1289" s="542">
        <f t="shared" si="475"/>
        <v>0</v>
      </c>
      <c r="T1289" s="502">
        <f t="shared" si="472"/>
        <v>0</v>
      </c>
      <c r="U1289" s="502">
        <f t="shared" si="476"/>
        <v>0</v>
      </c>
      <c r="V1289" s="503">
        <f t="shared" si="477"/>
        <v>0</v>
      </c>
      <c r="W1289" s="561" t="str">
        <f t="shared" si="478"/>
        <v/>
      </c>
      <c r="X1289" s="569" t="str">
        <f t="shared" si="473"/>
        <v/>
      </c>
      <c r="Y1289" s="569" t="str">
        <f t="shared" si="474"/>
        <v/>
      </c>
    </row>
    <row r="1290" spans="1:25" ht="16.5">
      <c r="A1290" s="493">
        <f t="shared" si="471"/>
        <v>46172</v>
      </c>
      <c r="B1290" s="549" t="s">
        <v>833</v>
      </c>
      <c r="C1290" s="576"/>
      <c r="D1290" s="600"/>
      <c r="E1290" s="577"/>
      <c r="F1290" s="635" t="str">
        <f>IF(ISNA(VLOOKUP(D1290,條件!$A$1:$L$65585,5,0)),"",(VLOOKUP(D1290,條件!$A$1:$L$65585,5,0)))</f>
        <v/>
      </c>
      <c r="G1290" s="635" t="str">
        <f>IF(ISNA(VLOOKUP(D1290,條件!$A$1:$L$65585,11,0)),"",(VLOOKUP(D1290,條件!$A$1:$L$65585,11,0)))</f>
        <v/>
      </c>
      <c r="H1290" s="578"/>
      <c r="I1290" s="579"/>
      <c r="J1290" s="580"/>
      <c r="K1290" s="579"/>
      <c r="L1290" s="581"/>
      <c r="M1290" s="498"/>
      <c r="N1290" s="499"/>
      <c r="O1290" s="500"/>
      <c r="P1290" s="499"/>
      <c r="Q1290" s="501"/>
      <c r="R1290" s="560"/>
      <c r="S1290" s="542">
        <f t="shared" si="475"/>
        <v>0</v>
      </c>
      <c r="T1290" s="502">
        <f t="shared" si="472"/>
        <v>0</v>
      </c>
      <c r="U1290" s="502">
        <f t="shared" si="476"/>
        <v>0</v>
      </c>
      <c r="V1290" s="503">
        <f t="shared" si="477"/>
        <v>0</v>
      </c>
      <c r="W1290" s="561" t="str">
        <f t="shared" si="478"/>
        <v/>
      </c>
      <c r="X1290" s="569" t="str">
        <f t="shared" si="473"/>
        <v/>
      </c>
      <c r="Y1290" s="569" t="str">
        <f t="shared" si="474"/>
        <v/>
      </c>
    </row>
    <row r="1291" spans="1:25" ht="16.5">
      <c r="A1291" s="493">
        <f t="shared" si="471"/>
        <v>46172</v>
      </c>
      <c r="B1291" s="515" t="s">
        <v>831</v>
      </c>
      <c r="C1291" s="652"/>
      <c r="D1291" s="653"/>
      <c r="E1291" s="654"/>
      <c r="F1291" s="655">
        <v>0</v>
      </c>
      <c r="G1291" s="655"/>
      <c r="H1291" s="656"/>
      <c r="I1291" s="657">
        <f>COUNTA(I1271:I1290)</f>
        <v>0</v>
      </c>
      <c r="J1291" s="657"/>
      <c r="K1291" s="657"/>
      <c r="L1291" s="658"/>
      <c r="M1291" s="517"/>
      <c r="N1291" s="518">
        <f>SUM(N1271:N1290)</f>
        <v>0</v>
      </c>
      <c r="O1291" s="517"/>
      <c r="P1291" s="518">
        <f>SUM(P1271:P1290)</f>
        <v>0</v>
      </c>
      <c r="Q1291" s="519"/>
      <c r="R1291" s="562"/>
      <c r="S1291" s="544"/>
      <c r="T1291" s="520"/>
      <c r="U1291" s="516">
        <f>SUMIF(U1271:U1290,"&lt;9E307")</f>
        <v>0</v>
      </c>
      <c r="V1291" s="516">
        <f>SUM(V1271:V1290)</f>
        <v>0</v>
      </c>
      <c r="W1291" s="563">
        <f>IF(ISERROR(V1291/U1291),0,(V1291/U1291))</f>
        <v>0</v>
      </c>
      <c r="X1291" s="570">
        <f>SUMIF(X1271:X1290,"&lt;9E307")</f>
        <v>0</v>
      </c>
      <c r="Y1291" s="570">
        <f>SUMIF(Y1271:Y1290,"&lt;9E307")</f>
        <v>0</v>
      </c>
    </row>
    <row r="1292" spans="1:25" ht="16.5">
      <c r="A1292" s="493">
        <f t="shared" si="471"/>
        <v>46172</v>
      </c>
      <c r="B1292" s="521" t="s">
        <v>834</v>
      </c>
      <c r="C1292" s="659"/>
      <c r="D1292" s="660"/>
      <c r="E1292" s="661"/>
      <c r="F1292" s="662"/>
      <c r="G1292" s="662"/>
      <c r="H1292" s="663"/>
      <c r="I1292" s="664">
        <f>SUM(I1270,I1291)</f>
        <v>0</v>
      </c>
      <c r="J1292" s="664"/>
      <c r="K1292" s="664"/>
      <c r="L1292" s="665"/>
      <c r="M1292" s="536"/>
      <c r="N1292" s="537">
        <f>SUM(N1270,N1291)</f>
        <v>0</v>
      </c>
      <c r="O1292" s="536"/>
      <c r="P1292" s="537">
        <f>SUM(P1270,P1291)</f>
        <v>0</v>
      </c>
      <c r="Q1292" s="538"/>
      <c r="R1292" s="564"/>
      <c r="S1292" s="545"/>
      <c r="T1292" s="504"/>
      <c r="U1292" s="504">
        <f t="shared" ref="U1292:V1292" si="479">SUM(U1270,U1291)</f>
        <v>0</v>
      </c>
      <c r="V1292" s="504">
        <f t="shared" si="479"/>
        <v>0</v>
      </c>
      <c r="W1292" s="565">
        <f>IF(ISERROR(V1292/U1292),0,V1292/U1292)</f>
        <v>0</v>
      </c>
      <c r="X1292" s="571">
        <f>SUM(X1270,X1291)</f>
        <v>0</v>
      </c>
      <c r="Y1292" s="571">
        <f>SUM(Y1270,Y1291)</f>
        <v>0</v>
      </c>
    </row>
    <row r="1293" spans="1:25" ht="16.5">
      <c r="A1293" s="566">
        <f>A1292+1</f>
        <v>46173</v>
      </c>
      <c r="B1293" s="548" t="s">
        <v>832</v>
      </c>
      <c r="C1293" s="666"/>
      <c r="D1293" s="667"/>
      <c r="E1293" s="668"/>
      <c r="F1293" s="669" t="str">
        <f>IF(ISNA(VLOOKUP(D1293,條件!$A$1:$L$65585,5,0)),"",(VLOOKUP(D1293,條件!$A$1:$L$65585,5,0)))</f>
        <v/>
      </c>
      <c r="G1293" s="669" t="str">
        <f>IF(ISNA(VLOOKUP(D1293,條件!$A$1:$L$65585,11,0)),"",(VLOOKUP(D1293,條件!$A$1:$L$65585,11,0)))</f>
        <v/>
      </c>
      <c r="H1293" s="670"/>
      <c r="I1293" s="671"/>
      <c r="J1293" s="580"/>
      <c r="K1293" s="671"/>
      <c r="L1293" s="672"/>
      <c r="M1293" s="524"/>
      <c r="N1293" s="525"/>
      <c r="O1293" s="526"/>
      <c r="P1293" s="525"/>
      <c r="Q1293" s="527"/>
      <c r="R1293" s="558"/>
      <c r="S1293" s="541">
        <f>K1293*0.85</f>
        <v>0</v>
      </c>
      <c r="T1293" s="522">
        <f t="shared" ref="T1293:T1312" si="480">IF(J1293="",0,(1440/(J1293/S1293)))</f>
        <v>0</v>
      </c>
      <c r="U1293" s="522">
        <f>T1293*L1293*(N1293+P1293)/24*0.85</f>
        <v>0</v>
      </c>
      <c r="V1293" s="523">
        <f>M1293+O1293</f>
        <v>0</v>
      </c>
      <c r="W1293" s="559" t="str">
        <f>IF(U1293=0,"",((V1293/U1293)))</f>
        <v/>
      </c>
      <c r="X1293" s="569" t="str">
        <f t="shared" ref="X1293:X1312" si="481">IF(ISERROR((U1293/(N1293+P1293)*N1293)/250),"",((U1293/(N1293+P1293)*N1293)/250))</f>
        <v/>
      </c>
      <c r="Y1293" s="569" t="str">
        <f t="shared" ref="Y1293:Y1312" si="482">IF(ISERROR(((U1293/(N1293+P1293)*P1293)/250)),"",(((U1293/(N1293+P1293)*P1293))/250))</f>
        <v/>
      </c>
    </row>
    <row r="1294" spans="1:25" ht="16.5">
      <c r="A1294" s="493">
        <f>A1293</f>
        <v>46173</v>
      </c>
      <c r="B1294" s="549" t="s">
        <v>832</v>
      </c>
      <c r="C1294" s="576"/>
      <c r="D1294" s="600"/>
      <c r="E1294" s="577"/>
      <c r="F1294" s="635" t="str">
        <f>IF(ISNA(VLOOKUP(D1294,條件!$A$1:$L$65585,5,0)),"",(VLOOKUP(D1294,條件!$A$1:$L$65585,5,0)))</f>
        <v/>
      </c>
      <c r="G1294" s="635" t="str">
        <f>IF(ISNA(VLOOKUP(D1294,條件!$A$1:$L$65585,11,0)),"",(VLOOKUP(D1294,條件!$A$1:$L$65585,11,0)))</f>
        <v/>
      </c>
      <c r="H1294" s="578"/>
      <c r="I1294" s="579"/>
      <c r="J1294" s="580"/>
      <c r="K1294" s="579"/>
      <c r="L1294" s="581"/>
      <c r="M1294" s="498"/>
      <c r="N1294" s="499"/>
      <c r="O1294" s="500"/>
      <c r="P1294" s="499"/>
      <c r="Q1294" s="527"/>
      <c r="R1294" s="560"/>
      <c r="S1294" s="542">
        <f t="shared" ref="S1294:S1312" si="483">K1294*0.85</f>
        <v>0</v>
      </c>
      <c r="T1294" s="502">
        <f t="shared" si="480"/>
        <v>0</v>
      </c>
      <c r="U1294" s="522">
        <f t="shared" ref="U1294:U1312" si="484">T1294*L1294*(N1294+P1294)/24*0.85</f>
        <v>0</v>
      </c>
      <c r="V1294" s="503">
        <f t="shared" ref="V1294:V1312" si="485">M1294+O1294</f>
        <v>0</v>
      </c>
      <c r="W1294" s="559" t="str">
        <f t="shared" ref="W1294:W1312" si="486">IF(U1294=0,"",((V1294/U1294)))</f>
        <v/>
      </c>
      <c r="X1294" s="569" t="str">
        <f t="shared" si="481"/>
        <v/>
      </c>
      <c r="Y1294" s="569" t="str">
        <f t="shared" si="482"/>
        <v/>
      </c>
    </row>
    <row r="1295" spans="1:25" ht="16.5">
      <c r="A1295" s="493">
        <f t="shared" ref="A1295:A1335" si="487">A1294</f>
        <v>46173</v>
      </c>
      <c r="B1295" s="549" t="s">
        <v>832</v>
      </c>
      <c r="C1295" s="576"/>
      <c r="D1295" s="600"/>
      <c r="E1295" s="577"/>
      <c r="F1295" s="635" t="str">
        <f>IF(ISNA(VLOOKUP(D1295,條件!$A$1:$L$65585,5,0)),"",(VLOOKUP(D1295,條件!$A$1:$L$65585,5,0)))</f>
        <v/>
      </c>
      <c r="G1295" s="635" t="str">
        <f>IF(ISNA(VLOOKUP(D1295,條件!$A$1:$L$65585,11,0)),"",(VLOOKUP(D1295,條件!$A$1:$L$65585,11,0)))</f>
        <v/>
      </c>
      <c r="H1295" s="578"/>
      <c r="I1295" s="579"/>
      <c r="J1295" s="580"/>
      <c r="K1295" s="579"/>
      <c r="L1295" s="581"/>
      <c r="M1295" s="498"/>
      <c r="N1295" s="499"/>
      <c r="O1295" s="500"/>
      <c r="P1295" s="499"/>
      <c r="Q1295" s="527"/>
      <c r="R1295" s="560"/>
      <c r="S1295" s="542">
        <f t="shared" si="483"/>
        <v>0</v>
      </c>
      <c r="T1295" s="502">
        <f t="shared" si="480"/>
        <v>0</v>
      </c>
      <c r="U1295" s="522">
        <f t="shared" si="484"/>
        <v>0</v>
      </c>
      <c r="V1295" s="503">
        <f t="shared" si="485"/>
        <v>0</v>
      </c>
      <c r="W1295" s="559" t="str">
        <f t="shared" si="486"/>
        <v/>
      </c>
      <c r="X1295" s="569" t="str">
        <f t="shared" si="481"/>
        <v/>
      </c>
      <c r="Y1295" s="569" t="str">
        <f t="shared" si="482"/>
        <v/>
      </c>
    </row>
    <row r="1296" spans="1:25" ht="16.5">
      <c r="A1296" s="493">
        <f t="shared" si="487"/>
        <v>46173</v>
      </c>
      <c r="B1296" s="549" t="s">
        <v>832</v>
      </c>
      <c r="C1296" s="576"/>
      <c r="D1296" s="600"/>
      <c r="E1296" s="577"/>
      <c r="F1296" s="635" t="str">
        <f>IF(ISNA(VLOOKUP(D1296,條件!$A$1:$L$65585,5,0)),"",(VLOOKUP(D1296,條件!$A$1:$L$65585,5,0)))</f>
        <v/>
      </c>
      <c r="G1296" s="635" t="str">
        <f>IF(ISNA(VLOOKUP(D1296,條件!$A$1:$L$65585,11,0)),"",(VLOOKUP(D1296,條件!$A$1:$L$65585,11,0)))</f>
        <v/>
      </c>
      <c r="H1296" s="578"/>
      <c r="I1296" s="579"/>
      <c r="J1296" s="580"/>
      <c r="K1296" s="579"/>
      <c r="L1296" s="581"/>
      <c r="M1296" s="498"/>
      <c r="N1296" s="499"/>
      <c r="O1296" s="500"/>
      <c r="P1296" s="499"/>
      <c r="Q1296" s="527"/>
      <c r="R1296" s="560"/>
      <c r="S1296" s="542">
        <f t="shared" si="483"/>
        <v>0</v>
      </c>
      <c r="T1296" s="502">
        <f t="shared" si="480"/>
        <v>0</v>
      </c>
      <c r="U1296" s="522">
        <f t="shared" si="484"/>
        <v>0</v>
      </c>
      <c r="V1296" s="503">
        <f t="shared" si="485"/>
        <v>0</v>
      </c>
      <c r="W1296" s="559" t="str">
        <f t="shared" si="486"/>
        <v/>
      </c>
      <c r="X1296" s="569" t="str">
        <f t="shared" si="481"/>
        <v/>
      </c>
      <c r="Y1296" s="569" t="str">
        <f t="shared" si="482"/>
        <v/>
      </c>
    </row>
    <row r="1297" spans="1:25" ht="16.5">
      <c r="A1297" s="493">
        <f t="shared" si="487"/>
        <v>46173</v>
      </c>
      <c r="B1297" s="549" t="s">
        <v>832</v>
      </c>
      <c r="C1297" s="576"/>
      <c r="D1297" s="600"/>
      <c r="E1297" s="577"/>
      <c r="F1297" s="635" t="str">
        <f>IF(ISNA(VLOOKUP(D1297,條件!$A$1:$L$65585,5,0)),"",(VLOOKUP(D1297,條件!$A$1:$L$65585,5,0)))</f>
        <v/>
      </c>
      <c r="G1297" s="635" t="str">
        <f>IF(ISNA(VLOOKUP(D1297,條件!$A$1:$L$65585,11,0)),"",(VLOOKUP(D1297,條件!$A$1:$L$65585,11,0)))</f>
        <v/>
      </c>
      <c r="H1297" s="578"/>
      <c r="I1297" s="579"/>
      <c r="J1297" s="580"/>
      <c r="K1297" s="579"/>
      <c r="L1297" s="581"/>
      <c r="M1297" s="498"/>
      <c r="N1297" s="499"/>
      <c r="O1297" s="500"/>
      <c r="P1297" s="499"/>
      <c r="Q1297" s="527"/>
      <c r="R1297" s="560"/>
      <c r="S1297" s="542">
        <f t="shared" si="483"/>
        <v>0</v>
      </c>
      <c r="T1297" s="502">
        <f t="shared" si="480"/>
        <v>0</v>
      </c>
      <c r="U1297" s="522">
        <f t="shared" si="484"/>
        <v>0</v>
      </c>
      <c r="V1297" s="503">
        <f t="shared" si="485"/>
        <v>0</v>
      </c>
      <c r="W1297" s="559" t="str">
        <f t="shared" si="486"/>
        <v/>
      </c>
      <c r="X1297" s="569" t="str">
        <f t="shared" si="481"/>
        <v/>
      </c>
      <c r="Y1297" s="569" t="str">
        <f t="shared" si="482"/>
        <v/>
      </c>
    </row>
    <row r="1298" spans="1:25" ht="16.5">
      <c r="A1298" s="493">
        <f t="shared" si="487"/>
        <v>46173</v>
      </c>
      <c r="B1298" s="549" t="s">
        <v>832</v>
      </c>
      <c r="C1298" s="576"/>
      <c r="D1298" s="600"/>
      <c r="E1298" s="577"/>
      <c r="F1298" s="635" t="str">
        <f>IF(ISNA(VLOOKUP(D1298,條件!$A$1:$L$65585,5,0)),"",(VLOOKUP(D1298,條件!$A$1:$L$65585,5,0)))</f>
        <v/>
      </c>
      <c r="G1298" s="635" t="str">
        <f>IF(ISNA(VLOOKUP(D1298,條件!$A$1:$L$65585,11,0)),"",(VLOOKUP(D1298,條件!$A$1:$L$65585,11,0)))</f>
        <v/>
      </c>
      <c r="H1298" s="578"/>
      <c r="I1298" s="579"/>
      <c r="J1298" s="580"/>
      <c r="K1298" s="579"/>
      <c r="L1298" s="581"/>
      <c r="M1298" s="498"/>
      <c r="N1298" s="499"/>
      <c r="O1298" s="500"/>
      <c r="P1298" s="499"/>
      <c r="Q1298" s="527"/>
      <c r="R1298" s="560"/>
      <c r="S1298" s="542">
        <f t="shared" si="483"/>
        <v>0</v>
      </c>
      <c r="T1298" s="502">
        <f t="shared" si="480"/>
        <v>0</v>
      </c>
      <c r="U1298" s="522">
        <f t="shared" si="484"/>
        <v>0</v>
      </c>
      <c r="V1298" s="503">
        <f t="shared" si="485"/>
        <v>0</v>
      </c>
      <c r="W1298" s="559" t="str">
        <f t="shared" si="486"/>
        <v/>
      </c>
      <c r="X1298" s="569" t="str">
        <f t="shared" si="481"/>
        <v/>
      </c>
      <c r="Y1298" s="569" t="str">
        <f t="shared" si="482"/>
        <v/>
      </c>
    </row>
    <row r="1299" spans="1:25" ht="16.5">
      <c r="A1299" s="493">
        <f t="shared" si="487"/>
        <v>46173</v>
      </c>
      <c r="B1299" s="549" t="s">
        <v>832</v>
      </c>
      <c r="C1299" s="576"/>
      <c r="D1299" s="600"/>
      <c r="E1299" s="577"/>
      <c r="F1299" s="635" t="str">
        <f>IF(ISNA(VLOOKUP(D1299,條件!$A$1:$L$65585,5,0)),"",(VLOOKUP(D1299,條件!$A$1:$L$65585,5,0)))</f>
        <v/>
      </c>
      <c r="G1299" s="635" t="str">
        <f>IF(ISNA(VLOOKUP(D1299,條件!$A$1:$L$65585,11,0)),"",(VLOOKUP(D1299,條件!$A$1:$L$65585,11,0)))</f>
        <v/>
      </c>
      <c r="H1299" s="578"/>
      <c r="I1299" s="579"/>
      <c r="J1299" s="580"/>
      <c r="K1299" s="579"/>
      <c r="L1299" s="581"/>
      <c r="M1299" s="498"/>
      <c r="N1299" s="499"/>
      <c r="O1299" s="500"/>
      <c r="P1299" s="499"/>
      <c r="Q1299" s="527"/>
      <c r="R1299" s="560"/>
      <c r="S1299" s="542">
        <f t="shared" si="483"/>
        <v>0</v>
      </c>
      <c r="T1299" s="502">
        <f t="shared" si="480"/>
        <v>0</v>
      </c>
      <c r="U1299" s="522">
        <f t="shared" si="484"/>
        <v>0</v>
      </c>
      <c r="V1299" s="503">
        <f t="shared" si="485"/>
        <v>0</v>
      </c>
      <c r="W1299" s="559" t="str">
        <f t="shared" si="486"/>
        <v/>
      </c>
      <c r="X1299" s="569" t="str">
        <f t="shared" si="481"/>
        <v/>
      </c>
      <c r="Y1299" s="569" t="str">
        <f t="shared" si="482"/>
        <v/>
      </c>
    </row>
    <row r="1300" spans="1:25" ht="16.5">
      <c r="A1300" s="493">
        <f t="shared" si="487"/>
        <v>46173</v>
      </c>
      <c r="B1300" s="549" t="s">
        <v>832</v>
      </c>
      <c r="C1300" s="576"/>
      <c r="D1300" s="600"/>
      <c r="E1300" s="577"/>
      <c r="F1300" s="635" t="str">
        <f>IF(ISNA(VLOOKUP(D1300,條件!$A$1:$L$65585,5,0)),"",(VLOOKUP(D1300,條件!$A$1:$L$65585,5,0)))</f>
        <v/>
      </c>
      <c r="G1300" s="635" t="str">
        <f>IF(ISNA(VLOOKUP(D1300,條件!$A$1:$L$65585,11,0)),"",(VLOOKUP(D1300,條件!$A$1:$L$65585,11,0)))</f>
        <v/>
      </c>
      <c r="H1300" s="578"/>
      <c r="I1300" s="579"/>
      <c r="J1300" s="580"/>
      <c r="K1300" s="579"/>
      <c r="L1300" s="581"/>
      <c r="M1300" s="498"/>
      <c r="N1300" s="499"/>
      <c r="O1300" s="500"/>
      <c r="P1300" s="499"/>
      <c r="Q1300" s="527"/>
      <c r="R1300" s="560"/>
      <c r="S1300" s="542">
        <f t="shared" si="483"/>
        <v>0</v>
      </c>
      <c r="T1300" s="502">
        <f t="shared" si="480"/>
        <v>0</v>
      </c>
      <c r="U1300" s="522">
        <f t="shared" si="484"/>
        <v>0</v>
      </c>
      <c r="V1300" s="503">
        <f t="shared" si="485"/>
        <v>0</v>
      </c>
      <c r="W1300" s="559" t="str">
        <f t="shared" si="486"/>
        <v/>
      </c>
      <c r="X1300" s="569" t="str">
        <f t="shared" si="481"/>
        <v/>
      </c>
      <c r="Y1300" s="569" t="str">
        <f t="shared" si="482"/>
        <v/>
      </c>
    </row>
    <row r="1301" spans="1:25" ht="16.5">
      <c r="A1301" s="493">
        <f t="shared" si="487"/>
        <v>46173</v>
      </c>
      <c r="B1301" s="549" t="s">
        <v>832</v>
      </c>
      <c r="C1301" s="576"/>
      <c r="D1301" s="600"/>
      <c r="E1301" s="577"/>
      <c r="F1301" s="635" t="str">
        <f>IF(ISNA(VLOOKUP(D1301,條件!$A$1:$L$65585,5,0)),"",(VLOOKUP(D1301,條件!$A$1:$L$65585,5,0)))</f>
        <v/>
      </c>
      <c r="G1301" s="635" t="str">
        <f>IF(ISNA(VLOOKUP(D1301,條件!$A$1:$L$65585,11,0)),"",(VLOOKUP(D1301,條件!$A$1:$L$65585,11,0)))</f>
        <v/>
      </c>
      <c r="H1301" s="578"/>
      <c r="I1301" s="579"/>
      <c r="J1301" s="580"/>
      <c r="K1301" s="579"/>
      <c r="L1301" s="581"/>
      <c r="M1301" s="498"/>
      <c r="N1301" s="499"/>
      <c r="O1301" s="500"/>
      <c r="P1301" s="499"/>
      <c r="Q1301" s="527"/>
      <c r="R1301" s="560"/>
      <c r="S1301" s="542">
        <f t="shared" si="483"/>
        <v>0</v>
      </c>
      <c r="T1301" s="502">
        <f t="shared" si="480"/>
        <v>0</v>
      </c>
      <c r="U1301" s="522">
        <f t="shared" si="484"/>
        <v>0</v>
      </c>
      <c r="V1301" s="503">
        <f t="shared" si="485"/>
        <v>0</v>
      </c>
      <c r="W1301" s="559" t="str">
        <f t="shared" si="486"/>
        <v/>
      </c>
      <c r="X1301" s="569" t="str">
        <f t="shared" si="481"/>
        <v/>
      </c>
      <c r="Y1301" s="569" t="str">
        <f t="shared" si="482"/>
        <v/>
      </c>
    </row>
    <row r="1302" spans="1:25" ht="16.5">
      <c r="A1302" s="493">
        <f t="shared" si="487"/>
        <v>46173</v>
      </c>
      <c r="B1302" s="549" t="s">
        <v>832</v>
      </c>
      <c r="C1302" s="576"/>
      <c r="D1302" s="600"/>
      <c r="E1302" s="577"/>
      <c r="F1302" s="635" t="str">
        <f>IF(ISNA(VLOOKUP(D1302,條件!$A$1:$L$65585,5,0)),"",(VLOOKUP(D1302,條件!$A$1:$L$65585,5,0)))</f>
        <v/>
      </c>
      <c r="G1302" s="635" t="str">
        <f>IF(ISNA(VLOOKUP(D1302,條件!$A$1:$L$65585,11,0)),"",(VLOOKUP(D1302,條件!$A$1:$L$65585,11,0)))</f>
        <v/>
      </c>
      <c r="H1302" s="578"/>
      <c r="I1302" s="579"/>
      <c r="J1302" s="580"/>
      <c r="K1302" s="579"/>
      <c r="L1302" s="581"/>
      <c r="M1302" s="498"/>
      <c r="N1302" s="499"/>
      <c r="O1302" s="500"/>
      <c r="P1302" s="499"/>
      <c r="Q1302" s="527"/>
      <c r="R1302" s="560"/>
      <c r="S1302" s="542">
        <f t="shared" si="483"/>
        <v>0</v>
      </c>
      <c r="T1302" s="502">
        <f t="shared" si="480"/>
        <v>0</v>
      </c>
      <c r="U1302" s="522">
        <f t="shared" si="484"/>
        <v>0</v>
      </c>
      <c r="V1302" s="503">
        <f t="shared" si="485"/>
        <v>0</v>
      </c>
      <c r="W1302" s="559" t="str">
        <f t="shared" si="486"/>
        <v/>
      </c>
      <c r="X1302" s="569" t="str">
        <f t="shared" si="481"/>
        <v/>
      </c>
      <c r="Y1302" s="569" t="str">
        <f t="shared" si="482"/>
        <v/>
      </c>
    </row>
    <row r="1303" spans="1:25" ht="16.5">
      <c r="A1303" s="493">
        <f t="shared" si="487"/>
        <v>46173</v>
      </c>
      <c r="B1303" s="549" t="s">
        <v>832</v>
      </c>
      <c r="C1303" s="576"/>
      <c r="D1303" s="600"/>
      <c r="E1303" s="577"/>
      <c r="F1303" s="635" t="str">
        <f>IF(ISNA(VLOOKUP(D1303,條件!$A$1:$L$65585,5,0)),"",(VLOOKUP(D1303,條件!$A$1:$L$65585,5,0)))</f>
        <v/>
      </c>
      <c r="G1303" s="635" t="str">
        <f>IF(ISNA(VLOOKUP(D1303,條件!$A$1:$L$65585,11,0)),"",(VLOOKUP(D1303,條件!$A$1:$L$65585,11,0)))</f>
        <v/>
      </c>
      <c r="H1303" s="578"/>
      <c r="I1303" s="579"/>
      <c r="J1303" s="580"/>
      <c r="K1303" s="579"/>
      <c r="L1303" s="581"/>
      <c r="M1303" s="498"/>
      <c r="N1303" s="499"/>
      <c r="O1303" s="500"/>
      <c r="P1303" s="499"/>
      <c r="Q1303" s="527"/>
      <c r="R1303" s="560"/>
      <c r="S1303" s="542">
        <f t="shared" si="483"/>
        <v>0</v>
      </c>
      <c r="T1303" s="502">
        <f t="shared" si="480"/>
        <v>0</v>
      </c>
      <c r="U1303" s="522">
        <f t="shared" si="484"/>
        <v>0</v>
      </c>
      <c r="V1303" s="503">
        <f t="shared" si="485"/>
        <v>0</v>
      </c>
      <c r="W1303" s="559" t="str">
        <f t="shared" si="486"/>
        <v/>
      </c>
      <c r="X1303" s="569" t="str">
        <f t="shared" si="481"/>
        <v/>
      </c>
      <c r="Y1303" s="569" t="str">
        <f t="shared" si="482"/>
        <v/>
      </c>
    </row>
    <row r="1304" spans="1:25" ht="16.5">
      <c r="A1304" s="493">
        <f t="shared" si="487"/>
        <v>46173</v>
      </c>
      <c r="B1304" s="549" t="s">
        <v>832</v>
      </c>
      <c r="C1304" s="576"/>
      <c r="D1304" s="600"/>
      <c r="E1304" s="577"/>
      <c r="F1304" s="635" t="str">
        <f>IF(ISNA(VLOOKUP(D1304,條件!$A$1:$L$65585,5,0)),"",(VLOOKUP(D1304,條件!$A$1:$L$65585,5,0)))</f>
        <v/>
      </c>
      <c r="G1304" s="635" t="str">
        <f>IF(ISNA(VLOOKUP(D1304,條件!$A$1:$L$65585,11,0)),"",(VLOOKUP(D1304,條件!$A$1:$L$65585,11,0)))</f>
        <v/>
      </c>
      <c r="H1304" s="578"/>
      <c r="I1304" s="579"/>
      <c r="J1304" s="580"/>
      <c r="K1304" s="579"/>
      <c r="L1304" s="581"/>
      <c r="M1304" s="498"/>
      <c r="N1304" s="499"/>
      <c r="O1304" s="500"/>
      <c r="P1304" s="499"/>
      <c r="Q1304" s="527"/>
      <c r="R1304" s="560"/>
      <c r="S1304" s="542">
        <f t="shared" si="483"/>
        <v>0</v>
      </c>
      <c r="T1304" s="502">
        <f t="shared" si="480"/>
        <v>0</v>
      </c>
      <c r="U1304" s="502">
        <f t="shared" si="484"/>
        <v>0</v>
      </c>
      <c r="V1304" s="503">
        <f t="shared" si="485"/>
        <v>0</v>
      </c>
      <c r="W1304" s="559" t="str">
        <f t="shared" si="486"/>
        <v/>
      </c>
      <c r="X1304" s="569" t="str">
        <f t="shared" si="481"/>
        <v/>
      </c>
      <c r="Y1304" s="569" t="str">
        <f t="shared" si="482"/>
        <v/>
      </c>
    </row>
    <row r="1305" spans="1:25" ht="16.5">
      <c r="A1305" s="493">
        <f t="shared" si="487"/>
        <v>46173</v>
      </c>
      <c r="B1305" s="549" t="s">
        <v>832</v>
      </c>
      <c r="C1305" s="576"/>
      <c r="D1305" s="600"/>
      <c r="E1305" s="577"/>
      <c r="F1305" s="635" t="str">
        <f>IF(ISNA(VLOOKUP(D1305,條件!$A$1:$L$65585,5,0)),"",(VLOOKUP(D1305,條件!$A$1:$L$65585,5,0)))</f>
        <v/>
      </c>
      <c r="G1305" s="635" t="str">
        <f>IF(ISNA(VLOOKUP(D1305,條件!$A$1:$L$65585,11,0)),"",(VLOOKUP(D1305,條件!$A$1:$L$65585,11,0)))</f>
        <v/>
      </c>
      <c r="H1305" s="578"/>
      <c r="I1305" s="579"/>
      <c r="J1305" s="580"/>
      <c r="K1305" s="579"/>
      <c r="L1305" s="581"/>
      <c r="M1305" s="498"/>
      <c r="N1305" s="499"/>
      <c r="O1305" s="500"/>
      <c r="P1305" s="499"/>
      <c r="Q1305" s="527"/>
      <c r="R1305" s="560"/>
      <c r="S1305" s="542">
        <f t="shared" si="483"/>
        <v>0</v>
      </c>
      <c r="T1305" s="502">
        <f t="shared" si="480"/>
        <v>0</v>
      </c>
      <c r="U1305" s="502">
        <f t="shared" si="484"/>
        <v>0</v>
      </c>
      <c r="V1305" s="503">
        <f t="shared" si="485"/>
        <v>0</v>
      </c>
      <c r="W1305" s="561" t="str">
        <f t="shared" si="486"/>
        <v/>
      </c>
      <c r="X1305" s="569" t="str">
        <f t="shared" si="481"/>
        <v/>
      </c>
      <c r="Y1305" s="569" t="str">
        <f t="shared" si="482"/>
        <v/>
      </c>
    </row>
    <row r="1306" spans="1:25" ht="16.5">
      <c r="A1306" s="493">
        <f t="shared" si="487"/>
        <v>46173</v>
      </c>
      <c r="B1306" s="549" t="s">
        <v>832</v>
      </c>
      <c r="C1306" s="576"/>
      <c r="D1306" s="600"/>
      <c r="E1306" s="577"/>
      <c r="F1306" s="635" t="str">
        <f>IF(ISNA(VLOOKUP(D1306,條件!$A$1:$L$65585,5,0)),"",(VLOOKUP(D1306,條件!$A$1:$L$65585,5,0)))</f>
        <v/>
      </c>
      <c r="G1306" s="635" t="str">
        <f>IF(ISNA(VLOOKUP(D1306,條件!$A$1:$L$65585,11,0)),"",(VLOOKUP(D1306,條件!$A$1:$L$65585,11,0)))</f>
        <v/>
      </c>
      <c r="H1306" s="578"/>
      <c r="I1306" s="579"/>
      <c r="J1306" s="580"/>
      <c r="K1306" s="579"/>
      <c r="L1306" s="581"/>
      <c r="M1306" s="498"/>
      <c r="N1306" s="499"/>
      <c r="O1306" s="500"/>
      <c r="P1306" s="499"/>
      <c r="Q1306" s="527"/>
      <c r="R1306" s="560"/>
      <c r="S1306" s="542">
        <f t="shared" si="483"/>
        <v>0</v>
      </c>
      <c r="T1306" s="502">
        <f t="shared" si="480"/>
        <v>0</v>
      </c>
      <c r="U1306" s="502">
        <f t="shared" si="484"/>
        <v>0</v>
      </c>
      <c r="V1306" s="503">
        <f t="shared" si="485"/>
        <v>0</v>
      </c>
      <c r="W1306" s="561" t="str">
        <f t="shared" si="486"/>
        <v/>
      </c>
      <c r="X1306" s="569" t="str">
        <f t="shared" si="481"/>
        <v/>
      </c>
      <c r="Y1306" s="569" t="str">
        <f t="shared" si="482"/>
        <v/>
      </c>
    </row>
    <row r="1307" spans="1:25" ht="16.5">
      <c r="A1307" s="493">
        <f t="shared" si="487"/>
        <v>46173</v>
      </c>
      <c r="B1307" s="549" t="s">
        <v>832</v>
      </c>
      <c r="C1307" s="576"/>
      <c r="D1307" s="600"/>
      <c r="E1307" s="577"/>
      <c r="F1307" s="635" t="str">
        <f>IF(ISNA(VLOOKUP(D1307,條件!$A$1:$L$65585,5,0)),"",(VLOOKUP(D1307,條件!$A$1:$L$65585,5,0)))</f>
        <v/>
      </c>
      <c r="G1307" s="635" t="str">
        <f>IF(ISNA(VLOOKUP(D1307,條件!$A$1:$L$65585,11,0)),"",(VLOOKUP(D1307,條件!$A$1:$L$65585,11,0)))</f>
        <v/>
      </c>
      <c r="H1307" s="578"/>
      <c r="I1307" s="579"/>
      <c r="J1307" s="580"/>
      <c r="K1307" s="579"/>
      <c r="L1307" s="581"/>
      <c r="M1307" s="498"/>
      <c r="N1307" s="499"/>
      <c r="O1307" s="500"/>
      <c r="P1307" s="499"/>
      <c r="Q1307" s="527"/>
      <c r="R1307" s="560"/>
      <c r="S1307" s="542">
        <f t="shared" si="483"/>
        <v>0</v>
      </c>
      <c r="T1307" s="502">
        <f t="shared" si="480"/>
        <v>0</v>
      </c>
      <c r="U1307" s="502">
        <f t="shared" si="484"/>
        <v>0</v>
      </c>
      <c r="V1307" s="503">
        <f t="shared" si="485"/>
        <v>0</v>
      </c>
      <c r="W1307" s="561" t="str">
        <f t="shared" si="486"/>
        <v/>
      </c>
      <c r="X1307" s="569" t="str">
        <f t="shared" si="481"/>
        <v/>
      </c>
      <c r="Y1307" s="569" t="str">
        <f t="shared" si="482"/>
        <v/>
      </c>
    </row>
    <row r="1308" spans="1:25" ht="16.5">
      <c r="A1308" s="493">
        <f t="shared" si="487"/>
        <v>46173</v>
      </c>
      <c r="B1308" s="549" t="s">
        <v>832</v>
      </c>
      <c r="C1308" s="576"/>
      <c r="D1308" s="600"/>
      <c r="E1308" s="577"/>
      <c r="F1308" s="635" t="str">
        <f>IF(ISNA(VLOOKUP(D1308,條件!$A$1:$L$65585,5,0)),"",(VLOOKUP(D1308,條件!$A$1:$L$65585,5,0)))</f>
        <v/>
      </c>
      <c r="G1308" s="635" t="str">
        <f>IF(ISNA(VLOOKUP(D1308,條件!$A$1:$L$65585,11,0)),"",(VLOOKUP(D1308,條件!$A$1:$L$65585,11,0)))</f>
        <v/>
      </c>
      <c r="H1308" s="578"/>
      <c r="I1308" s="579"/>
      <c r="J1308" s="580"/>
      <c r="K1308" s="579"/>
      <c r="L1308" s="581"/>
      <c r="M1308" s="498"/>
      <c r="N1308" s="499"/>
      <c r="O1308" s="500"/>
      <c r="P1308" s="499"/>
      <c r="Q1308" s="527"/>
      <c r="R1308" s="560"/>
      <c r="S1308" s="542">
        <f t="shared" si="483"/>
        <v>0</v>
      </c>
      <c r="T1308" s="502">
        <f t="shared" si="480"/>
        <v>0</v>
      </c>
      <c r="U1308" s="502">
        <f t="shared" si="484"/>
        <v>0</v>
      </c>
      <c r="V1308" s="503">
        <f t="shared" si="485"/>
        <v>0</v>
      </c>
      <c r="W1308" s="561" t="str">
        <f t="shared" si="486"/>
        <v/>
      </c>
      <c r="X1308" s="569" t="str">
        <f t="shared" si="481"/>
        <v/>
      </c>
      <c r="Y1308" s="569" t="str">
        <f t="shared" si="482"/>
        <v/>
      </c>
    </row>
    <row r="1309" spans="1:25" ht="16.5">
      <c r="A1309" s="493">
        <f t="shared" si="487"/>
        <v>46173</v>
      </c>
      <c r="B1309" s="549" t="s">
        <v>832</v>
      </c>
      <c r="C1309" s="576"/>
      <c r="D1309" s="600"/>
      <c r="E1309" s="577"/>
      <c r="F1309" s="635" t="str">
        <f>IF(ISNA(VLOOKUP(D1309,條件!$A$1:$L$65585,5,0)),"",(VLOOKUP(D1309,條件!$A$1:$L$65585,5,0)))</f>
        <v/>
      </c>
      <c r="G1309" s="635" t="str">
        <f>IF(ISNA(VLOOKUP(D1309,條件!$A$1:$L$65585,11,0)),"",(VLOOKUP(D1309,條件!$A$1:$L$65585,11,0)))</f>
        <v/>
      </c>
      <c r="H1309" s="578"/>
      <c r="I1309" s="579"/>
      <c r="J1309" s="580"/>
      <c r="K1309" s="579"/>
      <c r="L1309" s="581"/>
      <c r="M1309" s="498"/>
      <c r="N1309" s="499"/>
      <c r="O1309" s="500"/>
      <c r="P1309" s="499"/>
      <c r="Q1309" s="501"/>
      <c r="R1309" s="560"/>
      <c r="S1309" s="542">
        <f t="shared" si="483"/>
        <v>0</v>
      </c>
      <c r="T1309" s="502">
        <f t="shared" si="480"/>
        <v>0</v>
      </c>
      <c r="U1309" s="502">
        <f t="shared" si="484"/>
        <v>0</v>
      </c>
      <c r="V1309" s="503">
        <f t="shared" si="485"/>
        <v>0</v>
      </c>
      <c r="W1309" s="561" t="str">
        <f t="shared" si="486"/>
        <v/>
      </c>
      <c r="X1309" s="569" t="str">
        <f t="shared" si="481"/>
        <v/>
      </c>
      <c r="Y1309" s="569" t="str">
        <f t="shared" si="482"/>
        <v/>
      </c>
    </row>
    <row r="1310" spans="1:25" ht="16.5">
      <c r="A1310" s="493">
        <f t="shared" si="487"/>
        <v>46173</v>
      </c>
      <c r="B1310" s="549" t="s">
        <v>832</v>
      </c>
      <c r="C1310" s="576"/>
      <c r="D1310" s="600"/>
      <c r="E1310" s="577"/>
      <c r="F1310" s="635" t="str">
        <f>IF(ISNA(VLOOKUP(D1310,條件!$A$1:$L$65585,5,0)),"",(VLOOKUP(D1310,條件!$A$1:$L$65585,5,0)))</f>
        <v/>
      </c>
      <c r="G1310" s="635" t="str">
        <f>IF(ISNA(VLOOKUP(D1310,條件!$A$1:$L$65585,11,0)),"",(VLOOKUP(D1310,條件!$A$1:$L$65585,11,0)))</f>
        <v/>
      </c>
      <c r="H1310" s="578"/>
      <c r="I1310" s="579"/>
      <c r="J1310" s="580"/>
      <c r="K1310" s="579"/>
      <c r="L1310" s="581"/>
      <c r="M1310" s="498"/>
      <c r="N1310" s="499"/>
      <c r="O1310" s="500"/>
      <c r="P1310" s="499"/>
      <c r="Q1310" s="501"/>
      <c r="R1310" s="560"/>
      <c r="S1310" s="542">
        <f t="shared" si="483"/>
        <v>0</v>
      </c>
      <c r="T1310" s="502">
        <f t="shared" si="480"/>
        <v>0</v>
      </c>
      <c r="U1310" s="502">
        <f t="shared" si="484"/>
        <v>0</v>
      </c>
      <c r="V1310" s="503">
        <f t="shared" si="485"/>
        <v>0</v>
      </c>
      <c r="W1310" s="561" t="str">
        <f t="shared" si="486"/>
        <v/>
      </c>
      <c r="X1310" s="569" t="str">
        <f t="shared" si="481"/>
        <v/>
      </c>
      <c r="Y1310" s="569" t="str">
        <f t="shared" si="482"/>
        <v/>
      </c>
    </row>
    <row r="1311" spans="1:25" ht="16.5">
      <c r="A1311" s="493">
        <f t="shared" si="487"/>
        <v>46173</v>
      </c>
      <c r="B1311" s="549" t="s">
        <v>832</v>
      </c>
      <c r="C1311" s="576"/>
      <c r="D1311" s="600"/>
      <c r="E1311" s="577"/>
      <c r="F1311" s="635" t="str">
        <f>IF(ISNA(VLOOKUP(D1311,條件!$A$1:$L$65585,5,0)),"",(VLOOKUP(D1311,條件!$A$1:$L$65585,5,0)))</f>
        <v/>
      </c>
      <c r="G1311" s="635" t="str">
        <f>IF(ISNA(VLOOKUP(D1311,條件!$A$1:$L$65585,11,0)),"",(VLOOKUP(D1311,條件!$A$1:$L$65585,11,0)))</f>
        <v/>
      </c>
      <c r="H1311" s="578"/>
      <c r="I1311" s="579"/>
      <c r="J1311" s="580"/>
      <c r="K1311" s="579"/>
      <c r="L1311" s="581"/>
      <c r="M1311" s="498"/>
      <c r="N1311" s="499"/>
      <c r="O1311" s="500"/>
      <c r="P1311" s="499"/>
      <c r="Q1311" s="501"/>
      <c r="R1311" s="560"/>
      <c r="S1311" s="542">
        <f t="shared" si="483"/>
        <v>0</v>
      </c>
      <c r="T1311" s="502">
        <f t="shared" si="480"/>
        <v>0</v>
      </c>
      <c r="U1311" s="502">
        <f t="shared" si="484"/>
        <v>0</v>
      </c>
      <c r="V1311" s="503">
        <f t="shared" si="485"/>
        <v>0</v>
      </c>
      <c r="W1311" s="561" t="str">
        <f t="shared" si="486"/>
        <v/>
      </c>
      <c r="X1311" s="569" t="str">
        <f t="shared" si="481"/>
        <v/>
      </c>
      <c r="Y1311" s="569" t="str">
        <f t="shared" si="482"/>
        <v/>
      </c>
    </row>
    <row r="1312" spans="1:25" ht="16.5">
      <c r="A1312" s="493">
        <f t="shared" si="487"/>
        <v>46173</v>
      </c>
      <c r="B1312" s="549" t="s">
        <v>832</v>
      </c>
      <c r="C1312" s="576"/>
      <c r="D1312" s="600"/>
      <c r="E1312" s="577"/>
      <c r="F1312" s="635" t="str">
        <f>IF(ISNA(VLOOKUP(D1312,條件!$A$1:$L$65585,5,0)),"",(VLOOKUP(D1312,條件!$A$1:$L$65585,5,0)))</f>
        <v/>
      </c>
      <c r="G1312" s="635" t="str">
        <f>IF(ISNA(VLOOKUP(D1312,條件!$A$1:$L$65585,11,0)),"",(VLOOKUP(D1312,條件!$A$1:$L$65585,11,0)))</f>
        <v/>
      </c>
      <c r="H1312" s="578"/>
      <c r="I1312" s="579"/>
      <c r="J1312" s="580"/>
      <c r="K1312" s="579"/>
      <c r="L1312" s="581"/>
      <c r="M1312" s="498"/>
      <c r="N1312" s="499"/>
      <c r="O1312" s="500"/>
      <c r="P1312" s="499"/>
      <c r="Q1312" s="501"/>
      <c r="R1312" s="560"/>
      <c r="S1312" s="542">
        <f t="shared" si="483"/>
        <v>0</v>
      </c>
      <c r="T1312" s="502">
        <f t="shared" si="480"/>
        <v>0</v>
      </c>
      <c r="U1312" s="502">
        <f t="shared" si="484"/>
        <v>0</v>
      </c>
      <c r="V1312" s="503">
        <f t="shared" si="485"/>
        <v>0</v>
      </c>
      <c r="W1312" s="561" t="str">
        <f t="shared" si="486"/>
        <v/>
      </c>
      <c r="X1312" s="569" t="str">
        <f t="shared" si="481"/>
        <v/>
      </c>
      <c r="Y1312" s="569" t="str">
        <f t="shared" si="482"/>
        <v/>
      </c>
    </row>
    <row r="1313" spans="1:25" ht="16.5">
      <c r="A1313" s="493">
        <f t="shared" si="487"/>
        <v>46173</v>
      </c>
      <c r="B1313" s="515" t="s">
        <v>835</v>
      </c>
      <c r="C1313" s="652"/>
      <c r="D1313" s="653"/>
      <c r="E1313" s="654"/>
      <c r="F1313" s="655"/>
      <c r="G1313" s="655"/>
      <c r="H1313" s="656"/>
      <c r="I1313" s="657">
        <f>COUNTA(I1293:I1312)</f>
        <v>0</v>
      </c>
      <c r="J1313" s="657"/>
      <c r="K1313" s="657"/>
      <c r="L1313" s="658"/>
      <c r="M1313" s="517"/>
      <c r="N1313" s="518">
        <f>SUM(N1293:N1312)</f>
        <v>0</v>
      </c>
      <c r="O1313" s="517"/>
      <c r="P1313" s="518">
        <f>SUM(P1293:P1312)</f>
        <v>0</v>
      </c>
      <c r="Q1313" s="519"/>
      <c r="R1313" s="562"/>
      <c r="S1313" s="543"/>
      <c r="T1313" s="516"/>
      <c r="U1313" s="516">
        <f>SUMIF(U1293:U1312,"&lt;9E307")</f>
        <v>0</v>
      </c>
      <c r="V1313" s="516">
        <f>SUM(V1293:V1312)</f>
        <v>0</v>
      </c>
      <c r="W1313" s="563">
        <f>IF(ISERROR(V1313/U1313),0,(V1313/U1313))</f>
        <v>0</v>
      </c>
      <c r="X1313" s="570">
        <f>SUMIF(X1293:X1312,"&lt;9E307")</f>
        <v>0</v>
      </c>
      <c r="Y1313" s="570">
        <f>SUMIF(Y1293:Y1312,"&lt;9E307")</f>
        <v>0</v>
      </c>
    </row>
    <row r="1314" spans="1:25" ht="16.5">
      <c r="A1314" s="493">
        <f t="shared" si="487"/>
        <v>46173</v>
      </c>
      <c r="B1314" s="549" t="s">
        <v>833</v>
      </c>
      <c r="C1314" s="576"/>
      <c r="D1314" s="600"/>
      <c r="E1314" s="577"/>
      <c r="F1314" s="635" t="str">
        <f>IF(ISNA(VLOOKUP(D1314,條件!$A$1:$L$65585,5,0)),"",(VLOOKUP(D1314,條件!$A$1:$L$65585,5,0)))</f>
        <v/>
      </c>
      <c r="G1314" s="635" t="str">
        <f>IF(ISNA(VLOOKUP(D1314,條件!$A$1:$L$65585,11,0)),"",(VLOOKUP(D1314,條件!$A$1:$L$65585,11,0)))</f>
        <v/>
      </c>
      <c r="H1314" s="578"/>
      <c r="I1314" s="579"/>
      <c r="J1314" s="580"/>
      <c r="K1314" s="579"/>
      <c r="L1314" s="581"/>
      <c r="M1314" s="498"/>
      <c r="N1314" s="499"/>
      <c r="O1314" s="500"/>
      <c r="P1314" s="499"/>
      <c r="Q1314" s="501"/>
      <c r="R1314" s="560"/>
      <c r="S1314" s="542">
        <f>K1314*0.85</f>
        <v>0</v>
      </c>
      <c r="T1314" s="502">
        <f t="shared" ref="T1314:T1333" si="488">IF(J1314="",0,(1440/(J1314/S1314)))</f>
        <v>0</v>
      </c>
      <c r="U1314" s="522">
        <f>T1314*L1314*(N1314+P1314)/24*0.85</f>
        <v>0</v>
      </c>
      <c r="V1314" s="523">
        <f>M1314+O1314</f>
        <v>0</v>
      </c>
      <c r="W1314" s="559" t="str">
        <f>IF(U1314=0,"",((V1314/U1314)))</f>
        <v/>
      </c>
      <c r="X1314" s="569" t="str">
        <f t="shared" ref="X1314:X1333" si="489">IF(ISERROR((U1314/(N1314+P1314)*N1314)/250),"",((U1314/(N1314+P1314)*N1314)/250))</f>
        <v/>
      </c>
      <c r="Y1314" s="569" t="str">
        <f t="shared" ref="Y1314:Y1333" si="490">IF(ISERROR(((U1314/(N1314+P1314)*P1314)/250)),"",(((U1314/(N1314+P1314)*P1314))/250))</f>
        <v/>
      </c>
    </row>
    <row r="1315" spans="1:25" ht="16.5">
      <c r="A1315" s="493">
        <f t="shared" si="487"/>
        <v>46173</v>
      </c>
      <c r="B1315" s="549" t="s">
        <v>833</v>
      </c>
      <c r="C1315" s="576"/>
      <c r="D1315" s="600"/>
      <c r="E1315" s="577"/>
      <c r="F1315" s="635" t="str">
        <f>IF(ISNA(VLOOKUP(D1315,條件!$A$1:$L$65585,5,0)),"",(VLOOKUP(D1315,條件!$A$1:$L$65585,5,0)))</f>
        <v/>
      </c>
      <c r="G1315" s="635" t="str">
        <f>IF(ISNA(VLOOKUP(D1315,條件!$A$1:$L$65585,11,0)),"",(VLOOKUP(D1315,條件!$A$1:$L$65585,11,0)))</f>
        <v/>
      </c>
      <c r="H1315" s="578"/>
      <c r="I1315" s="579"/>
      <c r="J1315" s="580"/>
      <c r="K1315" s="579"/>
      <c r="L1315" s="581"/>
      <c r="M1315" s="498"/>
      <c r="N1315" s="499"/>
      <c r="O1315" s="500"/>
      <c r="P1315" s="499"/>
      <c r="Q1315" s="501"/>
      <c r="R1315" s="560"/>
      <c r="S1315" s="542">
        <f t="shared" ref="S1315:S1333" si="491">K1315*0.85</f>
        <v>0</v>
      </c>
      <c r="T1315" s="502">
        <f t="shared" si="488"/>
        <v>0</v>
      </c>
      <c r="U1315" s="522">
        <f t="shared" ref="U1315:U1333" si="492">T1315*L1315*(N1315+P1315)/24*0.85</f>
        <v>0</v>
      </c>
      <c r="V1315" s="503">
        <f t="shared" ref="V1315:V1333" si="493">M1315+O1315</f>
        <v>0</v>
      </c>
      <c r="W1315" s="559" t="str">
        <f t="shared" ref="W1315:W1333" si="494">IF(U1315=0,"",((V1315/U1315)))</f>
        <v/>
      </c>
      <c r="X1315" s="569" t="str">
        <f t="shared" si="489"/>
        <v/>
      </c>
      <c r="Y1315" s="569" t="str">
        <f t="shared" si="490"/>
        <v/>
      </c>
    </row>
    <row r="1316" spans="1:25" ht="16.5">
      <c r="A1316" s="493">
        <f t="shared" si="487"/>
        <v>46173</v>
      </c>
      <c r="B1316" s="549" t="s">
        <v>833</v>
      </c>
      <c r="C1316" s="576"/>
      <c r="D1316" s="600"/>
      <c r="E1316" s="577"/>
      <c r="F1316" s="635" t="str">
        <f>IF(ISNA(VLOOKUP(D1316,條件!$A$1:$L$65585,5,0)),"",(VLOOKUP(D1316,條件!$A$1:$L$65585,5,0)))</f>
        <v/>
      </c>
      <c r="G1316" s="635" t="str">
        <f>IF(ISNA(VLOOKUP(D1316,條件!$A$1:$L$65585,11,0)),"",(VLOOKUP(D1316,條件!$A$1:$L$65585,11,0)))</f>
        <v/>
      </c>
      <c r="H1316" s="578"/>
      <c r="I1316" s="579"/>
      <c r="J1316" s="580"/>
      <c r="K1316" s="579"/>
      <c r="L1316" s="581"/>
      <c r="M1316" s="498"/>
      <c r="N1316" s="499"/>
      <c r="O1316" s="500"/>
      <c r="P1316" s="499"/>
      <c r="Q1316" s="501"/>
      <c r="R1316" s="560"/>
      <c r="S1316" s="542">
        <f t="shared" si="491"/>
        <v>0</v>
      </c>
      <c r="T1316" s="502">
        <f t="shared" si="488"/>
        <v>0</v>
      </c>
      <c r="U1316" s="522">
        <f t="shared" si="492"/>
        <v>0</v>
      </c>
      <c r="V1316" s="503">
        <f t="shared" si="493"/>
        <v>0</v>
      </c>
      <c r="W1316" s="559" t="str">
        <f t="shared" si="494"/>
        <v/>
      </c>
      <c r="X1316" s="569" t="str">
        <f t="shared" si="489"/>
        <v/>
      </c>
      <c r="Y1316" s="569" t="str">
        <f t="shared" si="490"/>
        <v/>
      </c>
    </row>
    <row r="1317" spans="1:25" ht="16.5">
      <c r="A1317" s="493">
        <f t="shared" si="487"/>
        <v>46173</v>
      </c>
      <c r="B1317" s="549" t="s">
        <v>833</v>
      </c>
      <c r="C1317" s="576"/>
      <c r="D1317" s="600"/>
      <c r="E1317" s="577"/>
      <c r="F1317" s="635" t="str">
        <f>IF(ISNA(VLOOKUP(D1317,條件!$A$1:$L$65585,5,0)),"",(VLOOKUP(D1317,條件!$A$1:$L$65585,5,0)))</f>
        <v/>
      </c>
      <c r="G1317" s="635" t="str">
        <f>IF(ISNA(VLOOKUP(D1317,條件!$A$1:$L$65585,11,0)),"",(VLOOKUP(D1317,條件!$A$1:$L$65585,11,0)))</f>
        <v/>
      </c>
      <c r="H1317" s="578"/>
      <c r="I1317" s="579"/>
      <c r="J1317" s="580"/>
      <c r="K1317" s="579"/>
      <c r="L1317" s="581"/>
      <c r="M1317" s="498"/>
      <c r="N1317" s="499"/>
      <c r="O1317" s="500"/>
      <c r="P1317" s="499"/>
      <c r="Q1317" s="501"/>
      <c r="R1317" s="560"/>
      <c r="S1317" s="542">
        <f t="shared" si="491"/>
        <v>0</v>
      </c>
      <c r="T1317" s="502">
        <f t="shared" si="488"/>
        <v>0</v>
      </c>
      <c r="U1317" s="522">
        <f t="shared" si="492"/>
        <v>0</v>
      </c>
      <c r="V1317" s="503">
        <f t="shared" si="493"/>
        <v>0</v>
      </c>
      <c r="W1317" s="559" t="str">
        <f t="shared" si="494"/>
        <v/>
      </c>
      <c r="X1317" s="569" t="str">
        <f t="shared" si="489"/>
        <v/>
      </c>
      <c r="Y1317" s="569" t="str">
        <f t="shared" si="490"/>
        <v/>
      </c>
    </row>
    <row r="1318" spans="1:25" ht="16.5">
      <c r="A1318" s="493">
        <f t="shared" si="487"/>
        <v>46173</v>
      </c>
      <c r="B1318" s="549" t="s">
        <v>833</v>
      </c>
      <c r="C1318" s="576"/>
      <c r="D1318" s="600"/>
      <c r="E1318" s="577"/>
      <c r="F1318" s="635" t="str">
        <f>IF(ISNA(VLOOKUP(D1318,條件!$A$1:$L$65585,5,0)),"",(VLOOKUP(D1318,條件!$A$1:$L$65585,5,0)))</f>
        <v/>
      </c>
      <c r="G1318" s="635" t="str">
        <f>IF(ISNA(VLOOKUP(D1318,條件!$A$1:$L$65585,11,0)),"",(VLOOKUP(D1318,條件!$A$1:$L$65585,11,0)))</f>
        <v/>
      </c>
      <c r="H1318" s="578"/>
      <c r="I1318" s="579"/>
      <c r="J1318" s="580"/>
      <c r="K1318" s="579"/>
      <c r="L1318" s="581"/>
      <c r="M1318" s="498"/>
      <c r="N1318" s="499"/>
      <c r="O1318" s="500"/>
      <c r="P1318" s="499"/>
      <c r="Q1318" s="501"/>
      <c r="R1318" s="560"/>
      <c r="S1318" s="542">
        <f t="shared" si="491"/>
        <v>0</v>
      </c>
      <c r="T1318" s="502">
        <f t="shared" si="488"/>
        <v>0</v>
      </c>
      <c r="U1318" s="522">
        <f t="shared" si="492"/>
        <v>0</v>
      </c>
      <c r="V1318" s="503">
        <f t="shared" si="493"/>
        <v>0</v>
      </c>
      <c r="W1318" s="559" t="str">
        <f t="shared" si="494"/>
        <v/>
      </c>
      <c r="X1318" s="569" t="str">
        <f t="shared" si="489"/>
        <v/>
      </c>
      <c r="Y1318" s="569" t="str">
        <f t="shared" si="490"/>
        <v/>
      </c>
    </row>
    <row r="1319" spans="1:25" ht="16.5">
      <c r="A1319" s="493">
        <f t="shared" si="487"/>
        <v>46173</v>
      </c>
      <c r="B1319" s="549" t="s">
        <v>833</v>
      </c>
      <c r="C1319" s="576"/>
      <c r="D1319" s="600"/>
      <c r="E1319" s="577"/>
      <c r="F1319" s="635" t="str">
        <f>IF(ISNA(VLOOKUP(D1319,條件!$A$1:$L$65585,5,0)),"",(VLOOKUP(D1319,條件!$A$1:$L$65585,5,0)))</f>
        <v/>
      </c>
      <c r="G1319" s="635" t="str">
        <f>IF(ISNA(VLOOKUP(D1319,條件!$A$1:$L$65585,11,0)),"",(VLOOKUP(D1319,條件!$A$1:$L$65585,11,0)))</f>
        <v/>
      </c>
      <c r="H1319" s="578"/>
      <c r="I1319" s="579"/>
      <c r="J1319" s="580"/>
      <c r="K1319" s="579"/>
      <c r="L1319" s="581"/>
      <c r="M1319" s="498"/>
      <c r="N1319" s="499"/>
      <c r="O1319" s="500"/>
      <c r="P1319" s="499"/>
      <c r="Q1319" s="501"/>
      <c r="R1319" s="560"/>
      <c r="S1319" s="542">
        <f t="shared" si="491"/>
        <v>0</v>
      </c>
      <c r="T1319" s="502">
        <f t="shared" si="488"/>
        <v>0</v>
      </c>
      <c r="U1319" s="522">
        <f t="shared" si="492"/>
        <v>0</v>
      </c>
      <c r="V1319" s="503">
        <f t="shared" si="493"/>
        <v>0</v>
      </c>
      <c r="W1319" s="559" t="str">
        <f t="shared" si="494"/>
        <v/>
      </c>
      <c r="X1319" s="569" t="str">
        <f t="shared" si="489"/>
        <v/>
      </c>
      <c r="Y1319" s="569" t="str">
        <f t="shared" si="490"/>
        <v/>
      </c>
    </row>
    <row r="1320" spans="1:25" ht="16.5">
      <c r="A1320" s="493">
        <f t="shared" si="487"/>
        <v>46173</v>
      </c>
      <c r="B1320" s="549" t="s">
        <v>833</v>
      </c>
      <c r="C1320" s="576"/>
      <c r="D1320" s="600"/>
      <c r="E1320" s="577"/>
      <c r="F1320" s="635" t="str">
        <f>IF(ISNA(VLOOKUP(D1320,條件!$A$1:$L$65585,5,0)),"",(VLOOKUP(D1320,條件!$A$1:$L$65585,5,0)))</f>
        <v/>
      </c>
      <c r="G1320" s="635" t="str">
        <f>IF(ISNA(VLOOKUP(D1320,條件!$A$1:$L$65585,11,0)),"",(VLOOKUP(D1320,條件!$A$1:$L$65585,11,0)))</f>
        <v/>
      </c>
      <c r="H1320" s="578"/>
      <c r="I1320" s="579"/>
      <c r="J1320" s="580"/>
      <c r="K1320" s="579"/>
      <c r="L1320" s="581"/>
      <c r="M1320" s="498"/>
      <c r="N1320" s="499"/>
      <c r="O1320" s="500"/>
      <c r="P1320" s="499"/>
      <c r="Q1320" s="501"/>
      <c r="R1320" s="560"/>
      <c r="S1320" s="542">
        <f t="shared" si="491"/>
        <v>0</v>
      </c>
      <c r="T1320" s="502">
        <f t="shared" si="488"/>
        <v>0</v>
      </c>
      <c r="U1320" s="522">
        <f t="shared" si="492"/>
        <v>0</v>
      </c>
      <c r="V1320" s="503">
        <f t="shared" si="493"/>
        <v>0</v>
      </c>
      <c r="W1320" s="559" t="str">
        <f t="shared" si="494"/>
        <v/>
      </c>
      <c r="X1320" s="569" t="str">
        <f t="shared" si="489"/>
        <v/>
      </c>
      <c r="Y1320" s="569" t="str">
        <f t="shared" si="490"/>
        <v/>
      </c>
    </row>
    <row r="1321" spans="1:25" ht="16.5">
      <c r="A1321" s="493">
        <f t="shared" si="487"/>
        <v>46173</v>
      </c>
      <c r="B1321" s="549" t="s">
        <v>833</v>
      </c>
      <c r="C1321" s="576"/>
      <c r="D1321" s="600"/>
      <c r="E1321" s="577"/>
      <c r="F1321" s="635" t="str">
        <f>IF(ISNA(VLOOKUP(D1321,條件!$A$1:$L$65585,5,0)),"",(VLOOKUP(D1321,條件!$A$1:$L$65585,5,0)))</f>
        <v/>
      </c>
      <c r="G1321" s="635" t="str">
        <f>IF(ISNA(VLOOKUP(D1321,條件!$A$1:$L$65585,11,0)),"",(VLOOKUP(D1321,條件!$A$1:$L$65585,11,0)))</f>
        <v/>
      </c>
      <c r="H1321" s="578"/>
      <c r="I1321" s="579"/>
      <c r="J1321" s="580"/>
      <c r="K1321" s="579"/>
      <c r="L1321" s="581"/>
      <c r="M1321" s="498"/>
      <c r="N1321" s="499"/>
      <c r="O1321" s="500"/>
      <c r="P1321" s="499"/>
      <c r="Q1321" s="501"/>
      <c r="R1321" s="560"/>
      <c r="S1321" s="542">
        <f t="shared" si="491"/>
        <v>0</v>
      </c>
      <c r="T1321" s="502">
        <f t="shared" si="488"/>
        <v>0</v>
      </c>
      <c r="U1321" s="522">
        <f t="shared" si="492"/>
        <v>0</v>
      </c>
      <c r="V1321" s="503">
        <f t="shared" si="493"/>
        <v>0</v>
      </c>
      <c r="W1321" s="559" t="str">
        <f t="shared" si="494"/>
        <v/>
      </c>
      <c r="X1321" s="569" t="str">
        <f t="shared" si="489"/>
        <v/>
      </c>
      <c r="Y1321" s="569" t="str">
        <f t="shared" si="490"/>
        <v/>
      </c>
    </row>
    <row r="1322" spans="1:25" ht="16.5">
      <c r="A1322" s="493">
        <f t="shared" si="487"/>
        <v>46173</v>
      </c>
      <c r="B1322" s="549" t="s">
        <v>833</v>
      </c>
      <c r="C1322" s="576"/>
      <c r="D1322" s="600"/>
      <c r="E1322" s="577"/>
      <c r="F1322" s="635" t="str">
        <f>IF(ISNA(VLOOKUP(D1322,條件!$A$1:$L$65585,5,0)),"",(VLOOKUP(D1322,條件!$A$1:$L$65585,5,0)))</f>
        <v/>
      </c>
      <c r="G1322" s="635" t="str">
        <f>IF(ISNA(VLOOKUP(D1322,條件!$A$1:$L$65585,11,0)),"",(VLOOKUP(D1322,條件!$A$1:$L$65585,11,0)))</f>
        <v/>
      </c>
      <c r="H1322" s="578"/>
      <c r="I1322" s="579"/>
      <c r="J1322" s="580"/>
      <c r="K1322" s="579"/>
      <c r="L1322" s="581"/>
      <c r="M1322" s="498"/>
      <c r="N1322" s="499"/>
      <c r="O1322" s="500"/>
      <c r="P1322" s="499"/>
      <c r="Q1322" s="501"/>
      <c r="R1322" s="560"/>
      <c r="S1322" s="542">
        <f t="shared" si="491"/>
        <v>0</v>
      </c>
      <c r="T1322" s="502">
        <f t="shared" si="488"/>
        <v>0</v>
      </c>
      <c r="U1322" s="522">
        <f t="shared" si="492"/>
        <v>0</v>
      </c>
      <c r="V1322" s="503">
        <f t="shared" si="493"/>
        <v>0</v>
      </c>
      <c r="W1322" s="559" t="str">
        <f t="shared" si="494"/>
        <v/>
      </c>
      <c r="X1322" s="569" t="str">
        <f t="shared" si="489"/>
        <v/>
      </c>
      <c r="Y1322" s="569" t="str">
        <f t="shared" si="490"/>
        <v/>
      </c>
    </row>
    <row r="1323" spans="1:25" ht="16.5">
      <c r="A1323" s="493">
        <f t="shared" si="487"/>
        <v>46173</v>
      </c>
      <c r="B1323" s="549" t="s">
        <v>833</v>
      </c>
      <c r="C1323" s="576"/>
      <c r="D1323" s="600"/>
      <c r="E1323" s="577"/>
      <c r="F1323" s="635" t="str">
        <f>IF(ISNA(VLOOKUP(D1323,條件!$A$1:$L$65585,5,0)),"",(VLOOKUP(D1323,條件!$A$1:$L$65585,5,0)))</f>
        <v/>
      </c>
      <c r="G1323" s="635" t="str">
        <f>IF(ISNA(VLOOKUP(D1323,條件!$A$1:$L$65585,11,0)),"",(VLOOKUP(D1323,條件!$A$1:$L$65585,11,0)))</f>
        <v/>
      </c>
      <c r="H1323" s="578"/>
      <c r="I1323" s="579"/>
      <c r="J1323" s="580"/>
      <c r="K1323" s="579"/>
      <c r="L1323" s="581"/>
      <c r="M1323" s="498"/>
      <c r="N1323" s="499"/>
      <c r="O1323" s="500"/>
      <c r="P1323" s="499"/>
      <c r="Q1323" s="501"/>
      <c r="R1323" s="560"/>
      <c r="S1323" s="542">
        <f t="shared" si="491"/>
        <v>0</v>
      </c>
      <c r="T1323" s="502">
        <f t="shared" si="488"/>
        <v>0</v>
      </c>
      <c r="U1323" s="522">
        <f t="shared" si="492"/>
        <v>0</v>
      </c>
      <c r="V1323" s="503">
        <f t="shared" si="493"/>
        <v>0</v>
      </c>
      <c r="W1323" s="559" t="str">
        <f t="shared" si="494"/>
        <v/>
      </c>
      <c r="X1323" s="569" t="str">
        <f t="shared" si="489"/>
        <v/>
      </c>
      <c r="Y1323" s="569" t="str">
        <f t="shared" si="490"/>
        <v/>
      </c>
    </row>
    <row r="1324" spans="1:25" ht="16.5">
      <c r="A1324" s="493">
        <f t="shared" si="487"/>
        <v>46173</v>
      </c>
      <c r="B1324" s="549" t="s">
        <v>833</v>
      </c>
      <c r="C1324" s="576"/>
      <c r="D1324" s="600"/>
      <c r="E1324" s="577"/>
      <c r="F1324" s="635" t="str">
        <f>IF(ISNA(VLOOKUP(D1324,條件!$A$1:$L$65585,5,0)),"",(VLOOKUP(D1324,條件!$A$1:$L$65585,5,0)))</f>
        <v/>
      </c>
      <c r="G1324" s="635" t="str">
        <f>IF(ISNA(VLOOKUP(D1324,條件!$A$1:$L$65585,11,0)),"",(VLOOKUP(D1324,條件!$A$1:$L$65585,11,0)))</f>
        <v/>
      </c>
      <c r="H1324" s="578"/>
      <c r="I1324" s="579"/>
      <c r="J1324" s="580"/>
      <c r="K1324" s="579"/>
      <c r="L1324" s="581"/>
      <c r="M1324" s="498"/>
      <c r="N1324" s="499"/>
      <c r="O1324" s="500"/>
      <c r="P1324" s="499"/>
      <c r="Q1324" s="501"/>
      <c r="R1324" s="560"/>
      <c r="S1324" s="542">
        <f t="shared" si="491"/>
        <v>0</v>
      </c>
      <c r="T1324" s="502">
        <f t="shared" si="488"/>
        <v>0</v>
      </c>
      <c r="U1324" s="522">
        <f t="shared" si="492"/>
        <v>0</v>
      </c>
      <c r="V1324" s="503">
        <f t="shared" si="493"/>
        <v>0</v>
      </c>
      <c r="W1324" s="559" t="str">
        <f t="shared" si="494"/>
        <v/>
      </c>
      <c r="X1324" s="569" t="str">
        <f t="shared" si="489"/>
        <v/>
      </c>
      <c r="Y1324" s="569" t="str">
        <f t="shared" si="490"/>
        <v/>
      </c>
    </row>
    <row r="1325" spans="1:25" ht="16.5">
      <c r="A1325" s="493">
        <f t="shared" si="487"/>
        <v>46173</v>
      </c>
      <c r="B1325" s="549" t="s">
        <v>833</v>
      </c>
      <c r="C1325" s="576"/>
      <c r="D1325" s="600"/>
      <c r="E1325" s="577"/>
      <c r="F1325" s="635" t="str">
        <f>IF(ISNA(VLOOKUP(D1325,條件!$A$1:$L$65585,5,0)),"",(VLOOKUP(D1325,條件!$A$1:$L$65585,5,0)))</f>
        <v/>
      </c>
      <c r="G1325" s="635" t="str">
        <f>IF(ISNA(VLOOKUP(D1325,條件!$A$1:$L$65585,11,0)),"",(VLOOKUP(D1325,條件!$A$1:$L$65585,11,0)))</f>
        <v/>
      </c>
      <c r="H1325" s="578"/>
      <c r="I1325" s="579"/>
      <c r="J1325" s="580"/>
      <c r="K1325" s="579"/>
      <c r="L1325" s="581"/>
      <c r="M1325" s="498"/>
      <c r="N1325" s="499"/>
      <c r="O1325" s="500"/>
      <c r="P1325" s="499"/>
      <c r="Q1325" s="501"/>
      <c r="R1325" s="560"/>
      <c r="S1325" s="542">
        <f t="shared" si="491"/>
        <v>0</v>
      </c>
      <c r="T1325" s="502">
        <f t="shared" si="488"/>
        <v>0</v>
      </c>
      <c r="U1325" s="502">
        <f t="shared" si="492"/>
        <v>0</v>
      </c>
      <c r="V1325" s="503">
        <f t="shared" si="493"/>
        <v>0</v>
      </c>
      <c r="W1325" s="561" t="str">
        <f t="shared" si="494"/>
        <v/>
      </c>
      <c r="X1325" s="569" t="str">
        <f t="shared" si="489"/>
        <v/>
      </c>
      <c r="Y1325" s="569" t="str">
        <f t="shared" si="490"/>
        <v/>
      </c>
    </row>
    <row r="1326" spans="1:25" ht="16.5">
      <c r="A1326" s="493">
        <f t="shared" si="487"/>
        <v>46173</v>
      </c>
      <c r="B1326" s="549" t="s">
        <v>833</v>
      </c>
      <c r="C1326" s="576"/>
      <c r="D1326" s="600"/>
      <c r="E1326" s="577"/>
      <c r="F1326" s="635" t="str">
        <f>IF(ISNA(VLOOKUP(D1326,條件!$A$1:$L$65585,5,0)),"",(VLOOKUP(D1326,條件!$A$1:$L$65585,5,0)))</f>
        <v/>
      </c>
      <c r="G1326" s="635" t="str">
        <f>IF(ISNA(VLOOKUP(D1326,條件!$A$1:$L$65585,11,0)),"",(VLOOKUP(D1326,條件!$A$1:$L$65585,11,0)))</f>
        <v/>
      </c>
      <c r="H1326" s="578"/>
      <c r="I1326" s="579"/>
      <c r="J1326" s="580"/>
      <c r="K1326" s="579"/>
      <c r="L1326" s="581"/>
      <c r="M1326" s="498"/>
      <c r="N1326" s="499"/>
      <c r="O1326" s="500"/>
      <c r="P1326" s="499"/>
      <c r="Q1326" s="501"/>
      <c r="R1326" s="560"/>
      <c r="S1326" s="542">
        <f t="shared" si="491"/>
        <v>0</v>
      </c>
      <c r="T1326" s="502">
        <f t="shared" si="488"/>
        <v>0</v>
      </c>
      <c r="U1326" s="502">
        <f t="shared" si="492"/>
        <v>0</v>
      </c>
      <c r="V1326" s="503">
        <f t="shared" si="493"/>
        <v>0</v>
      </c>
      <c r="W1326" s="561" t="str">
        <f t="shared" si="494"/>
        <v/>
      </c>
      <c r="X1326" s="569" t="str">
        <f t="shared" si="489"/>
        <v/>
      </c>
      <c r="Y1326" s="569" t="str">
        <f t="shared" si="490"/>
        <v/>
      </c>
    </row>
    <row r="1327" spans="1:25" ht="16.5">
      <c r="A1327" s="493">
        <f t="shared" si="487"/>
        <v>46173</v>
      </c>
      <c r="B1327" s="549" t="s">
        <v>833</v>
      </c>
      <c r="C1327" s="576"/>
      <c r="D1327" s="600"/>
      <c r="E1327" s="577"/>
      <c r="F1327" s="635" t="str">
        <f>IF(ISNA(VLOOKUP(D1327,條件!$A$1:$L$65585,5,0)),"",(VLOOKUP(D1327,條件!$A$1:$L$65585,5,0)))</f>
        <v/>
      </c>
      <c r="G1327" s="635" t="str">
        <f>IF(ISNA(VLOOKUP(D1327,條件!$A$1:$L$65585,11,0)),"",(VLOOKUP(D1327,條件!$A$1:$L$65585,11,0)))</f>
        <v/>
      </c>
      <c r="H1327" s="578"/>
      <c r="I1327" s="579"/>
      <c r="J1327" s="580"/>
      <c r="K1327" s="579"/>
      <c r="L1327" s="581"/>
      <c r="M1327" s="498"/>
      <c r="N1327" s="499"/>
      <c r="O1327" s="500"/>
      <c r="P1327" s="499"/>
      <c r="Q1327" s="501"/>
      <c r="R1327" s="560"/>
      <c r="S1327" s="542">
        <f t="shared" si="491"/>
        <v>0</v>
      </c>
      <c r="T1327" s="502">
        <f t="shared" si="488"/>
        <v>0</v>
      </c>
      <c r="U1327" s="502">
        <f t="shared" si="492"/>
        <v>0</v>
      </c>
      <c r="V1327" s="503">
        <f t="shared" si="493"/>
        <v>0</v>
      </c>
      <c r="W1327" s="561" t="str">
        <f t="shared" si="494"/>
        <v/>
      </c>
      <c r="X1327" s="569" t="str">
        <f t="shared" si="489"/>
        <v/>
      </c>
      <c r="Y1327" s="569" t="str">
        <f t="shared" si="490"/>
        <v/>
      </c>
    </row>
    <row r="1328" spans="1:25" ht="16.5">
      <c r="A1328" s="493">
        <f t="shared" si="487"/>
        <v>46173</v>
      </c>
      <c r="B1328" s="549" t="s">
        <v>833</v>
      </c>
      <c r="C1328" s="576"/>
      <c r="D1328" s="600"/>
      <c r="E1328" s="577"/>
      <c r="F1328" s="635" t="str">
        <f>IF(ISNA(VLOOKUP(D1328,條件!$A$1:$L$65585,5,0)),"",(VLOOKUP(D1328,條件!$A$1:$L$65585,5,0)))</f>
        <v/>
      </c>
      <c r="G1328" s="635" t="str">
        <f>IF(ISNA(VLOOKUP(D1328,條件!$A$1:$L$65585,11,0)),"",(VLOOKUP(D1328,條件!$A$1:$L$65585,11,0)))</f>
        <v/>
      </c>
      <c r="H1328" s="578"/>
      <c r="I1328" s="579"/>
      <c r="J1328" s="580"/>
      <c r="K1328" s="579"/>
      <c r="L1328" s="581"/>
      <c r="M1328" s="498"/>
      <c r="N1328" s="499"/>
      <c r="O1328" s="500"/>
      <c r="P1328" s="499"/>
      <c r="Q1328" s="501"/>
      <c r="R1328" s="560"/>
      <c r="S1328" s="542">
        <f t="shared" si="491"/>
        <v>0</v>
      </c>
      <c r="T1328" s="502">
        <f t="shared" si="488"/>
        <v>0</v>
      </c>
      <c r="U1328" s="502">
        <f t="shared" si="492"/>
        <v>0</v>
      </c>
      <c r="V1328" s="503">
        <f t="shared" si="493"/>
        <v>0</v>
      </c>
      <c r="W1328" s="561" t="str">
        <f t="shared" si="494"/>
        <v/>
      </c>
      <c r="X1328" s="569" t="str">
        <f t="shared" si="489"/>
        <v/>
      </c>
      <c r="Y1328" s="569" t="str">
        <f t="shared" si="490"/>
        <v/>
      </c>
    </row>
    <row r="1329" spans="1:25" ht="16.5">
      <c r="A1329" s="493">
        <f t="shared" si="487"/>
        <v>46173</v>
      </c>
      <c r="B1329" s="549" t="s">
        <v>833</v>
      </c>
      <c r="C1329" s="576"/>
      <c r="D1329" s="600"/>
      <c r="E1329" s="577"/>
      <c r="F1329" s="635" t="str">
        <f>IF(ISNA(VLOOKUP(D1329,條件!$A$1:$L$65585,5,0)),"",(VLOOKUP(D1329,條件!$A$1:$L$65585,5,0)))</f>
        <v/>
      </c>
      <c r="G1329" s="635" t="str">
        <f>IF(ISNA(VLOOKUP(D1329,條件!$A$1:$L$65585,11,0)),"",(VLOOKUP(D1329,條件!$A$1:$L$65585,11,0)))</f>
        <v/>
      </c>
      <c r="H1329" s="578"/>
      <c r="I1329" s="579"/>
      <c r="J1329" s="580"/>
      <c r="K1329" s="579"/>
      <c r="L1329" s="581"/>
      <c r="M1329" s="498"/>
      <c r="N1329" s="499"/>
      <c r="O1329" s="500"/>
      <c r="P1329" s="499"/>
      <c r="Q1329" s="501"/>
      <c r="R1329" s="560"/>
      <c r="S1329" s="542">
        <f t="shared" si="491"/>
        <v>0</v>
      </c>
      <c r="T1329" s="502">
        <f t="shared" si="488"/>
        <v>0</v>
      </c>
      <c r="U1329" s="502">
        <f t="shared" si="492"/>
        <v>0</v>
      </c>
      <c r="V1329" s="503">
        <f t="shared" si="493"/>
        <v>0</v>
      </c>
      <c r="W1329" s="561" t="str">
        <f t="shared" si="494"/>
        <v/>
      </c>
      <c r="X1329" s="569" t="str">
        <f t="shared" si="489"/>
        <v/>
      </c>
      <c r="Y1329" s="569" t="str">
        <f t="shared" si="490"/>
        <v/>
      </c>
    </row>
    <row r="1330" spans="1:25" ht="16.5">
      <c r="A1330" s="493">
        <f t="shared" si="487"/>
        <v>46173</v>
      </c>
      <c r="B1330" s="549" t="s">
        <v>833</v>
      </c>
      <c r="C1330" s="576"/>
      <c r="D1330" s="600"/>
      <c r="E1330" s="577"/>
      <c r="F1330" s="635" t="str">
        <f>IF(ISNA(VLOOKUP(D1330,條件!$A$1:$L$65585,5,0)),"",(VLOOKUP(D1330,條件!$A$1:$L$65585,5,0)))</f>
        <v/>
      </c>
      <c r="G1330" s="635" t="str">
        <f>IF(ISNA(VLOOKUP(D1330,條件!$A$1:$L$65585,11,0)),"",(VLOOKUP(D1330,條件!$A$1:$L$65585,11,0)))</f>
        <v/>
      </c>
      <c r="H1330" s="578"/>
      <c r="I1330" s="579"/>
      <c r="J1330" s="580"/>
      <c r="K1330" s="579"/>
      <c r="L1330" s="581"/>
      <c r="M1330" s="498"/>
      <c r="N1330" s="499"/>
      <c r="O1330" s="500"/>
      <c r="P1330" s="499"/>
      <c r="Q1330" s="501"/>
      <c r="R1330" s="560"/>
      <c r="S1330" s="542">
        <f t="shared" si="491"/>
        <v>0</v>
      </c>
      <c r="T1330" s="502">
        <f t="shared" si="488"/>
        <v>0</v>
      </c>
      <c r="U1330" s="502">
        <f t="shared" si="492"/>
        <v>0</v>
      </c>
      <c r="V1330" s="503">
        <f t="shared" si="493"/>
        <v>0</v>
      </c>
      <c r="W1330" s="561" t="str">
        <f t="shared" si="494"/>
        <v/>
      </c>
      <c r="X1330" s="569" t="str">
        <f t="shared" si="489"/>
        <v/>
      </c>
      <c r="Y1330" s="569" t="str">
        <f t="shared" si="490"/>
        <v/>
      </c>
    </row>
    <row r="1331" spans="1:25" ht="16.5">
      <c r="A1331" s="493">
        <f t="shared" si="487"/>
        <v>46173</v>
      </c>
      <c r="B1331" s="549" t="s">
        <v>833</v>
      </c>
      <c r="C1331" s="576"/>
      <c r="D1331" s="600"/>
      <c r="E1331" s="577"/>
      <c r="F1331" s="635" t="str">
        <f>IF(ISNA(VLOOKUP(D1331,條件!$A$1:$L$65585,5,0)),"",(VLOOKUP(D1331,條件!$A$1:$L$65585,5,0)))</f>
        <v/>
      </c>
      <c r="G1331" s="635" t="str">
        <f>IF(ISNA(VLOOKUP(D1331,條件!$A$1:$L$65585,11,0)),"",(VLOOKUP(D1331,條件!$A$1:$L$65585,11,0)))</f>
        <v/>
      </c>
      <c r="H1331" s="578"/>
      <c r="I1331" s="579"/>
      <c r="J1331" s="580"/>
      <c r="K1331" s="579"/>
      <c r="L1331" s="581"/>
      <c r="M1331" s="498"/>
      <c r="N1331" s="499"/>
      <c r="O1331" s="500"/>
      <c r="P1331" s="499"/>
      <c r="Q1331" s="501"/>
      <c r="R1331" s="560"/>
      <c r="S1331" s="542">
        <f t="shared" si="491"/>
        <v>0</v>
      </c>
      <c r="T1331" s="502">
        <f t="shared" si="488"/>
        <v>0</v>
      </c>
      <c r="U1331" s="502">
        <f t="shared" si="492"/>
        <v>0</v>
      </c>
      <c r="V1331" s="503">
        <f t="shared" si="493"/>
        <v>0</v>
      </c>
      <c r="W1331" s="561" t="str">
        <f t="shared" si="494"/>
        <v/>
      </c>
      <c r="X1331" s="569" t="str">
        <f t="shared" si="489"/>
        <v/>
      </c>
      <c r="Y1331" s="569" t="str">
        <f t="shared" si="490"/>
        <v/>
      </c>
    </row>
    <row r="1332" spans="1:25" ht="16.5">
      <c r="A1332" s="493">
        <f t="shared" si="487"/>
        <v>46173</v>
      </c>
      <c r="B1332" s="549" t="s">
        <v>833</v>
      </c>
      <c r="C1332" s="576"/>
      <c r="D1332" s="600"/>
      <c r="E1332" s="577"/>
      <c r="F1332" s="635" t="str">
        <f>IF(ISNA(VLOOKUP(D1332,條件!$A$1:$L$65585,5,0)),"",(VLOOKUP(D1332,條件!$A$1:$L$65585,5,0)))</f>
        <v/>
      </c>
      <c r="G1332" s="635" t="str">
        <f>IF(ISNA(VLOOKUP(D1332,條件!$A$1:$L$65585,11,0)),"",(VLOOKUP(D1332,條件!$A$1:$L$65585,11,0)))</f>
        <v/>
      </c>
      <c r="H1332" s="578"/>
      <c r="I1332" s="579"/>
      <c r="J1332" s="580"/>
      <c r="K1332" s="579"/>
      <c r="L1332" s="581"/>
      <c r="M1332" s="498"/>
      <c r="N1332" s="499"/>
      <c r="O1332" s="500"/>
      <c r="P1332" s="499"/>
      <c r="Q1332" s="501"/>
      <c r="R1332" s="560"/>
      <c r="S1332" s="542">
        <f t="shared" si="491"/>
        <v>0</v>
      </c>
      <c r="T1332" s="502">
        <f t="shared" si="488"/>
        <v>0</v>
      </c>
      <c r="U1332" s="502">
        <f t="shared" si="492"/>
        <v>0</v>
      </c>
      <c r="V1332" s="503">
        <f t="shared" si="493"/>
        <v>0</v>
      </c>
      <c r="W1332" s="561" t="str">
        <f t="shared" si="494"/>
        <v/>
      </c>
      <c r="X1332" s="569" t="str">
        <f t="shared" si="489"/>
        <v/>
      </c>
      <c r="Y1332" s="569" t="str">
        <f t="shared" si="490"/>
        <v/>
      </c>
    </row>
    <row r="1333" spans="1:25" ht="16.5">
      <c r="A1333" s="493">
        <f t="shared" si="487"/>
        <v>46173</v>
      </c>
      <c r="B1333" s="549" t="s">
        <v>833</v>
      </c>
      <c r="C1333" s="576"/>
      <c r="D1333" s="600"/>
      <c r="E1333" s="577"/>
      <c r="F1333" s="635" t="str">
        <f>IF(ISNA(VLOOKUP(D1333,條件!$A$1:$L$65585,5,0)),"",(VLOOKUP(D1333,條件!$A$1:$L$65585,5,0)))</f>
        <v/>
      </c>
      <c r="G1333" s="635" t="str">
        <f>IF(ISNA(VLOOKUP(D1333,條件!$A$1:$L$65585,11,0)),"",(VLOOKUP(D1333,條件!$A$1:$L$65585,11,0)))</f>
        <v/>
      </c>
      <c r="H1333" s="578"/>
      <c r="I1333" s="579"/>
      <c r="J1333" s="580"/>
      <c r="K1333" s="579"/>
      <c r="L1333" s="581"/>
      <c r="M1333" s="498"/>
      <c r="N1333" s="499"/>
      <c r="O1333" s="500"/>
      <c r="P1333" s="499"/>
      <c r="Q1333" s="501"/>
      <c r="R1333" s="560"/>
      <c r="S1333" s="542">
        <f t="shared" si="491"/>
        <v>0</v>
      </c>
      <c r="T1333" s="502">
        <f t="shared" si="488"/>
        <v>0</v>
      </c>
      <c r="U1333" s="502">
        <f t="shared" si="492"/>
        <v>0</v>
      </c>
      <c r="V1333" s="503">
        <f t="shared" si="493"/>
        <v>0</v>
      </c>
      <c r="W1333" s="561" t="str">
        <f t="shared" si="494"/>
        <v/>
      </c>
      <c r="X1333" s="569" t="str">
        <f t="shared" si="489"/>
        <v/>
      </c>
      <c r="Y1333" s="569" t="str">
        <f t="shared" si="490"/>
        <v/>
      </c>
    </row>
    <row r="1334" spans="1:25" ht="16.5">
      <c r="A1334" s="493">
        <f t="shared" si="487"/>
        <v>46173</v>
      </c>
      <c r="B1334" s="515" t="s">
        <v>831</v>
      </c>
      <c r="C1334" s="652"/>
      <c r="D1334" s="653"/>
      <c r="E1334" s="654"/>
      <c r="F1334" s="655">
        <v>0</v>
      </c>
      <c r="G1334" s="655"/>
      <c r="H1334" s="656"/>
      <c r="I1334" s="657">
        <f>COUNTA(I1314:I1333)</f>
        <v>0</v>
      </c>
      <c r="J1334" s="657"/>
      <c r="K1334" s="657"/>
      <c r="L1334" s="658"/>
      <c r="M1334" s="517"/>
      <c r="N1334" s="518">
        <f>SUM(N1314:N1333)</f>
        <v>0</v>
      </c>
      <c r="O1334" s="517"/>
      <c r="P1334" s="518">
        <f>SUM(P1314:P1333)</f>
        <v>0</v>
      </c>
      <c r="Q1334" s="519"/>
      <c r="R1334" s="562"/>
      <c r="S1334" s="544"/>
      <c r="T1334" s="520"/>
      <c r="U1334" s="516">
        <f>SUMIF(U1314:U1333,"&lt;9E307")</f>
        <v>0</v>
      </c>
      <c r="V1334" s="516">
        <f>SUM(V1314:V1333)</f>
        <v>0</v>
      </c>
      <c r="W1334" s="563">
        <f>IF(ISERROR(V1334/U1334),0,(V1334/U1334))</f>
        <v>0</v>
      </c>
      <c r="X1334" s="570">
        <f>SUMIF(X1314:X1333,"&lt;9E307")</f>
        <v>0</v>
      </c>
      <c r="Y1334" s="570">
        <f>SUMIF(Y1314:Y1333,"&lt;9E307")</f>
        <v>0</v>
      </c>
    </row>
    <row r="1335" spans="1:25" ht="16.5">
      <c r="A1335" s="493">
        <f t="shared" si="487"/>
        <v>46173</v>
      </c>
      <c r="B1335" s="521" t="s">
        <v>834</v>
      </c>
      <c r="C1335" s="659"/>
      <c r="D1335" s="660"/>
      <c r="E1335" s="661"/>
      <c r="F1335" s="662"/>
      <c r="G1335" s="662"/>
      <c r="H1335" s="663"/>
      <c r="I1335" s="664">
        <f>SUM(I1313,I1334)</f>
        <v>0</v>
      </c>
      <c r="J1335" s="664"/>
      <c r="K1335" s="664"/>
      <c r="L1335" s="665"/>
      <c r="M1335" s="536"/>
      <c r="N1335" s="537">
        <f>SUM(N1313,N1334)</f>
        <v>0</v>
      </c>
      <c r="O1335" s="536"/>
      <c r="P1335" s="537">
        <f>SUM(P1313,P1334)</f>
        <v>0</v>
      </c>
      <c r="Q1335" s="538"/>
      <c r="R1335" s="564"/>
      <c r="S1335" s="545"/>
      <c r="T1335" s="504"/>
      <c r="U1335" s="504">
        <f t="shared" ref="U1335:V1335" si="495">SUM(U1313,U1334)</f>
        <v>0</v>
      </c>
      <c r="V1335" s="504">
        <f t="shared" si="495"/>
        <v>0</v>
      </c>
      <c r="W1335" s="565">
        <f>IF(ISERROR(V1335/U1335),0,V1335/U1335)</f>
        <v>0</v>
      </c>
      <c r="X1335" s="571">
        <f>SUM(X1313,X1334)</f>
        <v>0</v>
      </c>
      <c r="Y1335" s="571">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21" activePane="bottomLeft" state="frozen"/>
      <selection activeCell="C29" sqref="C29"/>
      <selection pane="bottomLeft" activeCell="G36" sqref="G36"/>
    </sheetView>
  </sheetViews>
  <sheetFormatPr defaultRowHeight="16.5"/>
  <cols>
    <col min="1" max="1" width="6.375" customWidth="1"/>
    <col min="2" max="2" width="6.125" style="237" customWidth="1"/>
    <col min="3" max="3" width="9" style="335" customWidth="1"/>
    <col min="4" max="4" width="10.625" customWidth="1"/>
    <col min="5" max="5" width="36.125" customWidth="1"/>
    <col min="6" max="6" width="9.25" style="335" customWidth="1"/>
    <col min="7" max="7" width="30.5" customWidth="1"/>
    <col min="8" max="8" width="12.875" style="237" customWidth="1"/>
    <col min="9" max="9" width="9.5" customWidth="1"/>
    <col min="10" max="10" width="10.125" style="237" customWidth="1"/>
  </cols>
  <sheetData>
    <row r="1" spans="1:15" ht="28.5" customHeight="1">
      <c r="A1" s="1142" t="s">
        <v>355</v>
      </c>
      <c r="B1" s="1142"/>
      <c r="C1" s="1142"/>
      <c r="D1" s="1142"/>
      <c r="E1" s="1142"/>
      <c r="F1" s="1142"/>
      <c r="G1" s="1142"/>
      <c r="H1" s="1142"/>
      <c r="I1" s="1142"/>
      <c r="J1" s="1142"/>
    </row>
    <row r="2" spans="1:15" ht="21" customHeight="1" thickBot="1">
      <c r="A2" s="1143"/>
      <c r="B2" s="1143"/>
      <c r="C2" s="1143"/>
      <c r="D2" s="1143"/>
      <c r="E2" s="318"/>
      <c r="F2" s="319"/>
      <c r="G2" s="318"/>
      <c r="H2" s="320"/>
      <c r="I2" s="1144">
        <f>'１１直送'!A3</f>
        <v>46143</v>
      </c>
      <c r="J2" s="1144"/>
    </row>
    <row r="3" spans="1:15" ht="33.75" thickBot="1">
      <c r="A3" s="321" t="s">
        <v>356</v>
      </c>
      <c r="B3" s="322" t="s">
        <v>357</v>
      </c>
      <c r="C3" s="323" t="s">
        <v>358</v>
      </c>
      <c r="D3" s="324" t="s">
        <v>359</v>
      </c>
      <c r="E3" s="324" t="s">
        <v>360</v>
      </c>
      <c r="F3" s="325" t="s">
        <v>361</v>
      </c>
      <c r="G3" s="324" t="s">
        <v>362</v>
      </c>
      <c r="H3" s="324" t="s">
        <v>363</v>
      </c>
      <c r="I3" s="324" t="s">
        <v>364</v>
      </c>
      <c r="J3" s="324" t="s">
        <v>365</v>
      </c>
    </row>
    <row r="4" spans="1:15" ht="19.5" thickBot="1">
      <c r="A4" s="326">
        <v>1</v>
      </c>
      <c r="B4" s="327" t="s">
        <v>2894</v>
      </c>
      <c r="C4" s="328">
        <v>46143</v>
      </c>
      <c r="D4" s="327" t="s">
        <v>20</v>
      </c>
      <c r="E4" s="329" t="s">
        <v>2896</v>
      </c>
      <c r="F4" s="330" t="s">
        <v>2895</v>
      </c>
      <c r="G4" s="329" t="s">
        <v>2944</v>
      </c>
      <c r="H4" s="331">
        <v>46143</v>
      </c>
      <c r="I4" s="327" t="s">
        <v>2897</v>
      </c>
      <c r="J4" s="327" t="s">
        <v>20</v>
      </c>
    </row>
    <row r="5" spans="1:15" ht="19.5" thickBot="1">
      <c r="A5" s="326">
        <v>2</v>
      </c>
      <c r="B5" s="327" t="s">
        <v>2894</v>
      </c>
      <c r="C5" s="328">
        <v>46143</v>
      </c>
      <c r="D5" s="327" t="s">
        <v>12</v>
      </c>
      <c r="E5" s="329" t="s">
        <v>2964</v>
      </c>
      <c r="F5" s="330" t="s">
        <v>2965</v>
      </c>
      <c r="G5" s="329" t="s">
        <v>2944</v>
      </c>
      <c r="H5" s="331">
        <v>46143</v>
      </c>
      <c r="I5" s="327" t="s">
        <v>2955</v>
      </c>
      <c r="J5" s="327" t="s">
        <v>1609</v>
      </c>
    </row>
    <row r="6" spans="1:15" ht="19.5" thickBot="1">
      <c r="A6" s="326">
        <v>3</v>
      </c>
      <c r="B6" s="327" t="s">
        <v>2894</v>
      </c>
      <c r="C6" s="328">
        <v>46143</v>
      </c>
      <c r="D6" s="327" t="s">
        <v>1517</v>
      </c>
      <c r="E6" s="332" t="s">
        <v>3007</v>
      </c>
      <c r="F6" s="330" t="s">
        <v>2965</v>
      </c>
      <c r="G6" s="329" t="s">
        <v>3006</v>
      </c>
      <c r="H6" s="331">
        <v>46143</v>
      </c>
      <c r="I6" s="327" t="s">
        <v>2960</v>
      </c>
      <c r="J6" s="327" t="s">
        <v>1517</v>
      </c>
    </row>
    <row r="7" spans="1:15" ht="19.5" thickBot="1">
      <c r="A7" s="326">
        <v>4</v>
      </c>
      <c r="B7" s="327" t="s">
        <v>3033</v>
      </c>
      <c r="C7" s="328">
        <v>46144</v>
      </c>
      <c r="D7" s="327" t="s">
        <v>20</v>
      </c>
      <c r="E7" s="329" t="s">
        <v>3032</v>
      </c>
      <c r="F7" s="330" t="s">
        <v>3034</v>
      </c>
      <c r="G7" s="329" t="s">
        <v>3035</v>
      </c>
      <c r="H7" s="331">
        <v>46144</v>
      </c>
      <c r="I7" s="327" t="s">
        <v>1054</v>
      </c>
      <c r="J7" s="327" t="s">
        <v>20</v>
      </c>
    </row>
    <row r="8" spans="1:15" ht="19.5" thickBot="1">
      <c r="A8" s="326">
        <v>5</v>
      </c>
      <c r="B8" s="327" t="s">
        <v>3033</v>
      </c>
      <c r="C8" s="328">
        <v>46144</v>
      </c>
      <c r="D8" s="327" t="s">
        <v>1020</v>
      </c>
      <c r="E8" s="329" t="s">
        <v>3146</v>
      </c>
      <c r="F8" s="330" t="s">
        <v>3034</v>
      </c>
      <c r="G8" s="329" t="s">
        <v>3147</v>
      </c>
      <c r="H8" s="328">
        <v>46144</v>
      </c>
      <c r="I8" s="327" t="s">
        <v>3148</v>
      </c>
      <c r="J8" s="327" t="s">
        <v>3148</v>
      </c>
    </row>
    <row r="9" spans="1:15" ht="19.5" thickBot="1">
      <c r="A9" s="326">
        <v>6</v>
      </c>
      <c r="B9" s="327" t="s">
        <v>3033</v>
      </c>
      <c r="C9" s="328">
        <v>46145</v>
      </c>
      <c r="D9" s="327" t="s">
        <v>20</v>
      </c>
      <c r="E9" s="332" t="s">
        <v>3188</v>
      </c>
      <c r="F9" s="330" t="s">
        <v>3189</v>
      </c>
      <c r="G9" s="329" t="s">
        <v>3190</v>
      </c>
      <c r="H9" s="331">
        <v>46145</v>
      </c>
      <c r="I9" s="327" t="s">
        <v>1054</v>
      </c>
      <c r="J9" s="327" t="s">
        <v>20</v>
      </c>
    </row>
    <row r="10" spans="1:15" ht="19.5" thickBot="1">
      <c r="A10" s="326">
        <v>7</v>
      </c>
      <c r="B10" s="327" t="s">
        <v>3033</v>
      </c>
      <c r="C10" s="328">
        <v>46145</v>
      </c>
      <c r="D10" s="327" t="s">
        <v>12</v>
      </c>
      <c r="E10" s="329" t="s">
        <v>3229</v>
      </c>
      <c r="F10" s="330" t="s">
        <v>3034</v>
      </c>
      <c r="G10" s="329" t="s">
        <v>3230</v>
      </c>
      <c r="H10" s="331">
        <v>46145</v>
      </c>
      <c r="I10" s="327" t="s">
        <v>12</v>
      </c>
      <c r="J10" s="327" t="s">
        <v>1609</v>
      </c>
    </row>
    <row r="11" spans="1:15" ht="19.5" thickBot="1">
      <c r="A11" s="326">
        <v>8</v>
      </c>
      <c r="B11" s="327" t="s">
        <v>3033</v>
      </c>
      <c r="C11" s="328">
        <v>46145</v>
      </c>
      <c r="D11" s="327" t="s">
        <v>1020</v>
      </c>
      <c r="E11" s="329" t="s">
        <v>3264</v>
      </c>
      <c r="F11" s="330" t="s">
        <v>3034</v>
      </c>
      <c r="G11" s="329" t="s">
        <v>3230</v>
      </c>
      <c r="H11" s="333">
        <v>46145</v>
      </c>
      <c r="I11" s="327" t="s">
        <v>3148</v>
      </c>
      <c r="J11" s="327" t="s">
        <v>3148</v>
      </c>
    </row>
    <row r="12" spans="1:15" ht="19.5" thickBot="1">
      <c r="A12" s="326">
        <v>9</v>
      </c>
      <c r="B12" s="327" t="s">
        <v>3033</v>
      </c>
      <c r="C12" s="328">
        <v>46146</v>
      </c>
      <c r="D12" s="327" t="s">
        <v>20</v>
      </c>
      <c r="E12" s="329" t="s">
        <v>3360</v>
      </c>
      <c r="F12" s="330" t="s">
        <v>3361</v>
      </c>
      <c r="G12" s="329" t="s">
        <v>3362</v>
      </c>
      <c r="H12" s="333">
        <v>46146</v>
      </c>
      <c r="I12" s="327" t="s">
        <v>1054</v>
      </c>
      <c r="J12" s="327" t="s">
        <v>20</v>
      </c>
      <c r="O12" s="334"/>
    </row>
    <row r="13" spans="1:15" ht="19.5" thickBot="1">
      <c r="A13" s="326">
        <v>10</v>
      </c>
      <c r="B13" s="327" t="s">
        <v>3033</v>
      </c>
      <c r="C13" s="328">
        <v>46146</v>
      </c>
      <c r="D13" s="327" t="s">
        <v>1020</v>
      </c>
      <c r="E13" s="329" t="s">
        <v>3393</v>
      </c>
      <c r="F13" s="330" t="s">
        <v>3034</v>
      </c>
      <c r="G13" s="329" t="s">
        <v>3230</v>
      </c>
      <c r="H13" s="333">
        <v>46146</v>
      </c>
      <c r="I13" s="327" t="s">
        <v>3148</v>
      </c>
      <c r="J13" s="327" t="s">
        <v>3148</v>
      </c>
      <c r="O13" s="334"/>
    </row>
    <row r="14" spans="1:15" ht="19.5" thickBot="1">
      <c r="A14" s="326">
        <v>11</v>
      </c>
      <c r="B14" s="327" t="s">
        <v>3033</v>
      </c>
      <c r="C14" s="328">
        <v>46147</v>
      </c>
      <c r="D14" s="327" t="s">
        <v>1517</v>
      </c>
      <c r="E14" s="329" t="s">
        <v>3426</v>
      </c>
      <c r="F14" s="330" t="s">
        <v>3189</v>
      </c>
      <c r="G14" s="329" t="s">
        <v>3427</v>
      </c>
      <c r="H14" s="333">
        <v>46147</v>
      </c>
      <c r="I14" s="327" t="s">
        <v>1517</v>
      </c>
      <c r="J14" s="327" t="s">
        <v>1517</v>
      </c>
      <c r="O14" s="334"/>
    </row>
    <row r="15" spans="1:15" ht="19.5" thickBot="1">
      <c r="A15" s="326">
        <v>12</v>
      </c>
      <c r="B15" s="327" t="s">
        <v>3477</v>
      </c>
      <c r="C15" s="328">
        <v>46147</v>
      </c>
      <c r="D15" s="327" t="s">
        <v>12</v>
      </c>
      <c r="E15" s="329" t="s">
        <v>3478</v>
      </c>
      <c r="F15" s="330" t="s">
        <v>3479</v>
      </c>
      <c r="G15" s="329" t="s">
        <v>3480</v>
      </c>
      <c r="H15" s="333">
        <v>46147</v>
      </c>
      <c r="I15" s="327" t="s">
        <v>12</v>
      </c>
      <c r="J15" s="327" t="s">
        <v>1609</v>
      </c>
      <c r="O15" s="334"/>
    </row>
    <row r="16" spans="1:15" ht="19.5" thickBot="1">
      <c r="A16" s="326">
        <v>13</v>
      </c>
      <c r="B16" s="327" t="s">
        <v>2894</v>
      </c>
      <c r="C16" s="328">
        <v>46148</v>
      </c>
      <c r="D16" s="327" t="s">
        <v>1517</v>
      </c>
      <c r="E16" s="329" t="s">
        <v>3593</v>
      </c>
      <c r="F16" s="330" t="s">
        <v>3594</v>
      </c>
      <c r="G16" s="329" t="s">
        <v>3591</v>
      </c>
      <c r="H16" s="333">
        <v>46148</v>
      </c>
      <c r="I16" s="327" t="s">
        <v>3592</v>
      </c>
      <c r="J16" s="327" t="s">
        <v>1517</v>
      </c>
      <c r="O16" s="334"/>
    </row>
    <row r="17" spans="1:15" ht="19.5" thickBot="1">
      <c r="A17" s="326">
        <v>14</v>
      </c>
      <c r="B17" s="327" t="s">
        <v>3618</v>
      </c>
      <c r="C17" s="328">
        <v>46148</v>
      </c>
      <c r="D17" s="327" t="s">
        <v>12</v>
      </c>
      <c r="E17" s="329" t="s">
        <v>3619</v>
      </c>
      <c r="F17" s="330" t="s">
        <v>3620</v>
      </c>
      <c r="G17" s="329" t="s">
        <v>3621</v>
      </c>
      <c r="H17" s="333">
        <v>46148</v>
      </c>
      <c r="I17" s="327" t="s">
        <v>12</v>
      </c>
      <c r="J17" s="327" t="s">
        <v>1609</v>
      </c>
      <c r="O17" s="334"/>
    </row>
    <row r="18" spans="1:15" ht="19.5" thickBot="1">
      <c r="A18" s="326">
        <v>15</v>
      </c>
      <c r="B18" s="327" t="s">
        <v>2894</v>
      </c>
      <c r="C18" s="328">
        <v>46149</v>
      </c>
      <c r="D18" s="327" t="s">
        <v>1517</v>
      </c>
      <c r="E18" s="329" t="s">
        <v>3751</v>
      </c>
      <c r="F18" s="330" t="s">
        <v>3753</v>
      </c>
      <c r="G18" s="329" t="s">
        <v>3752</v>
      </c>
      <c r="H18" s="333">
        <v>46149</v>
      </c>
      <c r="I18" s="327" t="s">
        <v>1517</v>
      </c>
      <c r="J18" s="327" t="s">
        <v>1517</v>
      </c>
      <c r="O18" s="334"/>
    </row>
    <row r="19" spans="1:15" ht="19.5" thickBot="1">
      <c r="A19" s="326">
        <v>16</v>
      </c>
      <c r="B19" s="327" t="s">
        <v>3782</v>
      </c>
      <c r="C19" s="328">
        <v>46149</v>
      </c>
      <c r="D19" s="327" t="s">
        <v>12</v>
      </c>
      <c r="E19" s="329" t="s">
        <v>3783</v>
      </c>
      <c r="F19" s="330" t="s">
        <v>3753</v>
      </c>
      <c r="G19" s="329" t="s">
        <v>3230</v>
      </c>
      <c r="H19" s="333">
        <v>46149</v>
      </c>
      <c r="I19" s="327" t="s">
        <v>12</v>
      </c>
      <c r="J19" s="327" t="s">
        <v>1609</v>
      </c>
      <c r="O19" s="334"/>
    </row>
    <row r="20" spans="1:15" ht="19.5" thickBot="1">
      <c r="A20" s="326">
        <v>17</v>
      </c>
      <c r="B20" s="327" t="s">
        <v>3782</v>
      </c>
      <c r="C20" s="328">
        <v>46150</v>
      </c>
      <c r="D20" s="327" t="s">
        <v>1517</v>
      </c>
      <c r="E20" s="329" t="s">
        <v>3894</v>
      </c>
      <c r="F20" s="330" t="s">
        <v>3753</v>
      </c>
      <c r="G20" s="329" t="s">
        <v>3895</v>
      </c>
      <c r="H20" s="333">
        <v>46150</v>
      </c>
      <c r="I20" s="327" t="s">
        <v>1517</v>
      </c>
      <c r="J20" s="327" t="s">
        <v>1517</v>
      </c>
      <c r="O20" s="334"/>
    </row>
    <row r="21" spans="1:15" ht="19.5" thickBot="1">
      <c r="A21" s="326">
        <v>18</v>
      </c>
      <c r="B21" s="327" t="s">
        <v>3782</v>
      </c>
      <c r="C21" s="328">
        <v>46150</v>
      </c>
      <c r="D21" s="327" t="s">
        <v>20</v>
      </c>
      <c r="E21" s="329" t="s">
        <v>3905</v>
      </c>
      <c r="F21" s="330" t="s">
        <v>2965</v>
      </c>
      <c r="G21" s="329" t="s">
        <v>3035</v>
      </c>
      <c r="H21" s="331">
        <v>46150</v>
      </c>
      <c r="I21" s="327" t="s">
        <v>1054</v>
      </c>
      <c r="J21" s="327" t="s">
        <v>20</v>
      </c>
      <c r="O21" s="334"/>
    </row>
    <row r="22" spans="1:15" ht="19.5" thickBot="1">
      <c r="A22" s="326">
        <v>19</v>
      </c>
      <c r="B22" s="327" t="s">
        <v>3782</v>
      </c>
      <c r="C22" s="328">
        <v>46151</v>
      </c>
      <c r="D22" s="327" t="s">
        <v>1020</v>
      </c>
      <c r="E22" s="329" t="s">
        <v>3949</v>
      </c>
      <c r="F22" s="330" t="s">
        <v>3753</v>
      </c>
      <c r="G22" s="329" t="s">
        <v>3950</v>
      </c>
      <c r="H22" s="333">
        <v>46151</v>
      </c>
      <c r="I22" s="327" t="s">
        <v>3951</v>
      </c>
      <c r="J22" s="327" t="s">
        <v>3952</v>
      </c>
      <c r="O22" s="334"/>
    </row>
    <row r="23" spans="1:15" ht="19.5" thickBot="1">
      <c r="A23" s="326">
        <v>20</v>
      </c>
      <c r="B23" s="327" t="s">
        <v>3782</v>
      </c>
      <c r="C23" s="328">
        <v>46151</v>
      </c>
      <c r="D23" s="327" t="s">
        <v>1517</v>
      </c>
      <c r="E23" s="329" t="s">
        <v>3991</v>
      </c>
      <c r="F23" s="330" t="s">
        <v>3993</v>
      </c>
      <c r="G23" s="329" t="s">
        <v>3992</v>
      </c>
      <c r="H23" s="333">
        <v>46151</v>
      </c>
      <c r="I23" s="327" t="s">
        <v>1517</v>
      </c>
      <c r="J23" s="327" t="s">
        <v>1517</v>
      </c>
      <c r="O23" s="334"/>
    </row>
    <row r="24" spans="1:15" ht="19.5" thickBot="1">
      <c r="A24" s="326">
        <v>21</v>
      </c>
      <c r="B24" s="327" t="s">
        <v>3782</v>
      </c>
      <c r="C24" s="328">
        <v>46151</v>
      </c>
      <c r="D24" s="327" t="s">
        <v>20</v>
      </c>
      <c r="E24" s="329" t="s">
        <v>4013</v>
      </c>
      <c r="F24" s="330" t="s">
        <v>3753</v>
      </c>
      <c r="G24" s="329" t="s">
        <v>4014</v>
      </c>
      <c r="H24" s="333">
        <v>46151</v>
      </c>
      <c r="I24" s="327" t="s">
        <v>3945</v>
      </c>
      <c r="J24" s="327" t="s">
        <v>20</v>
      </c>
      <c r="O24" s="334"/>
    </row>
    <row r="25" spans="1:15" ht="33.75" thickBot="1">
      <c r="A25" s="326">
        <v>22</v>
      </c>
      <c r="B25" s="327" t="s">
        <v>4046</v>
      </c>
      <c r="C25" s="328">
        <v>46152</v>
      </c>
      <c r="D25" s="327" t="s">
        <v>1020</v>
      </c>
      <c r="E25" s="329" t="s">
        <v>4079</v>
      </c>
      <c r="F25" s="330" t="s">
        <v>4073</v>
      </c>
      <c r="G25" s="329" t="s">
        <v>4074</v>
      </c>
      <c r="H25" s="333">
        <v>46152</v>
      </c>
      <c r="I25" s="327" t="s">
        <v>4075</v>
      </c>
      <c r="J25" s="327" t="s">
        <v>1006</v>
      </c>
      <c r="O25" s="334"/>
    </row>
    <row r="26" spans="1:15" ht="19.5" thickBot="1">
      <c r="A26" s="326">
        <v>23</v>
      </c>
      <c r="B26" s="327" t="s">
        <v>4046</v>
      </c>
      <c r="C26" s="328">
        <v>46152</v>
      </c>
      <c r="D26" s="327" t="s">
        <v>12</v>
      </c>
      <c r="E26" s="329" t="s">
        <v>4101</v>
      </c>
      <c r="F26" s="330" t="s">
        <v>4073</v>
      </c>
      <c r="G26" s="329" t="s">
        <v>4102</v>
      </c>
      <c r="H26" s="333">
        <v>46152</v>
      </c>
      <c r="I26" s="327" t="s">
        <v>12</v>
      </c>
      <c r="J26" s="327" t="s">
        <v>4103</v>
      </c>
      <c r="O26" s="334"/>
    </row>
    <row r="27" spans="1:15" ht="19.5" thickBot="1">
      <c r="A27" s="326">
        <v>24</v>
      </c>
      <c r="B27" s="327" t="s">
        <v>4046</v>
      </c>
      <c r="C27" s="328">
        <v>46152</v>
      </c>
      <c r="D27" s="327" t="s">
        <v>20</v>
      </c>
      <c r="E27" s="332" t="s">
        <v>4130</v>
      </c>
      <c r="F27" s="330" t="s">
        <v>3189</v>
      </c>
      <c r="G27" s="329" t="s">
        <v>3190</v>
      </c>
      <c r="H27" s="333">
        <v>46152</v>
      </c>
      <c r="I27" s="327" t="s">
        <v>1054</v>
      </c>
      <c r="J27" s="327" t="s">
        <v>20</v>
      </c>
      <c r="O27" s="334"/>
    </row>
    <row r="28" spans="1:15" ht="19.5" thickBot="1">
      <c r="A28" s="326">
        <v>25</v>
      </c>
      <c r="B28" s="327" t="s">
        <v>4046</v>
      </c>
      <c r="C28" s="328">
        <v>46153</v>
      </c>
      <c r="D28" s="327" t="s">
        <v>12</v>
      </c>
      <c r="E28" s="329" t="s">
        <v>4202</v>
      </c>
      <c r="F28" s="330" t="s">
        <v>4203</v>
      </c>
      <c r="G28" s="329" t="s">
        <v>4204</v>
      </c>
      <c r="H28" s="333">
        <v>46153</v>
      </c>
      <c r="I28" s="327" t="s">
        <v>12</v>
      </c>
      <c r="J28" s="327" t="s">
        <v>1609</v>
      </c>
      <c r="O28" s="334"/>
    </row>
    <row r="29" spans="1:15" ht="19.5" thickBot="1">
      <c r="A29" s="326">
        <v>26</v>
      </c>
      <c r="B29" s="327" t="s">
        <v>4046</v>
      </c>
      <c r="C29" s="328">
        <v>46153</v>
      </c>
      <c r="D29" s="327" t="s">
        <v>20</v>
      </c>
      <c r="E29" s="329" t="s">
        <v>4236</v>
      </c>
      <c r="F29" s="330" t="s">
        <v>4237</v>
      </c>
      <c r="G29" s="329" t="s">
        <v>4238</v>
      </c>
      <c r="H29" s="333">
        <v>46153</v>
      </c>
      <c r="I29" s="327" t="s">
        <v>4239</v>
      </c>
      <c r="J29" s="327" t="s">
        <v>20</v>
      </c>
      <c r="O29" s="334"/>
    </row>
    <row r="30" spans="1:15" ht="19.5" thickBot="1">
      <c r="A30" s="326">
        <v>27</v>
      </c>
      <c r="B30" s="327" t="s">
        <v>4046</v>
      </c>
      <c r="C30" s="328">
        <v>46153</v>
      </c>
      <c r="D30" s="327" t="s">
        <v>12</v>
      </c>
      <c r="E30" s="329" t="s">
        <v>4323</v>
      </c>
      <c r="F30" s="330" t="s">
        <v>4073</v>
      </c>
      <c r="G30" s="329" t="s">
        <v>3230</v>
      </c>
      <c r="H30" s="333">
        <v>46153</v>
      </c>
      <c r="I30" s="327" t="s">
        <v>12</v>
      </c>
      <c r="J30" s="327" t="s">
        <v>4103</v>
      </c>
      <c r="O30" s="334"/>
    </row>
    <row r="31" spans="1:15" ht="19.5" thickBot="1">
      <c r="A31" s="326">
        <v>28</v>
      </c>
      <c r="B31" s="1252" t="s">
        <v>4046</v>
      </c>
      <c r="C31" s="328">
        <v>46154</v>
      </c>
      <c r="D31" s="327" t="s">
        <v>20</v>
      </c>
      <c r="E31" s="329" t="s">
        <v>4346</v>
      </c>
      <c r="F31" s="330" t="s">
        <v>2965</v>
      </c>
      <c r="G31" s="329" t="s">
        <v>3230</v>
      </c>
      <c r="H31" s="333">
        <v>46154</v>
      </c>
      <c r="I31" s="327" t="s">
        <v>1054</v>
      </c>
      <c r="J31" s="327" t="s">
        <v>20</v>
      </c>
      <c r="O31" s="334"/>
    </row>
    <row r="32" spans="1:15" ht="19.5" thickBot="1">
      <c r="A32" s="326">
        <v>29</v>
      </c>
      <c r="B32" s="327" t="s">
        <v>4046</v>
      </c>
      <c r="C32" s="328">
        <v>46155</v>
      </c>
      <c r="D32" s="327" t="s">
        <v>12</v>
      </c>
      <c r="E32" s="329" t="s">
        <v>4379</v>
      </c>
      <c r="F32" s="330" t="s">
        <v>4073</v>
      </c>
      <c r="G32" s="329" t="s">
        <v>4380</v>
      </c>
      <c r="H32" s="333">
        <v>46155</v>
      </c>
      <c r="I32" s="327" t="s">
        <v>12</v>
      </c>
      <c r="J32" s="327" t="s">
        <v>1609</v>
      </c>
      <c r="O32" s="334"/>
    </row>
    <row r="33" spans="1:15" ht="33.75" thickBot="1">
      <c r="A33" s="326">
        <v>30</v>
      </c>
      <c r="B33" s="327" t="s">
        <v>4046</v>
      </c>
      <c r="C33" s="328">
        <v>46155</v>
      </c>
      <c r="D33" s="327" t="s">
        <v>1517</v>
      </c>
      <c r="E33" s="329" t="s">
        <v>4416</v>
      </c>
      <c r="F33" s="330" t="s">
        <v>4073</v>
      </c>
      <c r="G33" s="329" t="s">
        <v>4417</v>
      </c>
      <c r="H33" s="333">
        <v>46155</v>
      </c>
      <c r="I33" s="327" t="s">
        <v>1517</v>
      </c>
      <c r="J33" s="327" t="s">
        <v>1517</v>
      </c>
      <c r="O33" s="334"/>
    </row>
    <row r="34" spans="1:15" ht="19.5" thickBot="1">
      <c r="A34" s="326">
        <v>31</v>
      </c>
      <c r="B34" s="327" t="s">
        <v>4046</v>
      </c>
      <c r="C34" s="328">
        <v>46156</v>
      </c>
      <c r="D34" s="327" t="s">
        <v>1020</v>
      </c>
      <c r="E34" s="329" t="s">
        <v>4481</v>
      </c>
      <c r="F34" s="330" t="s">
        <v>4073</v>
      </c>
      <c r="G34" s="329" t="s">
        <v>4482</v>
      </c>
      <c r="H34" s="333">
        <v>46156</v>
      </c>
      <c r="I34" s="327" t="s">
        <v>4483</v>
      </c>
      <c r="J34" s="327" t="s">
        <v>1006</v>
      </c>
      <c r="O34" s="334"/>
    </row>
    <row r="35" spans="1:15" ht="33.75" thickBot="1">
      <c r="A35" s="326">
        <v>32</v>
      </c>
      <c r="B35" s="327" t="s">
        <v>4046</v>
      </c>
      <c r="C35" s="328">
        <v>46156</v>
      </c>
      <c r="D35" s="327" t="s">
        <v>1517</v>
      </c>
      <c r="E35" s="329" t="s">
        <v>4535</v>
      </c>
      <c r="F35" s="330" t="s">
        <v>4073</v>
      </c>
      <c r="G35" s="329"/>
      <c r="H35" s="333"/>
      <c r="I35" s="327"/>
      <c r="J35" s="327"/>
      <c r="O35" s="334"/>
    </row>
    <row r="36" spans="1:15" ht="19.5" thickBot="1">
      <c r="A36" s="326">
        <v>33</v>
      </c>
      <c r="B36" s="327"/>
      <c r="C36" s="328"/>
      <c r="D36" s="327"/>
      <c r="E36" s="329"/>
      <c r="F36" s="330"/>
      <c r="G36" s="329"/>
      <c r="H36" s="333"/>
      <c r="I36" s="327"/>
      <c r="J36" s="327"/>
      <c r="O36" s="334"/>
    </row>
    <row r="37" spans="1:15" ht="19.5" thickBot="1">
      <c r="A37" s="326">
        <v>34</v>
      </c>
      <c r="B37" s="327"/>
      <c r="C37" s="328"/>
      <c r="D37" s="327"/>
      <c r="E37" s="329"/>
      <c r="F37" s="330"/>
      <c r="G37" s="329"/>
      <c r="H37" s="333"/>
      <c r="I37" s="327"/>
      <c r="J37" s="327"/>
      <c r="O37" s="334"/>
    </row>
    <row r="38" spans="1:15" ht="19.5" thickBot="1">
      <c r="A38" s="326">
        <v>35</v>
      </c>
      <c r="B38" s="327"/>
      <c r="C38" s="328"/>
      <c r="D38" s="327"/>
      <c r="E38" s="329"/>
      <c r="F38" s="330"/>
      <c r="G38" s="329"/>
      <c r="H38" s="333"/>
      <c r="I38" s="327"/>
      <c r="J38" s="327"/>
      <c r="O38" s="334"/>
    </row>
    <row r="39" spans="1:15" ht="19.5" thickBot="1">
      <c r="A39" s="326">
        <v>36</v>
      </c>
      <c r="B39" s="327"/>
      <c r="C39" s="328"/>
      <c r="D39" s="327"/>
      <c r="E39" s="329"/>
      <c r="F39" s="330"/>
      <c r="G39" s="329"/>
      <c r="H39" s="333"/>
      <c r="I39" s="327"/>
      <c r="J39" s="327"/>
      <c r="O39" s="334"/>
    </row>
    <row r="40" spans="1:15" ht="19.5" thickBot="1">
      <c r="A40" s="326">
        <v>37</v>
      </c>
      <c r="B40" s="327"/>
      <c r="C40" s="328"/>
      <c r="D40" s="327"/>
      <c r="E40" s="329"/>
      <c r="F40" s="330"/>
      <c r="G40" s="329"/>
      <c r="H40" s="333"/>
      <c r="I40" s="327"/>
      <c r="J40" s="327"/>
      <c r="O40" s="334"/>
    </row>
    <row r="41" spans="1:15" ht="19.5" thickBot="1">
      <c r="A41" s="326">
        <v>38</v>
      </c>
      <c r="B41" s="327"/>
      <c r="C41" s="328"/>
      <c r="D41" s="327"/>
      <c r="E41" s="329"/>
      <c r="F41" s="330"/>
      <c r="G41" s="329"/>
      <c r="H41" s="333"/>
      <c r="I41" s="327"/>
      <c r="J41" s="327"/>
      <c r="O41" s="334"/>
    </row>
    <row r="42" spans="1:15" ht="19.5" thickBot="1">
      <c r="A42" s="326">
        <v>39</v>
      </c>
      <c r="B42" s="327"/>
      <c r="C42" s="328"/>
      <c r="D42" s="327"/>
      <c r="E42" s="329"/>
      <c r="F42" s="330"/>
      <c r="G42" s="329"/>
      <c r="H42" s="333"/>
      <c r="I42" s="327"/>
      <c r="J42" s="327"/>
      <c r="O42" s="334"/>
    </row>
    <row r="43" spans="1:15" ht="19.5" thickBot="1">
      <c r="A43" s="326">
        <v>40</v>
      </c>
      <c r="B43" s="327"/>
      <c r="C43" s="328"/>
      <c r="D43" s="327"/>
      <c r="E43" s="329"/>
      <c r="F43" s="330"/>
      <c r="G43" s="329"/>
      <c r="H43" s="333"/>
      <c r="I43" s="327"/>
      <c r="J43" s="327"/>
      <c r="O43" s="334"/>
    </row>
    <row r="44" spans="1:15" ht="19.5" thickBot="1">
      <c r="A44" s="326">
        <v>41</v>
      </c>
      <c r="B44" s="327"/>
      <c r="C44" s="328"/>
      <c r="D44" s="327"/>
      <c r="E44" s="329"/>
      <c r="F44" s="330"/>
      <c r="G44" s="329"/>
      <c r="H44" s="333"/>
      <c r="I44" s="327"/>
      <c r="J44" s="327"/>
      <c r="O44" s="334"/>
    </row>
    <row r="45" spans="1:15" ht="19.5" thickBot="1">
      <c r="A45" s="326">
        <v>42</v>
      </c>
      <c r="B45" s="327"/>
      <c r="C45" s="328"/>
      <c r="D45" s="327"/>
      <c r="E45" s="329"/>
      <c r="F45" s="330"/>
      <c r="G45" s="329"/>
      <c r="H45" s="333"/>
      <c r="I45" s="327"/>
      <c r="J45" s="327"/>
      <c r="O45" s="334"/>
    </row>
    <row r="46" spans="1:15" ht="19.5" thickBot="1">
      <c r="A46" s="326">
        <v>43</v>
      </c>
      <c r="B46" s="327"/>
      <c r="C46" s="328"/>
      <c r="D46" s="327"/>
      <c r="E46" s="329"/>
      <c r="F46" s="330"/>
      <c r="G46" s="329"/>
      <c r="H46" s="333"/>
      <c r="I46" s="327"/>
      <c r="J46" s="327"/>
      <c r="O46" s="334"/>
    </row>
    <row r="47" spans="1:15" ht="19.5" thickBot="1">
      <c r="A47" s="326">
        <v>44</v>
      </c>
      <c r="B47" s="327"/>
      <c r="C47" s="328"/>
      <c r="D47" s="327"/>
      <c r="E47" s="329"/>
      <c r="F47" s="330"/>
      <c r="G47" s="329"/>
      <c r="H47" s="333"/>
      <c r="I47" s="327"/>
      <c r="J47" s="327"/>
      <c r="O47" s="334"/>
    </row>
    <row r="48" spans="1:15" ht="19.5" thickBot="1">
      <c r="A48" s="326">
        <v>45</v>
      </c>
      <c r="B48" s="327"/>
      <c r="C48" s="328"/>
      <c r="D48" s="327"/>
      <c r="E48" s="329"/>
      <c r="F48" s="330"/>
      <c r="G48" s="329"/>
      <c r="H48" s="333"/>
      <c r="I48" s="327"/>
      <c r="J48" s="327"/>
      <c r="O48" s="334"/>
    </row>
    <row r="49" spans="1:15" ht="19.5" thickBot="1">
      <c r="A49" s="326">
        <v>46</v>
      </c>
      <c r="B49" s="327"/>
      <c r="C49" s="328"/>
      <c r="D49" s="327"/>
      <c r="E49" s="329"/>
      <c r="F49" s="330"/>
      <c r="G49" s="329"/>
      <c r="H49" s="333"/>
      <c r="I49" s="327"/>
      <c r="J49" s="327"/>
      <c r="O49" s="334"/>
    </row>
    <row r="50" spans="1:15" ht="19.5" thickBot="1">
      <c r="A50" s="326">
        <v>47</v>
      </c>
      <c r="B50" s="327"/>
      <c r="C50" s="328"/>
      <c r="D50" s="327"/>
      <c r="E50" s="329"/>
      <c r="F50" s="330"/>
      <c r="G50" s="329"/>
      <c r="H50" s="333"/>
      <c r="I50" s="327"/>
      <c r="J50" s="327"/>
      <c r="O50" s="334"/>
    </row>
    <row r="51" spans="1:15" ht="19.5" thickBot="1">
      <c r="A51" s="326">
        <v>48</v>
      </c>
      <c r="B51" s="327"/>
      <c r="C51" s="328"/>
      <c r="D51" s="327"/>
      <c r="E51" s="329"/>
      <c r="F51" s="330"/>
      <c r="G51" s="329"/>
      <c r="H51" s="333"/>
      <c r="I51" s="327"/>
      <c r="J51" s="327"/>
      <c r="O51" s="334"/>
    </row>
    <row r="52" spans="1:15" ht="19.5" thickBot="1">
      <c r="A52" s="326">
        <v>49</v>
      </c>
      <c r="B52" s="327"/>
      <c r="C52" s="328"/>
      <c r="D52" s="327"/>
      <c r="E52" s="329"/>
      <c r="F52" s="330"/>
      <c r="G52" s="329"/>
      <c r="H52" s="333"/>
      <c r="I52" s="327"/>
      <c r="J52" s="327"/>
      <c r="O52" s="334"/>
    </row>
    <row r="53" spans="1:15" ht="19.5" thickBot="1">
      <c r="A53" s="326">
        <v>50</v>
      </c>
      <c r="B53" s="327"/>
      <c r="C53" s="328"/>
      <c r="D53" s="327"/>
      <c r="E53" s="329"/>
      <c r="F53" s="330"/>
      <c r="G53" s="329"/>
      <c r="H53" s="333"/>
      <c r="I53" s="327"/>
      <c r="J53" s="327"/>
      <c r="O53" s="334"/>
    </row>
    <row r="54" spans="1:15" ht="19.5" thickBot="1">
      <c r="A54" s="326">
        <v>51</v>
      </c>
      <c r="B54" s="327"/>
      <c r="C54" s="328"/>
      <c r="D54" s="327"/>
      <c r="E54" s="329"/>
      <c r="F54" s="330"/>
      <c r="G54" s="329"/>
      <c r="H54" s="333"/>
      <c r="I54" s="327"/>
      <c r="J54" s="327"/>
      <c r="O54" s="334"/>
    </row>
    <row r="55" spans="1:15" ht="19.5" thickBot="1">
      <c r="A55" s="326">
        <v>52</v>
      </c>
      <c r="B55" s="327"/>
      <c r="C55" s="328"/>
      <c r="D55" s="327"/>
      <c r="E55" s="329"/>
      <c r="F55" s="330"/>
      <c r="G55" s="329"/>
      <c r="H55" s="333"/>
      <c r="I55" s="327"/>
      <c r="J55" s="327"/>
      <c r="O55" s="334"/>
    </row>
    <row r="56" spans="1:15" ht="19.5" thickBot="1">
      <c r="A56" s="326">
        <v>53</v>
      </c>
      <c r="B56" s="327"/>
      <c r="C56" s="328"/>
      <c r="D56" s="327"/>
      <c r="E56" s="329"/>
      <c r="F56" s="330"/>
      <c r="G56" s="329"/>
      <c r="H56" s="333"/>
      <c r="I56" s="327"/>
      <c r="J56" s="327"/>
      <c r="O56" s="334"/>
    </row>
    <row r="57" spans="1:15" ht="19.5" thickBot="1">
      <c r="A57" s="326">
        <v>54</v>
      </c>
      <c r="B57" s="327"/>
      <c r="C57" s="328"/>
      <c r="D57" s="327"/>
      <c r="E57" s="329"/>
      <c r="F57" s="330"/>
      <c r="G57" s="329"/>
      <c r="H57" s="333"/>
      <c r="I57" s="327"/>
      <c r="J57" s="327"/>
      <c r="O57" s="334"/>
    </row>
    <row r="58" spans="1:15" ht="19.5" thickBot="1">
      <c r="A58" s="326">
        <v>55</v>
      </c>
      <c r="B58" s="327"/>
      <c r="C58" s="328"/>
      <c r="D58" s="327"/>
      <c r="E58" s="329"/>
      <c r="F58" s="330"/>
      <c r="G58" s="329"/>
      <c r="H58" s="333"/>
      <c r="I58" s="327"/>
      <c r="J58" s="327"/>
      <c r="O58" s="334"/>
    </row>
    <row r="59" spans="1:15" ht="19.5" thickBot="1">
      <c r="A59" s="326">
        <v>56</v>
      </c>
      <c r="B59" s="327"/>
      <c r="C59" s="328"/>
      <c r="D59" s="327"/>
      <c r="E59" s="329"/>
      <c r="F59" s="330"/>
      <c r="G59" s="329"/>
      <c r="H59" s="333"/>
      <c r="I59" s="327"/>
      <c r="J59" s="327"/>
      <c r="O59" s="334"/>
    </row>
    <row r="60" spans="1:15" ht="19.5" thickBot="1">
      <c r="A60" s="326">
        <v>57</v>
      </c>
      <c r="B60" s="327"/>
      <c r="C60" s="328"/>
      <c r="D60" s="327"/>
      <c r="E60" s="329"/>
      <c r="F60" s="330"/>
      <c r="G60" s="329"/>
      <c r="H60" s="333"/>
      <c r="I60" s="327"/>
      <c r="J60" s="327"/>
      <c r="O60" s="334"/>
    </row>
    <row r="61" spans="1:15" ht="19.5" thickBot="1">
      <c r="A61" s="326">
        <v>58</v>
      </c>
      <c r="B61" s="327"/>
      <c r="C61" s="328"/>
      <c r="D61" s="327"/>
      <c r="E61" s="329"/>
      <c r="F61" s="330"/>
      <c r="G61" s="329"/>
      <c r="H61" s="333"/>
      <c r="I61" s="327"/>
      <c r="J61" s="327"/>
      <c r="O61" s="334"/>
    </row>
    <row r="62" spans="1:15" ht="19.5" thickBot="1">
      <c r="A62" s="326">
        <v>59</v>
      </c>
      <c r="B62" s="327"/>
      <c r="C62" s="328"/>
      <c r="D62" s="327"/>
      <c r="E62" s="329"/>
      <c r="F62" s="330"/>
      <c r="G62" s="329"/>
      <c r="H62" s="333"/>
      <c r="I62" s="327"/>
      <c r="J62" s="327"/>
      <c r="O62" s="334"/>
    </row>
    <row r="63" spans="1:15" ht="19.5" thickBot="1">
      <c r="A63" s="326">
        <v>60</v>
      </c>
      <c r="B63" s="327"/>
      <c r="C63" s="328"/>
      <c r="D63" s="327"/>
      <c r="E63" s="329"/>
      <c r="F63" s="330"/>
      <c r="G63" s="329"/>
      <c r="H63" s="333"/>
      <c r="I63" s="327"/>
      <c r="J63" s="327"/>
      <c r="O63" s="334"/>
    </row>
    <row r="64" spans="1:15" ht="19.5" thickBot="1">
      <c r="A64" s="326">
        <v>61</v>
      </c>
      <c r="B64" s="327"/>
      <c r="C64" s="328"/>
      <c r="D64" s="327"/>
      <c r="E64" s="329"/>
      <c r="F64" s="330"/>
      <c r="G64" s="329"/>
      <c r="H64" s="333"/>
      <c r="I64" s="327"/>
      <c r="J64" s="327"/>
      <c r="O64" s="334"/>
    </row>
    <row r="65" spans="1:15" ht="19.5" thickBot="1">
      <c r="A65" s="326">
        <v>62</v>
      </c>
      <c r="B65" s="327"/>
      <c r="C65" s="328"/>
      <c r="D65" s="327"/>
      <c r="E65" s="329"/>
      <c r="F65" s="330"/>
      <c r="G65" s="329"/>
      <c r="H65" s="333"/>
      <c r="I65" s="327"/>
      <c r="J65" s="327"/>
      <c r="O65" s="334"/>
    </row>
    <row r="66" spans="1:15" ht="19.5" thickBot="1">
      <c r="A66" s="326">
        <v>63</v>
      </c>
      <c r="B66" s="327"/>
      <c r="C66" s="328"/>
      <c r="D66" s="327"/>
      <c r="E66" s="329"/>
      <c r="F66" s="330"/>
      <c r="G66" s="329"/>
      <c r="H66" s="333"/>
      <c r="I66" s="327"/>
      <c r="J66" s="327"/>
      <c r="O66" s="334"/>
    </row>
    <row r="67" spans="1:15" ht="19.5" thickBot="1">
      <c r="A67" s="326">
        <v>64</v>
      </c>
      <c r="B67" s="327"/>
      <c r="C67" s="328"/>
      <c r="D67" s="327"/>
      <c r="E67" s="329"/>
      <c r="F67" s="330"/>
      <c r="G67" s="329"/>
      <c r="H67" s="333"/>
      <c r="I67" s="327"/>
      <c r="J67" s="327"/>
      <c r="O67" s="334"/>
    </row>
    <row r="68" spans="1:15" ht="19.5" thickBot="1">
      <c r="A68" s="326">
        <v>65</v>
      </c>
      <c r="B68" s="327"/>
      <c r="C68" s="328"/>
      <c r="D68" s="327"/>
      <c r="E68" s="329"/>
      <c r="F68" s="330"/>
      <c r="G68" s="329"/>
      <c r="H68" s="333"/>
      <c r="I68" s="327"/>
      <c r="J68" s="327"/>
      <c r="O68" s="334"/>
    </row>
    <row r="69" spans="1:15" ht="19.5" thickBot="1">
      <c r="A69" s="326">
        <v>66</v>
      </c>
      <c r="B69" s="327"/>
      <c r="C69" s="328"/>
      <c r="D69" s="327"/>
      <c r="E69" s="329"/>
      <c r="F69" s="330"/>
      <c r="G69" s="329"/>
      <c r="H69" s="333"/>
      <c r="I69" s="327"/>
      <c r="J69" s="327"/>
      <c r="O69" s="334"/>
    </row>
    <row r="70" spans="1:15" ht="19.5" thickBot="1">
      <c r="A70" s="326">
        <v>67</v>
      </c>
      <c r="B70" s="327"/>
      <c r="C70" s="328"/>
      <c r="D70" s="327"/>
      <c r="E70" s="329"/>
      <c r="F70" s="330"/>
      <c r="G70" s="329"/>
      <c r="H70" s="333"/>
      <c r="I70" s="327"/>
      <c r="J70" s="327"/>
      <c r="O70" s="334"/>
    </row>
    <row r="71" spans="1:15" ht="19.5" thickBot="1">
      <c r="A71" s="326">
        <v>68</v>
      </c>
      <c r="B71" s="327"/>
      <c r="C71" s="328"/>
      <c r="D71" s="327"/>
      <c r="E71" s="329"/>
      <c r="F71" s="330"/>
      <c r="G71" s="329"/>
      <c r="H71" s="333"/>
      <c r="I71" s="327"/>
      <c r="J71" s="327"/>
      <c r="O71" s="334"/>
    </row>
    <row r="72" spans="1:15" ht="19.5" thickBot="1">
      <c r="A72" s="326">
        <v>69</v>
      </c>
      <c r="B72" s="327"/>
      <c r="C72" s="328"/>
      <c r="D72" s="327"/>
      <c r="E72" s="329"/>
      <c r="F72" s="330"/>
      <c r="G72" s="329"/>
      <c r="H72" s="333"/>
      <c r="I72" s="327"/>
      <c r="J72" s="327"/>
      <c r="O72" s="334"/>
    </row>
    <row r="73" spans="1:15" ht="19.5" thickBot="1">
      <c r="A73" s="326">
        <v>70</v>
      </c>
      <c r="B73" s="327"/>
      <c r="C73" s="328"/>
      <c r="D73" s="327"/>
      <c r="E73" s="329"/>
      <c r="F73" s="330"/>
      <c r="G73" s="329"/>
      <c r="H73" s="333"/>
      <c r="I73" s="327"/>
      <c r="J73" s="327"/>
      <c r="O73" s="334"/>
    </row>
    <row r="74" spans="1:15" ht="19.5" thickBot="1">
      <c r="A74" s="326">
        <v>71</v>
      </c>
      <c r="B74" s="327"/>
      <c r="C74" s="328"/>
      <c r="D74" s="327"/>
      <c r="E74" s="329"/>
      <c r="F74" s="330"/>
      <c r="G74" s="329"/>
      <c r="H74" s="333"/>
      <c r="I74" s="327"/>
      <c r="J74" s="327"/>
      <c r="O74" s="334"/>
    </row>
    <row r="75" spans="1:15" ht="19.5" thickBot="1">
      <c r="A75" s="326">
        <v>72</v>
      </c>
      <c r="B75" s="327"/>
      <c r="C75" s="328"/>
      <c r="D75" s="327"/>
      <c r="E75" s="329"/>
      <c r="F75" s="330"/>
      <c r="G75" s="329"/>
      <c r="H75" s="333"/>
      <c r="I75" s="327"/>
      <c r="J75" s="327"/>
      <c r="O75" s="334"/>
    </row>
    <row r="76" spans="1:15" ht="19.5" thickBot="1">
      <c r="A76" s="326">
        <v>73</v>
      </c>
      <c r="B76" s="327"/>
      <c r="C76" s="328"/>
      <c r="D76" s="327"/>
      <c r="E76" s="329"/>
      <c r="F76" s="330"/>
      <c r="G76" s="329"/>
      <c r="H76" s="333"/>
      <c r="I76" s="327"/>
      <c r="J76" s="327"/>
      <c r="O76" s="334"/>
    </row>
    <row r="77" spans="1:15" ht="19.5" thickBot="1">
      <c r="A77" s="326">
        <v>74</v>
      </c>
      <c r="B77" s="327"/>
      <c r="C77" s="328"/>
      <c r="D77" s="327"/>
      <c r="E77" s="329"/>
      <c r="F77" s="330"/>
      <c r="G77" s="329"/>
      <c r="H77" s="333"/>
      <c r="I77" s="327"/>
      <c r="J77" s="327"/>
      <c r="O77" s="334"/>
    </row>
    <row r="78" spans="1:15" ht="19.5" thickBot="1">
      <c r="A78" s="326">
        <v>75</v>
      </c>
      <c r="B78" s="327"/>
      <c r="C78" s="328"/>
      <c r="D78" s="327"/>
      <c r="E78" s="329"/>
      <c r="F78" s="330"/>
      <c r="G78" s="329"/>
      <c r="H78" s="333"/>
      <c r="I78" s="327"/>
      <c r="J78" s="327"/>
      <c r="O78" s="334"/>
    </row>
    <row r="79" spans="1:15" ht="19.5" thickBot="1">
      <c r="A79" s="326">
        <v>76</v>
      </c>
      <c r="B79" s="327"/>
      <c r="C79" s="328"/>
      <c r="D79" s="327"/>
      <c r="E79" s="329"/>
      <c r="F79" s="330"/>
      <c r="G79" s="329"/>
      <c r="H79" s="333"/>
      <c r="I79" s="327"/>
      <c r="J79" s="327"/>
      <c r="O79" s="334"/>
    </row>
    <row r="80" spans="1:15" ht="19.5" thickBot="1">
      <c r="A80" s="326">
        <v>77</v>
      </c>
      <c r="B80" s="327"/>
      <c r="C80" s="328"/>
      <c r="D80" s="327"/>
      <c r="E80" s="329"/>
      <c r="F80" s="330"/>
      <c r="G80" s="329"/>
      <c r="H80" s="333"/>
      <c r="I80" s="327"/>
      <c r="J80" s="327"/>
      <c r="O80" s="334"/>
    </row>
    <row r="81" spans="1:15" ht="19.5" thickBot="1">
      <c r="A81" s="326">
        <v>78</v>
      </c>
      <c r="B81" s="327"/>
      <c r="C81" s="328"/>
      <c r="D81" s="327"/>
      <c r="E81" s="329"/>
      <c r="F81" s="330"/>
      <c r="G81" s="329"/>
      <c r="H81" s="333"/>
      <c r="I81" s="327"/>
      <c r="J81" s="327"/>
      <c r="O81" s="334"/>
    </row>
    <row r="82" spans="1:15" ht="19.5" thickBot="1">
      <c r="A82" s="326">
        <v>79</v>
      </c>
      <c r="B82" s="327"/>
      <c r="C82" s="328"/>
      <c r="D82" s="327"/>
      <c r="E82" s="329"/>
      <c r="F82" s="330"/>
      <c r="G82" s="329"/>
      <c r="H82" s="333"/>
      <c r="I82" s="327"/>
      <c r="J82" s="327"/>
      <c r="O82" s="334"/>
    </row>
    <row r="83" spans="1:15" ht="19.5" thickBot="1">
      <c r="A83" s="326">
        <v>80</v>
      </c>
      <c r="B83" s="327"/>
      <c r="C83" s="328"/>
      <c r="D83" s="327"/>
      <c r="E83" s="329"/>
      <c r="F83" s="330"/>
      <c r="G83" s="329"/>
      <c r="H83" s="333"/>
      <c r="I83" s="327"/>
      <c r="J83" s="327"/>
      <c r="O83" s="334"/>
    </row>
    <row r="84" spans="1:15" ht="19.5" thickBot="1">
      <c r="A84" s="326">
        <v>81</v>
      </c>
      <c r="B84" s="327"/>
      <c r="C84" s="328"/>
      <c r="D84" s="327"/>
      <c r="E84" s="329"/>
      <c r="F84" s="330"/>
      <c r="G84" s="329"/>
      <c r="H84" s="333"/>
      <c r="I84" s="327"/>
      <c r="J84" s="327"/>
      <c r="O84" s="334"/>
    </row>
    <row r="85" spans="1:15" ht="19.5" thickBot="1">
      <c r="A85" s="326">
        <v>82</v>
      </c>
      <c r="B85" s="327"/>
      <c r="C85" s="328"/>
      <c r="D85" s="327"/>
      <c r="E85" s="329"/>
      <c r="F85" s="330"/>
      <c r="G85" s="329"/>
      <c r="H85" s="333"/>
      <c r="I85" s="327"/>
      <c r="J85" s="327"/>
      <c r="O85" s="334"/>
    </row>
    <row r="86" spans="1:15" ht="19.5" thickBot="1">
      <c r="A86" s="326">
        <v>83</v>
      </c>
      <c r="B86" s="327"/>
      <c r="C86" s="328"/>
      <c r="D86" s="327"/>
      <c r="E86" s="329"/>
      <c r="F86" s="330"/>
      <c r="G86" s="329"/>
      <c r="H86" s="333"/>
      <c r="I86" s="327"/>
      <c r="J86" s="327"/>
      <c r="O86" s="334"/>
    </row>
    <row r="87" spans="1:15" ht="19.5" thickBot="1">
      <c r="A87" s="326">
        <v>84</v>
      </c>
      <c r="B87" s="327"/>
      <c r="C87" s="328"/>
      <c r="D87" s="327"/>
      <c r="E87" s="329"/>
      <c r="F87" s="330"/>
      <c r="G87" s="329"/>
      <c r="H87" s="333"/>
      <c r="I87" s="327"/>
      <c r="J87" s="327"/>
      <c r="O87" s="334"/>
    </row>
    <row r="88" spans="1:15" ht="19.5" thickBot="1">
      <c r="A88" s="326">
        <v>85</v>
      </c>
      <c r="B88" s="327"/>
      <c r="C88" s="328"/>
      <c r="D88" s="327"/>
      <c r="E88" s="329"/>
      <c r="F88" s="330"/>
      <c r="G88" s="329"/>
      <c r="H88" s="333"/>
      <c r="I88" s="327"/>
      <c r="J88" s="327"/>
      <c r="O88" s="334"/>
    </row>
    <row r="89" spans="1:15" ht="19.5" thickBot="1">
      <c r="A89" s="326">
        <v>86</v>
      </c>
      <c r="B89" s="327"/>
      <c r="C89" s="328"/>
      <c r="D89" s="327"/>
      <c r="E89" s="329"/>
      <c r="F89" s="330"/>
      <c r="G89" s="329"/>
      <c r="H89" s="333"/>
      <c r="I89" s="327"/>
      <c r="J89" s="327"/>
      <c r="O89" s="334"/>
    </row>
    <row r="90" spans="1:15" ht="19.5" thickBot="1">
      <c r="A90" s="326">
        <v>87</v>
      </c>
      <c r="B90" s="327"/>
      <c r="C90" s="328"/>
      <c r="D90" s="327"/>
      <c r="E90" s="329"/>
      <c r="F90" s="330"/>
      <c r="G90" s="329"/>
      <c r="H90" s="333"/>
      <c r="I90" s="327"/>
      <c r="J90" s="327"/>
      <c r="O90" s="334"/>
    </row>
    <row r="91" spans="1:15" ht="19.5" thickBot="1">
      <c r="A91" s="326">
        <v>88</v>
      </c>
      <c r="B91" s="327"/>
      <c r="C91" s="328"/>
      <c r="D91" s="327"/>
      <c r="E91" s="329"/>
      <c r="F91" s="330"/>
      <c r="G91" s="329"/>
      <c r="H91" s="333"/>
      <c r="I91" s="327"/>
      <c r="J91" s="327"/>
      <c r="O91" s="334"/>
    </row>
    <row r="92" spans="1:15" ht="19.5" thickBot="1">
      <c r="A92" s="326">
        <v>89</v>
      </c>
      <c r="B92" s="327"/>
      <c r="C92" s="328"/>
      <c r="D92" s="327"/>
      <c r="E92" s="329"/>
      <c r="F92" s="330"/>
      <c r="G92" s="329"/>
      <c r="H92" s="333"/>
      <c r="I92" s="327"/>
      <c r="J92" s="327"/>
      <c r="O92" s="334"/>
    </row>
    <row r="93" spans="1:15" ht="19.5" thickBot="1">
      <c r="A93" s="326">
        <v>90</v>
      </c>
      <c r="B93" s="327"/>
      <c r="C93" s="328"/>
      <c r="D93" s="327"/>
      <c r="E93" s="329"/>
      <c r="F93" s="330"/>
      <c r="G93" s="329"/>
      <c r="H93" s="333"/>
      <c r="I93" s="327"/>
      <c r="J93" s="327"/>
    </row>
    <row r="94" spans="1:15">
      <c r="E94" s="336" t="s">
        <v>366</v>
      </c>
    </row>
    <row r="95" spans="1:15" ht="18.75">
      <c r="A95" s="1145" t="s">
        <v>367</v>
      </c>
      <c r="B95" s="1145"/>
      <c r="C95" s="1145"/>
      <c r="D95" s="1145"/>
      <c r="E95" s="1145"/>
      <c r="F95" s="1145"/>
      <c r="G95" s="1145"/>
      <c r="H95" s="1145"/>
      <c r="I95" s="1145"/>
      <c r="J95" s="1145"/>
    </row>
  </sheetData>
  <mergeCells count="4">
    <mergeCell ref="A1:J1"/>
    <mergeCell ref="A2:D2"/>
    <mergeCell ref="I2:J2"/>
    <mergeCell ref="A95:J95"/>
  </mergeCells>
  <phoneticPr fontId="5" type="noConversion"/>
  <dataValidations count="1">
    <dataValidation type="list" allowBlank="1" showInputMessage="1" showErrorMessage="1" sqref="J10:J11 J5:J6 J8 J13:J20 J23 J32:J33 J28 I4: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34" activePane="bottomRight" state="frozen"/>
      <selection pane="topRight" activeCell="B1" sqref="B1"/>
      <selection pane="bottomLeft" activeCell="A9" sqref="A9"/>
      <selection pane="bottomRight" activeCell="E44" sqref="E44"/>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1142" t="s">
        <v>1165</v>
      </c>
      <c r="B1" s="1142"/>
      <c r="C1" s="1142"/>
      <c r="D1" s="1142"/>
      <c r="E1" s="1142"/>
    </row>
    <row r="2" spans="1:5" ht="33.75" thickBot="1">
      <c r="A2" s="321" t="s">
        <v>1166</v>
      </c>
      <c r="B2" s="322" t="s">
        <v>1167</v>
      </c>
      <c r="C2" s="323" t="s">
        <v>1168</v>
      </c>
      <c r="D2" s="323" t="s">
        <v>1174</v>
      </c>
      <c r="E2" s="324" t="s">
        <v>1169</v>
      </c>
    </row>
    <row r="3" spans="1:5" ht="20.25" customHeight="1" thickBot="1">
      <c r="A3" s="1146">
        <f>'１１直送'!A3</f>
        <v>46143</v>
      </c>
      <c r="B3" s="682" t="s">
        <v>1170</v>
      </c>
      <c r="C3" s="683" t="s">
        <v>2900</v>
      </c>
      <c r="D3" s="683" t="s">
        <v>2901</v>
      </c>
      <c r="E3" s="684" t="s">
        <v>2902</v>
      </c>
    </row>
    <row r="4" spans="1:5" ht="20.25" customHeight="1" thickBot="1">
      <c r="A4" s="1147"/>
      <c r="B4" s="682" t="s">
        <v>1171</v>
      </c>
      <c r="C4" s="683" t="s">
        <v>2961</v>
      </c>
      <c r="D4" s="683" t="s">
        <v>2962</v>
      </c>
      <c r="E4" s="684" t="s">
        <v>2963</v>
      </c>
    </row>
    <row r="5" spans="1:5" ht="20.25" customHeight="1" thickBot="1">
      <c r="A5" s="1148"/>
      <c r="B5" s="682" t="s">
        <v>1172</v>
      </c>
      <c r="C5" s="683" t="s">
        <v>3000</v>
      </c>
      <c r="D5" s="683" t="s">
        <v>2901</v>
      </c>
      <c r="E5" s="684" t="s">
        <v>2999</v>
      </c>
    </row>
    <row r="6" spans="1:5" ht="20.25" customHeight="1" thickBot="1">
      <c r="A6" s="1146">
        <f>A3+1</f>
        <v>46144</v>
      </c>
      <c r="B6" s="682" t="s">
        <v>1170</v>
      </c>
      <c r="C6" s="683" t="s">
        <v>3029</v>
      </c>
      <c r="D6" s="683" t="s">
        <v>3030</v>
      </c>
      <c r="E6" s="684" t="s">
        <v>3031</v>
      </c>
    </row>
    <row r="7" spans="1:5" ht="20.25" customHeight="1" thickBot="1">
      <c r="A7" s="1147"/>
      <c r="B7" s="682" t="s">
        <v>1171</v>
      </c>
      <c r="C7" s="683" t="s">
        <v>3085</v>
      </c>
      <c r="D7" s="683" t="s">
        <v>3086</v>
      </c>
      <c r="E7" s="684" t="s">
        <v>3087</v>
      </c>
    </row>
    <row r="8" spans="1:5" ht="20.25" customHeight="1" thickBot="1">
      <c r="A8" s="1148"/>
      <c r="B8" s="682" t="s">
        <v>1172</v>
      </c>
      <c r="C8" s="683" t="s">
        <v>3127</v>
      </c>
      <c r="D8" s="683" t="s">
        <v>3125</v>
      </c>
      <c r="E8" s="684" t="s">
        <v>3126</v>
      </c>
    </row>
    <row r="9" spans="1:5" ht="20.25" customHeight="1" thickBot="1">
      <c r="A9" s="1146">
        <f t="shared" ref="A9" si="0">A6+1</f>
        <v>46145</v>
      </c>
      <c r="B9" s="682" t="s">
        <v>1170</v>
      </c>
      <c r="C9" s="683" t="s">
        <v>3192</v>
      </c>
      <c r="D9" s="683" t="s">
        <v>3191</v>
      </c>
      <c r="E9" s="684" t="s">
        <v>3193</v>
      </c>
    </row>
    <row r="10" spans="1:5" ht="20.25" customHeight="1" thickBot="1">
      <c r="A10" s="1147"/>
      <c r="B10" s="682" t="s">
        <v>1171</v>
      </c>
      <c r="C10" s="683" t="s">
        <v>3231</v>
      </c>
      <c r="D10" s="683" t="s">
        <v>3191</v>
      </c>
      <c r="E10" s="684" t="s">
        <v>3232</v>
      </c>
    </row>
    <row r="11" spans="1:5" ht="20.25" customHeight="1" thickBot="1">
      <c r="A11" s="1148"/>
      <c r="B11" s="682" t="s">
        <v>1172</v>
      </c>
      <c r="C11" s="683" t="s">
        <v>3250</v>
      </c>
      <c r="D11" s="683" t="s">
        <v>3125</v>
      </c>
      <c r="E11" s="684" t="s">
        <v>3249</v>
      </c>
    </row>
    <row r="12" spans="1:5" ht="20.25" customHeight="1" thickBot="1">
      <c r="A12" s="1146">
        <f t="shared" ref="A12" si="1">A9+1</f>
        <v>46146</v>
      </c>
      <c r="B12" s="682" t="s">
        <v>1170</v>
      </c>
      <c r="C12" s="683" t="s">
        <v>3326</v>
      </c>
      <c r="D12" s="683" t="s">
        <v>3086</v>
      </c>
      <c r="E12" s="684" t="s">
        <v>3087</v>
      </c>
    </row>
    <row r="13" spans="1:5" ht="20.25" customHeight="1" thickBot="1">
      <c r="A13" s="1147"/>
      <c r="B13" s="682" t="s">
        <v>1171</v>
      </c>
      <c r="C13" s="683" t="s">
        <v>3363</v>
      </c>
      <c r="D13" s="683" t="s">
        <v>3125</v>
      </c>
      <c r="E13" s="684" t="s">
        <v>3364</v>
      </c>
    </row>
    <row r="14" spans="1:5" ht="20.25" customHeight="1" thickBot="1">
      <c r="A14" s="1148"/>
      <c r="B14" s="682" t="s">
        <v>1172</v>
      </c>
      <c r="C14" s="683" t="s">
        <v>3381</v>
      </c>
      <c r="D14" s="683" t="s">
        <v>3379</v>
      </c>
      <c r="E14" s="684" t="s">
        <v>3380</v>
      </c>
    </row>
    <row r="15" spans="1:5" ht="20.25" customHeight="1" thickBot="1">
      <c r="A15" s="1146">
        <f t="shared" ref="A15" si="2">A12+1</f>
        <v>46147</v>
      </c>
      <c r="B15" s="682" t="s">
        <v>1170</v>
      </c>
      <c r="C15" s="683" t="s">
        <v>3396</v>
      </c>
      <c r="D15" s="683" t="s">
        <v>3397</v>
      </c>
      <c r="E15" s="684" t="s">
        <v>3398</v>
      </c>
    </row>
    <row r="16" spans="1:5" ht="20.25" customHeight="1" thickBot="1">
      <c r="A16" s="1147"/>
      <c r="B16" s="682" t="s">
        <v>1171</v>
      </c>
      <c r="C16" s="683" t="s">
        <v>3445</v>
      </c>
      <c r="D16" s="683" t="s">
        <v>3446</v>
      </c>
      <c r="E16" s="685" t="s">
        <v>3444</v>
      </c>
    </row>
    <row r="17" spans="1:5" ht="20.25" customHeight="1" thickBot="1">
      <c r="A17" s="1148"/>
      <c r="B17" s="682" t="s">
        <v>1172</v>
      </c>
      <c r="C17" s="683" t="s">
        <v>3474</v>
      </c>
      <c r="D17" s="683" t="s">
        <v>3475</v>
      </c>
      <c r="E17" s="685" t="s">
        <v>3476</v>
      </c>
    </row>
    <row r="18" spans="1:5" ht="20.25" customHeight="1" thickBot="1">
      <c r="A18" s="1146">
        <f t="shared" ref="A18" si="3">A15+1</f>
        <v>46148</v>
      </c>
      <c r="B18" s="682" t="s">
        <v>1170</v>
      </c>
      <c r="C18" s="683" t="s">
        <v>3515</v>
      </c>
      <c r="D18" s="683" t="s">
        <v>2962</v>
      </c>
      <c r="E18" s="684" t="s">
        <v>3516</v>
      </c>
    </row>
    <row r="19" spans="1:5" ht="20.25" customHeight="1" thickBot="1">
      <c r="A19" s="1147"/>
      <c r="B19" s="682" t="s">
        <v>1171</v>
      </c>
      <c r="C19" s="683" t="s">
        <v>3589</v>
      </c>
      <c r="D19" s="683" t="s">
        <v>2962</v>
      </c>
      <c r="E19" s="685" t="s">
        <v>3588</v>
      </c>
    </row>
    <row r="20" spans="1:5" ht="20.25" customHeight="1" thickBot="1">
      <c r="A20" s="1148"/>
      <c r="B20" s="682" t="s">
        <v>1172</v>
      </c>
      <c r="C20" s="683" t="s">
        <v>3622</v>
      </c>
      <c r="D20" s="683" t="s">
        <v>3623</v>
      </c>
      <c r="E20" s="685" t="s">
        <v>3249</v>
      </c>
    </row>
    <row r="21" spans="1:5" ht="20.25" customHeight="1" thickBot="1">
      <c r="A21" s="1146">
        <f t="shared" ref="A21" si="4">A18+1</f>
        <v>46149</v>
      </c>
      <c r="B21" s="682" t="s">
        <v>1170</v>
      </c>
      <c r="C21" s="683" t="s">
        <v>3694</v>
      </c>
      <c r="D21" s="683" t="s">
        <v>3397</v>
      </c>
      <c r="E21" s="684" t="s">
        <v>3398</v>
      </c>
    </row>
    <row r="22" spans="1:5" ht="20.25" customHeight="1" thickBot="1">
      <c r="A22" s="1147"/>
      <c r="B22" s="682" t="s">
        <v>1171</v>
      </c>
      <c r="C22" s="683" t="s">
        <v>3725</v>
      </c>
      <c r="D22" s="683" t="s">
        <v>3379</v>
      </c>
      <c r="E22" s="684" t="s">
        <v>3724</v>
      </c>
    </row>
    <row r="23" spans="1:5" ht="20.25" customHeight="1" thickBot="1">
      <c r="A23" s="1148"/>
      <c r="B23" s="682" t="s">
        <v>1172</v>
      </c>
      <c r="C23" s="683" t="s">
        <v>3784</v>
      </c>
      <c r="D23" s="683" t="s">
        <v>3785</v>
      </c>
      <c r="E23" s="685" t="s">
        <v>3786</v>
      </c>
    </row>
    <row r="24" spans="1:5" ht="20.25" customHeight="1" thickBot="1">
      <c r="A24" s="1146">
        <f t="shared" ref="A24" si="5">A21+1</f>
        <v>46150</v>
      </c>
      <c r="B24" s="682" t="s">
        <v>1170</v>
      </c>
      <c r="C24" s="683" t="s">
        <v>3812</v>
      </c>
      <c r="D24" s="683" t="s">
        <v>2901</v>
      </c>
      <c r="E24" s="684" t="s">
        <v>3811</v>
      </c>
    </row>
    <row r="25" spans="1:5" ht="20.25" customHeight="1" thickBot="1">
      <c r="A25" s="1147"/>
      <c r="B25" s="682" t="s">
        <v>1171</v>
      </c>
      <c r="C25" s="683" t="s">
        <v>3890</v>
      </c>
      <c r="D25" s="683" t="s">
        <v>3446</v>
      </c>
      <c r="E25" s="685" t="s">
        <v>3889</v>
      </c>
    </row>
    <row r="26" spans="1:5" ht="20.25" customHeight="1" thickBot="1">
      <c r="A26" s="1148"/>
      <c r="B26" s="682" t="s">
        <v>1172</v>
      </c>
      <c r="C26" s="683" t="s">
        <v>3924</v>
      </c>
      <c r="D26" s="683" t="s">
        <v>2901</v>
      </c>
      <c r="E26" s="684" t="s">
        <v>3925</v>
      </c>
    </row>
    <row r="27" spans="1:5" ht="20.25" customHeight="1" thickBot="1">
      <c r="A27" s="1146">
        <f t="shared" ref="A27" si="6">A24+1</f>
        <v>46151</v>
      </c>
      <c r="B27" s="682" t="s">
        <v>1170</v>
      </c>
      <c r="C27" s="683" t="s">
        <v>3957</v>
      </c>
      <c r="D27" s="683" t="s">
        <v>3446</v>
      </c>
      <c r="E27" s="685" t="s">
        <v>3889</v>
      </c>
    </row>
    <row r="28" spans="1:5" ht="20.25" customHeight="1" thickBot="1">
      <c r="A28" s="1147"/>
      <c r="B28" s="682" t="s">
        <v>1171</v>
      </c>
      <c r="C28" s="1080" t="s">
        <v>3999</v>
      </c>
      <c r="D28" s="683" t="s">
        <v>3785</v>
      </c>
      <c r="E28" s="685" t="s">
        <v>3998</v>
      </c>
    </row>
    <row r="29" spans="1:5" ht="20.25" customHeight="1" thickBot="1">
      <c r="A29" s="1148"/>
      <c r="B29" s="682" t="s">
        <v>1172</v>
      </c>
      <c r="C29" s="683" t="s">
        <v>4015</v>
      </c>
      <c r="D29" s="683" t="s">
        <v>4016</v>
      </c>
      <c r="E29" s="684" t="s">
        <v>4017</v>
      </c>
    </row>
    <row r="30" spans="1:5" ht="20.25" customHeight="1" thickBot="1">
      <c r="A30" s="1146">
        <f t="shared" ref="A30" si="7">A27+1</f>
        <v>46152</v>
      </c>
      <c r="B30" s="682" t="s">
        <v>1170</v>
      </c>
      <c r="C30" s="683" t="s">
        <v>4072</v>
      </c>
      <c r="D30" s="683" t="s">
        <v>3446</v>
      </c>
      <c r="E30" s="685" t="s">
        <v>4039</v>
      </c>
    </row>
    <row r="31" spans="1:5" ht="20.25" customHeight="1" thickBot="1">
      <c r="A31" s="1147"/>
      <c r="B31" s="682" t="s">
        <v>1171</v>
      </c>
      <c r="C31" s="683" t="s">
        <v>4098</v>
      </c>
      <c r="D31" s="683" t="s">
        <v>4099</v>
      </c>
      <c r="E31" s="684" t="s">
        <v>4100</v>
      </c>
    </row>
    <row r="32" spans="1:5" ht="20.25" customHeight="1" thickBot="1">
      <c r="A32" s="1148"/>
      <c r="B32" s="682" t="s">
        <v>1172</v>
      </c>
      <c r="C32" s="1080" t="s">
        <v>4145</v>
      </c>
      <c r="D32" s="683" t="s">
        <v>2901</v>
      </c>
      <c r="E32" s="685" t="s">
        <v>4146</v>
      </c>
    </row>
    <row r="33" spans="1:10" ht="20.25" customHeight="1" thickBot="1">
      <c r="A33" s="1146">
        <f t="shared" ref="A33" si="8">A30+1</f>
        <v>46153</v>
      </c>
      <c r="B33" s="682" t="s">
        <v>1170</v>
      </c>
      <c r="C33" s="683" t="s">
        <v>4153</v>
      </c>
      <c r="D33" s="683" t="s">
        <v>2901</v>
      </c>
      <c r="E33" s="684" t="s">
        <v>4154</v>
      </c>
    </row>
    <row r="34" spans="1:10" ht="20.25" customHeight="1" thickBot="1">
      <c r="A34" s="1147"/>
      <c r="B34" s="682" t="s">
        <v>1171</v>
      </c>
      <c r="C34" s="683" t="s">
        <v>4205</v>
      </c>
      <c r="D34" s="683" t="s">
        <v>4099</v>
      </c>
      <c r="E34" s="685" t="s">
        <v>4206</v>
      </c>
    </row>
    <row r="35" spans="1:10" ht="20.25" customHeight="1" thickBot="1">
      <c r="A35" s="1148"/>
      <c r="B35" s="682" t="s">
        <v>1172</v>
      </c>
      <c r="C35" s="683" t="s">
        <v>4254</v>
      </c>
      <c r="D35" s="683" t="s">
        <v>3379</v>
      </c>
      <c r="E35" s="684" t="s">
        <v>4017</v>
      </c>
    </row>
    <row r="36" spans="1:10" ht="20.25" customHeight="1" thickBot="1">
      <c r="A36" s="1146">
        <f t="shared" ref="A36" si="9">A33+1</f>
        <v>46154</v>
      </c>
      <c r="B36" s="682" t="s">
        <v>1170</v>
      </c>
      <c r="C36" s="683" t="s">
        <v>4274</v>
      </c>
      <c r="D36" s="683" t="s">
        <v>2962</v>
      </c>
      <c r="E36" s="684" t="s">
        <v>3087</v>
      </c>
    </row>
    <row r="37" spans="1:10" ht="20.25" customHeight="1" thickBot="1">
      <c r="A37" s="1147"/>
      <c r="B37" s="682" t="s">
        <v>1171</v>
      </c>
      <c r="C37" s="683" t="s">
        <v>4205</v>
      </c>
      <c r="D37" s="683" t="s">
        <v>4324</v>
      </c>
      <c r="E37" s="685" t="s">
        <v>4325</v>
      </c>
    </row>
    <row r="38" spans="1:10" ht="20.25" customHeight="1" thickBot="1">
      <c r="A38" s="1148"/>
      <c r="B38" s="682" t="s">
        <v>1172</v>
      </c>
      <c r="C38" s="683" t="s">
        <v>4351</v>
      </c>
      <c r="D38" s="683" t="s">
        <v>4099</v>
      </c>
      <c r="E38" s="685" t="s">
        <v>4352</v>
      </c>
    </row>
    <row r="39" spans="1:10" ht="20.25" customHeight="1" thickBot="1">
      <c r="A39" s="1146">
        <f t="shared" ref="A39" si="10">A36+1</f>
        <v>46155</v>
      </c>
      <c r="B39" s="682" t="s">
        <v>1170</v>
      </c>
      <c r="C39" s="683" t="s">
        <v>4377</v>
      </c>
      <c r="D39" s="683" t="s">
        <v>3397</v>
      </c>
      <c r="E39" s="684" t="s">
        <v>3398</v>
      </c>
    </row>
    <row r="40" spans="1:10" ht="20.25" customHeight="1" thickBot="1">
      <c r="A40" s="1147"/>
      <c r="B40" s="682" t="s">
        <v>1171</v>
      </c>
      <c r="C40" s="683" t="s">
        <v>4098</v>
      </c>
      <c r="D40" s="683" t="s">
        <v>4324</v>
      </c>
      <c r="E40" s="684" t="s">
        <v>4383</v>
      </c>
    </row>
    <row r="41" spans="1:10" ht="20.25" customHeight="1" thickBot="1">
      <c r="A41" s="1148"/>
      <c r="B41" s="682" t="s">
        <v>1172</v>
      </c>
      <c r="C41" s="683" t="s">
        <v>4418</v>
      </c>
      <c r="D41" s="683" t="s">
        <v>4099</v>
      </c>
      <c r="E41" s="685" t="s">
        <v>4419</v>
      </c>
    </row>
    <row r="42" spans="1:10" ht="20.25" customHeight="1" thickBot="1">
      <c r="A42" s="1146">
        <f t="shared" ref="A42" si="11">A39+1</f>
        <v>46156</v>
      </c>
      <c r="B42" s="682" t="s">
        <v>1170</v>
      </c>
      <c r="C42" s="683" t="s">
        <v>4451</v>
      </c>
      <c r="D42" s="683" t="s">
        <v>3397</v>
      </c>
      <c r="E42" s="684" t="s">
        <v>3398</v>
      </c>
    </row>
    <row r="43" spans="1:10" ht="20.25" customHeight="1" thickBot="1">
      <c r="A43" s="1147"/>
      <c r="B43" s="682" t="s">
        <v>1171</v>
      </c>
      <c r="C43" s="683" t="s">
        <v>4480</v>
      </c>
      <c r="D43" s="683" t="s">
        <v>2901</v>
      </c>
      <c r="E43" s="685" t="s">
        <v>3249</v>
      </c>
    </row>
    <row r="44" spans="1:10" ht="20.25" customHeight="1" thickBot="1">
      <c r="A44" s="1148"/>
      <c r="B44" s="682" t="s">
        <v>1172</v>
      </c>
      <c r="C44" s="683" t="s">
        <v>4547</v>
      </c>
      <c r="D44" s="683" t="s">
        <v>4099</v>
      </c>
      <c r="E44" s="685" t="s">
        <v>3998</v>
      </c>
    </row>
    <row r="45" spans="1:10" ht="20.25" customHeight="1" thickBot="1">
      <c r="A45" s="1146">
        <f t="shared" ref="A45" si="12">A42+1</f>
        <v>46157</v>
      </c>
      <c r="B45" s="682" t="s">
        <v>1170</v>
      </c>
      <c r="C45" s="683">
        <v>0.37083333333333335</v>
      </c>
      <c r="D45" s="683"/>
      <c r="E45" s="685"/>
    </row>
    <row r="46" spans="1:10" ht="20.25" customHeight="1" thickBot="1">
      <c r="A46" s="1147"/>
      <c r="B46" s="682" t="s">
        <v>1171</v>
      </c>
      <c r="C46" s="683">
        <v>0.6743055555555556</v>
      </c>
      <c r="D46" s="683"/>
      <c r="E46" s="684"/>
    </row>
    <row r="47" spans="1:10" ht="20.25" customHeight="1" thickBot="1">
      <c r="A47" s="1148"/>
      <c r="B47" s="682" t="s">
        <v>1172</v>
      </c>
      <c r="C47" s="683">
        <v>0.12291666666666667</v>
      </c>
      <c r="D47" s="683"/>
      <c r="E47" s="684"/>
    </row>
    <row r="48" spans="1:10" ht="20.25" customHeight="1" thickBot="1">
      <c r="A48" s="1146">
        <f t="shared" ref="A48" si="13">A45+1</f>
        <v>46158</v>
      </c>
      <c r="B48" s="682" t="s">
        <v>1170</v>
      </c>
      <c r="C48" s="683">
        <v>0.44444444444444442</v>
      </c>
      <c r="D48" s="683"/>
      <c r="E48" s="684"/>
      <c r="J48" t="s">
        <v>1173</v>
      </c>
    </row>
    <row r="49" spans="1:5" ht="20.25" customHeight="1" thickBot="1">
      <c r="A49" s="1147"/>
      <c r="B49" s="682" t="s">
        <v>1171</v>
      </c>
      <c r="C49" s="683">
        <v>0.74444444444444446</v>
      </c>
      <c r="D49" s="683"/>
      <c r="E49" s="684"/>
    </row>
    <row r="50" spans="1:5" ht="20.25" customHeight="1" thickBot="1">
      <c r="A50" s="1148"/>
      <c r="B50" s="682" t="s">
        <v>1172</v>
      </c>
      <c r="C50" s="683">
        <v>1.1805555555555555E-2</v>
      </c>
      <c r="D50" s="683"/>
      <c r="E50" s="685"/>
    </row>
    <row r="51" spans="1:5" ht="20.25" customHeight="1" thickBot="1">
      <c r="A51" s="1146">
        <f t="shared" ref="A51" si="14">A48+1</f>
        <v>46159</v>
      </c>
      <c r="B51" s="682" t="s">
        <v>1170</v>
      </c>
      <c r="C51" s="683">
        <v>0.58333333333333337</v>
      </c>
      <c r="D51" s="683"/>
      <c r="E51" s="684"/>
    </row>
    <row r="52" spans="1:5" ht="20.25" customHeight="1" thickBot="1">
      <c r="A52" s="1147"/>
      <c r="B52" s="682" t="s">
        <v>1171</v>
      </c>
      <c r="C52" s="683">
        <v>0.8027777777777777</v>
      </c>
      <c r="D52" s="683"/>
      <c r="E52" s="685"/>
    </row>
    <row r="53" spans="1:5" ht="20.25" customHeight="1" thickBot="1">
      <c r="A53" s="1148"/>
      <c r="B53" s="682" t="s">
        <v>1172</v>
      </c>
      <c r="C53" s="683">
        <v>5.9027777777777783E-2</v>
      </c>
      <c r="D53" s="683"/>
      <c r="E53" s="685"/>
    </row>
    <row r="54" spans="1:5" ht="20.25" customHeight="1" thickBot="1">
      <c r="A54" s="1146">
        <f t="shared" ref="A54" si="15">A51+1</f>
        <v>46160</v>
      </c>
      <c r="B54" s="682" t="s">
        <v>1170</v>
      </c>
      <c r="C54" s="683">
        <v>0.40069444444444446</v>
      </c>
      <c r="D54" s="683"/>
      <c r="E54" s="684"/>
    </row>
    <row r="55" spans="1:5" ht="20.25" customHeight="1" thickBot="1">
      <c r="A55" s="1147"/>
      <c r="B55" s="682" t="s">
        <v>1171</v>
      </c>
      <c r="C55" s="683">
        <v>0.70763888888888893</v>
      </c>
      <c r="D55" s="683"/>
      <c r="E55" s="684"/>
    </row>
    <row r="56" spans="1:5" ht="20.25" customHeight="1" thickBot="1">
      <c r="A56" s="1148"/>
      <c r="B56" s="682" t="s">
        <v>1172</v>
      </c>
      <c r="C56" s="683">
        <v>0.3125</v>
      </c>
      <c r="D56" s="683"/>
      <c r="E56" s="685"/>
    </row>
    <row r="57" spans="1:5" ht="20.25" customHeight="1" thickBot="1">
      <c r="A57" s="1146">
        <f t="shared" ref="A57" si="16">A54+1</f>
        <v>46161</v>
      </c>
      <c r="B57" s="682" t="s">
        <v>1170</v>
      </c>
      <c r="C57" s="683">
        <v>0.37916666666666665</v>
      </c>
      <c r="D57" s="683"/>
      <c r="E57" s="684"/>
    </row>
    <row r="58" spans="1:5" ht="20.25" customHeight="1" thickBot="1">
      <c r="A58" s="1147"/>
      <c r="B58" s="682" t="s">
        <v>1171</v>
      </c>
      <c r="C58" s="683">
        <v>0.6958333333333333</v>
      </c>
      <c r="D58" s="683"/>
      <c r="E58" s="685"/>
    </row>
    <row r="59" spans="1:5" ht="20.25" customHeight="1" thickBot="1">
      <c r="A59" s="1148"/>
      <c r="B59" s="682" t="s">
        <v>1172</v>
      </c>
      <c r="C59" s="683">
        <v>0.2986111111111111</v>
      </c>
      <c r="D59" s="683"/>
      <c r="E59" s="685"/>
    </row>
    <row r="60" spans="1:5" ht="20.25" customHeight="1" thickBot="1">
      <c r="A60" s="1146">
        <f t="shared" ref="A60" si="17">A57+1</f>
        <v>46162</v>
      </c>
      <c r="B60" s="682" t="s">
        <v>1170</v>
      </c>
      <c r="C60" s="683">
        <v>0.39583333333333331</v>
      </c>
      <c r="D60" s="683"/>
      <c r="E60" s="685"/>
    </row>
    <row r="61" spans="1:5" ht="20.25" customHeight="1" thickBot="1">
      <c r="A61" s="1147"/>
      <c r="B61" s="682" t="s">
        <v>1171</v>
      </c>
      <c r="C61" s="683">
        <v>0.67499999999999993</v>
      </c>
      <c r="D61" s="683"/>
      <c r="E61" s="684"/>
    </row>
    <row r="62" spans="1:5" ht="20.25" customHeight="1" thickBot="1">
      <c r="A62" s="1148"/>
      <c r="B62" s="682" t="s">
        <v>1172</v>
      </c>
      <c r="C62" s="683">
        <v>5.8333333333333327E-2</v>
      </c>
      <c r="D62" s="683"/>
      <c r="E62" s="684"/>
    </row>
    <row r="63" spans="1:5" ht="20.25" customHeight="1" thickBot="1">
      <c r="A63" s="1146">
        <f t="shared" ref="A63" si="18">A60+1</f>
        <v>46163</v>
      </c>
      <c r="B63" s="682" t="s">
        <v>1170</v>
      </c>
      <c r="C63" s="683">
        <v>0.35694444444444445</v>
      </c>
      <c r="D63" s="683"/>
      <c r="E63" s="684"/>
    </row>
    <row r="64" spans="1:5" ht="20.25" customHeight="1" thickBot="1">
      <c r="A64" s="1147"/>
      <c r="B64" s="682" t="s">
        <v>1171</v>
      </c>
      <c r="C64" s="683">
        <v>0.72222222222222221</v>
      </c>
      <c r="D64" s="683"/>
      <c r="E64" s="685"/>
    </row>
    <row r="65" spans="1:5" ht="20.25" customHeight="1" thickBot="1">
      <c r="A65" s="1148"/>
      <c r="B65" s="682" t="s">
        <v>1172</v>
      </c>
      <c r="C65" s="683">
        <v>8.7500000000000008E-2</v>
      </c>
      <c r="D65" s="683"/>
      <c r="E65" s="684"/>
    </row>
    <row r="66" spans="1:5" ht="20.25" customHeight="1" thickBot="1">
      <c r="A66" s="1146">
        <f t="shared" ref="A66" si="19">A63+1</f>
        <v>46164</v>
      </c>
      <c r="B66" s="682" t="s">
        <v>1170</v>
      </c>
      <c r="C66" s="683">
        <v>0.38472222222222219</v>
      </c>
      <c r="D66" s="683"/>
      <c r="E66" s="684"/>
    </row>
    <row r="67" spans="1:5" ht="20.25" customHeight="1" thickBot="1">
      <c r="A67" s="1147"/>
      <c r="B67" s="682" t="s">
        <v>1171</v>
      </c>
      <c r="C67" s="683">
        <v>0.75763888888888886</v>
      </c>
      <c r="D67" s="683"/>
      <c r="E67" s="685"/>
    </row>
    <row r="68" spans="1:5" ht="20.25" customHeight="1" thickBot="1">
      <c r="A68" s="1148"/>
      <c r="B68" s="682" t="s">
        <v>1172</v>
      </c>
      <c r="C68" s="683">
        <v>9.930555555555555E-2</v>
      </c>
      <c r="D68" s="683"/>
      <c r="E68" s="684"/>
    </row>
    <row r="69" spans="1:5" ht="20.25" customHeight="1" thickBot="1">
      <c r="A69" s="1146">
        <f t="shared" ref="A69" si="20">A66+1</f>
        <v>46165</v>
      </c>
      <c r="B69" s="682" t="s">
        <v>1170</v>
      </c>
      <c r="C69" s="683">
        <v>0.57222222222222219</v>
      </c>
      <c r="D69" s="683"/>
      <c r="E69" s="684"/>
    </row>
    <row r="70" spans="1:5" ht="20.25" customHeight="1" thickBot="1">
      <c r="A70" s="1147"/>
      <c r="B70" s="682" t="s">
        <v>1171</v>
      </c>
      <c r="C70" s="683">
        <v>0.97083333333333333</v>
      </c>
      <c r="D70" s="683"/>
      <c r="E70" s="684"/>
    </row>
    <row r="71" spans="1:5" ht="20.25" customHeight="1" thickBot="1">
      <c r="A71" s="1148"/>
      <c r="B71" s="682" t="s">
        <v>1172</v>
      </c>
      <c r="C71" s="683">
        <v>5.9722222222222225E-2</v>
      </c>
      <c r="D71" s="683"/>
      <c r="E71" s="685"/>
    </row>
    <row r="72" spans="1:5" ht="20.25" customHeight="1" thickBot="1">
      <c r="A72" s="1146">
        <f t="shared" ref="A72" si="21">A69+1</f>
        <v>46166</v>
      </c>
      <c r="B72" s="682" t="s">
        <v>1170</v>
      </c>
      <c r="C72" s="683">
        <v>0.58333333333333337</v>
      </c>
      <c r="D72" s="683"/>
      <c r="E72" s="684"/>
    </row>
    <row r="73" spans="1:5" ht="20.25" customHeight="1" thickBot="1">
      <c r="A73" s="1147"/>
      <c r="B73" s="682" t="s">
        <v>1171</v>
      </c>
      <c r="C73" s="683">
        <v>0.875</v>
      </c>
      <c r="D73" s="683"/>
      <c r="E73" s="685"/>
    </row>
    <row r="74" spans="1:5" ht="20.25" customHeight="1" thickBot="1">
      <c r="A74" s="1148"/>
      <c r="B74" s="682" t="s">
        <v>1172</v>
      </c>
      <c r="C74" s="683">
        <v>7.2222222222222229E-2</v>
      </c>
      <c r="D74" s="683"/>
      <c r="E74" s="684"/>
    </row>
    <row r="75" spans="1:5" ht="20.25" customHeight="1" thickBot="1">
      <c r="A75" s="1146">
        <f t="shared" ref="A75" si="22">A72+1</f>
        <v>46167</v>
      </c>
      <c r="B75" s="682" t="s">
        <v>1170</v>
      </c>
      <c r="C75" s="683">
        <v>0.55555555555555558</v>
      </c>
      <c r="D75" s="683"/>
      <c r="E75" s="684"/>
    </row>
    <row r="76" spans="1:5" ht="20.25" customHeight="1" thickBot="1">
      <c r="A76" s="1147"/>
      <c r="B76" s="682" t="s">
        <v>1171</v>
      </c>
      <c r="C76" s="683">
        <v>0.4680555555555555</v>
      </c>
      <c r="D76" s="683"/>
      <c r="E76" s="684"/>
    </row>
    <row r="77" spans="1:5" ht="20.25" customHeight="1" thickBot="1">
      <c r="A77" s="1148"/>
      <c r="B77" s="682" t="s">
        <v>1172</v>
      </c>
      <c r="C77" s="683">
        <v>4.6527777777777779E-2</v>
      </c>
      <c r="D77" s="683"/>
      <c r="E77" s="684"/>
    </row>
    <row r="78" spans="1:5" ht="20.25" customHeight="1" thickBot="1">
      <c r="A78" s="1146">
        <f t="shared" ref="A78" si="23">A75+1</f>
        <v>46168</v>
      </c>
      <c r="B78" s="682" t="s">
        <v>1170</v>
      </c>
      <c r="C78" s="683">
        <v>0.4375</v>
      </c>
      <c r="D78" s="683"/>
      <c r="E78" s="684"/>
    </row>
    <row r="79" spans="1:5" ht="20.25" customHeight="1" thickBot="1">
      <c r="A79" s="1147"/>
      <c r="B79" s="682" t="s">
        <v>1171</v>
      </c>
      <c r="C79" s="683">
        <v>0.8881944444444444</v>
      </c>
      <c r="D79" s="683"/>
      <c r="E79" s="684"/>
    </row>
    <row r="80" spans="1:5" ht="20.25" customHeight="1" thickBot="1">
      <c r="A80" s="1148"/>
      <c r="B80" s="682" t="s">
        <v>1172</v>
      </c>
      <c r="C80" s="683">
        <v>4.3055555555555562E-2</v>
      </c>
      <c r="D80" s="683"/>
      <c r="E80" s="684"/>
    </row>
    <row r="81" spans="1:5" ht="20.25" customHeight="1" thickBot="1">
      <c r="A81" s="1146">
        <f t="shared" ref="A81" si="24">A78+1</f>
        <v>46169</v>
      </c>
      <c r="B81" s="682" t="s">
        <v>1170</v>
      </c>
      <c r="C81" s="683">
        <v>0.4513888888888889</v>
      </c>
      <c r="D81" s="683"/>
      <c r="E81" s="685"/>
    </row>
    <row r="82" spans="1:5" ht="20.25" customHeight="1" thickBot="1">
      <c r="A82" s="1147"/>
      <c r="B82" s="682" t="s">
        <v>1171</v>
      </c>
      <c r="C82" s="683">
        <v>0.85833333333333339</v>
      </c>
      <c r="D82" s="683"/>
      <c r="E82" s="685"/>
    </row>
    <row r="83" spans="1:5" ht="20.25" customHeight="1" thickBot="1">
      <c r="A83" s="1148"/>
      <c r="B83" s="682" t="s">
        <v>1172</v>
      </c>
      <c r="C83" s="683">
        <v>5.8333333333333327E-2</v>
      </c>
      <c r="D83" s="683"/>
      <c r="E83" s="684"/>
    </row>
    <row r="84" spans="1:5" ht="20.25" customHeight="1" thickBot="1">
      <c r="A84" s="1146">
        <f t="shared" ref="A84" si="25">A81+1</f>
        <v>46170</v>
      </c>
      <c r="B84" s="682" t="s">
        <v>1170</v>
      </c>
      <c r="C84" s="683">
        <v>0.57152777777777775</v>
      </c>
      <c r="D84" s="683"/>
      <c r="E84" s="684"/>
    </row>
    <row r="85" spans="1:5" ht="20.25" customHeight="1" thickBot="1">
      <c r="A85" s="1147"/>
      <c r="B85" s="682" t="s">
        <v>1171</v>
      </c>
      <c r="C85" s="683">
        <v>0.71805555555555556</v>
      </c>
      <c r="D85" s="683"/>
      <c r="E85" s="684"/>
    </row>
    <row r="86" spans="1:5" ht="20.25" customHeight="1" thickBot="1">
      <c r="A86" s="1148"/>
      <c r="B86" s="682" t="s">
        <v>1172</v>
      </c>
      <c r="C86" s="683">
        <v>0.10972222222222222</v>
      </c>
      <c r="D86" s="683"/>
      <c r="E86" s="684"/>
    </row>
    <row r="87" spans="1:5" ht="20.25" customHeight="1" thickBot="1">
      <c r="A87" s="1146">
        <f t="shared" ref="A87" si="26">A84+1</f>
        <v>46171</v>
      </c>
      <c r="B87" s="682" t="s">
        <v>1170</v>
      </c>
      <c r="C87" s="683">
        <v>0.6118055555555556</v>
      </c>
      <c r="D87" s="683"/>
      <c r="E87" s="684"/>
    </row>
    <row r="88" spans="1:5" ht="20.25" customHeight="1" thickBot="1">
      <c r="A88" s="1147"/>
      <c r="B88" s="682" t="s">
        <v>1171</v>
      </c>
      <c r="C88" s="683">
        <v>0.87777777777777777</v>
      </c>
      <c r="D88" s="683"/>
      <c r="E88" s="685"/>
    </row>
    <row r="89" spans="1:5" ht="20.25" customHeight="1" thickBot="1">
      <c r="A89" s="1148"/>
      <c r="B89" s="682" t="s">
        <v>1172</v>
      </c>
      <c r="C89" s="683">
        <v>0.28541666666666665</v>
      </c>
      <c r="D89" s="683"/>
      <c r="E89" s="685"/>
    </row>
    <row r="90" spans="1:5" ht="20.25" customHeight="1" thickBot="1">
      <c r="A90" s="1146">
        <f t="shared" ref="A90" si="27">A87+1</f>
        <v>46172</v>
      </c>
      <c r="B90" s="682" t="s">
        <v>1170</v>
      </c>
      <c r="C90" s="683">
        <v>0.51041666666666663</v>
      </c>
      <c r="D90" s="683"/>
      <c r="E90" s="684"/>
    </row>
    <row r="91" spans="1:5" ht="20.25" customHeight="1" thickBot="1">
      <c r="A91" s="1147"/>
      <c r="B91" s="682" t="s">
        <v>1171</v>
      </c>
      <c r="C91" s="683">
        <v>0.87013888888888891</v>
      </c>
      <c r="D91" s="683"/>
      <c r="E91" s="685"/>
    </row>
    <row r="92" spans="1:5" ht="20.25" customHeight="1" thickBot="1">
      <c r="A92" s="1148"/>
      <c r="B92" s="682" t="s">
        <v>1172</v>
      </c>
      <c r="C92" s="683">
        <v>2.361111111111111E-2</v>
      </c>
      <c r="D92" s="683"/>
      <c r="E92" s="685"/>
    </row>
    <row r="93" spans="1:5" ht="20.25" customHeight="1" thickBot="1">
      <c r="A93" s="1146">
        <f t="shared" ref="A93" si="28">A90+1</f>
        <v>46173</v>
      </c>
      <c r="B93" s="682" t="s">
        <v>1170</v>
      </c>
      <c r="C93" s="683">
        <v>0.36527777777777781</v>
      </c>
      <c r="D93" s="683"/>
      <c r="E93" s="684"/>
    </row>
    <row r="94" spans="1:5" ht="20.25" customHeight="1" thickBot="1">
      <c r="A94" s="1147"/>
      <c r="B94" s="682" t="s">
        <v>1171</v>
      </c>
      <c r="C94" s="683">
        <v>0.9243055555555556</v>
      </c>
      <c r="D94" s="683"/>
      <c r="E94" s="685"/>
    </row>
    <row r="95" spans="1:5" ht="20.25" customHeight="1" thickBot="1">
      <c r="A95" s="1148"/>
      <c r="B95" s="682" t="s">
        <v>1172</v>
      </c>
      <c r="C95" s="683">
        <v>0.30138888888888887</v>
      </c>
      <c r="D95" s="683"/>
      <c r="E95" s="684"/>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466"/>
  <sheetViews>
    <sheetView showGridLines="0" zoomScale="110" zoomScaleNormal="110" workbookViewId="0">
      <pane xSplit="3" ySplit="1" topLeftCell="D191" activePane="bottomRight" state="frozen"/>
      <selection activeCell="F12" sqref="F12"/>
      <selection pane="topRight" activeCell="F12" sqref="F12"/>
      <selection pane="bottomLeft" activeCell="F12" sqref="F12"/>
      <selection pane="bottomRight" activeCell="E200" sqref="E200"/>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168">
        <f>'１１直送'!A3</f>
        <v>46143</v>
      </c>
      <c r="B2" s="1152" t="s">
        <v>173</v>
      </c>
      <c r="C2" s="1152" t="s">
        <v>174</v>
      </c>
      <c r="D2" s="228"/>
      <c r="E2" s="226"/>
      <c r="F2" s="226"/>
      <c r="G2" s="226"/>
    </row>
    <row r="3" spans="1:7" ht="18" customHeight="1">
      <c r="A3" s="1168"/>
      <c r="B3" s="1152"/>
      <c r="C3" s="1153"/>
      <c r="D3" s="225" t="s">
        <v>2879</v>
      </c>
      <c r="E3" s="225" t="s">
        <v>2879</v>
      </c>
      <c r="F3" s="225" t="s">
        <v>2953</v>
      </c>
      <c r="G3" s="225" t="s">
        <v>2952</v>
      </c>
    </row>
    <row r="4" spans="1:7" ht="18" customHeight="1">
      <c r="A4" s="1169"/>
      <c r="B4" s="1152"/>
      <c r="C4" s="1154" t="s">
        <v>175</v>
      </c>
      <c r="D4" s="228"/>
      <c r="E4" s="228"/>
      <c r="F4" s="228"/>
      <c r="G4" s="228"/>
    </row>
    <row r="5" spans="1:7" ht="18" customHeight="1">
      <c r="A5" s="1169"/>
      <c r="B5" s="1152"/>
      <c r="C5" s="1153"/>
      <c r="D5" s="229" t="s">
        <v>2880</v>
      </c>
      <c r="E5" s="229" t="s">
        <v>2880</v>
      </c>
      <c r="F5" s="229" t="s">
        <v>2954</v>
      </c>
      <c r="G5" s="229" t="s">
        <v>1531</v>
      </c>
    </row>
    <row r="6" spans="1:7" ht="18" customHeight="1">
      <c r="A6" s="1169"/>
      <c r="B6" s="1152"/>
      <c r="C6" s="1152" t="s">
        <v>176</v>
      </c>
      <c r="D6" s="225"/>
      <c r="E6" s="225"/>
      <c r="F6" s="225"/>
      <c r="G6" s="225"/>
    </row>
    <row r="7" spans="1:7" ht="18" customHeight="1">
      <c r="A7" s="1169"/>
      <c r="B7" s="1152"/>
      <c r="C7" s="1153"/>
      <c r="D7" s="229" t="s">
        <v>2880</v>
      </c>
      <c r="E7" s="229" t="s">
        <v>2880</v>
      </c>
      <c r="F7" s="229" t="s">
        <v>2954</v>
      </c>
      <c r="G7" s="229" t="s">
        <v>1531</v>
      </c>
    </row>
    <row r="8" spans="1:7" ht="18" customHeight="1">
      <c r="A8" s="1169"/>
      <c r="B8" s="1155" t="s">
        <v>177</v>
      </c>
      <c r="C8" s="489" t="s">
        <v>178</v>
      </c>
      <c r="D8" s="231"/>
      <c r="E8" s="231"/>
      <c r="F8" s="231"/>
      <c r="G8" s="231"/>
    </row>
    <row r="9" spans="1:7" ht="18" customHeight="1">
      <c r="A9" s="1169"/>
      <c r="B9" s="1155"/>
      <c r="C9" s="489" t="s">
        <v>179</v>
      </c>
      <c r="D9" s="231" t="s">
        <v>2881</v>
      </c>
      <c r="E9" s="231" t="s">
        <v>2881</v>
      </c>
      <c r="F9" s="231" t="s">
        <v>2955</v>
      </c>
      <c r="G9" s="231" t="s">
        <v>930</v>
      </c>
    </row>
    <row r="10" spans="1:7" ht="18" customHeight="1">
      <c r="A10" s="1169"/>
      <c r="B10" s="1152" t="s">
        <v>180</v>
      </c>
      <c r="C10" s="490" t="s">
        <v>181</v>
      </c>
      <c r="D10" s="229" t="s">
        <v>2882</v>
      </c>
      <c r="E10" s="229" t="s">
        <v>2882</v>
      </c>
      <c r="F10" s="229" t="s">
        <v>2956</v>
      </c>
      <c r="G10" s="229" t="s">
        <v>1561</v>
      </c>
    </row>
    <row r="11" spans="1:7" ht="18" customHeight="1">
      <c r="A11" s="1169"/>
      <c r="B11" s="1152"/>
      <c r="C11" s="613" t="s">
        <v>1103</v>
      </c>
      <c r="D11" s="231" t="s">
        <v>2883</v>
      </c>
      <c r="E11" s="231" t="s">
        <v>2883</v>
      </c>
      <c r="F11" s="231" t="s">
        <v>2957</v>
      </c>
      <c r="G11" s="231" t="s">
        <v>927</v>
      </c>
    </row>
    <row r="12" spans="1:7" ht="18" customHeight="1">
      <c r="A12" s="1169"/>
      <c r="B12" s="1152"/>
      <c r="C12" s="491" t="s">
        <v>182</v>
      </c>
      <c r="D12" s="231"/>
      <c r="E12" s="231"/>
      <c r="F12" s="231"/>
      <c r="G12" s="231"/>
    </row>
    <row r="13" spans="1:7" ht="18" customHeight="1">
      <c r="A13" s="1169"/>
      <c r="B13" s="1152"/>
      <c r="C13" s="1156" t="s">
        <v>183</v>
      </c>
      <c r="D13" s="225" t="s">
        <v>2884</v>
      </c>
      <c r="E13" s="225" t="s">
        <v>2884</v>
      </c>
      <c r="F13" s="225" t="s">
        <v>2958</v>
      </c>
      <c r="G13" s="225" t="s">
        <v>949</v>
      </c>
    </row>
    <row r="14" spans="1:7" ht="18" customHeight="1">
      <c r="A14" s="1169"/>
      <c r="B14" s="1152"/>
      <c r="C14" s="1157"/>
      <c r="D14" s="231" t="s">
        <v>2885</v>
      </c>
      <c r="E14" s="231" t="s">
        <v>2886</v>
      </c>
      <c r="F14" s="231" t="s">
        <v>2886</v>
      </c>
      <c r="G14" s="231" t="s">
        <v>1557</v>
      </c>
    </row>
    <row r="15" spans="1:7" ht="18" customHeight="1">
      <c r="A15" s="1169"/>
      <c r="B15" s="1152"/>
      <c r="C15" s="1158" t="s">
        <v>184</v>
      </c>
      <c r="D15" s="231" t="s">
        <v>1057</v>
      </c>
      <c r="E15" s="231" t="s">
        <v>1057</v>
      </c>
      <c r="F15" s="231" t="s">
        <v>2959</v>
      </c>
      <c r="G15" s="231" t="s">
        <v>1529</v>
      </c>
    </row>
    <row r="16" spans="1:7" ht="18" customHeight="1" thickBot="1">
      <c r="A16" s="1170"/>
      <c r="B16" s="1152"/>
      <c r="C16" s="1156"/>
      <c r="D16" s="234" t="s">
        <v>1528</v>
      </c>
      <c r="E16" s="234" t="s">
        <v>915</v>
      </c>
      <c r="F16" s="234" t="s">
        <v>915</v>
      </c>
      <c r="G16" s="234" t="s">
        <v>919</v>
      </c>
    </row>
    <row r="17" spans="1:7" ht="18" customHeight="1">
      <c r="A17" s="1159">
        <f>A2+1</f>
        <v>46144</v>
      </c>
      <c r="B17" s="1161" t="s">
        <v>173</v>
      </c>
      <c r="C17" s="1161" t="s">
        <v>174</v>
      </c>
      <c r="D17" s="228"/>
      <c r="E17" s="228"/>
      <c r="F17" s="228"/>
      <c r="G17" s="228"/>
    </row>
    <row r="18" spans="1:7" ht="18" customHeight="1">
      <c r="A18" s="1160"/>
      <c r="B18" s="1162"/>
      <c r="C18" s="1163"/>
      <c r="D18" s="225" t="s">
        <v>2879</v>
      </c>
      <c r="E18" s="225" t="s">
        <v>2879</v>
      </c>
      <c r="F18" s="225" t="s">
        <v>3064</v>
      </c>
      <c r="G18" s="225" t="s">
        <v>2952</v>
      </c>
    </row>
    <row r="19" spans="1:7" ht="18" customHeight="1">
      <c r="A19" s="1159"/>
      <c r="B19" s="1162"/>
      <c r="C19" s="1161" t="s">
        <v>175</v>
      </c>
      <c r="D19" s="228"/>
      <c r="E19" s="228"/>
      <c r="F19" s="228"/>
      <c r="G19" s="228"/>
    </row>
    <row r="20" spans="1:7" ht="18" customHeight="1">
      <c r="A20" s="1159"/>
      <c r="B20" s="1162"/>
      <c r="C20" s="1163"/>
      <c r="D20" s="229" t="s">
        <v>2880</v>
      </c>
      <c r="E20" s="229" t="s">
        <v>2880</v>
      </c>
      <c r="F20" s="229" t="s">
        <v>2954</v>
      </c>
      <c r="G20" s="229" t="s">
        <v>1531</v>
      </c>
    </row>
    <row r="21" spans="1:7" ht="18" customHeight="1">
      <c r="A21" s="1159"/>
      <c r="B21" s="1162"/>
      <c r="C21" s="1162" t="s">
        <v>176</v>
      </c>
      <c r="D21" s="225"/>
      <c r="E21" s="225"/>
      <c r="F21" s="225"/>
      <c r="G21" s="225"/>
    </row>
    <row r="22" spans="1:7" ht="18" customHeight="1">
      <c r="A22" s="1159"/>
      <c r="B22" s="1162"/>
      <c r="C22" s="1163"/>
      <c r="D22" s="229" t="s">
        <v>2880</v>
      </c>
      <c r="E22" s="229" t="s">
        <v>2880</v>
      </c>
      <c r="F22" s="229" t="s">
        <v>2954</v>
      </c>
      <c r="G22" s="229" t="s">
        <v>1531</v>
      </c>
    </row>
    <row r="23" spans="1:7" ht="18" customHeight="1">
      <c r="A23" s="1159"/>
      <c r="B23" s="1164" t="s">
        <v>177</v>
      </c>
      <c r="C23" s="230" t="s">
        <v>178</v>
      </c>
      <c r="D23" s="231"/>
      <c r="E23" s="231"/>
      <c r="F23" s="231"/>
      <c r="G23" s="231"/>
    </row>
    <row r="24" spans="1:7" ht="18" customHeight="1">
      <c r="A24" s="1159"/>
      <c r="B24" s="1164"/>
      <c r="C24" s="230" t="s">
        <v>179</v>
      </c>
      <c r="D24" s="231" t="s">
        <v>2881</v>
      </c>
      <c r="E24" s="231" t="s">
        <v>2881</v>
      </c>
      <c r="F24" s="231" t="s">
        <v>3065</v>
      </c>
      <c r="G24" s="231" t="s">
        <v>3065</v>
      </c>
    </row>
    <row r="25" spans="1:7" ht="18" customHeight="1">
      <c r="A25" s="1159"/>
      <c r="B25" s="1162" t="s">
        <v>180</v>
      </c>
      <c r="C25" s="232" t="s">
        <v>181</v>
      </c>
      <c r="D25" s="229" t="s">
        <v>2884</v>
      </c>
      <c r="E25" s="229" t="s">
        <v>2884</v>
      </c>
      <c r="F25" s="229" t="s">
        <v>3067</v>
      </c>
      <c r="G25" s="229" t="s">
        <v>1561</v>
      </c>
    </row>
    <row r="26" spans="1:7" ht="18" customHeight="1">
      <c r="A26" s="1159"/>
      <c r="B26" s="1162"/>
      <c r="C26" s="614" t="s">
        <v>1104</v>
      </c>
      <c r="D26" s="231" t="s">
        <v>2882</v>
      </c>
      <c r="E26" s="231" t="s">
        <v>2882</v>
      </c>
      <c r="F26" s="231" t="s">
        <v>1131</v>
      </c>
      <c r="G26" s="231" t="s">
        <v>949</v>
      </c>
    </row>
    <row r="27" spans="1:7" ht="18" customHeight="1">
      <c r="A27" s="1159"/>
      <c r="B27" s="1162"/>
      <c r="C27" s="233" t="s">
        <v>182</v>
      </c>
      <c r="D27" s="231"/>
      <c r="E27" s="231"/>
      <c r="F27" s="231"/>
      <c r="G27" s="231"/>
    </row>
    <row r="28" spans="1:7" ht="18" customHeight="1">
      <c r="A28" s="1159"/>
      <c r="B28" s="1162"/>
      <c r="C28" s="1165" t="s">
        <v>183</v>
      </c>
      <c r="D28" s="225" t="s">
        <v>2883</v>
      </c>
      <c r="E28" s="225" t="s">
        <v>2886</v>
      </c>
      <c r="F28" s="225" t="s">
        <v>2886</v>
      </c>
      <c r="G28" s="225" t="s">
        <v>1557</v>
      </c>
    </row>
    <row r="29" spans="1:7" ht="18" customHeight="1">
      <c r="A29" s="1159"/>
      <c r="B29" s="1162"/>
      <c r="C29" s="1166"/>
      <c r="D29" s="231" t="s">
        <v>2885</v>
      </c>
      <c r="E29" s="231" t="s">
        <v>2883</v>
      </c>
      <c r="F29" s="231" t="s">
        <v>3066</v>
      </c>
      <c r="G29" s="231" t="s">
        <v>945</v>
      </c>
    </row>
    <row r="30" spans="1:7" ht="18" customHeight="1">
      <c r="A30" s="1159"/>
      <c r="B30" s="1162"/>
      <c r="C30" s="1167" t="s">
        <v>184</v>
      </c>
      <c r="D30" s="231" t="s">
        <v>1532</v>
      </c>
      <c r="E30" s="231" t="s">
        <v>1532</v>
      </c>
      <c r="F30" s="231" t="s">
        <v>3069</v>
      </c>
      <c r="G30" s="231" t="s">
        <v>3069</v>
      </c>
    </row>
    <row r="31" spans="1:7" ht="18" customHeight="1" thickBot="1">
      <c r="A31" s="1159"/>
      <c r="B31" s="1163"/>
      <c r="C31" s="1166"/>
      <c r="D31" s="234" t="s">
        <v>1528</v>
      </c>
      <c r="E31" s="234" t="s">
        <v>1057</v>
      </c>
      <c r="F31" s="234" t="s">
        <v>1012</v>
      </c>
      <c r="G31" s="234" t="s">
        <v>919</v>
      </c>
    </row>
    <row r="32" spans="1:7" ht="18" customHeight="1">
      <c r="A32" s="1149">
        <f>A17+1</f>
        <v>46145</v>
      </c>
      <c r="B32" s="1152" t="s">
        <v>173</v>
      </c>
      <c r="C32" s="1152" t="s">
        <v>174</v>
      </c>
      <c r="D32" s="225"/>
      <c r="E32" s="225"/>
      <c r="F32" s="225"/>
      <c r="G32" s="225"/>
    </row>
    <row r="33" spans="1:7" ht="18" customHeight="1">
      <c r="A33" s="1149"/>
      <c r="B33" s="1152"/>
      <c r="C33" s="1153"/>
      <c r="D33" s="225" t="s">
        <v>2879</v>
      </c>
      <c r="E33" s="225" t="s">
        <v>2879</v>
      </c>
      <c r="F33" s="225" t="s">
        <v>2953</v>
      </c>
      <c r="G33" s="225" t="s">
        <v>3064</v>
      </c>
    </row>
    <row r="34" spans="1:7" ht="18" customHeight="1">
      <c r="A34" s="1150"/>
      <c r="B34" s="1152"/>
      <c r="C34" s="1154" t="s">
        <v>175</v>
      </c>
      <c r="D34" s="228"/>
      <c r="E34" s="228"/>
      <c r="F34" s="228"/>
      <c r="G34" s="228"/>
    </row>
    <row r="35" spans="1:7" ht="18" customHeight="1">
      <c r="A35" s="1150"/>
      <c r="B35" s="1152"/>
      <c r="C35" s="1153"/>
      <c r="D35" s="229" t="s">
        <v>3112</v>
      </c>
      <c r="E35" s="229" t="s">
        <v>3112</v>
      </c>
      <c r="F35" s="229" t="s">
        <v>2954</v>
      </c>
      <c r="G35" s="229" t="s">
        <v>3214</v>
      </c>
    </row>
    <row r="36" spans="1:7" ht="18" customHeight="1">
      <c r="A36" s="1150"/>
      <c r="B36" s="1152"/>
      <c r="C36" s="1152" t="s">
        <v>176</v>
      </c>
      <c r="D36" s="225"/>
      <c r="E36" s="225"/>
      <c r="F36" s="225"/>
      <c r="G36" s="225"/>
    </row>
    <row r="37" spans="1:7" ht="18" customHeight="1">
      <c r="A37" s="1150"/>
      <c r="B37" s="1152"/>
      <c r="C37" s="1153"/>
      <c r="D37" s="229" t="s">
        <v>944</v>
      </c>
      <c r="E37" s="229" t="s">
        <v>944</v>
      </c>
      <c r="F37" s="229" t="s">
        <v>2954</v>
      </c>
      <c r="G37" s="229" t="s">
        <v>3214</v>
      </c>
    </row>
    <row r="38" spans="1:7" ht="18" customHeight="1">
      <c r="A38" s="1150"/>
      <c r="B38" s="1155" t="s">
        <v>177</v>
      </c>
      <c r="C38" s="489" t="s">
        <v>178</v>
      </c>
      <c r="D38" s="231"/>
      <c r="E38" s="231"/>
      <c r="F38" s="231"/>
      <c r="G38" s="231"/>
    </row>
    <row r="39" spans="1:7" ht="18" customHeight="1">
      <c r="A39" s="1150"/>
      <c r="B39" s="1155"/>
      <c r="C39" s="489" t="s">
        <v>179</v>
      </c>
      <c r="D39" s="231" t="s">
        <v>3118</v>
      </c>
      <c r="E39" s="231" t="s">
        <v>3118</v>
      </c>
      <c r="F39" s="231" t="s">
        <v>3065</v>
      </c>
      <c r="G39" s="231" t="s">
        <v>3065</v>
      </c>
    </row>
    <row r="40" spans="1:7" ht="18" customHeight="1">
      <c r="A40" s="1150"/>
      <c r="B40" s="1152" t="s">
        <v>180</v>
      </c>
      <c r="C40" s="490" t="s">
        <v>181</v>
      </c>
      <c r="D40" s="229" t="s">
        <v>3119</v>
      </c>
      <c r="E40" s="229" t="s">
        <v>3123</v>
      </c>
      <c r="F40" s="229" t="s">
        <v>2956</v>
      </c>
      <c r="G40" s="229" t="s">
        <v>3067</v>
      </c>
    </row>
    <row r="41" spans="1:7" ht="18" customHeight="1">
      <c r="A41" s="1150"/>
      <c r="B41" s="1152"/>
      <c r="C41" s="492" t="s">
        <v>185</v>
      </c>
      <c r="D41" s="231" t="s">
        <v>3120</v>
      </c>
      <c r="E41" s="231" t="s">
        <v>2883</v>
      </c>
      <c r="F41" s="231" t="s">
        <v>3066</v>
      </c>
      <c r="G41" s="231" t="s">
        <v>3066</v>
      </c>
    </row>
    <row r="42" spans="1:7" ht="18" customHeight="1">
      <c r="A42" s="1150"/>
      <c r="B42" s="1152"/>
      <c r="C42" s="491" t="s">
        <v>182</v>
      </c>
      <c r="D42" s="231"/>
      <c r="E42" s="231"/>
      <c r="F42" s="231"/>
      <c r="G42" s="231"/>
    </row>
    <row r="43" spans="1:7" ht="18" customHeight="1">
      <c r="A43" s="1150"/>
      <c r="B43" s="1152"/>
      <c r="C43" s="1156" t="s">
        <v>183</v>
      </c>
      <c r="D43" s="225" t="s">
        <v>3124</v>
      </c>
      <c r="E43" s="225" t="s">
        <v>3124</v>
      </c>
      <c r="F43" s="225" t="s">
        <v>3063</v>
      </c>
      <c r="G43" s="225" t="s">
        <v>914</v>
      </c>
    </row>
    <row r="44" spans="1:7" ht="18" customHeight="1">
      <c r="A44" s="1150"/>
      <c r="B44" s="1152"/>
      <c r="C44" s="1157"/>
      <c r="D44" s="231" t="s">
        <v>3123</v>
      </c>
      <c r="E44" s="231" t="s">
        <v>3123</v>
      </c>
      <c r="F44" s="231" t="s">
        <v>1131</v>
      </c>
      <c r="G44" s="231" t="s">
        <v>3215</v>
      </c>
    </row>
    <row r="45" spans="1:7" ht="18" customHeight="1">
      <c r="A45" s="1150"/>
      <c r="B45" s="1152"/>
      <c r="C45" s="1158" t="s">
        <v>184</v>
      </c>
      <c r="D45" s="231" t="s">
        <v>3121</v>
      </c>
      <c r="E45" s="231" t="s">
        <v>3120</v>
      </c>
      <c r="F45" s="231" t="s">
        <v>3063</v>
      </c>
      <c r="G45" s="231" t="s">
        <v>919</v>
      </c>
    </row>
    <row r="46" spans="1:7" ht="18" customHeight="1" thickBot="1">
      <c r="A46" s="1151"/>
      <c r="B46" s="1152"/>
      <c r="C46" s="1156"/>
      <c r="D46" s="234" t="s">
        <v>3122</v>
      </c>
      <c r="E46" s="234" t="s">
        <v>3122</v>
      </c>
      <c r="F46" s="234" t="s">
        <v>3069</v>
      </c>
      <c r="G46" s="234" t="s">
        <v>3069</v>
      </c>
    </row>
    <row r="47" spans="1:7" ht="18" customHeight="1">
      <c r="A47" s="1159">
        <f>A32+1</f>
        <v>46146</v>
      </c>
      <c r="B47" s="1161" t="s">
        <v>173</v>
      </c>
      <c r="C47" s="1161" t="s">
        <v>174</v>
      </c>
      <c r="D47" s="228"/>
      <c r="E47" s="228"/>
      <c r="F47" s="228"/>
      <c r="G47" s="228"/>
    </row>
    <row r="48" spans="1:7" ht="18" customHeight="1">
      <c r="A48" s="1160"/>
      <c r="B48" s="1162"/>
      <c r="C48" s="1163"/>
      <c r="D48" s="229" t="s">
        <v>3246</v>
      </c>
      <c r="E48" s="229" t="s">
        <v>1133</v>
      </c>
      <c r="F48" s="225" t="s">
        <v>3064</v>
      </c>
      <c r="G48" s="225" t="s">
        <v>2952</v>
      </c>
    </row>
    <row r="49" spans="1:7" ht="18" customHeight="1">
      <c r="A49" s="1159"/>
      <c r="B49" s="1162"/>
      <c r="C49" s="1161" t="s">
        <v>175</v>
      </c>
      <c r="D49" s="228"/>
      <c r="E49" s="228"/>
      <c r="F49" s="228"/>
      <c r="G49" s="228"/>
    </row>
    <row r="50" spans="1:7" ht="18" customHeight="1">
      <c r="A50" s="1159"/>
      <c r="B50" s="1162"/>
      <c r="C50" s="1163"/>
      <c r="D50" s="229" t="s">
        <v>3112</v>
      </c>
      <c r="E50" s="229" t="s">
        <v>944</v>
      </c>
      <c r="F50" s="229" t="s">
        <v>3337</v>
      </c>
      <c r="G50" s="229" t="s">
        <v>3336</v>
      </c>
    </row>
    <row r="51" spans="1:7" ht="18" customHeight="1">
      <c r="A51" s="1159"/>
      <c r="B51" s="1162"/>
      <c r="C51" s="1162" t="s">
        <v>176</v>
      </c>
      <c r="D51" s="225"/>
      <c r="E51" s="225"/>
      <c r="F51" s="228"/>
      <c r="G51" s="228"/>
    </row>
    <row r="52" spans="1:7" ht="18" customHeight="1">
      <c r="A52" s="1159"/>
      <c r="B52" s="1162"/>
      <c r="C52" s="1163"/>
      <c r="D52" s="225" t="s">
        <v>3112</v>
      </c>
      <c r="E52" s="225" t="s">
        <v>944</v>
      </c>
      <c r="F52" s="229" t="s">
        <v>3336</v>
      </c>
      <c r="G52" s="229" t="s">
        <v>3336</v>
      </c>
    </row>
    <row r="53" spans="1:7" ht="18" customHeight="1">
      <c r="A53" s="1159"/>
      <c r="B53" s="1164" t="s">
        <v>177</v>
      </c>
      <c r="C53" s="230" t="s">
        <v>178</v>
      </c>
      <c r="D53" s="231"/>
      <c r="E53" s="231"/>
      <c r="F53" s="231"/>
      <c r="G53" s="231"/>
    </row>
    <row r="54" spans="1:7" ht="18" customHeight="1">
      <c r="A54" s="1159"/>
      <c r="B54" s="1164"/>
      <c r="C54" s="230" t="s">
        <v>179</v>
      </c>
      <c r="D54" s="231" t="s">
        <v>3247</v>
      </c>
      <c r="E54" s="231" t="s">
        <v>930</v>
      </c>
      <c r="F54" s="231" t="s">
        <v>3065</v>
      </c>
      <c r="G54" s="231" t="s">
        <v>1559</v>
      </c>
    </row>
    <row r="55" spans="1:7" ht="18" customHeight="1">
      <c r="A55" s="1159"/>
      <c r="B55" s="1162" t="s">
        <v>180</v>
      </c>
      <c r="C55" s="555" t="s">
        <v>181</v>
      </c>
      <c r="D55" s="229" t="s">
        <v>3120</v>
      </c>
      <c r="E55" s="229" t="s">
        <v>937</v>
      </c>
      <c r="F55" s="229" t="s">
        <v>3066</v>
      </c>
      <c r="G55" s="229" t="s">
        <v>945</v>
      </c>
    </row>
    <row r="56" spans="1:7" ht="18" customHeight="1">
      <c r="A56" s="1159"/>
      <c r="B56" s="1162"/>
      <c r="C56" s="614" t="s">
        <v>1104</v>
      </c>
      <c r="D56" s="231" t="s">
        <v>3123</v>
      </c>
      <c r="E56" s="231" t="s">
        <v>1560</v>
      </c>
      <c r="F56" s="231" t="s">
        <v>1012</v>
      </c>
      <c r="G56" s="231" t="s">
        <v>1529</v>
      </c>
    </row>
    <row r="57" spans="1:7" ht="18" customHeight="1">
      <c r="A57" s="1159"/>
      <c r="B57" s="1162"/>
      <c r="C57" s="233" t="s">
        <v>182</v>
      </c>
      <c r="D57" s="231"/>
      <c r="E57" s="231"/>
      <c r="F57" s="231"/>
      <c r="G57" s="231"/>
    </row>
    <row r="58" spans="1:7" ht="18" customHeight="1">
      <c r="A58" s="1159"/>
      <c r="B58" s="1162"/>
      <c r="C58" s="1165" t="s">
        <v>183</v>
      </c>
      <c r="D58" s="225" t="s">
        <v>3124</v>
      </c>
      <c r="E58" s="225" t="s">
        <v>3124</v>
      </c>
      <c r="F58" s="225" t="s">
        <v>3063</v>
      </c>
      <c r="G58" s="225" t="s">
        <v>914</v>
      </c>
    </row>
    <row r="59" spans="1:7" ht="18" customHeight="1">
      <c r="A59" s="1159"/>
      <c r="B59" s="1162"/>
      <c r="C59" s="1166"/>
      <c r="D59" s="231" t="s">
        <v>3119</v>
      </c>
      <c r="E59" s="231" t="s">
        <v>3119</v>
      </c>
      <c r="F59" s="231" t="s">
        <v>3067</v>
      </c>
      <c r="G59" s="231" t="s">
        <v>1561</v>
      </c>
    </row>
    <row r="60" spans="1:7" ht="18" customHeight="1">
      <c r="A60" s="1159"/>
      <c r="B60" s="1162"/>
      <c r="C60" s="1167" t="s">
        <v>184</v>
      </c>
      <c r="D60" s="231" t="s">
        <v>3248</v>
      </c>
      <c r="E60" s="231" t="s">
        <v>3121</v>
      </c>
      <c r="F60" s="231" t="s">
        <v>3121</v>
      </c>
      <c r="G60" s="231" t="s">
        <v>3359</v>
      </c>
    </row>
    <row r="61" spans="1:7" ht="18" customHeight="1" thickBot="1">
      <c r="A61" s="1159"/>
      <c r="B61" s="1163"/>
      <c r="C61" s="1166"/>
      <c r="D61" s="234" t="s">
        <v>3122</v>
      </c>
      <c r="E61" s="234" t="s">
        <v>3248</v>
      </c>
      <c r="F61" s="234" t="s">
        <v>3069</v>
      </c>
      <c r="G61" s="234" t="s">
        <v>3068</v>
      </c>
    </row>
    <row r="62" spans="1:7" ht="18" customHeight="1">
      <c r="A62" s="1149">
        <f>A47+1</f>
        <v>46147</v>
      </c>
      <c r="B62" s="1152" t="s">
        <v>173</v>
      </c>
      <c r="C62" s="1152" t="s">
        <v>174</v>
      </c>
      <c r="D62" s="225"/>
      <c r="E62" s="225"/>
      <c r="F62" s="225"/>
      <c r="G62" s="225"/>
    </row>
    <row r="63" spans="1:7" ht="18" customHeight="1">
      <c r="A63" s="1149"/>
      <c r="B63" s="1152"/>
      <c r="C63" s="1153"/>
      <c r="D63" s="225" t="s">
        <v>3370</v>
      </c>
      <c r="E63" s="225" t="s">
        <v>3120</v>
      </c>
      <c r="F63" s="225" t="s">
        <v>3064</v>
      </c>
      <c r="G63" s="225" t="s">
        <v>3064</v>
      </c>
    </row>
    <row r="64" spans="1:7" ht="18" customHeight="1">
      <c r="A64" s="1150"/>
      <c r="B64" s="1152"/>
      <c r="C64" s="1154" t="s">
        <v>175</v>
      </c>
      <c r="D64" s="228"/>
      <c r="E64" s="228"/>
      <c r="F64" s="228"/>
      <c r="G64" s="228"/>
    </row>
    <row r="65" spans="1:9" ht="18" customHeight="1">
      <c r="A65" s="1150"/>
      <c r="B65" s="1152"/>
      <c r="C65" s="1153"/>
      <c r="D65" s="229" t="s">
        <v>3112</v>
      </c>
      <c r="E65" s="229" t="s">
        <v>3112</v>
      </c>
      <c r="F65" s="229" t="s">
        <v>3337</v>
      </c>
      <c r="G65" s="229" t="s">
        <v>3337</v>
      </c>
      <c r="I65" s="1057"/>
    </row>
    <row r="66" spans="1:9" ht="18" customHeight="1">
      <c r="A66" s="1150"/>
      <c r="B66" s="1152"/>
      <c r="C66" s="1152" t="s">
        <v>176</v>
      </c>
      <c r="D66" s="225"/>
      <c r="E66" s="225"/>
      <c r="F66" s="225"/>
      <c r="G66" s="225"/>
    </row>
    <row r="67" spans="1:9" ht="18" customHeight="1">
      <c r="A67" s="1150"/>
      <c r="B67" s="1152"/>
      <c r="C67" s="1153"/>
      <c r="D67" s="229" t="s">
        <v>944</v>
      </c>
      <c r="E67" s="229" t="s">
        <v>944</v>
      </c>
      <c r="F67" s="229" t="s">
        <v>3337</v>
      </c>
      <c r="G67" s="229" t="s">
        <v>3337</v>
      </c>
    </row>
    <row r="68" spans="1:9" ht="18" customHeight="1">
      <c r="A68" s="1150"/>
      <c r="B68" s="1155" t="s">
        <v>177</v>
      </c>
      <c r="C68" s="489" t="s">
        <v>178</v>
      </c>
      <c r="D68" s="231"/>
      <c r="E68" s="231"/>
      <c r="F68" s="231"/>
      <c r="G68" s="231"/>
    </row>
    <row r="69" spans="1:9" ht="18" customHeight="1">
      <c r="A69" s="1150"/>
      <c r="B69" s="1155"/>
      <c r="C69" s="489" t="s">
        <v>179</v>
      </c>
      <c r="D69" s="231" t="s">
        <v>3247</v>
      </c>
      <c r="E69" s="231" t="s">
        <v>3247</v>
      </c>
      <c r="F69" s="231" t="s">
        <v>3065</v>
      </c>
      <c r="G69" s="231" t="s">
        <v>3065</v>
      </c>
    </row>
    <row r="70" spans="1:9" ht="18" customHeight="1">
      <c r="A70" s="1150"/>
      <c r="B70" s="1152" t="s">
        <v>180</v>
      </c>
      <c r="C70" s="553" t="s">
        <v>181</v>
      </c>
      <c r="D70" s="229" t="s">
        <v>3371</v>
      </c>
      <c r="E70" s="229" t="s">
        <v>3123</v>
      </c>
      <c r="F70" s="229" t="s">
        <v>3215</v>
      </c>
      <c r="G70" s="229" t="s">
        <v>3215</v>
      </c>
    </row>
    <row r="71" spans="1:9" ht="18" customHeight="1">
      <c r="A71" s="1150"/>
      <c r="B71" s="1152"/>
      <c r="C71" s="554" t="s">
        <v>185</v>
      </c>
      <c r="D71" s="231" t="s">
        <v>3123</v>
      </c>
      <c r="E71" s="231" t="s">
        <v>3112</v>
      </c>
      <c r="F71" s="231" t="s">
        <v>3066</v>
      </c>
      <c r="G71" s="231" t="s">
        <v>3066</v>
      </c>
    </row>
    <row r="72" spans="1:9" ht="18" customHeight="1">
      <c r="A72" s="1150"/>
      <c r="B72" s="1152"/>
      <c r="C72" s="491" t="s">
        <v>182</v>
      </c>
      <c r="D72" s="231"/>
      <c r="E72" s="231"/>
      <c r="F72" s="231"/>
      <c r="G72" s="231"/>
    </row>
    <row r="73" spans="1:9" ht="18" customHeight="1">
      <c r="A73" s="1150"/>
      <c r="B73" s="1152"/>
      <c r="C73" s="1156" t="s">
        <v>183</v>
      </c>
      <c r="D73" s="225" t="s">
        <v>3124</v>
      </c>
      <c r="E73" s="225"/>
      <c r="F73" s="1056"/>
      <c r="G73" s="1056" t="s">
        <v>914</v>
      </c>
    </row>
    <row r="74" spans="1:9" ht="18" customHeight="1">
      <c r="A74" s="1150"/>
      <c r="B74" s="1152"/>
      <c r="C74" s="1157"/>
      <c r="D74" s="231" t="s">
        <v>3120</v>
      </c>
      <c r="E74" s="231" t="s">
        <v>3371</v>
      </c>
      <c r="F74" s="225" t="s">
        <v>3067</v>
      </c>
      <c r="G74" s="225" t="s">
        <v>3067</v>
      </c>
    </row>
    <row r="75" spans="1:9" ht="18" customHeight="1">
      <c r="A75" s="1150"/>
      <c r="B75" s="1152"/>
      <c r="C75" s="1158" t="s">
        <v>184</v>
      </c>
      <c r="D75" s="231" t="s">
        <v>3248</v>
      </c>
      <c r="E75" s="231" t="s">
        <v>918</v>
      </c>
      <c r="F75" s="231" t="s">
        <v>918</v>
      </c>
      <c r="G75" s="231" t="s">
        <v>913</v>
      </c>
    </row>
    <row r="76" spans="1:9" ht="18" customHeight="1" thickBot="1">
      <c r="A76" s="1151"/>
      <c r="B76" s="1152"/>
      <c r="C76" s="1156"/>
      <c r="D76" s="234" t="s">
        <v>3122</v>
      </c>
      <c r="E76" s="234" t="s">
        <v>3248</v>
      </c>
      <c r="F76" s="234" t="s">
        <v>3432</v>
      </c>
      <c r="G76" s="234" t="s">
        <v>3432</v>
      </c>
    </row>
    <row r="77" spans="1:9" ht="18" customHeight="1">
      <c r="A77" s="1159">
        <f>A62+1</f>
        <v>46148</v>
      </c>
      <c r="B77" s="1161" t="s">
        <v>173</v>
      </c>
      <c r="C77" s="1161" t="s">
        <v>174</v>
      </c>
      <c r="D77" s="228"/>
      <c r="E77" s="228"/>
      <c r="F77" s="228"/>
      <c r="G77" s="228"/>
    </row>
    <row r="78" spans="1:9" ht="18" customHeight="1">
      <c r="A78" s="1160"/>
      <c r="B78" s="1162"/>
      <c r="C78" s="1163"/>
      <c r="D78" s="225" t="s">
        <v>3120</v>
      </c>
      <c r="E78" s="225" t="s">
        <v>3120</v>
      </c>
      <c r="F78" s="225" t="s">
        <v>3565</v>
      </c>
      <c r="G78" s="225" t="s">
        <v>3565</v>
      </c>
    </row>
    <row r="79" spans="1:9" ht="18" customHeight="1">
      <c r="A79" s="1159"/>
      <c r="B79" s="1162"/>
      <c r="C79" s="1161" t="s">
        <v>175</v>
      </c>
      <c r="D79" s="228"/>
      <c r="E79" s="228"/>
      <c r="F79" s="228"/>
      <c r="G79" s="228"/>
    </row>
    <row r="80" spans="1:9" ht="18" customHeight="1">
      <c r="A80" s="1159"/>
      <c r="B80" s="1162"/>
      <c r="C80" s="1163"/>
      <c r="D80" s="229" t="s">
        <v>66</v>
      </c>
      <c r="E80" s="229" t="s">
        <v>66</v>
      </c>
      <c r="F80" s="229" t="s">
        <v>3566</v>
      </c>
      <c r="G80" s="229" t="s">
        <v>3566</v>
      </c>
    </row>
    <row r="81" spans="1:7" ht="18" customHeight="1">
      <c r="A81" s="1159"/>
      <c r="B81" s="1162"/>
      <c r="C81" s="1162" t="s">
        <v>176</v>
      </c>
      <c r="D81" s="225"/>
      <c r="E81" s="225"/>
      <c r="F81" s="225"/>
      <c r="G81" s="225"/>
    </row>
    <row r="82" spans="1:7" ht="18" customHeight="1">
      <c r="A82" s="1159"/>
      <c r="B82" s="1162"/>
      <c r="C82" s="1163"/>
      <c r="D82" s="229" t="s">
        <v>66</v>
      </c>
      <c r="E82" s="229" t="s">
        <v>66</v>
      </c>
      <c r="F82" s="229" t="s">
        <v>3566</v>
      </c>
      <c r="G82" s="229" t="s">
        <v>3566</v>
      </c>
    </row>
    <row r="83" spans="1:7" ht="18" customHeight="1">
      <c r="A83" s="1159"/>
      <c r="B83" s="1164" t="s">
        <v>177</v>
      </c>
      <c r="C83" s="230" t="s">
        <v>178</v>
      </c>
      <c r="D83" s="231"/>
      <c r="E83" s="231"/>
      <c r="F83" s="231"/>
      <c r="G83" s="231"/>
    </row>
    <row r="84" spans="1:7" ht="18" customHeight="1">
      <c r="A84" s="1159"/>
      <c r="B84" s="1164"/>
      <c r="C84" s="230" t="s">
        <v>179</v>
      </c>
      <c r="D84" s="231" t="s">
        <v>2955</v>
      </c>
      <c r="E84" s="231" t="s">
        <v>2955</v>
      </c>
      <c r="F84" s="231" t="s">
        <v>3567</v>
      </c>
      <c r="G84" s="231" t="s">
        <v>3567</v>
      </c>
    </row>
    <row r="85" spans="1:7" ht="18" customHeight="1">
      <c r="A85" s="1159"/>
      <c r="B85" s="1162" t="s">
        <v>180</v>
      </c>
      <c r="C85" s="555" t="s">
        <v>181</v>
      </c>
      <c r="D85" s="229" t="s">
        <v>2884</v>
      </c>
      <c r="E85" s="229" t="s">
        <v>2884</v>
      </c>
      <c r="F85" s="229" t="s">
        <v>3568</v>
      </c>
      <c r="G85" s="229" t="s">
        <v>3568</v>
      </c>
    </row>
    <row r="86" spans="1:7" ht="18" customHeight="1">
      <c r="A86" s="1159"/>
      <c r="B86" s="1162"/>
      <c r="C86" s="614" t="s">
        <v>1104</v>
      </c>
      <c r="D86" s="231" t="s">
        <v>3536</v>
      </c>
      <c r="E86" s="231" t="s">
        <v>3536</v>
      </c>
      <c r="F86" s="231" t="s">
        <v>3569</v>
      </c>
      <c r="G86" s="231" t="s">
        <v>3569</v>
      </c>
    </row>
    <row r="87" spans="1:7" ht="18" customHeight="1">
      <c r="A87" s="1159"/>
      <c r="B87" s="1162"/>
      <c r="C87" s="233" t="s">
        <v>182</v>
      </c>
      <c r="D87" s="231"/>
      <c r="E87" s="231"/>
      <c r="F87" s="231"/>
      <c r="G87" s="231"/>
    </row>
    <row r="88" spans="1:7" ht="18" customHeight="1">
      <c r="A88" s="1159"/>
      <c r="B88" s="1162"/>
      <c r="C88" s="1165" t="s">
        <v>183</v>
      </c>
      <c r="D88" s="225" t="s">
        <v>3537</v>
      </c>
      <c r="E88" s="225" t="s">
        <v>3537</v>
      </c>
      <c r="F88" s="225"/>
      <c r="G88" s="1056" t="s">
        <v>914</v>
      </c>
    </row>
    <row r="89" spans="1:7" ht="18" customHeight="1">
      <c r="A89" s="1159"/>
      <c r="B89" s="1162"/>
      <c r="C89" s="1166"/>
      <c r="D89" s="231" t="s">
        <v>3538</v>
      </c>
      <c r="E89" s="231" t="s">
        <v>3538</v>
      </c>
      <c r="F89" s="231" t="s">
        <v>3571</v>
      </c>
      <c r="G89" s="231" t="s">
        <v>3571</v>
      </c>
    </row>
    <row r="90" spans="1:7" ht="18" customHeight="1">
      <c r="A90" s="1159"/>
      <c r="B90" s="1162"/>
      <c r="C90" s="1167" t="s">
        <v>184</v>
      </c>
      <c r="D90" s="231" t="s">
        <v>3539</v>
      </c>
      <c r="E90" s="231" t="s">
        <v>918</v>
      </c>
      <c r="F90" s="231" t="s">
        <v>918</v>
      </c>
      <c r="G90" s="231" t="s">
        <v>913</v>
      </c>
    </row>
    <row r="91" spans="1:7" ht="18" customHeight="1" thickBot="1">
      <c r="A91" s="1159"/>
      <c r="B91" s="1163"/>
      <c r="C91" s="1166"/>
      <c r="D91" s="234"/>
      <c r="E91" s="234"/>
      <c r="F91" s="234" t="s">
        <v>3570</v>
      </c>
      <c r="G91" s="234" t="s">
        <v>3570</v>
      </c>
    </row>
    <row r="92" spans="1:7" ht="18" customHeight="1">
      <c r="A92" s="1149">
        <f>A77+1</f>
        <v>46149</v>
      </c>
      <c r="B92" s="1152" t="s">
        <v>173</v>
      </c>
      <c r="C92" s="1152" t="s">
        <v>174</v>
      </c>
      <c r="D92" s="225"/>
      <c r="E92" s="225"/>
      <c r="F92" s="225"/>
      <c r="G92" s="225"/>
    </row>
    <row r="93" spans="1:7" ht="18" customHeight="1">
      <c r="A93" s="1149"/>
      <c r="B93" s="1152"/>
      <c r="C93" s="1153"/>
      <c r="D93" s="225" t="s">
        <v>3695</v>
      </c>
      <c r="E93" s="225" t="s">
        <v>3695</v>
      </c>
      <c r="F93" s="225" t="s">
        <v>2879</v>
      </c>
      <c r="G93" s="225" t="s">
        <v>2879</v>
      </c>
    </row>
    <row r="94" spans="1:7" ht="18" customHeight="1">
      <c r="A94" s="1150"/>
      <c r="B94" s="1152"/>
      <c r="C94" s="1154" t="s">
        <v>175</v>
      </c>
      <c r="D94" s="228"/>
      <c r="E94" s="228"/>
      <c r="F94" s="228"/>
      <c r="G94" s="228"/>
    </row>
    <row r="95" spans="1:7" ht="18" customHeight="1">
      <c r="A95" s="1150"/>
      <c r="B95" s="1152"/>
      <c r="C95" s="1153"/>
      <c r="D95" s="229" t="s">
        <v>3696</v>
      </c>
      <c r="E95" s="229" t="s">
        <v>3696</v>
      </c>
      <c r="F95" s="229" t="s">
        <v>2880</v>
      </c>
      <c r="G95" s="229" t="s">
        <v>2880</v>
      </c>
    </row>
    <row r="96" spans="1:7" ht="18" customHeight="1">
      <c r="A96" s="1150"/>
      <c r="B96" s="1152"/>
      <c r="C96" s="1152" t="s">
        <v>176</v>
      </c>
      <c r="D96" s="225"/>
      <c r="E96" s="225"/>
      <c r="F96" s="225"/>
      <c r="G96" s="225"/>
    </row>
    <row r="97" spans="1:7" ht="18" customHeight="1">
      <c r="A97" s="1150"/>
      <c r="B97" s="1152"/>
      <c r="C97" s="1153"/>
      <c r="D97" s="229" t="s">
        <v>3696</v>
      </c>
      <c r="E97" s="229" t="s">
        <v>3696</v>
      </c>
      <c r="F97" s="229" t="s">
        <v>2880</v>
      </c>
      <c r="G97" s="229" t="s">
        <v>2880</v>
      </c>
    </row>
    <row r="98" spans="1:7" ht="18" customHeight="1">
      <c r="A98" s="1150"/>
      <c r="B98" s="1155" t="s">
        <v>177</v>
      </c>
      <c r="C98" s="489" t="s">
        <v>178</v>
      </c>
      <c r="D98" s="231"/>
      <c r="E98" s="231"/>
      <c r="F98" s="231"/>
      <c r="G98" s="231"/>
    </row>
    <row r="99" spans="1:7" ht="18" customHeight="1">
      <c r="A99" s="1150"/>
      <c r="B99" s="1155"/>
      <c r="C99" s="489" t="s">
        <v>179</v>
      </c>
      <c r="D99" s="231" t="s">
        <v>3697</v>
      </c>
      <c r="E99" s="231" t="s">
        <v>3697</v>
      </c>
      <c r="F99" s="231" t="s">
        <v>2881</v>
      </c>
      <c r="G99" s="231" t="s">
        <v>2881</v>
      </c>
    </row>
    <row r="100" spans="1:7" ht="18" customHeight="1">
      <c r="A100" s="1150"/>
      <c r="B100" s="1152" t="s">
        <v>180</v>
      </c>
      <c r="C100" s="553" t="s">
        <v>181</v>
      </c>
      <c r="D100" s="229" t="s">
        <v>3698</v>
      </c>
      <c r="E100" s="229" t="s">
        <v>3698</v>
      </c>
      <c r="F100" s="229" t="s">
        <v>3066</v>
      </c>
      <c r="G100" s="229" t="s">
        <v>3066</v>
      </c>
    </row>
    <row r="101" spans="1:7" ht="18" customHeight="1">
      <c r="A101" s="1150"/>
      <c r="B101" s="1152"/>
      <c r="C101" s="554" t="s">
        <v>185</v>
      </c>
      <c r="D101" s="231" t="s">
        <v>2884</v>
      </c>
      <c r="E101" s="231" t="s">
        <v>2884</v>
      </c>
      <c r="F101" s="231" t="s">
        <v>2957</v>
      </c>
      <c r="G101" s="231" t="s">
        <v>2957</v>
      </c>
    </row>
    <row r="102" spans="1:7" ht="18" customHeight="1">
      <c r="A102" s="1150"/>
      <c r="B102" s="1152"/>
      <c r="C102" s="491" t="s">
        <v>182</v>
      </c>
      <c r="D102" s="231"/>
      <c r="E102" s="231"/>
      <c r="F102" s="231"/>
      <c r="G102" s="231"/>
    </row>
    <row r="103" spans="1:7" ht="18" customHeight="1">
      <c r="A103" s="1150"/>
      <c r="B103" s="1152"/>
      <c r="C103" s="1156" t="s">
        <v>183</v>
      </c>
      <c r="D103" s="225" t="s">
        <v>3699</v>
      </c>
      <c r="E103" s="225" t="s">
        <v>2886</v>
      </c>
      <c r="F103" s="225" t="s">
        <v>2886</v>
      </c>
      <c r="G103" s="1056" t="s">
        <v>914</v>
      </c>
    </row>
    <row r="104" spans="1:7" ht="18" customHeight="1">
      <c r="A104" s="1150"/>
      <c r="B104" s="1152"/>
      <c r="C104" s="1157"/>
      <c r="D104" s="231" t="s">
        <v>3700</v>
      </c>
      <c r="E104" s="231" t="s">
        <v>3700</v>
      </c>
      <c r="F104" s="231" t="s">
        <v>1131</v>
      </c>
      <c r="G104" s="231" t="s">
        <v>1131</v>
      </c>
    </row>
    <row r="105" spans="1:7" ht="18" customHeight="1">
      <c r="A105" s="1150"/>
      <c r="B105" s="1152"/>
      <c r="C105" s="1158" t="s">
        <v>184</v>
      </c>
      <c r="D105" s="231" t="s">
        <v>3248</v>
      </c>
      <c r="E105" s="231" t="s">
        <v>3248</v>
      </c>
      <c r="F105" s="231" t="s">
        <v>3730</v>
      </c>
      <c r="G105" s="231" t="s">
        <v>3730</v>
      </c>
    </row>
    <row r="106" spans="1:7" ht="18" customHeight="1" thickBot="1">
      <c r="A106" s="1151"/>
      <c r="B106" s="1152"/>
      <c r="C106" s="1156"/>
      <c r="D106" s="234" t="s">
        <v>3539</v>
      </c>
      <c r="E106" s="234" t="s">
        <v>1528</v>
      </c>
      <c r="F106" s="234" t="s">
        <v>1528</v>
      </c>
      <c r="G106" s="234" t="s">
        <v>3731</v>
      </c>
    </row>
    <row r="107" spans="1:7" ht="18" customHeight="1">
      <c r="A107" s="1159">
        <f>A92+1</f>
        <v>46150</v>
      </c>
      <c r="B107" s="1161" t="s">
        <v>173</v>
      </c>
      <c r="C107" s="1161" t="s">
        <v>174</v>
      </c>
      <c r="D107" s="228"/>
      <c r="E107" s="228"/>
      <c r="F107" s="228"/>
      <c r="G107" s="228"/>
    </row>
    <row r="108" spans="1:7" ht="18" customHeight="1">
      <c r="A108" s="1160"/>
      <c r="B108" s="1162"/>
      <c r="C108" s="1163"/>
      <c r="D108" s="225" t="s">
        <v>3695</v>
      </c>
      <c r="E108" s="225" t="s">
        <v>3695</v>
      </c>
      <c r="F108" s="225" t="s">
        <v>2879</v>
      </c>
      <c r="G108" s="225" t="s">
        <v>2879</v>
      </c>
    </row>
    <row r="109" spans="1:7" ht="18" customHeight="1">
      <c r="A109" s="1159"/>
      <c r="B109" s="1162"/>
      <c r="C109" s="1161" t="s">
        <v>175</v>
      </c>
      <c r="D109" s="228"/>
      <c r="E109" s="228"/>
      <c r="F109" s="228"/>
      <c r="G109" s="228"/>
    </row>
    <row r="110" spans="1:7" ht="18" customHeight="1">
      <c r="A110" s="1159"/>
      <c r="B110" s="1162"/>
      <c r="C110" s="1163"/>
      <c r="D110" s="229" t="s">
        <v>3696</v>
      </c>
      <c r="E110" s="229" t="s">
        <v>3696</v>
      </c>
      <c r="F110" s="229" t="s">
        <v>2880</v>
      </c>
      <c r="G110" s="229" t="s">
        <v>2880</v>
      </c>
    </row>
    <row r="111" spans="1:7" ht="18" customHeight="1">
      <c r="A111" s="1159"/>
      <c r="B111" s="1162"/>
      <c r="C111" s="1162" t="s">
        <v>176</v>
      </c>
      <c r="D111" s="225"/>
      <c r="E111" s="225"/>
      <c r="F111" s="225"/>
      <c r="G111" s="225"/>
    </row>
    <row r="112" spans="1:7" ht="18" customHeight="1">
      <c r="A112" s="1159"/>
      <c r="B112" s="1162"/>
      <c r="C112" s="1163"/>
      <c r="D112" s="229" t="s">
        <v>3696</v>
      </c>
      <c r="E112" s="229" t="s">
        <v>3696</v>
      </c>
      <c r="F112" s="229" t="s">
        <v>2880</v>
      </c>
      <c r="G112" s="229" t="s">
        <v>2880</v>
      </c>
    </row>
    <row r="113" spans="1:7" ht="18" customHeight="1">
      <c r="A113" s="1159"/>
      <c r="B113" s="1164" t="s">
        <v>177</v>
      </c>
      <c r="C113" s="230" t="s">
        <v>178</v>
      </c>
      <c r="D113" s="231"/>
      <c r="E113" s="231"/>
      <c r="F113" s="231"/>
      <c r="G113" s="231"/>
    </row>
    <row r="114" spans="1:7" ht="18" customHeight="1">
      <c r="A114" s="1159"/>
      <c r="B114" s="1164"/>
      <c r="C114" s="230" t="s">
        <v>179</v>
      </c>
      <c r="D114" s="231" t="s">
        <v>3697</v>
      </c>
      <c r="E114" s="231" t="s">
        <v>3697</v>
      </c>
      <c r="F114" s="231" t="s">
        <v>2881</v>
      </c>
      <c r="G114" s="231" t="s">
        <v>2881</v>
      </c>
    </row>
    <row r="115" spans="1:7" ht="18" customHeight="1">
      <c r="A115" s="1159"/>
      <c r="B115" s="1162" t="s">
        <v>180</v>
      </c>
      <c r="C115" s="555" t="s">
        <v>181</v>
      </c>
      <c r="D115" s="229" t="s">
        <v>3698</v>
      </c>
      <c r="E115" s="229" t="s">
        <v>3698</v>
      </c>
      <c r="F115" s="229" t="s">
        <v>3066</v>
      </c>
      <c r="G115" s="229" t="s">
        <v>3066</v>
      </c>
    </row>
    <row r="116" spans="1:7" ht="18" customHeight="1">
      <c r="A116" s="1159"/>
      <c r="B116" s="1162"/>
      <c r="C116" s="614" t="s">
        <v>1104</v>
      </c>
      <c r="D116" s="231" t="s">
        <v>2884</v>
      </c>
      <c r="E116" s="231" t="s">
        <v>2884</v>
      </c>
      <c r="F116" s="231" t="s">
        <v>2957</v>
      </c>
      <c r="G116" s="231" t="s">
        <v>2957</v>
      </c>
    </row>
    <row r="117" spans="1:7" ht="18" customHeight="1">
      <c r="A117" s="1159"/>
      <c r="B117" s="1162"/>
      <c r="C117" s="233" t="s">
        <v>182</v>
      </c>
      <c r="D117" s="231"/>
      <c r="E117" s="231"/>
      <c r="F117" s="231"/>
      <c r="G117" s="231"/>
    </row>
    <row r="118" spans="1:7" ht="18" customHeight="1">
      <c r="A118" s="1159"/>
      <c r="B118" s="1162"/>
      <c r="C118" s="1165" t="s">
        <v>183</v>
      </c>
      <c r="D118" s="225" t="s">
        <v>3810</v>
      </c>
      <c r="E118" s="225" t="s">
        <v>2886</v>
      </c>
      <c r="F118" s="225" t="s">
        <v>2886</v>
      </c>
      <c r="G118" s="1056" t="s">
        <v>1557</v>
      </c>
    </row>
    <row r="119" spans="1:7" ht="18" customHeight="1">
      <c r="A119" s="1159"/>
      <c r="B119" s="1162"/>
      <c r="C119" s="1166"/>
      <c r="D119" s="231" t="s">
        <v>3700</v>
      </c>
      <c r="E119" s="231" t="s">
        <v>3700</v>
      </c>
      <c r="F119" s="231" t="s">
        <v>2956</v>
      </c>
      <c r="G119" s="231" t="s">
        <v>2956</v>
      </c>
    </row>
    <row r="120" spans="1:7" ht="18" customHeight="1">
      <c r="A120" s="1159"/>
      <c r="B120" s="1162"/>
      <c r="C120" s="1167" t="s">
        <v>184</v>
      </c>
      <c r="D120" s="231" t="s">
        <v>3122</v>
      </c>
      <c r="E120" s="231"/>
      <c r="F120" s="231" t="s">
        <v>3730</v>
      </c>
      <c r="G120" s="231" t="s">
        <v>3730</v>
      </c>
    </row>
    <row r="121" spans="1:7" ht="18" customHeight="1" thickBot="1">
      <c r="A121" s="1159"/>
      <c r="B121" s="1163"/>
      <c r="C121" s="1166"/>
      <c r="D121" s="234" t="s">
        <v>918</v>
      </c>
      <c r="E121" s="234" t="s">
        <v>1528</v>
      </c>
      <c r="F121" s="234" t="s">
        <v>1528</v>
      </c>
      <c r="G121" s="234" t="s">
        <v>3731</v>
      </c>
    </row>
    <row r="122" spans="1:7" ht="18" customHeight="1">
      <c r="A122" s="1149">
        <f>A107+1</f>
        <v>46151</v>
      </c>
      <c r="B122" s="1152" t="s">
        <v>173</v>
      </c>
      <c r="C122" s="1152" t="s">
        <v>174</v>
      </c>
      <c r="D122" s="225"/>
      <c r="E122" s="225"/>
      <c r="F122" s="225"/>
      <c r="G122" s="225"/>
    </row>
    <row r="123" spans="1:7" ht="18" customHeight="1">
      <c r="A123" s="1149"/>
      <c r="B123" s="1152"/>
      <c r="C123" s="1153"/>
      <c r="D123" s="225" t="s">
        <v>3695</v>
      </c>
      <c r="E123" s="225" t="s">
        <v>3695</v>
      </c>
      <c r="F123" s="225" t="s">
        <v>3985</v>
      </c>
      <c r="G123" s="225" t="s">
        <v>3985</v>
      </c>
    </row>
    <row r="124" spans="1:7" ht="18" customHeight="1">
      <c r="A124" s="1150"/>
      <c r="B124" s="1152"/>
      <c r="C124" s="1154" t="s">
        <v>175</v>
      </c>
      <c r="D124" s="228"/>
      <c r="E124" s="228"/>
      <c r="F124" s="228"/>
      <c r="G124" s="228"/>
    </row>
    <row r="125" spans="1:7" ht="18" customHeight="1">
      <c r="A125" s="1150"/>
      <c r="B125" s="1152"/>
      <c r="C125" s="1153"/>
      <c r="D125" s="229" t="s">
        <v>3953</v>
      </c>
      <c r="E125" s="229" t="s">
        <v>3953</v>
      </c>
      <c r="F125" s="229" t="s">
        <v>3986</v>
      </c>
      <c r="G125" s="229" t="s">
        <v>3986</v>
      </c>
    </row>
    <row r="126" spans="1:7" ht="18" customHeight="1">
      <c r="A126" s="1150"/>
      <c r="B126" s="1152"/>
      <c r="C126" s="1152" t="s">
        <v>176</v>
      </c>
      <c r="D126" s="225"/>
      <c r="E126" s="225"/>
      <c r="F126" s="225"/>
      <c r="G126" s="225"/>
    </row>
    <row r="127" spans="1:7" ht="18" customHeight="1">
      <c r="A127" s="1150"/>
      <c r="B127" s="1152"/>
      <c r="C127" s="1153"/>
      <c r="D127" s="229" t="s">
        <v>944</v>
      </c>
      <c r="E127" s="229" t="s">
        <v>944</v>
      </c>
      <c r="F127" s="229" t="s">
        <v>3986</v>
      </c>
      <c r="G127" s="229" t="s">
        <v>3986</v>
      </c>
    </row>
    <row r="128" spans="1:7" ht="18" customHeight="1">
      <c r="A128" s="1150"/>
      <c r="B128" s="1155" t="s">
        <v>177</v>
      </c>
      <c r="C128" s="489" t="s">
        <v>178</v>
      </c>
      <c r="D128" s="231"/>
      <c r="E128" s="231"/>
      <c r="F128" s="231"/>
      <c r="G128" s="231"/>
    </row>
    <row r="129" spans="1:7" ht="18" customHeight="1">
      <c r="A129" s="1150"/>
      <c r="B129" s="1155"/>
      <c r="C129" s="489" t="s">
        <v>179</v>
      </c>
      <c r="D129" s="231" t="s">
        <v>3954</v>
      </c>
      <c r="E129" s="231" t="s">
        <v>3954</v>
      </c>
      <c r="F129" s="231" t="s">
        <v>3987</v>
      </c>
      <c r="G129" s="231" t="s">
        <v>3987</v>
      </c>
    </row>
    <row r="130" spans="1:7" ht="18" customHeight="1">
      <c r="A130" s="1150"/>
      <c r="B130" s="1152" t="s">
        <v>180</v>
      </c>
      <c r="C130" s="553" t="s">
        <v>181</v>
      </c>
      <c r="D130" s="229" t="s">
        <v>3698</v>
      </c>
      <c r="E130" s="229" t="s">
        <v>3698</v>
      </c>
      <c r="F130" s="229" t="s">
        <v>3988</v>
      </c>
      <c r="G130" s="229" t="s">
        <v>3988</v>
      </c>
    </row>
    <row r="131" spans="1:7" ht="18" customHeight="1">
      <c r="A131" s="1150"/>
      <c r="B131" s="1152"/>
      <c r="C131" s="554" t="s">
        <v>185</v>
      </c>
      <c r="D131" s="231" t="s">
        <v>3955</v>
      </c>
      <c r="E131" s="231" t="s">
        <v>3955</v>
      </c>
      <c r="F131" s="231" t="s">
        <v>3989</v>
      </c>
      <c r="G131" s="231" t="s">
        <v>3989</v>
      </c>
    </row>
    <row r="132" spans="1:7" ht="18" customHeight="1">
      <c r="A132" s="1150"/>
      <c r="B132" s="1152"/>
      <c r="C132" s="491" t="s">
        <v>182</v>
      </c>
      <c r="D132" s="231"/>
      <c r="E132" s="231"/>
      <c r="F132" s="231"/>
      <c r="G132" s="231"/>
    </row>
    <row r="133" spans="1:7" ht="18" customHeight="1">
      <c r="A133" s="1150"/>
      <c r="B133" s="1152"/>
      <c r="C133" s="1156" t="s">
        <v>183</v>
      </c>
      <c r="D133" s="225" t="s">
        <v>3810</v>
      </c>
      <c r="E133" s="225" t="s">
        <v>2886</v>
      </c>
      <c r="F133" s="225" t="s">
        <v>2886</v>
      </c>
      <c r="G133" s="1056" t="s">
        <v>1557</v>
      </c>
    </row>
    <row r="134" spans="1:7" ht="18" customHeight="1">
      <c r="A134" s="1150"/>
      <c r="B134" s="1152"/>
      <c r="C134" s="1157"/>
      <c r="D134" s="231" t="s">
        <v>3700</v>
      </c>
      <c r="E134" s="231" t="s">
        <v>3700</v>
      </c>
      <c r="F134" s="231" t="s">
        <v>3990</v>
      </c>
      <c r="G134" s="231" t="s">
        <v>3990</v>
      </c>
    </row>
    <row r="135" spans="1:7" ht="18" customHeight="1">
      <c r="A135" s="1150"/>
      <c r="B135" s="1152"/>
      <c r="C135" s="1158" t="s">
        <v>184</v>
      </c>
      <c r="D135" s="231" t="s">
        <v>3956</v>
      </c>
      <c r="E135" s="231" t="s">
        <v>1528</v>
      </c>
      <c r="F135" s="231" t="s">
        <v>1528</v>
      </c>
      <c r="G135" s="231" t="s">
        <v>913</v>
      </c>
    </row>
    <row r="136" spans="1:7" ht="18" customHeight="1" thickBot="1">
      <c r="A136" s="1151"/>
      <c r="B136" s="1152"/>
      <c r="C136" s="1156"/>
      <c r="D136" s="234" t="s">
        <v>3122</v>
      </c>
      <c r="E136" s="234" t="s">
        <v>3248</v>
      </c>
      <c r="F136" s="234" t="s">
        <v>3730</v>
      </c>
      <c r="G136" s="234" t="s">
        <v>3730</v>
      </c>
    </row>
    <row r="137" spans="1:7" ht="18" customHeight="1">
      <c r="A137" s="1159">
        <f>A122+1</f>
        <v>46152</v>
      </c>
      <c r="B137" s="1161" t="s">
        <v>173</v>
      </c>
      <c r="C137" s="1161" t="s">
        <v>174</v>
      </c>
      <c r="D137" s="228"/>
      <c r="E137" s="228"/>
      <c r="F137" s="228"/>
      <c r="G137" s="228"/>
    </row>
    <row r="138" spans="1:7" ht="18" customHeight="1">
      <c r="A138" s="1160"/>
      <c r="B138" s="1162"/>
      <c r="C138" s="1163"/>
      <c r="D138" s="225" t="s">
        <v>4040</v>
      </c>
      <c r="E138" s="225" t="s">
        <v>4040</v>
      </c>
      <c r="F138" s="225" t="s">
        <v>2879</v>
      </c>
      <c r="G138" s="225" t="s">
        <v>2879</v>
      </c>
    </row>
    <row r="139" spans="1:7" ht="18" customHeight="1">
      <c r="A139" s="1159"/>
      <c r="B139" s="1162"/>
      <c r="C139" s="1161" t="s">
        <v>175</v>
      </c>
      <c r="D139" s="228"/>
      <c r="E139" s="228"/>
      <c r="F139" s="228"/>
      <c r="G139" s="228"/>
    </row>
    <row r="140" spans="1:7" ht="18" customHeight="1">
      <c r="A140" s="1159"/>
      <c r="B140" s="1162"/>
      <c r="C140" s="1163"/>
      <c r="D140" s="229" t="s">
        <v>4041</v>
      </c>
      <c r="E140" s="229" t="s">
        <v>4041</v>
      </c>
      <c r="F140" s="229" t="s">
        <v>2954</v>
      </c>
      <c r="G140" s="229" t="s">
        <v>2954</v>
      </c>
    </row>
    <row r="141" spans="1:7" ht="18" customHeight="1">
      <c r="A141" s="1159"/>
      <c r="B141" s="1162"/>
      <c r="C141" s="1162" t="s">
        <v>176</v>
      </c>
      <c r="D141" s="225"/>
      <c r="E141" s="225"/>
      <c r="F141" s="225"/>
      <c r="G141" s="225"/>
    </row>
    <row r="142" spans="1:7" ht="18" customHeight="1">
      <c r="A142" s="1159"/>
      <c r="B142" s="1162"/>
      <c r="C142" s="1163"/>
      <c r="D142" s="229" t="s">
        <v>944</v>
      </c>
      <c r="E142" s="229" t="s">
        <v>944</v>
      </c>
      <c r="F142" s="229" t="s">
        <v>2954</v>
      </c>
      <c r="G142" s="229" t="s">
        <v>2954</v>
      </c>
    </row>
    <row r="143" spans="1:7" ht="18" customHeight="1">
      <c r="A143" s="1159"/>
      <c r="B143" s="1164" t="s">
        <v>177</v>
      </c>
      <c r="C143" s="230" t="s">
        <v>178</v>
      </c>
      <c r="D143" s="231"/>
      <c r="E143" s="231"/>
      <c r="F143" s="231"/>
      <c r="G143" s="231"/>
    </row>
    <row r="144" spans="1:7" ht="18" customHeight="1">
      <c r="A144" s="1159"/>
      <c r="B144" s="1164"/>
      <c r="C144" s="230" t="s">
        <v>179</v>
      </c>
      <c r="D144" s="231" t="s">
        <v>3065</v>
      </c>
      <c r="E144" s="231" t="s">
        <v>3065</v>
      </c>
      <c r="F144" s="231" t="s">
        <v>2881</v>
      </c>
      <c r="G144" s="231" t="s">
        <v>2881</v>
      </c>
    </row>
    <row r="145" spans="1:7" ht="18" customHeight="1">
      <c r="A145" s="1159"/>
      <c r="B145" s="1162" t="s">
        <v>180</v>
      </c>
      <c r="C145" s="555" t="s">
        <v>181</v>
      </c>
      <c r="D145" s="229" t="s">
        <v>4042</v>
      </c>
      <c r="E145" s="229" t="s">
        <v>4042</v>
      </c>
      <c r="F145" s="229" t="s">
        <v>2956</v>
      </c>
      <c r="G145" s="229" t="s">
        <v>2956</v>
      </c>
    </row>
    <row r="146" spans="1:7" ht="18" customHeight="1">
      <c r="A146" s="1159"/>
      <c r="B146" s="1162"/>
      <c r="C146" s="614" t="s">
        <v>1104</v>
      </c>
      <c r="D146" s="231" t="s">
        <v>4044</v>
      </c>
      <c r="E146" s="231" t="s">
        <v>4044</v>
      </c>
      <c r="F146" s="231" t="s">
        <v>1012</v>
      </c>
      <c r="G146" s="231" t="s">
        <v>1012</v>
      </c>
    </row>
    <row r="147" spans="1:7" ht="18" customHeight="1">
      <c r="A147" s="1159"/>
      <c r="B147" s="1162"/>
      <c r="C147" s="233" t="s">
        <v>182</v>
      </c>
      <c r="D147" s="231"/>
      <c r="E147" s="231"/>
      <c r="F147" s="231"/>
      <c r="G147" s="231"/>
    </row>
    <row r="148" spans="1:7" ht="18" customHeight="1">
      <c r="A148" s="1159"/>
      <c r="B148" s="1162"/>
      <c r="C148" s="1165" t="s">
        <v>183</v>
      </c>
      <c r="D148" s="225" t="s">
        <v>2885</v>
      </c>
      <c r="E148" s="225" t="s">
        <v>2886</v>
      </c>
      <c r="F148" s="225" t="s">
        <v>2886</v>
      </c>
      <c r="G148" s="225" t="s">
        <v>1557</v>
      </c>
    </row>
    <row r="149" spans="1:7" ht="18" customHeight="1">
      <c r="A149" s="1159"/>
      <c r="B149" s="1162"/>
      <c r="C149" s="1166"/>
      <c r="D149" s="231" t="s">
        <v>4045</v>
      </c>
      <c r="E149" s="231" t="s">
        <v>4045</v>
      </c>
      <c r="F149" s="231" t="s">
        <v>1131</v>
      </c>
      <c r="G149" s="231" t="s">
        <v>4084</v>
      </c>
    </row>
    <row r="150" spans="1:7" ht="18" customHeight="1">
      <c r="A150" s="1159"/>
      <c r="B150" s="1162"/>
      <c r="C150" s="1167" t="s">
        <v>184</v>
      </c>
      <c r="D150" s="231" t="s">
        <v>3220</v>
      </c>
      <c r="E150" s="231" t="s">
        <v>1528</v>
      </c>
      <c r="F150" s="231" t="s">
        <v>1528</v>
      </c>
      <c r="G150" s="231" t="s">
        <v>913</v>
      </c>
    </row>
    <row r="151" spans="1:7" ht="18" customHeight="1" thickBot="1">
      <c r="A151" s="1159"/>
      <c r="B151" s="1163"/>
      <c r="C151" s="1166"/>
      <c r="D151" s="234" t="s">
        <v>3248</v>
      </c>
      <c r="E151" s="234" t="s">
        <v>3248</v>
      </c>
      <c r="F151" s="234" t="s">
        <v>3069</v>
      </c>
      <c r="G151" s="234" t="s">
        <v>4085</v>
      </c>
    </row>
    <row r="152" spans="1:7" ht="18" customHeight="1">
      <c r="A152" s="1149">
        <f>A137+1</f>
        <v>46153</v>
      </c>
      <c r="B152" s="1152" t="s">
        <v>173</v>
      </c>
      <c r="C152" s="1152" t="s">
        <v>174</v>
      </c>
      <c r="D152" s="225"/>
      <c r="E152" s="225"/>
      <c r="F152" s="225"/>
      <c r="G152" s="225"/>
    </row>
    <row r="153" spans="1:7" ht="18" customHeight="1">
      <c r="A153" s="1149"/>
      <c r="B153" s="1152"/>
      <c r="C153" s="1153"/>
      <c r="D153" s="225" t="s">
        <v>4040</v>
      </c>
      <c r="E153" s="225" t="s">
        <v>4040</v>
      </c>
      <c r="F153" s="225" t="s">
        <v>4201</v>
      </c>
      <c r="G153" s="225" t="s">
        <v>4201</v>
      </c>
    </row>
    <row r="154" spans="1:7" ht="18" customHeight="1">
      <c r="A154" s="1150"/>
      <c r="B154" s="1152"/>
      <c r="C154" s="1154" t="s">
        <v>175</v>
      </c>
      <c r="D154" s="228"/>
      <c r="E154" s="228"/>
      <c r="F154" s="228"/>
      <c r="G154" s="228"/>
    </row>
    <row r="155" spans="1:7" ht="18" customHeight="1">
      <c r="A155" s="1150"/>
      <c r="B155" s="1152"/>
      <c r="C155" s="1153"/>
      <c r="D155" s="229" t="s">
        <v>4041</v>
      </c>
      <c r="E155" s="229" t="s">
        <v>4041</v>
      </c>
      <c r="F155" s="229" t="s">
        <v>2954</v>
      </c>
      <c r="G155" s="229" t="s">
        <v>2954</v>
      </c>
    </row>
    <row r="156" spans="1:7" ht="18" customHeight="1">
      <c r="A156" s="1150"/>
      <c r="B156" s="1152"/>
      <c r="C156" s="1152" t="s">
        <v>176</v>
      </c>
      <c r="D156" s="225"/>
      <c r="E156" s="225"/>
      <c r="F156" s="225"/>
      <c r="G156" s="225"/>
    </row>
    <row r="157" spans="1:7" ht="18" customHeight="1">
      <c r="A157" s="1150"/>
      <c r="B157" s="1152"/>
      <c r="C157" s="1153"/>
      <c r="D157" s="229" t="s">
        <v>4041</v>
      </c>
      <c r="E157" s="229" t="s">
        <v>4041</v>
      </c>
      <c r="F157" s="229" t="s">
        <v>2954</v>
      </c>
      <c r="G157" s="229" t="s">
        <v>2954</v>
      </c>
    </row>
    <row r="158" spans="1:7" ht="18" customHeight="1">
      <c r="A158" s="1150"/>
      <c r="B158" s="1155" t="s">
        <v>177</v>
      </c>
      <c r="C158" s="489" t="s">
        <v>178</v>
      </c>
      <c r="D158" s="231"/>
      <c r="E158" s="231"/>
      <c r="F158" s="231"/>
      <c r="G158" s="231"/>
    </row>
    <row r="159" spans="1:7" ht="18" customHeight="1">
      <c r="A159" s="1150"/>
      <c r="B159" s="1155"/>
      <c r="C159" s="489" t="s">
        <v>179</v>
      </c>
      <c r="D159" s="231" t="s">
        <v>3065</v>
      </c>
      <c r="E159" s="231" t="s">
        <v>3065</v>
      </c>
      <c r="F159" s="231" t="s">
        <v>2881</v>
      </c>
      <c r="G159" s="231" t="s">
        <v>2881</v>
      </c>
    </row>
    <row r="160" spans="1:7" ht="18" customHeight="1">
      <c r="A160" s="1150"/>
      <c r="B160" s="1152" t="s">
        <v>180</v>
      </c>
      <c r="C160" s="553" t="s">
        <v>181</v>
      </c>
      <c r="D160" s="229" t="s">
        <v>4045</v>
      </c>
      <c r="E160" s="229" t="s">
        <v>4045</v>
      </c>
      <c r="F160" s="229" t="s">
        <v>3066</v>
      </c>
      <c r="G160" s="229" t="s">
        <v>3066</v>
      </c>
    </row>
    <row r="161" spans="1:7" ht="18" customHeight="1">
      <c r="A161" s="1150"/>
      <c r="B161" s="1152"/>
      <c r="C161" s="554" t="s">
        <v>185</v>
      </c>
      <c r="D161" s="231" t="s">
        <v>4044</v>
      </c>
      <c r="E161" s="231" t="s">
        <v>4044</v>
      </c>
      <c r="F161" s="231" t="s">
        <v>4052</v>
      </c>
      <c r="G161" s="231" t="s">
        <v>2957</v>
      </c>
    </row>
    <row r="162" spans="1:7" ht="18" customHeight="1">
      <c r="A162" s="1150"/>
      <c r="B162" s="1152"/>
      <c r="C162" s="491" t="s">
        <v>182</v>
      </c>
      <c r="D162" s="231"/>
      <c r="E162" s="231"/>
      <c r="F162" s="231"/>
      <c r="G162" s="231"/>
    </row>
    <row r="163" spans="1:7" ht="18" customHeight="1">
      <c r="A163" s="1150"/>
      <c r="B163" s="1152"/>
      <c r="C163" s="1156" t="s">
        <v>183</v>
      </c>
      <c r="D163" s="229" t="s">
        <v>4042</v>
      </c>
      <c r="E163" s="229" t="s">
        <v>4042</v>
      </c>
      <c r="F163" s="225" t="s">
        <v>2956</v>
      </c>
      <c r="G163" s="231" t="s">
        <v>2956</v>
      </c>
    </row>
    <row r="164" spans="1:7" ht="18" customHeight="1">
      <c r="A164" s="1150"/>
      <c r="B164" s="1152"/>
      <c r="C164" s="1157"/>
      <c r="D164" s="231"/>
      <c r="E164" s="231" t="s">
        <v>914</v>
      </c>
      <c r="F164" s="231" t="s">
        <v>914</v>
      </c>
      <c r="G164" s="231" t="s">
        <v>1557</v>
      </c>
    </row>
    <row r="165" spans="1:7" ht="18" customHeight="1">
      <c r="A165" s="1150"/>
      <c r="B165" s="1152"/>
      <c r="C165" s="1158" t="s">
        <v>184</v>
      </c>
      <c r="D165" s="231" t="s">
        <v>944</v>
      </c>
      <c r="E165" s="231" t="s">
        <v>3220</v>
      </c>
      <c r="F165" s="231" t="s">
        <v>915</v>
      </c>
      <c r="G165" s="231" t="s">
        <v>913</v>
      </c>
    </row>
    <row r="166" spans="1:7" ht="18" customHeight="1" thickBot="1">
      <c r="A166" s="1151"/>
      <c r="B166" s="1152"/>
      <c r="C166" s="1156"/>
      <c r="D166" s="234" t="s">
        <v>3248</v>
      </c>
      <c r="E166" s="234" t="s">
        <v>3248</v>
      </c>
      <c r="F166" s="234" t="s">
        <v>2957</v>
      </c>
      <c r="G166" s="234" t="s">
        <v>918</v>
      </c>
    </row>
    <row r="167" spans="1:7" ht="18" customHeight="1">
      <c r="A167" s="1159">
        <f>A152+1</f>
        <v>46154</v>
      </c>
      <c r="B167" s="1161" t="s">
        <v>173</v>
      </c>
      <c r="C167" s="1161" t="s">
        <v>174</v>
      </c>
      <c r="D167" s="228"/>
      <c r="E167" s="228"/>
      <c r="F167" s="228"/>
      <c r="G167" s="228"/>
    </row>
    <row r="168" spans="1:7" ht="18" customHeight="1">
      <c r="A168" s="1160"/>
      <c r="B168" s="1162"/>
      <c r="C168" s="1163"/>
      <c r="D168" s="225" t="s">
        <v>2879</v>
      </c>
      <c r="E168" s="225" t="s">
        <v>4319</v>
      </c>
      <c r="F168" s="225" t="s">
        <v>4201</v>
      </c>
      <c r="G168" s="225" t="s">
        <v>4201</v>
      </c>
    </row>
    <row r="169" spans="1:7" ht="18" customHeight="1">
      <c r="A169" s="1159"/>
      <c r="B169" s="1162"/>
      <c r="C169" s="1161" t="s">
        <v>175</v>
      </c>
      <c r="D169" s="228"/>
      <c r="E169" s="228"/>
      <c r="F169" s="228"/>
      <c r="G169" s="228"/>
    </row>
    <row r="170" spans="1:7" ht="18" customHeight="1">
      <c r="A170" s="1159"/>
      <c r="B170" s="1162"/>
      <c r="C170" s="1163"/>
      <c r="D170" s="229" t="s">
        <v>4275</v>
      </c>
      <c r="E170" s="229" t="s">
        <v>2880</v>
      </c>
      <c r="F170" s="229" t="s">
        <v>2954</v>
      </c>
      <c r="G170" s="229" t="s">
        <v>2954</v>
      </c>
    </row>
    <row r="171" spans="1:7" ht="18" customHeight="1">
      <c r="A171" s="1159"/>
      <c r="B171" s="1162"/>
      <c r="C171" s="1162" t="s">
        <v>176</v>
      </c>
      <c r="D171" s="225"/>
      <c r="E171" s="225"/>
      <c r="F171" s="225"/>
      <c r="G171" s="225"/>
    </row>
    <row r="172" spans="1:7" ht="18" customHeight="1">
      <c r="A172" s="1159"/>
      <c r="B172" s="1162"/>
      <c r="C172" s="1163"/>
      <c r="D172" s="229" t="s">
        <v>4275</v>
      </c>
      <c r="E172" s="229" t="s">
        <v>2880</v>
      </c>
      <c r="F172" s="229" t="s">
        <v>2954</v>
      </c>
      <c r="G172" s="229" t="s">
        <v>2954</v>
      </c>
    </row>
    <row r="173" spans="1:7" ht="18" customHeight="1">
      <c r="A173" s="1159"/>
      <c r="B173" s="1164" t="s">
        <v>177</v>
      </c>
      <c r="C173" s="230" t="s">
        <v>178</v>
      </c>
      <c r="D173" s="231"/>
      <c r="E173" s="231"/>
      <c r="F173" s="231"/>
      <c r="G173" s="231"/>
    </row>
    <row r="174" spans="1:7" ht="18" customHeight="1">
      <c r="A174" s="1159"/>
      <c r="B174" s="1164"/>
      <c r="C174" s="230" t="s">
        <v>179</v>
      </c>
      <c r="D174" s="231" t="s">
        <v>3065</v>
      </c>
      <c r="E174" s="231" t="s">
        <v>3065</v>
      </c>
      <c r="F174" s="231" t="s">
        <v>2955</v>
      </c>
      <c r="G174" s="231" t="s">
        <v>4320</v>
      </c>
    </row>
    <row r="175" spans="1:7" ht="18" customHeight="1">
      <c r="A175" s="1159"/>
      <c r="B175" s="1162" t="s">
        <v>180</v>
      </c>
      <c r="C175" s="555" t="s">
        <v>181</v>
      </c>
      <c r="D175" s="229" t="s">
        <v>2883</v>
      </c>
      <c r="E175" s="229" t="s">
        <v>2883</v>
      </c>
      <c r="F175" s="229" t="s">
        <v>2956</v>
      </c>
      <c r="G175" s="229" t="s">
        <v>2956</v>
      </c>
    </row>
    <row r="176" spans="1:7" ht="18" customHeight="1">
      <c r="A176" s="1159"/>
      <c r="B176" s="1162"/>
      <c r="C176" s="614" t="s">
        <v>1104</v>
      </c>
      <c r="D176" s="231" t="s">
        <v>4044</v>
      </c>
      <c r="E176" s="231"/>
      <c r="F176" s="231" t="s">
        <v>2957</v>
      </c>
      <c r="G176" s="231" t="s">
        <v>2957</v>
      </c>
    </row>
    <row r="177" spans="1:7" ht="18" customHeight="1">
      <c r="A177" s="1159"/>
      <c r="B177" s="1162"/>
      <c r="C177" s="233" t="s">
        <v>182</v>
      </c>
      <c r="D177" s="231"/>
      <c r="E177" s="231"/>
      <c r="F177" s="231"/>
      <c r="G177" s="231"/>
    </row>
    <row r="178" spans="1:7" ht="18" customHeight="1">
      <c r="A178" s="1159"/>
      <c r="B178" s="1162"/>
      <c r="C178" s="1165" t="s">
        <v>183</v>
      </c>
      <c r="D178" s="225" t="s">
        <v>3065</v>
      </c>
      <c r="E178" s="225" t="s">
        <v>914</v>
      </c>
      <c r="F178" s="225" t="s">
        <v>914</v>
      </c>
      <c r="G178" s="225" t="s">
        <v>1557</v>
      </c>
    </row>
    <row r="179" spans="1:7" ht="18" customHeight="1">
      <c r="A179" s="1159"/>
      <c r="B179" s="1162"/>
      <c r="C179" s="1166"/>
      <c r="D179" s="231" t="s">
        <v>4040</v>
      </c>
      <c r="E179" s="231" t="s">
        <v>4044</v>
      </c>
      <c r="F179" s="231" t="s">
        <v>3066</v>
      </c>
      <c r="G179" s="231" t="s">
        <v>3066</v>
      </c>
    </row>
    <row r="180" spans="1:7" ht="18" customHeight="1">
      <c r="A180" s="1159"/>
      <c r="B180" s="1162"/>
      <c r="C180" s="1167" t="s">
        <v>184</v>
      </c>
      <c r="D180" s="231" t="s">
        <v>3248</v>
      </c>
      <c r="E180" s="231" t="s">
        <v>3248</v>
      </c>
      <c r="F180" s="231" t="s">
        <v>4214</v>
      </c>
      <c r="G180" s="231" t="s">
        <v>918</v>
      </c>
    </row>
    <row r="181" spans="1:7" ht="18" customHeight="1" thickBot="1">
      <c r="A181" s="1159"/>
      <c r="B181" s="1163"/>
      <c r="C181" s="1166"/>
      <c r="D181" s="234" t="s">
        <v>3122</v>
      </c>
      <c r="E181" s="234"/>
      <c r="F181" s="234" t="s">
        <v>3069</v>
      </c>
      <c r="G181" s="234" t="s">
        <v>3069</v>
      </c>
    </row>
    <row r="182" spans="1:7" ht="18" customHeight="1">
      <c r="A182" s="1149">
        <f>A167+1</f>
        <v>46155</v>
      </c>
      <c r="B182" s="1152" t="s">
        <v>173</v>
      </c>
      <c r="C182" s="1152" t="s">
        <v>174</v>
      </c>
      <c r="D182" s="225"/>
      <c r="E182" s="225"/>
      <c r="F182" s="225"/>
      <c r="G182" s="225"/>
    </row>
    <row r="183" spans="1:7" ht="18" customHeight="1">
      <c r="A183" s="1149"/>
      <c r="B183" s="1152"/>
      <c r="C183" s="1153"/>
      <c r="D183" s="225" t="s">
        <v>2879</v>
      </c>
      <c r="E183" s="225" t="s">
        <v>4319</v>
      </c>
      <c r="F183" s="225" t="s">
        <v>4201</v>
      </c>
      <c r="G183" s="225" t="s">
        <v>4201</v>
      </c>
    </row>
    <row r="184" spans="1:7" ht="18" customHeight="1">
      <c r="A184" s="1150"/>
      <c r="B184" s="1152"/>
      <c r="C184" s="1154" t="s">
        <v>175</v>
      </c>
      <c r="D184" s="228"/>
      <c r="E184" s="228"/>
      <c r="F184" s="228"/>
      <c r="G184" s="228"/>
    </row>
    <row r="185" spans="1:7" ht="18" customHeight="1">
      <c r="A185" s="1150"/>
      <c r="B185" s="1152"/>
      <c r="C185" s="1153"/>
      <c r="D185" s="229" t="s">
        <v>4275</v>
      </c>
      <c r="E185" s="229" t="s">
        <v>2880</v>
      </c>
      <c r="F185" s="229" t="s">
        <v>2954</v>
      </c>
      <c r="G185" s="229" t="s">
        <v>2954</v>
      </c>
    </row>
    <row r="186" spans="1:7" ht="18" customHeight="1">
      <c r="A186" s="1150"/>
      <c r="B186" s="1152"/>
      <c r="C186" s="1152" t="s">
        <v>176</v>
      </c>
      <c r="D186" s="225"/>
      <c r="E186" s="225"/>
      <c r="F186" s="225"/>
      <c r="G186" s="225"/>
    </row>
    <row r="187" spans="1:7" ht="18" customHeight="1">
      <c r="A187" s="1150"/>
      <c r="B187" s="1152"/>
      <c r="C187" s="1153"/>
      <c r="D187" s="229" t="s">
        <v>4275</v>
      </c>
      <c r="E187" s="229" t="s">
        <v>2880</v>
      </c>
      <c r="F187" s="229" t="s">
        <v>2954</v>
      </c>
      <c r="G187" s="229" t="s">
        <v>2954</v>
      </c>
    </row>
    <row r="188" spans="1:7" ht="18" customHeight="1">
      <c r="A188" s="1150"/>
      <c r="B188" s="1155" t="s">
        <v>177</v>
      </c>
      <c r="C188" s="489" t="s">
        <v>178</v>
      </c>
      <c r="D188" s="231"/>
      <c r="E188" s="231"/>
      <c r="F188" s="231"/>
      <c r="G188" s="231"/>
    </row>
    <row r="189" spans="1:7" ht="18" customHeight="1">
      <c r="A189" s="1150"/>
      <c r="B189" s="1155"/>
      <c r="C189" s="489" t="s">
        <v>179</v>
      </c>
      <c r="D189" s="231" t="s">
        <v>3065</v>
      </c>
      <c r="E189" s="231" t="s">
        <v>3065</v>
      </c>
      <c r="F189" s="231" t="s">
        <v>2955</v>
      </c>
      <c r="G189" s="231" t="s">
        <v>4320</v>
      </c>
    </row>
    <row r="190" spans="1:7" ht="18" customHeight="1">
      <c r="A190" s="1150"/>
      <c r="B190" s="1152" t="s">
        <v>180</v>
      </c>
      <c r="C190" s="553" t="s">
        <v>181</v>
      </c>
      <c r="D190" s="229" t="s">
        <v>2883</v>
      </c>
      <c r="E190" s="229" t="s">
        <v>4045</v>
      </c>
      <c r="F190" s="229" t="s">
        <v>3066</v>
      </c>
      <c r="G190" s="229" t="s">
        <v>3066</v>
      </c>
    </row>
    <row r="191" spans="1:7" ht="18" customHeight="1">
      <c r="A191" s="1150"/>
      <c r="B191" s="1152"/>
      <c r="C191" s="554" t="s">
        <v>185</v>
      </c>
      <c r="D191" s="231" t="s">
        <v>4044</v>
      </c>
      <c r="E191" s="231"/>
      <c r="F191" s="231" t="s">
        <v>1012</v>
      </c>
      <c r="G191" s="231" t="s">
        <v>1012</v>
      </c>
    </row>
    <row r="192" spans="1:7" ht="18" customHeight="1">
      <c r="A192" s="1150"/>
      <c r="B192" s="1152"/>
      <c r="C192" s="491" t="s">
        <v>182</v>
      </c>
      <c r="D192" s="231"/>
      <c r="E192" s="231"/>
      <c r="F192" s="231"/>
      <c r="G192" s="231"/>
    </row>
    <row r="193" spans="1:7" ht="18" customHeight="1">
      <c r="A193" s="1150"/>
      <c r="B193" s="1152"/>
      <c r="C193" s="1156" t="s">
        <v>183</v>
      </c>
      <c r="D193" s="225" t="s">
        <v>2882</v>
      </c>
      <c r="E193" s="225" t="s">
        <v>4044</v>
      </c>
      <c r="F193" s="225" t="s">
        <v>1131</v>
      </c>
      <c r="G193" s="231" t="s">
        <v>4084</v>
      </c>
    </row>
    <row r="194" spans="1:7" ht="18" customHeight="1">
      <c r="A194" s="1150"/>
      <c r="B194" s="1152"/>
      <c r="C194" s="1157"/>
      <c r="D194" s="231"/>
      <c r="E194" s="231" t="s">
        <v>914</v>
      </c>
      <c r="F194" s="231" t="s">
        <v>914</v>
      </c>
      <c r="G194" s="231" t="s">
        <v>2886</v>
      </c>
    </row>
    <row r="195" spans="1:7" ht="18" customHeight="1">
      <c r="A195" s="1150"/>
      <c r="B195" s="1152"/>
      <c r="C195" s="1158" t="s">
        <v>184</v>
      </c>
      <c r="D195" s="231" t="s">
        <v>3220</v>
      </c>
      <c r="E195" s="231" t="s">
        <v>1528</v>
      </c>
      <c r="F195" s="231" t="s">
        <v>1528</v>
      </c>
      <c r="G195" s="231" t="s">
        <v>918</v>
      </c>
    </row>
    <row r="196" spans="1:7" ht="18" customHeight="1" thickBot="1">
      <c r="A196" s="1151"/>
      <c r="B196" s="1152"/>
      <c r="C196" s="1156"/>
      <c r="D196" s="234" t="s">
        <v>3122</v>
      </c>
      <c r="E196" s="234" t="s">
        <v>2883</v>
      </c>
      <c r="F196" s="234" t="s">
        <v>3069</v>
      </c>
      <c r="G196" s="234" t="s">
        <v>4085</v>
      </c>
    </row>
    <row r="197" spans="1:7" ht="18" customHeight="1">
      <c r="A197" s="1159">
        <f>A182+1</f>
        <v>46156</v>
      </c>
      <c r="B197" s="1161" t="s">
        <v>173</v>
      </c>
      <c r="C197" s="1161" t="s">
        <v>174</v>
      </c>
      <c r="D197" s="228"/>
      <c r="E197" s="228"/>
      <c r="F197" s="228"/>
      <c r="G197" s="228"/>
    </row>
    <row r="198" spans="1:7" ht="18" customHeight="1">
      <c r="A198" s="1160"/>
      <c r="B198" s="1162"/>
      <c r="C198" s="1163"/>
      <c r="D198" s="225" t="s">
        <v>2879</v>
      </c>
      <c r="E198" s="225" t="s">
        <v>2879</v>
      </c>
      <c r="F198" s="225" t="s">
        <v>4201</v>
      </c>
      <c r="G198" s="225" t="s">
        <v>2952</v>
      </c>
    </row>
    <row r="199" spans="1:7" ht="18" customHeight="1">
      <c r="A199" s="1159"/>
      <c r="B199" s="1162"/>
      <c r="C199" s="1161" t="s">
        <v>175</v>
      </c>
      <c r="D199" s="228"/>
      <c r="E199" s="228"/>
      <c r="F199" s="228"/>
      <c r="G199" s="228"/>
    </row>
    <row r="200" spans="1:7" ht="18" customHeight="1">
      <c r="A200" s="1159"/>
      <c r="B200" s="1162"/>
      <c r="C200" s="1163"/>
      <c r="D200" s="229" t="s">
        <v>4041</v>
      </c>
      <c r="E200" s="229" t="s">
        <v>4041</v>
      </c>
      <c r="F200" s="229" t="s">
        <v>4471</v>
      </c>
      <c r="G200" s="229" t="s">
        <v>1531</v>
      </c>
    </row>
    <row r="201" spans="1:7" ht="18" customHeight="1">
      <c r="A201" s="1159"/>
      <c r="B201" s="1162"/>
      <c r="C201" s="1162" t="s">
        <v>176</v>
      </c>
      <c r="D201" s="225"/>
      <c r="E201" s="225"/>
      <c r="F201" s="225"/>
      <c r="G201" s="225"/>
    </row>
    <row r="202" spans="1:7" ht="18" customHeight="1">
      <c r="A202" s="1159"/>
      <c r="B202" s="1162"/>
      <c r="C202" s="1163"/>
      <c r="D202" s="229" t="s">
        <v>4041</v>
      </c>
      <c r="E202" s="229" t="s">
        <v>4041</v>
      </c>
      <c r="F202" s="229" t="s">
        <v>1531</v>
      </c>
      <c r="G202" s="229" t="s">
        <v>1531</v>
      </c>
    </row>
    <row r="203" spans="1:7" ht="18" customHeight="1">
      <c r="A203" s="1159"/>
      <c r="B203" s="1164" t="s">
        <v>177</v>
      </c>
      <c r="C203" s="230" t="s">
        <v>178</v>
      </c>
      <c r="D203" s="231"/>
      <c r="E203" s="231"/>
      <c r="F203" s="231"/>
      <c r="G203" s="231"/>
    </row>
    <row r="204" spans="1:7" ht="18" customHeight="1">
      <c r="A204" s="1159"/>
      <c r="B204" s="1164"/>
      <c r="C204" s="230" t="s">
        <v>179</v>
      </c>
      <c r="D204" s="231" t="s">
        <v>4449</v>
      </c>
      <c r="E204" s="231" t="s">
        <v>4449</v>
      </c>
      <c r="F204" s="231" t="s">
        <v>4320</v>
      </c>
      <c r="G204" s="231" t="s">
        <v>930</v>
      </c>
    </row>
    <row r="205" spans="1:7" ht="18" customHeight="1">
      <c r="A205" s="1159"/>
      <c r="B205" s="1162" t="s">
        <v>180</v>
      </c>
      <c r="C205" s="555" t="s">
        <v>181</v>
      </c>
      <c r="D205" s="225" t="s">
        <v>4043</v>
      </c>
      <c r="E205" s="225" t="s">
        <v>4043</v>
      </c>
      <c r="F205" s="229" t="s">
        <v>4472</v>
      </c>
      <c r="G205" s="229" t="s">
        <v>1561</v>
      </c>
    </row>
    <row r="206" spans="1:7" ht="18" customHeight="1">
      <c r="A206" s="1159"/>
      <c r="B206" s="1162"/>
      <c r="C206" s="614" t="s">
        <v>1104</v>
      </c>
      <c r="D206" s="231" t="s">
        <v>4470</v>
      </c>
      <c r="E206" s="231" t="s">
        <v>4470</v>
      </c>
      <c r="F206" s="231" t="s">
        <v>4084</v>
      </c>
      <c r="G206" s="231" t="s">
        <v>949</v>
      </c>
    </row>
    <row r="207" spans="1:7" ht="18" customHeight="1">
      <c r="A207" s="1159"/>
      <c r="B207" s="1162"/>
      <c r="C207" s="233" t="s">
        <v>182</v>
      </c>
      <c r="D207" s="231"/>
      <c r="E207" s="231"/>
      <c r="F207" s="231"/>
      <c r="G207" s="231" t="s">
        <v>3069</v>
      </c>
    </row>
    <row r="208" spans="1:7" ht="18" customHeight="1">
      <c r="A208" s="1159"/>
      <c r="B208" s="1162"/>
      <c r="C208" s="1165" t="s">
        <v>183</v>
      </c>
      <c r="D208" s="229" t="s">
        <v>3537</v>
      </c>
      <c r="E208" s="229" t="s">
        <v>914</v>
      </c>
      <c r="F208" s="225" t="s">
        <v>914</v>
      </c>
      <c r="G208" s="225" t="s">
        <v>2886</v>
      </c>
    </row>
    <row r="209" spans="1:7" ht="18" customHeight="1">
      <c r="A209" s="1159"/>
      <c r="B209" s="1162"/>
      <c r="C209" s="1166"/>
      <c r="D209" s="231" t="s">
        <v>4045</v>
      </c>
      <c r="E209" s="231" t="s">
        <v>4045</v>
      </c>
      <c r="F209" s="231" t="s">
        <v>4473</v>
      </c>
      <c r="G209" s="231" t="s">
        <v>945</v>
      </c>
    </row>
    <row r="210" spans="1:7" ht="18" customHeight="1">
      <c r="A210" s="1159"/>
      <c r="B210" s="1162"/>
      <c r="C210" s="1167" t="s">
        <v>184</v>
      </c>
      <c r="D210" s="231" t="s">
        <v>913</v>
      </c>
      <c r="E210" s="231" t="s">
        <v>3220</v>
      </c>
      <c r="F210" s="231" t="s">
        <v>3220</v>
      </c>
      <c r="G210" s="231" t="s">
        <v>4474</v>
      </c>
    </row>
    <row r="211" spans="1:7" ht="18" customHeight="1" thickBot="1">
      <c r="A211" s="1159"/>
      <c r="B211" s="1163"/>
      <c r="C211" s="1166"/>
      <c r="D211" s="234" t="s">
        <v>3122</v>
      </c>
      <c r="E211" s="234" t="s">
        <v>3122</v>
      </c>
      <c r="F211" s="234" t="s">
        <v>3069</v>
      </c>
      <c r="G211" s="234" t="s">
        <v>4475</v>
      </c>
    </row>
    <row r="212" spans="1:7" ht="18" customHeight="1">
      <c r="A212" s="1149">
        <f>A197+1</f>
        <v>46157</v>
      </c>
      <c r="B212" s="1152" t="s">
        <v>173</v>
      </c>
      <c r="C212" s="1152" t="s">
        <v>174</v>
      </c>
      <c r="D212" s="225"/>
      <c r="E212" s="225"/>
      <c r="F212" s="225"/>
      <c r="G212" s="225"/>
    </row>
    <row r="213" spans="1:7" ht="18" customHeight="1">
      <c r="A213" s="1149"/>
      <c r="B213" s="1152"/>
      <c r="C213" s="1153"/>
      <c r="D213" s="225"/>
      <c r="E213" s="225"/>
      <c r="F213" s="225"/>
      <c r="G213" s="225"/>
    </row>
    <row r="214" spans="1:7" ht="18" customHeight="1">
      <c r="A214" s="1150"/>
      <c r="B214" s="1152"/>
      <c r="C214" s="1154" t="s">
        <v>175</v>
      </c>
      <c r="D214" s="228"/>
      <c r="E214" s="228"/>
      <c r="F214" s="228"/>
      <c r="G214" s="228"/>
    </row>
    <row r="215" spans="1:7" ht="18" customHeight="1">
      <c r="A215" s="1150"/>
      <c r="B215" s="1152"/>
      <c r="C215" s="1153"/>
      <c r="D215" s="229"/>
      <c r="E215" s="229"/>
      <c r="F215" s="229"/>
      <c r="G215" s="229"/>
    </row>
    <row r="216" spans="1:7" ht="18" customHeight="1">
      <c r="A216" s="1150"/>
      <c r="B216" s="1152"/>
      <c r="C216" s="1152" t="s">
        <v>176</v>
      </c>
      <c r="D216" s="225"/>
      <c r="E216" s="225"/>
      <c r="F216" s="225"/>
      <c r="G216" s="225"/>
    </row>
    <row r="217" spans="1:7" ht="18" customHeight="1">
      <c r="A217" s="1150"/>
      <c r="B217" s="1152"/>
      <c r="C217" s="1153"/>
      <c r="D217" s="229"/>
      <c r="E217" s="229"/>
      <c r="F217" s="229"/>
      <c r="G217" s="229"/>
    </row>
    <row r="218" spans="1:7" ht="18" customHeight="1">
      <c r="A218" s="1150"/>
      <c r="B218" s="1155" t="s">
        <v>177</v>
      </c>
      <c r="C218" s="489" t="s">
        <v>178</v>
      </c>
      <c r="D218" s="231"/>
      <c r="E218" s="231"/>
      <c r="F218" s="231"/>
      <c r="G218" s="231"/>
    </row>
    <row r="219" spans="1:7" ht="18" customHeight="1">
      <c r="A219" s="1150"/>
      <c r="B219" s="1155"/>
      <c r="C219" s="489" t="s">
        <v>179</v>
      </c>
      <c r="D219" s="231"/>
      <c r="E219" s="231"/>
      <c r="F219" s="231"/>
      <c r="G219" s="231"/>
    </row>
    <row r="220" spans="1:7" ht="18" customHeight="1">
      <c r="A220" s="1150"/>
      <c r="B220" s="1152" t="s">
        <v>180</v>
      </c>
      <c r="C220" s="553" t="s">
        <v>181</v>
      </c>
      <c r="D220" s="229"/>
      <c r="E220" s="229"/>
      <c r="F220" s="229"/>
      <c r="G220" s="229"/>
    </row>
    <row r="221" spans="1:7" ht="18" customHeight="1">
      <c r="A221" s="1150"/>
      <c r="B221" s="1152"/>
      <c r="C221" s="554" t="s">
        <v>185</v>
      </c>
      <c r="D221" s="231"/>
      <c r="E221" s="231"/>
      <c r="F221" s="231"/>
      <c r="G221" s="231"/>
    </row>
    <row r="222" spans="1:7" ht="18" customHeight="1">
      <c r="A222" s="1150"/>
      <c r="B222" s="1152"/>
      <c r="C222" s="491" t="s">
        <v>182</v>
      </c>
      <c r="D222" s="231"/>
      <c r="E222" s="231"/>
      <c r="F222" s="231"/>
      <c r="G222" s="231"/>
    </row>
    <row r="223" spans="1:7" ht="18" customHeight="1">
      <c r="A223" s="1150"/>
      <c r="B223" s="1152"/>
      <c r="C223" s="1156" t="s">
        <v>183</v>
      </c>
      <c r="D223" s="225"/>
      <c r="E223" s="225"/>
      <c r="F223" s="225"/>
      <c r="G223" s="231"/>
    </row>
    <row r="224" spans="1:7" ht="18" customHeight="1">
      <c r="A224" s="1150"/>
      <c r="B224" s="1152"/>
      <c r="C224" s="1157"/>
      <c r="D224" s="231"/>
      <c r="E224" s="231"/>
      <c r="F224" s="231"/>
      <c r="G224" s="231"/>
    </row>
    <row r="225" spans="1:7" ht="18" customHeight="1">
      <c r="A225" s="1150"/>
      <c r="B225" s="1152"/>
      <c r="C225" s="1158" t="s">
        <v>184</v>
      </c>
      <c r="D225" s="231"/>
      <c r="E225" s="231"/>
      <c r="F225" s="231"/>
      <c r="G225" s="231"/>
    </row>
    <row r="226" spans="1:7" ht="18" customHeight="1" thickBot="1">
      <c r="A226" s="1151"/>
      <c r="B226" s="1152"/>
      <c r="C226" s="1156"/>
      <c r="D226" s="234"/>
      <c r="E226" s="234"/>
      <c r="F226" s="234"/>
      <c r="G226" s="234"/>
    </row>
    <row r="227" spans="1:7" ht="18" customHeight="1">
      <c r="A227" s="1159">
        <f>A212+1</f>
        <v>46158</v>
      </c>
      <c r="B227" s="1161" t="s">
        <v>173</v>
      </c>
      <c r="C227" s="1161" t="s">
        <v>174</v>
      </c>
      <c r="D227" s="228"/>
      <c r="E227" s="228"/>
      <c r="F227" s="228"/>
      <c r="G227" s="228"/>
    </row>
    <row r="228" spans="1:7" ht="18" customHeight="1">
      <c r="A228" s="1160"/>
      <c r="B228" s="1162"/>
      <c r="C228" s="1163"/>
      <c r="D228" s="225"/>
      <c r="E228" s="225"/>
      <c r="F228" s="225"/>
      <c r="G228" s="225"/>
    </row>
    <row r="229" spans="1:7" ht="18" customHeight="1">
      <c r="A229" s="1159"/>
      <c r="B229" s="1162"/>
      <c r="C229" s="1161" t="s">
        <v>175</v>
      </c>
      <c r="D229" s="228"/>
      <c r="E229" s="228"/>
      <c r="F229" s="228"/>
      <c r="G229" s="228"/>
    </row>
    <row r="230" spans="1:7" ht="18" customHeight="1">
      <c r="A230" s="1159"/>
      <c r="B230" s="1162"/>
      <c r="C230" s="1163"/>
      <c r="D230" s="229"/>
      <c r="E230" s="229"/>
      <c r="F230" s="229"/>
      <c r="G230" s="229"/>
    </row>
    <row r="231" spans="1:7" ht="18" customHeight="1">
      <c r="A231" s="1159"/>
      <c r="B231" s="1162"/>
      <c r="C231" s="1162" t="s">
        <v>176</v>
      </c>
      <c r="D231" s="225"/>
      <c r="E231" s="225"/>
      <c r="F231" s="225"/>
      <c r="G231" s="225"/>
    </row>
    <row r="232" spans="1:7" ht="18" customHeight="1">
      <c r="A232" s="1159"/>
      <c r="B232" s="1162"/>
      <c r="C232" s="1163"/>
      <c r="D232" s="229"/>
      <c r="E232" s="229"/>
      <c r="F232" s="229"/>
      <c r="G232" s="229"/>
    </row>
    <row r="233" spans="1:7" ht="18" customHeight="1">
      <c r="A233" s="1159"/>
      <c r="B233" s="1164" t="s">
        <v>177</v>
      </c>
      <c r="C233" s="230" t="s">
        <v>178</v>
      </c>
      <c r="D233" s="231"/>
      <c r="E233" s="231"/>
      <c r="F233" s="231"/>
      <c r="G233" s="231"/>
    </row>
    <row r="234" spans="1:7" ht="18" customHeight="1">
      <c r="A234" s="1159"/>
      <c r="B234" s="1164"/>
      <c r="C234" s="230" t="s">
        <v>179</v>
      </c>
      <c r="D234" s="231"/>
      <c r="E234" s="231"/>
      <c r="F234" s="231"/>
      <c r="G234" s="231"/>
    </row>
    <row r="235" spans="1:7" ht="18" customHeight="1">
      <c r="A235" s="1159"/>
      <c r="B235" s="1162" t="s">
        <v>180</v>
      </c>
      <c r="C235" s="555" t="s">
        <v>181</v>
      </c>
      <c r="D235" s="229"/>
      <c r="E235" s="229"/>
      <c r="F235" s="229"/>
      <c r="G235" s="229"/>
    </row>
    <row r="236" spans="1:7" ht="18" customHeight="1">
      <c r="A236" s="1159"/>
      <c r="B236" s="1162"/>
      <c r="C236" s="555" t="s">
        <v>181</v>
      </c>
      <c r="D236" s="231"/>
      <c r="E236" s="231"/>
      <c r="F236" s="231"/>
      <c r="G236" s="231"/>
    </row>
    <row r="237" spans="1:7" ht="18" customHeight="1">
      <c r="A237" s="1159"/>
      <c r="B237" s="1162"/>
      <c r="C237" s="233" t="s">
        <v>182</v>
      </c>
      <c r="D237" s="231"/>
      <c r="E237" s="231"/>
      <c r="F237" s="231"/>
      <c r="G237" s="231"/>
    </row>
    <row r="238" spans="1:7" ht="18" customHeight="1">
      <c r="A238" s="1159"/>
      <c r="B238" s="1162"/>
      <c r="C238" s="1165" t="s">
        <v>183</v>
      </c>
      <c r="D238" s="225"/>
      <c r="E238" s="225"/>
      <c r="F238" s="225"/>
      <c r="G238" s="225"/>
    </row>
    <row r="239" spans="1:7" ht="18" customHeight="1">
      <c r="A239" s="1159"/>
      <c r="B239" s="1162"/>
      <c r="C239" s="1166"/>
      <c r="D239" s="231"/>
      <c r="E239" s="231"/>
      <c r="F239" s="231"/>
      <c r="G239" s="231"/>
    </row>
    <row r="240" spans="1:7" ht="18" customHeight="1">
      <c r="A240" s="1159"/>
      <c r="B240" s="1162"/>
      <c r="C240" s="1167" t="s">
        <v>184</v>
      </c>
      <c r="D240" s="231"/>
      <c r="E240" s="231"/>
      <c r="F240" s="231"/>
      <c r="G240" s="231"/>
    </row>
    <row r="241" spans="1:7" ht="18" customHeight="1" thickBot="1">
      <c r="A241" s="1159"/>
      <c r="B241" s="1163"/>
      <c r="C241" s="1166"/>
      <c r="D241" s="234"/>
      <c r="E241" s="234"/>
      <c r="F241" s="234"/>
      <c r="G241" s="234"/>
    </row>
    <row r="242" spans="1:7" ht="18" customHeight="1">
      <c r="A242" s="1149">
        <f>A227+1</f>
        <v>46159</v>
      </c>
      <c r="B242" s="1152" t="s">
        <v>173</v>
      </c>
      <c r="C242" s="1152" t="s">
        <v>174</v>
      </c>
      <c r="D242" s="225"/>
      <c r="E242" s="225"/>
      <c r="F242" s="225"/>
      <c r="G242" s="225"/>
    </row>
    <row r="243" spans="1:7" ht="18" customHeight="1">
      <c r="A243" s="1149"/>
      <c r="B243" s="1152"/>
      <c r="C243" s="1153"/>
      <c r="D243" s="225"/>
      <c r="E243" s="225"/>
      <c r="F243" s="225"/>
      <c r="G243" s="225"/>
    </row>
    <row r="244" spans="1:7" ht="18" customHeight="1">
      <c r="A244" s="1150"/>
      <c r="B244" s="1152"/>
      <c r="C244" s="1154" t="s">
        <v>175</v>
      </c>
      <c r="D244" s="228"/>
      <c r="E244" s="228"/>
      <c r="F244" s="228"/>
      <c r="G244" s="228"/>
    </row>
    <row r="245" spans="1:7" ht="18" customHeight="1">
      <c r="A245" s="1150"/>
      <c r="B245" s="1152"/>
      <c r="C245" s="1153"/>
      <c r="D245" s="229"/>
      <c r="E245" s="229"/>
      <c r="F245" s="229"/>
      <c r="G245" s="229"/>
    </row>
    <row r="246" spans="1:7" ht="18" customHeight="1">
      <c r="A246" s="1150"/>
      <c r="B246" s="1152"/>
      <c r="C246" s="1152" t="s">
        <v>176</v>
      </c>
      <c r="D246" s="225"/>
      <c r="E246" s="225"/>
      <c r="F246" s="225"/>
      <c r="G246" s="225"/>
    </row>
    <row r="247" spans="1:7" ht="18" customHeight="1">
      <c r="A247" s="1150"/>
      <c r="B247" s="1152"/>
      <c r="C247" s="1153"/>
      <c r="D247" s="229"/>
      <c r="E247" s="229"/>
      <c r="F247" s="229"/>
      <c r="G247" s="229"/>
    </row>
    <row r="248" spans="1:7" ht="18" customHeight="1">
      <c r="A248" s="1150"/>
      <c r="B248" s="1155" t="s">
        <v>177</v>
      </c>
      <c r="C248" s="489" t="s">
        <v>178</v>
      </c>
      <c r="D248" s="231"/>
      <c r="E248" s="231"/>
      <c r="F248" s="231"/>
      <c r="G248" s="231"/>
    </row>
    <row r="249" spans="1:7" ht="18" customHeight="1">
      <c r="A249" s="1150"/>
      <c r="B249" s="1155"/>
      <c r="C249" s="489" t="s">
        <v>179</v>
      </c>
      <c r="D249" s="231"/>
      <c r="E249" s="231"/>
      <c r="F249" s="231"/>
      <c r="G249" s="231"/>
    </row>
    <row r="250" spans="1:7" ht="18" customHeight="1">
      <c r="A250" s="1150"/>
      <c r="B250" s="1152" t="s">
        <v>180</v>
      </c>
      <c r="C250" s="553" t="s">
        <v>181</v>
      </c>
      <c r="D250" s="229"/>
      <c r="E250" s="229"/>
      <c r="F250" s="229"/>
      <c r="G250" s="229"/>
    </row>
    <row r="251" spans="1:7" ht="18" customHeight="1">
      <c r="A251" s="1150"/>
      <c r="B251" s="1152"/>
      <c r="C251" s="554" t="s">
        <v>185</v>
      </c>
      <c r="D251" s="231"/>
      <c r="E251" s="231"/>
      <c r="F251" s="231"/>
      <c r="G251" s="231"/>
    </row>
    <row r="252" spans="1:7" ht="18" customHeight="1">
      <c r="A252" s="1150"/>
      <c r="B252" s="1152"/>
      <c r="C252" s="491" t="s">
        <v>182</v>
      </c>
      <c r="D252" s="231"/>
      <c r="E252" s="231"/>
      <c r="F252" s="231"/>
      <c r="G252" s="231"/>
    </row>
    <row r="253" spans="1:7" ht="18" customHeight="1">
      <c r="A253" s="1150"/>
      <c r="B253" s="1152"/>
      <c r="C253" s="1156" t="s">
        <v>183</v>
      </c>
      <c r="D253" s="225"/>
      <c r="E253" s="225"/>
      <c r="F253" s="225"/>
      <c r="G253" s="231"/>
    </row>
    <row r="254" spans="1:7" ht="18" customHeight="1">
      <c r="A254" s="1150"/>
      <c r="B254" s="1152"/>
      <c r="C254" s="1157"/>
      <c r="D254" s="231"/>
      <c r="E254" s="231"/>
      <c r="F254" s="231"/>
      <c r="G254" s="231"/>
    </row>
    <row r="255" spans="1:7" ht="18" customHeight="1">
      <c r="A255" s="1150"/>
      <c r="B255" s="1152"/>
      <c r="C255" s="1158" t="s">
        <v>184</v>
      </c>
      <c r="D255" s="231"/>
      <c r="E255" s="231"/>
      <c r="F255" s="231"/>
      <c r="G255" s="231"/>
    </row>
    <row r="256" spans="1:7" ht="18" customHeight="1" thickBot="1">
      <c r="A256" s="1151"/>
      <c r="B256" s="1152"/>
      <c r="C256" s="1156"/>
      <c r="D256" s="234"/>
      <c r="E256" s="234"/>
      <c r="F256" s="234"/>
      <c r="G256" s="234"/>
    </row>
    <row r="257" spans="1:7" ht="18" customHeight="1">
      <c r="A257" s="1159">
        <f>A242+1</f>
        <v>46160</v>
      </c>
      <c r="B257" s="1161" t="s">
        <v>173</v>
      </c>
      <c r="C257" s="1161" t="s">
        <v>174</v>
      </c>
      <c r="D257" s="228"/>
      <c r="E257" s="228"/>
      <c r="F257" s="228"/>
      <c r="G257" s="228"/>
    </row>
    <row r="258" spans="1:7" ht="18" customHeight="1">
      <c r="A258" s="1160"/>
      <c r="B258" s="1162"/>
      <c r="C258" s="1163"/>
      <c r="D258" s="225"/>
      <c r="E258" s="225"/>
      <c r="F258" s="225"/>
      <c r="G258" s="225"/>
    </row>
    <row r="259" spans="1:7" ht="18" customHeight="1">
      <c r="A259" s="1159"/>
      <c r="B259" s="1162"/>
      <c r="C259" s="1161" t="s">
        <v>175</v>
      </c>
      <c r="D259" s="228"/>
      <c r="E259" s="228"/>
      <c r="F259" s="228"/>
      <c r="G259" s="228"/>
    </row>
    <row r="260" spans="1:7" ht="18" customHeight="1">
      <c r="A260" s="1159"/>
      <c r="B260" s="1162"/>
      <c r="C260" s="1163"/>
      <c r="D260" s="229"/>
      <c r="E260" s="229"/>
      <c r="F260" s="229"/>
      <c r="G260" s="229"/>
    </row>
    <row r="261" spans="1:7" ht="18" customHeight="1">
      <c r="A261" s="1159"/>
      <c r="B261" s="1162"/>
      <c r="C261" s="1162" t="s">
        <v>176</v>
      </c>
      <c r="D261" s="225"/>
      <c r="E261" s="225"/>
      <c r="F261" s="225"/>
      <c r="G261" s="225"/>
    </row>
    <row r="262" spans="1:7" ht="18" customHeight="1">
      <c r="A262" s="1159"/>
      <c r="B262" s="1162"/>
      <c r="C262" s="1163"/>
      <c r="D262" s="229"/>
      <c r="E262" s="229"/>
      <c r="F262" s="229"/>
      <c r="G262" s="229"/>
    </row>
    <row r="263" spans="1:7" ht="18" customHeight="1">
      <c r="A263" s="1159"/>
      <c r="B263" s="1164" t="s">
        <v>177</v>
      </c>
      <c r="C263" s="230" t="s">
        <v>178</v>
      </c>
      <c r="D263" s="231"/>
      <c r="E263" s="231"/>
      <c r="F263" s="231"/>
      <c r="G263" s="231"/>
    </row>
    <row r="264" spans="1:7" ht="18" customHeight="1">
      <c r="A264" s="1159"/>
      <c r="B264" s="1164"/>
      <c r="C264" s="230" t="s">
        <v>179</v>
      </c>
      <c r="D264" s="231"/>
      <c r="E264" s="231"/>
      <c r="F264" s="231"/>
      <c r="G264" s="231"/>
    </row>
    <row r="265" spans="1:7" ht="18" customHeight="1">
      <c r="A265" s="1159"/>
      <c r="B265" s="1162" t="s">
        <v>180</v>
      </c>
      <c r="C265" s="555" t="s">
        <v>181</v>
      </c>
      <c r="D265" s="229"/>
      <c r="E265" s="229"/>
      <c r="F265" s="229"/>
      <c r="G265" s="229"/>
    </row>
    <row r="266" spans="1:7" ht="18" customHeight="1">
      <c r="A266" s="1159"/>
      <c r="B266" s="1162"/>
      <c r="C266" s="555" t="s">
        <v>181</v>
      </c>
      <c r="D266" s="231"/>
      <c r="E266" s="231"/>
      <c r="F266" s="231"/>
      <c r="G266" s="231"/>
    </row>
    <row r="267" spans="1:7" ht="18" customHeight="1">
      <c r="A267" s="1159"/>
      <c r="B267" s="1162"/>
      <c r="C267" s="233" t="s">
        <v>182</v>
      </c>
      <c r="D267" s="231"/>
      <c r="E267" s="231"/>
      <c r="F267" s="231"/>
      <c r="G267" s="231"/>
    </row>
    <row r="268" spans="1:7" ht="18" customHeight="1">
      <c r="A268" s="1159"/>
      <c r="B268" s="1162"/>
      <c r="C268" s="1165" t="s">
        <v>183</v>
      </c>
      <c r="D268" s="225"/>
      <c r="E268" s="225"/>
      <c r="F268" s="225"/>
      <c r="G268" s="225"/>
    </row>
    <row r="269" spans="1:7" ht="18" customHeight="1">
      <c r="A269" s="1159"/>
      <c r="B269" s="1162"/>
      <c r="C269" s="1166"/>
      <c r="D269" s="231"/>
      <c r="E269" s="231"/>
      <c r="F269" s="231"/>
      <c r="G269" s="231"/>
    </row>
    <row r="270" spans="1:7" ht="18" customHeight="1">
      <c r="A270" s="1159"/>
      <c r="B270" s="1162"/>
      <c r="C270" s="1167" t="s">
        <v>184</v>
      </c>
      <c r="D270" s="231"/>
      <c r="E270" s="231"/>
      <c r="F270" s="231"/>
      <c r="G270" s="231"/>
    </row>
    <row r="271" spans="1:7" ht="18" customHeight="1" thickBot="1">
      <c r="A271" s="1159"/>
      <c r="B271" s="1163"/>
      <c r="C271" s="1166"/>
      <c r="D271" s="234"/>
      <c r="E271" s="234"/>
      <c r="F271" s="234"/>
      <c r="G271" s="234"/>
    </row>
    <row r="272" spans="1:7" ht="18" customHeight="1">
      <c r="A272" s="1149">
        <f>A257+1</f>
        <v>46161</v>
      </c>
      <c r="B272" s="1152" t="s">
        <v>173</v>
      </c>
      <c r="C272" s="1152" t="s">
        <v>174</v>
      </c>
      <c r="D272" s="225"/>
      <c r="E272" s="225"/>
      <c r="F272" s="225"/>
      <c r="G272" s="225"/>
    </row>
    <row r="273" spans="1:7" ht="18" customHeight="1">
      <c r="A273" s="1149"/>
      <c r="B273" s="1152"/>
      <c r="C273" s="1153"/>
      <c r="D273" s="225"/>
      <c r="E273" s="225"/>
      <c r="F273" s="225"/>
      <c r="G273" s="225"/>
    </row>
    <row r="274" spans="1:7" ht="18" customHeight="1">
      <c r="A274" s="1150"/>
      <c r="B274" s="1152"/>
      <c r="C274" s="1154" t="s">
        <v>175</v>
      </c>
      <c r="D274" s="228"/>
      <c r="E274" s="228"/>
      <c r="F274" s="228"/>
      <c r="G274" s="228"/>
    </row>
    <row r="275" spans="1:7" ht="18" customHeight="1">
      <c r="A275" s="1150"/>
      <c r="B275" s="1152"/>
      <c r="C275" s="1153"/>
      <c r="D275" s="229"/>
      <c r="E275" s="229"/>
      <c r="F275" s="229"/>
      <c r="G275" s="229"/>
    </row>
    <row r="276" spans="1:7" ht="18" customHeight="1">
      <c r="A276" s="1150"/>
      <c r="B276" s="1152"/>
      <c r="C276" s="1152" t="s">
        <v>176</v>
      </c>
      <c r="D276" s="225"/>
      <c r="E276" s="225"/>
      <c r="F276" s="225"/>
      <c r="G276" s="225"/>
    </row>
    <row r="277" spans="1:7" ht="18" customHeight="1">
      <c r="A277" s="1150"/>
      <c r="B277" s="1152"/>
      <c r="C277" s="1153"/>
      <c r="D277" s="229"/>
      <c r="E277" s="229"/>
      <c r="F277" s="229"/>
      <c r="G277" s="229"/>
    </row>
    <row r="278" spans="1:7" ht="18" customHeight="1">
      <c r="A278" s="1150"/>
      <c r="B278" s="1155" t="s">
        <v>177</v>
      </c>
      <c r="C278" s="489" t="s">
        <v>178</v>
      </c>
      <c r="D278" s="231"/>
      <c r="E278" s="231"/>
      <c r="F278" s="231"/>
      <c r="G278" s="231"/>
    </row>
    <row r="279" spans="1:7" ht="18" customHeight="1">
      <c r="A279" s="1150"/>
      <c r="B279" s="1155"/>
      <c r="C279" s="489" t="s">
        <v>179</v>
      </c>
      <c r="D279" s="231"/>
      <c r="E279" s="231"/>
      <c r="F279" s="231"/>
      <c r="G279" s="231"/>
    </row>
    <row r="280" spans="1:7" ht="18" customHeight="1">
      <c r="A280" s="1150"/>
      <c r="B280" s="1152" t="s">
        <v>180</v>
      </c>
      <c r="C280" s="553" t="s">
        <v>181</v>
      </c>
      <c r="D280" s="229"/>
      <c r="E280" s="229"/>
      <c r="F280" s="229"/>
      <c r="G280" s="229"/>
    </row>
    <row r="281" spans="1:7" ht="18" customHeight="1">
      <c r="A281" s="1150"/>
      <c r="B281" s="1152"/>
      <c r="C281" s="554" t="s">
        <v>185</v>
      </c>
      <c r="D281" s="231"/>
      <c r="E281" s="231"/>
      <c r="F281" s="231"/>
      <c r="G281" s="231"/>
    </row>
    <row r="282" spans="1:7" ht="18" customHeight="1">
      <c r="A282" s="1150"/>
      <c r="B282" s="1152"/>
      <c r="C282" s="491" t="s">
        <v>182</v>
      </c>
      <c r="D282" s="231"/>
      <c r="E282" s="231"/>
      <c r="F282" s="231"/>
      <c r="G282" s="231"/>
    </row>
    <row r="283" spans="1:7" ht="18" customHeight="1">
      <c r="A283" s="1150"/>
      <c r="B283" s="1152"/>
      <c r="C283" s="1156" t="s">
        <v>183</v>
      </c>
      <c r="D283" s="225"/>
      <c r="E283" s="225"/>
      <c r="F283" s="225"/>
      <c r="G283" s="231"/>
    </row>
    <row r="284" spans="1:7" ht="18" customHeight="1">
      <c r="A284" s="1150"/>
      <c r="B284" s="1152"/>
      <c r="C284" s="1157"/>
      <c r="D284" s="231"/>
      <c r="E284" s="231"/>
      <c r="F284" s="231"/>
      <c r="G284" s="231"/>
    </row>
    <row r="285" spans="1:7" ht="18" customHeight="1">
      <c r="A285" s="1150"/>
      <c r="B285" s="1152"/>
      <c r="C285" s="1158" t="s">
        <v>184</v>
      </c>
      <c r="D285" s="231"/>
      <c r="E285" s="231"/>
      <c r="F285" s="231"/>
      <c r="G285" s="231"/>
    </row>
    <row r="286" spans="1:7" ht="18" customHeight="1" thickBot="1">
      <c r="A286" s="1151"/>
      <c r="B286" s="1152"/>
      <c r="C286" s="1156"/>
      <c r="D286" s="234"/>
      <c r="E286" s="234"/>
      <c r="F286" s="234"/>
      <c r="G286" s="234"/>
    </row>
    <row r="287" spans="1:7" ht="18" customHeight="1">
      <c r="A287" s="1159">
        <f>A272+1</f>
        <v>46162</v>
      </c>
      <c r="B287" s="1161" t="s">
        <v>173</v>
      </c>
      <c r="C287" s="1161" t="s">
        <v>174</v>
      </c>
      <c r="D287" s="228"/>
      <c r="E287" s="228"/>
      <c r="F287" s="228"/>
      <c r="G287" s="228"/>
    </row>
    <row r="288" spans="1:7" ht="18" customHeight="1">
      <c r="A288" s="1160"/>
      <c r="B288" s="1162"/>
      <c r="C288" s="1163"/>
      <c r="D288" s="225"/>
      <c r="E288" s="225"/>
      <c r="F288" s="225"/>
      <c r="G288" s="225"/>
    </row>
    <row r="289" spans="1:7" ht="18" customHeight="1">
      <c r="A289" s="1159"/>
      <c r="B289" s="1162"/>
      <c r="C289" s="1161" t="s">
        <v>175</v>
      </c>
      <c r="D289" s="228"/>
      <c r="E289" s="228"/>
      <c r="F289" s="228"/>
      <c r="G289" s="228"/>
    </row>
    <row r="290" spans="1:7" ht="18" customHeight="1">
      <c r="A290" s="1159"/>
      <c r="B290" s="1162"/>
      <c r="C290" s="1163"/>
      <c r="D290" s="229"/>
      <c r="E290" s="229"/>
      <c r="F290" s="229"/>
      <c r="G290" s="229"/>
    </row>
    <row r="291" spans="1:7" ht="18" customHeight="1">
      <c r="A291" s="1159"/>
      <c r="B291" s="1162"/>
      <c r="C291" s="1162" t="s">
        <v>176</v>
      </c>
      <c r="D291" s="225"/>
      <c r="E291" s="225"/>
      <c r="F291" s="225"/>
      <c r="G291" s="225"/>
    </row>
    <row r="292" spans="1:7" ht="18" customHeight="1">
      <c r="A292" s="1159"/>
      <c r="B292" s="1162"/>
      <c r="C292" s="1163"/>
      <c r="D292" s="229"/>
      <c r="E292" s="229"/>
      <c r="F292" s="229"/>
      <c r="G292" s="229"/>
    </row>
    <row r="293" spans="1:7" ht="18" customHeight="1">
      <c r="A293" s="1159"/>
      <c r="B293" s="1164" t="s">
        <v>177</v>
      </c>
      <c r="C293" s="230" t="s">
        <v>178</v>
      </c>
      <c r="D293" s="231"/>
      <c r="E293" s="231"/>
      <c r="F293" s="231"/>
      <c r="G293" s="231"/>
    </row>
    <row r="294" spans="1:7" ht="18" customHeight="1">
      <c r="A294" s="1159"/>
      <c r="B294" s="1164"/>
      <c r="C294" s="230" t="s">
        <v>179</v>
      </c>
      <c r="D294" s="231"/>
      <c r="E294" s="231"/>
      <c r="F294" s="231"/>
      <c r="G294" s="231"/>
    </row>
    <row r="295" spans="1:7" ht="18" customHeight="1">
      <c r="A295" s="1159"/>
      <c r="B295" s="1162" t="s">
        <v>180</v>
      </c>
      <c r="C295" s="555" t="s">
        <v>181</v>
      </c>
      <c r="D295" s="229"/>
      <c r="E295" s="229"/>
      <c r="F295" s="229"/>
      <c r="G295" s="229"/>
    </row>
    <row r="296" spans="1:7" ht="18" customHeight="1">
      <c r="A296" s="1159"/>
      <c r="B296" s="1162"/>
      <c r="C296" s="555" t="s">
        <v>181</v>
      </c>
      <c r="D296" s="231"/>
      <c r="E296" s="231"/>
      <c r="F296" s="231"/>
      <c r="G296" s="231"/>
    </row>
    <row r="297" spans="1:7" ht="18" customHeight="1">
      <c r="A297" s="1159"/>
      <c r="B297" s="1162"/>
      <c r="C297" s="233" t="s">
        <v>182</v>
      </c>
      <c r="D297" s="231"/>
      <c r="E297" s="231"/>
      <c r="F297" s="231"/>
      <c r="G297" s="231"/>
    </row>
    <row r="298" spans="1:7" ht="18" customHeight="1">
      <c r="A298" s="1159"/>
      <c r="B298" s="1162"/>
      <c r="C298" s="1165" t="s">
        <v>183</v>
      </c>
      <c r="D298" s="225"/>
      <c r="E298" s="225"/>
      <c r="F298" s="225"/>
      <c r="G298" s="225"/>
    </row>
    <row r="299" spans="1:7" ht="18" customHeight="1">
      <c r="A299" s="1159"/>
      <c r="B299" s="1162"/>
      <c r="C299" s="1166"/>
      <c r="D299" s="231"/>
      <c r="E299" s="231"/>
      <c r="F299" s="231"/>
      <c r="G299" s="231"/>
    </row>
    <row r="300" spans="1:7" ht="18" customHeight="1">
      <c r="A300" s="1159"/>
      <c r="B300" s="1162"/>
      <c r="C300" s="1167" t="s">
        <v>184</v>
      </c>
      <c r="D300" s="231"/>
      <c r="E300" s="231"/>
      <c r="F300" s="231"/>
      <c r="G300" s="231"/>
    </row>
    <row r="301" spans="1:7" ht="18" customHeight="1" thickBot="1">
      <c r="A301" s="1159"/>
      <c r="B301" s="1163"/>
      <c r="C301" s="1166"/>
      <c r="D301" s="234"/>
      <c r="E301" s="234"/>
      <c r="F301" s="234"/>
      <c r="G301" s="234"/>
    </row>
    <row r="302" spans="1:7" ht="18" customHeight="1">
      <c r="A302" s="1149">
        <f>A287+1</f>
        <v>46163</v>
      </c>
      <c r="B302" s="1152" t="s">
        <v>173</v>
      </c>
      <c r="C302" s="1152" t="s">
        <v>174</v>
      </c>
      <c r="D302" s="225"/>
      <c r="E302" s="225"/>
      <c r="F302" s="225"/>
      <c r="G302" s="225"/>
    </row>
    <row r="303" spans="1:7" ht="18" customHeight="1">
      <c r="A303" s="1149"/>
      <c r="B303" s="1152"/>
      <c r="C303" s="1153"/>
      <c r="D303" s="225"/>
      <c r="E303" s="225"/>
      <c r="F303" s="225"/>
      <c r="G303" s="225"/>
    </row>
    <row r="304" spans="1:7" ht="18" customHeight="1">
      <c r="A304" s="1150"/>
      <c r="B304" s="1152"/>
      <c r="C304" s="1154" t="s">
        <v>175</v>
      </c>
      <c r="D304" s="228"/>
      <c r="E304" s="228"/>
      <c r="F304" s="228"/>
      <c r="G304" s="228"/>
    </row>
    <row r="305" spans="1:7" ht="18" customHeight="1">
      <c r="A305" s="1150"/>
      <c r="B305" s="1152"/>
      <c r="C305" s="1153"/>
      <c r="D305" s="229"/>
      <c r="E305" s="229"/>
      <c r="F305" s="229"/>
      <c r="G305" s="229"/>
    </row>
    <row r="306" spans="1:7" ht="18" customHeight="1">
      <c r="A306" s="1150"/>
      <c r="B306" s="1152"/>
      <c r="C306" s="1152" t="s">
        <v>176</v>
      </c>
      <c r="D306" s="225"/>
      <c r="E306" s="225"/>
      <c r="F306" s="225"/>
      <c r="G306" s="225"/>
    </row>
    <row r="307" spans="1:7" ht="18" customHeight="1">
      <c r="A307" s="1150"/>
      <c r="B307" s="1152"/>
      <c r="C307" s="1153"/>
      <c r="D307" s="229"/>
      <c r="E307" s="229"/>
      <c r="F307" s="229"/>
      <c r="G307" s="229"/>
    </row>
    <row r="308" spans="1:7" ht="18" customHeight="1">
      <c r="A308" s="1150"/>
      <c r="B308" s="1155" t="s">
        <v>177</v>
      </c>
      <c r="C308" s="489" t="s">
        <v>178</v>
      </c>
      <c r="D308" s="231"/>
      <c r="E308" s="231"/>
      <c r="F308" s="231"/>
      <c r="G308" s="231"/>
    </row>
    <row r="309" spans="1:7" ht="18" customHeight="1">
      <c r="A309" s="1150"/>
      <c r="B309" s="1155"/>
      <c r="C309" s="489" t="s">
        <v>179</v>
      </c>
      <c r="D309" s="231"/>
      <c r="E309" s="231"/>
      <c r="F309" s="231"/>
      <c r="G309" s="231"/>
    </row>
    <row r="310" spans="1:7" ht="18" customHeight="1">
      <c r="A310" s="1150"/>
      <c r="B310" s="1152" t="s">
        <v>180</v>
      </c>
      <c r="C310" s="553" t="s">
        <v>181</v>
      </c>
      <c r="D310" s="229"/>
      <c r="E310" s="229"/>
      <c r="F310" s="229"/>
      <c r="G310" s="229"/>
    </row>
    <row r="311" spans="1:7" ht="18" customHeight="1">
      <c r="A311" s="1150"/>
      <c r="B311" s="1152"/>
      <c r="C311" s="554" t="s">
        <v>185</v>
      </c>
      <c r="D311" s="231"/>
      <c r="E311" s="231"/>
      <c r="F311" s="231"/>
      <c r="G311" s="231"/>
    </row>
    <row r="312" spans="1:7" ht="18" customHeight="1">
      <c r="A312" s="1150"/>
      <c r="B312" s="1152"/>
      <c r="C312" s="491" t="s">
        <v>182</v>
      </c>
      <c r="D312" s="231"/>
      <c r="E312" s="231"/>
      <c r="F312" s="231"/>
      <c r="G312" s="231"/>
    </row>
    <row r="313" spans="1:7" ht="18" customHeight="1">
      <c r="A313" s="1150"/>
      <c r="B313" s="1152"/>
      <c r="C313" s="1156" t="s">
        <v>183</v>
      </c>
      <c r="D313" s="225"/>
      <c r="E313" s="225"/>
      <c r="F313" s="225"/>
      <c r="G313" s="231"/>
    </row>
    <row r="314" spans="1:7" ht="18" customHeight="1">
      <c r="A314" s="1150"/>
      <c r="B314" s="1152"/>
      <c r="C314" s="1157"/>
      <c r="D314" s="231"/>
      <c r="E314" s="231"/>
      <c r="F314" s="231"/>
      <c r="G314" s="231"/>
    </row>
    <row r="315" spans="1:7" ht="18" customHeight="1">
      <c r="A315" s="1150"/>
      <c r="B315" s="1152"/>
      <c r="C315" s="1158" t="s">
        <v>184</v>
      </c>
      <c r="D315" s="231"/>
      <c r="E315" s="231"/>
      <c r="F315" s="231"/>
      <c r="G315" s="231"/>
    </row>
    <row r="316" spans="1:7" ht="18" customHeight="1" thickBot="1">
      <c r="A316" s="1151"/>
      <c r="B316" s="1152"/>
      <c r="C316" s="1156"/>
      <c r="D316" s="234"/>
      <c r="E316" s="234"/>
      <c r="F316" s="234"/>
      <c r="G316" s="234"/>
    </row>
    <row r="317" spans="1:7" ht="18" customHeight="1">
      <c r="A317" s="1159">
        <f>A302+1</f>
        <v>46164</v>
      </c>
      <c r="B317" s="1161" t="s">
        <v>173</v>
      </c>
      <c r="C317" s="1161" t="s">
        <v>174</v>
      </c>
      <c r="D317" s="228"/>
      <c r="E317" s="228"/>
      <c r="F317" s="228"/>
      <c r="G317" s="228"/>
    </row>
    <row r="318" spans="1:7" ht="18" customHeight="1">
      <c r="A318" s="1160"/>
      <c r="B318" s="1162"/>
      <c r="C318" s="1163"/>
      <c r="D318" s="225"/>
      <c r="E318" s="225"/>
      <c r="F318" s="225"/>
      <c r="G318" s="225"/>
    </row>
    <row r="319" spans="1:7" ht="18" customHeight="1">
      <c r="A319" s="1159"/>
      <c r="B319" s="1162"/>
      <c r="C319" s="1161" t="s">
        <v>175</v>
      </c>
      <c r="D319" s="228"/>
      <c r="E319" s="228"/>
      <c r="F319" s="228"/>
      <c r="G319" s="228"/>
    </row>
    <row r="320" spans="1:7" ht="18" customHeight="1">
      <c r="A320" s="1159"/>
      <c r="B320" s="1162"/>
      <c r="C320" s="1163"/>
      <c r="D320" s="229"/>
      <c r="E320" s="229"/>
      <c r="F320" s="229"/>
      <c r="G320" s="229"/>
    </row>
    <row r="321" spans="1:7" ht="18" customHeight="1">
      <c r="A321" s="1159"/>
      <c r="B321" s="1162"/>
      <c r="C321" s="1162" t="s">
        <v>176</v>
      </c>
      <c r="D321" s="225"/>
      <c r="E321" s="225"/>
      <c r="F321" s="225"/>
      <c r="G321" s="225"/>
    </row>
    <row r="322" spans="1:7" ht="18" customHeight="1">
      <c r="A322" s="1159"/>
      <c r="B322" s="1162"/>
      <c r="C322" s="1163"/>
      <c r="D322" s="229"/>
      <c r="E322" s="229"/>
      <c r="F322" s="229"/>
      <c r="G322" s="229"/>
    </row>
    <row r="323" spans="1:7" ht="18" customHeight="1">
      <c r="A323" s="1159"/>
      <c r="B323" s="1164" t="s">
        <v>177</v>
      </c>
      <c r="C323" s="230" t="s">
        <v>178</v>
      </c>
      <c r="D323" s="231"/>
      <c r="E323" s="231"/>
      <c r="F323" s="231"/>
      <c r="G323" s="231"/>
    </row>
    <row r="324" spans="1:7" ht="18" customHeight="1">
      <c r="A324" s="1159"/>
      <c r="B324" s="1164"/>
      <c r="C324" s="230" t="s">
        <v>179</v>
      </c>
      <c r="D324" s="231"/>
      <c r="E324" s="231"/>
      <c r="F324" s="231"/>
      <c r="G324" s="231"/>
    </row>
    <row r="325" spans="1:7" ht="18" customHeight="1">
      <c r="A325" s="1159"/>
      <c r="B325" s="1162" t="s">
        <v>180</v>
      </c>
      <c r="C325" s="555" t="s">
        <v>181</v>
      </c>
      <c r="D325" s="229"/>
      <c r="E325" s="229"/>
      <c r="F325" s="229"/>
      <c r="G325" s="229"/>
    </row>
    <row r="326" spans="1:7" ht="18" customHeight="1">
      <c r="A326" s="1159"/>
      <c r="B326" s="1162"/>
      <c r="C326" s="555" t="s">
        <v>181</v>
      </c>
      <c r="D326" s="231"/>
      <c r="E326" s="231"/>
      <c r="F326" s="231"/>
      <c r="G326" s="231"/>
    </row>
    <row r="327" spans="1:7" ht="18" customHeight="1">
      <c r="A327" s="1159"/>
      <c r="B327" s="1162"/>
      <c r="C327" s="233" t="s">
        <v>182</v>
      </c>
      <c r="D327" s="231"/>
      <c r="E327" s="231"/>
      <c r="F327" s="231"/>
      <c r="G327" s="231"/>
    </row>
    <row r="328" spans="1:7" ht="18" customHeight="1">
      <c r="A328" s="1159"/>
      <c r="B328" s="1162"/>
      <c r="C328" s="1165" t="s">
        <v>183</v>
      </c>
      <c r="D328" s="225"/>
      <c r="E328" s="225"/>
      <c r="F328" s="225"/>
      <c r="G328" s="225"/>
    </row>
    <row r="329" spans="1:7" ht="18" customHeight="1">
      <c r="A329" s="1159"/>
      <c r="B329" s="1162"/>
      <c r="C329" s="1166"/>
      <c r="D329" s="231"/>
      <c r="E329" s="231"/>
      <c r="F329" s="231"/>
      <c r="G329" s="231"/>
    </row>
    <row r="330" spans="1:7" ht="18" customHeight="1">
      <c r="A330" s="1159"/>
      <c r="B330" s="1162"/>
      <c r="C330" s="1167" t="s">
        <v>184</v>
      </c>
      <c r="D330" s="231"/>
      <c r="E330" s="231"/>
      <c r="F330" s="231"/>
      <c r="G330" s="231"/>
    </row>
    <row r="331" spans="1:7" ht="18" customHeight="1" thickBot="1">
      <c r="A331" s="1159"/>
      <c r="B331" s="1163"/>
      <c r="C331" s="1166"/>
      <c r="D331" s="234"/>
      <c r="E331" s="234"/>
      <c r="F331" s="234"/>
      <c r="G331" s="234"/>
    </row>
    <row r="332" spans="1:7" ht="18" customHeight="1">
      <c r="A332" s="1149">
        <f>A317+1</f>
        <v>46165</v>
      </c>
      <c r="B332" s="1152" t="s">
        <v>173</v>
      </c>
      <c r="C332" s="1152" t="s">
        <v>174</v>
      </c>
      <c r="D332" s="225"/>
      <c r="E332" s="225"/>
      <c r="F332" s="225"/>
      <c r="G332" s="225"/>
    </row>
    <row r="333" spans="1:7" ht="18" customHeight="1">
      <c r="A333" s="1149"/>
      <c r="B333" s="1152"/>
      <c r="C333" s="1153"/>
      <c r="D333" s="225"/>
      <c r="E333" s="225"/>
      <c r="F333" s="225"/>
      <c r="G333" s="225"/>
    </row>
    <row r="334" spans="1:7" ht="18" customHeight="1">
      <c r="A334" s="1150"/>
      <c r="B334" s="1152"/>
      <c r="C334" s="1154" t="s">
        <v>175</v>
      </c>
      <c r="D334" s="228"/>
      <c r="E334" s="228"/>
      <c r="F334" s="228"/>
      <c r="G334" s="228"/>
    </row>
    <row r="335" spans="1:7" ht="18" customHeight="1">
      <c r="A335" s="1150"/>
      <c r="B335" s="1152"/>
      <c r="C335" s="1153"/>
      <c r="D335" s="229"/>
      <c r="E335" s="229"/>
      <c r="F335" s="229"/>
      <c r="G335" s="229"/>
    </row>
    <row r="336" spans="1:7" ht="18" customHeight="1">
      <c r="A336" s="1150"/>
      <c r="B336" s="1152"/>
      <c r="C336" s="1152" t="s">
        <v>176</v>
      </c>
      <c r="D336" s="225"/>
      <c r="E336" s="225"/>
      <c r="F336" s="225"/>
      <c r="G336" s="225"/>
    </row>
    <row r="337" spans="1:7" ht="18" customHeight="1">
      <c r="A337" s="1150"/>
      <c r="B337" s="1152"/>
      <c r="C337" s="1153"/>
      <c r="D337" s="229"/>
      <c r="E337" s="229"/>
      <c r="F337" s="229"/>
      <c r="G337" s="229"/>
    </row>
    <row r="338" spans="1:7" ht="18" customHeight="1">
      <c r="A338" s="1150"/>
      <c r="B338" s="1155" t="s">
        <v>177</v>
      </c>
      <c r="C338" s="489" t="s">
        <v>178</v>
      </c>
      <c r="D338" s="231"/>
      <c r="E338" s="231"/>
      <c r="F338" s="231"/>
      <c r="G338" s="231"/>
    </row>
    <row r="339" spans="1:7" ht="18" customHeight="1">
      <c r="A339" s="1150"/>
      <c r="B339" s="1155"/>
      <c r="C339" s="489" t="s">
        <v>179</v>
      </c>
      <c r="D339" s="231"/>
      <c r="E339" s="231"/>
      <c r="F339" s="231"/>
      <c r="G339" s="231"/>
    </row>
    <row r="340" spans="1:7" ht="18" customHeight="1">
      <c r="A340" s="1150"/>
      <c r="B340" s="1152" t="s">
        <v>180</v>
      </c>
      <c r="C340" s="553" t="s">
        <v>181</v>
      </c>
      <c r="D340" s="229"/>
      <c r="E340" s="229"/>
      <c r="F340" s="229"/>
      <c r="G340" s="229"/>
    </row>
    <row r="341" spans="1:7" ht="18" customHeight="1">
      <c r="A341" s="1150"/>
      <c r="B341" s="1152"/>
      <c r="C341" s="554" t="s">
        <v>185</v>
      </c>
      <c r="D341" s="231"/>
      <c r="E341" s="231"/>
      <c r="F341" s="231"/>
      <c r="G341" s="231"/>
    </row>
    <row r="342" spans="1:7" ht="18" customHeight="1">
      <c r="A342" s="1150"/>
      <c r="B342" s="1152"/>
      <c r="C342" s="491" t="s">
        <v>182</v>
      </c>
      <c r="D342" s="231"/>
      <c r="E342" s="231"/>
      <c r="F342" s="231"/>
      <c r="G342" s="231"/>
    </row>
    <row r="343" spans="1:7" ht="18" customHeight="1">
      <c r="A343" s="1150"/>
      <c r="B343" s="1152"/>
      <c r="C343" s="1156" t="s">
        <v>183</v>
      </c>
      <c r="D343" s="225"/>
      <c r="E343" s="225"/>
      <c r="F343" s="225"/>
      <c r="G343" s="231"/>
    </row>
    <row r="344" spans="1:7" ht="18" customHeight="1">
      <c r="A344" s="1150"/>
      <c r="B344" s="1152"/>
      <c r="C344" s="1157"/>
      <c r="D344" s="231"/>
      <c r="E344" s="231"/>
      <c r="F344" s="231"/>
      <c r="G344" s="231"/>
    </row>
    <row r="345" spans="1:7" ht="18" customHeight="1">
      <c r="A345" s="1150"/>
      <c r="B345" s="1152"/>
      <c r="C345" s="1158" t="s">
        <v>184</v>
      </c>
      <c r="D345" s="231"/>
      <c r="E345" s="231"/>
      <c r="F345" s="231"/>
      <c r="G345" s="231"/>
    </row>
    <row r="346" spans="1:7" ht="18" customHeight="1" thickBot="1">
      <c r="A346" s="1151"/>
      <c r="B346" s="1152"/>
      <c r="C346" s="1156"/>
      <c r="D346" s="234"/>
      <c r="E346" s="234"/>
      <c r="F346" s="234"/>
      <c r="G346" s="234"/>
    </row>
    <row r="347" spans="1:7" ht="18" customHeight="1">
      <c r="A347" s="1159">
        <f>A332+1</f>
        <v>46166</v>
      </c>
      <c r="B347" s="1161" t="s">
        <v>173</v>
      </c>
      <c r="C347" s="1161" t="s">
        <v>174</v>
      </c>
      <c r="D347" s="228"/>
      <c r="E347" s="228"/>
      <c r="F347" s="228"/>
      <c r="G347" s="228"/>
    </row>
    <row r="348" spans="1:7" ht="18" customHeight="1">
      <c r="A348" s="1160"/>
      <c r="B348" s="1162"/>
      <c r="C348" s="1163"/>
      <c r="D348" s="225"/>
      <c r="E348" s="225"/>
      <c r="F348" s="225"/>
      <c r="G348" s="225"/>
    </row>
    <row r="349" spans="1:7" ht="18" customHeight="1">
      <c r="A349" s="1159"/>
      <c r="B349" s="1162"/>
      <c r="C349" s="1161" t="s">
        <v>175</v>
      </c>
      <c r="D349" s="228"/>
      <c r="E349" s="228"/>
      <c r="F349" s="228"/>
      <c r="G349" s="228"/>
    </row>
    <row r="350" spans="1:7" ht="18" customHeight="1">
      <c r="A350" s="1159"/>
      <c r="B350" s="1162"/>
      <c r="C350" s="1163"/>
      <c r="D350" s="229"/>
      <c r="E350" s="229"/>
      <c r="F350" s="229"/>
      <c r="G350" s="229"/>
    </row>
    <row r="351" spans="1:7" ht="18" customHeight="1">
      <c r="A351" s="1159"/>
      <c r="B351" s="1162"/>
      <c r="C351" s="1162" t="s">
        <v>176</v>
      </c>
      <c r="D351" s="225"/>
      <c r="E351" s="225"/>
      <c r="F351" s="225"/>
      <c r="G351" s="225"/>
    </row>
    <row r="352" spans="1:7" ht="18" customHeight="1">
      <c r="A352" s="1159"/>
      <c r="B352" s="1162"/>
      <c r="C352" s="1163"/>
      <c r="D352" s="229"/>
      <c r="E352" s="229"/>
      <c r="F352" s="229"/>
      <c r="G352" s="229"/>
    </row>
    <row r="353" spans="1:7" ht="18" customHeight="1">
      <c r="A353" s="1159"/>
      <c r="B353" s="1164" t="s">
        <v>177</v>
      </c>
      <c r="C353" s="230" t="s">
        <v>178</v>
      </c>
      <c r="D353" s="231"/>
      <c r="E353" s="231"/>
      <c r="F353" s="231"/>
      <c r="G353" s="231"/>
    </row>
    <row r="354" spans="1:7" ht="18" customHeight="1">
      <c r="A354" s="1159"/>
      <c r="B354" s="1164"/>
      <c r="C354" s="230" t="s">
        <v>179</v>
      </c>
      <c r="D354" s="231"/>
      <c r="E354" s="231"/>
      <c r="F354" s="231"/>
      <c r="G354" s="231"/>
    </row>
    <row r="355" spans="1:7" ht="18" customHeight="1">
      <c r="A355" s="1159"/>
      <c r="B355" s="1162" t="s">
        <v>180</v>
      </c>
      <c r="C355" s="555" t="s">
        <v>181</v>
      </c>
      <c r="D355" s="229"/>
      <c r="E355" s="229"/>
      <c r="F355" s="229"/>
      <c r="G355" s="229"/>
    </row>
    <row r="356" spans="1:7" ht="18" customHeight="1">
      <c r="A356" s="1159"/>
      <c r="B356" s="1162"/>
      <c r="C356" s="555" t="s">
        <v>181</v>
      </c>
      <c r="D356" s="231"/>
      <c r="E356" s="231"/>
      <c r="F356" s="231"/>
      <c r="G356" s="231"/>
    </row>
    <row r="357" spans="1:7" ht="18" customHeight="1">
      <c r="A357" s="1159"/>
      <c r="B357" s="1162"/>
      <c r="C357" s="233" t="s">
        <v>182</v>
      </c>
      <c r="D357" s="231"/>
      <c r="E357" s="231"/>
      <c r="F357" s="231"/>
      <c r="G357" s="231"/>
    </row>
    <row r="358" spans="1:7" ht="18" customHeight="1">
      <c r="A358" s="1159"/>
      <c r="B358" s="1162"/>
      <c r="C358" s="1165" t="s">
        <v>183</v>
      </c>
      <c r="D358" s="225"/>
      <c r="E358" s="225"/>
      <c r="F358" s="225"/>
      <c r="G358" s="225"/>
    </row>
    <row r="359" spans="1:7" ht="18" customHeight="1">
      <c r="A359" s="1159"/>
      <c r="B359" s="1162"/>
      <c r="C359" s="1166"/>
      <c r="D359" s="231"/>
      <c r="E359" s="231"/>
      <c r="F359" s="231"/>
      <c r="G359" s="231"/>
    </row>
    <row r="360" spans="1:7" ht="18" customHeight="1">
      <c r="A360" s="1159"/>
      <c r="B360" s="1162"/>
      <c r="C360" s="1167" t="s">
        <v>184</v>
      </c>
      <c r="D360" s="231"/>
      <c r="E360" s="231"/>
      <c r="F360" s="231"/>
      <c r="G360" s="231"/>
    </row>
    <row r="361" spans="1:7" ht="18" customHeight="1" thickBot="1">
      <c r="A361" s="1159"/>
      <c r="B361" s="1163"/>
      <c r="C361" s="1166"/>
      <c r="D361" s="234"/>
      <c r="E361" s="234"/>
      <c r="F361" s="234"/>
      <c r="G361" s="234"/>
    </row>
    <row r="362" spans="1:7" ht="18" customHeight="1">
      <c r="A362" s="1149">
        <f>A347+1</f>
        <v>46167</v>
      </c>
      <c r="B362" s="1152" t="s">
        <v>173</v>
      </c>
      <c r="C362" s="1152" t="s">
        <v>174</v>
      </c>
      <c r="D362" s="225"/>
      <c r="E362" s="225"/>
      <c r="F362" s="225"/>
      <c r="G362" s="225"/>
    </row>
    <row r="363" spans="1:7" ht="18" customHeight="1">
      <c r="A363" s="1149"/>
      <c r="B363" s="1152"/>
      <c r="C363" s="1153"/>
      <c r="D363" s="225"/>
      <c r="E363" s="225"/>
      <c r="F363" s="225"/>
      <c r="G363" s="225"/>
    </row>
    <row r="364" spans="1:7" ht="18" customHeight="1">
      <c r="A364" s="1150"/>
      <c r="B364" s="1152"/>
      <c r="C364" s="1154" t="s">
        <v>175</v>
      </c>
      <c r="D364" s="228"/>
      <c r="E364" s="228"/>
      <c r="F364" s="228"/>
      <c r="G364" s="228"/>
    </row>
    <row r="365" spans="1:7" ht="18" customHeight="1">
      <c r="A365" s="1150"/>
      <c r="B365" s="1152"/>
      <c r="C365" s="1153"/>
      <c r="D365" s="229"/>
      <c r="E365" s="229"/>
      <c r="F365" s="229"/>
      <c r="G365" s="229"/>
    </row>
    <row r="366" spans="1:7" ht="18" customHeight="1">
      <c r="A366" s="1150"/>
      <c r="B366" s="1152"/>
      <c r="C366" s="1152" t="s">
        <v>176</v>
      </c>
      <c r="D366" s="225"/>
      <c r="E366" s="225"/>
      <c r="F366" s="225"/>
      <c r="G366" s="225"/>
    </row>
    <row r="367" spans="1:7" ht="18" customHeight="1">
      <c r="A367" s="1150"/>
      <c r="B367" s="1152"/>
      <c r="C367" s="1153"/>
      <c r="D367" s="229"/>
      <c r="E367" s="229"/>
      <c r="F367" s="229"/>
      <c r="G367" s="229"/>
    </row>
    <row r="368" spans="1:7" ht="18" customHeight="1">
      <c r="A368" s="1150"/>
      <c r="B368" s="1155" t="s">
        <v>177</v>
      </c>
      <c r="C368" s="489" t="s">
        <v>178</v>
      </c>
      <c r="D368" s="231"/>
      <c r="E368" s="231"/>
      <c r="F368" s="231"/>
      <c r="G368" s="231"/>
    </row>
    <row r="369" spans="1:7" ht="18" customHeight="1">
      <c r="A369" s="1150"/>
      <c r="B369" s="1155"/>
      <c r="C369" s="489" t="s">
        <v>179</v>
      </c>
      <c r="D369" s="231"/>
      <c r="E369" s="231"/>
      <c r="F369" s="231"/>
      <c r="G369" s="231"/>
    </row>
    <row r="370" spans="1:7" ht="18" customHeight="1">
      <c r="A370" s="1150"/>
      <c r="B370" s="1152" t="s">
        <v>180</v>
      </c>
      <c r="C370" s="553" t="s">
        <v>181</v>
      </c>
      <c r="D370" s="229"/>
      <c r="E370" s="229"/>
      <c r="F370" s="229"/>
      <c r="G370" s="229"/>
    </row>
    <row r="371" spans="1:7" ht="18" customHeight="1">
      <c r="A371" s="1150"/>
      <c r="B371" s="1152"/>
      <c r="C371" s="554" t="s">
        <v>185</v>
      </c>
      <c r="D371" s="231"/>
      <c r="E371" s="231"/>
      <c r="F371" s="231"/>
      <c r="G371" s="231"/>
    </row>
    <row r="372" spans="1:7" ht="18" customHeight="1">
      <c r="A372" s="1150"/>
      <c r="B372" s="1152"/>
      <c r="C372" s="491" t="s">
        <v>182</v>
      </c>
      <c r="D372" s="231"/>
      <c r="E372" s="231"/>
      <c r="F372" s="231"/>
      <c r="G372" s="231"/>
    </row>
    <row r="373" spans="1:7" ht="18" customHeight="1">
      <c r="A373" s="1150"/>
      <c r="B373" s="1152"/>
      <c r="C373" s="1156" t="s">
        <v>183</v>
      </c>
      <c r="D373" s="225"/>
      <c r="E373" s="225"/>
      <c r="F373" s="225"/>
      <c r="G373" s="231"/>
    </row>
    <row r="374" spans="1:7" ht="18" customHeight="1">
      <c r="A374" s="1150"/>
      <c r="B374" s="1152"/>
      <c r="C374" s="1157"/>
      <c r="D374" s="231"/>
      <c r="E374" s="231"/>
      <c r="F374" s="231"/>
      <c r="G374" s="231"/>
    </row>
    <row r="375" spans="1:7" ht="18" customHeight="1">
      <c r="A375" s="1150"/>
      <c r="B375" s="1152"/>
      <c r="C375" s="1158" t="s">
        <v>184</v>
      </c>
      <c r="D375" s="231"/>
      <c r="E375" s="231"/>
      <c r="F375" s="231"/>
      <c r="G375" s="231"/>
    </row>
    <row r="376" spans="1:7" ht="18" customHeight="1" thickBot="1">
      <c r="A376" s="1151"/>
      <c r="B376" s="1152"/>
      <c r="C376" s="1156"/>
      <c r="D376" s="234"/>
      <c r="E376" s="234"/>
      <c r="F376" s="234"/>
      <c r="G376" s="234"/>
    </row>
    <row r="377" spans="1:7" ht="18" customHeight="1">
      <c r="A377" s="1159">
        <f>A362+1</f>
        <v>46168</v>
      </c>
      <c r="B377" s="1161" t="s">
        <v>173</v>
      </c>
      <c r="C377" s="1161" t="s">
        <v>174</v>
      </c>
      <c r="D377" s="228"/>
      <c r="E377" s="228"/>
      <c r="F377" s="228"/>
      <c r="G377" s="228"/>
    </row>
    <row r="378" spans="1:7" ht="18" customHeight="1">
      <c r="A378" s="1160"/>
      <c r="B378" s="1162"/>
      <c r="C378" s="1163"/>
      <c r="D378" s="225"/>
      <c r="E378" s="225"/>
      <c r="F378" s="225"/>
      <c r="G378" s="225"/>
    </row>
    <row r="379" spans="1:7" ht="18" customHeight="1">
      <c r="A379" s="1159"/>
      <c r="B379" s="1162"/>
      <c r="C379" s="1161" t="s">
        <v>175</v>
      </c>
      <c r="D379" s="228"/>
      <c r="E379" s="228"/>
      <c r="F379" s="228"/>
      <c r="G379" s="228"/>
    </row>
    <row r="380" spans="1:7" ht="18" customHeight="1">
      <c r="A380" s="1159"/>
      <c r="B380" s="1162"/>
      <c r="C380" s="1163"/>
      <c r="D380" s="229"/>
      <c r="E380" s="229"/>
      <c r="F380" s="229"/>
      <c r="G380" s="229"/>
    </row>
    <row r="381" spans="1:7" ht="18" customHeight="1">
      <c r="A381" s="1159"/>
      <c r="B381" s="1162"/>
      <c r="C381" s="1162" t="s">
        <v>176</v>
      </c>
      <c r="D381" s="225"/>
      <c r="E381" s="225"/>
      <c r="F381" s="225"/>
      <c r="G381" s="225"/>
    </row>
    <row r="382" spans="1:7" ht="18" customHeight="1">
      <c r="A382" s="1159"/>
      <c r="B382" s="1162"/>
      <c r="C382" s="1163"/>
      <c r="D382" s="229"/>
      <c r="E382" s="229"/>
      <c r="F382" s="229"/>
      <c r="G382" s="229"/>
    </row>
    <row r="383" spans="1:7" ht="18" customHeight="1">
      <c r="A383" s="1159"/>
      <c r="B383" s="1164" t="s">
        <v>177</v>
      </c>
      <c r="C383" s="230" t="s">
        <v>178</v>
      </c>
      <c r="D383" s="231"/>
      <c r="E383" s="231"/>
      <c r="F383" s="231"/>
      <c r="G383" s="231"/>
    </row>
    <row r="384" spans="1:7" ht="18" customHeight="1">
      <c r="A384" s="1159"/>
      <c r="B384" s="1164"/>
      <c r="C384" s="230" t="s">
        <v>179</v>
      </c>
      <c r="D384" s="231"/>
      <c r="E384" s="231"/>
      <c r="F384" s="231"/>
      <c r="G384" s="231"/>
    </row>
    <row r="385" spans="1:7" ht="18" customHeight="1">
      <c r="A385" s="1159"/>
      <c r="B385" s="1162" t="s">
        <v>180</v>
      </c>
      <c r="C385" s="555" t="s">
        <v>181</v>
      </c>
      <c r="D385" s="229"/>
      <c r="E385" s="229"/>
      <c r="F385" s="229"/>
      <c r="G385" s="229"/>
    </row>
    <row r="386" spans="1:7" ht="18" customHeight="1">
      <c r="A386" s="1159"/>
      <c r="B386" s="1162"/>
      <c r="C386" s="555" t="s">
        <v>181</v>
      </c>
      <c r="D386" s="231"/>
      <c r="E386" s="231"/>
      <c r="F386" s="231"/>
      <c r="G386" s="231"/>
    </row>
    <row r="387" spans="1:7" ht="18" customHeight="1">
      <c r="A387" s="1159"/>
      <c r="B387" s="1162"/>
      <c r="C387" s="233" t="s">
        <v>182</v>
      </c>
      <c r="D387" s="231"/>
      <c r="E387" s="231"/>
      <c r="F387" s="231"/>
      <c r="G387" s="231"/>
    </row>
    <row r="388" spans="1:7" ht="18" customHeight="1">
      <c r="A388" s="1159"/>
      <c r="B388" s="1162"/>
      <c r="C388" s="1165" t="s">
        <v>183</v>
      </c>
      <c r="D388" s="225"/>
      <c r="E388" s="225"/>
      <c r="F388" s="225"/>
      <c r="G388" s="225"/>
    </row>
    <row r="389" spans="1:7" ht="18" customHeight="1">
      <c r="A389" s="1159"/>
      <c r="B389" s="1162"/>
      <c r="C389" s="1166"/>
      <c r="D389" s="231"/>
      <c r="E389" s="231"/>
      <c r="F389" s="231"/>
      <c r="G389" s="231"/>
    </row>
    <row r="390" spans="1:7" ht="18" customHeight="1">
      <c r="A390" s="1159"/>
      <c r="B390" s="1162"/>
      <c r="C390" s="1167" t="s">
        <v>184</v>
      </c>
      <c r="D390" s="231"/>
      <c r="E390" s="231"/>
      <c r="F390" s="231"/>
      <c r="G390" s="231"/>
    </row>
    <row r="391" spans="1:7" ht="18" customHeight="1" thickBot="1">
      <c r="A391" s="1159"/>
      <c r="B391" s="1163"/>
      <c r="C391" s="1166"/>
      <c r="D391" s="234"/>
      <c r="E391" s="234"/>
      <c r="F391" s="234"/>
      <c r="G391" s="234"/>
    </row>
    <row r="392" spans="1:7" ht="18" customHeight="1">
      <c r="A392" s="1149">
        <f>A377+1</f>
        <v>46169</v>
      </c>
      <c r="B392" s="1152" t="s">
        <v>173</v>
      </c>
      <c r="C392" s="1152" t="s">
        <v>174</v>
      </c>
      <c r="D392" s="225"/>
      <c r="E392" s="225"/>
      <c r="F392" s="225"/>
      <c r="G392" s="225"/>
    </row>
    <row r="393" spans="1:7" ht="18" customHeight="1">
      <c r="A393" s="1149"/>
      <c r="B393" s="1152"/>
      <c r="C393" s="1153"/>
      <c r="D393" s="225"/>
      <c r="E393" s="225"/>
      <c r="F393" s="225"/>
      <c r="G393" s="225"/>
    </row>
    <row r="394" spans="1:7" ht="18" customHeight="1">
      <c r="A394" s="1150"/>
      <c r="B394" s="1152"/>
      <c r="C394" s="1154" t="s">
        <v>175</v>
      </c>
      <c r="D394" s="228"/>
      <c r="E394" s="228"/>
      <c r="F394" s="228"/>
      <c r="G394" s="228"/>
    </row>
    <row r="395" spans="1:7" ht="18" customHeight="1">
      <c r="A395" s="1150"/>
      <c r="B395" s="1152"/>
      <c r="C395" s="1153"/>
      <c r="D395" s="229"/>
      <c r="E395" s="229"/>
      <c r="F395" s="229"/>
      <c r="G395" s="229"/>
    </row>
    <row r="396" spans="1:7" ht="18" customHeight="1">
      <c r="A396" s="1150"/>
      <c r="B396" s="1152"/>
      <c r="C396" s="1152" t="s">
        <v>176</v>
      </c>
      <c r="D396" s="225"/>
      <c r="E396" s="225"/>
      <c r="F396" s="225"/>
      <c r="G396" s="225"/>
    </row>
    <row r="397" spans="1:7" ht="18" customHeight="1">
      <c r="A397" s="1150"/>
      <c r="B397" s="1152"/>
      <c r="C397" s="1153"/>
      <c r="D397" s="229"/>
      <c r="E397" s="229"/>
      <c r="F397" s="229"/>
      <c r="G397" s="229"/>
    </row>
    <row r="398" spans="1:7" ht="18" customHeight="1">
      <c r="A398" s="1150"/>
      <c r="B398" s="1155" t="s">
        <v>177</v>
      </c>
      <c r="C398" s="489" t="s">
        <v>178</v>
      </c>
      <c r="D398" s="231"/>
      <c r="E398" s="231"/>
      <c r="F398" s="231"/>
      <c r="G398" s="231"/>
    </row>
    <row r="399" spans="1:7" ht="18" customHeight="1">
      <c r="A399" s="1150"/>
      <c r="B399" s="1155"/>
      <c r="C399" s="489" t="s">
        <v>179</v>
      </c>
      <c r="D399" s="231"/>
      <c r="E399" s="231"/>
      <c r="F399" s="231"/>
      <c r="G399" s="231"/>
    </row>
    <row r="400" spans="1:7" ht="18" customHeight="1">
      <c r="A400" s="1150"/>
      <c r="B400" s="1152" t="s">
        <v>180</v>
      </c>
      <c r="C400" s="553" t="s">
        <v>181</v>
      </c>
      <c r="D400" s="229"/>
      <c r="E400" s="229"/>
      <c r="F400" s="229"/>
      <c r="G400" s="229"/>
    </row>
    <row r="401" spans="1:7" ht="18" customHeight="1">
      <c r="A401" s="1150"/>
      <c r="B401" s="1152"/>
      <c r="C401" s="554" t="s">
        <v>185</v>
      </c>
      <c r="D401" s="231"/>
      <c r="E401" s="231"/>
      <c r="F401" s="231"/>
      <c r="G401" s="231"/>
    </row>
    <row r="402" spans="1:7" ht="18" customHeight="1">
      <c r="A402" s="1150"/>
      <c r="B402" s="1152"/>
      <c r="C402" s="491" t="s">
        <v>182</v>
      </c>
      <c r="D402" s="231"/>
      <c r="E402" s="231"/>
      <c r="F402" s="231"/>
      <c r="G402" s="231"/>
    </row>
    <row r="403" spans="1:7" ht="18" customHeight="1">
      <c r="A403" s="1150"/>
      <c r="B403" s="1152"/>
      <c r="C403" s="1156" t="s">
        <v>183</v>
      </c>
      <c r="D403" s="225"/>
      <c r="E403" s="225"/>
      <c r="F403" s="225"/>
      <c r="G403" s="231"/>
    </row>
    <row r="404" spans="1:7" ht="18" customHeight="1">
      <c r="A404" s="1150"/>
      <c r="B404" s="1152"/>
      <c r="C404" s="1157"/>
      <c r="D404" s="231"/>
      <c r="E404" s="231"/>
      <c r="F404" s="231"/>
      <c r="G404" s="231"/>
    </row>
    <row r="405" spans="1:7" ht="18" customHeight="1">
      <c r="A405" s="1150"/>
      <c r="B405" s="1152"/>
      <c r="C405" s="1158" t="s">
        <v>184</v>
      </c>
      <c r="D405" s="231"/>
      <c r="E405" s="231"/>
      <c r="F405" s="231"/>
      <c r="G405" s="231"/>
    </row>
    <row r="406" spans="1:7" ht="18" customHeight="1" thickBot="1">
      <c r="A406" s="1151"/>
      <c r="B406" s="1152"/>
      <c r="C406" s="1156"/>
      <c r="D406" s="234"/>
      <c r="E406" s="234"/>
      <c r="F406" s="234"/>
      <c r="G406" s="234"/>
    </row>
    <row r="407" spans="1:7" ht="18" customHeight="1">
      <c r="A407" s="1159">
        <f>A392+1</f>
        <v>46170</v>
      </c>
      <c r="B407" s="1161" t="s">
        <v>173</v>
      </c>
      <c r="C407" s="1161" t="s">
        <v>174</v>
      </c>
      <c r="D407" s="228"/>
      <c r="E407" s="228"/>
      <c r="F407" s="228"/>
      <c r="G407" s="228"/>
    </row>
    <row r="408" spans="1:7" ht="18" customHeight="1">
      <c r="A408" s="1160"/>
      <c r="B408" s="1162"/>
      <c r="C408" s="1163"/>
      <c r="D408" s="225"/>
      <c r="E408" s="225"/>
      <c r="F408" s="225"/>
      <c r="G408" s="225"/>
    </row>
    <row r="409" spans="1:7" ht="18" customHeight="1">
      <c r="A409" s="1159"/>
      <c r="B409" s="1162"/>
      <c r="C409" s="1161" t="s">
        <v>175</v>
      </c>
      <c r="D409" s="228"/>
      <c r="E409" s="228"/>
      <c r="F409" s="228"/>
      <c r="G409" s="228"/>
    </row>
    <row r="410" spans="1:7" ht="18" customHeight="1">
      <c r="A410" s="1159"/>
      <c r="B410" s="1162"/>
      <c r="C410" s="1163"/>
      <c r="D410" s="229"/>
      <c r="E410" s="229"/>
      <c r="F410" s="229"/>
      <c r="G410" s="229"/>
    </row>
    <row r="411" spans="1:7" ht="18" customHeight="1">
      <c r="A411" s="1159"/>
      <c r="B411" s="1162"/>
      <c r="C411" s="1162" t="s">
        <v>176</v>
      </c>
      <c r="D411" s="225"/>
      <c r="E411" s="225"/>
      <c r="F411" s="225"/>
      <c r="G411" s="225"/>
    </row>
    <row r="412" spans="1:7" ht="18" customHeight="1">
      <c r="A412" s="1159"/>
      <c r="B412" s="1162"/>
      <c r="C412" s="1163"/>
      <c r="D412" s="229"/>
      <c r="E412" s="229"/>
      <c r="F412" s="229"/>
      <c r="G412" s="229"/>
    </row>
    <row r="413" spans="1:7" ht="18" customHeight="1">
      <c r="A413" s="1159"/>
      <c r="B413" s="1164" t="s">
        <v>177</v>
      </c>
      <c r="C413" s="230" t="s">
        <v>178</v>
      </c>
      <c r="D413" s="231"/>
      <c r="E413" s="231"/>
      <c r="F413" s="231"/>
      <c r="G413" s="231"/>
    </row>
    <row r="414" spans="1:7" ht="18" customHeight="1">
      <c r="A414" s="1159"/>
      <c r="B414" s="1164"/>
      <c r="C414" s="230" t="s">
        <v>179</v>
      </c>
      <c r="D414" s="231"/>
      <c r="E414" s="231"/>
      <c r="F414" s="231"/>
      <c r="G414" s="231"/>
    </row>
    <row r="415" spans="1:7" ht="18" customHeight="1">
      <c r="A415" s="1159"/>
      <c r="B415" s="1162" t="s">
        <v>180</v>
      </c>
      <c r="C415" s="555" t="s">
        <v>181</v>
      </c>
      <c r="D415" s="229"/>
      <c r="E415" s="229"/>
      <c r="F415" s="229"/>
      <c r="G415" s="229"/>
    </row>
    <row r="416" spans="1:7" ht="18" customHeight="1">
      <c r="A416" s="1159"/>
      <c r="B416" s="1162"/>
      <c r="C416" s="555" t="s">
        <v>181</v>
      </c>
      <c r="D416" s="231"/>
      <c r="E416" s="231"/>
      <c r="F416" s="231"/>
      <c r="G416" s="231"/>
    </row>
    <row r="417" spans="1:7" ht="18" customHeight="1">
      <c r="A417" s="1159"/>
      <c r="B417" s="1162"/>
      <c r="C417" s="233" t="s">
        <v>182</v>
      </c>
      <c r="D417" s="231"/>
      <c r="E417" s="231"/>
      <c r="F417" s="231"/>
      <c r="G417" s="231"/>
    </row>
    <row r="418" spans="1:7" ht="18" customHeight="1">
      <c r="A418" s="1159"/>
      <c r="B418" s="1162"/>
      <c r="C418" s="1165" t="s">
        <v>183</v>
      </c>
      <c r="D418" s="225"/>
      <c r="E418" s="225"/>
      <c r="F418" s="225"/>
      <c r="G418" s="225"/>
    </row>
    <row r="419" spans="1:7" ht="18" customHeight="1">
      <c r="A419" s="1159"/>
      <c r="B419" s="1162"/>
      <c r="C419" s="1166"/>
      <c r="D419" s="231"/>
      <c r="E419" s="231"/>
      <c r="F419" s="231"/>
      <c r="G419" s="231"/>
    </row>
    <row r="420" spans="1:7" ht="18" customHeight="1">
      <c r="A420" s="1159"/>
      <c r="B420" s="1162"/>
      <c r="C420" s="1167" t="s">
        <v>184</v>
      </c>
      <c r="D420" s="231"/>
      <c r="E420" s="231"/>
      <c r="F420" s="231"/>
      <c r="G420" s="231"/>
    </row>
    <row r="421" spans="1:7" ht="18" customHeight="1" thickBot="1">
      <c r="A421" s="1159"/>
      <c r="B421" s="1163"/>
      <c r="C421" s="1166"/>
      <c r="D421" s="234"/>
      <c r="E421" s="234"/>
      <c r="F421" s="234"/>
      <c r="G421" s="234"/>
    </row>
    <row r="422" spans="1:7" ht="18" customHeight="1">
      <c r="A422" s="1149">
        <f>A407+1</f>
        <v>46171</v>
      </c>
      <c r="B422" s="1152" t="s">
        <v>173</v>
      </c>
      <c r="C422" s="1152" t="s">
        <v>174</v>
      </c>
      <c r="D422" s="225"/>
      <c r="E422" s="225"/>
      <c r="F422" s="225"/>
      <c r="G422" s="225"/>
    </row>
    <row r="423" spans="1:7" ht="18" customHeight="1">
      <c r="A423" s="1149"/>
      <c r="B423" s="1152"/>
      <c r="C423" s="1153"/>
      <c r="D423" s="225"/>
      <c r="E423" s="225"/>
      <c r="F423" s="225"/>
      <c r="G423" s="225"/>
    </row>
    <row r="424" spans="1:7" ht="18" customHeight="1">
      <c r="A424" s="1150"/>
      <c r="B424" s="1152"/>
      <c r="C424" s="1154" t="s">
        <v>175</v>
      </c>
      <c r="D424" s="228"/>
      <c r="E424" s="228"/>
      <c r="F424" s="228"/>
      <c r="G424" s="228"/>
    </row>
    <row r="425" spans="1:7" ht="18" customHeight="1">
      <c r="A425" s="1150"/>
      <c r="B425" s="1152"/>
      <c r="C425" s="1153"/>
      <c r="D425" s="229"/>
      <c r="E425" s="229"/>
      <c r="F425" s="229"/>
      <c r="G425" s="229"/>
    </row>
    <row r="426" spans="1:7" ht="18" customHeight="1">
      <c r="A426" s="1150"/>
      <c r="B426" s="1152"/>
      <c r="C426" s="1152" t="s">
        <v>176</v>
      </c>
      <c r="D426" s="225"/>
      <c r="E426" s="225"/>
      <c r="F426" s="225"/>
      <c r="G426" s="225"/>
    </row>
    <row r="427" spans="1:7" ht="18" customHeight="1">
      <c r="A427" s="1150"/>
      <c r="B427" s="1152"/>
      <c r="C427" s="1153"/>
      <c r="D427" s="229"/>
      <c r="E427" s="229"/>
      <c r="F427" s="229"/>
      <c r="G427" s="229"/>
    </row>
    <row r="428" spans="1:7" ht="18" customHeight="1">
      <c r="A428" s="1150"/>
      <c r="B428" s="1155" t="s">
        <v>177</v>
      </c>
      <c r="C428" s="489" t="s">
        <v>178</v>
      </c>
      <c r="D428" s="231"/>
      <c r="E428" s="231"/>
      <c r="F428" s="231"/>
      <c r="G428" s="231"/>
    </row>
    <row r="429" spans="1:7" ht="18" customHeight="1">
      <c r="A429" s="1150"/>
      <c r="B429" s="1155"/>
      <c r="C429" s="489" t="s">
        <v>179</v>
      </c>
      <c r="D429" s="231"/>
      <c r="E429" s="231"/>
      <c r="F429" s="231"/>
      <c r="G429" s="231"/>
    </row>
    <row r="430" spans="1:7" ht="18" customHeight="1">
      <c r="A430" s="1150"/>
      <c r="B430" s="1152" t="s">
        <v>180</v>
      </c>
      <c r="C430" s="553" t="s">
        <v>181</v>
      </c>
      <c r="D430" s="229"/>
      <c r="E430" s="229"/>
      <c r="F430" s="229"/>
      <c r="G430" s="229"/>
    </row>
    <row r="431" spans="1:7" ht="18" customHeight="1">
      <c r="A431" s="1150"/>
      <c r="B431" s="1152"/>
      <c r="C431" s="554" t="s">
        <v>185</v>
      </c>
      <c r="D431" s="231"/>
      <c r="E431" s="231"/>
      <c r="F431" s="231"/>
      <c r="G431" s="231"/>
    </row>
    <row r="432" spans="1:7" ht="18" customHeight="1">
      <c r="A432" s="1150"/>
      <c r="B432" s="1152"/>
      <c r="C432" s="491" t="s">
        <v>182</v>
      </c>
      <c r="D432" s="231"/>
      <c r="E432" s="231"/>
      <c r="F432" s="231"/>
      <c r="G432" s="231"/>
    </row>
    <row r="433" spans="1:7" ht="18" customHeight="1">
      <c r="A433" s="1150"/>
      <c r="B433" s="1152"/>
      <c r="C433" s="1156" t="s">
        <v>183</v>
      </c>
      <c r="D433" s="225"/>
      <c r="E433" s="225"/>
      <c r="F433" s="225"/>
      <c r="G433" s="231"/>
    </row>
    <row r="434" spans="1:7" ht="18" customHeight="1">
      <c r="A434" s="1150"/>
      <c r="B434" s="1152"/>
      <c r="C434" s="1157"/>
      <c r="D434" s="231"/>
      <c r="E434" s="231"/>
      <c r="F434" s="231"/>
      <c r="G434" s="231"/>
    </row>
    <row r="435" spans="1:7" ht="18" customHeight="1">
      <c r="A435" s="1150"/>
      <c r="B435" s="1152"/>
      <c r="C435" s="1158" t="s">
        <v>184</v>
      </c>
      <c r="D435" s="231"/>
      <c r="E435" s="231"/>
      <c r="F435" s="231"/>
      <c r="G435" s="231"/>
    </row>
    <row r="436" spans="1:7" ht="18" customHeight="1" thickBot="1">
      <c r="A436" s="1151"/>
      <c r="B436" s="1152"/>
      <c r="C436" s="1156"/>
      <c r="D436" s="234"/>
      <c r="E436" s="234"/>
      <c r="F436" s="234"/>
      <c r="G436" s="234"/>
    </row>
    <row r="437" spans="1:7" ht="18" customHeight="1">
      <c r="A437" s="1159">
        <f>A422+1</f>
        <v>46172</v>
      </c>
      <c r="B437" s="1161" t="s">
        <v>173</v>
      </c>
      <c r="C437" s="1161" t="s">
        <v>174</v>
      </c>
      <c r="D437" s="228"/>
      <c r="E437" s="228"/>
      <c r="F437" s="228"/>
      <c r="G437" s="228"/>
    </row>
    <row r="438" spans="1:7" ht="18" customHeight="1">
      <c r="A438" s="1160"/>
      <c r="B438" s="1162"/>
      <c r="C438" s="1163"/>
      <c r="D438" s="225"/>
      <c r="E438" s="225"/>
      <c r="F438" s="225"/>
      <c r="G438" s="225"/>
    </row>
    <row r="439" spans="1:7" ht="18" customHeight="1">
      <c r="A439" s="1159"/>
      <c r="B439" s="1162"/>
      <c r="C439" s="1161" t="s">
        <v>175</v>
      </c>
      <c r="D439" s="228"/>
      <c r="E439" s="228"/>
      <c r="F439" s="228"/>
      <c r="G439" s="228"/>
    </row>
    <row r="440" spans="1:7" ht="18" customHeight="1">
      <c r="A440" s="1159"/>
      <c r="B440" s="1162"/>
      <c r="C440" s="1163"/>
      <c r="D440" s="229"/>
      <c r="E440" s="229"/>
      <c r="F440" s="229"/>
      <c r="G440" s="229"/>
    </row>
    <row r="441" spans="1:7" ht="18" customHeight="1">
      <c r="A441" s="1159"/>
      <c r="B441" s="1162"/>
      <c r="C441" s="1162" t="s">
        <v>176</v>
      </c>
      <c r="D441" s="225"/>
      <c r="E441" s="225"/>
      <c r="F441" s="225"/>
      <c r="G441" s="225"/>
    </row>
    <row r="442" spans="1:7" ht="18" customHeight="1">
      <c r="A442" s="1159"/>
      <c r="B442" s="1162"/>
      <c r="C442" s="1163"/>
      <c r="D442" s="229"/>
      <c r="E442" s="229"/>
      <c r="F442" s="229"/>
      <c r="G442" s="229"/>
    </row>
    <row r="443" spans="1:7" ht="18" customHeight="1">
      <c r="A443" s="1159"/>
      <c r="B443" s="1164" t="s">
        <v>177</v>
      </c>
      <c r="C443" s="230" t="s">
        <v>178</v>
      </c>
      <c r="D443" s="231"/>
      <c r="E443" s="231"/>
      <c r="F443" s="231"/>
      <c r="G443" s="231"/>
    </row>
    <row r="444" spans="1:7" ht="18" customHeight="1">
      <c r="A444" s="1159"/>
      <c r="B444" s="1164"/>
      <c r="C444" s="230" t="s">
        <v>179</v>
      </c>
      <c r="D444" s="231"/>
      <c r="E444" s="231"/>
      <c r="F444" s="231"/>
      <c r="G444" s="231"/>
    </row>
    <row r="445" spans="1:7" ht="18" customHeight="1">
      <c r="A445" s="1159"/>
      <c r="B445" s="1162" t="s">
        <v>180</v>
      </c>
      <c r="C445" s="555" t="s">
        <v>181</v>
      </c>
      <c r="D445" s="229"/>
      <c r="E445" s="229"/>
      <c r="F445" s="229"/>
      <c r="G445" s="229"/>
    </row>
    <row r="446" spans="1:7" ht="18" customHeight="1">
      <c r="A446" s="1159"/>
      <c r="B446" s="1162"/>
      <c r="C446" s="555" t="s">
        <v>181</v>
      </c>
      <c r="D446" s="231"/>
      <c r="E446" s="231"/>
      <c r="F446" s="231"/>
      <c r="G446" s="231"/>
    </row>
    <row r="447" spans="1:7" ht="18" customHeight="1">
      <c r="A447" s="1159"/>
      <c r="B447" s="1162"/>
      <c r="C447" s="233" t="s">
        <v>182</v>
      </c>
      <c r="D447" s="231"/>
      <c r="E447" s="231"/>
      <c r="F447" s="231"/>
      <c r="G447" s="231"/>
    </row>
    <row r="448" spans="1:7" ht="18" customHeight="1">
      <c r="A448" s="1159"/>
      <c r="B448" s="1162"/>
      <c r="C448" s="1165" t="s">
        <v>183</v>
      </c>
      <c r="D448" s="225"/>
      <c r="E448" s="225"/>
      <c r="F448" s="225"/>
      <c r="G448" s="225"/>
    </row>
    <row r="449" spans="1:7" ht="18" customHeight="1">
      <c r="A449" s="1159"/>
      <c r="B449" s="1162"/>
      <c r="C449" s="1166"/>
      <c r="D449" s="231"/>
      <c r="E449" s="231"/>
      <c r="F449" s="231"/>
      <c r="G449" s="231"/>
    </row>
    <row r="450" spans="1:7" ht="18" customHeight="1">
      <c r="A450" s="1159"/>
      <c r="B450" s="1162"/>
      <c r="C450" s="1167" t="s">
        <v>184</v>
      </c>
      <c r="D450" s="231"/>
      <c r="E450" s="231"/>
      <c r="F450" s="231"/>
      <c r="G450" s="231"/>
    </row>
    <row r="451" spans="1:7" ht="18" customHeight="1" thickBot="1">
      <c r="A451" s="1159"/>
      <c r="B451" s="1163"/>
      <c r="C451" s="1166"/>
      <c r="D451" s="234"/>
      <c r="E451" s="234"/>
      <c r="F451" s="234"/>
      <c r="G451" s="234"/>
    </row>
    <row r="452" spans="1:7" ht="18" customHeight="1">
      <c r="A452" s="1149">
        <f>A437+1</f>
        <v>46173</v>
      </c>
      <c r="B452" s="1152" t="s">
        <v>173</v>
      </c>
      <c r="C452" s="1152" t="s">
        <v>174</v>
      </c>
      <c r="D452" s="225"/>
      <c r="E452" s="225"/>
      <c r="F452" s="225"/>
      <c r="G452" s="225"/>
    </row>
    <row r="453" spans="1:7" ht="18" customHeight="1">
      <c r="A453" s="1149"/>
      <c r="B453" s="1152"/>
      <c r="C453" s="1153"/>
      <c r="D453" s="225"/>
      <c r="E453" s="225"/>
      <c r="F453" s="225"/>
      <c r="G453" s="225"/>
    </row>
    <row r="454" spans="1:7" ht="18" customHeight="1">
      <c r="A454" s="1150"/>
      <c r="B454" s="1152"/>
      <c r="C454" s="1154" t="s">
        <v>175</v>
      </c>
      <c r="D454" s="228"/>
      <c r="E454" s="228"/>
      <c r="F454" s="228"/>
      <c r="G454" s="228"/>
    </row>
    <row r="455" spans="1:7" ht="18" customHeight="1">
      <c r="A455" s="1150"/>
      <c r="B455" s="1152"/>
      <c r="C455" s="1153"/>
      <c r="D455" s="229"/>
      <c r="E455" s="229"/>
      <c r="F455" s="229"/>
      <c r="G455" s="229"/>
    </row>
    <row r="456" spans="1:7" ht="18" customHeight="1">
      <c r="A456" s="1150"/>
      <c r="B456" s="1152"/>
      <c r="C456" s="1152" t="s">
        <v>176</v>
      </c>
      <c r="D456" s="225"/>
      <c r="E456" s="225"/>
      <c r="F456" s="225"/>
      <c r="G456" s="225"/>
    </row>
    <row r="457" spans="1:7" ht="18" customHeight="1">
      <c r="A457" s="1150"/>
      <c r="B457" s="1152"/>
      <c r="C457" s="1153"/>
      <c r="D457" s="229"/>
      <c r="E457" s="229"/>
      <c r="F457" s="229"/>
      <c r="G457" s="229"/>
    </row>
    <row r="458" spans="1:7" ht="18" customHeight="1">
      <c r="A458" s="1150"/>
      <c r="B458" s="1155" t="s">
        <v>177</v>
      </c>
      <c r="C458" s="489" t="s">
        <v>178</v>
      </c>
      <c r="D458" s="231"/>
      <c r="E458" s="231"/>
      <c r="F458" s="231"/>
      <c r="G458" s="231"/>
    </row>
    <row r="459" spans="1:7" ht="18" customHeight="1">
      <c r="A459" s="1150"/>
      <c r="B459" s="1155"/>
      <c r="C459" s="489" t="s">
        <v>179</v>
      </c>
      <c r="D459" s="231"/>
      <c r="E459" s="231"/>
      <c r="F459" s="231"/>
      <c r="G459" s="231"/>
    </row>
    <row r="460" spans="1:7" ht="18" customHeight="1">
      <c r="A460" s="1150"/>
      <c r="B460" s="1152" t="s">
        <v>180</v>
      </c>
      <c r="C460" s="553" t="s">
        <v>181</v>
      </c>
      <c r="D460" s="229"/>
      <c r="E460" s="229"/>
      <c r="F460" s="229"/>
      <c r="G460" s="229"/>
    </row>
    <row r="461" spans="1:7" ht="18" customHeight="1">
      <c r="A461" s="1150"/>
      <c r="B461" s="1152"/>
      <c r="C461" s="554" t="s">
        <v>185</v>
      </c>
      <c r="D461" s="231"/>
      <c r="E461" s="231"/>
      <c r="F461" s="231"/>
      <c r="G461" s="231"/>
    </row>
    <row r="462" spans="1:7" ht="18" customHeight="1">
      <c r="A462" s="1150"/>
      <c r="B462" s="1152"/>
      <c r="C462" s="491" t="s">
        <v>182</v>
      </c>
      <c r="D462" s="231"/>
      <c r="E462" s="231"/>
      <c r="F462" s="231"/>
      <c r="G462" s="231"/>
    </row>
    <row r="463" spans="1:7" ht="18" customHeight="1">
      <c r="A463" s="1150"/>
      <c r="B463" s="1152"/>
      <c r="C463" s="1156" t="s">
        <v>183</v>
      </c>
      <c r="D463" s="225"/>
      <c r="E463" s="225"/>
      <c r="F463" s="225"/>
      <c r="G463" s="231"/>
    </row>
    <row r="464" spans="1:7" ht="18" customHeight="1">
      <c r="A464" s="1150"/>
      <c r="B464" s="1152"/>
      <c r="C464" s="1157"/>
      <c r="D464" s="231"/>
      <c r="E464" s="231"/>
      <c r="F464" s="231"/>
      <c r="G464" s="231"/>
    </row>
    <row r="465" spans="1:7" ht="18" customHeight="1">
      <c r="A465" s="1150"/>
      <c r="B465" s="1152"/>
      <c r="C465" s="1158" t="s">
        <v>184</v>
      </c>
      <c r="D465" s="231"/>
      <c r="E465" s="231"/>
      <c r="F465" s="231"/>
      <c r="G465" s="231"/>
    </row>
    <row r="466" spans="1:7" ht="18" customHeight="1" thickBot="1">
      <c r="A466" s="1151"/>
      <c r="B466" s="1152"/>
      <c r="C466" s="1156"/>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G27 D57:G57 D132:G132 D297:G297 D402:G402 D42:G42 D447:G447 D102:G102 D147:G147 D432:G432 D282:G282 D117:G117 D162:G162 D27:E27 D177:G177 D222:G222 D192:G192 D237:G237 D72:G72 D267:G267 D87:G87 D342:G342 D327:G327 D372:G372 D357:G357 D387:G387 D417:G417 D462:G462 D12:G12 D207:G207">
      <formula1>包裝員</formula1>
    </dataValidation>
    <dataValidation type="list" allowBlank="1" showInputMessage="1" showErrorMessage="1" sqref="D242:G247 D257:G262 D107:G112 D272:G277 D422:G427 D2:G7 D92:G97 D437:G442 F47:G52 D212:G217 D62:G67 D137:G142 D392:G397 D47:E47 D152:G157 D287:G292 D332:G337 D227:G232 D377:G382 D407:G412 D77:G82 D122:G127 D302:G307 D182:G187 D362:G367 D317:G322 D32:G37 D347:G352 D167:G172 D452:G457 D17:G22 D49:E52 D197:G202">
      <formula1>外觀</formula1>
    </dataValidation>
    <dataValidation type="list" allowBlank="1" showInputMessage="1" showErrorMessage="1" sqref="D338:G341 D398:G401 D148:G149 D428:G431 D238:G239 D308:G311 D328:G329 D368:G371 D48:E48 D463:G464 D43:G44 D268:G269 D263:G266 D283:G284 D298:G299 D323:G326 D293:G296 D358:G359 D388:G389 D383:G386 D418:G419 D413:G416 D433:G434 D353:G356 D118:G119 D278:G281 D233:G236 D128:G131 D403:G404 D178:G179 D73:G74 D58:G59 D253:G254 D28:G29 D193:G194 D313:G314 D173:G176 D133:G134 D188:G191 D248:G251 D143:G146 D343:G344 D373:G374 D158:G161 D223:G224 D218:G221 D458:G461 D448:G449 D443:G446 D53:G56 F23:F27 D88:G89 D98:G101 G23:G26 D8:G11 D13:G14 D23:E26 D38:G41 D68:G71 D83:G86 D103:G104 D113:G116 D163:G164 D208:G209 D203:G206">
      <formula1>包裝員</formula1>
    </dataValidation>
    <dataValidation type="list" allowBlank="1" showInputMessage="1" showErrorMessage="1" sqref="D45:G46 D15:G16 D465:G466 D105:G106 D30:G31 D60:G61 D75:G76 D90:G91 D120:G121 D135:G136 D150:G151 D180:G181 D165:G166 D195:G196 D225:G226 D240:G241 D255:G256 D270:G271 D285:G286 D300:G301 D315:G316 D330:G331 D345:G346 D360:G361 D375:G376 D390:G391 D405:G406 D420:G421 D435:G436 D450:G451 D210:G21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92"/>
  <sheetViews>
    <sheetView showGridLines="0" zoomScale="70" zoomScaleNormal="70" zoomScaleSheetLayoutView="75" workbookViewId="0">
      <selection activeCell="C22" sqref="C22"/>
    </sheetView>
  </sheetViews>
  <sheetFormatPr defaultRowHeight="25.5"/>
  <cols>
    <col min="1" max="1" width="14.75" style="272" customWidth="1"/>
    <col min="2" max="2" width="9.5" style="272" customWidth="1"/>
    <col min="3" max="3" width="14" style="273" customWidth="1"/>
    <col min="4" max="4" width="41.875" style="273" customWidth="1"/>
    <col min="5" max="5" width="11.375" style="273" customWidth="1"/>
    <col min="6" max="6" width="9" style="272" customWidth="1"/>
    <col min="7" max="7" width="46.875" style="272" customWidth="1"/>
    <col min="8" max="8" width="26.75" style="273" customWidth="1"/>
    <col min="9" max="9" width="6.875" style="240" customWidth="1"/>
    <col min="10" max="10" width="6.125" style="240" customWidth="1"/>
    <col min="11" max="11" width="9.75" style="709" customWidth="1"/>
    <col min="12" max="12" width="16.25" style="709" customWidth="1"/>
    <col min="13" max="13" width="12.125" style="709" customWidth="1"/>
    <col min="14" max="14" width="13.875" style="709" customWidth="1"/>
    <col min="15" max="15" width="16.375" style="709" hidden="1" customWidth="1"/>
    <col min="16" max="18" width="16.5" style="709" customWidth="1"/>
    <col min="19" max="19" width="17.875" style="240" customWidth="1"/>
    <col min="20" max="22" width="9" style="241"/>
    <col min="23" max="23" width="11.125" style="241" customWidth="1"/>
    <col min="24" max="25" width="9" style="241"/>
    <col min="26" max="26" width="11.25" style="241" customWidth="1"/>
    <col min="27" max="27" width="12.375" style="241" customWidth="1"/>
    <col min="28" max="33" width="9" style="241"/>
    <col min="34" max="16384" width="9" style="240"/>
  </cols>
  <sheetData>
    <row r="1" spans="1:33" s="238" customFormat="1" ht="33" customHeight="1" thickTop="1" thickBot="1">
      <c r="A1" s="1180" t="s">
        <v>880</v>
      </c>
      <c r="B1" s="1181"/>
      <c r="C1" s="1182">
        <v>46156</v>
      </c>
      <c r="D1" s="1183"/>
      <c r="E1" s="1180" t="s">
        <v>881</v>
      </c>
      <c r="F1" s="1181"/>
      <c r="G1" s="1174" t="s">
        <v>19</v>
      </c>
      <c r="H1" s="1175"/>
      <c r="K1" s="708"/>
      <c r="L1" s="708"/>
      <c r="M1" s="708"/>
      <c r="N1" s="708"/>
      <c r="O1" s="708"/>
      <c r="P1" s="708"/>
      <c r="Q1" s="708"/>
      <c r="R1" s="708"/>
      <c r="T1" s="239"/>
      <c r="U1" s="239"/>
      <c r="V1" s="239"/>
      <c r="W1" s="239"/>
      <c r="X1" s="239"/>
      <c r="Y1" s="239"/>
      <c r="Z1" s="239"/>
      <c r="AA1" s="239"/>
      <c r="AB1" s="239"/>
      <c r="AC1" s="239"/>
      <c r="AD1" s="239"/>
      <c r="AE1" s="239"/>
      <c r="AF1" s="239"/>
      <c r="AG1" s="239"/>
    </row>
    <row r="2" spans="1:33" ht="30" customHeight="1" thickTop="1">
      <c r="A2" s="582" t="s">
        <v>1540</v>
      </c>
      <c r="B2" s="583" t="s">
        <v>1539</v>
      </c>
      <c r="C2" s="726">
        <v>0.61</v>
      </c>
      <c r="D2" s="585"/>
      <c r="E2" s="583" t="s">
        <v>1538</v>
      </c>
      <c r="F2" s="584"/>
      <c r="G2" s="586" t="s">
        <v>1541</v>
      </c>
      <c r="H2" s="584">
        <f>C2+F2</f>
        <v>0.61</v>
      </c>
    </row>
    <row r="3" spans="1:33" ht="32.25" customHeight="1" thickBot="1">
      <c r="A3" s="242" t="s">
        <v>1542</v>
      </c>
      <c r="B3" s="727"/>
      <c r="C3" s="728"/>
      <c r="D3" s="934" t="s">
        <v>4521</v>
      </c>
      <c r="E3" s="729" t="s">
        <v>1543</v>
      </c>
      <c r="F3" s="243"/>
      <c r="G3" s="794" t="s">
        <v>4469</v>
      </c>
      <c r="H3" s="730"/>
      <c r="L3" s="710" t="s">
        <v>1520</v>
      </c>
      <c r="T3" s="244" t="s">
        <v>226</v>
      </c>
    </row>
    <row r="4" spans="1:33" ht="21" customHeight="1">
      <c r="A4" s="1176" t="s">
        <v>882</v>
      </c>
      <c r="B4" s="1177"/>
      <c r="C4" s="1177"/>
      <c r="D4" s="1177"/>
      <c r="E4" s="1177"/>
      <c r="F4" s="1177"/>
      <c r="G4" s="1177"/>
      <c r="H4" s="1178"/>
      <c r="K4" s="711" t="s">
        <v>187</v>
      </c>
      <c r="L4" s="711" t="s">
        <v>1521</v>
      </c>
      <c r="M4" s="711" t="s">
        <v>1522</v>
      </c>
      <c r="N4" s="712" t="s">
        <v>1523</v>
      </c>
      <c r="O4" s="711" t="s">
        <v>1524</v>
      </c>
      <c r="P4" s="272" t="s">
        <v>1525</v>
      </c>
      <c r="Q4" s="272" t="s">
        <v>1526</v>
      </c>
      <c r="R4" s="272" t="s">
        <v>2820</v>
      </c>
      <c r="S4" s="272" t="s">
        <v>2821</v>
      </c>
      <c r="T4" s="245" t="s">
        <v>227</v>
      </c>
      <c r="U4" s="246" t="s">
        <v>228</v>
      </c>
      <c r="V4" s="246" t="s">
        <v>229</v>
      </c>
      <c r="W4" s="246" t="s">
        <v>230</v>
      </c>
      <c r="X4" s="246" t="s">
        <v>231</v>
      </c>
      <c r="Y4" s="246" t="s">
        <v>232</v>
      </c>
      <c r="Z4" s="247">
        <v>42551</v>
      </c>
      <c r="AA4" s="246" t="s">
        <v>233</v>
      </c>
      <c r="AB4" s="246" t="s">
        <v>234</v>
      </c>
      <c r="AC4" s="246" t="s">
        <v>235</v>
      </c>
      <c r="AD4" s="246" t="s">
        <v>236</v>
      </c>
      <c r="AE4" s="246" t="s">
        <v>237</v>
      </c>
      <c r="AF4" s="246" t="s">
        <v>238</v>
      </c>
      <c r="AG4" s="248" t="s">
        <v>239</v>
      </c>
    </row>
    <row r="5" spans="1:33">
      <c r="A5" s="1019" t="s">
        <v>1084</v>
      </c>
      <c r="B5" s="717" t="s">
        <v>4113</v>
      </c>
      <c r="C5" s="718">
        <v>0.46875</v>
      </c>
      <c r="D5" s="718" t="s">
        <v>4528</v>
      </c>
      <c r="E5" s="1068" t="s">
        <v>1066</v>
      </c>
      <c r="F5" s="717"/>
      <c r="G5" s="718"/>
      <c r="H5" s="980"/>
      <c r="K5" s="711" t="s">
        <v>1084</v>
      </c>
      <c r="L5" s="711" t="s">
        <v>3711</v>
      </c>
      <c r="M5" s="713">
        <v>245</v>
      </c>
      <c r="N5" s="714" t="str">
        <f t="shared" ref="N5" si="0">IF(M5="","",(TEXT(INT(M5/60),"00") &amp; ":" &amp; TEXT(MOD(M5,60),"00")))</f>
        <v>04:05</v>
      </c>
      <c r="O5" s="715"/>
      <c r="P5" s="1020">
        <v>0.2986111111111111</v>
      </c>
      <c r="Q5" s="1021">
        <f t="shared" ref="Q5:Q12" si="1">IF(P5="","",N5+P5)</f>
        <v>0.46875</v>
      </c>
      <c r="R5" s="1021">
        <f t="shared" ref="R5:R12" si="2">IF(Q5="","",N5+Q5)</f>
        <v>0.63888888888888884</v>
      </c>
      <c r="S5" s="1021">
        <f>IF(Q5="","",N5+R5)</f>
        <v>0.80902777777777768</v>
      </c>
      <c r="T5" s="249" t="s">
        <v>240</v>
      </c>
      <c r="U5" s="250" t="s">
        <v>241</v>
      </c>
      <c r="V5" s="251" t="s">
        <v>137</v>
      </c>
      <c r="W5" s="252" t="s">
        <v>1555</v>
      </c>
      <c r="X5" s="253" t="str">
        <f>IF(W5="","",(TEXT(INT(W5/60),"00") &amp; ":" &amp; TEXT(MOD(W5,60),"00")))</f>
        <v/>
      </c>
      <c r="Y5" s="254" t="s">
        <v>1555</v>
      </c>
      <c r="Z5" s="255">
        <v>0.89166666666666661</v>
      </c>
      <c r="AA5" s="256" t="str">
        <f>IF(W5="","",(($X5)+Z5))</f>
        <v/>
      </c>
      <c r="AB5" s="256" t="str">
        <f t="shared" ref="AB5:AG11" si="3">IF(X5="","",(($X5)+AA5))</f>
        <v/>
      </c>
      <c r="AC5" s="256" t="str">
        <f t="shared" si="3"/>
        <v/>
      </c>
      <c r="AD5" s="256" t="e">
        <f t="shared" si="3"/>
        <v>#VALUE!</v>
      </c>
      <c r="AE5" s="256" t="str">
        <f t="shared" si="3"/>
        <v/>
      </c>
      <c r="AF5" s="256" t="str">
        <f t="shared" si="3"/>
        <v/>
      </c>
      <c r="AG5" s="257" t="str">
        <f t="shared" si="3"/>
        <v/>
      </c>
    </row>
    <row r="6" spans="1:33">
      <c r="A6" s="1019" t="s">
        <v>1085</v>
      </c>
      <c r="B6" s="717" t="s">
        <v>4113</v>
      </c>
      <c r="C6" s="718">
        <v>0.41319444444444442</v>
      </c>
      <c r="D6" s="718" t="s">
        <v>4519</v>
      </c>
      <c r="E6" s="719" t="s">
        <v>2815</v>
      </c>
      <c r="F6" s="717" t="s">
        <v>4172</v>
      </c>
      <c r="G6" s="718" t="s">
        <v>4525</v>
      </c>
      <c r="H6" s="980" t="s">
        <v>2816</v>
      </c>
      <c r="K6" s="711" t="s">
        <v>1085</v>
      </c>
      <c r="L6" s="711" t="s">
        <v>3428</v>
      </c>
      <c r="M6" s="713">
        <v>247</v>
      </c>
      <c r="N6" s="714" t="str">
        <f t="shared" ref="N6:N12" si="4">IF(M6="","",(TEXT(INT(M6/60),"00") &amp; ":" &amp; TEXT(MOD(M6,60),"00")))</f>
        <v>04:07</v>
      </c>
      <c r="O6" s="715"/>
      <c r="P6" s="1020">
        <v>0.24305555555555555</v>
      </c>
      <c r="Q6" s="1021">
        <f t="shared" si="1"/>
        <v>0.4145833333333333</v>
      </c>
      <c r="R6" s="1021">
        <f t="shared" si="2"/>
        <v>0.58611111111111103</v>
      </c>
      <c r="S6" s="1021">
        <f t="shared" ref="S6:S12" si="5">IF(Q6="","",N6+R6)</f>
        <v>0.75763888888888875</v>
      </c>
      <c r="T6" s="258" t="s">
        <v>242</v>
      </c>
      <c r="U6" s="250" t="s">
        <v>243</v>
      </c>
      <c r="V6" s="259"/>
      <c r="W6" s="252" t="s">
        <v>1555</v>
      </c>
      <c r="X6" s="260" t="str">
        <f t="shared" ref="X6:X11" si="6">IF(W6="","",(TEXT(INT(W6/60),"00") &amp; ":" &amp; TEXT(MOD(W6,60),"00")))</f>
        <v/>
      </c>
      <c r="Y6" s="261" t="s">
        <v>1555</v>
      </c>
      <c r="Z6" s="255">
        <v>0.75486111111111109</v>
      </c>
      <c r="AA6" s="256" t="str">
        <f t="shared" ref="AA6:AA11" si="7">IF(W6="","",(($X6)+Z6))</f>
        <v/>
      </c>
      <c r="AB6" s="256" t="str">
        <f t="shared" si="3"/>
        <v/>
      </c>
      <c r="AC6" s="256" t="str">
        <f t="shared" si="3"/>
        <v/>
      </c>
      <c r="AD6" s="256" t="e">
        <f t="shared" si="3"/>
        <v>#VALUE!</v>
      </c>
      <c r="AE6" s="256" t="str">
        <f t="shared" si="3"/>
        <v/>
      </c>
      <c r="AF6" s="256" t="str">
        <f t="shared" si="3"/>
        <v/>
      </c>
      <c r="AG6" s="257" t="str">
        <f t="shared" si="3"/>
        <v/>
      </c>
    </row>
    <row r="7" spans="1:33">
      <c r="A7" s="1019" t="s">
        <v>2050</v>
      </c>
      <c r="B7" s="717" t="s">
        <v>4113</v>
      </c>
      <c r="C7" s="718">
        <v>0.38194444444444442</v>
      </c>
      <c r="D7" s="718" t="s">
        <v>4526</v>
      </c>
      <c r="E7" s="719" t="s">
        <v>3708</v>
      </c>
      <c r="F7" s="717" t="s">
        <v>4172</v>
      </c>
      <c r="G7" s="718" t="s">
        <v>4523</v>
      </c>
      <c r="H7" s="980" t="s">
        <v>3709</v>
      </c>
      <c r="K7" s="711" t="s">
        <v>2050</v>
      </c>
      <c r="L7" s="711" t="s">
        <v>2232</v>
      </c>
      <c r="M7" s="713">
        <v>230</v>
      </c>
      <c r="N7" s="714" t="str">
        <f t="shared" si="4"/>
        <v>03:50</v>
      </c>
      <c r="O7" s="715"/>
      <c r="P7" s="1020">
        <v>0.22222222222222221</v>
      </c>
      <c r="Q7" s="1021">
        <f t="shared" si="1"/>
        <v>0.38194444444444442</v>
      </c>
      <c r="R7" s="1021">
        <f t="shared" si="2"/>
        <v>0.54166666666666663</v>
      </c>
      <c r="S7" s="1021">
        <f t="shared" si="5"/>
        <v>0.70138888888888884</v>
      </c>
      <c r="T7" s="258" t="s">
        <v>244</v>
      </c>
      <c r="U7" s="250" t="s">
        <v>245</v>
      </c>
      <c r="V7" s="259" t="s">
        <v>198</v>
      </c>
      <c r="W7" s="252">
        <v>499</v>
      </c>
      <c r="X7" s="260" t="str">
        <f t="shared" si="6"/>
        <v>08:19</v>
      </c>
      <c r="Y7" s="261">
        <v>2.8857715430861726</v>
      </c>
      <c r="Z7" s="255">
        <v>0.76874999999999993</v>
      </c>
      <c r="AA7" s="256">
        <f t="shared" si="7"/>
        <v>1.1152777777777776</v>
      </c>
      <c r="AB7" s="256">
        <f t="shared" si="3"/>
        <v>1.4618055555555554</v>
      </c>
      <c r="AC7" s="256">
        <f t="shared" si="3"/>
        <v>1.8083333333333331</v>
      </c>
      <c r="AD7" s="256">
        <f t="shared" si="3"/>
        <v>2.1548611111111109</v>
      </c>
      <c r="AE7" s="256">
        <f t="shared" si="3"/>
        <v>2.5013888888888887</v>
      </c>
      <c r="AF7" s="256">
        <f t="shared" si="3"/>
        <v>2.8479166666666664</v>
      </c>
      <c r="AG7" s="257">
        <f t="shared" si="3"/>
        <v>3.1944444444444442</v>
      </c>
    </row>
    <row r="8" spans="1:33">
      <c r="A8" s="1019" t="s">
        <v>2010</v>
      </c>
      <c r="B8" s="717" t="s">
        <v>4113</v>
      </c>
      <c r="C8" s="718">
        <v>0.47916666666666669</v>
      </c>
      <c r="D8" s="1264" t="s">
        <v>4530</v>
      </c>
      <c r="E8" s="719" t="s">
        <v>1071</v>
      </c>
      <c r="F8" s="717" t="s">
        <v>4321</v>
      </c>
      <c r="G8" s="718"/>
      <c r="H8" s="980" t="s">
        <v>2818</v>
      </c>
      <c r="K8" s="711" t="s">
        <v>2010</v>
      </c>
      <c r="L8" s="711" t="s">
        <v>2235</v>
      </c>
      <c r="M8" s="713">
        <v>233</v>
      </c>
      <c r="N8" s="714" t="str">
        <f t="shared" si="4"/>
        <v>03:53</v>
      </c>
      <c r="O8" s="715"/>
      <c r="P8" s="1020">
        <v>0.31944444444444448</v>
      </c>
      <c r="Q8" s="1021">
        <f t="shared" si="1"/>
        <v>0.48125000000000007</v>
      </c>
      <c r="R8" s="1021">
        <f t="shared" si="2"/>
        <v>0.6430555555555556</v>
      </c>
      <c r="S8" s="1021">
        <f t="shared" si="5"/>
        <v>0.80486111111111114</v>
      </c>
      <c r="T8" s="258" t="s">
        <v>191</v>
      </c>
      <c r="U8" s="250" t="s">
        <v>246</v>
      </c>
      <c r="V8" s="259"/>
      <c r="W8" s="252" t="s">
        <v>1555</v>
      </c>
      <c r="X8" s="260" t="str">
        <f t="shared" si="6"/>
        <v/>
      </c>
      <c r="Y8" s="261" t="s">
        <v>1555</v>
      </c>
      <c r="Z8" s="255">
        <v>0.85277777777777775</v>
      </c>
      <c r="AA8" s="256" t="str">
        <f t="shared" si="7"/>
        <v/>
      </c>
      <c r="AB8" s="256" t="str">
        <f t="shared" si="3"/>
        <v/>
      </c>
      <c r="AC8" s="256" t="str">
        <f t="shared" si="3"/>
        <v/>
      </c>
      <c r="AD8" s="256" t="e">
        <f t="shared" si="3"/>
        <v>#VALUE!</v>
      </c>
      <c r="AE8" s="256" t="str">
        <f t="shared" si="3"/>
        <v/>
      </c>
      <c r="AF8" s="256" t="str">
        <f t="shared" si="3"/>
        <v/>
      </c>
      <c r="AG8" s="257" t="str">
        <f t="shared" si="3"/>
        <v/>
      </c>
    </row>
    <row r="9" spans="1:33">
      <c r="A9" s="1053" t="s">
        <v>3763</v>
      </c>
      <c r="B9" s="717"/>
      <c r="C9" s="718"/>
      <c r="D9" s="718"/>
      <c r="E9" s="727" t="s">
        <v>1076</v>
      </c>
      <c r="F9" s="785" t="s">
        <v>4172</v>
      </c>
      <c r="G9" s="718" t="s">
        <v>4522</v>
      </c>
      <c r="H9" s="980" t="s">
        <v>2819</v>
      </c>
      <c r="K9" s="711" t="s">
        <v>3763</v>
      </c>
      <c r="L9" s="711"/>
      <c r="M9" s="713"/>
      <c r="N9" s="714" t="str">
        <f t="shared" si="4"/>
        <v/>
      </c>
      <c r="O9" s="715"/>
      <c r="P9" s="1020"/>
      <c r="Q9" s="1021" t="str">
        <f t="shared" si="1"/>
        <v/>
      </c>
      <c r="R9" s="1021" t="str">
        <f t="shared" si="2"/>
        <v/>
      </c>
      <c r="S9" s="1021" t="str">
        <f t="shared" si="5"/>
        <v/>
      </c>
      <c r="T9" s="258" t="s">
        <v>247</v>
      </c>
      <c r="U9" s="250"/>
      <c r="V9" s="259" t="s">
        <v>198</v>
      </c>
      <c r="W9" s="252" t="s">
        <v>1555</v>
      </c>
      <c r="X9" s="260" t="str">
        <f t="shared" si="6"/>
        <v/>
      </c>
      <c r="Y9" s="261" t="s">
        <v>1555</v>
      </c>
      <c r="Z9" s="255"/>
      <c r="AA9" s="256" t="str">
        <f t="shared" si="7"/>
        <v/>
      </c>
      <c r="AB9" s="256" t="str">
        <f t="shared" si="3"/>
        <v/>
      </c>
      <c r="AC9" s="256" t="str">
        <f t="shared" si="3"/>
        <v/>
      </c>
      <c r="AD9" s="256" t="str">
        <f t="shared" si="3"/>
        <v/>
      </c>
      <c r="AE9" s="256" t="str">
        <f t="shared" si="3"/>
        <v/>
      </c>
      <c r="AF9" s="256" t="str">
        <f t="shared" si="3"/>
        <v/>
      </c>
      <c r="AG9" s="257" t="str">
        <f t="shared" si="3"/>
        <v/>
      </c>
    </row>
    <row r="10" spans="1:33">
      <c r="A10" s="1269" t="s">
        <v>1907</v>
      </c>
      <c r="B10" s="717"/>
      <c r="C10" s="1250" t="s">
        <v>4128</v>
      </c>
      <c r="D10" s="1250"/>
      <c r="E10" s="727" t="s">
        <v>1063</v>
      </c>
      <c r="F10" s="785" t="s">
        <v>4322</v>
      </c>
      <c r="G10" s="1249" t="s">
        <v>4527</v>
      </c>
      <c r="H10" s="981" t="s">
        <v>4276</v>
      </c>
      <c r="K10" s="711" t="s">
        <v>1907</v>
      </c>
      <c r="L10" s="711"/>
      <c r="M10" s="713"/>
      <c r="N10" s="714"/>
      <c r="O10" s="715"/>
      <c r="P10" s="1020"/>
      <c r="Q10" s="1021"/>
      <c r="R10" s="1021"/>
      <c r="S10" s="1021"/>
      <c r="T10" s="258" t="s">
        <v>248</v>
      </c>
      <c r="U10" s="250" t="s">
        <v>249</v>
      </c>
      <c r="V10" s="259" t="s">
        <v>196</v>
      </c>
      <c r="W10" s="252">
        <v>531</v>
      </c>
      <c r="X10" s="260" t="str">
        <f t="shared" si="6"/>
        <v>08:51</v>
      </c>
      <c r="Y10" s="261">
        <v>2.7118644067796609</v>
      </c>
      <c r="Z10" s="255">
        <v>0.8305555555555556</v>
      </c>
      <c r="AA10" s="256">
        <f t="shared" si="7"/>
        <v>1.1993055555555556</v>
      </c>
      <c r="AB10" s="256">
        <f t="shared" si="3"/>
        <v>1.5680555555555555</v>
      </c>
      <c r="AC10" s="256">
        <f t="shared" si="3"/>
        <v>1.9368055555555554</v>
      </c>
      <c r="AD10" s="256">
        <f t="shared" si="3"/>
        <v>2.3055555555555554</v>
      </c>
      <c r="AE10" s="256">
        <f t="shared" si="3"/>
        <v>2.6743055555555553</v>
      </c>
      <c r="AF10" s="256">
        <f t="shared" si="3"/>
        <v>3.0430555555555552</v>
      </c>
      <c r="AG10" s="257">
        <f t="shared" si="3"/>
        <v>3.4118055555555551</v>
      </c>
    </row>
    <row r="11" spans="1:33">
      <c r="A11" s="1019" t="s">
        <v>1911</v>
      </c>
      <c r="B11" s="717" t="s">
        <v>4113</v>
      </c>
      <c r="C11" s="718">
        <v>0.375</v>
      </c>
      <c r="D11" s="718" t="s">
        <v>4529</v>
      </c>
      <c r="E11" s="727"/>
      <c r="F11" s="785"/>
      <c r="G11" s="718"/>
      <c r="H11" s="981"/>
      <c r="K11" s="711" t="s">
        <v>1911</v>
      </c>
      <c r="L11" s="711" t="s">
        <v>4199</v>
      </c>
      <c r="M11" s="713">
        <v>246</v>
      </c>
      <c r="N11" s="714" t="str">
        <f t="shared" si="4"/>
        <v>04:06</v>
      </c>
      <c r="O11" s="715"/>
      <c r="P11" s="1020">
        <v>0.20833333333333334</v>
      </c>
      <c r="Q11" s="1021">
        <f t="shared" si="1"/>
        <v>0.37916666666666665</v>
      </c>
      <c r="R11" s="1021">
        <f t="shared" si="2"/>
        <v>0.54999999999999993</v>
      </c>
      <c r="S11" s="1021">
        <f t="shared" si="5"/>
        <v>0.72083333333333321</v>
      </c>
      <c r="T11" s="258" t="s">
        <v>192</v>
      </c>
      <c r="U11" s="250" t="s">
        <v>250</v>
      </c>
      <c r="V11" s="259" t="s">
        <v>137</v>
      </c>
      <c r="W11" s="252">
        <v>471</v>
      </c>
      <c r="X11" s="260" t="str">
        <f t="shared" si="6"/>
        <v>07:51</v>
      </c>
      <c r="Y11" s="261">
        <v>3.0573248407643314</v>
      </c>
      <c r="Z11" s="255">
        <v>0.93125000000000002</v>
      </c>
      <c r="AA11" s="256">
        <f t="shared" si="7"/>
        <v>1.2583333333333333</v>
      </c>
      <c r="AB11" s="256">
        <f t="shared" si="3"/>
        <v>1.5854166666666667</v>
      </c>
      <c r="AC11" s="256">
        <f t="shared" si="3"/>
        <v>1.9125000000000001</v>
      </c>
      <c r="AD11" s="256">
        <f t="shared" si="3"/>
        <v>2.2395833333333335</v>
      </c>
      <c r="AE11" s="256">
        <f t="shared" si="3"/>
        <v>2.5666666666666669</v>
      </c>
      <c r="AF11" s="256">
        <f t="shared" si="3"/>
        <v>2.8937500000000003</v>
      </c>
      <c r="AG11" s="257">
        <f t="shared" si="3"/>
        <v>3.2208333333333337</v>
      </c>
    </row>
    <row r="12" spans="1:33">
      <c r="A12" s="1069" t="s">
        <v>1608</v>
      </c>
      <c r="B12" s="717" t="s">
        <v>4172</v>
      </c>
      <c r="C12" s="1022">
        <v>0.33680555555555558</v>
      </c>
      <c r="D12" s="1259" t="s">
        <v>4524</v>
      </c>
      <c r="E12" s="727"/>
      <c r="F12" s="785"/>
      <c r="G12" s="718"/>
      <c r="H12" s="981"/>
      <c r="K12" s="711" t="s">
        <v>1608</v>
      </c>
      <c r="L12" s="711" t="s">
        <v>3712</v>
      </c>
      <c r="M12" s="713">
        <v>246</v>
      </c>
      <c r="N12" s="714" t="str">
        <f t="shared" si="4"/>
        <v>04:06</v>
      </c>
      <c r="O12" s="715"/>
      <c r="P12" s="1020">
        <v>0.16319444444444445</v>
      </c>
      <c r="Q12" s="1021">
        <f t="shared" si="1"/>
        <v>0.33402777777777776</v>
      </c>
      <c r="R12" s="1021">
        <f t="shared" si="2"/>
        <v>0.50486111111111109</v>
      </c>
      <c r="S12" s="1021">
        <f t="shared" si="5"/>
        <v>0.67569444444444438</v>
      </c>
      <c r="T12" s="258"/>
      <c r="U12" s="250"/>
      <c r="V12" s="259"/>
      <c r="W12" s="252"/>
      <c r="X12" s="260"/>
      <c r="Y12" s="261"/>
      <c r="Z12" s="255"/>
      <c r="AA12" s="256"/>
      <c r="AB12" s="256"/>
      <c r="AC12" s="256"/>
      <c r="AD12" s="256"/>
      <c r="AE12" s="256"/>
      <c r="AF12" s="256"/>
      <c r="AG12" s="257"/>
    </row>
    <row r="13" spans="1:33" ht="26.25" thickBot="1">
      <c r="A13" s="1069"/>
      <c r="B13" s="717"/>
      <c r="C13" s="1022"/>
      <c r="D13" s="718"/>
      <c r="E13" s="786"/>
      <c r="F13" s="785"/>
      <c r="G13" s="718"/>
      <c r="H13" s="981"/>
      <c r="T13" s="258"/>
      <c r="U13" s="250"/>
      <c r="V13" s="259"/>
      <c r="W13" s="252"/>
      <c r="X13" s="260"/>
      <c r="Y13" s="261"/>
      <c r="Z13" s="255"/>
      <c r="AA13" s="256"/>
      <c r="AB13" s="256"/>
      <c r="AC13" s="256"/>
      <c r="AD13" s="256"/>
      <c r="AE13" s="256"/>
      <c r="AF13" s="256"/>
      <c r="AG13" s="257"/>
    </row>
    <row r="14" spans="1:33">
      <c r="A14" s="262" t="s">
        <v>883</v>
      </c>
      <c r="B14" s="263"/>
      <c r="C14" s="1179"/>
      <c r="D14" s="1177"/>
      <c r="E14" s="1177"/>
      <c r="F14" s="1177"/>
      <c r="G14" s="1177"/>
      <c r="H14" s="1178"/>
      <c r="T14" s="251"/>
      <c r="U14" s="264"/>
      <c r="V14" s="251"/>
      <c r="W14" s="251"/>
      <c r="X14" s="253"/>
      <c r="Y14" s="254"/>
      <c r="Z14" s="256"/>
      <c r="AA14" s="256"/>
      <c r="AB14" s="256"/>
      <c r="AC14" s="256"/>
      <c r="AD14" s="256"/>
      <c r="AE14" s="256"/>
      <c r="AF14" s="256"/>
      <c r="AG14" s="256"/>
    </row>
    <row r="15" spans="1:33">
      <c r="A15" s="265" t="s">
        <v>114</v>
      </c>
      <c r="B15" s="266" t="s">
        <v>137</v>
      </c>
      <c r="C15" s="1270" t="s">
        <v>4506</v>
      </c>
      <c r="D15" s="267"/>
      <c r="E15" s="267"/>
      <c r="F15" s="268"/>
      <c r="G15" s="268"/>
      <c r="H15" s="269"/>
      <c r="T15" s="251"/>
      <c r="U15" s="264"/>
      <c r="V15" s="251"/>
      <c r="W15" s="251"/>
      <c r="X15" s="253"/>
      <c r="Y15" s="254"/>
      <c r="Z15" s="256"/>
      <c r="AA15" s="256"/>
      <c r="AB15" s="256"/>
      <c r="AC15" s="256"/>
      <c r="AD15" s="256"/>
      <c r="AE15" s="256"/>
      <c r="AF15" s="256"/>
      <c r="AG15" s="256"/>
    </row>
    <row r="16" spans="1:33">
      <c r="A16" s="265" t="s">
        <v>1536</v>
      </c>
      <c r="B16" s="266" t="s">
        <v>196</v>
      </c>
      <c r="C16" s="629" t="s">
        <v>1907</v>
      </c>
      <c r="D16" s="629"/>
      <c r="E16" s="629"/>
      <c r="F16" s="632"/>
      <c r="G16" s="632"/>
      <c r="H16" s="633"/>
      <c r="T16" s="251"/>
      <c r="U16" s="264"/>
      <c r="V16" s="251"/>
      <c r="W16" s="251"/>
      <c r="X16" s="253"/>
      <c r="Y16" s="254"/>
      <c r="Z16" s="256"/>
      <c r="AA16" s="256"/>
      <c r="AB16" s="256"/>
      <c r="AC16" s="256"/>
      <c r="AD16" s="256"/>
      <c r="AE16" s="256"/>
      <c r="AF16" s="256"/>
      <c r="AG16" s="256"/>
    </row>
    <row r="17" spans="1:33">
      <c r="A17" s="265" t="s">
        <v>116</v>
      </c>
      <c r="B17" s="266" t="s">
        <v>146</v>
      </c>
      <c r="C17" s="267" t="s">
        <v>4511</v>
      </c>
      <c r="D17" s="634"/>
      <c r="E17" s="267"/>
      <c r="F17" s="268"/>
      <c r="G17" s="268"/>
      <c r="H17" s="269"/>
      <c r="T17" s="251"/>
      <c r="U17" s="264"/>
      <c r="V17" s="251"/>
      <c r="W17" s="251"/>
      <c r="X17" s="253"/>
      <c r="Y17" s="254"/>
      <c r="Z17" s="256"/>
      <c r="AA17" s="256"/>
      <c r="AB17" s="256"/>
      <c r="AC17" s="256"/>
      <c r="AD17" s="256"/>
      <c r="AE17" s="256"/>
      <c r="AF17" s="256"/>
      <c r="AG17" s="256"/>
    </row>
    <row r="18" spans="1:33">
      <c r="A18" s="265" t="s">
        <v>165</v>
      </c>
      <c r="B18" s="266" t="s">
        <v>251</v>
      </c>
      <c r="C18" s="629" t="s">
        <v>4468</v>
      </c>
      <c r="D18" s="634"/>
      <c r="E18" s="267"/>
      <c r="F18" s="268"/>
      <c r="G18" s="268"/>
      <c r="H18" s="269"/>
      <c r="T18" s="251"/>
      <c r="U18" s="264"/>
      <c r="V18" s="251"/>
      <c r="W18" s="251"/>
      <c r="X18" s="253"/>
      <c r="Y18" s="254"/>
      <c r="Z18" s="256"/>
      <c r="AA18" s="256"/>
      <c r="AB18" s="256"/>
      <c r="AC18" s="256"/>
      <c r="AD18" s="256"/>
      <c r="AE18" s="256"/>
      <c r="AF18" s="256"/>
      <c r="AG18" s="256"/>
    </row>
    <row r="19" spans="1:33">
      <c r="A19" s="265" t="s">
        <v>120</v>
      </c>
      <c r="B19" s="266" t="s">
        <v>197</v>
      </c>
      <c r="C19" s="629" t="s">
        <v>4468</v>
      </c>
      <c r="D19" s="628"/>
      <c r="E19" s="629"/>
      <c r="F19" s="632"/>
      <c r="G19" s="632"/>
      <c r="H19" s="633"/>
      <c r="T19" s="251"/>
      <c r="U19" s="264"/>
      <c r="V19" s="251"/>
      <c r="W19" s="251"/>
      <c r="X19" s="253"/>
      <c r="Y19" s="254"/>
      <c r="Z19" s="256"/>
      <c r="AA19" s="256"/>
      <c r="AB19" s="256"/>
      <c r="AC19" s="256"/>
      <c r="AD19" s="256"/>
      <c r="AE19" s="256"/>
      <c r="AF19" s="256"/>
      <c r="AG19" s="256"/>
    </row>
    <row r="20" spans="1:33">
      <c r="A20" s="265" t="s">
        <v>1697</v>
      </c>
      <c r="B20" s="266" t="s">
        <v>1651</v>
      </c>
      <c r="C20" s="629" t="s">
        <v>4398</v>
      </c>
      <c r="D20" s="629"/>
      <c r="E20" s="629"/>
      <c r="F20" s="632"/>
      <c r="G20" s="632"/>
      <c r="H20" s="633"/>
      <c r="T20" s="251"/>
      <c r="U20" s="264"/>
      <c r="V20" s="251"/>
      <c r="W20" s="251"/>
      <c r="X20" s="253"/>
      <c r="Y20" s="254"/>
      <c r="Z20" s="256"/>
      <c r="AA20" s="256"/>
      <c r="AB20" s="256"/>
      <c r="AC20" s="256"/>
      <c r="AD20" s="256"/>
      <c r="AE20" s="256"/>
      <c r="AF20" s="256"/>
      <c r="AG20" s="256"/>
    </row>
    <row r="21" spans="1:33">
      <c r="A21" s="265" t="s">
        <v>1790</v>
      </c>
      <c r="B21" s="266" t="s">
        <v>1791</v>
      </c>
      <c r="C21" s="731" t="s">
        <v>4543</v>
      </c>
      <c r="D21" s="629"/>
      <c r="E21" s="629"/>
      <c r="F21" s="632"/>
      <c r="G21" s="632"/>
      <c r="H21" s="633"/>
      <c r="T21" s="251"/>
      <c r="U21" s="264"/>
      <c r="V21" s="251"/>
      <c r="W21" s="251"/>
      <c r="X21" s="253"/>
      <c r="Y21" s="254"/>
      <c r="Z21" s="256"/>
      <c r="AA21" s="256"/>
      <c r="AB21" s="256"/>
      <c r="AC21" s="256"/>
      <c r="AD21" s="256"/>
      <c r="AE21" s="256"/>
      <c r="AF21" s="256"/>
      <c r="AG21" s="256"/>
    </row>
    <row r="22" spans="1:33">
      <c r="A22" s="265"/>
      <c r="B22" s="266" t="s">
        <v>2830</v>
      </c>
      <c r="C22" s="629" t="s">
        <v>2831</v>
      </c>
      <c r="D22" s="629"/>
      <c r="E22" s="629"/>
      <c r="F22" s="632"/>
      <c r="G22" s="632"/>
      <c r="H22" s="633"/>
      <c r="T22" s="251"/>
      <c r="U22" s="264"/>
      <c r="V22" s="251"/>
      <c r="W22" s="251"/>
      <c r="X22" s="253"/>
      <c r="Y22" s="254"/>
      <c r="Z22" s="256"/>
      <c r="AA22" s="256"/>
      <c r="AB22" s="256"/>
      <c r="AC22" s="256"/>
      <c r="AD22" s="256"/>
      <c r="AE22" s="256"/>
      <c r="AF22" s="256"/>
      <c r="AG22" s="256"/>
    </row>
    <row r="23" spans="1:33">
      <c r="A23" s="265"/>
      <c r="B23" s="266" t="s">
        <v>2832</v>
      </c>
      <c r="C23" s="629" t="s">
        <v>2833</v>
      </c>
      <c r="D23" s="629"/>
      <c r="E23" s="629"/>
      <c r="F23" s="632"/>
      <c r="G23" s="632"/>
      <c r="H23" s="633"/>
      <c r="T23" s="251"/>
      <c r="U23" s="264"/>
      <c r="V23" s="251"/>
      <c r="W23" s="251"/>
      <c r="X23" s="253"/>
      <c r="Y23" s="254"/>
      <c r="Z23" s="256"/>
      <c r="AA23" s="256"/>
      <c r="AB23" s="256"/>
      <c r="AC23" s="256"/>
      <c r="AD23" s="256"/>
      <c r="AE23" s="256"/>
      <c r="AF23" s="256"/>
      <c r="AG23" s="256"/>
    </row>
    <row r="24" spans="1:33">
      <c r="A24" s="265" t="s">
        <v>147</v>
      </c>
      <c r="B24" s="266" t="s">
        <v>2834</v>
      </c>
      <c r="C24" s="629" t="s">
        <v>4122</v>
      </c>
      <c r="D24" s="629"/>
      <c r="E24" s="629"/>
      <c r="F24" s="632"/>
      <c r="G24" s="632"/>
      <c r="H24" s="633"/>
      <c r="T24" s="251"/>
      <c r="U24" s="264"/>
      <c r="V24" s="251"/>
      <c r="W24" s="251"/>
      <c r="X24" s="253"/>
      <c r="Y24" s="254"/>
      <c r="Z24" s="256"/>
      <c r="AA24" s="256"/>
      <c r="AB24" s="256"/>
      <c r="AC24" s="256"/>
      <c r="AD24" s="256"/>
      <c r="AE24" s="256"/>
      <c r="AF24" s="256"/>
      <c r="AG24" s="256"/>
    </row>
    <row r="25" spans="1:33">
      <c r="A25" s="265"/>
      <c r="B25" s="266" t="s">
        <v>2835</v>
      </c>
      <c r="C25" s="629" t="s">
        <v>3630</v>
      </c>
      <c r="D25" s="629"/>
      <c r="E25" s="629"/>
      <c r="F25" s="632"/>
      <c r="G25" s="632"/>
      <c r="H25" s="633"/>
      <c r="T25" s="251"/>
      <c r="U25" s="264"/>
      <c r="V25" s="251"/>
      <c r="W25" s="251"/>
      <c r="X25" s="253"/>
      <c r="Y25" s="254"/>
      <c r="Z25" s="256"/>
      <c r="AA25" s="256"/>
      <c r="AB25" s="256"/>
      <c r="AC25" s="256"/>
      <c r="AD25" s="256"/>
      <c r="AE25" s="256"/>
      <c r="AF25" s="256"/>
      <c r="AG25" s="256"/>
    </row>
    <row r="26" spans="1:33">
      <c r="A26" s="265"/>
      <c r="B26" s="266" t="s">
        <v>2836</v>
      </c>
      <c r="C26" s="629" t="s">
        <v>4421</v>
      </c>
      <c r="D26" s="629"/>
      <c r="E26" s="629"/>
      <c r="F26" s="632"/>
      <c r="G26" s="632"/>
      <c r="H26" s="633"/>
      <c r="T26" s="251"/>
      <c r="U26" s="264"/>
      <c r="V26" s="251"/>
      <c r="W26" s="251"/>
      <c r="X26" s="253"/>
      <c r="Y26" s="254"/>
      <c r="Z26" s="256"/>
      <c r="AA26" s="256"/>
      <c r="AB26" s="256"/>
      <c r="AC26" s="256"/>
      <c r="AD26" s="256"/>
      <c r="AE26" s="256"/>
      <c r="AF26" s="256"/>
      <c r="AG26" s="256"/>
    </row>
    <row r="27" spans="1:33">
      <c r="A27" s="265"/>
      <c r="B27" s="266" t="s">
        <v>2837</v>
      </c>
      <c r="C27" s="629" t="s">
        <v>4504</v>
      </c>
      <c r="D27" s="629"/>
      <c r="E27" s="629"/>
      <c r="F27" s="632"/>
      <c r="G27" s="632"/>
      <c r="H27" s="633"/>
      <c r="T27" s="251"/>
      <c r="U27" s="264"/>
      <c r="V27" s="251"/>
      <c r="W27" s="251"/>
      <c r="X27" s="253"/>
      <c r="Y27" s="254"/>
      <c r="Z27" s="256"/>
      <c r="AA27" s="256"/>
      <c r="AB27" s="256"/>
      <c r="AC27" s="256"/>
      <c r="AD27" s="256"/>
      <c r="AE27" s="256"/>
      <c r="AF27" s="256"/>
      <c r="AG27" s="256"/>
    </row>
    <row r="28" spans="1:33">
      <c r="A28" s="265" t="s">
        <v>2840</v>
      </c>
      <c r="B28" s="266" t="s">
        <v>2841</v>
      </c>
      <c r="C28" s="629" t="s">
        <v>2842</v>
      </c>
      <c r="D28" s="629"/>
      <c r="E28" s="629"/>
      <c r="F28" s="632"/>
      <c r="G28" s="632"/>
      <c r="H28" s="633"/>
      <c r="T28" s="251"/>
      <c r="U28" s="264"/>
      <c r="V28" s="251"/>
      <c r="W28" s="251"/>
      <c r="X28" s="253"/>
      <c r="Y28" s="254"/>
      <c r="Z28" s="256"/>
      <c r="AA28" s="256"/>
      <c r="AB28" s="256"/>
      <c r="AC28" s="256"/>
      <c r="AD28" s="256"/>
      <c r="AE28" s="256"/>
      <c r="AF28" s="256"/>
      <c r="AG28" s="256"/>
    </row>
    <row r="29" spans="1:33">
      <c r="A29" s="265" t="s">
        <v>4370</v>
      </c>
      <c r="B29" s="266" t="s">
        <v>2904</v>
      </c>
      <c r="C29" s="629" t="s">
        <v>4489</v>
      </c>
      <c r="D29" s="629"/>
      <c r="E29" s="629"/>
      <c r="F29" s="632"/>
      <c r="G29" s="632"/>
      <c r="H29" s="633"/>
      <c r="T29" s="251"/>
      <c r="U29" s="264"/>
      <c r="V29" s="251"/>
      <c r="W29" s="251"/>
      <c r="X29" s="253"/>
      <c r="Y29" s="254"/>
      <c r="Z29" s="256"/>
      <c r="AA29" s="256"/>
      <c r="AB29" s="256"/>
      <c r="AC29" s="256"/>
      <c r="AD29" s="256"/>
      <c r="AE29" s="256"/>
      <c r="AF29" s="256"/>
      <c r="AG29" s="256"/>
    </row>
    <row r="30" spans="1:33">
      <c r="A30" s="265" t="s">
        <v>3331</v>
      </c>
      <c r="B30" s="266" t="s">
        <v>3661</v>
      </c>
      <c r="C30" s="629" t="s">
        <v>4492</v>
      </c>
      <c r="D30" s="629"/>
      <c r="E30" s="629"/>
      <c r="F30" s="632"/>
      <c r="G30" s="632"/>
      <c r="H30" s="633"/>
      <c r="T30" s="251"/>
      <c r="U30" s="264"/>
      <c r="V30" s="251"/>
      <c r="W30" s="251"/>
      <c r="X30" s="253"/>
      <c r="Y30" s="254"/>
      <c r="Z30" s="256"/>
      <c r="AA30" s="256"/>
      <c r="AB30" s="256"/>
      <c r="AC30" s="256"/>
      <c r="AD30" s="256"/>
      <c r="AE30" s="256"/>
      <c r="AF30" s="256"/>
      <c r="AG30" s="256"/>
    </row>
    <row r="31" spans="1:33">
      <c r="A31" s="265"/>
      <c r="B31" s="266"/>
      <c r="C31" s="630" t="s">
        <v>4544</v>
      </c>
      <c r="D31" s="629"/>
      <c r="E31" s="629"/>
      <c r="F31" s="632"/>
      <c r="G31" s="632"/>
      <c r="H31" s="633"/>
      <c r="T31" s="251"/>
      <c r="U31" s="264"/>
      <c r="V31" s="251"/>
      <c r="W31" s="251"/>
      <c r="X31" s="253"/>
      <c r="Y31" s="254"/>
      <c r="Z31" s="256"/>
      <c r="AA31" s="256"/>
      <c r="AB31" s="256"/>
      <c r="AC31" s="256"/>
      <c r="AD31" s="256"/>
      <c r="AE31" s="256"/>
      <c r="AF31" s="256"/>
      <c r="AG31" s="256"/>
    </row>
    <row r="32" spans="1:33">
      <c r="A32" s="265"/>
      <c r="B32" s="266" t="s">
        <v>3663</v>
      </c>
      <c r="C32" s="629" t="s">
        <v>4491</v>
      </c>
      <c r="D32" s="629"/>
      <c r="E32" s="629"/>
      <c r="F32" s="632"/>
      <c r="G32" s="632"/>
      <c r="H32" s="633"/>
      <c r="T32" s="251"/>
      <c r="U32" s="264"/>
      <c r="V32" s="251"/>
      <c r="W32" s="251"/>
      <c r="X32" s="253"/>
      <c r="Y32" s="254"/>
      <c r="Z32" s="256"/>
      <c r="AA32" s="256"/>
      <c r="AB32" s="256"/>
      <c r="AC32" s="256"/>
      <c r="AD32" s="256"/>
      <c r="AE32" s="256"/>
      <c r="AF32" s="256"/>
      <c r="AG32" s="256"/>
    </row>
    <row r="33" spans="1:33">
      <c r="A33" s="265"/>
      <c r="B33" s="266"/>
      <c r="C33" s="630" t="s">
        <v>4545</v>
      </c>
      <c r="D33" s="629"/>
      <c r="E33" s="629"/>
      <c r="F33" s="632"/>
      <c r="G33" s="632"/>
      <c r="H33" s="633"/>
      <c r="T33" s="251"/>
      <c r="U33" s="264"/>
      <c r="V33" s="251"/>
      <c r="W33" s="251"/>
      <c r="X33" s="253"/>
      <c r="Y33" s="254"/>
      <c r="Z33" s="256"/>
      <c r="AA33" s="256"/>
      <c r="AB33" s="256"/>
      <c r="AC33" s="256"/>
      <c r="AD33" s="256"/>
      <c r="AE33" s="256"/>
      <c r="AF33" s="256"/>
      <c r="AG33" s="256"/>
    </row>
    <row r="34" spans="1:33">
      <c r="A34" s="265" t="s">
        <v>4076</v>
      </c>
      <c r="B34" s="266" t="s">
        <v>3459</v>
      </c>
      <c r="C34" s="630" t="s">
        <v>4537</v>
      </c>
      <c r="D34" s="629"/>
      <c r="E34" s="629"/>
      <c r="F34" s="632"/>
      <c r="G34" s="632"/>
      <c r="H34" s="633"/>
      <c r="T34" s="251"/>
      <c r="U34" s="264"/>
      <c r="V34" s="251"/>
      <c r="W34" s="251"/>
      <c r="X34" s="253"/>
      <c r="Y34" s="254"/>
      <c r="Z34" s="256"/>
      <c r="AA34" s="256"/>
      <c r="AB34" s="256"/>
      <c r="AC34" s="256"/>
      <c r="AD34" s="256"/>
      <c r="AE34" s="256"/>
      <c r="AF34" s="256"/>
      <c r="AG34" s="256"/>
    </row>
    <row r="35" spans="1:33">
      <c r="A35" s="265"/>
      <c r="B35" s="266"/>
      <c r="C35" s="630"/>
      <c r="D35" s="629"/>
      <c r="E35" s="629"/>
      <c r="F35" s="632"/>
      <c r="G35" s="632"/>
      <c r="H35" s="633"/>
      <c r="T35" s="251"/>
      <c r="U35" s="264"/>
      <c r="V35" s="251"/>
      <c r="W35" s="251"/>
      <c r="X35" s="253"/>
      <c r="Y35" s="254"/>
      <c r="Z35" s="256"/>
      <c r="AA35" s="256"/>
      <c r="AB35" s="256"/>
      <c r="AC35" s="256"/>
      <c r="AD35" s="256"/>
      <c r="AE35" s="256"/>
      <c r="AF35" s="256"/>
      <c r="AG35" s="256"/>
    </row>
    <row r="36" spans="1:33">
      <c r="A36" s="793"/>
      <c r="B36" s="946"/>
      <c r="C36" s="731"/>
      <c r="D36" s="731"/>
      <c r="E36" s="731"/>
      <c r="F36" s="732"/>
      <c r="G36" s="732"/>
      <c r="H36" s="633"/>
      <c r="T36" s="251"/>
      <c r="U36" s="264"/>
      <c r="V36" s="251"/>
      <c r="W36" s="251"/>
      <c r="X36" s="253"/>
      <c r="Y36" s="254"/>
      <c r="Z36" s="256"/>
      <c r="AA36" s="256"/>
      <c r="AB36" s="256"/>
      <c r="AC36" s="256"/>
      <c r="AD36" s="256"/>
      <c r="AE36" s="256"/>
      <c r="AF36" s="256"/>
      <c r="AG36" s="256"/>
    </row>
    <row r="37" spans="1:33">
      <c r="A37" s="793"/>
      <c r="B37" s="946"/>
      <c r="C37" s="628" t="s">
        <v>4498</v>
      </c>
      <c r="D37" s="629"/>
      <c r="E37" s="731"/>
      <c r="F37" s="732"/>
      <c r="G37" s="732"/>
      <c r="H37" s="633"/>
      <c r="T37" s="251"/>
      <c r="U37" s="264"/>
      <c r="V37" s="251"/>
      <c r="W37" s="251"/>
      <c r="X37" s="253"/>
      <c r="Y37" s="254"/>
      <c r="Z37" s="256"/>
      <c r="AA37" s="256"/>
      <c r="AB37" s="256"/>
      <c r="AC37" s="256"/>
      <c r="AD37" s="256"/>
      <c r="AE37" s="256"/>
      <c r="AF37" s="256"/>
      <c r="AG37" s="256"/>
    </row>
    <row r="38" spans="1:33">
      <c r="A38" s="793"/>
      <c r="B38" s="946"/>
      <c r="C38" s="630" t="s">
        <v>4499</v>
      </c>
      <c r="D38" s="629"/>
      <c r="E38" s="731"/>
      <c r="F38" s="732"/>
      <c r="G38" s="732"/>
      <c r="H38" s="633"/>
      <c r="T38" s="251"/>
      <c r="U38" s="264"/>
      <c r="V38" s="251"/>
      <c r="W38" s="251"/>
      <c r="X38" s="253"/>
      <c r="Y38" s="254"/>
      <c r="Z38" s="256"/>
      <c r="AA38" s="256"/>
      <c r="AB38" s="256"/>
      <c r="AC38" s="256"/>
      <c r="AD38" s="256"/>
      <c r="AE38" s="256"/>
      <c r="AF38" s="256"/>
      <c r="AG38" s="256"/>
    </row>
    <row r="39" spans="1:33">
      <c r="A39" s="793"/>
      <c r="B39" s="946"/>
      <c r="C39" s="731"/>
      <c r="D39" s="629"/>
      <c r="E39" s="731"/>
      <c r="F39" s="732"/>
      <c r="G39" s="732"/>
      <c r="H39" s="633"/>
      <c r="T39" s="251"/>
      <c r="U39" s="264"/>
      <c r="V39" s="251"/>
      <c r="W39" s="251"/>
      <c r="X39" s="253"/>
      <c r="Y39" s="254"/>
      <c r="Z39" s="256"/>
      <c r="AA39" s="256"/>
      <c r="AB39" s="256"/>
      <c r="AC39" s="256"/>
      <c r="AD39" s="256"/>
      <c r="AE39" s="256"/>
      <c r="AF39" s="256"/>
      <c r="AG39" s="256"/>
    </row>
    <row r="40" spans="1:33">
      <c r="A40" s="793"/>
      <c r="B40" s="1026" t="s">
        <v>4365</v>
      </c>
      <c r="C40" s="628" t="s">
        <v>4546</v>
      </c>
      <c r="D40" s="629"/>
      <c r="E40" s="629"/>
      <c r="F40" s="632"/>
      <c r="G40" s="732"/>
      <c r="H40" s="633"/>
      <c r="T40" s="251"/>
      <c r="U40" s="264"/>
      <c r="V40" s="251"/>
      <c r="W40" s="251"/>
      <c r="X40" s="253"/>
      <c r="Y40" s="254"/>
      <c r="Z40" s="256"/>
      <c r="AA40" s="256"/>
      <c r="AB40" s="256"/>
      <c r="AC40" s="256"/>
      <c r="AD40" s="256"/>
      <c r="AE40" s="256"/>
      <c r="AF40" s="256"/>
      <c r="AG40" s="256"/>
    </row>
    <row r="41" spans="1:33">
      <c r="A41" s="1026" t="s">
        <v>4366</v>
      </c>
      <c r="B41" s="1026" t="s">
        <v>4365</v>
      </c>
      <c r="C41" s="630" t="s">
        <v>4367</v>
      </c>
      <c r="D41" s="629"/>
      <c r="E41" s="629"/>
      <c r="F41" s="632"/>
      <c r="G41" s="732"/>
      <c r="H41" s="633"/>
      <c r="T41" s="251"/>
      <c r="U41" s="264"/>
      <c r="V41" s="251"/>
      <c r="W41" s="251"/>
      <c r="X41" s="253"/>
      <c r="Y41" s="254"/>
      <c r="Z41" s="256"/>
      <c r="AA41" s="256"/>
      <c r="AB41" s="256"/>
      <c r="AC41" s="256"/>
      <c r="AD41" s="256"/>
      <c r="AE41" s="256"/>
      <c r="AF41" s="256"/>
      <c r="AG41" s="256"/>
    </row>
    <row r="42" spans="1:33">
      <c r="A42" s="1070"/>
      <c r="B42" s="1026"/>
      <c r="C42" s="630" t="s">
        <v>4465</v>
      </c>
      <c r="D42" s="731"/>
      <c r="E42" s="731"/>
      <c r="F42" s="732"/>
      <c r="G42" s="732"/>
      <c r="H42" s="633"/>
      <c r="T42" s="251"/>
      <c r="U42" s="264"/>
      <c r="V42" s="251"/>
      <c r="W42" s="251"/>
      <c r="X42" s="253"/>
      <c r="Y42" s="254"/>
      <c r="Z42" s="256"/>
      <c r="AA42" s="256"/>
      <c r="AB42" s="256"/>
      <c r="AC42" s="256"/>
      <c r="AD42" s="256"/>
      <c r="AE42" s="256"/>
      <c r="AF42" s="256"/>
      <c r="AG42" s="256"/>
    </row>
    <row r="43" spans="1:33">
      <c r="A43" s="1070"/>
      <c r="B43" s="1026"/>
      <c r="C43" s="628" t="s">
        <v>4466</v>
      </c>
      <c r="D43" s="731"/>
      <c r="E43" s="731"/>
      <c r="F43" s="732"/>
      <c r="G43" s="732"/>
      <c r="H43" s="633"/>
      <c r="T43" s="251"/>
      <c r="U43" s="264"/>
      <c r="V43" s="251"/>
      <c r="W43" s="251"/>
      <c r="X43" s="253"/>
      <c r="Y43" s="254"/>
      <c r="Z43" s="256"/>
      <c r="AA43" s="256"/>
      <c r="AB43" s="256"/>
      <c r="AC43" s="256"/>
      <c r="AD43" s="256"/>
      <c r="AE43" s="256"/>
      <c r="AF43" s="256"/>
      <c r="AG43" s="256"/>
    </row>
    <row r="44" spans="1:33">
      <c r="A44" s="1070"/>
      <c r="B44" s="1026" t="s">
        <v>4000</v>
      </c>
      <c r="C44" s="628" t="s">
        <v>4326</v>
      </c>
      <c r="D44" s="731"/>
      <c r="E44" s="731"/>
      <c r="F44" s="732"/>
      <c r="G44" s="732"/>
      <c r="H44" s="633"/>
      <c r="T44" s="251"/>
      <c r="U44" s="264"/>
      <c r="V44" s="251"/>
      <c r="W44" s="251"/>
      <c r="X44" s="253"/>
      <c r="Y44" s="254"/>
      <c r="Z44" s="256"/>
      <c r="AA44" s="256"/>
      <c r="AB44" s="256"/>
      <c r="AC44" s="256"/>
      <c r="AD44" s="256"/>
      <c r="AE44" s="256"/>
      <c r="AF44" s="256"/>
      <c r="AG44" s="256"/>
    </row>
    <row r="45" spans="1:33" s="1046" customFormat="1">
      <c r="A45" s="793"/>
      <c r="B45" s="1026" t="s">
        <v>4000</v>
      </c>
      <c r="C45" s="628" t="s">
        <v>4500</v>
      </c>
      <c r="D45" s="731"/>
      <c r="E45" s="731"/>
      <c r="F45" s="732"/>
      <c r="G45" s="732"/>
      <c r="H45" s="633"/>
      <c r="K45" s="1047"/>
      <c r="L45" s="1047"/>
      <c r="M45" s="1047"/>
      <c r="N45" s="1047"/>
      <c r="O45" s="1047"/>
      <c r="P45" s="1047"/>
      <c r="Q45" s="1047"/>
      <c r="R45" s="1047"/>
      <c r="T45" s="1048"/>
      <c r="U45" s="1049"/>
      <c r="V45" s="1048"/>
      <c r="W45" s="1048"/>
      <c r="X45" s="1050"/>
      <c r="Y45" s="1051"/>
      <c r="Z45" s="1052"/>
      <c r="AA45" s="1052"/>
      <c r="AB45" s="1052"/>
      <c r="AC45" s="1052"/>
      <c r="AD45" s="1052"/>
      <c r="AE45" s="1052"/>
      <c r="AF45" s="1052"/>
      <c r="AG45" s="1052"/>
    </row>
    <row r="46" spans="1:33">
      <c r="A46" s="793"/>
      <c r="B46" s="1026" t="s">
        <v>4000</v>
      </c>
      <c r="C46" s="630" t="s">
        <v>4159</v>
      </c>
      <c r="D46" s="630"/>
      <c r="E46" s="630"/>
      <c r="F46" s="794"/>
      <c r="G46" s="794"/>
      <c r="H46" s="1058"/>
      <c r="T46" s="251"/>
      <c r="U46" s="264"/>
      <c r="V46" s="251"/>
      <c r="W46" s="251"/>
      <c r="X46" s="253"/>
      <c r="Y46" s="254"/>
      <c r="Z46" s="256"/>
      <c r="AA46" s="256"/>
      <c r="AB46" s="256"/>
      <c r="AC46" s="256"/>
      <c r="AD46" s="256"/>
      <c r="AE46" s="256"/>
      <c r="AF46" s="256"/>
      <c r="AG46" s="256"/>
    </row>
    <row r="47" spans="1:33">
      <c r="A47" s="265"/>
      <c r="B47" s="1026"/>
      <c r="C47" s="634"/>
      <c r="D47" s="731"/>
      <c r="E47" s="731"/>
      <c r="F47" s="732"/>
      <c r="G47" s="732"/>
      <c r="H47" s="633"/>
      <c r="T47" s="251"/>
      <c r="U47" s="264"/>
      <c r="V47" s="251"/>
      <c r="W47" s="251"/>
      <c r="X47" s="253"/>
      <c r="Y47" s="254"/>
      <c r="Z47" s="256"/>
      <c r="AA47" s="256"/>
      <c r="AB47" s="256"/>
      <c r="AC47" s="256"/>
      <c r="AD47" s="256"/>
      <c r="AE47" s="256"/>
      <c r="AF47" s="256"/>
      <c r="AG47" s="256"/>
    </row>
    <row r="48" spans="1:33">
      <c r="A48" s="793"/>
      <c r="B48" s="946" t="s">
        <v>2925</v>
      </c>
      <c r="C48" s="628" t="s">
        <v>3871</v>
      </c>
      <c r="D48" s="731"/>
      <c r="E48" s="731"/>
      <c r="F48" s="732"/>
      <c r="G48" s="732"/>
      <c r="H48" s="633"/>
      <c r="T48" s="251"/>
      <c r="U48" s="264"/>
      <c r="V48" s="251"/>
      <c r="W48" s="251"/>
      <c r="X48" s="253"/>
      <c r="Y48" s="254"/>
      <c r="Z48" s="256"/>
      <c r="AA48" s="256"/>
      <c r="AB48" s="256"/>
      <c r="AC48" s="256"/>
      <c r="AD48" s="256"/>
      <c r="AE48" s="256"/>
      <c r="AF48" s="256"/>
      <c r="AG48" s="256"/>
    </row>
    <row r="49" spans="1:33">
      <c r="A49" s="793"/>
      <c r="B49" s="946" t="s">
        <v>2925</v>
      </c>
      <c r="C49" s="634" t="s">
        <v>3741</v>
      </c>
      <c r="D49" s="925"/>
      <c r="E49" s="925"/>
      <c r="F49" s="947"/>
      <c r="G49" s="947"/>
      <c r="H49" s="269"/>
      <c r="T49" s="251"/>
      <c r="U49" s="264"/>
      <c r="V49" s="251"/>
      <c r="W49" s="251"/>
      <c r="X49" s="253"/>
      <c r="Y49" s="254"/>
      <c r="Z49" s="256"/>
      <c r="AA49" s="256"/>
      <c r="AB49" s="256"/>
      <c r="AC49" s="256"/>
      <c r="AD49" s="256"/>
      <c r="AE49" s="256"/>
      <c r="AF49" s="256"/>
      <c r="AG49" s="256"/>
    </row>
    <row r="50" spans="1:33">
      <c r="A50" s="793"/>
      <c r="B50" s="946" t="s">
        <v>2925</v>
      </c>
      <c r="C50" s="731" t="s">
        <v>2926</v>
      </c>
      <c r="D50" s="267"/>
      <c r="E50" s="267"/>
      <c r="F50" s="268"/>
      <c r="G50" s="268"/>
      <c r="H50" s="269"/>
      <c r="T50" s="251"/>
      <c r="U50" s="264"/>
      <c r="V50" s="251"/>
      <c r="W50" s="251"/>
      <c r="X50" s="253"/>
      <c r="Y50" s="254"/>
      <c r="Z50" s="256"/>
      <c r="AA50" s="256"/>
      <c r="AB50" s="256"/>
      <c r="AC50" s="256"/>
      <c r="AD50" s="256"/>
      <c r="AE50" s="256"/>
      <c r="AF50" s="256"/>
      <c r="AG50" s="256"/>
    </row>
    <row r="51" spans="1:33">
      <c r="A51" s="265"/>
      <c r="B51" s="266" t="s">
        <v>2925</v>
      </c>
      <c r="C51" s="731" t="s">
        <v>2927</v>
      </c>
      <c r="D51" s="267"/>
      <c r="E51" s="267"/>
      <c r="F51" s="268"/>
      <c r="G51" s="268"/>
      <c r="H51" s="269"/>
      <c r="T51" s="251"/>
      <c r="U51" s="264"/>
      <c r="V51" s="251"/>
      <c r="W51" s="251"/>
      <c r="X51" s="253"/>
      <c r="Y51" s="254"/>
      <c r="Z51" s="256"/>
      <c r="AA51" s="256"/>
      <c r="AB51" s="256"/>
      <c r="AC51" s="256"/>
      <c r="AD51" s="256"/>
      <c r="AE51" s="256"/>
      <c r="AF51" s="256"/>
      <c r="AG51" s="256"/>
    </row>
    <row r="52" spans="1:33">
      <c r="A52" s="265"/>
      <c r="B52" s="266" t="s">
        <v>2925</v>
      </c>
      <c r="C52" s="731" t="s">
        <v>2928</v>
      </c>
      <c r="D52" s="267"/>
      <c r="E52" s="267"/>
      <c r="F52" s="268"/>
      <c r="G52" s="268"/>
      <c r="H52" s="269"/>
      <c r="T52" s="251"/>
      <c r="U52" s="264"/>
      <c r="V52" s="251"/>
      <c r="W52" s="251"/>
      <c r="X52" s="253"/>
      <c r="Y52" s="254"/>
      <c r="Z52" s="256"/>
      <c r="AA52" s="256"/>
      <c r="AB52" s="256"/>
      <c r="AC52" s="256"/>
      <c r="AD52" s="256"/>
      <c r="AE52" s="256"/>
      <c r="AF52" s="256"/>
      <c r="AG52" s="256"/>
    </row>
    <row r="53" spans="1:33">
      <c r="A53" s="265"/>
      <c r="B53" s="266" t="s">
        <v>2929</v>
      </c>
      <c r="C53" s="267" t="s">
        <v>2930</v>
      </c>
      <c r="D53" s="629"/>
      <c r="E53" s="629"/>
      <c r="F53" s="632"/>
      <c r="G53" s="632"/>
      <c r="H53" s="633"/>
      <c r="T53" s="251"/>
      <c r="U53" s="264"/>
      <c r="V53" s="251"/>
      <c r="W53" s="251"/>
      <c r="X53" s="253"/>
      <c r="Y53" s="254"/>
      <c r="Z53" s="256"/>
      <c r="AA53" s="256"/>
      <c r="AB53" s="256"/>
      <c r="AC53" s="256"/>
      <c r="AD53" s="256"/>
      <c r="AE53" s="256"/>
      <c r="AF53" s="256"/>
      <c r="AG53" s="256"/>
    </row>
    <row r="54" spans="1:33">
      <c r="A54" s="265"/>
      <c r="B54" s="266"/>
      <c r="C54" s="629" t="s">
        <v>2931</v>
      </c>
      <c r="D54" s="629"/>
      <c r="E54" s="629"/>
      <c r="F54" s="632"/>
      <c r="G54" s="632"/>
      <c r="H54" s="633"/>
      <c r="T54" s="251"/>
      <c r="U54" s="264"/>
      <c r="V54" s="251"/>
      <c r="W54" s="251"/>
      <c r="X54" s="253"/>
      <c r="Y54" s="254"/>
      <c r="Z54" s="256"/>
      <c r="AA54" s="256"/>
      <c r="AB54" s="256"/>
      <c r="AC54" s="256"/>
      <c r="AD54" s="256"/>
      <c r="AE54" s="256"/>
      <c r="AF54" s="256"/>
      <c r="AG54" s="256"/>
    </row>
    <row r="55" spans="1:33">
      <c r="A55" s="265"/>
      <c r="B55" s="266" t="s">
        <v>2925</v>
      </c>
      <c r="C55" s="629" t="s">
        <v>2932</v>
      </c>
      <c r="D55" s="629"/>
      <c r="E55" s="629"/>
      <c r="F55" s="632"/>
      <c r="G55" s="632"/>
      <c r="H55" s="633"/>
      <c r="T55" s="251"/>
      <c r="U55" s="264"/>
      <c r="V55" s="251"/>
      <c r="W55" s="251"/>
      <c r="X55" s="253"/>
      <c r="Y55" s="254"/>
      <c r="Z55" s="256"/>
      <c r="AA55" s="256"/>
      <c r="AB55" s="256"/>
      <c r="AC55" s="256"/>
      <c r="AD55" s="256"/>
      <c r="AE55" s="256"/>
      <c r="AF55" s="256"/>
      <c r="AG55" s="256"/>
    </row>
    <row r="56" spans="1:33">
      <c r="A56" s="265"/>
      <c r="B56" s="266" t="s">
        <v>2929</v>
      </c>
      <c r="C56" s="629" t="s">
        <v>2933</v>
      </c>
      <c r="D56" s="629"/>
      <c r="E56" s="629"/>
      <c r="F56" s="632"/>
      <c r="G56" s="632"/>
      <c r="H56" s="633"/>
      <c r="T56" s="251"/>
      <c r="U56" s="264"/>
      <c r="V56" s="251"/>
      <c r="W56" s="251"/>
      <c r="X56" s="253"/>
      <c r="Y56" s="254"/>
      <c r="Z56" s="256"/>
      <c r="AA56" s="256"/>
      <c r="AB56" s="256"/>
      <c r="AC56" s="256"/>
      <c r="AD56" s="256"/>
      <c r="AE56" s="256"/>
      <c r="AF56" s="256"/>
      <c r="AG56" s="256"/>
    </row>
    <row r="57" spans="1:33">
      <c r="A57" s="265"/>
      <c r="B57" s="266" t="s">
        <v>2929</v>
      </c>
      <c r="C57" s="267" t="s">
        <v>2934</v>
      </c>
      <c r="D57" s="267"/>
      <c r="E57" s="267"/>
      <c r="F57" s="268"/>
      <c r="G57" s="268"/>
      <c r="H57" s="269"/>
      <c r="T57" s="251"/>
      <c r="U57" s="264"/>
      <c r="V57" s="251"/>
      <c r="W57" s="251"/>
      <c r="X57" s="253"/>
      <c r="Y57" s="254"/>
      <c r="Z57" s="256"/>
      <c r="AA57" s="256"/>
      <c r="AB57" s="256"/>
      <c r="AC57" s="256"/>
      <c r="AD57" s="256"/>
      <c r="AE57" s="256"/>
      <c r="AF57" s="256"/>
      <c r="AG57" s="256"/>
    </row>
    <row r="58" spans="1:33">
      <c r="A58" s="265"/>
      <c r="B58" s="266" t="s">
        <v>2925</v>
      </c>
      <c r="C58" s="629" t="s">
        <v>2935</v>
      </c>
      <c r="D58" s="267"/>
      <c r="E58" s="267"/>
      <c r="F58" s="268"/>
      <c r="G58" s="268"/>
      <c r="H58" s="633"/>
      <c r="T58" s="251"/>
      <c r="U58" s="264"/>
      <c r="V58" s="251"/>
      <c r="W58" s="251"/>
      <c r="X58" s="253"/>
      <c r="Y58" s="254"/>
      <c r="Z58" s="256"/>
      <c r="AA58" s="256"/>
      <c r="AB58" s="256"/>
      <c r="AC58" s="256"/>
      <c r="AD58" s="256"/>
      <c r="AE58" s="256"/>
      <c r="AF58" s="256"/>
      <c r="AG58" s="256"/>
    </row>
    <row r="59" spans="1:33">
      <c r="A59" s="265"/>
      <c r="B59" s="266" t="s">
        <v>2929</v>
      </c>
      <c r="C59" s="267" t="s">
        <v>2936</v>
      </c>
      <c r="D59" s="267"/>
      <c r="E59" s="732"/>
      <c r="F59" s="732"/>
      <c r="G59" s="632"/>
      <c r="H59" s="269"/>
      <c r="T59" s="251"/>
      <c r="U59" s="264"/>
      <c r="V59" s="251"/>
      <c r="W59" s="251"/>
      <c r="X59" s="253"/>
      <c r="Y59" s="254"/>
      <c r="Z59" s="256"/>
      <c r="AA59" s="256"/>
      <c r="AB59" s="256"/>
      <c r="AC59" s="256"/>
      <c r="AD59" s="256"/>
      <c r="AE59" s="256"/>
      <c r="AF59" s="256"/>
      <c r="AG59" s="256"/>
    </row>
    <row r="60" spans="1:33">
      <c r="A60" s="265"/>
      <c r="B60" s="266" t="s">
        <v>2929</v>
      </c>
      <c r="C60" s="267" t="s">
        <v>2937</v>
      </c>
      <c r="D60" s="267"/>
      <c r="E60" s="732"/>
      <c r="F60" s="732"/>
      <c r="G60" s="268"/>
      <c r="H60" s="269"/>
      <c r="T60" s="251"/>
      <c r="U60" s="264"/>
      <c r="V60" s="251"/>
      <c r="W60" s="251"/>
      <c r="X60" s="253"/>
      <c r="Y60" s="254"/>
      <c r="Z60" s="256"/>
      <c r="AA60" s="256"/>
      <c r="AB60" s="256"/>
      <c r="AC60" s="256"/>
      <c r="AD60" s="256"/>
      <c r="AE60" s="256"/>
      <c r="AF60" s="256"/>
      <c r="AG60" s="256"/>
    </row>
    <row r="61" spans="1:33">
      <c r="A61" s="793"/>
      <c r="B61" s="796" t="s">
        <v>2929</v>
      </c>
      <c r="C61" s="629" t="s">
        <v>2938</v>
      </c>
      <c r="D61" s="629"/>
      <c r="E61" s="629"/>
      <c r="F61" s="632"/>
      <c r="G61" s="632"/>
      <c r="H61" s="795"/>
      <c r="T61" s="251"/>
      <c r="U61" s="264"/>
      <c r="V61" s="251"/>
      <c r="W61" s="251"/>
      <c r="X61" s="253"/>
      <c r="Y61" s="254"/>
      <c r="Z61" s="256"/>
      <c r="AA61" s="256"/>
      <c r="AB61" s="256"/>
      <c r="AC61" s="256"/>
      <c r="AD61" s="256"/>
      <c r="AE61" s="256"/>
      <c r="AF61" s="256"/>
      <c r="AG61" s="256"/>
    </row>
    <row r="62" spans="1:33">
      <c r="A62" s="793"/>
      <c r="B62" s="796" t="s">
        <v>2929</v>
      </c>
      <c r="C62" s="629" t="s">
        <v>2939</v>
      </c>
      <c r="D62" s="629"/>
      <c r="E62" s="629"/>
      <c r="F62" s="632"/>
      <c r="G62" s="632"/>
      <c r="H62" s="795"/>
      <c r="T62" s="251"/>
      <c r="U62" s="264"/>
      <c r="V62" s="251"/>
      <c r="W62" s="251"/>
      <c r="X62" s="253"/>
      <c r="Y62" s="254"/>
      <c r="Z62" s="256"/>
      <c r="AA62" s="256"/>
      <c r="AB62" s="256"/>
      <c r="AC62" s="256"/>
      <c r="AD62" s="256"/>
      <c r="AE62" s="256"/>
      <c r="AF62" s="256"/>
      <c r="AG62" s="256"/>
    </row>
    <row r="63" spans="1:33">
      <c r="A63" s="265"/>
      <c r="B63" s="796" t="s">
        <v>2929</v>
      </c>
      <c r="C63" s="629" t="s">
        <v>2940</v>
      </c>
      <c r="D63" s="629"/>
      <c r="E63" s="629"/>
      <c r="F63" s="632"/>
      <c r="G63" s="632"/>
      <c r="H63" s="633"/>
      <c r="T63" s="251"/>
      <c r="U63" s="264"/>
      <c r="V63" s="251"/>
      <c r="W63" s="251"/>
      <c r="X63" s="253"/>
      <c r="Y63" s="254"/>
      <c r="Z63" s="256"/>
      <c r="AA63" s="256"/>
      <c r="AB63" s="256"/>
      <c r="AC63" s="256"/>
      <c r="AD63" s="256"/>
      <c r="AE63" s="256"/>
      <c r="AF63" s="256"/>
      <c r="AG63" s="256"/>
    </row>
    <row r="64" spans="1:33" ht="26.25" thickBot="1">
      <c r="A64" s="265"/>
      <c r="B64" s="796" t="s">
        <v>2929</v>
      </c>
      <c r="C64" s="629" t="s">
        <v>2941</v>
      </c>
      <c r="D64" s="629"/>
      <c r="E64" s="629"/>
      <c r="F64" s="632"/>
      <c r="G64" s="632"/>
      <c r="H64" s="633"/>
      <c r="T64" s="251"/>
      <c r="U64" s="264"/>
      <c r="V64" s="251"/>
      <c r="W64" s="251"/>
      <c r="X64" s="253"/>
      <c r="Y64" s="254"/>
      <c r="Z64" s="256"/>
      <c r="AA64" s="256"/>
      <c r="AB64" s="256"/>
      <c r="AC64" s="256"/>
      <c r="AD64" s="256"/>
      <c r="AE64" s="256"/>
      <c r="AF64" s="256"/>
      <c r="AG64" s="256"/>
    </row>
    <row r="65" spans="1:33" ht="33" thickBot="1">
      <c r="A65" s="1171" t="s">
        <v>884</v>
      </c>
      <c r="B65" s="1172"/>
      <c r="C65" s="1173"/>
      <c r="D65" s="270" t="s">
        <v>1517</v>
      </c>
      <c r="E65" s="1171" t="s">
        <v>885</v>
      </c>
      <c r="F65" s="1173"/>
      <c r="G65" s="270" t="s">
        <v>1519</v>
      </c>
      <c r="H65" s="270"/>
      <c r="T65" s="251"/>
      <c r="U65" s="264"/>
      <c r="V65" s="251"/>
      <c r="W65" s="251"/>
      <c r="X65" s="253"/>
      <c r="Y65" s="254"/>
      <c r="Z65" s="256"/>
      <c r="AA65" s="256"/>
      <c r="AB65" s="256"/>
      <c r="AC65" s="256"/>
      <c r="AD65" s="256"/>
      <c r="AE65" s="256"/>
      <c r="AF65" s="256"/>
      <c r="AG65" s="256"/>
    </row>
    <row r="66" spans="1:33">
      <c r="A66" s="271"/>
      <c r="T66" s="251"/>
      <c r="U66" s="264"/>
      <c r="V66" s="251"/>
      <c r="W66" s="251"/>
      <c r="X66" s="253"/>
      <c r="Y66" s="254"/>
      <c r="Z66" s="256"/>
      <c r="AA66" s="256"/>
      <c r="AB66" s="256"/>
      <c r="AC66" s="256"/>
      <c r="AD66" s="256"/>
      <c r="AE66" s="256"/>
      <c r="AF66" s="256"/>
      <c r="AG66" s="256"/>
    </row>
    <row r="67" spans="1:33">
      <c r="T67" s="251"/>
      <c r="U67" s="264"/>
      <c r="V67" s="251"/>
      <c r="W67" s="251"/>
      <c r="X67" s="253"/>
      <c r="Y67" s="254"/>
      <c r="Z67" s="256"/>
      <c r="AA67" s="256"/>
      <c r="AB67" s="256"/>
      <c r="AC67" s="256"/>
      <c r="AD67" s="256"/>
      <c r="AE67" s="256"/>
      <c r="AF67" s="256"/>
      <c r="AG67" s="256"/>
    </row>
    <row r="68" spans="1:33" ht="39.75" customHeight="1"/>
    <row r="69" spans="1:33" ht="24.75" customHeight="1"/>
    <row r="70" spans="1:33" ht="24.75" customHeight="1"/>
    <row r="71" spans="1:33" ht="24.75" customHeight="1"/>
    <row r="72" spans="1:33" ht="24.75" customHeight="1"/>
    <row r="73" spans="1:33" ht="24.75" customHeight="1"/>
    <row r="74" spans="1:33" ht="24.75" customHeight="1"/>
    <row r="75" spans="1:33" ht="24.75" customHeight="1"/>
    <row r="76" spans="1:33" ht="24.75" customHeight="1"/>
    <row r="77" spans="1:33" ht="24.75" customHeight="1"/>
    <row r="78" spans="1:33" ht="24.75" customHeight="1">
      <c r="K78" s="716"/>
      <c r="L78" s="716"/>
      <c r="M78" s="716"/>
      <c r="N78" s="716"/>
      <c r="O78" s="716"/>
      <c r="P78" s="716"/>
      <c r="Q78" s="716"/>
      <c r="R78" s="716"/>
    </row>
    <row r="79" spans="1:33" ht="24.75" customHeight="1"/>
    <row r="80" spans="1:33" s="274" customFormat="1" ht="38.25" customHeight="1">
      <c r="A80" s="272"/>
      <c r="B80" s="272"/>
      <c r="C80" s="273"/>
      <c r="D80" s="273"/>
      <c r="E80" s="273"/>
      <c r="F80" s="272"/>
      <c r="G80" s="272"/>
      <c r="H80" s="273"/>
      <c r="K80" s="709"/>
      <c r="L80" s="709"/>
      <c r="M80" s="709"/>
      <c r="N80" s="709"/>
      <c r="O80" s="709"/>
      <c r="P80" s="709"/>
      <c r="Q80" s="709"/>
      <c r="R80" s="709"/>
      <c r="T80" s="241"/>
      <c r="U80" s="241"/>
      <c r="V80" s="241"/>
      <c r="W80" s="241"/>
      <c r="X80" s="241"/>
      <c r="Y80" s="241"/>
      <c r="Z80" s="241"/>
      <c r="AA80" s="241"/>
      <c r="AB80" s="241"/>
      <c r="AC80" s="241"/>
      <c r="AD80" s="241"/>
      <c r="AE80" s="241"/>
      <c r="AF80" s="241"/>
      <c r="AG80" s="241"/>
    </row>
    <row r="92" spans="20:33" ht="30.75">
      <c r="T92" s="275"/>
      <c r="U92" s="275"/>
      <c r="V92" s="275"/>
      <c r="W92" s="275"/>
      <c r="X92" s="275"/>
      <c r="Y92" s="275"/>
      <c r="Z92" s="275"/>
      <c r="AA92" s="275"/>
      <c r="AB92" s="275"/>
      <c r="AC92" s="275"/>
      <c r="AD92" s="275"/>
      <c r="AE92" s="275"/>
      <c r="AF92" s="275"/>
      <c r="AG92" s="275" t="s">
        <v>252</v>
      </c>
    </row>
  </sheetData>
  <mergeCells count="8">
    <mergeCell ref="A65:C65"/>
    <mergeCell ref="E65:F65"/>
    <mergeCell ref="G1:H1"/>
    <mergeCell ref="A4:H4"/>
    <mergeCell ref="C14:H14"/>
    <mergeCell ref="A1:B1"/>
    <mergeCell ref="C1:D1"/>
    <mergeCell ref="E1:F1"/>
  </mergeCells>
  <phoneticPr fontId="5" type="noConversion"/>
  <conditionalFormatting sqref="A61:A65 A42:A58 A15:A40">
    <cfRule type="cellIs" dxfId="218" priority="15" stopIfTrue="1" operator="equal">
      <formula>"跳車"</formula>
    </cfRule>
  </conditionalFormatting>
  <conditionalFormatting sqref="U5:U67">
    <cfRule type="cellIs" dxfId="217" priority="12" stopIfTrue="1" operator="equal">
      <formula>"FINAL"</formula>
    </cfRule>
    <cfRule type="cellIs" dxfId="216" priority="13" stopIfTrue="1" operator="equal">
      <formula>"清車"</formula>
    </cfRule>
    <cfRule type="cellIs" dxfId="215" priority="14" stopIfTrue="1" operator="equal">
      <formula>"改紡"</formula>
    </cfRule>
  </conditionalFormatting>
  <conditionalFormatting sqref="A59:A60">
    <cfRule type="cellIs" dxfId="214" priority="2" stopIfTrue="1" operator="equal">
      <formula>"跳車"</formula>
    </cfRule>
  </conditionalFormatting>
  <dataValidations count="2">
    <dataValidation type="list" allowBlank="1" showInputMessage="1" showErrorMessage="1" sqref="G65 D65">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7"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12" sqref="F12"/>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313" customWidth="1"/>
    <col min="7" max="7" width="10.125" style="159" customWidth="1"/>
    <col min="8" max="8" width="24.875" style="159" customWidth="1"/>
    <col min="9" max="16384" width="9" style="172"/>
  </cols>
  <sheetData>
    <row r="1" spans="1:8" ht="18.95" customHeight="1" thickTop="1">
      <c r="A1" s="1184">
        <v>46157</v>
      </c>
      <c r="B1" s="164" t="s">
        <v>1610</v>
      </c>
      <c r="C1" s="165" t="s">
        <v>4452</v>
      </c>
      <c r="D1" s="166" t="s">
        <v>2810</v>
      </c>
      <c r="E1" s="166" t="s">
        <v>137</v>
      </c>
      <c r="F1" s="167" t="s">
        <v>4502</v>
      </c>
      <c r="G1" s="621"/>
      <c r="H1" s="1268" t="s">
        <v>4503</v>
      </c>
    </row>
    <row r="2" spans="1:8" ht="18.95" customHeight="1">
      <c r="A2" s="1184"/>
      <c r="B2" s="173" t="s">
        <v>1610</v>
      </c>
      <c r="C2" s="177" t="s">
        <v>535</v>
      </c>
      <c r="D2" s="175" t="s">
        <v>3860</v>
      </c>
      <c r="E2" s="175"/>
      <c r="F2" s="178" t="s">
        <v>4457</v>
      </c>
      <c r="G2" s="575"/>
      <c r="H2" s="1062"/>
    </row>
    <row r="3" spans="1:8" ht="18.95" customHeight="1">
      <c r="A3" s="1184"/>
      <c r="B3" s="173"/>
      <c r="C3" s="183"/>
      <c r="D3" s="175"/>
      <c r="E3" s="175"/>
      <c r="F3" s="178"/>
      <c r="G3" s="575"/>
      <c r="H3" s="1063"/>
    </row>
    <row r="4" spans="1:8" ht="18.95" customHeight="1">
      <c r="A4" s="1184"/>
      <c r="B4" s="173"/>
      <c r="C4" s="183"/>
      <c r="D4" s="175"/>
      <c r="E4" s="175"/>
      <c r="F4" s="641"/>
      <c r="G4" s="575"/>
      <c r="H4" s="638"/>
    </row>
    <row r="5" spans="1:8" ht="18.95" customHeight="1">
      <c r="A5" s="1185"/>
      <c r="B5" s="173"/>
      <c r="C5" s="186"/>
      <c r="D5" s="175"/>
      <c r="E5" s="175"/>
      <c r="F5" s="187"/>
      <c r="G5" s="636"/>
      <c r="H5" s="638"/>
    </row>
    <row r="6" spans="1:8" ht="18.95" customHeight="1">
      <c r="A6" s="1185"/>
      <c r="B6" s="173"/>
      <c r="C6" s="721"/>
      <c r="D6" s="640"/>
      <c r="E6" s="640"/>
      <c r="F6" s="641"/>
      <c r="G6" s="636"/>
      <c r="H6" s="638"/>
    </row>
    <row r="7" spans="1:8" ht="18.95" customHeight="1">
      <c r="A7" s="1185"/>
      <c r="B7" s="173"/>
      <c r="C7" s="721"/>
      <c r="D7" s="640"/>
      <c r="E7" s="640"/>
      <c r="F7" s="641"/>
      <c r="G7" s="636"/>
      <c r="H7" s="638"/>
    </row>
    <row r="8" spans="1:8" ht="18.95" customHeight="1">
      <c r="A8" s="1185"/>
      <c r="B8" s="173"/>
      <c r="C8" s="721"/>
      <c r="D8" s="640"/>
      <c r="E8" s="640"/>
      <c r="F8" s="1066"/>
      <c r="G8" s="636"/>
      <c r="H8" s="638"/>
    </row>
    <row r="9" spans="1:8" ht="18.95" customHeight="1">
      <c r="A9" s="1185"/>
      <c r="B9" s="173"/>
      <c r="C9" s="639"/>
      <c r="D9" s="191"/>
      <c r="E9" s="640"/>
      <c r="F9" s="1066"/>
      <c r="G9" s="636"/>
      <c r="H9" s="637"/>
    </row>
    <row r="10" spans="1:8" ht="18.95" customHeight="1" thickBot="1">
      <c r="A10" s="1185"/>
      <c r="B10" s="205"/>
      <c r="C10" s="787"/>
      <c r="D10" s="207"/>
      <c r="E10" s="207"/>
      <c r="F10" s="788"/>
      <c r="G10" s="789"/>
      <c r="H10" s="790"/>
    </row>
    <row r="11" spans="1:8" ht="18.75" customHeight="1" thickTop="1"/>
    <row r="13" spans="1:8" ht="18.75" customHeight="1">
      <c r="C13" s="1064"/>
      <c r="D13" s="1064"/>
      <c r="E13" s="1064"/>
      <c r="F13" s="1065"/>
    </row>
    <row r="14" spans="1:8" ht="18.75" customHeight="1">
      <c r="C14" s="1064"/>
      <c r="D14" s="1064"/>
      <c r="E14" s="1064"/>
      <c r="F14" s="1065"/>
    </row>
    <row r="15" spans="1:8" ht="18.75" customHeight="1">
      <c r="C15" s="1064"/>
      <c r="D15" s="1064"/>
      <c r="E15" s="1064"/>
      <c r="F15" s="1065"/>
    </row>
  </sheetData>
  <mergeCells count="1">
    <mergeCell ref="A1:A10"/>
  </mergeCells>
  <phoneticPr fontId="5" type="noConversion"/>
  <conditionalFormatting sqref="D5:D10">
    <cfRule type="cellIs" dxfId="213" priority="325" stopIfTrue="1" operator="equal">
      <formula>"改紡"</formula>
    </cfRule>
    <cfRule type="cellIs" dxfId="212" priority="326" stopIfTrue="1" operator="equal">
      <formula>"final停"</formula>
    </cfRule>
    <cfRule type="cellIs" dxfId="211" priority="327" stopIfTrue="1" operator="equal">
      <formula>"了機"</formula>
    </cfRule>
  </conditionalFormatting>
  <conditionalFormatting sqref="D5:D10">
    <cfRule type="cellIs" dxfId="210" priority="324" stopIfTrue="1" operator="equal">
      <formula>"跳車"</formula>
    </cfRule>
  </conditionalFormatting>
  <conditionalFormatting sqref="D4">
    <cfRule type="cellIs" dxfId="209" priority="19" stopIfTrue="1" operator="equal">
      <formula>"跳車"</formula>
    </cfRule>
  </conditionalFormatting>
  <conditionalFormatting sqref="D4">
    <cfRule type="cellIs" dxfId="208" priority="16" stopIfTrue="1" operator="equal">
      <formula>"改紡"</formula>
    </cfRule>
    <cfRule type="cellIs" dxfId="207" priority="17" stopIfTrue="1" operator="equal">
      <formula>"final停"</formula>
    </cfRule>
    <cfRule type="cellIs" dxfId="206" priority="18" stopIfTrue="1" operator="equal">
      <formula>"了機"</formula>
    </cfRule>
  </conditionalFormatting>
  <conditionalFormatting sqref="D1:D3">
    <cfRule type="cellIs" dxfId="205" priority="1" stopIfTrue="1" operator="equal">
      <formula>"改紡"</formula>
    </cfRule>
    <cfRule type="cellIs" dxfId="204" priority="2" stopIfTrue="1" operator="equal">
      <formula>"final停"</formula>
    </cfRule>
    <cfRule type="cellIs" dxfId="203" priority="3" stopIfTrue="1" operator="equal">
      <formula>"了機"</formula>
    </cfRule>
  </conditionalFormatting>
  <conditionalFormatting sqref="D1:D3">
    <cfRule type="cellIs" dxfId="202" priority="4" stopIfTrue="1" operator="equal">
      <formula>"跳車"</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G18" sqref="G18"/>
    </sheetView>
  </sheetViews>
  <sheetFormatPr defaultRowHeight="29.25" customHeight="1"/>
  <cols>
    <col min="1" max="1" width="5.75" style="311" customWidth="1"/>
    <col min="2" max="2" width="13.625" style="311" customWidth="1"/>
    <col min="3" max="4" width="13.25" style="311" customWidth="1"/>
    <col min="5" max="5" width="16.125" style="311" customWidth="1"/>
    <col min="6" max="6" width="48" style="312" customWidth="1"/>
    <col min="7" max="7" width="26.75" style="311" customWidth="1"/>
    <col min="8" max="16384" width="9" style="307"/>
  </cols>
  <sheetData>
    <row r="1" spans="1:7" ht="29.25" customHeight="1">
      <c r="A1" s="305" t="s">
        <v>92</v>
      </c>
      <c r="B1" s="305" t="s">
        <v>91</v>
      </c>
      <c r="C1" s="305" t="s">
        <v>275</v>
      </c>
      <c r="D1" s="305" t="s">
        <v>254</v>
      </c>
      <c r="E1" s="305" t="s">
        <v>94</v>
      </c>
      <c r="F1" s="306" t="s">
        <v>276</v>
      </c>
      <c r="G1" s="305" t="s">
        <v>262</v>
      </c>
    </row>
    <row r="2" spans="1:7" ht="56.25" customHeight="1">
      <c r="A2" s="308">
        <v>1</v>
      </c>
      <c r="B2" s="309">
        <v>46155</v>
      </c>
      <c r="C2" s="308" t="s">
        <v>12</v>
      </c>
      <c r="D2" s="308" t="s">
        <v>4381</v>
      </c>
      <c r="E2" s="611" t="s">
        <v>4395</v>
      </c>
      <c r="F2" s="310" t="s">
        <v>4382</v>
      </c>
      <c r="G2" s="308"/>
    </row>
    <row r="3" spans="1:7" ht="27" customHeight="1">
      <c r="A3" s="308">
        <v>2</v>
      </c>
      <c r="B3" s="309"/>
      <c r="C3" s="308"/>
      <c r="D3" s="308"/>
      <c r="E3" s="611"/>
      <c r="F3" s="310"/>
      <c r="G3" s="308"/>
    </row>
    <row r="4" spans="1:7" ht="27" customHeight="1">
      <c r="A4" s="308">
        <v>3</v>
      </c>
      <c r="B4" s="309"/>
      <c r="C4" s="308"/>
      <c r="D4" s="308"/>
      <c r="E4" s="611"/>
      <c r="F4" s="310"/>
      <c r="G4" s="308"/>
    </row>
    <row r="5" spans="1:7" ht="27" customHeight="1">
      <c r="A5" s="308">
        <v>4</v>
      </c>
      <c r="B5" s="309"/>
      <c r="C5" s="308"/>
      <c r="D5" s="308"/>
      <c r="E5" s="611"/>
      <c r="F5" s="310"/>
      <c r="G5" s="308"/>
    </row>
    <row r="6" spans="1:7" ht="27" customHeight="1">
      <c r="A6" s="308">
        <v>5</v>
      </c>
      <c r="B6" s="309"/>
      <c r="C6" s="308"/>
      <c r="D6" s="308"/>
      <c r="E6" s="611"/>
      <c r="F6" s="310"/>
      <c r="G6" s="308"/>
    </row>
    <row r="7" spans="1:7" ht="27" customHeight="1">
      <c r="A7" s="308">
        <v>6</v>
      </c>
      <c r="B7" s="309"/>
      <c r="C7" s="308"/>
      <c r="D7" s="308"/>
      <c r="E7" s="611"/>
      <c r="F7" s="310"/>
      <c r="G7" s="308"/>
    </row>
    <row r="8" spans="1:7" ht="27" customHeight="1">
      <c r="A8" s="308">
        <v>7</v>
      </c>
      <c r="B8" s="309"/>
      <c r="C8" s="308"/>
      <c r="D8" s="308"/>
      <c r="E8" s="611"/>
      <c r="F8" s="310"/>
      <c r="G8" s="308"/>
    </row>
    <row r="9" spans="1:7" ht="27" customHeight="1">
      <c r="A9" s="308">
        <v>8</v>
      </c>
      <c r="B9" s="309"/>
      <c r="C9" s="308"/>
      <c r="D9" s="308"/>
      <c r="E9" s="611"/>
      <c r="F9" s="310"/>
      <c r="G9" s="308"/>
    </row>
    <row r="10" spans="1:7" ht="27" customHeight="1">
      <c r="A10" s="308">
        <v>9</v>
      </c>
      <c r="B10" s="309"/>
      <c r="C10" s="308"/>
      <c r="D10" s="308"/>
      <c r="E10" s="611"/>
      <c r="F10" s="310"/>
      <c r="G10" s="308"/>
    </row>
    <row r="11" spans="1:7" ht="27" customHeight="1">
      <c r="A11" s="308">
        <v>10</v>
      </c>
      <c r="B11" s="309"/>
      <c r="C11" s="308"/>
      <c r="D11" s="308"/>
      <c r="E11" s="611"/>
      <c r="F11" s="310"/>
      <c r="G11" s="308"/>
    </row>
    <row r="12" spans="1:7" ht="27" customHeight="1">
      <c r="A12" s="308">
        <v>11</v>
      </c>
      <c r="B12" s="309"/>
      <c r="C12" s="308"/>
      <c r="D12" s="308"/>
      <c r="E12" s="611"/>
      <c r="F12" s="310"/>
      <c r="G12" s="308"/>
    </row>
    <row r="13" spans="1:7" ht="27" customHeight="1">
      <c r="A13" s="308">
        <v>12</v>
      </c>
      <c r="B13" s="309"/>
      <c r="C13" s="308"/>
      <c r="D13" s="308"/>
      <c r="E13" s="611"/>
      <c r="F13" s="310"/>
      <c r="G13" s="308"/>
    </row>
    <row r="14" spans="1:7" ht="27" customHeight="1">
      <c r="A14" s="308">
        <v>13</v>
      </c>
      <c r="B14" s="309"/>
      <c r="C14" s="308"/>
      <c r="D14" s="308"/>
      <c r="E14" s="611"/>
      <c r="F14" s="310"/>
      <c r="G14" s="308"/>
    </row>
    <row r="15" spans="1:7" ht="27" customHeight="1">
      <c r="A15" s="308">
        <v>14</v>
      </c>
      <c r="B15" s="309"/>
      <c r="C15" s="308"/>
      <c r="D15" s="308"/>
      <c r="E15" s="611"/>
      <c r="F15" s="310"/>
      <c r="G15" s="308"/>
    </row>
    <row r="16" spans="1:7" ht="27" customHeight="1">
      <c r="A16" s="308" t="s">
        <v>277</v>
      </c>
      <c r="B16" s="309"/>
      <c r="C16" s="308"/>
      <c r="D16" s="308"/>
      <c r="E16" s="611"/>
      <c r="F16" s="310"/>
      <c r="G16" s="308"/>
    </row>
    <row r="17" spans="1:7" ht="27" customHeight="1">
      <c r="A17" s="308" t="s">
        <v>278</v>
      </c>
      <c r="B17" s="309"/>
      <c r="C17" s="308"/>
      <c r="D17" s="308"/>
      <c r="E17" s="611"/>
      <c r="F17" s="310"/>
      <c r="G17" s="308"/>
    </row>
    <row r="18" spans="1:7" ht="27" customHeight="1">
      <c r="A18" s="308" t="s">
        <v>279</v>
      </c>
      <c r="B18" s="309"/>
      <c r="C18" s="308"/>
      <c r="D18" s="308"/>
      <c r="E18" s="611"/>
      <c r="F18" s="310"/>
      <c r="G18" s="308"/>
    </row>
    <row r="19" spans="1:7" ht="27" customHeight="1">
      <c r="A19" s="308" t="s">
        <v>280</v>
      </c>
      <c r="B19" s="309"/>
      <c r="C19" s="308"/>
      <c r="D19" s="308"/>
      <c r="E19" s="611"/>
      <c r="F19" s="310"/>
      <c r="G19" s="308"/>
    </row>
    <row r="20" spans="1:7" ht="27" customHeight="1">
      <c r="A20" s="308" t="s">
        <v>281</v>
      </c>
      <c r="B20" s="309"/>
      <c r="C20" s="308"/>
      <c r="D20" s="308"/>
      <c r="E20" s="611"/>
      <c r="F20" s="310"/>
      <c r="G20" s="308"/>
    </row>
    <row r="21" spans="1:7" ht="27" customHeight="1">
      <c r="A21" s="308">
        <v>20</v>
      </c>
      <c r="B21" s="309"/>
      <c r="C21" s="308"/>
      <c r="D21" s="308"/>
      <c r="E21" s="611"/>
      <c r="F21" s="310"/>
      <c r="G21" s="308"/>
    </row>
    <row r="22" spans="1:7" ht="27" customHeight="1">
      <c r="A22" s="308" t="s">
        <v>282</v>
      </c>
      <c r="B22" s="309"/>
      <c r="C22" s="308"/>
      <c r="D22" s="308"/>
      <c r="E22" s="611"/>
      <c r="F22" s="310"/>
      <c r="G22" s="308"/>
    </row>
    <row r="23" spans="1:7" ht="27" customHeight="1">
      <c r="A23" s="308" t="s">
        <v>283</v>
      </c>
      <c r="B23" s="309"/>
      <c r="C23" s="308"/>
      <c r="D23" s="308"/>
      <c r="E23" s="611"/>
      <c r="F23" s="310"/>
      <c r="G23" s="308"/>
    </row>
    <row r="24" spans="1:7" ht="27" customHeight="1">
      <c r="A24" s="308" t="s">
        <v>284</v>
      </c>
      <c r="B24" s="309"/>
      <c r="C24" s="308"/>
      <c r="D24" s="308"/>
      <c r="E24" s="611"/>
      <c r="F24" s="310"/>
      <c r="G24" s="308"/>
    </row>
    <row r="25" spans="1:7" ht="27" customHeight="1">
      <c r="A25" s="308" t="s">
        <v>285</v>
      </c>
      <c r="B25" s="309"/>
      <c r="C25" s="308"/>
      <c r="D25" s="308"/>
      <c r="E25" s="611"/>
      <c r="F25" s="310"/>
      <c r="G25" s="308"/>
    </row>
    <row r="26" spans="1:7" ht="27" customHeight="1">
      <c r="A26" s="308" t="s">
        <v>286</v>
      </c>
      <c r="B26" s="309"/>
      <c r="C26" s="308"/>
      <c r="D26" s="308"/>
      <c r="E26" s="611"/>
      <c r="F26" s="310"/>
      <c r="G26" s="308"/>
    </row>
    <row r="27" spans="1:7" ht="27" customHeight="1">
      <c r="A27" s="308" t="s">
        <v>287</v>
      </c>
      <c r="B27" s="309"/>
      <c r="C27" s="308"/>
      <c r="D27" s="308"/>
      <c r="E27" s="611"/>
      <c r="F27" s="310"/>
      <c r="G27" s="308"/>
    </row>
    <row r="28" spans="1:7" ht="27" customHeight="1">
      <c r="A28" s="308" t="s">
        <v>288</v>
      </c>
      <c r="B28" s="309"/>
      <c r="C28" s="308"/>
      <c r="D28" s="308"/>
      <c r="E28" s="611"/>
      <c r="F28" s="310"/>
      <c r="G28" s="308"/>
    </row>
    <row r="29" spans="1:7" ht="27" customHeight="1">
      <c r="A29" s="308" t="s">
        <v>289</v>
      </c>
      <c r="B29" s="309"/>
      <c r="C29" s="308"/>
      <c r="D29" s="308"/>
      <c r="E29" s="611"/>
      <c r="F29" s="310"/>
      <c r="G29" s="308"/>
    </row>
    <row r="30" spans="1:7" ht="27" customHeight="1">
      <c r="A30" s="308" t="s">
        <v>290</v>
      </c>
      <c r="B30" s="309"/>
      <c r="C30" s="308"/>
      <c r="D30" s="308"/>
      <c r="E30" s="611"/>
      <c r="F30" s="310"/>
      <c r="G30" s="308"/>
    </row>
    <row r="31" spans="1:7" ht="27" customHeight="1">
      <c r="A31" s="308" t="s">
        <v>291</v>
      </c>
      <c r="B31" s="309"/>
      <c r="C31" s="308"/>
      <c r="D31" s="308"/>
      <c r="E31" s="611"/>
      <c r="F31" s="310"/>
      <c r="G31" s="308"/>
    </row>
    <row r="32" spans="1:7" ht="27" customHeight="1">
      <c r="A32" s="308" t="s">
        <v>292</v>
      </c>
      <c r="B32" s="309"/>
      <c r="C32" s="308"/>
      <c r="D32" s="308"/>
      <c r="E32" s="611"/>
      <c r="F32" s="310"/>
      <c r="G32" s="308"/>
    </row>
    <row r="33" spans="1:7" ht="27" customHeight="1">
      <c r="A33" s="308" t="s">
        <v>293</v>
      </c>
      <c r="B33" s="309"/>
      <c r="C33" s="308"/>
      <c r="D33" s="308"/>
      <c r="E33" s="611"/>
      <c r="F33" s="310"/>
      <c r="G33" s="308"/>
    </row>
    <row r="34" spans="1:7" ht="29.25" customHeight="1">
      <c r="A34" s="308" t="s">
        <v>294</v>
      </c>
      <c r="B34" s="309"/>
      <c r="C34" s="308"/>
      <c r="D34" s="308"/>
      <c r="E34" s="611"/>
      <c r="F34" s="310"/>
      <c r="G34" s="308"/>
    </row>
    <row r="35" spans="1:7" ht="29.25" customHeight="1">
      <c r="A35" s="308" t="s">
        <v>295</v>
      </c>
      <c r="B35" s="309"/>
      <c r="C35" s="308"/>
      <c r="D35" s="308"/>
      <c r="E35" s="611"/>
      <c r="F35" s="310"/>
      <c r="G35" s="308"/>
    </row>
    <row r="36" spans="1:7" ht="29.25" customHeight="1">
      <c r="A36" s="308" t="s">
        <v>296</v>
      </c>
      <c r="B36" s="309"/>
      <c r="C36" s="308"/>
      <c r="D36" s="308"/>
      <c r="E36" s="611"/>
      <c r="F36" s="310"/>
      <c r="G36" s="308"/>
    </row>
  </sheetData>
  <phoneticPr fontId="5" type="noConversion"/>
  <conditionalFormatting sqref="E2:E36">
    <cfRule type="cellIs" dxfId="201" priority="1" stopIfTrue="1" operator="equal">
      <formula>"FINAL"</formula>
    </cfRule>
    <cfRule type="cellIs" dxfId="200" priority="2" stopIfTrue="1" operator="equal">
      <formula>"清車"</formula>
    </cfRule>
    <cfRule type="cellIs" dxfId="199"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78" activePane="bottomRight" state="frozen"/>
      <selection activeCell="F12" sqref="F12"/>
      <selection pane="topRight" activeCell="F12" sqref="F12"/>
      <selection pane="bottomLeft" activeCell="F12" sqref="F12"/>
      <selection pane="bottomRight" activeCell="I94" sqref="I9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195" t="s">
        <v>90</v>
      </c>
      <c r="C1" s="1195"/>
      <c r="D1" s="1195"/>
      <c r="E1" s="1195"/>
      <c r="F1" s="1195"/>
      <c r="G1" s="1195"/>
      <c r="H1" s="1195"/>
      <c r="I1" s="1195"/>
      <c r="J1" s="1195"/>
      <c r="K1" s="1195"/>
      <c r="L1" s="1195"/>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192">
        <v>46143</v>
      </c>
      <c r="B3" s="28"/>
      <c r="C3" s="29" t="s">
        <v>2075</v>
      </c>
      <c r="D3" s="30" t="s">
        <v>2077</v>
      </c>
      <c r="E3" s="29" t="s">
        <v>2078</v>
      </c>
      <c r="F3" s="29"/>
      <c r="G3" s="29" t="s">
        <v>2080</v>
      </c>
      <c r="H3" s="29" t="s">
        <v>2861</v>
      </c>
      <c r="I3" s="29" t="s">
        <v>2867</v>
      </c>
      <c r="J3" s="29" t="s">
        <v>20</v>
      </c>
      <c r="K3" s="29" t="s">
        <v>2871</v>
      </c>
      <c r="L3" s="31"/>
    </row>
    <row r="4" spans="1:12" ht="21.75" customHeight="1">
      <c r="A4" s="1193"/>
      <c r="B4" s="33"/>
      <c r="C4" s="34" t="s">
        <v>2075</v>
      </c>
      <c r="D4" s="35" t="s">
        <v>2082</v>
      </c>
      <c r="E4" s="36" t="s">
        <v>2078</v>
      </c>
      <c r="F4" s="34"/>
      <c r="G4" s="34" t="s">
        <v>2084</v>
      </c>
      <c r="H4" s="34" t="s">
        <v>2862</v>
      </c>
      <c r="I4" s="34" t="s">
        <v>2868</v>
      </c>
      <c r="J4" s="36" t="s">
        <v>20</v>
      </c>
      <c r="K4" s="36" t="s">
        <v>2871</v>
      </c>
      <c r="L4" s="37"/>
    </row>
    <row r="5" spans="1:12" ht="21.75" customHeight="1">
      <c r="A5" s="1193"/>
      <c r="B5" s="33"/>
      <c r="C5" s="36" t="s">
        <v>2075</v>
      </c>
      <c r="D5" s="35" t="s">
        <v>2085</v>
      </c>
      <c r="E5" s="34" t="s">
        <v>2078</v>
      </c>
      <c r="F5" s="34"/>
      <c r="G5" s="34" t="s">
        <v>2087</v>
      </c>
      <c r="H5" s="34" t="s">
        <v>2863</v>
      </c>
      <c r="I5" s="34" t="s">
        <v>2860</v>
      </c>
      <c r="J5" s="36" t="s">
        <v>20</v>
      </c>
      <c r="K5" s="36"/>
      <c r="L5" s="37" t="s">
        <v>2088</v>
      </c>
    </row>
    <row r="6" spans="1:12" ht="21.75" customHeight="1">
      <c r="A6" s="1193"/>
      <c r="B6" s="33"/>
      <c r="C6" s="36" t="s">
        <v>2075</v>
      </c>
      <c r="D6" s="35" t="s">
        <v>2090</v>
      </c>
      <c r="E6" s="34" t="s">
        <v>2078</v>
      </c>
      <c r="F6" s="34"/>
      <c r="G6" s="34" t="s">
        <v>2087</v>
      </c>
      <c r="H6" s="34" t="s">
        <v>2864</v>
      </c>
      <c r="I6" s="34" t="s">
        <v>2869</v>
      </c>
      <c r="J6" s="36" t="s">
        <v>20</v>
      </c>
      <c r="K6" s="36" t="s">
        <v>2871</v>
      </c>
      <c r="L6" s="37"/>
    </row>
    <row r="7" spans="1:12" ht="21.75" customHeight="1">
      <c r="A7" s="1193"/>
      <c r="B7" s="33"/>
      <c r="C7" s="36" t="s">
        <v>2075</v>
      </c>
      <c r="D7" s="35" t="s">
        <v>2092</v>
      </c>
      <c r="E7" s="34" t="s">
        <v>2078</v>
      </c>
      <c r="F7" s="34"/>
      <c r="G7" s="34" t="s">
        <v>2087</v>
      </c>
      <c r="H7" s="34" t="s">
        <v>2865</v>
      </c>
      <c r="I7" s="34" t="s">
        <v>2869</v>
      </c>
      <c r="J7" s="36" t="s">
        <v>20</v>
      </c>
      <c r="K7" s="36" t="s">
        <v>2871</v>
      </c>
      <c r="L7" s="37"/>
    </row>
    <row r="8" spans="1:12" ht="21.75" customHeight="1">
      <c r="A8" s="1193"/>
      <c r="B8" s="33"/>
      <c r="C8" s="36" t="s">
        <v>2075</v>
      </c>
      <c r="D8" s="35" t="s">
        <v>2094</v>
      </c>
      <c r="E8" s="34" t="s">
        <v>2078</v>
      </c>
      <c r="F8" s="34"/>
      <c r="G8" s="34" t="s">
        <v>2096</v>
      </c>
      <c r="H8" s="34" t="s">
        <v>2866</v>
      </c>
      <c r="I8" s="34" t="s">
        <v>2870</v>
      </c>
      <c r="J8" s="36" t="s">
        <v>20</v>
      </c>
      <c r="K8" s="36" t="s">
        <v>2871</v>
      </c>
      <c r="L8" s="37"/>
    </row>
    <row r="9" spans="1:12" ht="21.75" customHeight="1">
      <c r="A9" s="1193"/>
      <c r="B9" s="33"/>
      <c r="C9" s="36"/>
      <c r="D9" s="35"/>
      <c r="E9" s="34"/>
      <c r="F9" s="34"/>
      <c r="G9" s="34"/>
      <c r="H9" s="34"/>
      <c r="I9" s="34"/>
      <c r="J9" s="36"/>
      <c r="K9" s="36"/>
      <c r="L9" s="37"/>
    </row>
    <row r="10" spans="1:12" ht="21.75" customHeight="1">
      <c r="A10" s="1193"/>
      <c r="B10" s="33"/>
      <c r="C10" s="36"/>
      <c r="D10" s="35"/>
      <c r="E10" s="34"/>
      <c r="F10" s="34"/>
      <c r="G10" s="34"/>
      <c r="H10" s="34"/>
      <c r="I10" s="34"/>
      <c r="J10" s="36"/>
      <c r="K10" s="36"/>
      <c r="L10" s="37"/>
    </row>
    <row r="11" spans="1:12" ht="21.75" customHeight="1">
      <c r="A11" s="1193"/>
      <c r="B11" s="33"/>
      <c r="C11" s="36"/>
      <c r="D11" s="35"/>
      <c r="E11" s="34"/>
      <c r="F11" s="34"/>
      <c r="G11" s="34"/>
      <c r="H11" s="34"/>
      <c r="I11" s="34"/>
      <c r="J11" s="36"/>
      <c r="K11" s="36"/>
      <c r="L11" s="37"/>
    </row>
    <row r="12" spans="1:12" ht="21.75" customHeight="1" thickBot="1">
      <c r="A12" s="1194"/>
      <c r="B12" s="38"/>
      <c r="C12" s="39"/>
      <c r="D12" s="40"/>
      <c r="E12" s="41"/>
      <c r="F12" s="41"/>
      <c r="G12" s="41"/>
      <c r="H12" s="41"/>
      <c r="I12" s="41"/>
      <c r="J12" s="39"/>
      <c r="K12" s="39"/>
      <c r="L12" s="42"/>
    </row>
    <row r="13" spans="1:12" ht="21.75" customHeight="1" thickTop="1">
      <c r="A13" s="1187">
        <f>A3+1</f>
        <v>46144</v>
      </c>
      <c r="B13" s="43"/>
      <c r="C13" s="44" t="s">
        <v>2074</v>
      </c>
      <c r="D13" s="45" t="s">
        <v>2076</v>
      </c>
      <c r="E13" s="44" t="s">
        <v>581</v>
      </c>
      <c r="F13" s="44"/>
      <c r="G13" s="44" t="s">
        <v>2079</v>
      </c>
      <c r="H13" s="44" t="s">
        <v>3018</v>
      </c>
      <c r="I13" s="44" t="s">
        <v>3014</v>
      </c>
      <c r="J13" s="44" t="s">
        <v>20</v>
      </c>
      <c r="K13" s="44" t="s">
        <v>3023</v>
      </c>
      <c r="L13" s="46"/>
    </row>
    <row r="14" spans="1:12" ht="21.75" customHeight="1">
      <c r="A14" s="1187"/>
      <c r="B14" s="47"/>
      <c r="C14" s="48" t="s">
        <v>2074</v>
      </c>
      <c r="D14" s="49" t="s">
        <v>2081</v>
      </c>
      <c r="E14" s="48" t="s">
        <v>581</v>
      </c>
      <c r="F14" s="48"/>
      <c r="G14" s="48" t="s">
        <v>2083</v>
      </c>
      <c r="H14" s="48" t="s">
        <v>3019</v>
      </c>
      <c r="I14" s="48" t="s">
        <v>2083</v>
      </c>
      <c r="J14" s="44" t="s">
        <v>20</v>
      </c>
      <c r="K14" s="44" t="s">
        <v>3023</v>
      </c>
      <c r="L14" s="50"/>
    </row>
    <row r="15" spans="1:12" ht="21.75" customHeight="1">
      <c r="A15" s="1187"/>
      <c r="B15" s="47"/>
      <c r="C15" s="48" t="s">
        <v>2074</v>
      </c>
      <c r="D15" s="49" t="s">
        <v>2089</v>
      </c>
      <c r="E15" s="48" t="s">
        <v>581</v>
      </c>
      <c r="F15" s="44"/>
      <c r="G15" s="48" t="s">
        <v>2086</v>
      </c>
      <c r="H15" s="48" t="s">
        <v>3020</v>
      </c>
      <c r="I15" s="48" t="s">
        <v>3016</v>
      </c>
      <c r="J15" s="44" t="s">
        <v>20</v>
      </c>
      <c r="K15" s="44" t="s">
        <v>3023</v>
      </c>
      <c r="L15" s="50"/>
    </row>
    <row r="16" spans="1:12" ht="21.75" customHeight="1">
      <c r="A16" s="1187"/>
      <c r="B16" s="47"/>
      <c r="C16" s="48" t="s">
        <v>2074</v>
      </c>
      <c r="D16" s="49" t="s">
        <v>2091</v>
      </c>
      <c r="E16" s="48" t="s">
        <v>581</v>
      </c>
      <c r="F16" s="48"/>
      <c r="G16" s="48" t="s">
        <v>2086</v>
      </c>
      <c r="H16" s="48" t="s">
        <v>3021</v>
      </c>
      <c r="I16" s="48" t="s">
        <v>3016</v>
      </c>
      <c r="J16" s="44" t="s">
        <v>20</v>
      </c>
      <c r="K16" s="44" t="s">
        <v>3023</v>
      </c>
      <c r="L16" s="50"/>
    </row>
    <row r="17" spans="1:21" ht="21.75" customHeight="1">
      <c r="A17" s="1187"/>
      <c r="B17" s="47"/>
      <c r="C17" s="48" t="s">
        <v>2074</v>
      </c>
      <c r="D17" s="45" t="s">
        <v>2093</v>
      </c>
      <c r="E17" s="44" t="s">
        <v>581</v>
      </c>
      <c r="F17" s="44"/>
      <c r="G17" s="44" t="s">
        <v>2095</v>
      </c>
      <c r="H17" s="48" t="s">
        <v>3022</v>
      </c>
      <c r="I17" s="48" t="s">
        <v>3017</v>
      </c>
      <c r="J17" s="44" t="s">
        <v>20</v>
      </c>
      <c r="K17" s="44" t="s">
        <v>3023</v>
      </c>
      <c r="L17" s="50"/>
    </row>
    <row r="18" spans="1:21" ht="21.75" customHeight="1">
      <c r="A18" s="1187"/>
      <c r="B18" s="47"/>
      <c r="C18" s="48"/>
      <c r="D18" s="45"/>
      <c r="E18" s="44"/>
      <c r="F18" s="44"/>
      <c r="G18" s="44"/>
      <c r="H18" s="48"/>
      <c r="I18" s="48"/>
      <c r="J18" s="44"/>
      <c r="K18" s="44"/>
      <c r="L18" s="50"/>
    </row>
    <row r="19" spans="1:21" ht="21.75" customHeight="1">
      <c r="A19" s="1187"/>
      <c r="B19" s="47"/>
      <c r="C19" s="48"/>
      <c r="D19" s="49"/>
      <c r="E19" s="48"/>
      <c r="F19" s="48"/>
      <c r="G19" s="48"/>
      <c r="H19" s="48"/>
      <c r="I19" s="48"/>
      <c r="J19" s="44"/>
      <c r="K19" s="44"/>
      <c r="L19" s="50"/>
    </row>
    <row r="20" spans="1:21" ht="21.75" customHeight="1">
      <c r="A20" s="1187"/>
      <c r="B20" s="47"/>
      <c r="C20" s="48"/>
      <c r="D20" s="49"/>
      <c r="E20" s="48"/>
      <c r="F20" s="48"/>
      <c r="G20" s="48"/>
      <c r="H20" s="48"/>
      <c r="I20" s="48"/>
      <c r="J20" s="48"/>
      <c r="K20" s="48"/>
      <c r="L20" s="50"/>
      <c r="Q20" s="631"/>
      <c r="R20" s="631"/>
      <c r="S20" s="631"/>
      <c r="T20" s="631"/>
    </row>
    <row r="21" spans="1:21" ht="21.75" customHeight="1">
      <c r="A21" s="1187"/>
      <c r="B21" s="47"/>
      <c r="C21" s="48"/>
      <c r="D21" s="45"/>
      <c r="E21" s="44"/>
      <c r="F21" s="44"/>
      <c r="G21" s="48"/>
      <c r="H21" s="48"/>
      <c r="I21" s="48"/>
      <c r="J21" s="48"/>
      <c r="K21" s="48"/>
      <c r="L21" s="50"/>
      <c r="S21" s="631"/>
      <c r="T21" s="631"/>
      <c r="U21" s="631"/>
    </row>
    <row r="22" spans="1:21" ht="21.75" customHeight="1" thickBot="1">
      <c r="A22" s="1188"/>
      <c r="B22" s="51"/>
      <c r="C22" s="52"/>
      <c r="D22" s="53"/>
      <c r="E22" s="52"/>
      <c r="F22" s="52"/>
      <c r="G22" s="52"/>
      <c r="H22" s="52"/>
      <c r="I22" s="52"/>
      <c r="J22" s="52"/>
      <c r="K22" s="52"/>
      <c r="L22" s="54"/>
    </row>
    <row r="23" spans="1:21" ht="21.75" customHeight="1" thickTop="1">
      <c r="A23" s="1192">
        <f>A13+1</f>
        <v>46145</v>
      </c>
      <c r="B23" s="55"/>
      <c r="C23" s="36" t="s">
        <v>2074</v>
      </c>
      <c r="D23" s="56" t="s">
        <v>2076</v>
      </c>
      <c r="E23" s="36" t="s">
        <v>581</v>
      </c>
      <c r="F23" s="36"/>
      <c r="G23" s="36" t="s">
        <v>2079</v>
      </c>
      <c r="H23" s="36" t="s">
        <v>3163</v>
      </c>
      <c r="I23" s="36" t="s">
        <v>3169</v>
      </c>
      <c r="J23" s="36" t="s">
        <v>20</v>
      </c>
      <c r="K23" s="36" t="s">
        <v>3174</v>
      </c>
      <c r="L23" s="57"/>
    </row>
    <row r="24" spans="1:21" ht="21.75" customHeight="1">
      <c r="A24" s="1193"/>
      <c r="B24" s="33"/>
      <c r="C24" s="36" t="s">
        <v>2074</v>
      </c>
      <c r="D24" s="56" t="s">
        <v>2081</v>
      </c>
      <c r="E24" s="36" t="s">
        <v>581</v>
      </c>
      <c r="F24" s="34"/>
      <c r="G24" s="34" t="s">
        <v>2083</v>
      </c>
      <c r="H24" s="34" t="s">
        <v>3164</v>
      </c>
      <c r="I24" s="34" t="s">
        <v>3015</v>
      </c>
      <c r="J24" s="36" t="s">
        <v>20</v>
      </c>
      <c r="K24" s="36" t="s">
        <v>3174</v>
      </c>
      <c r="L24" s="37"/>
    </row>
    <row r="25" spans="1:21" ht="21.75" customHeight="1">
      <c r="A25" s="1193"/>
      <c r="B25" s="33"/>
      <c r="C25" s="34" t="s">
        <v>2074</v>
      </c>
      <c r="D25" s="35" t="s">
        <v>2089</v>
      </c>
      <c r="E25" s="34" t="s">
        <v>581</v>
      </c>
      <c r="F25" s="36"/>
      <c r="G25" s="34" t="s">
        <v>2086</v>
      </c>
      <c r="H25" s="34" t="s">
        <v>3165</v>
      </c>
      <c r="I25" s="34" t="s">
        <v>3170</v>
      </c>
      <c r="J25" s="36" t="s">
        <v>20</v>
      </c>
      <c r="K25" s="36" t="s">
        <v>3174</v>
      </c>
      <c r="L25" s="37"/>
    </row>
    <row r="26" spans="1:21" ht="21.75" customHeight="1">
      <c r="A26" s="1193"/>
      <c r="B26" s="33"/>
      <c r="C26" s="34" t="s">
        <v>2074</v>
      </c>
      <c r="D26" s="35" t="s">
        <v>2091</v>
      </c>
      <c r="E26" s="34" t="s">
        <v>581</v>
      </c>
      <c r="F26" s="36"/>
      <c r="G26" s="34" t="s">
        <v>2086</v>
      </c>
      <c r="H26" s="34" t="s">
        <v>3166</v>
      </c>
      <c r="I26" s="34" t="s">
        <v>3171</v>
      </c>
      <c r="J26" s="36" t="s">
        <v>20</v>
      </c>
      <c r="K26" s="36"/>
      <c r="L26" s="37"/>
    </row>
    <row r="27" spans="1:21" ht="21.75" customHeight="1">
      <c r="A27" s="1193"/>
      <c r="B27" s="33"/>
      <c r="C27" s="34" t="s">
        <v>2074</v>
      </c>
      <c r="D27" s="35" t="s">
        <v>2803</v>
      </c>
      <c r="E27" s="34" t="s">
        <v>581</v>
      </c>
      <c r="F27" s="36"/>
      <c r="G27" s="34" t="s">
        <v>2804</v>
      </c>
      <c r="H27" s="34" t="s">
        <v>3167</v>
      </c>
      <c r="I27" s="34" t="s">
        <v>3172</v>
      </c>
      <c r="J27" s="36" t="s">
        <v>20</v>
      </c>
      <c r="K27" s="36" t="s">
        <v>3174</v>
      </c>
      <c r="L27" s="37"/>
    </row>
    <row r="28" spans="1:21" ht="21.75" customHeight="1">
      <c r="A28" s="1193"/>
      <c r="B28" s="33"/>
      <c r="C28" s="34" t="s">
        <v>2074</v>
      </c>
      <c r="D28" s="35" t="s">
        <v>2093</v>
      </c>
      <c r="E28" s="34" t="s">
        <v>581</v>
      </c>
      <c r="F28" s="34"/>
      <c r="G28" s="34" t="s">
        <v>2095</v>
      </c>
      <c r="H28" s="34" t="s">
        <v>3168</v>
      </c>
      <c r="I28" s="34" t="s">
        <v>3173</v>
      </c>
      <c r="J28" s="36" t="s">
        <v>20</v>
      </c>
      <c r="K28" s="36" t="s">
        <v>3174</v>
      </c>
      <c r="L28" s="37"/>
    </row>
    <row r="29" spans="1:21" ht="21.75" customHeight="1">
      <c r="A29" s="1193"/>
      <c r="B29" s="33"/>
      <c r="C29" s="34"/>
      <c r="D29" s="35"/>
      <c r="E29" s="34"/>
      <c r="F29" s="34"/>
      <c r="G29" s="34"/>
      <c r="H29" s="34"/>
      <c r="I29" s="34"/>
      <c r="J29" s="34"/>
      <c r="K29" s="34"/>
      <c r="L29" s="37"/>
    </row>
    <row r="30" spans="1:21" ht="21.75" customHeight="1">
      <c r="A30" s="1193"/>
      <c r="B30" s="33"/>
      <c r="C30" s="34"/>
      <c r="D30" s="35"/>
      <c r="E30" s="34"/>
      <c r="F30" s="34"/>
      <c r="G30" s="34"/>
      <c r="H30" s="34"/>
      <c r="I30" s="34"/>
      <c r="J30" s="34"/>
      <c r="K30" s="34"/>
      <c r="L30" s="37"/>
    </row>
    <row r="31" spans="1:21" ht="21.75" customHeight="1">
      <c r="A31" s="1193"/>
      <c r="B31" s="33"/>
      <c r="C31" s="34"/>
      <c r="D31" s="35"/>
      <c r="E31" s="34"/>
      <c r="F31" s="34"/>
      <c r="G31" s="34"/>
      <c r="H31" s="34"/>
      <c r="I31" s="34"/>
      <c r="J31" s="34"/>
      <c r="K31" s="34"/>
      <c r="L31" s="37"/>
    </row>
    <row r="32" spans="1:21" ht="21.75" customHeight="1" thickBot="1">
      <c r="A32" s="1194"/>
      <c r="B32" s="38"/>
      <c r="C32" s="41"/>
      <c r="D32" s="40"/>
      <c r="E32" s="41"/>
      <c r="F32" s="41"/>
      <c r="G32" s="41"/>
      <c r="H32" s="41"/>
      <c r="I32" s="41"/>
      <c r="J32" s="41"/>
      <c r="K32" s="41"/>
      <c r="L32" s="42"/>
    </row>
    <row r="33" spans="1:12" ht="30" customHeight="1" thickTop="1">
      <c r="A33" s="1186">
        <f>A23+1</f>
        <v>46146</v>
      </c>
      <c r="B33" s="43"/>
      <c r="C33" s="44"/>
      <c r="D33" s="45"/>
      <c r="E33" s="44"/>
      <c r="F33" s="44"/>
      <c r="G33" s="44"/>
      <c r="H33" s="44"/>
      <c r="I33" s="44"/>
      <c r="J33" s="44"/>
      <c r="K33" s="44"/>
      <c r="L33" s="46"/>
    </row>
    <row r="34" spans="1:12" ht="21.75" customHeight="1">
      <c r="A34" s="1187"/>
      <c r="B34" s="47"/>
      <c r="C34" s="44"/>
      <c r="D34" s="45"/>
      <c r="E34" s="48"/>
      <c r="F34" s="48"/>
      <c r="G34" s="48"/>
      <c r="H34" s="48"/>
      <c r="I34" s="48"/>
      <c r="J34" s="44"/>
      <c r="K34" s="44"/>
      <c r="L34" s="50"/>
    </row>
    <row r="35" spans="1:12" ht="21.75" customHeight="1">
      <c r="A35" s="1187"/>
      <c r="B35" s="47"/>
      <c r="C35" s="44"/>
      <c r="D35" s="49"/>
      <c r="E35" s="48"/>
      <c r="F35" s="48"/>
      <c r="G35" s="48"/>
      <c r="H35" s="48"/>
      <c r="I35" s="48"/>
      <c r="J35" s="44"/>
      <c r="K35" s="44"/>
      <c r="L35" s="50"/>
    </row>
    <row r="36" spans="1:12" ht="21.75" customHeight="1">
      <c r="A36" s="1187"/>
      <c r="B36" s="47"/>
      <c r="C36" s="44"/>
      <c r="D36" s="49"/>
      <c r="E36" s="48"/>
      <c r="F36" s="48"/>
      <c r="G36" s="48"/>
      <c r="H36" s="48"/>
      <c r="I36" s="48"/>
      <c r="J36" s="44"/>
      <c r="K36" s="44"/>
      <c r="L36" s="50"/>
    </row>
    <row r="37" spans="1:12" ht="33" customHeight="1">
      <c r="A37" s="1187"/>
      <c r="B37" s="47"/>
      <c r="C37" s="44"/>
      <c r="D37" s="49"/>
      <c r="E37" s="48"/>
      <c r="F37" s="48"/>
      <c r="G37" s="48"/>
      <c r="H37" s="48"/>
      <c r="I37" s="48"/>
      <c r="J37" s="44"/>
      <c r="K37" s="44"/>
      <c r="L37" s="50"/>
    </row>
    <row r="38" spans="1:12" ht="21.75" customHeight="1">
      <c r="A38" s="1187"/>
      <c r="B38" s="47"/>
      <c r="C38" s="44"/>
      <c r="D38" s="49"/>
      <c r="E38" s="48"/>
      <c r="F38" s="48"/>
      <c r="G38" s="48"/>
      <c r="H38" s="48"/>
      <c r="I38" s="48"/>
      <c r="J38" s="44"/>
      <c r="K38" s="44"/>
      <c r="L38" s="50"/>
    </row>
    <row r="39" spans="1:12" ht="21.75" customHeight="1">
      <c r="A39" s="1187"/>
      <c r="B39" s="47"/>
      <c r="C39" s="44"/>
      <c r="D39" s="45"/>
      <c r="E39" s="48"/>
      <c r="F39" s="48"/>
      <c r="G39" s="48"/>
      <c r="H39" s="48"/>
      <c r="I39" s="48"/>
      <c r="J39" s="44"/>
      <c r="K39" s="44"/>
      <c r="L39" s="50"/>
    </row>
    <row r="40" spans="1:12" ht="21.75" customHeight="1">
      <c r="A40" s="1187"/>
      <c r="B40" s="47"/>
      <c r="C40" s="44"/>
      <c r="D40" s="49"/>
      <c r="E40" s="48"/>
      <c r="F40" s="48"/>
      <c r="G40" s="48"/>
      <c r="H40" s="48"/>
      <c r="I40" s="48"/>
      <c r="J40" s="48"/>
      <c r="K40" s="48"/>
      <c r="L40" s="50"/>
    </row>
    <row r="41" spans="1:12" ht="21.75" customHeight="1">
      <c r="A41" s="1187"/>
      <c r="B41" s="47"/>
      <c r="C41" s="48"/>
      <c r="D41" s="49"/>
      <c r="E41" s="48"/>
      <c r="F41" s="48"/>
      <c r="G41" s="48"/>
      <c r="H41" s="48"/>
      <c r="I41" s="48"/>
      <c r="J41" s="48"/>
      <c r="K41" s="48"/>
      <c r="L41" s="50"/>
    </row>
    <row r="42" spans="1:12" ht="21.75" customHeight="1" thickBot="1">
      <c r="A42" s="1188"/>
      <c r="B42" s="51"/>
      <c r="C42" s="52"/>
      <c r="D42" s="53"/>
      <c r="E42" s="52"/>
      <c r="F42" s="52"/>
      <c r="G42" s="52"/>
      <c r="H42" s="52"/>
      <c r="I42" s="52"/>
      <c r="J42" s="52"/>
      <c r="K42" s="52"/>
      <c r="L42" s="54"/>
    </row>
    <row r="43" spans="1:12" ht="30" customHeight="1" thickTop="1">
      <c r="A43" s="1192">
        <f>A33+1</f>
        <v>46147</v>
      </c>
      <c r="B43" s="55"/>
      <c r="C43" s="36"/>
      <c r="D43" s="56"/>
      <c r="E43" s="36"/>
      <c r="F43" s="36"/>
      <c r="G43" s="36"/>
      <c r="H43" s="36"/>
      <c r="I43" s="36"/>
      <c r="J43" s="36"/>
      <c r="K43" s="36"/>
      <c r="L43" s="57"/>
    </row>
    <row r="44" spans="1:12" ht="21.75" customHeight="1">
      <c r="A44" s="1193"/>
      <c r="B44" s="33"/>
      <c r="C44" s="34"/>
      <c r="D44" s="35"/>
      <c r="E44" s="34"/>
      <c r="F44" s="34"/>
      <c r="G44" s="34"/>
      <c r="H44" s="34"/>
      <c r="I44" s="34"/>
      <c r="J44" s="36"/>
      <c r="K44" s="36"/>
      <c r="L44" s="37"/>
    </row>
    <row r="45" spans="1:12" ht="21.75" customHeight="1">
      <c r="A45" s="1193"/>
      <c r="B45" s="33"/>
      <c r="C45" s="34"/>
      <c r="D45" s="35"/>
      <c r="E45" s="34"/>
      <c r="F45" s="34"/>
      <c r="G45" s="34"/>
      <c r="H45" s="34"/>
      <c r="I45" s="34"/>
      <c r="J45" s="36"/>
      <c r="K45" s="36"/>
      <c r="L45" s="37"/>
    </row>
    <row r="46" spans="1:12" ht="21.75" customHeight="1">
      <c r="A46" s="1193"/>
      <c r="B46" s="33"/>
      <c r="C46" s="34"/>
      <c r="D46" s="35"/>
      <c r="E46" s="34"/>
      <c r="F46" s="34"/>
      <c r="G46" s="34"/>
      <c r="H46" s="34"/>
      <c r="I46" s="34"/>
      <c r="J46" s="36"/>
      <c r="K46" s="36"/>
      <c r="L46" s="37"/>
    </row>
    <row r="47" spans="1:12" ht="30" customHeight="1">
      <c r="A47" s="1193"/>
      <c r="B47" s="33"/>
      <c r="C47" s="34"/>
      <c r="D47" s="35"/>
      <c r="E47" s="34"/>
      <c r="F47" s="34" t="s">
        <v>1065</v>
      </c>
      <c r="G47" s="34"/>
      <c r="H47" s="34"/>
      <c r="I47" s="34"/>
      <c r="J47" s="36"/>
      <c r="K47" s="36"/>
      <c r="L47" s="37"/>
    </row>
    <row r="48" spans="1:12" ht="21.75" customHeight="1">
      <c r="A48" s="1193"/>
      <c r="B48" s="33"/>
      <c r="C48" s="34"/>
      <c r="D48" s="35"/>
      <c r="E48" s="34"/>
      <c r="F48" s="34"/>
      <c r="G48" s="34"/>
      <c r="H48" s="34"/>
      <c r="I48" s="34"/>
      <c r="J48" s="36"/>
      <c r="K48" s="36"/>
      <c r="L48" s="37"/>
    </row>
    <row r="49" spans="1:12" ht="21.75" customHeight="1">
      <c r="A49" s="1193"/>
      <c r="B49" s="33"/>
      <c r="C49" s="34"/>
      <c r="D49" s="35"/>
      <c r="E49" s="34"/>
      <c r="F49" s="34"/>
      <c r="G49" s="34"/>
      <c r="H49" s="34"/>
      <c r="I49" s="34"/>
      <c r="J49" s="36"/>
      <c r="K49" s="36"/>
      <c r="L49" s="37"/>
    </row>
    <row r="50" spans="1:12" ht="21.75" customHeight="1">
      <c r="A50" s="1193"/>
      <c r="B50" s="33"/>
      <c r="C50" s="34"/>
      <c r="D50" s="35"/>
      <c r="E50" s="34"/>
      <c r="F50" s="34"/>
      <c r="G50" s="34"/>
      <c r="H50" s="34"/>
      <c r="I50" s="34"/>
      <c r="J50" s="34"/>
      <c r="K50" s="34"/>
      <c r="L50" s="37"/>
    </row>
    <row r="51" spans="1:12" ht="21.75" customHeight="1">
      <c r="A51" s="1193"/>
      <c r="B51" s="33"/>
      <c r="C51" s="34"/>
      <c r="D51" s="35"/>
      <c r="E51" s="34"/>
      <c r="F51" s="34"/>
      <c r="G51" s="34"/>
      <c r="H51" s="34"/>
      <c r="I51" s="34"/>
      <c r="J51" s="34"/>
      <c r="K51" s="34"/>
      <c r="L51" s="37"/>
    </row>
    <row r="52" spans="1:12" ht="21.75" customHeight="1" thickBot="1">
      <c r="A52" s="1194"/>
      <c r="B52" s="38"/>
      <c r="C52" s="41"/>
      <c r="D52" s="40"/>
      <c r="E52" s="41"/>
      <c r="F52" s="41"/>
      <c r="G52" s="41"/>
      <c r="H52" s="41"/>
      <c r="I52" s="41"/>
      <c r="J52" s="41"/>
      <c r="K52" s="41"/>
      <c r="L52" s="42"/>
    </row>
    <row r="53" spans="1:12" ht="21.75" customHeight="1" thickTop="1">
      <c r="A53" s="1186">
        <f>A43+1</f>
        <v>46148</v>
      </c>
      <c r="B53" s="43"/>
      <c r="C53" s="48"/>
      <c r="D53" s="49"/>
      <c r="E53" s="48"/>
      <c r="F53" s="48"/>
      <c r="G53" s="48"/>
      <c r="H53" s="44"/>
      <c r="I53" s="44"/>
      <c r="J53" s="44"/>
      <c r="K53" s="44"/>
      <c r="L53" s="46"/>
    </row>
    <row r="54" spans="1:12" ht="21.75" customHeight="1">
      <c r="A54" s="1187"/>
      <c r="B54" s="47"/>
      <c r="C54" s="48"/>
      <c r="D54" s="49"/>
      <c r="E54" s="48"/>
      <c r="F54" s="48"/>
      <c r="G54" s="48"/>
      <c r="H54" s="48"/>
      <c r="I54" s="48"/>
      <c r="J54" s="48"/>
      <c r="K54" s="44"/>
      <c r="L54" s="50"/>
    </row>
    <row r="55" spans="1:12" ht="21.75" customHeight="1">
      <c r="A55" s="1187"/>
      <c r="B55" s="47"/>
      <c r="C55" s="48"/>
      <c r="D55" s="49"/>
      <c r="E55" s="48"/>
      <c r="F55" s="48"/>
      <c r="G55" s="48"/>
      <c r="H55" s="48"/>
      <c r="I55" s="48"/>
      <c r="J55" s="48"/>
      <c r="K55" s="44"/>
      <c r="L55" s="50"/>
    </row>
    <row r="56" spans="1:12" ht="21.75" customHeight="1">
      <c r="A56" s="1187"/>
      <c r="B56" s="47"/>
      <c r="C56" s="48"/>
      <c r="D56" s="49"/>
      <c r="E56" s="48"/>
      <c r="F56" s="48"/>
      <c r="G56" s="48"/>
      <c r="H56" s="48"/>
      <c r="I56" s="48"/>
      <c r="J56" s="44"/>
      <c r="K56" s="44"/>
      <c r="L56" s="50"/>
    </row>
    <row r="57" spans="1:12" ht="21.75" customHeight="1">
      <c r="A57" s="1187"/>
      <c r="B57" s="47"/>
      <c r="C57" s="48"/>
      <c r="D57" s="49"/>
      <c r="E57" s="48"/>
      <c r="F57" s="48"/>
      <c r="G57" s="48"/>
      <c r="H57" s="48"/>
      <c r="I57" s="48"/>
      <c r="J57" s="48"/>
      <c r="K57" s="48"/>
      <c r="L57" s="50"/>
    </row>
    <row r="58" spans="1:12" ht="21.75" customHeight="1">
      <c r="A58" s="1187"/>
      <c r="B58" s="47"/>
      <c r="C58" s="48"/>
      <c r="D58" s="49"/>
      <c r="E58" s="48"/>
      <c r="F58" s="48"/>
      <c r="G58" s="48"/>
      <c r="H58" s="48"/>
      <c r="I58" s="48"/>
      <c r="J58" s="48"/>
      <c r="K58" s="48"/>
      <c r="L58" s="50"/>
    </row>
    <row r="59" spans="1:12" ht="21.75" customHeight="1">
      <c r="A59" s="1187"/>
      <c r="B59" s="47"/>
      <c r="C59" s="48"/>
      <c r="D59" s="49"/>
      <c r="E59" s="48"/>
      <c r="F59" s="48"/>
      <c r="G59" s="48"/>
      <c r="H59" s="48"/>
      <c r="I59" s="48"/>
      <c r="J59" s="48"/>
      <c r="K59" s="48"/>
      <c r="L59" s="50"/>
    </row>
    <row r="60" spans="1:12" ht="21.75" customHeight="1">
      <c r="A60" s="1187"/>
      <c r="B60" s="47"/>
      <c r="C60" s="48"/>
      <c r="D60" s="49"/>
      <c r="E60" s="48"/>
      <c r="F60" s="48"/>
      <c r="G60" s="48"/>
      <c r="H60" s="48"/>
      <c r="I60" s="48"/>
      <c r="J60" s="48"/>
      <c r="K60" s="48"/>
      <c r="L60" s="50"/>
    </row>
    <row r="61" spans="1:12" ht="21.75" customHeight="1">
      <c r="A61" s="1187"/>
      <c r="B61" s="47"/>
      <c r="C61" s="48"/>
      <c r="D61" s="49"/>
      <c r="E61" s="48"/>
      <c r="F61" s="48"/>
      <c r="G61" s="48"/>
      <c r="H61" s="48"/>
      <c r="I61" s="48"/>
      <c r="J61" s="48"/>
      <c r="K61" s="48"/>
      <c r="L61" s="50"/>
    </row>
    <row r="62" spans="1:12" ht="21.75" customHeight="1" thickBot="1">
      <c r="A62" s="1188"/>
      <c r="B62" s="51"/>
      <c r="C62" s="52"/>
      <c r="D62" s="53"/>
      <c r="E62" s="52"/>
      <c r="F62" s="52"/>
      <c r="G62" s="52"/>
      <c r="H62" s="52"/>
      <c r="I62" s="52"/>
      <c r="J62" s="52"/>
      <c r="K62" s="52"/>
      <c r="L62" s="54"/>
    </row>
    <row r="63" spans="1:12" ht="21.75" customHeight="1" thickTop="1">
      <c r="A63" s="1192">
        <f>A53+1</f>
        <v>46149</v>
      </c>
      <c r="B63" s="55"/>
      <c r="C63" s="36"/>
      <c r="D63" s="56"/>
      <c r="E63" s="36"/>
      <c r="F63" s="36"/>
      <c r="G63" s="36"/>
      <c r="H63" s="36"/>
      <c r="I63" s="36"/>
      <c r="J63" s="36"/>
      <c r="K63" s="36"/>
      <c r="L63" s="57"/>
    </row>
    <row r="64" spans="1:12" ht="21.75" customHeight="1">
      <c r="A64" s="1193"/>
      <c r="B64" s="33"/>
      <c r="C64" s="34"/>
      <c r="D64" s="35"/>
      <c r="E64" s="34"/>
      <c r="F64" s="34"/>
      <c r="G64" s="34"/>
      <c r="H64" s="34"/>
      <c r="I64" s="34"/>
      <c r="J64" s="36"/>
      <c r="K64" s="36"/>
      <c r="L64" s="37"/>
    </row>
    <row r="65" spans="1:12" ht="21.75" customHeight="1">
      <c r="A65" s="1193"/>
      <c r="B65" s="33"/>
      <c r="C65" s="34"/>
      <c r="D65" s="35"/>
      <c r="E65" s="34"/>
      <c r="F65" s="34"/>
      <c r="G65" s="34"/>
      <c r="H65" s="34"/>
      <c r="I65" s="34"/>
      <c r="J65" s="36"/>
      <c r="K65" s="36"/>
      <c r="L65" s="37"/>
    </row>
    <row r="66" spans="1:12" ht="21.75" customHeight="1">
      <c r="A66" s="1193"/>
      <c r="B66" s="33"/>
      <c r="C66" s="34"/>
      <c r="D66" s="35"/>
      <c r="E66" s="34"/>
      <c r="F66" s="34"/>
      <c r="G66" s="34"/>
      <c r="H66" s="34"/>
      <c r="I66" s="34"/>
      <c r="J66" s="34"/>
      <c r="K66" s="58"/>
      <c r="L66" s="37"/>
    </row>
    <row r="67" spans="1:12" ht="21.75" customHeight="1">
      <c r="A67" s="1193"/>
      <c r="B67" s="33"/>
      <c r="C67" s="34"/>
      <c r="D67" s="35"/>
      <c r="E67" s="34"/>
      <c r="F67" s="34"/>
      <c r="G67" s="34"/>
      <c r="H67" s="34"/>
      <c r="I67" s="34"/>
      <c r="J67" s="34"/>
      <c r="K67" s="58"/>
      <c r="L67" s="37"/>
    </row>
    <row r="68" spans="1:12" ht="21.75" customHeight="1">
      <c r="A68" s="1193"/>
      <c r="B68" s="33"/>
      <c r="C68" s="34"/>
      <c r="D68" s="35"/>
      <c r="E68" s="34"/>
      <c r="F68" s="34"/>
      <c r="G68" s="34"/>
      <c r="H68" s="34"/>
      <c r="I68" s="34"/>
      <c r="J68" s="34"/>
      <c r="K68" s="34"/>
      <c r="L68" s="37"/>
    </row>
    <row r="69" spans="1:12" ht="21.75" customHeight="1">
      <c r="A69" s="1193"/>
      <c r="B69" s="33"/>
      <c r="C69" s="34"/>
      <c r="D69" s="35"/>
      <c r="E69" s="34"/>
      <c r="F69" s="34"/>
      <c r="G69" s="34"/>
      <c r="H69" s="34"/>
      <c r="I69" s="34"/>
      <c r="J69" s="34"/>
      <c r="K69" s="34"/>
      <c r="L69" s="37"/>
    </row>
    <row r="70" spans="1:12" ht="21.75" customHeight="1">
      <c r="A70" s="1193"/>
      <c r="B70" s="33"/>
      <c r="C70" s="34"/>
      <c r="D70" s="35"/>
      <c r="E70" s="34"/>
      <c r="F70" s="34"/>
      <c r="G70" s="34"/>
      <c r="H70" s="34"/>
      <c r="I70" s="34"/>
      <c r="J70" s="34"/>
      <c r="K70" s="34"/>
      <c r="L70" s="37"/>
    </row>
    <row r="71" spans="1:12" ht="21.75" customHeight="1">
      <c r="A71" s="1193"/>
      <c r="B71" s="33"/>
      <c r="C71" s="34"/>
      <c r="D71" s="35"/>
      <c r="E71" s="34"/>
      <c r="F71" s="34"/>
      <c r="G71" s="34"/>
      <c r="H71" s="34"/>
      <c r="I71" s="34"/>
      <c r="J71" s="34"/>
      <c r="K71" s="34"/>
      <c r="L71" s="37"/>
    </row>
    <row r="72" spans="1:12" ht="21.75" customHeight="1" thickBot="1">
      <c r="A72" s="1194"/>
      <c r="B72" s="38"/>
      <c r="C72" s="41"/>
      <c r="D72" s="40"/>
      <c r="E72" s="41"/>
      <c r="F72" s="41"/>
      <c r="G72" s="41"/>
      <c r="H72" s="41"/>
      <c r="I72" s="41"/>
      <c r="J72" s="41"/>
      <c r="K72" s="41"/>
      <c r="L72" s="42"/>
    </row>
    <row r="73" spans="1:12" ht="30" customHeight="1" thickTop="1">
      <c r="A73" s="1186">
        <f>A63+1</f>
        <v>46150</v>
      </c>
      <c r="B73" s="43"/>
      <c r="C73" s="48"/>
      <c r="D73" s="49"/>
      <c r="E73" s="48"/>
      <c r="F73" s="48"/>
      <c r="G73" s="48"/>
      <c r="H73" s="44"/>
      <c r="I73" s="44"/>
      <c r="J73" s="44"/>
      <c r="K73" s="59"/>
      <c r="L73" s="46"/>
    </row>
    <row r="74" spans="1:12" ht="21.75" customHeight="1">
      <c r="A74" s="1187"/>
      <c r="B74" s="47"/>
      <c r="C74" s="48"/>
      <c r="D74" s="49"/>
      <c r="E74" s="48"/>
      <c r="F74" s="48"/>
      <c r="G74" s="48"/>
      <c r="H74" s="48"/>
      <c r="I74" s="48"/>
      <c r="J74" s="44"/>
      <c r="K74" s="44"/>
      <c r="L74" s="60"/>
    </row>
    <row r="75" spans="1:12" ht="21.75" customHeight="1">
      <c r="A75" s="1187"/>
      <c r="B75" s="47"/>
      <c r="C75" s="48"/>
      <c r="D75" s="49"/>
      <c r="E75" s="48"/>
      <c r="F75" s="48"/>
      <c r="G75" s="48"/>
      <c r="H75" s="48"/>
      <c r="I75" s="48"/>
      <c r="J75" s="44"/>
      <c r="K75" s="44"/>
      <c r="L75" s="50"/>
    </row>
    <row r="76" spans="1:12" ht="27.75" customHeight="1">
      <c r="A76" s="1187"/>
      <c r="B76" s="47"/>
      <c r="C76" s="48"/>
      <c r="D76" s="49"/>
      <c r="E76" s="48"/>
      <c r="F76" s="48"/>
      <c r="G76" s="48"/>
      <c r="H76" s="48"/>
      <c r="I76" s="48"/>
      <c r="J76" s="44"/>
      <c r="K76" s="44"/>
      <c r="L76" s="50"/>
    </row>
    <row r="77" spans="1:12" ht="27.75" customHeight="1">
      <c r="A77" s="1187"/>
      <c r="B77" s="47"/>
      <c r="C77" s="48"/>
      <c r="D77" s="49"/>
      <c r="E77" s="48"/>
      <c r="F77" s="48"/>
      <c r="G77" s="48"/>
      <c r="H77" s="48"/>
      <c r="I77" s="48"/>
      <c r="J77" s="44"/>
      <c r="K77" s="44"/>
      <c r="L77" s="50"/>
    </row>
    <row r="78" spans="1:12" ht="21.75" customHeight="1">
      <c r="A78" s="1187"/>
      <c r="B78" s="47"/>
      <c r="C78" s="48"/>
      <c r="D78" s="49"/>
      <c r="E78" s="48"/>
      <c r="F78" s="48"/>
      <c r="G78" s="48"/>
      <c r="H78" s="48"/>
      <c r="I78" s="48"/>
      <c r="J78" s="48"/>
      <c r="K78" s="48"/>
      <c r="L78" s="50"/>
    </row>
    <row r="79" spans="1:12" ht="21.75" customHeight="1">
      <c r="A79" s="1187"/>
      <c r="B79" s="47"/>
      <c r="C79" s="48"/>
      <c r="D79" s="49"/>
      <c r="E79" s="48"/>
      <c r="F79" s="48"/>
      <c r="G79" s="48"/>
      <c r="H79" s="48"/>
      <c r="I79" s="48"/>
      <c r="J79" s="48"/>
      <c r="K79" s="48"/>
      <c r="L79" s="50"/>
    </row>
    <row r="80" spans="1:12" ht="21.75" customHeight="1">
      <c r="A80" s="1187"/>
      <c r="B80" s="47"/>
      <c r="C80" s="48"/>
      <c r="D80" s="49"/>
      <c r="E80" s="48"/>
      <c r="F80" s="48"/>
      <c r="G80" s="48"/>
      <c r="H80" s="48"/>
      <c r="I80" s="48"/>
      <c r="J80" s="48"/>
      <c r="K80" s="48"/>
      <c r="L80" s="50"/>
    </row>
    <row r="81" spans="1:12" ht="21.75" customHeight="1">
      <c r="A81" s="1187"/>
      <c r="B81" s="47"/>
      <c r="C81" s="48"/>
      <c r="D81" s="49"/>
      <c r="E81" s="48"/>
      <c r="F81" s="48"/>
      <c r="G81" s="48"/>
      <c r="H81" s="48"/>
      <c r="I81" s="48"/>
      <c r="J81" s="48"/>
      <c r="K81" s="48"/>
      <c r="L81" s="50"/>
    </row>
    <row r="82" spans="1:12" ht="21.75" customHeight="1" thickBot="1">
      <c r="A82" s="1188"/>
      <c r="B82" s="51"/>
      <c r="C82" s="52"/>
      <c r="D82" s="53"/>
      <c r="E82" s="52"/>
      <c r="F82" s="52"/>
      <c r="G82" s="52"/>
      <c r="H82" s="52"/>
      <c r="I82" s="52"/>
      <c r="J82" s="52"/>
      <c r="K82" s="52"/>
      <c r="L82" s="54"/>
    </row>
    <row r="83" spans="1:12" ht="21.75" customHeight="1" thickTop="1">
      <c r="A83" s="1192">
        <f>A73+1</f>
        <v>46151</v>
      </c>
      <c r="B83" s="55"/>
      <c r="C83" s="34" t="s">
        <v>3816</v>
      </c>
      <c r="D83" s="35" t="s">
        <v>3818</v>
      </c>
      <c r="E83" s="34" t="s">
        <v>3819</v>
      </c>
      <c r="F83" s="34"/>
      <c r="G83" s="34" t="s">
        <v>3821</v>
      </c>
      <c r="H83" s="36" t="s">
        <v>3928</v>
      </c>
      <c r="I83" s="34" t="s">
        <v>3821</v>
      </c>
      <c r="J83" s="61" t="s">
        <v>1020</v>
      </c>
      <c r="K83" s="61" t="s">
        <v>3936</v>
      </c>
      <c r="L83" s="57"/>
    </row>
    <row r="84" spans="1:12" ht="21.75" customHeight="1">
      <c r="A84" s="1193"/>
      <c r="B84" s="33"/>
      <c r="C84" s="36" t="s">
        <v>3816</v>
      </c>
      <c r="D84" s="56" t="s">
        <v>3822</v>
      </c>
      <c r="E84" s="36" t="s">
        <v>3819</v>
      </c>
      <c r="F84" s="34"/>
      <c r="G84" s="34" t="s">
        <v>3821</v>
      </c>
      <c r="H84" s="34" t="s">
        <v>3929</v>
      </c>
      <c r="I84" s="34" t="s">
        <v>3821</v>
      </c>
      <c r="J84" s="61" t="s">
        <v>1020</v>
      </c>
      <c r="K84" s="61" t="s">
        <v>3935</v>
      </c>
      <c r="L84" s="37"/>
    </row>
    <row r="85" spans="1:12" ht="21.75" customHeight="1">
      <c r="A85" s="1193"/>
      <c r="B85" s="33"/>
      <c r="C85" s="36" t="s">
        <v>3816</v>
      </c>
      <c r="D85" s="56" t="s">
        <v>3823</v>
      </c>
      <c r="E85" s="36" t="s">
        <v>3819</v>
      </c>
      <c r="F85" s="34"/>
      <c r="G85" s="34" t="s">
        <v>3824</v>
      </c>
      <c r="H85" s="34" t="s">
        <v>3930</v>
      </c>
      <c r="I85" s="34" t="s">
        <v>3824</v>
      </c>
      <c r="J85" s="61" t="s">
        <v>1020</v>
      </c>
      <c r="K85" s="61" t="s">
        <v>3935</v>
      </c>
      <c r="L85" s="37"/>
    </row>
    <row r="86" spans="1:12" ht="21.75" customHeight="1">
      <c r="A86" s="1193"/>
      <c r="B86" s="33"/>
      <c r="C86" s="34" t="s">
        <v>3816</v>
      </c>
      <c r="D86" s="35" t="s">
        <v>3825</v>
      </c>
      <c r="E86" s="34" t="s">
        <v>3819</v>
      </c>
      <c r="F86" s="34"/>
      <c r="G86" s="34" t="s">
        <v>3826</v>
      </c>
      <c r="H86" s="34" t="s">
        <v>3931</v>
      </c>
      <c r="I86" s="34" t="s">
        <v>3826</v>
      </c>
      <c r="J86" s="36" t="s">
        <v>1020</v>
      </c>
      <c r="K86" s="61" t="s">
        <v>3935</v>
      </c>
      <c r="L86" s="37"/>
    </row>
    <row r="87" spans="1:12" ht="21.75" customHeight="1">
      <c r="A87" s="1193"/>
      <c r="B87" s="33"/>
      <c r="C87" s="34" t="s">
        <v>3816</v>
      </c>
      <c r="D87" s="35" t="s">
        <v>3828</v>
      </c>
      <c r="E87" s="34" t="s">
        <v>3819</v>
      </c>
      <c r="F87" s="34"/>
      <c r="G87" s="34" t="s">
        <v>3826</v>
      </c>
      <c r="H87" s="34" t="s">
        <v>3932</v>
      </c>
      <c r="I87" s="34" t="s">
        <v>3826</v>
      </c>
      <c r="J87" s="61" t="s">
        <v>1020</v>
      </c>
      <c r="K87" s="61" t="s">
        <v>3935</v>
      </c>
      <c r="L87" s="37"/>
    </row>
    <row r="88" spans="1:12" ht="21.75" customHeight="1">
      <c r="A88" s="1193"/>
      <c r="B88" s="33"/>
      <c r="C88" s="34" t="s">
        <v>3816</v>
      </c>
      <c r="D88" s="35" t="s">
        <v>3830</v>
      </c>
      <c r="E88" s="34" t="s">
        <v>3819</v>
      </c>
      <c r="F88" s="34"/>
      <c r="G88" s="34" t="s">
        <v>3826</v>
      </c>
      <c r="H88" s="34" t="s">
        <v>3933</v>
      </c>
      <c r="I88" s="34" t="s">
        <v>3826</v>
      </c>
      <c r="J88" s="34" t="s">
        <v>1020</v>
      </c>
      <c r="K88" s="34" t="s">
        <v>3935</v>
      </c>
      <c r="L88" s="37"/>
    </row>
    <row r="89" spans="1:12" ht="21.75" customHeight="1">
      <c r="A89" s="1193"/>
      <c r="B89" s="33"/>
      <c r="C89" s="34" t="s">
        <v>3816</v>
      </c>
      <c r="D89" s="35" t="s">
        <v>3831</v>
      </c>
      <c r="E89" s="34" t="s">
        <v>3819</v>
      </c>
      <c r="F89" s="34"/>
      <c r="G89" s="34" t="s">
        <v>3832</v>
      </c>
      <c r="H89" s="34" t="s">
        <v>3934</v>
      </c>
      <c r="I89" s="34" t="s">
        <v>3832</v>
      </c>
      <c r="J89" s="34" t="s">
        <v>1020</v>
      </c>
      <c r="K89" s="34" t="s">
        <v>3935</v>
      </c>
      <c r="L89" s="37"/>
    </row>
    <row r="90" spans="1:12" ht="21.75" customHeight="1">
      <c r="A90" s="1193"/>
      <c r="B90" s="33"/>
      <c r="C90" s="34"/>
      <c r="D90" s="35"/>
      <c r="E90" s="34"/>
      <c r="F90" s="34"/>
      <c r="G90" s="34"/>
      <c r="H90" s="34"/>
      <c r="I90" s="34"/>
      <c r="J90" s="34"/>
      <c r="K90" s="34"/>
      <c r="L90" s="37"/>
    </row>
    <row r="91" spans="1:12" ht="21.75" customHeight="1">
      <c r="A91" s="1193"/>
      <c r="B91" s="33"/>
      <c r="C91" s="34"/>
      <c r="D91" s="35"/>
      <c r="E91" s="34"/>
      <c r="F91" s="34"/>
      <c r="G91" s="34"/>
      <c r="H91" s="34"/>
      <c r="I91" s="34"/>
      <c r="J91" s="34"/>
      <c r="K91" s="34"/>
      <c r="L91" s="37"/>
    </row>
    <row r="92" spans="1:12" ht="21.75" customHeight="1" thickBot="1">
      <c r="A92" s="1194"/>
      <c r="B92" s="38"/>
      <c r="C92" s="41"/>
      <c r="D92" s="40"/>
      <c r="E92" s="41"/>
      <c r="F92" s="41"/>
      <c r="G92" s="41"/>
      <c r="H92" s="41"/>
      <c r="I92" s="41"/>
      <c r="J92" s="41"/>
      <c r="K92" s="41"/>
      <c r="L92" s="42"/>
    </row>
    <row r="93" spans="1:12" ht="21.75" customHeight="1" thickTop="1">
      <c r="A93" s="1186">
        <f>A83+1</f>
        <v>46152</v>
      </c>
      <c r="B93" s="43"/>
      <c r="C93" s="48" t="s">
        <v>2074</v>
      </c>
      <c r="D93" s="49" t="s">
        <v>3817</v>
      </c>
      <c r="E93" s="48" t="s">
        <v>581</v>
      </c>
      <c r="F93" s="48"/>
      <c r="G93" s="48" t="s">
        <v>3820</v>
      </c>
      <c r="H93" s="44" t="s">
        <v>4025</v>
      </c>
      <c r="I93" s="44" t="s">
        <v>3820</v>
      </c>
      <c r="J93" s="44" t="s">
        <v>1020</v>
      </c>
      <c r="K93" s="44" t="s">
        <v>4033</v>
      </c>
      <c r="L93" s="46"/>
    </row>
    <row r="94" spans="1:12" ht="21.75" customHeight="1">
      <c r="A94" s="1187"/>
      <c r="B94" s="47"/>
      <c r="C94" s="48" t="s">
        <v>2074</v>
      </c>
      <c r="D94" s="49" t="s">
        <v>2076</v>
      </c>
      <c r="E94" s="48" t="s">
        <v>581</v>
      </c>
      <c r="F94" s="48"/>
      <c r="G94" s="48" t="s">
        <v>3820</v>
      </c>
      <c r="H94" s="48" t="s">
        <v>4026</v>
      </c>
      <c r="I94" s="48" t="s">
        <v>3820</v>
      </c>
      <c r="J94" s="44" t="s">
        <v>1020</v>
      </c>
      <c r="K94" s="44" t="s">
        <v>4032</v>
      </c>
      <c r="L94" s="46"/>
    </row>
    <row r="95" spans="1:12" ht="21.75" customHeight="1">
      <c r="A95" s="1187"/>
      <c r="B95" s="47"/>
      <c r="C95" s="48" t="s">
        <v>2074</v>
      </c>
      <c r="D95" s="49" t="s">
        <v>2081</v>
      </c>
      <c r="E95" s="48" t="s">
        <v>581</v>
      </c>
      <c r="F95" s="48"/>
      <c r="G95" s="48" t="s">
        <v>2083</v>
      </c>
      <c r="H95" s="48" t="s">
        <v>4027</v>
      </c>
      <c r="I95" s="48" t="s">
        <v>2083</v>
      </c>
      <c r="J95" s="44" t="s">
        <v>1020</v>
      </c>
      <c r="K95" s="44" t="s">
        <v>4032</v>
      </c>
      <c r="L95" s="46"/>
    </row>
    <row r="96" spans="1:12" ht="21.75" customHeight="1">
      <c r="A96" s="1187"/>
      <c r="B96" s="47"/>
      <c r="C96" s="48" t="s">
        <v>2074</v>
      </c>
      <c r="D96" s="49" t="s">
        <v>2089</v>
      </c>
      <c r="E96" s="48" t="s">
        <v>581</v>
      </c>
      <c r="F96" s="48"/>
      <c r="G96" s="48" t="s">
        <v>2086</v>
      </c>
      <c r="H96" s="48" t="s">
        <v>4028</v>
      </c>
      <c r="I96" s="48" t="s">
        <v>2086</v>
      </c>
      <c r="J96" s="44" t="s">
        <v>1020</v>
      </c>
      <c r="K96" s="44" t="s">
        <v>4032</v>
      </c>
      <c r="L96" s="50"/>
    </row>
    <row r="97" spans="1:12" ht="21.75" customHeight="1">
      <c r="A97" s="1187"/>
      <c r="B97" s="47"/>
      <c r="C97" s="48" t="s">
        <v>2074</v>
      </c>
      <c r="D97" s="49" t="s">
        <v>3827</v>
      </c>
      <c r="E97" s="48" t="s">
        <v>581</v>
      </c>
      <c r="F97" s="48"/>
      <c r="G97" s="48" t="s">
        <v>2086</v>
      </c>
      <c r="H97" s="48" t="s">
        <v>4029</v>
      </c>
      <c r="I97" s="48" t="s">
        <v>2086</v>
      </c>
      <c r="J97" s="48" t="s">
        <v>1020</v>
      </c>
      <c r="K97" s="48" t="s">
        <v>4032</v>
      </c>
      <c r="L97" s="50"/>
    </row>
    <row r="98" spans="1:12" ht="21.75" customHeight="1">
      <c r="A98" s="1187"/>
      <c r="B98" s="47"/>
      <c r="C98" s="48" t="s">
        <v>2074</v>
      </c>
      <c r="D98" s="49" t="s">
        <v>3829</v>
      </c>
      <c r="E98" s="48" t="s">
        <v>581</v>
      </c>
      <c r="F98" s="48"/>
      <c r="G98" s="48" t="s">
        <v>2086</v>
      </c>
      <c r="H98" s="48" t="s">
        <v>4030</v>
      </c>
      <c r="I98" s="48" t="s">
        <v>2086</v>
      </c>
      <c r="J98" s="48" t="s">
        <v>1020</v>
      </c>
      <c r="K98" s="48" t="s">
        <v>4032</v>
      </c>
      <c r="L98" s="50"/>
    </row>
    <row r="99" spans="1:12" ht="21.75" customHeight="1">
      <c r="A99" s="1187"/>
      <c r="B99" s="47"/>
      <c r="C99" s="48" t="s">
        <v>2074</v>
      </c>
      <c r="D99" s="49" t="s">
        <v>2093</v>
      </c>
      <c r="E99" s="48" t="s">
        <v>581</v>
      </c>
      <c r="F99" s="48"/>
      <c r="G99" s="48" t="s">
        <v>2095</v>
      </c>
      <c r="H99" s="48" t="s">
        <v>4031</v>
      </c>
      <c r="I99" s="48" t="s">
        <v>2095</v>
      </c>
      <c r="J99" s="48" t="s">
        <v>1020</v>
      </c>
      <c r="K99" s="48" t="s">
        <v>4032</v>
      </c>
      <c r="L99" s="50"/>
    </row>
    <row r="100" spans="1:12" ht="21.75" customHeight="1">
      <c r="A100" s="1187"/>
      <c r="B100" s="47"/>
      <c r="C100" s="48"/>
      <c r="D100" s="49"/>
      <c r="E100" s="48"/>
      <c r="F100" s="48"/>
      <c r="G100" s="48"/>
      <c r="H100" s="48"/>
      <c r="I100" s="48"/>
      <c r="J100" s="48"/>
      <c r="K100" s="48"/>
      <c r="L100" s="50"/>
    </row>
    <row r="101" spans="1:12" ht="21.75" customHeight="1">
      <c r="A101" s="1187"/>
      <c r="B101" s="47"/>
      <c r="C101" s="48"/>
      <c r="D101" s="49"/>
      <c r="E101" s="48"/>
      <c r="F101" s="48"/>
      <c r="G101" s="48"/>
      <c r="H101" s="48"/>
      <c r="I101" s="48"/>
      <c r="J101" s="48"/>
      <c r="K101" s="48"/>
      <c r="L101" s="50"/>
    </row>
    <row r="102" spans="1:12" ht="21.75" customHeight="1" thickBot="1">
      <c r="A102" s="1188"/>
      <c r="B102" s="51"/>
      <c r="C102" s="52"/>
      <c r="D102" s="53"/>
      <c r="E102" s="52"/>
      <c r="F102" s="52"/>
      <c r="G102" s="52"/>
      <c r="H102" s="52"/>
      <c r="I102" s="52"/>
      <c r="J102" s="52"/>
      <c r="K102" s="52"/>
      <c r="L102" s="54"/>
    </row>
    <row r="103" spans="1:12" ht="21.75" customHeight="1" thickTop="1">
      <c r="A103" s="1192">
        <f>A93+1</f>
        <v>46153</v>
      </c>
      <c r="B103" s="55"/>
      <c r="C103" s="36"/>
      <c r="D103" s="56"/>
      <c r="E103" s="36"/>
      <c r="F103" s="36"/>
      <c r="G103" s="36"/>
      <c r="H103" s="36"/>
      <c r="I103" s="36"/>
      <c r="J103" s="36"/>
      <c r="K103" s="36"/>
      <c r="L103" s="57"/>
    </row>
    <row r="104" spans="1:12" ht="21.75" customHeight="1">
      <c r="A104" s="1193"/>
      <c r="B104" s="33"/>
      <c r="C104" s="34"/>
      <c r="D104" s="35"/>
      <c r="E104" s="34"/>
      <c r="F104" s="34"/>
      <c r="G104" s="34"/>
      <c r="H104" s="34"/>
      <c r="I104" s="34"/>
      <c r="J104" s="36"/>
      <c r="K104" s="36"/>
      <c r="L104" s="37"/>
    </row>
    <row r="105" spans="1:12" ht="21.75" customHeight="1">
      <c r="A105" s="1193"/>
      <c r="B105" s="33"/>
      <c r="C105" s="34"/>
      <c r="D105" s="35"/>
      <c r="E105" s="34"/>
      <c r="F105" s="34"/>
      <c r="G105" s="34"/>
      <c r="H105" s="34"/>
      <c r="I105" s="34"/>
      <c r="J105" s="36"/>
      <c r="K105" s="36"/>
      <c r="L105" s="37"/>
    </row>
    <row r="106" spans="1:12" ht="21.75" customHeight="1">
      <c r="A106" s="1193"/>
      <c r="B106" s="62"/>
      <c r="C106" s="58"/>
      <c r="D106" s="63"/>
      <c r="E106" s="58"/>
      <c r="F106" s="58"/>
      <c r="G106" s="58"/>
      <c r="H106" s="34"/>
      <c r="I106" s="34"/>
      <c r="J106" s="36"/>
      <c r="K106" s="34"/>
      <c r="L106" s="37"/>
    </row>
    <row r="107" spans="1:12" ht="21.75" customHeight="1">
      <c r="A107" s="1193"/>
      <c r="B107" s="62"/>
      <c r="C107" s="58"/>
      <c r="D107" s="63"/>
      <c r="E107" s="58"/>
      <c r="F107" s="58"/>
      <c r="G107" s="58"/>
      <c r="H107" s="34"/>
      <c r="I107" s="34"/>
      <c r="J107" s="36"/>
      <c r="K107" s="34"/>
      <c r="L107" s="37"/>
    </row>
    <row r="108" spans="1:12" ht="21.75" customHeight="1">
      <c r="A108" s="1193"/>
      <c r="B108" s="62"/>
      <c r="C108" s="58"/>
      <c r="D108" s="63"/>
      <c r="E108" s="58"/>
      <c r="F108" s="58"/>
      <c r="G108" s="58"/>
      <c r="H108" s="34"/>
      <c r="I108" s="34"/>
      <c r="J108" s="36"/>
      <c r="K108" s="34"/>
      <c r="L108" s="37"/>
    </row>
    <row r="109" spans="1:12" ht="21.75" customHeight="1">
      <c r="A109" s="1193"/>
      <c r="B109" s="33"/>
      <c r="C109" s="34"/>
      <c r="D109" s="35"/>
      <c r="E109" s="34"/>
      <c r="F109" s="34"/>
      <c r="G109" s="34"/>
      <c r="H109" s="34"/>
      <c r="I109" s="34"/>
      <c r="J109" s="34"/>
      <c r="K109" s="34"/>
      <c r="L109" s="37"/>
    </row>
    <row r="110" spans="1:12" ht="21.75" customHeight="1">
      <c r="A110" s="1193"/>
      <c r="B110" s="33"/>
      <c r="C110" s="34"/>
      <c r="D110" s="35"/>
      <c r="E110" s="34"/>
      <c r="F110" s="34"/>
      <c r="G110" s="34"/>
      <c r="H110" s="34"/>
      <c r="I110" s="34"/>
      <c r="J110" s="34"/>
      <c r="K110" s="34"/>
      <c r="L110" s="37"/>
    </row>
    <row r="111" spans="1:12" ht="21.75" customHeight="1">
      <c r="A111" s="1193"/>
      <c r="B111" s="33"/>
      <c r="C111" s="34"/>
      <c r="D111" s="35"/>
      <c r="E111" s="34"/>
      <c r="F111" s="34"/>
      <c r="G111" s="34"/>
      <c r="H111" s="34"/>
      <c r="I111" s="34"/>
      <c r="J111" s="34"/>
      <c r="K111" s="34"/>
      <c r="L111" s="37"/>
    </row>
    <row r="112" spans="1:12" ht="21.75" customHeight="1" thickBot="1">
      <c r="A112" s="1194"/>
      <c r="B112" s="38"/>
      <c r="C112" s="41"/>
      <c r="D112" s="40"/>
      <c r="E112" s="41"/>
      <c r="F112" s="41"/>
      <c r="G112" s="41"/>
      <c r="H112" s="41"/>
      <c r="I112" s="41"/>
      <c r="J112" s="41"/>
      <c r="K112" s="41"/>
      <c r="L112" s="42"/>
    </row>
    <row r="113" spans="1:12" ht="21.75" customHeight="1" thickTop="1">
      <c r="A113" s="1186">
        <f>A103+1</f>
        <v>46154</v>
      </c>
      <c r="B113" s="43"/>
      <c r="C113" s="48"/>
      <c r="D113" s="49"/>
      <c r="E113" s="48"/>
      <c r="F113" s="48"/>
      <c r="G113" s="48"/>
      <c r="H113" s="44"/>
      <c r="I113" s="44"/>
      <c r="J113" s="44"/>
      <c r="K113" s="44"/>
      <c r="L113" s="46"/>
    </row>
    <row r="114" spans="1:12" ht="21.75" customHeight="1">
      <c r="A114" s="1187"/>
      <c r="B114" s="47"/>
      <c r="C114" s="48"/>
      <c r="D114" s="49"/>
      <c r="E114" s="48"/>
      <c r="F114" s="48"/>
      <c r="G114" s="48"/>
      <c r="H114" s="48"/>
      <c r="I114" s="48"/>
      <c r="J114" s="44"/>
      <c r="K114" s="44"/>
      <c r="L114" s="50"/>
    </row>
    <row r="115" spans="1:12" ht="21.75" customHeight="1">
      <c r="A115" s="1187"/>
      <c r="B115" s="47"/>
      <c r="C115" s="48"/>
      <c r="D115" s="49"/>
      <c r="E115" s="48"/>
      <c r="F115" s="48"/>
      <c r="G115" s="48"/>
      <c r="H115" s="48"/>
      <c r="I115" s="48"/>
      <c r="J115" s="44"/>
      <c r="K115" s="44"/>
      <c r="L115" s="50"/>
    </row>
    <row r="116" spans="1:12" ht="21.75" customHeight="1">
      <c r="A116" s="1187"/>
      <c r="B116" s="47"/>
      <c r="C116" s="48"/>
      <c r="D116" s="49"/>
      <c r="E116" s="48"/>
      <c r="F116" s="48"/>
      <c r="G116" s="48"/>
      <c r="H116" s="48"/>
      <c r="I116" s="48"/>
      <c r="J116" s="44"/>
      <c r="K116" s="48"/>
      <c r="L116" s="50"/>
    </row>
    <row r="117" spans="1:12" ht="21.75" customHeight="1">
      <c r="A117" s="1187"/>
      <c r="B117" s="47"/>
      <c r="C117" s="48"/>
      <c r="D117" s="49"/>
      <c r="E117" s="48"/>
      <c r="F117" s="48"/>
      <c r="G117" s="48"/>
      <c r="H117" s="48"/>
      <c r="I117" s="48"/>
      <c r="J117" s="44"/>
      <c r="K117" s="48"/>
      <c r="L117" s="50"/>
    </row>
    <row r="118" spans="1:12" ht="21.75" customHeight="1">
      <c r="A118" s="1187"/>
      <c r="B118" s="47"/>
      <c r="C118" s="48"/>
      <c r="D118" s="49"/>
      <c r="E118" s="48"/>
      <c r="F118" s="48"/>
      <c r="G118" s="48"/>
      <c r="H118" s="48"/>
      <c r="I118" s="48"/>
      <c r="J118" s="44"/>
      <c r="K118" s="48"/>
      <c r="L118" s="50"/>
    </row>
    <row r="119" spans="1:12" ht="21.75" customHeight="1">
      <c r="A119" s="1187"/>
      <c r="B119" s="47"/>
      <c r="C119" s="48"/>
      <c r="D119" s="49"/>
      <c r="E119" s="48"/>
      <c r="F119" s="48"/>
      <c r="G119" s="48"/>
      <c r="H119" s="48"/>
      <c r="I119" s="48"/>
      <c r="J119" s="48"/>
      <c r="K119" s="48"/>
      <c r="L119" s="50"/>
    </row>
    <row r="120" spans="1:12" ht="21.75" customHeight="1">
      <c r="A120" s="1187"/>
      <c r="B120" s="47"/>
      <c r="C120" s="48"/>
      <c r="D120" s="49"/>
      <c r="E120" s="48"/>
      <c r="F120" s="48"/>
      <c r="G120" s="48"/>
      <c r="H120" s="48"/>
      <c r="I120" s="48"/>
      <c r="J120" s="48"/>
      <c r="K120" s="48"/>
      <c r="L120" s="50"/>
    </row>
    <row r="121" spans="1:12" ht="21.75" customHeight="1">
      <c r="A121" s="1187"/>
      <c r="B121" s="47"/>
      <c r="C121" s="48"/>
      <c r="D121" s="49"/>
      <c r="E121" s="48"/>
      <c r="F121" s="48"/>
      <c r="G121" s="48"/>
      <c r="H121" s="48"/>
      <c r="I121" s="48"/>
      <c r="J121" s="48"/>
      <c r="K121" s="48"/>
      <c r="L121" s="50"/>
    </row>
    <row r="122" spans="1:12" ht="21.75" customHeight="1" thickBot="1">
      <c r="A122" s="1188"/>
      <c r="B122" s="51"/>
      <c r="C122" s="52"/>
      <c r="D122" s="53"/>
      <c r="E122" s="52"/>
      <c r="F122" s="52"/>
      <c r="G122" s="52"/>
      <c r="H122" s="52"/>
      <c r="I122" s="52"/>
      <c r="J122" s="52"/>
      <c r="K122" s="52"/>
      <c r="L122" s="54"/>
    </row>
    <row r="123" spans="1:12" ht="21.75" customHeight="1" thickTop="1">
      <c r="A123" s="1192">
        <f>A113+1</f>
        <v>46155</v>
      </c>
      <c r="B123" s="43"/>
      <c r="C123" s="48"/>
      <c r="D123" s="49"/>
      <c r="E123" s="48"/>
      <c r="F123" s="48"/>
      <c r="G123" s="48"/>
      <c r="H123" s="34"/>
      <c r="I123" s="34"/>
      <c r="J123" s="61"/>
      <c r="K123" s="61"/>
      <c r="L123" s="57"/>
    </row>
    <row r="124" spans="1:12" ht="21.75" customHeight="1">
      <c r="A124" s="1193"/>
      <c r="B124" s="33"/>
      <c r="C124" s="34"/>
      <c r="D124" s="35"/>
      <c r="E124" s="34"/>
      <c r="F124" s="34"/>
      <c r="G124" s="34"/>
      <c r="H124" s="34"/>
      <c r="I124" s="34"/>
      <c r="J124" s="61"/>
      <c r="K124" s="61"/>
      <c r="L124" s="57"/>
    </row>
    <row r="125" spans="1:12" ht="21.75" customHeight="1">
      <c r="A125" s="1193"/>
      <c r="B125" s="33"/>
      <c r="C125" s="34"/>
      <c r="D125" s="35"/>
      <c r="E125" s="34"/>
      <c r="F125" s="34"/>
      <c r="G125" s="34"/>
      <c r="H125" s="34"/>
      <c r="I125" s="34"/>
      <c r="J125" s="61"/>
      <c r="K125" s="61"/>
      <c r="L125" s="57"/>
    </row>
    <row r="126" spans="1:12" ht="21.75" customHeight="1">
      <c r="A126" s="1193"/>
      <c r="B126" s="62"/>
      <c r="C126" s="58"/>
      <c r="D126" s="63"/>
      <c r="E126" s="58"/>
      <c r="F126" s="58"/>
      <c r="G126" s="58"/>
      <c r="H126" s="34"/>
      <c r="I126" s="34"/>
      <c r="J126" s="34"/>
      <c r="K126" s="34"/>
      <c r="L126" s="57"/>
    </row>
    <row r="127" spans="1:12" ht="21.75" customHeight="1">
      <c r="A127" s="1193"/>
      <c r="B127" s="33"/>
      <c r="C127" s="34"/>
      <c r="D127" s="35"/>
      <c r="E127" s="34"/>
      <c r="F127" s="34"/>
      <c r="G127" s="34"/>
      <c r="H127" s="34"/>
      <c r="I127" s="34"/>
      <c r="J127" s="34"/>
      <c r="K127" s="34"/>
      <c r="L127" s="37"/>
    </row>
    <row r="128" spans="1:12" ht="21.75" customHeight="1">
      <c r="A128" s="1193"/>
      <c r="B128" s="33"/>
      <c r="C128" s="34"/>
      <c r="D128" s="35"/>
      <c r="E128" s="34"/>
      <c r="F128" s="34"/>
      <c r="G128" s="34"/>
      <c r="H128" s="34"/>
      <c r="I128" s="34"/>
      <c r="J128" s="34"/>
      <c r="K128" s="34"/>
      <c r="L128" s="37"/>
    </row>
    <row r="129" spans="1:12" ht="21.75" customHeight="1">
      <c r="A129" s="1193"/>
      <c r="B129" s="33"/>
      <c r="C129" s="34"/>
      <c r="D129" s="35"/>
      <c r="E129" s="34"/>
      <c r="F129" s="34"/>
      <c r="G129" s="34"/>
      <c r="H129" s="34"/>
      <c r="I129" s="34"/>
      <c r="J129" s="34"/>
      <c r="K129" s="34"/>
      <c r="L129" s="37"/>
    </row>
    <row r="130" spans="1:12" ht="21.75" customHeight="1">
      <c r="A130" s="1193"/>
      <c r="B130" s="33"/>
      <c r="C130" s="34"/>
      <c r="D130" s="35"/>
      <c r="E130" s="34"/>
      <c r="F130" s="34"/>
      <c r="G130" s="34"/>
      <c r="H130" s="34"/>
      <c r="I130" s="34"/>
      <c r="J130" s="34"/>
      <c r="K130" s="34"/>
      <c r="L130" s="37"/>
    </row>
    <row r="131" spans="1:12" ht="21.75" customHeight="1">
      <c r="A131" s="1193"/>
      <c r="B131" s="33"/>
      <c r="C131" s="34"/>
      <c r="D131" s="35"/>
      <c r="E131" s="34"/>
      <c r="F131" s="34"/>
      <c r="G131" s="34"/>
      <c r="H131" s="34"/>
      <c r="I131" s="34"/>
      <c r="J131" s="34"/>
      <c r="K131" s="34"/>
      <c r="L131" s="37"/>
    </row>
    <row r="132" spans="1:12" ht="21.75" customHeight="1" thickBot="1">
      <c r="A132" s="1194"/>
      <c r="B132" s="38"/>
      <c r="C132" s="41"/>
      <c r="D132" s="40"/>
      <c r="E132" s="41"/>
      <c r="F132" s="41"/>
      <c r="G132" s="41"/>
      <c r="H132" s="41"/>
      <c r="I132" s="41"/>
      <c r="J132" s="41"/>
      <c r="K132" s="41"/>
      <c r="L132" s="42"/>
    </row>
    <row r="133" spans="1:12" ht="21.75" customHeight="1" thickTop="1">
      <c r="A133" s="1186">
        <f>A123+1</f>
        <v>46156</v>
      </c>
      <c r="B133" s="43"/>
      <c r="C133" s="48"/>
      <c r="D133" s="49"/>
      <c r="E133" s="48"/>
      <c r="F133" s="48"/>
      <c r="G133" s="48"/>
      <c r="H133" s="44"/>
      <c r="I133" s="44"/>
      <c r="J133" s="44"/>
      <c r="K133" s="44"/>
      <c r="L133" s="46"/>
    </row>
    <row r="134" spans="1:12" ht="21.75" customHeight="1">
      <c r="A134" s="1187"/>
      <c r="B134" s="47"/>
      <c r="C134" s="48"/>
      <c r="D134" s="49"/>
      <c r="E134" s="48"/>
      <c r="F134" s="48"/>
      <c r="G134" s="48"/>
      <c r="H134" s="48"/>
      <c r="I134" s="48"/>
      <c r="J134" s="48"/>
      <c r="K134" s="48"/>
      <c r="L134" s="50"/>
    </row>
    <row r="135" spans="1:12" ht="21.75" customHeight="1">
      <c r="A135" s="1187"/>
      <c r="B135" s="47"/>
      <c r="C135" s="48"/>
      <c r="D135" s="49"/>
      <c r="E135" s="48"/>
      <c r="F135" s="48"/>
      <c r="G135" s="48"/>
      <c r="H135" s="48"/>
      <c r="I135" s="48"/>
      <c r="J135" s="48"/>
      <c r="K135" s="48"/>
      <c r="L135" s="50"/>
    </row>
    <row r="136" spans="1:12" ht="21.75" customHeight="1">
      <c r="A136" s="1187"/>
      <c r="B136" s="47"/>
      <c r="C136" s="48"/>
      <c r="D136" s="49"/>
      <c r="E136" s="48"/>
      <c r="F136" s="48"/>
      <c r="G136" s="48"/>
      <c r="H136" s="48"/>
      <c r="I136" s="48"/>
      <c r="J136" s="48"/>
      <c r="K136" s="48"/>
      <c r="L136" s="50"/>
    </row>
    <row r="137" spans="1:12" ht="21.75" customHeight="1">
      <c r="A137" s="1187"/>
      <c r="B137" s="47"/>
      <c r="C137" s="48"/>
      <c r="D137" s="49"/>
      <c r="E137" s="48"/>
      <c r="F137" s="48"/>
      <c r="G137" s="48"/>
      <c r="H137" s="48"/>
      <c r="I137" s="48"/>
      <c r="J137" s="48"/>
      <c r="K137" s="48"/>
      <c r="L137" s="50"/>
    </row>
    <row r="138" spans="1:12" ht="21.75" customHeight="1">
      <c r="A138" s="1187"/>
      <c r="B138" s="47"/>
      <c r="C138" s="48"/>
      <c r="D138" s="49"/>
      <c r="E138" s="48"/>
      <c r="F138" s="48"/>
      <c r="G138" s="48"/>
      <c r="H138" s="48"/>
      <c r="I138" s="48"/>
      <c r="J138" s="48"/>
      <c r="K138" s="48"/>
      <c r="L138" s="50"/>
    </row>
    <row r="139" spans="1:12" ht="21.75" customHeight="1">
      <c r="A139" s="1187"/>
      <c r="B139" s="47"/>
      <c r="C139" s="48"/>
      <c r="D139" s="49"/>
      <c r="E139" s="48"/>
      <c r="F139" s="48"/>
      <c r="G139" s="48"/>
      <c r="H139" s="48"/>
      <c r="I139" s="48"/>
      <c r="J139" s="48"/>
      <c r="K139" s="48"/>
      <c r="L139" s="50"/>
    </row>
    <row r="140" spans="1:12" ht="21.75" customHeight="1">
      <c r="A140" s="1187"/>
      <c r="B140" s="47"/>
      <c r="C140" s="48"/>
      <c r="D140" s="49"/>
      <c r="E140" s="48"/>
      <c r="F140" s="48"/>
      <c r="G140" s="48"/>
      <c r="H140" s="48"/>
      <c r="I140" s="48"/>
      <c r="J140" s="48"/>
      <c r="K140" s="48"/>
      <c r="L140" s="50"/>
    </row>
    <row r="141" spans="1:12" ht="21.75" customHeight="1">
      <c r="A141" s="1187"/>
      <c r="B141" s="47"/>
      <c r="C141" s="48"/>
      <c r="D141" s="49"/>
      <c r="E141" s="48"/>
      <c r="F141" s="48"/>
      <c r="G141" s="48"/>
      <c r="H141" s="48"/>
      <c r="I141" s="48"/>
      <c r="J141" s="48"/>
      <c r="K141" s="48"/>
      <c r="L141" s="50"/>
    </row>
    <row r="142" spans="1:12" ht="21.75" customHeight="1" thickBot="1">
      <c r="A142" s="1188"/>
      <c r="B142" s="51"/>
      <c r="C142" s="52"/>
      <c r="D142" s="53"/>
      <c r="E142" s="52"/>
      <c r="F142" s="52"/>
      <c r="G142" s="52"/>
      <c r="H142" s="52"/>
      <c r="I142" s="52"/>
      <c r="J142" s="52"/>
      <c r="K142" s="52"/>
      <c r="L142" s="54"/>
    </row>
    <row r="143" spans="1:12" ht="21.75" customHeight="1" thickTop="1">
      <c r="A143" s="1189">
        <f>A133+1</f>
        <v>46157</v>
      </c>
      <c r="B143" s="33"/>
      <c r="C143" s="34"/>
      <c r="D143" s="35"/>
      <c r="E143" s="34"/>
      <c r="F143" s="34"/>
      <c r="G143" s="34"/>
      <c r="H143" s="36"/>
      <c r="I143" s="36"/>
      <c r="J143" s="36"/>
      <c r="K143" s="36"/>
      <c r="L143" s="57"/>
    </row>
    <row r="144" spans="1:12" ht="21.75" customHeight="1">
      <c r="A144" s="1190"/>
      <c r="B144" s="33"/>
      <c r="C144" s="34"/>
      <c r="D144" s="35"/>
      <c r="E144" s="34"/>
      <c r="F144" s="34"/>
      <c r="G144" s="34"/>
      <c r="H144" s="34"/>
      <c r="I144" s="34"/>
      <c r="J144" s="36"/>
      <c r="K144" s="34"/>
      <c r="L144" s="37"/>
    </row>
    <row r="145" spans="1:12" ht="21.75" customHeight="1">
      <c r="A145" s="1190"/>
      <c r="B145" s="33"/>
      <c r="C145" s="34"/>
      <c r="D145" s="35"/>
      <c r="E145" s="34"/>
      <c r="F145" s="34"/>
      <c r="G145" s="34"/>
      <c r="H145" s="34"/>
      <c r="I145" s="34"/>
      <c r="J145" s="36"/>
      <c r="K145" s="34"/>
      <c r="L145" s="37"/>
    </row>
    <row r="146" spans="1:12" ht="21.75" customHeight="1">
      <c r="A146" s="1190"/>
      <c r="B146" s="33"/>
      <c r="C146" s="34"/>
      <c r="D146" s="35"/>
      <c r="E146" s="34"/>
      <c r="F146" s="34"/>
      <c r="G146" s="34"/>
      <c r="H146" s="34"/>
      <c r="I146" s="34"/>
      <c r="J146" s="36"/>
      <c r="K146" s="34"/>
      <c r="L146" s="37"/>
    </row>
    <row r="147" spans="1:12" ht="21.75" customHeight="1">
      <c r="A147" s="1190"/>
      <c r="B147" s="33"/>
      <c r="C147" s="34"/>
      <c r="D147" s="35"/>
      <c r="E147" s="34"/>
      <c r="F147" s="34"/>
      <c r="G147" s="34"/>
      <c r="H147" s="34"/>
      <c r="I147" s="34"/>
      <c r="J147" s="34"/>
      <c r="K147" s="34"/>
      <c r="L147" s="37"/>
    </row>
    <row r="148" spans="1:12" ht="21.75" customHeight="1">
      <c r="A148" s="1190"/>
      <c r="B148" s="33"/>
      <c r="C148" s="34"/>
      <c r="D148" s="35"/>
      <c r="E148" s="34"/>
      <c r="F148" s="34"/>
      <c r="G148" s="34"/>
      <c r="H148" s="34"/>
      <c r="I148" s="34"/>
      <c r="J148" s="34"/>
      <c r="K148" s="34"/>
      <c r="L148" s="37"/>
    </row>
    <row r="149" spans="1:12" ht="21.75" customHeight="1">
      <c r="A149" s="1190"/>
      <c r="B149" s="33"/>
      <c r="C149" s="34"/>
      <c r="D149" s="35"/>
      <c r="E149" s="34"/>
      <c r="F149" s="34"/>
      <c r="G149" s="34"/>
      <c r="H149" s="34"/>
      <c r="I149" s="34"/>
      <c r="J149" s="34"/>
      <c r="K149" s="34"/>
      <c r="L149" s="37"/>
    </row>
    <row r="150" spans="1:12" ht="21.75" customHeight="1">
      <c r="A150" s="1190"/>
      <c r="B150" s="33"/>
      <c r="C150" s="34"/>
      <c r="D150" s="35"/>
      <c r="E150" s="34"/>
      <c r="F150" s="34"/>
      <c r="G150" s="34"/>
      <c r="H150" s="34"/>
      <c r="I150" s="34"/>
      <c r="J150" s="34"/>
      <c r="K150" s="34"/>
      <c r="L150" s="37"/>
    </row>
    <row r="151" spans="1:12" ht="21.75" customHeight="1">
      <c r="A151" s="1190"/>
      <c r="B151" s="33"/>
      <c r="C151" s="34"/>
      <c r="D151" s="35"/>
      <c r="E151" s="34"/>
      <c r="F151" s="34"/>
      <c r="G151" s="34"/>
      <c r="H151" s="34"/>
      <c r="I151" s="34"/>
      <c r="J151" s="34"/>
      <c r="K151" s="34"/>
      <c r="L151" s="37"/>
    </row>
    <row r="152" spans="1:12" ht="21.75" customHeight="1" thickBot="1">
      <c r="A152" s="1191"/>
      <c r="B152" s="38"/>
      <c r="C152" s="41"/>
      <c r="D152" s="40"/>
      <c r="E152" s="41"/>
      <c r="F152" s="41"/>
      <c r="G152" s="41"/>
      <c r="H152" s="41"/>
      <c r="I152" s="41"/>
      <c r="J152" s="41"/>
      <c r="K152" s="41"/>
      <c r="L152" s="42"/>
    </row>
    <row r="153" spans="1:12" ht="21.75" customHeight="1" thickTop="1">
      <c r="A153" s="1186">
        <f>A143+1</f>
        <v>46158</v>
      </c>
      <c r="B153" s="43"/>
      <c r="C153" s="48"/>
      <c r="D153" s="49"/>
      <c r="E153" s="48"/>
      <c r="F153" s="48"/>
      <c r="G153" s="48"/>
      <c r="H153" s="44"/>
      <c r="I153" s="44"/>
      <c r="J153" s="44"/>
      <c r="K153" s="44"/>
      <c r="L153" s="46"/>
    </row>
    <row r="154" spans="1:12" ht="21.75" customHeight="1">
      <c r="A154" s="1187"/>
      <c r="B154" s="47"/>
      <c r="C154" s="48"/>
      <c r="D154" s="49"/>
      <c r="E154" s="48"/>
      <c r="F154" s="48"/>
      <c r="G154" s="48"/>
      <c r="H154" s="48"/>
      <c r="I154" s="48"/>
      <c r="J154" s="44"/>
      <c r="K154" s="48"/>
      <c r="L154" s="50"/>
    </row>
    <row r="155" spans="1:12" ht="21.75" customHeight="1">
      <c r="A155" s="1187"/>
      <c r="B155" s="47"/>
      <c r="C155" s="48"/>
      <c r="D155" s="49"/>
      <c r="E155" s="48"/>
      <c r="F155" s="48"/>
      <c r="G155" s="48"/>
      <c r="H155" s="48"/>
      <c r="I155" s="48"/>
      <c r="J155" s="48"/>
      <c r="K155" s="48"/>
      <c r="L155" s="50"/>
    </row>
    <row r="156" spans="1:12" ht="21.75" customHeight="1">
      <c r="A156" s="1187"/>
      <c r="B156" s="47"/>
      <c r="C156" s="48"/>
      <c r="D156" s="49"/>
      <c r="E156" s="48"/>
      <c r="F156" s="48"/>
      <c r="G156" s="48"/>
      <c r="H156" s="48"/>
      <c r="I156" s="48"/>
      <c r="J156" s="48"/>
      <c r="K156" s="48"/>
      <c r="L156" s="50"/>
    </row>
    <row r="157" spans="1:12" ht="21.75" customHeight="1">
      <c r="A157" s="1187"/>
      <c r="B157" s="47"/>
      <c r="C157" s="48"/>
      <c r="D157" s="49"/>
      <c r="E157" s="48"/>
      <c r="F157" s="48"/>
      <c r="G157" s="48"/>
      <c r="H157" s="48"/>
      <c r="I157" s="48"/>
      <c r="J157" s="48"/>
      <c r="K157" s="48"/>
      <c r="L157" s="50"/>
    </row>
    <row r="158" spans="1:12" ht="21.75" customHeight="1">
      <c r="A158" s="1187"/>
      <c r="B158" s="47"/>
      <c r="C158" s="48"/>
      <c r="D158" s="49"/>
      <c r="E158" s="48"/>
      <c r="F158" s="48"/>
      <c r="G158" s="48"/>
      <c r="H158" s="48"/>
      <c r="I158" s="48"/>
      <c r="J158" s="48"/>
      <c r="K158" s="48"/>
      <c r="L158" s="50"/>
    </row>
    <row r="159" spans="1:12" ht="21.75" customHeight="1">
      <c r="A159" s="1187"/>
      <c r="B159" s="47"/>
      <c r="C159" s="48"/>
      <c r="D159" s="49"/>
      <c r="E159" s="48"/>
      <c r="F159" s="48"/>
      <c r="G159" s="48"/>
      <c r="H159" s="48"/>
      <c r="I159" s="48"/>
      <c r="J159" s="48"/>
      <c r="K159" s="48"/>
      <c r="L159" s="50"/>
    </row>
    <row r="160" spans="1:12" ht="21.75" customHeight="1">
      <c r="A160" s="1187"/>
      <c r="B160" s="47"/>
      <c r="C160" s="48"/>
      <c r="D160" s="49"/>
      <c r="E160" s="48"/>
      <c r="F160" s="48"/>
      <c r="G160" s="48"/>
      <c r="H160" s="48"/>
      <c r="I160" s="48"/>
      <c r="J160" s="48"/>
      <c r="K160" s="48"/>
      <c r="L160" s="50"/>
    </row>
    <row r="161" spans="1:12" ht="21.75" customHeight="1">
      <c r="A161" s="1187"/>
      <c r="B161" s="47"/>
      <c r="C161" s="48"/>
      <c r="D161" s="49"/>
      <c r="E161" s="48"/>
      <c r="F161" s="48"/>
      <c r="G161" s="48"/>
      <c r="H161" s="48"/>
      <c r="I161" s="48"/>
      <c r="J161" s="48"/>
      <c r="K161" s="48"/>
      <c r="L161" s="50"/>
    </row>
    <row r="162" spans="1:12" ht="21.75" customHeight="1" thickBot="1">
      <c r="A162" s="1188"/>
      <c r="B162" s="51"/>
      <c r="C162" s="52"/>
      <c r="D162" s="53"/>
      <c r="E162" s="52"/>
      <c r="F162" s="52"/>
      <c r="G162" s="52"/>
      <c r="H162" s="52"/>
      <c r="I162" s="52"/>
      <c r="J162" s="52"/>
      <c r="K162" s="52"/>
      <c r="L162" s="54"/>
    </row>
    <row r="163" spans="1:12" ht="21.75" customHeight="1" thickTop="1">
      <c r="A163" s="1192">
        <f>A153+1</f>
        <v>46159</v>
      </c>
      <c r="B163" s="33"/>
      <c r="C163" s="34"/>
      <c r="D163" s="35"/>
      <c r="E163" s="34"/>
      <c r="F163" s="34"/>
      <c r="G163" s="34"/>
      <c r="H163" s="36"/>
      <c r="I163" s="34"/>
      <c r="J163" s="36"/>
      <c r="K163" s="61"/>
      <c r="L163" s="57"/>
    </row>
    <row r="164" spans="1:12" ht="21.75" customHeight="1">
      <c r="A164" s="1193"/>
      <c r="B164" s="33"/>
      <c r="C164" s="34"/>
      <c r="D164" s="35"/>
      <c r="E164" s="34"/>
      <c r="F164" s="34"/>
      <c r="G164" s="34"/>
      <c r="H164" s="34"/>
      <c r="I164" s="34"/>
      <c r="J164" s="36"/>
      <c r="K164" s="61"/>
      <c r="L164" s="37"/>
    </row>
    <row r="165" spans="1:12" ht="21.75" customHeight="1">
      <c r="A165" s="1193"/>
      <c r="B165" s="33"/>
      <c r="C165" s="34"/>
      <c r="D165" s="35"/>
      <c r="E165" s="34"/>
      <c r="F165" s="34"/>
      <c r="G165" s="34"/>
      <c r="H165" s="34"/>
      <c r="I165" s="34"/>
      <c r="J165" s="36"/>
      <c r="K165" s="61"/>
      <c r="L165" s="37"/>
    </row>
    <row r="166" spans="1:12" ht="21.75" customHeight="1">
      <c r="A166" s="1193"/>
      <c r="B166" s="33"/>
      <c r="C166" s="34"/>
      <c r="D166" s="35"/>
      <c r="E166" s="34"/>
      <c r="F166" s="34"/>
      <c r="G166" s="34"/>
      <c r="H166" s="34"/>
      <c r="I166" s="34"/>
      <c r="J166" s="36"/>
      <c r="K166" s="61"/>
      <c r="L166" s="37"/>
    </row>
    <row r="167" spans="1:12" ht="21.75" customHeight="1">
      <c r="A167" s="1193"/>
      <c r="B167" s="33"/>
      <c r="C167" s="34"/>
      <c r="D167" s="35"/>
      <c r="E167" s="34"/>
      <c r="F167" s="34"/>
      <c r="G167" s="34"/>
      <c r="H167" s="34"/>
      <c r="I167" s="34"/>
      <c r="J167" s="36"/>
      <c r="K167" s="61"/>
      <c r="L167" s="37"/>
    </row>
    <row r="168" spans="1:12" ht="21.75" customHeight="1">
      <c r="A168" s="1193"/>
      <c r="B168" s="33"/>
      <c r="C168" s="34"/>
      <c r="D168" s="35"/>
      <c r="E168" s="34"/>
      <c r="F168" s="34"/>
      <c r="G168" s="34"/>
      <c r="H168" s="34"/>
      <c r="I168" s="34"/>
      <c r="J168" s="34"/>
      <c r="K168" s="61"/>
      <c r="L168" s="37"/>
    </row>
    <row r="169" spans="1:12" ht="21.75" customHeight="1">
      <c r="A169" s="1193"/>
      <c r="B169" s="33"/>
      <c r="C169" s="34"/>
      <c r="D169" s="35"/>
      <c r="E169" s="34"/>
      <c r="F169" s="34"/>
      <c r="G169" s="34"/>
      <c r="H169" s="34"/>
      <c r="I169" s="34"/>
      <c r="J169" s="34"/>
      <c r="K169" s="61"/>
      <c r="L169" s="37"/>
    </row>
    <row r="170" spans="1:12" ht="21.75" customHeight="1">
      <c r="A170" s="1193"/>
      <c r="B170" s="33"/>
      <c r="C170" s="34"/>
      <c r="D170" s="35"/>
      <c r="E170" s="34"/>
      <c r="F170" s="34"/>
      <c r="G170" s="34"/>
      <c r="H170" s="34"/>
      <c r="I170" s="34"/>
      <c r="J170" s="34"/>
      <c r="K170" s="34"/>
      <c r="L170" s="37"/>
    </row>
    <row r="171" spans="1:12" ht="21.75" customHeight="1">
      <c r="A171" s="1193"/>
      <c r="B171" s="33"/>
      <c r="C171" s="34"/>
      <c r="D171" s="35"/>
      <c r="E171" s="34"/>
      <c r="F171" s="34"/>
      <c r="G171" s="34"/>
      <c r="H171" s="34"/>
      <c r="I171" s="34"/>
      <c r="J171" s="34"/>
      <c r="K171" s="34"/>
      <c r="L171" s="37"/>
    </row>
    <row r="172" spans="1:12" ht="21.75" customHeight="1" thickBot="1">
      <c r="A172" s="1194"/>
      <c r="B172" s="38"/>
      <c r="C172" s="41"/>
      <c r="D172" s="40"/>
      <c r="E172" s="41"/>
      <c r="F172" s="41"/>
      <c r="G172" s="41"/>
      <c r="H172" s="41"/>
      <c r="I172" s="41"/>
      <c r="J172" s="41"/>
      <c r="K172" s="41"/>
      <c r="L172" s="42"/>
    </row>
    <row r="173" spans="1:12" ht="21.75" customHeight="1" thickTop="1">
      <c r="A173" s="1186">
        <f>A163+1</f>
        <v>46160</v>
      </c>
      <c r="B173" s="43"/>
      <c r="C173" s="48"/>
      <c r="D173" s="49"/>
      <c r="E173" s="48"/>
      <c r="F173" s="48"/>
      <c r="G173" s="48"/>
      <c r="H173" s="48"/>
      <c r="I173" s="48"/>
      <c r="J173" s="44"/>
      <c r="K173" s="48"/>
      <c r="L173" s="50"/>
    </row>
    <row r="174" spans="1:12" ht="21.75" customHeight="1">
      <c r="A174" s="1187"/>
      <c r="B174" s="47"/>
      <c r="C174" s="48"/>
      <c r="D174" s="49"/>
      <c r="E174" s="48"/>
      <c r="F174" s="48"/>
      <c r="G174" s="48"/>
      <c r="H174" s="48"/>
      <c r="I174" s="48"/>
      <c r="J174" s="44"/>
      <c r="K174" s="48"/>
      <c r="L174" s="50"/>
    </row>
    <row r="175" spans="1:12" ht="21.75" customHeight="1">
      <c r="A175" s="1187"/>
      <c r="B175" s="47"/>
      <c r="C175" s="48"/>
      <c r="D175" s="49"/>
      <c r="E175" s="48"/>
      <c r="F175" s="48"/>
      <c r="G175" s="48"/>
      <c r="H175" s="48"/>
      <c r="I175" s="48"/>
      <c r="J175" s="44"/>
      <c r="K175" s="48"/>
      <c r="L175" s="50"/>
    </row>
    <row r="176" spans="1:12" ht="21.75" customHeight="1">
      <c r="A176" s="1187"/>
      <c r="B176" s="47"/>
      <c r="C176" s="48"/>
      <c r="D176" s="49"/>
      <c r="E176" s="48"/>
      <c r="F176" s="48"/>
      <c r="G176" s="48"/>
      <c r="H176" s="48"/>
      <c r="I176" s="48"/>
      <c r="J176" s="44"/>
      <c r="K176" s="48"/>
      <c r="L176" s="50"/>
    </row>
    <row r="177" spans="1:12" ht="21.75" customHeight="1">
      <c r="A177" s="1187"/>
      <c r="B177" s="47"/>
      <c r="C177" s="48"/>
      <c r="D177" s="49"/>
      <c r="E177" s="48"/>
      <c r="F177" s="48"/>
      <c r="G177" s="48"/>
      <c r="H177" s="48"/>
      <c r="I177" s="48"/>
      <c r="J177" s="44"/>
      <c r="K177" s="48"/>
      <c r="L177" s="50"/>
    </row>
    <row r="178" spans="1:12" ht="21.75" customHeight="1">
      <c r="A178" s="1187"/>
      <c r="B178" s="47"/>
      <c r="C178" s="48"/>
      <c r="D178" s="49"/>
      <c r="E178" s="48"/>
      <c r="F178" s="48"/>
      <c r="G178" s="48"/>
      <c r="H178" s="48"/>
      <c r="I178" s="48"/>
      <c r="J178" s="44"/>
      <c r="K178" s="48"/>
      <c r="L178" s="50"/>
    </row>
    <row r="179" spans="1:12" ht="21.75" customHeight="1">
      <c r="A179" s="1187"/>
      <c r="B179" s="47"/>
      <c r="C179" s="48"/>
      <c r="D179" s="49"/>
      <c r="E179" s="48"/>
      <c r="F179" s="48"/>
      <c r="G179" s="48"/>
      <c r="H179" s="48"/>
      <c r="I179" s="48"/>
      <c r="J179" s="44"/>
      <c r="K179" s="48"/>
      <c r="L179" s="50"/>
    </row>
    <row r="180" spans="1:12" ht="21.75" customHeight="1">
      <c r="A180" s="1187"/>
      <c r="B180" s="47"/>
      <c r="C180" s="48"/>
      <c r="D180" s="49"/>
      <c r="E180" s="48"/>
      <c r="F180" s="48"/>
      <c r="G180" s="48"/>
      <c r="H180" s="48"/>
      <c r="I180" s="48"/>
      <c r="J180" s="48"/>
      <c r="K180" s="48"/>
      <c r="L180" s="50"/>
    </row>
    <row r="181" spans="1:12" ht="21.75" customHeight="1">
      <c r="A181" s="1187"/>
      <c r="B181" s="47"/>
      <c r="C181" s="48"/>
      <c r="D181" s="49"/>
      <c r="E181" s="48"/>
      <c r="F181" s="48"/>
      <c r="G181" s="48"/>
      <c r="H181" s="48"/>
      <c r="I181" s="48"/>
      <c r="J181" s="48"/>
      <c r="K181" s="48"/>
      <c r="L181" s="50"/>
    </row>
    <row r="182" spans="1:12" ht="21.75" customHeight="1" thickBot="1">
      <c r="A182" s="1188"/>
      <c r="B182" s="51"/>
      <c r="C182" s="52"/>
      <c r="D182" s="53"/>
      <c r="E182" s="52"/>
      <c r="F182" s="52"/>
      <c r="G182" s="52"/>
      <c r="H182" s="52"/>
      <c r="I182" s="52"/>
      <c r="J182" s="52"/>
      <c r="K182" s="52"/>
      <c r="L182" s="54"/>
    </row>
    <row r="183" spans="1:12" ht="21.75" customHeight="1" thickTop="1">
      <c r="A183" s="1192">
        <f>A173+1</f>
        <v>46161</v>
      </c>
      <c r="B183" s="33"/>
      <c r="C183" s="34"/>
      <c r="D183" s="35"/>
      <c r="E183" s="34"/>
      <c r="F183" s="34"/>
      <c r="G183" s="34"/>
      <c r="H183" s="36"/>
      <c r="I183" s="36"/>
      <c r="J183" s="36"/>
      <c r="K183" s="36"/>
      <c r="L183" s="57"/>
    </row>
    <row r="184" spans="1:12" ht="21.75" customHeight="1">
      <c r="A184" s="1193"/>
      <c r="B184" s="33"/>
      <c r="C184" s="61"/>
      <c r="D184" s="64"/>
      <c r="E184" s="58"/>
      <c r="F184" s="61"/>
      <c r="G184" s="58"/>
      <c r="H184" s="34"/>
      <c r="I184" s="34"/>
      <c r="J184" s="36"/>
      <c r="K184" s="36"/>
      <c r="L184" s="37"/>
    </row>
    <row r="185" spans="1:12" ht="21.75" customHeight="1">
      <c r="A185" s="1193"/>
      <c r="B185" s="33"/>
      <c r="C185" s="61"/>
      <c r="D185" s="64"/>
      <c r="E185" s="58"/>
      <c r="F185" s="61"/>
      <c r="G185" s="58"/>
      <c r="H185" s="34"/>
      <c r="I185" s="34"/>
      <c r="J185" s="36"/>
      <c r="K185" s="36"/>
      <c r="L185" s="37"/>
    </row>
    <row r="186" spans="1:12" ht="21.75" customHeight="1">
      <c r="A186" s="1193"/>
      <c r="B186" s="33"/>
      <c r="C186" s="34"/>
      <c r="D186" s="35"/>
      <c r="E186" s="34"/>
      <c r="F186" s="34"/>
      <c r="G186" s="34"/>
      <c r="H186" s="34"/>
      <c r="I186" s="34"/>
      <c r="J186" s="36"/>
      <c r="K186" s="34"/>
      <c r="L186" s="37"/>
    </row>
    <row r="187" spans="1:12" ht="21.75" customHeight="1">
      <c r="A187" s="1193"/>
      <c r="B187" s="33"/>
      <c r="C187" s="34"/>
      <c r="D187" s="35"/>
      <c r="E187" s="34"/>
      <c r="F187" s="34"/>
      <c r="G187" s="34"/>
      <c r="H187" s="34"/>
      <c r="I187" s="34"/>
      <c r="J187" s="36"/>
      <c r="K187" s="34"/>
      <c r="L187" s="37"/>
    </row>
    <row r="188" spans="1:12" ht="21.75" customHeight="1">
      <c r="A188" s="1193"/>
      <c r="B188" s="33"/>
      <c r="C188" s="34"/>
      <c r="D188" s="35"/>
      <c r="E188" s="34"/>
      <c r="F188" s="34"/>
      <c r="G188" s="34"/>
      <c r="H188" s="34"/>
      <c r="I188" s="34"/>
      <c r="J188" s="36"/>
      <c r="K188" s="34"/>
      <c r="L188" s="37"/>
    </row>
    <row r="189" spans="1:12" ht="21.75" customHeight="1">
      <c r="A189" s="1193"/>
      <c r="B189" s="33"/>
      <c r="C189" s="34"/>
      <c r="D189" s="35"/>
      <c r="E189" s="34"/>
      <c r="F189" s="34"/>
      <c r="G189" s="34"/>
      <c r="H189" s="34"/>
      <c r="I189" s="34"/>
      <c r="J189" s="34"/>
      <c r="K189" s="34"/>
      <c r="L189" s="37"/>
    </row>
    <row r="190" spans="1:12" ht="21.75" customHeight="1">
      <c r="A190" s="1193"/>
      <c r="B190" s="33"/>
      <c r="C190" s="34"/>
      <c r="D190" s="35"/>
      <c r="E190" s="34"/>
      <c r="F190" s="34"/>
      <c r="G190" s="34"/>
      <c r="H190" s="34"/>
      <c r="I190" s="34"/>
      <c r="J190" s="34"/>
      <c r="K190" s="34"/>
      <c r="L190" s="37"/>
    </row>
    <row r="191" spans="1:12" ht="21.75" customHeight="1">
      <c r="A191" s="1193"/>
      <c r="B191" s="33"/>
      <c r="C191" s="34"/>
      <c r="D191" s="35"/>
      <c r="E191" s="34"/>
      <c r="F191" s="34"/>
      <c r="G191" s="34"/>
      <c r="H191" s="34"/>
      <c r="I191" s="34"/>
      <c r="J191" s="34"/>
      <c r="K191" s="34"/>
      <c r="L191" s="37"/>
    </row>
    <row r="192" spans="1:12" ht="21.75" customHeight="1" thickBot="1">
      <c r="A192" s="1194"/>
      <c r="B192" s="38"/>
      <c r="C192" s="41"/>
      <c r="D192" s="40"/>
      <c r="E192" s="41"/>
      <c r="F192" s="41"/>
      <c r="G192" s="41"/>
      <c r="H192" s="41"/>
      <c r="I192" s="41"/>
      <c r="J192" s="41"/>
      <c r="K192" s="41"/>
      <c r="L192" s="42"/>
    </row>
    <row r="193" spans="1:12" ht="21.75" customHeight="1" thickTop="1">
      <c r="A193" s="1186">
        <f>A183+1</f>
        <v>46162</v>
      </c>
      <c r="B193" s="43"/>
      <c r="C193" s="44"/>
      <c r="D193" s="45"/>
      <c r="E193" s="44"/>
      <c r="F193" s="44"/>
      <c r="G193" s="44"/>
      <c r="H193" s="44"/>
      <c r="I193" s="44"/>
      <c r="J193" s="44"/>
      <c r="K193" s="48"/>
      <c r="L193" s="46"/>
    </row>
    <row r="194" spans="1:12" ht="21.75" customHeight="1">
      <c r="A194" s="1187"/>
      <c r="B194" s="47"/>
      <c r="C194" s="48"/>
      <c r="D194" s="49"/>
      <c r="E194" s="48"/>
      <c r="F194" s="48"/>
      <c r="G194" s="48"/>
      <c r="H194" s="48"/>
      <c r="I194" s="48"/>
      <c r="J194" s="48"/>
      <c r="K194" s="48"/>
      <c r="L194" s="50"/>
    </row>
    <row r="195" spans="1:12" ht="21.75" customHeight="1">
      <c r="A195" s="1187"/>
      <c r="B195" s="47"/>
      <c r="C195" s="48"/>
      <c r="D195" s="49"/>
      <c r="E195" s="48"/>
      <c r="F195" s="48"/>
      <c r="G195" s="48"/>
      <c r="H195" s="48"/>
      <c r="I195" s="48"/>
      <c r="J195" s="48"/>
      <c r="K195" s="44"/>
      <c r="L195" s="50"/>
    </row>
    <row r="196" spans="1:12" ht="21.75" customHeight="1">
      <c r="A196" s="1187"/>
      <c r="B196" s="47"/>
      <c r="C196" s="48"/>
      <c r="D196" s="49"/>
      <c r="E196" s="48"/>
      <c r="F196" s="48"/>
      <c r="G196" s="48"/>
      <c r="H196" s="48"/>
      <c r="I196" s="48"/>
      <c r="J196" s="48"/>
      <c r="K196" s="44"/>
      <c r="L196" s="50"/>
    </row>
    <row r="197" spans="1:12" ht="21.75" customHeight="1">
      <c r="A197" s="1187"/>
      <c r="B197" s="47"/>
      <c r="C197" s="48"/>
      <c r="D197" s="49"/>
      <c r="E197" s="48"/>
      <c r="F197" s="48"/>
      <c r="G197" s="48"/>
      <c r="H197" s="48"/>
      <c r="I197" s="48"/>
      <c r="J197" s="48"/>
      <c r="K197" s="44"/>
      <c r="L197" s="50"/>
    </row>
    <row r="198" spans="1:12" ht="21.75" customHeight="1">
      <c r="A198" s="1187"/>
      <c r="B198" s="47"/>
      <c r="C198" s="48"/>
      <c r="D198" s="49"/>
      <c r="E198" s="48"/>
      <c r="F198" s="48"/>
      <c r="G198" s="48"/>
      <c r="H198" s="48"/>
      <c r="I198" s="48"/>
      <c r="J198" s="48"/>
      <c r="K198" s="48"/>
      <c r="L198" s="50"/>
    </row>
    <row r="199" spans="1:12" ht="21.75" customHeight="1">
      <c r="A199" s="1187"/>
      <c r="B199" s="47"/>
      <c r="C199" s="48"/>
      <c r="D199" s="49"/>
      <c r="E199" s="48"/>
      <c r="F199" s="48"/>
      <c r="G199" s="48"/>
      <c r="H199" s="48"/>
      <c r="I199" s="48"/>
      <c r="J199" s="48"/>
      <c r="K199" s="48"/>
      <c r="L199" s="50"/>
    </row>
    <row r="200" spans="1:12" ht="21.75" customHeight="1">
      <c r="A200" s="1187"/>
      <c r="B200" s="47"/>
      <c r="C200" s="48"/>
      <c r="D200" s="49"/>
      <c r="E200" s="48"/>
      <c r="F200" s="48"/>
      <c r="G200" s="48"/>
      <c r="H200" s="48"/>
      <c r="I200" s="48"/>
      <c r="J200" s="48"/>
      <c r="K200" s="48"/>
      <c r="L200" s="50"/>
    </row>
    <row r="201" spans="1:12" ht="21.75" customHeight="1">
      <c r="A201" s="1187"/>
      <c r="B201" s="47"/>
      <c r="C201" s="48"/>
      <c r="D201" s="49"/>
      <c r="E201" s="48"/>
      <c r="F201" s="48"/>
      <c r="G201" s="48"/>
      <c r="H201" s="48"/>
      <c r="I201" s="48"/>
      <c r="J201" s="48"/>
      <c r="K201" s="48"/>
      <c r="L201" s="50"/>
    </row>
    <row r="202" spans="1:12" ht="21.75" customHeight="1" thickBot="1">
      <c r="A202" s="1188"/>
      <c r="B202" s="51"/>
      <c r="C202" s="52"/>
      <c r="D202" s="53"/>
      <c r="E202" s="52"/>
      <c r="F202" s="52"/>
      <c r="G202" s="52"/>
      <c r="H202" s="52"/>
      <c r="I202" s="52"/>
      <c r="J202" s="52"/>
      <c r="K202" s="52"/>
      <c r="L202" s="54"/>
    </row>
    <row r="203" spans="1:12" ht="21.75" customHeight="1" thickTop="1">
      <c r="A203" s="1192">
        <f>A193+1</f>
        <v>46163</v>
      </c>
      <c r="B203" s="33"/>
      <c r="C203" s="34"/>
      <c r="D203" s="35"/>
      <c r="E203" s="34"/>
      <c r="F203" s="34"/>
      <c r="G203" s="34"/>
      <c r="H203" s="36"/>
      <c r="I203" s="36"/>
      <c r="J203" s="36"/>
      <c r="K203" s="36"/>
      <c r="L203" s="57"/>
    </row>
    <row r="204" spans="1:12" ht="21.75" customHeight="1">
      <c r="A204" s="1193"/>
      <c r="B204" s="33"/>
      <c r="C204" s="61"/>
      <c r="D204" s="64"/>
      <c r="E204" s="58"/>
      <c r="F204" s="61"/>
      <c r="G204" s="58"/>
      <c r="H204" s="34"/>
      <c r="I204" s="34"/>
      <c r="J204" s="36"/>
      <c r="K204" s="36"/>
      <c r="L204" s="37"/>
    </row>
    <row r="205" spans="1:12" ht="21.75" customHeight="1">
      <c r="A205" s="1193"/>
      <c r="B205" s="33"/>
      <c r="C205" s="61"/>
      <c r="D205" s="64"/>
      <c r="E205" s="58"/>
      <c r="F205" s="61"/>
      <c r="G205" s="58"/>
      <c r="H205" s="34"/>
      <c r="I205" s="34"/>
      <c r="J205" s="34"/>
      <c r="K205" s="34"/>
      <c r="L205" s="37"/>
    </row>
    <row r="206" spans="1:12" ht="21.75" customHeight="1">
      <c r="A206" s="1193"/>
      <c r="B206" s="33"/>
      <c r="C206" s="34"/>
      <c r="D206" s="35"/>
      <c r="E206" s="34"/>
      <c r="F206" s="34"/>
      <c r="G206" s="34"/>
      <c r="H206" s="34"/>
      <c r="I206" s="34"/>
      <c r="J206" s="34"/>
      <c r="K206" s="34"/>
      <c r="L206" s="37"/>
    </row>
    <row r="207" spans="1:12" ht="21.75" customHeight="1">
      <c r="A207" s="1193"/>
      <c r="B207" s="33"/>
      <c r="C207" s="34"/>
      <c r="D207" s="35"/>
      <c r="E207" s="34"/>
      <c r="F207" s="34"/>
      <c r="G207" s="34"/>
      <c r="H207" s="34"/>
      <c r="I207" s="34"/>
      <c r="J207" s="34"/>
      <c r="K207" s="34"/>
      <c r="L207" s="37"/>
    </row>
    <row r="208" spans="1:12" ht="21.75" customHeight="1">
      <c r="A208" s="1193"/>
      <c r="B208" s="33"/>
      <c r="C208" s="34"/>
      <c r="D208" s="35"/>
      <c r="E208" s="34"/>
      <c r="F208" s="34"/>
      <c r="G208" s="34"/>
      <c r="H208" s="34"/>
      <c r="I208" s="34"/>
      <c r="J208" s="34"/>
      <c r="K208" s="34"/>
      <c r="L208" s="37"/>
    </row>
    <row r="209" spans="1:12" ht="21.75" customHeight="1">
      <c r="A209" s="1193"/>
      <c r="B209" s="33"/>
      <c r="C209" s="34"/>
      <c r="D209" s="35"/>
      <c r="E209" s="34"/>
      <c r="F209" s="34"/>
      <c r="G209" s="34"/>
      <c r="H209" s="34"/>
      <c r="I209" s="34"/>
      <c r="J209" s="34"/>
      <c r="K209" s="34"/>
      <c r="L209" s="37"/>
    </row>
    <row r="210" spans="1:12" ht="21.75" customHeight="1">
      <c r="A210" s="1193"/>
      <c r="B210" s="33"/>
      <c r="C210" s="34"/>
      <c r="D210" s="35"/>
      <c r="E210" s="34"/>
      <c r="F210" s="34"/>
      <c r="G210" s="34"/>
      <c r="H210" s="34"/>
      <c r="I210" s="34"/>
      <c r="J210" s="34"/>
      <c r="K210" s="34"/>
      <c r="L210" s="37"/>
    </row>
    <row r="211" spans="1:12" ht="21.75" customHeight="1">
      <c r="A211" s="1193"/>
      <c r="B211" s="33"/>
      <c r="C211" s="34"/>
      <c r="D211" s="35"/>
      <c r="E211" s="34"/>
      <c r="F211" s="34"/>
      <c r="G211" s="34"/>
      <c r="H211" s="34"/>
      <c r="I211" s="34"/>
      <c r="J211" s="34"/>
      <c r="K211" s="34"/>
      <c r="L211" s="37"/>
    </row>
    <row r="212" spans="1:12" ht="21.75" customHeight="1" thickBot="1">
      <c r="A212" s="1194"/>
      <c r="B212" s="38"/>
      <c r="C212" s="41"/>
      <c r="D212" s="40"/>
      <c r="E212" s="41"/>
      <c r="F212" s="41"/>
      <c r="G212" s="41"/>
      <c r="H212" s="41"/>
      <c r="I212" s="41"/>
      <c r="J212" s="41"/>
      <c r="K212" s="41"/>
      <c r="L212" s="42"/>
    </row>
    <row r="213" spans="1:12" ht="21.75" customHeight="1" thickTop="1">
      <c r="A213" s="1186">
        <f>A203+1</f>
        <v>46164</v>
      </c>
      <c r="B213" s="43"/>
      <c r="C213" s="44"/>
      <c r="D213" s="45"/>
      <c r="E213" s="44"/>
      <c r="F213" s="44"/>
      <c r="G213" s="44"/>
      <c r="H213" s="44"/>
      <c r="I213" s="44"/>
      <c r="J213" s="44"/>
      <c r="K213" s="44"/>
      <c r="L213" s="46"/>
    </row>
    <row r="214" spans="1:12" ht="21.75" customHeight="1">
      <c r="A214" s="1187"/>
      <c r="B214" s="47"/>
      <c r="C214" s="48"/>
      <c r="D214" s="49"/>
      <c r="E214" s="48"/>
      <c r="F214" s="48"/>
      <c r="G214" s="48"/>
      <c r="H214" s="48"/>
      <c r="I214" s="48"/>
      <c r="J214" s="48"/>
      <c r="K214" s="44"/>
      <c r="L214" s="50"/>
    </row>
    <row r="215" spans="1:12" ht="21.75" customHeight="1">
      <c r="A215" s="1187"/>
      <c r="B215" s="47"/>
      <c r="C215" s="48"/>
      <c r="D215" s="45"/>
      <c r="E215" s="44"/>
      <c r="F215" s="44"/>
      <c r="G215" s="48"/>
      <c r="H215" s="48"/>
      <c r="I215" s="48"/>
      <c r="J215" s="48"/>
      <c r="K215" s="44"/>
      <c r="L215" s="50"/>
    </row>
    <row r="216" spans="1:12" ht="21.75" customHeight="1">
      <c r="A216" s="1187"/>
      <c r="B216" s="47"/>
      <c r="C216" s="48"/>
      <c r="D216" s="49"/>
      <c r="E216" s="48"/>
      <c r="F216" s="48"/>
      <c r="G216" s="48"/>
      <c r="H216" s="48"/>
      <c r="I216" s="48"/>
      <c r="J216" s="48"/>
      <c r="K216" s="44"/>
      <c r="L216" s="50"/>
    </row>
    <row r="217" spans="1:12" ht="21.75" customHeight="1">
      <c r="A217" s="1187"/>
      <c r="B217" s="47"/>
      <c r="C217" s="48"/>
      <c r="D217" s="49"/>
      <c r="E217" s="48"/>
      <c r="F217" s="48"/>
      <c r="G217" s="48"/>
      <c r="H217" s="48"/>
      <c r="I217" s="48"/>
      <c r="J217" s="48"/>
      <c r="K217" s="44"/>
      <c r="L217" s="50"/>
    </row>
    <row r="218" spans="1:12" ht="21.75" customHeight="1">
      <c r="A218" s="1187"/>
      <c r="B218" s="47"/>
      <c r="C218" s="48"/>
      <c r="D218" s="49"/>
      <c r="E218" s="48"/>
      <c r="F218" s="48"/>
      <c r="G218" s="48"/>
      <c r="H218" s="48"/>
      <c r="I218" s="48"/>
      <c r="J218" s="48"/>
      <c r="K218" s="48"/>
      <c r="L218" s="50"/>
    </row>
    <row r="219" spans="1:12" ht="21.75" customHeight="1">
      <c r="A219" s="1187"/>
      <c r="B219" s="47"/>
      <c r="C219" s="48"/>
      <c r="D219" s="49"/>
      <c r="E219" s="48"/>
      <c r="F219" s="48"/>
      <c r="G219" s="48"/>
      <c r="H219" s="48"/>
      <c r="I219" s="48"/>
      <c r="J219" s="48"/>
      <c r="K219" s="48"/>
      <c r="L219" s="50"/>
    </row>
    <row r="220" spans="1:12" ht="21.75" customHeight="1">
      <c r="A220" s="1187"/>
      <c r="B220" s="47"/>
      <c r="C220" s="48"/>
      <c r="D220" s="49"/>
      <c r="E220" s="48"/>
      <c r="F220" s="48"/>
      <c r="G220" s="48"/>
      <c r="H220" s="48"/>
      <c r="I220" s="48"/>
      <c r="J220" s="48"/>
      <c r="K220" s="48"/>
      <c r="L220" s="50"/>
    </row>
    <row r="221" spans="1:12" ht="21.75" customHeight="1">
      <c r="A221" s="1187"/>
      <c r="B221" s="47"/>
      <c r="C221" s="48"/>
      <c r="D221" s="49"/>
      <c r="E221" s="48"/>
      <c r="F221" s="48"/>
      <c r="G221" s="48"/>
      <c r="H221" s="48"/>
      <c r="I221" s="48"/>
      <c r="J221" s="48"/>
      <c r="K221" s="48"/>
      <c r="L221" s="50"/>
    </row>
    <row r="222" spans="1:12" ht="21.75" customHeight="1" thickBot="1">
      <c r="A222" s="1188"/>
      <c r="B222" s="51"/>
      <c r="C222" s="52"/>
      <c r="D222" s="53"/>
      <c r="E222" s="52"/>
      <c r="F222" s="52"/>
      <c r="G222" s="52"/>
      <c r="H222" s="52"/>
      <c r="I222" s="52"/>
      <c r="J222" s="52"/>
      <c r="K222" s="52"/>
      <c r="L222" s="54"/>
    </row>
    <row r="223" spans="1:12" ht="21.75" customHeight="1" thickTop="1">
      <c r="A223" s="1192">
        <f>A213+1</f>
        <v>46165</v>
      </c>
      <c r="B223" s="33"/>
      <c r="C223" s="34"/>
      <c r="D223" s="35"/>
      <c r="E223" s="34"/>
      <c r="F223" s="34"/>
      <c r="G223" s="34"/>
      <c r="H223" s="36"/>
      <c r="I223" s="36"/>
      <c r="J223" s="36"/>
      <c r="K223" s="36"/>
      <c r="L223" s="57"/>
    </row>
    <row r="224" spans="1:12" ht="21.75" customHeight="1">
      <c r="A224" s="1193"/>
      <c r="B224" s="33"/>
      <c r="C224" s="61"/>
      <c r="D224" s="64"/>
      <c r="E224" s="58"/>
      <c r="F224" s="61"/>
      <c r="G224" s="58"/>
      <c r="H224" s="34"/>
      <c r="I224" s="34"/>
      <c r="J224" s="36"/>
      <c r="K224" s="36"/>
      <c r="L224" s="37"/>
    </row>
    <row r="225" spans="1:12" ht="21.75" customHeight="1">
      <c r="A225" s="1193"/>
      <c r="B225" s="33"/>
      <c r="C225" s="36"/>
      <c r="D225" s="35"/>
      <c r="E225" s="34"/>
      <c r="F225" s="34"/>
      <c r="G225" s="34"/>
      <c r="H225" s="34"/>
      <c r="I225" s="34"/>
      <c r="J225" s="36"/>
      <c r="K225" s="36"/>
      <c r="L225" s="37"/>
    </row>
    <row r="226" spans="1:12" ht="21.75" customHeight="1">
      <c r="A226" s="1193"/>
      <c r="B226" s="33"/>
      <c r="C226" s="36"/>
      <c r="D226" s="35"/>
      <c r="E226" s="34"/>
      <c r="F226" s="34"/>
      <c r="G226" s="34"/>
      <c r="H226" s="34"/>
      <c r="I226" s="34"/>
      <c r="J226" s="36"/>
      <c r="K226" s="36"/>
      <c r="L226" s="37"/>
    </row>
    <row r="227" spans="1:12" ht="21.75" customHeight="1">
      <c r="A227" s="1193"/>
      <c r="B227" s="33"/>
      <c r="C227" s="36"/>
      <c r="D227" s="35"/>
      <c r="E227" s="34"/>
      <c r="F227" s="34"/>
      <c r="G227" s="34"/>
      <c r="H227" s="34"/>
      <c r="I227" s="34"/>
      <c r="J227" s="36"/>
      <c r="K227" s="36"/>
      <c r="L227" s="37"/>
    </row>
    <row r="228" spans="1:12" ht="21.75" customHeight="1">
      <c r="A228" s="1193"/>
      <c r="B228" s="33"/>
      <c r="C228" s="34"/>
      <c r="D228" s="35"/>
      <c r="E228" s="34"/>
      <c r="F228" s="34"/>
      <c r="G228" s="34"/>
      <c r="H228" s="34"/>
      <c r="I228" s="34"/>
      <c r="J228" s="34"/>
      <c r="K228" s="34"/>
      <c r="L228" s="37"/>
    </row>
    <row r="229" spans="1:12" ht="21.75" customHeight="1">
      <c r="A229" s="1193"/>
      <c r="B229" s="33"/>
      <c r="C229" s="34"/>
      <c r="D229" s="35"/>
      <c r="E229" s="34"/>
      <c r="F229" s="34"/>
      <c r="G229" s="34"/>
      <c r="H229" s="34"/>
      <c r="I229" s="34"/>
      <c r="J229" s="34"/>
      <c r="K229" s="34"/>
      <c r="L229" s="37"/>
    </row>
    <row r="230" spans="1:12" ht="21.75" customHeight="1">
      <c r="A230" s="1193"/>
      <c r="B230" s="33"/>
      <c r="C230" s="34"/>
      <c r="D230" s="35"/>
      <c r="E230" s="34"/>
      <c r="F230" s="34"/>
      <c r="G230" s="34"/>
      <c r="H230" s="34"/>
      <c r="I230" s="34"/>
      <c r="J230" s="34"/>
      <c r="K230" s="34"/>
      <c r="L230" s="37"/>
    </row>
    <row r="231" spans="1:12" ht="21.75" customHeight="1">
      <c r="A231" s="1193"/>
      <c r="B231" s="33"/>
      <c r="C231" s="34"/>
      <c r="D231" s="35"/>
      <c r="E231" s="34"/>
      <c r="F231" s="34"/>
      <c r="G231" s="34"/>
      <c r="H231" s="34"/>
      <c r="I231" s="34"/>
      <c r="J231" s="34"/>
      <c r="K231" s="34"/>
      <c r="L231" s="37"/>
    </row>
    <row r="232" spans="1:12" ht="21.75" customHeight="1" thickBot="1">
      <c r="A232" s="1194"/>
      <c r="B232" s="38"/>
      <c r="C232" s="41"/>
      <c r="D232" s="40"/>
      <c r="E232" s="41"/>
      <c r="F232" s="41"/>
      <c r="G232" s="41"/>
      <c r="H232" s="41"/>
      <c r="I232" s="41"/>
      <c r="J232" s="41"/>
      <c r="K232" s="41"/>
      <c r="L232" s="42"/>
    </row>
    <row r="233" spans="1:12" ht="21.75" customHeight="1" thickTop="1">
      <c r="A233" s="1186">
        <f>A223+1</f>
        <v>46166</v>
      </c>
      <c r="B233" s="43"/>
      <c r="C233" s="44"/>
      <c r="D233" s="45"/>
      <c r="E233" s="44"/>
      <c r="F233" s="44"/>
      <c r="G233" s="44"/>
      <c r="H233" s="44"/>
      <c r="I233" s="44"/>
      <c r="J233" s="44"/>
      <c r="K233" s="44"/>
      <c r="L233" s="46"/>
    </row>
    <row r="234" spans="1:12" ht="21.75" customHeight="1">
      <c r="A234" s="1187"/>
      <c r="B234" s="47"/>
      <c r="C234" s="44"/>
      <c r="D234" s="49"/>
      <c r="E234" s="48"/>
      <c r="F234" s="48"/>
      <c r="G234" s="48"/>
      <c r="H234" s="48"/>
      <c r="I234" s="48"/>
      <c r="J234" s="44"/>
      <c r="K234" s="44"/>
      <c r="L234" s="50"/>
    </row>
    <row r="235" spans="1:12" ht="21.75" customHeight="1">
      <c r="A235" s="1187"/>
      <c r="B235" s="47"/>
      <c r="C235" s="44"/>
      <c r="D235" s="49"/>
      <c r="E235" s="48"/>
      <c r="F235" s="48"/>
      <c r="G235" s="48"/>
      <c r="H235" s="48"/>
      <c r="I235" s="48"/>
      <c r="J235" s="44"/>
      <c r="K235" s="44"/>
      <c r="L235" s="50"/>
    </row>
    <row r="236" spans="1:12" ht="21.75" customHeight="1">
      <c r="A236" s="1187"/>
      <c r="B236" s="47"/>
      <c r="C236" s="44"/>
      <c r="D236" s="49"/>
      <c r="E236" s="48"/>
      <c r="F236" s="48"/>
      <c r="G236" s="48"/>
      <c r="H236" s="48"/>
      <c r="I236" s="48"/>
      <c r="J236" s="44"/>
      <c r="K236" s="44"/>
      <c r="L236" s="50"/>
    </row>
    <row r="237" spans="1:12" ht="21.75" customHeight="1">
      <c r="A237" s="1187"/>
      <c r="B237" s="47"/>
      <c r="C237" s="44"/>
      <c r="D237" s="49"/>
      <c r="E237" s="48"/>
      <c r="F237" s="48"/>
      <c r="G237" s="48"/>
      <c r="H237" s="48"/>
      <c r="I237" s="48"/>
      <c r="J237" s="48"/>
      <c r="K237" s="48"/>
      <c r="L237" s="50"/>
    </row>
    <row r="238" spans="1:12" ht="21.75" customHeight="1">
      <c r="A238" s="1187"/>
      <c r="B238" s="47"/>
      <c r="C238" s="48"/>
      <c r="D238" s="49"/>
      <c r="E238" s="48"/>
      <c r="F238" s="48"/>
      <c r="G238" s="48"/>
      <c r="H238" s="48"/>
      <c r="I238" s="48"/>
      <c r="J238" s="48"/>
      <c r="K238" s="48"/>
      <c r="L238" s="50"/>
    </row>
    <row r="239" spans="1:12" ht="21.75" customHeight="1">
      <c r="A239" s="1187"/>
      <c r="B239" s="47"/>
      <c r="C239" s="48"/>
      <c r="D239" s="49"/>
      <c r="E239" s="48"/>
      <c r="F239" s="48"/>
      <c r="G239" s="48"/>
      <c r="H239" s="48"/>
      <c r="I239" s="48"/>
      <c r="J239" s="48"/>
      <c r="K239" s="48"/>
      <c r="L239" s="50"/>
    </row>
    <row r="240" spans="1:12" ht="21.75" customHeight="1">
      <c r="A240" s="1187"/>
      <c r="B240" s="47"/>
      <c r="C240" s="48"/>
      <c r="D240" s="49"/>
      <c r="E240" s="48"/>
      <c r="F240" s="48"/>
      <c r="G240" s="48"/>
      <c r="H240" s="48"/>
      <c r="I240" s="48"/>
      <c r="J240" s="48"/>
      <c r="K240" s="48"/>
      <c r="L240" s="50"/>
    </row>
    <row r="241" spans="1:12" ht="21.75" customHeight="1">
      <c r="A241" s="1187"/>
      <c r="B241" s="47"/>
      <c r="C241" s="48"/>
      <c r="D241" s="49"/>
      <c r="E241" s="48"/>
      <c r="F241" s="48"/>
      <c r="G241" s="48"/>
      <c r="H241" s="48"/>
      <c r="I241" s="48"/>
      <c r="J241" s="48"/>
      <c r="K241" s="48"/>
      <c r="L241" s="50"/>
    </row>
    <row r="242" spans="1:12" ht="21.75" customHeight="1" thickBot="1">
      <c r="A242" s="1188"/>
      <c r="B242" s="51"/>
      <c r="C242" s="52"/>
      <c r="D242" s="53"/>
      <c r="E242" s="52"/>
      <c r="F242" s="52"/>
      <c r="G242" s="52"/>
      <c r="H242" s="52"/>
      <c r="I242" s="52"/>
      <c r="J242" s="52"/>
      <c r="K242" s="52"/>
      <c r="L242" s="54"/>
    </row>
    <row r="243" spans="1:12" ht="21.75" customHeight="1" thickTop="1">
      <c r="A243" s="1192">
        <f>A233+1</f>
        <v>46167</v>
      </c>
      <c r="B243" s="33"/>
      <c r="C243" s="34"/>
      <c r="D243" s="35"/>
      <c r="E243" s="34"/>
      <c r="F243" s="34"/>
      <c r="G243" s="34"/>
      <c r="H243" s="36"/>
      <c r="I243" s="36"/>
      <c r="J243" s="36"/>
      <c r="K243" s="36"/>
      <c r="L243" s="57"/>
    </row>
    <row r="244" spans="1:12" ht="21.75" customHeight="1">
      <c r="A244" s="1193"/>
      <c r="B244" s="33"/>
      <c r="C244" s="61"/>
      <c r="D244" s="64"/>
      <c r="E244" s="58"/>
      <c r="F244" s="61"/>
      <c r="G244" s="58"/>
      <c r="H244" s="34"/>
      <c r="I244" s="34"/>
      <c r="J244" s="34"/>
      <c r="K244" s="34"/>
      <c r="L244" s="37"/>
    </row>
    <row r="245" spans="1:12" ht="21.75" customHeight="1">
      <c r="A245" s="1193"/>
      <c r="B245" s="33"/>
      <c r="C245" s="36"/>
      <c r="D245" s="35"/>
      <c r="E245" s="34"/>
      <c r="F245" s="34"/>
      <c r="G245" s="34"/>
      <c r="H245" s="34"/>
      <c r="I245" s="34"/>
      <c r="J245" s="34"/>
      <c r="K245" s="34"/>
      <c r="L245" s="37"/>
    </row>
    <row r="246" spans="1:12" ht="21.75" customHeight="1">
      <c r="A246" s="1193"/>
      <c r="B246" s="33"/>
      <c r="C246" s="36"/>
      <c r="D246" s="35"/>
      <c r="E246" s="34"/>
      <c r="F246" s="34"/>
      <c r="G246" s="34"/>
      <c r="H246" s="34"/>
      <c r="I246" s="34"/>
      <c r="J246" s="34"/>
      <c r="K246" s="34"/>
      <c r="L246" s="37"/>
    </row>
    <row r="247" spans="1:12" ht="21.75" customHeight="1">
      <c r="A247" s="1193"/>
      <c r="B247" s="33"/>
      <c r="C247" s="36"/>
      <c r="D247" s="35"/>
      <c r="E247" s="34"/>
      <c r="F247" s="34"/>
      <c r="G247" s="34"/>
      <c r="H247" s="34"/>
      <c r="I247" s="34"/>
      <c r="J247" s="34"/>
      <c r="K247" s="34"/>
      <c r="L247" s="37"/>
    </row>
    <row r="248" spans="1:12" ht="21.75" customHeight="1">
      <c r="A248" s="1193"/>
      <c r="B248" s="33"/>
      <c r="C248" s="34"/>
      <c r="D248" s="35"/>
      <c r="E248" s="34"/>
      <c r="F248" s="34"/>
      <c r="G248" s="34"/>
      <c r="H248" s="34"/>
      <c r="I248" s="34"/>
      <c r="J248" s="34"/>
      <c r="K248" s="34"/>
      <c r="L248" s="37"/>
    </row>
    <row r="249" spans="1:12" ht="21.75" customHeight="1">
      <c r="A249" s="1193"/>
      <c r="B249" s="33"/>
      <c r="C249" s="34"/>
      <c r="D249" s="35"/>
      <c r="E249" s="34"/>
      <c r="F249" s="34"/>
      <c r="G249" s="34"/>
      <c r="H249" s="34"/>
      <c r="I249" s="34"/>
      <c r="J249" s="34"/>
      <c r="K249" s="34"/>
      <c r="L249" s="37"/>
    </row>
    <row r="250" spans="1:12" ht="21.75" customHeight="1">
      <c r="A250" s="1193"/>
      <c r="B250" s="33"/>
      <c r="C250" s="34"/>
      <c r="D250" s="35"/>
      <c r="E250" s="34"/>
      <c r="F250" s="34"/>
      <c r="G250" s="34"/>
      <c r="H250" s="34"/>
      <c r="I250" s="34"/>
      <c r="J250" s="34"/>
      <c r="K250" s="34"/>
      <c r="L250" s="37"/>
    </row>
    <row r="251" spans="1:12" ht="21.75" customHeight="1">
      <c r="A251" s="1193"/>
      <c r="B251" s="33"/>
      <c r="C251" s="34"/>
      <c r="D251" s="35"/>
      <c r="E251" s="34"/>
      <c r="F251" s="34"/>
      <c r="G251" s="34"/>
      <c r="H251" s="34"/>
      <c r="I251" s="34"/>
      <c r="J251" s="34"/>
      <c r="K251" s="34"/>
      <c r="L251" s="37"/>
    </row>
    <row r="252" spans="1:12" ht="21.75" customHeight="1" thickBot="1">
      <c r="A252" s="1194"/>
      <c r="B252" s="38"/>
      <c r="C252" s="41"/>
      <c r="D252" s="40"/>
      <c r="E252" s="41"/>
      <c r="F252" s="41"/>
      <c r="G252" s="41"/>
      <c r="H252" s="41"/>
      <c r="I252" s="41"/>
      <c r="J252" s="41"/>
      <c r="K252" s="41"/>
      <c r="L252" s="42"/>
    </row>
    <row r="253" spans="1:12" ht="21.75" customHeight="1" thickTop="1">
      <c r="A253" s="1186">
        <f>A243+1</f>
        <v>46168</v>
      </c>
      <c r="B253" s="43"/>
      <c r="C253" s="44"/>
      <c r="D253" s="45"/>
      <c r="E253" s="44"/>
      <c r="F253" s="44"/>
      <c r="G253" s="44"/>
      <c r="H253" s="44"/>
      <c r="I253" s="44"/>
      <c r="J253" s="44"/>
      <c r="K253" s="44"/>
      <c r="L253" s="46"/>
    </row>
    <row r="254" spans="1:12" ht="21.75" customHeight="1">
      <c r="A254" s="1187"/>
      <c r="B254" s="47"/>
      <c r="C254" s="44"/>
      <c r="D254" s="49"/>
      <c r="E254" s="48"/>
      <c r="F254" s="48"/>
      <c r="G254" s="48"/>
      <c r="H254" s="48"/>
      <c r="I254" s="48"/>
      <c r="J254" s="44"/>
      <c r="K254" s="44"/>
      <c r="L254" s="50"/>
    </row>
    <row r="255" spans="1:12" ht="21.75" customHeight="1">
      <c r="A255" s="1187"/>
      <c r="B255" s="47"/>
      <c r="C255" s="44"/>
      <c r="D255" s="49"/>
      <c r="E255" s="48"/>
      <c r="F255" s="48"/>
      <c r="G255" s="48"/>
      <c r="H255" s="48"/>
      <c r="I255" s="48"/>
      <c r="J255" s="44"/>
      <c r="K255" s="44"/>
      <c r="L255" s="50"/>
    </row>
    <row r="256" spans="1:12" ht="21.75" customHeight="1">
      <c r="A256" s="1187"/>
      <c r="B256" s="47"/>
      <c r="C256" s="44"/>
      <c r="D256" s="49"/>
      <c r="E256" s="48"/>
      <c r="F256" s="48"/>
      <c r="G256" s="48"/>
      <c r="H256" s="48"/>
      <c r="I256" s="48"/>
      <c r="J256" s="44"/>
      <c r="K256" s="44"/>
      <c r="L256" s="50"/>
    </row>
    <row r="257" spans="1:12" ht="21.75" customHeight="1">
      <c r="A257" s="1187"/>
      <c r="B257" s="47"/>
      <c r="C257" s="44"/>
      <c r="D257" s="49"/>
      <c r="E257" s="48"/>
      <c r="F257" s="48"/>
      <c r="G257" s="48"/>
      <c r="H257" s="48"/>
      <c r="I257" s="48"/>
      <c r="J257" s="48"/>
      <c r="K257" s="48"/>
      <c r="L257" s="50"/>
    </row>
    <row r="258" spans="1:12" ht="21.75" customHeight="1">
      <c r="A258" s="1187"/>
      <c r="B258" s="47"/>
      <c r="C258" s="48"/>
      <c r="D258" s="49"/>
      <c r="E258" s="48"/>
      <c r="F258" s="48"/>
      <c r="G258" s="48"/>
      <c r="H258" s="48"/>
      <c r="I258" s="48"/>
      <c r="J258" s="48"/>
      <c r="K258" s="48"/>
      <c r="L258" s="50"/>
    </row>
    <row r="259" spans="1:12" ht="21.75" customHeight="1">
      <c r="A259" s="1187"/>
      <c r="B259" s="47"/>
      <c r="C259" s="48"/>
      <c r="D259" s="49"/>
      <c r="E259" s="48"/>
      <c r="F259" s="48"/>
      <c r="G259" s="48"/>
      <c r="H259" s="48"/>
      <c r="I259" s="48"/>
      <c r="J259" s="48"/>
      <c r="K259" s="48"/>
      <c r="L259" s="50"/>
    </row>
    <row r="260" spans="1:12" ht="21.75" customHeight="1">
      <c r="A260" s="1187"/>
      <c r="B260" s="47"/>
      <c r="C260" s="48"/>
      <c r="D260" s="49"/>
      <c r="E260" s="48"/>
      <c r="F260" s="48"/>
      <c r="G260" s="48"/>
      <c r="H260" s="48"/>
      <c r="I260" s="48"/>
      <c r="J260" s="48"/>
      <c r="K260" s="48"/>
      <c r="L260" s="50"/>
    </row>
    <row r="261" spans="1:12" ht="21.75" customHeight="1">
      <c r="A261" s="1187"/>
      <c r="B261" s="47"/>
      <c r="C261" s="48"/>
      <c r="D261" s="49"/>
      <c r="E261" s="48"/>
      <c r="F261" s="48"/>
      <c r="G261" s="48"/>
      <c r="H261" s="48"/>
      <c r="I261" s="48"/>
      <c r="J261" s="48"/>
      <c r="K261" s="48"/>
      <c r="L261" s="50"/>
    </row>
    <row r="262" spans="1:12" ht="21.75" customHeight="1" thickBot="1">
      <c r="A262" s="1188"/>
      <c r="B262" s="51"/>
      <c r="C262" s="52"/>
      <c r="D262" s="53"/>
      <c r="E262" s="52"/>
      <c r="F262" s="52"/>
      <c r="G262" s="52"/>
      <c r="H262" s="52"/>
      <c r="I262" s="52"/>
      <c r="J262" s="52"/>
      <c r="K262" s="52"/>
      <c r="L262" s="54"/>
    </row>
    <row r="263" spans="1:12" ht="21.75" customHeight="1" thickTop="1">
      <c r="A263" s="1189">
        <f>A253+1</f>
        <v>46169</v>
      </c>
      <c r="B263" s="55"/>
      <c r="C263" s="36"/>
      <c r="D263" s="56"/>
      <c r="E263" s="36"/>
      <c r="F263" s="36"/>
      <c r="G263" s="36"/>
      <c r="H263" s="36"/>
      <c r="I263" s="36"/>
      <c r="J263" s="36"/>
      <c r="K263" s="36"/>
      <c r="L263" s="57"/>
    </row>
    <row r="264" spans="1:12" ht="21.75" customHeight="1">
      <c r="A264" s="1190"/>
      <c r="B264" s="33"/>
      <c r="C264" s="36"/>
      <c r="D264" s="35"/>
      <c r="E264" s="34"/>
      <c r="F264" s="34"/>
      <c r="G264" s="34"/>
      <c r="H264" s="34"/>
      <c r="I264" s="34"/>
      <c r="J264" s="36"/>
      <c r="K264" s="36"/>
      <c r="L264" s="37"/>
    </row>
    <row r="265" spans="1:12" ht="21.75" customHeight="1">
      <c r="A265" s="1190"/>
      <c r="B265" s="33"/>
      <c r="C265" s="36"/>
      <c r="D265" s="35"/>
      <c r="E265" s="34"/>
      <c r="F265" s="34"/>
      <c r="G265" s="34"/>
      <c r="H265" s="34"/>
      <c r="I265" s="34"/>
      <c r="J265" s="36"/>
      <c r="K265" s="36"/>
      <c r="L265" s="37"/>
    </row>
    <row r="266" spans="1:12" ht="21.75" customHeight="1">
      <c r="A266" s="1190"/>
      <c r="B266" s="33"/>
      <c r="C266" s="36"/>
      <c r="D266" s="35"/>
      <c r="E266" s="34"/>
      <c r="F266" s="34"/>
      <c r="G266" s="34"/>
      <c r="H266" s="34"/>
      <c r="I266" s="34"/>
      <c r="J266" s="36"/>
      <c r="K266" s="36"/>
      <c r="L266" s="37"/>
    </row>
    <row r="267" spans="1:12" ht="21.75" customHeight="1">
      <c r="A267" s="1190"/>
      <c r="B267" s="33"/>
      <c r="C267" s="36"/>
      <c r="D267" s="35"/>
      <c r="E267" s="34"/>
      <c r="F267" s="34"/>
      <c r="G267" s="34"/>
      <c r="H267" s="34"/>
      <c r="I267" s="34"/>
      <c r="J267" s="34"/>
      <c r="K267" s="34"/>
      <c r="L267" s="37"/>
    </row>
    <row r="268" spans="1:12" ht="21.75" customHeight="1">
      <c r="A268" s="1190"/>
      <c r="B268" s="33"/>
      <c r="C268" s="34"/>
      <c r="D268" s="35"/>
      <c r="E268" s="34"/>
      <c r="F268" s="34"/>
      <c r="G268" s="34"/>
      <c r="H268" s="34"/>
      <c r="I268" s="34"/>
      <c r="J268" s="34"/>
      <c r="K268" s="34"/>
      <c r="L268" s="37"/>
    </row>
    <row r="269" spans="1:12" ht="21.75" customHeight="1">
      <c r="A269" s="1190"/>
      <c r="B269" s="33"/>
      <c r="C269" s="34"/>
      <c r="D269" s="35"/>
      <c r="E269" s="34"/>
      <c r="F269" s="34"/>
      <c r="G269" s="34"/>
      <c r="H269" s="34"/>
      <c r="I269" s="34"/>
      <c r="J269" s="34"/>
      <c r="K269" s="34"/>
      <c r="L269" s="37"/>
    </row>
    <row r="270" spans="1:12" ht="21.75" customHeight="1">
      <c r="A270" s="1190"/>
      <c r="B270" s="33"/>
      <c r="C270" s="34"/>
      <c r="D270" s="35"/>
      <c r="E270" s="34"/>
      <c r="F270" s="34"/>
      <c r="G270" s="34"/>
      <c r="H270" s="34"/>
      <c r="I270" s="34"/>
      <c r="J270" s="34"/>
      <c r="K270" s="34"/>
      <c r="L270" s="37"/>
    </row>
    <row r="271" spans="1:12" ht="21.75" customHeight="1">
      <c r="A271" s="1190"/>
      <c r="B271" s="33"/>
      <c r="C271" s="34"/>
      <c r="D271" s="35"/>
      <c r="E271" s="34"/>
      <c r="F271" s="34"/>
      <c r="G271" s="34"/>
      <c r="H271" s="34"/>
      <c r="I271" s="34"/>
      <c r="J271" s="34"/>
      <c r="K271" s="34"/>
      <c r="L271" s="37"/>
    </row>
    <row r="272" spans="1:12" ht="21.75" customHeight="1" thickBot="1">
      <c r="A272" s="1191"/>
      <c r="B272" s="38"/>
      <c r="C272" s="41"/>
      <c r="D272" s="40"/>
      <c r="E272" s="41"/>
      <c r="F272" s="41"/>
      <c r="G272" s="41"/>
      <c r="H272" s="41"/>
      <c r="I272" s="41"/>
      <c r="J272" s="41"/>
      <c r="K272" s="41"/>
      <c r="L272" s="42"/>
    </row>
    <row r="273" spans="1:12" ht="21.75" customHeight="1" thickTop="1">
      <c r="A273" s="1186">
        <f>A263+1</f>
        <v>46170</v>
      </c>
      <c r="B273" s="43"/>
      <c r="C273" s="44"/>
      <c r="D273" s="45"/>
      <c r="E273" s="44"/>
      <c r="F273" s="44"/>
      <c r="G273" s="44"/>
      <c r="H273" s="44"/>
      <c r="I273" s="44"/>
      <c r="J273" s="44"/>
      <c r="K273" s="44"/>
      <c r="L273" s="46"/>
    </row>
    <row r="274" spans="1:12" ht="21.75" customHeight="1">
      <c r="A274" s="1187"/>
      <c r="B274" s="47"/>
      <c r="C274" s="48"/>
      <c r="D274" s="49"/>
      <c r="E274" s="48"/>
      <c r="F274" s="48"/>
      <c r="G274" s="48"/>
      <c r="H274" s="48"/>
      <c r="I274" s="48"/>
      <c r="J274" s="44"/>
      <c r="K274" s="44"/>
      <c r="L274" s="50"/>
    </row>
    <row r="275" spans="1:12" ht="21.75" customHeight="1">
      <c r="A275" s="1187"/>
      <c r="B275" s="47"/>
      <c r="C275" s="44"/>
      <c r="D275" s="49"/>
      <c r="E275" s="48"/>
      <c r="F275" s="48"/>
      <c r="G275" s="48"/>
      <c r="H275" s="48"/>
      <c r="I275" s="48"/>
      <c r="J275" s="44"/>
      <c r="K275" s="44"/>
      <c r="L275" s="50"/>
    </row>
    <row r="276" spans="1:12" ht="21.75" customHeight="1">
      <c r="A276" s="1187"/>
      <c r="B276" s="47"/>
      <c r="C276" s="48"/>
      <c r="D276" s="49"/>
      <c r="E276" s="48"/>
      <c r="F276" s="48"/>
      <c r="G276" s="48"/>
      <c r="H276" s="48"/>
      <c r="I276" s="48"/>
      <c r="J276" s="48"/>
      <c r="K276" s="48"/>
      <c r="L276" s="50"/>
    </row>
    <row r="277" spans="1:12" ht="21.75" customHeight="1">
      <c r="A277" s="1187"/>
      <c r="B277" s="47"/>
      <c r="C277" s="48"/>
      <c r="D277" s="49"/>
      <c r="E277" s="48"/>
      <c r="F277" s="48"/>
      <c r="G277" s="48"/>
      <c r="H277" s="48"/>
      <c r="I277" s="48"/>
      <c r="J277" s="48"/>
      <c r="K277" s="48"/>
      <c r="L277" s="50"/>
    </row>
    <row r="278" spans="1:12" ht="21.75" customHeight="1">
      <c r="A278" s="1187"/>
      <c r="B278" s="47"/>
      <c r="C278" s="48"/>
      <c r="D278" s="49"/>
      <c r="E278" s="48"/>
      <c r="F278" s="48"/>
      <c r="G278" s="48"/>
      <c r="H278" s="48"/>
      <c r="I278" s="48"/>
      <c r="J278" s="48"/>
      <c r="K278" s="48"/>
      <c r="L278" s="50"/>
    </row>
    <row r="279" spans="1:12" ht="21.75" customHeight="1">
      <c r="A279" s="1187"/>
      <c r="B279" s="47"/>
      <c r="C279" s="48"/>
      <c r="D279" s="49"/>
      <c r="E279" s="48"/>
      <c r="F279" s="48"/>
      <c r="G279" s="48"/>
      <c r="H279" s="48"/>
      <c r="I279" s="48"/>
      <c r="J279" s="48"/>
      <c r="K279" s="48"/>
      <c r="L279" s="50"/>
    </row>
    <row r="280" spans="1:12" ht="21.75" customHeight="1">
      <c r="A280" s="1187"/>
      <c r="B280" s="47"/>
      <c r="C280" s="48"/>
      <c r="D280" s="49"/>
      <c r="E280" s="48"/>
      <c r="F280" s="48"/>
      <c r="G280" s="48"/>
      <c r="H280" s="48"/>
      <c r="I280" s="48"/>
      <c r="J280" s="48"/>
      <c r="K280" s="48"/>
      <c r="L280" s="50"/>
    </row>
    <row r="281" spans="1:12" ht="21.75" customHeight="1">
      <c r="A281" s="1187"/>
      <c r="B281" s="47"/>
      <c r="C281" s="48"/>
      <c r="D281" s="49"/>
      <c r="E281" s="48"/>
      <c r="F281" s="48"/>
      <c r="G281" s="48"/>
      <c r="H281" s="48"/>
      <c r="I281" s="48"/>
      <c r="J281" s="48"/>
      <c r="K281" s="48"/>
      <c r="L281" s="50"/>
    </row>
    <row r="282" spans="1:12" ht="21.75" customHeight="1" thickBot="1">
      <c r="A282" s="1188"/>
      <c r="B282" s="51"/>
      <c r="C282" s="52"/>
      <c r="D282" s="53"/>
      <c r="E282" s="52"/>
      <c r="F282" s="52"/>
      <c r="G282" s="52"/>
      <c r="H282" s="52"/>
      <c r="I282" s="52"/>
      <c r="J282" s="52"/>
      <c r="K282" s="52"/>
      <c r="L282" s="54"/>
    </row>
    <row r="283" spans="1:12" ht="21.75" customHeight="1" thickTop="1">
      <c r="A283" s="1189">
        <f>A273+1</f>
        <v>46171</v>
      </c>
      <c r="B283" s="55"/>
      <c r="C283" s="36"/>
      <c r="D283" s="56"/>
      <c r="E283" s="36"/>
      <c r="F283" s="36"/>
      <c r="G283" s="36"/>
      <c r="H283" s="36"/>
      <c r="I283" s="36"/>
      <c r="J283" s="36"/>
      <c r="K283" s="36"/>
      <c r="L283" s="57"/>
    </row>
    <row r="284" spans="1:12" ht="21.75" customHeight="1">
      <c r="A284" s="1190"/>
      <c r="B284" s="33"/>
      <c r="C284" s="34"/>
      <c r="D284" s="35"/>
      <c r="E284" s="34"/>
      <c r="F284" s="34"/>
      <c r="G284" s="34"/>
      <c r="H284" s="34"/>
      <c r="I284" s="34"/>
      <c r="J284" s="36"/>
      <c r="K284" s="36"/>
      <c r="L284" s="37"/>
    </row>
    <row r="285" spans="1:12" ht="21.75" customHeight="1">
      <c r="A285" s="1190"/>
      <c r="B285" s="33"/>
      <c r="C285" s="34"/>
      <c r="D285" s="35"/>
      <c r="E285" s="34"/>
      <c r="F285" s="34"/>
      <c r="G285" s="34"/>
      <c r="H285" s="34"/>
      <c r="I285" s="34"/>
      <c r="J285" s="36"/>
      <c r="K285" s="36"/>
      <c r="L285" s="37"/>
    </row>
    <row r="286" spans="1:12" ht="21.75" customHeight="1">
      <c r="A286" s="1190"/>
      <c r="B286" s="33"/>
      <c r="C286" s="34"/>
      <c r="D286" s="35"/>
      <c r="E286" s="34"/>
      <c r="F286" s="34"/>
      <c r="G286" s="34"/>
      <c r="H286" s="34"/>
      <c r="I286" s="34"/>
      <c r="J286" s="36"/>
      <c r="K286" s="36"/>
      <c r="L286" s="37"/>
    </row>
    <row r="287" spans="1:12" ht="21.75" customHeight="1">
      <c r="A287" s="1190"/>
      <c r="B287" s="33"/>
      <c r="C287" s="34"/>
      <c r="D287" s="35"/>
      <c r="E287" s="34"/>
      <c r="F287" s="34"/>
      <c r="G287" s="34"/>
      <c r="H287" s="34"/>
      <c r="I287" s="34"/>
      <c r="J287" s="34"/>
      <c r="K287" s="34"/>
      <c r="L287" s="37"/>
    </row>
    <row r="288" spans="1:12" ht="21.75" customHeight="1">
      <c r="A288" s="1190"/>
      <c r="B288" s="33"/>
      <c r="C288" s="34"/>
      <c r="D288" s="35"/>
      <c r="E288" s="34"/>
      <c r="F288" s="34"/>
      <c r="G288" s="34"/>
      <c r="H288" s="34"/>
      <c r="I288" s="34"/>
      <c r="J288" s="34"/>
      <c r="K288" s="34"/>
      <c r="L288" s="37"/>
    </row>
    <row r="289" spans="1:12" ht="21.75" customHeight="1">
      <c r="A289" s="1190"/>
      <c r="B289" s="33"/>
      <c r="C289" s="34"/>
      <c r="D289" s="35"/>
      <c r="E289" s="34"/>
      <c r="F289" s="34"/>
      <c r="G289" s="34"/>
      <c r="H289" s="34"/>
      <c r="I289" s="34"/>
      <c r="J289" s="34"/>
      <c r="K289" s="34"/>
      <c r="L289" s="37"/>
    </row>
    <row r="290" spans="1:12" ht="21.75" customHeight="1">
      <c r="A290" s="1190"/>
      <c r="B290" s="33"/>
      <c r="C290" s="34"/>
      <c r="D290" s="35"/>
      <c r="E290" s="34"/>
      <c r="F290" s="34"/>
      <c r="G290" s="34"/>
      <c r="H290" s="34"/>
      <c r="I290" s="34"/>
      <c r="J290" s="34"/>
      <c r="K290" s="34"/>
      <c r="L290" s="37"/>
    </row>
    <row r="291" spans="1:12" ht="21.75" customHeight="1">
      <c r="A291" s="1190"/>
      <c r="B291" s="33"/>
      <c r="C291" s="34"/>
      <c r="D291" s="35"/>
      <c r="E291" s="34"/>
      <c r="F291" s="34"/>
      <c r="G291" s="34"/>
      <c r="H291" s="34"/>
      <c r="I291" s="34"/>
      <c r="J291" s="34"/>
      <c r="K291" s="34"/>
      <c r="L291" s="37"/>
    </row>
    <row r="292" spans="1:12" ht="21.75" customHeight="1" thickBot="1">
      <c r="A292" s="1191"/>
      <c r="B292" s="38"/>
      <c r="C292" s="41"/>
      <c r="D292" s="40"/>
      <c r="E292" s="41"/>
      <c r="F292" s="41"/>
      <c r="G292" s="41"/>
      <c r="H292" s="41"/>
      <c r="I292" s="41"/>
      <c r="J292" s="41"/>
      <c r="K292" s="41"/>
      <c r="L292" s="42"/>
    </row>
    <row r="293" spans="1:12" ht="21.75" customHeight="1" thickTop="1">
      <c r="A293" s="1186">
        <f>A283+1</f>
        <v>46172</v>
      </c>
      <c r="B293" s="43"/>
      <c r="C293" s="44"/>
      <c r="D293" s="45"/>
      <c r="E293" s="44"/>
      <c r="F293" s="44"/>
      <c r="G293" s="44"/>
      <c r="H293" s="44"/>
      <c r="I293" s="44"/>
      <c r="J293" s="44"/>
      <c r="K293" s="44"/>
      <c r="L293" s="46"/>
    </row>
    <row r="294" spans="1:12" ht="21.75" customHeight="1">
      <c r="A294" s="1187"/>
      <c r="B294" s="47"/>
      <c r="C294" s="48"/>
      <c r="D294" s="49"/>
      <c r="E294" s="48"/>
      <c r="F294" s="48"/>
      <c r="G294" s="48"/>
      <c r="H294" s="48"/>
      <c r="I294" s="48"/>
      <c r="J294" s="48"/>
      <c r="K294" s="48"/>
      <c r="L294" s="50"/>
    </row>
    <row r="295" spans="1:12" ht="21.75" customHeight="1">
      <c r="A295" s="1187"/>
      <c r="B295" s="47"/>
      <c r="C295" s="48"/>
      <c r="D295" s="49"/>
      <c r="E295" s="48"/>
      <c r="F295" s="48"/>
      <c r="G295" s="48"/>
      <c r="H295" s="48"/>
      <c r="I295" s="48"/>
      <c r="J295" s="48"/>
      <c r="K295" s="48"/>
      <c r="L295" s="50"/>
    </row>
    <row r="296" spans="1:12" ht="21.75" customHeight="1">
      <c r="A296" s="1187"/>
      <c r="B296" s="47"/>
      <c r="C296" s="48"/>
      <c r="D296" s="49"/>
      <c r="E296" s="48"/>
      <c r="F296" s="48"/>
      <c r="G296" s="48"/>
      <c r="H296" s="48"/>
      <c r="I296" s="48"/>
      <c r="J296" s="48"/>
      <c r="K296" s="48"/>
      <c r="L296" s="50"/>
    </row>
    <row r="297" spans="1:12" ht="21.75" customHeight="1">
      <c r="A297" s="1187"/>
      <c r="B297" s="47"/>
      <c r="C297" s="48"/>
      <c r="D297" s="49"/>
      <c r="E297" s="48"/>
      <c r="F297" s="48"/>
      <c r="G297" s="48"/>
      <c r="H297" s="48"/>
      <c r="I297" s="48"/>
      <c r="J297" s="48"/>
      <c r="K297" s="48"/>
      <c r="L297" s="50"/>
    </row>
    <row r="298" spans="1:12" ht="21.75" customHeight="1">
      <c r="A298" s="1187"/>
      <c r="B298" s="47"/>
      <c r="C298" s="48"/>
      <c r="D298" s="49"/>
      <c r="E298" s="48"/>
      <c r="F298" s="48"/>
      <c r="G298" s="48"/>
      <c r="H298" s="48"/>
      <c r="I298" s="48"/>
      <c r="J298" s="48"/>
      <c r="K298" s="48"/>
      <c r="L298" s="50"/>
    </row>
    <row r="299" spans="1:12" ht="21.75" customHeight="1">
      <c r="A299" s="1187"/>
      <c r="B299" s="47"/>
      <c r="C299" s="48"/>
      <c r="D299" s="49"/>
      <c r="E299" s="48"/>
      <c r="F299" s="48"/>
      <c r="G299" s="48"/>
      <c r="H299" s="48"/>
      <c r="I299" s="48"/>
      <c r="J299" s="48"/>
      <c r="K299" s="48"/>
      <c r="L299" s="50"/>
    </row>
    <row r="300" spans="1:12" ht="21.75" customHeight="1">
      <c r="A300" s="1187"/>
      <c r="B300" s="47"/>
      <c r="C300" s="48"/>
      <c r="D300" s="49"/>
      <c r="E300" s="48"/>
      <c r="F300" s="48"/>
      <c r="G300" s="48"/>
      <c r="H300" s="48"/>
      <c r="I300" s="48"/>
      <c r="J300" s="48"/>
      <c r="K300" s="48"/>
      <c r="L300" s="50"/>
    </row>
    <row r="301" spans="1:12" ht="21.75" customHeight="1">
      <c r="A301" s="1187"/>
      <c r="B301" s="47"/>
      <c r="C301" s="48"/>
      <c r="D301" s="49"/>
      <c r="E301" s="48"/>
      <c r="F301" s="48"/>
      <c r="G301" s="48"/>
      <c r="H301" s="48"/>
      <c r="I301" s="48"/>
      <c r="J301" s="48"/>
      <c r="K301" s="48"/>
      <c r="L301" s="50"/>
    </row>
    <row r="302" spans="1:12" ht="21.75" customHeight="1" thickBot="1">
      <c r="A302" s="1188"/>
      <c r="B302" s="51"/>
      <c r="C302" s="52"/>
      <c r="D302" s="53"/>
      <c r="E302" s="52"/>
      <c r="F302" s="52"/>
      <c r="G302" s="52"/>
      <c r="H302" s="52"/>
      <c r="I302" s="52"/>
      <c r="J302" s="52"/>
      <c r="K302" s="52"/>
      <c r="L302" s="54"/>
    </row>
    <row r="303" spans="1:12" ht="21.75" customHeight="1" thickTop="1">
      <c r="A303" s="1189">
        <f>A293+1</f>
        <v>46173</v>
      </c>
      <c r="B303" s="55"/>
      <c r="C303" s="36"/>
      <c r="D303" s="56"/>
      <c r="E303" s="36"/>
      <c r="F303" s="36"/>
      <c r="G303" s="36"/>
      <c r="H303" s="36"/>
      <c r="I303" s="36"/>
      <c r="J303" s="36"/>
      <c r="K303" s="36"/>
      <c r="L303" s="57"/>
    </row>
    <row r="304" spans="1:12" ht="21.75" customHeight="1">
      <c r="A304" s="1190"/>
      <c r="B304" s="33"/>
      <c r="C304" s="34"/>
      <c r="D304" s="35"/>
      <c r="E304" s="34"/>
      <c r="F304" s="34"/>
      <c r="G304" s="34"/>
      <c r="H304" s="34"/>
      <c r="I304" s="34"/>
      <c r="J304" s="34"/>
      <c r="K304" s="34"/>
      <c r="L304" s="37"/>
    </row>
    <row r="305" spans="1:12" ht="21.75" customHeight="1">
      <c r="A305" s="1190"/>
      <c r="B305" s="33"/>
      <c r="C305" s="34"/>
      <c r="D305" s="35"/>
      <c r="E305" s="34"/>
      <c r="F305" s="34"/>
      <c r="G305" s="34"/>
      <c r="H305" s="34"/>
      <c r="I305" s="34"/>
      <c r="J305" s="34"/>
      <c r="K305" s="34"/>
      <c r="L305" s="37"/>
    </row>
    <row r="306" spans="1:12" ht="21.75" customHeight="1">
      <c r="A306" s="1190"/>
      <c r="B306" s="33"/>
      <c r="C306" s="34"/>
      <c r="D306" s="35"/>
      <c r="E306" s="34"/>
      <c r="F306" s="34"/>
      <c r="G306" s="34"/>
      <c r="H306" s="34"/>
      <c r="I306" s="34"/>
      <c r="J306" s="34"/>
      <c r="K306" s="34"/>
      <c r="L306" s="37"/>
    </row>
    <row r="307" spans="1:12" ht="21.75" customHeight="1">
      <c r="A307" s="1190"/>
      <c r="B307" s="33"/>
      <c r="C307" s="34"/>
      <c r="D307" s="35"/>
      <c r="E307" s="34"/>
      <c r="F307" s="34"/>
      <c r="G307" s="34"/>
      <c r="H307" s="34"/>
      <c r="I307" s="34"/>
      <c r="J307" s="34"/>
      <c r="K307" s="34"/>
      <c r="L307" s="37"/>
    </row>
    <row r="308" spans="1:12" ht="21.75" customHeight="1">
      <c r="A308" s="1190"/>
      <c r="B308" s="33"/>
      <c r="C308" s="34"/>
      <c r="D308" s="35"/>
      <c r="E308" s="34"/>
      <c r="F308" s="34"/>
      <c r="G308" s="34"/>
      <c r="H308" s="34"/>
      <c r="I308" s="34"/>
      <c r="J308" s="34"/>
      <c r="K308" s="34"/>
      <c r="L308" s="37"/>
    </row>
    <row r="309" spans="1:12" ht="21.75" customHeight="1">
      <c r="A309" s="1190"/>
      <c r="B309" s="33"/>
      <c r="C309" s="34"/>
      <c r="D309" s="35"/>
      <c r="E309" s="34"/>
      <c r="F309" s="34"/>
      <c r="G309" s="34"/>
      <c r="H309" s="34"/>
      <c r="I309" s="34"/>
      <c r="J309" s="34"/>
      <c r="K309" s="34"/>
      <c r="L309" s="37"/>
    </row>
    <row r="310" spans="1:12" ht="21.75" customHeight="1">
      <c r="A310" s="1190"/>
      <c r="B310" s="33"/>
      <c r="C310" s="34"/>
      <c r="D310" s="35"/>
      <c r="E310" s="34"/>
      <c r="F310" s="34"/>
      <c r="G310" s="34"/>
      <c r="H310" s="34"/>
      <c r="I310" s="34"/>
      <c r="J310" s="34"/>
      <c r="K310" s="34"/>
      <c r="L310" s="37"/>
    </row>
    <row r="311" spans="1:12" ht="21.75" customHeight="1">
      <c r="A311" s="1190"/>
      <c r="B311" s="33"/>
      <c r="C311" s="34"/>
      <c r="D311" s="35"/>
      <c r="E311" s="34"/>
      <c r="F311" s="34"/>
      <c r="G311" s="34"/>
      <c r="H311" s="34"/>
      <c r="I311" s="34"/>
      <c r="J311" s="34"/>
      <c r="K311" s="34"/>
      <c r="L311" s="37"/>
    </row>
    <row r="312" spans="1:12" ht="21.75" customHeight="1" thickBot="1">
      <c r="A312" s="1191"/>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911" customWidth="1"/>
    <col min="2" max="2" width="7.375" style="911" customWidth="1"/>
    <col min="3" max="3" width="12.25" style="911" customWidth="1"/>
    <col min="4" max="5" width="16" style="911" customWidth="1"/>
    <col min="6" max="7" width="9.125" style="911" customWidth="1"/>
    <col min="8" max="8" width="14.375" style="911" customWidth="1"/>
    <col min="9" max="9" width="17.125" style="911" customWidth="1"/>
    <col min="10" max="16384" width="9" style="911"/>
  </cols>
  <sheetData>
    <row r="1" spans="1:9" ht="20.25" customHeight="1">
      <c r="A1" s="908" t="s">
        <v>0</v>
      </c>
      <c r="B1" s="909" t="s">
        <v>150</v>
      </c>
      <c r="C1" s="909" t="s">
        <v>94</v>
      </c>
      <c r="D1" s="909" t="s">
        <v>256</v>
      </c>
      <c r="E1" s="909" t="s">
        <v>298</v>
      </c>
      <c r="F1" s="909" t="s">
        <v>1767</v>
      </c>
      <c r="G1" s="909" t="s">
        <v>1768</v>
      </c>
      <c r="H1" s="909" t="s">
        <v>1769</v>
      </c>
      <c r="I1" s="910" t="s">
        <v>130</v>
      </c>
    </row>
    <row r="2" spans="1:9" ht="20.25" customHeight="1">
      <c r="A2" s="969" t="s">
        <v>1919</v>
      </c>
      <c r="B2" s="970" t="s">
        <v>1770</v>
      </c>
      <c r="C2" s="970" t="s">
        <v>1771</v>
      </c>
      <c r="D2" s="970" t="s">
        <v>1715</v>
      </c>
      <c r="E2" s="970" t="s">
        <v>1920</v>
      </c>
      <c r="F2" s="970" t="s">
        <v>1921</v>
      </c>
      <c r="G2" s="970" t="s">
        <v>1922</v>
      </c>
      <c r="H2" s="973" t="s">
        <v>1923</v>
      </c>
      <c r="I2" s="971" t="s">
        <v>1924</v>
      </c>
    </row>
    <row r="3" spans="1:9" ht="20.25" customHeight="1">
      <c r="A3" s="912">
        <v>45761</v>
      </c>
      <c r="B3" s="913" t="s">
        <v>1083</v>
      </c>
      <c r="C3" s="913" t="s">
        <v>1772</v>
      </c>
      <c r="D3" s="913" t="s">
        <v>1715</v>
      </c>
      <c r="E3" s="913"/>
      <c r="F3" s="913">
        <v>620</v>
      </c>
      <c r="G3" s="913">
        <v>610</v>
      </c>
      <c r="H3" s="914">
        <v>0.19513888888888889</v>
      </c>
      <c r="I3" s="915" t="s">
        <v>1773</v>
      </c>
    </row>
    <row r="4" spans="1:9" ht="20.25" customHeight="1">
      <c r="A4" s="912">
        <v>45761</v>
      </c>
      <c r="B4" s="913" t="s">
        <v>1081</v>
      </c>
      <c r="C4" s="913" t="s">
        <v>1774</v>
      </c>
      <c r="D4" s="913" t="s">
        <v>1761</v>
      </c>
      <c r="E4" s="913"/>
      <c r="F4" s="913">
        <v>650</v>
      </c>
      <c r="G4" s="913">
        <v>660</v>
      </c>
      <c r="H4" s="913">
        <v>467</v>
      </c>
      <c r="I4" s="915"/>
    </row>
    <row r="5" spans="1:9" ht="20.25" customHeight="1">
      <c r="A5" s="912">
        <v>45761</v>
      </c>
      <c r="B5" s="913" t="s">
        <v>1076</v>
      </c>
      <c r="C5" s="913" t="s">
        <v>1775</v>
      </c>
      <c r="D5" s="913" t="s">
        <v>1761</v>
      </c>
      <c r="E5" s="913"/>
      <c r="F5" s="913">
        <v>670</v>
      </c>
      <c r="G5" s="913">
        <v>680</v>
      </c>
      <c r="H5" s="913">
        <v>455</v>
      </c>
      <c r="I5" s="915"/>
    </row>
    <row r="6" spans="1:9" ht="20.25" customHeight="1">
      <c r="A6" s="912">
        <v>45761</v>
      </c>
      <c r="B6" s="913" t="s">
        <v>1070</v>
      </c>
      <c r="C6" s="913" t="s">
        <v>1776</v>
      </c>
      <c r="D6" s="913" t="s">
        <v>1761</v>
      </c>
      <c r="E6" s="913"/>
      <c r="F6" s="913">
        <v>670</v>
      </c>
      <c r="G6" s="913">
        <v>680</v>
      </c>
      <c r="H6" s="913">
        <v>453</v>
      </c>
      <c r="I6" s="915" t="s">
        <v>1777</v>
      </c>
    </row>
    <row r="7" spans="1:9" ht="20.25" customHeight="1">
      <c r="A7" s="912">
        <v>45761</v>
      </c>
      <c r="B7" s="913" t="s">
        <v>1078</v>
      </c>
      <c r="C7" s="913" t="s">
        <v>2008</v>
      </c>
      <c r="D7" s="913" t="s">
        <v>1761</v>
      </c>
      <c r="E7" s="913"/>
      <c r="F7" s="913">
        <v>650</v>
      </c>
      <c r="G7" s="913">
        <v>660</v>
      </c>
      <c r="H7" s="913">
        <v>467</v>
      </c>
      <c r="I7" s="915"/>
    </row>
    <row r="8" spans="1:9" ht="20.25" customHeight="1">
      <c r="A8" s="912">
        <v>45762</v>
      </c>
      <c r="B8" s="913" t="s">
        <v>1083</v>
      </c>
      <c r="C8" s="913" t="s">
        <v>1772</v>
      </c>
      <c r="D8" s="913" t="s">
        <v>1715</v>
      </c>
      <c r="E8" s="913"/>
      <c r="F8" s="913">
        <v>610</v>
      </c>
      <c r="G8" s="913">
        <v>600</v>
      </c>
      <c r="H8" s="914">
        <v>0.19236111111111112</v>
      </c>
      <c r="I8" s="915" t="s">
        <v>2009</v>
      </c>
    </row>
    <row r="9" spans="1:9" ht="20.25" customHeight="1">
      <c r="A9" s="912">
        <v>45768</v>
      </c>
      <c r="B9" s="913" t="s">
        <v>1078</v>
      </c>
      <c r="C9" s="913" t="s">
        <v>2008</v>
      </c>
      <c r="D9" s="913" t="s">
        <v>1761</v>
      </c>
      <c r="E9" s="913"/>
      <c r="F9" s="913">
        <v>660</v>
      </c>
      <c r="G9" s="913">
        <v>670</v>
      </c>
      <c r="H9" s="913">
        <v>460</v>
      </c>
      <c r="I9" s="915"/>
    </row>
    <row r="10" spans="1:9" ht="20.25" customHeight="1">
      <c r="A10" s="912">
        <v>45768</v>
      </c>
      <c r="B10" s="913" t="s">
        <v>1770</v>
      </c>
      <c r="C10" s="913" t="s">
        <v>1771</v>
      </c>
      <c r="D10" s="913" t="s">
        <v>1715</v>
      </c>
      <c r="E10" s="913"/>
      <c r="F10" s="913">
        <v>660</v>
      </c>
      <c r="G10" s="913">
        <v>670</v>
      </c>
      <c r="H10" s="914">
        <v>0.17986111111111111</v>
      </c>
      <c r="I10" s="915"/>
    </row>
    <row r="11" spans="1:9" ht="20.25" customHeight="1">
      <c r="A11" s="912">
        <v>45768</v>
      </c>
      <c r="B11" s="913" t="s">
        <v>1081</v>
      </c>
      <c r="C11" s="913" t="s">
        <v>1774</v>
      </c>
      <c r="D11" s="913" t="s">
        <v>1761</v>
      </c>
      <c r="E11" s="913"/>
      <c r="F11" s="913">
        <v>660</v>
      </c>
      <c r="G11" s="913">
        <v>670</v>
      </c>
      <c r="H11" s="913">
        <v>460</v>
      </c>
      <c r="I11" s="915"/>
    </row>
    <row r="12" spans="1:9" ht="20.25" customHeight="1">
      <c r="A12" s="912">
        <v>45768</v>
      </c>
      <c r="B12" s="913" t="s">
        <v>1076</v>
      </c>
      <c r="C12" s="913" t="s">
        <v>1775</v>
      </c>
      <c r="D12" s="913" t="s">
        <v>1761</v>
      </c>
      <c r="E12" s="913"/>
      <c r="F12" s="913">
        <v>680</v>
      </c>
      <c r="G12" s="913">
        <v>690</v>
      </c>
      <c r="H12" s="913">
        <v>449</v>
      </c>
      <c r="I12" s="915"/>
    </row>
    <row r="13" spans="1:9" ht="20.25" customHeight="1">
      <c r="A13" s="912">
        <v>45768</v>
      </c>
      <c r="B13" s="913" t="s">
        <v>1070</v>
      </c>
      <c r="C13" s="913" t="s">
        <v>1776</v>
      </c>
      <c r="D13" s="913" t="s">
        <v>1761</v>
      </c>
      <c r="E13" s="913"/>
      <c r="F13" s="913">
        <v>680</v>
      </c>
      <c r="G13" s="913">
        <v>690</v>
      </c>
      <c r="H13" s="913">
        <v>447</v>
      </c>
      <c r="I13" s="915"/>
    </row>
    <row r="14" spans="1:9" ht="20.25" customHeight="1">
      <c r="A14" s="912">
        <v>45888</v>
      </c>
      <c r="B14" s="913" t="s">
        <v>2010</v>
      </c>
      <c r="C14" s="913" t="s">
        <v>2011</v>
      </c>
      <c r="D14" s="913" t="s">
        <v>1786</v>
      </c>
      <c r="E14" s="913" t="s">
        <v>2012</v>
      </c>
      <c r="F14" s="913">
        <v>650</v>
      </c>
      <c r="G14" s="913">
        <v>640</v>
      </c>
      <c r="H14" s="914">
        <v>0.34236111111111112</v>
      </c>
      <c r="I14" s="915"/>
    </row>
    <row r="15" spans="1:9" ht="20.25" customHeight="1">
      <c r="A15" s="912">
        <v>45888</v>
      </c>
      <c r="B15" s="913" t="s">
        <v>1076</v>
      </c>
      <c r="C15" s="913" t="s">
        <v>2013</v>
      </c>
      <c r="D15" s="913" t="s">
        <v>1715</v>
      </c>
      <c r="E15" s="913" t="s">
        <v>2014</v>
      </c>
      <c r="F15" s="913">
        <v>600</v>
      </c>
      <c r="G15" s="913">
        <v>610</v>
      </c>
      <c r="H15" s="913">
        <v>261</v>
      </c>
      <c r="I15" s="915"/>
    </row>
    <row r="16" spans="1:9" ht="20.25" customHeight="1">
      <c r="A16" s="912">
        <v>45888</v>
      </c>
      <c r="B16" s="913" t="s">
        <v>1081</v>
      </c>
      <c r="C16" s="913" t="s">
        <v>1930</v>
      </c>
      <c r="D16" s="913" t="s">
        <v>1786</v>
      </c>
      <c r="E16" s="913" t="s">
        <v>2012</v>
      </c>
      <c r="F16" s="913">
        <v>600</v>
      </c>
      <c r="G16" s="913">
        <v>610</v>
      </c>
      <c r="H16" s="913">
        <v>509</v>
      </c>
      <c r="I16" s="915"/>
    </row>
    <row r="17" spans="1:9" ht="20.25" customHeight="1">
      <c r="A17" s="912">
        <v>45889</v>
      </c>
      <c r="B17" s="913" t="s">
        <v>2010</v>
      </c>
      <c r="C17" s="913" t="s">
        <v>2011</v>
      </c>
      <c r="D17" s="913" t="s">
        <v>1786</v>
      </c>
      <c r="E17" s="913" t="s">
        <v>2012</v>
      </c>
      <c r="F17" s="913">
        <v>640</v>
      </c>
      <c r="G17" s="913">
        <v>630</v>
      </c>
      <c r="H17" s="914">
        <v>0.34722222222222227</v>
      </c>
      <c r="I17" s="915"/>
    </row>
    <row r="18" spans="1:9" ht="20.25" customHeight="1">
      <c r="A18" s="912">
        <v>45894</v>
      </c>
      <c r="B18" s="913" t="s">
        <v>2015</v>
      </c>
      <c r="C18" s="913" t="s">
        <v>2016</v>
      </c>
      <c r="D18" s="913" t="s">
        <v>1815</v>
      </c>
      <c r="E18" s="913" t="s">
        <v>2017</v>
      </c>
      <c r="F18" s="913">
        <v>600</v>
      </c>
      <c r="G18" s="913">
        <v>610</v>
      </c>
      <c r="H18" s="913">
        <v>597</v>
      </c>
      <c r="I18" s="915" t="s">
        <v>2018</v>
      </c>
    </row>
    <row r="19" spans="1:9" ht="20.25" customHeight="1">
      <c r="A19" s="912">
        <v>45894</v>
      </c>
      <c r="B19" s="913" t="s">
        <v>1077</v>
      </c>
      <c r="C19" s="913" t="s">
        <v>2019</v>
      </c>
      <c r="D19" s="913" t="s">
        <v>1871</v>
      </c>
      <c r="E19" s="913" t="s">
        <v>2020</v>
      </c>
      <c r="F19" s="913">
        <v>500</v>
      </c>
      <c r="G19" s="913">
        <v>510</v>
      </c>
      <c r="H19" s="913">
        <v>475</v>
      </c>
      <c r="I19" s="915" t="s">
        <v>2021</v>
      </c>
    </row>
    <row r="20" spans="1:9" ht="20.25" customHeight="1">
      <c r="A20" s="912">
        <v>45894</v>
      </c>
      <c r="B20" s="913" t="s">
        <v>1928</v>
      </c>
      <c r="C20" s="913" t="s">
        <v>1929</v>
      </c>
      <c r="D20" s="913" t="s">
        <v>1756</v>
      </c>
      <c r="E20" s="913" t="s">
        <v>1940</v>
      </c>
      <c r="F20" s="913">
        <v>600</v>
      </c>
      <c r="G20" s="913">
        <v>610</v>
      </c>
      <c r="H20" s="913">
        <v>503</v>
      </c>
      <c r="I20" s="915"/>
    </row>
    <row r="21" spans="1:9" ht="20.25" customHeight="1">
      <c r="A21" s="912">
        <v>45894</v>
      </c>
      <c r="B21" s="913" t="s">
        <v>1076</v>
      </c>
      <c r="C21" s="913" t="s">
        <v>2013</v>
      </c>
      <c r="D21" s="913" t="s">
        <v>1715</v>
      </c>
      <c r="E21" s="913" t="s">
        <v>2014</v>
      </c>
      <c r="F21" s="913">
        <v>610</v>
      </c>
      <c r="G21" s="913">
        <v>620</v>
      </c>
      <c r="H21" s="913">
        <v>257</v>
      </c>
      <c r="I21" s="915"/>
    </row>
    <row r="22" spans="1:9" ht="20.25" customHeight="1">
      <c r="A22" s="912">
        <v>45894</v>
      </c>
      <c r="B22" s="913" t="s">
        <v>1081</v>
      </c>
      <c r="C22" s="913" t="s">
        <v>1930</v>
      </c>
      <c r="D22" s="913" t="s">
        <v>1786</v>
      </c>
      <c r="E22" s="913" t="s">
        <v>2012</v>
      </c>
      <c r="F22" s="913">
        <v>610</v>
      </c>
      <c r="G22" s="913">
        <v>620</v>
      </c>
      <c r="H22" s="913">
        <v>501</v>
      </c>
      <c r="I22" s="915"/>
    </row>
    <row r="23" spans="1:9" ht="20.25" customHeight="1">
      <c r="A23" s="912">
        <v>45894</v>
      </c>
      <c r="B23" s="913" t="s">
        <v>1063</v>
      </c>
      <c r="C23" s="913" t="s">
        <v>2022</v>
      </c>
      <c r="D23" s="913" t="s">
        <v>1762</v>
      </c>
      <c r="E23" s="913" t="s">
        <v>2023</v>
      </c>
      <c r="F23" s="913">
        <v>700</v>
      </c>
      <c r="G23" s="913">
        <v>710</v>
      </c>
      <c r="H23" s="913">
        <v>865</v>
      </c>
      <c r="I23" s="915"/>
    </row>
    <row r="24" spans="1:9" ht="20.25" customHeight="1">
      <c r="A24" s="912">
        <v>45894</v>
      </c>
      <c r="B24" s="913" t="s">
        <v>1084</v>
      </c>
      <c r="C24" s="913" t="s">
        <v>2024</v>
      </c>
      <c r="D24" s="913" t="s">
        <v>1555</v>
      </c>
      <c r="E24" s="913" t="s">
        <v>1555</v>
      </c>
      <c r="F24" s="913">
        <v>500</v>
      </c>
      <c r="G24" s="913">
        <v>510</v>
      </c>
      <c r="H24" s="914">
        <v>0.3298611111111111</v>
      </c>
      <c r="I24" s="915"/>
    </row>
    <row r="25" spans="1:9" ht="20.25" customHeight="1">
      <c r="A25" s="912">
        <v>45894</v>
      </c>
      <c r="B25" s="913" t="s">
        <v>2010</v>
      </c>
      <c r="C25" s="913" t="s">
        <v>2011</v>
      </c>
      <c r="D25" s="913" t="s">
        <v>1786</v>
      </c>
      <c r="E25" s="913" t="s">
        <v>2012</v>
      </c>
      <c r="F25" s="913">
        <v>630</v>
      </c>
      <c r="G25" s="913">
        <v>620</v>
      </c>
      <c r="H25" s="914">
        <v>0.3527777777777778</v>
      </c>
      <c r="I25" s="915"/>
    </row>
    <row r="26" spans="1:9" ht="20.25" customHeight="1">
      <c r="A26" s="912">
        <v>45894</v>
      </c>
      <c r="B26" s="913" t="s">
        <v>1079</v>
      </c>
      <c r="C26" s="913" t="s">
        <v>2025</v>
      </c>
      <c r="D26" s="913" t="s">
        <v>1729</v>
      </c>
      <c r="E26" s="913" t="s">
        <v>2026</v>
      </c>
      <c r="F26" s="913">
        <v>750</v>
      </c>
      <c r="G26" s="913">
        <v>760</v>
      </c>
      <c r="H26" s="913">
        <v>832</v>
      </c>
      <c r="I26" s="915"/>
    </row>
    <row r="27" spans="1:9" ht="20.25" customHeight="1">
      <c r="A27" s="912">
        <v>45897</v>
      </c>
      <c r="B27" s="913" t="s">
        <v>2015</v>
      </c>
      <c r="C27" s="913" t="s">
        <v>2016</v>
      </c>
      <c r="D27" s="913" t="s">
        <v>1815</v>
      </c>
      <c r="E27" s="913" t="s">
        <v>2017</v>
      </c>
      <c r="F27" s="913">
        <v>610</v>
      </c>
      <c r="G27" s="913">
        <v>620</v>
      </c>
      <c r="H27" s="913">
        <v>588</v>
      </c>
      <c r="I27" s="915" t="s">
        <v>2027</v>
      </c>
    </row>
    <row r="28" spans="1:9" ht="20.25" customHeight="1">
      <c r="A28" s="912">
        <v>45897</v>
      </c>
      <c r="B28" s="913" t="s">
        <v>1077</v>
      </c>
      <c r="C28" s="913" t="s">
        <v>2019</v>
      </c>
      <c r="D28" s="913" t="s">
        <v>1871</v>
      </c>
      <c r="E28" s="913" t="s">
        <v>2020</v>
      </c>
      <c r="F28" s="913">
        <v>510</v>
      </c>
      <c r="G28" s="913">
        <v>520</v>
      </c>
      <c r="H28" s="913">
        <v>466</v>
      </c>
      <c r="I28" s="915" t="s">
        <v>2028</v>
      </c>
    </row>
    <row r="29" spans="1:9" ht="20.25" customHeight="1">
      <c r="A29" s="912">
        <v>45897</v>
      </c>
      <c r="B29" s="913" t="s">
        <v>1928</v>
      </c>
      <c r="C29" s="913" t="s">
        <v>1929</v>
      </c>
      <c r="D29" s="913" t="s">
        <v>1756</v>
      </c>
      <c r="E29" s="913" t="s">
        <v>1940</v>
      </c>
      <c r="F29" s="913">
        <v>610</v>
      </c>
      <c r="G29" s="913">
        <v>620</v>
      </c>
      <c r="H29" s="913">
        <v>495</v>
      </c>
      <c r="I29" s="915"/>
    </row>
    <row r="30" spans="1:9" ht="20.25" customHeight="1">
      <c r="A30" s="912">
        <v>45897</v>
      </c>
      <c r="B30" s="913" t="s">
        <v>1076</v>
      </c>
      <c r="C30" s="913" t="s">
        <v>2013</v>
      </c>
      <c r="D30" s="913" t="s">
        <v>1715</v>
      </c>
      <c r="E30" s="913" t="s">
        <v>2014</v>
      </c>
      <c r="F30" s="913">
        <v>620</v>
      </c>
      <c r="G30" s="913">
        <v>630</v>
      </c>
      <c r="H30" s="913">
        <v>253</v>
      </c>
      <c r="I30" s="915" t="s">
        <v>2029</v>
      </c>
    </row>
    <row r="31" spans="1:9" ht="20.25" customHeight="1">
      <c r="A31" s="912">
        <v>45897</v>
      </c>
      <c r="B31" s="913" t="s">
        <v>1081</v>
      </c>
      <c r="C31" s="913" t="s">
        <v>1930</v>
      </c>
      <c r="D31" s="913" t="s">
        <v>1786</v>
      </c>
      <c r="E31" s="913" t="s">
        <v>2012</v>
      </c>
      <c r="F31" s="913">
        <v>620</v>
      </c>
      <c r="G31" s="913">
        <v>630</v>
      </c>
      <c r="H31" s="913">
        <v>493</v>
      </c>
      <c r="I31" s="915"/>
    </row>
    <row r="32" spans="1:9" ht="20.25" customHeight="1">
      <c r="A32" s="912">
        <v>45897</v>
      </c>
      <c r="B32" s="913" t="s">
        <v>1063</v>
      </c>
      <c r="C32" s="913" t="s">
        <v>2022</v>
      </c>
      <c r="D32" s="913" t="s">
        <v>1762</v>
      </c>
      <c r="E32" s="913" t="s">
        <v>2023</v>
      </c>
      <c r="F32" s="913">
        <v>710</v>
      </c>
      <c r="G32" s="913">
        <v>720</v>
      </c>
      <c r="H32" s="913">
        <v>854</v>
      </c>
      <c r="I32" s="915"/>
    </row>
    <row r="33" spans="1:9" ht="20.25" customHeight="1">
      <c r="A33" s="912">
        <v>45897</v>
      </c>
      <c r="B33" s="913" t="s">
        <v>1084</v>
      </c>
      <c r="C33" s="913" t="s">
        <v>2024</v>
      </c>
      <c r="D33" s="913" t="s">
        <v>1555</v>
      </c>
      <c r="E33" s="913" t="s">
        <v>1555</v>
      </c>
      <c r="F33" s="913">
        <v>510</v>
      </c>
      <c r="G33" s="913">
        <v>520</v>
      </c>
      <c r="H33" s="914">
        <v>0.32361111111111113</v>
      </c>
      <c r="I33" s="915"/>
    </row>
    <row r="34" spans="1:9" ht="20.25" customHeight="1">
      <c r="A34" s="912">
        <v>45897</v>
      </c>
      <c r="B34" s="913" t="s">
        <v>1079</v>
      </c>
      <c r="C34" s="913" t="s">
        <v>2025</v>
      </c>
      <c r="D34" s="913" t="s">
        <v>1729</v>
      </c>
      <c r="E34" s="913" t="s">
        <v>2026</v>
      </c>
      <c r="F34" s="913">
        <v>760</v>
      </c>
      <c r="G34" s="913">
        <v>770</v>
      </c>
      <c r="H34" s="913">
        <v>821</v>
      </c>
      <c r="I34" s="915"/>
    </row>
    <row r="35" spans="1:9" ht="20.25" customHeight="1">
      <c r="A35" s="912">
        <v>45897</v>
      </c>
      <c r="B35" s="913" t="s">
        <v>2010</v>
      </c>
      <c r="C35" s="913" t="s">
        <v>2011</v>
      </c>
      <c r="D35" s="913" t="s">
        <v>1786</v>
      </c>
      <c r="E35" s="913" t="s">
        <v>2012</v>
      </c>
      <c r="F35" s="913">
        <v>620</v>
      </c>
      <c r="G35" s="913">
        <v>610</v>
      </c>
      <c r="H35" s="914">
        <v>0.35902777777777778</v>
      </c>
      <c r="I35" s="915"/>
    </row>
    <row r="36" spans="1:9" ht="20.25" customHeight="1">
      <c r="A36" s="969">
        <v>45901</v>
      </c>
      <c r="B36" s="970" t="s">
        <v>1928</v>
      </c>
      <c r="C36" s="970" t="s">
        <v>1929</v>
      </c>
      <c r="D36" s="913" t="s">
        <v>1756</v>
      </c>
      <c r="E36" s="913" t="s">
        <v>1940</v>
      </c>
      <c r="F36" s="970">
        <v>620</v>
      </c>
      <c r="G36" s="970">
        <v>630</v>
      </c>
      <c r="H36" s="970">
        <v>487</v>
      </c>
      <c r="I36" s="971"/>
    </row>
    <row r="37" spans="1:9" ht="20.25" customHeight="1">
      <c r="A37" s="969">
        <v>45901</v>
      </c>
      <c r="B37" s="970" t="s">
        <v>1076</v>
      </c>
      <c r="C37" s="970" t="s">
        <v>2013</v>
      </c>
      <c r="D37" s="913" t="s">
        <v>1715</v>
      </c>
      <c r="E37" s="913" t="s">
        <v>2014</v>
      </c>
      <c r="F37" s="970">
        <v>630</v>
      </c>
      <c r="G37" s="970">
        <v>640</v>
      </c>
      <c r="H37" s="970">
        <v>248</v>
      </c>
      <c r="I37" s="971"/>
    </row>
    <row r="38" spans="1:9" ht="20.25" customHeight="1">
      <c r="A38" s="969">
        <v>45901</v>
      </c>
      <c r="B38" s="970" t="s">
        <v>1081</v>
      </c>
      <c r="C38" s="970" t="s">
        <v>1930</v>
      </c>
      <c r="D38" s="913" t="s">
        <v>1786</v>
      </c>
      <c r="E38" s="913" t="s">
        <v>2012</v>
      </c>
      <c r="F38" s="970">
        <v>630</v>
      </c>
      <c r="G38" s="970">
        <v>640</v>
      </c>
      <c r="H38" s="970">
        <v>486</v>
      </c>
      <c r="I38" s="971"/>
    </row>
    <row r="39" spans="1:9" ht="20.25" customHeight="1">
      <c r="A39" s="969">
        <v>45901</v>
      </c>
      <c r="B39" s="970" t="s">
        <v>1063</v>
      </c>
      <c r="C39" s="970" t="s">
        <v>2022</v>
      </c>
      <c r="D39" s="913" t="s">
        <v>1762</v>
      </c>
      <c r="E39" s="913" t="s">
        <v>2023</v>
      </c>
      <c r="F39" s="970">
        <v>720</v>
      </c>
      <c r="G39" s="970">
        <v>730</v>
      </c>
      <c r="H39" s="970">
        <v>843</v>
      </c>
      <c r="I39" s="971"/>
    </row>
    <row r="40" spans="1:9" ht="20.25" customHeight="1">
      <c r="A40" s="969">
        <v>45901</v>
      </c>
      <c r="B40" s="970" t="s">
        <v>1084</v>
      </c>
      <c r="C40" s="970" t="s">
        <v>2024</v>
      </c>
      <c r="D40" s="913" t="s">
        <v>1555</v>
      </c>
      <c r="E40" s="913" t="s">
        <v>1555</v>
      </c>
      <c r="F40" s="970">
        <v>520</v>
      </c>
      <c r="G40" s="970">
        <v>530</v>
      </c>
      <c r="H40" s="973">
        <v>0.31805555555555554</v>
      </c>
      <c r="I40" s="971"/>
    </row>
    <row r="41" spans="1:9" ht="20.25" customHeight="1">
      <c r="A41" s="969">
        <v>45901</v>
      </c>
      <c r="B41" s="970" t="s">
        <v>1079</v>
      </c>
      <c r="C41" s="970" t="s">
        <v>2025</v>
      </c>
      <c r="D41" s="913" t="s">
        <v>1729</v>
      </c>
      <c r="E41" s="913" t="s">
        <v>2026</v>
      </c>
      <c r="F41" s="970">
        <v>770</v>
      </c>
      <c r="G41" s="970">
        <v>780</v>
      </c>
      <c r="H41" s="970">
        <v>811</v>
      </c>
      <c r="I41" s="971"/>
    </row>
    <row r="42" spans="1:9" ht="20.25" customHeight="1">
      <c r="A42" s="969">
        <v>45901</v>
      </c>
      <c r="B42" s="970" t="s">
        <v>2010</v>
      </c>
      <c r="C42" s="970" t="s">
        <v>2011</v>
      </c>
      <c r="D42" s="913" t="s">
        <v>1786</v>
      </c>
      <c r="E42" s="913" t="s">
        <v>2012</v>
      </c>
      <c r="F42" s="970">
        <v>610</v>
      </c>
      <c r="G42" s="970">
        <v>600</v>
      </c>
      <c r="H42" s="973">
        <v>0.36527777777777781</v>
      </c>
      <c r="I42" s="971"/>
    </row>
    <row r="43" spans="1:9" ht="20.25" customHeight="1">
      <c r="A43" s="969">
        <v>45901</v>
      </c>
      <c r="B43" s="970" t="s">
        <v>2030</v>
      </c>
      <c r="C43" s="970" t="s">
        <v>2011</v>
      </c>
      <c r="D43" s="913" t="s">
        <v>1786</v>
      </c>
      <c r="E43" s="913" t="s">
        <v>2012</v>
      </c>
      <c r="F43" s="970">
        <v>600</v>
      </c>
      <c r="G43" s="970">
        <v>590</v>
      </c>
      <c r="H43" s="973">
        <v>0.37013888888888885</v>
      </c>
      <c r="I43" s="971"/>
    </row>
    <row r="44" spans="1:9" ht="20.25" customHeight="1">
      <c r="A44" s="969">
        <v>45903</v>
      </c>
      <c r="B44" s="913" t="s">
        <v>2031</v>
      </c>
      <c r="C44" s="913" t="s">
        <v>2032</v>
      </c>
      <c r="D44" s="913" t="s">
        <v>1762</v>
      </c>
      <c r="E44" s="913" t="s">
        <v>2033</v>
      </c>
      <c r="F44" s="913">
        <v>650</v>
      </c>
      <c r="G44" s="913">
        <v>670</v>
      </c>
      <c r="H44" s="970">
        <v>918</v>
      </c>
      <c r="I44" s="915" t="s">
        <v>2034</v>
      </c>
    </row>
    <row r="45" spans="1:9" ht="20.25" customHeight="1">
      <c r="A45" s="912">
        <v>45904</v>
      </c>
      <c r="B45" s="913" t="s">
        <v>1070</v>
      </c>
      <c r="C45" s="913" t="s">
        <v>1927</v>
      </c>
      <c r="D45" s="913" t="s">
        <v>1902</v>
      </c>
      <c r="E45" s="913" t="s">
        <v>2035</v>
      </c>
      <c r="F45" s="913">
        <v>600</v>
      </c>
      <c r="G45" s="913">
        <v>610</v>
      </c>
      <c r="H45" s="913">
        <v>811</v>
      </c>
      <c r="I45" s="915"/>
    </row>
    <row r="46" spans="1:9" ht="20.25" customHeight="1">
      <c r="A46" s="969">
        <v>45904</v>
      </c>
      <c r="B46" s="970" t="s">
        <v>1928</v>
      </c>
      <c r="C46" s="970" t="s">
        <v>1929</v>
      </c>
      <c r="D46" s="913" t="s">
        <v>1756</v>
      </c>
      <c r="E46" s="913" t="s">
        <v>1940</v>
      </c>
      <c r="F46" s="970">
        <v>630</v>
      </c>
      <c r="G46" s="970">
        <v>640</v>
      </c>
      <c r="H46" s="970">
        <v>480</v>
      </c>
      <c r="I46" s="915"/>
    </row>
    <row r="47" spans="1:9" ht="20.25" customHeight="1">
      <c r="A47" s="969">
        <v>45904</v>
      </c>
      <c r="B47" s="970" t="s">
        <v>1081</v>
      </c>
      <c r="C47" s="970" t="s">
        <v>1930</v>
      </c>
      <c r="D47" s="913" t="s">
        <v>1786</v>
      </c>
      <c r="E47" s="913" t="s">
        <v>2012</v>
      </c>
      <c r="F47" s="970">
        <v>640</v>
      </c>
      <c r="G47" s="970">
        <v>650</v>
      </c>
      <c r="H47" s="970">
        <v>479</v>
      </c>
      <c r="I47" s="915"/>
    </row>
    <row r="48" spans="1:9" ht="20.25" customHeight="1">
      <c r="A48" s="969">
        <v>45904</v>
      </c>
      <c r="B48" s="970" t="s">
        <v>1084</v>
      </c>
      <c r="C48" s="970" t="s">
        <v>1932</v>
      </c>
      <c r="D48" s="913" t="s">
        <v>1871</v>
      </c>
      <c r="E48" s="913" t="s">
        <v>2036</v>
      </c>
      <c r="F48" s="970">
        <v>530</v>
      </c>
      <c r="G48" s="970">
        <v>650</v>
      </c>
      <c r="H48" s="973">
        <v>0.25972222222222224</v>
      </c>
      <c r="I48" s="915" t="s">
        <v>2037</v>
      </c>
    </row>
    <row r="49" spans="1:9" ht="20.25" customHeight="1">
      <c r="A49" s="969">
        <v>45905</v>
      </c>
      <c r="B49" s="970" t="s">
        <v>2030</v>
      </c>
      <c r="C49" s="970" t="s">
        <v>2011</v>
      </c>
      <c r="D49" s="913" t="s">
        <v>1786</v>
      </c>
      <c r="E49" s="913" t="s">
        <v>2012</v>
      </c>
      <c r="F49" s="970">
        <v>590</v>
      </c>
      <c r="G49" s="970">
        <v>580</v>
      </c>
      <c r="H49" s="973">
        <v>0.37708333333333338</v>
      </c>
      <c r="I49" s="915"/>
    </row>
    <row r="50" spans="1:9" ht="20.25" customHeight="1">
      <c r="A50" s="969">
        <v>45905</v>
      </c>
      <c r="B50" s="970" t="s">
        <v>2010</v>
      </c>
      <c r="C50" s="970" t="s">
        <v>2011</v>
      </c>
      <c r="D50" s="913" t="s">
        <v>1786</v>
      </c>
      <c r="E50" s="913" t="s">
        <v>2012</v>
      </c>
      <c r="F50" s="970">
        <v>600</v>
      </c>
      <c r="G50" s="970">
        <v>590</v>
      </c>
      <c r="H50" s="973">
        <v>0.37152777777777773</v>
      </c>
      <c r="I50" s="915"/>
    </row>
    <row r="51" spans="1:9" ht="20.25" customHeight="1">
      <c r="A51" s="969">
        <v>45908</v>
      </c>
      <c r="B51" s="913" t="s">
        <v>2031</v>
      </c>
      <c r="C51" s="913" t="s">
        <v>2032</v>
      </c>
      <c r="D51" s="913" t="s">
        <v>1762</v>
      </c>
      <c r="E51" s="913" t="s">
        <v>2033</v>
      </c>
      <c r="F51" s="913">
        <v>670</v>
      </c>
      <c r="G51" s="913">
        <v>680</v>
      </c>
      <c r="H51" s="970">
        <v>905</v>
      </c>
      <c r="I51" s="915" t="s">
        <v>2038</v>
      </c>
    </row>
    <row r="52" spans="1:9" ht="20.25" customHeight="1">
      <c r="A52" s="912">
        <v>45909</v>
      </c>
      <c r="B52" s="913" t="s">
        <v>1070</v>
      </c>
      <c r="C52" s="913" t="s">
        <v>1927</v>
      </c>
      <c r="D52" s="913" t="s">
        <v>1902</v>
      </c>
      <c r="E52" s="913" t="s">
        <v>2035</v>
      </c>
      <c r="F52" s="913">
        <v>610</v>
      </c>
      <c r="G52" s="913">
        <v>620</v>
      </c>
      <c r="H52" s="913">
        <v>798</v>
      </c>
      <c r="I52" s="915"/>
    </row>
    <row r="53" spans="1:9" ht="20.25" customHeight="1">
      <c r="A53" s="969">
        <v>45909</v>
      </c>
      <c r="B53" s="970" t="s">
        <v>1928</v>
      </c>
      <c r="C53" s="970" t="s">
        <v>1929</v>
      </c>
      <c r="D53" s="913" t="s">
        <v>1756</v>
      </c>
      <c r="E53" s="913" t="s">
        <v>1940</v>
      </c>
      <c r="F53" s="970">
        <v>640</v>
      </c>
      <c r="G53" s="970">
        <v>650</v>
      </c>
      <c r="H53" s="970">
        <v>473</v>
      </c>
      <c r="I53" s="915" t="s">
        <v>2039</v>
      </c>
    </row>
    <row r="54" spans="1:9" ht="20.25" customHeight="1">
      <c r="A54" s="969">
        <v>45909</v>
      </c>
      <c r="B54" s="970" t="s">
        <v>1081</v>
      </c>
      <c r="C54" s="970" t="s">
        <v>1930</v>
      </c>
      <c r="D54" s="913" t="s">
        <v>1786</v>
      </c>
      <c r="E54" s="913" t="s">
        <v>2012</v>
      </c>
      <c r="F54" s="970">
        <v>650</v>
      </c>
      <c r="G54" s="970">
        <v>660</v>
      </c>
      <c r="H54" s="970">
        <v>472</v>
      </c>
      <c r="I54" s="915" t="s">
        <v>1944</v>
      </c>
    </row>
    <row r="55" spans="1:9" ht="20.25" customHeight="1">
      <c r="A55" s="969">
        <v>45909</v>
      </c>
      <c r="B55" s="970" t="s">
        <v>1074</v>
      </c>
      <c r="C55" s="970" t="s">
        <v>2040</v>
      </c>
      <c r="D55" s="913" t="s">
        <v>1814</v>
      </c>
      <c r="E55" s="913" t="s">
        <v>2041</v>
      </c>
      <c r="F55" s="970">
        <v>650</v>
      </c>
      <c r="G55" s="970">
        <v>660</v>
      </c>
      <c r="H55" s="970">
        <v>932</v>
      </c>
      <c r="I55" s="915"/>
    </row>
    <row r="56" spans="1:9" ht="20.25" customHeight="1">
      <c r="A56" s="969">
        <v>45911</v>
      </c>
      <c r="B56" s="913" t="s">
        <v>2031</v>
      </c>
      <c r="C56" s="913" t="s">
        <v>2032</v>
      </c>
      <c r="D56" s="913" t="s">
        <v>1762</v>
      </c>
      <c r="E56" s="913" t="s">
        <v>2033</v>
      </c>
      <c r="F56" s="913">
        <v>680</v>
      </c>
      <c r="G56" s="913">
        <v>690</v>
      </c>
      <c r="H56" s="970">
        <v>890</v>
      </c>
      <c r="I56" s="915"/>
    </row>
    <row r="57" spans="1:9" ht="20.25" customHeight="1">
      <c r="A57" s="912">
        <v>45911</v>
      </c>
      <c r="B57" s="913" t="s">
        <v>1070</v>
      </c>
      <c r="C57" s="913" t="s">
        <v>1927</v>
      </c>
      <c r="D57" s="913" t="s">
        <v>1902</v>
      </c>
      <c r="E57" s="913" t="s">
        <v>2035</v>
      </c>
      <c r="F57" s="913">
        <v>620</v>
      </c>
      <c r="G57" s="913">
        <v>630</v>
      </c>
      <c r="H57" s="913">
        <v>786</v>
      </c>
      <c r="I57" s="915"/>
    </row>
    <row r="58" spans="1:9" ht="20.25" customHeight="1">
      <c r="A58" s="969">
        <v>45911</v>
      </c>
      <c r="B58" s="970" t="s">
        <v>1928</v>
      </c>
      <c r="C58" s="970" t="s">
        <v>1929</v>
      </c>
      <c r="D58" s="913" t="s">
        <v>1756</v>
      </c>
      <c r="E58" s="913" t="s">
        <v>1940</v>
      </c>
      <c r="F58" s="970">
        <v>650</v>
      </c>
      <c r="G58" s="970">
        <v>660</v>
      </c>
      <c r="H58" s="970">
        <v>466</v>
      </c>
      <c r="I58" s="915"/>
    </row>
    <row r="59" spans="1:9" ht="20.25" customHeight="1">
      <c r="A59" s="969">
        <v>45911</v>
      </c>
      <c r="B59" s="970" t="s">
        <v>1081</v>
      </c>
      <c r="C59" s="970" t="s">
        <v>1930</v>
      </c>
      <c r="D59" s="913" t="s">
        <v>1786</v>
      </c>
      <c r="E59" s="913" t="s">
        <v>2012</v>
      </c>
      <c r="F59" s="970">
        <v>660</v>
      </c>
      <c r="G59" s="970">
        <v>670</v>
      </c>
      <c r="H59" s="970">
        <v>465</v>
      </c>
      <c r="I59" s="915"/>
    </row>
    <row r="60" spans="1:9" ht="20.25" customHeight="1">
      <c r="A60" s="912">
        <v>45916</v>
      </c>
      <c r="B60" s="913" t="s">
        <v>1070</v>
      </c>
      <c r="C60" s="913" t="s">
        <v>1927</v>
      </c>
      <c r="D60" s="913" t="s">
        <v>1902</v>
      </c>
      <c r="E60" s="913" t="s">
        <v>2035</v>
      </c>
      <c r="F60" s="913">
        <v>630</v>
      </c>
      <c r="G60" s="913">
        <v>640</v>
      </c>
      <c r="H60" s="913">
        <v>774</v>
      </c>
      <c r="I60" s="915" t="s">
        <v>2042</v>
      </c>
    </row>
    <row r="61" spans="1:9" ht="20.25" customHeight="1">
      <c r="A61" s="969">
        <v>45916</v>
      </c>
      <c r="B61" s="970" t="s">
        <v>1928</v>
      </c>
      <c r="C61" s="970" t="s">
        <v>1929</v>
      </c>
      <c r="D61" s="913" t="s">
        <v>1756</v>
      </c>
      <c r="E61" s="913" t="s">
        <v>1940</v>
      </c>
      <c r="F61" s="970">
        <v>660</v>
      </c>
      <c r="G61" s="970">
        <v>670</v>
      </c>
      <c r="H61" s="970">
        <v>461</v>
      </c>
      <c r="I61" s="915"/>
    </row>
    <row r="62" spans="1:9" ht="20.25" customHeight="1">
      <c r="A62" s="969">
        <v>45916</v>
      </c>
      <c r="B62" s="970" t="s">
        <v>1081</v>
      </c>
      <c r="C62" s="970" t="s">
        <v>1930</v>
      </c>
      <c r="D62" s="913" t="s">
        <v>1786</v>
      </c>
      <c r="E62" s="913" t="s">
        <v>2012</v>
      </c>
      <c r="F62" s="970">
        <v>670</v>
      </c>
      <c r="G62" s="970">
        <v>680</v>
      </c>
      <c r="H62" s="970">
        <v>459</v>
      </c>
      <c r="I62" s="915" t="s">
        <v>1931</v>
      </c>
    </row>
    <row r="63" spans="1:9" ht="20.25" customHeight="1">
      <c r="A63" s="969">
        <v>45916</v>
      </c>
      <c r="B63" s="970" t="s">
        <v>1084</v>
      </c>
      <c r="C63" s="970" t="s">
        <v>1932</v>
      </c>
      <c r="D63" s="913" t="s">
        <v>1871</v>
      </c>
      <c r="E63" s="913" t="s">
        <v>2036</v>
      </c>
      <c r="F63" s="970">
        <v>650</v>
      </c>
      <c r="G63" s="970">
        <v>660</v>
      </c>
      <c r="H63" s="973">
        <v>0.25555555555555559</v>
      </c>
      <c r="I63" s="915"/>
    </row>
    <row r="64" spans="1:9" ht="20.25" customHeight="1">
      <c r="A64" s="969">
        <v>45917</v>
      </c>
      <c r="B64" s="913" t="s">
        <v>1067</v>
      </c>
      <c r="C64" s="913" t="s">
        <v>2043</v>
      </c>
      <c r="D64" s="913" t="s">
        <v>1815</v>
      </c>
      <c r="E64" s="913" t="s">
        <v>2044</v>
      </c>
      <c r="F64" s="913">
        <v>620</v>
      </c>
      <c r="G64" s="913">
        <v>650</v>
      </c>
      <c r="H64" s="913">
        <v>561</v>
      </c>
      <c r="I64" s="915" t="s">
        <v>2045</v>
      </c>
    </row>
    <row r="65" spans="1:9" ht="20.25" customHeight="1">
      <c r="A65" s="969">
        <v>45918</v>
      </c>
      <c r="B65" s="913" t="s">
        <v>1070</v>
      </c>
      <c r="C65" s="913" t="s">
        <v>1927</v>
      </c>
      <c r="D65" s="913" t="s">
        <v>1902</v>
      </c>
      <c r="E65" s="913" t="s">
        <v>2035</v>
      </c>
      <c r="F65" s="913">
        <v>640</v>
      </c>
      <c r="G65" s="913">
        <v>650</v>
      </c>
      <c r="H65" s="913">
        <v>762</v>
      </c>
      <c r="I65" s="915" t="s">
        <v>2046</v>
      </c>
    </row>
    <row r="66" spans="1:9" ht="20.25" customHeight="1">
      <c r="A66" s="969">
        <v>45918</v>
      </c>
      <c r="B66" s="913" t="s">
        <v>1928</v>
      </c>
      <c r="C66" s="913" t="s">
        <v>1929</v>
      </c>
      <c r="D66" s="913" t="s">
        <v>1756</v>
      </c>
      <c r="E66" s="913" t="s">
        <v>1940</v>
      </c>
      <c r="F66" s="913">
        <v>670</v>
      </c>
      <c r="G66" s="913">
        <v>680</v>
      </c>
      <c r="H66" s="913">
        <v>454</v>
      </c>
      <c r="I66" s="915" t="s">
        <v>2047</v>
      </c>
    </row>
    <row r="67" spans="1:9" ht="20.25" customHeight="1">
      <c r="A67" s="969">
        <v>45918</v>
      </c>
      <c r="B67" s="913" t="s">
        <v>1081</v>
      </c>
      <c r="C67" s="913" t="s">
        <v>1930</v>
      </c>
      <c r="D67" s="913" t="s">
        <v>1786</v>
      </c>
      <c r="E67" s="913" t="s">
        <v>2012</v>
      </c>
      <c r="F67" s="913">
        <v>680</v>
      </c>
      <c r="G67" s="913">
        <v>690</v>
      </c>
      <c r="H67" s="913">
        <v>452</v>
      </c>
      <c r="I67" s="915" t="s">
        <v>1931</v>
      </c>
    </row>
    <row r="68" spans="1:9" ht="20.25" customHeight="1">
      <c r="A68" s="969">
        <v>45918</v>
      </c>
      <c r="B68" s="913" t="s">
        <v>1084</v>
      </c>
      <c r="C68" s="913" t="s">
        <v>1932</v>
      </c>
      <c r="D68" s="913" t="s">
        <v>1871</v>
      </c>
      <c r="E68" s="913" t="s">
        <v>2036</v>
      </c>
      <c r="F68" s="913">
        <v>660</v>
      </c>
      <c r="G68" s="913">
        <v>670</v>
      </c>
      <c r="H68" s="914">
        <v>0.25208333333333333</v>
      </c>
      <c r="I68" s="915"/>
    </row>
    <row r="69" spans="1:9" ht="20.25" customHeight="1">
      <c r="A69" s="969">
        <v>45922</v>
      </c>
      <c r="B69" s="913" t="s">
        <v>1928</v>
      </c>
      <c r="C69" s="913" t="s">
        <v>1929</v>
      </c>
      <c r="D69" s="913" t="s">
        <v>1756</v>
      </c>
      <c r="E69" s="913" t="s">
        <v>1940</v>
      </c>
      <c r="F69" s="913">
        <v>680</v>
      </c>
      <c r="G69" s="913">
        <v>690</v>
      </c>
      <c r="H69" s="913">
        <v>448</v>
      </c>
      <c r="I69" s="915"/>
    </row>
    <row r="70" spans="1:9" ht="20.25" customHeight="1">
      <c r="A70" s="969">
        <v>45922</v>
      </c>
      <c r="B70" s="913" t="s">
        <v>1081</v>
      </c>
      <c r="C70" s="913" t="s">
        <v>1930</v>
      </c>
      <c r="D70" s="913" t="s">
        <v>1786</v>
      </c>
      <c r="E70" s="913" t="s">
        <v>2012</v>
      </c>
      <c r="F70" s="913">
        <v>690</v>
      </c>
      <c r="G70" s="913">
        <v>700</v>
      </c>
      <c r="H70" s="913">
        <v>446</v>
      </c>
      <c r="I70" s="915" t="s">
        <v>2048</v>
      </c>
    </row>
    <row r="71" spans="1:9" ht="20.25" customHeight="1">
      <c r="A71" s="969">
        <v>45922</v>
      </c>
      <c r="B71" s="913" t="s">
        <v>1084</v>
      </c>
      <c r="C71" s="913" t="s">
        <v>1932</v>
      </c>
      <c r="D71" s="913" t="s">
        <v>1871</v>
      </c>
      <c r="E71" s="913" t="s">
        <v>2036</v>
      </c>
      <c r="F71" s="913">
        <v>670</v>
      </c>
      <c r="G71" s="913">
        <v>680</v>
      </c>
      <c r="H71" s="914">
        <v>0.24861111111111112</v>
      </c>
      <c r="I71" s="915" t="s">
        <v>2049</v>
      </c>
    </row>
    <row r="72" spans="1:9" ht="20.25" customHeight="1">
      <c r="A72" s="969">
        <v>45922</v>
      </c>
      <c r="B72" s="913" t="s">
        <v>2050</v>
      </c>
      <c r="C72" s="913" t="s">
        <v>2051</v>
      </c>
      <c r="D72" s="913" t="s">
        <v>2052</v>
      </c>
      <c r="E72" s="913" t="s">
        <v>2053</v>
      </c>
      <c r="F72" s="913">
        <v>600</v>
      </c>
      <c r="G72" s="913">
        <v>610</v>
      </c>
      <c r="H72" s="914">
        <v>0.21180555555555555</v>
      </c>
      <c r="I72" s="915"/>
    </row>
    <row r="73" spans="1:9" ht="20.25" customHeight="1">
      <c r="A73" s="969">
        <v>45923</v>
      </c>
      <c r="B73" s="913" t="s">
        <v>1077</v>
      </c>
      <c r="C73" s="913" t="s">
        <v>2019</v>
      </c>
      <c r="D73" s="913" t="s">
        <v>1871</v>
      </c>
      <c r="E73" s="913" t="s">
        <v>2020</v>
      </c>
      <c r="F73" s="913">
        <v>520</v>
      </c>
      <c r="G73" s="913">
        <v>530</v>
      </c>
      <c r="H73" s="970">
        <v>457</v>
      </c>
      <c r="I73" s="915" t="s">
        <v>2054</v>
      </c>
    </row>
    <row r="74" spans="1:9" ht="20.25" customHeight="1">
      <c r="A74" s="969">
        <v>45923</v>
      </c>
      <c r="B74" s="913" t="s">
        <v>1074</v>
      </c>
      <c r="C74" s="913" t="s">
        <v>2055</v>
      </c>
      <c r="D74" s="913" t="s">
        <v>1762</v>
      </c>
      <c r="E74" s="913" t="s">
        <v>2056</v>
      </c>
      <c r="F74" s="913">
        <v>750</v>
      </c>
      <c r="G74" s="913">
        <v>760</v>
      </c>
      <c r="H74" s="970">
        <v>810</v>
      </c>
      <c r="I74" s="915"/>
    </row>
    <row r="75" spans="1:9" ht="20.25" customHeight="1">
      <c r="A75" s="969">
        <v>45925</v>
      </c>
      <c r="B75" s="913" t="s">
        <v>1074</v>
      </c>
      <c r="C75" s="913" t="s">
        <v>2055</v>
      </c>
      <c r="D75" s="913" t="s">
        <v>1762</v>
      </c>
      <c r="E75" s="913" t="s">
        <v>2056</v>
      </c>
      <c r="F75" s="913">
        <v>760</v>
      </c>
      <c r="G75" s="913">
        <v>770</v>
      </c>
      <c r="H75" s="970">
        <v>800</v>
      </c>
      <c r="I75" s="915"/>
    </row>
    <row r="76" spans="1:9" ht="20.25" customHeight="1">
      <c r="A76" s="912">
        <v>45925</v>
      </c>
      <c r="B76" s="913" t="s">
        <v>1787</v>
      </c>
      <c r="C76" s="913" t="s">
        <v>2057</v>
      </c>
      <c r="D76" s="913" t="s">
        <v>1762</v>
      </c>
      <c r="E76" s="913" t="s">
        <v>2056</v>
      </c>
      <c r="F76" s="913">
        <v>750</v>
      </c>
      <c r="G76" s="913">
        <v>760</v>
      </c>
      <c r="H76" s="913">
        <v>813</v>
      </c>
      <c r="I76" s="915"/>
    </row>
    <row r="77" spans="1:9" ht="20.25" customHeight="1">
      <c r="A77" s="969">
        <v>45925</v>
      </c>
      <c r="B77" s="913" t="s">
        <v>1928</v>
      </c>
      <c r="C77" s="913" t="s">
        <v>1929</v>
      </c>
      <c r="D77" s="913" t="s">
        <v>1756</v>
      </c>
      <c r="E77" s="913" t="s">
        <v>1940</v>
      </c>
      <c r="F77" s="913">
        <v>690</v>
      </c>
      <c r="G77" s="913">
        <v>700</v>
      </c>
      <c r="H77" s="913">
        <v>442</v>
      </c>
      <c r="I77" s="915" t="s">
        <v>2058</v>
      </c>
    </row>
    <row r="78" spans="1:9" ht="20.25" customHeight="1">
      <c r="A78" s="969">
        <v>45925</v>
      </c>
      <c r="B78" s="913" t="s">
        <v>1081</v>
      </c>
      <c r="C78" s="913" t="s">
        <v>1930</v>
      </c>
      <c r="D78" s="913" t="s">
        <v>1786</v>
      </c>
      <c r="E78" s="913" t="s">
        <v>2012</v>
      </c>
      <c r="F78" s="913">
        <v>700</v>
      </c>
      <c r="G78" s="913">
        <v>710</v>
      </c>
      <c r="H78" s="913">
        <v>440</v>
      </c>
      <c r="I78" s="915"/>
    </row>
    <row r="79" spans="1:9" ht="20.25" customHeight="1">
      <c r="A79" s="969">
        <v>45925</v>
      </c>
      <c r="B79" s="913" t="s">
        <v>1084</v>
      </c>
      <c r="C79" s="913" t="s">
        <v>1932</v>
      </c>
      <c r="D79" s="913" t="s">
        <v>1871</v>
      </c>
      <c r="E79" s="913" t="s">
        <v>2036</v>
      </c>
      <c r="F79" s="913">
        <v>680</v>
      </c>
      <c r="G79" s="913">
        <v>690</v>
      </c>
      <c r="H79" s="914">
        <v>0.24513888888888888</v>
      </c>
      <c r="I79" s="915"/>
    </row>
    <row r="80" spans="1:9" ht="20.25" customHeight="1">
      <c r="A80" s="969">
        <v>45930</v>
      </c>
      <c r="B80" s="913" t="s">
        <v>1074</v>
      </c>
      <c r="C80" s="913" t="s">
        <v>2055</v>
      </c>
      <c r="D80" s="913" t="s">
        <v>1762</v>
      </c>
      <c r="E80" s="913" t="s">
        <v>2056</v>
      </c>
      <c r="F80" s="913">
        <v>770</v>
      </c>
      <c r="G80" s="913">
        <v>780</v>
      </c>
      <c r="H80" s="970">
        <v>790</v>
      </c>
      <c r="I80" s="915" t="s">
        <v>2059</v>
      </c>
    </row>
    <row r="81" spans="1:9" ht="20.25" customHeight="1">
      <c r="A81" s="969">
        <v>45932</v>
      </c>
      <c r="B81" s="913" t="s">
        <v>1084</v>
      </c>
      <c r="C81" s="913" t="s">
        <v>1932</v>
      </c>
      <c r="D81" s="913" t="s">
        <v>1871</v>
      </c>
      <c r="E81" s="913" t="s">
        <v>2036</v>
      </c>
      <c r="F81" s="913">
        <v>690</v>
      </c>
      <c r="G81" s="913">
        <v>700</v>
      </c>
      <c r="H81" s="914">
        <v>0.24166666666666667</v>
      </c>
      <c r="I81" s="915"/>
    </row>
    <row r="82" spans="1:9" ht="20.25" customHeight="1">
      <c r="A82" s="969">
        <v>45932</v>
      </c>
      <c r="B82" s="913" t="s">
        <v>1787</v>
      </c>
      <c r="C82" s="913" t="s">
        <v>2057</v>
      </c>
      <c r="D82" s="913" t="s">
        <v>1762</v>
      </c>
      <c r="E82" s="913" t="s">
        <v>2056</v>
      </c>
      <c r="F82" s="913">
        <v>760</v>
      </c>
      <c r="G82" s="913">
        <v>770</v>
      </c>
      <c r="H82" s="913">
        <v>803</v>
      </c>
      <c r="I82" s="915" t="s">
        <v>2059</v>
      </c>
    </row>
    <row r="83" spans="1:9" ht="20.25" customHeight="1">
      <c r="A83" s="979">
        <v>45932</v>
      </c>
      <c r="B83" s="975" t="s">
        <v>1070</v>
      </c>
      <c r="C83" s="975" t="s">
        <v>2060</v>
      </c>
      <c r="D83" s="975" t="s">
        <v>1902</v>
      </c>
      <c r="E83" s="975" t="s">
        <v>2061</v>
      </c>
      <c r="F83" s="975">
        <v>650</v>
      </c>
      <c r="G83" s="975">
        <v>660</v>
      </c>
      <c r="H83" s="975">
        <v>751</v>
      </c>
      <c r="I83" s="976"/>
    </row>
    <row r="84" spans="1:9" ht="20.25" customHeight="1">
      <c r="A84" s="977">
        <v>45937</v>
      </c>
      <c r="B84" s="913" t="s">
        <v>1072</v>
      </c>
      <c r="C84" s="913" t="s">
        <v>2062</v>
      </c>
      <c r="D84" s="913" t="s">
        <v>1732</v>
      </c>
      <c r="E84" s="913" t="s">
        <v>2063</v>
      </c>
      <c r="F84" s="913">
        <v>600</v>
      </c>
      <c r="G84" s="913">
        <v>650</v>
      </c>
      <c r="H84" s="913">
        <v>952</v>
      </c>
      <c r="I84" s="913" t="s">
        <v>2064</v>
      </c>
    </row>
    <row r="85" spans="1:9" ht="20.25" customHeight="1">
      <c r="A85" s="977">
        <v>45938</v>
      </c>
      <c r="B85" s="913" t="s">
        <v>1074</v>
      </c>
      <c r="C85" s="913" t="s">
        <v>2055</v>
      </c>
      <c r="D85" s="913" t="s">
        <v>1762</v>
      </c>
      <c r="E85" s="913" t="s">
        <v>2056</v>
      </c>
      <c r="F85" s="913">
        <v>780</v>
      </c>
      <c r="G85" s="913">
        <v>790</v>
      </c>
      <c r="H85" s="970">
        <v>780</v>
      </c>
      <c r="I85" s="913" t="s">
        <v>2065</v>
      </c>
    </row>
    <row r="86" spans="1:9" ht="20.25" customHeight="1">
      <c r="A86" s="978">
        <v>45944</v>
      </c>
      <c r="B86" s="913" t="s">
        <v>1787</v>
      </c>
      <c r="C86" s="913" t="s">
        <v>2057</v>
      </c>
      <c r="D86" s="913" t="s">
        <v>1762</v>
      </c>
      <c r="E86" s="913" t="s">
        <v>2056</v>
      </c>
      <c r="F86" s="913">
        <v>770</v>
      </c>
      <c r="G86" s="913">
        <v>780</v>
      </c>
      <c r="H86" s="913">
        <v>793</v>
      </c>
      <c r="I86" s="913" t="s">
        <v>2065</v>
      </c>
    </row>
    <row r="87" spans="1:9" ht="20.25" customHeight="1">
      <c r="A87" s="977">
        <v>45944</v>
      </c>
      <c r="B87" s="913" t="s">
        <v>1074</v>
      </c>
      <c r="C87" s="913" t="s">
        <v>2055</v>
      </c>
      <c r="D87" s="913" t="s">
        <v>1762</v>
      </c>
      <c r="E87" s="913" t="s">
        <v>2056</v>
      </c>
      <c r="F87" s="913">
        <v>790</v>
      </c>
      <c r="G87" s="913">
        <v>800</v>
      </c>
      <c r="H87" s="970">
        <v>770</v>
      </c>
      <c r="I87" s="913"/>
    </row>
    <row r="88" spans="1:9" ht="20.25" customHeight="1">
      <c r="A88" s="977">
        <v>45946</v>
      </c>
      <c r="B88" s="977" t="s">
        <v>1078</v>
      </c>
      <c r="C88" s="913" t="s">
        <v>1942</v>
      </c>
      <c r="D88" s="913" t="s">
        <v>1762</v>
      </c>
      <c r="E88" s="913" t="s">
        <v>1943</v>
      </c>
      <c r="F88" s="913">
        <v>700</v>
      </c>
      <c r="G88" s="913">
        <v>710</v>
      </c>
      <c r="H88" s="970">
        <v>863</v>
      </c>
      <c r="I88" s="977"/>
    </row>
    <row r="89" spans="1:9" ht="20.25" customHeight="1">
      <c r="A89" s="977">
        <v>45951</v>
      </c>
      <c r="B89" s="977" t="s">
        <v>1078</v>
      </c>
      <c r="C89" s="913" t="s">
        <v>1942</v>
      </c>
      <c r="D89" s="913" t="s">
        <v>1762</v>
      </c>
      <c r="E89" s="913" t="s">
        <v>1943</v>
      </c>
      <c r="F89" s="913">
        <v>710</v>
      </c>
      <c r="G89" s="913">
        <v>720</v>
      </c>
      <c r="H89" s="970">
        <v>851</v>
      </c>
      <c r="I89" s="913" t="s">
        <v>2066</v>
      </c>
    </row>
    <row r="90" spans="1:9" ht="20.25" customHeight="1">
      <c r="A90" s="969">
        <v>45964</v>
      </c>
      <c r="B90" s="970" t="s">
        <v>1938</v>
      </c>
      <c r="C90" s="970" t="s">
        <v>1939</v>
      </c>
      <c r="D90" s="970" t="s">
        <v>1756</v>
      </c>
      <c r="E90" s="970" t="s">
        <v>1940</v>
      </c>
      <c r="F90" s="970">
        <v>700</v>
      </c>
      <c r="G90" s="970">
        <v>600</v>
      </c>
      <c r="H90" s="913">
        <v>510</v>
      </c>
      <c r="I90" s="971" t="s">
        <v>1941</v>
      </c>
    </row>
    <row r="91" spans="1:9" ht="20.25" customHeight="1">
      <c r="A91" s="969">
        <v>45966</v>
      </c>
      <c r="B91" s="970" t="s">
        <v>1078</v>
      </c>
      <c r="C91" s="970" t="s">
        <v>1942</v>
      </c>
      <c r="D91" s="970" t="s">
        <v>1762</v>
      </c>
      <c r="E91" s="970" t="s">
        <v>1943</v>
      </c>
      <c r="F91" s="970">
        <v>720</v>
      </c>
      <c r="G91" s="970">
        <v>730</v>
      </c>
      <c r="H91" s="913">
        <v>847</v>
      </c>
      <c r="I91" s="971" t="s">
        <v>1944</v>
      </c>
    </row>
    <row r="92" spans="1:9" ht="20.25" customHeight="1">
      <c r="A92" s="969">
        <v>45978</v>
      </c>
      <c r="B92" s="970" t="s">
        <v>1078</v>
      </c>
      <c r="C92" s="970" t="s">
        <v>1942</v>
      </c>
      <c r="D92" s="970" t="s">
        <v>1762</v>
      </c>
      <c r="E92" s="970" t="s">
        <v>1943</v>
      </c>
      <c r="F92" s="970">
        <v>730</v>
      </c>
      <c r="G92" s="970">
        <v>740</v>
      </c>
      <c r="H92" s="913">
        <v>836</v>
      </c>
      <c r="I92" s="971" t="s">
        <v>1931</v>
      </c>
    </row>
    <row r="93" spans="1:9" ht="20.25" customHeight="1">
      <c r="A93" s="969">
        <v>46029</v>
      </c>
      <c r="B93" s="970" t="s">
        <v>1987</v>
      </c>
      <c r="C93" s="970" t="s">
        <v>1988</v>
      </c>
      <c r="D93" s="970" t="s">
        <v>1989</v>
      </c>
      <c r="E93" s="970" t="s">
        <v>1990</v>
      </c>
      <c r="F93" s="970">
        <v>500</v>
      </c>
      <c r="G93" s="970">
        <v>525</v>
      </c>
      <c r="H93" s="913">
        <v>480</v>
      </c>
      <c r="I93" s="971" t="s">
        <v>1991</v>
      </c>
    </row>
    <row r="94" spans="1:9" ht="20.25" customHeight="1">
      <c r="A94" s="969">
        <v>46031</v>
      </c>
      <c r="B94" s="970" t="s">
        <v>1992</v>
      </c>
      <c r="C94" s="970" t="s">
        <v>1993</v>
      </c>
      <c r="D94" s="970" t="s">
        <v>1994</v>
      </c>
      <c r="E94" s="970" t="s">
        <v>1995</v>
      </c>
      <c r="F94" s="970">
        <v>500</v>
      </c>
      <c r="G94" s="970">
        <v>600</v>
      </c>
      <c r="H94" s="913">
        <v>406</v>
      </c>
      <c r="I94" s="971" t="s">
        <v>1996</v>
      </c>
    </row>
    <row r="95" spans="1:9" ht="20.25" customHeight="1">
      <c r="A95" s="969">
        <v>46033</v>
      </c>
      <c r="B95" s="970" t="s">
        <v>1925</v>
      </c>
      <c r="C95" s="970" t="s">
        <v>1997</v>
      </c>
      <c r="D95" s="970" t="s">
        <v>1998</v>
      </c>
      <c r="E95" s="970" t="s">
        <v>1999</v>
      </c>
      <c r="F95" s="970">
        <v>600</v>
      </c>
      <c r="G95" s="970">
        <v>630</v>
      </c>
      <c r="H95" s="913">
        <v>580</v>
      </c>
      <c r="I95" s="971" t="s">
        <v>1926</v>
      </c>
    </row>
    <row r="96" spans="1:9" ht="20.25" customHeight="1">
      <c r="A96" s="969">
        <v>46036</v>
      </c>
      <c r="B96" s="970" t="s">
        <v>1713</v>
      </c>
      <c r="C96" s="970" t="s">
        <v>2000</v>
      </c>
      <c r="D96" s="970" t="s">
        <v>1793</v>
      </c>
      <c r="E96" s="970" t="s">
        <v>2001</v>
      </c>
      <c r="F96" s="970">
        <v>650</v>
      </c>
      <c r="G96" s="970">
        <v>700</v>
      </c>
      <c r="H96" s="913">
        <v>247</v>
      </c>
      <c r="I96" s="971" t="s">
        <v>1933</v>
      </c>
    </row>
    <row r="97" spans="1:9" ht="20.25" customHeight="1">
      <c r="A97" s="969">
        <v>46043</v>
      </c>
      <c r="B97" s="970" t="s">
        <v>2002</v>
      </c>
      <c r="C97" s="970" t="s">
        <v>2003</v>
      </c>
      <c r="D97" s="970" t="s">
        <v>1639</v>
      </c>
      <c r="E97" s="970" t="s">
        <v>2004</v>
      </c>
      <c r="F97" s="970">
        <v>670</v>
      </c>
      <c r="G97" s="970">
        <v>680</v>
      </c>
      <c r="H97" s="913">
        <v>254</v>
      </c>
      <c r="I97" s="971"/>
    </row>
    <row r="98" spans="1:9" ht="20.25" customHeight="1">
      <c r="A98" s="969">
        <v>46043</v>
      </c>
      <c r="B98" s="970" t="s">
        <v>2002</v>
      </c>
      <c r="C98" s="970" t="s">
        <v>2003</v>
      </c>
      <c r="D98" s="970" t="s">
        <v>1639</v>
      </c>
      <c r="E98" s="970" t="s">
        <v>2004</v>
      </c>
      <c r="F98" s="970">
        <v>680</v>
      </c>
      <c r="G98" s="970">
        <v>690</v>
      </c>
      <c r="H98" s="913">
        <v>251</v>
      </c>
      <c r="I98" s="971" t="s">
        <v>2005</v>
      </c>
    </row>
    <row r="99" spans="1:9" ht="20.25" customHeight="1">
      <c r="A99" s="969">
        <v>46051</v>
      </c>
      <c r="B99" s="970" t="s">
        <v>2006</v>
      </c>
      <c r="C99" s="970" t="s">
        <v>2003</v>
      </c>
      <c r="D99" s="970" t="s">
        <v>1639</v>
      </c>
      <c r="E99" s="970" t="s">
        <v>2004</v>
      </c>
      <c r="F99" s="970">
        <v>670</v>
      </c>
      <c r="G99" s="970">
        <v>680</v>
      </c>
      <c r="H99" s="913">
        <v>254</v>
      </c>
      <c r="I99" s="971" t="s">
        <v>2007</v>
      </c>
    </row>
    <row r="100" spans="1:9" ht="20.25" customHeight="1">
      <c r="A100" s="969">
        <v>46058</v>
      </c>
      <c r="B100" s="970" t="s">
        <v>2002</v>
      </c>
      <c r="C100" s="970" t="s">
        <v>2003</v>
      </c>
      <c r="D100" s="970" t="s">
        <v>1639</v>
      </c>
      <c r="E100" s="970" t="s">
        <v>2004</v>
      </c>
      <c r="F100" s="970">
        <v>690</v>
      </c>
      <c r="G100" s="970">
        <v>700</v>
      </c>
      <c r="H100" s="913">
        <v>247</v>
      </c>
      <c r="I100" s="971" t="s">
        <v>2005</v>
      </c>
    </row>
    <row r="101" spans="1:9" ht="20.25" customHeight="1">
      <c r="A101" s="969">
        <v>46058</v>
      </c>
      <c r="B101" s="970" t="s">
        <v>1746</v>
      </c>
      <c r="C101" s="970" t="s">
        <v>2067</v>
      </c>
      <c r="D101" s="970" t="s">
        <v>1644</v>
      </c>
      <c r="E101" s="970" t="s">
        <v>2068</v>
      </c>
      <c r="F101" s="970">
        <v>650</v>
      </c>
      <c r="G101" s="970">
        <v>680</v>
      </c>
      <c r="H101" s="913">
        <v>541</v>
      </c>
      <c r="I101" s="971" t="s">
        <v>1926</v>
      </c>
    </row>
    <row r="102" spans="1:9" ht="20.25" customHeight="1">
      <c r="A102" s="969">
        <v>46058</v>
      </c>
      <c r="B102" s="970" t="s">
        <v>1707</v>
      </c>
      <c r="C102" s="970" t="s">
        <v>2069</v>
      </c>
      <c r="D102" s="970" t="s">
        <v>2070</v>
      </c>
      <c r="E102" s="970" t="s">
        <v>2071</v>
      </c>
      <c r="F102" s="970">
        <v>650</v>
      </c>
      <c r="G102" s="970">
        <v>700</v>
      </c>
      <c r="H102" s="913">
        <v>246</v>
      </c>
      <c r="I102" s="971" t="s">
        <v>1933</v>
      </c>
    </row>
    <row r="103" spans="1:9" ht="20.25" customHeight="1">
      <c r="A103" s="969">
        <v>46062</v>
      </c>
      <c r="B103" s="970" t="s">
        <v>2006</v>
      </c>
      <c r="C103" s="970" t="s">
        <v>2003</v>
      </c>
      <c r="D103" s="970" t="s">
        <v>1639</v>
      </c>
      <c r="E103" s="970" t="s">
        <v>2004</v>
      </c>
      <c r="F103" s="970">
        <v>680</v>
      </c>
      <c r="G103" s="970">
        <v>690</v>
      </c>
      <c r="H103" s="913">
        <v>251</v>
      </c>
      <c r="I103" s="971"/>
    </row>
    <row r="104" spans="1:9" ht="20.25" customHeight="1">
      <c r="A104" s="969"/>
      <c r="B104" s="970"/>
      <c r="C104" s="970"/>
      <c r="D104" s="970"/>
      <c r="E104" s="970"/>
      <c r="F104" s="970"/>
      <c r="G104" s="970"/>
      <c r="H104" s="913"/>
      <c r="I104" s="971"/>
    </row>
    <row r="105" spans="1:9" ht="20.25" customHeight="1">
      <c r="A105" s="969"/>
      <c r="B105" s="970"/>
      <c r="C105" s="970"/>
      <c r="D105" s="970"/>
      <c r="E105" s="970"/>
      <c r="F105" s="970"/>
      <c r="G105" s="970"/>
      <c r="H105" s="913"/>
      <c r="I105" s="971"/>
    </row>
    <row r="106" spans="1:9" ht="20.25" customHeight="1">
      <c r="A106" s="969"/>
      <c r="B106" s="970"/>
      <c r="C106" s="970"/>
      <c r="D106" s="970"/>
      <c r="E106" s="970"/>
      <c r="F106" s="970"/>
      <c r="G106" s="970"/>
      <c r="H106" s="913"/>
      <c r="I106" s="971"/>
    </row>
    <row r="107" spans="1:9" ht="20.25" customHeight="1">
      <c r="A107" s="979"/>
      <c r="B107" s="974"/>
      <c r="C107" s="974"/>
      <c r="D107" s="974"/>
      <c r="E107" s="974"/>
      <c r="F107" s="974"/>
      <c r="G107" s="974"/>
      <c r="H107" s="975"/>
      <c r="I107" s="972"/>
    </row>
    <row r="108" spans="1:9" ht="20.25" customHeight="1">
      <c r="A108" s="969"/>
      <c r="B108" s="970"/>
      <c r="C108" s="970"/>
      <c r="D108" s="970"/>
      <c r="E108" s="970"/>
      <c r="F108" s="970"/>
      <c r="G108" s="970"/>
      <c r="H108" s="913"/>
      <c r="I108" s="971"/>
    </row>
    <row r="109" spans="1:9" ht="20.25" customHeight="1">
      <c r="A109" s="969"/>
      <c r="B109" s="970"/>
      <c r="C109" s="970"/>
      <c r="D109" s="970"/>
      <c r="E109" s="970"/>
      <c r="F109" s="970"/>
      <c r="G109" s="970"/>
      <c r="H109" s="913"/>
      <c r="I109" s="971"/>
    </row>
    <row r="110" spans="1:9" ht="20.25" customHeight="1">
      <c r="A110" s="969"/>
      <c r="B110" s="970"/>
      <c r="C110" s="970"/>
      <c r="D110" s="970"/>
      <c r="E110" s="970"/>
      <c r="F110" s="970"/>
      <c r="G110" s="970"/>
      <c r="H110" s="913"/>
      <c r="I110" s="971"/>
    </row>
    <row r="111" spans="1:9" ht="20.25" customHeight="1">
      <c r="A111" s="969"/>
      <c r="B111" s="970"/>
      <c r="C111" s="970"/>
      <c r="D111" s="970"/>
      <c r="E111" s="970"/>
      <c r="F111" s="970"/>
      <c r="G111" s="970"/>
      <c r="H111" s="913"/>
      <c r="I111" s="971"/>
    </row>
    <row r="112" spans="1:9" ht="20.25" customHeight="1">
      <c r="A112" s="969"/>
      <c r="B112" s="970"/>
      <c r="C112" s="970"/>
      <c r="D112" s="970"/>
      <c r="E112" s="970"/>
      <c r="F112" s="970"/>
      <c r="G112" s="970"/>
      <c r="H112" s="913"/>
      <c r="I112" s="971"/>
    </row>
    <row r="113" spans="1:9" ht="20.25" customHeight="1">
      <c r="A113" s="969"/>
      <c r="B113" s="970"/>
      <c r="C113" s="970"/>
      <c r="D113" s="970"/>
      <c r="E113" s="970"/>
      <c r="F113" s="970"/>
      <c r="G113" s="970"/>
      <c r="H113" s="913"/>
      <c r="I113" s="971"/>
    </row>
    <row r="114" spans="1:9" ht="20.25" customHeight="1">
      <c r="A114" s="969"/>
      <c r="B114" s="970"/>
      <c r="C114" s="970"/>
      <c r="D114" s="970"/>
      <c r="E114" s="970"/>
      <c r="F114" s="970"/>
      <c r="G114" s="970"/>
      <c r="H114" s="913"/>
      <c r="I114" s="971"/>
    </row>
    <row r="115" spans="1:9" ht="20.25" customHeight="1">
      <c r="A115" s="969"/>
      <c r="B115" s="970"/>
      <c r="C115" s="970"/>
      <c r="D115" s="970"/>
      <c r="E115" s="970"/>
      <c r="F115" s="970"/>
      <c r="G115" s="970"/>
      <c r="H115" s="913"/>
      <c r="I115" s="971"/>
    </row>
    <row r="116" spans="1:9" ht="20.25" customHeight="1">
      <c r="A116" s="979"/>
      <c r="B116" s="974"/>
      <c r="C116" s="974"/>
      <c r="D116" s="974"/>
      <c r="E116" s="974"/>
      <c r="F116" s="974"/>
      <c r="G116" s="974"/>
      <c r="H116" s="975"/>
      <c r="I116" s="972"/>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951" customWidth="1"/>
    <col min="2" max="2" width="8.125" style="951" customWidth="1"/>
    <col min="3" max="3" width="11" style="951" customWidth="1"/>
    <col min="4" max="4" width="14.25" style="951" customWidth="1"/>
    <col min="5" max="5" width="12.5" style="951" customWidth="1"/>
    <col min="6" max="6" width="12.875" style="951" customWidth="1"/>
    <col min="7" max="7" width="26.125" style="951" customWidth="1"/>
    <col min="8" max="8" width="13" style="951" bestFit="1" customWidth="1"/>
    <col min="9" max="9" width="22.375" style="951" customWidth="1"/>
    <col min="10" max="16384" width="9" style="951"/>
  </cols>
  <sheetData>
    <row r="1" spans="1:9" ht="22.5" customHeight="1">
      <c r="A1" s="948" t="s">
        <v>1876</v>
      </c>
      <c r="B1" s="949"/>
      <c r="C1" s="950"/>
      <c r="D1" s="950"/>
      <c r="E1" s="950"/>
      <c r="F1" s="950"/>
      <c r="G1" s="950"/>
      <c r="H1" s="950"/>
      <c r="I1" s="950"/>
    </row>
    <row r="2" spans="1:9" ht="22.5" customHeight="1">
      <c r="A2" s="959" t="s">
        <v>1877</v>
      </c>
      <c r="B2" s="960" t="s">
        <v>187</v>
      </c>
      <c r="C2" s="960" t="s">
        <v>1878</v>
      </c>
      <c r="D2" s="960" t="s">
        <v>1879</v>
      </c>
      <c r="E2" s="960" t="s">
        <v>1880</v>
      </c>
      <c r="F2" s="960" t="s">
        <v>1881</v>
      </c>
      <c r="G2" s="961" t="s">
        <v>1882</v>
      </c>
      <c r="H2" s="962" t="s">
        <v>1883</v>
      </c>
      <c r="I2" s="963" t="s">
        <v>1884</v>
      </c>
    </row>
    <row r="3" spans="1:9">
      <c r="A3" s="956">
        <f>ROW()-2</f>
        <v>1</v>
      </c>
      <c r="B3" s="952" t="s">
        <v>1787</v>
      </c>
      <c r="C3" s="953" t="s">
        <v>1885</v>
      </c>
      <c r="D3" s="953" t="s">
        <v>1886</v>
      </c>
      <c r="E3" s="953" t="s">
        <v>1887</v>
      </c>
      <c r="F3" s="952" t="s">
        <v>1888</v>
      </c>
      <c r="G3" s="954" t="s">
        <v>1889</v>
      </c>
      <c r="H3" s="955">
        <v>7.2</v>
      </c>
      <c r="I3" s="957" t="s">
        <v>1890</v>
      </c>
    </row>
    <row r="4" spans="1:9">
      <c r="A4" s="956">
        <f t="shared" ref="A4:A34" si="0">ROW()-2</f>
        <v>2</v>
      </c>
      <c r="B4" s="952" t="s">
        <v>1891</v>
      </c>
      <c r="C4" s="953" t="s">
        <v>1892</v>
      </c>
      <c r="D4" s="953" t="s">
        <v>1893</v>
      </c>
      <c r="E4" s="953" t="s">
        <v>1894</v>
      </c>
      <c r="F4" s="952" t="s">
        <v>1888</v>
      </c>
      <c r="G4" s="954" t="s">
        <v>1895</v>
      </c>
      <c r="H4" s="955">
        <v>0.5</v>
      </c>
      <c r="I4" s="958" t="s">
        <v>1896</v>
      </c>
    </row>
    <row r="5" spans="1:9" ht="33">
      <c r="A5" s="956">
        <f t="shared" si="0"/>
        <v>3</v>
      </c>
      <c r="B5" s="952" t="s">
        <v>1074</v>
      </c>
      <c r="C5" s="953" t="s">
        <v>1872</v>
      </c>
      <c r="D5" s="953" t="s">
        <v>1897</v>
      </c>
      <c r="E5" s="953" t="s">
        <v>1898</v>
      </c>
      <c r="F5" s="952" t="s">
        <v>1899</v>
      </c>
      <c r="G5" s="954" t="s">
        <v>1900</v>
      </c>
      <c r="H5" s="955">
        <v>3</v>
      </c>
      <c r="I5" s="958" t="s">
        <v>1896</v>
      </c>
    </row>
    <row r="6" spans="1:9">
      <c r="A6" s="956">
        <f t="shared" si="0"/>
        <v>4</v>
      </c>
      <c r="B6" s="952" t="s">
        <v>1070</v>
      </c>
      <c r="C6" s="953" t="s">
        <v>1901</v>
      </c>
      <c r="D6" s="953" t="s">
        <v>1902</v>
      </c>
      <c r="E6" s="953" t="s">
        <v>1903</v>
      </c>
      <c r="F6" s="952" t="s">
        <v>1904</v>
      </c>
      <c r="G6" s="954" t="s">
        <v>1905</v>
      </c>
      <c r="H6" s="955">
        <v>6</v>
      </c>
      <c r="I6" s="958" t="s">
        <v>1906</v>
      </c>
    </row>
    <row r="7" spans="1:9">
      <c r="A7" s="956">
        <f t="shared" si="0"/>
        <v>5</v>
      </c>
      <c r="B7" s="952" t="s">
        <v>1907</v>
      </c>
      <c r="C7" s="953" t="s">
        <v>1873</v>
      </c>
      <c r="D7" s="953" t="s">
        <v>1908</v>
      </c>
      <c r="E7" s="953" t="s">
        <v>1909</v>
      </c>
      <c r="F7" s="952" t="s">
        <v>1904</v>
      </c>
      <c r="G7" s="954" t="s">
        <v>1910</v>
      </c>
      <c r="H7" s="955">
        <v>5.6</v>
      </c>
      <c r="I7" s="958" t="s">
        <v>1896</v>
      </c>
    </row>
    <row r="8" spans="1:9">
      <c r="A8" s="956">
        <f t="shared" si="0"/>
        <v>6</v>
      </c>
      <c r="B8" s="952" t="s">
        <v>1911</v>
      </c>
      <c r="C8" s="953" t="s">
        <v>1912</v>
      </c>
      <c r="D8" s="953" t="s">
        <v>1913</v>
      </c>
      <c r="E8" s="953" t="s">
        <v>1914</v>
      </c>
      <c r="F8" s="952" t="s">
        <v>1904</v>
      </c>
      <c r="G8" s="954" t="s">
        <v>1915</v>
      </c>
      <c r="H8" s="955">
        <v>2.1</v>
      </c>
      <c r="I8" s="958" t="s">
        <v>1896</v>
      </c>
    </row>
    <row r="9" spans="1:9" ht="33">
      <c r="A9" s="956">
        <f t="shared" si="0"/>
        <v>7</v>
      </c>
      <c r="B9" s="952" t="s">
        <v>1072</v>
      </c>
      <c r="C9" s="953" t="s">
        <v>1916</v>
      </c>
      <c r="D9" s="953" t="s">
        <v>1732</v>
      </c>
      <c r="E9" s="953" t="s">
        <v>1903</v>
      </c>
      <c r="F9" s="952" t="s">
        <v>1917</v>
      </c>
      <c r="G9" s="954" t="s">
        <v>1918</v>
      </c>
      <c r="H9" s="955">
        <v>3.5</v>
      </c>
      <c r="I9" s="958" t="s">
        <v>1906</v>
      </c>
    </row>
    <row r="10" spans="1:9">
      <c r="A10" s="956">
        <f t="shared" si="0"/>
        <v>8</v>
      </c>
      <c r="B10" s="952" t="s">
        <v>1945</v>
      </c>
      <c r="C10" s="953" t="s">
        <v>1946</v>
      </c>
      <c r="D10" s="953" t="s">
        <v>1947</v>
      </c>
      <c r="E10" s="953" t="s">
        <v>1948</v>
      </c>
      <c r="F10" s="952" t="s">
        <v>1949</v>
      </c>
      <c r="G10" s="954" t="s">
        <v>1950</v>
      </c>
      <c r="H10" s="955" t="s">
        <v>1951</v>
      </c>
      <c r="I10" s="958" t="s">
        <v>1952</v>
      </c>
    </row>
    <row r="11" spans="1:9">
      <c r="A11" s="956">
        <f t="shared" si="0"/>
        <v>9</v>
      </c>
      <c r="B11" s="952"/>
      <c r="C11" s="953"/>
      <c r="D11" s="953"/>
      <c r="E11" s="953"/>
      <c r="F11" s="952"/>
      <c r="G11" s="954"/>
      <c r="H11" s="955"/>
      <c r="I11" s="958"/>
    </row>
    <row r="12" spans="1:9">
      <c r="A12" s="956">
        <f t="shared" si="0"/>
        <v>10</v>
      </c>
      <c r="B12" s="952"/>
      <c r="C12" s="953"/>
      <c r="D12" s="953"/>
      <c r="E12" s="953"/>
      <c r="F12" s="952"/>
      <c r="G12" s="954"/>
      <c r="H12" s="955"/>
      <c r="I12" s="958"/>
    </row>
    <row r="13" spans="1:9">
      <c r="A13" s="956">
        <f t="shared" si="0"/>
        <v>11</v>
      </c>
      <c r="B13" s="952"/>
      <c r="C13" s="953"/>
      <c r="D13" s="953"/>
      <c r="E13" s="953"/>
      <c r="F13" s="952"/>
      <c r="G13" s="954"/>
      <c r="H13" s="955"/>
      <c r="I13" s="958"/>
    </row>
    <row r="14" spans="1:9">
      <c r="A14" s="956">
        <f t="shared" si="0"/>
        <v>12</v>
      </c>
      <c r="B14" s="952"/>
      <c r="C14" s="953"/>
      <c r="D14" s="953"/>
      <c r="E14" s="953"/>
      <c r="F14" s="952"/>
      <c r="G14" s="954"/>
      <c r="H14" s="955"/>
      <c r="I14" s="958"/>
    </row>
    <row r="15" spans="1:9">
      <c r="A15" s="956">
        <f t="shared" si="0"/>
        <v>13</v>
      </c>
      <c r="B15" s="952"/>
      <c r="C15" s="953"/>
      <c r="D15" s="953"/>
      <c r="E15" s="953"/>
      <c r="F15" s="952"/>
      <c r="G15" s="954"/>
      <c r="H15" s="955"/>
      <c r="I15" s="958"/>
    </row>
    <row r="16" spans="1:9">
      <c r="A16" s="956">
        <f t="shared" si="0"/>
        <v>14</v>
      </c>
      <c r="B16" s="952"/>
      <c r="C16" s="953"/>
      <c r="D16" s="953"/>
      <c r="E16" s="953"/>
      <c r="F16" s="952"/>
      <c r="G16" s="954"/>
      <c r="H16" s="955"/>
      <c r="I16" s="958"/>
    </row>
    <row r="17" spans="1:9">
      <c r="A17" s="956">
        <f t="shared" si="0"/>
        <v>15</v>
      </c>
      <c r="B17" s="952"/>
      <c r="C17" s="953"/>
      <c r="D17" s="953"/>
      <c r="E17" s="953"/>
      <c r="F17" s="952"/>
      <c r="G17" s="954"/>
      <c r="H17" s="955"/>
      <c r="I17" s="958"/>
    </row>
    <row r="18" spans="1:9">
      <c r="A18" s="956">
        <f t="shared" si="0"/>
        <v>16</v>
      </c>
      <c r="B18" s="952"/>
      <c r="C18" s="953"/>
      <c r="D18" s="953"/>
      <c r="E18" s="953"/>
      <c r="F18" s="952"/>
      <c r="G18" s="954"/>
      <c r="H18" s="955"/>
      <c r="I18" s="958"/>
    </row>
    <row r="19" spans="1:9">
      <c r="A19" s="956">
        <f t="shared" si="0"/>
        <v>17</v>
      </c>
      <c r="B19" s="952"/>
      <c r="C19" s="953"/>
      <c r="D19" s="953"/>
      <c r="E19" s="953"/>
      <c r="F19" s="952"/>
      <c r="G19" s="954"/>
      <c r="H19" s="955"/>
      <c r="I19" s="958"/>
    </row>
    <row r="20" spans="1:9">
      <c r="A20" s="956">
        <f t="shared" si="0"/>
        <v>18</v>
      </c>
      <c r="B20" s="952"/>
      <c r="C20" s="953"/>
      <c r="D20" s="953"/>
      <c r="E20" s="953"/>
      <c r="F20" s="952"/>
      <c r="G20" s="954"/>
      <c r="H20" s="955"/>
      <c r="I20" s="958"/>
    </row>
    <row r="21" spans="1:9">
      <c r="A21" s="956">
        <f t="shared" si="0"/>
        <v>19</v>
      </c>
      <c r="B21" s="952"/>
      <c r="C21" s="953"/>
      <c r="D21" s="953"/>
      <c r="E21" s="953"/>
      <c r="F21" s="952"/>
      <c r="G21" s="954"/>
      <c r="H21" s="955"/>
      <c r="I21" s="958"/>
    </row>
    <row r="22" spans="1:9">
      <c r="A22" s="956">
        <f t="shared" si="0"/>
        <v>20</v>
      </c>
      <c r="B22" s="952"/>
      <c r="C22" s="953"/>
      <c r="D22" s="953"/>
      <c r="E22" s="953"/>
      <c r="F22" s="952"/>
      <c r="G22" s="953"/>
      <c r="H22" s="955"/>
      <c r="I22" s="958"/>
    </row>
    <row r="23" spans="1:9">
      <c r="A23" s="956">
        <f t="shared" si="0"/>
        <v>21</v>
      </c>
      <c r="B23" s="952"/>
      <c r="C23" s="953"/>
      <c r="D23" s="953"/>
      <c r="E23" s="953"/>
      <c r="F23" s="952"/>
      <c r="G23" s="953"/>
      <c r="H23" s="955"/>
      <c r="I23" s="958"/>
    </row>
    <row r="24" spans="1:9">
      <c r="A24" s="956">
        <f t="shared" si="0"/>
        <v>22</v>
      </c>
      <c r="B24" s="952"/>
      <c r="C24" s="953"/>
      <c r="D24" s="953"/>
      <c r="E24" s="953"/>
      <c r="F24" s="952"/>
      <c r="G24" s="953"/>
      <c r="H24" s="955"/>
      <c r="I24" s="958"/>
    </row>
    <row r="25" spans="1:9">
      <c r="A25" s="956">
        <f t="shared" si="0"/>
        <v>23</v>
      </c>
      <c r="B25" s="952"/>
      <c r="C25" s="953"/>
      <c r="D25" s="953"/>
      <c r="E25" s="953"/>
      <c r="F25" s="952"/>
      <c r="G25" s="953"/>
      <c r="H25" s="955"/>
      <c r="I25" s="958"/>
    </row>
    <row r="26" spans="1:9">
      <c r="A26" s="956">
        <f t="shared" si="0"/>
        <v>24</v>
      </c>
      <c r="B26" s="952"/>
      <c r="C26" s="953"/>
      <c r="D26" s="953"/>
      <c r="E26" s="953"/>
      <c r="F26" s="952"/>
      <c r="G26" s="953"/>
      <c r="H26" s="955"/>
      <c r="I26" s="958"/>
    </row>
    <row r="27" spans="1:9">
      <c r="A27" s="956">
        <f t="shared" si="0"/>
        <v>25</v>
      </c>
      <c r="B27" s="952"/>
      <c r="C27" s="953"/>
      <c r="D27" s="953"/>
      <c r="E27" s="953"/>
      <c r="F27" s="952"/>
      <c r="G27" s="953"/>
      <c r="H27" s="955"/>
      <c r="I27" s="958"/>
    </row>
    <row r="28" spans="1:9">
      <c r="A28" s="956">
        <f t="shared" si="0"/>
        <v>26</v>
      </c>
      <c r="B28" s="952"/>
      <c r="C28" s="953"/>
      <c r="D28" s="953"/>
      <c r="E28" s="953"/>
      <c r="F28" s="952"/>
      <c r="G28" s="953"/>
      <c r="H28" s="955"/>
      <c r="I28" s="958"/>
    </row>
    <row r="29" spans="1:9">
      <c r="A29" s="956">
        <f t="shared" si="0"/>
        <v>27</v>
      </c>
      <c r="B29" s="952"/>
      <c r="C29" s="953"/>
      <c r="D29" s="953"/>
      <c r="E29" s="953"/>
      <c r="F29" s="952"/>
      <c r="G29" s="953"/>
      <c r="H29" s="955"/>
      <c r="I29" s="958"/>
    </row>
    <row r="30" spans="1:9">
      <c r="A30" s="956">
        <f t="shared" si="0"/>
        <v>28</v>
      </c>
      <c r="B30" s="952"/>
      <c r="C30" s="953"/>
      <c r="D30" s="953"/>
      <c r="E30" s="953"/>
      <c r="F30" s="952"/>
      <c r="G30" s="953"/>
      <c r="H30" s="955"/>
      <c r="I30" s="958"/>
    </row>
    <row r="31" spans="1:9">
      <c r="A31" s="956">
        <f t="shared" si="0"/>
        <v>29</v>
      </c>
      <c r="B31" s="952"/>
      <c r="C31" s="953"/>
      <c r="D31" s="953"/>
      <c r="E31" s="953"/>
      <c r="F31" s="952"/>
      <c r="G31" s="953"/>
      <c r="H31" s="955"/>
      <c r="I31" s="958"/>
    </row>
    <row r="32" spans="1:9">
      <c r="A32" s="956">
        <f t="shared" si="0"/>
        <v>30</v>
      </c>
      <c r="B32" s="952"/>
      <c r="C32" s="953"/>
      <c r="D32" s="953"/>
      <c r="E32" s="953"/>
      <c r="F32" s="952"/>
      <c r="G32" s="953"/>
      <c r="H32" s="955"/>
      <c r="I32" s="958"/>
    </row>
    <row r="33" spans="1:9">
      <c r="A33" s="956">
        <f t="shared" si="0"/>
        <v>31</v>
      </c>
      <c r="B33" s="952"/>
      <c r="C33" s="953"/>
      <c r="D33" s="953"/>
      <c r="E33" s="953"/>
      <c r="F33" s="952"/>
      <c r="G33" s="953"/>
      <c r="H33" s="955"/>
      <c r="I33" s="958"/>
    </row>
    <row r="34" spans="1:9">
      <c r="A34" s="964">
        <f t="shared" si="0"/>
        <v>32</v>
      </c>
      <c r="B34" s="965"/>
      <c r="C34" s="966"/>
      <c r="D34" s="966"/>
      <c r="E34" s="966"/>
      <c r="F34" s="965"/>
      <c r="G34" s="966"/>
      <c r="H34" s="967"/>
      <c r="I34" s="968"/>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982" customWidth="1"/>
    <col min="2" max="2" width="14.125" style="982" customWidth="1"/>
    <col min="3" max="3" width="12.75" style="982" customWidth="1"/>
    <col min="4" max="4" width="13.25" style="982" customWidth="1"/>
    <col min="5" max="5" width="16.5" style="982" customWidth="1"/>
    <col min="6" max="6" width="13.375" style="982" customWidth="1"/>
    <col min="7" max="7" width="15.875" style="982" customWidth="1"/>
    <col min="8" max="8" width="13.625" style="982" customWidth="1"/>
    <col min="9" max="10" width="9" style="982"/>
    <col min="11" max="11" width="17.625" style="982" bestFit="1" customWidth="1"/>
    <col min="12" max="12" width="17.375" style="982" customWidth="1"/>
    <col min="13" max="13" width="19.625" style="982" customWidth="1"/>
    <col min="14" max="16384" width="9" style="982"/>
  </cols>
  <sheetData>
    <row r="1" spans="1:13" ht="67.5">
      <c r="A1" s="1232" t="s">
        <v>1953</v>
      </c>
      <c r="B1" s="1232"/>
      <c r="C1" s="1232"/>
      <c r="D1" s="1232"/>
      <c r="E1" s="1232"/>
      <c r="F1" s="1232"/>
      <c r="G1" s="1232"/>
      <c r="H1" s="1232"/>
      <c r="I1" s="1232"/>
      <c r="J1" s="1232"/>
      <c r="K1" s="1232"/>
      <c r="L1" s="1232"/>
      <c r="M1" s="1232"/>
    </row>
    <row r="2" spans="1:13" ht="35.25">
      <c r="A2" s="1233" t="s">
        <v>1954</v>
      </c>
      <c r="B2" s="1234"/>
      <c r="C2" s="1234"/>
      <c r="D2" s="1234"/>
      <c r="E2" s="1234"/>
      <c r="F2" s="1234"/>
      <c r="G2" s="1234"/>
      <c r="H2" s="1234"/>
      <c r="I2" s="1234"/>
      <c r="J2" s="1234"/>
      <c r="K2" s="1234"/>
      <c r="L2" s="1234"/>
      <c r="M2" s="1234"/>
    </row>
    <row r="3" spans="1:13" ht="50.25">
      <c r="A3" s="1235" t="s">
        <v>1955</v>
      </c>
      <c r="B3" s="1235"/>
      <c r="C3" s="1235"/>
      <c r="D3" s="1235"/>
      <c r="E3" s="1235"/>
      <c r="F3" s="1235"/>
      <c r="G3" s="1235"/>
      <c r="H3" s="1235"/>
      <c r="I3" s="1235"/>
      <c r="J3" s="1235"/>
      <c r="K3" s="1235"/>
      <c r="L3" s="1235"/>
      <c r="M3" s="1235"/>
    </row>
    <row r="4" spans="1:13" ht="43.5" customHeight="1">
      <c r="A4" s="1236" t="s">
        <v>1956</v>
      </c>
      <c r="B4" s="1236"/>
      <c r="C4" s="1236"/>
      <c r="D4" s="1236"/>
      <c r="E4" s="1236"/>
      <c r="F4" s="1236"/>
      <c r="G4" s="1236"/>
      <c r="H4" s="1236"/>
      <c r="I4" s="1236"/>
      <c r="J4" s="1236"/>
      <c r="K4" s="1236"/>
      <c r="L4" s="1236"/>
      <c r="M4" s="1236"/>
    </row>
    <row r="5" spans="1:13" ht="70.5" customHeight="1">
      <c r="A5" s="1237" t="s">
        <v>1957</v>
      </c>
      <c r="B5" s="1239" t="s">
        <v>1958</v>
      </c>
      <c r="C5" s="1239"/>
      <c r="D5" s="983" t="s">
        <v>1959</v>
      </c>
      <c r="E5" s="984" t="s">
        <v>1960</v>
      </c>
      <c r="F5" s="1240"/>
      <c r="G5" s="1240"/>
      <c r="H5" s="1240"/>
      <c r="I5" s="1240"/>
      <c r="J5" s="1241"/>
      <c r="K5" s="985" t="s">
        <v>1961</v>
      </c>
      <c r="L5" s="1242"/>
      <c r="M5" s="1243"/>
    </row>
    <row r="6" spans="1:13" ht="70.5" customHeight="1">
      <c r="A6" s="1238"/>
      <c r="B6" s="1244" t="s">
        <v>1962</v>
      </c>
      <c r="C6" s="1244"/>
      <c r="D6" s="986" t="s">
        <v>1963</v>
      </c>
      <c r="E6" s="987" t="s">
        <v>1964</v>
      </c>
      <c r="F6" s="1245"/>
      <c r="G6" s="1245"/>
      <c r="H6" s="1245"/>
      <c r="I6" s="1245"/>
      <c r="J6" s="1245"/>
      <c r="K6" s="1245"/>
      <c r="L6" s="1245"/>
      <c r="M6" s="1246"/>
    </row>
    <row r="7" spans="1:13" s="988" customFormat="1" ht="48.75" customHeight="1">
      <c r="A7" s="1220" t="s">
        <v>1965</v>
      </c>
      <c r="B7" s="1221"/>
      <c r="C7" s="1221"/>
      <c r="D7" s="1221"/>
      <c r="E7" s="1221"/>
      <c r="F7" s="1221"/>
      <c r="G7" s="1221"/>
      <c r="H7" s="1221"/>
      <c r="I7" s="1221"/>
      <c r="J7" s="1221"/>
      <c r="K7" s="1221"/>
      <c r="L7" s="1221"/>
      <c r="M7" s="1222"/>
    </row>
    <row r="8" spans="1:13" ht="50.25" customHeight="1">
      <c r="A8" s="1223" t="s">
        <v>1966</v>
      </c>
      <c r="B8" s="1224"/>
      <c r="C8" s="1224"/>
      <c r="D8" s="1224"/>
      <c r="E8" s="1224"/>
      <c r="F8" s="1224"/>
      <c r="G8" s="1224"/>
      <c r="H8" s="1224"/>
      <c r="I8" s="1224"/>
      <c r="J8" s="1224"/>
      <c r="K8" s="1224"/>
      <c r="L8" s="1224"/>
      <c r="M8" s="1225"/>
    </row>
    <row r="9" spans="1:13" s="989" customFormat="1" ht="53.25" customHeight="1">
      <c r="A9" s="1226" t="s">
        <v>1967</v>
      </c>
      <c r="B9" s="1227"/>
      <c r="C9" s="1227"/>
      <c r="D9" s="1227"/>
      <c r="E9" s="1227"/>
      <c r="F9" s="1227"/>
      <c r="G9" s="1227"/>
      <c r="H9" s="1227"/>
      <c r="I9" s="1227"/>
      <c r="J9" s="1227"/>
      <c r="K9" s="1227"/>
      <c r="L9" s="1227"/>
      <c r="M9" s="1228"/>
    </row>
    <row r="10" spans="1:13" s="989" customFormat="1" ht="53.25" customHeight="1">
      <c r="A10" s="1217" t="s">
        <v>1968</v>
      </c>
      <c r="B10" s="1218"/>
      <c r="C10" s="1218"/>
      <c r="D10" s="1218"/>
      <c r="E10" s="1218"/>
      <c r="F10" s="1218"/>
      <c r="G10" s="1218"/>
      <c r="H10" s="1218"/>
      <c r="I10" s="1218"/>
      <c r="J10" s="1218"/>
      <c r="K10" s="1218"/>
      <c r="L10" s="1218"/>
      <c r="M10" s="1219"/>
    </row>
    <row r="11" spans="1:13" s="989" customFormat="1" ht="53.25" customHeight="1">
      <c r="A11" s="1217" t="s">
        <v>1969</v>
      </c>
      <c r="B11" s="1218"/>
      <c r="C11" s="1218"/>
      <c r="D11" s="1218"/>
      <c r="E11" s="1218"/>
      <c r="F11" s="1218"/>
      <c r="G11" s="1218"/>
      <c r="H11" s="1218"/>
      <c r="I11" s="1218"/>
      <c r="J11" s="1218"/>
      <c r="K11" s="1218"/>
      <c r="L11" s="1218"/>
      <c r="M11" s="1219"/>
    </row>
    <row r="12" spans="1:13" s="989" customFormat="1" ht="53.25" customHeight="1">
      <c r="A12" s="1217" t="s">
        <v>1970</v>
      </c>
      <c r="B12" s="1218"/>
      <c r="C12" s="1218"/>
      <c r="D12" s="1218"/>
      <c r="E12" s="1218"/>
      <c r="F12" s="1218"/>
      <c r="G12" s="1218"/>
      <c r="H12" s="1218"/>
      <c r="I12" s="1218"/>
      <c r="J12" s="1218"/>
      <c r="K12" s="1218"/>
      <c r="L12" s="1218"/>
      <c r="M12" s="1219"/>
    </row>
    <row r="13" spans="1:13" s="989" customFormat="1" ht="53.25" customHeight="1">
      <c r="A13" s="1217" t="s">
        <v>1971</v>
      </c>
      <c r="B13" s="1218"/>
      <c r="C13" s="1218"/>
      <c r="D13" s="1218"/>
      <c r="E13" s="1218"/>
      <c r="F13" s="1218"/>
      <c r="G13" s="1218"/>
      <c r="H13" s="1218"/>
      <c r="I13" s="1218"/>
      <c r="J13" s="1218"/>
      <c r="K13" s="1218"/>
      <c r="L13" s="1218"/>
      <c r="M13" s="1219"/>
    </row>
    <row r="14" spans="1:13" s="989" customFormat="1" ht="53.25" customHeight="1">
      <c r="A14" s="1217" t="s">
        <v>1972</v>
      </c>
      <c r="B14" s="1218"/>
      <c r="C14" s="1218"/>
      <c r="D14" s="1218"/>
      <c r="E14" s="1218"/>
      <c r="F14" s="1218"/>
      <c r="G14" s="1218"/>
      <c r="H14" s="1218"/>
      <c r="I14" s="1218"/>
      <c r="J14" s="1218"/>
      <c r="K14" s="1218"/>
      <c r="L14" s="1218"/>
      <c r="M14" s="1219"/>
    </row>
    <row r="15" spans="1:13" s="989" customFormat="1" ht="78" customHeight="1">
      <c r="A15" s="1229" t="s">
        <v>1973</v>
      </c>
      <c r="B15" s="1230"/>
      <c r="C15" s="1230"/>
      <c r="D15" s="1230"/>
      <c r="E15" s="1230"/>
      <c r="F15" s="1230"/>
      <c r="G15" s="1230"/>
      <c r="H15" s="1230"/>
      <c r="I15" s="1230"/>
      <c r="J15" s="1230"/>
      <c r="K15" s="1230"/>
      <c r="L15" s="1230"/>
      <c r="M15" s="1231"/>
    </row>
    <row r="16" spans="1:13" s="989" customFormat="1" ht="53.25" customHeight="1">
      <c r="A16" s="1217" t="s">
        <v>1974</v>
      </c>
      <c r="B16" s="1218"/>
      <c r="C16" s="1218"/>
      <c r="D16" s="1218"/>
      <c r="E16" s="1218"/>
      <c r="F16" s="1218"/>
      <c r="G16" s="1218"/>
      <c r="H16" s="1218"/>
      <c r="I16" s="1218"/>
      <c r="J16" s="1218"/>
      <c r="K16" s="1218"/>
      <c r="L16" s="1218"/>
      <c r="M16" s="1219"/>
    </row>
    <row r="17" spans="1:13" s="989" customFormat="1" ht="53.25" customHeight="1">
      <c r="A17" s="1217" t="s">
        <v>1975</v>
      </c>
      <c r="B17" s="1218"/>
      <c r="C17" s="1218"/>
      <c r="D17" s="1218"/>
      <c r="E17" s="1218"/>
      <c r="F17" s="1218"/>
      <c r="G17" s="1218"/>
      <c r="H17" s="1218"/>
      <c r="I17" s="1218"/>
      <c r="J17" s="1218"/>
      <c r="K17" s="1218"/>
      <c r="L17" s="1218"/>
      <c r="M17" s="1219"/>
    </row>
    <row r="18" spans="1:13" s="989" customFormat="1" ht="53.25" customHeight="1">
      <c r="A18" s="1217" t="s">
        <v>1976</v>
      </c>
      <c r="B18" s="1218"/>
      <c r="C18" s="1218"/>
      <c r="D18" s="1218"/>
      <c r="E18" s="1218"/>
      <c r="F18" s="1218"/>
      <c r="G18" s="1218"/>
      <c r="H18" s="1218"/>
      <c r="I18" s="1218"/>
      <c r="J18" s="1218"/>
      <c r="K18" s="1218"/>
      <c r="L18" s="1218"/>
      <c r="M18" s="1219"/>
    </row>
    <row r="19" spans="1:13" s="989" customFormat="1" ht="53.25" customHeight="1">
      <c r="A19" s="1202" t="s">
        <v>1977</v>
      </c>
      <c r="B19" s="1203"/>
      <c r="C19" s="1203"/>
      <c r="D19" s="1203"/>
      <c r="E19" s="1203"/>
      <c r="F19" s="1203"/>
      <c r="G19" s="1203"/>
      <c r="H19" s="1203"/>
      <c r="I19" s="1203"/>
      <c r="J19" s="1203"/>
      <c r="K19" s="1203"/>
      <c r="L19" s="1203"/>
      <c r="M19" s="1204"/>
    </row>
    <row r="20" spans="1:13" s="989" customFormat="1" ht="200.1" customHeight="1">
      <c r="A20" s="1205" t="s">
        <v>1978</v>
      </c>
      <c r="B20" s="1206"/>
      <c r="C20" s="1206"/>
      <c r="D20" s="1206"/>
      <c r="E20" s="1206"/>
      <c r="F20" s="1206"/>
      <c r="G20" s="1206"/>
      <c r="H20" s="1206"/>
      <c r="I20" s="1206"/>
      <c r="J20" s="1206"/>
      <c r="K20" s="1206"/>
      <c r="L20" s="1206"/>
      <c r="M20" s="1207"/>
    </row>
    <row r="21" spans="1:13" s="989" customFormat="1" ht="200.1" customHeight="1">
      <c r="A21" s="1208" t="s">
        <v>1979</v>
      </c>
      <c r="B21" s="1209"/>
      <c r="C21" s="1209"/>
      <c r="D21" s="1209"/>
      <c r="E21" s="1209"/>
      <c r="F21" s="1209"/>
      <c r="G21" s="1209"/>
      <c r="H21" s="1209"/>
      <c r="I21" s="1209"/>
      <c r="J21" s="1209"/>
      <c r="K21" s="1209"/>
      <c r="L21" s="1209"/>
      <c r="M21" s="1210"/>
    </row>
    <row r="22" spans="1:13" ht="99.95" customHeight="1">
      <c r="A22" s="1211" t="s">
        <v>1980</v>
      </c>
      <c r="B22" s="1212"/>
      <c r="C22" s="1212"/>
      <c r="D22" s="1212"/>
      <c r="E22" s="1212"/>
      <c r="F22" s="1212"/>
      <c r="G22" s="1212"/>
      <c r="H22" s="1212"/>
      <c r="I22" s="1212"/>
      <c r="J22" s="1212"/>
      <c r="K22" s="1212"/>
      <c r="L22" s="1212"/>
      <c r="M22" s="1213"/>
    </row>
    <row r="23" spans="1:13" ht="30">
      <c r="A23" s="1214" t="s">
        <v>1981</v>
      </c>
      <c r="B23" s="1215"/>
      <c r="C23" s="1215"/>
      <c r="D23" s="1216"/>
      <c r="E23" s="1214" t="s">
        <v>1982</v>
      </c>
      <c r="F23" s="1215"/>
      <c r="G23" s="1215"/>
      <c r="H23" s="1216"/>
      <c r="I23" s="1214" t="s">
        <v>1983</v>
      </c>
      <c r="J23" s="1215"/>
      <c r="K23" s="1215"/>
      <c r="L23" s="1215"/>
      <c r="M23" s="1216"/>
    </row>
    <row r="24" spans="1:13" ht="120" customHeight="1">
      <c r="A24" s="1196"/>
      <c r="B24" s="1197"/>
      <c r="C24" s="1197"/>
      <c r="D24" s="1198"/>
      <c r="E24" s="1196"/>
      <c r="F24" s="1197"/>
      <c r="G24" s="1197"/>
      <c r="H24" s="1198"/>
      <c r="I24" s="1196"/>
      <c r="J24" s="1197"/>
      <c r="K24" s="1197"/>
      <c r="L24" s="1197"/>
      <c r="M24" s="1198"/>
    </row>
    <row r="25" spans="1:13" ht="135" customHeight="1">
      <c r="A25" s="1199" t="s">
        <v>1984</v>
      </c>
      <c r="B25" s="1200"/>
      <c r="C25" s="1200"/>
      <c r="D25" s="1200"/>
      <c r="E25" s="1200"/>
      <c r="F25" s="1200"/>
      <c r="G25" s="1200"/>
      <c r="H25" s="1200"/>
      <c r="I25" s="1200"/>
      <c r="J25" s="1200"/>
      <c r="K25" s="1200"/>
      <c r="L25" s="1200"/>
      <c r="M25" s="1201"/>
    </row>
    <row r="26" spans="1:13" ht="166.5" customHeight="1">
      <c r="A26" s="1199" t="s">
        <v>1985</v>
      </c>
      <c r="B26" s="1200"/>
      <c r="C26" s="1200"/>
      <c r="D26" s="1200"/>
      <c r="E26" s="1200"/>
      <c r="F26" s="1200"/>
      <c r="G26" s="1200"/>
      <c r="H26" s="1200"/>
      <c r="I26" s="1200"/>
      <c r="J26" s="1200"/>
      <c r="K26" s="1200"/>
      <c r="L26" s="1200"/>
      <c r="M26" s="1201"/>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687" customWidth="1"/>
    <col min="2" max="2" width="32.375" style="687" customWidth="1"/>
    <col min="3" max="5" width="11" style="702" customWidth="1"/>
    <col min="6" max="6" width="37.25" style="687" customWidth="1"/>
    <col min="7" max="9" width="11" style="702" customWidth="1"/>
    <col min="10" max="10" width="32.625" style="687" customWidth="1"/>
    <col min="11" max="13" width="11" style="702" customWidth="1"/>
    <col min="14" max="16384" width="9" style="688"/>
  </cols>
  <sheetData>
    <row r="1" spans="1:13" s="237" customFormat="1" ht="21.75" customHeight="1">
      <c r="A1" s="691" t="s">
        <v>1193</v>
      </c>
      <c r="B1" s="692" t="s">
        <v>1194</v>
      </c>
      <c r="C1" s="693" t="s">
        <v>1195</v>
      </c>
      <c r="D1" s="693" t="s">
        <v>1196</v>
      </c>
      <c r="E1" s="694" t="s">
        <v>1197</v>
      </c>
      <c r="F1" s="692" t="s">
        <v>1198</v>
      </c>
      <c r="G1" s="693" t="s">
        <v>1195</v>
      </c>
      <c r="H1" s="693" t="s">
        <v>1196</v>
      </c>
      <c r="I1" s="694" t="s">
        <v>1197</v>
      </c>
      <c r="J1" s="692" t="s">
        <v>1199</v>
      </c>
      <c r="K1" s="693" t="s">
        <v>1195</v>
      </c>
      <c r="L1" s="693" t="s">
        <v>1196</v>
      </c>
      <c r="M1" s="694" t="s">
        <v>1197</v>
      </c>
    </row>
    <row r="2" spans="1:13" s="686" customFormat="1" hidden="1" outlineLevel="1">
      <c r="A2" s="695">
        <v>43790</v>
      </c>
      <c r="B2" s="696" t="s">
        <v>1105</v>
      </c>
      <c r="C2" s="697"/>
      <c r="D2" s="698"/>
      <c r="E2" s="699"/>
      <c r="F2" s="696" t="s">
        <v>1124</v>
      </c>
      <c r="G2" s="697"/>
      <c r="H2" s="698"/>
      <c r="I2" s="699"/>
      <c r="J2" s="696" t="s">
        <v>1105</v>
      </c>
      <c r="K2" s="697"/>
      <c r="L2" s="698"/>
      <c r="M2" s="699"/>
    </row>
    <row r="3" spans="1:13" s="686" customFormat="1" hidden="1" outlineLevel="1">
      <c r="A3" s="695"/>
      <c r="B3" s="696"/>
      <c r="C3" s="697"/>
      <c r="D3" s="698"/>
      <c r="E3" s="699"/>
      <c r="F3" s="696" t="s">
        <v>1200</v>
      </c>
      <c r="G3" s="697"/>
      <c r="H3" s="698"/>
      <c r="I3" s="699"/>
      <c r="J3" s="696"/>
      <c r="K3" s="697"/>
      <c r="L3" s="698"/>
      <c r="M3" s="699"/>
    </row>
    <row r="4" spans="1:13" s="686" customFormat="1" hidden="1" outlineLevel="1">
      <c r="A4" s="695">
        <v>43791</v>
      </c>
      <c r="B4" s="696" t="s">
        <v>1201</v>
      </c>
      <c r="C4" s="697"/>
      <c r="D4" s="698"/>
      <c r="E4" s="699"/>
      <c r="F4" s="696" t="s">
        <v>1123</v>
      </c>
      <c r="G4" s="697"/>
      <c r="H4" s="698"/>
      <c r="I4" s="699"/>
      <c r="J4" s="696"/>
      <c r="K4" s="697"/>
      <c r="L4" s="698"/>
      <c r="M4" s="699"/>
    </row>
    <row r="5" spans="1:13" s="686" customFormat="1" hidden="1" outlineLevel="1">
      <c r="A5" s="695">
        <v>43792</v>
      </c>
      <c r="B5" s="696" t="s">
        <v>1122</v>
      </c>
      <c r="C5" s="697"/>
      <c r="D5" s="698"/>
      <c r="E5" s="699"/>
      <c r="F5" s="696" t="s">
        <v>1121</v>
      </c>
      <c r="G5" s="697"/>
      <c r="H5" s="698"/>
      <c r="I5" s="699"/>
      <c r="J5" s="696"/>
      <c r="K5" s="697"/>
      <c r="L5" s="698"/>
      <c r="M5" s="699"/>
    </row>
    <row r="6" spans="1:13" s="686" customFormat="1" hidden="1" outlineLevel="1">
      <c r="A6" s="695"/>
      <c r="B6" s="696"/>
      <c r="C6" s="697"/>
      <c r="D6" s="698"/>
      <c r="E6" s="699"/>
      <c r="F6" s="696" t="s">
        <v>1120</v>
      </c>
      <c r="G6" s="697"/>
      <c r="H6" s="698"/>
      <c r="I6" s="699"/>
      <c r="J6" s="696"/>
      <c r="K6" s="697"/>
      <c r="L6" s="698"/>
      <c r="M6" s="699"/>
    </row>
    <row r="7" spans="1:13" s="686" customFormat="1" hidden="1" outlineLevel="1">
      <c r="A7" s="695">
        <v>43793</v>
      </c>
      <c r="B7" s="696" t="s">
        <v>1105</v>
      </c>
      <c r="C7" s="697"/>
      <c r="D7" s="698"/>
      <c r="E7" s="699"/>
      <c r="F7" s="696" t="s">
        <v>1105</v>
      </c>
      <c r="G7" s="697"/>
      <c r="H7" s="698"/>
      <c r="I7" s="699"/>
      <c r="J7" s="696" t="s">
        <v>1105</v>
      </c>
      <c r="K7" s="697"/>
      <c r="L7" s="698"/>
      <c r="M7" s="699"/>
    </row>
    <row r="8" spans="1:13" s="686" customFormat="1" hidden="1" outlineLevel="1">
      <c r="A8" s="695">
        <v>43794</v>
      </c>
      <c r="B8" s="696" t="s">
        <v>1105</v>
      </c>
      <c r="C8" s="697"/>
      <c r="D8" s="698"/>
      <c r="E8" s="699"/>
      <c r="F8" s="696" t="s">
        <v>1105</v>
      </c>
      <c r="G8" s="697"/>
      <c r="H8" s="698"/>
      <c r="I8" s="699"/>
      <c r="J8" s="696" t="s">
        <v>1105</v>
      </c>
      <c r="K8" s="697"/>
      <c r="L8" s="698"/>
      <c r="M8" s="699"/>
    </row>
    <row r="9" spans="1:13" s="686" customFormat="1" hidden="1" outlineLevel="1">
      <c r="A9" s="695">
        <v>43795</v>
      </c>
      <c r="B9" s="696" t="s">
        <v>1105</v>
      </c>
      <c r="C9" s="697"/>
      <c r="D9" s="698"/>
      <c r="E9" s="699"/>
      <c r="F9" s="696" t="s">
        <v>1105</v>
      </c>
      <c r="G9" s="697"/>
      <c r="H9" s="698"/>
      <c r="I9" s="699"/>
      <c r="J9" s="696" t="s">
        <v>1105</v>
      </c>
      <c r="K9" s="697"/>
      <c r="L9" s="698"/>
      <c r="M9" s="699"/>
    </row>
    <row r="10" spans="1:13" s="686" customFormat="1" hidden="1" outlineLevel="1">
      <c r="A10" s="695">
        <v>43796</v>
      </c>
      <c r="B10" s="696" t="s">
        <v>1105</v>
      </c>
      <c r="C10" s="697"/>
      <c r="D10" s="698"/>
      <c r="E10" s="699"/>
      <c r="F10" s="696" t="s">
        <v>1105</v>
      </c>
      <c r="G10" s="697"/>
      <c r="H10" s="698"/>
      <c r="I10" s="699"/>
      <c r="J10" s="696" t="s">
        <v>1105</v>
      </c>
      <c r="K10" s="697"/>
      <c r="L10" s="698"/>
      <c r="M10" s="699"/>
    </row>
    <row r="11" spans="1:13" s="686" customFormat="1" hidden="1" outlineLevel="1">
      <c r="A11" s="695">
        <v>43797</v>
      </c>
      <c r="B11" s="696" t="s">
        <v>1105</v>
      </c>
      <c r="C11" s="697"/>
      <c r="D11" s="698"/>
      <c r="E11" s="699"/>
      <c r="F11" s="696" t="s">
        <v>1105</v>
      </c>
      <c r="G11" s="697"/>
      <c r="H11" s="698"/>
      <c r="I11" s="699"/>
      <c r="J11" s="696" t="s">
        <v>1105</v>
      </c>
      <c r="K11" s="697"/>
      <c r="L11" s="698"/>
      <c r="M11" s="699"/>
    </row>
    <row r="12" spans="1:13" s="686" customFormat="1" hidden="1" outlineLevel="1">
      <c r="A12" s="695">
        <v>43798</v>
      </c>
      <c r="B12" s="696" t="s">
        <v>1105</v>
      </c>
      <c r="C12" s="697"/>
      <c r="D12" s="698"/>
      <c r="E12" s="699"/>
      <c r="F12" s="696" t="s">
        <v>1105</v>
      </c>
      <c r="G12" s="697"/>
      <c r="H12" s="698"/>
      <c r="I12" s="699"/>
      <c r="J12" s="696" t="s">
        <v>1105</v>
      </c>
      <c r="K12" s="697"/>
      <c r="L12" s="698"/>
      <c r="M12" s="699"/>
    </row>
    <row r="13" spans="1:13" s="686" customFormat="1" hidden="1" outlineLevel="1">
      <c r="A13" s="695">
        <v>43799</v>
      </c>
      <c r="B13" s="696" t="s">
        <v>1105</v>
      </c>
      <c r="C13" s="697"/>
      <c r="D13" s="698"/>
      <c r="E13" s="699"/>
      <c r="F13" s="696" t="s">
        <v>1105</v>
      </c>
      <c r="G13" s="697"/>
      <c r="H13" s="698"/>
      <c r="I13" s="699"/>
      <c r="J13" s="696" t="s">
        <v>1105</v>
      </c>
      <c r="K13" s="697"/>
      <c r="L13" s="698"/>
      <c r="M13" s="699"/>
    </row>
    <row r="14" spans="1:13" s="686" customFormat="1" hidden="1" outlineLevel="1">
      <c r="A14" s="695">
        <v>43800</v>
      </c>
      <c r="B14" s="696" t="s">
        <v>1202</v>
      </c>
      <c r="C14" s="697"/>
      <c r="D14" s="698"/>
      <c r="E14" s="699"/>
      <c r="F14" s="696" t="s">
        <v>1202</v>
      </c>
      <c r="G14" s="697"/>
      <c r="H14" s="698"/>
      <c r="I14" s="699"/>
      <c r="J14" s="696" t="s">
        <v>1202</v>
      </c>
      <c r="K14" s="697"/>
      <c r="L14" s="698"/>
      <c r="M14" s="699"/>
    </row>
    <row r="15" spans="1:13" s="686" customFormat="1" hidden="1" outlineLevel="1">
      <c r="A15" s="695"/>
      <c r="B15" s="696" t="s">
        <v>1202</v>
      </c>
      <c r="C15" s="697"/>
      <c r="D15" s="698"/>
      <c r="E15" s="699"/>
      <c r="F15" s="696" t="s">
        <v>1203</v>
      </c>
      <c r="G15" s="697"/>
      <c r="H15" s="698"/>
      <c r="I15" s="699"/>
      <c r="J15" s="696" t="s">
        <v>1202</v>
      </c>
      <c r="K15" s="697"/>
      <c r="L15" s="698"/>
      <c r="M15" s="699"/>
    </row>
    <row r="16" spans="1:13" s="686" customFormat="1" hidden="1" outlineLevel="1">
      <c r="A16" s="695">
        <v>43801</v>
      </c>
      <c r="B16" s="696" t="s">
        <v>1202</v>
      </c>
      <c r="C16" s="697"/>
      <c r="D16" s="698"/>
      <c r="E16" s="699"/>
      <c r="F16" s="696" t="s">
        <v>1202</v>
      </c>
      <c r="G16" s="697"/>
      <c r="H16" s="698"/>
      <c r="I16" s="699"/>
      <c r="J16" s="696" t="s">
        <v>1204</v>
      </c>
      <c r="K16" s="697"/>
      <c r="L16" s="698"/>
      <c r="M16" s="699"/>
    </row>
    <row r="17" spans="1:13" s="686" customFormat="1" hidden="1" outlineLevel="1">
      <c r="A17" s="695">
        <v>43802</v>
      </c>
      <c r="B17" s="696" t="s">
        <v>1202</v>
      </c>
      <c r="C17" s="697"/>
      <c r="D17" s="698"/>
      <c r="E17" s="699"/>
      <c r="F17" s="696" t="s">
        <v>1205</v>
      </c>
      <c r="G17" s="697"/>
      <c r="H17" s="698"/>
      <c r="I17" s="699"/>
      <c r="J17" s="696" t="s">
        <v>1206</v>
      </c>
      <c r="K17" s="697"/>
      <c r="L17" s="698"/>
      <c r="M17" s="699"/>
    </row>
    <row r="18" spans="1:13" s="686" customFormat="1" hidden="1" outlineLevel="1">
      <c r="A18" s="695">
        <v>43803</v>
      </c>
      <c r="B18" s="696" t="s">
        <v>1202</v>
      </c>
      <c r="C18" s="697"/>
      <c r="D18" s="698"/>
      <c r="E18" s="699"/>
      <c r="F18" s="696" t="s">
        <v>1202</v>
      </c>
      <c r="G18" s="697"/>
      <c r="H18" s="698"/>
      <c r="I18" s="699"/>
      <c r="J18" s="696" t="s">
        <v>1202</v>
      </c>
      <c r="K18" s="697"/>
      <c r="L18" s="698"/>
      <c r="M18" s="699"/>
    </row>
    <row r="19" spans="1:13" s="686" customFormat="1" hidden="1" outlineLevel="1">
      <c r="A19" s="695">
        <v>43804</v>
      </c>
      <c r="B19" s="696" t="s">
        <v>1202</v>
      </c>
      <c r="C19" s="697"/>
      <c r="D19" s="698"/>
      <c r="E19" s="699"/>
      <c r="F19" s="696" t="s">
        <v>1202</v>
      </c>
      <c r="G19" s="697"/>
      <c r="H19" s="698"/>
      <c r="I19" s="699"/>
      <c r="J19" s="696" t="s">
        <v>1202</v>
      </c>
      <c r="K19" s="697"/>
      <c r="L19" s="698"/>
      <c r="M19" s="699"/>
    </row>
    <row r="20" spans="1:13" s="686" customFormat="1" hidden="1" outlineLevel="1">
      <c r="A20" s="695">
        <v>43806</v>
      </c>
      <c r="B20" s="696" t="s">
        <v>1207</v>
      </c>
      <c r="C20" s="697"/>
      <c r="D20" s="698"/>
      <c r="E20" s="699"/>
      <c r="F20" s="696" t="s">
        <v>1208</v>
      </c>
      <c r="G20" s="697"/>
      <c r="H20" s="698"/>
      <c r="I20" s="699"/>
      <c r="J20" s="696" t="s">
        <v>1202</v>
      </c>
      <c r="K20" s="697"/>
      <c r="L20" s="698"/>
      <c r="M20" s="699"/>
    </row>
    <row r="21" spans="1:13" s="686" customFormat="1" hidden="1" outlineLevel="1">
      <c r="A21" s="695">
        <v>43807</v>
      </c>
      <c r="B21" s="696" t="s">
        <v>1207</v>
      </c>
      <c r="C21" s="697"/>
      <c r="D21" s="698"/>
      <c r="E21" s="699"/>
      <c r="F21" s="696" t="s">
        <v>1209</v>
      </c>
      <c r="G21" s="697"/>
      <c r="H21" s="698"/>
      <c r="I21" s="699"/>
      <c r="J21" s="696" t="s">
        <v>1202</v>
      </c>
      <c r="K21" s="697"/>
      <c r="L21" s="698"/>
      <c r="M21" s="699"/>
    </row>
    <row r="22" spans="1:13" s="686" customFormat="1" hidden="1" outlineLevel="1">
      <c r="A22" s="695">
        <v>43808</v>
      </c>
      <c r="B22" s="696" t="s">
        <v>1202</v>
      </c>
      <c r="C22" s="697"/>
      <c r="D22" s="698"/>
      <c r="E22" s="699"/>
      <c r="F22" s="696" t="s">
        <v>1202</v>
      </c>
      <c r="G22" s="697"/>
      <c r="H22" s="698"/>
      <c r="I22" s="699"/>
      <c r="J22" s="696" t="s">
        <v>1210</v>
      </c>
      <c r="K22" s="697"/>
      <c r="L22" s="698"/>
      <c r="M22" s="699"/>
    </row>
    <row r="23" spans="1:13" s="686" customFormat="1" hidden="1" outlineLevel="1">
      <c r="A23" s="695">
        <v>43809</v>
      </c>
      <c r="B23" s="696" t="s">
        <v>1202</v>
      </c>
      <c r="C23" s="697"/>
      <c r="D23" s="698"/>
      <c r="E23" s="699"/>
      <c r="F23" s="696" t="s">
        <v>1202</v>
      </c>
      <c r="G23" s="697"/>
      <c r="H23" s="698"/>
      <c r="I23" s="699"/>
      <c r="J23" s="696" t="s">
        <v>1202</v>
      </c>
      <c r="K23" s="697"/>
      <c r="L23" s="698"/>
      <c r="M23" s="699"/>
    </row>
    <row r="24" spans="1:13" s="686" customFormat="1" hidden="1" outlineLevel="1">
      <c r="A24" s="695">
        <v>43810</v>
      </c>
      <c r="B24" s="696" t="s">
        <v>1202</v>
      </c>
      <c r="C24" s="697"/>
      <c r="D24" s="698"/>
      <c r="E24" s="699"/>
      <c r="F24" s="696" t="s">
        <v>1202</v>
      </c>
      <c r="G24" s="697"/>
      <c r="H24" s="698"/>
      <c r="I24" s="699"/>
      <c r="J24" s="696" t="s">
        <v>1202</v>
      </c>
      <c r="K24" s="697"/>
      <c r="L24" s="698"/>
      <c r="M24" s="699"/>
    </row>
    <row r="25" spans="1:13" s="686" customFormat="1" hidden="1" outlineLevel="1">
      <c r="A25" s="695">
        <v>43811</v>
      </c>
      <c r="B25" s="696" t="s">
        <v>1211</v>
      </c>
      <c r="C25" s="697"/>
      <c r="D25" s="698"/>
      <c r="E25" s="699"/>
      <c r="F25" s="696" t="s">
        <v>1212</v>
      </c>
      <c r="G25" s="697"/>
      <c r="H25" s="698"/>
      <c r="I25" s="699"/>
      <c r="J25" s="696" t="s">
        <v>1202</v>
      </c>
      <c r="K25" s="697"/>
      <c r="L25" s="698"/>
      <c r="M25" s="699"/>
    </row>
    <row r="26" spans="1:13" s="686" customFormat="1" hidden="1" outlineLevel="1">
      <c r="A26" s="695">
        <v>43812</v>
      </c>
      <c r="B26" s="696" t="s">
        <v>1213</v>
      </c>
      <c r="C26" s="697"/>
      <c r="D26" s="698"/>
      <c r="E26" s="699"/>
      <c r="F26" s="696" t="s">
        <v>1202</v>
      </c>
      <c r="G26" s="697"/>
      <c r="H26" s="698"/>
      <c r="I26" s="699"/>
      <c r="J26" s="696" t="s">
        <v>1202</v>
      </c>
      <c r="K26" s="697"/>
      <c r="L26" s="698"/>
      <c r="M26" s="699"/>
    </row>
    <row r="27" spans="1:13" s="686" customFormat="1" hidden="1" outlineLevel="1">
      <c r="A27" s="695">
        <v>43813</v>
      </c>
      <c r="B27" s="696" t="s">
        <v>1214</v>
      </c>
      <c r="C27" s="697"/>
      <c r="D27" s="698"/>
      <c r="E27" s="699"/>
      <c r="F27" s="696" t="s">
        <v>1215</v>
      </c>
      <c r="G27" s="697"/>
      <c r="H27" s="698"/>
      <c r="I27" s="699"/>
      <c r="J27" s="696" t="s">
        <v>1202</v>
      </c>
      <c r="K27" s="697"/>
      <c r="L27" s="698"/>
      <c r="M27" s="699"/>
    </row>
    <row r="28" spans="1:13" s="686" customFormat="1" ht="33" hidden="1" outlineLevel="1">
      <c r="A28" s="695">
        <v>43816</v>
      </c>
      <c r="B28" s="700" t="s">
        <v>1216</v>
      </c>
      <c r="C28" s="697"/>
      <c r="D28" s="698"/>
      <c r="E28" s="699"/>
      <c r="F28" s="696" t="s">
        <v>1202</v>
      </c>
      <c r="G28" s="697"/>
      <c r="H28" s="698"/>
      <c r="I28" s="699"/>
      <c r="J28" s="696" t="s">
        <v>1202</v>
      </c>
      <c r="K28" s="697"/>
      <c r="L28" s="698"/>
      <c r="M28" s="699"/>
    </row>
    <row r="29" spans="1:13" s="686" customFormat="1" hidden="1" outlineLevel="1">
      <c r="A29" s="695">
        <v>43819</v>
      </c>
      <c r="B29" s="696" t="s">
        <v>1217</v>
      </c>
      <c r="C29" s="697"/>
      <c r="D29" s="698"/>
      <c r="E29" s="699"/>
      <c r="F29" s="696" t="s">
        <v>1202</v>
      </c>
      <c r="G29" s="697"/>
      <c r="H29" s="698"/>
      <c r="I29" s="699"/>
      <c r="J29" s="696" t="s">
        <v>1218</v>
      </c>
      <c r="K29" s="697"/>
      <c r="L29" s="698"/>
      <c r="M29" s="699"/>
    </row>
    <row r="30" spans="1:13" s="686" customFormat="1" hidden="1" outlineLevel="1">
      <c r="A30" s="695">
        <v>43820</v>
      </c>
      <c r="B30" s="696" t="s">
        <v>1202</v>
      </c>
      <c r="C30" s="697"/>
      <c r="D30" s="698"/>
      <c r="E30" s="699"/>
      <c r="F30" s="696"/>
      <c r="G30" s="697"/>
      <c r="H30" s="698"/>
      <c r="I30" s="699"/>
      <c r="J30" s="696"/>
      <c r="K30" s="697"/>
      <c r="L30" s="698"/>
      <c r="M30" s="699"/>
    </row>
    <row r="31" spans="1:13" s="686" customFormat="1" hidden="1" outlineLevel="1">
      <c r="A31" s="695">
        <v>43821</v>
      </c>
      <c r="B31" s="696" t="s">
        <v>1219</v>
      </c>
      <c r="C31" s="697"/>
      <c r="D31" s="698"/>
      <c r="E31" s="699"/>
      <c r="F31" s="696"/>
      <c r="G31" s="697"/>
      <c r="H31" s="698"/>
      <c r="I31" s="699"/>
      <c r="J31" s="696"/>
      <c r="K31" s="697"/>
      <c r="L31" s="698"/>
      <c r="M31" s="699"/>
    </row>
    <row r="32" spans="1:13" s="686" customFormat="1" hidden="1" outlineLevel="1">
      <c r="A32" s="695">
        <v>43822</v>
      </c>
      <c r="B32" s="696" t="s">
        <v>1220</v>
      </c>
      <c r="C32" s="697"/>
      <c r="D32" s="698"/>
      <c r="E32" s="699"/>
      <c r="F32" s="696" t="s">
        <v>1221</v>
      </c>
      <c r="G32" s="697"/>
      <c r="H32" s="698"/>
      <c r="I32" s="699"/>
      <c r="J32" s="696"/>
      <c r="K32" s="697"/>
      <c r="L32" s="698"/>
      <c r="M32" s="699"/>
    </row>
    <row r="33" spans="1:13" s="686" customFormat="1" hidden="1" outlineLevel="1">
      <c r="A33" s="695">
        <v>43824</v>
      </c>
      <c r="B33" s="696" t="s">
        <v>1222</v>
      </c>
      <c r="C33" s="697"/>
      <c r="D33" s="698"/>
      <c r="E33" s="699"/>
      <c r="F33" s="696" t="s">
        <v>1223</v>
      </c>
      <c r="G33" s="697"/>
      <c r="H33" s="698"/>
      <c r="I33" s="699"/>
      <c r="J33" s="696"/>
      <c r="K33" s="697"/>
      <c r="L33" s="698"/>
      <c r="M33" s="699"/>
    </row>
    <row r="34" spans="1:13" s="686" customFormat="1" hidden="1" outlineLevel="1">
      <c r="A34" s="695">
        <v>43826</v>
      </c>
      <c r="B34" s="696"/>
      <c r="C34" s="697"/>
      <c r="D34" s="698"/>
      <c r="E34" s="699"/>
      <c r="F34" s="696" t="s">
        <v>1224</v>
      </c>
      <c r="G34" s="697"/>
      <c r="H34" s="698"/>
      <c r="I34" s="699"/>
      <c r="J34" s="696" t="s">
        <v>1225</v>
      </c>
      <c r="K34" s="697"/>
      <c r="L34" s="698"/>
      <c r="M34" s="699"/>
    </row>
    <row r="35" spans="1:13" s="686" customFormat="1" hidden="1" outlineLevel="1">
      <c r="A35" s="695">
        <v>43829</v>
      </c>
      <c r="B35" s="696"/>
      <c r="C35" s="697"/>
      <c r="D35" s="698"/>
      <c r="E35" s="699"/>
      <c r="F35" s="696"/>
      <c r="G35" s="697"/>
      <c r="H35" s="698"/>
      <c r="I35" s="699"/>
      <c r="J35" s="696" t="s">
        <v>1226</v>
      </c>
      <c r="K35" s="697"/>
      <c r="L35" s="698"/>
      <c r="M35" s="699"/>
    </row>
    <row r="36" spans="1:13" s="686" customFormat="1" hidden="1" outlineLevel="1">
      <c r="A36" s="695">
        <v>44196</v>
      </c>
      <c r="B36" s="696"/>
      <c r="C36" s="697"/>
      <c r="D36" s="698"/>
      <c r="E36" s="699"/>
      <c r="F36" s="696" t="s">
        <v>1227</v>
      </c>
      <c r="G36" s="697"/>
      <c r="H36" s="698"/>
      <c r="I36" s="699"/>
      <c r="J36" s="696" t="s">
        <v>1226</v>
      </c>
      <c r="K36" s="697"/>
      <c r="L36" s="698"/>
      <c r="M36" s="699"/>
    </row>
    <row r="37" spans="1:13" s="686" customFormat="1" hidden="1" outlineLevel="1" collapsed="1">
      <c r="A37" s="695">
        <v>43831</v>
      </c>
      <c r="B37" s="696" t="s">
        <v>1228</v>
      </c>
      <c r="C37" s="697"/>
      <c r="D37" s="698"/>
      <c r="E37" s="699"/>
      <c r="F37" s="696" t="s">
        <v>1229</v>
      </c>
      <c r="G37" s="697"/>
      <c r="H37" s="698"/>
      <c r="I37" s="699"/>
      <c r="J37" s="696"/>
      <c r="K37" s="697"/>
      <c r="L37" s="698"/>
      <c r="M37" s="699"/>
    </row>
    <row r="38" spans="1:13" s="686" customFormat="1" hidden="1" outlineLevel="1">
      <c r="A38" s="695">
        <v>43832</v>
      </c>
      <c r="B38" s="696"/>
      <c r="C38" s="697"/>
      <c r="D38" s="698"/>
      <c r="E38" s="699"/>
      <c r="F38" s="696" t="s">
        <v>1230</v>
      </c>
      <c r="G38" s="697"/>
      <c r="H38" s="698"/>
      <c r="I38" s="699"/>
      <c r="J38" s="696"/>
      <c r="K38" s="697"/>
      <c r="L38" s="698"/>
      <c r="M38" s="699"/>
    </row>
    <row r="39" spans="1:13" s="686" customFormat="1" hidden="1" outlineLevel="1">
      <c r="A39" s="695">
        <v>43834</v>
      </c>
      <c r="B39" s="696" t="s">
        <v>1231</v>
      </c>
      <c r="C39" s="697"/>
      <c r="D39" s="698"/>
      <c r="E39" s="699"/>
      <c r="F39" s="696" t="s">
        <v>1232</v>
      </c>
      <c r="G39" s="697"/>
      <c r="H39" s="698"/>
      <c r="I39" s="699"/>
      <c r="J39" s="696"/>
      <c r="K39" s="697"/>
      <c r="L39" s="698"/>
      <c r="M39" s="699"/>
    </row>
    <row r="40" spans="1:13" s="686" customFormat="1" hidden="1" outlineLevel="1">
      <c r="A40" s="695">
        <v>43835</v>
      </c>
      <c r="B40" s="696"/>
      <c r="C40" s="697"/>
      <c r="D40" s="698"/>
      <c r="E40" s="699"/>
      <c r="F40" s="696"/>
      <c r="G40" s="697"/>
      <c r="H40" s="698"/>
      <c r="I40" s="699"/>
      <c r="J40" s="696" t="s">
        <v>1233</v>
      </c>
      <c r="K40" s="697"/>
      <c r="L40" s="698"/>
      <c r="M40" s="699"/>
    </row>
    <row r="41" spans="1:13" s="686" customFormat="1" hidden="1" outlineLevel="1">
      <c r="A41" s="695">
        <v>43839</v>
      </c>
      <c r="B41" s="696" t="s">
        <v>1234</v>
      </c>
      <c r="C41" s="697"/>
      <c r="D41" s="698"/>
      <c r="E41" s="699"/>
      <c r="F41" s="696"/>
      <c r="G41" s="697"/>
      <c r="H41" s="698"/>
      <c r="I41" s="699"/>
      <c r="J41" s="696" t="s">
        <v>1235</v>
      </c>
      <c r="K41" s="697"/>
      <c r="L41" s="698"/>
      <c r="M41" s="699"/>
    </row>
    <row r="42" spans="1:13" s="686" customFormat="1" hidden="1" outlineLevel="1">
      <c r="A42" s="695">
        <v>43841</v>
      </c>
      <c r="B42" s="696"/>
      <c r="C42" s="697"/>
      <c r="D42" s="698"/>
      <c r="E42" s="699"/>
      <c r="F42" s="696"/>
      <c r="G42" s="697"/>
      <c r="H42" s="698"/>
      <c r="I42" s="699"/>
      <c r="J42" s="696"/>
      <c r="K42" s="697"/>
      <c r="L42" s="698"/>
      <c r="M42" s="699"/>
    </row>
    <row r="43" spans="1:13" s="686" customFormat="1" hidden="1" outlineLevel="1">
      <c r="A43" s="695">
        <v>43842</v>
      </c>
      <c r="B43" s="696"/>
      <c r="C43" s="697"/>
      <c r="D43" s="698"/>
      <c r="E43" s="699"/>
      <c r="F43" s="696"/>
      <c r="G43" s="697"/>
      <c r="H43" s="698"/>
      <c r="I43" s="699"/>
      <c r="J43" s="696" t="s">
        <v>1236</v>
      </c>
      <c r="K43" s="697"/>
      <c r="L43" s="698"/>
      <c r="M43" s="699"/>
    </row>
    <row r="44" spans="1:13" s="686" customFormat="1" hidden="1" outlineLevel="1">
      <c r="A44" s="695">
        <v>43845</v>
      </c>
      <c r="B44" s="696" t="s">
        <v>1237</v>
      </c>
      <c r="C44" s="697"/>
      <c r="D44" s="698"/>
      <c r="E44" s="699"/>
      <c r="F44" s="696"/>
      <c r="G44" s="697"/>
      <c r="H44" s="698"/>
      <c r="I44" s="699"/>
      <c r="J44" s="696"/>
      <c r="K44" s="697"/>
      <c r="L44" s="698"/>
      <c r="M44" s="699"/>
    </row>
    <row r="45" spans="1:13" s="686" customFormat="1" hidden="1" outlineLevel="1">
      <c r="A45" s="695">
        <v>43846</v>
      </c>
      <c r="B45" s="696" t="s">
        <v>1238</v>
      </c>
      <c r="C45" s="697"/>
      <c r="D45" s="698"/>
      <c r="E45" s="699"/>
      <c r="F45" s="696"/>
      <c r="G45" s="697"/>
      <c r="H45" s="698"/>
      <c r="I45" s="699"/>
      <c r="J45" s="696"/>
      <c r="K45" s="697"/>
      <c r="L45" s="698"/>
      <c r="M45" s="699"/>
    </row>
    <row r="46" spans="1:13" s="686" customFormat="1" hidden="1" outlineLevel="1">
      <c r="A46" s="695">
        <v>43848</v>
      </c>
      <c r="B46" s="696" t="s">
        <v>1239</v>
      </c>
      <c r="C46" s="697"/>
      <c r="D46" s="698"/>
      <c r="E46" s="699"/>
      <c r="F46" s="696"/>
      <c r="G46" s="697"/>
      <c r="H46" s="698"/>
      <c r="I46" s="699"/>
      <c r="J46" s="696"/>
      <c r="K46" s="697"/>
      <c r="L46" s="698"/>
      <c r="M46" s="699"/>
    </row>
    <row r="47" spans="1:13" s="686" customFormat="1" hidden="1" outlineLevel="1">
      <c r="A47" s="695">
        <v>43854</v>
      </c>
      <c r="B47" s="696" t="s">
        <v>1240</v>
      </c>
      <c r="C47" s="697"/>
      <c r="D47" s="698"/>
      <c r="E47" s="699"/>
      <c r="F47" s="696"/>
      <c r="G47" s="697"/>
      <c r="H47" s="698"/>
      <c r="I47" s="699"/>
      <c r="J47" s="696"/>
      <c r="K47" s="697"/>
      <c r="L47" s="698"/>
      <c r="M47" s="699"/>
    </row>
    <row r="48" spans="1:13" s="686" customFormat="1" hidden="1" outlineLevel="1">
      <c r="A48" s="695">
        <v>43860</v>
      </c>
      <c r="B48" s="696" t="s">
        <v>1241</v>
      </c>
      <c r="C48" s="697"/>
      <c r="D48" s="698"/>
      <c r="E48" s="699"/>
      <c r="F48" s="696"/>
      <c r="G48" s="697"/>
      <c r="H48" s="698"/>
      <c r="I48" s="699"/>
      <c r="J48" s="696"/>
      <c r="K48" s="697"/>
      <c r="L48" s="698"/>
      <c r="M48" s="699"/>
    </row>
    <row r="49" spans="1:13" s="686" customFormat="1" hidden="1" outlineLevel="1">
      <c r="A49" s="695">
        <v>43860</v>
      </c>
      <c r="B49" s="696"/>
      <c r="C49" s="697"/>
      <c r="D49" s="698"/>
      <c r="E49" s="699"/>
      <c r="F49" s="696" t="s">
        <v>1242</v>
      </c>
      <c r="G49" s="697"/>
      <c r="H49" s="698"/>
      <c r="I49" s="699"/>
      <c r="J49" s="696"/>
      <c r="K49" s="697"/>
      <c r="L49" s="698"/>
      <c r="M49" s="699"/>
    </row>
    <row r="50" spans="1:13" s="686" customFormat="1" hidden="1" outlineLevel="1">
      <c r="A50" s="695">
        <v>43861</v>
      </c>
      <c r="B50" s="696" t="s">
        <v>1241</v>
      </c>
      <c r="C50" s="697"/>
      <c r="D50" s="698"/>
      <c r="E50" s="699"/>
      <c r="F50" s="696"/>
      <c r="G50" s="697"/>
      <c r="H50" s="698"/>
      <c r="I50" s="699"/>
      <c r="J50" s="696"/>
      <c r="K50" s="697"/>
      <c r="L50" s="698"/>
      <c r="M50" s="699"/>
    </row>
    <row r="51" spans="1:13" s="686" customFormat="1" hidden="1" outlineLevel="1">
      <c r="A51" s="695">
        <v>43864</v>
      </c>
      <c r="B51" s="696" t="s">
        <v>1243</v>
      </c>
      <c r="C51" s="697"/>
      <c r="D51" s="698"/>
      <c r="E51" s="699"/>
      <c r="F51" s="696"/>
      <c r="G51" s="697"/>
      <c r="H51" s="698"/>
      <c r="I51" s="699"/>
      <c r="J51" s="696"/>
      <c r="K51" s="697"/>
      <c r="L51" s="698"/>
      <c r="M51" s="699"/>
    </row>
    <row r="52" spans="1:13" s="686" customFormat="1" hidden="1" outlineLevel="1">
      <c r="A52" s="695">
        <v>43864</v>
      </c>
      <c r="B52" s="696"/>
      <c r="C52" s="697"/>
      <c r="D52" s="698"/>
      <c r="E52" s="699"/>
      <c r="F52" s="696" t="s">
        <v>1244</v>
      </c>
      <c r="G52" s="697"/>
      <c r="H52" s="698"/>
      <c r="I52" s="699"/>
      <c r="J52" s="696" t="s">
        <v>1245</v>
      </c>
      <c r="K52" s="697"/>
      <c r="L52" s="698"/>
      <c r="M52" s="699"/>
    </row>
    <row r="53" spans="1:13" s="686" customFormat="1" ht="33" hidden="1" outlineLevel="1">
      <c r="A53" s="695">
        <v>43866</v>
      </c>
      <c r="B53" s="700" t="s">
        <v>1246</v>
      </c>
      <c r="C53" s="697"/>
      <c r="D53" s="698"/>
      <c r="E53" s="699"/>
      <c r="F53" s="700" t="s">
        <v>1247</v>
      </c>
      <c r="G53" s="697"/>
      <c r="H53" s="698"/>
      <c r="I53" s="699"/>
      <c r="J53" s="696"/>
      <c r="K53" s="697"/>
      <c r="L53" s="698"/>
      <c r="M53" s="699"/>
    </row>
    <row r="54" spans="1:13" s="686" customFormat="1" hidden="1" outlineLevel="1">
      <c r="A54" s="695">
        <v>43868</v>
      </c>
      <c r="B54" s="696"/>
      <c r="C54" s="697"/>
      <c r="D54" s="698"/>
      <c r="E54" s="699"/>
      <c r="F54" s="696" t="s">
        <v>1248</v>
      </c>
      <c r="G54" s="697"/>
      <c r="H54" s="698"/>
      <c r="I54" s="699"/>
      <c r="J54" s="696" t="s">
        <v>1249</v>
      </c>
      <c r="K54" s="697"/>
      <c r="L54" s="698"/>
      <c r="M54" s="699"/>
    </row>
    <row r="55" spans="1:13" s="686" customFormat="1" hidden="1" outlineLevel="1">
      <c r="A55" s="695">
        <v>43869</v>
      </c>
      <c r="B55" s="696" t="s">
        <v>1250</v>
      </c>
      <c r="C55" s="697"/>
      <c r="D55" s="698"/>
      <c r="E55" s="699"/>
      <c r="F55" s="696" t="s">
        <v>1251</v>
      </c>
      <c r="G55" s="697"/>
      <c r="H55" s="698"/>
      <c r="I55" s="699"/>
      <c r="J55" s="696"/>
      <c r="K55" s="697"/>
      <c r="L55" s="698"/>
      <c r="M55" s="699"/>
    </row>
    <row r="56" spans="1:13" s="686" customFormat="1" hidden="1" outlineLevel="1">
      <c r="A56" s="695">
        <v>43869</v>
      </c>
      <c r="B56" s="696"/>
      <c r="C56" s="697"/>
      <c r="D56" s="698"/>
      <c r="E56" s="699"/>
      <c r="F56" s="696" t="s">
        <v>1252</v>
      </c>
      <c r="G56" s="697"/>
      <c r="H56" s="698"/>
      <c r="I56" s="699"/>
      <c r="J56" s="696"/>
      <c r="K56" s="697"/>
      <c r="L56" s="698"/>
      <c r="M56" s="699"/>
    </row>
    <row r="57" spans="1:13" s="686" customFormat="1" ht="21" hidden="1" customHeight="1" outlineLevel="1">
      <c r="A57" s="695">
        <v>43870</v>
      </c>
      <c r="B57" s="696" t="s">
        <v>1253</v>
      </c>
      <c r="C57" s="697"/>
      <c r="D57" s="698"/>
      <c r="E57" s="699"/>
      <c r="F57" s="696" t="s">
        <v>1254</v>
      </c>
      <c r="G57" s="697"/>
      <c r="H57" s="698"/>
      <c r="I57" s="699"/>
      <c r="J57" s="696" t="s">
        <v>1255</v>
      </c>
      <c r="K57" s="697"/>
      <c r="L57" s="698"/>
      <c r="M57" s="699"/>
    </row>
    <row r="58" spans="1:13" s="686" customFormat="1" ht="21" hidden="1" customHeight="1" outlineLevel="1">
      <c r="A58" s="695">
        <v>43871</v>
      </c>
      <c r="B58" s="696" t="s">
        <v>1256</v>
      </c>
      <c r="C58" s="697"/>
      <c r="D58" s="698"/>
      <c r="E58" s="699"/>
      <c r="F58" s="696" t="s">
        <v>1257</v>
      </c>
      <c r="G58" s="697"/>
      <c r="H58" s="698"/>
      <c r="I58" s="699"/>
      <c r="J58" s="696"/>
      <c r="K58" s="697"/>
      <c r="L58" s="698"/>
      <c r="M58" s="699"/>
    </row>
    <row r="59" spans="1:13" s="686" customFormat="1" hidden="1" outlineLevel="1">
      <c r="A59" s="695">
        <v>43873</v>
      </c>
      <c r="B59" s="696"/>
      <c r="C59" s="697"/>
      <c r="D59" s="698"/>
      <c r="E59" s="699"/>
      <c r="F59" s="696" t="s">
        <v>1258</v>
      </c>
      <c r="G59" s="697"/>
      <c r="H59" s="698"/>
      <c r="I59" s="699"/>
      <c r="J59" s="696" t="s">
        <v>1259</v>
      </c>
      <c r="K59" s="697"/>
      <c r="L59" s="698"/>
      <c r="M59" s="699"/>
    </row>
    <row r="60" spans="1:13" s="686" customFormat="1" hidden="1" outlineLevel="1">
      <c r="A60" s="695">
        <v>43874</v>
      </c>
      <c r="B60" s="696" t="s">
        <v>1260</v>
      </c>
      <c r="C60" s="697"/>
      <c r="D60" s="698"/>
      <c r="E60" s="699"/>
      <c r="F60" s="696"/>
      <c r="G60" s="697"/>
      <c r="H60" s="698"/>
      <c r="I60" s="699"/>
      <c r="J60" s="696"/>
      <c r="K60" s="697"/>
      <c r="L60" s="698"/>
      <c r="M60" s="699"/>
    </row>
    <row r="61" spans="1:13" s="686" customFormat="1" hidden="1" outlineLevel="1">
      <c r="A61" s="695">
        <v>43875</v>
      </c>
      <c r="B61" s="696" t="s">
        <v>1261</v>
      </c>
      <c r="C61" s="697"/>
      <c r="D61" s="698"/>
      <c r="E61" s="699"/>
      <c r="F61" s="696"/>
      <c r="G61" s="697"/>
      <c r="H61" s="698"/>
      <c r="I61" s="699"/>
      <c r="J61" s="696"/>
      <c r="K61" s="697"/>
      <c r="L61" s="698"/>
      <c r="M61" s="699"/>
    </row>
    <row r="62" spans="1:13" s="686" customFormat="1" hidden="1" outlineLevel="1">
      <c r="A62" s="695">
        <v>43878</v>
      </c>
      <c r="B62" s="696"/>
      <c r="C62" s="697"/>
      <c r="D62" s="698"/>
      <c r="E62" s="699"/>
      <c r="F62" s="696" t="s">
        <v>1262</v>
      </c>
      <c r="G62" s="697"/>
      <c r="H62" s="698"/>
      <c r="I62" s="699"/>
      <c r="J62" s="696" t="s">
        <v>1262</v>
      </c>
      <c r="K62" s="697"/>
      <c r="L62" s="698"/>
      <c r="M62" s="699"/>
    </row>
    <row r="63" spans="1:13" s="686" customFormat="1" hidden="1" outlineLevel="1">
      <c r="A63" s="695">
        <v>43883</v>
      </c>
      <c r="B63" s="696"/>
      <c r="C63" s="697"/>
      <c r="D63" s="698"/>
      <c r="E63" s="699"/>
      <c r="F63" s="696" t="s">
        <v>1263</v>
      </c>
      <c r="G63" s="697"/>
      <c r="H63" s="698"/>
      <c r="I63" s="699"/>
      <c r="J63" s="696"/>
      <c r="K63" s="697"/>
      <c r="L63" s="698"/>
      <c r="M63" s="699"/>
    </row>
    <row r="64" spans="1:13" s="686" customFormat="1" hidden="1" outlineLevel="1">
      <c r="A64" s="695">
        <v>43884</v>
      </c>
      <c r="B64" s="696" t="s">
        <v>1264</v>
      </c>
      <c r="C64" s="697"/>
      <c r="D64" s="698"/>
      <c r="E64" s="699"/>
      <c r="F64" s="696" t="s">
        <v>1265</v>
      </c>
      <c r="G64" s="697"/>
      <c r="H64" s="698"/>
      <c r="I64" s="699"/>
      <c r="J64" s="696"/>
      <c r="K64" s="697"/>
      <c r="L64" s="698"/>
      <c r="M64" s="699"/>
    </row>
    <row r="65" spans="1:13" s="686" customFormat="1" hidden="1" outlineLevel="1">
      <c r="A65" s="695">
        <v>43885</v>
      </c>
      <c r="B65" s="696" t="s">
        <v>1264</v>
      </c>
      <c r="C65" s="697"/>
      <c r="D65" s="698"/>
      <c r="E65" s="699"/>
      <c r="F65" s="696" t="s">
        <v>1265</v>
      </c>
      <c r="G65" s="697"/>
      <c r="H65" s="698"/>
      <c r="I65" s="699"/>
      <c r="J65" s="696"/>
      <c r="K65" s="697"/>
      <c r="L65" s="698"/>
      <c r="M65" s="699"/>
    </row>
    <row r="66" spans="1:13" s="686" customFormat="1" hidden="1" outlineLevel="1">
      <c r="A66" s="695">
        <v>43886</v>
      </c>
      <c r="B66" s="696"/>
      <c r="C66" s="697"/>
      <c r="D66" s="698"/>
      <c r="E66" s="699"/>
      <c r="F66" s="696" t="s">
        <v>1266</v>
      </c>
      <c r="G66" s="697"/>
      <c r="H66" s="698"/>
      <c r="I66" s="699"/>
      <c r="J66" s="696"/>
      <c r="K66" s="697"/>
      <c r="L66" s="698"/>
      <c r="M66" s="699"/>
    </row>
    <row r="67" spans="1:13" s="686" customFormat="1" hidden="1" outlineLevel="1">
      <c r="A67" s="695">
        <v>43890</v>
      </c>
      <c r="B67" s="696" t="s">
        <v>1267</v>
      </c>
      <c r="C67" s="697"/>
      <c r="D67" s="698"/>
      <c r="E67" s="699"/>
      <c r="F67" s="696" t="s">
        <v>1268</v>
      </c>
      <c r="G67" s="697"/>
      <c r="H67" s="698"/>
      <c r="I67" s="699"/>
      <c r="J67" s="696"/>
      <c r="K67" s="697"/>
      <c r="L67" s="698"/>
      <c r="M67" s="699"/>
    </row>
    <row r="68" spans="1:13" s="686" customFormat="1" hidden="1" outlineLevel="1">
      <c r="A68" s="695">
        <v>43895</v>
      </c>
      <c r="B68" s="696"/>
      <c r="C68" s="697"/>
      <c r="D68" s="698"/>
      <c r="E68" s="699"/>
      <c r="F68" s="696" t="s">
        <v>1269</v>
      </c>
      <c r="G68" s="697"/>
      <c r="H68" s="698"/>
      <c r="I68" s="699"/>
      <c r="J68" s="696" t="s">
        <v>1269</v>
      </c>
      <c r="K68" s="697"/>
      <c r="L68" s="698"/>
      <c r="M68" s="699"/>
    </row>
    <row r="69" spans="1:13" s="686" customFormat="1" hidden="1" outlineLevel="1">
      <c r="A69" s="695">
        <v>43897</v>
      </c>
      <c r="B69" s="696" t="s">
        <v>1270</v>
      </c>
      <c r="C69" s="697"/>
      <c r="D69" s="698"/>
      <c r="E69" s="699"/>
      <c r="F69" s="696"/>
      <c r="G69" s="697"/>
      <c r="H69" s="698"/>
      <c r="I69" s="699"/>
      <c r="J69" s="696"/>
      <c r="K69" s="697"/>
      <c r="L69" s="698"/>
      <c r="M69" s="699"/>
    </row>
    <row r="70" spans="1:13" s="686" customFormat="1" hidden="1" outlineLevel="1">
      <c r="A70" s="695">
        <v>43899</v>
      </c>
      <c r="B70" s="696"/>
      <c r="C70" s="697"/>
      <c r="D70" s="698"/>
      <c r="E70" s="699"/>
      <c r="F70" s="696" t="s">
        <v>1271</v>
      </c>
      <c r="G70" s="697"/>
      <c r="H70" s="698"/>
      <c r="I70" s="699"/>
      <c r="J70" s="696"/>
      <c r="K70" s="697"/>
      <c r="L70" s="698"/>
      <c r="M70" s="699"/>
    </row>
    <row r="71" spans="1:13" s="686" customFormat="1" hidden="1" outlineLevel="1">
      <c r="A71" s="695">
        <v>43902</v>
      </c>
      <c r="B71" s="696"/>
      <c r="C71" s="697"/>
      <c r="D71" s="698"/>
      <c r="E71" s="699"/>
      <c r="F71" s="696" t="s">
        <v>1272</v>
      </c>
      <c r="G71" s="697"/>
      <c r="H71" s="698"/>
      <c r="I71" s="699"/>
      <c r="J71" s="696"/>
      <c r="K71" s="697"/>
      <c r="L71" s="698"/>
      <c r="M71" s="699"/>
    </row>
    <row r="72" spans="1:13" s="686" customFormat="1" hidden="1" outlineLevel="1">
      <c r="A72" s="695">
        <v>43909</v>
      </c>
      <c r="B72" s="696" t="s">
        <v>1273</v>
      </c>
      <c r="C72" s="697"/>
      <c r="D72" s="698"/>
      <c r="E72" s="699"/>
      <c r="F72" s="696"/>
      <c r="G72" s="697"/>
      <c r="H72" s="698"/>
      <c r="I72" s="699"/>
      <c r="J72" s="696"/>
      <c r="K72" s="697"/>
      <c r="L72" s="698"/>
      <c r="M72" s="699"/>
    </row>
    <row r="73" spans="1:13" s="686" customFormat="1" hidden="1" outlineLevel="1">
      <c r="A73" s="695">
        <v>43910</v>
      </c>
      <c r="B73" s="696" t="s">
        <v>1274</v>
      </c>
      <c r="C73" s="697"/>
      <c r="D73" s="698"/>
      <c r="E73" s="699"/>
      <c r="F73" s="696"/>
      <c r="G73" s="697"/>
      <c r="H73" s="698"/>
      <c r="I73" s="699"/>
      <c r="J73" s="696" t="s">
        <v>1275</v>
      </c>
      <c r="K73" s="697"/>
      <c r="L73" s="698"/>
      <c r="M73" s="699"/>
    </row>
    <row r="74" spans="1:13" s="686" customFormat="1" hidden="1" outlineLevel="1">
      <c r="A74" s="695">
        <v>43913</v>
      </c>
      <c r="B74" s="696"/>
      <c r="C74" s="697"/>
      <c r="D74" s="698"/>
      <c r="E74" s="699"/>
      <c r="F74" s="696" t="s">
        <v>1276</v>
      </c>
      <c r="G74" s="697"/>
      <c r="H74" s="698"/>
      <c r="I74" s="699"/>
      <c r="J74" s="696" t="s">
        <v>1277</v>
      </c>
      <c r="K74" s="697"/>
      <c r="L74" s="698"/>
      <c r="M74" s="699"/>
    </row>
    <row r="75" spans="1:13" s="686" customFormat="1" hidden="1" outlineLevel="1">
      <c r="A75" s="695">
        <v>43914</v>
      </c>
      <c r="B75" s="696"/>
      <c r="C75" s="697"/>
      <c r="D75" s="698"/>
      <c r="E75" s="699"/>
      <c r="F75" s="696"/>
      <c r="G75" s="697"/>
      <c r="H75" s="698"/>
      <c r="I75" s="699"/>
      <c r="J75" s="696" t="s">
        <v>1278</v>
      </c>
      <c r="K75" s="697"/>
      <c r="L75" s="698"/>
      <c r="M75" s="699"/>
    </row>
    <row r="76" spans="1:13" s="686" customFormat="1" hidden="1" outlineLevel="1">
      <c r="A76" s="695">
        <v>43916</v>
      </c>
      <c r="B76" s="696"/>
      <c r="C76" s="697"/>
      <c r="D76" s="698"/>
      <c r="E76" s="699"/>
      <c r="F76" s="696" t="s">
        <v>1279</v>
      </c>
      <c r="G76" s="697"/>
      <c r="H76" s="698"/>
      <c r="I76" s="699"/>
      <c r="J76" s="696" t="s">
        <v>1280</v>
      </c>
      <c r="K76" s="697"/>
      <c r="L76" s="698"/>
      <c r="M76" s="699"/>
    </row>
    <row r="77" spans="1:13" s="686" customFormat="1" hidden="1" outlineLevel="1">
      <c r="A77" s="695">
        <v>43918</v>
      </c>
      <c r="B77" s="696" t="s">
        <v>1281</v>
      </c>
      <c r="C77" s="697"/>
      <c r="D77" s="698"/>
      <c r="E77" s="699"/>
      <c r="F77" s="696" t="s">
        <v>1282</v>
      </c>
      <c r="G77" s="697"/>
      <c r="H77" s="698"/>
      <c r="I77" s="699"/>
      <c r="J77" s="696"/>
      <c r="K77" s="697"/>
      <c r="L77" s="698"/>
      <c r="M77" s="699"/>
    </row>
    <row r="78" spans="1:13" s="686" customFormat="1" ht="33" hidden="1" customHeight="1" outlineLevel="1">
      <c r="A78" s="695">
        <v>43919</v>
      </c>
      <c r="B78" s="696" t="s">
        <v>1283</v>
      </c>
      <c r="C78" s="697"/>
      <c r="D78" s="698"/>
      <c r="E78" s="699"/>
      <c r="F78" s="700" t="s">
        <v>1284</v>
      </c>
      <c r="G78" s="697"/>
      <c r="H78" s="698"/>
      <c r="I78" s="699"/>
      <c r="J78" s="696"/>
      <c r="K78" s="697"/>
      <c r="L78" s="698"/>
      <c r="M78" s="699"/>
    </row>
    <row r="79" spans="1:13" s="686" customFormat="1" hidden="1" outlineLevel="1">
      <c r="A79" s="695">
        <v>43923</v>
      </c>
      <c r="B79" s="696"/>
      <c r="C79" s="697"/>
      <c r="D79" s="698"/>
      <c r="E79" s="699"/>
      <c r="F79" s="696" t="s">
        <v>1285</v>
      </c>
      <c r="G79" s="697"/>
      <c r="H79" s="698"/>
      <c r="I79" s="699"/>
      <c r="J79" s="696" t="s">
        <v>1286</v>
      </c>
      <c r="K79" s="697"/>
      <c r="L79" s="698"/>
      <c r="M79" s="699"/>
    </row>
    <row r="80" spans="1:13" s="686" customFormat="1" hidden="1" outlineLevel="1">
      <c r="A80" s="695">
        <v>43924</v>
      </c>
      <c r="B80" s="696"/>
      <c r="C80" s="697"/>
      <c r="D80" s="698"/>
      <c r="E80" s="699"/>
      <c r="F80" s="696" t="s">
        <v>1287</v>
      </c>
      <c r="G80" s="697"/>
      <c r="H80" s="698"/>
      <c r="I80" s="699"/>
      <c r="J80" s="696"/>
      <c r="K80" s="697"/>
      <c r="L80" s="698"/>
      <c r="M80" s="699"/>
    </row>
    <row r="81" spans="1:13" s="686" customFormat="1" hidden="1" outlineLevel="1">
      <c r="A81" s="695">
        <v>43925</v>
      </c>
      <c r="B81" s="696" t="s">
        <v>1288</v>
      </c>
      <c r="C81" s="697"/>
      <c r="D81" s="698"/>
      <c r="E81" s="699"/>
      <c r="F81" s="696" t="s">
        <v>1289</v>
      </c>
      <c r="G81" s="697"/>
      <c r="H81" s="698"/>
      <c r="I81" s="699"/>
      <c r="J81" s="696"/>
      <c r="K81" s="697"/>
      <c r="L81" s="698"/>
      <c r="M81" s="699"/>
    </row>
    <row r="82" spans="1:13" s="686" customFormat="1" hidden="1" outlineLevel="1">
      <c r="A82" s="695">
        <v>43926</v>
      </c>
      <c r="B82" s="696" t="s">
        <v>1290</v>
      </c>
      <c r="C82" s="697"/>
      <c r="D82" s="698"/>
      <c r="E82" s="699"/>
      <c r="F82" s="696" t="s">
        <v>1291</v>
      </c>
      <c r="G82" s="697"/>
      <c r="H82" s="698"/>
      <c r="I82" s="699"/>
      <c r="J82" s="696"/>
      <c r="K82" s="697"/>
      <c r="L82" s="698"/>
      <c r="M82" s="699"/>
    </row>
    <row r="83" spans="1:13" s="686" customFormat="1" hidden="1" outlineLevel="1">
      <c r="A83" s="695">
        <v>43927</v>
      </c>
      <c r="B83" s="696"/>
      <c r="C83" s="697"/>
      <c r="D83" s="698"/>
      <c r="E83" s="699"/>
      <c r="F83" s="696" t="s">
        <v>1292</v>
      </c>
      <c r="G83" s="697"/>
      <c r="H83" s="698"/>
      <c r="I83" s="699"/>
      <c r="J83" s="696" t="s">
        <v>1293</v>
      </c>
      <c r="K83" s="697"/>
      <c r="L83" s="698"/>
      <c r="M83" s="699"/>
    </row>
    <row r="84" spans="1:13" s="686" customFormat="1" hidden="1" outlineLevel="1">
      <c r="A84" s="695">
        <v>43928</v>
      </c>
      <c r="B84" s="696" t="s">
        <v>1294</v>
      </c>
      <c r="C84" s="697"/>
      <c r="D84" s="698"/>
      <c r="E84" s="699"/>
      <c r="F84" s="696" t="s">
        <v>1295</v>
      </c>
      <c r="G84" s="697"/>
      <c r="H84" s="698"/>
      <c r="I84" s="699"/>
      <c r="J84" s="696"/>
      <c r="K84" s="697"/>
      <c r="L84" s="698"/>
      <c r="M84" s="699"/>
    </row>
    <row r="85" spans="1:13" s="686" customFormat="1" hidden="1" outlineLevel="1">
      <c r="A85" s="695">
        <v>43929</v>
      </c>
      <c r="B85" s="696" t="s">
        <v>1296</v>
      </c>
      <c r="C85" s="697"/>
      <c r="D85" s="698"/>
      <c r="E85" s="699"/>
      <c r="F85" s="696" t="s">
        <v>1297</v>
      </c>
      <c r="G85" s="697"/>
      <c r="H85" s="698"/>
      <c r="I85" s="699"/>
      <c r="J85" s="696"/>
      <c r="K85" s="697"/>
      <c r="L85" s="698"/>
      <c r="M85" s="699"/>
    </row>
    <row r="86" spans="1:13" s="686" customFormat="1" hidden="1" outlineLevel="1">
      <c r="A86" s="695">
        <v>43929</v>
      </c>
      <c r="B86" s="696"/>
      <c r="C86" s="697"/>
      <c r="D86" s="698"/>
      <c r="E86" s="699"/>
      <c r="F86" s="696" t="s">
        <v>1298</v>
      </c>
      <c r="G86" s="697"/>
      <c r="H86" s="698"/>
      <c r="I86" s="699"/>
      <c r="J86" s="696" t="s">
        <v>1299</v>
      </c>
      <c r="K86" s="697"/>
      <c r="L86" s="698"/>
      <c r="M86" s="699"/>
    </row>
    <row r="87" spans="1:13" s="686" customFormat="1" hidden="1" outlineLevel="1">
      <c r="A87" s="695">
        <v>43930</v>
      </c>
      <c r="B87" s="696"/>
      <c r="C87" s="697"/>
      <c r="D87" s="698"/>
      <c r="E87" s="699"/>
      <c r="F87" s="696" t="s">
        <v>1300</v>
      </c>
      <c r="G87" s="697"/>
      <c r="H87" s="698"/>
      <c r="I87" s="699"/>
      <c r="J87" s="696" t="s">
        <v>1299</v>
      </c>
      <c r="K87" s="697"/>
      <c r="L87" s="698"/>
      <c r="M87" s="699"/>
    </row>
    <row r="88" spans="1:13" s="686" customFormat="1" hidden="1" outlineLevel="1">
      <c r="A88" s="695">
        <v>43931</v>
      </c>
      <c r="B88" s="696" t="s">
        <v>1301</v>
      </c>
      <c r="C88" s="697"/>
      <c r="D88" s="698"/>
      <c r="E88" s="699"/>
      <c r="F88" s="696"/>
      <c r="G88" s="697"/>
      <c r="H88" s="698"/>
      <c r="I88" s="699"/>
      <c r="J88" s="696" t="s">
        <v>1299</v>
      </c>
      <c r="K88" s="697"/>
      <c r="L88" s="698"/>
      <c r="M88" s="699"/>
    </row>
    <row r="89" spans="1:13" s="686" customFormat="1" hidden="1" outlineLevel="1">
      <c r="A89" s="695">
        <v>43932</v>
      </c>
      <c r="B89" s="696" t="s">
        <v>1302</v>
      </c>
      <c r="C89" s="697"/>
      <c r="D89" s="698"/>
      <c r="E89" s="699"/>
      <c r="F89" s="696"/>
      <c r="G89" s="697"/>
      <c r="H89" s="698"/>
      <c r="I89" s="699"/>
      <c r="J89" s="696"/>
      <c r="K89" s="697"/>
      <c r="L89" s="698"/>
      <c r="M89" s="699"/>
    </row>
    <row r="90" spans="1:13" s="686" customFormat="1" hidden="1" outlineLevel="1">
      <c r="A90" s="695">
        <v>43935</v>
      </c>
      <c r="B90" s="696" t="s">
        <v>1303</v>
      </c>
      <c r="C90" s="697"/>
      <c r="D90" s="698"/>
      <c r="E90" s="699"/>
      <c r="F90" s="696"/>
      <c r="G90" s="697"/>
      <c r="H90" s="698"/>
      <c r="I90" s="699"/>
      <c r="J90" s="696"/>
      <c r="K90" s="697"/>
      <c r="L90" s="698"/>
      <c r="M90" s="699"/>
    </row>
    <row r="91" spans="1:13" s="686" customFormat="1" hidden="1" outlineLevel="1">
      <c r="A91" s="695">
        <v>43936</v>
      </c>
      <c r="B91" s="696" t="s">
        <v>1304</v>
      </c>
      <c r="C91" s="697"/>
      <c r="D91" s="698"/>
      <c r="E91" s="699"/>
      <c r="F91" s="696"/>
      <c r="G91" s="697"/>
      <c r="H91" s="698"/>
      <c r="I91" s="699"/>
      <c r="J91" s="696"/>
      <c r="K91" s="697"/>
      <c r="L91" s="698"/>
      <c r="M91" s="699"/>
    </row>
    <row r="92" spans="1:13" s="686" customFormat="1" hidden="1" outlineLevel="1">
      <c r="A92" s="695">
        <v>43939</v>
      </c>
      <c r="B92" s="696" t="s">
        <v>1305</v>
      </c>
      <c r="C92" s="697"/>
      <c r="D92" s="698"/>
      <c r="E92" s="699"/>
      <c r="F92" s="696"/>
      <c r="G92" s="697"/>
      <c r="H92" s="698"/>
      <c r="I92" s="699"/>
      <c r="J92" s="696"/>
      <c r="K92" s="697"/>
      <c r="L92" s="698"/>
      <c r="M92" s="699"/>
    </row>
    <row r="93" spans="1:13" s="686" customFormat="1" hidden="1" outlineLevel="1">
      <c r="A93" s="695">
        <v>43940</v>
      </c>
      <c r="B93" s="696" t="s">
        <v>1306</v>
      </c>
      <c r="C93" s="697"/>
      <c r="D93" s="698"/>
      <c r="E93" s="699"/>
      <c r="F93" s="696" t="s">
        <v>1307</v>
      </c>
      <c r="G93" s="697"/>
      <c r="H93" s="698"/>
      <c r="I93" s="699"/>
      <c r="J93" s="696"/>
      <c r="K93" s="697"/>
      <c r="L93" s="698"/>
      <c r="M93" s="699"/>
    </row>
    <row r="94" spans="1:13" s="686" customFormat="1" hidden="1" outlineLevel="1">
      <c r="A94" s="695">
        <v>43941</v>
      </c>
      <c r="B94" s="696" t="s">
        <v>1308</v>
      </c>
      <c r="C94" s="697"/>
      <c r="D94" s="698"/>
      <c r="E94" s="699"/>
      <c r="F94" s="696" t="s">
        <v>1309</v>
      </c>
      <c r="G94" s="697"/>
      <c r="H94" s="698"/>
      <c r="I94" s="699"/>
      <c r="J94" s="696" t="s">
        <v>1310</v>
      </c>
      <c r="K94" s="697"/>
      <c r="L94" s="698"/>
      <c r="M94" s="699"/>
    </row>
    <row r="95" spans="1:13" s="686" customFormat="1" hidden="1" outlineLevel="1">
      <c r="A95" s="695">
        <v>43942</v>
      </c>
      <c r="B95" s="696"/>
      <c r="C95" s="697"/>
      <c r="D95" s="698"/>
      <c r="E95" s="699"/>
      <c r="F95" s="696" t="s">
        <v>1307</v>
      </c>
      <c r="G95" s="697"/>
      <c r="H95" s="698"/>
      <c r="I95" s="699"/>
      <c r="J95" s="696"/>
      <c r="K95" s="697"/>
      <c r="L95" s="698"/>
      <c r="M95" s="699"/>
    </row>
    <row r="96" spans="1:13" s="686" customFormat="1" hidden="1" outlineLevel="1">
      <c r="A96" s="695">
        <v>43944</v>
      </c>
      <c r="B96" s="696" t="s">
        <v>1311</v>
      </c>
      <c r="C96" s="697"/>
      <c r="D96" s="698"/>
      <c r="E96" s="699"/>
      <c r="F96" s="696" t="s">
        <v>1312</v>
      </c>
      <c r="G96" s="697"/>
      <c r="H96" s="698"/>
      <c r="I96" s="699"/>
      <c r="J96" s="696" t="s">
        <v>1313</v>
      </c>
      <c r="K96" s="697"/>
      <c r="L96" s="698"/>
      <c r="M96" s="699"/>
    </row>
    <row r="97" spans="1:13" s="686" customFormat="1" ht="33" hidden="1" customHeight="1" outlineLevel="1">
      <c r="A97" s="695">
        <v>43945</v>
      </c>
      <c r="B97" s="700" t="s">
        <v>1314</v>
      </c>
      <c r="C97" s="697"/>
      <c r="D97" s="698"/>
      <c r="E97" s="699"/>
      <c r="F97" s="696" t="s">
        <v>1315</v>
      </c>
      <c r="G97" s="697"/>
      <c r="H97" s="698"/>
      <c r="I97" s="699"/>
      <c r="J97" s="696"/>
      <c r="K97" s="697"/>
      <c r="L97" s="698"/>
      <c r="M97" s="699"/>
    </row>
    <row r="98" spans="1:13" s="686" customFormat="1" hidden="1" outlineLevel="1">
      <c r="A98" s="695">
        <v>43946</v>
      </c>
      <c r="B98" s="696"/>
      <c r="C98" s="697"/>
      <c r="D98" s="698"/>
      <c r="E98" s="699"/>
      <c r="F98" s="696" t="s">
        <v>1316</v>
      </c>
      <c r="G98" s="697"/>
      <c r="H98" s="698"/>
      <c r="I98" s="699"/>
      <c r="J98" s="696"/>
      <c r="K98" s="697"/>
      <c r="L98" s="698"/>
      <c r="M98" s="699"/>
    </row>
    <row r="99" spans="1:13" s="686" customFormat="1" hidden="1" outlineLevel="1">
      <c r="A99" s="695">
        <v>43947</v>
      </c>
      <c r="B99" s="696" t="s">
        <v>1317</v>
      </c>
      <c r="C99" s="697"/>
      <c r="D99" s="698"/>
      <c r="E99" s="699"/>
      <c r="F99" s="696" t="s">
        <v>1318</v>
      </c>
      <c r="G99" s="697"/>
      <c r="H99" s="698"/>
      <c r="I99" s="699"/>
      <c r="J99" s="696"/>
      <c r="K99" s="697"/>
      <c r="L99" s="698"/>
      <c r="M99" s="699"/>
    </row>
    <row r="100" spans="1:13" s="686" customFormat="1" ht="34.5" hidden="1" customHeight="1" outlineLevel="1">
      <c r="A100" s="695">
        <v>43948</v>
      </c>
      <c r="B100" s="700" t="s">
        <v>1319</v>
      </c>
      <c r="C100" s="697"/>
      <c r="D100" s="698"/>
      <c r="E100" s="699"/>
      <c r="F100" s="700" t="s">
        <v>1320</v>
      </c>
      <c r="G100" s="697"/>
      <c r="H100" s="698"/>
      <c r="I100" s="699"/>
      <c r="J100" s="696"/>
      <c r="K100" s="697"/>
      <c r="L100" s="698"/>
      <c r="M100" s="699"/>
    </row>
    <row r="101" spans="1:13" s="686" customFormat="1" hidden="1" outlineLevel="1">
      <c r="A101" s="695">
        <v>43949</v>
      </c>
      <c r="B101" s="696" t="s">
        <v>1306</v>
      </c>
      <c r="C101" s="697"/>
      <c r="D101" s="698"/>
      <c r="E101" s="699"/>
      <c r="F101" s="696" t="s">
        <v>1307</v>
      </c>
      <c r="G101" s="697"/>
      <c r="H101" s="698"/>
      <c r="I101" s="699"/>
      <c r="J101" s="696"/>
      <c r="K101" s="697"/>
      <c r="L101" s="698"/>
      <c r="M101" s="699"/>
    </row>
    <row r="102" spans="1:13" s="686" customFormat="1" hidden="1" outlineLevel="1">
      <c r="A102" s="695">
        <v>43951</v>
      </c>
      <c r="B102" s="696"/>
      <c r="C102" s="697"/>
      <c r="D102" s="698"/>
      <c r="E102" s="699"/>
      <c r="F102" s="696" t="s">
        <v>1321</v>
      </c>
      <c r="G102" s="697"/>
      <c r="H102" s="698"/>
      <c r="I102" s="699"/>
      <c r="J102" s="696" t="s">
        <v>1322</v>
      </c>
      <c r="K102" s="697"/>
      <c r="L102" s="698"/>
      <c r="M102" s="699"/>
    </row>
    <row r="103" spans="1:13" s="686" customFormat="1" hidden="1" outlineLevel="1">
      <c r="A103" s="695">
        <v>43958</v>
      </c>
      <c r="B103" s="696"/>
      <c r="C103" s="697"/>
      <c r="D103" s="698"/>
      <c r="E103" s="699"/>
      <c r="F103" s="696" t="s">
        <v>1323</v>
      </c>
      <c r="G103" s="697"/>
      <c r="H103" s="698"/>
      <c r="I103" s="699"/>
      <c r="J103" s="696" t="s">
        <v>1324</v>
      </c>
      <c r="K103" s="697"/>
      <c r="L103" s="698"/>
      <c r="M103" s="699"/>
    </row>
    <row r="104" spans="1:13" s="686" customFormat="1" ht="21.75" hidden="1" customHeight="1" outlineLevel="1">
      <c r="A104" s="695">
        <v>43960</v>
      </c>
      <c r="B104" s="696" t="s">
        <v>1325</v>
      </c>
      <c r="C104" s="697"/>
      <c r="D104" s="698"/>
      <c r="E104" s="699"/>
      <c r="F104" s="696"/>
      <c r="G104" s="697"/>
      <c r="H104" s="698"/>
      <c r="I104" s="699"/>
      <c r="J104" s="696"/>
      <c r="K104" s="697"/>
      <c r="L104" s="698"/>
      <c r="M104" s="699"/>
    </row>
    <row r="105" spans="1:13" s="686" customFormat="1" hidden="1" outlineLevel="1">
      <c r="A105" s="695">
        <v>43961</v>
      </c>
      <c r="B105" s="696"/>
      <c r="C105" s="697"/>
      <c r="D105" s="698"/>
      <c r="E105" s="699"/>
      <c r="F105" s="696" t="s">
        <v>1326</v>
      </c>
      <c r="G105" s="697"/>
      <c r="H105" s="698"/>
      <c r="I105" s="699"/>
      <c r="J105" s="696" t="s">
        <v>1327</v>
      </c>
      <c r="K105" s="697"/>
      <c r="L105" s="698"/>
      <c r="M105" s="699"/>
    </row>
    <row r="106" spans="1:13" s="686" customFormat="1" hidden="1" outlineLevel="1">
      <c r="A106" s="695">
        <v>43964</v>
      </c>
      <c r="B106" s="696"/>
      <c r="C106" s="697"/>
      <c r="D106" s="698"/>
      <c r="E106" s="699"/>
      <c r="F106" s="696" t="s">
        <v>1328</v>
      </c>
      <c r="G106" s="697"/>
      <c r="H106" s="698"/>
      <c r="I106" s="699"/>
      <c r="J106" s="696" t="s">
        <v>1329</v>
      </c>
      <c r="K106" s="697"/>
      <c r="L106" s="698"/>
      <c r="M106" s="699"/>
    </row>
    <row r="107" spans="1:13" s="686" customFormat="1" hidden="1" outlineLevel="1">
      <c r="A107" s="695">
        <v>43965</v>
      </c>
      <c r="B107" s="696" t="s">
        <v>1330</v>
      </c>
      <c r="C107" s="697"/>
      <c r="D107" s="698"/>
      <c r="E107" s="699"/>
      <c r="F107" s="696" t="s">
        <v>1331</v>
      </c>
      <c r="G107" s="697"/>
      <c r="H107" s="698"/>
      <c r="I107" s="699"/>
      <c r="J107" s="696"/>
      <c r="K107" s="697"/>
      <c r="L107" s="698"/>
      <c r="M107" s="699"/>
    </row>
    <row r="108" spans="1:13" s="686" customFormat="1" hidden="1" outlineLevel="1">
      <c r="A108" s="695">
        <v>43974</v>
      </c>
      <c r="B108" s="696"/>
      <c r="C108" s="697"/>
      <c r="D108" s="698"/>
      <c r="E108" s="699"/>
      <c r="F108" s="696"/>
      <c r="G108" s="697"/>
      <c r="H108" s="698"/>
      <c r="I108" s="699"/>
      <c r="J108" s="696" t="s">
        <v>1332</v>
      </c>
      <c r="K108" s="697"/>
      <c r="L108" s="698"/>
      <c r="M108" s="699"/>
    </row>
    <row r="109" spans="1:13" s="686" customFormat="1" hidden="1" outlineLevel="1">
      <c r="A109" s="695">
        <v>43981</v>
      </c>
      <c r="B109" s="696"/>
      <c r="C109" s="697"/>
      <c r="D109" s="698"/>
      <c r="E109" s="699"/>
      <c r="F109" s="696" t="s">
        <v>1333</v>
      </c>
      <c r="G109" s="697"/>
      <c r="H109" s="698"/>
      <c r="I109" s="699"/>
      <c r="J109" s="696"/>
      <c r="K109" s="697"/>
      <c r="L109" s="698"/>
      <c r="M109" s="699"/>
    </row>
    <row r="110" spans="1:13" s="686" customFormat="1" hidden="1" outlineLevel="1">
      <c r="A110" s="695">
        <v>43982</v>
      </c>
      <c r="B110" s="696"/>
      <c r="C110" s="697"/>
      <c r="D110" s="698"/>
      <c r="E110" s="699"/>
      <c r="F110" s="696" t="s">
        <v>1333</v>
      </c>
      <c r="G110" s="697"/>
      <c r="H110" s="698"/>
      <c r="I110" s="699"/>
      <c r="J110" s="696"/>
      <c r="K110" s="697"/>
      <c r="L110" s="698"/>
      <c r="M110" s="699"/>
    </row>
    <row r="111" spans="1:13" s="686" customFormat="1" hidden="1" outlineLevel="1">
      <c r="A111" s="695">
        <v>43985</v>
      </c>
      <c r="B111" s="696"/>
      <c r="C111" s="697"/>
      <c r="D111" s="698"/>
      <c r="E111" s="699"/>
      <c r="F111" s="696" t="s">
        <v>1334</v>
      </c>
      <c r="G111" s="697"/>
      <c r="H111" s="698"/>
      <c r="I111" s="699"/>
      <c r="J111" s="696" t="s">
        <v>1335</v>
      </c>
      <c r="K111" s="697"/>
      <c r="L111" s="698"/>
      <c r="M111" s="699"/>
    </row>
    <row r="112" spans="1:13" s="686" customFormat="1" hidden="1" outlineLevel="1">
      <c r="A112" s="695">
        <v>43987</v>
      </c>
      <c r="B112" s="696"/>
      <c r="C112" s="697"/>
      <c r="D112" s="698"/>
      <c r="E112" s="699"/>
      <c r="F112" s="696" t="s">
        <v>1336</v>
      </c>
      <c r="G112" s="697"/>
      <c r="H112" s="698"/>
      <c r="I112" s="699"/>
      <c r="J112" s="696" t="s">
        <v>1337</v>
      </c>
      <c r="K112" s="697"/>
      <c r="L112" s="698"/>
      <c r="M112" s="699"/>
    </row>
    <row r="113" spans="1:13" s="686" customFormat="1" hidden="1" outlineLevel="1">
      <c r="A113" s="695">
        <v>43989</v>
      </c>
      <c r="B113" s="696" t="s">
        <v>1338</v>
      </c>
      <c r="C113" s="697"/>
      <c r="D113" s="698"/>
      <c r="E113" s="699"/>
      <c r="F113" s="696" t="s">
        <v>1339</v>
      </c>
      <c r="G113" s="697"/>
      <c r="H113" s="698"/>
      <c r="I113" s="699"/>
      <c r="J113" s="696"/>
      <c r="K113" s="697"/>
      <c r="L113" s="698"/>
      <c r="M113" s="699"/>
    </row>
    <row r="114" spans="1:13" s="686" customFormat="1" hidden="1" outlineLevel="1">
      <c r="A114" s="695">
        <v>43990</v>
      </c>
      <c r="B114" s="696" t="s">
        <v>1340</v>
      </c>
      <c r="C114" s="697"/>
      <c r="D114" s="698"/>
      <c r="E114" s="699"/>
      <c r="F114" s="696" t="s">
        <v>1341</v>
      </c>
      <c r="G114" s="697"/>
      <c r="H114" s="698"/>
      <c r="I114" s="699"/>
      <c r="J114" s="696"/>
      <c r="K114" s="697"/>
      <c r="L114" s="698"/>
      <c r="M114" s="699"/>
    </row>
    <row r="115" spans="1:13" s="686" customFormat="1" hidden="1" outlineLevel="1">
      <c r="A115" s="695">
        <v>43991</v>
      </c>
      <c r="B115" s="696" t="s">
        <v>1342</v>
      </c>
      <c r="C115" s="697"/>
      <c r="D115" s="698"/>
      <c r="E115" s="699"/>
      <c r="F115" s="696" t="s">
        <v>1343</v>
      </c>
      <c r="G115" s="697"/>
      <c r="H115" s="698"/>
      <c r="I115" s="699"/>
      <c r="J115" s="696"/>
      <c r="K115" s="697"/>
      <c r="L115" s="698"/>
      <c r="M115" s="699"/>
    </row>
    <row r="116" spans="1:13" s="686" customFormat="1" hidden="1" outlineLevel="1">
      <c r="A116" s="695">
        <v>44002</v>
      </c>
      <c r="B116" s="696"/>
      <c r="C116" s="697"/>
      <c r="D116" s="698"/>
      <c r="E116" s="699"/>
      <c r="F116" s="696" t="s">
        <v>1344</v>
      </c>
      <c r="G116" s="697"/>
      <c r="H116" s="698"/>
      <c r="I116" s="699"/>
      <c r="J116" s="696"/>
      <c r="K116" s="697"/>
      <c r="L116" s="698"/>
      <c r="M116" s="699"/>
    </row>
    <row r="117" spans="1:13" s="686" customFormat="1" hidden="1" outlineLevel="1">
      <c r="A117" s="695">
        <v>44003</v>
      </c>
      <c r="B117" s="696" t="s">
        <v>1345</v>
      </c>
      <c r="C117" s="697"/>
      <c r="D117" s="698"/>
      <c r="E117" s="699"/>
      <c r="F117" s="696" t="s">
        <v>1346</v>
      </c>
      <c r="G117" s="697"/>
      <c r="H117" s="698"/>
      <c r="I117" s="699"/>
      <c r="J117" s="696"/>
      <c r="K117" s="697"/>
      <c r="L117" s="698"/>
      <c r="M117" s="699"/>
    </row>
    <row r="118" spans="1:13" s="686" customFormat="1" hidden="1" outlineLevel="1">
      <c r="A118" s="695">
        <v>44005</v>
      </c>
      <c r="B118" s="696" t="s">
        <v>1347</v>
      </c>
      <c r="C118" s="697"/>
      <c r="D118" s="698"/>
      <c r="E118" s="699"/>
      <c r="F118" s="696" t="s">
        <v>1348</v>
      </c>
      <c r="G118" s="697"/>
      <c r="H118" s="698"/>
      <c r="I118" s="699"/>
      <c r="J118" s="696"/>
      <c r="K118" s="697"/>
      <c r="L118" s="698"/>
      <c r="M118" s="699"/>
    </row>
    <row r="119" spans="1:13" s="686" customFormat="1" hidden="1" outlineLevel="1">
      <c r="A119" s="695">
        <v>44007</v>
      </c>
      <c r="B119" s="696"/>
      <c r="C119" s="697"/>
      <c r="D119" s="698"/>
      <c r="E119" s="699"/>
      <c r="F119" s="696" t="s">
        <v>1349</v>
      </c>
      <c r="G119" s="697"/>
      <c r="H119" s="698"/>
      <c r="I119" s="699"/>
      <c r="J119" s="696" t="s">
        <v>1349</v>
      </c>
      <c r="K119" s="697"/>
      <c r="L119" s="698"/>
      <c r="M119" s="699"/>
    </row>
    <row r="120" spans="1:13" s="686" customFormat="1" hidden="1" outlineLevel="1">
      <c r="A120" s="695">
        <v>44010</v>
      </c>
      <c r="B120" s="696" t="s">
        <v>1350</v>
      </c>
      <c r="C120" s="697"/>
      <c r="D120" s="698"/>
      <c r="E120" s="699"/>
      <c r="F120" s="696" t="s">
        <v>1351</v>
      </c>
      <c r="G120" s="697"/>
      <c r="H120" s="698"/>
      <c r="I120" s="699"/>
      <c r="J120" s="696"/>
      <c r="K120" s="697"/>
      <c r="L120" s="698"/>
      <c r="M120" s="699"/>
    </row>
    <row r="121" spans="1:13" s="686" customFormat="1" hidden="1" outlineLevel="1">
      <c r="A121" s="695">
        <v>44012</v>
      </c>
      <c r="B121" s="696"/>
      <c r="C121" s="697"/>
      <c r="D121" s="698"/>
      <c r="E121" s="699"/>
      <c r="F121" s="696"/>
      <c r="G121" s="697"/>
      <c r="H121" s="698"/>
      <c r="I121" s="699"/>
      <c r="J121" s="696" t="s">
        <v>1352</v>
      </c>
      <c r="K121" s="697"/>
      <c r="L121" s="698"/>
      <c r="M121" s="699"/>
    </row>
    <row r="122" spans="1:13" s="686" customFormat="1" hidden="1" outlineLevel="1">
      <c r="A122" s="695">
        <v>44013</v>
      </c>
      <c r="B122" s="696" t="s">
        <v>1353</v>
      </c>
      <c r="C122" s="697"/>
      <c r="D122" s="698"/>
      <c r="E122" s="699"/>
      <c r="F122" s="696" t="s">
        <v>1341</v>
      </c>
      <c r="G122" s="697"/>
      <c r="H122" s="698"/>
      <c r="I122" s="699"/>
      <c r="J122" s="696"/>
      <c r="K122" s="697"/>
      <c r="L122" s="698"/>
      <c r="M122" s="699"/>
    </row>
    <row r="123" spans="1:13" s="686" customFormat="1" hidden="1" outlineLevel="1">
      <c r="A123" s="695">
        <v>44019</v>
      </c>
      <c r="B123" s="696"/>
      <c r="C123" s="697"/>
      <c r="D123" s="698"/>
      <c r="E123" s="699"/>
      <c r="F123" s="696" t="s">
        <v>1354</v>
      </c>
      <c r="G123" s="697"/>
      <c r="H123" s="698"/>
      <c r="I123" s="699"/>
      <c r="J123" s="696"/>
      <c r="K123" s="697"/>
      <c r="L123" s="698"/>
      <c r="M123" s="699"/>
    </row>
    <row r="124" spans="1:13" s="686" customFormat="1" hidden="1" outlineLevel="1">
      <c r="A124" s="695">
        <v>44026</v>
      </c>
      <c r="B124" s="696"/>
      <c r="C124" s="697"/>
      <c r="D124" s="698"/>
      <c r="E124" s="699"/>
      <c r="F124" s="696" t="s">
        <v>1346</v>
      </c>
      <c r="G124" s="697"/>
      <c r="H124" s="698"/>
      <c r="I124" s="699"/>
      <c r="J124" s="696"/>
      <c r="K124" s="697"/>
      <c r="L124" s="698"/>
      <c r="M124" s="699"/>
    </row>
    <row r="125" spans="1:13" s="686" customFormat="1" hidden="1" outlineLevel="1">
      <c r="A125" s="695">
        <v>44029</v>
      </c>
      <c r="B125" s="696"/>
      <c r="C125" s="697"/>
      <c r="D125" s="698"/>
      <c r="E125" s="699"/>
      <c r="F125" s="696" t="s">
        <v>1355</v>
      </c>
      <c r="G125" s="697"/>
      <c r="H125" s="698"/>
      <c r="I125" s="699"/>
      <c r="J125" s="696"/>
      <c r="K125" s="697"/>
      <c r="L125" s="698"/>
      <c r="M125" s="699"/>
    </row>
    <row r="126" spans="1:13" s="686" customFormat="1" hidden="1" outlineLevel="1">
      <c r="A126" s="695">
        <v>44031</v>
      </c>
      <c r="B126" s="696" t="s">
        <v>1356</v>
      </c>
      <c r="C126" s="697"/>
      <c r="D126" s="698"/>
      <c r="E126" s="699"/>
      <c r="F126" s="696" t="s">
        <v>1357</v>
      </c>
      <c r="G126" s="697"/>
      <c r="H126" s="698"/>
      <c r="I126" s="699"/>
      <c r="J126" s="696"/>
      <c r="K126" s="697"/>
      <c r="L126" s="698"/>
      <c r="M126" s="699"/>
    </row>
    <row r="127" spans="1:13" s="686" customFormat="1" hidden="1" outlineLevel="1">
      <c r="A127" s="695">
        <v>44035</v>
      </c>
      <c r="B127" s="696" t="s">
        <v>1358</v>
      </c>
      <c r="C127" s="697"/>
      <c r="D127" s="698"/>
      <c r="E127" s="699"/>
      <c r="F127" s="696" t="s">
        <v>1359</v>
      </c>
      <c r="G127" s="697"/>
      <c r="H127" s="698"/>
      <c r="I127" s="699"/>
      <c r="J127" s="696"/>
      <c r="K127" s="697"/>
      <c r="L127" s="698"/>
      <c r="M127" s="699"/>
    </row>
    <row r="128" spans="1:13" s="686" customFormat="1" hidden="1" outlineLevel="1">
      <c r="A128" s="695">
        <v>44038</v>
      </c>
      <c r="B128" s="696" t="s">
        <v>1360</v>
      </c>
      <c r="C128" s="697"/>
      <c r="D128" s="698"/>
      <c r="E128" s="699"/>
      <c r="F128" s="696" t="s">
        <v>1361</v>
      </c>
      <c r="G128" s="697"/>
      <c r="H128" s="698"/>
      <c r="I128" s="699"/>
      <c r="J128" s="696"/>
      <c r="K128" s="697"/>
      <c r="L128" s="698"/>
      <c r="M128" s="699"/>
    </row>
    <row r="129" spans="1:13" s="686" customFormat="1" hidden="1" outlineLevel="1">
      <c r="A129" s="695">
        <v>44052</v>
      </c>
      <c r="B129" s="696"/>
      <c r="C129" s="697"/>
      <c r="D129" s="698"/>
      <c r="E129" s="699"/>
      <c r="F129" s="696" t="s">
        <v>1362</v>
      </c>
      <c r="G129" s="697"/>
      <c r="H129" s="698"/>
      <c r="I129" s="699"/>
      <c r="J129" s="696" t="s">
        <v>1363</v>
      </c>
      <c r="K129" s="697"/>
      <c r="L129" s="698"/>
      <c r="M129" s="699"/>
    </row>
    <row r="130" spans="1:13" s="686" customFormat="1" hidden="1" outlineLevel="1">
      <c r="A130" s="695">
        <v>44053</v>
      </c>
      <c r="B130" s="696"/>
      <c r="C130" s="697"/>
      <c r="D130" s="698"/>
      <c r="E130" s="699"/>
      <c r="F130" s="696" t="s">
        <v>1364</v>
      </c>
      <c r="G130" s="697"/>
      <c r="H130" s="698"/>
      <c r="I130" s="699"/>
      <c r="J130" s="696"/>
      <c r="K130" s="697"/>
      <c r="L130" s="698"/>
      <c r="M130" s="699"/>
    </row>
    <row r="131" spans="1:13" s="686" customFormat="1" hidden="1" outlineLevel="1">
      <c r="A131" s="695">
        <v>44056</v>
      </c>
      <c r="B131" s="696"/>
      <c r="C131" s="697"/>
      <c r="D131" s="698"/>
      <c r="E131" s="699"/>
      <c r="F131" s="696" t="s">
        <v>1365</v>
      </c>
      <c r="G131" s="697"/>
      <c r="H131" s="698"/>
      <c r="I131" s="699"/>
      <c r="J131" s="696"/>
      <c r="K131" s="697"/>
      <c r="L131" s="698"/>
      <c r="M131" s="699"/>
    </row>
    <row r="132" spans="1:13" s="686" customFormat="1" hidden="1" outlineLevel="1">
      <c r="A132" s="695">
        <v>44060</v>
      </c>
      <c r="B132" s="696" t="s">
        <v>1366</v>
      </c>
      <c r="C132" s="697"/>
      <c r="D132" s="698"/>
      <c r="E132" s="699"/>
      <c r="F132" s="696"/>
      <c r="G132" s="697"/>
      <c r="H132" s="698"/>
      <c r="I132" s="699"/>
      <c r="J132" s="696"/>
      <c r="K132" s="697"/>
      <c r="L132" s="698"/>
      <c r="M132" s="699"/>
    </row>
    <row r="133" spans="1:13" s="686" customFormat="1" hidden="1" outlineLevel="1">
      <c r="A133" s="695">
        <v>44062</v>
      </c>
      <c r="B133" s="696" t="s">
        <v>1367</v>
      </c>
      <c r="C133" s="697"/>
      <c r="D133" s="698"/>
      <c r="E133" s="699"/>
      <c r="F133" s="696"/>
      <c r="G133" s="697"/>
      <c r="H133" s="698"/>
      <c r="I133" s="699"/>
      <c r="J133" s="696"/>
      <c r="K133" s="697"/>
      <c r="L133" s="698"/>
      <c r="M133" s="699"/>
    </row>
    <row r="134" spans="1:13" s="686" customFormat="1" hidden="1" outlineLevel="1">
      <c r="A134" s="695">
        <v>44066</v>
      </c>
      <c r="B134" s="696"/>
      <c r="C134" s="697"/>
      <c r="D134" s="698"/>
      <c r="E134" s="699"/>
      <c r="F134" s="696" t="s">
        <v>1368</v>
      </c>
      <c r="G134" s="697"/>
      <c r="H134" s="698"/>
      <c r="I134" s="699"/>
      <c r="J134" s="696" t="s">
        <v>1368</v>
      </c>
      <c r="K134" s="697"/>
      <c r="L134" s="698"/>
      <c r="M134" s="699"/>
    </row>
    <row r="135" spans="1:13" s="686" customFormat="1" hidden="1" outlineLevel="1">
      <c r="A135" s="695">
        <v>44070</v>
      </c>
      <c r="B135" s="696" t="s">
        <v>1119</v>
      </c>
      <c r="C135" s="697"/>
      <c r="D135" s="698"/>
      <c r="E135" s="699"/>
      <c r="F135" s="696" t="s">
        <v>1118</v>
      </c>
      <c r="G135" s="697"/>
      <c r="H135" s="698"/>
      <c r="I135" s="699"/>
      <c r="J135" s="696"/>
      <c r="K135" s="697"/>
      <c r="L135" s="698"/>
      <c r="M135" s="699"/>
    </row>
    <row r="136" spans="1:13" s="686" customFormat="1" hidden="1" outlineLevel="1">
      <c r="A136" s="695">
        <v>44071</v>
      </c>
      <c r="B136" s="696" t="s">
        <v>1117</v>
      </c>
      <c r="C136" s="697"/>
      <c r="D136" s="698"/>
      <c r="E136" s="699"/>
      <c r="F136" s="696" t="s">
        <v>1116</v>
      </c>
      <c r="G136" s="697"/>
      <c r="H136" s="698"/>
      <c r="I136" s="699"/>
      <c r="J136" s="696"/>
      <c r="K136" s="697"/>
      <c r="L136" s="698"/>
      <c r="M136" s="699"/>
    </row>
    <row r="137" spans="1:13" s="686" customFormat="1" hidden="1" outlineLevel="1">
      <c r="A137" s="695">
        <v>44072</v>
      </c>
      <c r="B137" s="696" t="s">
        <v>1115</v>
      </c>
      <c r="C137" s="697"/>
      <c r="D137" s="698"/>
      <c r="E137" s="699"/>
      <c r="F137" s="696"/>
      <c r="G137" s="697"/>
      <c r="H137" s="698"/>
      <c r="I137" s="699"/>
      <c r="J137" s="696"/>
      <c r="K137" s="697"/>
      <c r="L137" s="698"/>
      <c r="M137" s="699"/>
    </row>
    <row r="138" spans="1:13" s="686" customFormat="1" hidden="1" outlineLevel="1">
      <c r="A138" s="695">
        <v>44073</v>
      </c>
      <c r="B138" s="696"/>
      <c r="C138" s="697"/>
      <c r="D138" s="698"/>
      <c r="E138" s="699"/>
      <c r="F138" s="696" t="s">
        <v>1114</v>
      </c>
      <c r="G138" s="697"/>
      <c r="H138" s="698"/>
      <c r="I138" s="699"/>
      <c r="J138" s="696"/>
      <c r="K138" s="697"/>
      <c r="L138" s="698"/>
      <c r="M138" s="699"/>
    </row>
    <row r="139" spans="1:13" s="686" customFormat="1" hidden="1" outlineLevel="1">
      <c r="A139" s="695">
        <v>44074</v>
      </c>
      <c r="B139" s="696"/>
      <c r="C139" s="697"/>
      <c r="D139" s="698"/>
      <c r="E139" s="699"/>
      <c r="F139" s="696" t="s">
        <v>1113</v>
      </c>
      <c r="G139" s="697"/>
      <c r="H139" s="698"/>
      <c r="I139" s="699"/>
      <c r="J139" s="696"/>
      <c r="K139" s="697"/>
      <c r="L139" s="698"/>
      <c r="M139" s="699"/>
    </row>
    <row r="140" spans="1:13" s="686" customFormat="1" hidden="1" outlineLevel="1">
      <c r="A140" s="695">
        <v>44075</v>
      </c>
      <c r="B140" s="696"/>
      <c r="C140" s="697"/>
      <c r="D140" s="698"/>
      <c r="E140" s="699"/>
      <c r="F140" s="696" t="s">
        <v>1369</v>
      </c>
      <c r="G140" s="697"/>
      <c r="H140" s="698"/>
      <c r="I140" s="699"/>
      <c r="J140" s="696"/>
      <c r="K140" s="697"/>
      <c r="L140" s="698"/>
      <c r="M140" s="699"/>
    </row>
    <row r="141" spans="1:13" s="686" customFormat="1" hidden="1" outlineLevel="1">
      <c r="A141" s="695">
        <v>44076</v>
      </c>
      <c r="B141" s="696"/>
      <c r="C141" s="697"/>
      <c r="D141" s="698"/>
      <c r="E141" s="699"/>
      <c r="F141" s="696" t="s">
        <v>1112</v>
      </c>
      <c r="G141" s="697"/>
      <c r="H141" s="698"/>
      <c r="I141" s="699"/>
      <c r="J141" s="696"/>
      <c r="K141" s="697"/>
      <c r="L141" s="698"/>
      <c r="M141" s="699"/>
    </row>
    <row r="142" spans="1:13" s="686" customFormat="1" hidden="1" outlineLevel="1">
      <c r="A142" s="695">
        <v>44077</v>
      </c>
      <c r="B142" s="696"/>
      <c r="C142" s="697"/>
      <c r="D142" s="698"/>
      <c r="E142" s="699"/>
      <c r="F142" s="696" t="s">
        <v>1111</v>
      </c>
      <c r="G142" s="697"/>
      <c r="H142" s="698"/>
      <c r="I142" s="699"/>
      <c r="J142" s="696"/>
      <c r="K142" s="697"/>
      <c r="L142" s="698"/>
      <c r="M142" s="699"/>
    </row>
    <row r="143" spans="1:13" s="686" customFormat="1" hidden="1" outlineLevel="1">
      <c r="A143" s="695">
        <v>44078</v>
      </c>
      <c r="B143" s="696"/>
      <c r="C143" s="697"/>
      <c r="D143" s="698"/>
      <c r="E143" s="699"/>
      <c r="F143" s="696" t="s">
        <v>1110</v>
      </c>
      <c r="G143" s="697"/>
      <c r="H143" s="698"/>
      <c r="I143" s="699"/>
      <c r="J143" s="696" t="s">
        <v>1109</v>
      </c>
      <c r="K143" s="697"/>
      <c r="L143" s="698"/>
      <c r="M143" s="699"/>
    </row>
    <row r="144" spans="1:13" s="686" customFormat="1" hidden="1" outlineLevel="1">
      <c r="A144" s="695">
        <v>44087</v>
      </c>
      <c r="B144" s="696" t="s">
        <v>1108</v>
      </c>
      <c r="C144" s="697"/>
      <c r="D144" s="698"/>
      <c r="E144" s="699"/>
      <c r="F144" s="696" t="s">
        <v>1108</v>
      </c>
      <c r="G144" s="697"/>
      <c r="H144" s="698"/>
      <c r="I144" s="699"/>
      <c r="J144" s="696"/>
      <c r="K144" s="697"/>
      <c r="L144" s="698"/>
      <c r="M144" s="699"/>
    </row>
    <row r="145" spans="1:13" s="686" customFormat="1" hidden="1" outlineLevel="1">
      <c r="A145" s="695">
        <v>44089</v>
      </c>
      <c r="B145" s="696"/>
      <c r="C145" s="697"/>
      <c r="D145" s="698"/>
      <c r="E145" s="699"/>
      <c r="F145" s="696" t="s">
        <v>1370</v>
      </c>
      <c r="G145" s="697"/>
      <c r="H145" s="698"/>
      <c r="I145" s="699"/>
      <c r="J145" s="696"/>
      <c r="K145" s="697"/>
      <c r="L145" s="698"/>
      <c r="M145" s="699"/>
    </row>
    <row r="146" spans="1:13" s="686" customFormat="1" hidden="1" outlineLevel="1">
      <c r="A146" s="695">
        <v>44094</v>
      </c>
      <c r="B146" s="696"/>
      <c r="C146" s="697"/>
      <c r="D146" s="698"/>
      <c r="E146" s="699"/>
      <c r="F146" s="696" t="s">
        <v>1371</v>
      </c>
      <c r="G146" s="697"/>
      <c r="H146" s="698"/>
      <c r="I146" s="699"/>
      <c r="J146" s="696" t="s">
        <v>1372</v>
      </c>
      <c r="K146" s="697"/>
      <c r="L146" s="698"/>
      <c r="M146" s="699"/>
    </row>
    <row r="147" spans="1:13" s="686" customFormat="1" hidden="1" outlineLevel="1">
      <c r="A147" s="695">
        <v>44099</v>
      </c>
      <c r="B147" s="696" t="s">
        <v>1373</v>
      </c>
      <c r="C147" s="697"/>
      <c r="D147" s="698"/>
      <c r="E147" s="699"/>
      <c r="F147" s="696"/>
      <c r="G147" s="697"/>
      <c r="H147" s="698"/>
      <c r="I147" s="699"/>
      <c r="J147" s="696"/>
      <c r="K147" s="697"/>
      <c r="L147" s="698"/>
      <c r="M147" s="699"/>
    </row>
    <row r="148" spans="1:13" s="686" customFormat="1" hidden="1" outlineLevel="1">
      <c r="A148" s="695">
        <v>44101</v>
      </c>
      <c r="B148" s="696" t="s">
        <v>1374</v>
      </c>
      <c r="C148" s="697"/>
      <c r="D148" s="698"/>
      <c r="E148" s="699"/>
      <c r="F148" s="696"/>
      <c r="G148" s="697"/>
      <c r="H148" s="698"/>
      <c r="I148" s="699"/>
      <c r="J148" s="696"/>
      <c r="K148" s="697"/>
      <c r="L148" s="698"/>
      <c r="M148" s="699"/>
    </row>
    <row r="149" spans="1:13" s="686" customFormat="1" hidden="1" outlineLevel="1">
      <c r="A149" s="695">
        <v>44102</v>
      </c>
      <c r="B149" s="696" t="s">
        <v>1375</v>
      </c>
      <c r="C149" s="697"/>
      <c r="D149" s="698"/>
      <c r="E149" s="699"/>
      <c r="F149" s="696"/>
      <c r="G149" s="697"/>
      <c r="H149" s="698"/>
      <c r="I149" s="699"/>
      <c r="J149" s="696"/>
      <c r="K149" s="697"/>
      <c r="L149" s="698"/>
      <c r="M149" s="699"/>
    </row>
    <row r="150" spans="1:13" s="686" customFormat="1" hidden="1" outlineLevel="1">
      <c r="A150" s="695">
        <v>44104</v>
      </c>
      <c r="B150" s="696" t="s">
        <v>1376</v>
      </c>
      <c r="C150" s="697"/>
      <c r="D150" s="698"/>
      <c r="E150" s="699"/>
      <c r="F150" s="696" t="s">
        <v>1377</v>
      </c>
      <c r="G150" s="697"/>
      <c r="H150" s="698"/>
      <c r="I150" s="699"/>
      <c r="J150" s="696"/>
      <c r="K150" s="697"/>
      <c r="L150" s="698"/>
      <c r="M150" s="699"/>
    </row>
    <row r="151" spans="1:13" s="686" customFormat="1" hidden="1" outlineLevel="1">
      <c r="A151" s="695">
        <v>44109</v>
      </c>
      <c r="B151" s="696"/>
      <c r="C151" s="697"/>
      <c r="D151" s="698"/>
      <c r="E151" s="699"/>
      <c r="F151" s="696" t="s">
        <v>1378</v>
      </c>
      <c r="G151" s="697"/>
      <c r="H151" s="698"/>
      <c r="I151" s="699"/>
      <c r="J151" s="696" t="s">
        <v>1379</v>
      </c>
      <c r="K151" s="697"/>
      <c r="L151" s="698"/>
      <c r="M151" s="699"/>
    </row>
    <row r="152" spans="1:13" s="686" customFormat="1" hidden="1" outlineLevel="1">
      <c r="A152" s="695">
        <v>44116</v>
      </c>
      <c r="B152" s="696"/>
      <c r="C152" s="697"/>
      <c r="D152" s="698"/>
      <c r="E152" s="699"/>
      <c r="F152" s="696"/>
      <c r="G152" s="697"/>
      <c r="H152" s="698"/>
      <c r="I152" s="699"/>
      <c r="J152" s="696" t="s">
        <v>1380</v>
      </c>
      <c r="K152" s="697"/>
      <c r="L152" s="698"/>
      <c r="M152" s="699"/>
    </row>
    <row r="153" spans="1:13" s="686" customFormat="1" hidden="1" outlineLevel="1">
      <c r="A153" s="695">
        <v>44117</v>
      </c>
      <c r="B153" s="696" t="s">
        <v>1381</v>
      </c>
      <c r="C153" s="697"/>
      <c r="D153" s="698"/>
      <c r="E153" s="699"/>
      <c r="F153" s="696"/>
      <c r="G153" s="697"/>
      <c r="H153" s="698"/>
      <c r="I153" s="699"/>
      <c r="J153" s="696"/>
      <c r="K153" s="697"/>
      <c r="L153" s="698"/>
      <c r="M153" s="699"/>
    </row>
    <row r="154" spans="1:13" s="686" customFormat="1" hidden="1" outlineLevel="1">
      <c r="A154" s="695">
        <v>44118</v>
      </c>
      <c r="B154" s="696"/>
      <c r="C154" s="697"/>
      <c r="D154" s="698"/>
      <c r="E154" s="699"/>
      <c r="F154" s="696" t="s">
        <v>1382</v>
      </c>
      <c r="G154" s="697"/>
      <c r="H154" s="698"/>
      <c r="I154" s="699"/>
      <c r="J154" s="696"/>
      <c r="K154" s="697"/>
      <c r="L154" s="698"/>
      <c r="M154" s="699"/>
    </row>
    <row r="155" spans="1:13" s="686" customFormat="1" hidden="1" outlineLevel="1">
      <c r="A155" s="695">
        <v>44121</v>
      </c>
      <c r="B155" s="696" t="s">
        <v>1383</v>
      </c>
      <c r="C155" s="697"/>
      <c r="D155" s="698"/>
      <c r="E155" s="699"/>
      <c r="F155" s="696"/>
      <c r="G155" s="697"/>
      <c r="H155" s="698"/>
      <c r="I155" s="699"/>
      <c r="J155" s="696"/>
      <c r="K155" s="697"/>
      <c r="L155" s="698"/>
      <c r="M155" s="699"/>
    </row>
    <row r="156" spans="1:13" s="686" customFormat="1" hidden="1" outlineLevel="1">
      <c r="A156" s="695">
        <v>44123</v>
      </c>
      <c r="B156" s="696" t="s">
        <v>1384</v>
      </c>
      <c r="C156" s="697"/>
      <c r="D156" s="698"/>
      <c r="E156" s="699"/>
      <c r="F156" s="696" t="s">
        <v>1385</v>
      </c>
      <c r="G156" s="697"/>
      <c r="H156" s="698"/>
      <c r="I156" s="699"/>
      <c r="J156" s="696"/>
      <c r="K156" s="697"/>
      <c r="L156" s="698"/>
      <c r="M156" s="699"/>
    </row>
    <row r="157" spans="1:13" s="686" customFormat="1" hidden="1" outlineLevel="1">
      <c r="A157" s="695">
        <v>44127</v>
      </c>
      <c r="B157" s="696"/>
      <c r="C157" s="697"/>
      <c r="D157" s="698"/>
      <c r="E157" s="699"/>
      <c r="F157" s="696" t="s">
        <v>1386</v>
      </c>
      <c r="G157" s="697"/>
      <c r="H157" s="698"/>
      <c r="I157" s="699"/>
      <c r="J157" s="696" t="s">
        <v>1387</v>
      </c>
      <c r="K157" s="697"/>
      <c r="L157" s="698"/>
      <c r="M157" s="699"/>
    </row>
    <row r="158" spans="1:13" s="686" customFormat="1" hidden="1" outlineLevel="1">
      <c r="A158" s="695">
        <v>44128</v>
      </c>
      <c r="B158" s="696"/>
      <c r="C158" s="697"/>
      <c r="D158" s="698"/>
      <c r="E158" s="699"/>
      <c r="F158" s="696" t="s">
        <v>1388</v>
      </c>
      <c r="G158" s="697"/>
      <c r="H158" s="698"/>
      <c r="I158" s="699"/>
      <c r="J158" s="696"/>
      <c r="K158" s="697"/>
      <c r="L158" s="698"/>
      <c r="M158" s="699"/>
    </row>
    <row r="159" spans="1:13" s="686" customFormat="1" hidden="1" outlineLevel="1">
      <c r="A159" s="695">
        <v>44130</v>
      </c>
      <c r="B159" s="696" t="s">
        <v>1389</v>
      </c>
      <c r="C159" s="697"/>
      <c r="D159" s="698"/>
      <c r="E159" s="699"/>
      <c r="F159" s="696"/>
      <c r="G159" s="697"/>
      <c r="H159" s="698"/>
      <c r="I159" s="699"/>
      <c r="J159" s="696"/>
      <c r="K159" s="697"/>
      <c r="L159" s="698"/>
      <c r="M159" s="699"/>
    </row>
    <row r="160" spans="1:13" s="686" customFormat="1" hidden="1" outlineLevel="1">
      <c r="A160" s="695">
        <v>44132</v>
      </c>
      <c r="B160" s="696" t="s">
        <v>1390</v>
      </c>
      <c r="C160" s="697"/>
      <c r="D160" s="698"/>
      <c r="E160" s="699"/>
      <c r="F160" s="696" t="s">
        <v>1391</v>
      </c>
      <c r="G160" s="697"/>
      <c r="H160" s="698"/>
      <c r="I160" s="699"/>
      <c r="J160" s="696"/>
      <c r="K160" s="697"/>
      <c r="L160" s="698"/>
      <c r="M160" s="699"/>
    </row>
    <row r="161" spans="1:13" s="686" customFormat="1" hidden="1" outlineLevel="1">
      <c r="A161" s="695">
        <v>44133</v>
      </c>
      <c r="B161" s="696" t="s">
        <v>1392</v>
      </c>
      <c r="C161" s="697"/>
      <c r="D161" s="698"/>
      <c r="E161" s="699"/>
      <c r="F161" s="696"/>
      <c r="G161" s="697"/>
      <c r="H161" s="698"/>
      <c r="I161" s="699"/>
      <c r="J161" s="696"/>
      <c r="K161" s="697"/>
      <c r="L161" s="698"/>
      <c r="M161" s="699"/>
    </row>
    <row r="162" spans="1:13" s="686" customFormat="1" hidden="1" outlineLevel="1">
      <c r="A162" s="695">
        <v>44134</v>
      </c>
      <c r="B162" s="696"/>
      <c r="C162" s="697"/>
      <c r="D162" s="698"/>
      <c r="E162" s="699"/>
      <c r="F162" s="696" t="s">
        <v>1393</v>
      </c>
      <c r="G162" s="697"/>
      <c r="H162" s="698"/>
      <c r="I162" s="699"/>
      <c r="J162" s="696" t="s">
        <v>1393</v>
      </c>
      <c r="K162" s="697"/>
      <c r="L162" s="698"/>
      <c r="M162" s="699"/>
    </row>
    <row r="163" spans="1:13" s="686" customFormat="1" hidden="1" outlineLevel="1">
      <c r="A163" s="695">
        <v>44139</v>
      </c>
      <c r="B163" s="696" t="s">
        <v>1394</v>
      </c>
      <c r="C163" s="697"/>
      <c r="D163" s="698"/>
      <c r="E163" s="699"/>
      <c r="F163" s="696" t="s">
        <v>1395</v>
      </c>
      <c r="G163" s="697"/>
      <c r="H163" s="698"/>
      <c r="I163" s="699"/>
      <c r="J163" s="696" t="s">
        <v>1396</v>
      </c>
      <c r="K163" s="697"/>
      <c r="L163" s="698"/>
      <c r="M163" s="699"/>
    </row>
    <row r="164" spans="1:13" s="686" customFormat="1" hidden="1" outlineLevel="1">
      <c r="A164" s="695">
        <v>44142</v>
      </c>
      <c r="B164" s="696"/>
      <c r="C164" s="697"/>
      <c r="D164" s="698"/>
      <c r="E164" s="699"/>
      <c r="F164" s="696"/>
      <c r="G164" s="697"/>
      <c r="H164" s="698"/>
      <c r="I164" s="699"/>
      <c r="J164" s="701" t="s">
        <v>1397</v>
      </c>
      <c r="K164" s="697"/>
      <c r="L164" s="698"/>
      <c r="M164" s="699"/>
    </row>
    <row r="165" spans="1:13" s="686" customFormat="1" hidden="1" outlineLevel="1">
      <c r="A165" s="695">
        <v>44145</v>
      </c>
      <c r="B165" s="696" t="s">
        <v>1398</v>
      </c>
      <c r="C165" s="697"/>
      <c r="D165" s="698"/>
      <c r="E165" s="699"/>
      <c r="F165" s="696"/>
      <c r="G165" s="697"/>
      <c r="H165" s="698"/>
      <c r="I165" s="699"/>
      <c r="J165" s="696"/>
      <c r="K165" s="697"/>
      <c r="L165" s="698"/>
      <c r="M165" s="699"/>
    </row>
    <row r="166" spans="1:13" s="686" customFormat="1" hidden="1" outlineLevel="1">
      <c r="A166" s="695">
        <v>44149</v>
      </c>
      <c r="B166" s="696"/>
      <c r="C166" s="697"/>
      <c r="D166" s="698"/>
      <c r="E166" s="699"/>
      <c r="F166" s="696" t="s">
        <v>1399</v>
      </c>
      <c r="G166" s="697"/>
      <c r="H166" s="698"/>
      <c r="I166" s="699"/>
      <c r="J166" s="696"/>
      <c r="K166" s="697"/>
      <c r="L166" s="698"/>
      <c r="M166" s="699"/>
    </row>
    <row r="167" spans="1:13" s="686" customFormat="1" hidden="1" outlineLevel="1">
      <c r="A167" s="695">
        <v>44151</v>
      </c>
      <c r="B167" s="696" t="s">
        <v>1400</v>
      </c>
      <c r="C167" s="697"/>
      <c r="D167" s="698"/>
      <c r="E167" s="699"/>
      <c r="F167" s="696"/>
      <c r="G167" s="697"/>
      <c r="H167" s="698"/>
      <c r="I167" s="699"/>
      <c r="J167" s="696"/>
      <c r="K167" s="697"/>
      <c r="L167" s="698"/>
      <c r="M167" s="699"/>
    </row>
    <row r="168" spans="1:13" s="686" customFormat="1" hidden="1" outlineLevel="1">
      <c r="A168" s="695">
        <v>44155</v>
      </c>
      <c r="B168" s="696" t="s">
        <v>1401</v>
      </c>
      <c r="C168" s="697"/>
      <c r="D168" s="698"/>
      <c r="E168" s="699"/>
      <c r="F168" s="696" t="s">
        <v>1402</v>
      </c>
      <c r="G168" s="697"/>
      <c r="H168" s="698"/>
      <c r="I168" s="699"/>
      <c r="J168" s="696"/>
      <c r="K168" s="697"/>
      <c r="L168" s="698"/>
      <c r="M168" s="699"/>
    </row>
    <row r="169" spans="1:13" s="686" customFormat="1" hidden="1" outlineLevel="1">
      <c r="A169" s="695">
        <v>44156</v>
      </c>
      <c r="B169" s="696" t="s">
        <v>1401</v>
      </c>
      <c r="C169" s="697"/>
      <c r="D169" s="698"/>
      <c r="E169" s="699"/>
      <c r="F169" s="696" t="s">
        <v>1402</v>
      </c>
      <c r="G169" s="697"/>
      <c r="H169" s="698"/>
      <c r="I169" s="699"/>
      <c r="J169" s="696"/>
      <c r="K169" s="697"/>
      <c r="L169" s="698"/>
      <c r="M169" s="699"/>
    </row>
    <row r="170" spans="1:13" s="686" customFormat="1" hidden="1" outlineLevel="1">
      <c r="A170" s="695">
        <v>44157</v>
      </c>
      <c r="B170" s="696" t="s">
        <v>1401</v>
      </c>
      <c r="C170" s="697"/>
      <c r="D170" s="698"/>
      <c r="E170" s="699"/>
      <c r="F170" s="696" t="s">
        <v>1402</v>
      </c>
      <c r="G170" s="697"/>
      <c r="H170" s="698"/>
      <c r="I170" s="699"/>
      <c r="J170" s="696"/>
      <c r="K170" s="697"/>
      <c r="L170" s="698"/>
      <c r="M170" s="699"/>
    </row>
    <row r="171" spans="1:13" s="686" customFormat="1" hidden="1" outlineLevel="1">
      <c r="A171" s="695">
        <v>44161</v>
      </c>
      <c r="B171" s="696"/>
      <c r="C171" s="697"/>
      <c r="D171" s="698"/>
      <c r="E171" s="699"/>
      <c r="F171" s="696" t="s">
        <v>1403</v>
      </c>
      <c r="G171" s="697"/>
      <c r="H171" s="698"/>
      <c r="I171" s="699"/>
      <c r="J171" s="696" t="s">
        <v>1404</v>
      </c>
      <c r="K171" s="697"/>
      <c r="L171" s="698"/>
      <c r="M171" s="699"/>
    </row>
    <row r="172" spans="1:13" s="686" customFormat="1" hidden="1" outlineLevel="1">
      <c r="A172" s="695">
        <v>44163</v>
      </c>
      <c r="B172" s="696"/>
      <c r="C172" s="697"/>
      <c r="D172" s="698"/>
      <c r="E172" s="699"/>
      <c r="F172" s="696" t="s">
        <v>1344</v>
      </c>
      <c r="G172" s="697"/>
      <c r="H172" s="698"/>
      <c r="I172" s="699"/>
      <c r="J172" s="696"/>
      <c r="K172" s="697"/>
      <c r="L172" s="698"/>
      <c r="M172" s="699"/>
    </row>
    <row r="173" spans="1:13" s="686" customFormat="1" collapsed="1">
      <c r="A173" s="695">
        <v>44240</v>
      </c>
      <c r="B173" s="696" t="s">
        <v>1405</v>
      </c>
      <c r="C173" s="697"/>
      <c r="D173" s="698"/>
      <c r="E173" s="699"/>
      <c r="F173" s="696" t="s">
        <v>1406</v>
      </c>
      <c r="G173" s="697"/>
      <c r="H173" s="698"/>
      <c r="I173" s="699"/>
      <c r="J173" s="696"/>
      <c r="K173" s="697"/>
      <c r="L173" s="698"/>
      <c r="M173" s="699"/>
    </row>
    <row r="174" spans="1:13" s="686" customFormat="1">
      <c r="A174" s="695">
        <v>44241</v>
      </c>
      <c r="B174" s="696" t="s">
        <v>1407</v>
      </c>
      <c r="C174" s="697"/>
      <c r="D174" s="698"/>
      <c r="E174" s="699"/>
      <c r="F174" s="696" t="s">
        <v>1408</v>
      </c>
      <c r="G174" s="697"/>
      <c r="H174" s="698"/>
      <c r="I174" s="699"/>
      <c r="J174" s="696"/>
      <c r="K174" s="697"/>
      <c r="L174" s="698"/>
      <c r="M174" s="699"/>
    </row>
    <row r="175" spans="1:13" s="686" customFormat="1">
      <c r="A175" s="695">
        <v>44242</v>
      </c>
      <c r="B175" s="696" t="s">
        <v>1409</v>
      </c>
      <c r="C175" s="697"/>
      <c r="D175" s="698"/>
      <c r="E175" s="699"/>
      <c r="F175" s="696" t="s">
        <v>1410</v>
      </c>
      <c r="G175" s="697"/>
      <c r="H175" s="698"/>
      <c r="I175" s="699"/>
      <c r="J175" s="696"/>
      <c r="K175" s="697"/>
      <c r="L175" s="698"/>
      <c r="M175" s="699"/>
    </row>
    <row r="176" spans="1:13" s="686" customFormat="1">
      <c r="A176" s="695">
        <v>44243</v>
      </c>
      <c r="B176" s="696" t="s">
        <v>1411</v>
      </c>
      <c r="C176" s="697"/>
      <c r="D176" s="698"/>
      <c r="E176" s="699"/>
      <c r="F176" s="696" t="s">
        <v>1412</v>
      </c>
      <c r="G176" s="697"/>
      <c r="H176" s="698"/>
      <c r="I176" s="699"/>
      <c r="J176" s="696"/>
      <c r="K176" s="697"/>
      <c r="L176" s="698"/>
      <c r="M176" s="699"/>
    </row>
    <row r="177" spans="1:13" s="686" customFormat="1">
      <c r="A177" s="695">
        <v>44258</v>
      </c>
      <c r="B177" s="696" t="s">
        <v>1413</v>
      </c>
      <c r="C177" s="697"/>
      <c r="D177" s="698"/>
      <c r="E177" s="699"/>
      <c r="F177" s="696" t="s">
        <v>1414</v>
      </c>
      <c r="G177" s="697"/>
      <c r="H177" s="698"/>
      <c r="I177" s="699"/>
      <c r="J177" s="696"/>
      <c r="K177" s="697"/>
      <c r="L177" s="698"/>
      <c r="M177" s="699"/>
    </row>
    <row r="178" spans="1:13" s="686" customFormat="1">
      <c r="A178" s="695">
        <v>44259</v>
      </c>
      <c r="B178" s="696" t="s">
        <v>1415</v>
      </c>
      <c r="C178" s="697"/>
      <c r="D178" s="698"/>
      <c r="E178" s="699"/>
      <c r="F178" s="696" t="s">
        <v>1416</v>
      </c>
      <c r="G178" s="697"/>
      <c r="H178" s="698"/>
      <c r="I178" s="699"/>
      <c r="J178" s="696"/>
      <c r="K178" s="697"/>
      <c r="L178" s="698"/>
      <c r="M178" s="699"/>
    </row>
    <row r="179" spans="1:13" s="686" customFormat="1">
      <c r="A179" s="695">
        <v>44260</v>
      </c>
      <c r="B179" s="696" t="s">
        <v>1417</v>
      </c>
      <c r="C179" s="697"/>
      <c r="D179" s="698"/>
      <c r="E179" s="699"/>
      <c r="F179" s="696"/>
      <c r="G179" s="697"/>
      <c r="H179" s="698"/>
      <c r="I179" s="699"/>
      <c r="J179" s="696" t="s">
        <v>1418</v>
      </c>
      <c r="K179" s="697"/>
      <c r="L179" s="698"/>
      <c r="M179" s="699"/>
    </row>
    <row r="180" spans="1:13" s="686" customFormat="1">
      <c r="A180" s="695">
        <v>44261</v>
      </c>
      <c r="B180" s="696" t="s">
        <v>1419</v>
      </c>
      <c r="C180" s="697"/>
      <c r="D180" s="698"/>
      <c r="E180" s="699"/>
      <c r="F180" s="696" t="s">
        <v>1420</v>
      </c>
      <c r="G180" s="697"/>
      <c r="H180" s="698"/>
      <c r="I180" s="699"/>
      <c r="J180" s="696" t="s">
        <v>1421</v>
      </c>
      <c r="K180" s="697"/>
      <c r="L180" s="698"/>
      <c r="M180" s="699"/>
    </row>
    <row r="181" spans="1:13" s="686" customFormat="1">
      <c r="A181" s="695">
        <v>44262</v>
      </c>
      <c r="B181" s="696"/>
      <c r="C181" s="697"/>
      <c r="D181" s="698"/>
      <c r="E181" s="699"/>
      <c r="F181" s="696" t="s">
        <v>1422</v>
      </c>
      <c r="G181" s="697"/>
      <c r="H181" s="698"/>
      <c r="I181" s="699"/>
      <c r="J181" s="696" t="s">
        <v>1423</v>
      </c>
      <c r="K181" s="697"/>
      <c r="L181" s="698"/>
      <c r="M181" s="699"/>
    </row>
    <row r="182" spans="1:13" s="686" customFormat="1">
      <c r="A182" s="695">
        <v>44267</v>
      </c>
      <c r="B182" s="696"/>
      <c r="C182" s="697"/>
      <c r="D182" s="698"/>
      <c r="E182" s="699"/>
      <c r="F182" s="696" t="s">
        <v>1424</v>
      </c>
      <c r="G182" s="697"/>
      <c r="H182" s="698"/>
      <c r="I182" s="699"/>
      <c r="J182" s="696" t="s">
        <v>1425</v>
      </c>
      <c r="K182" s="697"/>
      <c r="L182" s="698"/>
      <c r="M182" s="699"/>
    </row>
    <row r="183" spans="1:13" s="686" customFormat="1">
      <c r="A183" s="695">
        <v>44263</v>
      </c>
      <c r="B183" s="696" t="s">
        <v>1426</v>
      </c>
      <c r="C183" s="697"/>
      <c r="D183" s="698"/>
      <c r="E183" s="699"/>
      <c r="F183" s="696"/>
      <c r="G183" s="697"/>
      <c r="H183" s="698"/>
      <c r="I183" s="699"/>
      <c r="J183" s="696"/>
      <c r="K183" s="697"/>
      <c r="L183" s="698"/>
      <c r="M183" s="699"/>
    </row>
    <row r="184" spans="1:13" s="686" customFormat="1">
      <c r="A184" s="695">
        <v>44265</v>
      </c>
      <c r="B184" s="696" t="s">
        <v>1427</v>
      </c>
      <c r="C184" s="697"/>
      <c r="D184" s="698"/>
      <c r="E184" s="699"/>
      <c r="F184" s="696"/>
      <c r="G184" s="697"/>
      <c r="H184" s="698"/>
      <c r="I184" s="699"/>
      <c r="J184" s="696"/>
      <c r="K184" s="697"/>
      <c r="L184" s="698"/>
      <c r="M184" s="699"/>
    </row>
    <row r="185" spans="1:13" s="686" customFormat="1">
      <c r="A185" s="695">
        <v>44268</v>
      </c>
      <c r="B185" s="701" t="s">
        <v>1428</v>
      </c>
      <c r="C185" s="697"/>
      <c r="D185" s="698"/>
      <c r="E185" s="699"/>
      <c r="F185" s="696"/>
      <c r="G185" s="697"/>
      <c r="H185" s="698"/>
      <c r="I185" s="699"/>
      <c r="J185" s="696"/>
      <c r="K185" s="697"/>
      <c r="L185" s="698"/>
      <c r="M185" s="699"/>
    </row>
    <row r="186" spans="1:13" s="686" customFormat="1">
      <c r="A186" s="695">
        <v>44269</v>
      </c>
      <c r="B186" s="701" t="s">
        <v>1429</v>
      </c>
      <c r="C186" s="697"/>
      <c r="D186" s="698"/>
      <c r="E186" s="699"/>
      <c r="F186" s="696"/>
      <c r="G186" s="697"/>
      <c r="H186" s="698"/>
      <c r="I186" s="699"/>
      <c r="J186" s="696"/>
      <c r="K186" s="697"/>
      <c r="L186" s="698"/>
      <c r="M186" s="699"/>
    </row>
    <row r="187" spans="1:13" s="686" customFormat="1">
      <c r="A187" s="695">
        <v>44270</v>
      </c>
      <c r="B187" s="701" t="s">
        <v>1430</v>
      </c>
      <c r="C187" s="697"/>
      <c r="D187" s="698"/>
      <c r="E187" s="699"/>
      <c r="F187" s="696" t="s">
        <v>1431</v>
      </c>
      <c r="G187" s="697"/>
      <c r="H187" s="698"/>
      <c r="I187" s="699"/>
      <c r="J187" s="696" t="s">
        <v>1432</v>
      </c>
      <c r="K187" s="697"/>
      <c r="L187" s="698"/>
      <c r="M187" s="699"/>
    </row>
    <row r="188" spans="1:13" s="686" customFormat="1">
      <c r="A188" s="695">
        <v>44272</v>
      </c>
      <c r="B188" s="701" t="s">
        <v>1433</v>
      </c>
      <c r="C188" s="697"/>
      <c r="D188" s="698"/>
      <c r="E188" s="699"/>
      <c r="F188" s="696"/>
      <c r="G188" s="697"/>
      <c r="H188" s="698"/>
      <c r="I188" s="699"/>
      <c r="J188" s="696"/>
      <c r="K188" s="697"/>
      <c r="L188" s="698"/>
      <c r="M188" s="699"/>
    </row>
    <row r="189" spans="1:13" s="686" customFormat="1">
      <c r="A189" s="695">
        <v>44273</v>
      </c>
      <c r="B189" s="696"/>
      <c r="C189" s="697"/>
      <c r="D189" s="698"/>
      <c r="E189" s="699"/>
      <c r="F189" s="696"/>
      <c r="G189" s="697"/>
      <c r="H189" s="698"/>
      <c r="I189" s="699"/>
      <c r="J189" s="696" t="s">
        <v>1434</v>
      </c>
      <c r="K189" s="697"/>
      <c r="L189" s="698"/>
      <c r="M189" s="699"/>
    </row>
    <row r="190" spans="1:13" s="686" customFormat="1">
      <c r="A190" s="695">
        <v>44274</v>
      </c>
      <c r="B190" s="696"/>
      <c r="C190" s="697"/>
      <c r="D190" s="698"/>
      <c r="E190" s="699"/>
      <c r="F190" s="696"/>
      <c r="G190" s="697"/>
      <c r="H190" s="698"/>
      <c r="I190" s="699"/>
      <c r="J190" s="696"/>
      <c r="K190" s="697"/>
      <c r="L190" s="698"/>
      <c r="M190" s="699"/>
    </row>
    <row r="191" spans="1:13" s="686" customFormat="1">
      <c r="A191" s="695">
        <v>44279</v>
      </c>
      <c r="B191" s="696" t="s">
        <v>1435</v>
      </c>
      <c r="C191" s="697"/>
      <c r="D191" s="698"/>
      <c r="E191" s="699"/>
      <c r="F191" s="696"/>
      <c r="G191" s="697"/>
      <c r="H191" s="698"/>
      <c r="I191" s="699"/>
      <c r="J191" s="696"/>
      <c r="K191" s="697"/>
      <c r="L191" s="698"/>
      <c r="M191" s="699"/>
    </row>
    <row r="192" spans="1:13" s="686" customFormat="1">
      <c r="A192" s="695">
        <v>44286</v>
      </c>
      <c r="B192" s="696"/>
      <c r="C192" s="697"/>
      <c r="D192" s="698"/>
      <c r="E192" s="699"/>
      <c r="F192" s="696"/>
      <c r="G192" s="697"/>
      <c r="H192" s="698"/>
      <c r="I192" s="699"/>
      <c r="J192" s="696" t="s">
        <v>1436</v>
      </c>
      <c r="K192" s="697"/>
      <c r="L192" s="698"/>
      <c r="M192" s="699"/>
    </row>
    <row r="193" spans="1:13" s="686" customFormat="1">
      <c r="A193" s="695">
        <v>44287</v>
      </c>
      <c r="B193" s="696"/>
      <c r="C193" s="697"/>
      <c r="D193" s="698"/>
      <c r="E193" s="699"/>
      <c r="F193" s="696" t="s">
        <v>1437</v>
      </c>
      <c r="G193" s="697"/>
      <c r="H193" s="698"/>
      <c r="I193" s="699"/>
      <c r="J193" s="696" t="s">
        <v>1438</v>
      </c>
      <c r="K193" s="697"/>
      <c r="L193" s="698"/>
      <c r="M193" s="699"/>
    </row>
    <row r="194" spans="1:13" s="686" customFormat="1">
      <c r="A194" s="695">
        <v>44303</v>
      </c>
      <c r="B194" s="696"/>
      <c r="C194" s="697"/>
      <c r="D194" s="698"/>
      <c r="E194" s="699"/>
      <c r="F194" s="696" t="s">
        <v>1431</v>
      </c>
      <c r="G194" s="697" t="s">
        <v>43</v>
      </c>
      <c r="H194" s="698" t="s">
        <v>1177</v>
      </c>
      <c r="I194" s="699"/>
      <c r="J194" s="696" t="s">
        <v>1439</v>
      </c>
      <c r="K194" s="697"/>
      <c r="L194" s="698"/>
      <c r="M194" s="699"/>
    </row>
    <row r="195" spans="1:13" s="686" customFormat="1">
      <c r="A195" s="695">
        <v>44304</v>
      </c>
      <c r="B195" s="696" t="s">
        <v>1440</v>
      </c>
      <c r="C195" s="697" t="s">
        <v>989</v>
      </c>
      <c r="D195" s="698"/>
      <c r="E195" s="699"/>
      <c r="F195" s="696" t="s">
        <v>1441</v>
      </c>
      <c r="G195" s="697"/>
      <c r="H195" s="698"/>
      <c r="I195" s="699"/>
      <c r="J195" s="696"/>
      <c r="K195" s="697"/>
      <c r="L195" s="698"/>
      <c r="M195" s="699"/>
    </row>
    <row r="196" spans="1:13" s="686" customFormat="1">
      <c r="A196" s="695">
        <v>44305</v>
      </c>
      <c r="B196" s="696"/>
      <c r="C196" s="697"/>
      <c r="D196" s="698"/>
      <c r="E196" s="699"/>
      <c r="F196" s="696" t="s">
        <v>1448</v>
      </c>
      <c r="G196" s="697"/>
      <c r="H196" s="698"/>
      <c r="I196" s="699"/>
      <c r="J196" s="696"/>
      <c r="K196" s="697"/>
      <c r="L196" s="698"/>
      <c r="M196" s="699"/>
    </row>
    <row r="197" spans="1:13" s="686" customFormat="1">
      <c r="A197" s="695">
        <v>44307</v>
      </c>
      <c r="B197" s="696" t="s">
        <v>1442</v>
      </c>
      <c r="C197" s="697"/>
      <c r="D197" s="698"/>
      <c r="E197" s="699"/>
      <c r="F197" s="696" t="s">
        <v>1449</v>
      </c>
      <c r="G197" s="697"/>
      <c r="H197" s="698"/>
      <c r="I197" s="699"/>
      <c r="J197" s="696"/>
      <c r="K197" s="697"/>
      <c r="L197" s="698"/>
      <c r="M197" s="699"/>
    </row>
    <row r="198" spans="1:13" s="686" customFormat="1">
      <c r="A198" s="695">
        <v>44308</v>
      </c>
      <c r="B198" s="696" t="s">
        <v>1443</v>
      </c>
      <c r="C198" s="697"/>
      <c r="D198" s="698"/>
      <c r="E198" s="699"/>
      <c r="F198" s="696" t="s">
        <v>1450</v>
      </c>
      <c r="G198" s="697"/>
      <c r="H198" s="698"/>
      <c r="I198" s="699"/>
      <c r="J198" s="696"/>
      <c r="K198" s="697"/>
      <c r="L198" s="698"/>
      <c r="M198" s="699"/>
    </row>
    <row r="199" spans="1:13" s="686" customFormat="1">
      <c r="A199" s="695">
        <v>44310</v>
      </c>
      <c r="B199" s="696" t="s">
        <v>1443</v>
      </c>
      <c r="C199" s="697"/>
      <c r="D199" s="698"/>
      <c r="E199" s="699"/>
      <c r="F199" s="696" t="s">
        <v>1450</v>
      </c>
      <c r="G199" s="697"/>
      <c r="H199" s="698"/>
      <c r="I199" s="699"/>
      <c r="J199" s="696"/>
      <c r="K199" s="697"/>
      <c r="L199" s="698"/>
      <c r="M199" s="699"/>
    </row>
    <row r="200" spans="1:13" s="686" customFormat="1">
      <c r="A200" s="695">
        <v>44312</v>
      </c>
      <c r="B200" s="696"/>
      <c r="C200" s="697"/>
      <c r="D200" s="698"/>
      <c r="E200" s="699"/>
      <c r="F200" s="696"/>
      <c r="G200" s="697"/>
      <c r="H200" s="698"/>
      <c r="I200" s="699"/>
      <c r="J200" s="696" t="s">
        <v>1444</v>
      </c>
      <c r="K200" s="697" t="s">
        <v>1183</v>
      </c>
      <c r="L200" s="698"/>
      <c r="M200" s="699"/>
    </row>
    <row r="201" spans="1:13" s="686" customFormat="1">
      <c r="A201" s="695">
        <v>44313</v>
      </c>
      <c r="B201" s="696" t="s">
        <v>1451</v>
      </c>
      <c r="C201" s="697"/>
      <c r="D201" s="698"/>
      <c r="E201" s="699"/>
      <c r="F201" s="696" t="s">
        <v>1452</v>
      </c>
      <c r="G201" s="697"/>
      <c r="H201" s="698"/>
      <c r="I201" s="699"/>
      <c r="J201" s="696" t="s">
        <v>1444</v>
      </c>
      <c r="K201" s="697" t="s">
        <v>1183</v>
      </c>
      <c r="L201" s="698"/>
      <c r="M201" s="699"/>
    </row>
    <row r="202" spans="1:13" s="686" customFormat="1">
      <c r="A202" s="695">
        <v>44313</v>
      </c>
      <c r="B202" s="696" t="s">
        <v>1453</v>
      </c>
      <c r="C202" s="697"/>
      <c r="D202" s="698"/>
      <c r="E202" s="699"/>
      <c r="F202" s="696" t="s">
        <v>1454</v>
      </c>
      <c r="G202" s="697" t="s">
        <v>1183</v>
      </c>
      <c r="H202" s="698"/>
      <c r="I202" s="699"/>
      <c r="J202" s="696"/>
      <c r="K202" s="697"/>
      <c r="L202" s="698"/>
      <c r="M202" s="699"/>
    </row>
    <row r="203" spans="1:13" s="686" customFormat="1">
      <c r="A203" s="695">
        <v>44315</v>
      </c>
      <c r="B203" s="696"/>
      <c r="C203" s="697"/>
      <c r="D203" s="698"/>
      <c r="E203" s="699"/>
      <c r="F203" s="696" t="s">
        <v>1455</v>
      </c>
      <c r="G203" s="697" t="s">
        <v>1183</v>
      </c>
      <c r="H203" s="698"/>
      <c r="I203" s="699"/>
      <c r="J203" s="696" t="s">
        <v>1455</v>
      </c>
      <c r="K203" s="697" t="s">
        <v>1183</v>
      </c>
      <c r="L203" s="698"/>
      <c r="M203" s="699"/>
    </row>
    <row r="204" spans="1:13" s="686" customFormat="1">
      <c r="A204" s="695">
        <v>44315</v>
      </c>
      <c r="B204" s="696"/>
      <c r="C204" s="697"/>
      <c r="D204" s="698"/>
      <c r="E204" s="699"/>
      <c r="F204" s="696" t="s">
        <v>1456</v>
      </c>
      <c r="G204" s="697" t="s">
        <v>1183</v>
      </c>
      <c r="H204" s="698"/>
      <c r="I204" s="699"/>
      <c r="J204" s="696" t="s">
        <v>1456</v>
      </c>
      <c r="K204" s="697" t="s">
        <v>1183</v>
      </c>
      <c r="L204" s="698"/>
      <c r="M204" s="699"/>
    </row>
    <row r="205" spans="1:13" s="686" customFormat="1">
      <c r="A205" s="695">
        <v>44316</v>
      </c>
      <c r="B205" s="696" t="s">
        <v>1457</v>
      </c>
      <c r="C205" s="697"/>
      <c r="D205" s="698"/>
      <c r="E205" s="699"/>
      <c r="F205" s="696" t="s">
        <v>1448</v>
      </c>
      <c r="G205" s="697"/>
      <c r="H205" s="698"/>
      <c r="I205" s="699"/>
      <c r="J205" s="696"/>
      <c r="K205" s="697"/>
      <c r="L205" s="698"/>
      <c r="M205" s="699"/>
    </row>
    <row r="206" spans="1:13" s="686" customFormat="1">
      <c r="A206" s="695">
        <v>44316</v>
      </c>
      <c r="B206" s="696" t="s">
        <v>1458</v>
      </c>
      <c r="C206" s="697" t="s">
        <v>43</v>
      </c>
      <c r="D206" s="698" t="s">
        <v>1177</v>
      </c>
      <c r="E206" s="699" t="s">
        <v>1020</v>
      </c>
      <c r="F206" s="696"/>
      <c r="G206" s="697"/>
      <c r="H206" s="698"/>
      <c r="I206" s="699"/>
      <c r="J206" s="696"/>
      <c r="K206" s="697"/>
      <c r="L206" s="698"/>
      <c r="M206" s="699"/>
    </row>
    <row r="207" spans="1:13" s="686" customFormat="1">
      <c r="A207" s="695">
        <v>44317</v>
      </c>
      <c r="B207" s="696" t="s">
        <v>1106</v>
      </c>
      <c r="C207" s="697" t="s">
        <v>43</v>
      </c>
      <c r="D207" s="698"/>
      <c r="E207" s="699"/>
      <c r="F207" s="696"/>
      <c r="G207" s="697"/>
      <c r="H207" s="698"/>
      <c r="I207" s="699"/>
      <c r="J207" s="696"/>
      <c r="K207" s="697"/>
      <c r="L207" s="698"/>
      <c r="M207" s="699"/>
    </row>
    <row r="208" spans="1:13" s="686" customFormat="1">
      <c r="A208" s="695">
        <v>44317</v>
      </c>
      <c r="B208" s="696" t="s">
        <v>1058</v>
      </c>
      <c r="C208" s="697" t="s">
        <v>1445</v>
      </c>
      <c r="D208" s="698" t="s">
        <v>1446</v>
      </c>
      <c r="E208" s="699" t="s">
        <v>33</v>
      </c>
      <c r="F208" s="696"/>
      <c r="G208" s="697"/>
      <c r="H208" s="698"/>
      <c r="I208" s="699"/>
      <c r="J208" s="696"/>
      <c r="K208" s="697"/>
      <c r="L208" s="698"/>
      <c r="M208" s="699"/>
    </row>
    <row r="209" spans="1:13" s="686" customFormat="1">
      <c r="A209" s="695">
        <v>44318</v>
      </c>
      <c r="B209" s="696" t="s">
        <v>1106</v>
      </c>
      <c r="C209" s="697" t="s">
        <v>43</v>
      </c>
      <c r="D209" s="698"/>
      <c r="E209" s="699"/>
      <c r="F209" s="696" t="s">
        <v>1134</v>
      </c>
      <c r="G209" s="697" t="s">
        <v>1447</v>
      </c>
      <c r="H209" s="698"/>
      <c r="I209" s="699"/>
      <c r="J209" s="696"/>
      <c r="K209" s="697"/>
      <c r="L209" s="698"/>
      <c r="M209" s="699"/>
    </row>
    <row r="210" spans="1:13" s="686" customFormat="1">
      <c r="A210" s="695">
        <v>44350</v>
      </c>
      <c r="B210" s="696"/>
      <c r="C210" s="697"/>
      <c r="D210" s="698"/>
      <c r="E210" s="699"/>
      <c r="F210" s="696" t="s">
        <v>1459</v>
      </c>
      <c r="G210" s="697" t="s">
        <v>1460</v>
      </c>
      <c r="H210" s="698" t="s">
        <v>1177</v>
      </c>
      <c r="I210" s="699"/>
      <c r="J210" s="696" t="s">
        <v>1461</v>
      </c>
      <c r="K210" s="697" t="s">
        <v>1462</v>
      </c>
      <c r="L210" s="698" t="s">
        <v>1177</v>
      </c>
      <c r="M210" s="699"/>
    </row>
    <row r="211" spans="1:13" s="686" customFormat="1">
      <c r="A211" s="695">
        <v>44351</v>
      </c>
      <c r="B211" s="696"/>
      <c r="C211" s="697"/>
      <c r="D211" s="698"/>
      <c r="E211" s="699"/>
      <c r="F211" s="696" t="s">
        <v>1059</v>
      </c>
      <c r="G211" s="697" t="s">
        <v>1460</v>
      </c>
      <c r="H211" s="698" t="s">
        <v>1177</v>
      </c>
      <c r="I211" s="699"/>
      <c r="J211" s="696" t="s">
        <v>1059</v>
      </c>
      <c r="K211" s="697" t="s">
        <v>1460</v>
      </c>
      <c r="L211" s="698" t="s">
        <v>1177</v>
      </c>
      <c r="M211" s="699"/>
    </row>
    <row r="212" spans="1:13">
      <c r="A212" s="695">
        <v>44352</v>
      </c>
      <c r="B212" s="696"/>
      <c r="C212" s="697"/>
      <c r="D212" s="698"/>
      <c r="E212" s="699"/>
      <c r="F212" s="696" t="s">
        <v>1060</v>
      </c>
      <c r="G212" s="697" t="s">
        <v>1460</v>
      </c>
      <c r="H212" s="698" t="s">
        <v>1177</v>
      </c>
      <c r="I212" s="699"/>
      <c r="J212" s="696" t="s">
        <v>1060</v>
      </c>
      <c r="K212" s="697" t="s">
        <v>1460</v>
      </c>
      <c r="L212" s="698" t="s">
        <v>1177</v>
      </c>
      <c r="M212" s="699"/>
    </row>
    <row r="213" spans="1:13">
      <c r="A213" s="695">
        <v>44352</v>
      </c>
      <c r="B213" s="696"/>
      <c r="C213" s="697"/>
      <c r="D213" s="698"/>
      <c r="E213" s="699"/>
      <c r="F213" s="696" t="s">
        <v>938</v>
      </c>
      <c r="G213" s="697" t="s">
        <v>1460</v>
      </c>
      <c r="H213" s="698" t="s">
        <v>1177</v>
      </c>
      <c r="I213" s="699"/>
      <c r="J213" s="696" t="s">
        <v>938</v>
      </c>
      <c r="K213" s="697" t="s">
        <v>1460</v>
      </c>
      <c r="L213" s="698" t="s">
        <v>1177</v>
      </c>
      <c r="M213" s="699"/>
    </row>
    <row r="214" spans="1:13">
      <c r="A214" s="695">
        <v>44355</v>
      </c>
      <c r="B214" s="696" t="s">
        <v>1463</v>
      </c>
      <c r="C214" s="697" t="s">
        <v>1464</v>
      </c>
      <c r="D214" s="698" t="s">
        <v>1177</v>
      </c>
      <c r="E214" s="699"/>
      <c r="F214" s="696" t="s">
        <v>1463</v>
      </c>
      <c r="G214" s="697" t="s">
        <v>1447</v>
      </c>
      <c r="H214" s="698" t="s">
        <v>1177</v>
      </c>
      <c r="I214" s="699"/>
      <c r="J214" s="696"/>
      <c r="K214" s="697"/>
      <c r="L214" s="698"/>
      <c r="M214" s="699"/>
    </row>
    <row r="215" spans="1:13">
      <c r="A215" s="695">
        <v>44366</v>
      </c>
      <c r="B215" s="696" t="s">
        <v>1058</v>
      </c>
      <c r="C215" s="697" t="s">
        <v>1465</v>
      </c>
      <c r="D215" s="698" t="s">
        <v>1446</v>
      </c>
      <c r="E215" s="699"/>
      <c r="F215" s="696"/>
      <c r="G215" s="697"/>
      <c r="H215" s="698"/>
      <c r="I215" s="699"/>
      <c r="J215" s="696"/>
      <c r="K215" s="697"/>
      <c r="L215" s="698"/>
      <c r="M215" s="699"/>
    </row>
    <row r="216" spans="1:13">
      <c r="A216" s="695">
        <v>44368</v>
      </c>
      <c r="B216" s="696" t="s">
        <v>1031</v>
      </c>
      <c r="C216" s="697" t="s">
        <v>1464</v>
      </c>
      <c r="D216" s="698" t="s">
        <v>1177</v>
      </c>
      <c r="E216" s="699"/>
      <c r="F216" s="696" t="s">
        <v>1031</v>
      </c>
      <c r="G216" s="697" t="s">
        <v>1447</v>
      </c>
      <c r="H216" s="698"/>
      <c r="I216" s="699"/>
      <c r="J216" s="696"/>
      <c r="K216" s="697"/>
      <c r="L216" s="698"/>
      <c r="M216" s="699"/>
    </row>
    <row r="217" spans="1:13">
      <c r="A217" s="695">
        <v>44369</v>
      </c>
      <c r="B217" s="696"/>
      <c r="C217" s="697"/>
      <c r="D217" s="698"/>
      <c r="E217" s="699"/>
      <c r="F217" s="696" t="s">
        <v>1057</v>
      </c>
      <c r="G217" s="697" t="s">
        <v>1447</v>
      </c>
      <c r="H217" s="698"/>
      <c r="I217" s="699"/>
      <c r="J217" s="696"/>
      <c r="K217" s="697"/>
      <c r="L217" s="698"/>
      <c r="M217" s="699"/>
    </row>
    <row r="218" spans="1:13">
      <c r="A218" s="695">
        <v>44379</v>
      </c>
      <c r="B218" s="696"/>
      <c r="C218" s="697"/>
      <c r="D218" s="698"/>
      <c r="E218" s="699"/>
      <c r="F218" s="696" t="s">
        <v>1466</v>
      </c>
      <c r="G218" s="697" t="s">
        <v>1467</v>
      </c>
      <c r="H218" s="698" t="s">
        <v>1177</v>
      </c>
      <c r="I218" s="699"/>
      <c r="J218" s="696" t="s">
        <v>1466</v>
      </c>
      <c r="K218" s="697" t="s">
        <v>1468</v>
      </c>
      <c r="L218" s="698" t="s">
        <v>1177</v>
      </c>
      <c r="M218" s="699"/>
    </row>
    <row r="219" spans="1:13">
      <c r="A219" s="695">
        <v>44388</v>
      </c>
      <c r="B219" s="696" t="s">
        <v>1469</v>
      </c>
      <c r="C219" s="697" t="s">
        <v>1464</v>
      </c>
      <c r="D219" s="698" t="s">
        <v>1177</v>
      </c>
      <c r="E219" s="699"/>
      <c r="F219" s="696" t="s">
        <v>1031</v>
      </c>
      <c r="G219" s="697" t="s">
        <v>1447</v>
      </c>
      <c r="H219" s="698"/>
      <c r="I219" s="699"/>
      <c r="J219" s="696"/>
      <c r="K219" s="697"/>
      <c r="L219" s="698"/>
      <c r="M219" s="699"/>
    </row>
    <row r="220" spans="1:13">
      <c r="A220" s="695">
        <v>44389</v>
      </c>
      <c r="B220" s="696" t="s">
        <v>1470</v>
      </c>
      <c r="C220" s="697" t="s">
        <v>1464</v>
      </c>
      <c r="D220" s="698" t="s">
        <v>1177</v>
      </c>
      <c r="E220" s="699"/>
      <c r="F220" s="696" t="s">
        <v>1470</v>
      </c>
      <c r="G220" s="697" t="s">
        <v>1447</v>
      </c>
      <c r="H220" s="698"/>
      <c r="I220" s="699"/>
      <c r="J220" s="696"/>
      <c r="K220" s="697"/>
      <c r="L220" s="698"/>
      <c r="M220" s="699"/>
    </row>
    <row r="221" spans="1:13">
      <c r="A221" s="695">
        <v>44398</v>
      </c>
      <c r="B221" s="696" t="s">
        <v>1471</v>
      </c>
      <c r="C221" s="704" t="s">
        <v>1472</v>
      </c>
      <c r="D221" s="698"/>
      <c r="E221" s="699"/>
      <c r="F221" s="696"/>
      <c r="G221" s="697"/>
      <c r="H221" s="698"/>
      <c r="I221" s="699"/>
      <c r="J221" s="696"/>
      <c r="K221" s="697"/>
      <c r="L221" s="698"/>
      <c r="M221" s="699"/>
    </row>
    <row r="222" spans="1:13">
      <c r="A222" s="695">
        <v>44398</v>
      </c>
      <c r="B222" s="696" t="s">
        <v>1473</v>
      </c>
      <c r="C222" s="697" t="s">
        <v>1474</v>
      </c>
      <c r="D222" s="698"/>
      <c r="E222" s="699"/>
      <c r="F222" s="696"/>
      <c r="G222" s="697"/>
      <c r="H222" s="698"/>
      <c r="I222" s="699"/>
      <c r="J222" s="696"/>
      <c r="K222" s="697"/>
      <c r="L222" s="698"/>
      <c r="M222" s="699"/>
    </row>
    <row r="223" spans="1:13">
      <c r="A223" s="695">
        <v>44398</v>
      </c>
      <c r="B223" s="696" t="s">
        <v>1475</v>
      </c>
      <c r="C223" s="697" t="s">
        <v>1476</v>
      </c>
      <c r="D223" s="698"/>
      <c r="E223" s="699"/>
      <c r="F223" s="696"/>
      <c r="G223" s="697"/>
      <c r="H223" s="698"/>
      <c r="I223" s="699"/>
      <c r="J223" s="696"/>
      <c r="K223" s="697"/>
      <c r="L223" s="698"/>
      <c r="M223" s="699"/>
    </row>
    <row r="224" spans="1:13">
      <c r="A224" s="695">
        <v>44399</v>
      </c>
      <c r="B224" s="696" t="s">
        <v>1477</v>
      </c>
      <c r="C224" s="697" t="s">
        <v>1472</v>
      </c>
      <c r="D224" s="698"/>
      <c r="E224" s="699"/>
      <c r="F224" s="696" t="s">
        <v>1478</v>
      </c>
      <c r="G224" s="697"/>
      <c r="H224" s="698"/>
      <c r="I224" s="699"/>
      <c r="J224" s="696"/>
      <c r="K224" s="697"/>
      <c r="L224" s="698"/>
      <c r="M224" s="699"/>
    </row>
    <row r="225" spans="1:13">
      <c r="A225" s="695">
        <v>44402</v>
      </c>
      <c r="B225" s="696" t="s">
        <v>1479</v>
      </c>
      <c r="C225" s="697" t="s">
        <v>1474</v>
      </c>
      <c r="D225" s="698"/>
      <c r="E225" s="699"/>
      <c r="F225" s="696" t="s">
        <v>1480</v>
      </c>
      <c r="G225" s="697"/>
      <c r="H225" s="697" t="s">
        <v>1474</v>
      </c>
      <c r="I225" s="699"/>
      <c r="J225" s="696"/>
      <c r="K225" s="697"/>
      <c r="L225" s="698"/>
      <c r="M225" s="699"/>
    </row>
    <row r="226" spans="1:13">
      <c r="A226" s="695">
        <v>44409</v>
      </c>
      <c r="B226" s="696"/>
      <c r="C226" s="697"/>
      <c r="D226" s="698"/>
      <c r="E226" s="699"/>
      <c r="F226" s="696" t="s">
        <v>1484</v>
      </c>
      <c r="G226" s="697" t="s">
        <v>1485</v>
      </c>
      <c r="H226" s="698" t="s">
        <v>1177</v>
      </c>
      <c r="I226" s="699"/>
      <c r="J226" s="696" t="s">
        <v>1486</v>
      </c>
      <c r="K226" s="697" t="s">
        <v>1485</v>
      </c>
      <c r="L226" s="698" t="s">
        <v>1177</v>
      </c>
      <c r="M226" s="699"/>
    </row>
    <row r="227" spans="1:13">
      <c r="A227" s="695">
        <v>44410</v>
      </c>
      <c r="B227" s="696"/>
      <c r="C227" s="697"/>
      <c r="D227" s="698"/>
      <c r="E227" s="699"/>
      <c r="F227" s="696" t="s">
        <v>1487</v>
      </c>
      <c r="G227" s="697" t="s">
        <v>43</v>
      </c>
      <c r="H227" s="698" t="s">
        <v>1177</v>
      </c>
      <c r="I227" s="699"/>
      <c r="J227" s="696" t="s">
        <v>1488</v>
      </c>
      <c r="K227" s="697" t="s">
        <v>43</v>
      </c>
      <c r="L227" s="698" t="s">
        <v>1177</v>
      </c>
      <c r="M227" s="699"/>
    </row>
    <row r="228" spans="1:13">
      <c r="A228" s="695">
        <v>44411</v>
      </c>
      <c r="B228" s="696"/>
      <c r="C228" s="697"/>
      <c r="D228" s="698"/>
      <c r="E228" s="699"/>
      <c r="F228" s="696" t="s">
        <v>1487</v>
      </c>
      <c r="G228" s="697" t="s">
        <v>43</v>
      </c>
      <c r="H228" s="698" t="s">
        <v>1177</v>
      </c>
      <c r="I228" s="699"/>
      <c r="J228" s="696" t="s">
        <v>1488</v>
      </c>
      <c r="K228" s="697" t="s">
        <v>43</v>
      </c>
      <c r="L228" s="698" t="s">
        <v>1177</v>
      </c>
      <c r="M228" s="699"/>
    </row>
    <row r="229" spans="1:13">
      <c r="A229" s="695">
        <v>44416</v>
      </c>
      <c r="B229" s="696"/>
      <c r="C229" s="697"/>
      <c r="D229" s="698"/>
      <c r="E229" s="699"/>
      <c r="F229" s="696" t="s">
        <v>924</v>
      </c>
      <c r="G229" s="697" t="s">
        <v>43</v>
      </c>
      <c r="H229" s="698" t="s">
        <v>1177</v>
      </c>
      <c r="I229" s="699"/>
      <c r="J229" s="696" t="s">
        <v>924</v>
      </c>
      <c r="K229" s="697" t="s">
        <v>43</v>
      </c>
      <c r="L229" s="698" t="s">
        <v>1177</v>
      </c>
      <c r="M229" s="699"/>
    </row>
    <row r="230" spans="1:13">
      <c r="A230" s="695">
        <v>44425</v>
      </c>
      <c r="B230" s="696" t="s">
        <v>1461</v>
      </c>
      <c r="C230" s="697" t="s">
        <v>1464</v>
      </c>
      <c r="D230" s="698" t="s">
        <v>1177</v>
      </c>
      <c r="E230" s="699"/>
      <c r="F230" s="696"/>
      <c r="G230" s="697"/>
      <c r="H230" s="698"/>
      <c r="I230" s="699"/>
      <c r="J230" s="696"/>
      <c r="K230" s="697"/>
      <c r="L230" s="698"/>
      <c r="M230" s="699"/>
    </row>
    <row r="231" spans="1:13">
      <c r="A231" s="695">
        <v>44428</v>
      </c>
      <c r="B231" s="696"/>
      <c r="C231" s="697"/>
      <c r="D231" s="698"/>
      <c r="E231" s="699"/>
      <c r="F231" s="696" t="s">
        <v>1031</v>
      </c>
      <c r="G231" s="697" t="s">
        <v>1460</v>
      </c>
      <c r="H231" s="698" t="s">
        <v>1489</v>
      </c>
      <c r="I231" s="699"/>
      <c r="J231" s="696" t="s">
        <v>1031</v>
      </c>
      <c r="K231" s="697" t="s">
        <v>1462</v>
      </c>
      <c r="L231" s="698" t="s">
        <v>1489</v>
      </c>
      <c r="M231" s="699"/>
    </row>
    <row r="232" spans="1:13">
      <c r="A232" s="695">
        <v>44435</v>
      </c>
      <c r="B232" s="696"/>
      <c r="C232" s="697"/>
      <c r="D232" s="698"/>
      <c r="E232" s="699"/>
      <c r="F232" s="696" t="s">
        <v>940</v>
      </c>
      <c r="G232" s="697" t="s">
        <v>1460</v>
      </c>
      <c r="H232" s="698" t="s">
        <v>1177</v>
      </c>
      <c r="I232" s="699"/>
      <c r="J232" s="696" t="s">
        <v>940</v>
      </c>
      <c r="K232" s="697" t="s">
        <v>1462</v>
      </c>
      <c r="L232" s="698" t="s">
        <v>1177</v>
      </c>
      <c r="M232" s="699"/>
    </row>
    <row r="233" spans="1:13">
      <c r="A233" s="695">
        <v>44439</v>
      </c>
      <c r="B233" s="696"/>
      <c r="C233" s="697"/>
      <c r="D233" s="698"/>
      <c r="E233" s="699"/>
      <c r="F233" s="696" t="s">
        <v>1490</v>
      </c>
      <c r="G233" s="697" t="s">
        <v>1460</v>
      </c>
      <c r="H233" s="698" t="s">
        <v>1177</v>
      </c>
      <c r="I233" s="699"/>
      <c r="J233" s="696" t="s">
        <v>1490</v>
      </c>
      <c r="K233" s="697" t="s">
        <v>1462</v>
      </c>
      <c r="L233" s="698" t="s">
        <v>1177</v>
      </c>
      <c r="M233" s="699"/>
    </row>
    <row r="234" spans="1:13">
      <c r="A234" s="695">
        <v>44450</v>
      </c>
      <c r="B234" s="696" t="s">
        <v>1491</v>
      </c>
      <c r="C234" s="697" t="s">
        <v>1464</v>
      </c>
      <c r="D234" s="698" t="s">
        <v>1177</v>
      </c>
      <c r="E234" s="699"/>
      <c r="F234" s="696"/>
      <c r="G234" s="697"/>
      <c r="H234" s="698"/>
      <c r="I234" s="699"/>
      <c r="J234" s="696"/>
      <c r="K234" s="697"/>
      <c r="L234" s="698"/>
      <c r="M234" s="699"/>
    </row>
    <row r="235" spans="1:13">
      <c r="A235" s="695">
        <v>44452</v>
      </c>
      <c r="B235" s="696" t="s">
        <v>1492</v>
      </c>
      <c r="C235" s="697" t="s">
        <v>1464</v>
      </c>
      <c r="D235" s="698" t="s">
        <v>1177</v>
      </c>
      <c r="E235" s="699"/>
      <c r="F235" s="696"/>
      <c r="G235" s="697"/>
      <c r="H235" s="698"/>
      <c r="I235" s="699"/>
      <c r="J235" s="696"/>
      <c r="K235" s="697"/>
      <c r="L235" s="698"/>
      <c r="M235" s="699"/>
    </row>
    <row r="236" spans="1:13">
      <c r="A236" s="695">
        <v>44459</v>
      </c>
      <c r="B236" s="696" t="s">
        <v>1493</v>
      </c>
      <c r="C236" s="697" t="s">
        <v>1464</v>
      </c>
      <c r="D236" s="698" t="s">
        <v>1489</v>
      </c>
      <c r="E236" s="699"/>
      <c r="F236" s="696"/>
      <c r="G236" s="697"/>
      <c r="H236" s="698"/>
      <c r="I236" s="699"/>
      <c r="J236" s="696"/>
      <c r="K236" s="697"/>
      <c r="L236" s="698"/>
      <c r="M236" s="699"/>
    </row>
    <row r="237" spans="1:13">
      <c r="A237" s="695">
        <v>44483</v>
      </c>
      <c r="B237" s="696" t="s">
        <v>1494</v>
      </c>
      <c r="C237" s="697" t="s">
        <v>1464</v>
      </c>
      <c r="D237" s="698" t="s">
        <v>1177</v>
      </c>
      <c r="E237" s="699"/>
      <c r="F237" s="696"/>
      <c r="G237" s="697"/>
      <c r="H237" s="698"/>
      <c r="I237" s="699"/>
      <c r="J237" s="696"/>
      <c r="K237" s="697"/>
      <c r="L237" s="698"/>
      <c r="M237" s="699"/>
    </row>
    <row r="238" spans="1:13">
      <c r="A238" s="695">
        <v>44484</v>
      </c>
      <c r="B238" s="696" t="s">
        <v>1495</v>
      </c>
      <c r="C238" s="697" t="s">
        <v>1464</v>
      </c>
      <c r="D238" s="698" t="s">
        <v>1177</v>
      </c>
      <c r="E238" s="699"/>
      <c r="F238" s="696"/>
      <c r="G238" s="697"/>
      <c r="H238" s="698"/>
      <c r="I238" s="699"/>
      <c r="J238" s="696"/>
      <c r="K238" s="697"/>
      <c r="L238" s="698"/>
      <c r="M238" s="699"/>
    </row>
    <row r="239" spans="1:13">
      <c r="A239" s="695">
        <v>44487</v>
      </c>
      <c r="B239" s="696" t="s">
        <v>1496</v>
      </c>
      <c r="C239" s="697" t="s">
        <v>1464</v>
      </c>
      <c r="D239" s="698" t="s">
        <v>1177</v>
      </c>
      <c r="E239" s="699"/>
      <c r="F239" s="696"/>
      <c r="G239" s="697"/>
      <c r="H239" s="698"/>
      <c r="I239" s="699"/>
      <c r="J239" s="696"/>
      <c r="K239" s="697"/>
      <c r="L239" s="698"/>
      <c r="M239" s="699"/>
    </row>
    <row r="240" spans="1:13">
      <c r="A240" s="695">
        <v>44533</v>
      </c>
      <c r="B240" s="696"/>
      <c r="C240" s="697"/>
      <c r="D240" s="698"/>
      <c r="E240" s="699"/>
      <c r="F240" s="696" t="s">
        <v>1501</v>
      </c>
      <c r="G240" s="697" t="s">
        <v>1460</v>
      </c>
      <c r="H240" s="698" t="s">
        <v>1177</v>
      </c>
      <c r="I240" s="699" t="s">
        <v>1020</v>
      </c>
      <c r="J240" s="696" t="s">
        <v>1502</v>
      </c>
      <c r="K240" s="697" t="s">
        <v>1460</v>
      </c>
      <c r="L240" s="698" t="s">
        <v>1177</v>
      </c>
      <c r="M240" s="699" t="s">
        <v>1020</v>
      </c>
    </row>
    <row r="241" spans="1:13">
      <c r="A241" s="695">
        <v>44536</v>
      </c>
      <c r="B241" s="696"/>
      <c r="C241" s="697"/>
      <c r="D241" s="698"/>
      <c r="E241" s="699"/>
      <c r="F241" s="696"/>
      <c r="G241" s="697"/>
      <c r="H241" s="698"/>
      <c r="I241" s="699"/>
      <c r="J241" s="696" t="s">
        <v>1503</v>
      </c>
      <c r="K241" s="697" t="s">
        <v>1504</v>
      </c>
      <c r="L241" s="698" t="s">
        <v>1177</v>
      </c>
      <c r="M241" s="699" t="s">
        <v>1020</v>
      </c>
    </row>
    <row r="242" spans="1:13">
      <c r="A242" s="695">
        <v>44539</v>
      </c>
      <c r="B242" s="696"/>
      <c r="C242" s="697"/>
      <c r="D242" s="698"/>
      <c r="E242" s="699"/>
      <c r="F242" s="696"/>
      <c r="G242" s="697"/>
      <c r="H242" s="698"/>
      <c r="I242" s="699"/>
      <c r="J242" s="696" t="s">
        <v>1505</v>
      </c>
      <c r="K242" s="697" t="s">
        <v>1506</v>
      </c>
      <c r="L242" s="698" t="s">
        <v>1489</v>
      </c>
      <c r="M242" s="699" t="s">
        <v>1020</v>
      </c>
    </row>
    <row r="243" spans="1:13">
      <c r="A243" s="695">
        <v>44545</v>
      </c>
      <c r="B243" s="696"/>
      <c r="C243" s="697"/>
      <c r="D243" s="698"/>
      <c r="E243" s="699"/>
      <c r="F243" s="696" t="s">
        <v>1507</v>
      </c>
      <c r="G243" s="697" t="s">
        <v>1508</v>
      </c>
      <c r="H243" s="698" t="s">
        <v>1509</v>
      </c>
      <c r="I243" s="699" t="s">
        <v>1020</v>
      </c>
      <c r="J243" s="696" t="s">
        <v>1507</v>
      </c>
      <c r="K243" s="697" t="s">
        <v>1510</v>
      </c>
      <c r="L243" s="698" t="s">
        <v>1509</v>
      </c>
      <c r="M243" s="699" t="s">
        <v>1020</v>
      </c>
    </row>
    <row r="244" spans="1:13">
      <c r="A244" s="695">
        <v>44551</v>
      </c>
      <c r="B244" s="696"/>
      <c r="C244" s="697"/>
      <c r="D244" s="698"/>
      <c r="E244" s="699"/>
      <c r="F244" s="696" t="s">
        <v>1511</v>
      </c>
      <c r="G244" s="697" t="s">
        <v>1508</v>
      </c>
      <c r="H244" s="698" t="s">
        <v>1509</v>
      </c>
      <c r="I244" s="699" t="s">
        <v>1020</v>
      </c>
      <c r="J244" s="696" t="s">
        <v>1511</v>
      </c>
      <c r="K244" s="697" t="s">
        <v>1510</v>
      </c>
      <c r="L244" s="698" t="s">
        <v>1509</v>
      </c>
      <c r="M244" s="699" t="s">
        <v>1020</v>
      </c>
    </row>
    <row r="245" spans="1:13">
      <c r="A245" s="695">
        <v>44555</v>
      </c>
      <c r="B245" s="696" t="s">
        <v>1512</v>
      </c>
      <c r="C245" s="697" t="s">
        <v>1513</v>
      </c>
      <c r="D245" s="698" t="s">
        <v>1177</v>
      </c>
      <c r="E245" s="699" t="s">
        <v>1020</v>
      </c>
      <c r="F245" s="696"/>
      <c r="G245" s="697"/>
      <c r="H245" s="698"/>
      <c r="I245" s="699"/>
      <c r="J245" s="696"/>
      <c r="K245" s="697"/>
      <c r="L245" s="698"/>
      <c r="M245" s="699"/>
    </row>
    <row r="246" spans="1:13">
      <c r="A246" s="695">
        <v>44556</v>
      </c>
      <c r="B246" s="696" t="s">
        <v>1514</v>
      </c>
      <c r="C246" s="697" t="s">
        <v>1515</v>
      </c>
      <c r="D246" s="698" t="s">
        <v>1509</v>
      </c>
      <c r="E246" s="699" t="s">
        <v>1516</v>
      </c>
      <c r="F246" s="696"/>
      <c r="G246" s="697"/>
      <c r="H246" s="698"/>
      <c r="I246" s="699"/>
      <c r="J246" s="696"/>
      <c r="K246" s="697"/>
      <c r="L246" s="698"/>
      <c r="M246" s="699"/>
    </row>
    <row r="247" spans="1:13">
      <c r="A247" s="695">
        <v>44202</v>
      </c>
      <c r="B247" s="696"/>
      <c r="C247" s="697"/>
      <c r="D247" s="698"/>
      <c r="E247" s="699"/>
      <c r="F247" s="696" t="s">
        <v>1056</v>
      </c>
      <c r="G247" s="697" t="s">
        <v>1460</v>
      </c>
      <c r="H247" s="698" t="s">
        <v>1177</v>
      </c>
      <c r="I247" s="699" t="s">
        <v>1020</v>
      </c>
      <c r="J247" s="696" t="s">
        <v>1056</v>
      </c>
      <c r="K247" s="697" t="s">
        <v>1462</v>
      </c>
      <c r="L247" s="698" t="s">
        <v>1177</v>
      </c>
      <c r="M247" s="699" t="s">
        <v>1020</v>
      </c>
    </row>
    <row r="248" spans="1:13">
      <c r="A248" s="695">
        <v>44600</v>
      </c>
      <c r="B248" s="696"/>
      <c r="C248" s="697"/>
      <c r="D248" s="698"/>
      <c r="E248" s="699"/>
      <c r="F248" s="696" t="s">
        <v>1031</v>
      </c>
      <c r="G248" s="697" t="s">
        <v>1460</v>
      </c>
      <c r="H248" s="698" t="s">
        <v>1489</v>
      </c>
      <c r="I248" s="699" t="s">
        <v>1517</v>
      </c>
      <c r="J248" s="696"/>
      <c r="K248" s="697"/>
      <c r="L248" s="698"/>
      <c r="M248" s="699"/>
    </row>
    <row r="249" spans="1:13">
      <c r="A249" s="695">
        <v>44608</v>
      </c>
      <c r="B249" s="696" t="s">
        <v>934</v>
      </c>
      <c r="C249" s="697" t="s">
        <v>1464</v>
      </c>
      <c r="D249" s="698" t="s">
        <v>1489</v>
      </c>
      <c r="E249" s="699" t="s">
        <v>1517</v>
      </c>
      <c r="F249" s="696"/>
      <c r="G249" s="697"/>
      <c r="H249" s="698"/>
      <c r="I249" s="699"/>
      <c r="J249" s="696"/>
      <c r="K249" s="697"/>
      <c r="L249" s="698"/>
      <c r="M249" s="699"/>
    </row>
    <row r="250" spans="1:13">
      <c r="A250" s="695">
        <v>44612</v>
      </c>
      <c r="B250" s="696"/>
      <c r="C250" s="697"/>
      <c r="D250" s="698"/>
      <c r="E250" s="699"/>
      <c r="F250" s="696"/>
      <c r="G250" s="697"/>
      <c r="H250" s="698"/>
      <c r="I250" s="699"/>
      <c r="J250" s="696" t="s">
        <v>1518</v>
      </c>
      <c r="K250" s="697" t="s">
        <v>1462</v>
      </c>
      <c r="L250" s="698" t="s">
        <v>1489</v>
      </c>
      <c r="M250" s="699" t="s">
        <v>1517</v>
      </c>
    </row>
    <row r="251" spans="1:13">
      <c r="A251" s="695"/>
      <c r="B251" s="696"/>
      <c r="C251" s="697"/>
      <c r="D251" s="698"/>
      <c r="E251" s="699"/>
      <c r="F251" s="696"/>
      <c r="G251" s="697"/>
      <c r="H251" s="698"/>
      <c r="I251" s="699"/>
      <c r="J251" s="696"/>
      <c r="K251" s="697"/>
      <c r="L251" s="698"/>
      <c r="M251" s="699"/>
    </row>
    <row r="252" spans="1:13">
      <c r="A252" s="695"/>
      <c r="B252" s="696"/>
      <c r="C252" s="697"/>
      <c r="D252" s="698"/>
      <c r="E252" s="699"/>
      <c r="F252" s="696"/>
      <c r="G252" s="697"/>
      <c r="H252" s="698"/>
      <c r="I252" s="699"/>
      <c r="J252" s="696"/>
      <c r="K252" s="697"/>
      <c r="L252" s="698"/>
      <c r="M252" s="699"/>
    </row>
    <row r="253" spans="1:13">
      <c r="A253" s="695"/>
      <c r="B253" s="696"/>
      <c r="C253" s="697"/>
      <c r="D253" s="698"/>
      <c r="E253" s="699"/>
      <c r="F253" s="696"/>
      <c r="G253" s="697"/>
      <c r="H253" s="698"/>
      <c r="I253" s="699"/>
      <c r="J253" s="696"/>
      <c r="K253" s="697"/>
      <c r="L253" s="698"/>
      <c r="M253" s="699"/>
    </row>
    <row r="254" spans="1:13">
      <c r="A254" s="695"/>
      <c r="B254" s="696"/>
      <c r="C254" s="697"/>
      <c r="D254" s="698"/>
      <c r="E254" s="699"/>
      <c r="F254" s="696"/>
      <c r="G254" s="697"/>
      <c r="H254" s="698"/>
      <c r="I254" s="699"/>
      <c r="J254" s="696"/>
      <c r="K254" s="697"/>
      <c r="L254" s="698"/>
      <c r="M254" s="699"/>
    </row>
    <row r="255" spans="1:13">
      <c r="A255" s="695"/>
      <c r="B255" s="696"/>
      <c r="C255" s="697"/>
      <c r="D255" s="698"/>
      <c r="E255" s="699"/>
      <c r="F255" s="696"/>
      <c r="G255" s="697"/>
      <c r="H255" s="698"/>
      <c r="I255" s="699"/>
      <c r="J255" s="696"/>
      <c r="K255" s="697"/>
      <c r="L255" s="698"/>
      <c r="M255" s="699"/>
    </row>
    <row r="256" spans="1:13">
      <c r="A256" s="695"/>
      <c r="B256" s="696"/>
      <c r="C256" s="697"/>
      <c r="D256" s="698"/>
      <c r="E256" s="699"/>
      <c r="F256" s="696"/>
      <c r="G256" s="697"/>
      <c r="H256" s="698"/>
      <c r="I256" s="699"/>
      <c r="J256" s="696"/>
      <c r="K256" s="697"/>
      <c r="L256" s="698"/>
      <c r="M256" s="699"/>
    </row>
    <row r="257" spans="1:13">
      <c r="A257" s="695"/>
      <c r="B257" s="696"/>
      <c r="C257" s="697"/>
      <c r="D257" s="698"/>
      <c r="E257" s="699"/>
      <c r="F257" s="696"/>
      <c r="G257" s="697"/>
      <c r="H257" s="698"/>
      <c r="I257" s="699"/>
      <c r="J257" s="696"/>
      <c r="K257" s="697"/>
      <c r="L257" s="698"/>
      <c r="M257" s="699"/>
    </row>
    <row r="258" spans="1:13">
      <c r="A258" s="695"/>
      <c r="B258" s="696"/>
      <c r="C258" s="697"/>
      <c r="D258" s="698"/>
      <c r="E258" s="699"/>
      <c r="F258" s="696"/>
      <c r="G258" s="697"/>
      <c r="H258" s="698"/>
      <c r="I258" s="699"/>
      <c r="J258" s="696"/>
      <c r="K258" s="697"/>
      <c r="L258" s="698"/>
      <c r="M258" s="699"/>
    </row>
    <row r="259" spans="1:13">
      <c r="A259" s="695"/>
      <c r="B259" s="696"/>
      <c r="C259" s="697"/>
      <c r="D259" s="698"/>
      <c r="E259" s="699"/>
      <c r="F259" s="696"/>
      <c r="G259" s="697"/>
      <c r="H259" s="698"/>
      <c r="I259" s="699"/>
      <c r="J259" s="696"/>
      <c r="K259" s="697"/>
      <c r="L259" s="698"/>
      <c r="M259" s="699"/>
    </row>
    <row r="260" spans="1:13">
      <c r="A260" s="695"/>
      <c r="B260" s="696"/>
      <c r="C260" s="697"/>
      <c r="D260" s="698"/>
      <c r="E260" s="699"/>
      <c r="F260" s="696"/>
      <c r="G260" s="697"/>
      <c r="H260" s="698"/>
      <c r="I260" s="699"/>
      <c r="J260" s="696"/>
      <c r="K260" s="697"/>
      <c r="L260" s="698"/>
      <c r="M260" s="699"/>
    </row>
    <row r="261" spans="1:13">
      <c r="A261" s="695"/>
      <c r="B261" s="696"/>
      <c r="C261" s="697"/>
      <c r="D261" s="698"/>
      <c r="E261" s="699"/>
      <c r="F261" s="696"/>
      <c r="G261" s="697"/>
      <c r="H261" s="698"/>
      <c r="I261" s="699"/>
      <c r="J261" s="696"/>
      <c r="K261" s="697"/>
      <c r="L261" s="698"/>
      <c r="M261" s="699"/>
    </row>
    <row r="262" spans="1:13">
      <c r="A262" s="695"/>
      <c r="B262" s="696"/>
      <c r="C262" s="697"/>
      <c r="D262" s="698"/>
      <c r="E262" s="699"/>
      <c r="F262" s="696"/>
      <c r="G262" s="697"/>
      <c r="H262" s="698"/>
      <c r="I262" s="699"/>
      <c r="J262" s="696"/>
      <c r="K262" s="697"/>
      <c r="L262" s="698"/>
      <c r="M262" s="699"/>
    </row>
    <row r="263" spans="1:13">
      <c r="A263" s="695"/>
      <c r="B263" s="696"/>
      <c r="C263" s="697"/>
      <c r="D263" s="698"/>
      <c r="E263" s="699"/>
      <c r="F263" s="696"/>
      <c r="G263" s="697"/>
      <c r="H263" s="698"/>
      <c r="I263" s="699"/>
      <c r="J263" s="696"/>
      <c r="K263" s="697"/>
      <c r="L263" s="698"/>
      <c r="M263" s="699"/>
    </row>
    <row r="264" spans="1:13">
      <c r="A264" s="695"/>
      <c r="B264" s="696"/>
      <c r="C264" s="697"/>
      <c r="D264" s="698"/>
      <c r="E264" s="699"/>
      <c r="F264" s="696"/>
      <c r="G264" s="697"/>
      <c r="H264" s="698"/>
      <c r="I264" s="699"/>
      <c r="J264" s="696"/>
      <c r="K264" s="697"/>
      <c r="L264" s="698"/>
      <c r="M264" s="699"/>
    </row>
    <row r="265" spans="1:13">
      <c r="A265" s="695"/>
      <c r="B265" s="696"/>
      <c r="C265" s="697"/>
      <c r="D265" s="698"/>
      <c r="E265" s="699"/>
      <c r="F265" s="696"/>
      <c r="G265" s="697"/>
      <c r="H265" s="698"/>
      <c r="I265" s="699"/>
      <c r="J265" s="696"/>
      <c r="K265" s="697"/>
      <c r="L265" s="698"/>
      <c r="M265" s="699"/>
    </row>
    <row r="266" spans="1:13">
      <c r="A266" s="695"/>
      <c r="B266" s="696"/>
      <c r="C266" s="697"/>
      <c r="D266" s="698"/>
      <c r="E266" s="699"/>
      <c r="F266" s="696"/>
      <c r="G266" s="697"/>
      <c r="H266" s="698"/>
      <c r="I266" s="699"/>
      <c r="J266" s="696"/>
      <c r="K266" s="697"/>
      <c r="L266" s="698"/>
      <c r="M266" s="699"/>
    </row>
    <row r="267" spans="1:13">
      <c r="A267" s="695"/>
      <c r="B267" s="696"/>
      <c r="C267" s="697"/>
      <c r="D267" s="698"/>
      <c r="E267" s="699"/>
      <c r="F267" s="696"/>
      <c r="G267" s="697"/>
      <c r="H267" s="698"/>
      <c r="I267" s="699"/>
      <c r="J267" s="696"/>
      <c r="K267" s="697"/>
      <c r="L267" s="698"/>
      <c r="M267" s="699"/>
    </row>
    <row r="268" spans="1:13">
      <c r="A268" s="695"/>
      <c r="B268" s="696"/>
      <c r="C268" s="697"/>
      <c r="D268" s="698"/>
      <c r="E268" s="699"/>
      <c r="F268" s="696"/>
      <c r="G268" s="697"/>
      <c r="H268" s="698"/>
      <c r="I268" s="699"/>
      <c r="J268" s="696"/>
      <c r="K268" s="697"/>
      <c r="L268" s="698"/>
      <c r="M268" s="699"/>
    </row>
    <row r="269" spans="1:13">
      <c r="A269" s="695"/>
      <c r="B269" s="696"/>
      <c r="C269" s="697"/>
      <c r="D269" s="698"/>
      <c r="E269" s="699"/>
      <c r="F269" s="696"/>
      <c r="G269" s="697"/>
      <c r="H269" s="698"/>
      <c r="I269" s="699"/>
      <c r="J269" s="696"/>
      <c r="K269" s="697"/>
      <c r="L269" s="698"/>
      <c r="M269" s="699"/>
    </row>
    <row r="270" spans="1:13">
      <c r="A270" s="695"/>
      <c r="B270" s="696"/>
      <c r="C270" s="697"/>
      <c r="D270" s="698"/>
      <c r="E270" s="699"/>
      <c r="F270" s="696"/>
      <c r="G270" s="697"/>
      <c r="H270" s="698"/>
      <c r="I270" s="699"/>
      <c r="J270" s="696"/>
      <c r="K270" s="697"/>
      <c r="L270" s="698"/>
      <c r="M270" s="699"/>
    </row>
    <row r="271" spans="1:13">
      <c r="A271" s="695"/>
      <c r="B271" s="696"/>
      <c r="C271" s="697"/>
      <c r="D271" s="698"/>
      <c r="E271" s="699"/>
      <c r="F271" s="696"/>
      <c r="G271" s="697"/>
      <c r="H271" s="698"/>
      <c r="I271" s="699"/>
      <c r="J271" s="696"/>
      <c r="K271" s="697"/>
      <c r="L271" s="698"/>
      <c r="M271" s="699"/>
    </row>
    <row r="272" spans="1:13">
      <c r="A272" s="695"/>
      <c r="B272" s="696"/>
      <c r="C272" s="697"/>
      <c r="D272" s="698"/>
      <c r="E272" s="699"/>
      <c r="F272" s="696"/>
      <c r="G272" s="697"/>
      <c r="H272" s="698"/>
      <c r="I272" s="699"/>
      <c r="J272" s="696"/>
      <c r="K272" s="697"/>
      <c r="L272" s="698"/>
      <c r="M272" s="699"/>
    </row>
    <row r="273" spans="1:13">
      <c r="A273" s="695"/>
      <c r="B273" s="696"/>
      <c r="C273" s="697"/>
      <c r="D273" s="698"/>
      <c r="E273" s="699"/>
      <c r="F273" s="696"/>
      <c r="G273" s="697"/>
      <c r="H273" s="698"/>
      <c r="I273" s="699"/>
      <c r="J273" s="696"/>
      <c r="K273" s="697"/>
      <c r="L273" s="698"/>
      <c r="M273" s="699"/>
    </row>
    <row r="274" spans="1:13">
      <c r="A274" s="695"/>
      <c r="B274" s="696"/>
      <c r="C274" s="697"/>
      <c r="D274" s="698"/>
      <c r="E274" s="699"/>
      <c r="F274" s="696"/>
      <c r="G274" s="697"/>
      <c r="H274" s="698"/>
      <c r="I274" s="699"/>
      <c r="J274" s="696"/>
      <c r="K274" s="697"/>
      <c r="L274" s="698"/>
      <c r="M274" s="699"/>
    </row>
    <row r="275" spans="1:13">
      <c r="A275" s="695"/>
      <c r="B275" s="696"/>
      <c r="C275" s="697"/>
      <c r="D275" s="698"/>
      <c r="E275" s="699"/>
      <c r="F275" s="696"/>
      <c r="G275" s="697"/>
      <c r="H275" s="698"/>
      <c r="I275" s="699"/>
      <c r="J275" s="696"/>
      <c r="K275" s="697"/>
      <c r="L275" s="698"/>
      <c r="M275" s="699"/>
    </row>
    <row r="276" spans="1:13">
      <c r="A276" s="695"/>
      <c r="B276" s="696"/>
      <c r="C276" s="697"/>
      <c r="D276" s="698"/>
      <c r="E276" s="699"/>
      <c r="F276" s="696"/>
      <c r="G276" s="697"/>
      <c r="H276" s="698"/>
      <c r="I276" s="699"/>
      <c r="J276" s="696"/>
      <c r="K276" s="697"/>
      <c r="L276" s="698"/>
      <c r="M276" s="699"/>
    </row>
    <row r="277" spans="1:13">
      <c r="A277" s="695"/>
      <c r="B277" s="696"/>
      <c r="C277" s="697"/>
      <c r="D277" s="698"/>
      <c r="E277" s="699"/>
      <c r="F277" s="696"/>
      <c r="G277" s="697"/>
      <c r="H277" s="698"/>
      <c r="I277" s="699"/>
      <c r="J277" s="696"/>
      <c r="K277" s="697"/>
      <c r="L277" s="698"/>
      <c r="M277" s="699"/>
    </row>
    <row r="278" spans="1:13">
      <c r="A278" s="695"/>
      <c r="B278" s="696"/>
      <c r="C278" s="697"/>
      <c r="D278" s="698"/>
      <c r="E278" s="699"/>
      <c r="F278" s="696"/>
      <c r="G278" s="697"/>
      <c r="H278" s="698"/>
      <c r="I278" s="699"/>
      <c r="J278" s="696"/>
      <c r="K278" s="697"/>
      <c r="L278" s="698"/>
      <c r="M278" s="699"/>
    </row>
    <row r="279" spans="1:13">
      <c r="A279" s="695"/>
      <c r="B279" s="696"/>
      <c r="C279" s="697"/>
      <c r="D279" s="698"/>
      <c r="E279" s="699"/>
      <c r="F279" s="696"/>
      <c r="G279" s="697"/>
      <c r="H279" s="698"/>
      <c r="I279" s="699"/>
      <c r="J279" s="696"/>
      <c r="K279" s="697"/>
      <c r="L279" s="698"/>
      <c r="M279" s="699"/>
    </row>
    <row r="280" spans="1:13">
      <c r="A280" s="695"/>
      <c r="B280" s="696"/>
      <c r="C280" s="697"/>
      <c r="D280" s="698"/>
      <c r="E280" s="699"/>
      <c r="F280" s="696"/>
      <c r="G280" s="697"/>
      <c r="H280" s="698"/>
      <c r="I280" s="699"/>
      <c r="J280" s="696"/>
      <c r="K280" s="697"/>
      <c r="L280" s="698"/>
      <c r="M280" s="699"/>
    </row>
    <row r="281" spans="1:13">
      <c r="A281" s="695"/>
      <c r="B281" s="696"/>
      <c r="C281" s="697"/>
      <c r="D281" s="698"/>
      <c r="E281" s="699"/>
      <c r="F281" s="696"/>
      <c r="G281" s="697"/>
      <c r="H281" s="698"/>
      <c r="I281" s="699"/>
      <c r="J281" s="696"/>
      <c r="K281" s="697"/>
      <c r="L281" s="698"/>
      <c r="M281" s="699"/>
    </row>
    <row r="282" spans="1:13">
      <c r="A282" s="695"/>
      <c r="B282" s="696"/>
      <c r="C282" s="697"/>
      <c r="D282" s="698"/>
      <c r="E282" s="699"/>
      <c r="F282" s="696"/>
      <c r="G282" s="697"/>
      <c r="H282" s="698"/>
      <c r="I282" s="699"/>
      <c r="J282" s="696"/>
      <c r="K282" s="697"/>
      <c r="L282" s="698"/>
      <c r="M282" s="699"/>
    </row>
    <row r="283" spans="1:13">
      <c r="A283" s="695"/>
      <c r="B283" s="696"/>
      <c r="C283" s="697"/>
      <c r="D283" s="698"/>
      <c r="E283" s="699"/>
      <c r="F283" s="696"/>
      <c r="G283" s="697"/>
      <c r="H283" s="698"/>
      <c r="I283" s="699"/>
      <c r="J283" s="696"/>
      <c r="K283" s="697"/>
      <c r="L283" s="698"/>
      <c r="M283" s="699"/>
    </row>
    <row r="284" spans="1:13">
      <c r="A284" s="695"/>
      <c r="B284" s="696"/>
      <c r="C284" s="697"/>
      <c r="D284" s="698"/>
      <c r="E284" s="699"/>
      <c r="F284" s="696"/>
      <c r="G284" s="697"/>
      <c r="H284" s="698"/>
      <c r="I284" s="699"/>
      <c r="J284" s="696"/>
      <c r="K284" s="697"/>
      <c r="L284" s="698"/>
      <c r="M284" s="699"/>
    </row>
    <row r="285" spans="1:13">
      <c r="A285" s="695"/>
      <c r="B285" s="696"/>
      <c r="C285" s="697"/>
      <c r="D285" s="698"/>
      <c r="E285" s="699"/>
      <c r="F285" s="696"/>
      <c r="G285" s="697"/>
      <c r="H285" s="698"/>
      <c r="I285" s="699"/>
      <c r="J285" s="696"/>
      <c r="K285" s="697"/>
      <c r="L285" s="698"/>
      <c r="M285" s="699"/>
    </row>
    <row r="286" spans="1:13">
      <c r="A286" s="695"/>
      <c r="B286" s="696"/>
      <c r="C286" s="697"/>
      <c r="D286" s="698"/>
      <c r="E286" s="699"/>
      <c r="F286" s="696"/>
      <c r="G286" s="697"/>
      <c r="H286" s="698"/>
      <c r="I286" s="699"/>
      <c r="J286" s="696"/>
      <c r="K286" s="697"/>
      <c r="L286" s="698"/>
      <c r="M286" s="699"/>
    </row>
    <row r="287" spans="1:13">
      <c r="A287" s="695"/>
      <c r="B287" s="696"/>
      <c r="C287" s="697"/>
      <c r="D287" s="698"/>
      <c r="E287" s="699"/>
      <c r="F287" s="696"/>
      <c r="G287" s="697"/>
      <c r="H287" s="698"/>
      <c r="I287" s="699"/>
      <c r="J287" s="696"/>
      <c r="K287" s="697"/>
      <c r="L287" s="698"/>
      <c r="M287" s="699"/>
    </row>
    <row r="288" spans="1:13">
      <c r="A288" s="695"/>
      <c r="B288" s="696"/>
      <c r="C288" s="697"/>
      <c r="D288" s="698"/>
      <c r="E288" s="699"/>
      <c r="F288" s="696"/>
      <c r="G288" s="697"/>
      <c r="H288" s="698"/>
      <c r="I288" s="699"/>
      <c r="J288" s="696"/>
      <c r="K288" s="697"/>
      <c r="L288" s="698"/>
      <c r="M288" s="699"/>
    </row>
    <row r="289" spans="1:13">
      <c r="A289" s="695"/>
      <c r="B289" s="696"/>
      <c r="C289" s="697"/>
      <c r="D289" s="698"/>
      <c r="E289" s="699"/>
      <c r="F289" s="696"/>
      <c r="G289" s="697"/>
      <c r="H289" s="698"/>
      <c r="I289" s="699"/>
      <c r="J289" s="696"/>
      <c r="K289" s="697"/>
      <c r="L289" s="698"/>
      <c r="M289" s="699"/>
    </row>
    <row r="290" spans="1:13">
      <c r="A290" s="695"/>
      <c r="B290" s="696"/>
      <c r="C290" s="697"/>
      <c r="D290" s="698"/>
      <c r="E290" s="699"/>
      <c r="F290" s="696"/>
      <c r="G290" s="697"/>
      <c r="H290" s="698"/>
      <c r="I290" s="699"/>
      <c r="J290" s="696"/>
      <c r="K290" s="697"/>
      <c r="L290" s="698"/>
      <c r="M290" s="699"/>
    </row>
    <row r="291" spans="1:13">
      <c r="A291" s="695"/>
      <c r="B291" s="696"/>
      <c r="C291" s="697"/>
      <c r="D291" s="698"/>
      <c r="E291" s="699"/>
      <c r="F291" s="696"/>
      <c r="G291" s="697"/>
      <c r="H291" s="698"/>
      <c r="I291" s="699"/>
      <c r="J291" s="696"/>
      <c r="K291" s="697"/>
      <c r="L291" s="698"/>
      <c r="M291" s="699"/>
    </row>
    <row r="292" spans="1:13">
      <c r="A292" s="695"/>
      <c r="B292" s="696"/>
      <c r="C292" s="697"/>
      <c r="D292" s="698"/>
      <c r="E292" s="699"/>
      <c r="F292" s="696"/>
      <c r="G292" s="697"/>
      <c r="H292" s="698"/>
      <c r="I292" s="699"/>
      <c r="J292" s="696"/>
      <c r="K292" s="697"/>
      <c r="L292" s="698"/>
      <c r="M292" s="699"/>
    </row>
    <row r="293" spans="1:13">
      <c r="A293" s="695"/>
      <c r="B293" s="696"/>
      <c r="C293" s="697"/>
      <c r="D293" s="698"/>
      <c r="E293" s="699"/>
      <c r="F293" s="696"/>
      <c r="G293" s="697"/>
      <c r="H293" s="698"/>
      <c r="I293" s="699"/>
      <c r="J293" s="696"/>
      <c r="K293" s="697"/>
      <c r="L293" s="698"/>
      <c r="M293" s="699"/>
    </row>
    <row r="294" spans="1:13">
      <c r="A294" s="695"/>
      <c r="B294" s="696"/>
      <c r="C294" s="697"/>
      <c r="D294" s="698"/>
      <c r="E294" s="699"/>
      <c r="F294" s="696"/>
      <c r="G294" s="697"/>
      <c r="H294" s="698"/>
      <c r="I294" s="699"/>
      <c r="J294" s="696"/>
      <c r="K294" s="697"/>
      <c r="L294" s="698"/>
      <c r="M294" s="699"/>
    </row>
    <row r="295" spans="1:13">
      <c r="A295" s="695"/>
      <c r="B295" s="696"/>
      <c r="C295" s="697"/>
      <c r="D295" s="698"/>
      <c r="E295" s="699"/>
      <c r="F295" s="696"/>
      <c r="G295" s="697"/>
      <c r="H295" s="698"/>
      <c r="I295" s="699"/>
      <c r="J295" s="696"/>
      <c r="K295" s="697"/>
      <c r="L295" s="698"/>
      <c r="M295" s="699"/>
    </row>
    <row r="296" spans="1:13">
      <c r="A296" s="695"/>
      <c r="B296" s="696"/>
      <c r="C296" s="697"/>
      <c r="D296" s="698"/>
      <c r="E296" s="699"/>
      <c r="F296" s="696"/>
      <c r="G296" s="697"/>
      <c r="H296" s="698"/>
      <c r="I296" s="699"/>
      <c r="J296" s="696"/>
      <c r="K296" s="697"/>
      <c r="L296" s="698"/>
      <c r="M296" s="699"/>
    </row>
    <row r="297" spans="1:13">
      <c r="A297" s="695"/>
      <c r="B297" s="696"/>
      <c r="C297" s="697"/>
      <c r="D297" s="698"/>
      <c r="E297" s="699"/>
      <c r="F297" s="696"/>
      <c r="G297" s="697"/>
      <c r="H297" s="698"/>
      <c r="I297" s="699"/>
      <c r="J297" s="696"/>
      <c r="K297" s="697"/>
      <c r="L297" s="698"/>
      <c r="M297" s="699"/>
    </row>
    <row r="298" spans="1:13">
      <c r="A298" s="695"/>
      <c r="B298" s="696"/>
      <c r="C298" s="697"/>
      <c r="D298" s="698"/>
      <c r="E298" s="699"/>
      <c r="F298" s="696"/>
      <c r="G298" s="697"/>
      <c r="H298" s="698"/>
      <c r="I298" s="699"/>
      <c r="J298" s="696"/>
      <c r="K298" s="697"/>
      <c r="L298" s="698"/>
      <c r="M298" s="699"/>
    </row>
    <row r="299" spans="1:13">
      <c r="A299" s="695"/>
      <c r="B299" s="696"/>
      <c r="C299" s="697"/>
      <c r="D299" s="698"/>
      <c r="E299" s="699"/>
      <c r="F299" s="696"/>
      <c r="G299" s="697"/>
      <c r="H299" s="698"/>
      <c r="I299" s="699"/>
      <c r="J299" s="696"/>
      <c r="K299" s="697"/>
      <c r="L299" s="698"/>
      <c r="M299" s="699"/>
    </row>
    <row r="300" spans="1:13">
      <c r="A300" s="695"/>
      <c r="B300" s="696"/>
      <c r="C300" s="697"/>
      <c r="D300" s="698"/>
      <c r="E300" s="699"/>
      <c r="F300" s="696"/>
      <c r="G300" s="697"/>
      <c r="H300" s="698"/>
      <c r="I300" s="699"/>
      <c r="J300" s="696"/>
      <c r="K300" s="697"/>
      <c r="L300" s="698"/>
      <c r="M300" s="699"/>
    </row>
    <row r="301" spans="1:13">
      <c r="A301" s="695"/>
      <c r="B301" s="696"/>
      <c r="C301" s="697"/>
      <c r="D301" s="698"/>
      <c r="E301" s="699"/>
      <c r="F301" s="696"/>
      <c r="G301" s="697"/>
      <c r="H301" s="698"/>
      <c r="I301" s="699"/>
      <c r="J301" s="696"/>
      <c r="K301" s="697"/>
      <c r="L301" s="698"/>
      <c r="M301" s="699"/>
    </row>
    <row r="302" spans="1:13">
      <c r="A302" s="695"/>
      <c r="B302" s="696"/>
      <c r="C302" s="697"/>
      <c r="D302" s="698"/>
      <c r="E302" s="699"/>
      <c r="F302" s="696"/>
      <c r="G302" s="697"/>
      <c r="H302" s="698"/>
      <c r="I302" s="699"/>
      <c r="J302" s="696"/>
      <c r="K302" s="697"/>
      <c r="L302" s="698"/>
      <c r="M302" s="699"/>
    </row>
    <row r="303" spans="1:13">
      <c r="A303" s="695"/>
      <c r="B303" s="696"/>
      <c r="C303" s="697"/>
      <c r="D303" s="698"/>
      <c r="E303" s="699"/>
      <c r="F303" s="696"/>
      <c r="G303" s="697"/>
      <c r="H303" s="698"/>
      <c r="I303" s="699"/>
      <c r="J303" s="696"/>
      <c r="K303" s="697"/>
      <c r="L303" s="698"/>
      <c r="M303" s="699"/>
    </row>
    <row r="304" spans="1:13">
      <c r="A304" s="695"/>
      <c r="B304" s="696"/>
      <c r="C304" s="697"/>
      <c r="D304" s="698"/>
      <c r="E304" s="699"/>
      <c r="F304" s="696"/>
      <c r="G304" s="697"/>
      <c r="H304" s="698"/>
      <c r="I304" s="699"/>
      <c r="J304" s="696"/>
      <c r="K304" s="697"/>
      <c r="L304" s="698"/>
      <c r="M304" s="699"/>
    </row>
    <row r="305" spans="1:13">
      <c r="A305" s="695"/>
      <c r="B305" s="696"/>
      <c r="C305" s="697"/>
      <c r="D305" s="698"/>
      <c r="E305" s="699"/>
      <c r="F305" s="696"/>
      <c r="G305" s="697"/>
      <c r="H305" s="698"/>
      <c r="I305" s="699"/>
      <c r="J305" s="696"/>
      <c r="K305" s="697"/>
      <c r="L305" s="698"/>
      <c r="M305" s="699"/>
    </row>
    <row r="306" spans="1:13">
      <c r="A306" s="695"/>
      <c r="B306" s="696"/>
      <c r="C306" s="697"/>
      <c r="D306" s="698"/>
      <c r="E306" s="699"/>
      <c r="F306" s="696"/>
      <c r="G306" s="697"/>
      <c r="H306" s="698"/>
      <c r="I306" s="699"/>
      <c r="J306" s="696"/>
      <c r="K306" s="697"/>
      <c r="L306" s="698"/>
      <c r="M306" s="699"/>
    </row>
    <row r="307" spans="1:13">
      <c r="A307" s="695"/>
      <c r="B307" s="696"/>
      <c r="C307" s="697"/>
      <c r="D307" s="698"/>
      <c r="E307" s="699"/>
      <c r="F307" s="696"/>
      <c r="G307" s="697"/>
      <c r="H307" s="698"/>
      <c r="I307" s="699"/>
      <c r="J307" s="696"/>
      <c r="K307" s="697"/>
      <c r="L307" s="698"/>
      <c r="M307" s="699"/>
    </row>
    <row r="308" spans="1:13">
      <c r="A308" s="695"/>
      <c r="B308" s="696"/>
      <c r="C308" s="697"/>
      <c r="D308" s="698"/>
      <c r="E308" s="699"/>
      <c r="F308" s="696"/>
      <c r="G308" s="697"/>
      <c r="H308" s="698"/>
      <c r="I308" s="699"/>
      <c r="J308" s="696"/>
      <c r="K308" s="697"/>
      <c r="L308" s="698"/>
      <c r="M308" s="699"/>
    </row>
    <row r="309" spans="1:13">
      <c r="A309" s="695"/>
      <c r="B309" s="696"/>
      <c r="C309" s="697"/>
      <c r="D309" s="698"/>
      <c r="E309" s="699"/>
      <c r="F309" s="696"/>
      <c r="G309" s="697"/>
      <c r="H309" s="698"/>
      <c r="I309" s="699"/>
      <c r="J309" s="696"/>
      <c r="K309" s="697"/>
      <c r="L309" s="698"/>
      <c r="M309" s="699"/>
    </row>
    <row r="310" spans="1:13">
      <c r="A310" s="695"/>
      <c r="B310" s="696"/>
      <c r="C310" s="697"/>
      <c r="D310" s="698"/>
      <c r="E310" s="699"/>
      <c r="F310" s="696"/>
      <c r="G310" s="697"/>
      <c r="H310" s="698"/>
      <c r="I310" s="699"/>
      <c r="J310" s="696"/>
      <c r="K310" s="697"/>
      <c r="L310" s="698"/>
      <c r="M310" s="699"/>
    </row>
    <row r="311" spans="1:13">
      <c r="A311" s="695"/>
      <c r="B311" s="696"/>
      <c r="C311" s="697"/>
      <c r="D311" s="698"/>
      <c r="E311" s="699"/>
      <c r="F311" s="696"/>
      <c r="G311" s="697"/>
      <c r="H311" s="698"/>
      <c r="I311" s="699"/>
      <c r="J311" s="696"/>
      <c r="K311" s="697"/>
      <c r="L311" s="698"/>
      <c r="M311" s="699"/>
    </row>
    <row r="312" spans="1:13">
      <c r="A312" s="695"/>
      <c r="B312" s="696"/>
      <c r="C312" s="697"/>
      <c r="D312" s="698"/>
      <c r="E312" s="699"/>
      <c r="F312" s="696"/>
      <c r="G312" s="697"/>
      <c r="H312" s="698"/>
      <c r="I312" s="699"/>
      <c r="J312" s="696"/>
      <c r="K312" s="697"/>
      <c r="L312" s="698"/>
      <c r="M312" s="699"/>
    </row>
    <row r="313" spans="1:13">
      <c r="A313" s="695"/>
      <c r="B313" s="696"/>
      <c r="C313" s="697"/>
      <c r="D313" s="698"/>
      <c r="E313" s="699"/>
      <c r="F313" s="696"/>
      <c r="G313" s="697"/>
      <c r="H313" s="698"/>
      <c r="I313" s="699"/>
      <c r="J313" s="696"/>
      <c r="K313" s="697"/>
      <c r="L313" s="698"/>
      <c r="M313" s="699"/>
    </row>
    <row r="314" spans="1:13">
      <c r="A314" s="695"/>
      <c r="B314" s="696"/>
      <c r="C314" s="697"/>
      <c r="D314" s="698"/>
      <c r="E314" s="699"/>
      <c r="F314" s="696"/>
      <c r="G314" s="697"/>
      <c r="H314" s="698"/>
      <c r="I314" s="699"/>
      <c r="J314" s="696"/>
      <c r="K314" s="697"/>
      <c r="L314" s="698"/>
      <c r="M314" s="699"/>
    </row>
    <row r="315" spans="1:13">
      <c r="A315" s="695"/>
      <c r="B315" s="696"/>
      <c r="C315" s="697"/>
      <c r="D315" s="698"/>
      <c r="E315" s="699"/>
      <c r="F315" s="696"/>
      <c r="G315" s="697"/>
      <c r="H315" s="698"/>
      <c r="I315" s="699"/>
      <c r="J315" s="696"/>
      <c r="K315" s="697"/>
      <c r="L315" s="698"/>
      <c r="M315" s="699"/>
    </row>
    <row r="316" spans="1:13">
      <c r="A316" s="695"/>
      <c r="B316" s="696"/>
      <c r="C316" s="697"/>
      <c r="D316" s="698"/>
      <c r="E316" s="699"/>
      <c r="F316" s="696"/>
      <c r="G316" s="697"/>
      <c r="H316" s="698"/>
      <c r="I316" s="699"/>
      <c r="J316" s="696"/>
      <c r="K316" s="697"/>
      <c r="L316" s="698"/>
      <c r="M316" s="699"/>
    </row>
    <row r="317" spans="1:13">
      <c r="A317" s="695"/>
      <c r="B317" s="696"/>
      <c r="C317" s="697"/>
      <c r="D317" s="698"/>
      <c r="E317" s="699"/>
      <c r="F317" s="696"/>
      <c r="G317" s="697"/>
      <c r="H317" s="698"/>
      <c r="I317" s="699"/>
      <c r="J317" s="696"/>
      <c r="K317" s="697"/>
      <c r="L317" s="698"/>
      <c r="M317" s="699"/>
    </row>
    <row r="318" spans="1:13">
      <c r="A318" s="695"/>
      <c r="B318" s="696"/>
      <c r="C318" s="697"/>
      <c r="D318" s="698"/>
      <c r="E318" s="699"/>
      <c r="F318" s="696"/>
      <c r="G318" s="697"/>
      <c r="H318" s="698"/>
      <c r="I318" s="699"/>
      <c r="J318" s="696"/>
      <c r="K318" s="697"/>
      <c r="L318" s="698"/>
      <c r="M318" s="699"/>
    </row>
    <row r="319" spans="1:13">
      <c r="A319" s="695"/>
      <c r="B319" s="696"/>
      <c r="C319" s="697"/>
      <c r="D319" s="698"/>
      <c r="E319" s="699"/>
      <c r="F319" s="696"/>
      <c r="G319" s="697"/>
      <c r="H319" s="698"/>
      <c r="I319" s="699"/>
      <c r="J319" s="696"/>
      <c r="K319" s="697"/>
      <c r="L319" s="698"/>
      <c r="M319" s="699"/>
    </row>
    <row r="320" spans="1:13">
      <c r="A320" s="695"/>
      <c r="B320" s="696"/>
      <c r="C320" s="697"/>
      <c r="D320" s="698"/>
      <c r="E320" s="699"/>
      <c r="F320" s="696"/>
      <c r="G320" s="697"/>
      <c r="H320" s="698"/>
      <c r="I320" s="699"/>
      <c r="J320" s="696"/>
      <c r="K320" s="697"/>
      <c r="L320" s="698"/>
      <c r="M320" s="699"/>
    </row>
    <row r="321" spans="1:13">
      <c r="A321" s="695"/>
      <c r="B321" s="696"/>
      <c r="C321" s="697"/>
      <c r="D321" s="698"/>
      <c r="E321" s="699"/>
      <c r="F321" s="696"/>
      <c r="G321" s="697"/>
      <c r="H321" s="698"/>
      <c r="I321" s="699"/>
      <c r="J321" s="696"/>
      <c r="K321" s="697"/>
      <c r="L321" s="698"/>
      <c r="M321" s="699"/>
    </row>
    <row r="322" spans="1:13">
      <c r="A322" s="695"/>
      <c r="B322" s="696"/>
      <c r="C322" s="697"/>
      <c r="D322" s="698"/>
      <c r="E322" s="699"/>
      <c r="F322" s="696"/>
      <c r="G322" s="697"/>
      <c r="H322" s="698"/>
      <c r="I322" s="699"/>
      <c r="J322" s="696"/>
      <c r="K322" s="697"/>
      <c r="L322" s="698"/>
      <c r="M322" s="699"/>
    </row>
    <row r="323" spans="1:13">
      <c r="A323" s="695"/>
      <c r="B323" s="696"/>
      <c r="C323" s="697"/>
      <c r="D323" s="698"/>
      <c r="E323" s="699"/>
      <c r="F323" s="696"/>
      <c r="G323" s="697"/>
      <c r="H323" s="698"/>
      <c r="I323" s="699"/>
      <c r="J323" s="696"/>
      <c r="K323" s="697"/>
      <c r="L323" s="698"/>
      <c r="M323" s="699"/>
    </row>
    <row r="324" spans="1:13">
      <c r="A324" s="695"/>
      <c r="B324" s="696"/>
      <c r="C324" s="697"/>
      <c r="D324" s="698"/>
      <c r="E324" s="699"/>
      <c r="F324" s="696"/>
      <c r="G324" s="697"/>
      <c r="H324" s="698"/>
      <c r="I324" s="699"/>
      <c r="J324" s="696"/>
      <c r="K324" s="697"/>
      <c r="L324" s="698"/>
      <c r="M324" s="699"/>
    </row>
    <row r="325" spans="1:13">
      <c r="A325" s="695"/>
      <c r="B325" s="696"/>
      <c r="C325" s="697"/>
      <c r="D325" s="698"/>
      <c r="E325" s="699"/>
      <c r="F325" s="696"/>
      <c r="G325" s="697"/>
      <c r="H325" s="698"/>
      <c r="I325" s="699"/>
      <c r="J325" s="696"/>
      <c r="K325" s="697"/>
      <c r="L325" s="698"/>
      <c r="M325" s="699"/>
    </row>
    <row r="326" spans="1:13">
      <c r="A326" s="695"/>
      <c r="B326" s="696"/>
      <c r="C326" s="697"/>
      <c r="D326" s="698"/>
      <c r="E326" s="699"/>
      <c r="F326" s="696"/>
      <c r="G326" s="697"/>
      <c r="H326" s="698"/>
      <c r="I326" s="699"/>
      <c r="J326" s="696"/>
      <c r="K326" s="697"/>
      <c r="L326" s="698"/>
      <c r="M326" s="699"/>
    </row>
    <row r="327" spans="1:13">
      <c r="A327" s="695"/>
      <c r="B327" s="696"/>
      <c r="C327" s="697"/>
      <c r="D327" s="698"/>
      <c r="E327" s="699"/>
      <c r="F327" s="696"/>
      <c r="G327" s="697"/>
      <c r="H327" s="698"/>
      <c r="I327" s="699"/>
      <c r="J327" s="696"/>
      <c r="K327" s="697"/>
      <c r="L327" s="698"/>
      <c r="M327" s="699"/>
    </row>
    <row r="328" spans="1:13">
      <c r="A328" s="695"/>
      <c r="B328" s="696"/>
      <c r="C328" s="697"/>
      <c r="D328" s="698"/>
      <c r="E328" s="699"/>
      <c r="F328" s="696"/>
      <c r="G328" s="697"/>
      <c r="H328" s="698"/>
      <c r="I328" s="699"/>
      <c r="J328" s="696"/>
      <c r="K328" s="697"/>
      <c r="L328" s="698"/>
      <c r="M328" s="699"/>
    </row>
    <row r="329" spans="1:13">
      <c r="A329" s="695"/>
      <c r="B329" s="696"/>
      <c r="C329" s="697"/>
      <c r="D329" s="698"/>
      <c r="E329" s="699"/>
      <c r="F329" s="696"/>
      <c r="G329" s="697"/>
      <c r="H329" s="698"/>
      <c r="I329" s="699"/>
      <c r="J329" s="696"/>
      <c r="K329" s="697"/>
      <c r="L329" s="698"/>
      <c r="M329" s="699"/>
    </row>
    <row r="330" spans="1:13">
      <c r="A330" s="695"/>
      <c r="B330" s="696"/>
      <c r="C330" s="697"/>
      <c r="D330" s="698"/>
      <c r="E330" s="699"/>
      <c r="F330" s="696"/>
      <c r="G330" s="697"/>
      <c r="H330" s="698"/>
      <c r="I330" s="699"/>
      <c r="J330" s="696"/>
      <c r="K330" s="697"/>
      <c r="L330" s="698"/>
      <c r="M330" s="699"/>
    </row>
    <row r="331" spans="1:13">
      <c r="A331" s="695"/>
      <c r="B331" s="696"/>
      <c r="C331" s="697"/>
      <c r="D331" s="698"/>
      <c r="E331" s="699"/>
      <c r="F331" s="696"/>
      <c r="G331" s="697"/>
      <c r="H331" s="698"/>
      <c r="I331" s="699"/>
      <c r="J331" s="696"/>
      <c r="K331" s="697"/>
      <c r="L331" s="698"/>
      <c r="M331" s="699"/>
    </row>
    <row r="332" spans="1:13">
      <c r="A332" s="695"/>
      <c r="B332" s="696"/>
      <c r="C332" s="697"/>
      <c r="D332" s="698"/>
      <c r="E332" s="699"/>
      <c r="F332" s="696"/>
      <c r="G332" s="697"/>
      <c r="H332" s="698"/>
      <c r="I332" s="699"/>
      <c r="J332" s="696"/>
      <c r="K332" s="697"/>
      <c r="L332" s="698"/>
      <c r="M332" s="699"/>
    </row>
    <row r="333" spans="1:13">
      <c r="A333" s="695"/>
      <c r="B333" s="696"/>
      <c r="C333" s="697"/>
      <c r="D333" s="698"/>
      <c r="E333" s="699"/>
      <c r="F333" s="696"/>
      <c r="G333" s="697"/>
      <c r="H333" s="698"/>
      <c r="I333" s="699"/>
      <c r="J333" s="696"/>
      <c r="K333" s="697"/>
      <c r="L333" s="698"/>
      <c r="M333" s="699"/>
    </row>
    <row r="334" spans="1:13">
      <c r="A334" s="695"/>
      <c r="B334" s="696"/>
      <c r="C334" s="697"/>
      <c r="D334" s="698"/>
      <c r="E334" s="699"/>
      <c r="F334" s="696"/>
      <c r="G334" s="697"/>
      <c r="H334" s="698"/>
      <c r="I334" s="699"/>
      <c r="J334" s="696"/>
      <c r="K334" s="697"/>
      <c r="L334" s="698"/>
      <c r="M334" s="699"/>
    </row>
    <row r="335" spans="1:13">
      <c r="A335" s="695"/>
      <c r="B335" s="696"/>
      <c r="C335" s="697"/>
      <c r="D335" s="698"/>
      <c r="E335" s="699"/>
      <c r="F335" s="696"/>
      <c r="G335" s="697"/>
      <c r="H335" s="698"/>
      <c r="I335" s="699"/>
      <c r="J335" s="696"/>
      <c r="K335" s="697"/>
      <c r="L335" s="698"/>
      <c r="M335" s="699"/>
    </row>
    <row r="336" spans="1:13">
      <c r="A336" s="695"/>
      <c r="B336" s="696"/>
      <c r="C336" s="697"/>
      <c r="D336" s="698"/>
      <c r="E336" s="699"/>
      <c r="F336" s="696"/>
      <c r="G336" s="697"/>
      <c r="H336" s="698"/>
      <c r="I336" s="699"/>
      <c r="J336" s="696"/>
      <c r="K336" s="697"/>
      <c r="L336" s="698"/>
      <c r="M336" s="699"/>
    </row>
    <row r="337" spans="1:13">
      <c r="A337" s="695"/>
      <c r="B337" s="696"/>
      <c r="C337" s="697"/>
      <c r="D337" s="698"/>
      <c r="E337" s="699"/>
      <c r="F337" s="696"/>
      <c r="G337" s="697"/>
      <c r="H337" s="698"/>
      <c r="I337" s="699"/>
      <c r="J337" s="696"/>
      <c r="K337" s="697"/>
      <c r="L337" s="698"/>
      <c r="M337" s="699"/>
    </row>
    <row r="338" spans="1:13">
      <c r="A338" s="695"/>
      <c r="B338" s="696"/>
      <c r="C338" s="697"/>
      <c r="D338" s="698"/>
      <c r="E338" s="699"/>
      <c r="F338" s="696"/>
      <c r="G338" s="697"/>
      <c r="H338" s="698"/>
      <c r="I338" s="699"/>
      <c r="J338" s="696"/>
      <c r="K338" s="697"/>
      <c r="L338" s="698"/>
      <c r="M338" s="699"/>
    </row>
    <row r="339" spans="1:13">
      <c r="A339" s="695"/>
      <c r="B339" s="696"/>
      <c r="C339" s="697"/>
      <c r="D339" s="698"/>
      <c r="E339" s="699"/>
      <c r="F339" s="696"/>
      <c r="G339" s="697"/>
      <c r="H339" s="698"/>
      <c r="I339" s="699"/>
      <c r="J339" s="696"/>
      <c r="K339" s="697"/>
      <c r="L339" s="698"/>
      <c r="M339" s="699"/>
    </row>
    <row r="340" spans="1:13">
      <c r="A340" s="695"/>
      <c r="B340" s="696"/>
      <c r="C340" s="697"/>
      <c r="D340" s="698"/>
      <c r="E340" s="699"/>
      <c r="F340" s="696"/>
      <c r="G340" s="697"/>
      <c r="H340" s="698"/>
      <c r="I340" s="699"/>
      <c r="J340" s="696"/>
      <c r="K340" s="697"/>
      <c r="L340" s="698"/>
      <c r="M340" s="699"/>
    </row>
    <row r="341" spans="1:13">
      <c r="A341" s="695"/>
      <c r="B341" s="696"/>
      <c r="C341" s="697"/>
      <c r="D341" s="698"/>
      <c r="E341" s="699"/>
      <c r="F341" s="696"/>
      <c r="G341" s="697"/>
      <c r="H341" s="698"/>
      <c r="I341" s="699"/>
      <c r="J341" s="696"/>
      <c r="K341" s="697"/>
      <c r="L341" s="698"/>
      <c r="M341" s="699"/>
    </row>
    <row r="342" spans="1:13">
      <c r="A342" s="695"/>
      <c r="B342" s="696"/>
      <c r="C342" s="697"/>
      <c r="D342" s="698"/>
      <c r="E342" s="699"/>
      <c r="F342" s="696"/>
      <c r="G342" s="697"/>
      <c r="H342" s="698"/>
      <c r="I342" s="699"/>
      <c r="J342" s="696"/>
      <c r="K342" s="697"/>
      <c r="L342" s="698"/>
      <c r="M342" s="699"/>
    </row>
    <row r="343" spans="1:13">
      <c r="A343" s="695"/>
      <c r="B343" s="696"/>
      <c r="C343" s="697"/>
      <c r="D343" s="698"/>
      <c r="E343" s="699"/>
      <c r="F343" s="696"/>
      <c r="G343" s="697"/>
      <c r="H343" s="698"/>
      <c r="I343" s="699"/>
      <c r="J343" s="696"/>
      <c r="K343" s="697"/>
      <c r="L343" s="698"/>
      <c r="M343" s="699"/>
    </row>
    <row r="344" spans="1:13">
      <c r="A344" s="695"/>
      <c r="B344" s="696"/>
      <c r="C344" s="697"/>
      <c r="D344" s="698"/>
      <c r="E344" s="699"/>
      <c r="F344" s="696"/>
      <c r="G344" s="697"/>
      <c r="H344" s="698"/>
      <c r="I344" s="699"/>
      <c r="J344" s="696"/>
      <c r="K344" s="697"/>
      <c r="L344" s="698"/>
      <c r="M344" s="699"/>
    </row>
    <row r="345" spans="1:13">
      <c r="A345" s="695"/>
      <c r="B345" s="696"/>
      <c r="C345" s="697"/>
      <c r="D345" s="698"/>
      <c r="E345" s="699"/>
      <c r="F345" s="696"/>
      <c r="G345" s="697"/>
      <c r="H345" s="698"/>
      <c r="I345" s="699"/>
      <c r="J345" s="696"/>
      <c r="K345" s="697"/>
      <c r="L345" s="698"/>
      <c r="M345" s="699"/>
    </row>
    <row r="346" spans="1:13">
      <c r="A346" s="695"/>
      <c r="B346" s="696"/>
      <c r="C346" s="697"/>
      <c r="D346" s="698"/>
      <c r="E346" s="699"/>
      <c r="F346" s="696"/>
      <c r="G346" s="697"/>
      <c r="H346" s="698"/>
      <c r="I346" s="699"/>
      <c r="J346" s="696"/>
      <c r="K346" s="697"/>
      <c r="L346" s="698"/>
      <c r="M346" s="699"/>
    </row>
    <row r="347" spans="1:13">
      <c r="A347" s="695"/>
      <c r="B347" s="696"/>
      <c r="C347" s="697"/>
      <c r="D347" s="698"/>
      <c r="E347" s="699"/>
      <c r="F347" s="696"/>
      <c r="G347" s="697"/>
      <c r="H347" s="698"/>
      <c r="I347" s="699"/>
      <c r="J347" s="696"/>
      <c r="K347" s="697"/>
      <c r="L347" s="698"/>
      <c r="M347" s="699"/>
    </row>
    <row r="348" spans="1:13">
      <c r="A348" s="695"/>
      <c r="B348" s="696"/>
      <c r="C348" s="697"/>
      <c r="D348" s="698"/>
      <c r="E348" s="699"/>
      <c r="F348" s="696"/>
      <c r="G348" s="697"/>
      <c r="H348" s="698"/>
      <c r="I348" s="699"/>
      <c r="J348" s="696"/>
      <c r="K348" s="697"/>
      <c r="L348" s="698"/>
      <c r="M348" s="699"/>
    </row>
    <row r="349" spans="1:13">
      <c r="A349" s="695"/>
      <c r="B349" s="696"/>
      <c r="C349" s="697"/>
      <c r="D349" s="698"/>
      <c r="E349" s="699"/>
      <c r="F349" s="696"/>
      <c r="G349" s="697"/>
      <c r="H349" s="698"/>
      <c r="I349" s="699"/>
      <c r="J349" s="696"/>
      <c r="K349" s="697"/>
      <c r="L349" s="698"/>
      <c r="M349" s="699"/>
    </row>
    <row r="350" spans="1:13">
      <c r="A350" s="695"/>
      <c r="B350" s="696"/>
      <c r="C350" s="697"/>
      <c r="D350" s="698"/>
      <c r="E350" s="699"/>
      <c r="F350" s="696"/>
      <c r="G350" s="697"/>
      <c r="H350" s="698"/>
      <c r="I350" s="699"/>
      <c r="J350" s="696"/>
      <c r="K350" s="697"/>
      <c r="L350" s="698"/>
      <c r="M350" s="699"/>
    </row>
    <row r="351" spans="1:13">
      <c r="A351" s="695"/>
      <c r="B351" s="696"/>
      <c r="C351" s="697"/>
      <c r="D351" s="698"/>
      <c r="E351" s="699"/>
      <c r="F351" s="696"/>
      <c r="G351" s="697"/>
      <c r="H351" s="698"/>
      <c r="I351" s="699"/>
      <c r="J351" s="696"/>
      <c r="K351" s="697"/>
      <c r="L351" s="698"/>
      <c r="M351" s="699"/>
    </row>
    <row r="352" spans="1:13">
      <c r="A352" s="695"/>
      <c r="B352" s="696"/>
      <c r="C352" s="697"/>
      <c r="D352" s="698"/>
      <c r="E352" s="699"/>
      <c r="F352" s="696"/>
      <c r="G352" s="697"/>
      <c r="H352" s="698"/>
      <c r="I352" s="699"/>
      <c r="J352" s="696"/>
      <c r="K352" s="697"/>
      <c r="L352" s="698"/>
      <c r="M352" s="699"/>
    </row>
    <row r="353" spans="1:13">
      <c r="A353" s="695"/>
      <c r="B353" s="696"/>
      <c r="C353" s="697"/>
      <c r="D353" s="698"/>
      <c r="E353" s="699"/>
      <c r="F353" s="696"/>
      <c r="G353" s="697"/>
      <c r="H353" s="698"/>
      <c r="I353" s="699"/>
      <c r="J353" s="696"/>
      <c r="K353" s="697"/>
      <c r="L353" s="698"/>
      <c r="M353" s="699"/>
    </row>
    <row r="354" spans="1:13">
      <c r="A354" s="695"/>
      <c r="B354" s="696"/>
      <c r="C354" s="697"/>
      <c r="D354" s="698"/>
      <c r="E354" s="699"/>
      <c r="F354" s="696"/>
      <c r="G354" s="697"/>
      <c r="H354" s="698"/>
      <c r="I354" s="699"/>
      <c r="J354" s="696"/>
      <c r="K354" s="697"/>
      <c r="L354" s="698"/>
      <c r="M354" s="699"/>
    </row>
    <row r="355" spans="1:13">
      <c r="A355" s="695"/>
      <c r="B355" s="696"/>
      <c r="C355" s="697"/>
      <c r="D355" s="698"/>
      <c r="E355" s="699"/>
      <c r="F355" s="696"/>
      <c r="G355" s="697"/>
      <c r="H355" s="698"/>
      <c r="I355" s="699"/>
      <c r="J355" s="696"/>
      <c r="K355" s="697"/>
      <c r="L355" s="698"/>
      <c r="M355" s="699"/>
    </row>
    <row r="356" spans="1:13">
      <c r="A356" s="695"/>
      <c r="B356" s="696"/>
      <c r="C356" s="697"/>
      <c r="D356" s="698"/>
      <c r="E356" s="699"/>
      <c r="F356" s="696"/>
      <c r="G356" s="697"/>
      <c r="H356" s="698"/>
      <c r="I356" s="699"/>
      <c r="J356" s="696"/>
      <c r="K356" s="697"/>
      <c r="L356" s="698"/>
      <c r="M356" s="699"/>
    </row>
    <row r="357" spans="1:13">
      <c r="A357" s="690"/>
      <c r="D357" s="703"/>
      <c r="H357" s="703"/>
      <c r="L357" s="703"/>
    </row>
    <row r="358" spans="1:13">
      <c r="A358" s="690"/>
      <c r="D358" s="703"/>
      <c r="H358" s="703"/>
      <c r="L358" s="703"/>
    </row>
    <row r="359" spans="1:13">
      <c r="A359" s="690"/>
      <c r="D359" s="703"/>
      <c r="H359" s="703"/>
      <c r="L359" s="703"/>
    </row>
    <row r="360" spans="1:13">
      <c r="A360" s="690"/>
      <c r="D360" s="703"/>
      <c r="H360" s="703"/>
      <c r="L360" s="703"/>
    </row>
    <row r="361" spans="1:13">
      <c r="A361" s="690"/>
      <c r="D361" s="703"/>
      <c r="H361" s="703"/>
      <c r="L361" s="703"/>
    </row>
    <row r="362" spans="1:13">
      <c r="A362" s="690"/>
      <c r="D362" s="703"/>
      <c r="H362" s="703"/>
      <c r="L362" s="703"/>
    </row>
    <row r="363" spans="1:13">
      <c r="A363" s="690"/>
      <c r="D363" s="703"/>
      <c r="H363" s="703"/>
      <c r="L363" s="703"/>
    </row>
    <row r="364" spans="1:13">
      <c r="A364" s="690"/>
      <c r="D364" s="703"/>
      <c r="H364" s="703"/>
      <c r="L364" s="703"/>
    </row>
    <row r="365" spans="1:13">
      <c r="A365" s="690"/>
      <c r="D365" s="703"/>
      <c r="H365" s="703"/>
      <c r="L365" s="703"/>
    </row>
    <row r="366" spans="1:13">
      <c r="A366" s="690"/>
      <c r="D366" s="703"/>
      <c r="H366" s="703"/>
      <c r="L366" s="703"/>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RowHeight="15.75"/>
  <cols>
    <col min="1" max="1" width="9" style="303"/>
    <col min="2" max="2" width="6" style="303" customWidth="1"/>
    <col min="3" max="3" width="5.25" style="303" customWidth="1"/>
    <col min="4" max="4" width="10.25" style="304" customWidth="1"/>
    <col min="5" max="5" width="27.375" style="304" customWidth="1"/>
    <col min="6" max="6" width="37.125" style="303" customWidth="1"/>
    <col min="7" max="7" width="7" style="303" customWidth="1"/>
    <col min="8" max="8" width="7.75" style="303" bestFit="1" customWidth="1"/>
    <col min="9" max="16384" width="9" style="288"/>
  </cols>
  <sheetData>
    <row r="1" spans="1:8" ht="16.5">
      <c r="A1" s="286" t="s">
        <v>269</v>
      </c>
      <c r="B1" s="286" t="s">
        <v>270</v>
      </c>
      <c r="C1" s="286" t="s">
        <v>874</v>
      </c>
      <c r="D1" s="287" t="s">
        <v>107</v>
      </c>
      <c r="E1" s="287" t="s">
        <v>271</v>
      </c>
      <c r="F1" s="287" t="s">
        <v>102</v>
      </c>
      <c r="G1" s="286" t="s">
        <v>272</v>
      </c>
      <c r="H1" s="286" t="s">
        <v>273</v>
      </c>
    </row>
    <row r="2" spans="1:8">
      <c r="A2" s="289">
        <v>46150</v>
      </c>
      <c r="B2" s="290" t="s">
        <v>3864</v>
      </c>
      <c r="C2" s="290" t="s">
        <v>3865</v>
      </c>
      <c r="D2" s="291" t="s">
        <v>957</v>
      </c>
      <c r="E2" s="292" t="s">
        <v>3868</v>
      </c>
      <c r="F2" s="292" t="s">
        <v>3867</v>
      </c>
      <c r="G2" s="293">
        <v>0.54861111111111105</v>
      </c>
      <c r="H2" s="293"/>
    </row>
    <row r="3" spans="1:8">
      <c r="A3" s="289"/>
      <c r="B3" s="290"/>
      <c r="C3" s="290"/>
      <c r="D3" s="291"/>
      <c r="E3" s="292"/>
      <c r="F3" s="292"/>
      <c r="G3" s="293"/>
      <c r="H3" s="293"/>
    </row>
    <row r="4" spans="1:8" ht="16.5">
      <c r="A4" s="289"/>
      <c r="B4" s="290"/>
      <c r="C4" s="294"/>
      <c r="D4" s="291"/>
      <c r="E4" s="292"/>
      <c r="F4" s="292"/>
      <c r="G4" s="293"/>
      <c r="H4" s="293"/>
    </row>
    <row r="5" spans="1:8" ht="16.5">
      <c r="A5" s="289"/>
      <c r="B5" s="290"/>
      <c r="C5" s="294"/>
      <c r="D5" s="291"/>
      <c r="E5" s="292"/>
      <c r="F5" s="292"/>
      <c r="G5" s="293"/>
      <c r="H5" s="293"/>
    </row>
    <row r="6" spans="1:8">
      <c r="A6" s="289"/>
      <c r="B6" s="290"/>
      <c r="C6" s="290"/>
      <c r="D6" s="291"/>
      <c r="E6" s="292"/>
      <c r="F6" s="292"/>
      <c r="G6" s="293"/>
      <c r="H6" s="293"/>
    </row>
    <row r="7" spans="1:8">
      <c r="A7" s="289"/>
      <c r="B7" s="290"/>
      <c r="C7" s="290"/>
      <c r="D7" s="291"/>
      <c r="E7" s="292"/>
      <c r="F7" s="292"/>
      <c r="G7" s="293"/>
      <c r="H7" s="293"/>
    </row>
    <row r="8" spans="1:8">
      <c r="A8" s="289"/>
      <c r="B8" s="290"/>
      <c r="C8" s="290"/>
      <c r="D8" s="291"/>
      <c r="E8" s="292"/>
      <c r="F8" s="292"/>
      <c r="G8" s="293"/>
      <c r="H8" s="293"/>
    </row>
    <row r="9" spans="1:8">
      <c r="A9" s="289"/>
      <c r="B9" s="290"/>
      <c r="C9" s="290"/>
      <c r="D9" s="291"/>
      <c r="E9" s="292"/>
      <c r="F9" s="292"/>
      <c r="G9" s="293"/>
      <c r="H9" s="293"/>
    </row>
    <row r="10" spans="1:8">
      <c r="A10" s="289"/>
      <c r="B10" s="290"/>
      <c r="C10" s="290"/>
      <c r="D10" s="291"/>
      <c r="E10" s="292"/>
      <c r="F10" s="292"/>
      <c r="G10" s="293"/>
      <c r="H10" s="293"/>
    </row>
    <row r="11" spans="1:8">
      <c r="A11" s="289"/>
      <c r="B11" s="290"/>
      <c r="C11" s="290"/>
      <c r="D11" s="291"/>
      <c r="E11" s="295"/>
      <c r="F11" s="292"/>
      <c r="G11" s="296"/>
      <c r="H11" s="296"/>
    </row>
    <row r="12" spans="1:8">
      <c r="A12" s="289"/>
      <c r="B12" s="290"/>
      <c r="C12" s="290"/>
      <c r="D12" s="291"/>
      <c r="E12" s="292"/>
      <c r="F12" s="292"/>
      <c r="G12" s="293"/>
      <c r="H12" s="293"/>
    </row>
    <row r="13" spans="1:8">
      <c r="A13" s="289"/>
      <c r="B13" s="290"/>
      <c r="C13" s="290"/>
      <c r="D13" s="291"/>
      <c r="E13" s="295"/>
      <c r="F13" s="295"/>
      <c r="G13" s="293"/>
      <c r="H13" s="293"/>
    </row>
    <row r="14" spans="1:8">
      <c r="A14" s="289"/>
      <c r="B14" s="290"/>
      <c r="C14" s="290"/>
      <c r="D14" s="291"/>
      <c r="E14" s="295"/>
      <c r="F14" s="295"/>
      <c r="G14" s="293"/>
      <c r="H14" s="293"/>
    </row>
    <row r="15" spans="1:8">
      <c r="A15" s="289"/>
      <c r="B15" s="290"/>
      <c r="C15" s="290"/>
      <c r="D15" s="291"/>
      <c r="E15" s="295"/>
      <c r="F15" s="297"/>
      <c r="G15" s="293"/>
      <c r="H15" s="293"/>
    </row>
    <row r="16" spans="1:8">
      <c r="A16" s="289"/>
      <c r="B16" s="290"/>
      <c r="C16" s="298"/>
      <c r="D16" s="291"/>
      <c r="E16" s="295"/>
      <c r="F16" s="292"/>
      <c r="G16" s="293"/>
      <c r="H16" s="293"/>
    </row>
    <row r="17" spans="1:8">
      <c r="A17" s="289"/>
      <c r="B17" s="290"/>
      <c r="C17" s="290"/>
      <c r="D17" s="291"/>
      <c r="E17" s="295"/>
      <c r="F17" s="292"/>
      <c r="G17" s="293"/>
      <c r="H17" s="293"/>
    </row>
    <row r="18" spans="1:8">
      <c r="A18" s="290"/>
      <c r="B18" s="290"/>
      <c r="C18" s="290"/>
      <c r="D18" s="291"/>
      <c r="E18" s="295"/>
      <c r="F18" s="292"/>
      <c r="G18" s="293"/>
      <c r="H18" s="293"/>
    </row>
    <row r="19" spans="1:8" ht="17.25" customHeight="1">
      <c r="A19" s="290"/>
      <c r="B19" s="290"/>
      <c r="C19" s="290"/>
      <c r="D19" s="291"/>
      <c r="E19" s="295"/>
      <c r="F19" s="292"/>
      <c r="G19" s="293"/>
      <c r="H19" s="293"/>
    </row>
    <row r="20" spans="1:8" ht="17.25" customHeight="1">
      <c r="A20" s="290"/>
      <c r="B20" s="290"/>
      <c r="C20" s="290"/>
      <c r="D20" s="291"/>
      <c r="E20" s="295"/>
      <c r="F20" s="292"/>
      <c r="G20" s="293"/>
      <c r="H20" s="293"/>
    </row>
    <row r="21" spans="1:8" ht="17.25" customHeight="1">
      <c r="A21" s="290"/>
      <c r="B21" s="290"/>
      <c r="C21" s="290"/>
      <c r="D21" s="291"/>
      <c r="E21" s="295"/>
      <c r="F21" s="292"/>
      <c r="G21" s="293"/>
      <c r="H21" s="293"/>
    </row>
    <row r="22" spans="1:8" ht="17.25" customHeight="1">
      <c r="A22" s="290"/>
      <c r="B22" s="290"/>
      <c r="C22" s="290"/>
      <c r="D22" s="291"/>
      <c r="E22" s="295"/>
      <c r="F22" s="292"/>
      <c r="G22" s="293"/>
      <c r="H22" s="293"/>
    </row>
    <row r="23" spans="1:8" ht="17.25" customHeight="1">
      <c r="A23" s="290"/>
      <c r="B23" s="290"/>
      <c r="C23" s="290"/>
      <c r="D23" s="291"/>
      <c r="E23" s="295"/>
      <c r="F23" s="292"/>
      <c r="G23" s="293"/>
      <c r="H23" s="293"/>
    </row>
    <row r="24" spans="1:8">
      <c r="A24" s="290"/>
      <c r="B24" s="290"/>
      <c r="C24" s="290"/>
      <c r="D24" s="291"/>
      <c r="E24" s="295"/>
      <c r="F24" s="292"/>
      <c r="G24" s="293"/>
      <c r="H24" s="293"/>
    </row>
    <row r="25" spans="1:8" ht="17.25" customHeight="1">
      <c r="A25" s="290"/>
      <c r="B25" s="290"/>
      <c r="C25" s="290"/>
      <c r="D25" s="291"/>
      <c r="E25" s="295"/>
      <c r="F25" s="292"/>
      <c r="G25" s="293"/>
      <c r="H25" s="293"/>
    </row>
    <row r="26" spans="1:8">
      <c r="A26" s="299"/>
      <c r="B26" s="299"/>
      <c r="C26" s="299"/>
      <c r="D26" s="291"/>
      <c r="E26" s="295"/>
      <c r="F26" s="300"/>
      <c r="G26" s="296"/>
      <c r="H26" s="296"/>
    </row>
    <row r="27" spans="1:8" s="301" customFormat="1">
      <c r="A27" s="290"/>
      <c r="B27" s="290"/>
      <c r="C27" s="290"/>
      <c r="D27" s="291"/>
      <c r="E27" s="295"/>
      <c r="F27" s="292"/>
      <c r="G27" s="293"/>
      <c r="H27" s="293"/>
    </row>
    <row r="28" spans="1:8" s="302" customFormat="1">
      <c r="A28" s="299"/>
      <c r="B28" s="299"/>
      <c r="C28" s="299"/>
      <c r="D28" s="291"/>
      <c r="E28" s="295"/>
      <c r="F28" s="300"/>
      <c r="G28" s="296"/>
      <c r="H28" s="296"/>
    </row>
    <row r="29" spans="1:8">
      <c r="A29" s="299"/>
      <c r="B29" s="299"/>
      <c r="C29" s="299"/>
      <c r="D29" s="291"/>
      <c r="E29" s="295"/>
      <c r="F29" s="300"/>
      <c r="G29" s="293"/>
      <c r="H29" s="293"/>
    </row>
    <row r="30" spans="1:8">
      <c r="A30" s="299"/>
      <c r="B30" s="299"/>
      <c r="C30" s="299"/>
      <c r="D30" s="291"/>
      <c r="E30" s="295"/>
      <c r="F30" s="300"/>
      <c r="G30" s="293"/>
      <c r="H30" s="293"/>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469" t="s">
        <v>719</v>
      </c>
      <c r="B1" s="470" t="s">
        <v>91</v>
      </c>
      <c r="C1" s="469" t="s">
        <v>390</v>
      </c>
      <c r="D1" s="469" t="s">
        <v>720</v>
      </c>
      <c r="E1" s="469" t="s">
        <v>404</v>
      </c>
      <c r="F1" s="469" t="s">
        <v>405</v>
      </c>
      <c r="G1" s="471" t="s">
        <v>721</v>
      </c>
      <c r="H1" s="472" t="s">
        <v>722</v>
      </c>
      <c r="I1" s="473" t="s">
        <v>723</v>
      </c>
      <c r="J1" s="469" t="s">
        <v>262</v>
      </c>
    </row>
    <row r="2" spans="1:10" ht="19.5" customHeight="1">
      <c r="A2" s="6" t="s">
        <v>725</v>
      </c>
      <c r="B2" s="7" t="s">
        <v>1</v>
      </c>
      <c r="C2" s="6" t="s">
        <v>2</v>
      </c>
      <c r="D2" s="6" t="s">
        <v>3</v>
      </c>
      <c r="E2" s="6">
        <v>88888</v>
      </c>
      <c r="F2" s="6" t="s">
        <v>4</v>
      </c>
      <c r="G2" s="8" t="s">
        <v>5</v>
      </c>
      <c r="H2" s="9">
        <v>-0.4</v>
      </c>
      <c r="I2" s="10" t="s">
        <v>6</v>
      </c>
      <c r="J2" s="6" t="s">
        <v>724</v>
      </c>
    </row>
    <row r="3" spans="1:10" ht="19.5" customHeight="1">
      <c r="A3" s="6" t="s">
        <v>726</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715</v>
      </c>
      <c r="F35" s="1" t="s">
        <v>716</v>
      </c>
      <c r="G35" s="11" t="s">
        <v>30</v>
      </c>
      <c r="H35" s="3">
        <v>-4</v>
      </c>
      <c r="I35" s="468" t="s">
        <v>10</v>
      </c>
      <c r="J35" s="1"/>
    </row>
    <row r="36" spans="1:10" ht="19.5" customHeight="1">
      <c r="A36" s="1">
        <v>33</v>
      </c>
      <c r="B36" s="2" t="s">
        <v>717</v>
      </c>
      <c r="C36" s="13" t="s">
        <v>32</v>
      </c>
      <c r="D36" s="1" t="s">
        <v>718</v>
      </c>
      <c r="E36" s="1" t="s">
        <v>48</v>
      </c>
      <c r="F36" s="1" t="s">
        <v>49</v>
      </c>
      <c r="G36" s="11" t="s">
        <v>30</v>
      </c>
      <c r="H36" s="3">
        <v>-2</v>
      </c>
      <c r="I36" s="468" t="s">
        <v>10</v>
      </c>
      <c r="J36" s="1"/>
    </row>
    <row r="37" spans="1:10" ht="19.5" customHeight="1">
      <c r="A37" s="1">
        <v>34</v>
      </c>
      <c r="B37" s="2" t="s">
        <v>717</v>
      </c>
      <c r="C37" s="13" t="s">
        <v>32</v>
      </c>
      <c r="D37" s="1" t="s">
        <v>718</v>
      </c>
      <c r="E37" s="1" t="s">
        <v>55</v>
      </c>
      <c r="F37" s="1" t="s">
        <v>56</v>
      </c>
      <c r="G37" s="11" t="s">
        <v>30</v>
      </c>
      <c r="H37" s="3">
        <v>-2</v>
      </c>
      <c r="I37" s="468" t="s">
        <v>10</v>
      </c>
      <c r="J37" s="1"/>
    </row>
    <row r="38" spans="1:10" ht="19.5" customHeight="1">
      <c r="A38" s="1">
        <v>35</v>
      </c>
      <c r="B38" s="2">
        <v>43101</v>
      </c>
      <c r="C38" s="13" t="s">
        <v>32</v>
      </c>
      <c r="D38" s="1" t="s">
        <v>12</v>
      </c>
      <c r="E38" s="1" t="s">
        <v>728</v>
      </c>
      <c r="F38" s="1" t="s">
        <v>729</v>
      </c>
      <c r="G38" s="11" t="s">
        <v>730</v>
      </c>
      <c r="H38" s="3">
        <v>-4</v>
      </c>
      <c r="I38" s="468" t="s">
        <v>731</v>
      </c>
      <c r="J38" s="1"/>
    </row>
    <row r="39" spans="1:10" ht="19.5" customHeight="1">
      <c r="A39" s="1">
        <v>36</v>
      </c>
      <c r="B39" s="2">
        <v>43101</v>
      </c>
      <c r="C39" s="13" t="s">
        <v>32</v>
      </c>
      <c r="D39" s="1" t="s">
        <v>12</v>
      </c>
      <c r="E39" s="1" t="s">
        <v>732</v>
      </c>
      <c r="F39" s="1" t="s">
        <v>733</v>
      </c>
      <c r="G39" s="11" t="s">
        <v>730</v>
      </c>
      <c r="H39" s="3">
        <v>-4</v>
      </c>
      <c r="I39" s="468" t="s">
        <v>731</v>
      </c>
      <c r="J39" s="1"/>
    </row>
    <row r="40" spans="1:10" ht="19.5" customHeight="1">
      <c r="A40" s="1">
        <v>37</v>
      </c>
      <c r="B40" s="2">
        <v>43101</v>
      </c>
      <c r="C40" s="13" t="s">
        <v>32</v>
      </c>
      <c r="D40" s="1" t="s">
        <v>12</v>
      </c>
      <c r="E40" s="1" t="s">
        <v>734</v>
      </c>
      <c r="F40" s="1" t="s">
        <v>735</v>
      </c>
      <c r="G40" s="11" t="s">
        <v>730</v>
      </c>
      <c r="H40" s="3">
        <v>-4</v>
      </c>
      <c r="I40" s="468" t="s">
        <v>731</v>
      </c>
      <c r="J40" s="1"/>
    </row>
    <row r="41" spans="1:10" ht="19.5" customHeight="1">
      <c r="A41" s="1">
        <v>38</v>
      </c>
      <c r="B41" s="2">
        <v>43104</v>
      </c>
      <c r="C41" s="13" t="s">
        <v>32</v>
      </c>
      <c r="D41" s="1" t="s">
        <v>12</v>
      </c>
      <c r="E41" s="13" t="s">
        <v>736</v>
      </c>
      <c r="F41" s="1" t="s">
        <v>737</v>
      </c>
      <c r="G41" s="11" t="s">
        <v>730</v>
      </c>
      <c r="H41" s="3">
        <v>-2</v>
      </c>
      <c r="I41" s="468" t="s">
        <v>731</v>
      </c>
      <c r="J41" s="1"/>
    </row>
    <row r="42" spans="1:10" ht="19.5" customHeight="1">
      <c r="A42" s="1">
        <v>39</v>
      </c>
      <c r="B42" s="2">
        <v>43113</v>
      </c>
      <c r="C42" s="1" t="s">
        <v>738</v>
      </c>
      <c r="D42" s="1" t="s">
        <v>12</v>
      </c>
      <c r="E42" s="1" t="s">
        <v>739</v>
      </c>
      <c r="F42" s="1" t="s">
        <v>740</v>
      </c>
      <c r="G42" s="11" t="s">
        <v>730</v>
      </c>
      <c r="H42" s="3">
        <v>-4</v>
      </c>
      <c r="I42" s="468" t="s">
        <v>731</v>
      </c>
      <c r="J42" s="1"/>
    </row>
    <row r="43" spans="1:10" ht="19.5" customHeight="1">
      <c r="A43" s="1">
        <v>40</v>
      </c>
      <c r="B43" s="2">
        <v>43117</v>
      </c>
      <c r="C43" s="13" t="s">
        <v>32</v>
      </c>
      <c r="D43" s="1" t="s">
        <v>12</v>
      </c>
      <c r="E43" s="1" t="s">
        <v>741</v>
      </c>
      <c r="F43" s="1" t="s">
        <v>742</v>
      </c>
      <c r="G43" s="11" t="s">
        <v>743</v>
      </c>
      <c r="H43" s="3">
        <v>-1</v>
      </c>
      <c r="I43" s="468" t="s">
        <v>744</v>
      </c>
      <c r="J43" s="1"/>
    </row>
    <row r="44" spans="1:10" ht="19.5" customHeight="1">
      <c r="A44" s="1">
        <v>41</v>
      </c>
      <c r="B44" s="2" t="s">
        <v>746</v>
      </c>
      <c r="C44" s="13" t="s">
        <v>32</v>
      </c>
      <c r="D44" s="1" t="s">
        <v>747</v>
      </c>
      <c r="E44" s="1" t="s">
        <v>748</v>
      </c>
      <c r="F44" s="1" t="s">
        <v>749</v>
      </c>
      <c r="G44" s="11" t="s">
        <v>750</v>
      </c>
      <c r="H44" s="3">
        <v>-1</v>
      </c>
      <c r="I44" s="468" t="s">
        <v>751</v>
      </c>
      <c r="J44" s="1"/>
    </row>
    <row r="45" spans="1:10" ht="19.5" customHeight="1">
      <c r="A45" s="1">
        <v>42</v>
      </c>
      <c r="B45" s="2" t="s">
        <v>752</v>
      </c>
      <c r="C45" s="13" t="s">
        <v>32</v>
      </c>
      <c r="D45" s="13" t="s">
        <v>753</v>
      </c>
      <c r="E45" s="13" t="s">
        <v>754</v>
      </c>
      <c r="F45" s="13" t="s">
        <v>755</v>
      </c>
      <c r="G45" s="11" t="s">
        <v>756</v>
      </c>
      <c r="H45" s="15"/>
      <c r="I45" s="12" t="s">
        <v>757</v>
      </c>
      <c r="J45" s="1"/>
    </row>
    <row r="46" spans="1:10" ht="19.5" customHeight="1">
      <c r="A46" s="1">
        <v>43</v>
      </c>
      <c r="B46" s="2" t="s">
        <v>752</v>
      </c>
      <c r="C46" s="13" t="s">
        <v>32</v>
      </c>
      <c r="D46" s="13" t="s">
        <v>753</v>
      </c>
      <c r="E46" s="13" t="s">
        <v>758</v>
      </c>
      <c r="F46" s="13" t="s">
        <v>759</v>
      </c>
      <c r="G46" s="11" t="s">
        <v>756</v>
      </c>
      <c r="H46" s="15"/>
      <c r="I46" s="12" t="s">
        <v>757</v>
      </c>
      <c r="J46" s="1"/>
    </row>
    <row r="47" spans="1:10" ht="19.5" customHeight="1">
      <c r="A47" s="1">
        <v>44</v>
      </c>
      <c r="B47" s="2" t="s">
        <v>752</v>
      </c>
      <c r="C47" s="13" t="s">
        <v>32</v>
      </c>
      <c r="D47" s="13" t="s">
        <v>753</v>
      </c>
      <c r="E47" s="13" t="s">
        <v>760</v>
      </c>
      <c r="F47" s="13" t="s">
        <v>761</v>
      </c>
      <c r="G47" s="11" t="s">
        <v>756</v>
      </c>
      <c r="H47" s="15"/>
      <c r="I47" s="12" t="s">
        <v>757</v>
      </c>
      <c r="J47" s="1"/>
    </row>
    <row r="48" spans="1:10" ht="19.5" customHeight="1">
      <c r="A48" s="1">
        <v>45</v>
      </c>
      <c r="B48" s="2" t="s">
        <v>752</v>
      </c>
      <c r="C48" s="13" t="s">
        <v>32</v>
      </c>
      <c r="D48" s="13" t="s">
        <v>753</v>
      </c>
      <c r="E48" s="13" t="s">
        <v>762</v>
      </c>
      <c r="F48" s="13" t="s">
        <v>763</v>
      </c>
      <c r="G48" s="11" t="s">
        <v>756</v>
      </c>
      <c r="H48" s="15"/>
      <c r="I48" s="12" t="s">
        <v>757</v>
      </c>
      <c r="J48" s="1"/>
    </row>
    <row r="49" spans="1:10" ht="19.5" customHeight="1">
      <c r="A49" s="1">
        <v>46</v>
      </c>
      <c r="B49" s="2" t="s">
        <v>752</v>
      </c>
      <c r="C49" s="13" t="s">
        <v>32</v>
      </c>
      <c r="D49" s="13" t="s">
        <v>753</v>
      </c>
      <c r="E49" s="13" t="s">
        <v>764</v>
      </c>
      <c r="F49" s="13" t="s">
        <v>765</v>
      </c>
      <c r="G49" s="11" t="s">
        <v>756</v>
      </c>
      <c r="H49" s="15"/>
      <c r="I49" s="12" t="s">
        <v>757</v>
      </c>
      <c r="J49" s="1"/>
    </row>
    <row r="50" spans="1:10" ht="19.5" customHeight="1">
      <c r="A50" s="1">
        <v>47</v>
      </c>
      <c r="B50" s="2" t="s">
        <v>752</v>
      </c>
      <c r="C50" s="13" t="s">
        <v>32</v>
      </c>
      <c r="D50" s="13" t="s">
        <v>753</v>
      </c>
      <c r="E50" s="13" t="s">
        <v>766</v>
      </c>
      <c r="F50" s="13" t="s">
        <v>767</v>
      </c>
      <c r="G50" s="11" t="s">
        <v>756</v>
      </c>
      <c r="H50" s="15"/>
      <c r="I50" s="12" t="s">
        <v>757</v>
      </c>
      <c r="J50" s="1"/>
    </row>
    <row r="51" spans="1:10" ht="19.5" customHeight="1">
      <c r="A51" s="1">
        <v>48</v>
      </c>
      <c r="B51" s="2" t="s">
        <v>768</v>
      </c>
      <c r="C51" s="13" t="s">
        <v>32</v>
      </c>
      <c r="D51" s="1" t="s">
        <v>769</v>
      </c>
      <c r="E51" s="1" t="s">
        <v>770</v>
      </c>
      <c r="F51" s="1" t="s">
        <v>771</v>
      </c>
      <c r="G51" s="11" t="s">
        <v>772</v>
      </c>
      <c r="H51" s="3">
        <v>-4</v>
      </c>
      <c r="I51" s="468" t="s">
        <v>773</v>
      </c>
      <c r="J51" s="1"/>
    </row>
    <row r="52" spans="1:10" ht="19.5" customHeight="1">
      <c r="A52" s="1">
        <v>49</v>
      </c>
      <c r="B52" s="2" t="s">
        <v>774</v>
      </c>
      <c r="C52" s="13" t="s">
        <v>32</v>
      </c>
      <c r="D52" s="1" t="s">
        <v>769</v>
      </c>
      <c r="E52" s="1" t="s">
        <v>775</v>
      </c>
      <c r="F52" s="1" t="s">
        <v>776</v>
      </c>
      <c r="G52" s="11" t="s">
        <v>777</v>
      </c>
      <c r="H52" s="3">
        <v>-2</v>
      </c>
      <c r="I52" s="4" t="s">
        <v>751</v>
      </c>
      <c r="J52" s="1"/>
    </row>
    <row r="53" spans="1:10" ht="19.5" customHeight="1">
      <c r="A53" s="1">
        <v>50</v>
      </c>
      <c r="B53" s="2">
        <v>43184</v>
      </c>
      <c r="C53" s="1" t="s">
        <v>778</v>
      </c>
      <c r="D53" s="1" t="s">
        <v>12</v>
      </c>
      <c r="E53" s="1" t="s">
        <v>779</v>
      </c>
      <c r="F53" s="13" t="s">
        <v>780</v>
      </c>
      <c r="G53" s="11" t="s">
        <v>772</v>
      </c>
      <c r="H53" s="3">
        <v>-4</v>
      </c>
      <c r="I53" s="468" t="s">
        <v>773</v>
      </c>
      <c r="J53" s="1"/>
    </row>
    <row r="54" spans="1:10" ht="19.5" customHeight="1">
      <c r="A54" s="1">
        <v>51</v>
      </c>
      <c r="B54" s="2">
        <v>43184</v>
      </c>
      <c r="C54" s="1" t="s">
        <v>778</v>
      </c>
      <c r="D54" s="1" t="s">
        <v>12</v>
      </c>
      <c r="E54" s="1" t="s">
        <v>781</v>
      </c>
      <c r="F54" s="1" t="s">
        <v>782</v>
      </c>
      <c r="G54" s="11" t="s">
        <v>772</v>
      </c>
      <c r="H54" s="3">
        <v>-4</v>
      </c>
      <c r="I54" s="468" t="s">
        <v>773</v>
      </c>
      <c r="J54" s="1"/>
    </row>
    <row r="55" spans="1:10" ht="19.5" customHeight="1">
      <c r="A55" s="1">
        <v>52</v>
      </c>
      <c r="B55" s="2" t="s">
        <v>783</v>
      </c>
      <c r="C55" s="13" t="s">
        <v>32</v>
      </c>
      <c r="D55" s="13" t="s">
        <v>753</v>
      </c>
      <c r="E55" s="13" t="s">
        <v>784</v>
      </c>
      <c r="F55" s="13" t="s">
        <v>785</v>
      </c>
      <c r="G55" s="11" t="s">
        <v>772</v>
      </c>
      <c r="H55" s="15">
        <v>-4</v>
      </c>
      <c r="I55" s="12" t="s">
        <v>773</v>
      </c>
      <c r="J55" s="1"/>
    </row>
    <row r="56" spans="1:10" ht="19.5" customHeight="1">
      <c r="A56" s="1">
        <v>53</v>
      </c>
      <c r="B56" s="2" t="s">
        <v>786</v>
      </c>
      <c r="C56" s="1" t="s">
        <v>787</v>
      </c>
      <c r="D56" s="1" t="s">
        <v>12</v>
      </c>
      <c r="E56" s="1" t="s">
        <v>764</v>
      </c>
      <c r="F56" s="1" t="s">
        <v>765</v>
      </c>
      <c r="G56" s="11" t="s">
        <v>788</v>
      </c>
      <c r="H56" s="3"/>
      <c r="I56" s="468" t="s">
        <v>773</v>
      </c>
      <c r="J56" s="1"/>
    </row>
    <row r="57" spans="1:10" ht="19.5" customHeight="1">
      <c r="A57" s="1">
        <v>54</v>
      </c>
      <c r="B57" s="2">
        <v>43194</v>
      </c>
      <c r="C57" s="1" t="s">
        <v>778</v>
      </c>
      <c r="D57" s="1" t="s">
        <v>20</v>
      </c>
      <c r="E57" s="1" t="s">
        <v>789</v>
      </c>
      <c r="F57" s="1" t="s">
        <v>790</v>
      </c>
      <c r="G57" s="11" t="s">
        <v>772</v>
      </c>
      <c r="H57" s="15">
        <v>-4</v>
      </c>
      <c r="I57" s="12" t="s">
        <v>773</v>
      </c>
      <c r="J57" s="1"/>
    </row>
    <row r="58" spans="1:10" ht="19.5" customHeight="1">
      <c r="A58" s="1">
        <v>55</v>
      </c>
      <c r="B58" s="2">
        <v>43197</v>
      </c>
      <c r="C58" s="1" t="s">
        <v>791</v>
      </c>
      <c r="D58" s="1" t="s">
        <v>769</v>
      </c>
      <c r="E58" s="1" t="s">
        <v>748</v>
      </c>
      <c r="F58" s="1" t="s">
        <v>749</v>
      </c>
      <c r="G58" s="11" t="s">
        <v>772</v>
      </c>
      <c r="H58" s="15">
        <v>-4</v>
      </c>
      <c r="I58" s="12" t="s">
        <v>773</v>
      </c>
      <c r="J58" s="1"/>
    </row>
    <row r="59" spans="1:10" ht="19.5" customHeight="1">
      <c r="A59" s="1">
        <v>56</v>
      </c>
      <c r="B59" s="2" t="s">
        <v>792</v>
      </c>
      <c r="C59" s="13" t="s">
        <v>32</v>
      </c>
      <c r="D59" s="13" t="s">
        <v>753</v>
      </c>
      <c r="E59" s="13" t="s">
        <v>779</v>
      </c>
      <c r="F59" s="13" t="s">
        <v>780</v>
      </c>
      <c r="G59" s="11" t="s">
        <v>772</v>
      </c>
      <c r="H59" s="15">
        <v>-4</v>
      </c>
      <c r="I59" s="12" t="s">
        <v>773</v>
      </c>
      <c r="J59" s="1"/>
    </row>
    <row r="60" spans="1:10" ht="19.5" customHeight="1">
      <c r="A60" s="1">
        <v>57</v>
      </c>
      <c r="B60" s="2" t="s">
        <v>793</v>
      </c>
      <c r="C60" s="13" t="s">
        <v>32</v>
      </c>
      <c r="D60" s="13" t="s">
        <v>753</v>
      </c>
      <c r="E60" s="13" t="s">
        <v>779</v>
      </c>
      <c r="F60" s="13" t="s">
        <v>780</v>
      </c>
      <c r="G60" s="11" t="s">
        <v>772</v>
      </c>
      <c r="H60" s="15">
        <v>-4</v>
      </c>
      <c r="I60" s="12" t="s">
        <v>773</v>
      </c>
      <c r="J60" s="1"/>
    </row>
    <row r="61" spans="1:10" ht="19.5" customHeight="1">
      <c r="A61" s="1">
        <v>58</v>
      </c>
      <c r="B61" s="2" t="s">
        <v>794</v>
      </c>
      <c r="C61" s="13" t="s">
        <v>32</v>
      </c>
      <c r="D61" s="13" t="s">
        <v>753</v>
      </c>
      <c r="E61" s="13" t="s">
        <v>784</v>
      </c>
      <c r="F61" s="13" t="s">
        <v>785</v>
      </c>
      <c r="G61" s="11" t="s">
        <v>795</v>
      </c>
      <c r="H61" s="15">
        <v>-1</v>
      </c>
      <c r="I61" s="12" t="s">
        <v>773</v>
      </c>
      <c r="J61" s="1"/>
    </row>
    <row r="62" spans="1:10" ht="19.5" customHeight="1">
      <c r="A62" s="1">
        <v>59</v>
      </c>
      <c r="B62" s="2">
        <v>43222</v>
      </c>
      <c r="C62" s="13" t="s">
        <v>32</v>
      </c>
      <c r="D62" s="1" t="s">
        <v>12</v>
      </c>
      <c r="E62" s="1" t="s">
        <v>796</v>
      </c>
      <c r="F62" s="13" t="s">
        <v>797</v>
      </c>
      <c r="G62" s="11" t="s">
        <v>798</v>
      </c>
      <c r="H62" s="3">
        <v>-2</v>
      </c>
      <c r="I62" s="12" t="s">
        <v>799</v>
      </c>
      <c r="J62" s="1"/>
    </row>
    <row r="63" spans="1:10" ht="19.5" customHeight="1">
      <c r="A63" s="1">
        <v>60</v>
      </c>
      <c r="B63" s="2">
        <v>43225</v>
      </c>
      <c r="C63" s="13" t="s">
        <v>32</v>
      </c>
      <c r="D63" s="1" t="s">
        <v>12</v>
      </c>
      <c r="E63" s="1" t="s">
        <v>800</v>
      </c>
      <c r="F63" s="1" t="s">
        <v>801</v>
      </c>
      <c r="G63" s="11" t="s">
        <v>798</v>
      </c>
      <c r="H63" s="3">
        <v>-4</v>
      </c>
      <c r="I63" s="12" t="s">
        <v>799</v>
      </c>
      <c r="J63" s="1"/>
    </row>
    <row r="64" spans="1:10" ht="19.5" customHeight="1">
      <c r="A64" s="1">
        <v>61</v>
      </c>
      <c r="B64" s="2" t="s">
        <v>802</v>
      </c>
      <c r="C64" s="13" t="s">
        <v>32</v>
      </c>
      <c r="D64" s="13" t="s">
        <v>803</v>
      </c>
      <c r="E64" s="13" t="s">
        <v>804</v>
      </c>
      <c r="F64" s="13" t="s">
        <v>805</v>
      </c>
      <c r="G64" s="11" t="s">
        <v>806</v>
      </c>
      <c r="H64" s="15"/>
      <c r="I64" s="12" t="s">
        <v>807</v>
      </c>
      <c r="J64" s="1"/>
    </row>
    <row r="65" spans="1:10" ht="19.5" customHeight="1">
      <c r="A65" s="1">
        <v>62</v>
      </c>
      <c r="B65" s="2" t="s">
        <v>802</v>
      </c>
      <c r="C65" s="13" t="s">
        <v>32</v>
      </c>
      <c r="D65" s="13" t="s">
        <v>803</v>
      </c>
      <c r="E65" s="13" t="s">
        <v>808</v>
      </c>
      <c r="F65" s="13" t="s">
        <v>809</v>
      </c>
      <c r="G65" s="11" t="s">
        <v>806</v>
      </c>
      <c r="H65" s="15"/>
      <c r="I65" s="12" t="s">
        <v>807</v>
      </c>
      <c r="J65" s="1"/>
    </row>
    <row r="66" spans="1:10" ht="19.5" customHeight="1">
      <c r="A66" s="1">
        <v>63</v>
      </c>
      <c r="B66" s="2" t="s">
        <v>802</v>
      </c>
      <c r="C66" s="13" t="s">
        <v>32</v>
      </c>
      <c r="D66" s="13" t="s">
        <v>803</v>
      </c>
      <c r="E66" s="13" t="s">
        <v>810</v>
      </c>
      <c r="F66" s="13" t="s">
        <v>811</v>
      </c>
      <c r="G66" s="11" t="s">
        <v>812</v>
      </c>
      <c r="H66" s="15"/>
      <c r="I66" s="12" t="s">
        <v>813</v>
      </c>
      <c r="J66" s="1"/>
    </row>
    <row r="67" spans="1:10" ht="19.5" customHeight="1">
      <c r="A67" s="1">
        <v>64</v>
      </c>
      <c r="B67" s="2" t="s">
        <v>814</v>
      </c>
      <c r="C67" s="13" t="s">
        <v>32</v>
      </c>
      <c r="D67" s="13" t="s">
        <v>815</v>
      </c>
      <c r="E67" s="13" t="s">
        <v>816</v>
      </c>
      <c r="F67" s="13" t="s">
        <v>817</v>
      </c>
      <c r="G67" s="11" t="s">
        <v>818</v>
      </c>
      <c r="H67" s="15"/>
      <c r="I67" s="12" t="s">
        <v>813</v>
      </c>
      <c r="J67" s="1"/>
    </row>
    <row r="68" spans="1:10" ht="19.5" customHeight="1">
      <c r="A68" s="1">
        <v>65</v>
      </c>
      <c r="B68" s="2">
        <v>43242</v>
      </c>
      <c r="C68" s="13" t="s">
        <v>32</v>
      </c>
      <c r="D68" s="1" t="s">
        <v>819</v>
      </c>
      <c r="E68" s="1" t="s">
        <v>820</v>
      </c>
      <c r="F68" s="1" t="s">
        <v>821</v>
      </c>
      <c r="G68" s="11" t="s">
        <v>798</v>
      </c>
      <c r="H68" s="3">
        <v>-4</v>
      </c>
      <c r="I68" s="468" t="s">
        <v>799</v>
      </c>
      <c r="J68" s="1"/>
    </row>
    <row r="69" spans="1:10" ht="19.5" customHeight="1">
      <c r="A69" s="1">
        <v>66</v>
      </c>
      <c r="B69" s="2" t="s">
        <v>841</v>
      </c>
      <c r="C69" s="13" t="s">
        <v>32</v>
      </c>
      <c r="D69" s="1" t="s">
        <v>842</v>
      </c>
      <c r="E69" s="1" t="s">
        <v>843</v>
      </c>
      <c r="F69" s="1" t="s">
        <v>844</v>
      </c>
      <c r="G69" s="11" t="s">
        <v>845</v>
      </c>
      <c r="H69" s="3">
        <v>-4</v>
      </c>
      <c r="I69" s="468" t="s">
        <v>846</v>
      </c>
      <c r="J69" s="1"/>
    </row>
    <row r="70" spans="1:10" ht="19.5" customHeight="1">
      <c r="A70" s="1">
        <v>67</v>
      </c>
      <c r="B70" s="2">
        <v>43320</v>
      </c>
      <c r="C70" s="1" t="s">
        <v>847</v>
      </c>
      <c r="D70" s="1" t="s">
        <v>12</v>
      </c>
      <c r="E70" s="1" t="s">
        <v>848</v>
      </c>
      <c r="F70" s="1" t="s">
        <v>849</v>
      </c>
      <c r="G70" s="11" t="s">
        <v>845</v>
      </c>
      <c r="H70" s="3">
        <v>-2</v>
      </c>
      <c r="I70" s="468" t="s">
        <v>846</v>
      </c>
      <c r="J70" s="1"/>
    </row>
    <row r="71" spans="1:10" ht="19.5" customHeight="1">
      <c r="A71" s="1">
        <v>68</v>
      </c>
      <c r="B71" s="2" t="s">
        <v>850</v>
      </c>
      <c r="C71" s="13" t="s">
        <v>32</v>
      </c>
      <c r="D71" s="13" t="s">
        <v>851</v>
      </c>
      <c r="E71" s="13" t="s">
        <v>852</v>
      </c>
      <c r="F71" s="13" t="s">
        <v>853</v>
      </c>
      <c r="G71" s="11" t="s">
        <v>854</v>
      </c>
      <c r="H71" s="15"/>
      <c r="I71" s="12" t="s">
        <v>855</v>
      </c>
      <c r="J71" s="1"/>
    </row>
    <row r="72" spans="1:10" ht="19.5" customHeight="1">
      <c r="A72" s="1">
        <v>69</v>
      </c>
      <c r="B72" s="2">
        <v>43340</v>
      </c>
      <c r="C72" s="13" t="s">
        <v>32</v>
      </c>
      <c r="D72" s="13" t="s">
        <v>856</v>
      </c>
      <c r="E72" s="1" t="s">
        <v>857</v>
      </c>
      <c r="F72" s="1" t="s">
        <v>858</v>
      </c>
      <c r="G72" s="11" t="s">
        <v>859</v>
      </c>
      <c r="H72" s="16"/>
      <c r="I72" s="12" t="s">
        <v>855</v>
      </c>
      <c r="J72" s="1"/>
    </row>
    <row r="73" spans="1:10" ht="19.5" customHeight="1">
      <c r="A73" s="1">
        <v>70</v>
      </c>
      <c r="B73" s="2">
        <v>43355</v>
      </c>
      <c r="C73" s="13" t="s">
        <v>32</v>
      </c>
      <c r="D73" s="13" t="s">
        <v>856</v>
      </c>
      <c r="E73" s="1" t="s">
        <v>860</v>
      </c>
      <c r="F73" s="1" t="s">
        <v>861</v>
      </c>
      <c r="G73" s="11" t="s">
        <v>862</v>
      </c>
      <c r="H73" s="16"/>
      <c r="I73" s="12" t="s">
        <v>855</v>
      </c>
      <c r="J73" s="1"/>
    </row>
    <row r="74" spans="1:10" ht="19.5" customHeight="1">
      <c r="A74" s="1">
        <v>71</v>
      </c>
      <c r="B74" s="2">
        <v>43374</v>
      </c>
      <c r="C74" s="13" t="s">
        <v>32</v>
      </c>
      <c r="D74" s="13" t="s">
        <v>864</v>
      </c>
      <c r="E74" s="1" t="s">
        <v>865</v>
      </c>
      <c r="F74" s="1" t="s">
        <v>866</v>
      </c>
      <c r="G74" s="11" t="s">
        <v>867</v>
      </c>
      <c r="H74" s="16"/>
      <c r="I74" s="12" t="s">
        <v>868</v>
      </c>
      <c r="J74" s="1"/>
    </row>
    <row r="75" spans="1:10" ht="19.5" customHeight="1">
      <c r="A75" s="1">
        <v>72</v>
      </c>
      <c r="B75" s="2">
        <v>43387</v>
      </c>
      <c r="C75" s="13" t="s">
        <v>32</v>
      </c>
      <c r="D75" s="1" t="s">
        <v>12</v>
      </c>
      <c r="E75" s="1" t="s">
        <v>869</v>
      </c>
      <c r="F75" s="1" t="s">
        <v>870</v>
      </c>
      <c r="G75" s="11" t="s">
        <v>871</v>
      </c>
      <c r="H75" s="16">
        <v>-4</v>
      </c>
      <c r="I75" s="468" t="s">
        <v>872</v>
      </c>
      <c r="J75" s="1"/>
    </row>
    <row r="76" spans="1:10" ht="19.5" customHeight="1">
      <c r="A76" s="1">
        <v>73</v>
      </c>
      <c r="B76" s="2" t="s">
        <v>891</v>
      </c>
      <c r="C76" s="13" t="s">
        <v>32</v>
      </c>
      <c r="D76" s="1" t="s">
        <v>886</v>
      </c>
      <c r="E76" s="1" t="s">
        <v>887</v>
      </c>
      <c r="F76" s="1" t="s">
        <v>888</v>
      </c>
      <c r="G76" s="11" t="s">
        <v>889</v>
      </c>
      <c r="H76" s="16">
        <v>-4</v>
      </c>
      <c r="I76" s="468" t="s">
        <v>890</v>
      </c>
      <c r="J76" s="1"/>
    </row>
    <row r="77" spans="1:10" ht="19.5" customHeight="1">
      <c r="A77" s="1">
        <v>74</v>
      </c>
      <c r="B77" s="602" t="s">
        <v>963</v>
      </c>
      <c r="C77" s="603" t="s">
        <v>32</v>
      </c>
      <c r="D77" s="604" t="s">
        <v>964</v>
      </c>
      <c r="E77" s="604" t="s">
        <v>965</v>
      </c>
      <c r="F77" s="604" t="s">
        <v>966</v>
      </c>
      <c r="G77" s="605" t="s">
        <v>967</v>
      </c>
      <c r="H77" s="606">
        <v>-2</v>
      </c>
      <c r="I77" s="607" t="s">
        <v>968</v>
      </c>
      <c r="J77" s="608"/>
    </row>
    <row r="78" spans="1:10" ht="19.5" customHeight="1">
      <c r="A78" s="1">
        <v>75</v>
      </c>
      <c r="B78" s="602" t="s">
        <v>969</v>
      </c>
      <c r="C78" s="603" t="s">
        <v>32</v>
      </c>
      <c r="D78" s="604" t="s">
        <v>964</v>
      </c>
      <c r="E78" s="604" t="s">
        <v>970</v>
      </c>
      <c r="F78" s="604" t="s">
        <v>971</v>
      </c>
      <c r="G78" s="605" t="s">
        <v>972</v>
      </c>
      <c r="H78" s="606">
        <v>-4</v>
      </c>
      <c r="I78" s="607" t="s">
        <v>968</v>
      </c>
      <c r="J78" s="608" t="s">
        <v>973</v>
      </c>
    </row>
    <row r="79" spans="1:10" ht="19.5" customHeight="1">
      <c r="A79" s="1">
        <v>76</v>
      </c>
      <c r="B79" s="602" t="s">
        <v>969</v>
      </c>
      <c r="C79" s="603" t="s">
        <v>32</v>
      </c>
      <c r="D79" s="604" t="s">
        <v>964</v>
      </c>
      <c r="E79" s="604" t="s">
        <v>965</v>
      </c>
      <c r="F79" s="604" t="s">
        <v>966</v>
      </c>
      <c r="G79" s="605" t="s">
        <v>974</v>
      </c>
      <c r="H79" s="606">
        <v>-5</v>
      </c>
      <c r="I79" s="607" t="s">
        <v>975</v>
      </c>
      <c r="J79" s="608" t="s">
        <v>976</v>
      </c>
    </row>
    <row r="80" spans="1:10" ht="19.5" customHeight="1">
      <c r="A80" s="1">
        <v>77</v>
      </c>
      <c r="B80" s="602" t="s">
        <v>977</v>
      </c>
      <c r="C80" s="603" t="s">
        <v>32</v>
      </c>
      <c r="D80" s="604" t="s">
        <v>964</v>
      </c>
      <c r="E80" s="604" t="s">
        <v>978</v>
      </c>
      <c r="F80" s="604" t="s">
        <v>979</v>
      </c>
      <c r="G80" s="605" t="s">
        <v>980</v>
      </c>
      <c r="H80" s="606">
        <v>-5</v>
      </c>
      <c r="I80" s="607" t="s">
        <v>981</v>
      </c>
      <c r="J80" s="608"/>
    </row>
    <row r="81" spans="1:10" ht="19.5" customHeight="1">
      <c r="A81" s="1">
        <v>78</v>
      </c>
      <c r="B81" s="602" t="s">
        <v>982</v>
      </c>
      <c r="C81" s="603" t="s">
        <v>32</v>
      </c>
      <c r="D81" s="604" t="s">
        <v>964</v>
      </c>
      <c r="E81" s="604" t="s">
        <v>983</v>
      </c>
      <c r="F81" s="604" t="s">
        <v>984</v>
      </c>
      <c r="G81" s="605" t="s">
        <v>985</v>
      </c>
      <c r="H81" s="606">
        <v>-5</v>
      </c>
      <c r="I81" s="607" t="s">
        <v>975</v>
      </c>
      <c r="J81" s="608" t="s">
        <v>986</v>
      </c>
    </row>
    <row r="82" spans="1:10" ht="19.5" customHeight="1">
      <c r="A82" s="1">
        <v>79</v>
      </c>
      <c r="B82" s="602" t="s">
        <v>982</v>
      </c>
      <c r="C82" s="603" t="s">
        <v>32</v>
      </c>
      <c r="D82" s="604" t="s">
        <v>964</v>
      </c>
      <c r="E82" s="604" t="s">
        <v>987</v>
      </c>
      <c r="F82" s="604" t="s">
        <v>988</v>
      </c>
      <c r="G82" s="605" t="s">
        <v>989</v>
      </c>
      <c r="H82" s="606">
        <v>-5</v>
      </c>
      <c r="I82" s="607" t="s">
        <v>975</v>
      </c>
      <c r="J82" s="608"/>
    </row>
    <row r="83" spans="1:10" ht="19.5" customHeight="1">
      <c r="A83" s="1">
        <v>80</v>
      </c>
      <c r="B83" s="602" t="s">
        <v>982</v>
      </c>
      <c r="C83" s="603" t="s">
        <v>32</v>
      </c>
      <c r="D83" s="604" t="s">
        <v>964</v>
      </c>
      <c r="E83" s="604" t="s">
        <v>990</v>
      </c>
      <c r="F83" s="604" t="s">
        <v>991</v>
      </c>
      <c r="G83" s="605" t="s">
        <v>989</v>
      </c>
      <c r="H83" s="606">
        <v>-5</v>
      </c>
      <c r="I83" s="607" t="s">
        <v>975</v>
      </c>
      <c r="J83" s="608"/>
    </row>
    <row r="84" spans="1:10" ht="19.5" customHeight="1">
      <c r="A84" s="1">
        <v>81</v>
      </c>
      <c r="B84" s="602" t="s">
        <v>992</v>
      </c>
      <c r="C84" s="603" t="s">
        <v>993</v>
      </c>
      <c r="D84" s="604" t="s">
        <v>994</v>
      </c>
      <c r="E84" s="604" t="s">
        <v>995</v>
      </c>
      <c r="F84" s="604" t="s">
        <v>996</v>
      </c>
      <c r="G84" s="605" t="s">
        <v>997</v>
      </c>
      <c r="H84" s="606">
        <v>-5</v>
      </c>
      <c r="I84" s="607" t="s">
        <v>975</v>
      </c>
      <c r="J84" s="604"/>
    </row>
    <row r="85" spans="1:10" ht="19.5" customHeight="1">
      <c r="A85" s="1">
        <v>82</v>
      </c>
      <c r="B85" s="602" t="s">
        <v>992</v>
      </c>
      <c r="C85" s="603" t="s">
        <v>32</v>
      </c>
      <c r="D85" s="604" t="s">
        <v>964</v>
      </c>
      <c r="E85" s="604" t="s">
        <v>998</v>
      </c>
      <c r="F85" s="604" t="s">
        <v>999</v>
      </c>
      <c r="G85" s="605" t="s">
        <v>985</v>
      </c>
      <c r="H85" s="606">
        <v>-5</v>
      </c>
      <c r="I85" s="607" t="s">
        <v>975</v>
      </c>
      <c r="J85" s="608" t="s">
        <v>1000</v>
      </c>
    </row>
    <row r="86" spans="1:10" ht="19.5" customHeight="1">
      <c r="A86" s="1">
        <v>83</v>
      </c>
      <c r="B86" s="602" t="s">
        <v>1001</v>
      </c>
      <c r="C86" s="603" t="s">
        <v>993</v>
      </c>
      <c r="D86" s="604" t="s">
        <v>964</v>
      </c>
      <c r="E86" s="604" t="s">
        <v>1002</v>
      </c>
      <c r="F86" s="604" t="s">
        <v>1003</v>
      </c>
      <c r="G86" s="605" t="s">
        <v>997</v>
      </c>
      <c r="H86" s="606">
        <v>-5</v>
      </c>
      <c r="I86" s="607" t="s">
        <v>975</v>
      </c>
      <c r="J86" s="604"/>
    </row>
    <row r="87" spans="1:10" ht="19.5" customHeight="1">
      <c r="A87" s="1">
        <v>84</v>
      </c>
      <c r="B87" s="602" t="s">
        <v>1004</v>
      </c>
      <c r="C87" s="604" t="s">
        <v>1005</v>
      </c>
      <c r="D87" s="604" t="s">
        <v>1006</v>
      </c>
      <c r="E87" s="604" t="s">
        <v>1007</v>
      </c>
      <c r="F87" s="603" t="s">
        <v>1008</v>
      </c>
      <c r="G87" s="605" t="s">
        <v>1009</v>
      </c>
      <c r="H87" s="609"/>
      <c r="I87" s="610"/>
      <c r="J87" s="604"/>
    </row>
    <row r="88" spans="1:10" ht="19.5" customHeight="1">
      <c r="A88" s="1">
        <v>85</v>
      </c>
      <c r="B88" s="602" t="s">
        <v>1010</v>
      </c>
      <c r="C88" s="604" t="s">
        <v>1005</v>
      </c>
      <c r="D88" s="604" t="s">
        <v>1006</v>
      </c>
      <c r="E88" s="604" t="s">
        <v>1011</v>
      </c>
      <c r="F88" s="604" t="s">
        <v>1012</v>
      </c>
      <c r="G88" s="605" t="s">
        <v>1009</v>
      </c>
      <c r="H88" s="609"/>
      <c r="I88" s="610"/>
      <c r="J88" s="604"/>
    </row>
    <row r="89" spans="1:10" ht="19.5" customHeight="1">
      <c r="A89" s="1">
        <v>86</v>
      </c>
      <c r="B89" s="602" t="s">
        <v>1014</v>
      </c>
      <c r="C89" s="604" t="s">
        <v>11</v>
      </c>
      <c r="D89" s="604" t="s">
        <v>1054</v>
      </c>
      <c r="E89" s="604" t="s">
        <v>1015</v>
      </c>
      <c r="F89" s="604" t="s">
        <v>924</v>
      </c>
      <c r="G89" s="605" t="s">
        <v>43</v>
      </c>
      <c r="H89" s="609"/>
      <c r="I89" s="610"/>
      <c r="J89" s="604"/>
    </row>
    <row r="90" spans="1:10" ht="19.5" customHeight="1">
      <c r="A90" s="1">
        <v>87</v>
      </c>
      <c r="B90" s="602">
        <v>43869</v>
      </c>
      <c r="C90" s="604" t="s">
        <v>11</v>
      </c>
      <c r="D90" s="604" t="s">
        <v>20</v>
      </c>
      <c r="E90" s="604" t="s">
        <v>1016</v>
      </c>
      <c r="F90" s="604" t="s">
        <v>1017</v>
      </c>
      <c r="G90" s="605" t="s">
        <v>1018</v>
      </c>
      <c r="H90" s="609"/>
      <c r="I90" s="610"/>
      <c r="J90" s="604"/>
    </row>
    <row r="91" spans="1:10" ht="19.5" customHeight="1">
      <c r="A91" s="1">
        <v>88</v>
      </c>
      <c r="B91" s="602" t="s">
        <v>1019</v>
      </c>
      <c r="C91" s="604" t="s">
        <v>32</v>
      </c>
      <c r="D91" s="604" t="s">
        <v>1020</v>
      </c>
      <c r="E91" s="604" t="s">
        <v>1021</v>
      </c>
      <c r="F91" s="604" t="s">
        <v>1022</v>
      </c>
      <c r="G91" s="605" t="s">
        <v>1023</v>
      </c>
      <c r="H91" s="609"/>
      <c r="I91" s="610"/>
      <c r="J91" s="604"/>
    </row>
    <row r="92" spans="1:10" ht="19.5" customHeight="1">
      <c r="A92" s="1">
        <v>89</v>
      </c>
      <c r="B92" s="602" t="s">
        <v>1019</v>
      </c>
      <c r="C92" s="604" t="s">
        <v>19</v>
      </c>
      <c r="D92" s="604" t="s">
        <v>33</v>
      </c>
      <c r="E92" s="604" t="s">
        <v>1024</v>
      </c>
      <c r="F92" s="604" t="s">
        <v>1025</v>
      </c>
      <c r="G92" s="605" t="s">
        <v>43</v>
      </c>
      <c r="H92" s="609"/>
      <c r="I92" s="610"/>
      <c r="J92" s="604"/>
    </row>
    <row r="93" spans="1:10" ht="19.5" customHeight="1">
      <c r="A93" s="1">
        <v>90</v>
      </c>
      <c r="B93" s="602" t="s">
        <v>1026</v>
      </c>
      <c r="C93" s="604" t="s">
        <v>32</v>
      </c>
      <c r="D93" s="604" t="s">
        <v>1027</v>
      </c>
      <c r="E93" s="604" t="s">
        <v>1028</v>
      </c>
      <c r="F93" s="604" t="s">
        <v>923</v>
      </c>
      <c r="G93" s="605" t="s">
        <v>1023</v>
      </c>
      <c r="H93" s="609"/>
      <c r="I93" s="610"/>
      <c r="J93" s="604"/>
    </row>
    <row r="94" spans="1:10" ht="19.5" customHeight="1">
      <c r="A94" s="1">
        <v>91</v>
      </c>
      <c r="B94" s="602" t="s">
        <v>1029</v>
      </c>
      <c r="C94" s="604" t="s">
        <v>32</v>
      </c>
      <c r="D94" s="604" t="s">
        <v>1027</v>
      </c>
      <c r="E94" s="604" t="s">
        <v>1030</v>
      </c>
      <c r="F94" s="604" t="s">
        <v>1031</v>
      </c>
      <c r="G94" s="605" t="s">
        <v>1023</v>
      </c>
      <c r="H94" s="609"/>
      <c r="I94" s="610"/>
      <c r="J94" s="604"/>
    </row>
    <row r="95" spans="1:10" ht="19.5" customHeight="1">
      <c r="A95" s="1">
        <v>92</v>
      </c>
      <c r="B95" s="602" t="s">
        <v>1032</v>
      </c>
      <c r="C95" s="604" t="s">
        <v>32</v>
      </c>
      <c r="D95" s="604" t="s">
        <v>1033</v>
      </c>
      <c r="E95" s="604" t="s">
        <v>1034</v>
      </c>
      <c r="F95" s="604" t="s">
        <v>948</v>
      </c>
      <c r="G95" s="605" t="s">
        <v>1023</v>
      </c>
      <c r="H95" s="609"/>
      <c r="I95" s="610"/>
      <c r="J95" s="604" t="s">
        <v>1035</v>
      </c>
    </row>
    <row r="96" spans="1:10" ht="19.5" customHeight="1">
      <c r="A96" s="1">
        <v>93</v>
      </c>
      <c r="B96" s="602" t="s">
        <v>1036</v>
      </c>
      <c r="C96" s="604" t="s">
        <v>32</v>
      </c>
      <c r="D96" s="604" t="s">
        <v>1037</v>
      </c>
      <c r="E96" s="604" t="s">
        <v>1034</v>
      </c>
      <c r="F96" s="603" t="s">
        <v>948</v>
      </c>
      <c r="G96" s="605" t="s">
        <v>1023</v>
      </c>
      <c r="H96" s="609"/>
      <c r="I96" s="610"/>
      <c r="J96" s="604"/>
    </row>
    <row r="97" spans="1:10" ht="19.5" customHeight="1">
      <c r="A97" s="1">
        <v>94</v>
      </c>
      <c r="B97" s="602" t="s">
        <v>1038</v>
      </c>
      <c r="C97" s="604" t="s">
        <v>11</v>
      </c>
      <c r="D97" s="604" t="s">
        <v>33</v>
      </c>
      <c r="E97" s="604" t="s">
        <v>1039</v>
      </c>
      <c r="F97" s="604" t="s">
        <v>940</v>
      </c>
      <c r="G97" s="605" t="s">
        <v>1040</v>
      </c>
      <c r="H97" s="609"/>
      <c r="I97" s="610"/>
      <c r="J97" s="612"/>
    </row>
    <row r="98" spans="1:10" ht="19.5" customHeight="1">
      <c r="A98" s="1">
        <v>95</v>
      </c>
      <c r="B98" s="602" t="s">
        <v>1041</v>
      </c>
      <c r="C98" s="604" t="s">
        <v>1042</v>
      </c>
      <c r="D98" s="604" t="s">
        <v>1043</v>
      </c>
      <c r="E98" s="604" t="s">
        <v>1044</v>
      </c>
      <c r="F98" s="604" t="s">
        <v>1045</v>
      </c>
      <c r="G98" s="605" t="s">
        <v>1046</v>
      </c>
      <c r="H98" s="609"/>
      <c r="I98" s="610"/>
      <c r="J98" s="604"/>
    </row>
    <row r="99" spans="1:10" ht="19.5" customHeight="1">
      <c r="A99" s="1">
        <v>96</v>
      </c>
      <c r="B99" s="602" t="s">
        <v>1047</v>
      </c>
      <c r="C99" s="604" t="s">
        <v>1048</v>
      </c>
      <c r="D99" s="604" t="s">
        <v>1020</v>
      </c>
      <c r="E99" s="604" t="s">
        <v>1049</v>
      </c>
      <c r="F99" s="604" t="s">
        <v>1050</v>
      </c>
      <c r="G99" s="605" t="s">
        <v>43</v>
      </c>
      <c r="H99" s="609"/>
      <c r="I99" s="610"/>
      <c r="J99" s="604"/>
    </row>
    <row r="100" spans="1:10" ht="19.5" customHeight="1">
      <c r="A100" s="1">
        <v>97</v>
      </c>
      <c r="B100" s="602" t="s">
        <v>1047</v>
      </c>
      <c r="C100" s="604" t="s">
        <v>1048</v>
      </c>
      <c r="D100" s="604" t="s">
        <v>1020</v>
      </c>
      <c r="E100" s="604" t="s">
        <v>1051</v>
      </c>
      <c r="F100" s="604" t="s">
        <v>1052</v>
      </c>
      <c r="G100" s="605" t="s">
        <v>1053</v>
      </c>
      <c r="H100" s="609"/>
      <c r="I100" s="610"/>
      <c r="J100" s="604"/>
    </row>
    <row r="101" spans="1:10" ht="19.5" customHeight="1">
      <c r="A101" s="1">
        <v>98</v>
      </c>
      <c r="B101" s="674" t="s">
        <v>1127</v>
      </c>
      <c r="C101" s="675" t="s">
        <v>1128</v>
      </c>
      <c r="D101" s="675" t="s">
        <v>1129</v>
      </c>
      <c r="E101" s="675" t="s">
        <v>1130</v>
      </c>
      <c r="F101" s="675" t="s">
        <v>1131</v>
      </c>
      <c r="G101" s="676" t="s">
        <v>1132</v>
      </c>
      <c r="H101" s="3"/>
      <c r="I101" s="12"/>
      <c r="J101" s="1"/>
    </row>
    <row r="102" spans="1:10" ht="19.5" customHeight="1">
      <c r="A102" s="1">
        <v>99</v>
      </c>
      <c r="B102" s="674" t="s">
        <v>1135</v>
      </c>
      <c r="C102" s="675" t="s">
        <v>32</v>
      </c>
      <c r="D102" s="675" t="s">
        <v>1033</v>
      </c>
      <c r="E102" s="675" t="s">
        <v>1136</v>
      </c>
      <c r="F102" s="675" t="s">
        <v>1137</v>
      </c>
      <c r="G102" s="676" t="s">
        <v>1138</v>
      </c>
      <c r="H102" s="3"/>
      <c r="I102" s="12"/>
      <c r="J102" s="1"/>
    </row>
    <row r="103" spans="1:10" ht="19.5" customHeight="1">
      <c r="A103" s="1">
        <v>100</v>
      </c>
      <c r="B103" s="674" t="s">
        <v>1139</v>
      </c>
      <c r="C103" s="675" t="s">
        <v>1140</v>
      </c>
      <c r="D103" s="675" t="s">
        <v>1141</v>
      </c>
      <c r="E103" s="675" t="s">
        <v>1143</v>
      </c>
      <c r="F103" s="675" t="s">
        <v>1145</v>
      </c>
      <c r="G103" s="676" t="s">
        <v>1147</v>
      </c>
      <c r="H103" s="3"/>
      <c r="I103" s="12"/>
      <c r="J103" s="1"/>
    </row>
    <row r="104" spans="1:10" ht="19.5" customHeight="1">
      <c r="A104" s="1">
        <v>101</v>
      </c>
      <c r="B104" s="674" t="s">
        <v>1148</v>
      </c>
      <c r="C104" s="675" t="s">
        <v>1140</v>
      </c>
      <c r="D104" s="675" t="s">
        <v>1141</v>
      </c>
      <c r="E104" s="675" t="s">
        <v>1142</v>
      </c>
      <c r="F104" s="675" t="s">
        <v>1144</v>
      </c>
      <c r="G104" s="676" t="s">
        <v>1146</v>
      </c>
      <c r="H104" s="3"/>
      <c r="I104" s="12"/>
      <c r="J104" s="1"/>
    </row>
    <row r="105" spans="1:10" ht="19.5" customHeight="1">
      <c r="A105" s="1">
        <v>102</v>
      </c>
      <c r="B105" s="674" t="s">
        <v>1149</v>
      </c>
      <c r="C105" s="675" t="s">
        <v>1140</v>
      </c>
      <c r="D105" s="675" t="s">
        <v>1141</v>
      </c>
      <c r="E105" s="675" t="s">
        <v>1142</v>
      </c>
      <c r="F105" s="675" t="s">
        <v>1144</v>
      </c>
      <c r="G105" s="676" t="s">
        <v>1146</v>
      </c>
      <c r="H105" s="3"/>
      <c r="I105" s="12"/>
      <c r="J105" s="1"/>
    </row>
    <row r="106" spans="1:10" ht="19.5" customHeight="1">
      <c r="A106" s="1">
        <v>103</v>
      </c>
      <c r="B106" s="674" t="s">
        <v>1150</v>
      </c>
      <c r="C106" s="675" t="s">
        <v>1151</v>
      </c>
      <c r="D106" s="675" t="s">
        <v>1152</v>
      </c>
      <c r="E106" s="675" t="s">
        <v>1153</v>
      </c>
      <c r="F106" s="675" t="s">
        <v>1154</v>
      </c>
      <c r="G106" s="676" t="s">
        <v>1155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C23"/>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677"/>
  </cols>
  <sheetData>
    <row r="3" spans="1:55">
      <c r="A3" s="736" t="s">
        <v>186</v>
      </c>
      <c r="B3" s="736" t="s">
        <v>187</v>
      </c>
      <c r="C3" s="737" t="s">
        <v>188</v>
      </c>
      <c r="D3" s="737" t="s">
        <v>189</v>
      </c>
      <c r="E3" s="737" t="s">
        <v>1092</v>
      </c>
      <c r="F3" s="737" t="s">
        <v>190</v>
      </c>
      <c r="G3" s="738"/>
      <c r="H3" s="738"/>
      <c r="I3" s="738"/>
      <c r="J3" s="738"/>
      <c r="K3" s="738"/>
      <c r="L3" s="738"/>
      <c r="M3" s="738"/>
      <c r="N3" s="738"/>
      <c r="O3" s="738"/>
      <c r="P3" s="738"/>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38"/>
      <c r="AZ3" s="738"/>
      <c r="BA3" s="738"/>
      <c r="BB3" s="738"/>
      <c r="BC3" s="739"/>
    </row>
    <row r="4" spans="1:55">
      <c r="A4" s="740"/>
      <c r="B4" s="741" t="s">
        <v>1066</v>
      </c>
      <c r="C4" s="738"/>
      <c r="D4" s="741" t="s">
        <v>1067</v>
      </c>
      <c r="E4" s="741" t="s">
        <v>1062</v>
      </c>
      <c r="F4" s="738"/>
      <c r="G4" s="741" t="s">
        <v>1068</v>
      </c>
      <c r="H4" s="738"/>
      <c r="I4" s="741" t="s">
        <v>1069</v>
      </c>
      <c r="J4" s="741" t="s">
        <v>1070</v>
      </c>
      <c r="K4" s="738"/>
      <c r="L4" s="738"/>
      <c r="M4" s="741" t="s">
        <v>1071</v>
      </c>
      <c r="N4" s="741" t="s">
        <v>1072</v>
      </c>
      <c r="O4" s="741" t="s">
        <v>1073</v>
      </c>
      <c r="P4" s="738"/>
      <c r="Q4" s="741" t="s">
        <v>1074</v>
      </c>
      <c r="R4" s="741" t="s">
        <v>1075</v>
      </c>
      <c r="S4" s="741" t="s">
        <v>1076</v>
      </c>
      <c r="T4" s="741" t="s">
        <v>1077</v>
      </c>
      <c r="U4" s="741" t="s">
        <v>1078</v>
      </c>
      <c r="V4" s="741" t="s">
        <v>1079</v>
      </c>
      <c r="W4" s="741" t="s">
        <v>1080</v>
      </c>
      <c r="X4" s="741" t="s">
        <v>1081</v>
      </c>
      <c r="Y4" s="741" t="s">
        <v>1063</v>
      </c>
      <c r="Z4" s="741" t="s">
        <v>1082</v>
      </c>
      <c r="AA4" s="741" t="s">
        <v>1064</v>
      </c>
      <c r="AB4" s="738"/>
      <c r="AC4" s="741" t="s">
        <v>1083</v>
      </c>
      <c r="AD4" s="741" t="s">
        <v>1089</v>
      </c>
      <c r="AE4" s="741" t="s">
        <v>1090</v>
      </c>
      <c r="AF4" s="741" t="s">
        <v>244</v>
      </c>
      <c r="AG4" s="741" t="s">
        <v>191</v>
      </c>
      <c r="AH4" s="741" t="s">
        <v>247</v>
      </c>
      <c r="AI4" s="741" t="s">
        <v>248</v>
      </c>
      <c r="AJ4" s="741" t="s">
        <v>192</v>
      </c>
      <c r="AK4" s="741" t="s">
        <v>1091</v>
      </c>
      <c r="AL4" s="741" t="s">
        <v>1088</v>
      </c>
      <c r="AM4" s="738"/>
      <c r="AN4" s="738"/>
      <c r="AO4" s="741" t="s">
        <v>1633</v>
      </c>
      <c r="AP4" s="741" t="s">
        <v>1084</v>
      </c>
      <c r="AQ4" s="738"/>
      <c r="AR4" s="741" t="s">
        <v>1085</v>
      </c>
      <c r="AS4" s="738"/>
      <c r="AT4" s="741" t="s">
        <v>1086</v>
      </c>
      <c r="AU4" s="738"/>
      <c r="AV4" s="741" t="s">
        <v>1087</v>
      </c>
      <c r="AW4" s="738"/>
      <c r="AX4" s="741" t="s">
        <v>1607</v>
      </c>
      <c r="AY4" s="738"/>
      <c r="AZ4" s="738"/>
      <c r="BA4" s="741" t="s">
        <v>1608</v>
      </c>
      <c r="BB4" s="738"/>
      <c r="BC4" s="742" t="s">
        <v>193</v>
      </c>
    </row>
    <row r="5" spans="1:55">
      <c r="A5" s="740"/>
      <c r="B5" s="741" t="s">
        <v>114</v>
      </c>
      <c r="C5" s="741" t="s">
        <v>2783</v>
      </c>
      <c r="D5" s="741" t="s">
        <v>2784</v>
      </c>
      <c r="E5" s="741" t="s">
        <v>2785</v>
      </c>
      <c r="F5" s="741" t="s">
        <v>2786</v>
      </c>
      <c r="G5" s="741" t="s">
        <v>114</v>
      </c>
      <c r="H5" s="741" t="s">
        <v>3682</v>
      </c>
      <c r="I5" s="741" t="s">
        <v>2787</v>
      </c>
      <c r="J5" s="741" t="s">
        <v>114</v>
      </c>
      <c r="K5" s="741" t="s">
        <v>2788</v>
      </c>
      <c r="L5" s="741" t="s">
        <v>2789</v>
      </c>
      <c r="M5" s="741" t="s">
        <v>2773</v>
      </c>
      <c r="N5" s="741" t="s">
        <v>114</v>
      </c>
      <c r="O5" s="741" t="s">
        <v>2790</v>
      </c>
      <c r="P5" s="741" t="s">
        <v>4169</v>
      </c>
      <c r="Q5" s="741" t="s">
        <v>114</v>
      </c>
      <c r="R5" s="741" t="s">
        <v>114</v>
      </c>
      <c r="S5" s="741" t="s">
        <v>2791</v>
      </c>
      <c r="T5" s="741" t="s">
        <v>2776</v>
      </c>
      <c r="U5" s="741" t="s">
        <v>114</v>
      </c>
      <c r="V5" s="741" t="s">
        <v>2792</v>
      </c>
      <c r="W5" s="741" t="s">
        <v>114</v>
      </c>
      <c r="X5" s="741" t="s">
        <v>114</v>
      </c>
      <c r="Y5" s="741" t="s">
        <v>2779</v>
      </c>
      <c r="Z5" s="741" t="s">
        <v>114</v>
      </c>
      <c r="AA5" s="741" t="s">
        <v>2793</v>
      </c>
      <c r="AB5" s="741" t="s">
        <v>4161</v>
      </c>
      <c r="AC5" s="741" t="s">
        <v>114</v>
      </c>
      <c r="AD5" s="741" t="s">
        <v>2800</v>
      </c>
      <c r="AE5" s="741" t="s">
        <v>2800</v>
      </c>
      <c r="AF5" s="741" t="s">
        <v>2800</v>
      </c>
      <c r="AG5" s="741" t="s">
        <v>2800</v>
      </c>
      <c r="AH5" s="741" t="s">
        <v>2800</v>
      </c>
      <c r="AI5" s="741" t="s">
        <v>2800</v>
      </c>
      <c r="AJ5" s="741" t="s">
        <v>2800</v>
      </c>
      <c r="AK5" s="741" t="s">
        <v>2800</v>
      </c>
      <c r="AL5" s="741" t="s">
        <v>114</v>
      </c>
      <c r="AM5" s="741" t="s">
        <v>4195</v>
      </c>
      <c r="AN5" s="741" t="s">
        <v>4197</v>
      </c>
      <c r="AO5" s="741" t="s">
        <v>1697</v>
      </c>
      <c r="AP5" s="741" t="s">
        <v>2794</v>
      </c>
      <c r="AQ5" s="741" t="s">
        <v>4170</v>
      </c>
      <c r="AR5" s="741" t="s">
        <v>2795</v>
      </c>
      <c r="AS5" s="741" t="s">
        <v>3506</v>
      </c>
      <c r="AT5" s="741" t="s">
        <v>2232</v>
      </c>
      <c r="AU5" s="741" t="s">
        <v>2235</v>
      </c>
      <c r="AV5" s="741" t="s">
        <v>114</v>
      </c>
      <c r="AW5" s="741" t="s">
        <v>2796</v>
      </c>
      <c r="AX5" s="741" t="s">
        <v>2797</v>
      </c>
      <c r="AY5" s="741" t="s">
        <v>2798</v>
      </c>
      <c r="AZ5" s="741" t="s">
        <v>4193</v>
      </c>
      <c r="BA5" s="741" t="s">
        <v>2799</v>
      </c>
      <c r="BB5" s="741" t="s">
        <v>3685</v>
      </c>
      <c r="BC5" s="743"/>
    </row>
    <row r="6" spans="1:55">
      <c r="A6" s="740"/>
      <c r="B6" s="741" t="s">
        <v>1555</v>
      </c>
      <c r="C6" s="741" t="s">
        <v>2275</v>
      </c>
      <c r="D6" s="741" t="s">
        <v>1729</v>
      </c>
      <c r="E6" s="741" t="s">
        <v>1786</v>
      </c>
      <c r="F6" s="741" t="s">
        <v>2771</v>
      </c>
      <c r="G6" s="741" t="s">
        <v>1555</v>
      </c>
      <c r="H6" s="741" t="s">
        <v>3683</v>
      </c>
      <c r="I6" s="741" t="s">
        <v>3294</v>
      </c>
      <c r="J6" s="741" t="s">
        <v>1555</v>
      </c>
      <c r="K6" s="741" t="s">
        <v>2771</v>
      </c>
      <c r="L6" s="741" t="s">
        <v>1786</v>
      </c>
      <c r="M6" s="741" t="s">
        <v>2774</v>
      </c>
      <c r="N6" s="741" t="s">
        <v>1555</v>
      </c>
      <c r="O6" s="741" t="s">
        <v>3295</v>
      </c>
      <c r="P6" s="741" t="s">
        <v>1756</v>
      </c>
      <c r="Q6" s="741" t="s">
        <v>1555</v>
      </c>
      <c r="R6" s="741" t="s">
        <v>1555</v>
      </c>
      <c r="S6" s="741" t="s">
        <v>2771</v>
      </c>
      <c r="T6" s="741" t="s">
        <v>1751</v>
      </c>
      <c r="U6" s="741" t="s">
        <v>1555</v>
      </c>
      <c r="V6" s="741" t="s">
        <v>3296</v>
      </c>
      <c r="W6" s="741" t="s">
        <v>1555</v>
      </c>
      <c r="X6" s="741" t="s">
        <v>1555</v>
      </c>
      <c r="Y6" s="741" t="s">
        <v>2480</v>
      </c>
      <c r="Z6" s="741" t="s">
        <v>1555</v>
      </c>
      <c r="AA6" s="741" t="s">
        <v>2233</v>
      </c>
      <c r="AB6" s="741" t="s">
        <v>2233</v>
      </c>
      <c r="AC6" s="741" t="s">
        <v>1555</v>
      </c>
      <c r="AD6" s="741" t="s">
        <v>1555</v>
      </c>
      <c r="AE6" s="741" t="s">
        <v>1555</v>
      </c>
      <c r="AF6" s="741" t="s">
        <v>1555</v>
      </c>
      <c r="AG6" s="741" t="s">
        <v>1555</v>
      </c>
      <c r="AH6" s="741" t="s">
        <v>1555</v>
      </c>
      <c r="AI6" s="741" t="s">
        <v>1555</v>
      </c>
      <c r="AJ6" s="741" t="s">
        <v>1555</v>
      </c>
      <c r="AK6" s="741" t="s">
        <v>1555</v>
      </c>
      <c r="AL6" s="741" t="s">
        <v>1555</v>
      </c>
      <c r="AM6" s="741" t="s">
        <v>4284</v>
      </c>
      <c r="AN6" s="741" t="s">
        <v>2463</v>
      </c>
      <c r="AO6" s="741" t="s">
        <v>1555</v>
      </c>
      <c r="AP6" s="741" t="s">
        <v>2233</v>
      </c>
      <c r="AQ6" s="741" t="s">
        <v>2233</v>
      </c>
      <c r="AR6" s="741" t="s">
        <v>2233</v>
      </c>
      <c r="AS6" s="741" t="s">
        <v>2233</v>
      </c>
      <c r="AT6" s="741" t="s">
        <v>2233</v>
      </c>
      <c r="AU6" s="741" t="s">
        <v>2233</v>
      </c>
      <c r="AV6" s="741" t="s">
        <v>1555</v>
      </c>
      <c r="AW6" s="741" t="s">
        <v>1913</v>
      </c>
      <c r="AX6" s="741" t="s">
        <v>3297</v>
      </c>
      <c r="AY6" s="741" t="s">
        <v>2233</v>
      </c>
      <c r="AZ6" s="741" t="s">
        <v>2233</v>
      </c>
      <c r="BA6" s="741" t="s">
        <v>2233</v>
      </c>
      <c r="BB6" s="741" t="s">
        <v>2233</v>
      </c>
      <c r="BC6" s="743"/>
    </row>
    <row r="7" spans="1:55">
      <c r="A7" s="740"/>
      <c r="B7" s="741" t="s">
        <v>1555</v>
      </c>
      <c r="C7" s="741" t="s">
        <v>3298</v>
      </c>
      <c r="D7" s="741" t="s">
        <v>3299</v>
      </c>
      <c r="E7" s="741" t="s">
        <v>3300</v>
      </c>
      <c r="F7" s="741" t="s">
        <v>3301</v>
      </c>
      <c r="G7" s="741" t="s">
        <v>1555</v>
      </c>
      <c r="H7" s="741" t="s">
        <v>3684</v>
      </c>
      <c r="I7" s="741" t="s">
        <v>3302</v>
      </c>
      <c r="J7" s="741" t="s">
        <v>1555</v>
      </c>
      <c r="K7" s="741" t="s">
        <v>3303</v>
      </c>
      <c r="L7" s="741" t="s">
        <v>3300</v>
      </c>
      <c r="M7" s="741" t="s">
        <v>3304</v>
      </c>
      <c r="N7" s="741" t="s">
        <v>1555</v>
      </c>
      <c r="O7" s="741" t="s">
        <v>3305</v>
      </c>
      <c r="P7" s="741" t="s">
        <v>3305</v>
      </c>
      <c r="Q7" s="741" t="s">
        <v>1555</v>
      </c>
      <c r="R7" s="741" t="s">
        <v>1555</v>
      </c>
      <c r="S7" s="741" t="s">
        <v>3303</v>
      </c>
      <c r="T7" s="741" t="s">
        <v>3306</v>
      </c>
      <c r="U7" s="741" t="s">
        <v>1555</v>
      </c>
      <c r="V7" s="741" t="s">
        <v>3307</v>
      </c>
      <c r="W7" s="741" t="s">
        <v>1555</v>
      </c>
      <c r="X7" s="741" t="s">
        <v>1555</v>
      </c>
      <c r="Y7" s="741" t="s">
        <v>3308</v>
      </c>
      <c r="Z7" s="741" t="s">
        <v>1555</v>
      </c>
      <c r="AA7" s="741" t="s">
        <v>3309</v>
      </c>
      <c r="AB7" s="741" t="s">
        <v>3508</v>
      </c>
      <c r="AC7" s="741" t="s">
        <v>1555</v>
      </c>
      <c r="AD7" s="741" t="s">
        <v>1555</v>
      </c>
      <c r="AE7" s="741" t="s">
        <v>1555</v>
      </c>
      <c r="AF7" s="741" t="s">
        <v>1555</v>
      </c>
      <c r="AG7" s="741" t="s">
        <v>1555</v>
      </c>
      <c r="AH7" s="741" t="s">
        <v>1555</v>
      </c>
      <c r="AI7" s="741" t="s">
        <v>1555</v>
      </c>
      <c r="AJ7" s="741" t="s">
        <v>1555</v>
      </c>
      <c r="AK7" s="741" t="s">
        <v>1555</v>
      </c>
      <c r="AL7" s="741" t="s">
        <v>1555</v>
      </c>
      <c r="AM7" s="741" t="s">
        <v>4286</v>
      </c>
      <c r="AN7" s="741" t="s">
        <v>4295</v>
      </c>
      <c r="AO7" s="741" t="s">
        <v>1555</v>
      </c>
      <c r="AP7" s="741" t="s">
        <v>3310</v>
      </c>
      <c r="AQ7" s="741" t="s">
        <v>4171</v>
      </c>
      <c r="AR7" s="741" t="s">
        <v>3309</v>
      </c>
      <c r="AS7" s="741" t="s">
        <v>3508</v>
      </c>
      <c r="AT7" s="741" t="s">
        <v>3311</v>
      </c>
      <c r="AU7" s="741" t="s">
        <v>3311</v>
      </c>
      <c r="AV7" s="741" t="s">
        <v>1555</v>
      </c>
      <c r="AW7" s="741" t="s">
        <v>3312</v>
      </c>
      <c r="AX7" s="741" t="s">
        <v>3313</v>
      </c>
      <c r="AY7" s="741" t="s">
        <v>3310</v>
      </c>
      <c r="AZ7" s="741" t="s">
        <v>4171</v>
      </c>
      <c r="BA7" s="741" t="s">
        <v>3310</v>
      </c>
      <c r="BB7" s="741" t="s">
        <v>4171</v>
      </c>
      <c r="BC7" s="743"/>
    </row>
    <row r="8" spans="1:55">
      <c r="A8" s="736" t="s">
        <v>194</v>
      </c>
      <c r="B8" s="741"/>
      <c r="C8" s="741">
        <v>500</v>
      </c>
      <c r="D8" s="741">
        <v>780</v>
      </c>
      <c r="E8" s="741">
        <v>700</v>
      </c>
      <c r="F8" s="741">
        <v>700</v>
      </c>
      <c r="G8" s="741"/>
      <c r="H8" s="741">
        <v>600</v>
      </c>
      <c r="I8" s="741">
        <v>600</v>
      </c>
      <c r="J8" s="741"/>
      <c r="K8" s="741">
        <v>700</v>
      </c>
      <c r="L8" s="741">
        <v>700</v>
      </c>
      <c r="M8" s="741">
        <v>630</v>
      </c>
      <c r="N8" s="741"/>
      <c r="O8" s="741">
        <v>600</v>
      </c>
      <c r="P8" s="741">
        <v>600</v>
      </c>
      <c r="Q8" s="741"/>
      <c r="R8" s="741"/>
      <c r="S8" s="741">
        <v>700</v>
      </c>
      <c r="T8" s="741">
        <v>650</v>
      </c>
      <c r="U8" s="741"/>
      <c r="V8" s="741">
        <v>700</v>
      </c>
      <c r="W8" s="741"/>
      <c r="X8" s="741"/>
      <c r="Y8" s="741">
        <v>600</v>
      </c>
      <c r="Z8" s="741"/>
      <c r="AA8" s="741">
        <v>600</v>
      </c>
      <c r="AB8" s="741">
        <v>600</v>
      </c>
      <c r="AC8" s="741"/>
      <c r="AD8" s="741"/>
      <c r="AE8" s="741"/>
      <c r="AF8" s="741"/>
      <c r="AG8" s="741"/>
      <c r="AH8" s="741"/>
      <c r="AI8" s="741"/>
      <c r="AJ8" s="741"/>
      <c r="AK8" s="741"/>
      <c r="AL8" s="741"/>
      <c r="AM8" s="741">
        <v>500</v>
      </c>
      <c r="AN8" s="741">
        <v>600</v>
      </c>
      <c r="AO8" s="741"/>
      <c r="AP8" s="741">
        <v>700</v>
      </c>
      <c r="AQ8" s="741">
        <v>700</v>
      </c>
      <c r="AR8" s="741">
        <v>700</v>
      </c>
      <c r="AS8" s="741">
        <v>700</v>
      </c>
      <c r="AT8" s="741">
        <v>670</v>
      </c>
      <c r="AU8" s="741">
        <v>670</v>
      </c>
      <c r="AV8" s="741"/>
      <c r="AW8" s="741">
        <v>600</v>
      </c>
      <c r="AX8" s="741">
        <v>550</v>
      </c>
      <c r="AY8" s="741">
        <v>700</v>
      </c>
      <c r="AZ8" s="741">
        <v>700</v>
      </c>
      <c r="BA8" s="741">
        <v>700</v>
      </c>
      <c r="BB8" s="741">
        <v>700</v>
      </c>
      <c r="BC8" s="743"/>
    </row>
    <row r="9" spans="1:55">
      <c r="A9" s="744">
        <v>46143</v>
      </c>
      <c r="B9" s="745"/>
      <c r="C9" s="745"/>
      <c r="D9" s="745">
        <v>1.9583333333333333</v>
      </c>
      <c r="E9" s="745">
        <v>0.83333333333333337</v>
      </c>
      <c r="F9" s="745">
        <v>1.1666666666666667</v>
      </c>
      <c r="G9" s="745"/>
      <c r="H9" s="745"/>
      <c r="I9" s="745">
        <v>3.0833333333333335</v>
      </c>
      <c r="J9" s="745"/>
      <c r="K9" s="745">
        <v>1</v>
      </c>
      <c r="L9" s="745">
        <v>2.5833333333333335</v>
      </c>
      <c r="M9" s="745">
        <v>2.2083333333333335</v>
      </c>
      <c r="N9" s="745"/>
      <c r="O9" s="745">
        <v>1.8333333333333333</v>
      </c>
      <c r="P9" s="745"/>
      <c r="Q9" s="745"/>
      <c r="R9" s="745"/>
      <c r="S9" s="745">
        <v>1.2916666666666667</v>
      </c>
      <c r="T9" s="745">
        <v>1.875</v>
      </c>
      <c r="U9" s="745"/>
      <c r="V9" s="745">
        <v>2.1666666666666665</v>
      </c>
      <c r="W9" s="745"/>
      <c r="X9" s="745"/>
      <c r="Y9" s="745"/>
      <c r="Z9" s="745"/>
      <c r="AA9" s="745">
        <v>2.375</v>
      </c>
      <c r="AB9" s="745"/>
      <c r="AC9" s="745"/>
      <c r="AD9" s="745"/>
      <c r="AE9" s="745"/>
      <c r="AF9" s="745"/>
      <c r="AG9" s="745"/>
      <c r="AH9" s="745"/>
      <c r="AI9" s="745"/>
      <c r="AJ9" s="745"/>
      <c r="AK9" s="745"/>
      <c r="AL9" s="745"/>
      <c r="AM9" s="745"/>
      <c r="AN9" s="745"/>
      <c r="AO9" s="745"/>
      <c r="AP9" s="745">
        <v>5.416666666666667</v>
      </c>
      <c r="AQ9" s="745"/>
      <c r="AR9" s="745">
        <v>4.166666666666667</v>
      </c>
      <c r="AS9" s="745"/>
      <c r="AT9" s="745">
        <v>8.5833333333333339</v>
      </c>
      <c r="AU9" s="745">
        <v>7.166666666666667</v>
      </c>
      <c r="AV9" s="745"/>
      <c r="AW9" s="745">
        <v>9.3333333333333339</v>
      </c>
      <c r="AX9" s="745">
        <v>4.333333333333333</v>
      </c>
      <c r="AY9" s="745">
        <v>5.5</v>
      </c>
      <c r="AZ9" s="745"/>
      <c r="BA9" s="745">
        <v>6.458333333333333</v>
      </c>
      <c r="BB9" s="745"/>
      <c r="BC9" s="746">
        <v>3.6666666666666665</v>
      </c>
    </row>
    <row r="10" spans="1:55">
      <c r="A10" s="1029">
        <v>46144</v>
      </c>
      <c r="B10" s="1030"/>
      <c r="C10" s="1030"/>
      <c r="D10" s="1030">
        <v>1.75</v>
      </c>
      <c r="E10" s="1030"/>
      <c r="F10" s="1030">
        <v>2.8333333333333335</v>
      </c>
      <c r="G10" s="1030"/>
      <c r="H10" s="1030"/>
      <c r="I10" s="1030">
        <v>2.25</v>
      </c>
      <c r="J10" s="1030"/>
      <c r="K10" s="1030">
        <v>0.58333333333333337</v>
      </c>
      <c r="L10" s="1030"/>
      <c r="M10" s="1030">
        <v>1.8333333333333333</v>
      </c>
      <c r="N10" s="1030"/>
      <c r="O10" s="1030">
        <v>3</v>
      </c>
      <c r="P10" s="1030"/>
      <c r="Q10" s="1030"/>
      <c r="R10" s="1030"/>
      <c r="S10" s="1030">
        <v>8.8958333333333339</v>
      </c>
      <c r="T10" s="1030">
        <v>2.2083333333333335</v>
      </c>
      <c r="U10" s="1030"/>
      <c r="V10" s="1030">
        <v>2.1666666666666665</v>
      </c>
      <c r="W10" s="1030"/>
      <c r="X10" s="1030"/>
      <c r="Y10" s="1030"/>
      <c r="Z10" s="1030"/>
      <c r="AA10" s="1030">
        <v>2.7083333333333335</v>
      </c>
      <c r="AB10" s="1030"/>
      <c r="AC10" s="1030"/>
      <c r="AD10" s="1030"/>
      <c r="AE10" s="1030"/>
      <c r="AF10" s="1030"/>
      <c r="AG10" s="1030"/>
      <c r="AH10" s="1030"/>
      <c r="AI10" s="1030"/>
      <c r="AJ10" s="1030"/>
      <c r="AK10" s="1030"/>
      <c r="AL10" s="1030"/>
      <c r="AM10" s="1030"/>
      <c r="AN10" s="1030"/>
      <c r="AO10" s="1030"/>
      <c r="AP10" s="1030">
        <v>4.416666666666667</v>
      </c>
      <c r="AQ10" s="1030"/>
      <c r="AR10" s="1030">
        <v>5.666666666666667</v>
      </c>
      <c r="AS10" s="1030"/>
      <c r="AT10" s="1030">
        <v>9.4166666666666661</v>
      </c>
      <c r="AU10" s="1030">
        <v>7.75</v>
      </c>
      <c r="AV10" s="1030"/>
      <c r="AW10" s="1030">
        <v>6.333333333333333</v>
      </c>
      <c r="AX10" s="1030">
        <v>3.3333333333333335</v>
      </c>
      <c r="AY10" s="1030">
        <v>5.083333333333333</v>
      </c>
      <c r="AZ10" s="1030"/>
      <c r="BA10" s="1030">
        <v>7</v>
      </c>
      <c r="BB10" s="1030"/>
      <c r="BC10" s="1031">
        <v>4.2905092592592586</v>
      </c>
    </row>
    <row r="11" spans="1:55">
      <c r="A11" s="1029">
        <v>46145</v>
      </c>
      <c r="B11" s="1030"/>
      <c r="C11" s="1030"/>
      <c r="D11" s="1030">
        <v>2.4583333333333335</v>
      </c>
      <c r="E11" s="1030"/>
      <c r="F11" s="1030">
        <v>1.5833333333333333</v>
      </c>
      <c r="G11" s="1030"/>
      <c r="H11" s="1030"/>
      <c r="I11" s="1030">
        <v>3</v>
      </c>
      <c r="J11" s="1030"/>
      <c r="K11" s="1030">
        <v>1.5</v>
      </c>
      <c r="L11" s="1030"/>
      <c r="M11" s="1030">
        <v>1.875</v>
      </c>
      <c r="N11" s="1030"/>
      <c r="O11" s="1030">
        <v>1.9166666666666667</v>
      </c>
      <c r="P11" s="1030"/>
      <c r="Q11" s="1030"/>
      <c r="R11" s="1030"/>
      <c r="S11" s="1030">
        <v>1.4583333333333333</v>
      </c>
      <c r="T11" s="1030">
        <v>2.4166666666666665</v>
      </c>
      <c r="U11" s="1030"/>
      <c r="V11" s="1030">
        <v>2.4583333333333335</v>
      </c>
      <c r="W11" s="1030"/>
      <c r="X11" s="1030"/>
      <c r="Y11" s="1030">
        <v>7.708333333333333</v>
      </c>
      <c r="Z11" s="1030"/>
      <c r="AA11" s="1030">
        <v>2.5416666666666665</v>
      </c>
      <c r="AB11" s="1030"/>
      <c r="AC11" s="1030"/>
      <c r="AD11" s="1030"/>
      <c r="AE11" s="1030"/>
      <c r="AF11" s="1030"/>
      <c r="AG11" s="1030"/>
      <c r="AH11" s="1030"/>
      <c r="AI11" s="1030"/>
      <c r="AJ11" s="1030"/>
      <c r="AK11" s="1030"/>
      <c r="AL11" s="1030"/>
      <c r="AM11" s="1030"/>
      <c r="AN11" s="1030"/>
      <c r="AO11" s="1030"/>
      <c r="AP11" s="1030">
        <v>4.208333333333333</v>
      </c>
      <c r="AQ11" s="1030"/>
      <c r="AR11" s="1030">
        <v>2.6666666666666665</v>
      </c>
      <c r="AS11" s="1030"/>
      <c r="AT11" s="1030">
        <v>7.166666666666667</v>
      </c>
      <c r="AU11" s="1030">
        <v>8.6666666666666661</v>
      </c>
      <c r="AV11" s="1030"/>
      <c r="AW11" s="1030">
        <v>6.5</v>
      </c>
      <c r="AX11" s="1030">
        <v>6.75</v>
      </c>
      <c r="AY11" s="1030">
        <v>5.416666666666667</v>
      </c>
      <c r="AZ11" s="1030"/>
      <c r="BA11" s="1030">
        <v>6.208333333333333</v>
      </c>
      <c r="BB11" s="1030"/>
      <c r="BC11" s="1031">
        <v>4.0263157894736841</v>
      </c>
    </row>
    <row r="12" spans="1:55">
      <c r="A12" s="1029">
        <v>46146</v>
      </c>
      <c r="B12" s="1030"/>
      <c r="C12" s="1030"/>
      <c r="D12" s="1030">
        <v>1.4583333333333333</v>
      </c>
      <c r="E12" s="1030"/>
      <c r="F12" s="1030">
        <v>4.083333333333333</v>
      </c>
      <c r="G12" s="1030"/>
      <c r="H12" s="1030"/>
      <c r="I12" s="1030">
        <v>3.2916666666666665</v>
      </c>
      <c r="J12" s="1030"/>
      <c r="K12" s="1030">
        <v>0.91666666666666663</v>
      </c>
      <c r="L12" s="1030"/>
      <c r="M12" s="1030">
        <v>2</v>
      </c>
      <c r="N12" s="1030"/>
      <c r="O12" s="1030">
        <v>1.9166666666666667</v>
      </c>
      <c r="P12" s="1030"/>
      <c r="Q12" s="1030"/>
      <c r="R12" s="1030"/>
      <c r="S12" s="1030">
        <v>4.208333333333333</v>
      </c>
      <c r="T12" s="1030">
        <v>2.5416666666666665</v>
      </c>
      <c r="U12" s="1030"/>
      <c r="V12" s="1030">
        <v>1.25</v>
      </c>
      <c r="W12" s="1030"/>
      <c r="X12" s="1030"/>
      <c r="Y12" s="1030">
        <v>3.5416666666666665</v>
      </c>
      <c r="Z12" s="1030"/>
      <c r="AA12" s="1030">
        <v>3.375</v>
      </c>
      <c r="AB12" s="1030"/>
      <c r="AC12" s="1030"/>
      <c r="AD12" s="1030"/>
      <c r="AE12" s="1030"/>
      <c r="AF12" s="1030"/>
      <c r="AG12" s="1030"/>
      <c r="AH12" s="1030"/>
      <c r="AI12" s="1030"/>
      <c r="AJ12" s="1030"/>
      <c r="AK12" s="1030"/>
      <c r="AL12" s="1030"/>
      <c r="AM12" s="1030"/>
      <c r="AN12" s="1030"/>
      <c r="AO12" s="1030"/>
      <c r="AP12" s="1030">
        <v>2.25</v>
      </c>
      <c r="AQ12" s="1030"/>
      <c r="AR12" s="1030"/>
      <c r="AS12" s="1030"/>
      <c r="AT12" s="1030">
        <v>6</v>
      </c>
      <c r="AU12" s="1030">
        <v>6.083333333333333</v>
      </c>
      <c r="AV12" s="1030"/>
      <c r="AW12" s="1030">
        <v>9.5833333333333339</v>
      </c>
      <c r="AX12" s="1030">
        <v>3.5</v>
      </c>
      <c r="AY12" s="1030">
        <v>5.25</v>
      </c>
      <c r="AZ12" s="1030"/>
      <c r="BA12" s="1030">
        <v>6.833333333333333</v>
      </c>
      <c r="BB12" s="1030"/>
      <c r="BC12" s="1031">
        <v>3.782407407407407</v>
      </c>
    </row>
    <row r="13" spans="1:55">
      <c r="A13" s="1029">
        <v>46147</v>
      </c>
      <c r="B13" s="1030"/>
      <c r="C13" s="1030"/>
      <c r="D13" s="1030">
        <v>2.375</v>
      </c>
      <c r="E13" s="1030"/>
      <c r="F13" s="1030">
        <v>1.3333333333333333</v>
      </c>
      <c r="G13" s="1030"/>
      <c r="H13" s="1030"/>
      <c r="I13" s="1030">
        <v>2.6666666666666665</v>
      </c>
      <c r="J13" s="1030"/>
      <c r="K13" s="1030">
        <v>1.4166666666666667</v>
      </c>
      <c r="L13" s="1030"/>
      <c r="M13" s="1030">
        <v>2.1666666666666665</v>
      </c>
      <c r="N13" s="1030"/>
      <c r="O13" s="1030">
        <v>1.4583333333333333</v>
      </c>
      <c r="P13" s="1030"/>
      <c r="Q13" s="1030"/>
      <c r="R13" s="1030"/>
      <c r="S13" s="1030">
        <v>1.7083333333333333</v>
      </c>
      <c r="T13" s="1030">
        <v>1.8333333333333333</v>
      </c>
      <c r="U13" s="1030"/>
      <c r="V13" s="1030">
        <v>2</v>
      </c>
      <c r="W13" s="1030"/>
      <c r="X13" s="1030"/>
      <c r="Y13" s="1030">
        <v>3.125</v>
      </c>
      <c r="Z13" s="1030"/>
      <c r="AA13" s="1030"/>
      <c r="AB13" s="1030"/>
      <c r="AC13" s="1030"/>
      <c r="AD13" s="1030"/>
      <c r="AE13" s="1030"/>
      <c r="AF13" s="1030"/>
      <c r="AG13" s="1030"/>
      <c r="AH13" s="1030"/>
      <c r="AI13" s="1030"/>
      <c r="AJ13" s="1030"/>
      <c r="AK13" s="1030"/>
      <c r="AL13" s="1030"/>
      <c r="AM13" s="1030"/>
      <c r="AN13" s="1030"/>
      <c r="AO13" s="1030"/>
      <c r="AP13" s="1030"/>
      <c r="AQ13" s="1030"/>
      <c r="AR13" s="1030"/>
      <c r="AS13" s="1030"/>
      <c r="AT13" s="1030">
        <v>4.916666666666667</v>
      </c>
      <c r="AU13" s="1030">
        <v>4.833333333333333</v>
      </c>
      <c r="AV13" s="1030"/>
      <c r="AW13" s="1030"/>
      <c r="AX13" s="1030">
        <v>3</v>
      </c>
      <c r="AY13" s="1030">
        <v>3.1666666666666665</v>
      </c>
      <c r="AZ13" s="1030"/>
      <c r="BA13" s="1030"/>
      <c r="BB13" s="1030"/>
      <c r="BC13" s="1031">
        <v>2.5714285714285716</v>
      </c>
    </row>
    <row r="14" spans="1:55">
      <c r="A14" s="1029">
        <v>46148</v>
      </c>
      <c r="B14" s="1030"/>
      <c r="C14" s="1030"/>
      <c r="D14" s="1030">
        <v>2.125</v>
      </c>
      <c r="E14" s="1030"/>
      <c r="F14" s="1030">
        <v>0.75</v>
      </c>
      <c r="G14" s="1030"/>
      <c r="H14" s="1030"/>
      <c r="I14" s="1030">
        <v>3.2916666666666665</v>
      </c>
      <c r="J14" s="1030"/>
      <c r="K14" s="1030">
        <v>1.4166666666666667</v>
      </c>
      <c r="L14" s="1030"/>
      <c r="M14" s="1030">
        <v>2.5</v>
      </c>
      <c r="N14" s="1030"/>
      <c r="O14" s="1030"/>
      <c r="P14" s="1030"/>
      <c r="Q14" s="1030"/>
      <c r="R14" s="1030"/>
      <c r="S14" s="1030">
        <v>2.5</v>
      </c>
      <c r="T14" s="1030">
        <v>2.7083333333333335</v>
      </c>
      <c r="U14" s="1030"/>
      <c r="V14" s="1030">
        <v>2.25</v>
      </c>
      <c r="W14" s="1030"/>
      <c r="X14" s="1030"/>
      <c r="Y14" s="1030">
        <v>2.1666666666666665</v>
      </c>
      <c r="Z14" s="1030"/>
      <c r="AA14" s="1030"/>
      <c r="AB14" s="1030"/>
      <c r="AC14" s="1030"/>
      <c r="AD14" s="1030"/>
      <c r="AE14" s="1030"/>
      <c r="AF14" s="1030"/>
      <c r="AG14" s="1030"/>
      <c r="AH14" s="1030"/>
      <c r="AI14" s="1030"/>
      <c r="AJ14" s="1030"/>
      <c r="AK14" s="1030"/>
      <c r="AL14" s="1030"/>
      <c r="AM14" s="1030"/>
      <c r="AN14" s="1030"/>
      <c r="AO14" s="1030"/>
      <c r="AP14" s="1030"/>
      <c r="AQ14" s="1030"/>
      <c r="AR14" s="1030"/>
      <c r="AS14" s="1030">
        <v>4.833333333333333</v>
      </c>
      <c r="AT14" s="1030">
        <v>5.75</v>
      </c>
      <c r="AU14" s="1030">
        <v>8.25</v>
      </c>
      <c r="AV14" s="1030"/>
      <c r="AW14" s="1030"/>
      <c r="AX14" s="1030">
        <v>4</v>
      </c>
      <c r="AY14" s="1030">
        <v>5.666666666666667</v>
      </c>
      <c r="AZ14" s="1030"/>
      <c r="BA14" s="1030"/>
      <c r="BB14" s="1030"/>
      <c r="BC14" s="1031">
        <v>3.4434523809523805</v>
      </c>
    </row>
    <row r="15" spans="1:55">
      <c r="A15" s="1029">
        <v>46149</v>
      </c>
      <c r="B15" s="1030"/>
      <c r="C15" s="1030"/>
      <c r="D15" s="1030">
        <v>1.6666666666666667</v>
      </c>
      <c r="E15" s="1030"/>
      <c r="F15" s="1030"/>
      <c r="G15" s="1030"/>
      <c r="H15" s="1030"/>
      <c r="I15" s="1030">
        <v>2.0833333333333335</v>
      </c>
      <c r="J15" s="1030"/>
      <c r="K15" s="1030"/>
      <c r="L15" s="1030"/>
      <c r="M15" s="1030">
        <v>2.4583333333333335</v>
      </c>
      <c r="N15" s="1030"/>
      <c r="O15" s="1030"/>
      <c r="P15" s="1030">
        <v>1.5833333333333333</v>
      </c>
      <c r="Q15" s="1030"/>
      <c r="R15" s="1030"/>
      <c r="S15" s="1030">
        <v>1.7916666666666667</v>
      </c>
      <c r="T15" s="1030">
        <v>2.4583333333333335</v>
      </c>
      <c r="U15" s="1030"/>
      <c r="V15" s="1030">
        <v>2.5833333333333335</v>
      </c>
      <c r="W15" s="1030"/>
      <c r="X15" s="1030"/>
      <c r="Y15" s="1030">
        <v>1.75</v>
      </c>
      <c r="Z15" s="1030"/>
      <c r="AA15" s="1030"/>
      <c r="AB15" s="1030"/>
      <c r="AC15" s="1030"/>
      <c r="AD15" s="1030"/>
      <c r="AE15" s="1030"/>
      <c r="AF15" s="1030"/>
      <c r="AG15" s="1030"/>
      <c r="AH15" s="1030"/>
      <c r="AI15" s="1030"/>
      <c r="AJ15" s="1030"/>
      <c r="AK15" s="1030"/>
      <c r="AL15" s="1030"/>
      <c r="AM15" s="1030"/>
      <c r="AN15" s="1030"/>
      <c r="AO15" s="1030"/>
      <c r="AP15" s="1030"/>
      <c r="AQ15" s="1030"/>
      <c r="AR15" s="1030"/>
      <c r="AS15" s="1030">
        <v>3.7916666666666665</v>
      </c>
      <c r="AT15" s="1030">
        <v>4.916666666666667</v>
      </c>
      <c r="AU15" s="1030">
        <v>6</v>
      </c>
      <c r="AV15" s="1030"/>
      <c r="AW15" s="1030"/>
      <c r="AX15" s="1030">
        <v>8.5</v>
      </c>
      <c r="AY15" s="1030">
        <v>4</v>
      </c>
      <c r="AZ15" s="1030"/>
      <c r="BA15" s="1030"/>
      <c r="BB15" s="1030"/>
      <c r="BC15" s="1031">
        <v>3.3525641025641026</v>
      </c>
    </row>
    <row r="16" spans="1:55">
      <c r="A16" s="1029">
        <v>46150</v>
      </c>
      <c r="B16" s="1030"/>
      <c r="C16" s="1030"/>
      <c r="D16" s="1030">
        <v>1.9166666666666667</v>
      </c>
      <c r="E16" s="1030"/>
      <c r="F16" s="1030"/>
      <c r="G16" s="1030"/>
      <c r="H16" s="1030">
        <v>3.3333333333333335</v>
      </c>
      <c r="I16" s="1030">
        <v>2.9166666666666665</v>
      </c>
      <c r="J16" s="1030"/>
      <c r="K16" s="1030"/>
      <c r="L16" s="1030"/>
      <c r="M16" s="1030">
        <v>1.2083333333333333</v>
      </c>
      <c r="N16" s="1030"/>
      <c r="O16" s="1030"/>
      <c r="P16" s="1030">
        <v>1.875</v>
      </c>
      <c r="Q16" s="1030"/>
      <c r="R16" s="1030"/>
      <c r="S16" s="1030">
        <v>2</v>
      </c>
      <c r="T16" s="1030">
        <v>1.75</v>
      </c>
      <c r="U16" s="1030"/>
      <c r="V16" s="1030">
        <v>2.2083333333333335</v>
      </c>
      <c r="W16" s="1030"/>
      <c r="X16" s="1030"/>
      <c r="Y16" s="1030"/>
      <c r="Z16" s="1030"/>
      <c r="AA16" s="1030"/>
      <c r="AB16" s="1030"/>
      <c r="AC16" s="1030"/>
      <c r="AD16" s="1030"/>
      <c r="AE16" s="1030"/>
      <c r="AF16" s="1030"/>
      <c r="AG16" s="1030"/>
      <c r="AH16" s="1030"/>
      <c r="AI16" s="1030"/>
      <c r="AJ16" s="1030"/>
      <c r="AK16" s="1030"/>
      <c r="AL16" s="1030"/>
      <c r="AM16" s="1030"/>
      <c r="AN16" s="1030"/>
      <c r="AO16" s="1030"/>
      <c r="AP16" s="1030"/>
      <c r="AQ16" s="1030">
        <v>4.583333333333333</v>
      </c>
      <c r="AR16" s="1030"/>
      <c r="AS16" s="1030">
        <v>4.625</v>
      </c>
      <c r="AT16" s="1030">
        <v>5.416666666666667</v>
      </c>
      <c r="AU16" s="1030">
        <v>7.166666666666667</v>
      </c>
      <c r="AV16" s="1030"/>
      <c r="AW16" s="1030"/>
      <c r="AX16" s="1030">
        <v>4.5</v>
      </c>
      <c r="AY16" s="1030">
        <v>9.6666666666666661</v>
      </c>
      <c r="AZ16" s="1030"/>
      <c r="BA16" s="1030"/>
      <c r="BB16" s="1030">
        <v>2.875</v>
      </c>
      <c r="BC16" s="1031">
        <v>3.7361111111111112</v>
      </c>
    </row>
    <row r="17" spans="1:55">
      <c r="A17" s="1029">
        <v>46151</v>
      </c>
      <c r="B17" s="1030"/>
      <c r="C17" s="1030"/>
      <c r="D17" s="1030">
        <v>1.4166666666666667</v>
      </c>
      <c r="E17" s="1030"/>
      <c r="F17" s="1030"/>
      <c r="G17" s="1030"/>
      <c r="H17" s="1030">
        <v>3.1666666666666665</v>
      </c>
      <c r="I17" s="1030">
        <v>2.875</v>
      </c>
      <c r="J17" s="1030"/>
      <c r="K17" s="1030"/>
      <c r="L17" s="1030"/>
      <c r="M17" s="1030">
        <v>1.9583333333333333</v>
      </c>
      <c r="N17" s="1030"/>
      <c r="O17" s="1030"/>
      <c r="P17" s="1030">
        <v>1.75</v>
      </c>
      <c r="Q17" s="1030"/>
      <c r="R17" s="1030"/>
      <c r="S17" s="1030">
        <v>1.7916666666666667</v>
      </c>
      <c r="T17" s="1030">
        <v>2.1666666666666665</v>
      </c>
      <c r="U17" s="1030"/>
      <c r="V17" s="1030">
        <v>1.7083333333333333</v>
      </c>
      <c r="W17" s="1030"/>
      <c r="X17" s="1030"/>
      <c r="Y17" s="1030">
        <v>1.9166666666666667</v>
      </c>
      <c r="Z17" s="1030"/>
      <c r="AA17" s="1030"/>
      <c r="AB17" s="1030">
        <v>6.875</v>
      </c>
      <c r="AC17" s="1030"/>
      <c r="AD17" s="1030"/>
      <c r="AE17" s="1030"/>
      <c r="AF17" s="1030"/>
      <c r="AG17" s="1030"/>
      <c r="AH17" s="1030"/>
      <c r="AI17" s="1030"/>
      <c r="AJ17" s="1030"/>
      <c r="AK17" s="1030"/>
      <c r="AL17" s="1030"/>
      <c r="AM17" s="1030"/>
      <c r="AN17" s="1030"/>
      <c r="AO17" s="1030"/>
      <c r="AP17" s="1030"/>
      <c r="AQ17" s="1030">
        <v>3.7083333333333335</v>
      </c>
      <c r="AR17" s="1030"/>
      <c r="AS17" s="1030">
        <v>3.625</v>
      </c>
      <c r="AT17" s="1030">
        <v>4.083333333333333</v>
      </c>
      <c r="AU17" s="1030">
        <v>8</v>
      </c>
      <c r="AV17" s="1030"/>
      <c r="AW17" s="1030"/>
      <c r="AX17" s="1030">
        <v>3.0833333333333335</v>
      </c>
      <c r="AY17" s="1030"/>
      <c r="AZ17" s="1030"/>
      <c r="BA17" s="1030"/>
      <c r="BB17" s="1030">
        <v>2.6666666666666665</v>
      </c>
      <c r="BC17" s="1031">
        <v>3.1744791666666665</v>
      </c>
    </row>
    <row r="18" spans="1:55">
      <c r="A18" s="1029">
        <v>46152</v>
      </c>
      <c r="B18" s="1030"/>
      <c r="C18" s="1030"/>
      <c r="D18" s="1030">
        <v>2.0416666666666665</v>
      </c>
      <c r="E18" s="1030"/>
      <c r="F18" s="1030">
        <v>3.4166666666666665</v>
      </c>
      <c r="G18" s="1030"/>
      <c r="H18" s="1030">
        <v>2.75</v>
      </c>
      <c r="I18" s="1030">
        <v>2.375</v>
      </c>
      <c r="J18" s="1030"/>
      <c r="K18" s="1030"/>
      <c r="L18" s="1030"/>
      <c r="M18" s="1030">
        <v>2.375</v>
      </c>
      <c r="N18" s="1030"/>
      <c r="O18" s="1030"/>
      <c r="P18" s="1030">
        <v>1.6666666666666667</v>
      </c>
      <c r="Q18" s="1030"/>
      <c r="R18" s="1030"/>
      <c r="S18" s="1030">
        <v>2.875</v>
      </c>
      <c r="T18" s="1030">
        <v>2.125</v>
      </c>
      <c r="U18" s="1030"/>
      <c r="V18" s="1030">
        <v>2.5416666666666665</v>
      </c>
      <c r="W18" s="1030"/>
      <c r="X18" s="1030"/>
      <c r="Y18" s="1030">
        <v>1.5416666666666667</v>
      </c>
      <c r="Z18" s="1030"/>
      <c r="AA18" s="1030"/>
      <c r="AB18" s="1030">
        <v>7.083333333333333</v>
      </c>
      <c r="AC18" s="1030"/>
      <c r="AD18" s="1030"/>
      <c r="AE18" s="1030"/>
      <c r="AF18" s="1030"/>
      <c r="AG18" s="1030"/>
      <c r="AH18" s="1030"/>
      <c r="AI18" s="1030"/>
      <c r="AJ18" s="1030"/>
      <c r="AK18" s="1030"/>
      <c r="AL18" s="1030"/>
      <c r="AM18" s="1030"/>
      <c r="AN18" s="1030"/>
      <c r="AO18" s="1030"/>
      <c r="AP18" s="1030"/>
      <c r="AQ18" s="1030">
        <v>5.583333333333333</v>
      </c>
      <c r="AR18" s="1030"/>
      <c r="AS18" s="1030">
        <v>4.25</v>
      </c>
      <c r="AT18" s="1030">
        <v>7.25</v>
      </c>
      <c r="AU18" s="1030">
        <v>6.416666666666667</v>
      </c>
      <c r="AV18" s="1030"/>
      <c r="AW18" s="1030"/>
      <c r="AX18" s="1030">
        <v>4.083333333333333</v>
      </c>
      <c r="AY18" s="1030"/>
      <c r="AZ18" s="1030"/>
      <c r="BA18" s="1030"/>
      <c r="BB18" s="1030">
        <v>3.5833333333333335</v>
      </c>
      <c r="BC18" s="1031">
        <v>3.6446078431372548</v>
      </c>
    </row>
    <row r="19" spans="1:55">
      <c r="A19" s="1029">
        <v>46153</v>
      </c>
      <c r="B19" s="1030"/>
      <c r="C19" s="1030"/>
      <c r="D19" s="1030">
        <v>1.9166666666666667</v>
      </c>
      <c r="E19" s="1030"/>
      <c r="F19" s="1030">
        <v>3.25</v>
      </c>
      <c r="G19" s="1030"/>
      <c r="H19" s="1030">
        <v>2.9166666666666665</v>
      </c>
      <c r="I19" s="1030">
        <v>3.8333333333333335</v>
      </c>
      <c r="J19" s="1030"/>
      <c r="K19" s="1030"/>
      <c r="L19" s="1030"/>
      <c r="M19" s="1030">
        <v>2.5</v>
      </c>
      <c r="N19" s="1030"/>
      <c r="O19" s="1030"/>
      <c r="P19" s="1030">
        <v>1.7083333333333333</v>
      </c>
      <c r="Q19" s="1030"/>
      <c r="R19" s="1030"/>
      <c r="S19" s="1030">
        <v>2.0416666666666665</v>
      </c>
      <c r="T19" s="1030">
        <v>2.0833333333333335</v>
      </c>
      <c r="U19" s="1030"/>
      <c r="V19" s="1030">
        <v>2.75</v>
      </c>
      <c r="W19" s="1030"/>
      <c r="X19" s="1030"/>
      <c r="Y19" s="1030">
        <v>1.8333333333333333</v>
      </c>
      <c r="Z19" s="1030"/>
      <c r="AA19" s="1030"/>
      <c r="AB19" s="1030">
        <v>2.8333333333333335</v>
      </c>
      <c r="AC19" s="1030"/>
      <c r="AD19" s="1030"/>
      <c r="AE19" s="1030"/>
      <c r="AF19" s="1030"/>
      <c r="AG19" s="1030"/>
      <c r="AH19" s="1030"/>
      <c r="AI19" s="1030"/>
      <c r="AJ19" s="1030"/>
      <c r="AK19" s="1030"/>
      <c r="AL19" s="1030"/>
      <c r="AM19" s="1030"/>
      <c r="AN19" s="1030"/>
      <c r="AO19" s="1030"/>
      <c r="AP19" s="1030"/>
      <c r="AQ19" s="1030">
        <v>4.458333333333333</v>
      </c>
      <c r="AR19" s="1030"/>
      <c r="AS19" s="1030">
        <v>5</v>
      </c>
      <c r="AT19" s="1030">
        <v>5.166666666666667</v>
      </c>
      <c r="AU19" s="1030">
        <v>5</v>
      </c>
      <c r="AV19" s="1030"/>
      <c r="AW19" s="1030"/>
      <c r="AX19" s="1030">
        <v>3.4166666666666665</v>
      </c>
      <c r="AY19" s="1030"/>
      <c r="AZ19" s="1030"/>
      <c r="BA19" s="1030"/>
      <c r="BB19" s="1030">
        <v>1.5833333333333333</v>
      </c>
      <c r="BC19" s="1031">
        <v>3.0759803921568625</v>
      </c>
    </row>
    <row r="20" spans="1:55">
      <c r="A20" s="1029">
        <v>46154</v>
      </c>
      <c r="B20" s="1030"/>
      <c r="C20" s="1030"/>
      <c r="D20" s="1030">
        <v>2</v>
      </c>
      <c r="E20" s="1030"/>
      <c r="F20" s="1030">
        <v>3.5833333333333335</v>
      </c>
      <c r="G20" s="1030"/>
      <c r="H20" s="1030">
        <v>2.3333333333333335</v>
      </c>
      <c r="I20" s="1030">
        <v>2.8333333333333335</v>
      </c>
      <c r="J20" s="1030"/>
      <c r="K20" s="1030"/>
      <c r="L20" s="1030"/>
      <c r="M20" s="1030">
        <v>1.5833333333333333</v>
      </c>
      <c r="N20" s="1030"/>
      <c r="O20" s="1030"/>
      <c r="P20" s="1030">
        <v>1.6666666666666667</v>
      </c>
      <c r="Q20" s="1030"/>
      <c r="R20" s="1030"/>
      <c r="S20" s="1030">
        <v>2.5833333333333335</v>
      </c>
      <c r="T20" s="1030">
        <v>2.0416666666666665</v>
      </c>
      <c r="U20" s="1030"/>
      <c r="V20" s="1030">
        <v>2.1666666666666665</v>
      </c>
      <c r="W20" s="1030"/>
      <c r="X20" s="1030"/>
      <c r="Y20" s="1030">
        <v>1.375</v>
      </c>
      <c r="Z20" s="1030"/>
      <c r="AA20" s="1030"/>
      <c r="AB20" s="1030">
        <v>3.4583333333333335</v>
      </c>
      <c r="AC20" s="1030"/>
      <c r="AD20" s="1030"/>
      <c r="AE20" s="1030"/>
      <c r="AF20" s="1030"/>
      <c r="AG20" s="1030"/>
      <c r="AH20" s="1030"/>
      <c r="AI20" s="1030"/>
      <c r="AJ20" s="1030"/>
      <c r="AK20" s="1030"/>
      <c r="AL20" s="1030"/>
      <c r="AM20" s="1030">
        <v>3.1666666666666665</v>
      </c>
      <c r="AN20" s="1030">
        <v>4</v>
      </c>
      <c r="AO20" s="1030"/>
      <c r="AP20" s="1030"/>
      <c r="AQ20" s="1030">
        <v>4.625</v>
      </c>
      <c r="AR20" s="1030"/>
      <c r="AS20" s="1030">
        <v>4.291666666666667</v>
      </c>
      <c r="AT20" s="1030">
        <v>6.583333333333333</v>
      </c>
      <c r="AU20" s="1030">
        <v>8</v>
      </c>
      <c r="AV20" s="1030"/>
      <c r="AW20" s="1030"/>
      <c r="AX20" s="1030">
        <v>3.6666666666666665</v>
      </c>
      <c r="AY20" s="1030"/>
      <c r="AZ20" s="1030">
        <v>3.9166666666666665</v>
      </c>
      <c r="BA20" s="1030"/>
      <c r="BB20" s="1030"/>
      <c r="BC20" s="1031">
        <v>3.361842105263158</v>
      </c>
    </row>
    <row r="21" spans="1:55">
      <c r="A21" s="1029">
        <v>46155</v>
      </c>
      <c r="B21" s="1030"/>
      <c r="C21" s="1030"/>
      <c r="D21" s="1030">
        <v>1.875</v>
      </c>
      <c r="E21" s="1030"/>
      <c r="F21" s="1030">
        <v>3.4166666666666665</v>
      </c>
      <c r="G21" s="1030"/>
      <c r="H21" s="1030">
        <v>2.25</v>
      </c>
      <c r="I21" s="1030">
        <v>2.8333333333333335</v>
      </c>
      <c r="J21" s="1030"/>
      <c r="K21" s="1030"/>
      <c r="L21" s="1030"/>
      <c r="M21" s="1030">
        <v>1.9583333333333333</v>
      </c>
      <c r="N21" s="1030"/>
      <c r="O21" s="1030"/>
      <c r="P21" s="1030">
        <v>1.375</v>
      </c>
      <c r="Q21" s="1030"/>
      <c r="R21" s="1030"/>
      <c r="S21" s="1030">
        <v>1.7916666666666667</v>
      </c>
      <c r="T21" s="1030">
        <v>2.5</v>
      </c>
      <c r="U21" s="1030"/>
      <c r="V21" s="1030">
        <v>2.1666666666666665</v>
      </c>
      <c r="W21" s="1030"/>
      <c r="X21" s="1030"/>
      <c r="Y21" s="1030">
        <v>1.3333333333333333</v>
      </c>
      <c r="Z21" s="1030"/>
      <c r="AA21" s="1030"/>
      <c r="AB21" s="1030">
        <v>4.666666666666667</v>
      </c>
      <c r="AC21" s="1030"/>
      <c r="AD21" s="1030"/>
      <c r="AE21" s="1030"/>
      <c r="AF21" s="1030"/>
      <c r="AG21" s="1030"/>
      <c r="AH21" s="1030"/>
      <c r="AI21" s="1030"/>
      <c r="AJ21" s="1030"/>
      <c r="AK21" s="1030"/>
      <c r="AL21" s="1030"/>
      <c r="AM21" s="1030">
        <v>4.5</v>
      </c>
      <c r="AN21" s="1030">
        <v>4.166666666666667</v>
      </c>
      <c r="AO21" s="1030"/>
      <c r="AP21" s="1030"/>
      <c r="AQ21" s="1030">
        <v>3.7083333333333335</v>
      </c>
      <c r="AR21" s="1030"/>
      <c r="AS21" s="1030">
        <v>4.166666666666667</v>
      </c>
      <c r="AT21" s="1030">
        <v>7.75</v>
      </c>
      <c r="AU21" s="1030">
        <v>5.416666666666667</v>
      </c>
      <c r="AV21" s="1030"/>
      <c r="AW21" s="1030"/>
      <c r="AX21" s="1030">
        <v>0.75</v>
      </c>
      <c r="AY21" s="1030"/>
      <c r="AZ21" s="1030">
        <v>2.1666666666666665</v>
      </c>
      <c r="BA21" s="1030"/>
      <c r="BB21" s="1030"/>
      <c r="BC21" s="1031">
        <v>3.0942982456140351</v>
      </c>
    </row>
    <row r="22" spans="1:55">
      <c r="A22" s="1029">
        <v>46156</v>
      </c>
      <c r="B22" s="1030"/>
      <c r="C22" s="1030"/>
      <c r="D22" s="1030"/>
      <c r="E22" s="1030"/>
      <c r="F22" s="1030"/>
      <c r="G22" s="1030"/>
      <c r="H22" s="1030"/>
      <c r="I22" s="1030"/>
      <c r="J22" s="1030"/>
      <c r="K22" s="1030"/>
      <c r="L22" s="1030"/>
      <c r="M22" s="1030"/>
      <c r="N22" s="1030"/>
      <c r="O22" s="1030"/>
      <c r="P22" s="1030"/>
      <c r="Q22" s="1030"/>
      <c r="R22" s="1030"/>
      <c r="S22" s="1030"/>
      <c r="T22" s="1030"/>
      <c r="U22" s="1030"/>
      <c r="V22" s="1030"/>
      <c r="W22" s="1030"/>
      <c r="X22" s="1030"/>
      <c r="Y22" s="1030"/>
      <c r="Z22" s="1030"/>
      <c r="AA22" s="1030"/>
      <c r="AB22" s="1030"/>
      <c r="AC22" s="1030"/>
      <c r="AD22" s="1030"/>
      <c r="AE22" s="1030"/>
      <c r="AF22" s="1030"/>
      <c r="AG22" s="1030"/>
      <c r="AH22" s="1030"/>
      <c r="AI22" s="1030"/>
      <c r="AJ22" s="1030"/>
      <c r="AK22" s="1030"/>
      <c r="AL22" s="1030"/>
      <c r="AM22" s="1030"/>
      <c r="AN22" s="1030"/>
      <c r="AO22" s="1030"/>
      <c r="AP22" s="1030"/>
      <c r="AQ22" s="1030"/>
      <c r="AR22" s="1030"/>
      <c r="AS22" s="1030"/>
      <c r="AT22" s="1030"/>
      <c r="AU22" s="1030"/>
      <c r="AV22" s="1030"/>
      <c r="AW22" s="1030"/>
      <c r="AX22" s="1030"/>
      <c r="AY22" s="1030"/>
      <c r="AZ22" s="1030"/>
      <c r="BA22" s="1030"/>
      <c r="BB22" s="1030"/>
      <c r="BC22" s="1031"/>
    </row>
    <row r="23" spans="1:55">
      <c r="A23" s="747" t="s">
        <v>193</v>
      </c>
      <c r="B23" s="748"/>
      <c r="C23" s="748"/>
      <c r="D23" s="748">
        <v>1.9198717948717952</v>
      </c>
      <c r="E23" s="748">
        <v>0.83333333333333337</v>
      </c>
      <c r="F23" s="748">
        <v>2.5416666666666665</v>
      </c>
      <c r="G23" s="748"/>
      <c r="H23" s="748">
        <v>2.7916666666666665</v>
      </c>
      <c r="I23" s="748">
        <v>2.8717948717948718</v>
      </c>
      <c r="J23" s="748"/>
      <c r="K23" s="748">
        <v>1.1388888888888891</v>
      </c>
      <c r="L23" s="748">
        <v>2.5833333333333335</v>
      </c>
      <c r="M23" s="748">
        <v>2.0480769230769229</v>
      </c>
      <c r="N23" s="748"/>
      <c r="O23" s="748">
        <v>2.0249999999999999</v>
      </c>
      <c r="P23" s="748">
        <v>1.6607142857142858</v>
      </c>
      <c r="Q23" s="748"/>
      <c r="R23" s="748"/>
      <c r="S23" s="748">
        <v>2.6875</v>
      </c>
      <c r="T23" s="748">
        <v>2.2083333333333335</v>
      </c>
      <c r="U23" s="748"/>
      <c r="V23" s="748">
        <v>2.1858974358974361</v>
      </c>
      <c r="W23" s="748"/>
      <c r="X23" s="748"/>
      <c r="Y23" s="748">
        <v>2.6291666666666669</v>
      </c>
      <c r="Z23" s="748"/>
      <c r="AA23" s="748">
        <v>2.75</v>
      </c>
      <c r="AB23" s="748">
        <v>4.9833333333333325</v>
      </c>
      <c r="AC23" s="748"/>
      <c r="AD23" s="748"/>
      <c r="AE23" s="748"/>
      <c r="AF23" s="748"/>
      <c r="AG23" s="748"/>
      <c r="AH23" s="748"/>
      <c r="AI23" s="748"/>
      <c r="AJ23" s="748"/>
      <c r="AK23" s="748"/>
      <c r="AL23" s="748"/>
      <c r="AM23" s="748">
        <v>3.833333333333333</v>
      </c>
      <c r="AN23" s="748">
        <v>4.0833333333333339</v>
      </c>
      <c r="AO23" s="748"/>
      <c r="AP23" s="748">
        <v>4.072916666666667</v>
      </c>
      <c r="AQ23" s="748">
        <v>4.4444444444444438</v>
      </c>
      <c r="AR23" s="748">
        <v>4.166666666666667</v>
      </c>
      <c r="AS23" s="748">
        <v>4.322916666666667</v>
      </c>
      <c r="AT23" s="748">
        <v>6.384615384615385</v>
      </c>
      <c r="AU23" s="748">
        <v>6.8269230769230766</v>
      </c>
      <c r="AV23" s="748"/>
      <c r="AW23" s="748">
        <v>7.9375</v>
      </c>
      <c r="AX23" s="748">
        <v>4.0705128205128203</v>
      </c>
      <c r="AY23" s="748">
        <v>5.46875</v>
      </c>
      <c r="AZ23" s="748">
        <v>3.0416666666666665</v>
      </c>
      <c r="BA23" s="748">
        <v>6.6249999999999991</v>
      </c>
      <c r="BB23" s="748">
        <v>2.6770833333333335</v>
      </c>
      <c r="BC23" s="749">
        <v>3.5008561643835612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39"/>
  <sheetViews>
    <sheetView topLeftCell="A3" workbookViewId="0">
      <selection activeCell="A3" sqref="A3"/>
    </sheetView>
  </sheetViews>
  <sheetFormatPr defaultRowHeight="16.5"/>
  <cols>
    <col min="1" max="1" width="16.25" style="677" customWidth="1"/>
    <col min="2" max="2" width="9.75" style="677" customWidth="1"/>
    <col min="3" max="3" width="11" style="677" bestFit="1" customWidth="1"/>
    <col min="4" max="4" width="10.625" style="677" customWidth="1"/>
    <col min="5" max="5" width="10.875" style="677" bestFit="1" customWidth="1"/>
    <col min="6" max="6" width="10.625" style="677" customWidth="1"/>
    <col min="7" max="7" width="5.25" style="677" bestFit="1" customWidth="1"/>
    <col min="8" max="8" width="10.75" style="677" bestFit="1" customWidth="1"/>
    <col min="9" max="9" width="11" style="677" bestFit="1" customWidth="1"/>
    <col min="10" max="10" width="11.375" style="677" bestFit="1" customWidth="1"/>
    <col min="11" max="11" width="10.75" style="677" bestFit="1" customWidth="1"/>
    <col min="12" max="12" width="11" style="677" bestFit="1" customWidth="1"/>
    <col min="13" max="14" width="10.875" style="677" bestFit="1" customWidth="1"/>
    <col min="15" max="15" width="10.625" style="677" bestFit="1" customWidth="1"/>
    <col min="16" max="16" width="6.25" style="677" bestFit="1" customWidth="1"/>
    <col min="17" max="16384" width="9" style="677"/>
  </cols>
  <sheetData>
    <row r="1" spans="1:9" hidden="1"/>
    <row r="2" spans="1:9" hidden="1"/>
    <row r="3" spans="1:9">
      <c r="A3" s="678" t="s">
        <v>839</v>
      </c>
      <c r="B3" s="678" t="s">
        <v>195</v>
      </c>
    </row>
    <row r="4" spans="1:9">
      <c r="B4" s="677" t="s">
        <v>1061</v>
      </c>
      <c r="C4" s="677" t="s">
        <v>3315</v>
      </c>
      <c r="E4" s="677" t="s">
        <v>2783</v>
      </c>
      <c r="F4" s="677" t="s">
        <v>3316</v>
      </c>
      <c r="G4" s="677" t="s">
        <v>2016</v>
      </c>
      <c r="H4" s="677" t="s">
        <v>3353</v>
      </c>
      <c r="I4" s="677" t="s">
        <v>193</v>
      </c>
    </row>
    <row r="5" spans="1:9">
      <c r="B5" s="677" t="s">
        <v>1061</v>
      </c>
      <c r="C5" s="677" t="s">
        <v>1784</v>
      </c>
      <c r="D5" s="677" t="s">
        <v>3317</v>
      </c>
      <c r="E5" s="677" t="s">
        <v>1061</v>
      </c>
      <c r="F5" s="677" t="s">
        <v>3317</v>
      </c>
      <c r="G5" s="677" t="s">
        <v>3317</v>
      </c>
      <c r="H5" s="677" t="s">
        <v>1784</v>
      </c>
    </row>
    <row r="6" spans="1:9">
      <c r="A6" s="678" t="s">
        <v>727</v>
      </c>
      <c r="B6" s="677" t="s">
        <v>1061</v>
      </c>
      <c r="C6" s="677">
        <v>4</v>
      </c>
      <c r="D6" s="677">
        <v>4</v>
      </c>
      <c r="E6" s="677">
        <v>2</v>
      </c>
      <c r="F6" s="677">
        <v>4</v>
      </c>
      <c r="G6" s="677">
        <v>4</v>
      </c>
      <c r="H6" s="677">
        <v>4</v>
      </c>
    </row>
    <row r="7" spans="1:9">
      <c r="A7" s="679" t="s">
        <v>1061</v>
      </c>
      <c r="B7" s="680"/>
      <c r="C7" s="680"/>
      <c r="D7" s="680"/>
      <c r="E7" s="680"/>
      <c r="F7" s="680"/>
      <c r="G7" s="680"/>
      <c r="H7" s="680"/>
      <c r="I7" s="680"/>
    </row>
    <row r="8" spans="1:9">
      <c r="A8" s="679">
        <v>46143</v>
      </c>
      <c r="B8" s="680">
        <v>232</v>
      </c>
      <c r="C8" s="680">
        <v>46</v>
      </c>
      <c r="D8" s="680"/>
      <c r="E8" s="680">
        <v>24</v>
      </c>
      <c r="F8" s="680">
        <v>22</v>
      </c>
      <c r="G8" s="680">
        <v>24</v>
      </c>
      <c r="H8" s="680"/>
      <c r="I8" s="680">
        <v>348</v>
      </c>
    </row>
    <row r="9" spans="1:9">
      <c r="A9" s="679">
        <v>46144</v>
      </c>
      <c r="B9" s="680">
        <v>0</v>
      </c>
      <c r="C9" s="680">
        <v>0</v>
      </c>
      <c r="D9" s="680"/>
      <c r="E9" s="680">
        <v>0</v>
      </c>
      <c r="F9" s="680">
        <v>0</v>
      </c>
      <c r="G9" s="680">
        <v>0</v>
      </c>
      <c r="H9" s="680"/>
      <c r="I9" s="680">
        <v>0</v>
      </c>
    </row>
    <row r="10" spans="1:9">
      <c r="A10" s="679">
        <v>46145</v>
      </c>
      <c r="B10" s="680">
        <v>232</v>
      </c>
      <c r="C10" s="680">
        <v>46</v>
      </c>
      <c r="D10" s="680"/>
      <c r="E10" s="680">
        <v>24</v>
      </c>
      <c r="F10" s="680">
        <v>22</v>
      </c>
      <c r="G10" s="680">
        <v>24</v>
      </c>
      <c r="H10" s="680"/>
      <c r="I10" s="680">
        <v>348</v>
      </c>
    </row>
    <row r="11" spans="1:9">
      <c r="A11" s="679">
        <v>46146</v>
      </c>
      <c r="B11" s="680">
        <v>464</v>
      </c>
      <c r="C11" s="680">
        <v>70</v>
      </c>
      <c r="D11" s="680"/>
      <c r="E11" s="680">
        <v>48</v>
      </c>
      <c r="F11" s="680">
        <v>44</v>
      </c>
      <c r="G11" s="680">
        <v>48</v>
      </c>
      <c r="H11" s="680">
        <v>22</v>
      </c>
      <c r="I11" s="680">
        <v>696</v>
      </c>
    </row>
    <row r="12" spans="1:9">
      <c r="A12" s="679">
        <v>46147</v>
      </c>
      <c r="B12" s="680">
        <v>464</v>
      </c>
      <c r="C12" s="680"/>
      <c r="D12" s="680"/>
      <c r="E12" s="680">
        <v>48</v>
      </c>
      <c r="F12" s="680">
        <v>44</v>
      </c>
      <c r="G12" s="680">
        <v>48</v>
      </c>
      <c r="H12" s="680">
        <v>92</v>
      </c>
      <c r="I12" s="680">
        <v>696</v>
      </c>
    </row>
    <row r="13" spans="1:9">
      <c r="A13" s="679">
        <v>46148</v>
      </c>
      <c r="B13" s="680">
        <v>232</v>
      </c>
      <c r="C13" s="680"/>
      <c r="D13" s="680"/>
      <c r="E13" s="680">
        <v>24</v>
      </c>
      <c r="F13" s="680">
        <v>22</v>
      </c>
      <c r="G13" s="680">
        <v>24</v>
      </c>
      <c r="H13" s="680">
        <v>46</v>
      </c>
      <c r="I13" s="680">
        <v>348</v>
      </c>
    </row>
    <row r="14" spans="1:9">
      <c r="A14" s="679">
        <v>46149</v>
      </c>
      <c r="B14" s="680">
        <v>232</v>
      </c>
      <c r="C14" s="680"/>
      <c r="D14" s="680"/>
      <c r="E14" s="680">
        <v>24</v>
      </c>
      <c r="F14" s="680">
        <v>22</v>
      </c>
      <c r="G14" s="680">
        <v>24</v>
      </c>
      <c r="H14" s="680">
        <v>46</v>
      </c>
      <c r="I14" s="680">
        <v>348</v>
      </c>
    </row>
    <row r="15" spans="1:9">
      <c r="A15" s="679">
        <v>46150</v>
      </c>
      <c r="B15" s="680">
        <v>228</v>
      </c>
      <c r="C15" s="680"/>
      <c r="D15" s="680">
        <v>0</v>
      </c>
      <c r="E15" s="680">
        <v>24</v>
      </c>
      <c r="F15" s="680">
        <v>22</v>
      </c>
      <c r="G15" s="680">
        <v>22</v>
      </c>
      <c r="H15" s="680">
        <v>46</v>
      </c>
      <c r="I15" s="680">
        <v>342</v>
      </c>
    </row>
    <row r="16" spans="1:9">
      <c r="A16" s="679">
        <v>46151</v>
      </c>
      <c r="B16" s="680">
        <v>228</v>
      </c>
      <c r="C16" s="680"/>
      <c r="D16" s="680">
        <v>22</v>
      </c>
      <c r="E16" s="680">
        <v>24</v>
      </c>
      <c r="F16" s="680">
        <v>22</v>
      </c>
      <c r="G16" s="680">
        <v>22</v>
      </c>
      <c r="H16" s="680">
        <v>24</v>
      </c>
      <c r="I16" s="680">
        <v>342</v>
      </c>
    </row>
    <row r="17" spans="1:9">
      <c r="A17" s="679">
        <v>46152</v>
      </c>
      <c r="B17" s="680">
        <v>228</v>
      </c>
      <c r="C17" s="680"/>
      <c r="D17" s="680">
        <v>22</v>
      </c>
      <c r="E17" s="680">
        <v>24</v>
      </c>
      <c r="F17" s="680">
        <v>22</v>
      </c>
      <c r="G17" s="680">
        <v>22</v>
      </c>
      <c r="H17" s="680">
        <v>24</v>
      </c>
      <c r="I17" s="680">
        <v>342</v>
      </c>
    </row>
    <row r="18" spans="1:9">
      <c r="A18" s="679">
        <v>46153</v>
      </c>
      <c r="B18" s="680">
        <v>248</v>
      </c>
      <c r="C18" s="680"/>
      <c r="D18" s="680">
        <v>34</v>
      </c>
      <c r="E18" s="680">
        <v>34</v>
      </c>
      <c r="F18" s="680">
        <v>8</v>
      </c>
      <c r="G18" s="680">
        <v>24</v>
      </c>
      <c r="H18" s="680">
        <v>24</v>
      </c>
      <c r="I18" s="680">
        <v>372</v>
      </c>
    </row>
    <row r="19" spans="1:9">
      <c r="A19" s="679">
        <v>46154</v>
      </c>
      <c r="B19" s="680">
        <v>232</v>
      </c>
      <c r="C19" s="680"/>
      <c r="D19" s="680">
        <v>34</v>
      </c>
      <c r="E19" s="680">
        <v>24</v>
      </c>
      <c r="F19" s="680"/>
      <c r="G19" s="680">
        <v>12</v>
      </c>
      <c r="H19" s="680">
        <v>46</v>
      </c>
      <c r="I19" s="680">
        <v>348</v>
      </c>
    </row>
    <row r="20" spans="1:9">
      <c r="A20" s="679">
        <v>46155</v>
      </c>
      <c r="B20" s="680">
        <v>232</v>
      </c>
      <c r="C20" s="680"/>
      <c r="D20" s="680">
        <v>34</v>
      </c>
      <c r="E20" s="680">
        <v>24</v>
      </c>
      <c r="F20" s="680"/>
      <c r="G20" s="680"/>
      <c r="H20" s="680">
        <v>58</v>
      </c>
      <c r="I20" s="680">
        <v>348</v>
      </c>
    </row>
    <row r="21" spans="1:9">
      <c r="A21" s="679">
        <v>46156</v>
      </c>
      <c r="B21" s="680">
        <v>0</v>
      </c>
      <c r="C21" s="680"/>
      <c r="D21" s="680">
        <v>0</v>
      </c>
      <c r="E21" s="680">
        <v>0</v>
      </c>
      <c r="F21" s="680"/>
      <c r="G21" s="680"/>
      <c r="H21" s="680">
        <v>0</v>
      </c>
      <c r="I21" s="680">
        <v>0</v>
      </c>
    </row>
    <row r="22" spans="1:9">
      <c r="A22" s="679">
        <v>46157</v>
      </c>
      <c r="B22" s="680">
        <v>0</v>
      </c>
      <c r="C22" s="680"/>
      <c r="D22" s="680"/>
      <c r="E22" s="680"/>
      <c r="F22" s="680"/>
      <c r="G22" s="680"/>
      <c r="H22" s="680"/>
      <c r="I22" s="680">
        <v>0</v>
      </c>
    </row>
    <row r="23" spans="1:9">
      <c r="A23" s="679">
        <v>46158</v>
      </c>
      <c r="B23" s="680">
        <v>0</v>
      </c>
      <c r="C23" s="680"/>
      <c r="D23" s="680"/>
      <c r="E23" s="680"/>
      <c r="F23" s="680"/>
      <c r="G23" s="680"/>
      <c r="H23" s="680"/>
      <c r="I23" s="680">
        <v>0</v>
      </c>
    </row>
    <row r="24" spans="1:9">
      <c r="A24" s="679">
        <v>46159</v>
      </c>
      <c r="B24" s="680">
        <v>0</v>
      </c>
      <c r="C24" s="680"/>
      <c r="D24" s="680"/>
      <c r="E24" s="680"/>
      <c r="F24" s="680"/>
      <c r="G24" s="680"/>
      <c r="H24" s="680"/>
      <c r="I24" s="680">
        <v>0</v>
      </c>
    </row>
    <row r="25" spans="1:9">
      <c r="A25" s="679">
        <v>46160</v>
      </c>
      <c r="B25" s="680">
        <v>0</v>
      </c>
      <c r="C25" s="680"/>
      <c r="D25" s="680"/>
      <c r="E25" s="680"/>
      <c r="F25" s="680"/>
      <c r="G25" s="680"/>
      <c r="H25" s="680"/>
      <c r="I25" s="680">
        <v>0</v>
      </c>
    </row>
    <row r="26" spans="1:9">
      <c r="A26" s="679">
        <v>46161</v>
      </c>
      <c r="B26" s="680">
        <v>0</v>
      </c>
      <c r="C26" s="680"/>
      <c r="D26" s="680"/>
      <c r="E26" s="680"/>
      <c r="F26" s="680"/>
      <c r="G26" s="680"/>
      <c r="H26" s="680"/>
      <c r="I26" s="680">
        <v>0</v>
      </c>
    </row>
    <row r="27" spans="1:9">
      <c r="A27" s="679">
        <v>46162</v>
      </c>
      <c r="B27" s="680">
        <v>0</v>
      </c>
      <c r="C27" s="680"/>
      <c r="D27" s="680"/>
      <c r="E27" s="680"/>
      <c r="F27" s="680"/>
      <c r="G27" s="680"/>
      <c r="H27" s="680"/>
      <c r="I27" s="680">
        <v>0</v>
      </c>
    </row>
    <row r="28" spans="1:9">
      <c r="A28" s="679">
        <v>46163</v>
      </c>
      <c r="B28" s="680">
        <v>0</v>
      </c>
      <c r="C28" s="680"/>
      <c r="D28" s="680"/>
      <c r="E28" s="680"/>
      <c r="F28" s="680"/>
      <c r="G28" s="680"/>
      <c r="H28" s="680"/>
      <c r="I28" s="680">
        <v>0</v>
      </c>
    </row>
    <row r="29" spans="1:9">
      <c r="A29" s="679">
        <v>46164</v>
      </c>
      <c r="B29" s="680">
        <v>0</v>
      </c>
      <c r="C29" s="680"/>
      <c r="D29" s="680"/>
      <c r="E29" s="680"/>
      <c r="F29" s="680"/>
      <c r="G29" s="680"/>
      <c r="H29" s="680"/>
      <c r="I29" s="680">
        <v>0</v>
      </c>
    </row>
    <row r="30" spans="1:9">
      <c r="A30" s="679">
        <v>46165</v>
      </c>
      <c r="B30" s="680">
        <v>0</v>
      </c>
      <c r="C30" s="680"/>
      <c r="D30" s="680"/>
      <c r="E30" s="680"/>
      <c r="F30" s="680"/>
      <c r="G30" s="680"/>
      <c r="H30" s="680"/>
      <c r="I30" s="680">
        <v>0</v>
      </c>
    </row>
    <row r="31" spans="1:9">
      <c r="A31" s="679">
        <v>46166</v>
      </c>
      <c r="B31" s="680">
        <v>0</v>
      </c>
      <c r="C31" s="680"/>
      <c r="D31" s="680"/>
      <c r="E31" s="680"/>
      <c r="F31" s="680"/>
      <c r="G31" s="680"/>
      <c r="H31" s="680"/>
      <c r="I31" s="680">
        <v>0</v>
      </c>
    </row>
    <row r="32" spans="1:9">
      <c r="A32" s="679">
        <v>46167</v>
      </c>
      <c r="B32" s="680">
        <v>0</v>
      </c>
      <c r="C32" s="680"/>
      <c r="D32" s="680"/>
      <c r="E32" s="680"/>
      <c r="F32" s="680"/>
      <c r="G32" s="680"/>
      <c r="H32" s="680"/>
      <c r="I32" s="680">
        <v>0</v>
      </c>
    </row>
    <row r="33" spans="1:9">
      <c r="A33" s="679">
        <v>46168</v>
      </c>
      <c r="B33" s="680">
        <v>0</v>
      </c>
      <c r="C33" s="680"/>
      <c r="D33" s="680"/>
      <c r="E33" s="680"/>
      <c r="F33" s="680"/>
      <c r="G33" s="680"/>
      <c r="H33" s="680"/>
      <c r="I33" s="680">
        <v>0</v>
      </c>
    </row>
    <row r="34" spans="1:9">
      <c r="A34" s="679">
        <v>46169</v>
      </c>
      <c r="B34" s="680">
        <v>0</v>
      </c>
      <c r="C34" s="680"/>
      <c r="D34" s="680"/>
      <c r="E34" s="680"/>
      <c r="F34" s="680"/>
      <c r="G34" s="680"/>
      <c r="H34" s="680"/>
      <c r="I34" s="680">
        <v>0</v>
      </c>
    </row>
    <row r="35" spans="1:9">
      <c r="A35" s="679">
        <v>46170</v>
      </c>
      <c r="B35" s="680">
        <v>0</v>
      </c>
      <c r="C35" s="680"/>
      <c r="D35" s="680"/>
      <c r="E35" s="680"/>
      <c r="F35" s="680"/>
      <c r="G35" s="680"/>
      <c r="H35" s="680"/>
      <c r="I35" s="680">
        <v>0</v>
      </c>
    </row>
    <row r="36" spans="1:9">
      <c r="A36" s="679">
        <v>46171</v>
      </c>
      <c r="B36" s="680">
        <v>0</v>
      </c>
      <c r="C36" s="680"/>
      <c r="D36" s="680"/>
      <c r="E36" s="680"/>
      <c r="F36" s="680"/>
      <c r="G36" s="680"/>
      <c r="H36" s="680"/>
      <c r="I36" s="680">
        <v>0</v>
      </c>
    </row>
    <row r="37" spans="1:9">
      <c r="A37" s="679">
        <v>46172</v>
      </c>
      <c r="B37" s="680">
        <v>0</v>
      </c>
      <c r="C37" s="680"/>
      <c r="D37" s="680"/>
      <c r="E37" s="680"/>
      <c r="F37" s="680"/>
      <c r="G37" s="680"/>
      <c r="H37" s="680"/>
      <c r="I37" s="680">
        <v>0</v>
      </c>
    </row>
    <row r="38" spans="1:9">
      <c r="A38" s="679">
        <v>46173</v>
      </c>
      <c r="B38" s="680">
        <v>0</v>
      </c>
      <c r="C38" s="680"/>
      <c r="D38" s="680"/>
      <c r="E38" s="680"/>
      <c r="F38" s="680"/>
      <c r="G38" s="680"/>
      <c r="H38" s="680"/>
      <c r="I38" s="680">
        <v>0</v>
      </c>
    </row>
    <row r="39" spans="1:9">
      <c r="A39" s="679" t="s">
        <v>193</v>
      </c>
      <c r="B39" s="680">
        <v>3252</v>
      </c>
      <c r="C39" s="680">
        <v>162</v>
      </c>
      <c r="D39" s="680">
        <v>146</v>
      </c>
      <c r="E39" s="680">
        <v>346</v>
      </c>
      <c r="F39" s="680">
        <v>250</v>
      </c>
      <c r="G39" s="680">
        <v>294</v>
      </c>
      <c r="H39" s="680">
        <v>428</v>
      </c>
      <c r="I39" s="680">
        <v>4878</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677" customWidth="1"/>
    <col min="2" max="2" width="9.75" style="677" customWidth="1"/>
    <col min="3" max="3" width="5.75" style="677" customWidth="1"/>
    <col min="4" max="4" width="10.625" style="677" customWidth="1"/>
    <col min="5" max="5" width="10.875" style="677" bestFit="1" customWidth="1"/>
    <col min="6" max="6" width="10.625" style="677" customWidth="1"/>
    <col min="7" max="7" width="5.25" style="677" bestFit="1" customWidth="1"/>
    <col min="8" max="8" width="10.75" style="677" bestFit="1" customWidth="1"/>
    <col min="9" max="9" width="11" style="677" bestFit="1" customWidth="1"/>
    <col min="10" max="10" width="11.375" style="677" bestFit="1" customWidth="1"/>
    <col min="11" max="11" width="10.75" style="677" bestFit="1" customWidth="1"/>
    <col min="12" max="12" width="11" style="677" bestFit="1" customWidth="1"/>
    <col min="13" max="14" width="10.875" style="677" bestFit="1" customWidth="1"/>
    <col min="15" max="15" width="10.625" style="677" bestFit="1" customWidth="1"/>
    <col min="16" max="16" width="6.25" style="677" bestFit="1" customWidth="1"/>
    <col min="17" max="16384" width="9" style="677"/>
  </cols>
  <sheetData>
    <row r="1" spans="1:4" hidden="1"/>
    <row r="2" spans="1:4" hidden="1"/>
    <row r="3" spans="1:4">
      <c r="A3" s="678" t="s">
        <v>839</v>
      </c>
      <c r="B3" s="678" t="s">
        <v>195</v>
      </c>
      <c r="D3"/>
    </row>
    <row r="4" spans="1:4">
      <c r="B4" s="677" t="s">
        <v>1061</v>
      </c>
      <c r="C4" s="677" t="s">
        <v>193</v>
      </c>
      <c r="D4"/>
    </row>
    <row r="5" spans="1:4">
      <c r="B5" s="677" t="s">
        <v>1061</v>
      </c>
      <c r="D5"/>
    </row>
    <row r="6" spans="1:4">
      <c r="A6" s="678" t="s">
        <v>727</v>
      </c>
      <c r="B6" s="677" t="s">
        <v>1061</v>
      </c>
      <c r="D6"/>
    </row>
    <row r="7" spans="1:4">
      <c r="A7" s="679" t="s">
        <v>1061</v>
      </c>
      <c r="B7" s="680"/>
      <c r="C7" s="680"/>
      <c r="D7"/>
    </row>
    <row r="8" spans="1:4">
      <c r="A8" s="679">
        <v>46143</v>
      </c>
      <c r="B8" s="680">
        <v>0</v>
      </c>
      <c r="C8" s="680">
        <v>0</v>
      </c>
    </row>
    <row r="9" spans="1:4">
      <c r="A9" s="679">
        <v>46144</v>
      </c>
      <c r="B9" s="680">
        <v>0</v>
      </c>
      <c r="C9" s="680">
        <v>0</v>
      </c>
    </row>
    <row r="10" spans="1:4">
      <c r="A10" s="679">
        <v>46145</v>
      </c>
      <c r="B10" s="680">
        <v>0</v>
      </c>
      <c r="C10" s="680">
        <v>0</v>
      </c>
    </row>
    <row r="11" spans="1:4">
      <c r="A11" s="679">
        <v>46146</v>
      </c>
      <c r="B11" s="680">
        <v>0</v>
      </c>
      <c r="C11" s="680">
        <v>0</v>
      </c>
    </row>
    <row r="12" spans="1:4">
      <c r="A12" s="679">
        <v>46147</v>
      </c>
      <c r="B12" s="680">
        <v>0</v>
      </c>
      <c r="C12" s="680">
        <v>0</v>
      </c>
    </row>
    <row r="13" spans="1:4">
      <c r="A13" s="679">
        <v>46148</v>
      </c>
      <c r="B13" s="680">
        <v>0</v>
      </c>
      <c r="C13" s="680">
        <v>0</v>
      </c>
    </row>
    <row r="14" spans="1:4">
      <c r="A14" s="679">
        <v>46149</v>
      </c>
      <c r="B14" s="680">
        <v>0</v>
      </c>
      <c r="C14" s="680">
        <v>0</v>
      </c>
    </row>
    <row r="15" spans="1:4">
      <c r="A15" s="679">
        <v>46150</v>
      </c>
      <c r="B15" s="680">
        <v>0</v>
      </c>
      <c r="C15" s="680">
        <v>0</v>
      </c>
    </row>
    <row r="16" spans="1:4">
      <c r="A16" s="679">
        <v>46151</v>
      </c>
      <c r="B16" s="680">
        <v>0</v>
      </c>
      <c r="C16" s="680">
        <v>0</v>
      </c>
    </row>
    <row r="17" spans="1:3">
      <c r="A17" s="679">
        <v>46152</v>
      </c>
      <c r="B17" s="680">
        <v>0</v>
      </c>
      <c r="C17" s="680">
        <v>0</v>
      </c>
    </row>
    <row r="18" spans="1:3">
      <c r="A18" s="679">
        <v>46153</v>
      </c>
      <c r="B18" s="680">
        <v>0</v>
      </c>
      <c r="C18" s="680">
        <v>0</v>
      </c>
    </row>
    <row r="19" spans="1:3">
      <c r="A19" s="679">
        <v>46154</v>
      </c>
      <c r="B19" s="680">
        <v>0</v>
      </c>
      <c r="C19" s="680">
        <v>0</v>
      </c>
    </row>
    <row r="20" spans="1:3">
      <c r="A20" s="679">
        <v>46155</v>
      </c>
      <c r="B20" s="680">
        <v>0</v>
      </c>
      <c r="C20" s="680">
        <v>0</v>
      </c>
    </row>
    <row r="21" spans="1:3">
      <c r="A21" s="679">
        <v>46156</v>
      </c>
      <c r="B21" s="680">
        <v>0</v>
      </c>
      <c r="C21" s="680">
        <v>0</v>
      </c>
    </row>
    <row r="22" spans="1:3">
      <c r="A22" s="679">
        <v>46157</v>
      </c>
      <c r="B22" s="680">
        <v>0</v>
      </c>
      <c r="C22" s="680">
        <v>0</v>
      </c>
    </row>
    <row r="23" spans="1:3">
      <c r="A23" s="679">
        <v>46158</v>
      </c>
      <c r="B23" s="680">
        <v>0</v>
      </c>
      <c r="C23" s="680">
        <v>0</v>
      </c>
    </row>
    <row r="24" spans="1:3">
      <c r="A24" s="679">
        <v>46159</v>
      </c>
      <c r="B24" s="680">
        <v>0</v>
      </c>
      <c r="C24" s="680">
        <v>0</v>
      </c>
    </row>
    <row r="25" spans="1:3">
      <c r="A25" s="679">
        <v>46160</v>
      </c>
      <c r="B25" s="680">
        <v>0</v>
      </c>
      <c r="C25" s="680">
        <v>0</v>
      </c>
    </row>
    <row r="26" spans="1:3">
      <c r="A26" s="679">
        <v>46161</v>
      </c>
      <c r="B26" s="680">
        <v>0</v>
      </c>
      <c r="C26" s="680">
        <v>0</v>
      </c>
    </row>
    <row r="27" spans="1:3">
      <c r="A27" s="679">
        <v>46162</v>
      </c>
      <c r="B27" s="680">
        <v>0</v>
      </c>
      <c r="C27" s="680">
        <v>0</v>
      </c>
    </row>
    <row r="28" spans="1:3">
      <c r="A28" s="679">
        <v>46163</v>
      </c>
      <c r="B28" s="680">
        <v>0</v>
      </c>
      <c r="C28" s="680">
        <v>0</v>
      </c>
    </row>
    <row r="29" spans="1:3">
      <c r="A29" s="679">
        <v>46164</v>
      </c>
      <c r="B29" s="680">
        <v>0</v>
      </c>
      <c r="C29" s="680">
        <v>0</v>
      </c>
    </row>
    <row r="30" spans="1:3">
      <c r="A30" s="679">
        <v>46165</v>
      </c>
      <c r="B30" s="680">
        <v>0</v>
      </c>
      <c r="C30" s="680">
        <v>0</v>
      </c>
    </row>
    <row r="31" spans="1:3">
      <c r="A31" s="679">
        <v>46166</v>
      </c>
      <c r="B31" s="680">
        <v>0</v>
      </c>
      <c r="C31" s="680">
        <v>0</v>
      </c>
    </row>
    <row r="32" spans="1:3">
      <c r="A32" s="679">
        <v>46167</v>
      </c>
      <c r="B32" s="680">
        <v>0</v>
      </c>
      <c r="C32" s="680">
        <v>0</v>
      </c>
    </row>
    <row r="33" spans="1:3">
      <c r="A33" s="679">
        <v>46168</v>
      </c>
      <c r="B33" s="680">
        <v>0</v>
      </c>
      <c r="C33" s="680">
        <v>0</v>
      </c>
    </row>
    <row r="34" spans="1:3">
      <c r="A34" s="679">
        <v>46169</v>
      </c>
      <c r="B34" s="680">
        <v>0</v>
      </c>
      <c r="C34" s="680">
        <v>0</v>
      </c>
    </row>
    <row r="35" spans="1:3">
      <c r="A35" s="679">
        <v>46170</v>
      </c>
      <c r="B35" s="680">
        <v>0</v>
      </c>
      <c r="C35" s="680">
        <v>0</v>
      </c>
    </row>
    <row r="36" spans="1:3">
      <c r="A36" s="679">
        <v>46171</v>
      </c>
      <c r="B36" s="680">
        <v>0</v>
      </c>
      <c r="C36" s="680">
        <v>0</v>
      </c>
    </row>
    <row r="37" spans="1:3">
      <c r="A37" s="679">
        <v>46172</v>
      </c>
      <c r="B37" s="680">
        <v>0</v>
      </c>
      <c r="C37" s="680">
        <v>0</v>
      </c>
    </row>
    <row r="38" spans="1:3">
      <c r="A38" s="679">
        <v>46173</v>
      </c>
      <c r="B38" s="680">
        <v>0</v>
      </c>
      <c r="C38" s="680">
        <v>0</v>
      </c>
    </row>
    <row r="39" spans="1:3">
      <c r="A39" s="679" t="s">
        <v>193</v>
      </c>
      <c r="B39" s="680">
        <v>0</v>
      </c>
      <c r="C39" s="680">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751" t="s">
        <v>194</v>
      </c>
      <c r="B1" s="752">
        <v>46156</v>
      </c>
      <c r="C1" s="681"/>
    </row>
    <row r="3" spans="1:47">
      <c r="A3" s="753" t="s">
        <v>195</v>
      </c>
      <c r="B3" s="1032"/>
      <c r="C3" s="1032"/>
      <c r="D3" s="1032"/>
      <c r="E3" s="1032"/>
      <c r="F3" s="1032"/>
      <c r="G3" s="1032"/>
      <c r="H3" s="1032"/>
      <c r="I3" s="1032"/>
      <c r="J3" s="1032"/>
      <c r="K3" s="1032"/>
      <c r="L3" s="1032"/>
      <c r="M3" s="1032"/>
      <c r="N3" s="1032"/>
      <c r="O3" s="1032"/>
      <c r="P3" s="1032"/>
      <c r="Q3" s="1032"/>
      <c r="R3" s="1032"/>
      <c r="S3" s="1032"/>
      <c r="T3" s="1032"/>
      <c r="U3" s="1032"/>
      <c r="V3" s="1032"/>
      <c r="W3" s="1032"/>
      <c r="X3" s="1032"/>
      <c r="Y3" s="1032"/>
      <c r="Z3" s="1032"/>
      <c r="AA3" s="1032"/>
      <c r="AB3" s="1032"/>
      <c r="AC3" s="1032"/>
      <c r="AD3" s="1032"/>
      <c r="AE3" s="1032"/>
      <c r="AF3" s="754"/>
      <c r="AG3"/>
      <c r="AH3"/>
      <c r="AI3"/>
      <c r="AJ3"/>
      <c r="AK3"/>
      <c r="AL3"/>
      <c r="AM3"/>
      <c r="AN3"/>
      <c r="AO3"/>
      <c r="AP3"/>
      <c r="AQ3" s="172"/>
      <c r="AR3" s="172"/>
      <c r="AS3" s="172"/>
      <c r="AT3" s="172"/>
      <c r="AU3" s="172"/>
    </row>
    <row r="4" spans="1:47">
      <c r="A4" s="755" t="s">
        <v>1633</v>
      </c>
      <c r="B4" s="755" t="s">
        <v>1066</v>
      </c>
      <c r="C4" s="755" t="s">
        <v>1067</v>
      </c>
      <c r="D4" s="755" t="s">
        <v>1062</v>
      </c>
      <c r="E4" s="755" t="s">
        <v>1068</v>
      </c>
      <c r="F4" s="755" t="s">
        <v>1069</v>
      </c>
      <c r="G4" s="755" t="s">
        <v>1070</v>
      </c>
      <c r="H4" s="755" t="s">
        <v>1071</v>
      </c>
      <c r="I4" s="755" t="s">
        <v>1072</v>
      </c>
      <c r="J4" s="755" t="s">
        <v>1073</v>
      </c>
      <c r="K4" s="755" t="s">
        <v>1074</v>
      </c>
      <c r="L4" s="755" t="s">
        <v>1075</v>
      </c>
      <c r="M4" s="755" t="s">
        <v>1076</v>
      </c>
      <c r="N4" s="755" t="s">
        <v>1077</v>
      </c>
      <c r="O4" s="755" t="s">
        <v>1078</v>
      </c>
      <c r="P4" s="755" t="s">
        <v>1079</v>
      </c>
      <c r="Q4" s="755" t="s">
        <v>1080</v>
      </c>
      <c r="R4" s="755" t="s">
        <v>1081</v>
      </c>
      <c r="S4" s="755" t="s">
        <v>1063</v>
      </c>
      <c r="T4" s="755" t="s">
        <v>1082</v>
      </c>
      <c r="U4" s="755" t="s">
        <v>1064</v>
      </c>
      <c r="V4" s="755" t="s">
        <v>1083</v>
      </c>
      <c r="W4" s="755" t="s">
        <v>1084</v>
      </c>
      <c r="X4" s="755" t="s">
        <v>1085</v>
      </c>
      <c r="Y4" s="755" t="s">
        <v>1086</v>
      </c>
      <c r="Z4" s="1032"/>
      <c r="AA4" s="755" t="s">
        <v>1087</v>
      </c>
      <c r="AB4" s="755" t="s">
        <v>1607</v>
      </c>
      <c r="AC4" s="1032"/>
      <c r="AD4" s="755" t="s">
        <v>1608</v>
      </c>
      <c r="AE4" s="755" t="s">
        <v>1088</v>
      </c>
      <c r="AF4" s="754"/>
      <c r="AG4"/>
      <c r="AH4"/>
      <c r="AI4"/>
      <c r="AJ4"/>
      <c r="AK4"/>
      <c r="AL4"/>
      <c r="AM4"/>
      <c r="AN4"/>
      <c r="AO4"/>
      <c r="AP4"/>
      <c r="AQ4" s="172"/>
      <c r="AR4" s="172"/>
      <c r="AS4" s="172"/>
      <c r="AT4" s="172"/>
      <c r="AU4" s="172"/>
    </row>
    <row r="5" spans="1:47">
      <c r="A5" s="755" t="s">
        <v>1697</v>
      </c>
      <c r="B5" s="755" t="s">
        <v>114</v>
      </c>
      <c r="C5" s="755" t="s">
        <v>2784</v>
      </c>
      <c r="D5" s="755" t="s">
        <v>2786</v>
      </c>
      <c r="E5" s="755" t="s">
        <v>3682</v>
      </c>
      <c r="F5" s="755" t="s">
        <v>2787</v>
      </c>
      <c r="G5" s="755" t="s">
        <v>114</v>
      </c>
      <c r="H5" s="755" t="s">
        <v>2773</v>
      </c>
      <c r="I5" s="755" t="s">
        <v>114</v>
      </c>
      <c r="J5" s="755" t="s">
        <v>4169</v>
      </c>
      <c r="K5" s="755" t="s">
        <v>114</v>
      </c>
      <c r="L5" s="755" t="s">
        <v>114</v>
      </c>
      <c r="M5" s="755" t="s">
        <v>2791</v>
      </c>
      <c r="N5" s="755" t="s">
        <v>2776</v>
      </c>
      <c r="O5" s="755" t="s">
        <v>114</v>
      </c>
      <c r="P5" s="755" t="s">
        <v>2792</v>
      </c>
      <c r="Q5" s="755" t="s">
        <v>114</v>
      </c>
      <c r="R5" s="755" t="s">
        <v>114</v>
      </c>
      <c r="S5" s="755" t="s">
        <v>2779</v>
      </c>
      <c r="T5" s="755" t="s">
        <v>114</v>
      </c>
      <c r="U5" s="755" t="s">
        <v>4161</v>
      </c>
      <c r="V5" s="755" t="s">
        <v>114</v>
      </c>
      <c r="W5" s="755" t="s">
        <v>4170</v>
      </c>
      <c r="X5" s="755" t="s">
        <v>3506</v>
      </c>
      <c r="Y5" s="755" t="s">
        <v>2232</v>
      </c>
      <c r="Z5" s="755" t="s">
        <v>2235</v>
      </c>
      <c r="AA5" s="755" t="s">
        <v>114</v>
      </c>
      <c r="AB5" s="755" t="s">
        <v>2797</v>
      </c>
      <c r="AC5" s="755" t="s">
        <v>4193</v>
      </c>
      <c r="AD5" s="755" t="s">
        <v>3685</v>
      </c>
      <c r="AE5" s="755" t="s">
        <v>4195</v>
      </c>
      <c r="AF5" s="756" t="s">
        <v>4197</v>
      </c>
      <c r="AG5"/>
      <c r="AH5"/>
      <c r="AI5"/>
      <c r="AJ5"/>
      <c r="AK5"/>
      <c r="AL5"/>
      <c r="AM5"/>
      <c r="AN5"/>
      <c r="AO5"/>
      <c r="AP5"/>
      <c r="AQ5" s="172"/>
      <c r="AR5" s="172"/>
      <c r="AS5" s="172"/>
      <c r="AT5" s="172"/>
      <c r="AU5" s="172"/>
    </row>
    <row r="6" spans="1:47">
      <c r="A6" s="755" t="s">
        <v>1061</v>
      </c>
      <c r="B6" s="755" t="s">
        <v>1061</v>
      </c>
      <c r="C6" s="755" t="s">
        <v>1061</v>
      </c>
      <c r="D6" s="755" t="s">
        <v>596</v>
      </c>
      <c r="E6" s="755" t="s">
        <v>1061</v>
      </c>
      <c r="F6" s="755" t="s">
        <v>1061</v>
      </c>
      <c r="G6" s="755" t="s">
        <v>1061</v>
      </c>
      <c r="H6" s="755" t="s">
        <v>589</v>
      </c>
      <c r="I6" s="755" t="s">
        <v>1061</v>
      </c>
      <c r="J6" s="755" t="s">
        <v>1061</v>
      </c>
      <c r="K6" s="755" t="s">
        <v>1061</v>
      </c>
      <c r="L6" s="755" t="s">
        <v>1061</v>
      </c>
      <c r="M6" s="755" t="s">
        <v>596</v>
      </c>
      <c r="N6" s="755" t="s">
        <v>1061</v>
      </c>
      <c r="O6" s="755" t="s">
        <v>1061</v>
      </c>
      <c r="P6" s="755" t="s">
        <v>1061</v>
      </c>
      <c r="Q6" s="755" t="s">
        <v>1061</v>
      </c>
      <c r="R6" s="755" t="s">
        <v>1061</v>
      </c>
      <c r="S6" s="755" t="s">
        <v>1061</v>
      </c>
      <c r="T6" s="755" t="s">
        <v>1061</v>
      </c>
      <c r="U6" s="755" t="s">
        <v>596</v>
      </c>
      <c r="V6" s="755" t="s">
        <v>1061</v>
      </c>
      <c r="W6" s="755" t="s">
        <v>596</v>
      </c>
      <c r="X6" s="755" t="s">
        <v>596</v>
      </c>
      <c r="Y6" s="755" t="s">
        <v>1061</v>
      </c>
      <c r="Z6" s="755" t="s">
        <v>1061</v>
      </c>
      <c r="AA6" s="755" t="s">
        <v>1061</v>
      </c>
      <c r="AB6" s="755" t="s">
        <v>596</v>
      </c>
      <c r="AC6" s="755" t="s">
        <v>596</v>
      </c>
      <c r="AD6" s="755" t="s">
        <v>596</v>
      </c>
      <c r="AE6" s="755" t="s">
        <v>1061</v>
      </c>
      <c r="AF6" s="756" t="s">
        <v>1061</v>
      </c>
      <c r="AG6"/>
      <c r="AH6"/>
      <c r="AI6"/>
      <c r="AJ6"/>
      <c r="AK6"/>
      <c r="AL6"/>
      <c r="AM6"/>
      <c r="AN6"/>
      <c r="AO6"/>
      <c r="AP6"/>
      <c r="AQ6" s="172"/>
      <c r="AR6" s="172"/>
      <c r="AS6" s="172"/>
      <c r="AT6" s="172"/>
      <c r="AU6" s="172"/>
    </row>
    <row r="7" spans="1:47">
      <c r="A7" s="755"/>
      <c r="B7" s="755"/>
      <c r="C7" s="755" t="s">
        <v>1729</v>
      </c>
      <c r="D7" s="755" t="s">
        <v>2771</v>
      </c>
      <c r="E7" s="755" t="s">
        <v>3683</v>
      </c>
      <c r="F7" s="755" t="s">
        <v>3294</v>
      </c>
      <c r="G7" s="755"/>
      <c r="H7" s="755" t="s">
        <v>2774</v>
      </c>
      <c r="I7" s="755"/>
      <c r="J7" s="755" t="s">
        <v>1756</v>
      </c>
      <c r="K7" s="755"/>
      <c r="L7" s="755"/>
      <c r="M7" s="755" t="s">
        <v>2771</v>
      </c>
      <c r="N7" s="755" t="s">
        <v>1751</v>
      </c>
      <c r="O7" s="755"/>
      <c r="P7" s="755" t="s">
        <v>3296</v>
      </c>
      <c r="Q7" s="755"/>
      <c r="R7" s="755"/>
      <c r="S7" s="755" t="s">
        <v>2480</v>
      </c>
      <c r="T7" s="755"/>
      <c r="U7" s="755" t="s">
        <v>2233</v>
      </c>
      <c r="V7" s="755"/>
      <c r="W7" s="755" t="s">
        <v>2233</v>
      </c>
      <c r="X7" s="755" t="s">
        <v>2233</v>
      </c>
      <c r="Y7" s="755" t="s">
        <v>2233</v>
      </c>
      <c r="Z7" s="755" t="s">
        <v>2233</v>
      </c>
      <c r="AA7" s="755"/>
      <c r="AB7" s="755" t="s">
        <v>3297</v>
      </c>
      <c r="AC7" s="755" t="s">
        <v>2233</v>
      </c>
      <c r="AD7" s="755" t="s">
        <v>2233</v>
      </c>
      <c r="AE7" s="755" t="s">
        <v>4284</v>
      </c>
      <c r="AF7" s="756" t="s">
        <v>2463</v>
      </c>
      <c r="AG7"/>
      <c r="AH7"/>
      <c r="AI7"/>
      <c r="AJ7"/>
      <c r="AK7"/>
      <c r="AL7"/>
      <c r="AM7"/>
      <c r="AN7"/>
      <c r="AO7"/>
      <c r="AP7"/>
      <c r="AQ7" s="172"/>
      <c r="AR7" s="172"/>
      <c r="AS7" s="172"/>
      <c r="AT7" s="172"/>
      <c r="AU7" s="172"/>
    </row>
    <row r="8" spans="1:47">
      <c r="A8" s="755"/>
      <c r="B8" s="755"/>
      <c r="C8" s="755" t="s">
        <v>201</v>
      </c>
      <c r="D8" s="755" t="s">
        <v>213</v>
      </c>
      <c r="E8" s="755" t="s">
        <v>1712</v>
      </c>
      <c r="F8" s="755" t="s">
        <v>265</v>
      </c>
      <c r="G8" s="755"/>
      <c r="H8" s="755" t="s">
        <v>207</v>
      </c>
      <c r="I8" s="755"/>
      <c r="J8" s="755" t="s">
        <v>1100</v>
      </c>
      <c r="K8" s="755"/>
      <c r="L8" s="755"/>
      <c r="M8" s="755" t="s">
        <v>321</v>
      </c>
      <c r="N8" s="755" t="s">
        <v>3314</v>
      </c>
      <c r="O8" s="755"/>
      <c r="P8" s="755" t="s">
        <v>264</v>
      </c>
      <c r="Q8" s="755"/>
      <c r="R8" s="755"/>
      <c r="S8" s="755" t="s">
        <v>320</v>
      </c>
      <c r="T8" s="755"/>
      <c r="U8" s="755" t="s">
        <v>266</v>
      </c>
      <c r="V8" s="755"/>
      <c r="W8" s="755" t="s">
        <v>225</v>
      </c>
      <c r="X8" s="755" t="s">
        <v>217</v>
      </c>
      <c r="Y8" s="755" t="s">
        <v>348</v>
      </c>
      <c r="Z8" s="755" t="s">
        <v>314</v>
      </c>
      <c r="AA8" s="755"/>
      <c r="AB8" s="755" t="s">
        <v>223</v>
      </c>
      <c r="AC8" s="755" t="s">
        <v>319</v>
      </c>
      <c r="AD8" s="755" t="s">
        <v>343</v>
      </c>
      <c r="AE8" s="755" t="s">
        <v>352</v>
      </c>
      <c r="AF8" s="756" t="s">
        <v>351</v>
      </c>
      <c r="AG8"/>
      <c r="AH8"/>
      <c r="AI8"/>
      <c r="AJ8"/>
      <c r="AK8"/>
      <c r="AL8"/>
      <c r="AM8"/>
      <c r="AN8"/>
      <c r="AO8"/>
      <c r="AP8"/>
      <c r="AQ8" s="172"/>
      <c r="AR8" s="172"/>
      <c r="AS8" s="172"/>
      <c r="AT8" s="172"/>
      <c r="AU8" s="172"/>
    </row>
    <row r="9" spans="1:47">
      <c r="A9" s="755"/>
      <c r="B9" s="755"/>
      <c r="C9" s="755" t="s">
        <v>3299</v>
      </c>
      <c r="D9" s="755" t="s">
        <v>3301</v>
      </c>
      <c r="E9" s="755" t="s">
        <v>3684</v>
      </c>
      <c r="F9" s="755" t="s">
        <v>3302</v>
      </c>
      <c r="G9" s="755"/>
      <c r="H9" s="755" t="s">
        <v>3304</v>
      </c>
      <c r="I9" s="755"/>
      <c r="J9" s="755" t="s">
        <v>3305</v>
      </c>
      <c r="K9" s="755"/>
      <c r="L9" s="755"/>
      <c r="M9" s="755" t="s">
        <v>3303</v>
      </c>
      <c r="N9" s="755" t="s">
        <v>3306</v>
      </c>
      <c r="O9" s="755"/>
      <c r="P9" s="755" t="s">
        <v>3307</v>
      </c>
      <c r="Q9" s="755"/>
      <c r="R9" s="755"/>
      <c r="S9" s="755" t="s">
        <v>3308</v>
      </c>
      <c r="T9" s="755"/>
      <c r="U9" s="755" t="s">
        <v>3508</v>
      </c>
      <c r="V9" s="755"/>
      <c r="W9" s="755" t="s">
        <v>4171</v>
      </c>
      <c r="X9" s="755" t="s">
        <v>3508</v>
      </c>
      <c r="Y9" s="755" t="s">
        <v>3311</v>
      </c>
      <c r="Z9" s="755" t="s">
        <v>3311</v>
      </c>
      <c r="AA9" s="755"/>
      <c r="AB9" s="755" t="s">
        <v>3313</v>
      </c>
      <c r="AC9" s="755" t="s">
        <v>4171</v>
      </c>
      <c r="AD9" s="755" t="s">
        <v>4171</v>
      </c>
      <c r="AE9" s="755" t="s">
        <v>4286</v>
      </c>
      <c r="AF9" s="756" t="s">
        <v>4295</v>
      </c>
      <c r="AG9"/>
      <c r="AH9"/>
      <c r="AI9"/>
      <c r="AJ9"/>
      <c r="AK9"/>
      <c r="AL9"/>
      <c r="AM9"/>
      <c r="AN9"/>
      <c r="AO9"/>
      <c r="AP9"/>
      <c r="AQ9" s="172"/>
      <c r="AR9" s="172"/>
      <c r="AS9" s="172"/>
      <c r="AT9" s="172"/>
      <c r="AU9" s="172"/>
    </row>
    <row r="10" spans="1:47">
      <c r="A10" s="755"/>
      <c r="B10" s="755"/>
      <c r="C10" s="755">
        <v>780</v>
      </c>
      <c r="D10" s="755">
        <v>700</v>
      </c>
      <c r="E10" s="755">
        <v>600</v>
      </c>
      <c r="F10" s="755">
        <v>600</v>
      </c>
      <c r="G10" s="755"/>
      <c r="H10" s="755">
        <v>630</v>
      </c>
      <c r="I10" s="755"/>
      <c r="J10" s="755">
        <v>600</v>
      </c>
      <c r="K10" s="755"/>
      <c r="L10" s="755"/>
      <c r="M10" s="755">
        <v>700</v>
      </c>
      <c r="N10" s="755">
        <v>650</v>
      </c>
      <c r="O10" s="755"/>
      <c r="P10" s="755">
        <v>700</v>
      </c>
      <c r="Q10" s="755"/>
      <c r="R10" s="755"/>
      <c r="S10" s="755">
        <v>600</v>
      </c>
      <c r="T10" s="755"/>
      <c r="U10" s="755">
        <v>600</v>
      </c>
      <c r="V10" s="755"/>
      <c r="W10" s="755">
        <v>700</v>
      </c>
      <c r="X10" s="755">
        <v>700</v>
      </c>
      <c r="Y10" s="755">
        <v>670</v>
      </c>
      <c r="Z10" s="755">
        <v>670</v>
      </c>
      <c r="AA10" s="755"/>
      <c r="AB10" s="755">
        <v>550</v>
      </c>
      <c r="AC10" s="755">
        <v>700</v>
      </c>
      <c r="AD10" s="755">
        <v>700</v>
      </c>
      <c r="AE10" s="755">
        <v>500</v>
      </c>
      <c r="AF10" s="756">
        <v>600</v>
      </c>
      <c r="AG10"/>
      <c r="AH10"/>
      <c r="AI10"/>
      <c r="AJ10"/>
      <c r="AK10"/>
      <c r="AL10"/>
      <c r="AM10"/>
      <c r="AN10"/>
      <c r="AO10"/>
      <c r="AP10"/>
      <c r="AQ10" s="172"/>
      <c r="AR10" s="172"/>
      <c r="AS10" s="172"/>
      <c r="AT10" s="172"/>
      <c r="AU10" s="172"/>
    </row>
    <row r="11" spans="1:47">
      <c r="A11" s="757"/>
      <c r="B11" s="757"/>
      <c r="C11" s="757">
        <v>5</v>
      </c>
      <c r="D11" s="757">
        <v>5</v>
      </c>
      <c r="E11" s="757">
        <v>5</v>
      </c>
      <c r="F11" s="757">
        <v>4</v>
      </c>
      <c r="G11" s="757"/>
      <c r="H11" s="757">
        <v>2</v>
      </c>
      <c r="I11" s="757"/>
      <c r="J11" s="757">
        <v>5</v>
      </c>
      <c r="K11" s="757"/>
      <c r="L11" s="757"/>
      <c r="M11" s="757">
        <v>5</v>
      </c>
      <c r="N11" s="757">
        <v>5</v>
      </c>
      <c r="O11" s="757"/>
      <c r="P11" s="757">
        <v>5</v>
      </c>
      <c r="Q11" s="757"/>
      <c r="R11" s="757"/>
      <c r="S11" s="757">
        <v>4</v>
      </c>
      <c r="T11" s="757"/>
      <c r="U11" s="757">
        <v>5.5</v>
      </c>
      <c r="V11" s="757"/>
      <c r="W11" s="757">
        <v>5.5</v>
      </c>
      <c r="X11" s="757">
        <v>5.5</v>
      </c>
      <c r="Y11" s="757">
        <v>5</v>
      </c>
      <c r="Z11" s="757">
        <v>5</v>
      </c>
      <c r="AA11" s="757"/>
      <c r="AB11" s="757">
        <v>5.5</v>
      </c>
      <c r="AC11" s="757">
        <v>5.5</v>
      </c>
      <c r="AD11" s="757">
        <v>5.5</v>
      </c>
      <c r="AE11" s="757">
        <v>4</v>
      </c>
      <c r="AF11" s="758">
        <v>5</v>
      </c>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C23"/>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677"/>
  </cols>
  <sheetData>
    <row r="3" spans="1:55">
      <c r="A3" s="736" t="s">
        <v>1535</v>
      </c>
      <c r="B3" s="736" t="s">
        <v>187</v>
      </c>
      <c r="C3" s="737" t="s">
        <v>188</v>
      </c>
      <c r="D3" s="737" t="s">
        <v>189</v>
      </c>
      <c r="E3" s="737" t="s">
        <v>1092</v>
      </c>
      <c r="F3" s="737" t="s">
        <v>190</v>
      </c>
      <c r="G3" s="738"/>
      <c r="H3" s="738"/>
      <c r="I3" s="738"/>
      <c r="J3" s="738"/>
      <c r="K3" s="738"/>
      <c r="L3" s="738"/>
      <c r="M3" s="738"/>
      <c r="N3" s="738"/>
      <c r="O3" s="738"/>
      <c r="P3" s="738"/>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38"/>
      <c r="AZ3" s="738"/>
      <c r="BA3" s="738"/>
      <c r="BB3" s="738"/>
      <c r="BC3" s="739"/>
    </row>
    <row r="4" spans="1:55">
      <c r="A4" s="740"/>
      <c r="B4" s="741" t="s">
        <v>1066</v>
      </c>
      <c r="C4" s="738"/>
      <c r="D4" s="741" t="s">
        <v>1067</v>
      </c>
      <c r="E4" s="741" t="s">
        <v>1062</v>
      </c>
      <c r="F4" s="738"/>
      <c r="G4" s="741" t="s">
        <v>1068</v>
      </c>
      <c r="H4" s="738"/>
      <c r="I4" s="741" t="s">
        <v>1069</v>
      </c>
      <c r="J4" s="741" t="s">
        <v>1070</v>
      </c>
      <c r="K4" s="738"/>
      <c r="L4" s="738"/>
      <c r="M4" s="741" t="s">
        <v>1071</v>
      </c>
      <c r="N4" s="741" t="s">
        <v>1072</v>
      </c>
      <c r="O4" s="741" t="s">
        <v>1073</v>
      </c>
      <c r="P4" s="738"/>
      <c r="Q4" s="741" t="s">
        <v>1074</v>
      </c>
      <c r="R4" s="741" t="s">
        <v>1075</v>
      </c>
      <c r="S4" s="741" t="s">
        <v>1076</v>
      </c>
      <c r="T4" s="741" t="s">
        <v>1077</v>
      </c>
      <c r="U4" s="741" t="s">
        <v>1078</v>
      </c>
      <c r="V4" s="741" t="s">
        <v>1079</v>
      </c>
      <c r="W4" s="741" t="s">
        <v>1080</v>
      </c>
      <c r="X4" s="741" t="s">
        <v>1081</v>
      </c>
      <c r="Y4" s="741" t="s">
        <v>1063</v>
      </c>
      <c r="Z4" s="741" t="s">
        <v>1082</v>
      </c>
      <c r="AA4" s="741" t="s">
        <v>1064</v>
      </c>
      <c r="AB4" s="738"/>
      <c r="AC4" s="741" t="s">
        <v>1083</v>
      </c>
      <c r="AD4" s="741" t="s">
        <v>1089</v>
      </c>
      <c r="AE4" s="741" t="s">
        <v>1090</v>
      </c>
      <c r="AF4" s="741" t="s">
        <v>244</v>
      </c>
      <c r="AG4" s="741" t="s">
        <v>191</v>
      </c>
      <c r="AH4" s="741" t="s">
        <v>247</v>
      </c>
      <c r="AI4" s="741" t="s">
        <v>248</v>
      </c>
      <c r="AJ4" s="741" t="s">
        <v>192</v>
      </c>
      <c r="AK4" s="741" t="s">
        <v>1091</v>
      </c>
      <c r="AL4" s="741" t="s">
        <v>1088</v>
      </c>
      <c r="AM4" s="738"/>
      <c r="AN4" s="738"/>
      <c r="AO4" s="741" t="s">
        <v>1633</v>
      </c>
      <c r="AP4" s="741" t="s">
        <v>1084</v>
      </c>
      <c r="AQ4" s="738"/>
      <c r="AR4" s="741" t="s">
        <v>1085</v>
      </c>
      <c r="AS4" s="738"/>
      <c r="AT4" s="741" t="s">
        <v>1086</v>
      </c>
      <c r="AU4" s="738"/>
      <c r="AV4" s="741" t="s">
        <v>1087</v>
      </c>
      <c r="AW4" s="738"/>
      <c r="AX4" s="741" t="s">
        <v>1607</v>
      </c>
      <c r="AY4" s="738"/>
      <c r="AZ4" s="738"/>
      <c r="BA4" s="741" t="s">
        <v>1608</v>
      </c>
      <c r="BB4" s="738"/>
      <c r="BC4" s="742" t="s">
        <v>193</v>
      </c>
    </row>
    <row r="5" spans="1:55">
      <c r="A5" s="740"/>
      <c r="B5" s="741" t="s">
        <v>114</v>
      </c>
      <c r="C5" s="741" t="s">
        <v>2783</v>
      </c>
      <c r="D5" s="741" t="s">
        <v>2784</v>
      </c>
      <c r="E5" s="741" t="s">
        <v>2785</v>
      </c>
      <c r="F5" s="741" t="s">
        <v>2786</v>
      </c>
      <c r="G5" s="741" t="s">
        <v>114</v>
      </c>
      <c r="H5" s="741" t="s">
        <v>3682</v>
      </c>
      <c r="I5" s="741" t="s">
        <v>2787</v>
      </c>
      <c r="J5" s="741" t="s">
        <v>114</v>
      </c>
      <c r="K5" s="741" t="s">
        <v>2788</v>
      </c>
      <c r="L5" s="741" t="s">
        <v>2789</v>
      </c>
      <c r="M5" s="741" t="s">
        <v>2773</v>
      </c>
      <c r="N5" s="741" t="s">
        <v>114</v>
      </c>
      <c r="O5" s="741" t="s">
        <v>2790</v>
      </c>
      <c r="P5" s="741" t="s">
        <v>4169</v>
      </c>
      <c r="Q5" s="741" t="s">
        <v>114</v>
      </c>
      <c r="R5" s="741" t="s">
        <v>114</v>
      </c>
      <c r="S5" s="741" t="s">
        <v>2791</v>
      </c>
      <c r="T5" s="741" t="s">
        <v>2776</v>
      </c>
      <c r="U5" s="741" t="s">
        <v>114</v>
      </c>
      <c r="V5" s="741" t="s">
        <v>2792</v>
      </c>
      <c r="W5" s="741" t="s">
        <v>114</v>
      </c>
      <c r="X5" s="741" t="s">
        <v>114</v>
      </c>
      <c r="Y5" s="741" t="s">
        <v>2779</v>
      </c>
      <c r="Z5" s="741" t="s">
        <v>114</v>
      </c>
      <c r="AA5" s="741" t="s">
        <v>2793</v>
      </c>
      <c r="AB5" s="741" t="s">
        <v>4161</v>
      </c>
      <c r="AC5" s="741" t="s">
        <v>114</v>
      </c>
      <c r="AD5" s="741" t="s">
        <v>2800</v>
      </c>
      <c r="AE5" s="741" t="s">
        <v>2800</v>
      </c>
      <c r="AF5" s="741" t="s">
        <v>2800</v>
      </c>
      <c r="AG5" s="741" t="s">
        <v>2800</v>
      </c>
      <c r="AH5" s="741" t="s">
        <v>2800</v>
      </c>
      <c r="AI5" s="741" t="s">
        <v>2800</v>
      </c>
      <c r="AJ5" s="741" t="s">
        <v>2800</v>
      </c>
      <c r="AK5" s="741" t="s">
        <v>2800</v>
      </c>
      <c r="AL5" s="741" t="s">
        <v>114</v>
      </c>
      <c r="AM5" s="741" t="s">
        <v>4195</v>
      </c>
      <c r="AN5" s="741" t="s">
        <v>4197</v>
      </c>
      <c r="AO5" s="741" t="s">
        <v>1697</v>
      </c>
      <c r="AP5" s="741" t="s">
        <v>2794</v>
      </c>
      <c r="AQ5" s="741" t="s">
        <v>4170</v>
      </c>
      <c r="AR5" s="741" t="s">
        <v>2795</v>
      </c>
      <c r="AS5" s="741" t="s">
        <v>3506</v>
      </c>
      <c r="AT5" s="741" t="s">
        <v>2232</v>
      </c>
      <c r="AU5" s="741" t="s">
        <v>2235</v>
      </c>
      <c r="AV5" s="741" t="s">
        <v>114</v>
      </c>
      <c r="AW5" s="741" t="s">
        <v>2796</v>
      </c>
      <c r="AX5" s="741" t="s">
        <v>2797</v>
      </c>
      <c r="AY5" s="741" t="s">
        <v>2798</v>
      </c>
      <c r="AZ5" s="741" t="s">
        <v>4193</v>
      </c>
      <c r="BA5" s="741" t="s">
        <v>2799</v>
      </c>
      <c r="BB5" s="741" t="s">
        <v>3685</v>
      </c>
      <c r="BC5" s="743"/>
    </row>
    <row r="6" spans="1:55">
      <c r="A6" s="740"/>
      <c r="B6" s="741" t="s">
        <v>1555</v>
      </c>
      <c r="C6" s="741" t="s">
        <v>2275</v>
      </c>
      <c r="D6" s="741" t="s">
        <v>1729</v>
      </c>
      <c r="E6" s="741" t="s">
        <v>1786</v>
      </c>
      <c r="F6" s="741" t="s">
        <v>2771</v>
      </c>
      <c r="G6" s="741" t="s">
        <v>1555</v>
      </c>
      <c r="H6" s="741" t="s">
        <v>3683</v>
      </c>
      <c r="I6" s="741" t="s">
        <v>3294</v>
      </c>
      <c r="J6" s="741" t="s">
        <v>1555</v>
      </c>
      <c r="K6" s="741" t="s">
        <v>2771</v>
      </c>
      <c r="L6" s="741" t="s">
        <v>1786</v>
      </c>
      <c r="M6" s="741" t="s">
        <v>2774</v>
      </c>
      <c r="N6" s="741" t="s">
        <v>1555</v>
      </c>
      <c r="O6" s="741" t="s">
        <v>3295</v>
      </c>
      <c r="P6" s="741" t="s">
        <v>1756</v>
      </c>
      <c r="Q6" s="741" t="s">
        <v>1555</v>
      </c>
      <c r="R6" s="741" t="s">
        <v>1555</v>
      </c>
      <c r="S6" s="741" t="s">
        <v>2771</v>
      </c>
      <c r="T6" s="741" t="s">
        <v>1751</v>
      </c>
      <c r="U6" s="741" t="s">
        <v>1555</v>
      </c>
      <c r="V6" s="741" t="s">
        <v>3296</v>
      </c>
      <c r="W6" s="741" t="s">
        <v>1555</v>
      </c>
      <c r="X6" s="741" t="s">
        <v>1555</v>
      </c>
      <c r="Y6" s="741" t="s">
        <v>2480</v>
      </c>
      <c r="Z6" s="741" t="s">
        <v>1555</v>
      </c>
      <c r="AA6" s="741" t="s">
        <v>2233</v>
      </c>
      <c r="AB6" s="741" t="s">
        <v>2233</v>
      </c>
      <c r="AC6" s="741" t="s">
        <v>1555</v>
      </c>
      <c r="AD6" s="741" t="s">
        <v>1555</v>
      </c>
      <c r="AE6" s="741" t="s">
        <v>1555</v>
      </c>
      <c r="AF6" s="741" t="s">
        <v>1555</v>
      </c>
      <c r="AG6" s="741" t="s">
        <v>1555</v>
      </c>
      <c r="AH6" s="741" t="s">
        <v>1555</v>
      </c>
      <c r="AI6" s="741" t="s">
        <v>1555</v>
      </c>
      <c r="AJ6" s="741" t="s">
        <v>1555</v>
      </c>
      <c r="AK6" s="741" t="s">
        <v>1555</v>
      </c>
      <c r="AL6" s="741" t="s">
        <v>1555</v>
      </c>
      <c r="AM6" s="741" t="s">
        <v>4284</v>
      </c>
      <c r="AN6" s="741" t="s">
        <v>2463</v>
      </c>
      <c r="AO6" s="741" t="s">
        <v>1555</v>
      </c>
      <c r="AP6" s="741" t="s">
        <v>2233</v>
      </c>
      <c r="AQ6" s="741" t="s">
        <v>2233</v>
      </c>
      <c r="AR6" s="741" t="s">
        <v>2233</v>
      </c>
      <c r="AS6" s="741" t="s">
        <v>2233</v>
      </c>
      <c r="AT6" s="741" t="s">
        <v>2233</v>
      </c>
      <c r="AU6" s="741" t="s">
        <v>2233</v>
      </c>
      <c r="AV6" s="741" t="s">
        <v>1555</v>
      </c>
      <c r="AW6" s="741" t="s">
        <v>1913</v>
      </c>
      <c r="AX6" s="741" t="s">
        <v>3297</v>
      </c>
      <c r="AY6" s="741" t="s">
        <v>2233</v>
      </c>
      <c r="AZ6" s="741" t="s">
        <v>2233</v>
      </c>
      <c r="BA6" s="741" t="s">
        <v>2233</v>
      </c>
      <c r="BB6" s="741" t="s">
        <v>2233</v>
      </c>
      <c r="BC6" s="743"/>
    </row>
    <row r="7" spans="1:55">
      <c r="A7" s="740"/>
      <c r="B7" s="741" t="s">
        <v>1555</v>
      </c>
      <c r="C7" s="741" t="s">
        <v>3298</v>
      </c>
      <c r="D7" s="741" t="s">
        <v>3299</v>
      </c>
      <c r="E7" s="741" t="s">
        <v>3300</v>
      </c>
      <c r="F7" s="741" t="s">
        <v>3301</v>
      </c>
      <c r="G7" s="741" t="s">
        <v>1555</v>
      </c>
      <c r="H7" s="741" t="s">
        <v>3684</v>
      </c>
      <c r="I7" s="741" t="s">
        <v>3302</v>
      </c>
      <c r="J7" s="741" t="s">
        <v>1555</v>
      </c>
      <c r="K7" s="741" t="s">
        <v>3303</v>
      </c>
      <c r="L7" s="741" t="s">
        <v>3300</v>
      </c>
      <c r="M7" s="741" t="s">
        <v>3304</v>
      </c>
      <c r="N7" s="741" t="s">
        <v>1555</v>
      </c>
      <c r="O7" s="741" t="s">
        <v>3305</v>
      </c>
      <c r="P7" s="741" t="s">
        <v>3305</v>
      </c>
      <c r="Q7" s="741" t="s">
        <v>1555</v>
      </c>
      <c r="R7" s="741" t="s">
        <v>1555</v>
      </c>
      <c r="S7" s="741" t="s">
        <v>3303</v>
      </c>
      <c r="T7" s="741" t="s">
        <v>3306</v>
      </c>
      <c r="U7" s="741" t="s">
        <v>1555</v>
      </c>
      <c r="V7" s="741" t="s">
        <v>3307</v>
      </c>
      <c r="W7" s="741" t="s">
        <v>1555</v>
      </c>
      <c r="X7" s="741" t="s">
        <v>1555</v>
      </c>
      <c r="Y7" s="741" t="s">
        <v>3308</v>
      </c>
      <c r="Z7" s="741" t="s">
        <v>1555</v>
      </c>
      <c r="AA7" s="741" t="s">
        <v>3309</v>
      </c>
      <c r="AB7" s="741" t="s">
        <v>3508</v>
      </c>
      <c r="AC7" s="741" t="s">
        <v>1555</v>
      </c>
      <c r="AD7" s="741" t="s">
        <v>1555</v>
      </c>
      <c r="AE7" s="741" t="s">
        <v>1555</v>
      </c>
      <c r="AF7" s="741" t="s">
        <v>1555</v>
      </c>
      <c r="AG7" s="741" t="s">
        <v>1555</v>
      </c>
      <c r="AH7" s="741" t="s">
        <v>1555</v>
      </c>
      <c r="AI7" s="741" t="s">
        <v>1555</v>
      </c>
      <c r="AJ7" s="741" t="s">
        <v>1555</v>
      </c>
      <c r="AK7" s="741" t="s">
        <v>1555</v>
      </c>
      <c r="AL7" s="741" t="s">
        <v>1555</v>
      </c>
      <c r="AM7" s="741" t="s">
        <v>4286</v>
      </c>
      <c r="AN7" s="741" t="s">
        <v>4295</v>
      </c>
      <c r="AO7" s="741" t="s">
        <v>1555</v>
      </c>
      <c r="AP7" s="741" t="s">
        <v>3310</v>
      </c>
      <c r="AQ7" s="741" t="s">
        <v>4171</v>
      </c>
      <c r="AR7" s="741" t="s">
        <v>3309</v>
      </c>
      <c r="AS7" s="741" t="s">
        <v>3508</v>
      </c>
      <c r="AT7" s="741" t="s">
        <v>3311</v>
      </c>
      <c r="AU7" s="741" t="s">
        <v>3311</v>
      </c>
      <c r="AV7" s="741" t="s">
        <v>1555</v>
      </c>
      <c r="AW7" s="741" t="s">
        <v>3312</v>
      </c>
      <c r="AX7" s="741" t="s">
        <v>3313</v>
      </c>
      <c r="AY7" s="741" t="s">
        <v>3310</v>
      </c>
      <c r="AZ7" s="741" t="s">
        <v>4171</v>
      </c>
      <c r="BA7" s="741" t="s">
        <v>3310</v>
      </c>
      <c r="BB7" s="741" t="s">
        <v>4171</v>
      </c>
      <c r="BC7" s="743"/>
    </row>
    <row r="8" spans="1:55">
      <c r="A8" s="736" t="s">
        <v>194</v>
      </c>
      <c r="B8" s="741"/>
      <c r="C8" s="741">
        <v>500</v>
      </c>
      <c r="D8" s="741">
        <v>780</v>
      </c>
      <c r="E8" s="741">
        <v>700</v>
      </c>
      <c r="F8" s="741">
        <v>700</v>
      </c>
      <c r="G8" s="741"/>
      <c r="H8" s="741">
        <v>600</v>
      </c>
      <c r="I8" s="741">
        <v>600</v>
      </c>
      <c r="J8" s="741"/>
      <c r="K8" s="741">
        <v>700</v>
      </c>
      <c r="L8" s="741">
        <v>700</v>
      </c>
      <c r="M8" s="741">
        <v>630</v>
      </c>
      <c r="N8" s="741"/>
      <c r="O8" s="741">
        <v>600</v>
      </c>
      <c r="P8" s="741">
        <v>600</v>
      </c>
      <c r="Q8" s="741"/>
      <c r="R8" s="741"/>
      <c r="S8" s="741">
        <v>700</v>
      </c>
      <c r="T8" s="741">
        <v>650</v>
      </c>
      <c r="U8" s="741"/>
      <c r="V8" s="741">
        <v>700</v>
      </c>
      <c r="W8" s="741"/>
      <c r="X8" s="741"/>
      <c r="Y8" s="741">
        <v>600</v>
      </c>
      <c r="Z8" s="741"/>
      <c r="AA8" s="741">
        <v>600</v>
      </c>
      <c r="AB8" s="741">
        <v>600</v>
      </c>
      <c r="AC8" s="741"/>
      <c r="AD8" s="741"/>
      <c r="AE8" s="741"/>
      <c r="AF8" s="741"/>
      <c r="AG8" s="741"/>
      <c r="AH8" s="741"/>
      <c r="AI8" s="741"/>
      <c r="AJ8" s="741"/>
      <c r="AK8" s="741"/>
      <c r="AL8" s="741"/>
      <c r="AM8" s="741">
        <v>500</v>
      </c>
      <c r="AN8" s="741">
        <v>600</v>
      </c>
      <c r="AO8" s="741"/>
      <c r="AP8" s="741">
        <v>700</v>
      </c>
      <c r="AQ8" s="741">
        <v>700</v>
      </c>
      <c r="AR8" s="741">
        <v>700</v>
      </c>
      <c r="AS8" s="741">
        <v>700</v>
      </c>
      <c r="AT8" s="741">
        <v>670</v>
      </c>
      <c r="AU8" s="741">
        <v>670</v>
      </c>
      <c r="AV8" s="741"/>
      <c r="AW8" s="741">
        <v>600</v>
      </c>
      <c r="AX8" s="741">
        <v>550</v>
      </c>
      <c r="AY8" s="741">
        <v>700</v>
      </c>
      <c r="AZ8" s="741">
        <v>700</v>
      </c>
      <c r="BA8" s="741">
        <v>700</v>
      </c>
      <c r="BB8" s="741">
        <v>700</v>
      </c>
      <c r="BC8" s="743"/>
    </row>
    <row r="9" spans="1:55">
      <c r="A9" s="744">
        <v>46143</v>
      </c>
      <c r="B9" s="745"/>
      <c r="C9" s="745"/>
      <c r="D9" s="745">
        <v>87.828749999999999</v>
      </c>
      <c r="E9" s="745">
        <v>85.21</v>
      </c>
      <c r="F9" s="745">
        <v>84.917500000000004</v>
      </c>
      <c r="G9" s="745"/>
      <c r="H9" s="745"/>
      <c r="I9" s="745">
        <v>87.663749999999993</v>
      </c>
      <c r="J9" s="745"/>
      <c r="K9" s="745">
        <v>93.8125</v>
      </c>
      <c r="L9" s="745">
        <v>94.05</v>
      </c>
      <c r="M9" s="745">
        <v>98.02</v>
      </c>
      <c r="N9" s="745"/>
      <c r="O9" s="745">
        <v>85.178749999999994</v>
      </c>
      <c r="P9" s="745"/>
      <c r="Q9" s="745"/>
      <c r="R9" s="745"/>
      <c r="S9" s="745">
        <v>92.797499999999999</v>
      </c>
      <c r="T9" s="745">
        <v>93.617142857142866</v>
      </c>
      <c r="U9" s="745"/>
      <c r="V9" s="745">
        <v>79.64</v>
      </c>
      <c r="W9" s="745"/>
      <c r="X9" s="745"/>
      <c r="Y9" s="745"/>
      <c r="Z9" s="745"/>
      <c r="AA9" s="745">
        <v>71.2</v>
      </c>
      <c r="AB9" s="745"/>
      <c r="AC9" s="745"/>
      <c r="AD9" s="745"/>
      <c r="AE9" s="745"/>
      <c r="AF9" s="745"/>
      <c r="AG9" s="745"/>
      <c r="AH9" s="745"/>
      <c r="AI9" s="745"/>
      <c r="AJ9" s="745"/>
      <c r="AK9" s="745"/>
      <c r="AL9" s="745"/>
      <c r="AM9" s="745"/>
      <c r="AN9" s="745"/>
      <c r="AO9" s="745"/>
      <c r="AP9" s="745">
        <v>83.112499999999997</v>
      </c>
      <c r="AQ9" s="745"/>
      <c r="AR9" s="745">
        <v>87.625</v>
      </c>
      <c r="AS9" s="745"/>
      <c r="AT9" s="745">
        <v>85.575000000000003</v>
      </c>
      <c r="AU9" s="745">
        <v>79.41</v>
      </c>
      <c r="AV9" s="745"/>
      <c r="AW9" s="745">
        <v>75.474999999999994</v>
      </c>
      <c r="AX9" s="745">
        <v>71</v>
      </c>
      <c r="AY9" s="745">
        <v>91.15</v>
      </c>
      <c r="AZ9" s="745"/>
      <c r="BA9" s="745">
        <v>84.012500000000003</v>
      </c>
      <c r="BB9" s="745"/>
      <c r="BC9" s="746">
        <v>85.564794642857152</v>
      </c>
    </row>
    <row r="10" spans="1:55">
      <c r="A10" s="1029">
        <v>46144</v>
      </c>
      <c r="B10" s="1030"/>
      <c r="C10" s="1030"/>
      <c r="D10" s="1030">
        <v>89.325000000000003</v>
      </c>
      <c r="E10" s="1030"/>
      <c r="F10" s="1030">
        <v>75.967500000000001</v>
      </c>
      <c r="G10" s="1030"/>
      <c r="H10" s="1030"/>
      <c r="I10" s="1030">
        <v>86.2</v>
      </c>
      <c r="J10" s="1030"/>
      <c r="K10" s="1030">
        <v>93.997500000000002</v>
      </c>
      <c r="L10" s="1030"/>
      <c r="M10" s="1030">
        <v>98.22</v>
      </c>
      <c r="N10" s="1030"/>
      <c r="O10" s="1030">
        <v>84.448750000000004</v>
      </c>
      <c r="P10" s="1030"/>
      <c r="Q10" s="1030"/>
      <c r="R10" s="1030"/>
      <c r="S10" s="1030">
        <v>88.621250000000003</v>
      </c>
      <c r="T10" s="1030">
        <v>93.351249999999993</v>
      </c>
      <c r="U10" s="1030"/>
      <c r="V10" s="1030">
        <v>79.278750000000002</v>
      </c>
      <c r="W10" s="1030"/>
      <c r="X10" s="1030"/>
      <c r="Y10" s="1030"/>
      <c r="Z10" s="1030"/>
      <c r="AA10" s="1030">
        <v>72.025000000000006</v>
      </c>
      <c r="AB10" s="1030"/>
      <c r="AC10" s="1030"/>
      <c r="AD10" s="1030"/>
      <c r="AE10" s="1030"/>
      <c r="AF10" s="1030"/>
      <c r="AG10" s="1030"/>
      <c r="AH10" s="1030"/>
      <c r="AI10" s="1030"/>
      <c r="AJ10" s="1030"/>
      <c r="AK10" s="1030"/>
      <c r="AL10" s="1030"/>
      <c r="AM10" s="1030"/>
      <c r="AN10" s="1030"/>
      <c r="AO10" s="1030"/>
      <c r="AP10" s="1030">
        <v>76.625</v>
      </c>
      <c r="AQ10" s="1030"/>
      <c r="AR10" s="1030">
        <v>89.012500000000003</v>
      </c>
      <c r="AS10" s="1030"/>
      <c r="AT10" s="1030">
        <v>73.375</v>
      </c>
      <c r="AU10" s="1030">
        <v>87.275000000000006</v>
      </c>
      <c r="AV10" s="1030"/>
      <c r="AW10" s="1030">
        <v>74.525000000000006</v>
      </c>
      <c r="AX10" s="1030">
        <v>71.075000000000003</v>
      </c>
      <c r="AY10" s="1030">
        <v>99.1</v>
      </c>
      <c r="AZ10" s="1030"/>
      <c r="BA10" s="1030">
        <v>84.525000000000006</v>
      </c>
      <c r="BB10" s="1030"/>
      <c r="BC10" s="1031">
        <v>84.274861111111122</v>
      </c>
    </row>
    <row r="11" spans="1:55">
      <c r="A11" s="1029">
        <v>46145</v>
      </c>
      <c r="B11" s="1030"/>
      <c r="C11" s="1030"/>
      <c r="D11" s="1030">
        <v>86.626249999999999</v>
      </c>
      <c r="E11" s="1030"/>
      <c r="F11" s="1030">
        <v>80.935000000000002</v>
      </c>
      <c r="G11" s="1030"/>
      <c r="H11" s="1030"/>
      <c r="I11" s="1030">
        <v>80.607500000000002</v>
      </c>
      <c r="J11" s="1030"/>
      <c r="K11" s="1030">
        <v>89.165000000000006</v>
      </c>
      <c r="L11" s="1030"/>
      <c r="M11" s="1030">
        <v>96.888750000000002</v>
      </c>
      <c r="N11" s="1030"/>
      <c r="O11" s="1030">
        <v>84.856250000000003</v>
      </c>
      <c r="P11" s="1030"/>
      <c r="Q11" s="1030"/>
      <c r="R11" s="1030"/>
      <c r="S11" s="1030">
        <v>89.245000000000005</v>
      </c>
      <c r="T11" s="1030">
        <v>91.806250000000006</v>
      </c>
      <c r="U11" s="1030"/>
      <c r="V11" s="1030">
        <v>78.338750000000005</v>
      </c>
      <c r="W11" s="1030"/>
      <c r="X11" s="1030"/>
      <c r="Y11" s="1030">
        <v>70.033333333333331</v>
      </c>
      <c r="Z11" s="1030"/>
      <c r="AA11" s="1030">
        <v>71.875</v>
      </c>
      <c r="AB11" s="1030"/>
      <c r="AC11" s="1030"/>
      <c r="AD11" s="1030"/>
      <c r="AE11" s="1030"/>
      <c r="AF11" s="1030"/>
      <c r="AG11" s="1030"/>
      <c r="AH11" s="1030"/>
      <c r="AI11" s="1030"/>
      <c r="AJ11" s="1030"/>
      <c r="AK11" s="1030"/>
      <c r="AL11" s="1030"/>
      <c r="AM11" s="1030"/>
      <c r="AN11" s="1030"/>
      <c r="AO11" s="1030"/>
      <c r="AP11" s="1030">
        <v>76.95</v>
      </c>
      <c r="AQ11" s="1030"/>
      <c r="AR11" s="1030">
        <v>86.88333333333334</v>
      </c>
      <c r="AS11" s="1030"/>
      <c r="AT11" s="1030">
        <v>89.125</v>
      </c>
      <c r="AU11" s="1030">
        <v>82.875</v>
      </c>
      <c r="AV11" s="1030"/>
      <c r="AW11" s="1030">
        <v>72.066666666666663</v>
      </c>
      <c r="AX11" s="1030">
        <v>67.825000000000003</v>
      </c>
      <c r="AY11" s="1030">
        <v>88.625</v>
      </c>
      <c r="AZ11" s="1030"/>
      <c r="BA11" s="1030">
        <v>83.985714285714295</v>
      </c>
      <c r="BB11" s="1030"/>
      <c r="BC11" s="1031">
        <v>82.563831453634094</v>
      </c>
    </row>
    <row r="12" spans="1:55">
      <c r="A12" s="1029">
        <v>46146</v>
      </c>
      <c r="B12" s="1030"/>
      <c r="C12" s="1030"/>
      <c r="D12" s="1030">
        <v>88.07</v>
      </c>
      <c r="E12" s="1030"/>
      <c r="F12" s="1030">
        <v>76.337500000000006</v>
      </c>
      <c r="G12" s="1030"/>
      <c r="H12" s="1030"/>
      <c r="I12" s="1030">
        <v>85.56</v>
      </c>
      <c r="J12" s="1030"/>
      <c r="K12" s="1030">
        <v>87.094999999999999</v>
      </c>
      <c r="L12" s="1030"/>
      <c r="M12" s="1030">
        <v>97.915000000000006</v>
      </c>
      <c r="N12" s="1030"/>
      <c r="O12" s="1030">
        <v>85.391249999999999</v>
      </c>
      <c r="P12" s="1030"/>
      <c r="Q12" s="1030"/>
      <c r="R12" s="1030"/>
      <c r="S12" s="1030">
        <v>86.131249999999994</v>
      </c>
      <c r="T12" s="1030">
        <v>91.82</v>
      </c>
      <c r="U12" s="1030"/>
      <c r="V12" s="1030">
        <v>80.278750000000002</v>
      </c>
      <c r="W12" s="1030"/>
      <c r="X12" s="1030"/>
      <c r="Y12" s="1030">
        <v>78.528750000000002</v>
      </c>
      <c r="Z12" s="1030"/>
      <c r="AA12" s="1030">
        <v>67.525000000000006</v>
      </c>
      <c r="AB12" s="1030"/>
      <c r="AC12" s="1030"/>
      <c r="AD12" s="1030"/>
      <c r="AE12" s="1030"/>
      <c r="AF12" s="1030"/>
      <c r="AG12" s="1030"/>
      <c r="AH12" s="1030"/>
      <c r="AI12" s="1030"/>
      <c r="AJ12" s="1030"/>
      <c r="AK12" s="1030"/>
      <c r="AL12" s="1030"/>
      <c r="AM12" s="1030"/>
      <c r="AN12" s="1030"/>
      <c r="AO12" s="1030"/>
      <c r="AP12" s="1030">
        <v>76.986666666666665</v>
      </c>
      <c r="AQ12" s="1030"/>
      <c r="AR12" s="1030"/>
      <c r="AS12" s="1030"/>
      <c r="AT12" s="1030">
        <v>87.025000000000006</v>
      </c>
      <c r="AU12" s="1030">
        <v>90.275000000000006</v>
      </c>
      <c r="AV12" s="1030"/>
      <c r="AW12" s="1030">
        <v>73.599999999999994</v>
      </c>
      <c r="AX12" s="1030">
        <v>72.650000000000006</v>
      </c>
      <c r="AY12" s="1030">
        <v>97.25</v>
      </c>
      <c r="AZ12" s="1030"/>
      <c r="BA12" s="1030">
        <v>92.474999999999994</v>
      </c>
      <c r="BB12" s="1030"/>
      <c r="BC12" s="1031">
        <v>84.16189814814814</v>
      </c>
    </row>
    <row r="13" spans="1:55">
      <c r="A13" s="1029">
        <v>46147</v>
      </c>
      <c r="B13" s="1030"/>
      <c r="C13" s="1030"/>
      <c r="D13" s="1030">
        <v>88.567499999999995</v>
      </c>
      <c r="E13" s="1030"/>
      <c r="F13" s="1030">
        <v>68.81</v>
      </c>
      <c r="G13" s="1030"/>
      <c r="H13" s="1030"/>
      <c r="I13" s="1030">
        <v>84.778750000000002</v>
      </c>
      <c r="J13" s="1030"/>
      <c r="K13" s="1030">
        <v>86.02</v>
      </c>
      <c r="L13" s="1030"/>
      <c r="M13" s="1030">
        <v>97.973749999999995</v>
      </c>
      <c r="N13" s="1030"/>
      <c r="O13" s="1030">
        <v>85.782499999999999</v>
      </c>
      <c r="P13" s="1030"/>
      <c r="Q13" s="1030"/>
      <c r="R13" s="1030"/>
      <c r="S13" s="1030">
        <v>88.8125</v>
      </c>
      <c r="T13" s="1030">
        <v>92.546250000000001</v>
      </c>
      <c r="U13" s="1030"/>
      <c r="V13" s="1030">
        <v>79.614999999999995</v>
      </c>
      <c r="W13" s="1030"/>
      <c r="X13" s="1030"/>
      <c r="Y13" s="1030">
        <v>79.086250000000007</v>
      </c>
      <c r="Z13" s="1030"/>
      <c r="AA13" s="1030"/>
      <c r="AB13" s="1030"/>
      <c r="AC13" s="1030"/>
      <c r="AD13" s="1030"/>
      <c r="AE13" s="1030"/>
      <c r="AF13" s="1030"/>
      <c r="AG13" s="1030"/>
      <c r="AH13" s="1030"/>
      <c r="AI13" s="1030"/>
      <c r="AJ13" s="1030"/>
      <c r="AK13" s="1030"/>
      <c r="AL13" s="1030"/>
      <c r="AM13" s="1030"/>
      <c r="AN13" s="1030"/>
      <c r="AO13" s="1030"/>
      <c r="AP13" s="1030"/>
      <c r="AQ13" s="1030"/>
      <c r="AR13" s="1030"/>
      <c r="AS13" s="1030"/>
      <c r="AT13" s="1030">
        <v>91.674999999999997</v>
      </c>
      <c r="AU13" s="1030">
        <v>95.125</v>
      </c>
      <c r="AV13" s="1030"/>
      <c r="AW13" s="1030"/>
      <c r="AX13" s="1030">
        <v>71.95</v>
      </c>
      <c r="AY13" s="1030">
        <v>96.775000000000006</v>
      </c>
      <c r="AZ13" s="1030"/>
      <c r="BA13" s="1030"/>
      <c r="BB13" s="1030"/>
      <c r="BC13" s="1031">
        <v>86.251250000000013</v>
      </c>
    </row>
    <row r="14" spans="1:55">
      <c r="A14" s="1029">
        <v>46148</v>
      </c>
      <c r="B14" s="1030"/>
      <c r="C14" s="1030"/>
      <c r="D14" s="1030">
        <v>86.288749999999993</v>
      </c>
      <c r="E14" s="1030"/>
      <c r="F14" s="1030">
        <v>74.7</v>
      </c>
      <c r="G14" s="1030"/>
      <c r="H14" s="1030"/>
      <c r="I14" s="1030">
        <v>83.867500000000007</v>
      </c>
      <c r="J14" s="1030"/>
      <c r="K14" s="1030">
        <v>84.772499999999994</v>
      </c>
      <c r="L14" s="1030"/>
      <c r="M14" s="1030">
        <v>95.912499999999994</v>
      </c>
      <c r="N14" s="1030"/>
      <c r="O14" s="1030"/>
      <c r="P14" s="1030"/>
      <c r="Q14" s="1030"/>
      <c r="R14" s="1030"/>
      <c r="S14" s="1030">
        <v>89.118750000000006</v>
      </c>
      <c r="T14" s="1030">
        <v>89.34375</v>
      </c>
      <c r="U14" s="1030"/>
      <c r="V14" s="1030">
        <v>77.564999999999998</v>
      </c>
      <c r="W14" s="1030"/>
      <c r="X14" s="1030"/>
      <c r="Y14" s="1030">
        <v>83.477500000000006</v>
      </c>
      <c r="Z14" s="1030"/>
      <c r="AA14" s="1030"/>
      <c r="AB14" s="1030"/>
      <c r="AC14" s="1030"/>
      <c r="AD14" s="1030"/>
      <c r="AE14" s="1030"/>
      <c r="AF14" s="1030"/>
      <c r="AG14" s="1030"/>
      <c r="AH14" s="1030"/>
      <c r="AI14" s="1030"/>
      <c r="AJ14" s="1030"/>
      <c r="AK14" s="1030"/>
      <c r="AL14" s="1030"/>
      <c r="AM14" s="1030"/>
      <c r="AN14" s="1030"/>
      <c r="AO14" s="1030"/>
      <c r="AP14" s="1030"/>
      <c r="AQ14" s="1030"/>
      <c r="AR14" s="1030"/>
      <c r="AS14" s="1030">
        <v>95.813749999999999</v>
      </c>
      <c r="AT14" s="1030">
        <v>91.625</v>
      </c>
      <c r="AU14" s="1030">
        <v>91.627499999999998</v>
      </c>
      <c r="AV14" s="1030"/>
      <c r="AW14" s="1030"/>
      <c r="AX14" s="1030">
        <v>71.547499999999999</v>
      </c>
      <c r="AY14" s="1030">
        <v>96.075000000000003</v>
      </c>
      <c r="AZ14" s="1030"/>
      <c r="BA14" s="1030"/>
      <c r="BB14" s="1030"/>
      <c r="BC14" s="1031">
        <v>86.552499999999995</v>
      </c>
    </row>
    <row r="15" spans="1:55">
      <c r="A15" s="1029">
        <v>46149</v>
      </c>
      <c r="B15" s="1030"/>
      <c r="C15" s="1030"/>
      <c r="D15" s="1030">
        <v>87.466250000000002</v>
      </c>
      <c r="E15" s="1030"/>
      <c r="F15" s="1030"/>
      <c r="G15" s="1030"/>
      <c r="H15" s="1030"/>
      <c r="I15" s="1030">
        <v>87.632499999999993</v>
      </c>
      <c r="J15" s="1030"/>
      <c r="K15" s="1030"/>
      <c r="L15" s="1030"/>
      <c r="M15" s="1030">
        <v>96.363749999999996</v>
      </c>
      <c r="N15" s="1030"/>
      <c r="O15" s="1030"/>
      <c r="P15" s="1030">
        <v>85.355000000000004</v>
      </c>
      <c r="Q15" s="1030"/>
      <c r="R15" s="1030"/>
      <c r="S15" s="1030">
        <v>93.03</v>
      </c>
      <c r="T15" s="1030">
        <v>90.59</v>
      </c>
      <c r="U15" s="1030"/>
      <c r="V15" s="1030">
        <v>77.831249999999997</v>
      </c>
      <c r="W15" s="1030"/>
      <c r="X15" s="1030"/>
      <c r="Y15" s="1030">
        <v>87.322500000000005</v>
      </c>
      <c r="Z15" s="1030"/>
      <c r="AA15" s="1030"/>
      <c r="AB15" s="1030"/>
      <c r="AC15" s="1030"/>
      <c r="AD15" s="1030"/>
      <c r="AE15" s="1030"/>
      <c r="AF15" s="1030"/>
      <c r="AG15" s="1030"/>
      <c r="AH15" s="1030"/>
      <c r="AI15" s="1030"/>
      <c r="AJ15" s="1030"/>
      <c r="AK15" s="1030"/>
      <c r="AL15" s="1030"/>
      <c r="AM15" s="1030"/>
      <c r="AN15" s="1030"/>
      <c r="AO15" s="1030"/>
      <c r="AP15" s="1030"/>
      <c r="AQ15" s="1030">
        <v>86.1</v>
      </c>
      <c r="AR15" s="1030"/>
      <c r="AS15" s="1030">
        <v>91</v>
      </c>
      <c r="AT15" s="1030">
        <v>87.525000000000006</v>
      </c>
      <c r="AU15" s="1030">
        <v>85.674999999999997</v>
      </c>
      <c r="AV15" s="1030"/>
      <c r="AW15" s="1030"/>
      <c r="AX15" s="1030">
        <v>66.775000000000006</v>
      </c>
      <c r="AY15" s="1030">
        <v>77.647499999999994</v>
      </c>
      <c r="AZ15" s="1030"/>
      <c r="BA15" s="1030"/>
      <c r="BB15" s="1030"/>
      <c r="BC15" s="1031">
        <v>85.736696428571435</v>
      </c>
    </row>
    <row r="16" spans="1:55">
      <c r="A16" s="1029">
        <v>46150</v>
      </c>
      <c r="B16" s="1030"/>
      <c r="C16" s="1030"/>
      <c r="D16" s="1030">
        <v>86.867500000000007</v>
      </c>
      <c r="E16" s="1030"/>
      <c r="F16" s="1030"/>
      <c r="G16" s="1030"/>
      <c r="H16" s="1030">
        <v>95.74</v>
      </c>
      <c r="I16" s="1030">
        <v>84.697500000000005</v>
      </c>
      <c r="J16" s="1030"/>
      <c r="K16" s="1030"/>
      <c r="L16" s="1030"/>
      <c r="M16" s="1030">
        <v>97.297499999999999</v>
      </c>
      <c r="N16" s="1030"/>
      <c r="O16" s="1030"/>
      <c r="P16" s="1030">
        <v>84.888750000000002</v>
      </c>
      <c r="Q16" s="1030"/>
      <c r="R16" s="1030"/>
      <c r="S16" s="1030">
        <v>76.638571428571424</v>
      </c>
      <c r="T16" s="1030">
        <v>87.883750000000006</v>
      </c>
      <c r="U16" s="1030"/>
      <c r="V16" s="1030">
        <v>79.5625</v>
      </c>
      <c r="W16" s="1030"/>
      <c r="X16" s="1030"/>
      <c r="Y16" s="1030"/>
      <c r="Z16" s="1030"/>
      <c r="AA16" s="1030"/>
      <c r="AB16" s="1030"/>
      <c r="AC16" s="1030"/>
      <c r="AD16" s="1030"/>
      <c r="AE16" s="1030"/>
      <c r="AF16" s="1030"/>
      <c r="AG16" s="1030"/>
      <c r="AH16" s="1030"/>
      <c r="AI16" s="1030"/>
      <c r="AJ16" s="1030"/>
      <c r="AK16" s="1030"/>
      <c r="AL16" s="1030"/>
      <c r="AM16" s="1030"/>
      <c r="AN16" s="1030"/>
      <c r="AO16" s="1030"/>
      <c r="AP16" s="1030"/>
      <c r="AQ16" s="1030">
        <v>87.775000000000006</v>
      </c>
      <c r="AR16" s="1030"/>
      <c r="AS16" s="1030">
        <v>95.587500000000006</v>
      </c>
      <c r="AT16" s="1030">
        <v>88.875</v>
      </c>
      <c r="AU16" s="1030">
        <v>95.622500000000002</v>
      </c>
      <c r="AV16" s="1030"/>
      <c r="AW16" s="1030"/>
      <c r="AX16" s="1030">
        <v>70.125</v>
      </c>
      <c r="AY16" s="1030">
        <v>88.625</v>
      </c>
      <c r="AZ16" s="1030"/>
      <c r="BA16" s="1030"/>
      <c r="BB16" s="1030">
        <v>96.0625</v>
      </c>
      <c r="BC16" s="1031">
        <v>87.749904761904745</v>
      </c>
    </row>
    <row r="17" spans="1:55">
      <c r="A17" s="1029">
        <v>46151</v>
      </c>
      <c r="B17" s="1030"/>
      <c r="C17" s="1030"/>
      <c r="D17" s="1030">
        <v>87.09</v>
      </c>
      <c r="E17" s="1030"/>
      <c r="F17" s="1030">
        <v>83.266666666666666</v>
      </c>
      <c r="G17" s="1030"/>
      <c r="H17" s="1030">
        <v>94.682500000000005</v>
      </c>
      <c r="I17" s="1030">
        <v>86.394999999999996</v>
      </c>
      <c r="J17" s="1030"/>
      <c r="K17" s="1030"/>
      <c r="L17" s="1030"/>
      <c r="M17" s="1030">
        <v>96.2</v>
      </c>
      <c r="N17" s="1030"/>
      <c r="O17" s="1030"/>
      <c r="P17" s="1030">
        <v>84.456249999999997</v>
      </c>
      <c r="Q17" s="1030"/>
      <c r="R17" s="1030"/>
      <c r="S17" s="1030">
        <v>92.927499999999995</v>
      </c>
      <c r="T17" s="1030">
        <v>88.976249999999993</v>
      </c>
      <c r="U17" s="1030"/>
      <c r="V17" s="1030">
        <v>78.842500000000001</v>
      </c>
      <c r="W17" s="1030"/>
      <c r="X17" s="1030"/>
      <c r="Y17" s="1030">
        <v>91.256249999999994</v>
      </c>
      <c r="Z17" s="1030"/>
      <c r="AA17" s="1030"/>
      <c r="AB17" s="1030">
        <v>76.625</v>
      </c>
      <c r="AC17" s="1030"/>
      <c r="AD17" s="1030"/>
      <c r="AE17" s="1030"/>
      <c r="AF17" s="1030"/>
      <c r="AG17" s="1030"/>
      <c r="AH17" s="1030"/>
      <c r="AI17" s="1030"/>
      <c r="AJ17" s="1030"/>
      <c r="AK17" s="1030"/>
      <c r="AL17" s="1030"/>
      <c r="AM17" s="1030"/>
      <c r="AN17" s="1030"/>
      <c r="AO17" s="1030"/>
      <c r="AP17" s="1030"/>
      <c r="AQ17" s="1030">
        <v>89.587500000000006</v>
      </c>
      <c r="AR17" s="1030"/>
      <c r="AS17" s="1030">
        <v>94.075000000000003</v>
      </c>
      <c r="AT17" s="1030">
        <v>93.5</v>
      </c>
      <c r="AU17" s="1030">
        <v>92.55</v>
      </c>
      <c r="AV17" s="1030"/>
      <c r="AW17" s="1030"/>
      <c r="AX17" s="1030">
        <v>72.924999999999997</v>
      </c>
      <c r="AY17" s="1030"/>
      <c r="AZ17" s="1030"/>
      <c r="BA17" s="1030"/>
      <c r="BB17" s="1030">
        <v>97.337500000000006</v>
      </c>
      <c r="BC17" s="1031">
        <v>88.276053921568632</v>
      </c>
    </row>
    <row r="18" spans="1:55">
      <c r="A18" s="1029">
        <v>46152</v>
      </c>
      <c r="B18" s="1030"/>
      <c r="C18" s="1030"/>
      <c r="D18" s="1030">
        <v>86.497500000000002</v>
      </c>
      <c r="E18" s="1030"/>
      <c r="F18" s="1030">
        <v>89.185000000000002</v>
      </c>
      <c r="G18" s="1030"/>
      <c r="H18" s="1030">
        <v>94.237499999999997</v>
      </c>
      <c r="I18" s="1030">
        <v>86.355000000000004</v>
      </c>
      <c r="J18" s="1030"/>
      <c r="K18" s="1030"/>
      <c r="L18" s="1030"/>
      <c r="M18" s="1030">
        <v>95.921250000000001</v>
      </c>
      <c r="N18" s="1030"/>
      <c r="O18" s="1030"/>
      <c r="P18" s="1030">
        <v>82.446250000000006</v>
      </c>
      <c r="Q18" s="1030"/>
      <c r="R18" s="1030"/>
      <c r="S18" s="1030">
        <v>90.798749999999998</v>
      </c>
      <c r="T18" s="1030">
        <v>92.631249999999994</v>
      </c>
      <c r="U18" s="1030"/>
      <c r="V18" s="1030">
        <v>78.278750000000002</v>
      </c>
      <c r="W18" s="1030"/>
      <c r="X18" s="1030"/>
      <c r="Y18" s="1030">
        <v>89.37</v>
      </c>
      <c r="Z18" s="1030"/>
      <c r="AA18" s="1030"/>
      <c r="AB18" s="1030">
        <v>78.974999999999994</v>
      </c>
      <c r="AC18" s="1030"/>
      <c r="AD18" s="1030"/>
      <c r="AE18" s="1030"/>
      <c r="AF18" s="1030"/>
      <c r="AG18" s="1030"/>
      <c r="AH18" s="1030"/>
      <c r="AI18" s="1030"/>
      <c r="AJ18" s="1030"/>
      <c r="AK18" s="1030"/>
      <c r="AL18" s="1030"/>
      <c r="AM18" s="1030"/>
      <c r="AN18" s="1030"/>
      <c r="AO18" s="1030"/>
      <c r="AP18" s="1030"/>
      <c r="AQ18" s="1030">
        <v>90.287499999999994</v>
      </c>
      <c r="AR18" s="1030"/>
      <c r="AS18" s="1030">
        <v>92.025000000000006</v>
      </c>
      <c r="AT18" s="1030">
        <v>92.35</v>
      </c>
      <c r="AU18" s="1030">
        <v>88.174999999999997</v>
      </c>
      <c r="AV18" s="1030"/>
      <c r="AW18" s="1030"/>
      <c r="AX18" s="1030">
        <v>73.849999999999994</v>
      </c>
      <c r="AY18" s="1030"/>
      <c r="AZ18" s="1030"/>
      <c r="BA18" s="1030"/>
      <c r="BB18" s="1030">
        <v>95.575000000000003</v>
      </c>
      <c r="BC18" s="1031">
        <v>88.056397058823535</v>
      </c>
    </row>
    <row r="19" spans="1:55">
      <c r="A19" s="1029">
        <v>46153</v>
      </c>
      <c r="B19" s="1030"/>
      <c r="C19" s="1030"/>
      <c r="D19" s="1030">
        <v>85.627499999999998</v>
      </c>
      <c r="E19" s="1030"/>
      <c r="F19" s="1030">
        <v>89.677499999999995</v>
      </c>
      <c r="G19" s="1030"/>
      <c r="H19" s="1030">
        <v>91.537499999999994</v>
      </c>
      <c r="I19" s="1030">
        <v>83.224999999999994</v>
      </c>
      <c r="J19" s="1030"/>
      <c r="K19" s="1030"/>
      <c r="L19" s="1030"/>
      <c r="M19" s="1030">
        <v>96.22</v>
      </c>
      <c r="N19" s="1030"/>
      <c r="O19" s="1030"/>
      <c r="P19" s="1030">
        <v>80.801249999999996</v>
      </c>
      <c r="Q19" s="1030"/>
      <c r="R19" s="1030"/>
      <c r="S19" s="1030">
        <v>87.158749999999998</v>
      </c>
      <c r="T19" s="1030">
        <v>91.185000000000002</v>
      </c>
      <c r="U19" s="1030"/>
      <c r="V19" s="1030">
        <v>77.533749999999998</v>
      </c>
      <c r="W19" s="1030"/>
      <c r="X19" s="1030"/>
      <c r="Y19" s="1030">
        <v>90.121250000000003</v>
      </c>
      <c r="Z19" s="1030"/>
      <c r="AA19" s="1030"/>
      <c r="AB19" s="1030">
        <v>79.599999999999994</v>
      </c>
      <c r="AC19" s="1030"/>
      <c r="AD19" s="1030"/>
      <c r="AE19" s="1030"/>
      <c r="AF19" s="1030"/>
      <c r="AG19" s="1030"/>
      <c r="AH19" s="1030"/>
      <c r="AI19" s="1030"/>
      <c r="AJ19" s="1030"/>
      <c r="AK19" s="1030"/>
      <c r="AL19" s="1030"/>
      <c r="AM19" s="1030"/>
      <c r="AN19" s="1030"/>
      <c r="AO19" s="1030"/>
      <c r="AP19" s="1030"/>
      <c r="AQ19" s="1030">
        <v>90.5</v>
      </c>
      <c r="AR19" s="1030"/>
      <c r="AS19" s="1030">
        <v>92.575000000000003</v>
      </c>
      <c r="AT19" s="1030">
        <v>92.35</v>
      </c>
      <c r="AU19" s="1030">
        <v>92.125</v>
      </c>
      <c r="AV19" s="1030"/>
      <c r="AW19" s="1030"/>
      <c r="AX19" s="1030">
        <v>73.849999999999994</v>
      </c>
      <c r="AY19" s="1030"/>
      <c r="AZ19" s="1030">
        <v>95.8</v>
      </c>
      <c r="BA19" s="1030"/>
      <c r="BB19" s="1030">
        <v>95.25</v>
      </c>
      <c r="BC19" s="1031">
        <v>88.063194444444434</v>
      </c>
    </row>
    <row r="20" spans="1:55">
      <c r="A20" s="1029">
        <v>46154</v>
      </c>
      <c r="B20" s="1030"/>
      <c r="C20" s="1030"/>
      <c r="D20" s="1030">
        <v>86.816249999999997</v>
      </c>
      <c r="E20" s="1030"/>
      <c r="F20" s="1030">
        <v>88.47</v>
      </c>
      <c r="G20" s="1030"/>
      <c r="H20" s="1030">
        <v>92.292500000000004</v>
      </c>
      <c r="I20" s="1030">
        <v>85.127499999999998</v>
      </c>
      <c r="J20" s="1030"/>
      <c r="K20" s="1030"/>
      <c r="L20" s="1030"/>
      <c r="M20" s="1030">
        <v>96.886250000000004</v>
      </c>
      <c r="N20" s="1030"/>
      <c r="O20" s="1030"/>
      <c r="P20" s="1030">
        <v>82.213750000000005</v>
      </c>
      <c r="Q20" s="1030"/>
      <c r="R20" s="1030"/>
      <c r="S20" s="1030">
        <v>87.694999999999993</v>
      </c>
      <c r="T20" s="1030">
        <v>89.71875</v>
      </c>
      <c r="U20" s="1030"/>
      <c r="V20" s="1030">
        <v>77.558750000000003</v>
      </c>
      <c r="W20" s="1030"/>
      <c r="X20" s="1030"/>
      <c r="Y20" s="1030">
        <v>92.618750000000006</v>
      </c>
      <c r="Z20" s="1030"/>
      <c r="AA20" s="1030"/>
      <c r="AB20" s="1030">
        <v>75.924999999999997</v>
      </c>
      <c r="AC20" s="1030"/>
      <c r="AD20" s="1030"/>
      <c r="AE20" s="1030"/>
      <c r="AF20" s="1030"/>
      <c r="AG20" s="1030"/>
      <c r="AH20" s="1030"/>
      <c r="AI20" s="1030"/>
      <c r="AJ20" s="1030"/>
      <c r="AK20" s="1030"/>
      <c r="AL20" s="1030"/>
      <c r="AM20" s="1030"/>
      <c r="AN20" s="1030"/>
      <c r="AO20" s="1030"/>
      <c r="AP20" s="1030"/>
      <c r="AQ20" s="1030">
        <v>91.762500000000003</v>
      </c>
      <c r="AR20" s="1030"/>
      <c r="AS20" s="1030">
        <v>92.751249999999999</v>
      </c>
      <c r="AT20" s="1030">
        <v>93.724999999999994</v>
      </c>
      <c r="AU20" s="1030">
        <v>95.577500000000001</v>
      </c>
      <c r="AV20" s="1030"/>
      <c r="AW20" s="1030"/>
      <c r="AX20" s="1030">
        <v>73.849999999999994</v>
      </c>
      <c r="AY20" s="1030"/>
      <c r="AZ20" s="1030">
        <v>99.775000000000006</v>
      </c>
      <c r="BA20" s="1030"/>
      <c r="BB20" s="1030"/>
      <c r="BC20" s="1031">
        <v>88.397867647058831</v>
      </c>
    </row>
    <row r="21" spans="1:55">
      <c r="A21" s="1029">
        <v>46155</v>
      </c>
      <c r="B21" s="1030"/>
      <c r="C21" s="1030"/>
      <c r="D21" s="1030">
        <v>85.412499999999994</v>
      </c>
      <c r="E21" s="1030"/>
      <c r="F21" s="1030">
        <v>83.612499999999997</v>
      </c>
      <c r="G21" s="1030"/>
      <c r="H21" s="1030">
        <v>89.13</v>
      </c>
      <c r="I21" s="1030">
        <v>85.248750000000001</v>
      </c>
      <c r="J21" s="1030"/>
      <c r="K21" s="1030"/>
      <c r="L21" s="1030"/>
      <c r="M21" s="1030">
        <v>96.081249999999997</v>
      </c>
      <c r="N21" s="1030"/>
      <c r="O21" s="1030"/>
      <c r="P21" s="1030">
        <v>82.981250000000003</v>
      </c>
      <c r="Q21" s="1030"/>
      <c r="R21" s="1030"/>
      <c r="S21" s="1030">
        <v>89.666250000000005</v>
      </c>
      <c r="T21" s="1030">
        <v>89.655000000000001</v>
      </c>
      <c r="U21" s="1030"/>
      <c r="V21" s="1030">
        <v>78.862499999999997</v>
      </c>
      <c r="W21" s="1030"/>
      <c r="X21" s="1030"/>
      <c r="Y21" s="1030">
        <v>95.246250000000003</v>
      </c>
      <c r="Z21" s="1030"/>
      <c r="AA21" s="1030"/>
      <c r="AB21" s="1030">
        <v>73.674999999999997</v>
      </c>
      <c r="AC21" s="1030"/>
      <c r="AD21" s="1030"/>
      <c r="AE21" s="1030"/>
      <c r="AF21" s="1030"/>
      <c r="AG21" s="1030"/>
      <c r="AH21" s="1030"/>
      <c r="AI21" s="1030"/>
      <c r="AJ21" s="1030"/>
      <c r="AK21" s="1030"/>
      <c r="AL21" s="1030"/>
      <c r="AM21" s="1030"/>
      <c r="AN21" s="1030"/>
      <c r="AO21" s="1030"/>
      <c r="AP21" s="1030"/>
      <c r="AQ21" s="1030">
        <v>88.461250000000007</v>
      </c>
      <c r="AR21" s="1030"/>
      <c r="AS21" s="1030">
        <v>91.912499999999994</v>
      </c>
      <c r="AT21" s="1030">
        <v>92.424999999999997</v>
      </c>
      <c r="AU21" s="1030">
        <v>91.222499999999997</v>
      </c>
      <c r="AV21" s="1030"/>
      <c r="AW21" s="1030"/>
      <c r="AX21" s="1030">
        <v>43.5</v>
      </c>
      <c r="AY21" s="1030"/>
      <c r="AZ21" s="1030">
        <v>98.375</v>
      </c>
      <c r="BA21" s="1030"/>
      <c r="BB21" s="1030">
        <v>96.075000000000003</v>
      </c>
      <c r="BC21" s="1031">
        <v>86.196805555555542</v>
      </c>
    </row>
    <row r="22" spans="1:55">
      <c r="A22" s="1029">
        <v>46156</v>
      </c>
      <c r="B22" s="1030"/>
      <c r="C22" s="1030"/>
      <c r="D22" s="1030"/>
      <c r="E22" s="1030"/>
      <c r="F22" s="1030"/>
      <c r="G22" s="1030"/>
      <c r="H22" s="1030"/>
      <c r="I22" s="1030"/>
      <c r="J22" s="1030"/>
      <c r="K22" s="1030"/>
      <c r="L22" s="1030"/>
      <c r="M22" s="1030"/>
      <c r="N22" s="1030"/>
      <c r="O22" s="1030"/>
      <c r="P22" s="1030"/>
      <c r="Q22" s="1030"/>
      <c r="R22" s="1030"/>
      <c r="S22" s="1030"/>
      <c r="T22" s="1030"/>
      <c r="U22" s="1030"/>
      <c r="V22" s="1030"/>
      <c r="W22" s="1030"/>
      <c r="X22" s="1030"/>
      <c r="Y22" s="1030"/>
      <c r="Z22" s="1030"/>
      <c r="AA22" s="1030"/>
      <c r="AB22" s="1030"/>
      <c r="AC22" s="1030"/>
      <c r="AD22" s="1030"/>
      <c r="AE22" s="1030"/>
      <c r="AF22" s="1030"/>
      <c r="AG22" s="1030"/>
      <c r="AH22" s="1030"/>
      <c r="AI22" s="1030"/>
      <c r="AJ22" s="1030"/>
      <c r="AK22" s="1030"/>
      <c r="AL22" s="1030"/>
      <c r="AM22" s="1030"/>
      <c r="AN22" s="1030"/>
      <c r="AO22" s="1030"/>
      <c r="AP22" s="1030"/>
      <c r="AQ22" s="1030"/>
      <c r="AR22" s="1030"/>
      <c r="AS22" s="1030"/>
      <c r="AT22" s="1030"/>
      <c r="AU22" s="1030"/>
      <c r="AV22" s="1030"/>
      <c r="AW22" s="1030"/>
      <c r="AX22" s="1030"/>
      <c r="AY22" s="1030"/>
      <c r="AZ22" s="1030"/>
      <c r="BA22" s="1030"/>
      <c r="BB22" s="1030"/>
      <c r="BC22" s="1031"/>
    </row>
    <row r="23" spans="1:55">
      <c r="A23" s="747" t="s">
        <v>193</v>
      </c>
      <c r="B23" s="748"/>
      <c r="C23" s="748"/>
      <c r="D23" s="748">
        <v>87.114134615384629</v>
      </c>
      <c r="E23" s="748">
        <v>85.21</v>
      </c>
      <c r="F23" s="748">
        <v>81.443560606060601</v>
      </c>
      <c r="G23" s="748"/>
      <c r="H23" s="748">
        <v>92.936666666666667</v>
      </c>
      <c r="I23" s="748">
        <v>85.181442307692294</v>
      </c>
      <c r="J23" s="748"/>
      <c r="K23" s="748">
        <v>89.143750000000011</v>
      </c>
      <c r="L23" s="748">
        <v>94.05</v>
      </c>
      <c r="M23" s="748">
        <v>96.915384615384625</v>
      </c>
      <c r="N23" s="748"/>
      <c r="O23" s="748">
        <v>85.131500000000003</v>
      </c>
      <c r="P23" s="748">
        <v>83.306071428571428</v>
      </c>
      <c r="Q23" s="748"/>
      <c r="R23" s="748"/>
      <c r="S23" s="748">
        <v>88.664697802197779</v>
      </c>
      <c r="T23" s="748">
        <v>91.009587912087923</v>
      </c>
      <c r="U23" s="748"/>
      <c r="V23" s="748">
        <v>78.706634615384615</v>
      </c>
      <c r="W23" s="748"/>
      <c r="X23" s="748"/>
      <c r="Y23" s="748">
        <v>85.706083333333339</v>
      </c>
      <c r="Z23" s="748"/>
      <c r="AA23" s="748">
        <v>70.65625</v>
      </c>
      <c r="AB23" s="748">
        <v>76.960000000000008</v>
      </c>
      <c r="AC23" s="748"/>
      <c r="AD23" s="748"/>
      <c r="AE23" s="748"/>
      <c r="AF23" s="748"/>
      <c r="AG23" s="748"/>
      <c r="AH23" s="748"/>
      <c r="AI23" s="748"/>
      <c r="AJ23" s="748"/>
      <c r="AK23" s="748"/>
      <c r="AL23" s="748"/>
      <c r="AM23" s="748"/>
      <c r="AN23" s="748"/>
      <c r="AO23" s="748"/>
      <c r="AP23" s="748">
        <v>78.41854166666667</v>
      </c>
      <c r="AQ23" s="748">
        <v>89.210535714285726</v>
      </c>
      <c r="AR23" s="748">
        <v>87.840277777777771</v>
      </c>
      <c r="AS23" s="748">
        <v>93.217500000000015</v>
      </c>
      <c r="AT23" s="748">
        <v>89.165384615384625</v>
      </c>
      <c r="AU23" s="748">
        <v>89.810384615384621</v>
      </c>
      <c r="AV23" s="748"/>
      <c r="AW23" s="748">
        <v>73.916666666666657</v>
      </c>
      <c r="AX23" s="748">
        <v>69.301730769230772</v>
      </c>
      <c r="AY23" s="748">
        <v>91.905937500000007</v>
      </c>
      <c r="AZ23" s="748">
        <v>97.983333333333334</v>
      </c>
      <c r="BA23" s="748">
        <v>86.249553571428578</v>
      </c>
      <c r="BB23" s="748">
        <v>96.06</v>
      </c>
      <c r="BC23" s="749">
        <v>86.231874864100874</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160"/>
  <sheetViews>
    <sheetView showGridLines="0" topLeftCell="A66" zoomScaleNormal="100" workbookViewId="0">
      <pane ySplit="5400" topLeftCell="A367"/>
      <selection activeCell="Q70" sqref="Q70"/>
      <selection pane="bottomLeft" activeCell="A372" sqref="A372"/>
    </sheetView>
  </sheetViews>
  <sheetFormatPr defaultRowHeight="19.5"/>
  <cols>
    <col min="1" max="1" width="12.125" style="1004" customWidth="1"/>
    <col min="2" max="2" width="8.5" style="23" customWidth="1"/>
    <col min="3" max="3" width="6.125" style="23" bestFit="1" customWidth="1"/>
    <col min="4" max="4" width="7" style="32" customWidth="1"/>
    <col min="5" max="5" width="16.75" style="512" bestFit="1" customWidth="1"/>
    <col min="6" max="6" width="18.5" style="512" customWidth="1"/>
    <col min="7" max="7" width="5.875" style="512" customWidth="1"/>
    <col min="8" max="8" width="10.25" style="23" customWidth="1"/>
    <col min="9" max="9" width="6.5" style="23" bestFit="1" customWidth="1"/>
    <col min="10" max="10" width="9" style="23"/>
    <col min="11" max="11" width="13.5" style="512" customWidth="1"/>
    <col min="12" max="12" width="9" style="32"/>
    <col min="13" max="13" width="9" style="811"/>
    <col min="14" max="14" width="8.125" style="812" customWidth="1"/>
    <col min="15" max="15" width="11.125" style="812" customWidth="1"/>
    <col min="16" max="17" width="6.875" style="812" customWidth="1"/>
    <col min="18" max="18" width="6.875" style="922" customWidth="1"/>
    <col min="19" max="19" width="5.5" style="1002" customWidth="1"/>
    <col min="20" max="20" width="5.5" style="1003" customWidth="1"/>
    <col min="21" max="21" width="10.125" style="1003" customWidth="1"/>
    <col min="22" max="22" width="5.5" style="1003" customWidth="1"/>
    <col min="23" max="23" width="8.625" style="464" customWidth="1"/>
    <col min="24" max="16384" width="9" style="236"/>
  </cols>
  <sheetData>
    <row r="1" spans="1:23" s="314" customFormat="1" ht="59.25" customHeight="1" thickBot="1">
      <c r="A1" s="994" t="s">
        <v>188</v>
      </c>
      <c r="B1" s="505" t="s">
        <v>230</v>
      </c>
      <c r="C1" s="505" t="s">
        <v>232</v>
      </c>
      <c r="D1" s="505"/>
      <c r="E1" s="797" t="s">
        <v>189</v>
      </c>
      <c r="F1" s="797" t="s">
        <v>1092</v>
      </c>
      <c r="G1" s="797" t="s">
        <v>190</v>
      </c>
      <c r="H1" s="505" t="s">
        <v>1093</v>
      </c>
      <c r="I1" s="505" t="s">
        <v>1094</v>
      </c>
      <c r="J1" s="505" t="s">
        <v>1095</v>
      </c>
      <c r="K1" s="573" t="s">
        <v>1096</v>
      </c>
      <c r="L1" s="506" t="s">
        <v>307</v>
      </c>
      <c r="M1" s="798" t="s">
        <v>1634</v>
      </c>
      <c r="N1" s="799" t="s">
        <v>96</v>
      </c>
      <c r="O1" s="799" t="s">
        <v>1635</v>
      </c>
      <c r="P1" s="799" t="s">
        <v>1636</v>
      </c>
      <c r="Q1" s="995" t="s">
        <v>2102</v>
      </c>
      <c r="R1" s="799" t="s">
        <v>1792</v>
      </c>
      <c r="S1" s="996" t="s">
        <v>2103</v>
      </c>
      <c r="T1" s="997" t="s">
        <v>2104</v>
      </c>
      <c r="U1" s="997" t="s">
        <v>2105</v>
      </c>
      <c r="V1" s="997" t="s">
        <v>2106</v>
      </c>
      <c r="W1" s="465" t="s">
        <v>838</v>
      </c>
    </row>
    <row r="2" spans="1:23" ht="20.25" thickBot="1">
      <c r="A2" s="998" t="s">
        <v>1097</v>
      </c>
      <c r="B2" s="800" t="s">
        <v>1098</v>
      </c>
      <c r="C2" s="801"/>
      <c r="D2" s="802"/>
      <c r="E2" s="802"/>
      <c r="F2" s="802"/>
      <c r="G2" s="802"/>
      <c r="H2" s="507"/>
      <c r="I2" s="508"/>
      <c r="J2" s="507"/>
      <c r="K2" s="574"/>
      <c r="L2" s="509"/>
      <c r="M2" s="803"/>
      <c r="N2" s="804"/>
      <c r="O2" s="804"/>
      <c r="P2" s="804"/>
      <c r="Q2" s="804"/>
      <c r="R2" s="804"/>
      <c r="S2" s="999"/>
      <c r="T2" s="1000"/>
      <c r="U2" s="1000"/>
      <c r="V2" s="1000"/>
      <c r="W2" s="466">
        <v>700</v>
      </c>
    </row>
    <row r="3" spans="1:23" ht="20.25" thickBot="1">
      <c r="A3" s="1001" t="s">
        <v>3278</v>
      </c>
      <c r="B3" s="805">
        <v>0.33819444444444446</v>
      </c>
      <c r="C3" s="806">
        <f t="shared" ref="C3:C66" si="0">IF(ISERROR((24*60)/D3),"",((24*60)/D3))</f>
        <v>2.9568788501026693</v>
      </c>
      <c r="D3" s="807">
        <f t="shared" ref="D3:D66" si="1">MINUTE(B3)+HOUR(B3)*60</f>
        <v>487</v>
      </c>
      <c r="E3" s="617" t="s">
        <v>3279</v>
      </c>
      <c r="F3" s="617" t="s">
        <v>3280</v>
      </c>
      <c r="G3" s="617">
        <v>500</v>
      </c>
      <c r="H3" s="616" t="s">
        <v>311</v>
      </c>
      <c r="I3" s="616">
        <v>1.8</v>
      </c>
      <c r="J3" s="616" t="s">
        <v>312</v>
      </c>
      <c r="K3" s="617" t="s">
        <v>2107</v>
      </c>
      <c r="L3" s="808">
        <v>4</v>
      </c>
      <c r="M3" s="889">
        <v>46027</v>
      </c>
      <c r="N3" s="890" t="s">
        <v>1709</v>
      </c>
      <c r="O3" s="890" t="s">
        <v>3281</v>
      </c>
      <c r="P3" s="890">
        <v>1.71</v>
      </c>
      <c r="Q3" s="890">
        <v>1.69</v>
      </c>
      <c r="R3" s="922">
        <v>0.4</v>
      </c>
      <c r="W3" s="466">
        <v>700</v>
      </c>
    </row>
    <row r="4" spans="1:23" ht="20.25" thickBot="1">
      <c r="A4" s="1001" t="s">
        <v>3282</v>
      </c>
      <c r="B4" s="805">
        <v>0.28263888888888888</v>
      </c>
      <c r="C4" s="806">
        <f t="shared" si="0"/>
        <v>3.538083538083538</v>
      </c>
      <c r="D4" s="807">
        <f t="shared" si="1"/>
        <v>407</v>
      </c>
      <c r="E4" s="617" t="s">
        <v>1703</v>
      </c>
      <c r="F4" s="617" t="s">
        <v>2108</v>
      </c>
      <c r="G4" s="617">
        <v>600</v>
      </c>
      <c r="H4" s="616" t="s">
        <v>311</v>
      </c>
      <c r="I4" s="618">
        <v>1.5</v>
      </c>
      <c r="J4" s="616" t="s">
        <v>312</v>
      </c>
      <c r="K4" s="617" t="s">
        <v>225</v>
      </c>
      <c r="L4" s="808">
        <v>4</v>
      </c>
      <c r="M4" s="889">
        <v>46034</v>
      </c>
      <c r="N4" s="890" t="s">
        <v>2109</v>
      </c>
      <c r="O4" s="890" t="s">
        <v>1705</v>
      </c>
      <c r="P4" s="890">
        <v>1.645</v>
      </c>
      <c r="Q4" s="890">
        <v>1.78</v>
      </c>
      <c r="R4" s="922">
        <v>0.45</v>
      </c>
      <c r="W4" s="466">
        <v>700</v>
      </c>
    </row>
    <row r="5" spans="1:23" ht="20.25" thickBot="1">
      <c r="A5" s="1001" t="s">
        <v>1993</v>
      </c>
      <c r="B5" s="805">
        <v>0.28263888888888888</v>
      </c>
      <c r="C5" s="806">
        <f t="shared" si="0"/>
        <v>3.538083538083538</v>
      </c>
      <c r="D5" s="807">
        <f t="shared" si="1"/>
        <v>407</v>
      </c>
      <c r="E5" s="617" t="s">
        <v>1703</v>
      </c>
      <c r="F5" s="617" t="s">
        <v>2108</v>
      </c>
      <c r="G5" s="617">
        <v>600</v>
      </c>
      <c r="H5" s="616" t="s">
        <v>311</v>
      </c>
      <c r="I5" s="618">
        <v>1.5</v>
      </c>
      <c r="J5" s="616" t="s">
        <v>309</v>
      </c>
      <c r="K5" s="617" t="s">
        <v>348</v>
      </c>
      <c r="L5" s="808">
        <v>4</v>
      </c>
      <c r="M5" s="889">
        <v>46031</v>
      </c>
      <c r="N5" s="890" t="s">
        <v>1992</v>
      </c>
      <c r="O5" s="890" t="s">
        <v>1705</v>
      </c>
      <c r="P5" s="890">
        <v>1.65</v>
      </c>
      <c r="Q5" s="890">
        <v>1.73</v>
      </c>
      <c r="R5" s="922">
        <v>0.5</v>
      </c>
      <c r="W5" s="466">
        <v>700</v>
      </c>
    </row>
    <row r="6" spans="1:23" ht="20.25" thickBot="1">
      <c r="A6" s="1001" t="s">
        <v>3283</v>
      </c>
      <c r="B6" s="805">
        <v>0.28194444444444444</v>
      </c>
      <c r="C6" s="806">
        <f t="shared" si="0"/>
        <v>3.5467980295566504</v>
      </c>
      <c r="D6" s="807">
        <f t="shared" si="1"/>
        <v>406</v>
      </c>
      <c r="E6" s="617" t="s">
        <v>1871</v>
      </c>
      <c r="F6" s="617" t="s">
        <v>3284</v>
      </c>
      <c r="G6" s="617">
        <v>600</v>
      </c>
      <c r="H6" s="616" t="s">
        <v>311</v>
      </c>
      <c r="I6" s="618">
        <v>1.5</v>
      </c>
      <c r="J6" s="616" t="s">
        <v>309</v>
      </c>
      <c r="K6" s="617" t="s">
        <v>1758</v>
      </c>
      <c r="L6" s="808">
        <v>4</v>
      </c>
      <c r="M6" s="889">
        <v>46087</v>
      </c>
      <c r="N6" s="890" t="s">
        <v>1718</v>
      </c>
      <c r="O6" s="890" t="s">
        <v>2110</v>
      </c>
      <c r="P6" s="890">
        <v>1.65</v>
      </c>
      <c r="Q6" s="890">
        <v>1.69</v>
      </c>
      <c r="R6" s="922">
        <v>0.5</v>
      </c>
      <c r="U6" s="1002"/>
      <c r="W6" s="466">
        <v>1100</v>
      </c>
    </row>
    <row r="7" spans="1:23" ht="20.25" thickBot="1">
      <c r="A7" s="1001" t="s">
        <v>1796</v>
      </c>
      <c r="B7" s="805">
        <v>0.19722222222222222</v>
      </c>
      <c r="C7" s="806">
        <f t="shared" si="0"/>
        <v>5.070422535211268</v>
      </c>
      <c r="D7" s="807">
        <f t="shared" si="1"/>
        <v>284</v>
      </c>
      <c r="E7" s="617" t="s">
        <v>1639</v>
      </c>
      <c r="F7" s="617" t="s">
        <v>1795</v>
      </c>
      <c r="G7" s="617">
        <v>600</v>
      </c>
      <c r="H7" s="23" t="s">
        <v>326</v>
      </c>
      <c r="I7" s="618">
        <v>2.9</v>
      </c>
      <c r="J7" s="616" t="s">
        <v>309</v>
      </c>
      <c r="K7" s="617" t="s">
        <v>210</v>
      </c>
      <c r="L7" s="808">
        <v>5.5</v>
      </c>
      <c r="M7" s="889">
        <v>45803</v>
      </c>
      <c r="N7" s="890" t="s">
        <v>1797</v>
      </c>
      <c r="O7" s="890" t="s">
        <v>1747</v>
      </c>
      <c r="P7" s="890">
        <v>1.7549999999999999</v>
      </c>
      <c r="Q7" s="890"/>
      <c r="R7" s="922">
        <v>0.6</v>
      </c>
      <c r="W7" s="466">
        <v>770</v>
      </c>
    </row>
    <row r="8" spans="1:23" ht="20.25" thickBot="1">
      <c r="A8" s="1001" t="s">
        <v>1798</v>
      </c>
      <c r="B8" s="805">
        <v>0.18472222222222223</v>
      </c>
      <c r="C8" s="806">
        <f t="shared" si="0"/>
        <v>5.4135338345864659</v>
      </c>
      <c r="D8" s="807">
        <f t="shared" si="1"/>
        <v>266</v>
      </c>
      <c r="E8" s="617" t="s">
        <v>1639</v>
      </c>
      <c r="F8" s="617" t="s">
        <v>1799</v>
      </c>
      <c r="G8" s="617">
        <v>650</v>
      </c>
      <c r="H8" s="23" t="s">
        <v>317</v>
      </c>
      <c r="I8" s="618">
        <v>2.7</v>
      </c>
      <c r="J8" s="616" t="s">
        <v>309</v>
      </c>
      <c r="K8" s="617" t="s">
        <v>1712</v>
      </c>
      <c r="L8" s="808">
        <v>5.5</v>
      </c>
      <c r="M8" s="889">
        <v>45814</v>
      </c>
      <c r="N8" s="890" t="s">
        <v>1706</v>
      </c>
      <c r="O8" s="890" t="s">
        <v>1736</v>
      </c>
      <c r="P8" s="890">
        <v>1.8049999999999999</v>
      </c>
      <c r="Q8" s="890" t="s">
        <v>2111</v>
      </c>
      <c r="R8" s="922">
        <v>0.8</v>
      </c>
      <c r="W8" s="466">
        <v>1060</v>
      </c>
    </row>
    <row r="9" spans="1:23" ht="20.25" thickBot="1">
      <c r="A9" s="1001" t="s">
        <v>1800</v>
      </c>
      <c r="B9" s="805">
        <v>0.19722222222222222</v>
      </c>
      <c r="C9" s="806">
        <f t="shared" si="0"/>
        <v>5.070422535211268</v>
      </c>
      <c r="D9" s="807">
        <f t="shared" si="1"/>
        <v>284</v>
      </c>
      <c r="E9" s="617" t="s">
        <v>1639</v>
      </c>
      <c r="F9" s="617" t="s">
        <v>1799</v>
      </c>
      <c r="G9" s="617">
        <v>600</v>
      </c>
      <c r="H9" s="23" t="s">
        <v>332</v>
      </c>
      <c r="I9" s="618">
        <v>2.2000000000000002</v>
      </c>
      <c r="J9" s="616" t="s">
        <v>309</v>
      </c>
      <c r="K9" s="617" t="s">
        <v>266</v>
      </c>
      <c r="L9" s="808">
        <v>5.5</v>
      </c>
      <c r="M9" s="889">
        <v>45814</v>
      </c>
      <c r="N9" s="890" t="s">
        <v>1801</v>
      </c>
      <c r="O9" s="890" t="s">
        <v>1736</v>
      </c>
      <c r="P9" s="890">
        <v>1.77</v>
      </c>
      <c r="Q9" s="890"/>
      <c r="R9" s="922">
        <v>0.6</v>
      </c>
      <c r="W9" s="466">
        <v>900</v>
      </c>
    </row>
    <row r="10" spans="1:23" ht="20.25" thickBot="1">
      <c r="A10" s="1001" t="s">
        <v>1802</v>
      </c>
      <c r="B10" s="805">
        <v>0.16388888888888889</v>
      </c>
      <c r="C10" s="806">
        <f t="shared" si="0"/>
        <v>6.101694915254237</v>
      </c>
      <c r="D10" s="807">
        <f t="shared" si="1"/>
        <v>236</v>
      </c>
      <c r="E10" s="617" t="s">
        <v>1793</v>
      </c>
      <c r="F10" s="617" t="s">
        <v>1803</v>
      </c>
      <c r="G10" s="617">
        <v>650</v>
      </c>
      <c r="H10" s="23" t="s">
        <v>317</v>
      </c>
      <c r="I10" s="618">
        <v>1</v>
      </c>
      <c r="J10" s="616" t="s">
        <v>309</v>
      </c>
      <c r="K10" s="617" t="s">
        <v>222</v>
      </c>
      <c r="L10" s="808">
        <v>5</v>
      </c>
      <c r="M10" s="889">
        <v>45819</v>
      </c>
      <c r="N10" s="890" t="s">
        <v>1713</v>
      </c>
      <c r="O10" s="890" t="s">
        <v>1646</v>
      </c>
      <c r="P10" s="890">
        <v>1.76</v>
      </c>
      <c r="Q10" s="890">
        <v>1.81</v>
      </c>
      <c r="R10" s="922">
        <v>0.8</v>
      </c>
      <c r="W10" s="466">
        <v>1060</v>
      </c>
    </row>
    <row r="11" spans="1:23" ht="20.25" thickBot="1">
      <c r="A11" s="1001" t="s">
        <v>1804</v>
      </c>
      <c r="B11" s="805">
        <v>0.17916666666666667</v>
      </c>
      <c r="C11" s="806">
        <f t="shared" si="0"/>
        <v>5.5813953488372094</v>
      </c>
      <c r="D11" s="807">
        <f t="shared" si="1"/>
        <v>258</v>
      </c>
      <c r="E11" s="617" t="s">
        <v>1639</v>
      </c>
      <c r="F11" s="617" t="s">
        <v>1805</v>
      </c>
      <c r="G11" s="617">
        <v>670</v>
      </c>
      <c r="H11" s="23" t="s">
        <v>317</v>
      </c>
      <c r="I11" s="618">
        <v>2.8</v>
      </c>
      <c r="J11" s="616" t="s">
        <v>312</v>
      </c>
      <c r="K11" s="617" t="s">
        <v>1714</v>
      </c>
      <c r="L11" s="808">
        <v>5.5</v>
      </c>
      <c r="M11" s="889">
        <v>45825</v>
      </c>
      <c r="N11" s="890" t="s">
        <v>2112</v>
      </c>
      <c r="O11" s="890" t="s">
        <v>1720</v>
      </c>
      <c r="P11" s="890">
        <v>1.79</v>
      </c>
      <c r="Q11" s="890">
        <v>1.76</v>
      </c>
      <c r="R11" s="922">
        <v>0.8</v>
      </c>
      <c r="W11" s="547">
        <v>1060</v>
      </c>
    </row>
    <row r="12" spans="1:23" ht="20.25" thickBot="1">
      <c r="A12" s="1001" t="s">
        <v>2113</v>
      </c>
      <c r="B12" s="805">
        <v>0.20416666666666669</v>
      </c>
      <c r="C12" s="806">
        <f t="shared" si="0"/>
        <v>4.8979591836734695</v>
      </c>
      <c r="D12" s="807">
        <f t="shared" si="1"/>
        <v>294</v>
      </c>
      <c r="E12" s="617" t="s">
        <v>2114</v>
      </c>
      <c r="F12" s="617" t="s">
        <v>2115</v>
      </c>
      <c r="G12" s="617">
        <v>600</v>
      </c>
      <c r="H12" s="616" t="s">
        <v>317</v>
      </c>
      <c r="I12" s="618">
        <v>3.7</v>
      </c>
      <c r="J12" s="616" t="s">
        <v>312</v>
      </c>
      <c r="K12" s="617" t="s">
        <v>1754</v>
      </c>
      <c r="L12" s="808">
        <v>5.5</v>
      </c>
      <c r="M12" s="889">
        <v>45848</v>
      </c>
      <c r="N12" s="890" t="s">
        <v>1708</v>
      </c>
      <c r="O12" s="890" t="s">
        <v>1727</v>
      </c>
      <c r="P12" s="890">
        <v>1.84</v>
      </c>
      <c r="Q12" s="890">
        <v>1.86</v>
      </c>
      <c r="R12" s="922">
        <v>0.85</v>
      </c>
      <c r="W12" s="466">
        <v>1125</v>
      </c>
    </row>
    <row r="13" spans="1:23" ht="20.25" thickBot="1">
      <c r="A13" s="1001" t="s">
        <v>2116</v>
      </c>
      <c r="B13" s="805">
        <v>0.17291666666666669</v>
      </c>
      <c r="C13" s="806">
        <f t="shared" si="0"/>
        <v>5.7831325301204819</v>
      </c>
      <c r="D13" s="807">
        <f t="shared" si="1"/>
        <v>249</v>
      </c>
      <c r="E13" s="617" t="s">
        <v>1547</v>
      </c>
      <c r="F13" s="512" t="s">
        <v>1870</v>
      </c>
      <c r="G13" s="617">
        <v>550</v>
      </c>
      <c r="H13" s="616" t="s">
        <v>317</v>
      </c>
      <c r="I13" s="616">
        <v>3.6</v>
      </c>
      <c r="J13" s="616" t="s">
        <v>312</v>
      </c>
      <c r="K13" s="617" t="s">
        <v>336</v>
      </c>
      <c r="L13" s="808">
        <v>4.5</v>
      </c>
      <c r="M13" s="889">
        <v>45849</v>
      </c>
      <c r="N13" s="890" t="s">
        <v>1709</v>
      </c>
      <c r="O13" s="890" t="s">
        <v>1812</v>
      </c>
      <c r="P13" s="890">
        <v>1.76</v>
      </c>
      <c r="Q13" s="890">
        <v>1.93</v>
      </c>
      <c r="R13" s="922">
        <v>0.75</v>
      </c>
      <c r="W13" s="547">
        <v>700</v>
      </c>
    </row>
    <row r="14" spans="1:23">
      <c r="A14" s="1001" t="s">
        <v>2117</v>
      </c>
      <c r="B14" s="805">
        <v>0.16458333333333333</v>
      </c>
      <c r="C14" s="806">
        <f t="shared" si="0"/>
        <v>6.075949367088608</v>
      </c>
      <c r="D14" s="807">
        <f t="shared" si="1"/>
        <v>237</v>
      </c>
      <c r="E14" s="617" t="s">
        <v>1793</v>
      </c>
      <c r="F14" s="617" t="s">
        <v>2118</v>
      </c>
      <c r="G14" s="617">
        <v>650</v>
      </c>
      <c r="H14" s="616" t="s">
        <v>317</v>
      </c>
      <c r="I14" s="616">
        <v>1</v>
      </c>
      <c r="J14" s="616" t="s">
        <v>312</v>
      </c>
      <c r="K14" s="617" t="s">
        <v>1704</v>
      </c>
      <c r="L14" s="808">
        <v>5</v>
      </c>
      <c r="M14" s="889">
        <v>45854</v>
      </c>
      <c r="N14" s="890" t="s">
        <v>2109</v>
      </c>
      <c r="O14" s="890" t="s">
        <v>1747</v>
      </c>
      <c r="P14" s="890">
        <v>1.76</v>
      </c>
      <c r="Q14" s="890">
        <v>1.86</v>
      </c>
      <c r="R14" s="922">
        <v>0.8</v>
      </c>
    </row>
    <row r="15" spans="1:23">
      <c r="A15" s="1001" t="s">
        <v>2119</v>
      </c>
      <c r="B15" s="805">
        <v>0.18194444444444444</v>
      </c>
      <c r="C15" s="806">
        <f t="shared" si="0"/>
        <v>5.4961832061068705</v>
      </c>
      <c r="D15" s="807">
        <f t="shared" si="1"/>
        <v>262</v>
      </c>
      <c r="E15" s="617" t="s">
        <v>2114</v>
      </c>
      <c r="F15" s="617" t="s">
        <v>2115</v>
      </c>
      <c r="G15" s="617">
        <v>600</v>
      </c>
      <c r="H15" s="616" t="s">
        <v>326</v>
      </c>
      <c r="I15" s="616">
        <v>1.7</v>
      </c>
      <c r="J15" s="616" t="s">
        <v>312</v>
      </c>
      <c r="K15" s="617" t="s">
        <v>1716</v>
      </c>
      <c r="L15" s="808">
        <v>5</v>
      </c>
      <c r="M15" s="889">
        <v>45860</v>
      </c>
      <c r="N15" s="890" t="s">
        <v>1708</v>
      </c>
      <c r="O15" s="890" t="s">
        <v>1727</v>
      </c>
      <c r="P15" s="890">
        <v>1.8049999999999999</v>
      </c>
      <c r="Q15" s="890">
        <v>1.83</v>
      </c>
      <c r="R15" s="922">
        <v>0.85</v>
      </c>
    </row>
    <row r="16" spans="1:23">
      <c r="A16" s="1001" t="s">
        <v>2120</v>
      </c>
      <c r="B16" s="805">
        <v>0.16388888888888889</v>
      </c>
      <c r="C16" s="806">
        <f t="shared" si="0"/>
        <v>6.101694915254237</v>
      </c>
      <c r="D16" s="807">
        <f t="shared" si="1"/>
        <v>236</v>
      </c>
      <c r="E16" s="617" t="s">
        <v>1793</v>
      </c>
      <c r="F16" s="617" t="s">
        <v>2118</v>
      </c>
      <c r="G16" s="617">
        <v>650</v>
      </c>
      <c r="H16" s="616" t="s">
        <v>317</v>
      </c>
      <c r="I16" s="618">
        <v>1</v>
      </c>
      <c r="J16" s="616" t="s">
        <v>312</v>
      </c>
      <c r="K16" s="617" t="s">
        <v>2121</v>
      </c>
      <c r="L16" s="808">
        <v>5</v>
      </c>
      <c r="M16" s="889">
        <v>45860</v>
      </c>
      <c r="N16" s="890" t="s">
        <v>1713</v>
      </c>
      <c r="O16" s="890" t="s">
        <v>1747</v>
      </c>
      <c r="P16" s="890">
        <v>1.76</v>
      </c>
      <c r="Q16" s="890">
        <v>1.97</v>
      </c>
      <c r="R16" s="922">
        <v>0.7</v>
      </c>
    </row>
    <row r="17" spans="1:21">
      <c r="A17" s="1001" t="s">
        <v>2122</v>
      </c>
      <c r="B17" s="805">
        <v>0.18333333333333335</v>
      </c>
      <c r="C17" s="806">
        <f t="shared" si="0"/>
        <v>5.4545454545454541</v>
      </c>
      <c r="D17" s="807">
        <f t="shared" si="1"/>
        <v>264</v>
      </c>
      <c r="E17" s="617" t="s">
        <v>2123</v>
      </c>
      <c r="F17" s="617" t="s">
        <v>2124</v>
      </c>
      <c r="G17" s="617">
        <v>600</v>
      </c>
      <c r="H17" s="616" t="s">
        <v>317</v>
      </c>
      <c r="I17" s="616">
        <v>1.3</v>
      </c>
      <c r="J17" s="616" t="s">
        <v>312</v>
      </c>
      <c r="K17" s="617" t="s">
        <v>314</v>
      </c>
      <c r="L17" s="808">
        <v>5</v>
      </c>
      <c r="M17" s="889">
        <v>45881</v>
      </c>
      <c r="N17" s="890" t="s">
        <v>1708</v>
      </c>
      <c r="O17" s="890" t="s">
        <v>2125</v>
      </c>
      <c r="P17" s="890">
        <v>1.81</v>
      </c>
      <c r="Q17" s="890">
        <v>1.78</v>
      </c>
      <c r="R17" s="922">
        <v>0.95</v>
      </c>
    </row>
    <row r="18" spans="1:21">
      <c r="A18" s="1001" t="s">
        <v>2126</v>
      </c>
      <c r="B18" s="805">
        <v>0.24444444444444446</v>
      </c>
      <c r="C18" s="806">
        <f t="shared" si="0"/>
        <v>4.0909090909090908</v>
      </c>
      <c r="D18" s="807">
        <f t="shared" si="1"/>
        <v>352</v>
      </c>
      <c r="E18" s="617" t="s">
        <v>2127</v>
      </c>
      <c r="F18" s="617" t="s">
        <v>2128</v>
      </c>
      <c r="G18" s="617">
        <v>500</v>
      </c>
      <c r="H18" s="616" t="s">
        <v>332</v>
      </c>
      <c r="I18" s="616">
        <v>2</v>
      </c>
      <c r="J18" s="616" t="s">
        <v>312</v>
      </c>
      <c r="K18" s="617" t="s">
        <v>216</v>
      </c>
      <c r="L18" s="808">
        <v>5.5</v>
      </c>
      <c r="M18" s="889">
        <v>45894</v>
      </c>
      <c r="N18" s="890" t="s">
        <v>1708</v>
      </c>
      <c r="O18" s="890" t="s">
        <v>1731</v>
      </c>
      <c r="P18" s="890">
        <v>1.75</v>
      </c>
      <c r="Q18" s="890">
        <v>1.82</v>
      </c>
      <c r="R18" s="922">
        <v>0.8</v>
      </c>
    </row>
    <row r="19" spans="1:21">
      <c r="A19" s="1001" t="s">
        <v>1912</v>
      </c>
      <c r="B19" s="805">
        <v>0.18194444444444444</v>
      </c>
      <c r="C19" s="806">
        <f t="shared" si="0"/>
        <v>5.4961832061068705</v>
      </c>
      <c r="D19" s="807">
        <f t="shared" si="1"/>
        <v>262</v>
      </c>
      <c r="E19" s="617" t="s">
        <v>1913</v>
      </c>
      <c r="F19" s="617" t="s">
        <v>2129</v>
      </c>
      <c r="G19" s="617">
        <v>600</v>
      </c>
      <c r="H19" s="616" t="s">
        <v>326</v>
      </c>
      <c r="I19" s="616">
        <v>1.7</v>
      </c>
      <c r="J19" s="616" t="s">
        <v>312</v>
      </c>
      <c r="K19" s="617" t="s">
        <v>222</v>
      </c>
      <c r="L19" s="808">
        <v>5</v>
      </c>
      <c r="M19" s="889">
        <v>45897</v>
      </c>
      <c r="N19" s="890" t="s">
        <v>1713</v>
      </c>
      <c r="O19" s="890" t="s">
        <v>327</v>
      </c>
      <c r="P19" s="890">
        <v>1.8049999999999999</v>
      </c>
      <c r="Q19" s="890">
        <v>1.87</v>
      </c>
      <c r="R19" s="922">
        <v>0.85</v>
      </c>
    </row>
    <row r="20" spans="1:21">
      <c r="A20" s="1001" t="s">
        <v>2130</v>
      </c>
      <c r="B20" s="805">
        <v>0.1986111111111111</v>
      </c>
      <c r="C20" s="806">
        <f t="shared" si="0"/>
        <v>5.034965034965035</v>
      </c>
      <c r="D20" s="807">
        <f t="shared" si="1"/>
        <v>286</v>
      </c>
      <c r="E20" s="617" t="s">
        <v>2131</v>
      </c>
      <c r="F20" s="617" t="s">
        <v>2132</v>
      </c>
      <c r="G20" s="617">
        <v>600</v>
      </c>
      <c r="H20" s="616" t="s">
        <v>332</v>
      </c>
      <c r="I20" s="616">
        <v>1.7</v>
      </c>
      <c r="J20" s="616" t="s">
        <v>312</v>
      </c>
      <c r="K20" s="617" t="s">
        <v>223</v>
      </c>
      <c r="L20" s="808">
        <v>5.5</v>
      </c>
      <c r="M20" s="889">
        <v>45916</v>
      </c>
      <c r="N20" s="890" t="s">
        <v>1708</v>
      </c>
      <c r="O20" s="890" t="s">
        <v>2110</v>
      </c>
      <c r="P20" s="890">
        <v>1.77</v>
      </c>
      <c r="Q20" s="890">
        <v>1.67</v>
      </c>
      <c r="R20" s="922">
        <v>0.8</v>
      </c>
    </row>
    <row r="21" spans="1:21">
      <c r="A21" s="1001" t="s">
        <v>2133</v>
      </c>
      <c r="B21" s="805">
        <v>0.19722222222222222</v>
      </c>
      <c r="C21" s="806">
        <f t="shared" si="0"/>
        <v>5.070422535211268</v>
      </c>
      <c r="D21" s="807">
        <f t="shared" si="1"/>
        <v>284</v>
      </c>
      <c r="E21" s="617" t="s">
        <v>1639</v>
      </c>
      <c r="F21" s="617" t="s">
        <v>1805</v>
      </c>
      <c r="G21" s="617">
        <v>600</v>
      </c>
      <c r="H21" s="616" t="s">
        <v>326</v>
      </c>
      <c r="I21" s="619">
        <v>3</v>
      </c>
      <c r="J21" s="616" t="s">
        <v>309</v>
      </c>
      <c r="K21" s="617" t="s">
        <v>2134</v>
      </c>
      <c r="L21" s="808">
        <v>5.5</v>
      </c>
      <c r="M21" s="889">
        <v>45912</v>
      </c>
      <c r="N21" s="890" t="s">
        <v>2135</v>
      </c>
      <c r="O21" s="890" t="s">
        <v>1720</v>
      </c>
      <c r="P21" s="890">
        <v>1.77</v>
      </c>
      <c r="Q21" s="890">
        <v>1.68</v>
      </c>
      <c r="R21" s="922">
        <v>0.7</v>
      </c>
    </row>
    <row r="22" spans="1:21">
      <c r="A22" s="1001" t="s">
        <v>2136</v>
      </c>
      <c r="B22" s="805">
        <v>0.19652777777777777</v>
      </c>
      <c r="C22" s="806">
        <f t="shared" si="0"/>
        <v>5.0883392226148407</v>
      </c>
      <c r="D22" s="807">
        <f t="shared" si="1"/>
        <v>283</v>
      </c>
      <c r="E22" s="617" t="s">
        <v>1639</v>
      </c>
      <c r="F22" s="617" t="s">
        <v>2137</v>
      </c>
      <c r="G22" s="617">
        <v>600</v>
      </c>
      <c r="H22" s="616" t="s">
        <v>326</v>
      </c>
      <c r="I22" s="618">
        <v>2.9</v>
      </c>
      <c r="J22" s="616" t="s">
        <v>309</v>
      </c>
      <c r="K22" s="617" t="s">
        <v>1613</v>
      </c>
      <c r="L22" s="808">
        <v>5.5</v>
      </c>
      <c r="M22" s="889">
        <v>45917</v>
      </c>
      <c r="N22" s="890" t="s">
        <v>1797</v>
      </c>
      <c r="O22" s="890" t="s">
        <v>1812</v>
      </c>
      <c r="P22" s="890">
        <v>1.7649999999999999</v>
      </c>
      <c r="Q22" s="890">
        <v>1.72</v>
      </c>
      <c r="R22" s="922">
        <v>0.6</v>
      </c>
    </row>
    <row r="23" spans="1:21">
      <c r="A23" s="1001" t="s">
        <v>2138</v>
      </c>
      <c r="B23" s="805">
        <v>0.16874999999999998</v>
      </c>
      <c r="C23" s="806">
        <f t="shared" si="0"/>
        <v>5.9259259259259256</v>
      </c>
      <c r="D23" s="807">
        <f t="shared" si="1"/>
        <v>243</v>
      </c>
      <c r="E23" s="617" t="s">
        <v>1793</v>
      </c>
      <c r="F23" s="617" t="s">
        <v>2139</v>
      </c>
      <c r="G23" s="617">
        <v>700</v>
      </c>
      <c r="H23" s="616" t="s">
        <v>317</v>
      </c>
      <c r="I23" s="618">
        <v>2</v>
      </c>
      <c r="J23" s="616" t="s">
        <v>309</v>
      </c>
      <c r="K23" s="617" t="s">
        <v>314</v>
      </c>
      <c r="L23" s="808">
        <v>5.5</v>
      </c>
      <c r="M23" s="889">
        <v>45931</v>
      </c>
      <c r="N23" s="890" t="s">
        <v>2109</v>
      </c>
      <c r="O23" s="890" t="s">
        <v>1716</v>
      </c>
      <c r="P23" s="890">
        <v>1.78</v>
      </c>
      <c r="Q23" s="890">
        <v>1.8</v>
      </c>
      <c r="R23" s="922">
        <v>0.95</v>
      </c>
    </row>
    <row r="24" spans="1:21">
      <c r="A24" s="1001" t="s">
        <v>2140</v>
      </c>
      <c r="B24" s="805">
        <v>0.20416666666666669</v>
      </c>
      <c r="C24" s="806">
        <f t="shared" si="0"/>
        <v>4.8979591836734695</v>
      </c>
      <c r="D24" s="807">
        <f t="shared" si="1"/>
        <v>294</v>
      </c>
      <c r="E24" s="617" t="s">
        <v>2114</v>
      </c>
      <c r="F24" s="617" t="s">
        <v>2141</v>
      </c>
      <c r="G24" s="617">
        <v>600</v>
      </c>
      <c r="H24" s="616" t="s">
        <v>317</v>
      </c>
      <c r="I24" s="616">
        <v>3.8</v>
      </c>
      <c r="J24" s="616" t="s">
        <v>312</v>
      </c>
      <c r="K24" s="617" t="s">
        <v>223</v>
      </c>
      <c r="L24" s="808">
        <v>5.5</v>
      </c>
      <c r="M24" s="889">
        <v>45944</v>
      </c>
      <c r="N24" s="890" t="s">
        <v>1708</v>
      </c>
      <c r="O24" s="890" t="s">
        <v>2142</v>
      </c>
      <c r="P24" s="890">
        <v>1.84</v>
      </c>
      <c r="Q24" s="890">
        <v>1.82</v>
      </c>
      <c r="R24" s="922">
        <v>0.85</v>
      </c>
    </row>
    <row r="25" spans="1:21">
      <c r="A25" s="1001" t="s">
        <v>2143</v>
      </c>
      <c r="B25" s="805">
        <v>0.18333333333333335</v>
      </c>
      <c r="C25" s="806">
        <f t="shared" si="0"/>
        <v>5.4545454545454541</v>
      </c>
      <c r="D25" s="807">
        <f t="shared" si="1"/>
        <v>264</v>
      </c>
      <c r="E25" s="617" t="s">
        <v>1793</v>
      </c>
      <c r="F25" s="617" t="s">
        <v>2137</v>
      </c>
      <c r="G25" s="617">
        <v>650</v>
      </c>
      <c r="H25" s="616" t="s">
        <v>317</v>
      </c>
      <c r="I25" s="616">
        <v>2.7</v>
      </c>
      <c r="J25" s="616" t="s">
        <v>309</v>
      </c>
      <c r="K25" s="617" t="s">
        <v>329</v>
      </c>
      <c r="L25" s="808">
        <v>5.5</v>
      </c>
      <c r="M25" s="889">
        <v>45938</v>
      </c>
      <c r="N25" s="890" t="s">
        <v>2144</v>
      </c>
      <c r="O25" s="890" t="s">
        <v>1812</v>
      </c>
      <c r="P25" s="890">
        <v>1.7949999999999999</v>
      </c>
      <c r="Q25" s="890">
        <v>1.88</v>
      </c>
      <c r="R25" s="922">
        <v>0.75</v>
      </c>
    </row>
    <row r="26" spans="1:21">
      <c r="A26" s="1001" t="s">
        <v>2145</v>
      </c>
      <c r="B26" s="805">
        <v>0.24097222222222223</v>
      </c>
      <c r="C26" s="806">
        <f t="shared" si="0"/>
        <v>4.1498559077809798</v>
      </c>
      <c r="D26" s="807">
        <f t="shared" si="1"/>
        <v>347</v>
      </c>
      <c r="E26" s="617" t="s">
        <v>2127</v>
      </c>
      <c r="F26" s="617" t="s">
        <v>2128</v>
      </c>
      <c r="G26" s="617">
        <v>500</v>
      </c>
      <c r="H26" s="616" t="s">
        <v>332</v>
      </c>
      <c r="I26" s="616">
        <v>2.9</v>
      </c>
      <c r="J26" s="616" t="s">
        <v>309</v>
      </c>
      <c r="K26" s="617" t="s">
        <v>218</v>
      </c>
      <c r="L26" s="808">
        <v>5.5</v>
      </c>
      <c r="M26" s="889">
        <v>45951</v>
      </c>
      <c r="N26" s="890" t="s">
        <v>2146</v>
      </c>
      <c r="O26" s="890" t="s">
        <v>1731</v>
      </c>
      <c r="P26" s="890">
        <v>1.75</v>
      </c>
      <c r="Q26" s="890">
        <v>1.85</v>
      </c>
      <c r="R26" s="922">
        <v>0.8</v>
      </c>
    </row>
    <row r="27" spans="1:21">
      <c r="A27" s="1001" t="s">
        <v>2147</v>
      </c>
      <c r="B27" s="805">
        <v>0.16874999999999998</v>
      </c>
      <c r="C27" s="806">
        <f t="shared" si="0"/>
        <v>5.9259259259259256</v>
      </c>
      <c r="D27" s="807">
        <f t="shared" si="1"/>
        <v>243</v>
      </c>
      <c r="E27" s="617" t="s">
        <v>1639</v>
      </c>
      <c r="F27" s="617" t="s">
        <v>2148</v>
      </c>
      <c r="G27" s="617">
        <v>700</v>
      </c>
      <c r="H27" s="616" t="s">
        <v>317</v>
      </c>
      <c r="I27" s="616">
        <v>2</v>
      </c>
      <c r="J27" s="616" t="s">
        <v>309</v>
      </c>
      <c r="K27" s="617" t="s">
        <v>323</v>
      </c>
      <c r="L27" s="808">
        <v>5.5</v>
      </c>
      <c r="M27" s="889">
        <v>45968</v>
      </c>
      <c r="N27" s="890" t="s">
        <v>2109</v>
      </c>
      <c r="O27" s="890" t="s">
        <v>2125</v>
      </c>
      <c r="P27" s="890">
        <v>1.78</v>
      </c>
      <c r="Q27" s="890">
        <v>1.83</v>
      </c>
      <c r="R27" s="922">
        <v>0.95</v>
      </c>
    </row>
    <row r="28" spans="1:21">
      <c r="A28" s="1001" t="s">
        <v>2149</v>
      </c>
      <c r="B28" s="805">
        <v>0.17916666666666667</v>
      </c>
      <c r="C28" s="806">
        <f t="shared" si="0"/>
        <v>5.5813953488372094</v>
      </c>
      <c r="D28" s="807">
        <f t="shared" si="1"/>
        <v>258</v>
      </c>
      <c r="E28" s="617" t="s">
        <v>1715</v>
      </c>
      <c r="F28" s="617" t="s">
        <v>2150</v>
      </c>
      <c r="G28" s="617">
        <v>670</v>
      </c>
      <c r="H28" s="616" t="s">
        <v>317</v>
      </c>
      <c r="I28" s="618">
        <v>2.8</v>
      </c>
      <c r="J28" s="616" t="s">
        <v>309</v>
      </c>
      <c r="K28" s="617" t="s">
        <v>331</v>
      </c>
      <c r="L28" s="808">
        <v>5.5</v>
      </c>
      <c r="M28" s="889">
        <v>45985</v>
      </c>
      <c r="N28" s="890" t="s">
        <v>2151</v>
      </c>
      <c r="O28" s="890" t="s">
        <v>2152</v>
      </c>
      <c r="P28" s="890">
        <v>1.7949999999999999</v>
      </c>
      <c r="Q28" s="890">
        <v>1.88</v>
      </c>
      <c r="R28" s="922">
        <v>0.7</v>
      </c>
    </row>
    <row r="29" spans="1:21">
      <c r="A29" s="1001" t="s">
        <v>2153</v>
      </c>
      <c r="B29" s="805">
        <v>0.16944444444444443</v>
      </c>
      <c r="C29" s="806">
        <f t="shared" si="0"/>
        <v>5.9016393442622954</v>
      </c>
      <c r="D29" s="807">
        <f t="shared" si="1"/>
        <v>244</v>
      </c>
      <c r="E29" s="617" t="s">
        <v>1639</v>
      </c>
      <c r="F29" s="617" t="s">
        <v>2148</v>
      </c>
      <c r="G29" s="617">
        <v>700</v>
      </c>
      <c r="H29" s="616" t="s">
        <v>317</v>
      </c>
      <c r="I29" s="618">
        <v>2</v>
      </c>
      <c r="J29" s="616" t="s">
        <v>312</v>
      </c>
      <c r="K29" s="617" t="s">
        <v>338</v>
      </c>
      <c r="L29" s="808">
        <v>5.5</v>
      </c>
      <c r="M29" s="889">
        <v>45996</v>
      </c>
      <c r="N29" s="890" t="s">
        <v>1708</v>
      </c>
      <c r="O29" s="890" t="s">
        <v>2125</v>
      </c>
      <c r="P29" s="890">
        <v>1.78</v>
      </c>
      <c r="Q29" s="890">
        <v>1.78</v>
      </c>
      <c r="R29" s="922">
        <v>1</v>
      </c>
    </row>
    <row r="30" spans="1:21">
      <c r="A30" s="1001" t="s">
        <v>2154</v>
      </c>
      <c r="B30" s="805">
        <v>0.19791666666666666</v>
      </c>
      <c r="C30" s="806">
        <f t="shared" si="0"/>
        <v>5.0526315789473681</v>
      </c>
      <c r="D30" s="807">
        <f t="shared" si="1"/>
        <v>285</v>
      </c>
      <c r="E30" s="617" t="s">
        <v>1639</v>
      </c>
      <c r="F30" s="617" t="s">
        <v>2150</v>
      </c>
      <c r="G30" s="617">
        <v>600</v>
      </c>
      <c r="H30" s="616" t="s">
        <v>326</v>
      </c>
      <c r="I30" s="618">
        <v>3.1</v>
      </c>
      <c r="J30" s="616" t="s">
        <v>312</v>
      </c>
      <c r="K30" s="617" t="s">
        <v>265</v>
      </c>
      <c r="L30" s="808">
        <v>5.5</v>
      </c>
      <c r="M30" s="889">
        <v>45999</v>
      </c>
      <c r="N30" s="890" t="s">
        <v>2135</v>
      </c>
      <c r="O30" s="890" t="s">
        <v>2155</v>
      </c>
      <c r="P30" s="890">
        <v>1.77</v>
      </c>
      <c r="Q30" s="890">
        <v>1.68</v>
      </c>
      <c r="R30" s="922">
        <v>0.8</v>
      </c>
      <c r="U30" s="1002"/>
    </row>
    <row r="31" spans="1:21">
      <c r="A31" s="1001" t="s">
        <v>2156</v>
      </c>
      <c r="B31" s="805">
        <v>0.19722222222222222</v>
      </c>
      <c r="C31" s="806">
        <f t="shared" si="0"/>
        <v>5.070422535211268</v>
      </c>
      <c r="D31" s="807">
        <f t="shared" si="1"/>
        <v>284</v>
      </c>
      <c r="E31" s="617" t="s">
        <v>1639</v>
      </c>
      <c r="F31" s="617" t="s">
        <v>2157</v>
      </c>
      <c r="G31" s="617">
        <v>600</v>
      </c>
      <c r="H31" s="616" t="s">
        <v>332</v>
      </c>
      <c r="I31" s="618">
        <v>2.2000000000000002</v>
      </c>
      <c r="J31" s="616" t="s">
        <v>309</v>
      </c>
      <c r="K31" s="617" t="s">
        <v>346</v>
      </c>
      <c r="L31" s="808">
        <v>5.5</v>
      </c>
      <c r="M31" s="889">
        <v>46000</v>
      </c>
      <c r="N31" s="890" t="s">
        <v>1801</v>
      </c>
      <c r="O31" s="890" t="s">
        <v>1720</v>
      </c>
      <c r="P31" s="890">
        <v>1.77</v>
      </c>
      <c r="Q31" s="890">
        <v>1.84</v>
      </c>
      <c r="R31" s="922">
        <v>0.7</v>
      </c>
    </row>
    <row r="32" spans="1:21">
      <c r="A32" s="1001" t="s">
        <v>2158</v>
      </c>
      <c r="B32" s="805">
        <v>0.18472222222222223</v>
      </c>
      <c r="C32" s="806">
        <f t="shared" si="0"/>
        <v>5.4135338345864659</v>
      </c>
      <c r="D32" s="807">
        <f t="shared" si="1"/>
        <v>266</v>
      </c>
      <c r="E32" s="617" t="s">
        <v>1639</v>
      </c>
      <c r="F32" s="617" t="s">
        <v>2157</v>
      </c>
      <c r="G32" s="617">
        <v>650</v>
      </c>
      <c r="H32" s="23" t="s">
        <v>317</v>
      </c>
      <c r="I32" s="618">
        <v>2.7</v>
      </c>
      <c r="J32" s="616" t="s">
        <v>309</v>
      </c>
      <c r="K32" s="617" t="s">
        <v>2159</v>
      </c>
      <c r="L32" s="808">
        <v>5.5</v>
      </c>
      <c r="M32" s="889">
        <v>46001</v>
      </c>
      <c r="N32" s="890" t="s">
        <v>1706</v>
      </c>
      <c r="O32" s="890" t="s">
        <v>1720</v>
      </c>
      <c r="P32" s="890">
        <v>1.8049999999999999</v>
      </c>
      <c r="Q32" s="890">
        <v>1.81</v>
      </c>
      <c r="R32" s="922">
        <v>0.8</v>
      </c>
    </row>
    <row r="33" spans="1:18">
      <c r="A33" s="1001" t="s">
        <v>2160</v>
      </c>
      <c r="B33" s="805">
        <v>0.19722222222222222</v>
      </c>
      <c r="C33" s="806">
        <f t="shared" si="0"/>
        <v>5.070422535211268</v>
      </c>
      <c r="D33" s="807">
        <f t="shared" si="1"/>
        <v>284</v>
      </c>
      <c r="E33" s="617" t="s">
        <v>1715</v>
      </c>
      <c r="F33" s="617" t="s">
        <v>2161</v>
      </c>
      <c r="G33" s="617">
        <v>600</v>
      </c>
      <c r="H33" s="616" t="s">
        <v>326</v>
      </c>
      <c r="I33" s="618">
        <v>2.8</v>
      </c>
      <c r="J33" s="616" t="s">
        <v>312</v>
      </c>
      <c r="K33" s="617" t="s">
        <v>1100</v>
      </c>
      <c r="L33" s="808">
        <v>5.5</v>
      </c>
      <c r="M33" s="889">
        <v>46006</v>
      </c>
      <c r="N33" s="890" t="s">
        <v>1797</v>
      </c>
      <c r="O33" s="890" t="s">
        <v>1723</v>
      </c>
      <c r="P33" s="890">
        <v>1.7649999999999999</v>
      </c>
      <c r="Q33" s="890">
        <v>1.68</v>
      </c>
      <c r="R33" s="922">
        <v>0.6</v>
      </c>
    </row>
    <row r="34" spans="1:18">
      <c r="A34" s="1001" t="s">
        <v>2162</v>
      </c>
      <c r="B34" s="805">
        <v>0.18263888888888891</v>
      </c>
      <c r="C34" s="806">
        <f t="shared" si="0"/>
        <v>5.4752851711026613</v>
      </c>
      <c r="D34" s="807">
        <f t="shared" si="1"/>
        <v>263</v>
      </c>
      <c r="E34" s="617" t="s">
        <v>1715</v>
      </c>
      <c r="F34" s="617" t="s">
        <v>2161</v>
      </c>
      <c r="G34" s="512">
        <v>650</v>
      </c>
      <c r="H34" s="23" t="s">
        <v>317</v>
      </c>
      <c r="I34" s="23">
        <v>2.7</v>
      </c>
      <c r="J34" s="616" t="s">
        <v>312</v>
      </c>
      <c r="K34" s="617" t="s">
        <v>330</v>
      </c>
      <c r="L34" s="808">
        <v>5.5</v>
      </c>
      <c r="M34" s="889">
        <v>46009</v>
      </c>
      <c r="N34" s="890" t="s">
        <v>2163</v>
      </c>
      <c r="O34" s="890" t="s">
        <v>1723</v>
      </c>
      <c r="P34" s="890">
        <v>1.7949999999999999</v>
      </c>
      <c r="Q34" s="890">
        <v>1.855</v>
      </c>
      <c r="R34" s="922">
        <v>0.75</v>
      </c>
    </row>
    <row r="35" spans="1:18">
      <c r="A35" s="1001" t="s">
        <v>2164</v>
      </c>
      <c r="B35" s="805">
        <v>0.18472222222222223</v>
      </c>
      <c r="C35" s="806">
        <f t="shared" si="0"/>
        <v>5.4135338345864659</v>
      </c>
      <c r="D35" s="807">
        <f t="shared" si="1"/>
        <v>266</v>
      </c>
      <c r="E35" s="617" t="s">
        <v>1793</v>
      </c>
      <c r="F35" s="617" t="s">
        <v>2165</v>
      </c>
      <c r="G35" s="617">
        <v>650</v>
      </c>
      <c r="H35" s="616" t="s">
        <v>317</v>
      </c>
      <c r="I35" s="618">
        <v>2.8</v>
      </c>
      <c r="J35" s="616" t="s">
        <v>312</v>
      </c>
      <c r="K35" s="617" t="s">
        <v>314</v>
      </c>
      <c r="L35" s="808">
        <v>5.5</v>
      </c>
      <c r="M35" s="889">
        <v>46020</v>
      </c>
      <c r="N35" s="890" t="s">
        <v>1713</v>
      </c>
      <c r="O35" s="890" t="s">
        <v>2166</v>
      </c>
      <c r="P35" s="890">
        <v>1.8</v>
      </c>
      <c r="Q35" s="890">
        <v>1.75</v>
      </c>
      <c r="R35" s="922">
        <v>0.75</v>
      </c>
    </row>
    <row r="36" spans="1:18">
      <c r="A36" s="1001" t="s">
        <v>2167</v>
      </c>
      <c r="B36" s="805">
        <v>0.20208333333333331</v>
      </c>
      <c r="C36" s="806">
        <f t="shared" si="0"/>
        <v>4.9484536082474229</v>
      </c>
      <c r="D36" s="807">
        <f t="shared" si="1"/>
        <v>291</v>
      </c>
      <c r="E36" s="617" t="s">
        <v>2114</v>
      </c>
      <c r="F36" s="617" t="s">
        <v>2168</v>
      </c>
      <c r="G36" s="617">
        <v>600</v>
      </c>
      <c r="H36" s="616" t="s">
        <v>317</v>
      </c>
      <c r="I36" s="616">
        <v>3.8</v>
      </c>
      <c r="J36" s="616" t="s">
        <v>312</v>
      </c>
      <c r="K36" s="617" t="s">
        <v>224</v>
      </c>
      <c r="L36" s="808">
        <v>5.5</v>
      </c>
      <c r="M36" s="889">
        <v>46017</v>
      </c>
      <c r="N36" s="890" t="s">
        <v>2109</v>
      </c>
      <c r="O36" s="890" t="s">
        <v>2169</v>
      </c>
      <c r="P36" s="890">
        <v>1.84</v>
      </c>
      <c r="Q36" s="890">
        <v>1.91</v>
      </c>
      <c r="R36" s="922">
        <v>0.85</v>
      </c>
    </row>
    <row r="37" spans="1:18">
      <c r="A37" s="1001" t="s">
        <v>2000</v>
      </c>
      <c r="B37" s="805">
        <v>0.17152777777777775</v>
      </c>
      <c r="C37" s="806">
        <f t="shared" si="0"/>
        <v>5.8299595141700404</v>
      </c>
      <c r="D37" s="807">
        <f t="shared" si="1"/>
        <v>247</v>
      </c>
      <c r="E37" s="617" t="s">
        <v>1793</v>
      </c>
      <c r="F37" s="617" t="s">
        <v>2170</v>
      </c>
      <c r="G37" s="617">
        <v>700</v>
      </c>
      <c r="H37" s="616" t="s">
        <v>317</v>
      </c>
      <c r="I37" s="616">
        <v>2.9</v>
      </c>
      <c r="J37" s="616" t="s">
        <v>312</v>
      </c>
      <c r="K37" s="617" t="s">
        <v>323</v>
      </c>
      <c r="L37" s="808">
        <v>5.5</v>
      </c>
      <c r="M37" s="889">
        <v>46036</v>
      </c>
      <c r="N37" s="890" t="s">
        <v>1713</v>
      </c>
      <c r="O37" s="890" t="s">
        <v>1736</v>
      </c>
      <c r="P37" s="890">
        <v>1.8</v>
      </c>
      <c r="Q37" s="890">
        <v>1.76</v>
      </c>
      <c r="R37" s="922">
        <v>0.75</v>
      </c>
    </row>
    <row r="38" spans="1:18">
      <c r="A38" s="1001" t="s">
        <v>2003</v>
      </c>
      <c r="B38" s="805">
        <v>0.17152777777777775</v>
      </c>
      <c r="C38" s="806">
        <f t="shared" si="0"/>
        <v>5.8299595141700404</v>
      </c>
      <c r="D38" s="807">
        <f t="shared" si="1"/>
        <v>247</v>
      </c>
      <c r="E38" s="617" t="s">
        <v>1639</v>
      </c>
      <c r="F38" s="617" t="s">
        <v>2171</v>
      </c>
      <c r="G38" s="617">
        <v>700</v>
      </c>
      <c r="H38" s="616" t="s">
        <v>317</v>
      </c>
      <c r="I38" s="616">
        <v>2.8</v>
      </c>
      <c r="J38" s="616" t="s">
        <v>309</v>
      </c>
      <c r="K38" s="617" t="s">
        <v>224</v>
      </c>
      <c r="L38" s="808">
        <v>5.5</v>
      </c>
      <c r="M38" s="889">
        <v>46038</v>
      </c>
      <c r="N38" s="890" t="s">
        <v>2002</v>
      </c>
      <c r="O38" s="890" t="s">
        <v>1735</v>
      </c>
      <c r="P38" s="890">
        <v>1.7949999999999999</v>
      </c>
      <c r="Q38" s="890">
        <v>1.927</v>
      </c>
      <c r="R38" s="922">
        <v>0.7</v>
      </c>
    </row>
    <row r="39" spans="1:18">
      <c r="A39" s="1001" t="s">
        <v>2172</v>
      </c>
      <c r="B39" s="805">
        <v>0.17222222222222225</v>
      </c>
      <c r="C39" s="806">
        <f t="shared" si="0"/>
        <v>5.806451612903226</v>
      </c>
      <c r="D39" s="807">
        <f t="shared" si="1"/>
        <v>248</v>
      </c>
      <c r="E39" s="617" t="s">
        <v>1793</v>
      </c>
      <c r="F39" s="617" t="s">
        <v>2173</v>
      </c>
      <c r="G39" s="617">
        <v>700</v>
      </c>
      <c r="H39" s="616" t="s">
        <v>317</v>
      </c>
      <c r="I39" s="616">
        <v>2.9</v>
      </c>
      <c r="J39" s="616" t="s">
        <v>312</v>
      </c>
      <c r="K39" s="617" t="s">
        <v>336</v>
      </c>
      <c r="L39" s="808">
        <v>5.5</v>
      </c>
      <c r="M39" s="889">
        <v>46055</v>
      </c>
      <c r="N39" s="890" t="s">
        <v>1708</v>
      </c>
      <c r="O39" s="890" t="s">
        <v>1845</v>
      </c>
      <c r="P39" s="890">
        <v>1.8</v>
      </c>
      <c r="Q39" s="890">
        <v>1.81</v>
      </c>
      <c r="R39" s="922">
        <v>0.75</v>
      </c>
    </row>
    <row r="40" spans="1:18">
      <c r="A40" s="1001" t="s">
        <v>2174</v>
      </c>
      <c r="B40" s="805">
        <v>0.17013888888888887</v>
      </c>
      <c r="C40" s="806">
        <f t="shared" si="0"/>
        <v>5.8775510204081636</v>
      </c>
      <c r="D40" s="807">
        <f t="shared" si="1"/>
        <v>245</v>
      </c>
      <c r="E40" s="617" t="s">
        <v>2070</v>
      </c>
      <c r="F40" s="617" t="s">
        <v>2161</v>
      </c>
      <c r="G40" s="617">
        <v>700</v>
      </c>
      <c r="H40" s="616" t="s">
        <v>317</v>
      </c>
      <c r="I40" s="618">
        <v>2.8</v>
      </c>
      <c r="J40" s="616" t="s">
        <v>312</v>
      </c>
      <c r="K40" s="617" t="s">
        <v>218</v>
      </c>
      <c r="L40" s="808">
        <v>5.5</v>
      </c>
      <c r="M40" s="889">
        <v>46058</v>
      </c>
      <c r="N40" s="890" t="s">
        <v>2163</v>
      </c>
      <c r="O40" s="890" t="s">
        <v>1736</v>
      </c>
      <c r="P40" s="890">
        <v>1.7949999999999999</v>
      </c>
      <c r="Q40" s="890">
        <v>1.88</v>
      </c>
      <c r="R40" s="922">
        <v>0.75</v>
      </c>
    </row>
    <row r="41" spans="1:18">
      <c r="A41" s="1001" t="s">
        <v>2175</v>
      </c>
      <c r="B41" s="805">
        <v>0.16944444444444443</v>
      </c>
      <c r="C41" s="806">
        <f t="shared" si="0"/>
        <v>5.9016393442622954</v>
      </c>
      <c r="D41" s="807">
        <f t="shared" si="1"/>
        <v>244</v>
      </c>
      <c r="E41" s="617" t="s">
        <v>1639</v>
      </c>
      <c r="F41" s="617" t="s">
        <v>2173</v>
      </c>
      <c r="G41" s="617">
        <v>700</v>
      </c>
      <c r="H41" s="616" t="s">
        <v>317</v>
      </c>
      <c r="I41" s="618">
        <v>2</v>
      </c>
      <c r="J41" s="616" t="s">
        <v>312</v>
      </c>
      <c r="K41" s="617" t="s">
        <v>314</v>
      </c>
      <c r="L41" s="808">
        <v>5.5</v>
      </c>
      <c r="M41" s="889">
        <v>46094</v>
      </c>
      <c r="N41" s="890" t="s">
        <v>1708</v>
      </c>
      <c r="O41" s="890" t="s">
        <v>1845</v>
      </c>
      <c r="P41" s="890">
        <v>1.78</v>
      </c>
      <c r="Q41" s="890">
        <v>1.895</v>
      </c>
      <c r="R41" s="922">
        <v>1</v>
      </c>
    </row>
    <row r="42" spans="1:18">
      <c r="A42" s="1001" t="s">
        <v>2176</v>
      </c>
      <c r="B42" s="805">
        <v>0.17986111111111111</v>
      </c>
      <c r="C42" s="806">
        <f t="shared" si="0"/>
        <v>5.5598455598455603</v>
      </c>
      <c r="D42" s="807">
        <f t="shared" si="1"/>
        <v>259</v>
      </c>
      <c r="E42" s="617" t="s">
        <v>2177</v>
      </c>
      <c r="F42" s="617" t="s">
        <v>2178</v>
      </c>
      <c r="G42" s="617">
        <v>550</v>
      </c>
      <c r="H42" s="616" t="s">
        <v>326</v>
      </c>
      <c r="I42" s="616">
        <v>1.2</v>
      </c>
      <c r="J42" s="616" t="s">
        <v>312</v>
      </c>
      <c r="K42" s="617" t="s">
        <v>323</v>
      </c>
      <c r="L42" s="808">
        <v>5</v>
      </c>
      <c r="M42" s="889">
        <v>46010</v>
      </c>
      <c r="N42" s="890" t="s">
        <v>2109</v>
      </c>
      <c r="O42" s="890" t="s">
        <v>2179</v>
      </c>
      <c r="P42" s="890">
        <v>1.7649999999999999</v>
      </c>
      <c r="Q42" s="890">
        <v>1.81</v>
      </c>
      <c r="R42" s="922">
        <v>0.8</v>
      </c>
    </row>
    <row r="43" spans="1:18">
      <c r="A43" s="1001" t="s">
        <v>2180</v>
      </c>
      <c r="B43" s="805">
        <v>0.17916666666666667</v>
      </c>
      <c r="C43" s="806">
        <f t="shared" si="0"/>
        <v>5.5813953488372094</v>
      </c>
      <c r="D43" s="807">
        <f t="shared" si="1"/>
        <v>258</v>
      </c>
      <c r="E43" s="617" t="s">
        <v>2177</v>
      </c>
      <c r="F43" s="617" t="s">
        <v>2181</v>
      </c>
      <c r="G43" s="617">
        <v>550</v>
      </c>
      <c r="H43" s="616" t="s">
        <v>326</v>
      </c>
      <c r="I43" s="23">
        <v>1.2</v>
      </c>
      <c r="J43" s="616" t="s">
        <v>312</v>
      </c>
      <c r="K43" s="617" t="s">
        <v>348</v>
      </c>
      <c r="L43" s="808">
        <v>5</v>
      </c>
      <c r="M43" s="889">
        <v>46013</v>
      </c>
      <c r="N43" s="890" t="s">
        <v>2109</v>
      </c>
      <c r="O43" s="890" t="s">
        <v>1753</v>
      </c>
      <c r="P43" s="890">
        <v>1.7649999999999999</v>
      </c>
      <c r="Q43" s="890">
        <v>1.81</v>
      </c>
      <c r="R43" s="922">
        <v>0.8</v>
      </c>
    </row>
    <row r="44" spans="1:18">
      <c r="A44" s="1001" t="s">
        <v>2182</v>
      </c>
      <c r="B44" s="805">
        <v>0.15069444444444444</v>
      </c>
      <c r="C44" s="806">
        <f t="shared" si="0"/>
        <v>6.6359447004608292</v>
      </c>
      <c r="D44" s="807">
        <f t="shared" si="1"/>
        <v>217</v>
      </c>
      <c r="E44" s="617" t="s">
        <v>2183</v>
      </c>
      <c r="F44" s="617" t="s">
        <v>2184</v>
      </c>
      <c r="G44" s="617">
        <v>500</v>
      </c>
      <c r="H44" s="616" t="s">
        <v>332</v>
      </c>
      <c r="I44" s="618">
        <v>3.3</v>
      </c>
      <c r="J44" s="616" t="s">
        <v>312</v>
      </c>
      <c r="K44" s="617" t="s">
        <v>333</v>
      </c>
      <c r="L44" s="808">
        <v>5</v>
      </c>
      <c r="M44" s="889">
        <v>46017</v>
      </c>
      <c r="N44" s="890" t="s">
        <v>1713</v>
      </c>
      <c r="O44" s="890" t="s">
        <v>2107</v>
      </c>
      <c r="P44" s="890">
        <v>1.84</v>
      </c>
      <c r="Q44" s="890">
        <v>2.1</v>
      </c>
      <c r="R44" s="922">
        <v>0.8</v>
      </c>
    </row>
    <row r="45" spans="1:18">
      <c r="A45" s="1001" t="s">
        <v>2185</v>
      </c>
      <c r="B45" s="805">
        <v>0.40486111111111112</v>
      </c>
      <c r="C45" s="806">
        <f t="shared" si="0"/>
        <v>2.4699828473413379</v>
      </c>
      <c r="D45" s="807">
        <f t="shared" si="1"/>
        <v>583</v>
      </c>
      <c r="E45" s="617" t="s">
        <v>2186</v>
      </c>
      <c r="F45" s="617" t="s">
        <v>2187</v>
      </c>
      <c r="G45" s="617">
        <v>500</v>
      </c>
      <c r="H45" s="616" t="s">
        <v>308</v>
      </c>
      <c r="I45" s="618">
        <v>0.6</v>
      </c>
      <c r="J45" s="616" t="s">
        <v>309</v>
      </c>
      <c r="K45" s="617" t="s">
        <v>319</v>
      </c>
      <c r="L45" s="808">
        <v>2</v>
      </c>
      <c r="M45" s="889">
        <v>46056</v>
      </c>
      <c r="N45" s="890" t="s">
        <v>1721</v>
      </c>
      <c r="O45" s="890" t="s">
        <v>2188</v>
      </c>
      <c r="P45" s="890">
        <v>1.66</v>
      </c>
      <c r="Q45" s="890">
        <v>1.64</v>
      </c>
      <c r="R45" s="922">
        <v>0.2</v>
      </c>
    </row>
    <row r="46" spans="1:18">
      <c r="A46" s="1001" t="s">
        <v>2189</v>
      </c>
      <c r="B46" s="805">
        <v>0.15208333333333332</v>
      </c>
      <c r="C46" s="806">
        <f t="shared" si="0"/>
        <v>6.5753424657534243</v>
      </c>
      <c r="D46" s="807">
        <f t="shared" si="1"/>
        <v>219</v>
      </c>
      <c r="E46" s="617" t="s">
        <v>2190</v>
      </c>
      <c r="F46" s="617" t="s">
        <v>2191</v>
      </c>
      <c r="G46" s="617">
        <v>550</v>
      </c>
      <c r="H46" s="616" t="s">
        <v>332</v>
      </c>
      <c r="I46" s="616">
        <v>3.2</v>
      </c>
      <c r="J46" s="616" t="s">
        <v>312</v>
      </c>
      <c r="K46" s="617" t="s">
        <v>324</v>
      </c>
      <c r="L46" s="808">
        <v>5.5</v>
      </c>
      <c r="M46" s="889">
        <v>46059</v>
      </c>
      <c r="N46" s="890" t="s">
        <v>1713</v>
      </c>
      <c r="O46" s="890" t="s">
        <v>2192</v>
      </c>
      <c r="P46" s="890">
        <v>1.68</v>
      </c>
      <c r="Q46" s="890">
        <v>1.925</v>
      </c>
      <c r="R46" s="922">
        <v>1</v>
      </c>
    </row>
    <row r="47" spans="1:18">
      <c r="A47" s="1001" t="s">
        <v>2193</v>
      </c>
      <c r="B47" s="805">
        <v>0.15208333333333332</v>
      </c>
      <c r="C47" s="806">
        <f t="shared" si="0"/>
        <v>6.5753424657534243</v>
      </c>
      <c r="D47" s="807">
        <f t="shared" si="1"/>
        <v>219</v>
      </c>
      <c r="E47" s="617" t="s">
        <v>2190</v>
      </c>
      <c r="F47" s="617" t="s">
        <v>2194</v>
      </c>
      <c r="G47" s="617">
        <v>550</v>
      </c>
      <c r="H47" s="616" t="s">
        <v>332</v>
      </c>
      <c r="I47" s="618">
        <v>3.2</v>
      </c>
      <c r="J47" s="616" t="s">
        <v>312</v>
      </c>
      <c r="K47" s="617" t="s">
        <v>333</v>
      </c>
      <c r="L47" s="808">
        <v>5.5</v>
      </c>
      <c r="M47" s="889">
        <v>46076</v>
      </c>
      <c r="N47" s="890" t="s">
        <v>1713</v>
      </c>
      <c r="O47" s="890" t="s">
        <v>2195</v>
      </c>
      <c r="P47" s="890">
        <v>1.68</v>
      </c>
      <c r="Q47" s="890">
        <v>1.99</v>
      </c>
      <c r="R47" s="922">
        <v>1</v>
      </c>
    </row>
    <row r="48" spans="1:18">
      <c r="A48" s="1001" t="s">
        <v>2196</v>
      </c>
      <c r="B48" s="805">
        <v>0.16388888888888889</v>
      </c>
      <c r="C48" s="806">
        <f t="shared" si="0"/>
        <v>6.101694915254237</v>
      </c>
      <c r="D48" s="807">
        <f t="shared" si="1"/>
        <v>236</v>
      </c>
      <c r="E48" s="617" t="s">
        <v>1793</v>
      </c>
      <c r="F48" s="617" t="s">
        <v>2173</v>
      </c>
      <c r="G48" s="617">
        <v>650</v>
      </c>
      <c r="H48" s="616" t="s">
        <v>317</v>
      </c>
      <c r="I48" s="616">
        <v>1</v>
      </c>
      <c r="J48" s="616" t="s">
        <v>312</v>
      </c>
      <c r="K48" s="617" t="s">
        <v>324</v>
      </c>
      <c r="L48" s="808">
        <v>5</v>
      </c>
      <c r="M48" s="889">
        <v>46100</v>
      </c>
      <c r="N48" s="890" t="s">
        <v>1708</v>
      </c>
      <c r="O48" s="890" t="s">
        <v>1845</v>
      </c>
      <c r="P48" s="890">
        <v>1.76</v>
      </c>
      <c r="Q48" s="890">
        <v>1.88</v>
      </c>
      <c r="R48" s="922">
        <v>0.7</v>
      </c>
    </row>
    <row r="49" spans="1:18">
      <c r="A49" s="1001" t="s">
        <v>2197</v>
      </c>
      <c r="B49" s="805">
        <v>0.17222222222222225</v>
      </c>
      <c r="C49" s="806">
        <f t="shared" si="0"/>
        <v>5.806451612903226</v>
      </c>
      <c r="D49" s="807">
        <f t="shared" si="1"/>
        <v>248</v>
      </c>
      <c r="E49" s="617" t="s">
        <v>1547</v>
      </c>
      <c r="F49" s="617" t="s">
        <v>1870</v>
      </c>
      <c r="G49" s="617">
        <v>550</v>
      </c>
      <c r="H49" s="616" t="s">
        <v>317</v>
      </c>
      <c r="I49" s="616">
        <v>3.5</v>
      </c>
      <c r="J49" s="616" t="s">
        <v>312</v>
      </c>
      <c r="K49" s="617" t="s">
        <v>334</v>
      </c>
      <c r="L49" s="808">
        <v>4.5</v>
      </c>
      <c r="M49" s="889">
        <v>46101</v>
      </c>
      <c r="N49" s="890" t="s">
        <v>1713</v>
      </c>
      <c r="O49" s="890" t="s">
        <v>1812</v>
      </c>
      <c r="P49" s="890">
        <v>1.76</v>
      </c>
      <c r="Q49" s="890">
        <v>1.98</v>
      </c>
      <c r="R49" s="922">
        <v>0.75</v>
      </c>
    </row>
    <row r="50" spans="1:18">
      <c r="A50" s="1001" t="s">
        <v>2198</v>
      </c>
      <c r="B50" s="805">
        <v>0.17013888888888887</v>
      </c>
      <c r="C50" s="806">
        <f t="shared" si="0"/>
        <v>5.8775510204081636</v>
      </c>
      <c r="D50" s="807">
        <f t="shared" si="1"/>
        <v>245</v>
      </c>
      <c r="E50" s="617" t="s">
        <v>1793</v>
      </c>
      <c r="F50" s="617" t="s">
        <v>2173</v>
      </c>
      <c r="G50" s="617">
        <v>700</v>
      </c>
      <c r="H50" s="616" t="s">
        <v>317</v>
      </c>
      <c r="I50" s="618">
        <v>2.9</v>
      </c>
      <c r="J50" s="616" t="s">
        <v>309</v>
      </c>
      <c r="K50" s="617" t="s">
        <v>223</v>
      </c>
      <c r="L50" s="808">
        <v>5.5</v>
      </c>
      <c r="M50" s="889">
        <v>46105</v>
      </c>
      <c r="N50" s="890" t="s">
        <v>1708</v>
      </c>
      <c r="O50" s="890" t="s">
        <v>1845</v>
      </c>
      <c r="P50" s="890">
        <v>1.7849999999999999</v>
      </c>
      <c r="Q50" s="890">
        <v>1.88</v>
      </c>
      <c r="R50" s="922">
        <v>0.75</v>
      </c>
    </row>
    <row r="51" spans="1:18">
      <c r="A51" s="1001" t="s">
        <v>2199</v>
      </c>
      <c r="B51" s="805">
        <v>0.16805555555555554</v>
      </c>
      <c r="C51" s="806">
        <f t="shared" si="0"/>
        <v>5.9504132231404956</v>
      </c>
      <c r="D51" s="807">
        <f t="shared" si="1"/>
        <v>242</v>
      </c>
      <c r="E51" s="617" t="s">
        <v>1793</v>
      </c>
      <c r="F51" s="617" t="s">
        <v>2173</v>
      </c>
      <c r="G51" s="617">
        <v>700</v>
      </c>
      <c r="H51" s="616" t="s">
        <v>317</v>
      </c>
      <c r="I51" s="616">
        <v>1.9</v>
      </c>
      <c r="J51" s="616" t="s">
        <v>309</v>
      </c>
      <c r="K51" s="617" t="s">
        <v>336</v>
      </c>
      <c r="L51" s="808">
        <v>5.5</v>
      </c>
      <c r="M51" s="889">
        <v>46105</v>
      </c>
      <c r="N51" s="890" t="s">
        <v>1713</v>
      </c>
      <c r="O51" s="890" t="s">
        <v>1845</v>
      </c>
      <c r="P51" s="890">
        <v>1.77</v>
      </c>
      <c r="Q51" s="890">
        <v>1.9</v>
      </c>
      <c r="R51" s="922">
        <v>1</v>
      </c>
    </row>
    <row r="52" spans="1:18">
      <c r="A52" s="1001" t="s">
        <v>2200</v>
      </c>
      <c r="B52" s="805">
        <v>0.31527777777777777</v>
      </c>
      <c r="C52" s="806">
        <f t="shared" si="0"/>
        <v>3.1718061674008808</v>
      </c>
      <c r="D52" s="807">
        <f t="shared" si="1"/>
        <v>454</v>
      </c>
      <c r="E52" s="617" t="s">
        <v>2201</v>
      </c>
      <c r="F52" s="617" t="s">
        <v>2202</v>
      </c>
      <c r="G52" s="617">
        <v>650</v>
      </c>
      <c r="H52" s="616" t="s">
        <v>311</v>
      </c>
      <c r="I52" s="616">
        <v>1.4</v>
      </c>
      <c r="J52" s="616" t="s">
        <v>309</v>
      </c>
      <c r="K52" s="617" t="s">
        <v>314</v>
      </c>
      <c r="L52" s="808">
        <v>5</v>
      </c>
      <c r="M52" s="889">
        <v>46111</v>
      </c>
      <c r="N52" s="890" t="s">
        <v>1721</v>
      </c>
      <c r="O52" s="890" t="s">
        <v>1723</v>
      </c>
      <c r="P52" s="890">
        <v>1.74</v>
      </c>
      <c r="Q52" s="890">
        <v>1.72</v>
      </c>
      <c r="R52" s="922">
        <v>0.65</v>
      </c>
    </row>
    <row r="53" spans="1:18">
      <c r="A53" s="1001" t="s">
        <v>2203</v>
      </c>
      <c r="B53" s="805">
        <v>0.63263888888888886</v>
      </c>
      <c r="C53" s="806">
        <f t="shared" si="0"/>
        <v>1.5806805708013172</v>
      </c>
      <c r="D53" s="807">
        <f t="shared" si="1"/>
        <v>911</v>
      </c>
      <c r="E53" s="617" t="s">
        <v>2204</v>
      </c>
      <c r="F53" s="617" t="s">
        <v>2205</v>
      </c>
      <c r="G53" s="617">
        <v>650</v>
      </c>
      <c r="H53" s="616" t="s">
        <v>311</v>
      </c>
      <c r="I53" s="616">
        <v>1.2</v>
      </c>
      <c r="J53" s="616" t="s">
        <v>309</v>
      </c>
      <c r="K53" s="617" t="s">
        <v>348</v>
      </c>
      <c r="L53" s="808">
        <v>5</v>
      </c>
      <c r="M53" s="889">
        <v>46111</v>
      </c>
      <c r="N53" s="890" t="s">
        <v>2002</v>
      </c>
      <c r="O53" s="890" t="s">
        <v>2110</v>
      </c>
      <c r="P53" s="890">
        <v>1.66</v>
      </c>
      <c r="Q53" s="890">
        <v>1.88</v>
      </c>
      <c r="R53" s="922">
        <v>0.35</v>
      </c>
    </row>
    <row r="54" spans="1:18">
      <c r="A54" s="1001" t="s">
        <v>2206</v>
      </c>
      <c r="B54" s="805">
        <v>0.35555555555555557</v>
      </c>
      <c r="C54" s="806">
        <f t="shared" si="0"/>
        <v>2.8125</v>
      </c>
      <c r="D54" s="807">
        <f t="shared" si="1"/>
        <v>512</v>
      </c>
      <c r="E54" s="617" t="s">
        <v>2201</v>
      </c>
      <c r="F54" s="617" t="s">
        <v>2207</v>
      </c>
      <c r="G54" s="617">
        <v>600</v>
      </c>
      <c r="H54" s="616" t="s">
        <v>311</v>
      </c>
      <c r="I54" s="616">
        <v>1.3</v>
      </c>
      <c r="J54" s="616" t="s">
        <v>309</v>
      </c>
      <c r="K54" s="617" t="s">
        <v>338</v>
      </c>
      <c r="L54" s="808">
        <v>5</v>
      </c>
      <c r="M54" s="889">
        <v>46119</v>
      </c>
      <c r="N54" s="890" t="s">
        <v>1718</v>
      </c>
      <c r="O54" s="890" t="s">
        <v>1753</v>
      </c>
      <c r="P54" s="890">
        <v>1.6950000000000001</v>
      </c>
      <c r="Q54" s="890">
        <v>1.64</v>
      </c>
      <c r="R54" s="922">
        <v>0.45</v>
      </c>
    </row>
    <row r="55" spans="1:18">
      <c r="A55" s="1001" t="s">
        <v>2208</v>
      </c>
      <c r="B55" s="805">
        <v>0.17222222222222225</v>
      </c>
      <c r="C55" s="806">
        <f t="shared" si="0"/>
        <v>5.806451612903226</v>
      </c>
      <c r="D55" s="807">
        <f t="shared" si="1"/>
        <v>248</v>
      </c>
      <c r="E55" s="617" t="s">
        <v>1793</v>
      </c>
      <c r="F55" s="617" t="s">
        <v>2209</v>
      </c>
      <c r="G55" s="617">
        <v>625</v>
      </c>
      <c r="H55" s="616" t="s">
        <v>317</v>
      </c>
      <c r="I55" s="618">
        <v>1.7</v>
      </c>
      <c r="J55" s="616" t="s">
        <v>309</v>
      </c>
      <c r="K55" s="617" t="s">
        <v>217</v>
      </c>
      <c r="L55" s="808">
        <v>5</v>
      </c>
      <c r="M55" s="889">
        <v>46119</v>
      </c>
      <c r="N55" s="890" t="s">
        <v>2109</v>
      </c>
      <c r="O55" s="890" t="s">
        <v>2210</v>
      </c>
      <c r="P55" s="890">
        <v>1.77</v>
      </c>
      <c r="Q55" s="890">
        <v>1.9</v>
      </c>
      <c r="R55" s="922">
        <v>1</v>
      </c>
    </row>
    <row r="56" spans="1:18">
      <c r="A56" s="1001" t="s">
        <v>2211</v>
      </c>
      <c r="B56" s="805">
        <v>0.16666666666666666</v>
      </c>
      <c r="C56" s="806">
        <f t="shared" si="0"/>
        <v>6</v>
      </c>
      <c r="D56" s="807">
        <f t="shared" si="1"/>
        <v>240</v>
      </c>
      <c r="E56" s="617" t="s">
        <v>1793</v>
      </c>
      <c r="F56" s="617" t="s">
        <v>2209</v>
      </c>
      <c r="G56" s="617">
        <v>650</v>
      </c>
      <c r="H56" s="616" t="s">
        <v>317</v>
      </c>
      <c r="I56" s="618">
        <v>2.5</v>
      </c>
      <c r="J56" s="616" t="s">
        <v>309</v>
      </c>
      <c r="K56" s="617" t="s">
        <v>225</v>
      </c>
      <c r="L56" s="808">
        <v>5</v>
      </c>
      <c r="M56" s="889">
        <v>46119</v>
      </c>
      <c r="N56" s="890" t="s">
        <v>1709</v>
      </c>
      <c r="O56" s="890" t="s">
        <v>2210</v>
      </c>
      <c r="P56" s="890">
        <v>1.7849999999999999</v>
      </c>
      <c r="Q56" s="890">
        <v>1.88</v>
      </c>
      <c r="R56" s="922">
        <v>0.75</v>
      </c>
    </row>
    <row r="57" spans="1:18">
      <c r="A57" s="1001" t="s">
        <v>2212</v>
      </c>
      <c r="B57" s="805">
        <v>0.16944444444444443</v>
      </c>
      <c r="C57" s="806">
        <f t="shared" si="0"/>
        <v>5.9016393442622954</v>
      </c>
      <c r="D57" s="807">
        <f t="shared" si="1"/>
        <v>244</v>
      </c>
      <c r="E57" s="617" t="s">
        <v>2213</v>
      </c>
      <c r="F57" s="617" t="s">
        <v>2214</v>
      </c>
      <c r="G57" s="512">
        <v>700</v>
      </c>
      <c r="H57" s="616" t="s">
        <v>317</v>
      </c>
      <c r="I57" s="23">
        <v>2.9</v>
      </c>
      <c r="J57" s="616" t="s">
        <v>312</v>
      </c>
      <c r="K57" s="617" t="s">
        <v>209</v>
      </c>
      <c r="L57" s="808">
        <v>5.5</v>
      </c>
      <c r="M57" s="889">
        <v>46121</v>
      </c>
      <c r="N57" s="890" t="s">
        <v>1707</v>
      </c>
      <c r="O57" s="890" t="s">
        <v>1727</v>
      </c>
      <c r="P57" s="890">
        <v>1.79</v>
      </c>
      <c r="Q57" s="890">
        <v>1.73</v>
      </c>
      <c r="R57" s="922">
        <v>0.7</v>
      </c>
    </row>
    <row r="58" spans="1:18">
      <c r="A58" s="1001" t="s">
        <v>2215</v>
      </c>
      <c r="B58" s="805">
        <v>0.17152777777777775</v>
      </c>
      <c r="C58" s="806">
        <f t="shared" si="0"/>
        <v>5.8299595141700404</v>
      </c>
      <c r="D58" s="807">
        <f t="shared" si="1"/>
        <v>247</v>
      </c>
      <c r="E58" s="617" t="s">
        <v>2213</v>
      </c>
      <c r="F58" s="617" t="s">
        <v>2214</v>
      </c>
      <c r="G58" s="617">
        <v>700</v>
      </c>
      <c r="H58" s="616" t="s">
        <v>317</v>
      </c>
      <c r="I58" s="616">
        <v>2.8</v>
      </c>
      <c r="J58" s="616" t="s">
        <v>312</v>
      </c>
      <c r="K58" s="617" t="s">
        <v>342</v>
      </c>
      <c r="L58" s="808">
        <v>5.5</v>
      </c>
      <c r="M58" s="889">
        <v>46124</v>
      </c>
      <c r="N58" s="890" t="s">
        <v>2002</v>
      </c>
      <c r="O58" s="890" t="s">
        <v>1727</v>
      </c>
      <c r="P58" s="890">
        <v>1.7949999999999999</v>
      </c>
      <c r="Q58" s="890">
        <v>1.9159999999999999</v>
      </c>
      <c r="R58" s="922">
        <v>0.7</v>
      </c>
    </row>
    <row r="59" spans="1:18">
      <c r="A59" s="1001" t="s">
        <v>2216</v>
      </c>
      <c r="B59" s="805">
        <v>0.17152777777777775</v>
      </c>
      <c r="C59" s="806">
        <f t="shared" si="0"/>
        <v>5.8299595141700404</v>
      </c>
      <c r="D59" s="807">
        <f t="shared" si="1"/>
        <v>247</v>
      </c>
      <c r="E59" s="617" t="s">
        <v>2213</v>
      </c>
      <c r="F59" s="617" t="s">
        <v>2217</v>
      </c>
      <c r="G59" s="617">
        <v>700</v>
      </c>
      <c r="H59" s="616" t="s">
        <v>317</v>
      </c>
      <c r="I59" s="616">
        <v>2.8</v>
      </c>
      <c r="J59" s="616" t="s">
        <v>309</v>
      </c>
      <c r="K59" s="617" t="s">
        <v>331</v>
      </c>
      <c r="L59" s="808">
        <v>5.5</v>
      </c>
      <c r="M59" s="889">
        <v>46126</v>
      </c>
      <c r="N59" s="890" t="s">
        <v>1706</v>
      </c>
      <c r="O59" s="890" t="s">
        <v>1845</v>
      </c>
      <c r="P59" s="890">
        <v>1.7949999999999999</v>
      </c>
      <c r="Q59" s="890">
        <v>1.8</v>
      </c>
      <c r="R59" s="922">
        <v>0.78</v>
      </c>
    </row>
    <row r="60" spans="1:18">
      <c r="A60" s="1001" t="s">
        <v>2218</v>
      </c>
      <c r="B60" s="805">
        <v>0.15138888888888888</v>
      </c>
      <c r="C60" s="806">
        <f t="shared" si="0"/>
        <v>6.6055045871559637</v>
      </c>
      <c r="D60" s="807">
        <f t="shared" si="1"/>
        <v>218</v>
      </c>
      <c r="E60" s="617" t="s">
        <v>2219</v>
      </c>
      <c r="F60" s="617" t="s">
        <v>2194</v>
      </c>
      <c r="G60" s="617">
        <v>550</v>
      </c>
      <c r="H60" s="616" t="s">
        <v>332</v>
      </c>
      <c r="I60" s="616">
        <v>3.2</v>
      </c>
      <c r="J60" s="616" t="s">
        <v>312</v>
      </c>
      <c r="K60" s="617" t="s">
        <v>320</v>
      </c>
      <c r="L60" s="808">
        <v>5.5</v>
      </c>
      <c r="M60" s="889">
        <v>46127</v>
      </c>
      <c r="N60" s="890" t="s">
        <v>1713</v>
      </c>
      <c r="O60" s="890" t="s">
        <v>2220</v>
      </c>
      <c r="P60" s="890">
        <v>1.68</v>
      </c>
      <c r="Q60" s="890">
        <v>1.87</v>
      </c>
      <c r="R60" s="922">
        <v>1</v>
      </c>
    </row>
    <row r="61" spans="1:18">
      <c r="A61" s="1001" t="s">
        <v>2221</v>
      </c>
      <c r="B61" s="805">
        <v>0.16666666666666666</v>
      </c>
      <c r="C61" s="806">
        <f t="shared" si="0"/>
        <v>6</v>
      </c>
      <c r="D61" s="807">
        <f t="shared" si="1"/>
        <v>240</v>
      </c>
      <c r="E61" s="617" t="s">
        <v>1793</v>
      </c>
      <c r="F61" s="617" t="s">
        <v>2222</v>
      </c>
      <c r="G61" s="617">
        <v>650</v>
      </c>
      <c r="H61" s="616" t="s">
        <v>317</v>
      </c>
      <c r="I61" s="618">
        <v>2.4</v>
      </c>
      <c r="J61" s="616" t="s">
        <v>309</v>
      </c>
      <c r="K61" s="617" t="s">
        <v>218</v>
      </c>
      <c r="L61" s="808">
        <v>5</v>
      </c>
      <c r="M61" s="889">
        <v>46132</v>
      </c>
      <c r="N61" s="890" t="s">
        <v>1709</v>
      </c>
      <c r="O61" s="890" t="s">
        <v>1720</v>
      </c>
      <c r="P61" s="890">
        <v>1.7849999999999999</v>
      </c>
      <c r="Q61" s="890">
        <v>1.84</v>
      </c>
      <c r="R61" s="922">
        <v>0.75</v>
      </c>
    </row>
    <row r="62" spans="1:18">
      <c r="A62" s="1001" t="s">
        <v>2223</v>
      </c>
      <c r="B62" s="805">
        <v>0.16666666666666666</v>
      </c>
      <c r="C62" s="806">
        <f t="shared" si="0"/>
        <v>6</v>
      </c>
      <c r="D62" s="807">
        <f t="shared" si="1"/>
        <v>240</v>
      </c>
      <c r="E62" s="617" t="s">
        <v>1793</v>
      </c>
      <c r="F62" s="617" t="s">
        <v>2222</v>
      </c>
      <c r="G62" s="617">
        <v>650</v>
      </c>
      <c r="H62" s="616" t="s">
        <v>317</v>
      </c>
      <c r="I62" s="618">
        <v>1.7</v>
      </c>
      <c r="J62" s="616" t="s">
        <v>309</v>
      </c>
      <c r="K62" s="617" t="s">
        <v>224</v>
      </c>
      <c r="L62" s="808">
        <v>5</v>
      </c>
      <c r="M62" s="889">
        <v>46132</v>
      </c>
      <c r="N62" s="890" t="s">
        <v>2109</v>
      </c>
      <c r="O62" s="890" t="s">
        <v>1720</v>
      </c>
      <c r="P62" s="890">
        <v>1.7649999999999999</v>
      </c>
      <c r="Q62" s="890">
        <v>1.83</v>
      </c>
      <c r="R62" s="922">
        <v>1</v>
      </c>
    </row>
    <row r="63" spans="1:18">
      <c r="A63" s="1001" t="s">
        <v>2224</v>
      </c>
      <c r="B63" s="805">
        <v>0.19652777777777777</v>
      </c>
      <c r="C63" s="806">
        <f t="shared" si="0"/>
        <v>5.0883392226148407</v>
      </c>
      <c r="D63" s="807">
        <f t="shared" si="1"/>
        <v>283</v>
      </c>
      <c r="E63" s="617" t="s">
        <v>2213</v>
      </c>
      <c r="F63" s="617" t="s">
        <v>2217</v>
      </c>
      <c r="G63" s="617">
        <v>600</v>
      </c>
      <c r="H63" s="23" t="s">
        <v>332</v>
      </c>
      <c r="I63" s="616">
        <v>2.1</v>
      </c>
      <c r="J63" s="616" t="s">
        <v>309</v>
      </c>
      <c r="K63" s="617" t="s">
        <v>2225</v>
      </c>
      <c r="L63" s="808">
        <v>5.5</v>
      </c>
      <c r="M63" s="889">
        <v>46132</v>
      </c>
      <c r="N63" s="890" t="s">
        <v>2226</v>
      </c>
      <c r="O63" s="890" t="s">
        <v>1845</v>
      </c>
      <c r="P63" s="890">
        <v>1.7749999999999999</v>
      </c>
      <c r="Q63" s="890">
        <v>1.72</v>
      </c>
      <c r="R63" s="922">
        <v>0.6</v>
      </c>
    </row>
    <row r="64" spans="1:18">
      <c r="A64" s="1001" t="s">
        <v>2227</v>
      </c>
      <c r="B64" s="805">
        <v>0.15138888888888888</v>
      </c>
      <c r="C64" s="806">
        <f t="shared" si="0"/>
        <v>6.6055045871559637</v>
      </c>
      <c r="D64" s="807">
        <f t="shared" si="1"/>
        <v>218</v>
      </c>
      <c r="E64" s="617" t="s">
        <v>2219</v>
      </c>
      <c r="F64" s="617" t="s">
        <v>2228</v>
      </c>
      <c r="G64" s="617">
        <v>550</v>
      </c>
      <c r="H64" s="23" t="s">
        <v>332</v>
      </c>
      <c r="I64" s="616">
        <v>3.2</v>
      </c>
      <c r="J64" s="616" t="s">
        <v>312</v>
      </c>
      <c r="K64" s="617" t="s">
        <v>223</v>
      </c>
      <c r="L64" s="808">
        <v>5.5</v>
      </c>
      <c r="M64" s="889">
        <v>46133</v>
      </c>
      <c r="N64" s="890" t="s">
        <v>1713</v>
      </c>
      <c r="O64" s="890" t="s">
        <v>1554</v>
      </c>
      <c r="P64" s="890">
        <v>1.68</v>
      </c>
      <c r="Q64" s="890">
        <v>1.94</v>
      </c>
      <c r="R64" s="922">
        <v>1</v>
      </c>
    </row>
    <row r="65" spans="1:18">
      <c r="A65" s="1001" t="s">
        <v>2229</v>
      </c>
      <c r="B65" s="805">
        <v>0.17013888888888887</v>
      </c>
      <c r="C65" s="806">
        <f t="shared" si="0"/>
        <v>5.8775510204081636</v>
      </c>
      <c r="D65" s="807">
        <f t="shared" si="1"/>
        <v>245</v>
      </c>
      <c r="E65" s="617" t="s">
        <v>2213</v>
      </c>
      <c r="F65" s="617" t="s">
        <v>2214</v>
      </c>
      <c r="G65" s="617">
        <v>700</v>
      </c>
      <c r="H65" s="616" t="s">
        <v>317</v>
      </c>
      <c r="I65" s="616">
        <v>2.8</v>
      </c>
      <c r="J65" s="616" t="s">
        <v>312</v>
      </c>
      <c r="K65" s="617" t="s">
        <v>328</v>
      </c>
      <c r="L65" s="808">
        <v>5.5</v>
      </c>
      <c r="M65" s="889">
        <v>46135</v>
      </c>
      <c r="N65" s="890" t="s">
        <v>1708</v>
      </c>
      <c r="O65" s="890" t="s">
        <v>1727</v>
      </c>
      <c r="P65" s="890">
        <v>1.7949999999999999</v>
      </c>
      <c r="Q65" s="890">
        <v>1.85</v>
      </c>
      <c r="R65" s="922">
        <v>0.7</v>
      </c>
    </row>
    <row r="66" spans="1:18">
      <c r="A66" s="1001" t="s">
        <v>2230</v>
      </c>
      <c r="B66" s="805">
        <v>0.20138888888888887</v>
      </c>
      <c r="C66" s="806">
        <f t="shared" si="0"/>
        <v>4.9655172413793105</v>
      </c>
      <c r="D66" s="807">
        <f t="shared" si="1"/>
        <v>290</v>
      </c>
      <c r="E66" s="617" t="s">
        <v>2114</v>
      </c>
      <c r="F66" s="617" t="s">
        <v>2231</v>
      </c>
      <c r="G66" s="617">
        <v>600</v>
      </c>
      <c r="H66" s="616" t="s">
        <v>317</v>
      </c>
      <c r="I66" s="616">
        <v>3.8</v>
      </c>
      <c r="J66" s="616" t="s">
        <v>309</v>
      </c>
      <c r="K66" s="617" t="s">
        <v>336</v>
      </c>
      <c r="L66" s="808">
        <v>5.5</v>
      </c>
      <c r="M66" s="889">
        <v>46140</v>
      </c>
      <c r="N66" s="890" t="s">
        <v>1721</v>
      </c>
      <c r="O66" s="890" t="s">
        <v>1646</v>
      </c>
      <c r="P66" s="890">
        <v>1.84</v>
      </c>
      <c r="Q66" s="890">
        <v>1.89</v>
      </c>
      <c r="R66" s="922">
        <v>0.85</v>
      </c>
    </row>
    <row r="67" spans="1:18">
      <c r="A67" s="1001" t="s">
        <v>2232</v>
      </c>
      <c r="B67" s="805">
        <v>0.15902777777777777</v>
      </c>
      <c r="C67" s="806">
        <f>IF(ISERROR((24*60)/D67),"",((24*60)/D67))</f>
        <v>6.2882096069868991</v>
      </c>
      <c r="D67" s="807">
        <f>MINUTE(B67)+HOUR(B67)*60</f>
        <v>229</v>
      </c>
      <c r="E67" s="617" t="s">
        <v>2233</v>
      </c>
      <c r="F67" s="617" t="s">
        <v>2234</v>
      </c>
      <c r="G67" s="617">
        <v>670</v>
      </c>
      <c r="H67" s="616" t="s">
        <v>317</v>
      </c>
      <c r="I67" s="616">
        <v>1.7</v>
      </c>
      <c r="J67" s="616" t="s">
        <v>309</v>
      </c>
      <c r="K67" s="617" t="s">
        <v>348</v>
      </c>
      <c r="L67" s="808">
        <v>5</v>
      </c>
      <c r="M67" s="889">
        <v>46142</v>
      </c>
      <c r="N67" s="890" t="s">
        <v>2109</v>
      </c>
      <c r="O67" s="890" t="s">
        <v>1736</v>
      </c>
      <c r="P67" s="890">
        <v>1.7649999999999999</v>
      </c>
      <c r="Q67" s="890">
        <v>1.84</v>
      </c>
      <c r="R67" s="922">
        <v>1</v>
      </c>
    </row>
    <row r="68" spans="1:18">
      <c r="A68" s="1001" t="s">
        <v>2235</v>
      </c>
      <c r="B68" s="805">
        <v>0.16180555555555556</v>
      </c>
      <c r="C68" s="806">
        <f>IF(ISERROR((24*60)/D68),"",((24*60)/D68))</f>
        <v>6.1802575107296134</v>
      </c>
      <c r="D68" s="807">
        <f>MINUTE(B68)+HOUR(B68)*60</f>
        <v>233</v>
      </c>
      <c r="E68" s="617" t="s">
        <v>2233</v>
      </c>
      <c r="F68" s="617" t="s">
        <v>2234</v>
      </c>
      <c r="G68" s="617">
        <v>670</v>
      </c>
      <c r="H68" s="616" t="s">
        <v>317</v>
      </c>
      <c r="I68" s="618">
        <v>2.4</v>
      </c>
      <c r="J68" s="616" t="s">
        <v>309</v>
      </c>
      <c r="K68" s="617" t="s">
        <v>314</v>
      </c>
      <c r="L68" s="808">
        <v>5</v>
      </c>
      <c r="M68" s="889">
        <v>46141</v>
      </c>
      <c r="N68" s="890" t="s">
        <v>1709</v>
      </c>
      <c r="O68" s="890" t="s">
        <v>1736</v>
      </c>
      <c r="P68" s="890">
        <v>1.7849999999999999</v>
      </c>
      <c r="Q68" s="890">
        <v>1.85</v>
      </c>
      <c r="R68" s="922">
        <v>0.75</v>
      </c>
    </row>
    <row r="69" spans="1:18">
      <c r="A69" s="1001" t="s">
        <v>3507</v>
      </c>
      <c r="B69" s="805">
        <v>0.17083333333333331</v>
      </c>
      <c r="C69" s="806">
        <f t="shared" ref="C69:C132" si="2">IF(ISERROR((24*60)/D69),"",((24*60)/D69))</f>
        <v>5.8536585365853657</v>
      </c>
      <c r="D69" s="807">
        <f t="shared" ref="D69:D132" si="3">MINUTE(B69)+HOUR(B69)*60</f>
        <v>246</v>
      </c>
      <c r="E69" s="617" t="s">
        <v>2233</v>
      </c>
      <c r="F69" s="617" t="s">
        <v>3509</v>
      </c>
      <c r="G69" s="617">
        <v>700</v>
      </c>
      <c r="H69" s="616" t="s">
        <v>317</v>
      </c>
      <c r="I69" s="619">
        <v>2.9</v>
      </c>
      <c r="J69" s="616" t="s">
        <v>309</v>
      </c>
      <c r="K69" s="617" t="s">
        <v>3510</v>
      </c>
      <c r="L69" s="808">
        <v>5.5</v>
      </c>
      <c r="M69" s="889">
        <v>46147</v>
      </c>
      <c r="N69" s="890" t="s">
        <v>3511</v>
      </c>
      <c r="O69" s="890" t="s">
        <v>1810</v>
      </c>
      <c r="P69" s="890">
        <v>1.7949999999999999</v>
      </c>
      <c r="Q69" s="890">
        <v>1.8</v>
      </c>
      <c r="R69" s="922">
        <v>0.75</v>
      </c>
    </row>
    <row r="70" spans="1:18">
      <c r="A70" s="1001" t="s">
        <v>3686</v>
      </c>
      <c r="B70" s="805">
        <v>0.17083333333333331</v>
      </c>
      <c r="C70" s="806">
        <f t="shared" si="2"/>
        <v>5.8536585365853657</v>
      </c>
      <c r="D70" s="807">
        <f t="shared" si="3"/>
        <v>246</v>
      </c>
      <c r="E70" s="617" t="s">
        <v>2233</v>
      </c>
      <c r="F70" s="617" t="s">
        <v>3688</v>
      </c>
      <c r="G70" s="617">
        <v>700</v>
      </c>
      <c r="H70" s="616" t="s">
        <v>317</v>
      </c>
      <c r="I70" s="616">
        <v>2.8</v>
      </c>
      <c r="J70" s="616" t="s">
        <v>312</v>
      </c>
      <c r="K70" s="617" t="s">
        <v>343</v>
      </c>
      <c r="L70" s="808">
        <v>5.5</v>
      </c>
      <c r="M70" s="889">
        <v>46149</v>
      </c>
      <c r="N70" s="890" t="s">
        <v>3689</v>
      </c>
      <c r="O70" s="890" t="s">
        <v>2142</v>
      </c>
      <c r="P70" s="890">
        <v>1.7949999999999999</v>
      </c>
      <c r="Q70" s="890" t="s">
        <v>4160</v>
      </c>
      <c r="R70" s="922">
        <v>0.7</v>
      </c>
    </row>
    <row r="71" spans="1:18">
      <c r="A71" s="1001" t="s">
        <v>3687</v>
      </c>
      <c r="B71" s="805">
        <v>0.17013888888888887</v>
      </c>
      <c r="C71" s="806">
        <f t="shared" si="2"/>
        <v>5.8775510204081636</v>
      </c>
      <c r="D71" s="807">
        <f t="shared" si="3"/>
        <v>245</v>
      </c>
      <c r="E71" s="617" t="s">
        <v>2233</v>
      </c>
      <c r="F71" s="617" t="s">
        <v>3688</v>
      </c>
      <c r="G71" s="617">
        <v>700</v>
      </c>
      <c r="H71" s="616" t="s">
        <v>317</v>
      </c>
      <c r="I71" s="618">
        <v>2.9</v>
      </c>
      <c r="J71" s="616" t="s">
        <v>312</v>
      </c>
      <c r="K71" s="617" t="s">
        <v>225</v>
      </c>
      <c r="L71" s="808">
        <v>5.5</v>
      </c>
      <c r="M71" s="889">
        <v>46149</v>
      </c>
      <c r="N71" s="890" t="s">
        <v>3690</v>
      </c>
      <c r="O71" s="890" t="s">
        <v>2142</v>
      </c>
      <c r="P71" s="890">
        <v>1.79</v>
      </c>
      <c r="Q71" s="890">
        <v>1.76</v>
      </c>
      <c r="R71" s="922">
        <v>0.7</v>
      </c>
    </row>
    <row r="72" spans="1:18">
      <c r="A72" s="1001" t="s">
        <v>4162</v>
      </c>
      <c r="B72" s="805">
        <v>0.19791666666666666</v>
      </c>
      <c r="C72" s="806">
        <f t="shared" si="2"/>
        <v>5.0526315789473681</v>
      </c>
      <c r="D72" s="807">
        <f t="shared" si="3"/>
        <v>285</v>
      </c>
      <c r="E72" s="617" t="s">
        <v>2233</v>
      </c>
      <c r="F72" s="617" t="s">
        <v>3509</v>
      </c>
      <c r="G72" s="617">
        <v>600</v>
      </c>
      <c r="H72" s="616" t="s">
        <v>4163</v>
      </c>
      <c r="I72" s="616">
        <v>2</v>
      </c>
      <c r="J72" s="616" t="s">
        <v>309</v>
      </c>
      <c r="K72" s="617" t="s">
        <v>266</v>
      </c>
      <c r="L72" s="808">
        <v>5.5</v>
      </c>
      <c r="M72" s="889">
        <v>46150</v>
      </c>
      <c r="N72" s="890" t="s">
        <v>4164</v>
      </c>
      <c r="O72" s="890" t="s">
        <v>1810</v>
      </c>
      <c r="P72" s="890">
        <v>1.7749999999999999</v>
      </c>
      <c r="Q72" s="890">
        <v>1.7350000000000001</v>
      </c>
      <c r="R72" s="922">
        <v>0.6</v>
      </c>
    </row>
    <row r="73" spans="1:18">
      <c r="A73" s="1001" t="s">
        <v>4194</v>
      </c>
      <c r="B73" s="805">
        <v>0.17083333333333331</v>
      </c>
      <c r="C73" s="806">
        <f t="shared" si="2"/>
        <v>5.8536585365853657</v>
      </c>
      <c r="D73" s="807">
        <f t="shared" si="3"/>
        <v>246</v>
      </c>
      <c r="E73" s="617" t="s">
        <v>2233</v>
      </c>
      <c r="F73" s="617" t="s">
        <v>3688</v>
      </c>
      <c r="G73" s="617">
        <v>700</v>
      </c>
      <c r="H73" s="616" t="s">
        <v>317</v>
      </c>
      <c r="I73" s="618">
        <v>2.8</v>
      </c>
      <c r="J73" s="616" t="s">
        <v>312</v>
      </c>
      <c r="K73" s="617" t="s">
        <v>319</v>
      </c>
      <c r="L73" s="808">
        <v>5.5</v>
      </c>
      <c r="M73" s="889">
        <v>46153</v>
      </c>
      <c r="N73" s="890" t="s">
        <v>4037</v>
      </c>
      <c r="O73" s="890" t="s">
        <v>2142</v>
      </c>
      <c r="P73" s="890">
        <v>1.7949999999999999</v>
      </c>
      <c r="Q73" s="890">
        <v>1.88</v>
      </c>
      <c r="R73" s="922">
        <v>0.7</v>
      </c>
    </row>
    <row r="74" spans="1:18">
      <c r="A74" s="1001"/>
      <c r="B74" s="805"/>
      <c r="C74" s="806" t="str">
        <f t="shared" si="2"/>
        <v/>
      </c>
      <c r="D74" s="807">
        <f t="shared" si="3"/>
        <v>0</v>
      </c>
      <c r="E74" s="617"/>
      <c r="F74" s="617"/>
      <c r="G74" s="617"/>
      <c r="H74" s="616"/>
      <c r="I74" s="618"/>
      <c r="J74" s="616"/>
      <c r="K74" s="617"/>
      <c r="L74" s="808"/>
      <c r="M74" s="889"/>
      <c r="N74" s="890"/>
      <c r="O74" s="890"/>
      <c r="P74" s="890"/>
      <c r="Q74" s="890"/>
    </row>
    <row r="75" spans="1:18">
      <c r="A75" s="1001"/>
      <c r="B75" s="805"/>
      <c r="C75" s="806" t="str">
        <f t="shared" si="2"/>
        <v/>
      </c>
      <c r="D75" s="807">
        <f t="shared" si="3"/>
        <v>0</v>
      </c>
      <c r="E75" s="617"/>
      <c r="F75" s="617"/>
      <c r="H75" s="616"/>
      <c r="I75" s="616"/>
      <c r="J75" s="616"/>
      <c r="K75" s="617"/>
      <c r="L75" s="808"/>
      <c r="M75" s="889"/>
      <c r="N75" s="890"/>
      <c r="O75" s="890"/>
      <c r="P75" s="890"/>
      <c r="Q75" s="890"/>
    </row>
    <row r="76" spans="1:18">
      <c r="A76" s="1001"/>
      <c r="B76" s="805"/>
      <c r="C76" s="806" t="str">
        <f t="shared" si="2"/>
        <v/>
      </c>
      <c r="D76" s="807">
        <f t="shared" si="3"/>
        <v>0</v>
      </c>
      <c r="E76" s="617"/>
      <c r="F76" s="617"/>
      <c r="G76" s="617"/>
      <c r="H76" s="616"/>
      <c r="I76" s="616"/>
      <c r="J76" s="616"/>
      <c r="K76" s="617"/>
      <c r="L76" s="808"/>
      <c r="M76" s="889"/>
      <c r="N76" s="890"/>
      <c r="O76" s="890"/>
      <c r="P76" s="890"/>
      <c r="Q76" s="890"/>
    </row>
    <row r="77" spans="1:18">
      <c r="A77" s="1001"/>
      <c r="B77" s="805"/>
      <c r="C77" s="806" t="str">
        <f t="shared" si="2"/>
        <v/>
      </c>
      <c r="D77" s="807">
        <f t="shared" si="3"/>
        <v>0</v>
      </c>
      <c r="E77" s="617"/>
      <c r="F77" s="617"/>
      <c r="G77" s="617"/>
      <c r="H77" s="616"/>
      <c r="I77" s="616"/>
      <c r="J77" s="616"/>
      <c r="K77" s="617"/>
      <c r="L77" s="808"/>
      <c r="M77" s="889"/>
      <c r="N77" s="890"/>
      <c r="O77" s="890"/>
      <c r="P77" s="890"/>
      <c r="Q77" s="890"/>
    </row>
    <row r="78" spans="1:18">
      <c r="A78" s="1001"/>
      <c r="B78" s="805"/>
      <c r="C78" s="806" t="str">
        <f t="shared" si="2"/>
        <v/>
      </c>
      <c r="D78" s="807">
        <f t="shared" si="3"/>
        <v>0</v>
      </c>
      <c r="E78" s="617"/>
      <c r="F78" s="617"/>
      <c r="G78" s="617"/>
      <c r="H78" s="616"/>
      <c r="I78" s="618"/>
      <c r="J78" s="616"/>
      <c r="K78" s="617"/>
      <c r="L78" s="808"/>
      <c r="M78" s="889"/>
      <c r="N78" s="890"/>
      <c r="O78" s="890"/>
      <c r="P78" s="890"/>
      <c r="Q78" s="890"/>
    </row>
    <row r="79" spans="1:18">
      <c r="A79" s="1001"/>
      <c r="B79" s="805"/>
      <c r="C79" s="806" t="str">
        <f t="shared" si="2"/>
        <v/>
      </c>
      <c r="D79" s="807">
        <f t="shared" si="3"/>
        <v>0</v>
      </c>
      <c r="E79" s="617"/>
      <c r="F79" s="617"/>
      <c r="G79" s="617"/>
      <c r="H79" s="616"/>
      <c r="I79" s="618"/>
      <c r="J79" s="616"/>
      <c r="K79" s="617"/>
      <c r="L79" s="808"/>
      <c r="M79" s="889"/>
      <c r="N79" s="890"/>
      <c r="O79" s="890"/>
      <c r="P79" s="890"/>
      <c r="Q79" s="890"/>
    </row>
    <row r="80" spans="1:18">
      <c r="A80" s="1001"/>
      <c r="B80" s="805"/>
      <c r="C80" s="806" t="str">
        <f t="shared" si="2"/>
        <v/>
      </c>
      <c r="D80" s="807">
        <f t="shared" si="3"/>
        <v>0</v>
      </c>
      <c r="E80" s="617"/>
      <c r="F80" s="617"/>
      <c r="G80" s="617"/>
      <c r="H80" s="616"/>
      <c r="I80" s="618"/>
      <c r="J80" s="616"/>
      <c r="K80" s="617"/>
      <c r="L80" s="808"/>
      <c r="M80" s="889"/>
      <c r="N80" s="890"/>
      <c r="O80" s="890"/>
      <c r="P80" s="890"/>
      <c r="Q80" s="890"/>
    </row>
    <row r="81" spans="1:17">
      <c r="A81" s="1001"/>
      <c r="B81" s="805"/>
      <c r="C81" s="806" t="str">
        <f t="shared" si="2"/>
        <v/>
      </c>
      <c r="D81" s="807">
        <f t="shared" si="3"/>
        <v>0</v>
      </c>
      <c r="E81" s="617"/>
      <c r="F81" s="617"/>
      <c r="J81" s="616"/>
      <c r="K81" s="617"/>
      <c r="L81" s="808"/>
      <c r="M81" s="889"/>
      <c r="N81" s="890"/>
      <c r="O81" s="890"/>
      <c r="P81" s="890"/>
      <c r="Q81" s="890"/>
    </row>
    <row r="82" spans="1:17">
      <c r="A82" s="1001"/>
      <c r="B82" s="805"/>
      <c r="C82" s="806" t="str">
        <f t="shared" si="2"/>
        <v/>
      </c>
      <c r="D82" s="807">
        <f t="shared" si="3"/>
        <v>0</v>
      </c>
      <c r="E82" s="617"/>
      <c r="F82" s="617"/>
      <c r="G82" s="617"/>
      <c r="H82" s="616"/>
      <c r="I82" s="618"/>
      <c r="J82" s="616"/>
      <c r="K82" s="617"/>
      <c r="L82" s="808"/>
      <c r="M82" s="889"/>
      <c r="N82" s="890"/>
      <c r="O82" s="890"/>
      <c r="P82" s="890"/>
      <c r="Q82" s="890"/>
    </row>
    <row r="83" spans="1:17">
      <c r="A83" s="1001"/>
      <c r="B83" s="805"/>
      <c r="C83" s="806" t="str">
        <f t="shared" si="2"/>
        <v/>
      </c>
      <c r="D83" s="807">
        <f t="shared" si="3"/>
        <v>0</v>
      </c>
      <c r="E83" s="617"/>
      <c r="F83" s="617"/>
      <c r="G83" s="617"/>
      <c r="H83" s="616"/>
      <c r="I83" s="618"/>
      <c r="J83" s="616"/>
      <c r="K83" s="617"/>
      <c r="L83" s="808"/>
      <c r="M83" s="889"/>
      <c r="N83" s="890"/>
      <c r="O83" s="890"/>
      <c r="P83" s="890"/>
      <c r="Q83" s="890"/>
    </row>
    <row r="84" spans="1:17">
      <c r="A84" s="1001"/>
      <c r="B84" s="805"/>
      <c r="C84" s="806" t="str">
        <f t="shared" si="2"/>
        <v/>
      </c>
      <c r="D84" s="807">
        <f t="shared" si="3"/>
        <v>0</v>
      </c>
      <c r="E84" s="617"/>
      <c r="F84" s="617"/>
      <c r="G84" s="617"/>
      <c r="H84" s="616"/>
      <c r="I84" s="618"/>
      <c r="J84" s="616"/>
      <c r="K84" s="617"/>
      <c r="L84" s="808"/>
      <c r="M84" s="889"/>
      <c r="N84" s="890"/>
      <c r="O84" s="890"/>
      <c r="P84" s="890"/>
      <c r="Q84" s="890"/>
    </row>
    <row r="85" spans="1:17">
      <c r="A85" s="1001"/>
      <c r="B85" s="805"/>
      <c r="C85" s="806" t="str">
        <f t="shared" si="2"/>
        <v/>
      </c>
      <c r="D85" s="807">
        <f t="shared" si="3"/>
        <v>0</v>
      </c>
      <c r="E85" s="617"/>
      <c r="F85" s="617"/>
      <c r="G85" s="617"/>
      <c r="H85" s="616"/>
      <c r="I85" s="618"/>
      <c r="J85" s="616"/>
      <c r="K85" s="617"/>
      <c r="L85" s="808"/>
      <c r="M85" s="889"/>
      <c r="N85" s="890"/>
      <c r="O85" s="890"/>
      <c r="P85" s="890"/>
      <c r="Q85" s="890"/>
    </row>
    <row r="86" spans="1:17">
      <c r="A86" s="1001"/>
      <c r="B86" s="805"/>
      <c r="C86" s="806" t="str">
        <f t="shared" si="2"/>
        <v/>
      </c>
      <c r="D86" s="807">
        <f t="shared" si="3"/>
        <v>0</v>
      </c>
      <c r="E86" s="617"/>
      <c r="F86" s="617"/>
      <c r="J86" s="616"/>
      <c r="K86" s="617"/>
      <c r="L86" s="808"/>
      <c r="M86" s="889"/>
      <c r="N86" s="890"/>
      <c r="O86" s="890"/>
      <c r="P86" s="890"/>
      <c r="Q86" s="890"/>
    </row>
    <row r="87" spans="1:17">
      <c r="A87" s="1001"/>
      <c r="B87" s="805"/>
      <c r="C87" s="806" t="str">
        <f t="shared" si="2"/>
        <v/>
      </c>
      <c r="D87" s="807">
        <f t="shared" si="3"/>
        <v>0</v>
      </c>
      <c r="E87" s="617"/>
      <c r="F87" s="617"/>
      <c r="G87" s="617"/>
      <c r="H87" s="616"/>
      <c r="I87" s="618"/>
      <c r="J87" s="616"/>
      <c r="K87" s="617"/>
      <c r="L87" s="808"/>
      <c r="M87" s="889"/>
      <c r="N87" s="890"/>
      <c r="O87" s="890"/>
      <c r="P87" s="890"/>
      <c r="Q87" s="890"/>
    </row>
    <row r="88" spans="1:17">
      <c r="A88" s="1001"/>
      <c r="B88" s="805"/>
      <c r="C88" s="806" t="str">
        <f t="shared" si="2"/>
        <v/>
      </c>
      <c r="D88" s="807">
        <f t="shared" si="3"/>
        <v>0</v>
      </c>
      <c r="E88" s="617"/>
      <c r="F88" s="617"/>
      <c r="G88" s="617"/>
      <c r="H88" s="616"/>
      <c r="I88" s="616"/>
      <c r="J88" s="616"/>
      <c r="K88" s="617"/>
      <c r="L88" s="808"/>
      <c r="M88" s="889"/>
      <c r="N88" s="890"/>
      <c r="O88" s="890"/>
      <c r="P88" s="890"/>
      <c r="Q88" s="890"/>
    </row>
    <row r="89" spans="1:17">
      <c r="A89" s="1001"/>
      <c r="B89" s="805"/>
      <c r="C89" s="806" t="str">
        <f t="shared" si="2"/>
        <v/>
      </c>
      <c r="D89" s="807">
        <f t="shared" si="3"/>
        <v>0</v>
      </c>
      <c r="E89" s="617"/>
      <c r="F89" s="617"/>
      <c r="H89" s="616"/>
      <c r="J89" s="616"/>
      <c r="K89" s="617"/>
      <c r="L89" s="808"/>
      <c r="M89" s="889"/>
      <c r="N89" s="890"/>
      <c r="O89" s="890"/>
      <c r="P89" s="890"/>
      <c r="Q89" s="890"/>
    </row>
    <row r="90" spans="1:17">
      <c r="A90" s="1001"/>
      <c r="B90" s="805"/>
      <c r="C90" s="806" t="str">
        <f t="shared" si="2"/>
        <v/>
      </c>
      <c r="D90" s="807">
        <f t="shared" si="3"/>
        <v>0</v>
      </c>
      <c r="E90" s="617"/>
      <c r="F90" s="617"/>
      <c r="G90" s="617"/>
      <c r="H90" s="616"/>
      <c r="I90" s="618"/>
      <c r="J90" s="616"/>
      <c r="K90" s="617"/>
      <c r="L90" s="808"/>
      <c r="M90" s="889"/>
      <c r="N90" s="890"/>
      <c r="O90" s="890"/>
      <c r="P90" s="890"/>
      <c r="Q90" s="890"/>
    </row>
    <row r="91" spans="1:17">
      <c r="B91" s="805"/>
      <c r="C91" s="806" t="str">
        <f t="shared" si="2"/>
        <v/>
      </c>
      <c r="D91" s="807">
        <f t="shared" si="3"/>
        <v>0</v>
      </c>
      <c r="F91" s="617"/>
      <c r="J91" s="616"/>
      <c r="K91" s="617"/>
      <c r="L91" s="808"/>
      <c r="M91" s="889"/>
      <c r="N91" s="890"/>
      <c r="O91" s="890"/>
      <c r="P91" s="890"/>
      <c r="Q91" s="890"/>
    </row>
    <row r="92" spans="1:17">
      <c r="B92" s="805"/>
      <c r="C92" s="806" t="str">
        <f t="shared" si="2"/>
        <v/>
      </c>
      <c r="D92" s="807">
        <f t="shared" si="3"/>
        <v>0</v>
      </c>
      <c r="F92" s="617"/>
      <c r="J92" s="616"/>
      <c r="K92" s="617"/>
      <c r="L92" s="808"/>
      <c r="M92" s="889"/>
      <c r="N92" s="890"/>
      <c r="O92" s="890"/>
      <c r="P92" s="890"/>
      <c r="Q92" s="890"/>
    </row>
    <row r="93" spans="1:17">
      <c r="A93" s="1001"/>
      <c r="B93" s="805"/>
      <c r="C93" s="806" t="str">
        <f t="shared" si="2"/>
        <v/>
      </c>
      <c r="D93" s="807">
        <f t="shared" si="3"/>
        <v>0</v>
      </c>
      <c r="E93" s="617"/>
      <c r="F93" s="617"/>
      <c r="G93" s="617"/>
      <c r="H93" s="616"/>
      <c r="I93" s="618"/>
      <c r="J93" s="616"/>
      <c r="K93" s="617"/>
      <c r="L93" s="808"/>
      <c r="M93" s="889"/>
      <c r="N93" s="890"/>
      <c r="O93" s="890"/>
      <c r="P93" s="890"/>
      <c r="Q93" s="890"/>
    </row>
    <row r="94" spans="1:17">
      <c r="A94" s="1001"/>
      <c r="B94" s="805"/>
      <c r="C94" s="806" t="str">
        <f t="shared" si="2"/>
        <v/>
      </c>
      <c r="D94" s="807">
        <f t="shared" si="3"/>
        <v>0</v>
      </c>
      <c r="E94" s="617"/>
      <c r="F94" s="617"/>
      <c r="G94" s="617"/>
      <c r="H94" s="616"/>
      <c r="I94" s="616"/>
      <c r="J94" s="616"/>
      <c r="K94" s="617"/>
      <c r="L94" s="808"/>
      <c r="M94" s="889"/>
      <c r="N94" s="890"/>
      <c r="O94" s="890"/>
      <c r="P94" s="890"/>
      <c r="Q94" s="890"/>
    </row>
    <row r="95" spans="1:17">
      <c r="A95" s="1001"/>
      <c r="B95" s="805"/>
      <c r="C95" s="806" t="str">
        <f t="shared" si="2"/>
        <v/>
      </c>
      <c r="D95" s="807">
        <f t="shared" si="3"/>
        <v>0</v>
      </c>
      <c r="E95" s="617"/>
      <c r="F95" s="617"/>
      <c r="G95" s="617"/>
      <c r="H95" s="616"/>
      <c r="I95" s="616"/>
      <c r="J95" s="616"/>
      <c r="K95" s="617"/>
      <c r="L95" s="808"/>
      <c r="M95" s="889"/>
      <c r="N95" s="890"/>
      <c r="O95" s="890"/>
      <c r="P95" s="890"/>
      <c r="Q95" s="890"/>
    </row>
    <row r="96" spans="1:17">
      <c r="B96" s="805"/>
      <c r="C96" s="806" t="str">
        <f t="shared" si="2"/>
        <v/>
      </c>
      <c r="D96" s="807">
        <f t="shared" si="3"/>
        <v>0</v>
      </c>
      <c r="F96" s="617"/>
      <c r="J96" s="616"/>
      <c r="K96" s="617"/>
      <c r="L96" s="808"/>
      <c r="M96" s="889"/>
      <c r="N96" s="890"/>
      <c r="O96" s="890"/>
      <c r="P96" s="890"/>
      <c r="Q96" s="890"/>
    </row>
    <row r="97" spans="1:17">
      <c r="A97" s="1001"/>
      <c r="B97" s="805"/>
      <c r="C97" s="806" t="str">
        <f t="shared" si="2"/>
        <v/>
      </c>
      <c r="D97" s="807">
        <f t="shared" si="3"/>
        <v>0</v>
      </c>
      <c r="E97" s="617"/>
      <c r="F97" s="617"/>
      <c r="G97" s="617"/>
      <c r="I97" s="618"/>
      <c r="J97" s="616"/>
      <c r="K97" s="617"/>
      <c r="L97" s="808"/>
      <c r="M97" s="889"/>
      <c r="N97" s="890"/>
      <c r="O97" s="890"/>
      <c r="P97" s="890"/>
      <c r="Q97" s="890"/>
    </row>
    <row r="98" spans="1:17">
      <c r="A98" s="1001"/>
      <c r="B98" s="805"/>
      <c r="C98" s="806" t="str">
        <f t="shared" si="2"/>
        <v/>
      </c>
      <c r="D98" s="807">
        <f t="shared" si="3"/>
        <v>0</v>
      </c>
      <c r="E98" s="617"/>
      <c r="F98" s="617"/>
      <c r="G98" s="617"/>
      <c r="H98" s="616"/>
      <c r="I98" s="618"/>
      <c r="J98" s="616"/>
      <c r="K98" s="617"/>
      <c r="L98" s="808"/>
      <c r="M98" s="889"/>
      <c r="N98" s="890"/>
      <c r="O98" s="890"/>
      <c r="P98" s="890"/>
      <c r="Q98" s="890"/>
    </row>
    <row r="99" spans="1:17">
      <c r="A99" s="1001"/>
      <c r="B99" s="805"/>
      <c r="C99" s="806" t="str">
        <f t="shared" si="2"/>
        <v/>
      </c>
      <c r="D99" s="807">
        <f t="shared" si="3"/>
        <v>0</v>
      </c>
      <c r="E99" s="617"/>
      <c r="F99" s="617"/>
      <c r="J99" s="616"/>
      <c r="K99" s="617"/>
      <c r="L99" s="808"/>
      <c r="M99" s="889"/>
      <c r="N99" s="890"/>
      <c r="O99" s="890"/>
      <c r="P99" s="890"/>
      <c r="Q99" s="890"/>
    </row>
    <row r="100" spans="1:17">
      <c r="A100" s="1001"/>
      <c r="B100" s="805"/>
      <c r="C100" s="806" t="str">
        <f t="shared" si="2"/>
        <v/>
      </c>
      <c r="D100" s="807">
        <f t="shared" si="3"/>
        <v>0</v>
      </c>
      <c r="E100" s="617"/>
      <c r="F100" s="617"/>
      <c r="G100" s="617"/>
      <c r="I100" s="616"/>
      <c r="J100" s="616"/>
      <c r="K100" s="617"/>
      <c r="L100" s="808"/>
      <c r="M100" s="889"/>
      <c r="N100" s="890"/>
      <c r="O100" s="890"/>
      <c r="P100" s="890"/>
      <c r="Q100" s="890"/>
    </row>
    <row r="101" spans="1:17">
      <c r="A101" s="1001"/>
      <c r="B101" s="805"/>
      <c r="C101" s="806" t="str">
        <f t="shared" si="2"/>
        <v/>
      </c>
      <c r="D101" s="807">
        <f t="shared" si="3"/>
        <v>0</v>
      </c>
      <c r="E101" s="617"/>
      <c r="F101" s="617"/>
      <c r="G101" s="617"/>
      <c r="H101" s="616"/>
      <c r="I101" s="616"/>
      <c r="J101" s="616"/>
      <c r="K101" s="617"/>
      <c r="L101" s="808"/>
      <c r="M101" s="889"/>
      <c r="N101" s="890"/>
      <c r="O101" s="890"/>
      <c r="P101" s="890"/>
      <c r="Q101" s="890"/>
    </row>
    <row r="102" spans="1:17">
      <c r="A102" s="1001"/>
      <c r="B102" s="805"/>
      <c r="C102" s="806" t="str">
        <f t="shared" si="2"/>
        <v/>
      </c>
      <c r="D102" s="807">
        <f t="shared" si="3"/>
        <v>0</v>
      </c>
      <c r="E102" s="617"/>
      <c r="G102" s="617"/>
      <c r="H102" s="616"/>
      <c r="I102" s="616"/>
      <c r="J102" s="616"/>
      <c r="K102" s="617"/>
      <c r="L102" s="808"/>
      <c r="M102" s="889"/>
      <c r="N102" s="890"/>
      <c r="O102" s="890"/>
      <c r="P102" s="890"/>
      <c r="Q102" s="890"/>
    </row>
    <row r="103" spans="1:17">
      <c r="A103" s="1001"/>
      <c r="B103" s="805"/>
      <c r="C103" s="806" t="str">
        <f t="shared" si="2"/>
        <v/>
      </c>
      <c r="D103" s="807">
        <f t="shared" si="3"/>
        <v>0</v>
      </c>
      <c r="E103" s="617"/>
      <c r="F103" s="617"/>
      <c r="G103" s="617"/>
      <c r="H103" s="616"/>
      <c r="I103" s="616"/>
      <c r="J103" s="616"/>
      <c r="K103" s="617"/>
      <c r="L103" s="808"/>
      <c r="M103" s="889"/>
      <c r="N103" s="890"/>
      <c r="O103" s="890"/>
      <c r="P103" s="890"/>
      <c r="Q103" s="890"/>
    </row>
    <row r="104" spans="1:17">
      <c r="A104" s="1001"/>
      <c r="B104" s="805"/>
      <c r="C104" s="806" t="str">
        <f t="shared" si="2"/>
        <v/>
      </c>
      <c r="D104" s="807">
        <f t="shared" si="3"/>
        <v>0</v>
      </c>
      <c r="E104" s="617"/>
      <c r="F104" s="617"/>
      <c r="G104" s="617"/>
      <c r="H104" s="616"/>
      <c r="I104" s="616"/>
      <c r="J104" s="616"/>
      <c r="K104" s="617"/>
      <c r="L104" s="808"/>
      <c r="M104" s="889"/>
      <c r="N104" s="890"/>
      <c r="O104" s="890"/>
      <c r="P104" s="890"/>
      <c r="Q104" s="890"/>
    </row>
    <row r="105" spans="1:17">
      <c r="A105" s="1001"/>
      <c r="B105" s="805"/>
      <c r="C105" s="806" t="str">
        <f t="shared" si="2"/>
        <v/>
      </c>
      <c r="D105" s="807">
        <f t="shared" si="3"/>
        <v>0</v>
      </c>
      <c r="E105" s="617"/>
      <c r="F105" s="617"/>
      <c r="G105" s="617"/>
      <c r="H105" s="616"/>
      <c r="I105" s="616"/>
      <c r="J105" s="616"/>
      <c r="K105" s="617"/>
      <c r="L105" s="808"/>
      <c r="M105" s="889"/>
      <c r="N105" s="890"/>
      <c r="O105" s="890"/>
      <c r="P105" s="890"/>
      <c r="Q105" s="890"/>
    </row>
    <row r="106" spans="1:17">
      <c r="A106" s="1001"/>
      <c r="B106" s="805"/>
      <c r="C106" s="806" t="str">
        <f t="shared" si="2"/>
        <v/>
      </c>
      <c r="D106" s="807">
        <f t="shared" si="3"/>
        <v>0</v>
      </c>
      <c r="J106" s="616"/>
      <c r="K106" s="617"/>
      <c r="L106" s="808"/>
      <c r="M106" s="889"/>
      <c r="N106" s="890"/>
      <c r="O106" s="890"/>
      <c r="P106" s="890"/>
      <c r="Q106" s="890"/>
    </row>
    <row r="107" spans="1:17">
      <c r="A107" s="1001"/>
      <c r="B107" s="805"/>
      <c r="C107" s="806" t="str">
        <f t="shared" si="2"/>
        <v/>
      </c>
      <c r="D107" s="807">
        <f t="shared" si="3"/>
        <v>0</v>
      </c>
      <c r="E107" s="617"/>
      <c r="F107" s="617"/>
      <c r="G107" s="617"/>
      <c r="H107" s="616"/>
      <c r="I107" s="618"/>
      <c r="J107" s="616"/>
      <c r="K107" s="617"/>
      <c r="L107" s="808"/>
      <c r="M107" s="889"/>
      <c r="N107" s="890"/>
      <c r="O107" s="890"/>
      <c r="P107" s="890"/>
      <c r="Q107" s="890"/>
    </row>
    <row r="108" spans="1:17">
      <c r="A108" s="1001"/>
      <c r="B108" s="805"/>
      <c r="C108" s="806" t="str">
        <f t="shared" si="2"/>
        <v/>
      </c>
      <c r="D108" s="807">
        <f t="shared" si="3"/>
        <v>0</v>
      </c>
      <c r="E108" s="617"/>
      <c r="F108" s="617"/>
      <c r="J108" s="616"/>
      <c r="K108" s="617"/>
      <c r="L108" s="808"/>
      <c r="M108" s="889"/>
      <c r="N108" s="890"/>
      <c r="O108" s="890"/>
      <c r="P108" s="890"/>
      <c r="Q108" s="890"/>
    </row>
    <row r="109" spans="1:17">
      <c r="A109" s="1001"/>
      <c r="B109" s="805"/>
      <c r="C109" s="806" t="str">
        <f t="shared" si="2"/>
        <v/>
      </c>
      <c r="D109" s="807">
        <f t="shared" si="3"/>
        <v>0</v>
      </c>
      <c r="E109" s="617"/>
      <c r="F109" s="617"/>
      <c r="G109" s="617"/>
      <c r="H109" s="616"/>
      <c r="I109" s="616"/>
      <c r="J109" s="616"/>
      <c r="K109" s="617"/>
      <c r="L109" s="808"/>
      <c r="M109" s="889"/>
      <c r="N109" s="890"/>
      <c r="O109" s="890"/>
      <c r="P109" s="890"/>
      <c r="Q109" s="890"/>
    </row>
    <row r="110" spans="1:17">
      <c r="A110" s="1001"/>
      <c r="B110" s="805"/>
      <c r="C110" s="806" t="str">
        <f t="shared" si="2"/>
        <v/>
      </c>
      <c r="D110" s="807">
        <f t="shared" si="3"/>
        <v>0</v>
      </c>
      <c r="E110" s="617"/>
      <c r="F110" s="617"/>
      <c r="G110" s="617"/>
      <c r="H110" s="616"/>
      <c r="I110" s="616"/>
      <c r="J110" s="616"/>
      <c r="K110" s="617"/>
      <c r="L110" s="808"/>
      <c r="M110" s="889"/>
      <c r="N110" s="890"/>
      <c r="O110" s="890"/>
      <c r="P110" s="890"/>
      <c r="Q110" s="890"/>
    </row>
    <row r="111" spans="1:17">
      <c r="A111" s="1001"/>
      <c r="B111" s="805"/>
      <c r="C111" s="806" t="str">
        <f t="shared" si="2"/>
        <v/>
      </c>
      <c r="D111" s="807">
        <f t="shared" si="3"/>
        <v>0</v>
      </c>
      <c r="E111" s="617"/>
      <c r="F111" s="617"/>
      <c r="G111" s="617"/>
      <c r="H111" s="616"/>
      <c r="I111" s="618"/>
      <c r="J111" s="616"/>
      <c r="K111" s="617"/>
      <c r="L111" s="808"/>
      <c r="M111" s="889"/>
      <c r="N111" s="890"/>
      <c r="O111" s="890"/>
      <c r="P111" s="890"/>
      <c r="Q111" s="890"/>
    </row>
    <row r="112" spans="1:17">
      <c r="A112" s="1001"/>
      <c r="B112" s="805"/>
      <c r="C112" s="806" t="str">
        <f t="shared" si="2"/>
        <v/>
      </c>
      <c r="D112" s="807">
        <f t="shared" si="3"/>
        <v>0</v>
      </c>
      <c r="E112" s="617"/>
      <c r="F112" s="617"/>
      <c r="G112" s="617"/>
      <c r="H112" s="616"/>
      <c r="I112" s="618"/>
      <c r="J112" s="616"/>
      <c r="K112" s="617"/>
      <c r="L112" s="808"/>
      <c r="M112" s="889"/>
      <c r="N112" s="890"/>
      <c r="O112" s="890"/>
      <c r="P112" s="890"/>
      <c r="Q112" s="890"/>
    </row>
    <row r="113" spans="1:17">
      <c r="A113" s="1001"/>
      <c r="B113" s="805"/>
      <c r="C113" s="806" t="str">
        <f t="shared" si="2"/>
        <v/>
      </c>
      <c r="D113" s="807">
        <f t="shared" si="3"/>
        <v>0</v>
      </c>
      <c r="E113" s="617"/>
      <c r="F113" s="617"/>
      <c r="G113" s="617"/>
      <c r="H113" s="616"/>
      <c r="I113" s="616"/>
      <c r="J113" s="616"/>
      <c r="K113" s="617"/>
      <c r="L113" s="808"/>
      <c r="M113" s="889"/>
      <c r="N113" s="890"/>
      <c r="O113" s="890"/>
      <c r="P113" s="890"/>
      <c r="Q113" s="890"/>
    </row>
    <row r="114" spans="1:17">
      <c r="A114" s="1001"/>
      <c r="B114" s="805"/>
      <c r="C114" s="806" t="str">
        <f t="shared" si="2"/>
        <v/>
      </c>
      <c r="D114" s="807">
        <f t="shared" si="3"/>
        <v>0</v>
      </c>
      <c r="E114" s="617"/>
      <c r="F114" s="617"/>
      <c r="G114" s="617"/>
      <c r="H114" s="616"/>
      <c r="I114" s="618"/>
      <c r="J114" s="616"/>
      <c r="K114" s="617"/>
      <c r="L114" s="808"/>
      <c r="M114" s="889"/>
      <c r="N114" s="890"/>
      <c r="O114" s="890"/>
      <c r="P114" s="890"/>
      <c r="Q114" s="890"/>
    </row>
    <row r="115" spans="1:17">
      <c r="A115" s="1001"/>
      <c r="B115" s="805"/>
      <c r="C115" s="806" t="str">
        <f t="shared" si="2"/>
        <v/>
      </c>
      <c r="D115" s="807">
        <f t="shared" si="3"/>
        <v>0</v>
      </c>
      <c r="E115" s="617"/>
      <c r="F115" s="617"/>
      <c r="G115" s="617"/>
      <c r="H115" s="616"/>
      <c r="I115" s="616"/>
      <c r="J115" s="616"/>
      <c r="K115" s="617"/>
      <c r="L115" s="808"/>
      <c r="M115" s="889"/>
      <c r="N115" s="890"/>
      <c r="O115" s="890"/>
      <c r="P115" s="890"/>
      <c r="Q115" s="890"/>
    </row>
    <row r="116" spans="1:17">
      <c r="A116" s="1001"/>
      <c r="B116" s="805"/>
      <c r="C116" s="806" t="str">
        <f t="shared" si="2"/>
        <v/>
      </c>
      <c r="D116" s="807">
        <f t="shared" si="3"/>
        <v>0</v>
      </c>
      <c r="E116" s="617"/>
      <c r="F116" s="617"/>
      <c r="G116" s="617"/>
      <c r="H116" s="616"/>
      <c r="I116" s="618"/>
      <c r="J116" s="616"/>
      <c r="K116" s="617"/>
      <c r="L116" s="808"/>
      <c r="M116" s="889"/>
      <c r="N116" s="890"/>
      <c r="O116" s="890"/>
      <c r="P116" s="890"/>
      <c r="Q116" s="890"/>
    </row>
    <row r="117" spans="1:17">
      <c r="A117" s="1001"/>
      <c r="B117" s="805"/>
      <c r="C117" s="806" t="str">
        <f t="shared" si="2"/>
        <v/>
      </c>
      <c r="D117" s="807">
        <f t="shared" si="3"/>
        <v>0</v>
      </c>
      <c r="E117" s="617"/>
      <c r="F117" s="617"/>
      <c r="G117" s="617"/>
      <c r="H117" s="616"/>
      <c r="I117" s="618"/>
      <c r="J117" s="616"/>
      <c r="K117" s="617"/>
      <c r="L117" s="808"/>
      <c r="M117" s="889"/>
      <c r="N117" s="890"/>
      <c r="O117" s="890"/>
      <c r="P117" s="890"/>
      <c r="Q117" s="890"/>
    </row>
    <row r="118" spans="1:17">
      <c r="A118" s="1001"/>
      <c r="B118" s="805"/>
      <c r="C118" s="806" t="str">
        <f t="shared" si="2"/>
        <v/>
      </c>
      <c r="D118" s="807">
        <f t="shared" si="3"/>
        <v>0</v>
      </c>
      <c r="E118" s="617"/>
      <c r="F118" s="617"/>
      <c r="G118" s="617"/>
      <c r="H118" s="616"/>
      <c r="I118" s="618"/>
      <c r="J118" s="616"/>
      <c r="K118" s="617"/>
      <c r="L118" s="808"/>
      <c r="M118" s="889"/>
      <c r="N118" s="890"/>
      <c r="O118" s="890"/>
      <c r="P118" s="890"/>
      <c r="Q118" s="890"/>
    </row>
    <row r="119" spans="1:17">
      <c r="A119" s="1001"/>
      <c r="B119" s="805"/>
      <c r="C119" s="806" t="str">
        <f t="shared" si="2"/>
        <v/>
      </c>
      <c r="D119" s="807">
        <f t="shared" si="3"/>
        <v>0</v>
      </c>
      <c r="E119" s="617"/>
      <c r="F119" s="617"/>
      <c r="G119" s="617"/>
      <c r="H119" s="616"/>
      <c r="I119" s="616"/>
      <c r="J119" s="616"/>
      <c r="K119" s="617"/>
      <c r="L119" s="808"/>
      <c r="M119" s="889"/>
      <c r="N119" s="890"/>
      <c r="O119" s="890"/>
      <c r="P119" s="890"/>
      <c r="Q119" s="890"/>
    </row>
    <row r="120" spans="1:17">
      <c r="A120" s="1001"/>
      <c r="B120" s="805"/>
      <c r="C120" s="806" t="str">
        <f t="shared" si="2"/>
        <v/>
      </c>
      <c r="D120" s="807">
        <f t="shared" si="3"/>
        <v>0</v>
      </c>
      <c r="E120" s="617"/>
      <c r="F120" s="617"/>
      <c r="J120" s="616"/>
      <c r="K120" s="617"/>
      <c r="L120" s="808"/>
      <c r="M120" s="889"/>
      <c r="N120" s="890"/>
      <c r="O120" s="890"/>
      <c r="P120" s="890"/>
      <c r="Q120" s="890"/>
    </row>
    <row r="121" spans="1:17">
      <c r="A121" s="1001"/>
      <c r="B121" s="805"/>
      <c r="C121" s="806" t="str">
        <f t="shared" si="2"/>
        <v/>
      </c>
      <c r="D121" s="807">
        <f t="shared" si="3"/>
        <v>0</v>
      </c>
      <c r="E121" s="617"/>
      <c r="F121" s="617"/>
      <c r="G121" s="617"/>
      <c r="H121" s="616"/>
      <c r="I121" s="616"/>
      <c r="J121" s="616"/>
      <c r="K121" s="617"/>
      <c r="L121" s="808"/>
      <c r="M121" s="889"/>
      <c r="N121" s="890"/>
      <c r="O121" s="890"/>
      <c r="P121" s="890"/>
      <c r="Q121" s="890"/>
    </row>
    <row r="122" spans="1:17">
      <c r="A122" s="1001"/>
      <c r="B122" s="805"/>
      <c r="C122" s="806" t="str">
        <f t="shared" si="2"/>
        <v/>
      </c>
      <c r="D122" s="807">
        <f t="shared" si="3"/>
        <v>0</v>
      </c>
      <c r="E122" s="617"/>
      <c r="F122" s="617"/>
      <c r="G122" s="617"/>
      <c r="H122" s="616"/>
      <c r="I122" s="616"/>
      <c r="J122" s="616"/>
      <c r="K122" s="617"/>
      <c r="L122" s="808"/>
      <c r="M122" s="889"/>
      <c r="N122" s="890"/>
      <c r="O122" s="890"/>
      <c r="P122" s="890"/>
      <c r="Q122" s="890"/>
    </row>
    <row r="123" spans="1:17">
      <c r="A123" s="1001"/>
      <c r="B123" s="805"/>
      <c r="C123" s="806" t="str">
        <f t="shared" si="2"/>
        <v/>
      </c>
      <c r="D123" s="807">
        <f t="shared" si="3"/>
        <v>0</v>
      </c>
      <c r="E123" s="617"/>
      <c r="F123" s="617"/>
      <c r="G123" s="617"/>
      <c r="H123" s="616"/>
      <c r="I123" s="616"/>
      <c r="J123" s="616"/>
      <c r="K123" s="617"/>
      <c r="L123" s="808"/>
      <c r="M123" s="889"/>
      <c r="N123" s="890"/>
      <c r="O123" s="890"/>
      <c r="P123" s="890"/>
      <c r="Q123" s="890"/>
    </row>
    <row r="124" spans="1:17">
      <c r="A124" s="1001"/>
      <c r="B124" s="805"/>
      <c r="C124" s="806" t="str">
        <f t="shared" si="2"/>
        <v/>
      </c>
      <c r="D124" s="807">
        <f t="shared" si="3"/>
        <v>0</v>
      </c>
      <c r="E124" s="617"/>
      <c r="F124" s="617"/>
      <c r="G124" s="617"/>
      <c r="I124" s="618"/>
      <c r="J124" s="616"/>
      <c r="K124" s="617"/>
      <c r="L124" s="808"/>
      <c r="M124" s="889"/>
      <c r="N124" s="890"/>
      <c r="O124" s="890"/>
      <c r="P124" s="890"/>
      <c r="Q124" s="890"/>
    </row>
    <row r="125" spans="1:17">
      <c r="A125" s="1001"/>
      <c r="B125" s="805"/>
      <c r="C125" s="806" t="str">
        <f t="shared" si="2"/>
        <v/>
      </c>
      <c r="D125" s="807">
        <f t="shared" si="3"/>
        <v>0</v>
      </c>
      <c r="E125" s="617"/>
      <c r="F125" s="617"/>
      <c r="G125" s="617"/>
      <c r="H125" s="616"/>
      <c r="I125" s="616"/>
      <c r="J125" s="616"/>
      <c r="K125" s="617"/>
      <c r="L125" s="808"/>
      <c r="M125" s="889"/>
      <c r="N125" s="890"/>
      <c r="O125" s="890"/>
      <c r="P125" s="890"/>
      <c r="Q125" s="890"/>
    </row>
    <row r="126" spans="1:17">
      <c r="A126" s="1001"/>
      <c r="B126" s="805"/>
      <c r="C126" s="806" t="str">
        <f t="shared" si="2"/>
        <v/>
      </c>
      <c r="D126" s="807">
        <f t="shared" si="3"/>
        <v>0</v>
      </c>
      <c r="E126" s="617"/>
      <c r="F126" s="617"/>
      <c r="J126" s="616"/>
      <c r="K126" s="617"/>
      <c r="L126" s="808"/>
      <c r="M126" s="889"/>
      <c r="N126" s="890"/>
      <c r="O126" s="890"/>
      <c r="P126" s="890"/>
      <c r="Q126" s="890"/>
    </row>
    <row r="127" spans="1:17">
      <c r="A127" s="1001"/>
      <c r="B127" s="805"/>
      <c r="C127" s="806" t="str">
        <f t="shared" si="2"/>
        <v/>
      </c>
      <c r="D127" s="807">
        <f t="shared" si="3"/>
        <v>0</v>
      </c>
      <c r="E127" s="617"/>
      <c r="F127" s="617"/>
      <c r="J127" s="616"/>
      <c r="K127" s="617"/>
      <c r="L127" s="808"/>
      <c r="M127" s="889"/>
      <c r="N127" s="890"/>
      <c r="O127" s="890"/>
      <c r="P127" s="890"/>
      <c r="Q127" s="890"/>
    </row>
    <row r="128" spans="1:17">
      <c r="B128" s="805"/>
      <c r="C128" s="806" t="str">
        <f t="shared" si="2"/>
        <v/>
      </c>
      <c r="D128" s="807">
        <f t="shared" si="3"/>
        <v>0</v>
      </c>
      <c r="E128" s="617"/>
      <c r="F128" s="617"/>
      <c r="G128" s="617"/>
      <c r="I128" s="616"/>
      <c r="J128" s="616"/>
      <c r="K128" s="617"/>
      <c r="L128" s="808"/>
      <c r="M128" s="889"/>
      <c r="N128" s="890"/>
      <c r="O128" s="890"/>
      <c r="P128" s="890"/>
      <c r="Q128" s="890"/>
    </row>
    <row r="129" spans="1:17">
      <c r="A129" s="1001"/>
      <c r="B129" s="805"/>
      <c r="C129" s="806" t="str">
        <f t="shared" si="2"/>
        <v/>
      </c>
      <c r="D129" s="807">
        <f t="shared" si="3"/>
        <v>0</v>
      </c>
      <c r="E129" s="617"/>
      <c r="F129" s="617"/>
      <c r="G129" s="617"/>
      <c r="H129" s="616"/>
      <c r="I129" s="616"/>
      <c r="J129" s="616"/>
      <c r="K129" s="617"/>
      <c r="L129" s="808"/>
      <c r="M129" s="889"/>
      <c r="N129" s="890"/>
      <c r="O129" s="890"/>
      <c r="P129" s="890"/>
      <c r="Q129" s="890"/>
    </row>
    <row r="130" spans="1:17">
      <c r="A130" s="1001"/>
      <c r="B130" s="805"/>
      <c r="C130" s="806" t="str">
        <f t="shared" si="2"/>
        <v/>
      </c>
      <c r="D130" s="807">
        <f t="shared" si="3"/>
        <v>0</v>
      </c>
      <c r="E130" s="617"/>
      <c r="F130" s="617"/>
      <c r="G130" s="617"/>
      <c r="H130" s="616"/>
      <c r="I130" s="616"/>
      <c r="J130" s="616"/>
      <c r="K130" s="617"/>
      <c r="L130" s="808"/>
      <c r="M130" s="889"/>
      <c r="N130" s="890"/>
      <c r="O130" s="890"/>
      <c r="P130" s="890"/>
      <c r="Q130" s="890"/>
    </row>
    <row r="131" spans="1:17">
      <c r="A131" s="1001"/>
      <c r="B131" s="805"/>
      <c r="C131" s="806" t="str">
        <f t="shared" si="2"/>
        <v/>
      </c>
      <c r="D131" s="807">
        <f t="shared" si="3"/>
        <v>0</v>
      </c>
      <c r="E131" s="617"/>
      <c r="F131" s="617"/>
      <c r="J131" s="616"/>
      <c r="K131" s="617"/>
      <c r="L131" s="808"/>
      <c r="M131" s="889"/>
      <c r="N131" s="890"/>
      <c r="O131" s="890"/>
      <c r="P131" s="890"/>
      <c r="Q131" s="890"/>
    </row>
    <row r="132" spans="1:17">
      <c r="A132" s="1001"/>
      <c r="B132" s="805"/>
      <c r="C132" s="806" t="str">
        <f t="shared" si="2"/>
        <v/>
      </c>
      <c r="D132" s="807">
        <f t="shared" si="3"/>
        <v>0</v>
      </c>
      <c r="E132" s="617"/>
      <c r="F132" s="617"/>
      <c r="G132" s="617"/>
      <c r="H132" s="616"/>
      <c r="I132" s="618"/>
      <c r="J132" s="616"/>
      <c r="K132" s="617"/>
      <c r="L132" s="808"/>
      <c r="M132" s="889"/>
      <c r="N132" s="890"/>
      <c r="O132" s="890"/>
      <c r="P132" s="890"/>
      <c r="Q132" s="890"/>
    </row>
    <row r="133" spans="1:17">
      <c r="A133" s="1001"/>
      <c r="B133" s="805"/>
      <c r="C133" s="806" t="str">
        <f t="shared" ref="C133:C158" si="4">IF(ISERROR((24*60)/D133),"",((24*60)/D133))</f>
        <v/>
      </c>
      <c r="D133" s="807">
        <f t="shared" ref="D133:D158" si="5">MINUTE(B133)+HOUR(B133)*60</f>
        <v>0</v>
      </c>
      <c r="E133" s="617"/>
      <c r="F133" s="617"/>
      <c r="G133" s="617"/>
      <c r="H133" s="616"/>
      <c r="I133" s="618"/>
      <c r="J133" s="616"/>
      <c r="K133" s="617"/>
      <c r="L133" s="808"/>
      <c r="M133" s="889"/>
      <c r="N133" s="890"/>
      <c r="O133" s="890"/>
      <c r="P133" s="890"/>
      <c r="Q133" s="890"/>
    </row>
    <row r="134" spans="1:17">
      <c r="A134" s="1001"/>
      <c r="B134" s="805"/>
      <c r="C134" s="806" t="str">
        <f t="shared" si="4"/>
        <v/>
      </c>
      <c r="D134" s="807">
        <f t="shared" si="5"/>
        <v>0</v>
      </c>
      <c r="E134" s="617"/>
      <c r="F134" s="617"/>
      <c r="G134" s="617"/>
      <c r="H134" s="616"/>
      <c r="I134" s="618"/>
      <c r="J134" s="616"/>
      <c r="K134" s="617"/>
      <c r="L134" s="808"/>
      <c r="M134" s="889"/>
      <c r="N134" s="890"/>
      <c r="O134" s="890"/>
      <c r="P134" s="890"/>
      <c r="Q134" s="890"/>
    </row>
    <row r="135" spans="1:17">
      <c r="A135" s="1001"/>
      <c r="B135" s="805"/>
      <c r="C135" s="806" t="str">
        <f t="shared" si="4"/>
        <v/>
      </c>
      <c r="D135" s="807">
        <f t="shared" si="5"/>
        <v>0</v>
      </c>
      <c r="E135" s="617"/>
      <c r="F135" s="617"/>
      <c r="G135" s="617"/>
      <c r="H135" s="616"/>
      <c r="I135" s="616"/>
      <c r="J135" s="616"/>
      <c r="K135" s="617"/>
      <c r="L135" s="808"/>
      <c r="M135" s="889"/>
      <c r="N135" s="890"/>
      <c r="O135" s="890"/>
      <c r="P135" s="890"/>
      <c r="Q135" s="890"/>
    </row>
    <row r="136" spans="1:17">
      <c r="A136" s="1001"/>
      <c r="B136" s="805"/>
      <c r="C136" s="806" t="str">
        <f t="shared" si="4"/>
        <v/>
      </c>
      <c r="D136" s="807">
        <f t="shared" si="5"/>
        <v>0</v>
      </c>
      <c r="E136" s="617"/>
      <c r="F136" s="617"/>
      <c r="G136" s="617"/>
      <c r="H136" s="616"/>
      <c r="I136" s="616"/>
      <c r="J136" s="616"/>
      <c r="K136" s="617"/>
      <c r="L136" s="808"/>
      <c r="M136" s="889"/>
      <c r="N136" s="890"/>
      <c r="O136" s="890"/>
      <c r="P136" s="890"/>
      <c r="Q136" s="890"/>
    </row>
    <row r="137" spans="1:17">
      <c r="A137" s="1001"/>
      <c r="B137" s="805"/>
      <c r="C137" s="806" t="str">
        <f t="shared" si="4"/>
        <v/>
      </c>
      <c r="D137" s="807">
        <f t="shared" si="5"/>
        <v>0</v>
      </c>
      <c r="E137" s="617"/>
      <c r="F137" s="617"/>
      <c r="G137" s="617"/>
      <c r="H137" s="616"/>
      <c r="I137" s="616"/>
      <c r="J137" s="616"/>
      <c r="K137" s="617"/>
      <c r="L137" s="808"/>
      <c r="M137" s="889"/>
      <c r="N137" s="890"/>
      <c r="O137" s="890"/>
      <c r="P137" s="890"/>
      <c r="Q137" s="890"/>
    </row>
    <row r="138" spans="1:17">
      <c r="A138" s="1001"/>
      <c r="B138" s="805"/>
      <c r="C138" s="806" t="str">
        <f t="shared" si="4"/>
        <v/>
      </c>
      <c r="D138" s="807">
        <f t="shared" si="5"/>
        <v>0</v>
      </c>
      <c r="E138" s="617"/>
      <c r="F138" s="617"/>
      <c r="G138" s="617"/>
      <c r="H138" s="616"/>
      <c r="I138" s="618"/>
      <c r="J138" s="616"/>
      <c r="K138" s="617"/>
      <c r="L138" s="808"/>
      <c r="M138" s="889"/>
      <c r="N138" s="890"/>
      <c r="O138" s="890"/>
      <c r="P138" s="890"/>
      <c r="Q138" s="890"/>
    </row>
    <row r="139" spans="1:17">
      <c r="A139" s="1001"/>
      <c r="B139" s="805"/>
      <c r="C139" s="806" t="str">
        <f t="shared" si="4"/>
        <v/>
      </c>
      <c r="D139" s="807">
        <f t="shared" si="5"/>
        <v>0</v>
      </c>
      <c r="E139" s="617"/>
      <c r="F139" s="617"/>
      <c r="G139" s="617"/>
      <c r="H139" s="616"/>
      <c r="I139" s="616"/>
      <c r="J139" s="616"/>
      <c r="K139" s="617"/>
      <c r="L139" s="808"/>
      <c r="M139" s="889"/>
      <c r="N139" s="890"/>
      <c r="O139" s="890"/>
      <c r="P139" s="890"/>
      <c r="Q139" s="890"/>
    </row>
    <row r="140" spans="1:17">
      <c r="A140" s="1001"/>
      <c r="B140" s="805"/>
      <c r="C140" s="806" t="str">
        <f t="shared" si="4"/>
        <v/>
      </c>
      <c r="D140" s="807">
        <f t="shared" si="5"/>
        <v>0</v>
      </c>
      <c r="E140" s="617"/>
      <c r="F140" s="617"/>
      <c r="G140" s="617"/>
      <c r="H140" s="616"/>
      <c r="I140" s="616"/>
      <c r="J140" s="616"/>
      <c r="K140" s="617"/>
      <c r="L140" s="808"/>
      <c r="M140" s="889"/>
      <c r="N140" s="890"/>
      <c r="O140" s="890"/>
      <c r="P140" s="890"/>
      <c r="Q140" s="890"/>
    </row>
    <row r="141" spans="1:17">
      <c r="A141" s="1001"/>
      <c r="B141" s="805"/>
      <c r="C141" s="806" t="str">
        <f t="shared" si="4"/>
        <v/>
      </c>
      <c r="D141" s="807">
        <f t="shared" si="5"/>
        <v>0</v>
      </c>
      <c r="E141" s="617"/>
      <c r="F141" s="617"/>
      <c r="G141" s="617"/>
      <c r="I141" s="618"/>
      <c r="J141" s="616"/>
      <c r="K141" s="617"/>
      <c r="L141" s="808"/>
      <c r="M141" s="889"/>
      <c r="N141" s="890"/>
      <c r="O141" s="890"/>
      <c r="P141" s="890"/>
      <c r="Q141" s="890"/>
    </row>
    <row r="142" spans="1:17">
      <c r="A142" s="1001"/>
      <c r="B142" s="805"/>
      <c r="C142" s="806" t="str">
        <f t="shared" si="4"/>
        <v/>
      </c>
      <c r="D142" s="807">
        <f t="shared" si="5"/>
        <v>0</v>
      </c>
      <c r="E142" s="617"/>
      <c r="F142" s="617"/>
      <c r="G142" s="617"/>
      <c r="H142" s="616"/>
      <c r="I142" s="616"/>
      <c r="J142" s="616"/>
      <c r="K142" s="617"/>
      <c r="L142" s="808"/>
      <c r="M142" s="889"/>
      <c r="N142" s="890"/>
      <c r="O142" s="890"/>
      <c r="P142" s="890"/>
      <c r="Q142" s="890"/>
    </row>
    <row r="143" spans="1:17">
      <c r="A143" s="1001"/>
      <c r="B143" s="805"/>
      <c r="C143" s="806" t="str">
        <f t="shared" si="4"/>
        <v/>
      </c>
      <c r="D143" s="807">
        <f t="shared" si="5"/>
        <v>0</v>
      </c>
      <c r="E143" s="617"/>
      <c r="F143" s="617"/>
      <c r="G143" s="617"/>
      <c r="H143" s="616"/>
      <c r="I143" s="616"/>
      <c r="J143" s="616"/>
      <c r="K143" s="617"/>
      <c r="L143" s="808"/>
      <c r="M143" s="889"/>
      <c r="N143" s="890"/>
      <c r="O143" s="890"/>
      <c r="P143" s="890"/>
      <c r="Q143" s="890"/>
    </row>
    <row r="144" spans="1:17">
      <c r="A144" s="1001"/>
      <c r="B144" s="805"/>
      <c r="C144" s="806" t="str">
        <f t="shared" si="4"/>
        <v/>
      </c>
      <c r="D144" s="807">
        <f t="shared" si="5"/>
        <v>0</v>
      </c>
      <c r="E144" s="617"/>
      <c r="F144" s="617"/>
      <c r="G144" s="617"/>
      <c r="H144" s="616"/>
      <c r="I144" s="616"/>
      <c r="J144" s="616"/>
      <c r="K144" s="617"/>
      <c r="L144" s="808"/>
      <c r="M144" s="889"/>
      <c r="N144" s="890"/>
      <c r="O144" s="890"/>
      <c r="P144" s="890"/>
      <c r="Q144" s="890"/>
    </row>
    <row r="145" spans="1:22">
      <c r="A145" s="1001"/>
      <c r="B145" s="805"/>
      <c r="C145" s="806" t="str">
        <f t="shared" si="4"/>
        <v/>
      </c>
      <c r="D145" s="807">
        <f t="shared" si="5"/>
        <v>0</v>
      </c>
      <c r="E145" s="617"/>
      <c r="F145" s="617"/>
      <c r="G145" s="617"/>
      <c r="H145" s="616"/>
      <c r="I145" s="618"/>
      <c r="J145" s="616"/>
      <c r="K145" s="617"/>
      <c r="L145" s="808"/>
      <c r="M145" s="889"/>
      <c r="N145" s="890"/>
      <c r="O145" s="890"/>
      <c r="P145" s="890"/>
      <c r="Q145" s="890"/>
    </row>
    <row r="146" spans="1:22">
      <c r="A146" s="1001"/>
      <c r="B146" s="805"/>
      <c r="C146" s="806" t="str">
        <f t="shared" si="4"/>
        <v/>
      </c>
      <c r="D146" s="807">
        <f t="shared" si="5"/>
        <v>0</v>
      </c>
      <c r="E146" s="617"/>
      <c r="F146" s="617"/>
      <c r="G146" s="617"/>
      <c r="H146" s="616"/>
      <c r="I146" s="618"/>
      <c r="J146" s="616"/>
      <c r="K146" s="617"/>
      <c r="L146" s="808"/>
      <c r="M146" s="889"/>
      <c r="N146" s="890"/>
      <c r="O146" s="890"/>
      <c r="P146" s="890"/>
      <c r="Q146" s="890"/>
    </row>
    <row r="147" spans="1:22">
      <c r="A147" s="1001"/>
      <c r="B147" s="805"/>
      <c r="C147" s="806" t="str">
        <f t="shared" si="4"/>
        <v/>
      </c>
      <c r="D147" s="807">
        <f t="shared" si="5"/>
        <v>0</v>
      </c>
      <c r="J147" s="616"/>
      <c r="K147" s="617"/>
      <c r="L147" s="808"/>
      <c r="M147" s="889"/>
      <c r="N147" s="890"/>
      <c r="O147" s="890"/>
      <c r="P147" s="890"/>
      <c r="Q147" s="890"/>
    </row>
    <row r="148" spans="1:22">
      <c r="A148" s="1001"/>
      <c r="B148" s="805"/>
      <c r="C148" s="806" t="str">
        <f t="shared" si="4"/>
        <v/>
      </c>
      <c r="D148" s="807">
        <f t="shared" si="5"/>
        <v>0</v>
      </c>
      <c r="E148" s="617"/>
      <c r="F148" s="617"/>
      <c r="G148" s="617"/>
      <c r="H148" s="616"/>
      <c r="I148" s="618"/>
      <c r="J148" s="616"/>
      <c r="K148" s="617"/>
      <c r="L148" s="808"/>
      <c r="M148" s="889"/>
      <c r="N148" s="890"/>
      <c r="O148" s="890"/>
      <c r="P148" s="890"/>
      <c r="Q148" s="890"/>
    </row>
    <row r="149" spans="1:22">
      <c r="A149" s="1001"/>
      <c r="B149" s="805"/>
      <c r="C149" s="806" t="str">
        <f t="shared" si="4"/>
        <v/>
      </c>
      <c r="D149" s="807">
        <f t="shared" si="5"/>
        <v>0</v>
      </c>
      <c r="E149" s="617"/>
      <c r="F149" s="617"/>
      <c r="G149" s="617"/>
      <c r="H149" s="616"/>
      <c r="I149" s="618"/>
      <c r="J149" s="616"/>
      <c r="K149" s="617"/>
      <c r="L149" s="808"/>
      <c r="M149" s="889"/>
      <c r="N149" s="890"/>
      <c r="O149" s="890"/>
      <c r="P149" s="890"/>
      <c r="Q149" s="890"/>
    </row>
    <row r="150" spans="1:22">
      <c r="A150" s="1001"/>
      <c r="B150" s="805"/>
      <c r="C150" s="806" t="str">
        <f t="shared" si="4"/>
        <v/>
      </c>
      <c r="D150" s="807">
        <f t="shared" si="5"/>
        <v>0</v>
      </c>
      <c r="E150" s="617"/>
      <c r="F150" s="617"/>
      <c r="G150" s="617"/>
      <c r="I150" s="618"/>
      <c r="J150" s="616"/>
      <c r="K150" s="617"/>
      <c r="L150" s="808"/>
      <c r="M150" s="889"/>
      <c r="N150" s="890"/>
      <c r="O150" s="890"/>
      <c r="P150" s="890"/>
      <c r="Q150" s="890"/>
    </row>
    <row r="151" spans="1:22">
      <c r="A151" s="1001"/>
      <c r="B151" s="805"/>
      <c r="C151" s="806" t="str">
        <f t="shared" si="4"/>
        <v/>
      </c>
      <c r="D151" s="807">
        <f t="shared" si="5"/>
        <v>0</v>
      </c>
      <c r="E151" s="617"/>
      <c r="F151" s="617"/>
      <c r="G151" s="617"/>
      <c r="H151" s="616"/>
      <c r="I151" s="616"/>
      <c r="J151" s="616"/>
      <c r="K151" s="617"/>
      <c r="L151" s="808"/>
      <c r="M151" s="889"/>
      <c r="N151" s="890"/>
      <c r="O151" s="890"/>
      <c r="P151" s="890"/>
      <c r="Q151" s="890"/>
    </row>
    <row r="152" spans="1:22">
      <c r="A152" s="1001"/>
      <c r="B152" s="805"/>
      <c r="C152" s="806" t="str">
        <f t="shared" si="4"/>
        <v/>
      </c>
      <c r="D152" s="807">
        <f t="shared" si="5"/>
        <v>0</v>
      </c>
      <c r="E152" s="617"/>
      <c r="F152" s="617"/>
      <c r="G152" s="617"/>
      <c r="H152" s="616"/>
      <c r="I152" s="618"/>
      <c r="J152" s="616"/>
      <c r="K152" s="617"/>
      <c r="L152" s="808"/>
      <c r="M152" s="889"/>
      <c r="N152" s="890"/>
      <c r="O152" s="890"/>
      <c r="P152" s="890"/>
      <c r="Q152" s="890"/>
    </row>
    <row r="153" spans="1:22">
      <c r="A153" s="1001"/>
      <c r="B153" s="805"/>
      <c r="C153" s="806" t="str">
        <f t="shared" si="4"/>
        <v/>
      </c>
      <c r="D153" s="807">
        <f t="shared" si="5"/>
        <v>0</v>
      </c>
      <c r="E153" s="617"/>
      <c r="F153" s="617"/>
      <c r="J153" s="616"/>
      <c r="K153" s="617"/>
      <c r="L153" s="808"/>
      <c r="M153" s="889"/>
      <c r="N153" s="890"/>
      <c r="O153" s="890"/>
      <c r="P153" s="890"/>
      <c r="Q153" s="890"/>
    </row>
    <row r="154" spans="1:22">
      <c r="A154" s="1001"/>
      <c r="B154" s="805"/>
      <c r="C154" s="806" t="str">
        <f t="shared" si="4"/>
        <v/>
      </c>
      <c r="D154" s="807">
        <f t="shared" si="5"/>
        <v>0</v>
      </c>
      <c r="E154" s="617"/>
      <c r="F154" s="617"/>
      <c r="G154" s="617"/>
      <c r="H154" s="616"/>
      <c r="I154" s="618"/>
      <c r="J154" s="616"/>
      <c r="K154" s="617"/>
      <c r="L154" s="808"/>
      <c r="M154" s="889"/>
      <c r="N154" s="890"/>
      <c r="O154" s="890"/>
      <c r="P154" s="890"/>
      <c r="Q154" s="890"/>
    </row>
    <row r="155" spans="1:22">
      <c r="A155" s="1001"/>
      <c r="B155" s="805"/>
      <c r="C155" s="806" t="str">
        <f t="shared" si="4"/>
        <v/>
      </c>
      <c r="D155" s="807">
        <f t="shared" si="5"/>
        <v>0</v>
      </c>
      <c r="E155" s="617"/>
      <c r="F155" s="617"/>
      <c r="G155" s="617"/>
      <c r="H155" s="616"/>
      <c r="I155" s="618"/>
      <c r="J155" s="616"/>
      <c r="K155" s="617"/>
      <c r="L155" s="808"/>
      <c r="M155" s="889"/>
      <c r="N155" s="890"/>
      <c r="O155" s="890"/>
      <c r="P155" s="890"/>
      <c r="Q155" s="890"/>
    </row>
    <row r="156" spans="1:22">
      <c r="A156" s="1001"/>
      <c r="B156" s="805"/>
      <c r="C156" s="806" t="str">
        <f t="shared" si="4"/>
        <v/>
      </c>
      <c r="D156" s="807">
        <f t="shared" si="5"/>
        <v>0</v>
      </c>
      <c r="E156" s="617"/>
      <c r="F156" s="617"/>
      <c r="G156" s="617"/>
      <c r="H156" s="616"/>
      <c r="I156" s="618"/>
      <c r="J156" s="616"/>
      <c r="K156" s="617"/>
      <c r="L156" s="808"/>
      <c r="M156" s="889"/>
      <c r="N156" s="890"/>
      <c r="O156" s="890"/>
      <c r="P156" s="890"/>
      <c r="Q156" s="890"/>
    </row>
    <row r="157" spans="1:22">
      <c r="A157" s="1001"/>
      <c r="B157" s="805"/>
      <c r="C157" s="806" t="str">
        <f t="shared" si="4"/>
        <v/>
      </c>
      <c r="D157" s="807">
        <f t="shared" si="5"/>
        <v>0</v>
      </c>
      <c r="E157" s="617"/>
      <c r="F157" s="617"/>
      <c r="G157" s="617"/>
      <c r="H157" s="616"/>
      <c r="I157" s="618"/>
      <c r="J157" s="616"/>
      <c r="K157" s="617"/>
      <c r="L157" s="808"/>
      <c r="M157" s="889"/>
      <c r="N157" s="890"/>
      <c r="O157" s="890"/>
      <c r="P157" s="890"/>
      <c r="Q157" s="890"/>
    </row>
    <row r="158" spans="1:22">
      <c r="A158" s="1001"/>
      <c r="B158" s="805"/>
      <c r="C158" s="806" t="str">
        <f t="shared" si="4"/>
        <v/>
      </c>
      <c r="D158" s="807">
        <f t="shared" si="5"/>
        <v>0</v>
      </c>
      <c r="E158" s="617"/>
      <c r="F158" s="617"/>
      <c r="G158" s="617"/>
      <c r="H158" s="616"/>
      <c r="I158" s="618"/>
      <c r="J158" s="616"/>
      <c r="K158" s="617"/>
      <c r="L158" s="808"/>
      <c r="M158" s="889"/>
      <c r="N158" s="890"/>
      <c r="O158" s="890"/>
      <c r="P158" s="890"/>
      <c r="Q158" s="890"/>
    </row>
    <row r="159" spans="1:22" ht="31.5">
      <c r="A159" s="994" t="s">
        <v>188</v>
      </c>
      <c r="B159" s="505" t="s">
        <v>230</v>
      </c>
      <c r="C159" s="505" t="s">
        <v>232</v>
      </c>
      <c r="D159" s="505"/>
      <c r="E159" s="797" t="s">
        <v>189</v>
      </c>
      <c r="F159" s="797" t="s">
        <v>1092</v>
      </c>
      <c r="G159" s="797" t="s">
        <v>190</v>
      </c>
      <c r="H159" s="505" t="s">
        <v>1093</v>
      </c>
      <c r="I159" s="505" t="s">
        <v>1094</v>
      </c>
      <c r="J159" s="505" t="s">
        <v>1095</v>
      </c>
      <c r="K159" s="573" t="s">
        <v>1096</v>
      </c>
      <c r="L159" s="506" t="s">
        <v>307</v>
      </c>
      <c r="M159" s="798" t="s">
        <v>1634</v>
      </c>
      <c r="N159" s="799" t="s">
        <v>96</v>
      </c>
      <c r="O159" s="799" t="s">
        <v>1635</v>
      </c>
      <c r="P159" s="799" t="s">
        <v>1636</v>
      </c>
      <c r="Q159" s="799" t="s">
        <v>1637</v>
      </c>
      <c r="R159" s="799" t="s">
        <v>1792</v>
      </c>
      <c r="S159" s="996" t="s">
        <v>2103</v>
      </c>
      <c r="T159" s="997" t="s">
        <v>2104</v>
      </c>
      <c r="U159" s="997" t="s">
        <v>2105</v>
      </c>
      <c r="V159" s="997" t="s">
        <v>2106</v>
      </c>
    </row>
    <row r="160" spans="1:22">
      <c r="A160" s="1005" t="s">
        <v>1099</v>
      </c>
      <c r="B160" s="891"/>
      <c r="C160" s="892" t="str">
        <f t="shared" ref="C160:C223" si="6">IF(ISERROR((24*60)/B160),"",((24*60)/B160))</f>
        <v/>
      </c>
      <c r="D160" s="893"/>
      <c r="E160" s="894"/>
      <c r="F160" s="894"/>
      <c r="G160" s="894"/>
      <c r="H160" s="891"/>
      <c r="I160" s="895"/>
      <c r="J160" s="891"/>
      <c r="K160" s="894"/>
      <c r="L160" s="896"/>
      <c r="M160" s="897"/>
      <c r="N160" s="898"/>
      <c r="O160" s="898"/>
      <c r="P160" s="898"/>
      <c r="Q160" s="898"/>
    </row>
    <row r="161" spans="1:22">
      <c r="A161" s="1004" t="s">
        <v>2236</v>
      </c>
      <c r="B161" s="23">
        <v>754</v>
      </c>
      <c r="C161" s="806">
        <f t="shared" si="6"/>
        <v>1.909814323607427</v>
      </c>
      <c r="E161" s="512" t="s">
        <v>2237</v>
      </c>
      <c r="F161" s="617" t="s">
        <v>2238</v>
      </c>
      <c r="G161" s="512">
        <v>500</v>
      </c>
      <c r="H161" s="23" t="s">
        <v>322</v>
      </c>
      <c r="I161" s="23">
        <v>1.2</v>
      </c>
      <c r="J161" s="616" t="s">
        <v>433</v>
      </c>
      <c r="K161" s="617" t="s">
        <v>200</v>
      </c>
      <c r="L161" s="808">
        <v>2</v>
      </c>
      <c r="M161" s="889">
        <v>45915</v>
      </c>
      <c r="N161" s="890" t="s">
        <v>1734</v>
      </c>
      <c r="O161" s="890" t="s">
        <v>2239</v>
      </c>
      <c r="P161" s="890">
        <v>1.7</v>
      </c>
      <c r="Q161" s="890">
        <v>1.66</v>
      </c>
      <c r="R161" s="922">
        <v>6.5</v>
      </c>
      <c r="S161" s="1002" t="s">
        <v>2240</v>
      </c>
      <c r="T161" s="1003" t="s">
        <v>2241</v>
      </c>
      <c r="U161" s="1003" t="s">
        <v>2242</v>
      </c>
      <c r="V161" s="1003" t="s">
        <v>2243</v>
      </c>
    </row>
    <row r="162" spans="1:22">
      <c r="A162" s="1004" t="s">
        <v>2244</v>
      </c>
      <c r="B162" s="23">
        <v>710</v>
      </c>
      <c r="C162" s="806">
        <f t="shared" si="6"/>
        <v>2.028169014084507</v>
      </c>
      <c r="E162" s="512" t="s">
        <v>2245</v>
      </c>
      <c r="F162" s="512" t="s">
        <v>2246</v>
      </c>
      <c r="G162" s="512">
        <v>500</v>
      </c>
      <c r="H162" s="23" t="s">
        <v>311</v>
      </c>
      <c r="I162" s="23">
        <v>1.4</v>
      </c>
      <c r="J162" s="616" t="s">
        <v>433</v>
      </c>
      <c r="K162" s="617" t="s">
        <v>2247</v>
      </c>
      <c r="L162" s="808">
        <v>2</v>
      </c>
      <c r="M162" s="889">
        <v>45947</v>
      </c>
      <c r="N162" s="890" t="s">
        <v>2248</v>
      </c>
      <c r="O162" s="890" t="s">
        <v>2249</v>
      </c>
      <c r="P162" s="890">
        <v>1.71</v>
      </c>
      <c r="Q162" s="890">
        <v>1.87</v>
      </c>
      <c r="R162" s="922">
        <v>5.5</v>
      </c>
      <c r="S162" s="1002" t="s">
        <v>2250</v>
      </c>
      <c r="T162" s="1003" t="s">
        <v>2241</v>
      </c>
      <c r="U162" s="1003" t="s">
        <v>2242</v>
      </c>
      <c r="V162" s="1003" t="s">
        <v>2243</v>
      </c>
    </row>
    <row r="163" spans="1:22">
      <c r="A163" s="1001" t="s">
        <v>1846</v>
      </c>
      <c r="B163" s="616">
        <v>891</v>
      </c>
      <c r="C163" s="806">
        <f t="shared" si="6"/>
        <v>1.6161616161616161</v>
      </c>
      <c r="D163" s="513"/>
      <c r="E163" s="617" t="s">
        <v>1847</v>
      </c>
      <c r="F163" s="617" t="s">
        <v>1843</v>
      </c>
      <c r="G163" s="617">
        <v>500</v>
      </c>
      <c r="H163" s="23" t="s">
        <v>311</v>
      </c>
      <c r="I163" s="616">
        <v>0.25</v>
      </c>
      <c r="J163" s="616" t="s">
        <v>433</v>
      </c>
      <c r="K163" s="617" t="s">
        <v>325</v>
      </c>
      <c r="L163" s="808">
        <v>3.7</v>
      </c>
      <c r="M163" s="889">
        <v>45817</v>
      </c>
      <c r="N163" s="890" t="s">
        <v>1647</v>
      </c>
      <c r="O163" s="890" t="s">
        <v>1844</v>
      </c>
      <c r="P163" s="890">
        <v>1.67</v>
      </c>
      <c r="Q163" s="890">
        <v>1.85</v>
      </c>
      <c r="R163" s="922">
        <v>7.5</v>
      </c>
    </row>
    <row r="164" spans="1:22">
      <c r="A164" s="1001" t="s">
        <v>1854</v>
      </c>
      <c r="B164" s="616">
        <v>825</v>
      </c>
      <c r="C164" s="806">
        <f t="shared" si="6"/>
        <v>1.7454545454545454</v>
      </c>
      <c r="D164" s="513"/>
      <c r="E164" s="617" t="s">
        <v>1725</v>
      </c>
      <c r="F164" s="617" t="s">
        <v>1855</v>
      </c>
      <c r="G164" s="617">
        <v>600</v>
      </c>
      <c r="H164" s="23" t="s">
        <v>311</v>
      </c>
      <c r="I164" s="23">
        <v>1.6</v>
      </c>
      <c r="J164" s="616" t="s">
        <v>433</v>
      </c>
      <c r="K164" s="617" t="s">
        <v>206</v>
      </c>
      <c r="L164" s="808">
        <v>4</v>
      </c>
      <c r="M164" s="889">
        <v>45827</v>
      </c>
      <c r="N164" s="890" t="s">
        <v>1750</v>
      </c>
      <c r="O164" s="890"/>
      <c r="P164" s="890">
        <v>1.76</v>
      </c>
      <c r="Q164" s="890">
        <v>1.73</v>
      </c>
      <c r="R164" s="922">
        <v>12</v>
      </c>
    </row>
    <row r="165" spans="1:22">
      <c r="A165" s="1004" t="s">
        <v>1851</v>
      </c>
      <c r="B165" s="23">
        <v>953</v>
      </c>
      <c r="C165" s="806">
        <f t="shared" si="6"/>
        <v>1.5110178384050368</v>
      </c>
      <c r="E165" s="512" t="s">
        <v>1852</v>
      </c>
      <c r="F165" s="512" t="s">
        <v>1853</v>
      </c>
      <c r="G165" s="512">
        <v>650</v>
      </c>
      <c r="H165" s="23" t="s">
        <v>311</v>
      </c>
      <c r="I165" s="23">
        <v>1.2</v>
      </c>
      <c r="J165" s="616" t="s">
        <v>433</v>
      </c>
      <c r="K165" s="617" t="s">
        <v>897</v>
      </c>
      <c r="L165" s="808">
        <v>5</v>
      </c>
      <c r="M165" s="889">
        <v>45824</v>
      </c>
      <c r="N165" s="890" t="s">
        <v>1744</v>
      </c>
      <c r="O165" s="890" t="s">
        <v>1717</v>
      </c>
      <c r="P165" s="890">
        <v>1.71</v>
      </c>
      <c r="Q165" s="890">
        <v>1.71</v>
      </c>
      <c r="R165" s="922">
        <v>14</v>
      </c>
    </row>
    <row r="166" spans="1:22">
      <c r="A166" s="1004" t="s">
        <v>1856</v>
      </c>
      <c r="B166" s="23">
        <v>950</v>
      </c>
      <c r="C166" s="806">
        <f t="shared" si="6"/>
        <v>1.5157894736842106</v>
      </c>
      <c r="E166" s="512" t="s">
        <v>1857</v>
      </c>
      <c r="F166" s="512" t="s">
        <v>1858</v>
      </c>
      <c r="G166" s="512">
        <v>650</v>
      </c>
      <c r="H166" s="23" t="s">
        <v>311</v>
      </c>
      <c r="I166" s="23">
        <v>0.9</v>
      </c>
      <c r="J166" s="616" t="s">
        <v>433</v>
      </c>
      <c r="K166" s="617" t="s">
        <v>211</v>
      </c>
      <c r="L166" s="808">
        <v>5</v>
      </c>
      <c r="M166" s="889">
        <v>45827</v>
      </c>
      <c r="N166" s="890" t="s">
        <v>1745</v>
      </c>
      <c r="O166" s="890" t="s">
        <v>1739</v>
      </c>
      <c r="P166" s="890">
        <v>1.73</v>
      </c>
      <c r="Q166" s="890" t="s">
        <v>2251</v>
      </c>
      <c r="R166" s="922">
        <v>8</v>
      </c>
    </row>
    <row r="167" spans="1:22">
      <c r="A167" s="1001" t="s">
        <v>1859</v>
      </c>
      <c r="B167" s="616">
        <v>508</v>
      </c>
      <c r="C167" s="806">
        <f t="shared" si="6"/>
        <v>2.8346456692913384</v>
      </c>
      <c r="D167" s="513"/>
      <c r="E167" s="617" t="s">
        <v>1728</v>
      </c>
      <c r="F167" s="617" t="s">
        <v>1860</v>
      </c>
      <c r="G167" s="617">
        <v>500</v>
      </c>
      <c r="H167" s="23" t="s">
        <v>311</v>
      </c>
      <c r="I167" s="616">
        <v>1.6</v>
      </c>
      <c r="J167" s="616" t="s">
        <v>312</v>
      </c>
      <c r="K167" s="617" t="s">
        <v>202</v>
      </c>
      <c r="L167" s="808">
        <v>2</v>
      </c>
      <c r="M167" s="889">
        <v>45827</v>
      </c>
      <c r="N167" s="890" t="s">
        <v>1861</v>
      </c>
      <c r="O167" s="890" t="s">
        <v>1862</v>
      </c>
      <c r="P167" s="890">
        <v>1.84</v>
      </c>
      <c r="Q167" s="890">
        <v>1.9</v>
      </c>
      <c r="R167" s="922">
        <v>6</v>
      </c>
    </row>
    <row r="168" spans="1:22">
      <c r="A168" s="1001" t="s">
        <v>1863</v>
      </c>
      <c r="B168" s="616">
        <v>503</v>
      </c>
      <c r="C168" s="806">
        <f t="shared" si="6"/>
        <v>2.8628230616302188</v>
      </c>
      <c r="D168" s="513"/>
      <c r="E168" s="512" t="s">
        <v>1728</v>
      </c>
      <c r="F168" s="512" t="s">
        <v>1864</v>
      </c>
      <c r="G168" s="512">
        <v>500</v>
      </c>
      <c r="H168" s="23" t="s">
        <v>311</v>
      </c>
      <c r="I168" s="23">
        <v>1.5</v>
      </c>
      <c r="J168" s="616" t="s">
        <v>312</v>
      </c>
      <c r="K168" s="617" t="s">
        <v>342</v>
      </c>
      <c r="L168" s="808">
        <v>2</v>
      </c>
      <c r="M168" s="889">
        <v>45827</v>
      </c>
      <c r="N168" s="890" t="s">
        <v>1741</v>
      </c>
      <c r="O168" s="890" t="s">
        <v>1731</v>
      </c>
      <c r="P168" s="890">
        <v>1.82</v>
      </c>
      <c r="Q168" s="890">
        <v>1.77</v>
      </c>
      <c r="R168" s="922">
        <v>7</v>
      </c>
    </row>
    <row r="169" spans="1:22">
      <c r="A169" s="1001" t="s">
        <v>1866</v>
      </c>
      <c r="B169" s="616">
        <v>840</v>
      </c>
      <c r="C169" s="806">
        <f t="shared" si="6"/>
        <v>1.7142857142857142</v>
      </c>
      <c r="D169" s="513"/>
      <c r="E169" s="617" t="s">
        <v>1550</v>
      </c>
      <c r="F169" s="617" t="s">
        <v>1867</v>
      </c>
      <c r="G169" s="617">
        <v>750</v>
      </c>
      <c r="H169" s="23" t="s">
        <v>311</v>
      </c>
      <c r="I169" s="23">
        <v>1.8</v>
      </c>
      <c r="J169" s="616" t="s">
        <v>433</v>
      </c>
      <c r="K169" s="617" t="s">
        <v>339</v>
      </c>
      <c r="L169" s="808">
        <v>5</v>
      </c>
      <c r="M169" s="889">
        <v>45831</v>
      </c>
      <c r="N169" s="890" t="s">
        <v>1746</v>
      </c>
      <c r="O169" s="890" t="s">
        <v>1753</v>
      </c>
      <c r="P169" s="890">
        <v>1.7849999999999999</v>
      </c>
      <c r="Q169" s="890">
        <v>1.81</v>
      </c>
      <c r="R169" s="922">
        <v>12</v>
      </c>
    </row>
    <row r="170" spans="1:22">
      <c r="A170" s="1004" t="s">
        <v>2252</v>
      </c>
      <c r="B170" s="23">
        <v>891</v>
      </c>
      <c r="C170" s="806">
        <f t="shared" si="6"/>
        <v>1.6161616161616161</v>
      </c>
      <c r="E170" s="512" t="s">
        <v>1847</v>
      </c>
      <c r="F170" s="512" t="s">
        <v>2253</v>
      </c>
      <c r="G170" s="512">
        <v>500</v>
      </c>
      <c r="H170" s="23" t="s">
        <v>311</v>
      </c>
      <c r="I170" s="23">
        <v>0.25</v>
      </c>
      <c r="J170" s="616" t="s">
        <v>433</v>
      </c>
      <c r="K170" s="617" t="s">
        <v>895</v>
      </c>
      <c r="L170" s="808">
        <v>3.7</v>
      </c>
      <c r="M170" s="889">
        <v>45842</v>
      </c>
      <c r="N170" s="890" t="s">
        <v>1734</v>
      </c>
      <c r="O170" s="890" t="s">
        <v>2239</v>
      </c>
      <c r="P170" s="890">
        <v>1.67</v>
      </c>
      <c r="Q170" s="890" t="s">
        <v>2254</v>
      </c>
      <c r="R170" s="922">
        <v>8.5</v>
      </c>
    </row>
    <row r="171" spans="1:22">
      <c r="A171" s="1004" t="s">
        <v>2025</v>
      </c>
      <c r="B171" s="23">
        <v>811</v>
      </c>
      <c r="C171" s="806">
        <f t="shared" si="6"/>
        <v>1.7755856966707768</v>
      </c>
      <c r="E171" s="512" t="s">
        <v>1729</v>
      </c>
      <c r="F171" s="617" t="s">
        <v>2026</v>
      </c>
      <c r="G171" s="512">
        <v>780</v>
      </c>
      <c r="H171" s="23" t="s">
        <v>311</v>
      </c>
      <c r="I171" s="23">
        <v>1.8</v>
      </c>
      <c r="J171" s="616" t="s">
        <v>433</v>
      </c>
      <c r="K171" s="617" t="s">
        <v>1736</v>
      </c>
      <c r="L171" s="808">
        <v>5</v>
      </c>
      <c r="M171" s="889">
        <v>45842</v>
      </c>
      <c r="N171" s="890" t="s">
        <v>1755</v>
      </c>
      <c r="O171" s="890" t="s">
        <v>2255</v>
      </c>
      <c r="P171" s="890">
        <v>1.78</v>
      </c>
      <c r="Q171" s="890" t="s">
        <v>2256</v>
      </c>
      <c r="R171" s="922">
        <v>13</v>
      </c>
    </row>
    <row r="172" spans="1:22">
      <c r="A172" s="1004" t="s">
        <v>2257</v>
      </c>
      <c r="B172" s="616">
        <v>1037</v>
      </c>
      <c r="C172" s="806">
        <f t="shared" si="6"/>
        <v>1.3886210221793636</v>
      </c>
      <c r="D172" s="513"/>
      <c r="E172" s="617" t="s">
        <v>1732</v>
      </c>
      <c r="F172" s="512" t="s">
        <v>2258</v>
      </c>
      <c r="G172" s="617">
        <v>600</v>
      </c>
      <c r="H172" s="23" t="s">
        <v>311</v>
      </c>
      <c r="I172" s="616">
        <v>0.8</v>
      </c>
      <c r="J172" s="616" t="s">
        <v>433</v>
      </c>
      <c r="K172" s="617" t="s">
        <v>2259</v>
      </c>
      <c r="L172" s="808">
        <v>5</v>
      </c>
      <c r="M172" s="889">
        <v>45849</v>
      </c>
      <c r="N172" s="890" t="s">
        <v>1645</v>
      </c>
      <c r="O172" s="890" t="s">
        <v>1646</v>
      </c>
      <c r="P172" s="890">
        <v>1.7</v>
      </c>
      <c r="Q172" s="890">
        <v>1.9</v>
      </c>
      <c r="R172" s="922">
        <v>11</v>
      </c>
      <c r="S172" s="1002">
        <v>-3.5</v>
      </c>
      <c r="T172" s="1003">
        <v>-5.6</v>
      </c>
      <c r="U172" s="1006" t="s">
        <v>2260</v>
      </c>
      <c r="V172" s="1003" t="s">
        <v>2243</v>
      </c>
    </row>
    <row r="173" spans="1:22">
      <c r="A173" s="1001" t="s">
        <v>2261</v>
      </c>
      <c r="B173" s="616">
        <v>1037</v>
      </c>
      <c r="C173" s="806">
        <f t="shared" si="6"/>
        <v>1.3886210221793636</v>
      </c>
      <c r="E173" s="617" t="s">
        <v>1732</v>
      </c>
      <c r="F173" s="512" t="s">
        <v>2258</v>
      </c>
      <c r="G173" s="617">
        <v>600</v>
      </c>
      <c r="H173" s="23" t="s">
        <v>311</v>
      </c>
      <c r="I173" s="616">
        <v>0.8</v>
      </c>
      <c r="J173" s="616" t="s">
        <v>433</v>
      </c>
      <c r="K173" s="617" t="s">
        <v>2262</v>
      </c>
      <c r="L173" s="808">
        <v>5</v>
      </c>
      <c r="M173" s="889">
        <v>45852</v>
      </c>
      <c r="N173" s="890" t="s">
        <v>1935</v>
      </c>
      <c r="O173" s="890" t="s">
        <v>1646</v>
      </c>
      <c r="P173" s="890">
        <v>1.7</v>
      </c>
      <c r="Q173" s="890">
        <v>1.95</v>
      </c>
      <c r="R173" s="922">
        <v>11.5</v>
      </c>
    </row>
    <row r="174" spans="1:22">
      <c r="A174" s="1001" t="s">
        <v>2263</v>
      </c>
      <c r="B174" s="616">
        <v>831</v>
      </c>
      <c r="C174" s="806">
        <f t="shared" si="6"/>
        <v>1.7328519855595668</v>
      </c>
      <c r="D174" s="513"/>
      <c r="E174" s="617" t="s">
        <v>1902</v>
      </c>
      <c r="F174" s="617" t="s">
        <v>2258</v>
      </c>
      <c r="G174" s="617">
        <v>600</v>
      </c>
      <c r="H174" s="23" t="s">
        <v>311</v>
      </c>
      <c r="I174" s="619">
        <v>0.8</v>
      </c>
      <c r="J174" s="616" t="s">
        <v>433</v>
      </c>
      <c r="K174" s="617" t="s">
        <v>2264</v>
      </c>
      <c r="L174" s="808">
        <v>4</v>
      </c>
      <c r="M174" s="889">
        <v>45847</v>
      </c>
      <c r="N174" s="890" t="s">
        <v>1738</v>
      </c>
      <c r="O174" s="890" t="s">
        <v>1646</v>
      </c>
      <c r="P174" s="890">
        <v>1.7</v>
      </c>
      <c r="Q174" s="890">
        <v>1.9</v>
      </c>
      <c r="R174" s="922">
        <v>11</v>
      </c>
    </row>
    <row r="175" spans="1:22">
      <c r="A175" s="1004" t="s">
        <v>2265</v>
      </c>
      <c r="B175" s="23">
        <v>1099</v>
      </c>
      <c r="C175" s="806">
        <f t="shared" si="6"/>
        <v>1.3102820746132848</v>
      </c>
      <c r="E175" s="512" t="s">
        <v>2266</v>
      </c>
      <c r="F175" s="512" t="s">
        <v>2267</v>
      </c>
      <c r="G175" s="512">
        <v>550</v>
      </c>
      <c r="H175" s="23" t="s">
        <v>311</v>
      </c>
      <c r="I175" s="23">
        <v>1</v>
      </c>
      <c r="J175" s="616" t="s">
        <v>433</v>
      </c>
      <c r="K175" s="617" t="s">
        <v>2268</v>
      </c>
      <c r="L175" s="808">
        <v>5</v>
      </c>
      <c r="M175" s="889">
        <v>45854</v>
      </c>
      <c r="N175" s="890" t="s">
        <v>1749</v>
      </c>
      <c r="O175" s="890" t="s">
        <v>1747</v>
      </c>
      <c r="P175" s="890">
        <v>1.73</v>
      </c>
      <c r="Q175" s="890">
        <v>1.85</v>
      </c>
      <c r="R175" s="922">
        <v>11.5</v>
      </c>
    </row>
    <row r="176" spans="1:22">
      <c r="A176" s="1004" t="s">
        <v>2269</v>
      </c>
      <c r="B176" s="23">
        <v>823</v>
      </c>
      <c r="C176" s="806">
        <f t="shared" si="6"/>
        <v>1.7496962332928312</v>
      </c>
      <c r="E176" s="512" t="s">
        <v>1725</v>
      </c>
      <c r="F176" s="512" t="s">
        <v>2270</v>
      </c>
      <c r="G176" s="512">
        <v>600</v>
      </c>
      <c r="H176" s="23" t="s">
        <v>311</v>
      </c>
      <c r="I176" s="23">
        <v>1.6</v>
      </c>
      <c r="J176" s="616" t="s">
        <v>433</v>
      </c>
      <c r="K176" s="617" t="s">
        <v>206</v>
      </c>
      <c r="L176" s="808">
        <v>4</v>
      </c>
      <c r="M176" s="889">
        <v>45856</v>
      </c>
      <c r="N176" s="890" t="s">
        <v>1647</v>
      </c>
      <c r="O176" s="890" t="s">
        <v>1722</v>
      </c>
      <c r="P176" s="890">
        <v>1.76</v>
      </c>
      <c r="Q176" s="890">
        <v>1.63</v>
      </c>
      <c r="R176" s="922">
        <v>12</v>
      </c>
      <c r="S176" s="1002" t="s">
        <v>2271</v>
      </c>
      <c r="T176" s="1003" t="s">
        <v>2272</v>
      </c>
      <c r="U176" s="1003" t="s">
        <v>2273</v>
      </c>
      <c r="V176" s="1003" t="s">
        <v>2243</v>
      </c>
    </row>
    <row r="177" spans="1:22">
      <c r="A177" s="1001" t="s">
        <v>2274</v>
      </c>
      <c r="B177" s="616">
        <v>478</v>
      </c>
      <c r="C177" s="806">
        <f t="shared" si="6"/>
        <v>3.01255230125523</v>
      </c>
      <c r="D177" s="513"/>
      <c r="E177" s="617" t="s">
        <v>2275</v>
      </c>
      <c r="F177" s="617" t="s">
        <v>2276</v>
      </c>
      <c r="G177" s="617">
        <v>500</v>
      </c>
      <c r="H177" s="23" t="s">
        <v>311</v>
      </c>
      <c r="I177" s="619">
        <v>0.8</v>
      </c>
      <c r="J177" s="616" t="s">
        <v>433</v>
      </c>
      <c r="K177" s="617" t="s">
        <v>2277</v>
      </c>
      <c r="L177" s="808">
        <v>2</v>
      </c>
      <c r="M177" s="889">
        <v>45863</v>
      </c>
      <c r="N177" s="890" t="s">
        <v>1934</v>
      </c>
      <c r="O177" s="890" t="s">
        <v>1650</v>
      </c>
      <c r="P177" s="890">
        <v>1.68</v>
      </c>
      <c r="Q177" s="890">
        <v>1.74</v>
      </c>
      <c r="R177" s="922">
        <v>8.5</v>
      </c>
    </row>
    <row r="178" spans="1:22">
      <c r="A178" s="1001" t="s">
        <v>2278</v>
      </c>
      <c r="B178" s="616">
        <v>946</v>
      </c>
      <c r="C178" s="806">
        <f t="shared" si="6"/>
        <v>1.522198731501057</v>
      </c>
      <c r="E178" s="617" t="s">
        <v>1762</v>
      </c>
      <c r="F178" s="512" t="s">
        <v>1733</v>
      </c>
      <c r="G178" s="617">
        <v>650</v>
      </c>
      <c r="H178" s="23" t="s">
        <v>311</v>
      </c>
      <c r="I178" s="619">
        <v>1.1000000000000001</v>
      </c>
      <c r="J178" s="616" t="s">
        <v>433</v>
      </c>
      <c r="K178" s="617" t="s">
        <v>325</v>
      </c>
      <c r="L178" s="808">
        <v>5</v>
      </c>
      <c r="M178" s="889">
        <v>45867</v>
      </c>
      <c r="N178" s="890" t="s">
        <v>1746</v>
      </c>
      <c r="O178" s="890" t="s">
        <v>1735</v>
      </c>
      <c r="P178" s="890">
        <v>1.7150000000000001</v>
      </c>
      <c r="Q178" s="890">
        <v>1.82</v>
      </c>
      <c r="R178" s="922">
        <v>12.5</v>
      </c>
      <c r="S178" s="1002" t="s">
        <v>2279</v>
      </c>
      <c r="T178" s="1003" t="s">
        <v>2280</v>
      </c>
      <c r="U178" s="1003" t="s">
        <v>2281</v>
      </c>
      <c r="V178" s="1003" t="s">
        <v>2243</v>
      </c>
    </row>
    <row r="179" spans="1:22">
      <c r="A179" s="1004" t="s">
        <v>2282</v>
      </c>
      <c r="B179" s="23">
        <v>958</v>
      </c>
      <c r="C179" s="806">
        <f t="shared" si="6"/>
        <v>1.5031315240083507</v>
      </c>
      <c r="E179" s="512" t="s">
        <v>1762</v>
      </c>
      <c r="F179" s="512" t="s">
        <v>1813</v>
      </c>
      <c r="G179" s="512">
        <v>650</v>
      </c>
      <c r="H179" s="23" t="s">
        <v>311</v>
      </c>
      <c r="I179" s="23">
        <v>0.8</v>
      </c>
      <c r="J179" s="616" t="s">
        <v>433</v>
      </c>
      <c r="K179" s="617" t="s">
        <v>1752</v>
      </c>
      <c r="L179" s="808">
        <v>5</v>
      </c>
      <c r="M179" s="889">
        <v>45870</v>
      </c>
      <c r="N179" s="890" t="s">
        <v>1935</v>
      </c>
      <c r="O179" s="890" t="s">
        <v>1552</v>
      </c>
      <c r="P179" s="890">
        <v>1.72</v>
      </c>
      <c r="Q179" s="890">
        <v>1.86</v>
      </c>
      <c r="R179" s="922">
        <v>11</v>
      </c>
      <c r="S179" s="1002" t="s">
        <v>2283</v>
      </c>
      <c r="T179" s="1003" t="s">
        <v>2284</v>
      </c>
      <c r="U179" s="1003" t="s">
        <v>2285</v>
      </c>
      <c r="V179" s="1003" t="s">
        <v>2243</v>
      </c>
    </row>
    <row r="180" spans="1:22">
      <c r="A180" s="1004" t="s">
        <v>2286</v>
      </c>
      <c r="B180" s="23">
        <v>865</v>
      </c>
      <c r="C180" s="806">
        <f t="shared" si="6"/>
        <v>1.6647398843930636</v>
      </c>
      <c r="E180" s="512" t="s">
        <v>1764</v>
      </c>
      <c r="F180" s="617" t="s">
        <v>2287</v>
      </c>
      <c r="G180" s="512">
        <v>550</v>
      </c>
      <c r="H180" s="23" t="s">
        <v>322</v>
      </c>
      <c r="I180" s="23">
        <v>1.1000000000000001</v>
      </c>
      <c r="J180" s="616" t="s">
        <v>433</v>
      </c>
      <c r="K180" s="617" t="s">
        <v>2288</v>
      </c>
      <c r="L180" s="808">
        <v>4</v>
      </c>
      <c r="M180" s="889">
        <v>45880</v>
      </c>
      <c r="N180" s="890" t="s">
        <v>1738</v>
      </c>
      <c r="O180" s="890" t="s">
        <v>2289</v>
      </c>
      <c r="P180" s="890">
        <v>1.68</v>
      </c>
      <c r="Q180" s="890">
        <v>1.68</v>
      </c>
      <c r="R180" s="922">
        <v>8</v>
      </c>
      <c r="S180" s="1002" t="s">
        <v>2290</v>
      </c>
      <c r="T180" s="1003" t="s">
        <v>2291</v>
      </c>
      <c r="U180" s="1003" t="s">
        <v>2292</v>
      </c>
      <c r="V180" s="1003" t="s">
        <v>2243</v>
      </c>
    </row>
    <row r="181" spans="1:22">
      <c r="A181" s="1004" t="s">
        <v>2293</v>
      </c>
      <c r="B181" s="616">
        <v>843</v>
      </c>
      <c r="C181" s="806">
        <f t="shared" si="6"/>
        <v>1.708185053380783</v>
      </c>
      <c r="D181" s="513"/>
      <c r="E181" s="512" t="s">
        <v>1548</v>
      </c>
      <c r="F181" s="617" t="s">
        <v>2294</v>
      </c>
      <c r="G181" s="617">
        <v>730</v>
      </c>
      <c r="H181" s="23" t="s">
        <v>311</v>
      </c>
      <c r="I181" s="616">
        <v>0.9</v>
      </c>
      <c r="J181" s="616" t="s">
        <v>433</v>
      </c>
      <c r="K181" s="617" t="s">
        <v>205</v>
      </c>
      <c r="L181" s="808">
        <v>5</v>
      </c>
      <c r="M181" s="889">
        <v>45884</v>
      </c>
      <c r="N181" s="890" t="s">
        <v>1744</v>
      </c>
      <c r="O181" s="890" t="s">
        <v>1727</v>
      </c>
      <c r="P181" s="890">
        <v>1.71</v>
      </c>
      <c r="Q181" s="890">
        <v>1.85</v>
      </c>
      <c r="R181" s="922">
        <v>13</v>
      </c>
      <c r="S181" s="1002" t="s">
        <v>2283</v>
      </c>
      <c r="T181" s="1003" t="s">
        <v>2284</v>
      </c>
      <c r="U181" s="1003" t="s">
        <v>2283</v>
      </c>
      <c r="V181" s="1003" t="s">
        <v>2243</v>
      </c>
    </row>
    <row r="182" spans="1:22">
      <c r="A182" s="1004" t="s">
        <v>2295</v>
      </c>
      <c r="B182" s="23">
        <v>951</v>
      </c>
      <c r="C182" s="806">
        <f t="shared" si="6"/>
        <v>1.5141955835962144</v>
      </c>
      <c r="E182" s="512" t="s">
        <v>1548</v>
      </c>
      <c r="F182" s="617" t="s">
        <v>1733</v>
      </c>
      <c r="G182" s="512">
        <v>650</v>
      </c>
      <c r="H182" s="23" t="s">
        <v>311</v>
      </c>
      <c r="I182" s="23">
        <v>1.1000000000000001</v>
      </c>
      <c r="J182" s="616" t="s">
        <v>433</v>
      </c>
      <c r="K182" s="617" t="s">
        <v>210</v>
      </c>
      <c r="L182" s="808">
        <v>5</v>
      </c>
      <c r="M182" s="889">
        <v>45887</v>
      </c>
      <c r="N182" s="890" t="s">
        <v>2296</v>
      </c>
      <c r="O182" s="890" t="s">
        <v>1735</v>
      </c>
      <c r="P182" s="890">
        <v>1.71</v>
      </c>
      <c r="Q182" s="890">
        <v>1.95</v>
      </c>
      <c r="R182" s="922">
        <v>11</v>
      </c>
      <c r="S182" s="1002" t="s">
        <v>2279</v>
      </c>
      <c r="T182" s="1003" t="s">
        <v>2280</v>
      </c>
      <c r="U182" s="1003" t="s">
        <v>2297</v>
      </c>
      <c r="V182" s="1003" t="s">
        <v>2243</v>
      </c>
    </row>
    <row r="183" spans="1:22">
      <c r="A183" s="1001" t="s">
        <v>2298</v>
      </c>
      <c r="B183" s="616">
        <v>564</v>
      </c>
      <c r="C183" s="806">
        <f t="shared" si="6"/>
        <v>2.5531914893617023</v>
      </c>
      <c r="D183" s="513"/>
      <c r="E183" s="617" t="s">
        <v>2299</v>
      </c>
      <c r="F183" s="512" t="s">
        <v>2300</v>
      </c>
      <c r="G183" s="617">
        <v>450</v>
      </c>
      <c r="H183" s="23" t="s">
        <v>308</v>
      </c>
      <c r="I183" s="619">
        <v>1.2</v>
      </c>
      <c r="J183" s="616" t="s">
        <v>433</v>
      </c>
      <c r="K183" s="617" t="s">
        <v>223</v>
      </c>
      <c r="L183" s="808">
        <v>2</v>
      </c>
      <c r="M183" s="889">
        <v>45896</v>
      </c>
      <c r="N183" s="890" t="s">
        <v>1829</v>
      </c>
      <c r="O183" s="890" t="s">
        <v>1765</v>
      </c>
      <c r="P183" s="890">
        <v>1.79</v>
      </c>
      <c r="Q183" s="890">
        <v>1.9</v>
      </c>
      <c r="R183" s="922">
        <v>8</v>
      </c>
      <c r="S183" s="1002" t="s">
        <v>2290</v>
      </c>
      <c r="T183" s="1003" t="s">
        <v>2301</v>
      </c>
      <c r="U183" s="1003" t="s">
        <v>2271</v>
      </c>
      <c r="V183" s="1003" t="s">
        <v>2243</v>
      </c>
    </row>
    <row r="184" spans="1:22">
      <c r="A184" s="1004" t="s">
        <v>2302</v>
      </c>
      <c r="B184" s="23">
        <v>852</v>
      </c>
      <c r="C184" s="806">
        <f t="shared" si="6"/>
        <v>1.6901408450704225</v>
      </c>
      <c r="D184" s="513"/>
      <c r="E184" s="512" t="s">
        <v>2303</v>
      </c>
      <c r="F184" s="512" t="s">
        <v>2304</v>
      </c>
      <c r="G184" s="512">
        <v>650</v>
      </c>
      <c r="H184" s="23" t="s">
        <v>311</v>
      </c>
      <c r="I184" s="23">
        <v>0.8</v>
      </c>
      <c r="J184" s="616" t="s">
        <v>433</v>
      </c>
      <c r="K184" s="617" t="s">
        <v>265</v>
      </c>
      <c r="L184" s="808">
        <v>4.5</v>
      </c>
      <c r="M184" s="889">
        <v>45891</v>
      </c>
      <c r="N184" s="890" t="s">
        <v>1745</v>
      </c>
      <c r="O184" s="890" t="s">
        <v>1812</v>
      </c>
      <c r="P184" s="890">
        <v>1.73</v>
      </c>
      <c r="Q184" s="890">
        <v>1.9</v>
      </c>
      <c r="R184" s="922">
        <v>10.5</v>
      </c>
      <c r="S184" s="1002" t="s">
        <v>2305</v>
      </c>
      <c r="T184" s="1003" t="s">
        <v>2306</v>
      </c>
      <c r="U184" s="1003" t="s">
        <v>2307</v>
      </c>
      <c r="V184" s="1003" t="s">
        <v>2243</v>
      </c>
    </row>
    <row r="185" spans="1:22">
      <c r="A185" s="1004" t="s">
        <v>1927</v>
      </c>
      <c r="B185" s="23">
        <v>762</v>
      </c>
      <c r="C185" s="806">
        <f t="shared" si="6"/>
        <v>1.889763779527559</v>
      </c>
      <c r="E185" s="512" t="s">
        <v>1902</v>
      </c>
      <c r="F185" s="617" t="s">
        <v>2035</v>
      </c>
      <c r="G185" s="512">
        <v>650</v>
      </c>
      <c r="H185" s="23" t="s">
        <v>311</v>
      </c>
      <c r="I185" s="23">
        <v>0.7</v>
      </c>
      <c r="J185" s="616" t="s">
        <v>433</v>
      </c>
      <c r="K185" s="617" t="s">
        <v>211</v>
      </c>
      <c r="L185" s="808">
        <v>4</v>
      </c>
      <c r="M185" s="889">
        <v>45898</v>
      </c>
      <c r="N185" s="890" t="s">
        <v>1738</v>
      </c>
      <c r="O185" s="890" t="s">
        <v>1648</v>
      </c>
      <c r="P185" s="890">
        <v>1.7</v>
      </c>
      <c r="Q185" s="890">
        <v>1.86</v>
      </c>
      <c r="R185" s="922">
        <v>11</v>
      </c>
      <c r="S185" s="1002" t="s">
        <v>2307</v>
      </c>
      <c r="T185" s="1003" t="s">
        <v>2272</v>
      </c>
      <c r="U185" s="1003" t="s">
        <v>2308</v>
      </c>
      <c r="V185" s="1003" t="s">
        <v>2243</v>
      </c>
    </row>
    <row r="186" spans="1:22">
      <c r="A186" s="1001" t="s">
        <v>2032</v>
      </c>
      <c r="B186" s="616">
        <v>890</v>
      </c>
      <c r="C186" s="806">
        <f t="shared" si="6"/>
        <v>1.6179775280898876</v>
      </c>
      <c r="E186" s="617" t="s">
        <v>1762</v>
      </c>
      <c r="F186" s="617" t="s">
        <v>2309</v>
      </c>
      <c r="G186" s="617">
        <v>690</v>
      </c>
      <c r="H186" s="23" t="s">
        <v>311</v>
      </c>
      <c r="I186" s="619">
        <v>1.1000000000000001</v>
      </c>
      <c r="J186" s="616" t="s">
        <v>433</v>
      </c>
      <c r="K186" s="617" t="s">
        <v>218</v>
      </c>
      <c r="L186" s="808">
        <v>5</v>
      </c>
      <c r="M186" s="889">
        <v>45897</v>
      </c>
      <c r="N186" s="890" t="s">
        <v>2310</v>
      </c>
      <c r="O186" s="890" t="s">
        <v>1716</v>
      </c>
      <c r="P186" s="890">
        <v>1.73</v>
      </c>
      <c r="Q186" s="890">
        <v>1.99</v>
      </c>
      <c r="R186" s="922">
        <v>12.5</v>
      </c>
      <c r="S186" s="1002" t="s">
        <v>2279</v>
      </c>
      <c r="T186" s="1003" t="s">
        <v>2280</v>
      </c>
      <c r="U186" s="1003" t="s">
        <v>2311</v>
      </c>
      <c r="V186" s="1003" t="s">
        <v>2243</v>
      </c>
    </row>
    <row r="187" spans="1:22">
      <c r="A187" s="1004" t="s">
        <v>2040</v>
      </c>
      <c r="B187" s="23">
        <v>950</v>
      </c>
      <c r="C187" s="806">
        <f t="shared" si="6"/>
        <v>1.5157894736842106</v>
      </c>
      <c r="E187" s="512" t="s">
        <v>1814</v>
      </c>
      <c r="F187" s="617" t="s">
        <v>2041</v>
      </c>
      <c r="G187" s="512">
        <v>650</v>
      </c>
      <c r="H187" s="23" t="s">
        <v>311</v>
      </c>
      <c r="I187" s="616">
        <v>0.9</v>
      </c>
      <c r="J187" s="616" t="s">
        <v>433</v>
      </c>
      <c r="K187" s="617" t="s">
        <v>2268</v>
      </c>
      <c r="L187" s="808">
        <v>5</v>
      </c>
      <c r="M187" s="889">
        <v>45898</v>
      </c>
      <c r="N187" s="890" t="s">
        <v>2312</v>
      </c>
      <c r="O187" s="890" t="s">
        <v>2239</v>
      </c>
      <c r="P187" s="890">
        <v>1.73</v>
      </c>
      <c r="Q187" s="890">
        <v>1.85</v>
      </c>
      <c r="R187" s="922">
        <v>7.5</v>
      </c>
      <c r="S187" s="1002" t="s">
        <v>2250</v>
      </c>
      <c r="T187" s="1003" t="s">
        <v>2313</v>
      </c>
      <c r="U187" s="1003" t="s">
        <v>2314</v>
      </c>
      <c r="V187" s="1003" t="s">
        <v>2243</v>
      </c>
    </row>
    <row r="188" spans="1:22">
      <c r="A188" s="1001" t="s">
        <v>2315</v>
      </c>
      <c r="B188" s="616">
        <v>932</v>
      </c>
      <c r="C188" s="806">
        <f t="shared" si="6"/>
        <v>1.5450643776824033</v>
      </c>
      <c r="D188" s="513"/>
      <c r="E188" s="617" t="s">
        <v>1857</v>
      </c>
      <c r="F188" s="617" t="s">
        <v>2316</v>
      </c>
      <c r="G188" s="617">
        <v>660</v>
      </c>
      <c r="H188" s="616" t="s">
        <v>311</v>
      </c>
      <c r="I188" s="619">
        <v>0.9</v>
      </c>
      <c r="J188" s="616" t="s">
        <v>433</v>
      </c>
      <c r="K188" s="617" t="s">
        <v>352</v>
      </c>
      <c r="L188" s="808">
        <v>5</v>
      </c>
      <c r="M188" s="889">
        <v>45905</v>
      </c>
      <c r="N188" s="890" t="s">
        <v>2317</v>
      </c>
      <c r="O188" s="890" t="s">
        <v>2239</v>
      </c>
      <c r="P188" s="890">
        <v>1.73</v>
      </c>
      <c r="Q188" s="890">
        <v>1.83</v>
      </c>
      <c r="R188" s="922">
        <v>7.5</v>
      </c>
      <c r="S188" s="1002" t="s">
        <v>2250</v>
      </c>
      <c r="T188" s="1003" t="s">
        <v>2313</v>
      </c>
      <c r="U188" s="1003" t="s">
        <v>2314</v>
      </c>
      <c r="V188" s="1003" t="s">
        <v>2243</v>
      </c>
    </row>
    <row r="189" spans="1:22">
      <c r="A189" s="1004" t="s">
        <v>1916</v>
      </c>
      <c r="B189" s="23">
        <v>1037</v>
      </c>
      <c r="C189" s="806">
        <f t="shared" si="6"/>
        <v>1.3886210221793636</v>
      </c>
      <c r="E189" s="512" t="s">
        <v>1732</v>
      </c>
      <c r="F189" s="617" t="s">
        <v>2318</v>
      </c>
      <c r="G189" s="512">
        <v>600</v>
      </c>
      <c r="H189" s="23" t="s">
        <v>311</v>
      </c>
      <c r="I189" s="23">
        <v>0.8</v>
      </c>
      <c r="J189" s="616" t="s">
        <v>433</v>
      </c>
      <c r="K189" s="617" t="s">
        <v>320</v>
      </c>
      <c r="L189" s="808">
        <v>5</v>
      </c>
      <c r="M189" s="889">
        <v>45897</v>
      </c>
      <c r="N189" s="890" t="s">
        <v>1734</v>
      </c>
      <c r="O189" s="890" t="s">
        <v>1648</v>
      </c>
      <c r="P189" s="890">
        <v>1.7</v>
      </c>
      <c r="Q189" s="890">
        <v>1.94</v>
      </c>
      <c r="R189" s="922">
        <v>11</v>
      </c>
      <c r="S189" s="1002" t="s">
        <v>2319</v>
      </c>
      <c r="T189" s="1003" t="s">
        <v>2272</v>
      </c>
      <c r="U189" s="1003" t="s">
        <v>2320</v>
      </c>
      <c r="V189" s="1003" t="s">
        <v>2243</v>
      </c>
    </row>
    <row r="190" spans="1:22">
      <c r="A190" s="1004" t="s">
        <v>2321</v>
      </c>
      <c r="B190" s="23">
        <v>1031</v>
      </c>
      <c r="C190" s="806">
        <f t="shared" si="6"/>
        <v>1.396702230843841</v>
      </c>
      <c r="E190" s="512" t="s">
        <v>2322</v>
      </c>
      <c r="F190" s="512" t="s">
        <v>2318</v>
      </c>
      <c r="G190" s="512">
        <v>600</v>
      </c>
      <c r="H190" s="616" t="s">
        <v>311</v>
      </c>
      <c r="I190" s="23">
        <v>0.8</v>
      </c>
      <c r="J190" s="616" t="s">
        <v>433</v>
      </c>
      <c r="K190" s="617" t="s">
        <v>320</v>
      </c>
      <c r="L190" s="808">
        <v>5</v>
      </c>
      <c r="M190" s="889">
        <v>45905</v>
      </c>
      <c r="N190" s="890" t="s">
        <v>1734</v>
      </c>
      <c r="O190" s="890" t="s">
        <v>1648</v>
      </c>
      <c r="P190" s="890">
        <v>1.7</v>
      </c>
      <c r="Q190" s="890">
        <v>2</v>
      </c>
      <c r="R190" s="922">
        <v>11</v>
      </c>
      <c r="S190" s="1002" t="s">
        <v>2319</v>
      </c>
      <c r="T190" s="1003" t="s">
        <v>2272</v>
      </c>
      <c r="U190" s="1003" t="s">
        <v>2323</v>
      </c>
      <c r="V190" s="1003" t="s">
        <v>2243</v>
      </c>
    </row>
    <row r="191" spans="1:22">
      <c r="A191" s="1001" t="s">
        <v>2324</v>
      </c>
      <c r="B191" s="616">
        <v>890</v>
      </c>
      <c r="C191" s="806">
        <f t="shared" si="6"/>
        <v>1.6179775280898876</v>
      </c>
      <c r="D191" s="513"/>
      <c r="E191" s="617" t="s">
        <v>1548</v>
      </c>
      <c r="F191" s="617" t="s">
        <v>2309</v>
      </c>
      <c r="G191" s="617">
        <v>700</v>
      </c>
      <c r="H191" s="23" t="s">
        <v>311</v>
      </c>
      <c r="I191" s="618">
        <v>1</v>
      </c>
      <c r="J191" s="616" t="s">
        <v>433</v>
      </c>
      <c r="K191" s="617" t="s">
        <v>199</v>
      </c>
      <c r="L191" s="808">
        <v>5</v>
      </c>
      <c r="M191" s="889">
        <v>45905</v>
      </c>
      <c r="N191" s="890" t="s">
        <v>1744</v>
      </c>
      <c r="O191" s="890" t="s">
        <v>1716</v>
      </c>
      <c r="P191" s="890">
        <v>1.76</v>
      </c>
      <c r="Q191" s="890">
        <v>1.78</v>
      </c>
      <c r="R191" s="922">
        <v>11.5</v>
      </c>
      <c r="S191" s="1002" t="s">
        <v>2283</v>
      </c>
      <c r="T191" s="1003" t="s">
        <v>2284</v>
      </c>
      <c r="U191" s="1003" t="s">
        <v>2325</v>
      </c>
      <c r="V191" s="1003" t="s">
        <v>2243</v>
      </c>
    </row>
    <row r="192" spans="1:22">
      <c r="A192" s="1001" t="s">
        <v>2326</v>
      </c>
      <c r="B192" s="616">
        <v>831</v>
      </c>
      <c r="C192" s="806">
        <f t="shared" si="6"/>
        <v>1.7328519855595668</v>
      </c>
      <c r="D192" s="513"/>
      <c r="E192" s="617" t="s">
        <v>1548</v>
      </c>
      <c r="F192" s="617" t="s">
        <v>2327</v>
      </c>
      <c r="G192" s="617">
        <v>750</v>
      </c>
      <c r="H192" s="23" t="s">
        <v>311</v>
      </c>
      <c r="I192" s="618">
        <v>1</v>
      </c>
      <c r="J192" s="616" t="s">
        <v>433</v>
      </c>
      <c r="K192" s="617" t="s">
        <v>338</v>
      </c>
      <c r="L192" s="808">
        <v>5</v>
      </c>
      <c r="M192" s="889">
        <v>45904</v>
      </c>
      <c r="N192" s="890" t="s">
        <v>1935</v>
      </c>
      <c r="O192" s="890" t="s">
        <v>2210</v>
      </c>
      <c r="P192" s="890">
        <v>1.71</v>
      </c>
      <c r="Q192" s="890">
        <v>1.81</v>
      </c>
      <c r="R192" s="922">
        <v>12</v>
      </c>
      <c r="S192" s="1002" t="s">
        <v>2283</v>
      </c>
      <c r="T192" s="1003" t="s">
        <v>2284</v>
      </c>
      <c r="U192" s="1003" t="s">
        <v>2328</v>
      </c>
      <c r="V192" s="1003" t="s">
        <v>2243</v>
      </c>
    </row>
    <row r="193" spans="1:22">
      <c r="A193" s="1004" t="s">
        <v>2329</v>
      </c>
      <c r="B193" s="23">
        <v>1078</v>
      </c>
      <c r="C193" s="806">
        <f t="shared" si="6"/>
        <v>1.3358070500927643</v>
      </c>
      <c r="E193" s="512" t="s">
        <v>1808</v>
      </c>
      <c r="F193" s="512" t="s">
        <v>2330</v>
      </c>
      <c r="G193" s="512">
        <v>550</v>
      </c>
      <c r="H193" s="23" t="s">
        <v>311</v>
      </c>
      <c r="I193" s="23">
        <v>0.7</v>
      </c>
      <c r="J193" s="616" t="s">
        <v>433</v>
      </c>
      <c r="K193" s="617" t="s">
        <v>204</v>
      </c>
      <c r="L193" s="808">
        <v>5</v>
      </c>
      <c r="M193" s="889">
        <v>45908</v>
      </c>
      <c r="N193" s="890" t="s">
        <v>1755</v>
      </c>
      <c r="O193" s="890" t="s">
        <v>1705</v>
      </c>
      <c r="P193" s="890">
        <v>1.63</v>
      </c>
      <c r="Q193" s="890">
        <v>1.87</v>
      </c>
      <c r="R193" s="922">
        <v>8</v>
      </c>
      <c r="S193" s="1002" t="s">
        <v>2242</v>
      </c>
      <c r="T193" s="1003" t="s">
        <v>2331</v>
      </c>
      <c r="U193" s="1003" t="s">
        <v>2332</v>
      </c>
      <c r="V193" s="1003" t="s">
        <v>2243</v>
      </c>
    </row>
    <row r="194" spans="1:22">
      <c r="A194" s="1004" t="s">
        <v>2057</v>
      </c>
      <c r="B194" s="23">
        <v>793</v>
      </c>
      <c r="C194" s="806">
        <f t="shared" si="6"/>
        <v>1.815889029003783</v>
      </c>
      <c r="D194" s="513"/>
      <c r="E194" s="512" t="s">
        <v>1762</v>
      </c>
      <c r="F194" s="512" t="s">
        <v>2056</v>
      </c>
      <c r="G194" s="512">
        <v>780</v>
      </c>
      <c r="H194" s="23" t="s">
        <v>311</v>
      </c>
      <c r="I194" s="23">
        <v>1.1000000000000001</v>
      </c>
      <c r="J194" s="616" t="s">
        <v>312</v>
      </c>
      <c r="K194" s="617" t="s">
        <v>327</v>
      </c>
      <c r="L194" s="808">
        <v>5</v>
      </c>
      <c r="M194" s="889">
        <v>45909</v>
      </c>
      <c r="N194" s="890" t="s">
        <v>1829</v>
      </c>
      <c r="O194" s="890" t="s">
        <v>2210</v>
      </c>
      <c r="P194" s="890">
        <v>1.71</v>
      </c>
      <c r="Q194" s="890">
        <v>1.76</v>
      </c>
      <c r="R194" s="922">
        <v>12</v>
      </c>
      <c r="S194" s="1002" t="s">
        <v>2283</v>
      </c>
      <c r="T194" s="1003" t="s">
        <v>2284</v>
      </c>
      <c r="U194" s="1003" t="s">
        <v>2325</v>
      </c>
      <c r="V194" s="1003" t="s">
        <v>2243</v>
      </c>
    </row>
    <row r="195" spans="1:22">
      <c r="A195" s="1004" t="s">
        <v>2333</v>
      </c>
      <c r="B195" s="23">
        <v>873</v>
      </c>
      <c r="C195" s="806">
        <f t="shared" si="6"/>
        <v>1.6494845360824741</v>
      </c>
      <c r="E195" s="512" t="s">
        <v>1762</v>
      </c>
      <c r="F195" s="617" t="s">
        <v>2309</v>
      </c>
      <c r="G195" s="512">
        <v>700</v>
      </c>
      <c r="H195" s="23" t="s">
        <v>311</v>
      </c>
      <c r="I195" s="23">
        <v>1.2</v>
      </c>
      <c r="J195" s="616" t="s">
        <v>433</v>
      </c>
      <c r="K195" s="617" t="s">
        <v>205</v>
      </c>
      <c r="L195" s="808">
        <v>5</v>
      </c>
      <c r="M195" s="889">
        <v>45915</v>
      </c>
      <c r="N195" s="890" t="s">
        <v>1746</v>
      </c>
      <c r="O195" s="890" t="s">
        <v>1716</v>
      </c>
      <c r="P195" s="890">
        <v>1.73</v>
      </c>
      <c r="Q195" s="890">
        <v>2</v>
      </c>
      <c r="R195" s="922">
        <v>12.5</v>
      </c>
      <c r="S195" s="1002" t="s">
        <v>2279</v>
      </c>
      <c r="T195" s="1003" t="s">
        <v>2280</v>
      </c>
      <c r="U195" s="1003" t="s">
        <v>2311</v>
      </c>
      <c r="V195" s="1003" t="s">
        <v>2243</v>
      </c>
    </row>
    <row r="196" spans="1:22">
      <c r="A196" s="1001" t="s">
        <v>2334</v>
      </c>
      <c r="B196" s="616">
        <v>770</v>
      </c>
      <c r="C196" s="806">
        <f t="shared" si="6"/>
        <v>1.8701298701298701</v>
      </c>
      <c r="D196" s="513"/>
      <c r="E196" s="512" t="s">
        <v>1762</v>
      </c>
      <c r="F196" s="512" t="s">
        <v>2056</v>
      </c>
      <c r="G196" s="617">
        <v>800</v>
      </c>
      <c r="H196" s="23" t="s">
        <v>311</v>
      </c>
      <c r="I196" s="23">
        <v>1.1000000000000001</v>
      </c>
      <c r="J196" s="616" t="s">
        <v>433</v>
      </c>
      <c r="K196" s="617" t="s">
        <v>217</v>
      </c>
      <c r="L196" s="808">
        <v>5</v>
      </c>
      <c r="M196" s="889">
        <v>45917</v>
      </c>
      <c r="N196" s="890" t="s">
        <v>1745</v>
      </c>
      <c r="O196" s="890" t="s">
        <v>2210</v>
      </c>
      <c r="P196" s="890">
        <v>1.71</v>
      </c>
      <c r="Q196" s="890">
        <v>1.82</v>
      </c>
      <c r="R196" s="922">
        <v>12</v>
      </c>
      <c r="S196" s="1002" t="s">
        <v>2283</v>
      </c>
      <c r="T196" s="1003" t="s">
        <v>2335</v>
      </c>
      <c r="U196" s="1003" t="s">
        <v>2336</v>
      </c>
      <c r="V196" s="1003" t="s">
        <v>2243</v>
      </c>
    </row>
    <row r="197" spans="1:22">
      <c r="A197" s="1004" t="s">
        <v>2337</v>
      </c>
      <c r="B197" s="23">
        <v>828</v>
      </c>
      <c r="C197" s="806">
        <f t="shared" si="6"/>
        <v>1.7391304347826086</v>
      </c>
      <c r="E197" s="512" t="s">
        <v>1548</v>
      </c>
      <c r="F197" s="512" t="s">
        <v>2338</v>
      </c>
      <c r="G197" s="512">
        <v>750</v>
      </c>
      <c r="H197" s="23" t="s">
        <v>311</v>
      </c>
      <c r="I197" s="23">
        <v>1.1000000000000001</v>
      </c>
      <c r="J197" s="616" t="s">
        <v>433</v>
      </c>
      <c r="K197" s="617" t="s">
        <v>346</v>
      </c>
      <c r="L197" s="808">
        <v>5</v>
      </c>
      <c r="M197" s="889">
        <v>45922</v>
      </c>
      <c r="N197" s="890" t="s">
        <v>1755</v>
      </c>
      <c r="O197" s="890" t="s">
        <v>1650</v>
      </c>
      <c r="P197" s="890">
        <v>1.71</v>
      </c>
      <c r="Q197" s="890">
        <v>1.82</v>
      </c>
      <c r="R197" s="922">
        <v>14</v>
      </c>
      <c r="S197" s="1002" t="s">
        <v>2279</v>
      </c>
      <c r="T197" s="1003" t="s">
        <v>2280</v>
      </c>
      <c r="U197" s="1003" t="s">
        <v>2339</v>
      </c>
      <c r="V197" s="1003" t="s">
        <v>2243</v>
      </c>
    </row>
    <row r="198" spans="1:22">
      <c r="A198" s="1004" t="s">
        <v>2340</v>
      </c>
      <c r="B198" s="23">
        <v>751</v>
      </c>
      <c r="C198" s="806">
        <f t="shared" si="6"/>
        <v>1.9174434087882823</v>
      </c>
      <c r="E198" s="512" t="s">
        <v>2341</v>
      </c>
      <c r="F198" s="512" t="s">
        <v>2342</v>
      </c>
      <c r="G198" s="512">
        <v>660</v>
      </c>
      <c r="H198" s="23" t="s">
        <v>311</v>
      </c>
      <c r="I198" s="23">
        <v>0.7</v>
      </c>
      <c r="J198" s="616" t="s">
        <v>433</v>
      </c>
      <c r="K198" s="617" t="s">
        <v>202</v>
      </c>
      <c r="L198" s="808">
        <v>4</v>
      </c>
      <c r="M198" s="889">
        <v>45925</v>
      </c>
      <c r="N198" s="890" t="s">
        <v>1738</v>
      </c>
      <c r="O198" s="890" t="s">
        <v>2343</v>
      </c>
      <c r="P198" s="890">
        <v>1.7</v>
      </c>
      <c r="Q198" s="890">
        <v>1.88</v>
      </c>
      <c r="R198" s="922">
        <v>11</v>
      </c>
      <c r="S198" s="1002" t="s">
        <v>2307</v>
      </c>
      <c r="T198" s="1003" t="s">
        <v>2272</v>
      </c>
      <c r="U198" s="1003" t="s">
        <v>2308</v>
      </c>
      <c r="V198" s="1003" t="s">
        <v>2243</v>
      </c>
    </row>
    <row r="199" spans="1:22">
      <c r="A199" s="1004" t="s">
        <v>2344</v>
      </c>
      <c r="B199" s="23">
        <v>823</v>
      </c>
      <c r="C199" s="806">
        <f t="shared" si="6"/>
        <v>1.7496962332928312</v>
      </c>
      <c r="E199" s="512" t="s">
        <v>1725</v>
      </c>
      <c r="F199" s="617" t="s">
        <v>2345</v>
      </c>
      <c r="G199" s="512">
        <v>600</v>
      </c>
      <c r="H199" s="23" t="s">
        <v>311</v>
      </c>
      <c r="I199" s="23">
        <v>1.6</v>
      </c>
      <c r="J199" s="616" t="s">
        <v>433</v>
      </c>
      <c r="K199" s="617" t="s">
        <v>1100</v>
      </c>
      <c r="L199" s="808">
        <v>4</v>
      </c>
      <c r="M199" s="889">
        <v>45930</v>
      </c>
      <c r="N199" s="890" t="s">
        <v>1740</v>
      </c>
      <c r="O199" s="890" t="s">
        <v>2346</v>
      </c>
      <c r="P199" s="890">
        <v>1.77</v>
      </c>
      <c r="Q199" s="890">
        <v>1.76</v>
      </c>
      <c r="R199" s="922">
        <v>15</v>
      </c>
      <c r="S199" s="1002" t="s">
        <v>2271</v>
      </c>
      <c r="T199" s="1003" t="s">
        <v>2272</v>
      </c>
      <c r="U199" s="1003" t="s">
        <v>2273</v>
      </c>
      <c r="V199" s="1003" t="s">
        <v>2243</v>
      </c>
    </row>
    <row r="200" spans="1:22">
      <c r="A200" s="1004" t="s">
        <v>2347</v>
      </c>
      <c r="B200" s="23">
        <v>836</v>
      </c>
      <c r="C200" s="806">
        <f t="shared" si="6"/>
        <v>1.7224880382775121</v>
      </c>
      <c r="E200" s="512" t="s">
        <v>1548</v>
      </c>
      <c r="F200" s="617" t="s">
        <v>2348</v>
      </c>
      <c r="G200" s="512">
        <v>740</v>
      </c>
      <c r="H200" s="23" t="s">
        <v>311</v>
      </c>
      <c r="I200" s="23">
        <v>1.2</v>
      </c>
      <c r="J200" s="616" t="s">
        <v>433</v>
      </c>
      <c r="K200" s="617" t="s">
        <v>352</v>
      </c>
      <c r="L200" s="808">
        <v>5</v>
      </c>
      <c r="M200" s="889">
        <v>45932</v>
      </c>
      <c r="N200" s="890" t="s">
        <v>1746</v>
      </c>
      <c r="O200" s="890" t="s">
        <v>2289</v>
      </c>
      <c r="P200" s="890">
        <v>1.71</v>
      </c>
      <c r="Q200" s="890">
        <v>1.78</v>
      </c>
      <c r="R200" s="922">
        <v>13.5</v>
      </c>
      <c r="S200" s="1002" t="s">
        <v>2279</v>
      </c>
      <c r="T200" s="1003" t="s">
        <v>2280</v>
      </c>
      <c r="U200" s="1003" t="s">
        <v>2280</v>
      </c>
      <c r="V200" s="1003" t="s">
        <v>2243</v>
      </c>
    </row>
    <row r="201" spans="1:22">
      <c r="A201" s="1001" t="s">
        <v>2062</v>
      </c>
      <c r="B201" s="616">
        <v>952</v>
      </c>
      <c r="C201" s="806">
        <f t="shared" si="6"/>
        <v>1.5126050420168067</v>
      </c>
      <c r="D201" s="513"/>
      <c r="E201" s="617" t="s">
        <v>1732</v>
      </c>
      <c r="F201" s="617" t="s">
        <v>2342</v>
      </c>
      <c r="G201" s="617">
        <v>650</v>
      </c>
      <c r="H201" s="23" t="s">
        <v>311</v>
      </c>
      <c r="I201" s="619">
        <v>0.8</v>
      </c>
      <c r="J201" s="616" t="s">
        <v>433</v>
      </c>
      <c r="K201" s="617" t="s">
        <v>209</v>
      </c>
      <c r="L201" s="808">
        <v>5</v>
      </c>
      <c r="M201" s="889">
        <v>45937</v>
      </c>
      <c r="N201" s="890" t="s">
        <v>1734</v>
      </c>
      <c r="O201" s="890" t="s">
        <v>2343</v>
      </c>
      <c r="P201" s="890">
        <v>1.7</v>
      </c>
      <c r="Q201" s="890">
        <v>1.95</v>
      </c>
      <c r="R201" s="924">
        <v>11</v>
      </c>
      <c r="S201" s="1007" t="s">
        <v>2319</v>
      </c>
      <c r="T201" s="1008" t="s">
        <v>2272</v>
      </c>
      <c r="U201" s="1008" t="s">
        <v>2323</v>
      </c>
      <c r="V201" s="1008" t="s">
        <v>2243</v>
      </c>
    </row>
    <row r="202" spans="1:22">
      <c r="A202" s="1001" t="s">
        <v>2349</v>
      </c>
      <c r="B202" s="616">
        <v>791</v>
      </c>
      <c r="C202" s="806">
        <f t="shared" si="6"/>
        <v>1.8204804045512011</v>
      </c>
      <c r="E202" s="617" t="s">
        <v>1550</v>
      </c>
      <c r="F202" s="617" t="s">
        <v>2350</v>
      </c>
      <c r="G202" s="617">
        <v>800</v>
      </c>
      <c r="H202" s="23" t="s">
        <v>311</v>
      </c>
      <c r="I202" s="23">
        <v>1.8</v>
      </c>
      <c r="J202" s="616" t="s">
        <v>433</v>
      </c>
      <c r="K202" s="617" t="s">
        <v>207</v>
      </c>
      <c r="L202" s="808">
        <v>5</v>
      </c>
      <c r="M202" s="889">
        <v>45933</v>
      </c>
      <c r="N202" s="890" t="s">
        <v>1755</v>
      </c>
      <c r="O202" s="890" t="s">
        <v>323</v>
      </c>
      <c r="P202" s="890">
        <v>1.78</v>
      </c>
      <c r="Q202" s="890">
        <v>1.79</v>
      </c>
      <c r="R202" s="922">
        <v>13.5</v>
      </c>
      <c r="S202" s="1002" t="s">
        <v>2325</v>
      </c>
      <c r="T202" s="1003" t="s">
        <v>2351</v>
      </c>
      <c r="U202" s="1003" t="s">
        <v>2279</v>
      </c>
      <c r="V202" s="1003" t="s">
        <v>2243</v>
      </c>
    </row>
    <row r="203" spans="1:22">
      <c r="A203" s="1004" t="s">
        <v>2352</v>
      </c>
      <c r="B203" s="616">
        <v>793</v>
      </c>
      <c r="C203" s="806">
        <f t="shared" si="6"/>
        <v>1.815889029003783</v>
      </c>
      <c r="D203" s="513"/>
      <c r="E203" s="617" t="s">
        <v>2353</v>
      </c>
      <c r="F203" s="512" t="s">
        <v>2354</v>
      </c>
      <c r="G203" s="617">
        <v>600</v>
      </c>
      <c r="H203" s="23" t="s">
        <v>322</v>
      </c>
      <c r="I203" s="619">
        <v>1.1000000000000001</v>
      </c>
      <c r="J203" s="616" t="s">
        <v>433</v>
      </c>
      <c r="K203" s="617" t="s">
        <v>343</v>
      </c>
      <c r="L203" s="808">
        <v>4</v>
      </c>
      <c r="M203" s="889">
        <v>45950</v>
      </c>
      <c r="N203" s="890" t="s">
        <v>1649</v>
      </c>
      <c r="O203" s="890" t="s">
        <v>1719</v>
      </c>
      <c r="P203" s="890">
        <v>1.675</v>
      </c>
      <c r="Q203" s="890">
        <v>1.76</v>
      </c>
      <c r="R203" s="922">
        <v>9.5</v>
      </c>
      <c r="S203" s="1002" t="s">
        <v>2355</v>
      </c>
      <c r="T203" s="1003" t="s">
        <v>2356</v>
      </c>
      <c r="U203" s="1003" t="s">
        <v>2325</v>
      </c>
      <c r="V203" s="1003" t="s">
        <v>2243</v>
      </c>
    </row>
    <row r="204" spans="1:22">
      <c r="A204" s="1001" t="s">
        <v>2357</v>
      </c>
      <c r="B204" s="616">
        <v>751</v>
      </c>
      <c r="C204" s="806">
        <f t="shared" si="6"/>
        <v>1.9174434087882823</v>
      </c>
      <c r="D204" s="513"/>
      <c r="E204" s="617" t="s">
        <v>2341</v>
      </c>
      <c r="F204" s="617" t="s">
        <v>2358</v>
      </c>
      <c r="G204" s="617">
        <v>660</v>
      </c>
      <c r="H204" s="23" t="s">
        <v>311</v>
      </c>
      <c r="I204" s="23">
        <v>0.7</v>
      </c>
      <c r="J204" s="616" t="s">
        <v>433</v>
      </c>
      <c r="K204" s="617" t="s">
        <v>199</v>
      </c>
      <c r="L204" s="808">
        <v>4</v>
      </c>
      <c r="M204" s="889">
        <v>45957</v>
      </c>
      <c r="N204" s="890" t="s">
        <v>1738</v>
      </c>
      <c r="O204" s="890" t="s">
        <v>1710</v>
      </c>
      <c r="P204" s="890">
        <v>1.69</v>
      </c>
      <c r="Q204" s="890">
        <v>1.92</v>
      </c>
      <c r="R204" s="922">
        <v>11</v>
      </c>
      <c r="S204" s="1002" t="s">
        <v>2307</v>
      </c>
      <c r="T204" s="1003" t="s">
        <v>2272</v>
      </c>
      <c r="U204" s="1003" t="s">
        <v>2359</v>
      </c>
      <c r="V204" s="1003" t="s">
        <v>2243</v>
      </c>
    </row>
    <row r="205" spans="1:22">
      <c r="A205" s="1004" t="s">
        <v>2360</v>
      </c>
      <c r="B205" s="23">
        <v>901</v>
      </c>
      <c r="C205" s="806">
        <f t="shared" si="6"/>
        <v>1.5982241953385128</v>
      </c>
      <c r="E205" s="512" t="s">
        <v>1842</v>
      </c>
      <c r="F205" s="512" t="s">
        <v>2361</v>
      </c>
      <c r="G205" s="512">
        <v>500</v>
      </c>
      <c r="H205" s="23" t="s">
        <v>311</v>
      </c>
      <c r="I205" s="23">
        <v>0.3</v>
      </c>
      <c r="J205" s="616" t="s">
        <v>433</v>
      </c>
      <c r="K205" s="617" t="s">
        <v>213</v>
      </c>
      <c r="L205" s="808">
        <v>3.7</v>
      </c>
      <c r="M205" s="889">
        <v>45959</v>
      </c>
      <c r="N205" s="890" t="s">
        <v>2362</v>
      </c>
      <c r="O205" s="890" t="s">
        <v>323</v>
      </c>
      <c r="P205" s="890">
        <v>1.68</v>
      </c>
      <c r="Q205" s="890">
        <v>2.0299999999999998</v>
      </c>
      <c r="R205" s="922">
        <v>8.5</v>
      </c>
      <c r="S205" s="1002" t="s">
        <v>2363</v>
      </c>
      <c r="T205" s="1003" t="s">
        <v>2351</v>
      </c>
      <c r="U205" s="1003" t="s">
        <v>2364</v>
      </c>
      <c r="V205" s="1003" t="s">
        <v>2243</v>
      </c>
    </row>
    <row r="206" spans="1:22">
      <c r="A206" s="1004" t="s">
        <v>2365</v>
      </c>
      <c r="B206" s="23">
        <v>1112</v>
      </c>
      <c r="C206" s="806">
        <f t="shared" si="6"/>
        <v>1.2949640287769784</v>
      </c>
      <c r="E206" s="512" t="s">
        <v>2366</v>
      </c>
      <c r="F206" s="617" t="s">
        <v>2367</v>
      </c>
      <c r="G206" s="512">
        <v>550</v>
      </c>
      <c r="H206" s="23" t="s">
        <v>322</v>
      </c>
      <c r="I206" s="23">
        <v>1.6</v>
      </c>
      <c r="J206" s="616" t="s">
        <v>312</v>
      </c>
      <c r="K206" s="617" t="s">
        <v>264</v>
      </c>
      <c r="L206" s="808">
        <v>5</v>
      </c>
      <c r="M206" s="889">
        <v>45959</v>
      </c>
      <c r="N206" s="890" t="s">
        <v>2368</v>
      </c>
      <c r="O206" s="890" t="s">
        <v>2369</v>
      </c>
      <c r="P206" s="890">
        <v>1.73</v>
      </c>
      <c r="Q206" s="890">
        <v>1.88</v>
      </c>
      <c r="R206" s="922">
        <v>6</v>
      </c>
      <c r="S206" s="1002" t="s">
        <v>2370</v>
      </c>
      <c r="T206" s="1003" t="s">
        <v>2284</v>
      </c>
      <c r="U206" s="1003" t="s">
        <v>2351</v>
      </c>
    </row>
    <row r="207" spans="1:22">
      <c r="A207" s="1004" t="s">
        <v>2371</v>
      </c>
      <c r="B207" s="23">
        <v>950</v>
      </c>
      <c r="C207" s="806">
        <f t="shared" si="6"/>
        <v>1.5157894736842106</v>
      </c>
      <c r="D207" s="513"/>
      <c r="E207" s="512" t="s">
        <v>1732</v>
      </c>
      <c r="F207" s="512" t="s">
        <v>2358</v>
      </c>
      <c r="G207" s="512">
        <v>650</v>
      </c>
      <c r="H207" s="23" t="s">
        <v>311</v>
      </c>
      <c r="I207" s="23">
        <v>0.8</v>
      </c>
      <c r="J207" s="616" t="s">
        <v>433</v>
      </c>
      <c r="K207" s="617" t="s">
        <v>207</v>
      </c>
      <c r="L207" s="808">
        <v>5</v>
      </c>
      <c r="M207" s="889">
        <v>45960</v>
      </c>
      <c r="N207" s="890" t="s">
        <v>1734</v>
      </c>
      <c r="O207" s="890" t="s">
        <v>1710</v>
      </c>
      <c r="P207" s="890">
        <v>1.69</v>
      </c>
      <c r="Q207" s="890">
        <v>2.0499999999999998</v>
      </c>
      <c r="R207" s="922">
        <v>11</v>
      </c>
      <c r="S207" s="1002" t="s">
        <v>2319</v>
      </c>
      <c r="T207" s="1003" t="s">
        <v>2272</v>
      </c>
      <c r="U207" s="1003" t="s">
        <v>2372</v>
      </c>
      <c r="V207" s="1003" t="s">
        <v>2243</v>
      </c>
    </row>
    <row r="208" spans="1:22">
      <c r="A208" s="1001" t="s">
        <v>2373</v>
      </c>
      <c r="B208" s="616">
        <v>478</v>
      </c>
      <c r="C208" s="806">
        <f t="shared" si="6"/>
        <v>3.01255230125523</v>
      </c>
      <c r="E208" s="617" t="s">
        <v>2374</v>
      </c>
      <c r="F208" s="617" t="s">
        <v>2276</v>
      </c>
      <c r="G208" s="617">
        <v>500</v>
      </c>
      <c r="H208" s="23" t="s">
        <v>311</v>
      </c>
      <c r="I208" s="619">
        <v>0.8</v>
      </c>
      <c r="J208" s="616" t="s">
        <v>433</v>
      </c>
      <c r="K208" s="617" t="s">
        <v>348</v>
      </c>
      <c r="L208" s="808">
        <v>2</v>
      </c>
      <c r="M208" s="889">
        <v>45964</v>
      </c>
      <c r="N208" s="890" t="s">
        <v>1724</v>
      </c>
      <c r="O208" s="890" t="s">
        <v>1650</v>
      </c>
      <c r="P208" s="890">
        <v>1.68</v>
      </c>
      <c r="Q208" s="890">
        <v>1.65</v>
      </c>
      <c r="R208" s="922">
        <v>8.5</v>
      </c>
      <c r="S208" s="1002" t="s">
        <v>2283</v>
      </c>
      <c r="T208" s="1003" t="s">
        <v>2375</v>
      </c>
      <c r="U208" s="1003" t="s">
        <v>2305</v>
      </c>
      <c r="V208" s="1003" t="s">
        <v>2376</v>
      </c>
    </row>
    <row r="209" spans="1:22">
      <c r="A209" s="1001" t="s">
        <v>1868</v>
      </c>
      <c r="B209" s="616">
        <v>612</v>
      </c>
      <c r="C209" s="806">
        <f t="shared" si="6"/>
        <v>2.3529411764705883</v>
      </c>
      <c r="D209" s="513"/>
      <c r="E209" s="617" t="s">
        <v>1644</v>
      </c>
      <c r="F209" s="617" t="s">
        <v>1816</v>
      </c>
      <c r="G209" s="617">
        <v>600</v>
      </c>
      <c r="H209" s="23" t="s">
        <v>311</v>
      </c>
      <c r="I209" s="23">
        <v>1.1000000000000001</v>
      </c>
      <c r="J209" s="616" t="s">
        <v>433</v>
      </c>
      <c r="K209" s="617" t="s">
        <v>200</v>
      </c>
      <c r="L209" s="808">
        <v>4</v>
      </c>
      <c r="M209" s="889">
        <v>45832</v>
      </c>
      <c r="N209" s="890" t="s">
        <v>1737</v>
      </c>
      <c r="O209" s="890" t="s">
        <v>1722</v>
      </c>
      <c r="P209" s="890">
        <v>1.7</v>
      </c>
      <c r="Q209" s="890">
        <v>1.68</v>
      </c>
      <c r="R209" s="922">
        <v>8.5</v>
      </c>
    </row>
    <row r="210" spans="1:22">
      <c r="A210" s="1001" t="s">
        <v>2377</v>
      </c>
      <c r="B210" s="616">
        <v>612</v>
      </c>
      <c r="C210" s="806">
        <f t="shared" si="6"/>
        <v>2.3529411764705883</v>
      </c>
      <c r="E210" s="617" t="s">
        <v>1644</v>
      </c>
      <c r="F210" s="617" t="s">
        <v>2378</v>
      </c>
      <c r="G210" s="617">
        <v>600</v>
      </c>
      <c r="H210" s="23" t="s">
        <v>311</v>
      </c>
      <c r="I210" s="23">
        <v>1</v>
      </c>
      <c r="J210" s="616" t="s">
        <v>433</v>
      </c>
      <c r="K210" s="617" t="s">
        <v>1100</v>
      </c>
      <c r="L210" s="808">
        <v>4</v>
      </c>
      <c r="M210" s="889">
        <v>45866</v>
      </c>
      <c r="N210" s="890" t="s">
        <v>1643</v>
      </c>
      <c r="O210" s="890" t="s">
        <v>1716</v>
      </c>
      <c r="P210" s="890">
        <v>1.6950000000000001</v>
      </c>
      <c r="Q210" s="890">
        <v>1.6</v>
      </c>
      <c r="R210" s="922">
        <v>8</v>
      </c>
    </row>
    <row r="211" spans="1:22">
      <c r="A211" s="1001" t="s">
        <v>2379</v>
      </c>
      <c r="B211" s="616">
        <v>690</v>
      </c>
      <c r="C211" s="806">
        <f t="shared" si="6"/>
        <v>2.0869565217391304</v>
      </c>
      <c r="D211" s="513"/>
      <c r="E211" s="617" t="s">
        <v>1759</v>
      </c>
      <c r="F211" s="617" t="s">
        <v>2380</v>
      </c>
      <c r="G211" s="617">
        <v>650</v>
      </c>
      <c r="H211" s="23" t="s">
        <v>322</v>
      </c>
      <c r="I211" s="619">
        <v>2.4</v>
      </c>
      <c r="J211" s="616" t="s">
        <v>433</v>
      </c>
      <c r="K211" s="617" t="s">
        <v>338</v>
      </c>
      <c r="L211" s="808">
        <v>5</v>
      </c>
      <c r="M211" s="889">
        <v>45863</v>
      </c>
      <c r="N211" s="890" t="s">
        <v>2381</v>
      </c>
      <c r="O211" s="890" t="s">
        <v>1722</v>
      </c>
      <c r="P211" s="890">
        <v>1.7549999999999999</v>
      </c>
      <c r="Q211" s="890">
        <v>1.6</v>
      </c>
      <c r="R211" s="922">
        <v>12.5</v>
      </c>
    </row>
    <row r="212" spans="1:22">
      <c r="A212" s="1004" t="s">
        <v>2382</v>
      </c>
      <c r="B212" s="23">
        <v>612</v>
      </c>
      <c r="C212" s="806">
        <f t="shared" si="6"/>
        <v>2.3529411764705883</v>
      </c>
      <c r="E212" s="512" t="s">
        <v>1815</v>
      </c>
      <c r="F212" s="617" t="s">
        <v>2378</v>
      </c>
      <c r="G212" s="512">
        <v>600</v>
      </c>
      <c r="H212" s="23" t="s">
        <v>311</v>
      </c>
      <c r="I212" s="23">
        <v>1.1000000000000001</v>
      </c>
      <c r="J212" s="616" t="s">
        <v>433</v>
      </c>
      <c r="K212" s="617" t="s">
        <v>341</v>
      </c>
      <c r="L212" s="808">
        <v>4</v>
      </c>
      <c r="M212" s="889">
        <v>45867</v>
      </c>
      <c r="N212" s="890" t="s">
        <v>1737</v>
      </c>
      <c r="O212" s="890" t="s">
        <v>1716</v>
      </c>
      <c r="P212" s="890">
        <v>1.7</v>
      </c>
      <c r="Q212" s="890">
        <v>1.61</v>
      </c>
      <c r="R212" s="922">
        <v>8.5</v>
      </c>
      <c r="S212" s="1002" t="s">
        <v>2383</v>
      </c>
      <c r="T212" s="1003" t="s">
        <v>2384</v>
      </c>
      <c r="U212" s="1003" t="s">
        <v>2385</v>
      </c>
      <c r="V212" s="1003" t="s">
        <v>2243</v>
      </c>
    </row>
    <row r="213" spans="1:22">
      <c r="A213" s="1004" t="s">
        <v>2386</v>
      </c>
      <c r="B213" s="616">
        <v>690</v>
      </c>
      <c r="C213" s="806">
        <f t="shared" si="6"/>
        <v>2.0869565217391304</v>
      </c>
      <c r="E213" s="617" t="s">
        <v>2387</v>
      </c>
      <c r="F213" s="512" t="s">
        <v>2388</v>
      </c>
      <c r="G213" s="617">
        <v>650</v>
      </c>
      <c r="H213" s="23" t="s">
        <v>322</v>
      </c>
      <c r="I213" s="23">
        <v>2.2999999999999998</v>
      </c>
      <c r="J213" s="616" t="s">
        <v>433</v>
      </c>
      <c r="K213" s="617" t="s">
        <v>209</v>
      </c>
      <c r="L213" s="808">
        <v>5</v>
      </c>
      <c r="M213" s="889">
        <v>45874</v>
      </c>
      <c r="N213" s="890" t="s">
        <v>2389</v>
      </c>
      <c r="O213" s="890" t="s">
        <v>1719</v>
      </c>
      <c r="P213" s="890">
        <v>1.7549999999999999</v>
      </c>
      <c r="Q213" s="890">
        <v>1.82</v>
      </c>
      <c r="R213" s="922">
        <v>12.5</v>
      </c>
      <c r="S213" s="1002" t="s">
        <v>2307</v>
      </c>
      <c r="T213" s="1003" t="s">
        <v>2390</v>
      </c>
      <c r="U213" s="1003" t="s">
        <v>2325</v>
      </c>
      <c r="V213" s="1003" t="s">
        <v>2243</v>
      </c>
    </row>
    <row r="214" spans="1:22">
      <c r="A214" s="1001" t="s">
        <v>2391</v>
      </c>
      <c r="B214" s="616">
        <v>588</v>
      </c>
      <c r="C214" s="806">
        <f t="shared" si="6"/>
        <v>2.4489795918367347</v>
      </c>
      <c r="D214" s="513"/>
      <c r="E214" s="617" t="s">
        <v>1644</v>
      </c>
      <c r="F214" s="617" t="s">
        <v>2392</v>
      </c>
      <c r="G214" s="617">
        <v>620</v>
      </c>
      <c r="H214" s="23" t="s">
        <v>311</v>
      </c>
      <c r="I214" s="619">
        <v>1.1000000000000001</v>
      </c>
      <c r="J214" s="616" t="s">
        <v>433</v>
      </c>
      <c r="K214" s="617" t="s">
        <v>339</v>
      </c>
      <c r="L214" s="808">
        <v>4</v>
      </c>
      <c r="M214" s="889">
        <v>45875</v>
      </c>
      <c r="N214" s="890" t="s">
        <v>1925</v>
      </c>
      <c r="O214" s="890" t="s">
        <v>1723</v>
      </c>
      <c r="P214" s="890">
        <v>1.7</v>
      </c>
      <c r="Q214" s="890">
        <v>1.62</v>
      </c>
      <c r="R214" s="922">
        <v>8.5</v>
      </c>
      <c r="S214" s="1002">
        <v>-6.3</v>
      </c>
      <c r="T214" s="1003" t="s">
        <v>2393</v>
      </c>
      <c r="U214" s="1003" t="s">
        <v>2394</v>
      </c>
      <c r="V214" s="1003" t="s">
        <v>2243</v>
      </c>
    </row>
    <row r="215" spans="1:22">
      <c r="A215" s="1004" t="s">
        <v>2395</v>
      </c>
      <c r="B215" s="23">
        <v>609</v>
      </c>
      <c r="C215" s="806">
        <f t="shared" si="6"/>
        <v>2.3645320197044337</v>
      </c>
      <c r="E215" s="512" t="s">
        <v>1644</v>
      </c>
      <c r="F215" s="512" t="s">
        <v>2392</v>
      </c>
      <c r="G215" s="512">
        <v>600</v>
      </c>
      <c r="H215" s="23" t="s">
        <v>311</v>
      </c>
      <c r="I215" s="23">
        <v>1</v>
      </c>
      <c r="J215" s="616" t="s">
        <v>433</v>
      </c>
      <c r="K215" s="617" t="s">
        <v>329</v>
      </c>
      <c r="L215" s="808">
        <v>4</v>
      </c>
      <c r="M215" s="889">
        <v>45876</v>
      </c>
      <c r="N215" s="890" t="s">
        <v>1643</v>
      </c>
      <c r="O215" s="890" t="s">
        <v>1723</v>
      </c>
      <c r="P215" s="890">
        <v>1.7050000000000001</v>
      </c>
      <c r="Q215" s="890">
        <v>1.6</v>
      </c>
      <c r="R215" s="922">
        <v>7.5</v>
      </c>
      <c r="S215" s="1002" t="s">
        <v>2383</v>
      </c>
      <c r="T215" s="1003" t="s">
        <v>2384</v>
      </c>
      <c r="U215" s="1003" t="s">
        <v>2396</v>
      </c>
      <c r="V215" s="1003" t="s">
        <v>2243</v>
      </c>
    </row>
    <row r="216" spans="1:22">
      <c r="A216" s="1004" t="s">
        <v>2397</v>
      </c>
      <c r="B216" s="616">
        <v>648</v>
      </c>
      <c r="C216" s="806">
        <f t="shared" si="6"/>
        <v>2.2222222222222223</v>
      </c>
      <c r="D216" s="513"/>
      <c r="E216" s="617" t="s">
        <v>1759</v>
      </c>
      <c r="F216" s="512" t="s">
        <v>2398</v>
      </c>
      <c r="G216" s="617">
        <v>700</v>
      </c>
      <c r="H216" s="23" t="s">
        <v>311</v>
      </c>
      <c r="I216" s="619">
        <v>2</v>
      </c>
      <c r="J216" s="616" t="s">
        <v>433</v>
      </c>
      <c r="K216" s="617" t="s">
        <v>343</v>
      </c>
      <c r="L216" s="808">
        <v>5</v>
      </c>
      <c r="M216" s="889">
        <v>45919</v>
      </c>
      <c r="N216" s="890" t="s">
        <v>2389</v>
      </c>
      <c r="O216" s="890" t="s">
        <v>1753</v>
      </c>
      <c r="P216" s="890">
        <v>1.75</v>
      </c>
      <c r="Q216" s="890">
        <v>1.7</v>
      </c>
      <c r="R216" s="922">
        <v>13</v>
      </c>
      <c r="S216" s="1002" t="s">
        <v>2290</v>
      </c>
      <c r="T216" s="1003" t="s">
        <v>2399</v>
      </c>
      <c r="U216" s="1003" t="s">
        <v>2400</v>
      </c>
      <c r="V216" s="1003" t="s">
        <v>2243</v>
      </c>
    </row>
    <row r="217" spans="1:22">
      <c r="A217" s="1001" t="s">
        <v>2401</v>
      </c>
      <c r="B217" s="616">
        <v>561</v>
      </c>
      <c r="C217" s="806">
        <f t="shared" si="6"/>
        <v>2.5668449197860963</v>
      </c>
      <c r="E217" s="512" t="s">
        <v>1644</v>
      </c>
      <c r="F217" s="617" t="s">
        <v>2402</v>
      </c>
      <c r="G217" s="617">
        <v>650</v>
      </c>
      <c r="H217" s="23" t="s">
        <v>311</v>
      </c>
      <c r="I217" s="23">
        <v>1.1000000000000001</v>
      </c>
      <c r="J217" s="616" t="s">
        <v>433</v>
      </c>
      <c r="K217" s="617" t="s">
        <v>895</v>
      </c>
      <c r="L217" s="808">
        <v>4</v>
      </c>
      <c r="M217" s="889">
        <v>45917</v>
      </c>
      <c r="N217" s="890" t="s">
        <v>1925</v>
      </c>
      <c r="O217" s="890" t="s">
        <v>2403</v>
      </c>
      <c r="P217" s="890">
        <v>1.7</v>
      </c>
      <c r="Q217" s="890" t="s">
        <v>2404</v>
      </c>
      <c r="R217" s="922">
        <v>8.5</v>
      </c>
      <c r="S217" s="1002" t="s">
        <v>2383</v>
      </c>
      <c r="T217" s="1003" t="s">
        <v>2384</v>
      </c>
      <c r="U217" s="1003" t="s">
        <v>2405</v>
      </c>
      <c r="V217" s="1003" t="s">
        <v>2243</v>
      </c>
    </row>
    <row r="218" spans="1:22">
      <c r="A218" s="1004" t="s">
        <v>2406</v>
      </c>
      <c r="B218" s="23">
        <v>562</v>
      </c>
      <c r="C218" s="806">
        <f t="shared" si="6"/>
        <v>2.5622775800711746</v>
      </c>
      <c r="D218" s="513"/>
      <c r="E218" s="512" t="s">
        <v>1644</v>
      </c>
      <c r="F218" s="617" t="s">
        <v>2402</v>
      </c>
      <c r="G218" s="512">
        <v>650</v>
      </c>
      <c r="H218" s="23" t="s">
        <v>311</v>
      </c>
      <c r="I218" s="23">
        <v>1.1000000000000001</v>
      </c>
      <c r="J218" s="616" t="s">
        <v>433</v>
      </c>
      <c r="K218" s="617" t="s">
        <v>222</v>
      </c>
      <c r="L218" s="808">
        <v>4</v>
      </c>
      <c r="M218" s="889">
        <v>45918</v>
      </c>
      <c r="N218" s="890" t="s">
        <v>2407</v>
      </c>
      <c r="O218" s="890" t="s">
        <v>2403</v>
      </c>
      <c r="P218" s="890">
        <v>1.7050000000000001</v>
      </c>
      <c r="Q218" s="890">
        <v>1.64</v>
      </c>
      <c r="R218" s="922">
        <v>8</v>
      </c>
      <c r="S218" s="1002" t="s">
        <v>2383</v>
      </c>
      <c r="T218" s="1003" t="s">
        <v>2384</v>
      </c>
      <c r="U218" s="1003" t="s">
        <v>2396</v>
      </c>
      <c r="V218" s="1003" t="s">
        <v>2243</v>
      </c>
    </row>
    <row r="219" spans="1:22">
      <c r="A219" s="1009" t="s">
        <v>2408</v>
      </c>
      <c r="B219" s="514">
        <v>641</v>
      </c>
      <c r="C219" s="810">
        <f t="shared" si="6"/>
        <v>2.2464898595943836</v>
      </c>
      <c r="D219" s="899"/>
      <c r="E219" s="900" t="s">
        <v>1759</v>
      </c>
      <c r="F219" s="900" t="s">
        <v>2398</v>
      </c>
      <c r="G219" s="900">
        <v>700</v>
      </c>
      <c r="H219" s="514" t="s">
        <v>322</v>
      </c>
      <c r="I219" s="514">
        <v>2.4</v>
      </c>
      <c r="J219" s="616" t="s">
        <v>433</v>
      </c>
      <c r="K219" s="510" t="s">
        <v>2264</v>
      </c>
      <c r="L219" s="808">
        <v>5</v>
      </c>
      <c r="M219" s="889">
        <v>45937</v>
      </c>
      <c r="N219" s="901" t="s">
        <v>1726</v>
      </c>
      <c r="O219" s="890" t="s">
        <v>1753</v>
      </c>
      <c r="P219" s="901">
        <v>1.76</v>
      </c>
      <c r="Q219" s="901">
        <v>1.88</v>
      </c>
      <c r="R219" s="922">
        <v>12.5</v>
      </c>
      <c r="S219" s="1002" t="s">
        <v>2307</v>
      </c>
      <c r="T219" s="1003" t="s">
        <v>2390</v>
      </c>
      <c r="U219" s="1003" t="s">
        <v>2409</v>
      </c>
      <c r="V219" s="1003" t="s">
        <v>2243</v>
      </c>
    </row>
    <row r="220" spans="1:22">
      <c r="A220" s="1001" t="s">
        <v>2410</v>
      </c>
      <c r="B220" s="616">
        <v>563</v>
      </c>
      <c r="C220" s="806">
        <f t="shared" si="6"/>
        <v>2.5577264653641207</v>
      </c>
      <c r="D220" s="513"/>
      <c r="E220" s="512" t="s">
        <v>1644</v>
      </c>
      <c r="F220" s="512" t="s">
        <v>2411</v>
      </c>
      <c r="G220" s="617">
        <v>650</v>
      </c>
      <c r="H220" s="23" t="s">
        <v>311</v>
      </c>
      <c r="I220" s="616">
        <v>1.1000000000000001</v>
      </c>
      <c r="J220" s="616" t="s">
        <v>433</v>
      </c>
      <c r="K220" s="617" t="s">
        <v>1753</v>
      </c>
      <c r="L220" s="808">
        <v>4</v>
      </c>
      <c r="M220" s="889">
        <v>45958</v>
      </c>
      <c r="N220" s="890" t="s">
        <v>1643</v>
      </c>
      <c r="O220" s="890" t="s">
        <v>1722</v>
      </c>
      <c r="P220" s="890">
        <v>1.7050000000000001</v>
      </c>
      <c r="Q220" s="890">
        <v>1.64</v>
      </c>
      <c r="R220" s="922">
        <v>8</v>
      </c>
      <c r="S220" s="1002" t="s">
        <v>2383</v>
      </c>
      <c r="T220" s="1003" t="s">
        <v>2384</v>
      </c>
      <c r="U220" s="1003" t="s">
        <v>2412</v>
      </c>
      <c r="V220" s="1003" t="s">
        <v>2243</v>
      </c>
    </row>
    <row r="221" spans="1:22">
      <c r="A221" s="1004" t="s">
        <v>2413</v>
      </c>
      <c r="B221" s="23">
        <v>561</v>
      </c>
      <c r="C221" s="806">
        <f t="shared" si="6"/>
        <v>2.5668449197860963</v>
      </c>
      <c r="E221" s="512" t="s">
        <v>1644</v>
      </c>
      <c r="F221" s="512" t="s">
        <v>2411</v>
      </c>
      <c r="G221" s="512">
        <v>650</v>
      </c>
      <c r="H221" s="23" t="s">
        <v>311</v>
      </c>
      <c r="I221" s="23">
        <v>1.1000000000000001</v>
      </c>
      <c r="J221" s="616" t="s">
        <v>433</v>
      </c>
      <c r="K221" s="617" t="s">
        <v>2262</v>
      </c>
      <c r="L221" s="808">
        <v>4</v>
      </c>
      <c r="M221" s="889">
        <v>45958</v>
      </c>
      <c r="N221" s="890" t="s">
        <v>1925</v>
      </c>
      <c r="O221" s="890" t="s">
        <v>1722</v>
      </c>
      <c r="P221" s="890">
        <v>1.7</v>
      </c>
      <c r="Q221" s="890">
        <v>1.67</v>
      </c>
      <c r="R221" s="922">
        <v>8.5</v>
      </c>
      <c r="S221" s="1002" t="s">
        <v>2383</v>
      </c>
      <c r="T221" s="1003" t="s">
        <v>2384</v>
      </c>
      <c r="U221" s="1003" t="s">
        <v>2414</v>
      </c>
      <c r="V221" s="1003" t="s">
        <v>2243</v>
      </c>
    </row>
    <row r="222" spans="1:22">
      <c r="A222" s="1001" t="s">
        <v>1817</v>
      </c>
      <c r="B222" s="23">
        <v>449</v>
      </c>
      <c r="C222" s="806">
        <f t="shared" si="6"/>
        <v>3.2071269487750556</v>
      </c>
      <c r="E222" s="512" t="s">
        <v>1761</v>
      </c>
      <c r="F222" s="512" t="s">
        <v>1818</v>
      </c>
      <c r="G222" s="512">
        <v>690</v>
      </c>
      <c r="H222" s="23" t="s">
        <v>311</v>
      </c>
      <c r="I222" s="23">
        <v>0.9</v>
      </c>
      <c r="J222" s="616" t="s">
        <v>433</v>
      </c>
      <c r="K222" s="617" t="s">
        <v>664</v>
      </c>
      <c r="L222" s="808">
        <v>5</v>
      </c>
      <c r="M222" s="889">
        <v>45779</v>
      </c>
      <c r="N222" s="890" t="s">
        <v>1642</v>
      </c>
      <c r="O222" s="890" t="s">
        <v>1650</v>
      </c>
      <c r="P222" s="890">
        <v>1.77</v>
      </c>
      <c r="Q222" s="890">
        <v>1.74</v>
      </c>
    </row>
    <row r="223" spans="1:22">
      <c r="A223" s="1004" t="s">
        <v>1819</v>
      </c>
      <c r="B223" s="23">
        <v>482</v>
      </c>
      <c r="C223" s="806">
        <f t="shared" si="6"/>
        <v>2.9875518672199171</v>
      </c>
      <c r="E223" s="512" t="s">
        <v>1703</v>
      </c>
      <c r="F223" s="617" t="s">
        <v>1820</v>
      </c>
      <c r="G223" s="512">
        <v>500</v>
      </c>
      <c r="H223" s="23" t="s">
        <v>311</v>
      </c>
      <c r="I223" s="618">
        <v>2</v>
      </c>
      <c r="J223" s="616" t="s">
        <v>433</v>
      </c>
      <c r="K223" s="617" t="s">
        <v>209</v>
      </c>
      <c r="L223" s="808">
        <v>4</v>
      </c>
      <c r="M223" s="889">
        <v>45783</v>
      </c>
      <c r="N223" s="890" t="s">
        <v>1730</v>
      </c>
      <c r="O223" s="890" t="s">
        <v>1810</v>
      </c>
      <c r="P223" s="890">
        <v>1.655</v>
      </c>
      <c r="Q223" s="890">
        <v>1.95</v>
      </c>
      <c r="R223" s="922">
        <v>13</v>
      </c>
    </row>
    <row r="224" spans="1:22">
      <c r="A224" s="1001" t="s">
        <v>1821</v>
      </c>
      <c r="B224" s="616">
        <v>516</v>
      </c>
      <c r="C224" s="806">
        <f t="shared" ref="C224:C287" si="7">IF(ISERROR((24*60)/B224),"",((24*60)/B224))</f>
        <v>2.7906976744186047</v>
      </c>
      <c r="E224" s="617" t="s">
        <v>1756</v>
      </c>
      <c r="F224" s="617" t="s">
        <v>1757</v>
      </c>
      <c r="G224" s="617">
        <v>600</v>
      </c>
      <c r="H224" s="23" t="s">
        <v>311</v>
      </c>
      <c r="I224" s="619">
        <v>2.7</v>
      </c>
      <c r="J224" s="616" t="s">
        <v>433</v>
      </c>
      <c r="K224" s="617" t="s">
        <v>199</v>
      </c>
      <c r="L224" s="808">
        <v>5</v>
      </c>
      <c r="M224" s="889">
        <v>45786</v>
      </c>
      <c r="N224" s="890" t="s">
        <v>1748</v>
      </c>
      <c r="O224" s="890" t="s">
        <v>1739</v>
      </c>
      <c r="P224" s="890">
        <v>1.75</v>
      </c>
      <c r="Q224" s="890">
        <v>2.04</v>
      </c>
      <c r="R224" s="922">
        <v>18</v>
      </c>
    </row>
    <row r="225" spans="1:22">
      <c r="A225" s="1004" t="s">
        <v>1822</v>
      </c>
      <c r="B225" s="23">
        <v>514</v>
      </c>
      <c r="C225" s="806">
        <f t="shared" si="7"/>
        <v>2.8015564202334629</v>
      </c>
      <c r="E225" s="512" t="s">
        <v>1553</v>
      </c>
      <c r="F225" s="617" t="s">
        <v>1823</v>
      </c>
      <c r="G225" s="512">
        <v>600</v>
      </c>
      <c r="H225" s="23" t="s">
        <v>311</v>
      </c>
      <c r="I225" s="23">
        <v>2.7</v>
      </c>
      <c r="J225" s="616" t="s">
        <v>312</v>
      </c>
      <c r="K225" s="617" t="s">
        <v>202</v>
      </c>
      <c r="L225" s="808">
        <v>5</v>
      </c>
      <c r="M225" s="889">
        <v>45796</v>
      </c>
      <c r="N225" s="890" t="s">
        <v>1748</v>
      </c>
      <c r="O225" s="890" t="s">
        <v>1824</v>
      </c>
      <c r="P225" s="890">
        <v>1.74</v>
      </c>
      <c r="Q225" s="890">
        <v>2.0099999999999998</v>
      </c>
      <c r="R225" s="922">
        <v>18</v>
      </c>
    </row>
    <row r="226" spans="1:22">
      <c r="A226" s="1001" t="s">
        <v>1825</v>
      </c>
      <c r="B226" s="616">
        <v>472</v>
      </c>
      <c r="C226" s="806">
        <f t="shared" si="7"/>
        <v>3.0508474576271185</v>
      </c>
      <c r="E226" s="512" t="s">
        <v>1751</v>
      </c>
      <c r="F226" s="512" t="s">
        <v>1826</v>
      </c>
      <c r="G226" s="617">
        <v>650</v>
      </c>
      <c r="H226" s="23" t="s">
        <v>311</v>
      </c>
      <c r="I226" s="619">
        <v>3</v>
      </c>
      <c r="J226" s="616" t="s">
        <v>433</v>
      </c>
      <c r="K226" s="617" t="s">
        <v>1712</v>
      </c>
      <c r="L226" s="808">
        <v>5</v>
      </c>
      <c r="M226" s="889">
        <v>45800</v>
      </c>
      <c r="N226" s="890" t="s">
        <v>1827</v>
      </c>
      <c r="O226" s="890" t="s">
        <v>1716</v>
      </c>
      <c r="P226" s="890">
        <v>1.76</v>
      </c>
      <c r="Q226" s="890">
        <v>1.76</v>
      </c>
      <c r="R226" s="922">
        <v>16.5</v>
      </c>
    </row>
    <row r="227" spans="1:22">
      <c r="A227" s="1001" t="s">
        <v>1840</v>
      </c>
      <c r="B227" s="616">
        <v>469</v>
      </c>
      <c r="C227" s="806">
        <f t="shared" si="7"/>
        <v>3.0703624733475481</v>
      </c>
      <c r="D227" s="513"/>
      <c r="E227" s="617" t="s">
        <v>1551</v>
      </c>
      <c r="F227" s="512" t="s">
        <v>1841</v>
      </c>
      <c r="G227" s="617">
        <v>650</v>
      </c>
      <c r="H227" s="616" t="s">
        <v>311</v>
      </c>
      <c r="I227" s="23">
        <v>1.9</v>
      </c>
      <c r="J227" s="616" t="s">
        <v>433</v>
      </c>
      <c r="K227" s="617" t="s">
        <v>329</v>
      </c>
      <c r="L227" s="808">
        <v>5</v>
      </c>
      <c r="M227" s="889">
        <v>45810</v>
      </c>
      <c r="N227" s="890" t="s">
        <v>1726</v>
      </c>
      <c r="O227" s="890" t="s">
        <v>1648</v>
      </c>
      <c r="P227" s="890">
        <v>1.76</v>
      </c>
      <c r="Q227" s="890">
        <v>1.63</v>
      </c>
      <c r="R227" s="922">
        <v>18</v>
      </c>
    </row>
    <row r="228" spans="1:22">
      <c r="A228" s="1001" t="s">
        <v>1848</v>
      </c>
      <c r="B228" s="616">
        <v>504</v>
      </c>
      <c r="C228" s="806">
        <f t="shared" si="7"/>
        <v>2.8571428571428572</v>
      </c>
      <c r="E228" s="617" t="s">
        <v>1849</v>
      </c>
      <c r="F228" s="617" t="s">
        <v>1850</v>
      </c>
      <c r="G228" s="617">
        <v>500</v>
      </c>
      <c r="H228" s="23" t="s">
        <v>311</v>
      </c>
      <c r="I228" s="616">
        <v>3</v>
      </c>
      <c r="J228" s="616" t="s">
        <v>433</v>
      </c>
      <c r="K228" s="617" t="s">
        <v>327</v>
      </c>
      <c r="L228" s="808">
        <v>4</v>
      </c>
      <c r="M228" s="889">
        <v>45821</v>
      </c>
      <c r="N228" s="890" t="s">
        <v>1743</v>
      </c>
      <c r="O228" s="890" t="s">
        <v>1552</v>
      </c>
      <c r="P228" s="890">
        <v>1.77</v>
      </c>
      <c r="Q228" s="890">
        <v>1.9</v>
      </c>
      <c r="R228" s="922">
        <v>12</v>
      </c>
    </row>
    <row r="229" spans="1:22">
      <c r="A229" s="1001" t="s">
        <v>1780</v>
      </c>
      <c r="B229" s="616">
        <v>509</v>
      </c>
      <c r="C229" s="806">
        <f t="shared" si="7"/>
        <v>2.8290766208251474</v>
      </c>
      <c r="D229" s="513"/>
      <c r="E229" s="617" t="s">
        <v>1756</v>
      </c>
      <c r="F229" s="512" t="s">
        <v>1865</v>
      </c>
      <c r="G229" s="617">
        <v>600</v>
      </c>
      <c r="H229" s="23" t="s">
        <v>311</v>
      </c>
      <c r="I229" s="618">
        <v>2.7</v>
      </c>
      <c r="J229" s="616" t="s">
        <v>433</v>
      </c>
      <c r="K229" s="617" t="s">
        <v>1828</v>
      </c>
      <c r="L229" s="808">
        <v>5</v>
      </c>
      <c r="M229" s="889">
        <v>45828</v>
      </c>
      <c r="N229" s="890" t="s">
        <v>1748</v>
      </c>
      <c r="O229" s="890" t="s">
        <v>1763</v>
      </c>
      <c r="P229" s="890">
        <v>1.74</v>
      </c>
      <c r="Q229" s="890">
        <v>2.06</v>
      </c>
      <c r="R229" s="922">
        <v>18</v>
      </c>
    </row>
    <row r="230" spans="1:22">
      <c r="A230" s="1004" t="s">
        <v>2415</v>
      </c>
      <c r="B230" s="23">
        <v>516</v>
      </c>
      <c r="C230" s="806">
        <f t="shared" si="7"/>
        <v>2.7906976744186047</v>
      </c>
      <c r="D230" s="513"/>
      <c r="E230" s="512" t="s">
        <v>2416</v>
      </c>
      <c r="F230" s="512" t="s">
        <v>2417</v>
      </c>
      <c r="G230" s="512">
        <v>600</v>
      </c>
      <c r="H230" s="23" t="s">
        <v>317</v>
      </c>
      <c r="I230" s="23">
        <v>4</v>
      </c>
      <c r="J230" s="616" t="s">
        <v>312</v>
      </c>
      <c r="K230" s="617" t="s">
        <v>350</v>
      </c>
      <c r="L230" s="808">
        <v>5</v>
      </c>
      <c r="M230" s="889">
        <v>45849</v>
      </c>
      <c r="N230" s="890" t="s">
        <v>1726</v>
      </c>
      <c r="O230" s="890" t="s">
        <v>1727</v>
      </c>
      <c r="P230" s="890">
        <v>1.79</v>
      </c>
      <c r="Q230" s="890">
        <v>1.8</v>
      </c>
      <c r="R230" s="922">
        <v>18</v>
      </c>
    </row>
    <row r="231" spans="1:22">
      <c r="A231" s="1004" t="s">
        <v>2418</v>
      </c>
      <c r="B231" s="23">
        <v>605</v>
      </c>
      <c r="C231" s="806">
        <f t="shared" si="7"/>
        <v>2.3801652892561984</v>
      </c>
      <c r="E231" s="512" t="s">
        <v>2419</v>
      </c>
      <c r="F231" s="512" t="s">
        <v>2420</v>
      </c>
      <c r="G231" s="512">
        <v>500</v>
      </c>
      <c r="H231" s="23" t="s">
        <v>311</v>
      </c>
      <c r="I231" s="23">
        <v>0.6</v>
      </c>
      <c r="J231" s="616" t="s">
        <v>433</v>
      </c>
      <c r="K231" s="617" t="s">
        <v>1100</v>
      </c>
      <c r="L231" s="808">
        <v>5</v>
      </c>
      <c r="M231" s="889">
        <v>45853</v>
      </c>
      <c r="N231" s="890" t="s">
        <v>1743</v>
      </c>
      <c r="O231" s="890" t="s">
        <v>1731</v>
      </c>
      <c r="P231" s="890">
        <v>1.74</v>
      </c>
      <c r="Q231" s="890">
        <v>1.78</v>
      </c>
      <c r="R231" s="922">
        <v>15</v>
      </c>
    </row>
    <row r="232" spans="1:22">
      <c r="A232" s="1004" t="s">
        <v>2421</v>
      </c>
      <c r="B232" s="23">
        <v>509</v>
      </c>
      <c r="C232" s="806">
        <f t="shared" si="7"/>
        <v>2.8290766208251474</v>
      </c>
      <c r="D232" s="513"/>
      <c r="E232" s="512" t="s">
        <v>1756</v>
      </c>
      <c r="F232" s="512" t="s">
        <v>1940</v>
      </c>
      <c r="G232" s="512">
        <v>600</v>
      </c>
      <c r="H232" s="23" t="s">
        <v>311</v>
      </c>
      <c r="I232" s="23">
        <v>2.7</v>
      </c>
      <c r="J232" s="616" t="s">
        <v>433</v>
      </c>
      <c r="K232" s="617" t="s">
        <v>1758</v>
      </c>
      <c r="L232" s="808">
        <v>5</v>
      </c>
      <c r="M232" s="889">
        <v>45865</v>
      </c>
      <c r="N232" s="890" t="s">
        <v>2389</v>
      </c>
      <c r="O232" s="890" t="s">
        <v>1549</v>
      </c>
      <c r="P232" s="890">
        <v>1.7350000000000001</v>
      </c>
      <c r="Q232" s="890">
        <v>1.7</v>
      </c>
      <c r="R232" s="922">
        <v>17.5</v>
      </c>
    </row>
    <row r="233" spans="1:22">
      <c r="A233" s="1001" t="s">
        <v>2422</v>
      </c>
      <c r="B233" s="23">
        <v>471</v>
      </c>
      <c r="C233" s="806">
        <f t="shared" si="7"/>
        <v>3.0573248407643314</v>
      </c>
      <c r="E233" s="512" t="s">
        <v>1751</v>
      </c>
      <c r="F233" s="617" t="s">
        <v>1841</v>
      </c>
      <c r="G233" s="512">
        <v>650</v>
      </c>
      <c r="H233" s="23" t="s">
        <v>311</v>
      </c>
      <c r="I233" s="23">
        <v>3</v>
      </c>
      <c r="J233" s="616" t="s">
        <v>433</v>
      </c>
      <c r="K233" s="617" t="s">
        <v>200</v>
      </c>
      <c r="L233" s="808">
        <v>5</v>
      </c>
      <c r="M233" s="889">
        <v>45862</v>
      </c>
      <c r="N233" s="890" t="s">
        <v>1748</v>
      </c>
      <c r="O233" s="890" t="s">
        <v>1648</v>
      </c>
      <c r="P233" s="890">
        <v>1.76</v>
      </c>
      <c r="Q233" s="890">
        <v>1.72</v>
      </c>
      <c r="R233" s="922">
        <v>16.5</v>
      </c>
    </row>
    <row r="234" spans="1:22">
      <c r="A234" s="1001" t="s">
        <v>2423</v>
      </c>
      <c r="B234" s="616">
        <v>482</v>
      </c>
      <c r="C234" s="806">
        <f t="shared" si="7"/>
        <v>2.9875518672199171</v>
      </c>
      <c r="D234" s="513"/>
      <c r="E234" s="617" t="s">
        <v>1703</v>
      </c>
      <c r="F234" s="617" t="s">
        <v>1806</v>
      </c>
      <c r="G234" s="617">
        <v>500</v>
      </c>
      <c r="H234" s="23" t="s">
        <v>311</v>
      </c>
      <c r="I234" s="616">
        <v>1.8</v>
      </c>
      <c r="J234" s="616" t="s">
        <v>433</v>
      </c>
      <c r="K234" s="617" t="s">
        <v>223</v>
      </c>
      <c r="L234" s="808">
        <v>4</v>
      </c>
      <c r="M234" s="889">
        <v>45866</v>
      </c>
      <c r="N234" s="890" t="s">
        <v>1730</v>
      </c>
      <c r="O234" s="890" t="s">
        <v>1640</v>
      </c>
      <c r="P234" s="890">
        <v>1.655</v>
      </c>
      <c r="Q234" s="890" t="s">
        <v>2424</v>
      </c>
      <c r="R234" s="922">
        <v>14</v>
      </c>
    </row>
    <row r="235" spans="1:22">
      <c r="A235" s="1001" t="s">
        <v>2425</v>
      </c>
      <c r="B235" s="616">
        <v>440</v>
      </c>
      <c r="C235" s="806">
        <f t="shared" si="7"/>
        <v>3.2727272727272729</v>
      </c>
      <c r="D235" s="513"/>
      <c r="E235" s="512" t="s">
        <v>1638</v>
      </c>
      <c r="F235" s="617" t="s">
        <v>2426</v>
      </c>
      <c r="G235" s="617">
        <v>710</v>
      </c>
      <c r="H235" s="23" t="s">
        <v>317</v>
      </c>
      <c r="I235" s="619">
        <v>2</v>
      </c>
      <c r="J235" s="616" t="s">
        <v>433</v>
      </c>
      <c r="K235" s="617" t="s">
        <v>1552</v>
      </c>
      <c r="L235" s="808">
        <v>5</v>
      </c>
      <c r="M235" s="889">
        <v>45874</v>
      </c>
      <c r="N235" s="890" t="s">
        <v>1740</v>
      </c>
      <c r="O235" s="890" t="s">
        <v>1747</v>
      </c>
      <c r="P235" s="890">
        <v>1.76</v>
      </c>
      <c r="Q235" s="890">
        <v>1.9</v>
      </c>
      <c r="R235" s="922">
        <v>18</v>
      </c>
      <c r="S235" s="1002" t="s">
        <v>2283</v>
      </c>
      <c r="T235" s="1003" t="s">
        <v>2385</v>
      </c>
      <c r="U235" s="1003" t="s">
        <v>2325</v>
      </c>
      <c r="V235" s="1003" t="s">
        <v>2243</v>
      </c>
    </row>
    <row r="236" spans="1:22">
      <c r="A236" s="1004" t="s">
        <v>2427</v>
      </c>
      <c r="B236" s="23">
        <v>457</v>
      </c>
      <c r="C236" s="806">
        <f t="shared" si="7"/>
        <v>3.1509846827133479</v>
      </c>
      <c r="E236" s="512" t="s">
        <v>1703</v>
      </c>
      <c r="F236" s="617" t="s">
        <v>2108</v>
      </c>
      <c r="G236" s="512">
        <v>530</v>
      </c>
      <c r="H236" s="23" t="s">
        <v>311</v>
      </c>
      <c r="I236" s="23">
        <v>1.8</v>
      </c>
      <c r="J236" s="616" t="s">
        <v>433</v>
      </c>
      <c r="K236" s="617" t="s">
        <v>2428</v>
      </c>
      <c r="L236" s="808">
        <v>4</v>
      </c>
      <c r="M236" s="889">
        <v>45877</v>
      </c>
      <c r="N236" s="890" t="s">
        <v>1730</v>
      </c>
      <c r="O236" s="890" t="s">
        <v>1705</v>
      </c>
      <c r="P236" s="890">
        <v>1.655</v>
      </c>
      <c r="Q236" s="890">
        <v>1.95</v>
      </c>
      <c r="R236" s="922">
        <v>14</v>
      </c>
      <c r="S236" s="1002" t="s">
        <v>2242</v>
      </c>
      <c r="T236" s="1003" t="s">
        <v>2385</v>
      </c>
      <c r="U236" s="1003" t="s">
        <v>2429</v>
      </c>
      <c r="V236" s="1003" t="s">
        <v>2243</v>
      </c>
    </row>
    <row r="237" spans="1:22">
      <c r="A237" s="1001" t="s">
        <v>2430</v>
      </c>
      <c r="B237" s="616">
        <v>442</v>
      </c>
      <c r="C237" s="806">
        <f t="shared" si="7"/>
        <v>3.2579185520361991</v>
      </c>
      <c r="E237" s="617" t="s">
        <v>1553</v>
      </c>
      <c r="F237" s="512" t="s">
        <v>2431</v>
      </c>
      <c r="G237" s="617">
        <v>700</v>
      </c>
      <c r="H237" s="23" t="s">
        <v>311</v>
      </c>
      <c r="I237" s="619">
        <v>2.9</v>
      </c>
      <c r="J237" s="616" t="s">
        <v>433</v>
      </c>
      <c r="K237" s="617" t="s">
        <v>342</v>
      </c>
      <c r="L237" s="808">
        <v>5</v>
      </c>
      <c r="M237" s="889">
        <v>45887</v>
      </c>
      <c r="N237" s="890" t="s">
        <v>2381</v>
      </c>
      <c r="O237" s="890" t="s">
        <v>1549</v>
      </c>
      <c r="P237" s="890">
        <v>1.7350000000000001</v>
      </c>
      <c r="Q237" s="890">
        <v>1.72</v>
      </c>
      <c r="R237" s="922">
        <v>17.5</v>
      </c>
      <c r="S237" s="1002" t="s">
        <v>2355</v>
      </c>
      <c r="T237" s="1003" t="s">
        <v>2432</v>
      </c>
      <c r="U237" s="1003" t="s">
        <v>2242</v>
      </c>
      <c r="V237" s="1003" t="s">
        <v>2243</v>
      </c>
    </row>
    <row r="238" spans="1:22">
      <c r="A238" s="1004" t="s">
        <v>2433</v>
      </c>
      <c r="B238" s="616">
        <v>456</v>
      </c>
      <c r="C238" s="806">
        <f t="shared" si="7"/>
        <v>3.1578947368421053</v>
      </c>
      <c r="D238" s="513"/>
      <c r="E238" s="617" t="s">
        <v>2434</v>
      </c>
      <c r="F238" s="512" t="s">
        <v>2435</v>
      </c>
      <c r="G238" s="617">
        <v>550</v>
      </c>
      <c r="H238" s="23" t="s">
        <v>349</v>
      </c>
      <c r="I238" s="618"/>
      <c r="J238" s="616" t="s">
        <v>433</v>
      </c>
      <c r="K238" s="617" t="s">
        <v>1100</v>
      </c>
      <c r="L238" s="808">
        <v>4</v>
      </c>
      <c r="M238" s="889">
        <v>45890</v>
      </c>
      <c r="N238" s="890" t="s">
        <v>1743</v>
      </c>
      <c r="O238" s="890" t="s">
        <v>1812</v>
      </c>
      <c r="P238" s="890">
        <v>1.79</v>
      </c>
      <c r="Q238" s="890">
        <v>1.9</v>
      </c>
      <c r="R238" s="922">
        <v>27</v>
      </c>
      <c r="S238" s="1002" t="s">
        <v>2436</v>
      </c>
      <c r="T238" s="1003" t="s">
        <v>2437</v>
      </c>
      <c r="U238" s="1003" t="s">
        <v>2438</v>
      </c>
      <c r="V238" s="1003" t="s">
        <v>2243</v>
      </c>
    </row>
    <row r="239" spans="1:22">
      <c r="A239" s="1001" t="s">
        <v>2439</v>
      </c>
      <c r="B239" s="616">
        <v>514</v>
      </c>
      <c r="C239" s="806">
        <f t="shared" si="7"/>
        <v>2.8015564202334629</v>
      </c>
      <c r="E239" s="617" t="s">
        <v>2440</v>
      </c>
      <c r="F239" s="617" t="s">
        <v>2061</v>
      </c>
      <c r="G239" s="617">
        <v>600</v>
      </c>
      <c r="H239" s="23" t="s">
        <v>317</v>
      </c>
      <c r="I239" s="619">
        <v>4</v>
      </c>
      <c r="J239" s="616" t="s">
        <v>312</v>
      </c>
      <c r="K239" s="617" t="s">
        <v>2441</v>
      </c>
      <c r="L239" s="808">
        <v>5</v>
      </c>
      <c r="M239" s="889">
        <v>45908</v>
      </c>
      <c r="N239" s="890" t="s">
        <v>1937</v>
      </c>
      <c r="O239" s="890" t="s">
        <v>327</v>
      </c>
      <c r="P239" s="890">
        <v>1.79</v>
      </c>
      <c r="Q239" s="890">
        <v>1.8</v>
      </c>
      <c r="R239" s="922">
        <v>18</v>
      </c>
      <c r="S239" s="1002" t="s">
        <v>2271</v>
      </c>
      <c r="T239" s="1003" t="s">
        <v>2331</v>
      </c>
      <c r="U239" s="1003" t="s">
        <v>2272</v>
      </c>
      <c r="V239" s="1003" t="s">
        <v>2376</v>
      </c>
    </row>
    <row r="240" spans="1:22">
      <c r="A240" s="1004" t="s">
        <v>2442</v>
      </c>
      <c r="B240" s="23">
        <v>470</v>
      </c>
      <c r="C240" s="806">
        <f t="shared" si="7"/>
        <v>3.0638297872340425</v>
      </c>
      <c r="E240" s="512" t="s">
        <v>1551</v>
      </c>
      <c r="F240" s="617" t="s">
        <v>2443</v>
      </c>
      <c r="G240" s="512">
        <v>650</v>
      </c>
      <c r="H240" s="23" t="s">
        <v>311</v>
      </c>
      <c r="I240" s="23">
        <v>3</v>
      </c>
      <c r="J240" s="616" t="s">
        <v>433</v>
      </c>
      <c r="K240" s="617" t="s">
        <v>199</v>
      </c>
      <c r="L240" s="808">
        <v>5</v>
      </c>
      <c r="M240" s="889">
        <v>45925</v>
      </c>
      <c r="N240" s="890" t="s">
        <v>1807</v>
      </c>
      <c r="O240" s="890" t="s">
        <v>2289</v>
      </c>
      <c r="P240" s="890">
        <v>1.76</v>
      </c>
      <c r="Q240" s="890">
        <v>1.68</v>
      </c>
      <c r="R240" s="922">
        <v>16.5</v>
      </c>
      <c r="S240" s="1002" t="s">
        <v>2444</v>
      </c>
      <c r="T240" s="1003" t="s">
        <v>2308</v>
      </c>
      <c r="U240" s="1003" t="s">
        <v>2325</v>
      </c>
      <c r="V240" s="1003" t="s">
        <v>2243</v>
      </c>
    </row>
    <row r="241" spans="1:22">
      <c r="A241" s="1004" t="s">
        <v>2445</v>
      </c>
      <c r="B241" s="23">
        <v>514</v>
      </c>
      <c r="C241" s="806">
        <f t="shared" si="7"/>
        <v>2.8015564202334629</v>
      </c>
      <c r="E241" s="512" t="s">
        <v>2440</v>
      </c>
      <c r="F241" s="617" t="s">
        <v>2446</v>
      </c>
      <c r="G241" s="512">
        <v>600</v>
      </c>
      <c r="H241" s="23" t="s">
        <v>317</v>
      </c>
      <c r="I241" s="23">
        <v>4</v>
      </c>
      <c r="J241" s="616" t="s">
        <v>312</v>
      </c>
      <c r="K241" s="617" t="s">
        <v>210</v>
      </c>
      <c r="L241" s="808">
        <v>5</v>
      </c>
      <c r="M241" s="889">
        <v>45937</v>
      </c>
      <c r="N241" s="890" t="s">
        <v>1937</v>
      </c>
      <c r="O241" s="890" t="s">
        <v>2447</v>
      </c>
      <c r="P241" s="890">
        <v>1.79</v>
      </c>
      <c r="Q241" s="890">
        <v>1.76</v>
      </c>
      <c r="R241" s="924">
        <v>18</v>
      </c>
      <c r="S241" s="1007" t="s">
        <v>2448</v>
      </c>
      <c r="T241" s="1008" t="s">
        <v>2331</v>
      </c>
      <c r="U241" s="1008" t="s">
        <v>2331</v>
      </c>
      <c r="V241" s="1008" t="s">
        <v>2376</v>
      </c>
    </row>
    <row r="242" spans="1:22">
      <c r="A242" s="1001" t="s">
        <v>2449</v>
      </c>
      <c r="B242" s="616">
        <v>471</v>
      </c>
      <c r="C242" s="806">
        <f t="shared" si="7"/>
        <v>3.0573248407643314</v>
      </c>
      <c r="D242" s="513"/>
      <c r="E242" s="617" t="s">
        <v>1551</v>
      </c>
      <c r="F242" s="617" t="s">
        <v>2450</v>
      </c>
      <c r="G242" s="617">
        <v>650</v>
      </c>
      <c r="H242" s="23" t="s">
        <v>311</v>
      </c>
      <c r="I242" s="616">
        <v>1.9</v>
      </c>
      <c r="J242" s="616" t="s">
        <v>433</v>
      </c>
      <c r="K242" s="617" t="s">
        <v>341</v>
      </c>
      <c r="L242" s="808">
        <v>5</v>
      </c>
      <c r="M242" s="889">
        <v>45939</v>
      </c>
      <c r="N242" s="890" t="s">
        <v>1730</v>
      </c>
      <c r="O242" s="890" t="s">
        <v>2451</v>
      </c>
      <c r="P242" s="890">
        <v>1.76</v>
      </c>
      <c r="Q242" s="890">
        <v>1.67</v>
      </c>
      <c r="R242" s="922">
        <v>18</v>
      </c>
      <c r="S242" s="1002" t="s">
        <v>2279</v>
      </c>
      <c r="T242" s="1003" t="s">
        <v>2320</v>
      </c>
      <c r="U242" s="1003" t="s">
        <v>2452</v>
      </c>
      <c r="V242" s="1003" t="s">
        <v>2243</v>
      </c>
    </row>
    <row r="243" spans="1:22">
      <c r="A243" s="1004" t="s">
        <v>2453</v>
      </c>
      <c r="B243" s="23">
        <v>470</v>
      </c>
      <c r="C243" s="806">
        <f t="shared" si="7"/>
        <v>3.0638297872340425</v>
      </c>
      <c r="D243" s="513"/>
      <c r="E243" s="617" t="s">
        <v>1551</v>
      </c>
      <c r="F243" s="617" t="s">
        <v>2450</v>
      </c>
      <c r="G243" s="512">
        <v>650</v>
      </c>
      <c r="H243" s="23" t="s">
        <v>311</v>
      </c>
      <c r="I243" s="23">
        <v>3</v>
      </c>
      <c r="J243" s="616" t="s">
        <v>433</v>
      </c>
      <c r="K243" s="617" t="s">
        <v>892</v>
      </c>
      <c r="L243" s="808">
        <v>5</v>
      </c>
      <c r="M243" s="889">
        <v>45943</v>
      </c>
      <c r="N243" s="890" t="s">
        <v>1809</v>
      </c>
      <c r="O243" s="890" t="s">
        <v>2451</v>
      </c>
      <c r="P243" s="890">
        <v>1.76</v>
      </c>
      <c r="Q243" s="890">
        <v>1.73</v>
      </c>
      <c r="R243" s="922">
        <v>16.5</v>
      </c>
      <c r="S243" s="1002" t="s">
        <v>2454</v>
      </c>
      <c r="T243" s="1003" t="s">
        <v>2308</v>
      </c>
      <c r="U243" s="1003" t="s">
        <v>2328</v>
      </c>
      <c r="V243" s="1003" t="s">
        <v>2243</v>
      </c>
    </row>
    <row r="244" spans="1:22">
      <c r="A244" s="1001" t="s">
        <v>1939</v>
      </c>
      <c r="B244" s="616">
        <v>510</v>
      </c>
      <c r="C244" s="806">
        <f t="shared" si="7"/>
        <v>2.8235294117647061</v>
      </c>
      <c r="D244" s="513"/>
      <c r="E244" s="617" t="s">
        <v>1756</v>
      </c>
      <c r="F244" s="617" t="s">
        <v>2431</v>
      </c>
      <c r="G244" s="617">
        <v>700</v>
      </c>
      <c r="H244" s="23" t="s">
        <v>311</v>
      </c>
      <c r="I244" s="619">
        <v>2.8</v>
      </c>
      <c r="J244" s="616" t="s">
        <v>433</v>
      </c>
      <c r="K244" s="617" t="s">
        <v>2455</v>
      </c>
      <c r="L244" s="808">
        <v>5</v>
      </c>
      <c r="M244" s="889">
        <v>45961</v>
      </c>
      <c r="N244" s="890" t="s">
        <v>1755</v>
      </c>
      <c r="O244" s="890" t="s">
        <v>1549</v>
      </c>
      <c r="P244" s="890">
        <v>1.7350000000000001</v>
      </c>
      <c r="Q244" s="890">
        <v>1.76</v>
      </c>
      <c r="R244" s="922">
        <v>17.5</v>
      </c>
      <c r="S244" s="1002" t="s">
        <v>2355</v>
      </c>
      <c r="T244" s="1003" t="s">
        <v>2437</v>
      </c>
      <c r="U244" s="1003" t="s">
        <v>2456</v>
      </c>
      <c r="V244" s="1003" t="s">
        <v>2243</v>
      </c>
    </row>
    <row r="245" spans="1:22">
      <c r="A245" s="1001" t="s">
        <v>2457</v>
      </c>
      <c r="B245" s="616">
        <v>456</v>
      </c>
      <c r="C245" s="806">
        <f t="shared" si="7"/>
        <v>3.1578947368421053</v>
      </c>
      <c r="D245" s="513"/>
      <c r="E245" s="617" t="s">
        <v>2458</v>
      </c>
      <c r="F245" s="617" t="s">
        <v>2459</v>
      </c>
      <c r="G245" s="617">
        <v>670</v>
      </c>
      <c r="H245" s="23" t="s">
        <v>349</v>
      </c>
      <c r="I245" s="619"/>
      <c r="J245" s="616"/>
      <c r="K245" s="617" t="s">
        <v>335</v>
      </c>
      <c r="L245" s="808">
        <v>5</v>
      </c>
      <c r="M245" s="889">
        <v>45964</v>
      </c>
      <c r="N245" s="890" t="s">
        <v>1740</v>
      </c>
      <c r="O245" s="890" t="s">
        <v>1711</v>
      </c>
      <c r="P245" s="890">
        <v>1.849</v>
      </c>
      <c r="Q245" s="890">
        <v>1.67</v>
      </c>
      <c r="R245" s="922">
        <v>17.5</v>
      </c>
      <c r="S245" s="1002" t="s">
        <v>2336</v>
      </c>
      <c r="T245" s="1003" t="s">
        <v>2385</v>
      </c>
      <c r="U245" s="1003" t="s">
        <v>2460</v>
      </c>
      <c r="V245" s="1003" t="s">
        <v>2461</v>
      </c>
    </row>
    <row r="246" spans="1:22">
      <c r="A246" s="1004" t="s">
        <v>2462</v>
      </c>
      <c r="B246" s="23">
        <v>517</v>
      </c>
      <c r="C246" s="806">
        <f t="shared" si="7"/>
        <v>2.7852998065764023</v>
      </c>
      <c r="D246" s="513"/>
      <c r="E246" s="512" t="s">
        <v>2463</v>
      </c>
      <c r="F246" s="512" t="s">
        <v>2464</v>
      </c>
      <c r="G246" s="512">
        <v>600</v>
      </c>
      <c r="H246" s="23" t="s">
        <v>311</v>
      </c>
      <c r="I246" s="23">
        <v>1.4</v>
      </c>
      <c r="J246" s="616" t="s">
        <v>312</v>
      </c>
      <c r="K246" s="617" t="s">
        <v>878</v>
      </c>
      <c r="L246" s="808">
        <v>5</v>
      </c>
      <c r="M246" s="889">
        <v>46010</v>
      </c>
      <c r="N246" s="890" t="s">
        <v>2465</v>
      </c>
      <c r="O246" s="890" t="s">
        <v>1648</v>
      </c>
      <c r="P246" s="890">
        <v>1.74</v>
      </c>
      <c r="Q246" s="890">
        <v>1.62</v>
      </c>
      <c r="R246" s="922">
        <v>8</v>
      </c>
      <c r="S246" s="1002" t="s">
        <v>2283</v>
      </c>
      <c r="T246" s="1003" t="s">
        <v>2432</v>
      </c>
      <c r="U246" s="1003" t="s">
        <v>2466</v>
      </c>
    </row>
    <row r="247" spans="1:22">
      <c r="A247" s="1001" t="s">
        <v>1830</v>
      </c>
      <c r="B247" s="616">
        <v>193</v>
      </c>
      <c r="C247" s="806">
        <f t="shared" si="7"/>
        <v>7.4611398963730569</v>
      </c>
      <c r="E247" s="617" t="s">
        <v>1831</v>
      </c>
      <c r="F247" s="512" t="s">
        <v>1832</v>
      </c>
      <c r="G247" s="617">
        <v>650</v>
      </c>
      <c r="H247" s="23" t="s">
        <v>332</v>
      </c>
      <c r="I247" s="23">
        <v>1.7</v>
      </c>
      <c r="J247" s="616" t="s">
        <v>433</v>
      </c>
      <c r="K247" s="617" t="s">
        <v>335</v>
      </c>
      <c r="L247" s="808">
        <v>4</v>
      </c>
      <c r="M247" s="889">
        <v>45803</v>
      </c>
      <c r="N247" s="890" t="s">
        <v>1749</v>
      </c>
      <c r="O247" s="890" t="s">
        <v>1717</v>
      </c>
      <c r="P247" s="890">
        <v>1.7849999999999999</v>
      </c>
      <c r="Q247" s="890">
        <v>1.85</v>
      </c>
      <c r="R247" s="922">
        <v>33</v>
      </c>
    </row>
    <row r="248" spans="1:22">
      <c r="A248" s="1001" t="s">
        <v>1833</v>
      </c>
      <c r="B248" s="616">
        <v>287</v>
      </c>
      <c r="C248" s="806">
        <f t="shared" si="7"/>
        <v>5.0174216027874561</v>
      </c>
      <c r="D248" s="513"/>
      <c r="E248" s="617" t="s">
        <v>1639</v>
      </c>
      <c r="F248" s="512" t="s">
        <v>1834</v>
      </c>
      <c r="G248" s="617">
        <v>600</v>
      </c>
      <c r="H248" s="616" t="s">
        <v>332</v>
      </c>
      <c r="I248" s="619">
        <v>2.1</v>
      </c>
      <c r="J248" s="616" t="s">
        <v>433</v>
      </c>
      <c r="K248" s="617" t="s">
        <v>1100</v>
      </c>
      <c r="L248" s="808">
        <v>5.5</v>
      </c>
      <c r="M248" s="889">
        <v>45804</v>
      </c>
      <c r="N248" s="890" t="s">
        <v>1645</v>
      </c>
      <c r="O248" s="890" t="s">
        <v>1716</v>
      </c>
      <c r="P248" s="890">
        <v>1.81</v>
      </c>
      <c r="Q248" s="890">
        <v>1.72</v>
      </c>
      <c r="R248" s="922">
        <v>21</v>
      </c>
    </row>
    <row r="249" spans="1:22">
      <c r="A249" s="1004" t="s">
        <v>1781</v>
      </c>
      <c r="B249" s="23">
        <v>288</v>
      </c>
      <c r="C249" s="806">
        <f t="shared" si="7"/>
        <v>5</v>
      </c>
      <c r="E249" s="512" t="s">
        <v>1715</v>
      </c>
      <c r="F249" s="512" t="s">
        <v>1803</v>
      </c>
      <c r="G249" s="512">
        <v>600</v>
      </c>
      <c r="H249" s="23" t="s">
        <v>317</v>
      </c>
      <c r="I249" s="23">
        <v>2.9</v>
      </c>
      <c r="J249" s="616" t="s">
        <v>433</v>
      </c>
      <c r="K249" s="617" t="s">
        <v>1552</v>
      </c>
      <c r="L249" s="808">
        <v>5.5</v>
      </c>
      <c r="M249" s="889">
        <v>45805</v>
      </c>
      <c r="N249" s="890" t="s">
        <v>1642</v>
      </c>
      <c r="O249" s="890" t="s">
        <v>1646</v>
      </c>
      <c r="P249" s="890">
        <v>1.81</v>
      </c>
      <c r="Q249" s="890">
        <v>1.62</v>
      </c>
      <c r="R249" s="922">
        <v>21</v>
      </c>
    </row>
    <row r="250" spans="1:22">
      <c r="A250" s="1004" t="s">
        <v>1782</v>
      </c>
      <c r="B250" s="23">
        <v>250</v>
      </c>
      <c r="C250" s="806">
        <f t="shared" si="7"/>
        <v>5.76</v>
      </c>
      <c r="E250" s="512" t="s">
        <v>1785</v>
      </c>
      <c r="F250" s="512" t="s">
        <v>1794</v>
      </c>
      <c r="G250" s="512">
        <v>550</v>
      </c>
      <c r="H250" s="23" t="s">
        <v>317</v>
      </c>
      <c r="I250" s="23">
        <v>4.3</v>
      </c>
      <c r="J250" s="616" t="s">
        <v>312</v>
      </c>
      <c r="K250" s="617" t="s">
        <v>205</v>
      </c>
      <c r="L250" s="808">
        <v>4.5</v>
      </c>
      <c r="M250" s="889">
        <v>45828</v>
      </c>
      <c r="N250" s="890" t="s">
        <v>1740</v>
      </c>
      <c r="O250" s="890" t="s">
        <v>2467</v>
      </c>
      <c r="P250" s="890">
        <v>1.74</v>
      </c>
      <c r="Q250" s="890">
        <v>1.88</v>
      </c>
      <c r="R250" s="922">
        <v>18</v>
      </c>
    </row>
    <row r="251" spans="1:22">
      <c r="A251" s="1004" t="s">
        <v>1869</v>
      </c>
      <c r="B251" s="23">
        <v>245</v>
      </c>
      <c r="C251" s="806">
        <f t="shared" si="7"/>
        <v>5.8775510204081636</v>
      </c>
      <c r="D251" s="513"/>
      <c r="E251" s="512" t="s">
        <v>1547</v>
      </c>
      <c r="F251" s="512" t="s">
        <v>1870</v>
      </c>
      <c r="G251" s="512">
        <v>550</v>
      </c>
      <c r="H251" s="23" t="s">
        <v>317</v>
      </c>
      <c r="I251" s="23">
        <v>4.3</v>
      </c>
      <c r="J251" s="616" t="s">
        <v>312</v>
      </c>
      <c r="K251" s="617" t="s">
        <v>210</v>
      </c>
      <c r="L251" s="808">
        <v>4.5</v>
      </c>
      <c r="M251" s="889">
        <v>45835</v>
      </c>
      <c r="N251" s="890" t="s">
        <v>1740</v>
      </c>
      <c r="O251" s="890" t="s">
        <v>1812</v>
      </c>
      <c r="P251" s="890">
        <v>1.74</v>
      </c>
      <c r="Q251" s="890">
        <v>1.82</v>
      </c>
      <c r="R251" s="922">
        <v>17</v>
      </c>
    </row>
    <row r="252" spans="1:22">
      <c r="A252" s="1004" t="s">
        <v>2468</v>
      </c>
      <c r="B252" s="616">
        <v>297</v>
      </c>
      <c r="C252" s="806">
        <f t="shared" si="7"/>
        <v>4.8484848484848486</v>
      </c>
      <c r="E252" s="512" t="s">
        <v>2469</v>
      </c>
      <c r="F252" s="512" t="s">
        <v>2470</v>
      </c>
      <c r="G252" s="512">
        <v>500</v>
      </c>
      <c r="H252" s="23" t="s">
        <v>317</v>
      </c>
      <c r="I252" s="619">
        <v>1.6</v>
      </c>
      <c r="J252" s="616" t="s">
        <v>433</v>
      </c>
      <c r="K252" s="923" t="s">
        <v>1727</v>
      </c>
      <c r="L252" s="808">
        <v>5</v>
      </c>
      <c r="M252" s="889">
        <v>45849</v>
      </c>
      <c r="N252" s="890" t="s">
        <v>1987</v>
      </c>
      <c r="O252" s="890" t="s">
        <v>1731</v>
      </c>
      <c r="P252" s="890">
        <v>1.73</v>
      </c>
      <c r="Q252" s="890">
        <v>1.9</v>
      </c>
      <c r="R252" s="922">
        <v>24</v>
      </c>
    </row>
    <row r="253" spans="1:22">
      <c r="A253" s="1004" t="s">
        <v>2471</v>
      </c>
      <c r="B253" s="23">
        <v>192</v>
      </c>
      <c r="C253" s="806">
        <f t="shared" si="7"/>
        <v>7.5</v>
      </c>
      <c r="E253" s="512" t="s">
        <v>2472</v>
      </c>
      <c r="F253" s="617" t="s">
        <v>2473</v>
      </c>
      <c r="G253" s="512">
        <v>650</v>
      </c>
      <c r="H253" s="616" t="s">
        <v>332</v>
      </c>
      <c r="I253" s="23">
        <v>1.6</v>
      </c>
      <c r="J253" s="616" t="s">
        <v>433</v>
      </c>
      <c r="K253" s="617" t="s">
        <v>1811</v>
      </c>
      <c r="L253" s="808">
        <v>4</v>
      </c>
      <c r="M253" s="889">
        <v>45854</v>
      </c>
      <c r="N253" s="890" t="s">
        <v>2474</v>
      </c>
      <c r="O253" s="890" t="s">
        <v>1747</v>
      </c>
      <c r="P253" s="890">
        <v>1.78</v>
      </c>
      <c r="Q253" s="890">
        <v>1.8</v>
      </c>
      <c r="R253" s="922">
        <v>31.5</v>
      </c>
    </row>
    <row r="254" spans="1:22">
      <c r="A254" s="1001" t="s">
        <v>2013</v>
      </c>
      <c r="B254" s="616">
        <v>248</v>
      </c>
      <c r="C254" s="806">
        <f t="shared" si="7"/>
        <v>5.806451612903226</v>
      </c>
      <c r="E254" s="617" t="s">
        <v>1715</v>
      </c>
      <c r="F254" s="617" t="s">
        <v>2475</v>
      </c>
      <c r="G254" s="617">
        <v>640</v>
      </c>
      <c r="H254" s="23" t="s">
        <v>317</v>
      </c>
      <c r="I254" s="619">
        <v>3</v>
      </c>
      <c r="J254" s="616" t="s">
        <v>433</v>
      </c>
      <c r="K254" s="617" t="s">
        <v>207</v>
      </c>
      <c r="L254" s="808">
        <v>5</v>
      </c>
      <c r="M254" s="889">
        <v>45862</v>
      </c>
      <c r="N254" s="890" t="s">
        <v>1642</v>
      </c>
      <c r="O254" s="890" t="s">
        <v>1711</v>
      </c>
      <c r="P254" s="890">
        <v>1.81</v>
      </c>
      <c r="Q254" s="890" t="s">
        <v>2476</v>
      </c>
      <c r="R254" s="922">
        <v>21</v>
      </c>
      <c r="S254" s="1002" t="s">
        <v>2271</v>
      </c>
      <c r="T254" s="1003" t="s">
        <v>2477</v>
      </c>
      <c r="U254" s="1003" t="s">
        <v>2478</v>
      </c>
      <c r="V254" s="1003" t="s">
        <v>2243</v>
      </c>
    </row>
    <row r="255" spans="1:22">
      <c r="A255" s="1004" t="s">
        <v>2479</v>
      </c>
      <c r="B255" s="23">
        <v>214</v>
      </c>
      <c r="C255" s="806">
        <f t="shared" si="7"/>
        <v>6.7289719626168223</v>
      </c>
      <c r="E255" s="512" t="s">
        <v>2480</v>
      </c>
      <c r="F255" s="617" t="s">
        <v>2481</v>
      </c>
      <c r="G255" s="512">
        <v>600</v>
      </c>
      <c r="H255" s="23" t="s">
        <v>332</v>
      </c>
      <c r="I255" s="23">
        <v>1.6</v>
      </c>
      <c r="J255" s="616" t="s">
        <v>312</v>
      </c>
      <c r="K255" s="617" t="s">
        <v>2288</v>
      </c>
      <c r="L255" s="808">
        <v>4</v>
      </c>
      <c r="M255" s="889">
        <v>45862</v>
      </c>
      <c r="N255" s="890" t="s">
        <v>2482</v>
      </c>
      <c r="O255" s="890" t="s">
        <v>1720</v>
      </c>
      <c r="P255" s="890">
        <v>1.82</v>
      </c>
      <c r="Q255" s="890">
        <v>1.95</v>
      </c>
      <c r="R255" s="922">
        <v>12</v>
      </c>
    </row>
    <row r="256" spans="1:22">
      <c r="A256" s="1004" t="s">
        <v>2483</v>
      </c>
      <c r="B256" s="23">
        <v>209</v>
      </c>
      <c r="C256" s="806">
        <f t="shared" si="7"/>
        <v>6.8899521531100483</v>
      </c>
      <c r="E256" s="512" t="s">
        <v>2484</v>
      </c>
      <c r="F256" s="617" t="s">
        <v>2485</v>
      </c>
      <c r="G256" s="512">
        <v>600</v>
      </c>
      <c r="H256" s="23" t="s">
        <v>332</v>
      </c>
      <c r="I256" s="23">
        <v>1.7</v>
      </c>
      <c r="J256" s="616" t="s">
        <v>433</v>
      </c>
      <c r="K256" s="617" t="s">
        <v>216</v>
      </c>
      <c r="L256" s="808">
        <v>4</v>
      </c>
      <c r="M256" s="889">
        <v>45875</v>
      </c>
      <c r="N256" s="890" t="s">
        <v>1749</v>
      </c>
      <c r="O256" s="890" t="s">
        <v>1716</v>
      </c>
      <c r="P256" s="890">
        <v>1.79</v>
      </c>
      <c r="Q256" s="890">
        <v>1.85</v>
      </c>
      <c r="R256" s="922">
        <v>32.5</v>
      </c>
      <c r="S256" s="1002" t="s">
        <v>2486</v>
      </c>
      <c r="T256" s="1003" t="s">
        <v>2437</v>
      </c>
      <c r="U256" s="1003" t="s">
        <v>2487</v>
      </c>
      <c r="V256" s="1003" t="s">
        <v>2243</v>
      </c>
    </row>
    <row r="257" spans="1:22">
      <c r="A257" s="1001" t="s">
        <v>2488</v>
      </c>
      <c r="B257" s="23">
        <v>206</v>
      </c>
      <c r="C257" s="806">
        <f t="shared" si="7"/>
        <v>6.9902912621359219</v>
      </c>
      <c r="E257" s="512" t="s">
        <v>2480</v>
      </c>
      <c r="F257" s="617" t="s">
        <v>2481</v>
      </c>
      <c r="G257" s="512">
        <v>600</v>
      </c>
      <c r="H257" s="23" t="s">
        <v>332</v>
      </c>
      <c r="I257" s="23">
        <v>1.6</v>
      </c>
      <c r="J257" s="616" t="s">
        <v>312</v>
      </c>
      <c r="K257" s="617" t="s">
        <v>341</v>
      </c>
      <c r="L257" s="808">
        <v>4</v>
      </c>
      <c r="M257" s="889">
        <v>45881</v>
      </c>
      <c r="N257" s="890" t="s">
        <v>2368</v>
      </c>
      <c r="O257" s="890" t="s">
        <v>1720</v>
      </c>
      <c r="P257" s="890">
        <v>1.82</v>
      </c>
      <c r="Q257" s="890">
        <v>2.14</v>
      </c>
      <c r="R257" s="922">
        <v>12</v>
      </c>
      <c r="S257" s="1002" t="s">
        <v>2242</v>
      </c>
      <c r="T257" s="1003" t="s">
        <v>2437</v>
      </c>
      <c r="U257" s="1003" t="s">
        <v>2489</v>
      </c>
    </row>
    <row r="258" spans="1:22">
      <c r="A258" s="1004" t="s">
        <v>2490</v>
      </c>
      <c r="B258" s="23">
        <v>207</v>
      </c>
      <c r="C258" s="806">
        <f t="shared" si="7"/>
        <v>6.9565217391304346</v>
      </c>
      <c r="D258" s="513"/>
      <c r="E258" s="512" t="s">
        <v>2491</v>
      </c>
      <c r="F258" s="617" t="s">
        <v>2481</v>
      </c>
      <c r="G258" s="512">
        <v>600</v>
      </c>
      <c r="H258" s="23" t="s">
        <v>332</v>
      </c>
      <c r="I258" s="23">
        <v>1.6</v>
      </c>
      <c r="J258" s="616" t="s">
        <v>312</v>
      </c>
      <c r="K258" s="617" t="s">
        <v>346</v>
      </c>
      <c r="L258" s="808">
        <v>4</v>
      </c>
      <c r="M258" s="889">
        <v>45890</v>
      </c>
      <c r="N258" s="890" t="s">
        <v>2368</v>
      </c>
      <c r="O258" s="890" t="s">
        <v>1720</v>
      </c>
      <c r="P258" s="890">
        <v>1.82</v>
      </c>
      <c r="Q258" s="890">
        <v>2.2000000000000002</v>
      </c>
      <c r="R258" s="922">
        <v>12</v>
      </c>
      <c r="S258" s="1002" t="s">
        <v>2242</v>
      </c>
      <c r="T258" s="1003" t="s">
        <v>2437</v>
      </c>
      <c r="U258" s="1003" t="s">
        <v>2492</v>
      </c>
    </row>
    <row r="259" spans="1:22">
      <c r="A259" s="1004" t="s">
        <v>2493</v>
      </c>
      <c r="B259" s="616">
        <v>251</v>
      </c>
      <c r="C259" s="806">
        <f t="shared" si="7"/>
        <v>5.7370517928286855</v>
      </c>
      <c r="D259" s="513"/>
      <c r="E259" s="617" t="s">
        <v>2494</v>
      </c>
      <c r="F259" s="617" t="s">
        <v>2495</v>
      </c>
      <c r="G259" s="617">
        <v>600</v>
      </c>
      <c r="H259" s="23" t="s">
        <v>332</v>
      </c>
      <c r="I259" s="619">
        <v>1.6</v>
      </c>
      <c r="J259" s="616" t="s">
        <v>312</v>
      </c>
      <c r="K259" s="617" t="s">
        <v>201</v>
      </c>
      <c r="L259" s="808">
        <v>5</v>
      </c>
      <c r="M259" s="889">
        <v>45889</v>
      </c>
      <c r="N259" s="890" t="s">
        <v>2496</v>
      </c>
      <c r="O259" s="890" t="s">
        <v>1739</v>
      </c>
      <c r="P259" s="890">
        <v>1.76</v>
      </c>
      <c r="Q259" s="890">
        <v>1.67</v>
      </c>
      <c r="R259" s="922">
        <v>10</v>
      </c>
      <c r="S259" s="1002" t="s">
        <v>2290</v>
      </c>
      <c r="T259" s="1003" t="s">
        <v>2242</v>
      </c>
      <c r="U259" s="1003" t="s">
        <v>2497</v>
      </c>
    </row>
    <row r="260" spans="1:22">
      <c r="A260" s="1004" t="s">
        <v>2498</v>
      </c>
      <c r="B260" s="23">
        <v>299</v>
      </c>
      <c r="C260" s="806">
        <f t="shared" si="7"/>
        <v>4.816053511705686</v>
      </c>
      <c r="E260" s="512" t="s">
        <v>2469</v>
      </c>
      <c r="F260" s="617" t="s">
        <v>2499</v>
      </c>
      <c r="G260" s="512">
        <v>500</v>
      </c>
      <c r="H260" s="23" t="s">
        <v>317</v>
      </c>
      <c r="I260" s="23">
        <v>1.6</v>
      </c>
      <c r="J260" s="616" t="s">
        <v>433</v>
      </c>
      <c r="K260" s="617" t="s">
        <v>351</v>
      </c>
      <c r="L260" s="808">
        <v>5</v>
      </c>
      <c r="M260" s="889">
        <v>45890</v>
      </c>
      <c r="N260" s="890" t="s">
        <v>1987</v>
      </c>
      <c r="O260" s="890" t="s">
        <v>2343</v>
      </c>
      <c r="P260" s="890">
        <v>1.7849999999999999</v>
      </c>
      <c r="Q260" s="890">
        <v>1.9</v>
      </c>
      <c r="R260" s="922">
        <v>25</v>
      </c>
      <c r="S260" s="1002" t="s">
        <v>2351</v>
      </c>
      <c r="T260" s="1003" t="s">
        <v>2375</v>
      </c>
      <c r="U260" s="1003" t="s">
        <v>2500</v>
      </c>
      <c r="V260" s="1003" t="s">
        <v>2243</v>
      </c>
    </row>
    <row r="261" spans="1:22">
      <c r="A261" s="1001" t="s">
        <v>2501</v>
      </c>
      <c r="B261" s="23">
        <v>323</v>
      </c>
      <c r="C261" s="806">
        <f t="shared" si="7"/>
        <v>4.458204334365325</v>
      </c>
      <c r="E261" s="512" t="s">
        <v>2502</v>
      </c>
      <c r="F261" s="617" t="s">
        <v>2503</v>
      </c>
      <c r="G261" s="512">
        <v>500</v>
      </c>
      <c r="H261" s="23" t="s">
        <v>332</v>
      </c>
      <c r="I261" s="23">
        <v>3.4</v>
      </c>
      <c r="J261" s="616" t="s">
        <v>312</v>
      </c>
      <c r="K261" s="617" t="s">
        <v>341</v>
      </c>
      <c r="L261" s="808">
        <v>5</v>
      </c>
      <c r="M261" s="889">
        <v>45901</v>
      </c>
      <c r="N261" s="890" t="s">
        <v>1987</v>
      </c>
      <c r="O261" s="890" t="s">
        <v>1722</v>
      </c>
      <c r="P261" s="890">
        <v>1.8049999999999999</v>
      </c>
      <c r="Q261" s="890">
        <v>1.88</v>
      </c>
      <c r="R261" s="922">
        <v>15</v>
      </c>
      <c r="S261" s="1002" t="s">
        <v>2504</v>
      </c>
      <c r="T261" s="1003" t="s">
        <v>2390</v>
      </c>
      <c r="U261" s="1003" t="s">
        <v>2383</v>
      </c>
      <c r="V261" s="1003" t="s">
        <v>2243</v>
      </c>
    </row>
    <row r="262" spans="1:22">
      <c r="A262" s="1001" t="s">
        <v>2505</v>
      </c>
      <c r="B262" s="616">
        <v>208</v>
      </c>
      <c r="C262" s="806">
        <f t="shared" si="7"/>
        <v>6.9230769230769234</v>
      </c>
      <c r="E262" s="617" t="s">
        <v>2480</v>
      </c>
      <c r="F262" s="617" t="s">
        <v>2506</v>
      </c>
      <c r="G262" s="617">
        <v>600</v>
      </c>
      <c r="H262" s="23" t="s">
        <v>332</v>
      </c>
      <c r="I262" s="619">
        <v>1.7</v>
      </c>
      <c r="J262" s="616" t="s">
        <v>433</v>
      </c>
      <c r="K262" s="617" t="s">
        <v>215</v>
      </c>
      <c r="L262" s="808">
        <v>4</v>
      </c>
      <c r="M262" s="889">
        <v>45919</v>
      </c>
      <c r="N262" s="890" t="s">
        <v>1744</v>
      </c>
      <c r="O262" s="890" t="s">
        <v>1716</v>
      </c>
      <c r="P262" s="890">
        <v>1.79</v>
      </c>
      <c r="Q262" s="890">
        <v>1.78</v>
      </c>
      <c r="R262" s="922">
        <v>33</v>
      </c>
      <c r="S262" s="1002" t="s">
        <v>2486</v>
      </c>
      <c r="T262" s="1003" t="s">
        <v>2437</v>
      </c>
      <c r="U262" s="1003" t="s">
        <v>2272</v>
      </c>
      <c r="V262" s="1003" t="s">
        <v>2243</v>
      </c>
    </row>
    <row r="263" spans="1:22">
      <c r="A263" s="1001" t="s">
        <v>2507</v>
      </c>
      <c r="B263" s="616">
        <v>240</v>
      </c>
      <c r="C263" s="806">
        <f t="shared" si="7"/>
        <v>6</v>
      </c>
      <c r="D263" s="513"/>
      <c r="E263" s="617" t="s">
        <v>1639</v>
      </c>
      <c r="F263" s="617" t="s">
        <v>2148</v>
      </c>
      <c r="G263" s="617">
        <v>650</v>
      </c>
      <c r="H263" s="23" t="s">
        <v>317</v>
      </c>
      <c r="I263" s="23">
        <v>3.1</v>
      </c>
      <c r="J263" s="616" t="s">
        <v>433</v>
      </c>
      <c r="K263" s="617" t="s">
        <v>1752</v>
      </c>
      <c r="L263" s="808">
        <v>5</v>
      </c>
      <c r="M263" s="889">
        <v>45918</v>
      </c>
      <c r="N263" s="890" t="s">
        <v>1642</v>
      </c>
      <c r="O263" s="890" t="s">
        <v>2125</v>
      </c>
      <c r="P263" s="890">
        <v>1.81</v>
      </c>
      <c r="Q263" s="890">
        <v>1.65</v>
      </c>
      <c r="R263" s="922">
        <v>21</v>
      </c>
      <c r="S263" s="1002" t="s">
        <v>2271</v>
      </c>
      <c r="T263" s="1003" t="s">
        <v>2477</v>
      </c>
      <c r="U263" s="1003" t="s">
        <v>2508</v>
      </c>
      <c r="V263" s="1003" t="s">
        <v>2243</v>
      </c>
    </row>
    <row r="264" spans="1:22">
      <c r="A264" s="1001" t="s">
        <v>2509</v>
      </c>
      <c r="B264" s="616">
        <v>192</v>
      </c>
      <c r="C264" s="806">
        <f t="shared" si="7"/>
        <v>7.5</v>
      </c>
      <c r="D264" s="513"/>
      <c r="E264" s="617" t="s">
        <v>2510</v>
      </c>
      <c r="F264" s="617" t="s">
        <v>2511</v>
      </c>
      <c r="G264" s="617">
        <v>650</v>
      </c>
      <c r="H264" s="23" t="s">
        <v>332</v>
      </c>
      <c r="I264" s="23">
        <v>1.6</v>
      </c>
      <c r="J264" s="616" t="s">
        <v>433</v>
      </c>
      <c r="K264" s="617" t="s">
        <v>320</v>
      </c>
      <c r="L264" s="808">
        <v>4</v>
      </c>
      <c r="M264" s="889">
        <v>45939</v>
      </c>
      <c r="N264" s="890" t="s">
        <v>1744</v>
      </c>
      <c r="O264" s="890"/>
      <c r="P264" s="890">
        <v>1.77</v>
      </c>
      <c r="Q264" s="890">
        <v>1.82</v>
      </c>
      <c r="R264" s="922">
        <v>33</v>
      </c>
      <c r="S264" s="1002" t="s">
        <v>2486</v>
      </c>
      <c r="T264" s="1003" t="s">
        <v>2437</v>
      </c>
      <c r="U264" s="1003" t="s">
        <v>2512</v>
      </c>
      <c r="V264" s="1003" t="s">
        <v>2243</v>
      </c>
    </row>
    <row r="265" spans="1:22">
      <c r="A265" s="1004" t="s">
        <v>2513</v>
      </c>
      <c r="B265" s="23">
        <v>301</v>
      </c>
      <c r="C265" s="806">
        <f t="shared" si="7"/>
        <v>4.7840531561461797</v>
      </c>
      <c r="E265" s="512" t="s">
        <v>2514</v>
      </c>
      <c r="F265" s="512" t="s">
        <v>2499</v>
      </c>
      <c r="G265" s="512">
        <v>500</v>
      </c>
      <c r="H265" s="23" t="s">
        <v>317</v>
      </c>
      <c r="I265" s="23">
        <v>1.6</v>
      </c>
      <c r="J265" s="616" t="s">
        <v>433</v>
      </c>
      <c r="K265" s="617" t="s">
        <v>211</v>
      </c>
      <c r="L265" s="808">
        <v>5</v>
      </c>
      <c r="M265" s="889">
        <v>45937</v>
      </c>
      <c r="N265" s="890" t="s">
        <v>1987</v>
      </c>
      <c r="O265" s="890" t="s">
        <v>2343</v>
      </c>
      <c r="P265" s="890">
        <v>1.79</v>
      </c>
      <c r="Q265" s="890">
        <v>1.83</v>
      </c>
      <c r="R265" s="924">
        <v>27</v>
      </c>
      <c r="S265" s="1007" t="s">
        <v>2351</v>
      </c>
      <c r="T265" s="1008" t="s">
        <v>2375</v>
      </c>
      <c r="U265" s="1008" t="s">
        <v>2515</v>
      </c>
      <c r="V265" s="1008" t="s">
        <v>2243</v>
      </c>
    </row>
    <row r="266" spans="1:22">
      <c r="A266" s="1001" t="s">
        <v>2516</v>
      </c>
      <c r="B266" s="616">
        <v>256</v>
      </c>
      <c r="C266" s="806">
        <f t="shared" si="7"/>
        <v>5.625</v>
      </c>
      <c r="E266" s="617" t="s">
        <v>2517</v>
      </c>
      <c r="F266" s="617" t="s">
        <v>2518</v>
      </c>
      <c r="G266" s="617">
        <v>600</v>
      </c>
      <c r="H266" s="616" t="s">
        <v>332</v>
      </c>
      <c r="I266" s="619">
        <v>2</v>
      </c>
      <c r="J266" s="616" t="s">
        <v>312</v>
      </c>
      <c r="K266" s="617" t="s">
        <v>325</v>
      </c>
      <c r="L266" s="808">
        <v>5</v>
      </c>
      <c r="M266" s="889">
        <v>45953</v>
      </c>
      <c r="N266" s="890" t="s">
        <v>2519</v>
      </c>
      <c r="O266" s="890" t="s">
        <v>1549</v>
      </c>
      <c r="P266" s="890">
        <v>1.77</v>
      </c>
      <c r="Q266" s="890">
        <v>1.67</v>
      </c>
      <c r="R266" s="922">
        <v>12</v>
      </c>
      <c r="S266" s="1002" t="s">
        <v>2370</v>
      </c>
      <c r="T266" s="1003" t="s">
        <v>2271</v>
      </c>
      <c r="U266" s="1003" t="s">
        <v>2520</v>
      </c>
      <c r="V266" s="1003" t="s">
        <v>2521</v>
      </c>
    </row>
    <row r="267" spans="1:22">
      <c r="A267" s="1004" t="s">
        <v>1835</v>
      </c>
      <c r="B267" s="23">
        <v>341</v>
      </c>
      <c r="C267" s="806">
        <f t="shared" si="7"/>
        <v>4.2228739002932549</v>
      </c>
      <c r="E267" s="512" t="s">
        <v>1836</v>
      </c>
      <c r="F267" s="617" t="s">
        <v>1837</v>
      </c>
      <c r="G267" s="512">
        <v>600</v>
      </c>
      <c r="H267" s="616" t="s">
        <v>332</v>
      </c>
      <c r="I267" s="23">
        <v>3</v>
      </c>
      <c r="J267" s="616" t="s">
        <v>433</v>
      </c>
      <c r="K267" s="923" t="s">
        <v>1727</v>
      </c>
      <c r="L267" s="808">
        <v>5</v>
      </c>
      <c r="M267" s="889">
        <v>45799</v>
      </c>
      <c r="N267" s="890" t="s">
        <v>1838</v>
      </c>
      <c r="O267" s="890" t="s">
        <v>1839</v>
      </c>
      <c r="P267" s="890">
        <v>1.71</v>
      </c>
      <c r="Q267" s="890">
        <v>1.77</v>
      </c>
      <c r="R267" s="922">
        <v>28</v>
      </c>
    </row>
    <row r="268" spans="1:22">
      <c r="A268" s="1001" t="s">
        <v>2522</v>
      </c>
      <c r="B268" s="616">
        <v>810</v>
      </c>
      <c r="C268" s="806">
        <f t="shared" si="7"/>
        <v>1.7777777777777777</v>
      </c>
      <c r="D268" s="513"/>
      <c r="E268" s="617" t="s">
        <v>2523</v>
      </c>
      <c r="F268" s="617" t="s">
        <v>2524</v>
      </c>
      <c r="G268" s="617">
        <v>500</v>
      </c>
      <c r="H268" s="23" t="s">
        <v>311</v>
      </c>
      <c r="I268" s="23">
        <v>1.3</v>
      </c>
      <c r="J268" s="616" t="s">
        <v>312</v>
      </c>
      <c r="K268" s="617" t="s">
        <v>2525</v>
      </c>
      <c r="L268" s="808">
        <v>2</v>
      </c>
      <c r="M268" s="889">
        <v>45880</v>
      </c>
      <c r="N268" s="890" t="s">
        <v>1741</v>
      </c>
      <c r="O268" s="890" t="s">
        <v>2188</v>
      </c>
      <c r="P268" s="890">
        <v>1.7649999999999999</v>
      </c>
      <c r="Q268" s="890">
        <v>1.84</v>
      </c>
      <c r="R268" s="922">
        <v>5</v>
      </c>
      <c r="S268" s="1002" t="s">
        <v>2526</v>
      </c>
      <c r="T268" s="1003" t="s">
        <v>2527</v>
      </c>
      <c r="U268" s="1003" t="s">
        <v>2528</v>
      </c>
    </row>
    <row r="269" spans="1:22">
      <c r="A269" s="1004" t="s">
        <v>1892</v>
      </c>
      <c r="B269" s="23">
        <v>1010</v>
      </c>
      <c r="C269" s="806">
        <f t="shared" si="7"/>
        <v>1.4257425742574257</v>
      </c>
      <c r="E269" s="512" t="s">
        <v>1893</v>
      </c>
      <c r="F269" s="617" t="s">
        <v>2529</v>
      </c>
      <c r="G269" s="512">
        <v>600</v>
      </c>
      <c r="H269" s="23" t="s">
        <v>308</v>
      </c>
      <c r="I269" s="23">
        <v>2.5</v>
      </c>
      <c r="J269" s="616" t="s">
        <v>433</v>
      </c>
      <c r="K269" s="617" t="s">
        <v>1811</v>
      </c>
      <c r="L269" s="808">
        <v>2</v>
      </c>
      <c r="M269" s="889">
        <v>45897</v>
      </c>
      <c r="N269" s="890" t="s">
        <v>1937</v>
      </c>
      <c r="O269" s="890" t="s">
        <v>1763</v>
      </c>
      <c r="P269" s="890">
        <v>1.76</v>
      </c>
      <c r="Q269" s="890">
        <v>1.88</v>
      </c>
      <c r="R269" s="922">
        <v>7</v>
      </c>
      <c r="S269" s="1002" t="s">
        <v>2448</v>
      </c>
      <c r="T269" s="1003" t="s">
        <v>2320</v>
      </c>
      <c r="U269" s="1003" t="s">
        <v>2448</v>
      </c>
      <c r="V269" s="1003" t="s">
        <v>2243</v>
      </c>
    </row>
    <row r="270" spans="1:22">
      <c r="A270" s="1004" t="s">
        <v>2530</v>
      </c>
      <c r="B270" s="23">
        <v>206</v>
      </c>
      <c r="C270" s="806">
        <f t="shared" si="7"/>
        <v>6.9902912621359219</v>
      </c>
      <c r="E270" s="512" t="s">
        <v>2531</v>
      </c>
      <c r="F270" s="617" t="s">
        <v>2532</v>
      </c>
      <c r="G270" s="512">
        <v>500</v>
      </c>
      <c r="H270" s="23" t="s">
        <v>332</v>
      </c>
      <c r="I270" s="23">
        <v>3.1</v>
      </c>
      <c r="J270" s="616" t="s">
        <v>312</v>
      </c>
      <c r="K270" s="617" t="s">
        <v>215</v>
      </c>
      <c r="L270" s="808">
        <v>5</v>
      </c>
      <c r="M270" s="889">
        <v>45931</v>
      </c>
      <c r="N270" s="890" t="s">
        <v>1987</v>
      </c>
      <c r="O270" s="890" t="s">
        <v>1810</v>
      </c>
      <c r="P270" s="890">
        <v>1.7</v>
      </c>
      <c r="Q270" s="890">
        <v>1.94</v>
      </c>
      <c r="R270" s="922">
        <v>23</v>
      </c>
      <c r="S270" s="1002" t="s">
        <v>2520</v>
      </c>
      <c r="T270" s="1003" t="s">
        <v>2533</v>
      </c>
      <c r="U270" s="1003" t="s">
        <v>2448</v>
      </c>
      <c r="V270" s="1003" t="s">
        <v>2243</v>
      </c>
    </row>
    <row r="271" spans="1:22">
      <c r="A271" s="1004" t="s">
        <v>2534</v>
      </c>
      <c r="B271" s="514">
        <v>172</v>
      </c>
      <c r="C271" s="810">
        <f t="shared" si="7"/>
        <v>8.3720930232558146</v>
      </c>
      <c r="D271" s="899"/>
      <c r="E271" s="512" t="s">
        <v>2531</v>
      </c>
      <c r="F271" s="617" t="s">
        <v>2532</v>
      </c>
      <c r="G271" s="900">
        <v>600</v>
      </c>
      <c r="H271" s="514" t="s">
        <v>332</v>
      </c>
      <c r="I271" s="514">
        <v>3</v>
      </c>
      <c r="J271" s="616" t="s">
        <v>312</v>
      </c>
      <c r="K271" s="510" t="s">
        <v>213</v>
      </c>
      <c r="L271" s="511">
        <v>5</v>
      </c>
      <c r="M271" s="809">
        <v>45937</v>
      </c>
      <c r="N271" s="901" t="s">
        <v>1741</v>
      </c>
      <c r="O271" s="890" t="s">
        <v>1810</v>
      </c>
      <c r="P271" s="901">
        <v>1.7490000000000001</v>
      </c>
      <c r="Q271" s="901">
        <v>1.68</v>
      </c>
      <c r="R271" s="922">
        <v>10</v>
      </c>
      <c r="S271" s="1002" t="s">
        <v>2271</v>
      </c>
      <c r="T271" s="1003" t="s">
        <v>2444</v>
      </c>
      <c r="U271" s="1003" t="s">
        <v>2535</v>
      </c>
    </row>
    <row r="272" spans="1:22">
      <c r="A272" s="1001" t="s">
        <v>2536</v>
      </c>
      <c r="B272" s="616">
        <v>470</v>
      </c>
      <c r="C272" s="806">
        <f t="shared" si="7"/>
        <v>3.0638297872340425</v>
      </c>
      <c r="D272" s="513"/>
      <c r="E272" s="617" t="s">
        <v>2537</v>
      </c>
      <c r="F272" s="617" t="s">
        <v>2538</v>
      </c>
      <c r="G272" s="617">
        <v>600</v>
      </c>
      <c r="H272" s="23" t="s">
        <v>317</v>
      </c>
      <c r="I272" s="23">
        <v>2.2999999999999998</v>
      </c>
      <c r="J272" s="616" t="s">
        <v>433</v>
      </c>
      <c r="K272" s="617" t="s">
        <v>1754</v>
      </c>
      <c r="L272" s="808">
        <v>5</v>
      </c>
      <c r="M272" s="889">
        <v>45946</v>
      </c>
      <c r="N272" s="890" t="s">
        <v>2474</v>
      </c>
      <c r="O272" s="890" t="s">
        <v>2179</v>
      </c>
      <c r="P272" s="890">
        <v>1.7450000000000001</v>
      </c>
      <c r="Q272" s="890">
        <v>1.8</v>
      </c>
      <c r="R272" s="922">
        <v>16.5</v>
      </c>
      <c r="S272" s="1002" t="s">
        <v>2448</v>
      </c>
      <c r="T272" s="1003" t="s">
        <v>2331</v>
      </c>
      <c r="U272" s="1003" t="s">
        <v>2533</v>
      </c>
      <c r="V272" s="1003" t="s">
        <v>2243</v>
      </c>
    </row>
    <row r="273" spans="1:22">
      <c r="A273" s="1004" t="s">
        <v>2539</v>
      </c>
      <c r="B273" s="23">
        <v>337</v>
      </c>
      <c r="C273" s="806">
        <f t="shared" si="7"/>
        <v>4.2729970326409497</v>
      </c>
      <c r="E273" s="512" t="s">
        <v>1836</v>
      </c>
      <c r="F273" s="512" t="s">
        <v>2540</v>
      </c>
      <c r="G273" s="512">
        <v>600</v>
      </c>
      <c r="H273" s="616" t="s">
        <v>332</v>
      </c>
      <c r="I273" s="23">
        <v>2.9</v>
      </c>
      <c r="J273" s="616" t="s">
        <v>433</v>
      </c>
      <c r="K273" s="617" t="s">
        <v>339</v>
      </c>
      <c r="L273" s="808">
        <v>5</v>
      </c>
      <c r="M273" s="889">
        <v>45951</v>
      </c>
      <c r="N273" s="890" t="s">
        <v>2541</v>
      </c>
      <c r="O273" s="890" t="s">
        <v>2110</v>
      </c>
      <c r="P273" s="890">
        <v>1.69</v>
      </c>
      <c r="Q273" s="890">
        <v>1.86</v>
      </c>
      <c r="R273" s="922">
        <v>22</v>
      </c>
      <c r="S273" s="1002" t="s">
        <v>2542</v>
      </c>
      <c r="T273" s="1003" t="s">
        <v>2432</v>
      </c>
      <c r="U273" s="1003" t="s">
        <v>2385</v>
      </c>
      <c r="V273" s="1003" t="s">
        <v>2376</v>
      </c>
    </row>
    <row r="274" spans="1:22">
      <c r="A274" s="1004" t="s">
        <v>2543</v>
      </c>
      <c r="B274" s="23">
        <v>444</v>
      </c>
      <c r="C274" s="806">
        <f t="shared" si="7"/>
        <v>3.2432432432432434</v>
      </c>
      <c r="E274" s="512" t="s">
        <v>1786</v>
      </c>
      <c r="F274" s="512" t="s">
        <v>2426</v>
      </c>
      <c r="G274" s="512">
        <v>700</v>
      </c>
      <c r="H274" s="23" t="s">
        <v>317</v>
      </c>
      <c r="I274" s="23">
        <v>2.2000000000000002</v>
      </c>
      <c r="J274" s="616" t="s">
        <v>433</v>
      </c>
      <c r="K274" s="923" t="s">
        <v>202</v>
      </c>
      <c r="L274" s="808">
        <v>5</v>
      </c>
      <c r="M274" s="889">
        <v>45966</v>
      </c>
      <c r="N274" s="890" t="s">
        <v>1935</v>
      </c>
      <c r="O274" s="890" t="s">
        <v>1747</v>
      </c>
      <c r="P274" s="890">
        <v>1.75</v>
      </c>
      <c r="Q274" s="890">
        <v>1.77</v>
      </c>
      <c r="R274" s="922">
        <v>19.5</v>
      </c>
      <c r="S274" s="1002" t="s">
        <v>2283</v>
      </c>
      <c r="T274" s="1003" t="s">
        <v>2385</v>
      </c>
      <c r="U274" s="1003" t="s">
        <v>2448</v>
      </c>
      <c r="V274" s="1003" t="s">
        <v>2243</v>
      </c>
    </row>
    <row r="275" spans="1:22">
      <c r="A275" s="1004" t="s">
        <v>2544</v>
      </c>
      <c r="B275" s="23">
        <v>510</v>
      </c>
      <c r="C275" s="806">
        <f t="shared" si="7"/>
        <v>2.8235294117647061</v>
      </c>
      <c r="D275" s="513"/>
      <c r="E275" s="512" t="s">
        <v>2440</v>
      </c>
      <c r="F275" s="617" t="s">
        <v>2545</v>
      </c>
      <c r="G275" s="512">
        <v>600</v>
      </c>
      <c r="H275" s="23" t="s">
        <v>317</v>
      </c>
      <c r="I275" s="23">
        <v>4</v>
      </c>
      <c r="J275" s="616" t="s">
        <v>312</v>
      </c>
      <c r="K275" s="923" t="s">
        <v>2546</v>
      </c>
      <c r="L275" s="808">
        <v>5</v>
      </c>
      <c r="M275" s="889">
        <v>45966</v>
      </c>
      <c r="N275" s="890" t="s">
        <v>1937</v>
      </c>
      <c r="O275" s="890" t="s">
        <v>2547</v>
      </c>
      <c r="P275" s="890">
        <v>1.7949999999999999</v>
      </c>
      <c r="Q275" s="890">
        <v>1.85</v>
      </c>
      <c r="R275" s="922">
        <v>18</v>
      </c>
      <c r="S275" s="1002" t="s">
        <v>2448</v>
      </c>
      <c r="T275" s="1003" t="s">
        <v>2331</v>
      </c>
      <c r="U275" s="1003" t="s">
        <v>2533</v>
      </c>
      <c r="V275" s="1003" t="s">
        <v>2376</v>
      </c>
    </row>
    <row r="276" spans="1:22">
      <c r="A276" s="1004" t="s">
        <v>2548</v>
      </c>
      <c r="B276" s="23">
        <v>444</v>
      </c>
      <c r="C276" s="806">
        <f t="shared" si="7"/>
        <v>3.2432432432432434</v>
      </c>
      <c r="E276" s="512" t="s">
        <v>1638</v>
      </c>
      <c r="F276" s="512" t="s">
        <v>2426</v>
      </c>
      <c r="G276" s="512">
        <v>700</v>
      </c>
      <c r="H276" s="23" t="s">
        <v>317</v>
      </c>
      <c r="I276" s="23">
        <v>2.2000000000000002</v>
      </c>
      <c r="J276" s="616" t="s">
        <v>433</v>
      </c>
      <c r="K276" s="617" t="s">
        <v>223</v>
      </c>
      <c r="L276" s="808">
        <v>5</v>
      </c>
      <c r="M276" s="889">
        <v>45967</v>
      </c>
      <c r="N276" s="890" t="s">
        <v>1738</v>
      </c>
      <c r="O276" s="890" t="s">
        <v>1747</v>
      </c>
      <c r="P276" s="890">
        <v>1.75</v>
      </c>
      <c r="Q276" s="890">
        <v>1.78</v>
      </c>
      <c r="R276" s="922">
        <v>19.5</v>
      </c>
      <c r="S276" s="1002" t="s">
        <v>2283</v>
      </c>
      <c r="T276" s="1003" t="s">
        <v>2385</v>
      </c>
      <c r="U276" s="1003" t="s">
        <v>2271</v>
      </c>
      <c r="V276" s="1003" t="s">
        <v>2243</v>
      </c>
    </row>
    <row r="277" spans="1:22">
      <c r="A277" s="1004" t="s">
        <v>2549</v>
      </c>
      <c r="B277" s="23">
        <v>440</v>
      </c>
      <c r="C277" s="806">
        <f t="shared" si="7"/>
        <v>3.2727272727272729</v>
      </c>
      <c r="E277" s="512" t="s">
        <v>2550</v>
      </c>
      <c r="F277" s="512" t="s">
        <v>2551</v>
      </c>
      <c r="G277" s="512">
        <v>550</v>
      </c>
      <c r="H277" s="23" t="s">
        <v>322</v>
      </c>
      <c r="I277" s="23">
        <v>0.5</v>
      </c>
      <c r="J277" s="616" t="s">
        <v>433</v>
      </c>
      <c r="K277" s="617" t="s">
        <v>2552</v>
      </c>
      <c r="L277" s="808">
        <v>2</v>
      </c>
      <c r="M277" s="889">
        <v>45971</v>
      </c>
      <c r="N277" s="890" t="s">
        <v>1749</v>
      </c>
      <c r="O277" s="890"/>
      <c r="P277" s="890">
        <v>1.7150000000000001</v>
      </c>
      <c r="Q277" s="890">
        <v>1.86</v>
      </c>
      <c r="R277" s="922">
        <v>12.5</v>
      </c>
      <c r="S277" s="1002" t="s">
        <v>2319</v>
      </c>
      <c r="T277" s="1003" t="s">
        <v>2351</v>
      </c>
      <c r="U277" s="1003" t="s">
        <v>2409</v>
      </c>
      <c r="V277" s="1003" t="s">
        <v>2243</v>
      </c>
    </row>
    <row r="278" spans="1:22">
      <c r="A278" s="1004" t="s">
        <v>2553</v>
      </c>
      <c r="B278" s="23">
        <v>460</v>
      </c>
      <c r="C278" s="806">
        <f t="shared" si="7"/>
        <v>3.1304347826086958</v>
      </c>
      <c r="E278" s="512" t="s">
        <v>2554</v>
      </c>
      <c r="F278" s="617" t="s">
        <v>2459</v>
      </c>
      <c r="G278" s="512">
        <v>670</v>
      </c>
      <c r="H278" s="23" t="s">
        <v>311</v>
      </c>
      <c r="I278" s="23">
        <v>0.8</v>
      </c>
      <c r="J278" s="616" t="s">
        <v>433</v>
      </c>
      <c r="K278" s="617" t="s">
        <v>209</v>
      </c>
      <c r="L278" s="808">
        <v>5</v>
      </c>
      <c r="M278" s="889">
        <v>45974</v>
      </c>
      <c r="N278" s="890" t="s">
        <v>1740</v>
      </c>
      <c r="O278" s="890" t="s">
        <v>1711</v>
      </c>
      <c r="P278" s="890">
        <v>1.77</v>
      </c>
      <c r="Q278" s="890">
        <v>1.75</v>
      </c>
      <c r="R278" s="924">
        <v>11</v>
      </c>
      <c r="S278" s="1007" t="s">
        <v>2271</v>
      </c>
      <c r="T278" s="1008" t="s">
        <v>2271</v>
      </c>
      <c r="U278" s="1008" t="s">
        <v>2555</v>
      </c>
      <c r="V278" s="1008" t="s">
        <v>2243</v>
      </c>
    </row>
    <row r="279" spans="1:22">
      <c r="A279" s="1001" t="s">
        <v>2556</v>
      </c>
      <c r="B279" s="23">
        <v>480</v>
      </c>
      <c r="C279" s="806">
        <f t="shared" si="7"/>
        <v>3</v>
      </c>
      <c r="E279" s="617" t="s">
        <v>2374</v>
      </c>
      <c r="F279" s="617" t="s">
        <v>2557</v>
      </c>
      <c r="G279" s="512">
        <v>500</v>
      </c>
      <c r="H279" s="23" t="s">
        <v>311</v>
      </c>
      <c r="I279" s="23">
        <v>0.8</v>
      </c>
      <c r="J279" s="616" t="s">
        <v>433</v>
      </c>
      <c r="K279" s="617" t="s">
        <v>334</v>
      </c>
      <c r="L279" s="808">
        <v>2</v>
      </c>
      <c r="M279" s="889">
        <v>45975</v>
      </c>
      <c r="N279" s="890" t="s">
        <v>1934</v>
      </c>
      <c r="O279" s="890" t="s">
        <v>2558</v>
      </c>
      <c r="P279" s="890">
        <v>1.68</v>
      </c>
      <c r="Q279" s="890">
        <v>1.67</v>
      </c>
      <c r="R279" s="922">
        <v>8.5</v>
      </c>
      <c r="S279" s="1002" t="s">
        <v>2283</v>
      </c>
      <c r="T279" s="1003" t="s">
        <v>2375</v>
      </c>
      <c r="U279" s="1003" t="s">
        <v>2559</v>
      </c>
      <c r="V279" s="1003" t="s">
        <v>2376</v>
      </c>
    </row>
    <row r="280" spans="1:22">
      <c r="A280" s="1001" t="s">
        <v>2560</v>
      </c>
      <c r="B280" s="616">
        <v>440</v>
      </c>
      <c r="C280" s="806">
        <f t="shared" si="7"/>
        <v>3.2727272727272729</v>
      </c>
      <c r="E280" s="512" t="s">
        <v>1638</v>
      </c>
      <c r="F280" s="512" t="s">
        <v>2426</v>
      </c>
      <c r="G280" s="617">
        <v>700</v>
      </c>
      <c r="H280" s="23" t="s">
        <v>317</v>
      </c>
      <c r="I280" s="23">
        <v>2.2000000000000002</v>
      </c>
      <c r="J280" s="616" t="s">
        <v>433</v>
      </c>
      <c r="K280" s="617" t="s">
        <v>199</v>
      </c>
      <c r="L280" s="808">
        <v>5</v>
      </c>
      <c r="M280" s="889">
        <v>45980</v>
      </c>
      <c r="N280" s="890" t="s">
        <v>1642</v>
      </c>
      <c r="O280" s="890" t="s">
        <v>1747</v>
      </c>
      <c r="P280" s="890">
        <v>1.75</v>
      </c>
      <c r="Q280" s="890">
        <v>1.78</v>
      </c>
      <c r="R280" s="922">
        <v>28</v>
      </c>
      <c r="S280" s="1002" t="s">
        <v>2283</v>
      </c>
      <c r="T280" s="1003" t="s">
        <v>2385</v>
      </c>
      <c r="U280" s="1003" t="s">
        <v>2271</v>
      </c>
      <c r="V280" s="1003" t="s">
        <v>2243</v>
      </c>
    </row>
    <row r="281" spans="1:22">
      <c r="A281" s="1001" t="s">
        <v>2561</v>
      </c>
      <c r="B281" s="616">
        <v>439</v>
      </c>
      <c r="C281" s="806">
        <f t="shared" si="7"/>
        <v>3.2801822323462413</v>
      </c>
      <c r="D281" s="513"/>
      <c r="E281" s="617" t="s">
        <v>1751</v>
      </c>
      <c r="F281" s="617" t="s">
        <v>2562</v>
      </c>
      <c r="G281" s="617">
        <v>700</v>
      </c>
      <c r="H281" s="23" t="s">
        <v>311</v>
      </c>
      <c r="I281" s="618">
        <v>1.5</v>
      </c>
      <c r="J281" s="616" t="s">
        <v>433</v>
      </c>
      <c r="K281" s="617" t="s">
        <v>2107</v>
      </c>
      <c r="L281" s="808">
        <v>5</v>
      </c>
      <c r="M281" s="889">
        <v>45981</v>
      </c>
      <c r="N281" s="890" t="s">
        <v>1755</v>
      </c>
      <c r="O281" s="890" t="s">
        <v>2125</v>
      </c>
      <c r="P281" s="890">
        <v>1.7649999999999999</v>
      </c>
      <c r="Q281" s="890">
        <v>1.7</v>
      </c>
      <c r="R281" s="922">
        <v>18.5</v>
      </c>
      <c r="S281" s="1002" t="s">
        <v>2409</v>
      </c>
      <c r="T281" s="1003" t="s">
        <v>2320</v>
      </c>
      <c r="U281" s="1003" t="s">
        <v>2563</v>
      </c>
      <c r="V281" s="1003" t="s">
        <v>2243</v>
      </c>
    </row>
    <row r="282" spans="1:22">
      <c r="A282" s="1001" t="s">
        <v>1946</v>
      </c>
      <c r="B282" s="616">
        <v>770</v>
      </c>
      <c r="C282" s="806">
        <f t="shared" si="7"/>
        <v>1.8701298701298701</v>
      </c>
      <c r="D282" s="513"/>
      <c r="E282" s="617" t="s">
        <v>2564</v>
      </c>
      <c r="F282" s="617" t="s">
        <v>2348</v>
      </c>
      <c r="G282" s="617">
        <v>800</v>
      </c>
      <c r="H282" s="23" t="s">
        <v>311</v>
      </c>
      <c r="I282" s="23">
        <v>1.1000000000000001</v>
      </c>
      <c r="J282" s="616" t="s">
        <v>433</v>
      </c>
      <c r="K282" s="617" t="s">
        <v>210</v>
      </c>
      <c r="L282" s="808">
        <v>5</v>
      </c>
      <c r="M282" s="889">
        <v>45981</v>
      </c>
      <c r="N282" s="890" t="s">
        <v>1746</v>
      </c>
      <c r="O282" s="890" t="s">
        <v>2289</v>
      </c>
      <c r="P282" s="890">
        <v>1.71</v>
      </c>
      <c r="Q282" s="890">
        <v>1.88</v>
      </c>
      <c r="R282" s="922">
        <v>12</v>
      </c>
      <c r="S282" s="1002" t="s">
        <v>2409</v>
      </c>
      <c r="T282" s="1003" t="s">
        <v>2565</v>
      </c>
      <c r="U282" s="1003" t="s">
        <v>2283</v>
      </c>
      <c r="V282" s="1003" t="s">
        <v>2243</v>
      </c>
    </row>
    <row r="283" spans="1:22">
      <c r="A283" s="1004" t="s">
        <v>2566</v>
      </c>
      <c r="B283" s="23">
        <v>617</v>
      </c>
      <c r="C283" s="806">
        <f t="shared" si="7"/>
        <v>2.3338735818476497</v>
      </c>
      <c r="D283" s="513"/>
      <c r="E283" s="512" t="s">
        <v>1998</v>
      </c>
      <c r="F283" s="617" t="s">
        <v>2567</v>
      </c>
      <c r="G283" s="512">
        <v>600</v>
      </c>
      <c r="H283" s="23" t="s">
        <v>308</v>
      </c>
      <c r="I283" s="23">
        <v>1</v>
      </c>
      <c r="J283" s="616" t="s">
        <v>433</v>
      </c>
      <c r="K283" s="617" t="s">
        <v>314</v>
      </c>
      <c r="L283" s="808">
        <v>2</v>
      </c>
      <c r="M283" s="889">
        <v>45981</v>
      </c>
      <c r="N283" s="890" t="s">
        <v>1925</v>
      </c>
      <c r="O283" s="890" t="s">
        <v>1711</v>
      </c>
      <c r="P283" s="890">
        <v>1.65</v>
      </c>
      <c r="Q283" s="890">
        <v>1.69</v>
      </c>
      <c r="R283" s="922">
        <v>7.5</v>
      </c>
      <c r="S283" s="1002" t="s">
        <v>2250</v>
      </c>
      <c r="T283" s="1003" t="s">
        <v>2568</v>
      </c>
      <c r="U283" s="1003" t="s">
        <v>2569</v>
      </c>
      <c r="V283" s="1003" t="s">
        <v>2376</v>
      </c>
    </row>
    <row r="284" spans="1:22">
      <c r="A284" s="1004" t="s">
        <v>2570</v>
      </c>
      <c r="B284" s="23">
        <v>504</v>
      </c>
      <c r="C284" s="806">
        <f t="shared" si="7"/>
        <v>2.8571428571428572</v>
      </c>
      <c r="E284" s="512" t="s">
        <v>1849</v>
      </c>
      <c r="F284" s="617" t="s">
        <v>2571</v>
      </c>
      <c r="G284" s="512">
        <v>500</v>
      </c>
      <c r="H284" s="23" t="s">
        <v>311</v>
      </c>
      <c r="I284" s="23">
        <v>3</v>
      </c>
      <c r="J284" s="616" t="s">
        <v>433</v>
      </c>
      <c r="K284" s="617" t="s">
        <v>895</v>
      </c>
      <c r="L284" s="808">
        <v>4</v>
      </c>
      <c r="M284" s="889">
        <v>45985</v>
      </c>
      <c r="N284" s="890" t="s">
        <v>1936</v>
      </c>
      <c r="O284" s="890" t="s">
        <v>2403</v>
      </c>
      <c r="P284" s="890">
        <v>1.77</v>
      </c>
      <c r="Q284" s="890">
        <v>1.78</v>
      </c>
      <c r="R284" s="922">
        <v>12</v>
      </c>
      <c r="S284" s="1002" t="s">
        <v>2271</v>
      </c>
      <c r="T284" s="1003" t="s">
        <v>2520</v>
      </c>
      <c r="U284" s="1003" t="s">
        <v>2572</v>
      </c>
      <c r="V284" s="1003" t="s">
        <v>2243</v>
      </c>
    </row>
    <row r="285" spans="1:22">
      <c r="A285" s="1001" t="s">
        <v>2573</v>
      </c>
      <c r="B285" s="616">
        <v>901</v>
      </c>
      <c r="C285" s="806">
        <f t="shared" si="7"/>
        <v>1.5982241953385128</v>
      </c>
      <c r="D285" s="513"/>
      <c r="E285" s="617" t="s">
        <v>1842</v>
      </c>
      <c r="F285" s="617" t="s">
        <v>2574</v>
      </c>
      <c r="G285" s="512">
        <v>500</v>
      </c>
      <c r="H285" s="23" t="s">
        <v>311</v>
      </c>
      <c r="I285" s="616">
        <v>0.4</v>
      </c>
      <c r="J285" s="616" t="s">
        <v>433</v>
      </c>
      <c r="K285" s="617" t="s">
        <v>339</v>
      </c>
      <c r="L285" s="808">
        <v>3.7</v>
      </c>
      <c r="M285" s="889">
        <v>45994</v>
      </c>
      <c r="N285" s="890" t="s">
        <v>1726</v>
      </c>
      <c r="O285" s="890" t="s">
        <v>2451</v>
      </c>
      <c r="P285" s="890">
        <v>1.675</v>
      </c>
      <c r="Q285" s="890">
        <v>1.91</v>
      </c>
      <c r="R285" s="922">
        <v>8.5</v>
      </c>
      <c r="S285" s="1002" t="s">
        <v>2363</v>
      </c>
      <c r="T285" s="1003" t="s">
        <v>2351</v>
      </c>
      <c r="U285" s="1003" t="s">
        <v>2307</v>
      </c>
      <c r="V285" s="1003" t="s">
        <v>2243</v>
      </c>
    </row>
    <row r="286" spans="1:22">
      <c r="A286" s="1004" t="s">
        <v>2575</v>
      </c>
      <c r="B286" s="23">
        <v>461</v>
      </c>
      <c r="C286" s="806">
        <f t="shared" si="7"/>
        <v>3.1236442516268981</v>
      </c>
      <c r="E286" s="512" t="s">
        <v>1551</v>
      </c>
      <c r="F286" s="617" t="s">
        <v>2576</v>
      </c>
      <c r="G286" s="512">
        <v>670</v>
      </c>
      <c r="H286" s="23" t="s">
        <v>311</v>
      </c>
      <c r="I286" s="23">
        <v>0.7</v>
      </c>
      <c r="J286" s="616" t="s">
        <v>433</v>
      </c>
      <c r="K286" s="617" t="s">
        <v>350</v>
      </c>
      <c r="L286" s="808">
        <v>5</v>
      </c>
      <c r="M286" s="889">
        <v>46000</v>
      </c>
      <c r="N286" s="890" t="s">
        <v>1740</v>
      </c>
      <c r="O286" s="890" t="s">
        <v>1731</v>
      </c>
      <c r="P286" s="890">
        <v>1.7649999999999999</v>
      </c>
      <c r="Q286" s="890">
        <v>1.78</v>
      </c>
      <c r="R286" s="922">
        <v>11.5</v>
      </c>
      <c r="S286" s="1002" t="s">
        <v>2271</v>
      </c>
      <c r="T286" s="1003" t="s">
        <v>2271</v>
      </c>
      <c r="U286" s="1003" t="s">
        <v>2577</v>
      </c>
      <c r="V286" s="1003" t="s">
        <v>2243</v>
      </c>
    </row>
    <row r="287" spans="1:22">
      <c r="A287" s="1004" t="s">
        <v>2578</v>
      </c>
      <c r="B287" s="23">
        <v>563</v>
      </c>
      <c r="C287" s="806">
        <f t="shared" si="7"/>
        <v>2.5577264653641207</v>
      </c>
      <c r="E287" s="512" t="s">
        <v>1644</v>
      </c>
      <c r="F287" s="617" t="s">
        <v>2579</v>
      </c>
      <c r="G287" s="512">
        <v>650</v>
      </c>
      <c r="H287" s="23" t="s">
        <v>311</v>
      </c>
      <c r="I287" s="23">
        <v>1.2</v>
      </c>
      <c r="J287" s="616" t="s">
        <v>433</v>
      </c>
      <c r="K287" s="617" t="s">
        <v>342</v>
      </c>
      <c r="L287" s="808">
        <v>4</v>
      </c>
      <c r="M287" s="889">
        <v>46001</v>
      </c>
      <c r="N287" s="890" t="s">
        <v>2407</v>
      </c>
      <c r="O287" s="890" t="s">
        <v>2125</v>
      </c>
      <c r="P287" s="890">
        <v>1.7050000000000001</v>
      </c>
      <c r="Q287" s="890">
        <v>1.65</v>
      </c>
      <c r="R287" s="922">
        <v>8</v>
      </c>
      <c r="S287" s="1002" t="s">
        <v>2383</v>
      </c>
      <c r="T287" s="1003" t="s">
        <v>2384</v>
      </c>
      <c r="U287" s="1003" t="s">
        <v>2520</v>
      </c>
      <c r="V287" s="1003" t="s">
        <v>2243</v>
      </c>
    </row>
    <row r="288" spans="1:22">
      <c r="A288" s="1004" t="s">
        <v>2580</v>
      </c>
      <c r="B288" s="23">
        <v>889</v>
      </c>
      <c r="C288" s="806">
        <f t="shared" ref="C288:C347" si="8">IF(ISERROR((24*60)/B288),"",((24*60)/B288))</f>
        <v>1.6197975253093364</v>
      </c>
      <c r="D288" s="513"/>
      <c r="E288" s="512" t="s">
        <v>2581</v>
      </c>
      <c r="F288" s="617" t="s">
        <v>2582</v>
      </c>
      <c r="G288" s="512">
        <v>700</v>
      </c>
      <c r="H288" s="23" t="s">
        <v>311</v>
      </c>
      <c r="I288" s="23">
        <v>1.4</v>
      </c>
      <c r="J288" s="616" t="s">
        <v>433</v>
      </c>
      <c r="K288" s="617" t="s">
        <v>318</v>
      </c>
      <c r="L288" s="808">
        <v>5</v>
      </c>
      <c r="M288" s="889">
        <v>46002</v>
      </c>
      <c r="N288" s="890" t="s">
        <v>1925</v>
      </c>
      <c r="O288" s="890" t="s">
        <v>1760</v>
      </c>
      <c r="P288" s="890">
        <v>1.75</v>
      </c>
      <c r="Q288" s="890">
        <v>1.79</v>
      </c>
      <c r="R288" s="922">
        <v>10</v>
      </c>
      <c r="S288" s="1002" t="s">
        <v>2486</v>
      </c>
      <c r="T288" s="1003" t="s">
        <v>2390</v>
      </c>
      <c r="U288" s="1003" t="s">
        <v>2583</v>
      </c>
      <c r="V288" s="1003" t="s">
        <v>2243</v>
      </c>
    </row>
    <row r="289" spans="1:22">
      <c r="A289" s="1004" t="s">
        <v>2584</v>
      </c>
      <c r="B289" s="23">
        <v>888</v>
      </c>
      <c r="C289" s="806">
        <f t="shared" si="8"/>
        <v>1.6216216216216217</v>
      </c>
      <c r="E289" s="512" t="s">
        <v>1842</v>
      </c>
      <c r="F289" s="512" t="s">
        <v>2585</v>
      </c>
      <c r="G289" s="512">
        <v>500</v>
      </c>
      <c r="H289" s="23" t="s">
        <v>311</v>
      </c>
      <c r="I289" s="23">
        <v>0.3</v>
      </c>
      <c r="J289" s="616" t="s">
        <v>433</v>
      </c>
      <c r="K289" s="617" t="s">
        <v>321</v>
      </c>
      <c r="L289" s="808">
        <v>3.7</v>
      </c>
      <c r="M289" s="889">
        <v>46003</v>
      </c>
      <c r="N289" s="890" t="s">
        <v>1643</v>
      </c>
      <c r="O289" s="890" t="s">
        <v>1722</v>
      </c>
      <c r="P289" s="890">
        <v>1.675</v>
      </c>
      <c r="Q289" s="890">
        <v>1.9</v>
      </c>
      <c r="R289" s="924">
        <v>8.5</v>
      </c>
      <c r="S289" s="1007" t="s">
        <v>2363</v>
      </c>
      <c r="T289" s="1008" t="s">
        <v>2351</v>
      </c>
      <c r="U289" s="1008" t="s">
        <v>2307</v>
      </c>
      <c r="V289" s="1008" t="s">
        <v>2243</v>
      </c>
    </row>
    <row r="290" spans="1:22">
      <c r="A290" s="1001" t="s">
        <v>2586</v>
      </c>
      <c r="B290" s="616">
        <v>950</v>
      </c>
      <c r="C290" s="806">
        <f t="shared" si="8"/>
        <v>1.5157894736842106</v>
      </c>
      <c r="D290" s="513"/>
      <c r="E290" s="617" t="s">
        <v>1732</v>
      </c>
      <c r="F290" s="512" t="s">
        <v>2587</v>
      </c>
      <c r="G290" s="617">
        <v>650</v>
      </c>
      <c r="H290" s="23" t="s">
        <v>311</v>
      </c>
      <c r="I290" s="23">
        <v>0.8</v>
      </c>
      <c r="J290" s="616" t="s">
        <v>433</v>
      </c>
      <c r="K290" s="617" t="s">
        <v>211</v>
      </c>
      <c r="L290" s="808">
        <v>5</v>
      </c>
      <c r="M290" s="889">
        <v>46006</v>
      </c>
      <c r="N290" s="890" t="s">
        <v>1734</v>
      </c>
      <c r="O290" s="890" t="s">
        <v>1810</v>
      </c>
      <c r="P290" s="890">
        <v>1.69</v>
      </c>
      <c r="Q290" s="890" t="s">
        <v>2588</v>
      </c>
      <c r="R290" s="922">
        <v>12</v>
      </c>
      <c r="S290" s="1002" t="s">
        <v>2319</v>
      </c>
      <c r="T290" s="1003" t="s">
        <v>2272</v>
      </c>
      <c r="U290" s="1003" t="s">
        <v>2589</v>
      </c>
      <c r="V290" s="1003" t="s">
        <v>2243</v>
      </c>
    </row>
    <row r="291" spans="1:22">
      <c r="A291" s="1004" t="s">
        <v>2590</v>
      </c>
      <c r="B291" s="23">
        <v>470</v>
      </c>
      <c r="C291" s="806">
        <f t="shared" si="8"/>
        <v>3.0638297872340425</v>
      </c>
      <c r="E291" s="512" t="s">
        <v>2591</v>
      </c>
      <c r="F291" s="512" t="s">
        <v>2592</v>
      </c>
      <c r="G291" s="512">
        <v>600</v>
      </c>
      <c r="H291" s="23" t="s">
        <v>317</v>
      </c>
      <c r="I291" s="23">
        <v>2.2000000000000002</v>
      </c>
      <c r="J291" s="616" t="s">
        <v>312</v>
      </c>
      <c r="K291" s="617" t="s">
        <v>343</v>
      </c>
      <c r="L291" s="808">
        <v>5</v>
      </c>
      <c r="M291" s="889">
        <v>46006</v>
      </c>
      <c r="N291" s="890" t="s">
        <v>1937</v>
      </c>
      <c r="O291" s="890" t="s">
        <v>1753</v>
      </c>
      <c r="P291" s="890">
        <v>1.7450000000000001</v>
      </c>
      <c r="Q291" s="890">
        <v>1.9</v>
      </c>
      <c r="R291" s="922">
        <v>16.5</v>
      </c>
      <c r="S291" s="1002" t="s">
        <v>2448</v>
      </c>
      <c r="T291" s="1003" t="s">
        <v>2331</v>
      </c>
      <c r="U291" s="1003" t="s">
        <v>2593</v>
      </c>
      <c r="V291" s="1003" t="s">
        <v>2243</v>
      </c>
    </row>
    <row r="292" spans="1:22">
      <c r="A292" s="1001" t="s">
        <v>2594</v>
      </c>
      <c r="B292" s="616">
        <v>208</v>
      </c>
      <c r="C292" s="806">
        <f t="shared" si="8"/>
        <v>6.9230769230769234</v>
      </c>
      <c r="E292" s="617" t="s">
        <v>2480</v>
      </c>
      <c r="F292" s="617" t="s">
        <v>2595</v>
      </c>
      <c r="G292" s="617">
        <v>600</v>
      </c>
      <c r="H292" s="616" t="s">
        <v>332</v>
      </c>
      <c r="I292" s="618">
        <v>1.6</v>
      </c>
      <c r="J292" s="616" t="s">
        <v>433</v>
      </c>
      <c r="K292" s="617" t="s">
        <v>895</v>
      </c>
      <c r="L292" s="808">
        <v>4</v>
      </c>
      <c r="M292" s="889">
        <v>46006</v>
      </c>
      <c r="N292" s="890" t="s">
        <v>1744</v>
      </c>
      <c r="O292" s="890" t="s">
        <v>1736</v>
      </c>
      <c r="P292" s="890">
        <v>1.78</v>
      </c>
      <c r="Q292" s="890">
        <v>1.72</v>
      </c>
      <c r="R292" s="922">
        <v>34</v>
      </c>
      <c r="S292" s="1002" t="s">
        <v>2486</v>
      </c>
      <c r="T292" s="1003" t="s">
        <v>2437</v>
      </c>
      <c r="U292" s="1003" t="s">
        <v>2593</v>
      </c>
      <c r="V292" s="1003" t="s">
        <v>2243</v>
      </c>
    </row>
    <row r="293" spans="1:22">
      <c r="A293" s="1001" t="s">
        <v>2596</v>
      </c>
      <c r="B293" s="616">
        <v>641</v>
      </c>
      <c r="C293" s="806">
        <f t="shared" si="8"/>
        <v>2.2464898595943836</v>
      </c>
      <c r="D293" s="513"/>
      <c r="E293" s="617" t="s">
        <v>1759</v>
      </c>
      <c r="F293" s="617" t="s">
        <v>2398</v>
      </c>
      <c r="G293" s="617">
        <v>700</v>
      </c>
      <c r="H293" s="23" t="s">
        <v>322</v>
      </c>
      <c r="I293" s="619">
        <v>2.4</v>
      </c>
      <c r="J293" s="616" t="s">
        <v>433</v>
      </c>
      <c r="K293" s="617" t="s">
        <v>204</v>
      </c>
      <c r="L293" s="808">
        <v>5</v>
      </c>
      <c r="M293" s="889">
        <v>46006</v>
      </c>
      <c r="N293" s="890" t="s">
        <v>1755</v>
      </c>
      <c r="O293" s="890" t="s">
        <v>1753</v>
      </c>
      <c r="P293" s="890">
        <v>1.7549999999999999</v>
      </c>
      <c r="Q293" s="890">
        <v>1.95</v>
      </c>
      <c r="R293" s="922">
        <v>12.5</v>
      </c>
      <c r="S293" s="1002" t="s">
        <v>2307</v>
      </c>
      <c r="T293" s="1003" t="s">
        <v>2390</v>
      </c>
      <c r="U293" s="1003" t="s">
        <v>2454</v>
      </c>
      <c r="V293" s="1003" t="s">
        <v>2243</v>
      </c>
    </row>
    <row r="294" spans="1:22">
      <c r="A294" s="1001" t="s">
        <v>2597</v>
      </c>
      <c r="B294" s="616">
        <v>443</v>
      </c>
      <c r="C294" s="806">
        <f t="shared" si="8"/>
        <v>3.2505643340857788</v>
      </c>
      <c r="D294" s="513"/>
      <c r="E294" s="512" t="s">
        <v>1638</v>
      </c>
      <c r="F294" s="512" t="s">
        <v>2598</v>
      </c>
      <c r="G294" s="512">
        <v>700</v>
      </c>
      <c r="H294" s="23" t="s">
        <v>317</v>
      </c>
      <c r="I294" s="618">
        <v>2.2999999999999998</v>
      </c>
      <c r="J294" s="616" t="s">
        <v>433</v>
      </c>
      <c r="K294" s="617" t="s">
        <v>2268</v>
      </c>
      <c r="L294" s="808">
        <v>5</v>
      </c>
      <c r="M294" s="889">
        <v>46008</v>
      </c>
      <c r="N294" s="890" t="s">
        <v>1935</v>
      </c>
      <c r="O294" s="890" t="s">
        <v>1765</v>
      </c>
      <c r="P294" s="890">
        <v>1.75</v>
      </c>
      <c r="Q294" s="890">
        <v>1.85</v>
      </c>
      <c r="R294" s="922">
        <v>32</v>
      </c>
      <c r="S294" s="1002" t="s">
        <v>2283</v>
      </c>
      <c r="T294" s="1003" t="s">
        <v>2385</v>
      </c>
      <c r="U294" s="1003" t="s">
        <v>2599</v>
      </c>
      <c r="V294" s="1003" t="s">
        <v>2243</v>
      </c>
    </row>
    <row r="295" spans="1:22">
      <c r="A295" s="1004" t="s">
        <v>2600</v>
      </c>
      <c r="B295" s="616">
        <v>480</v>
      </c>
      <c r="C295" s="806">
        <f t="shared" si="8"/>
        <v>3</v>
      </c>
      <c r="D295" s="513"/>
      <c r="E295" s="617" t="s">
        <v>2374</v>
      </c>
      <c r="F295" s="617" t="s">
        <v>2601</v>
      </c>
      <c r="G295" s="512">
        <v>500</v>
      </c>
      <c r="H295" s="23" t="s">
        <v>311</v>
      </c>
      <c r="I295" s="619">
        <v>0.7</v>
      </c>
      <c r="J295" s="616" t="s">
        <v>433</v>
      </c>
      <c r="K295" s="617" t="s">
        <v>328</v>
      </c>
      <c r="L295" s="808">
        <v>2</v>
      </c>
      <c r="M295" s="889">
        <v>46009</v>
      </c>
      <c r="N295" s="890" t="s">
        <v>1934</v>
      </c>
      <c r="O295" s="890" t="s">
        <v>1711</v>
      </c>
      <c r="P295" s="890">
        <v>1.68</v>
      </c>
      <c r="Q295" s="890">
        <v>1.74</v>
      </c>
      <c r="R295" s="922">
        <v>7.5</v>
      </c>
      <c r="S295" s="1002" t="s">
        <v>2283</v>
      </c>
      <c r="T295" s="1003" t="s">
        <v>2375</v>
      </c>
      <c r="U295" s="1003" t="s">
        <v>2602</v>
      </c>
      <c r="V295" s="1003" t="s">
        <v>2376</v>
      </c>
    </row>
    <row r="296" spans="1:22">
      <c r="A296" s="1001" t="s">
        <v>2603</v>
      </c>
      <c r="B296" s="616">
        <v>1112</v>
      </c>
      <c r="C296" s="806">
        <f t="shared" si="8"/>
        <v>1.2949640287769784</v>
      </c>
      <c r="D296" s="513"/>
      <c r="E296" s="617" t="s">
        <v>2366</v>
      </c>
      <c r="F296" s="617" t="s">
        <v>2327</v>
      </c>
      <c r="G296" s="617">
        <v>550</v>
      </c>
      <c r="H296" s="23" t="s">
        <v>322</v>
      </c>
      <c r="I296" s="23">
        <v>1.6</v>
      </c>
      <c r="J296" s="616" t="s">
        <v>312</v>
      </c>
      <c r="K296" s="617" t="s">
        <v>200</v>
      </c>
      <c r="L296" s="808">
        <v>5</v>
      </c>
      <c r="M296" s="889">
        <v>46013</v>
      </c>
      <c r="N296" s="890" t="s">
        <v>1861</v>
      </c>
      <c r="O296" s="890" t="s">
        <v>2210</v>
      </c>
      <c r="P296" s="890">
        <v>1.73</v>
      </c>
      <c r="Q296" s="890">
        <v>2.0499999999999998</v>
      </c>
      <c r="R296" s="922">
        <v>5.5</v>
      </c>
      <c r="S296" s="1002" t="s">
        <v>2370</v>
      </c>
      <c r="T296" s="1003" t="s">
        <v>2284</v>
      </c>
      <c r="U296" s="1003" t="s">
        <v>2604</v>
      </c>
    </row>
    <row r="297" spans="1:22">
      <c r="A297" s="1004" t="s">
        <v>2605</v>
      </c>
      <c r="B297" s="23">
        <v>513</v>
      </c>
      <c r="C297" s="806">
        <f t="shared" si="8"/>
        <v>2.807017543859649</v>
      </c>
      <c r="D297" s="513"/>
      <c r="E297" s="512" t="s">
        <v>2606</v>
      </c>
      <c r="F297" s="512" t="s">
        <v>2607</v>
      </c>
      <c r="G297" s="512">
        <v>600</v>
      </c>
      <c r="H297" s="23" t="s">
        <v>311</v>
      </c>
      <c r="I297" s="23">
        <v>2.9</v>
      </c>
      <c r="J297" s="616" t="s">
        <v>433</v>
      </c>
      <c r="K297" s="617" t="s">
        <v>1720</v>
      </c>
      <c r="L297" s="808">
        <v>5</v>
      </c>
      <c r="M297" s="889">
        <v>46020</v>
      </c>
      <c r="N297" s="890" t="s">
        <v>1936</v>
      </c>
      <c r="O297" s="890" t="s">
        <v>1812</v>
      </c>
      <c r="P297" s="890">
        <v>1.76</v>
      </c>
      <c r="Q297" s="890">
        <v>1.84</v>
      </c>
      <c r="R297" s="922">
        <v>14</v>
      </c>
      <c r="S297" s="1002" t="s">
        <v>2448</v>
      </c>
      <c r="T297" s="1003" t="s">
        <v>2520</v>
      </c>
      <c r="U297" s="1003" t="s">
        <v>2283</v>
      </c>
      <c r="V297" s="1003" t="s">
        <v>2243</v>
      </c>
    </row>
    <row r="298" spans="1:22">
      <c r="A298" s="1001" t="s">
        <v>2608</v>
      </c>
      <c r="B298" s="616">
        <v>461</v>
      </c>
      <c r="C298" s="806">
        <f t="shared" si="8"/>
        <v>3.1236442516268981</v>
      </c>
      <c r="E298" s="512" t="s">
        <v>2609</v>
      </c>
      <c r="F298" s="512" t="s">
        <v>2001</v>
      </c>
      <c r="G298" s="617">
        <v>670</v>
      </c>
      <c r="H298" s="23" t="s">
        <v>311</v>
      </c>
      <c r="I298" s="619">
        <v>0.7</v>
      </c>
      <c r="J298" s="616" t="s">
        <v>433</v>
      </c>
      <c r="K298" s="617" t="s">
        <v>1714</v>
      </c>
      <c r="L298" s="808">
        <v>5</v>
      </c>
      <c r="M298" s="889">
        <v>46020</v>
      </c>
      <c r="N298" s="890" t="s">
        <v>1740</v>
      </c>
      <c r="O298" s="890" t="s">
        <v>1736</v>
      </c>
      <c r="P298" s="890">
        <v>1.76</v>
      </c>
      <c r="Q298" s="890">
        <v>1.82</v>
      </c>
      <c r="R298" s="922">
        <v>12</v>
      </c>
      <c r="S298" s="1002" t="s">
        <v>2271</v>
      </c>
      <c r="T298" s="1003" t="s">
        <v>2271</v>
      </c>
      <c r="U298" s="1003" t="s">
        <v>2610</v>
      </c>
      <c r="V298" s="1003" t="s">
        <v>2243</v>
      </c>
    </row>
    <row r="299" spans="1:22">
      <c r="A299" s="1001" t="s">
        <v>2611</v>
      </c>
      <c r="B299" s="616">
        <v>192</v>
      </c>
      <c r="C299" s="806">
        <f t="shared" si="8"/>
        <v>7.5</v>
      </c>
      <c r="E299" s="617" t="s">
        <v>2510</v>
      </c>
      <c r="F299" s="512" t="s">
        <v>2612</v>
      </c>
      <c r="G299" s="617">
        <v>650</v>
      </c>
      <c r="H299" s="23" t="s">
        <v>332</v>
      </c>
      <c r="I299" s="616">
        <v>1.6</v>
      </c>
      <c r="J299" s="616" t="s">
        <v>433</v>
      </c>
      <c r="K299" s="617" t="s">
        <v>2552</v>
      </c>
      <c r="L299" s="808">
        <v>4</v>
      </c>
      <c r="M299" s="889">
        <v>46021</v>
      </c>
      <c r="N299" s="890" t="s">
        <v>1744</v>
      </c>
      <c r="O299" s="890" t="s">
        <v>1736</v>
      </c>
      <c r="P299" s="890">
        <v>1.77</v>
      </c>
      <c r="Q299" s="890">
        <v>1.78</v>
      </c>
      <c r="R299" s="922">
        <v>34</v>
      </c>
      <c r="S299" s="1002" t="s">
        <v>2486</v>
      </c>
      <c r="T299" s="1003" t="s">
        <v>2437</v>
      </c>
      <c r="U299" s="1003" t="s">
        <v>2613</v>
      </c>
      <c r="V299" s="1003" t="s">
        <v>2243</v>
      </c>
    </row>
    <row r="300" spans="1:22">
      <c r="A300" s="1004" t="s">
        <v>2614</v>
      </c>
      <c r="B300" s="23">
        <v>895</v>
      </c>
      <c r="C300" s="806">
        <f t="shared" si="8"/>
        <v>1.6089385474860336</v>
      </c>
      <c r="E300" s="512" t="s">
        <v>1842</v>
      </c>
      <c r="F300" s="617" t="s">
        <v>2361</v>
      </c>
      <c r="G300" s="512">
        <v>500</v>
      </c>
      <c r="H300" s="23" t="s">
        <v>311</v>
      </c>
      <c r="I300" s="23">
        <v>0.3</v>
      </c>
      <c r="J300" s="616" t="s">
        <v>433</v>
      </c>
      <c r="K300" s="617" t="s">
        <v>207</v>
      </c>
      <c r="L300" s="808">
        <v>3.7</v>
      </c>
      <c r="M300" s="889">
        <v>46022</v>
      </c>
      <c r="N300" s="890" t="s">
        <v>1643</v>
      </c>
      <c r="O300" s="890" t="s">
        <v>323</v>
      </c>
      <c r="P300" s="890">
        <v>1.675</v>
      </c>
      <c r="Q300" s="890">
        <v>2.16</v>
      </c>
      <c r="R300" s="922">
        <v>8.5</v>
      </c>
      <c r="S300" s="1002" t="s">
        <v>2363</v>
      </c>
      <c r="T300" s="1003" t="s">
        <v>2565</v>
      </c>
      <c r="U300" s="1003" t="s">
        <v>2615</v>
      </c>
      <c r="V300" s="1003" t="s">
        <v>2243</v>
      </c>
    </row>
    <row r="301" spans="1:22">
      <c r="A301" s="1001" t="s">
        <v>2616</v>
      </c>
      <c r="B301" s="616">
        <v>461</v>
      </c>
      <c r="C301" s="806">
        <f t="shared" si="8"/>
        <v>3.1236442516268981</v>
      </c>
      <c r="E301" s="617" t="s">
        <v>1551</v>
      </c>
      <c r="F301" s="617" t="s">
        <v>2450</v>
      </c>
      <c r="G301" s="617">
        <v>670</v>
      </c>
      <c r="H301" s="23" t="s">
        <v>311</v>
      </c>
      <c r="I301" s="23">
        <v>0.7</v>
      </c>
      <c r="J301" s="616" t="s">
        <v>433</v>
      </c>
      <c r="K301" s="617" t="s">
        <v>219</v>
      </c>
      <c r="L301" s="808">
        <v>5</v>
      </c>
      <c r="M301" s="889">
        <v>46027</v>
      </c>
      <c r="N301" s="890" t="s">
        <v>1807</v>
      </c>
      <c r="O301" s="890" t="s">
        <v>2451</v>
      </c>
      <c r="P301" s="890">
        <v>1.7649999999999999</v>
      </c>
      <c r="Q301" s="890">
        <v>1.75</v>
      </c>
      <c r="R301" s="922">
        <v>11.5</v>
      </c>
      <c r="S301" s="1002" t="s">
        <v>2271</v>
      </c>
      <c r="T301" s="1003" t="s">
        <v>2271</v>
      </c>
      <c r="U301" s="1003" t="s">
        <v>2617</v>
      </c>
      <c r="V301" s="1003" t="s">
        <v>2243</v>
      </c>
    </row>
    <row r="302" spans="1:22">
      <c r="A302" s="1001" t="s">
        <v>2618</v>
      </c>
      <c r="B302" s="616">
        <v>470</v>
      </c>
      <c r="C302" s="806">
        <f t="shared" si="8"/>
        <v>3.0638297872340425</v>
      </c>
      <c r="D302" s="513"/>
      <c r="E302" s="617" t="s">
        <v>1551</v>
      </c>
      <c r="F302" s="617" t="s">
        <v>2450</v>
      </c>
      <c r="G302" s="617">
        <v>650</v>
      </c>
      <c r="H302" s="23" t="s">
        <v>311</v>
      </c>
      <c r="I302" s="23">
        <v>3</v>
      </c>
      <c r="J302" s="616" t="s">
        <v>433</v>
      </c>
      <c r="K302" s="617" t="s">
        <v>209</v>
      </c>
      <c r="L302" s="808">
        <v>5</v>
      </c>
      <c r="M302" s="889">
        <v>46027</v>
      </c>
      <c r="N302" s="890" t="s">
        <v>1809</v>
      </c>
      <c r="O302" s="890" t="s">
        <v>2451</v>
      </c>
      <c r="P302" s="890">
        <v>1.76</v>
      </c>
      <c r="Q302" s="890">
        <v>1.82</v>
      </c>
      <c r="R302" s="922">
        <v>16.5</v>
      </c>
      <c r="S302" s="1002" t="s">
        <v>2454</v>
      </c>
      <c r="T302" s="1003" t="s">
        <v>2308</v>
      </c>
      <c r="U302" s="1003" t="s">
        <v>2454</v>
      </c>
      <c r="V302" s="1003" t="s">
        <v>2243</v>
      </c>
    </row>
    <row r="303" spans="1:22">
      <c r="A303" s="1001" t="s">
        <v>2619</v>
      </c>
      <c r="B303" s="616">
        <v>570</v>
      </c>
      <c r="C303" s="806">
        <f t="shared" si="8"/>
        <v>2.5263157894736841</v>
      </c>
      <c r="D303" s="513"/>
      <c r="E303" s="617" t="s">
        <v>1644</v>
      </c>
      <c r="F303" s="617" t="s">
        <v>2579</v>
      </c>
      <c r="G303" s="617">
        <v>650</v>
      </c>
      <c r="H303" s="23" t="s">
        <v>311</v>
      </c>
      <c r="I303" s="619">
        <v>1.2</v>
      </c>
      <c r="J303" s="616" t="s">
        <v>312</v>
      </c>
      <c r="K303" s="617" t="s">
        <v>202</v>
      </c>
      <c r="L303" s="808">
        <v>4</v>
      </c>
      <c r="M303" s="889">
        <v>46027</v>
      </c>
      <c r="N303" s="890" t="s">
        <v>1645</v>
      </c>
      <c r="O303" s="890" t="s">
        <v>1549</v>
      </c>
      <c r="P303" s="890">
        <v>1.6950000000000001</v>
      </c>
      <c r="Q303" s="890">
        <v>1.7</v>
      </c>
      <c r="R303" s="922">
        <v>8</v>
      </c>
      <c r="S303" s="1002" t="s">
        <v>2384</v>
      </c>
      <c r="T303" s="1003" t="s">
        <v>2384</v>
      </c>
      <c r="U303" s="1003" t="s">
        <v>2504</v>
      </c>
      <c r="V303" s="1003" t="s">
        <v>2243</v>
      </c>
    </row>
    <row r="304" spans="1:22">
      <c r="A304" s="1001" t="s">
        <v>2620</v>
      </c>
      <c r="B304" s="616">
        <v>649</v>
      </c>
      <c r="C304" s="806">
        <f t="shared" si="8"/>
        <v>2.2187981510015407</v>
      </c>
      <c r="E304" s="617" t="s">
        <v>2387</v>
      </c>
      <c r="F304" s="617" t="s">
        <v>2621</v>
      </c>
      <c r="G304" s="617">
        <v>700</v>
      </c>
      <c r="H304" s="23" t="s">
        <v>322</v>
      </c>
      <c r="I304" s="619">
        <v>2.4</v>
      </c>
      <c r="J304" s="616" t="s">
        <v>433</v>
      </c>
      <c r="K304" s="617" t="s">
        <v>265</v>
      </c>
      <c r="L304" s="808">
        <v>5</v>
      </c>
      <c r="M304" s="889">
        <v>46028</v>
      </c>
      <c r="N304" s="890" t="s">
        <v>1755</v>
      </c>
      <c r="O304" s="890" t="s">
        <v>2622</v>
      </c>
      <c r="P304" s="890">
        <v>1.7549999999999999</v>
      </c>
      <c r="Q304" s="890">
        <v>1.97</v>
      </c>
      <c r="R304" s="922">
        <v>12.5</v>
      </c>
      <c r="S304" s="1002" t="s">
        <v>2307</v>
      </c>
      <c r="T304" s="1003" t="s">
        <v>2623</v>
      </c>
      <c r="U304" s="1003" t="s">
        <v>2624</v>
      </c>
      <c r="V304" s="1003" t="s">
        <v>2243</v>
      </c>
    </row>
    <row r="305" spans="1:22">
      <c r="A305" s="1001" t="s">
        <v>1988</v>
      </c>
      <c r="B305" s="23">
        <v>485</v>
      </c>
      <c r="C305" s="806">
        <f t="shared" si="8"/>
        <v>2.9690721649484537</v>
      </c>
      <c r="E305" s="512" t="s">
        <v>1989</v>
      </c>
      <c r="F305" s="617" t="s">
        <v>1990</v>
      </c>
      <c r="G305" s="512">
        <v>525</v>
      </c>
      <c r="H305" s="23" t="s">
        <v>311</v>
      </c>
      <c r="I305" s="23">
        <v>3</v>
      </c>
      <c r="J305" s="616" t="s">
        <v>433</v>
      </c>
      <c r="K305" s="617" t="s">
        <v>1100</v>
      </c>
      <c r="L305" s="808">
        <v>4</v>
      </c>
      <c r="M305" s="889">
        <v>46029</v>
      </c>
      <c r="N305" s="890" t="s">
        <v>1936</v>
      </c>
      <c r="O305" s="890" t="s">
        <v>1723</v>
      </c>
      <c r="P305" s="890">
        <v>1.7649999999999999</v>
      </c>
      <c r="Q305" s="890">
        <v>1.83</v>
      </c>
      <c r="R305" s="922">
        <v>13</v>
      </c>
      <c r="S305" s="1002" t="s">
        <v>2271</v>
      </c>
      <c r="T305" s="1003" t="s">
        <v>2520</v>
      </c>
      <c r="U305" s="1003" t="s">
        <v>2572</v>
      </c>
      <c r="V305" s="1003" t="s">
        <v>2243</v>
      </c>
    </row>
    <row r="306" spans="1:22">
      <c r="A306" s="1001" t="s">
        <v>2625</v>
      </c>
      <c r="B306" s="616">
        <v>570</v>
      </c>
      <c r="C306" s="806">
        <f t="shared" si="8"/>
        <v>2.5263157894736841</v>
      </c>
      <c r="D306" s="513"/>
      <c r="E306" s="617" t="s">
        <v>1644</v>
      </c>
      <c r="F306" s="617" t="s">
        <v>2579</v>
      </c>
      <c r="G306" s="617">
        <v>650</v>
      </c>
      <c r="H306" s="23" t="s">
        <v>311</v>
      </c>
      <c r="I306" s="619">
        <v>1.2</v>
      </c>
      <c r="J306" s="616" t="s">
        <v>433</v>
      </c>
      <c r="K306" s="617" t="s">
        <v>325</v>
      </c>
      <c r="L306" s="808">
        <v>4</v>
      </c>
      <c r="M306" s="889">
        <v>46031</v>
      </c>
      <c r="N306" s="890" t="s">
        <v>1746</v>
      </c>
      <c r="O306" s="890" t="s">
        <v>1549</v>
      </c>
      <c r="P306" s="890">
        <v>1.7050000000000001</v>
      </c>
      <c r="Q306" s="890">
        <v>1.65</v>
      </c>
      <c r="R306" s="922">
        <v>8</v>
      </c>
      <c r="S306" s="1002" t="s">
        <v>2383</v>
      </c>
      <c r="T306" s="1003" t="s">
        <v>2384</v>
      </c>
      <c r="U306" s="1003" t="s">
        <v>2320</v>
      </c>
      <c r="V306" s="1003" t="s">
        <v>2243</v>
      </c>
    </row>
    <row r="307" spans="1:22">
      <c r="A307" s="1001" t="s">
        <v>1997</v>
      </c>
      <c r="B307" s="616">
        <v>580</v>
      </c>
      <c r="C307" s="806">
        <f t="shared" si="8"/>
        <v>2.4827586206896552</v>
      </c>
      <c r="E307" s="617" t="s">
        <v>1998</v>
      </c>
      <c r="F307" s="617" t="s">
        <v>1999</v>
      </c>
      <c r="G307" s="617">
        <v>630</v>
      </c>
      <c r="H307" s="23" t="s">
        <v>308</v>
      </c>
      <c r="I307" s="619">
        <v>1.1000000000000001</v>
      </c>
      <c r="J307" s="616" t="s">
        <v>433</v>
      </c>
      <c r="K307" s="617" t="s">
        <v>342</v>
      </c>
      <c r="L307" s="808">
        <v>2</v>
      </c>
      <c r="M307" s="889">
        <v>46033</v>
      </c>
      <c r="N307" s="890" t="s">
        <v>1925</v>
      </c>
      <c r="O307" s="890" t="s">
        <v>2210</v>
      </c>
      <c r="P307" s="890">
        <v>1.65</v>
      </c>
      <c r="Q307" s="890">
        <v>1.9</v>
      </c>
      <c r="R307" s="922">
        <v>7.5</v>
      </c>
      <c r="S307" s="1002" t="s">
        <v>2250</v>
      </c>
      <c r="T307" s="1003" t="s">
        <v>2568</v>
      </c>
      <c r="U307" s="1003" t="s">
        <v>2617</v>
      </c>
      <c r="V307" s="1003" t="s">
        <v>2376</v>
      </c>
    </row>
    <row r="308" spans="1:22">
      <c r="A308" s="1001" t="s">
        <v>2626</v>
      </c>
      <c r="B308" s="23">
        <v>557</v>
      </c>
      <c r="C308" s="806">
        <f t="shared" si="8"/>
        <v>2.5852782764811488</v>
      </c>
      <c r="E308" s="617" t="s">
        <v>1644</v>
      </c>
      <c r="F308" s="617" t="s">
        <v>2579</v>
      </c>
      <c r="G308" s="512">
        <v>650</v>
      </c>
      <c r="H308" s="23" t="s">
        <v>311</v>
      </c>
      <c r="I308" s="23">
        <v>1.2</v>
      </c>
      <c r="J308" s="616" t="s">
        <v>433</v>
      </c>
      <c r="K308" s="617" t="s">
        <v>206</v>
      </c>
      <c r="L308" s="808">
        <v>4</v>
      </c>
      <c r="M308" s="889">
        <v>46036</v>
      </c>
      <c r="N308" s="890" t="s">
        <v>2627</v>
      </c>
      <c r="O308" s="890" t="s">
        <v>1549</v>
      </c>
      <c r="P308" s="890">
        <v>1.6950000000000001</v>
      </c>
      <c r="Q308" s="890">
        <v>1.7</v>
      </c>
      <c r="R308" s="922">
        <v>8</v>
      </c>
      <c r="S308" s="1002" t="s">
        <v>2383</v>
      </c>
      <c r="T308" s="1003" t="s">
        <v>2384</v>
      </c>
      <c r="U308" s="1003" t="s">
        <v>2504</v>
      </c>
      <c r="V308" s="1003" t="s">
        <v>2243</v>
      </c>
    </row>
    <row r="309" spans="1:22">
      <c r="A309" s="1004" t="s">
        <v>2628</v>
      </c>
      <c r="B309" s="23">
        <v>193</v>
      </c>
      <c r="C309" s="806">
        <f t="shared" si="8"/>
        <v>7.4611398963730569</v>
      </c>
      <c r="E309" s="512" t="s">
        <v>1831</v>
      </c>
      <c r="F309" s="512" t="s">
        <v>2629</v>
      </c>
      <c r="G309" s="512">
        <v>650</v>
      </c>
      <c r="H309" s="23" t="s">
        <v>332</v>
      </c>
      <c r="I309" s="616">
        <v>1.7</v>
      </c>
      <c r="J309" s="616" t="s">
        <v>433</v>
      </c>
      <c r="K309" s="617" t="s">
        <v>331</v>
      </c>
      <c r="L309" s="808">
        <v>4</v>
      </c>
      <c r="M309" s="889">
        <v>46043</v>
      </c>
      <c r="N309" s="890" t="s">
        <v>1744</v>
      </c>
      <c r="O309" s="890" t="s">
        <v>1747</v>
      </c>
      <c r="P309" s="890">
        <v>1.7849999999999999</v>
      </c>
      <c r="Q309" s="890">
        <v>1.78</v>
      </c>
      <c r="R309" s="922">
        <v>34</v>
      </c>
      <c r="S309" s="1002" t="s">
        <v>2486</v>
      </c>
      <c r="T309" s="1003" t="s">
        <v>2437</v>
      </c>
      <c r="U309" s="1003" t="s">
        <v>2630</v>
      </c>
      <c r="V309" s="1003" t="s">
        <v>2243</v>
      </c>
    </row>
    <row r="310" spans="1:22">
      <c r="A310" s="1004" t="s">
        <v>2631</v>
      </c>
      <c r="B310" s="23">
        <v>444</v>
      </c>
      <c r="C310" s="806">
        <f t="shared" si="8"/>
        <v>3.2432432432432434</v>
      </c>
      <c r="E310" s="512" t="s">
        <v>2632</v>
      </c>
      <c r="F310" s="512" t="s">
        <v>2598</v>
      </c>
      <c r="G310" s="512">
        <v>700</v>
      </c>
      <c r="H310" s="23" t="s">
        <v>317</v>
      </c>
      <c r="I310" s="23">
        <v>2.2000000000000002</v>
      </c>
      <c r="J310" s="616" t="s">
        <v>433</v>
      </c>
      <c r="K310" s="617" t="s">
        <v>200</v>
      </c>
      <c r="L310" s="808">
        <v>5</v>
      </c>
      <c r="M310" s="889">
        <v>46043</v>
      </c>
      <c r="N310" s="890" t="s">
        <v>1738</v>
      </c>
      <c r="O310" s="890" t="s">
        <v>1765</v>
      </c>
      <c r="P310" s="890">
        <v>1.7549999999999999</v>
      </c>
      <c r="Q310" s="890">
        <v>2</v>
      </c>
      <c r="R310" s="922">
        <v>26.5</v>
      </c>
      <c r="S310" s="1002" t="s">
        <v>2283</v>
      </c>
      <c r="T310" s="1003" t="s">
        <v>2385</v>
      </c>
      <c r="U310" s="1003" t="s">
        <v>2633</v>
      </c>
      <c r="V310" s="1003" t="s">
        <v>2243</v>
      </c>
    </row>
    <row r="311" spans="1:22">
      <c r="A311" s="1001" t="s">
        <v>2634</v>
      </c>
      <c r="B311" s="616">
        <v>471</v>
      </c>
      <c r="C311" s="806">
        <f t="shared" si="8"/>
        <v>3.0573248407643314</v>
      </c>
      <c r="E311" s="617" t="s">
        <v>1551</v>
      </c>
      <c r="F311" s="617" t="s">
        <v>2635</v>
      </c>
      <c r="G311" s="617">
        <v>650</v>
      </c>
      <c r="H311" s="23" t="s">
        <v>311</v>
      </c>
      <c r="I311" s="619">
        <v>3</v>
      </c>
      <c r="J311" s="616" t="s">
        <v>433</v>
      </c>
      <c r="K311" s="617" t="s">
        <v>341</v>
      </c>
      <c r="L311" s="808">
        <v>5</v>
      </c>
      <c r="M311" s="889">
        <v>46044</v>
      </c>
      <c r="N311" s="890" t="s">
        <v>1809</v>
      </c>
      <c r="O311" s="890" t="s">
        <v>1739</v>
      </c>
      <c r="P311" s="890">
        <v>1.76</v>
      </c>
      <c r="Q311" s="890">
        <v>1.75</v>
      </c>
      <c r="R311" s="922">
        <v>16.5</v>
      </c>
      <c r="S311" s="1002" t="s">
        <v>2454</v>
      </c>
      <c r="T311" s="1003" t="s">
        <v>2308</v>
      </c>
      <c r="U311" s="1003" t="s">
        <v>2636</v>
      </c>
      <c r="V311" s="1003" t="s">
        <v>2243</v>
      </c>
    </row>
    <row r="312" spans="1:22">
      <c r="A312" s="1001" t="s">
        <v>2637</v>
      </c>
      <c r="B312" s="616">
        <v>440</v>
      </c>
      <c r="C312" s="806">
        <f t="shared" si="8"/>
        <v>3.2727272727272729</v>
      </c>
      <c r="D312" s="513"/>
      <c r="E312" s="617" t="s">
        <v>2638</v>
      </c>
      <c r="F312" s="617" t="s">
        <v>2639</v>
      </c>
      <c r="G312" s="617">
        <v>700</v>
      </c>
      <c r="H312" s="23" t="s">
        <v>317</v>
      </c>
      <c r="I312" s="619">
        <v>2.2000000000000002</v>
      </c>
      <c r="J312" s="616" t="s">
        <v>433</v>
      </c>
      <c r="K312" s="617" t="s">
        <v>210</v>
      </c>
      <c r="L312" s="808">
        <v>5</v>
      </c>
      <c r="M312" s="889">
        <v>46045</v>
      </c>
      <c r="N312" s="890" t="s">
        <v>1642</v>
      </c>
      <c r="O312" s="890" t="s">
        <v>2289</v>
      </c>
      <c r="P312" s="890">
        <v>1.75</v>
      </c>
      <c r="Q312" s="890" t="s">
        <v>2640</v>
      </c>
      <c r="R312" s="922">
        <v>28</v>
      </c>
      <c r="S312" s="1002" t="s">
        <v>2283</v>
      </c>
      <c r="T312" s="1003" t="s">
        <v>2385</v>
      </c>
      <c r="U312" s="1003" t="s">
        <v>2460</v>
      </c>
      <c r="V312" s="1003" t="s">
        <v>2243</v>
      </c>
    </row>
    <row r="313" spans="1:22">
      <c r="A313" s="1004" t="s">
        <v>2641</v>
      </c>
      <c r="B313" s="23">
        <v>437</v>
      </c>
      <c r="C313" s="806">
        <f t="shared" si="8"/>
        <v>3.2951945080091534</v>
      </c>
      <c r="D313" s="513"/>
      <c r="E313" s="512" t="s">
        <v>1553</v>
      </c>
      <c r="F313" s="512" t="s">
        <v>2642</v>
      </c>
      <c r="G313" s="512">
        <v>700</v>
      </c>
      <c r="H313" s="23" t="s">
        <v>311</v>
      </c>
      <c r="I313" s="23">
        <v>2.9</v>
      </c>
      <c r="J313" s="616" t="s">
        <v>433</v>
      </c>
      <c r="K313" s="617" t="s">
        <v>350</v>
      </c>
      <c r="L313" s="808">
        <v>5</v>
      </c>
      <c r="M313" s="889">
        <v>46048</v>
      </c>
      <c r="N313" s="890" t="s">
        <v>1734</v>
      </c>
      <c r="O313" s="890" t="s">
        <v>1824</v>
      </c>
      <c r="P313" s="890">
        <v>1.75</v>
      </c>
      <c r="Q313" s="890">
        <v>1.94</v>
      </c>
      <c r="R313" s="922">
        <v>18.5</v>
      </c>
      <c r="S313" s="1002" t="s">
        <v>2301</v>
      </c>
      <c r="T313" s="1003" t="s">
        <v>2432</v>
      </c>
      <c r="U313" s="1003" t="s">
        <v>2643</v>
      </c>
      <c r="V313" s="1003" t="s">
        <v>2243</v>
      </c>
    </row>
    <row r="314" spans="1:22">
      <c r="A314" s="1001" t="s">
        <v>2644</v>
      </c>
      <c r="B314" s="23">
        <v>767</v>
      </c>
      <c r="C314" s="806">
        <f t="shared" si="8"/>
        <v>1.8774445893089962</v>
      </c>
      <c r="D314" s="513"/>
      <c r="E314" s="512" t="s">
        <v>2341</v>
      </c>
      <c r="F314" s="512" t="s">
        <v>2587</v>
      </c>
      <c r="G314" s="512">
        <v>650</v>
      </c>
      <c r="H314" s="23" t="s">
        <v>311</v>
      </c>
      <c r="I314" s="23">
        <v>0.7</v>
      </c>
      <c r="J314" s="616" t="s">
        <v>312</v>
      </c>
      <c r="K314" s="617" t="s">
        <v>895</v>
      </c>
      <c r="L314" s="808">
        <v>4</v>
      </c>
      <c r="M314" s="889">
        <v>46050</v>
      </c>
      <c r="N314" s="890" t="s">
        <v>1645</v>
      </c>
      <c r="O314" s="890" t="s">
        <v>1810</v>
      </c>
      <c r="P314" s="890">
        <v>1.69</v>
      </c>
      <c r="Q314" s="890">
        <v>1.84</v>
      </c>
      <c r="R314" s="922">
        <v>10</v>
      </c>
      <c r="S314" s="1002" t="s">
        <v>2307</v>
      </c>
      <c r="T314" s="1003" t="s">
        <v>2272</v>
      </c>
      <c r="U314" s="1003" t="s">
        <v>2645</v>
      </c>
      <c r="V314" s="1003" t="s">
        <v>2243</v>
      </c>
    </row>
    <row r="315" spans="1:22">
      <c r="A315" s="1001" t="s">
        <v>2646</v>
      </c>
      <c r="B315" s="616">
        <v>463</v>
      </c>
      <c r="C315" s="806">
        <f t="shared" si="8"/>
        <v>3.1101511879049677</v>
      </c>
      <c r="E315" s="617" t="s">
        <v>1551</v>
      </c>
      <c r="F315" s="617" t="s">
        <v>2635</v>
      </c>
      <c r="G315" s="617">
        <v>670</v>
      </c>
      <c r="H315" s="23" t="s">
        <v>311</v>
      </c>
      <c r="I315" s="619">
        <v>0.7</v>
      </c>
      <c r="J315" s="616" t="s">
        <v>433</v>
      </c>
      <c r="K315" s="617" t="s">
        <v>204</v>
      </c>
      <c r="L315" s="808">
        <v>5</v>
      </c>
      <c r="M315" s="889">
        <v>46050</v>
      </c>
      <c r="N315" s="890" t="s">
        <v>1807</v>
      </c>
      <c r="O315" s="890" t="s">
        <v>1739</v>
      </c>
      <c r="P315" s="890">
        <v>1.7649999999999999</v>
      </c>
      <c r="Q315" s="890">
        <v>1.77</v>
      </c>
      <c r="R315" s="922">
        <v>12</v>
      </c>
      <c r="S315" s="1002" t="s">
        <v>2271</v>
      </c>
      <c r="T315" s="1003" t="s">
        <v>2271</v>
      </c>
      <c r="U315" s="1003" t="s">
        <v>2325</v>
      </c>
      <c r="V315" s="1003" t="s">
        <v>2243</v>
      </c>
    </row>
    <row r="316" spans="1:22">
      <c r="A316" s="1001" t="s">
        <v>2647</v>
      </c>
      <c r="B316" s="616">
        <v>457</v>
      </c>
      <c r="C316" s="806">
        <f t="shared" si="8"/>
        <v>3.1509846827133479</v>
      </c>
      <c r="E316" s="617" t="s">
        <v>1551</v>
      </c>
      <c r="F316" s="617" t="s">
        <v>2648</v>
      </c>
      <c r="G316" s="617">
        <v>670</v>
      </c>
      <c r="H316" s="23" t="s">
        <v>311</v>
      </c>
      <c r="I316" s="619">
        <v>0.8</v>
      </c>
      <c r="J316" s="616" t="s">
        <v>433</v>
      </c>
      <c r="K316" s="617" t="s">
        <v>320</v>
      </c>
      <c r="L316" s="808">
        <v>5</v>
      </c>
      <c r="M316" s="889">
        <v>46050</v>
      </c>
      <c r="N316" s="890" t="s">
        <v>1740</v>
      </c>
      <c r="O316" s="890" t="s">
        <v>1845</v>
      </c>
      <c r="P316" s="890">
        <v>1.75</v>
      </c>
      <c r="Q316" s="890">
        <v>1.85</v>
      </c>
      <c r="R316" s="922">
        <v>11</v>
      </c>
      <c r="S316" s="1002" t="s">
        <v>2271</v>
      </c>
      <c r="T316" s="1003" t="s">
        <v>2271</v>
      </c>
      <c r="U316" s="1003" t="s">
        <v>2649</v>
      </c>
      <c r="V316" s="1003" t="s">
        <v>2243</v>
      </c>
    </row>
    <row r="317" spans="1:22">
      <c r="A317" s="1001" t="s">
        <v>2650</v>
      </c>
      <c r="B317" s="616">
        <v>649</v>
      </c>
      <c r="C317" s="806">
        <f t="shared" si="8"/>
        <v>2.2187981510015407</v>
      </c>
      <c r="E317" s="617" t="s">
        <v>2387</v>
      </c>
      <c r="F317" s="512" t="s">
        <v>2651</v>
      </c>
      <c r="G317" s="617">
        <v>700</v>
      </c>
      <c r="H317" s="616" t="s">
        <v>322</v>
      </c>
      <c r="I317" s="616">
        <v>2.4</v>
      </c>
      <c r="J317" s="616" t="s">
        <v>433</v>
      </c>
      <c r="K317" s="617" t="s">
        <v>321</v>
      </c>
      <c r="L317" s="808">
        <v>5</v>
      </c>
      <c r="M317" s="889">
        <v>46057</v>
      </c>
      <c r="N317" s="890" t="s">
        <v>1755</v>
      </c>
      <c r="O317" s="890" t="s">
        <v>1810</v>
      </c>
      <c r="P317" s="890">
        <v>1.7549999999999999</v>
      </c>
      <c r="Q317" s="890">
        <v>1.84</v>
      </c>
      <c r="R317" s="922">
        <v>12.5</v>
      </c>
      <c r="S317" s="1002" t="s">
        <v>2307</v>
      </c>
      <c r="T317" s="1003" t="s">
        <v>2623</v>
      </c>
      <c r="U317" s="1003" t="s">
        <v>2652</v>
      </c>
      <c r="V317" s="1003" t="s">
        <v>2243</v>
      </c>
    </row>
    <row r="318" spans="1:22">
      <c r="A318" s="1004" t="s">
        <v>2653</v>
      </c>
      <c r="B318" s="23">
        <v>208</v>
      </c>
      <c r="C318" s="806">
        <f t="shared" si="8"/>
        <v>6.9230769230769234</v>
      </c>
      <c r="E318" s="512" t="s">
        <v>2484</v>
      </c>
      <c r="F318" s="512" t="s">
        <v>2654</v>
      </c>
      <c r="G318" s="512">
        <v>600</v>
      </c>
      <c r="H318" s="23" t="s">
        <v>332</v>
      </c>
      <c r="I318" s="23">
        <v>1.6</v>
      </c>
      <c r="J318" s="616" t="s">
        <v>433</v>
      </c>
      <c r="K318" s="617" t="s">
        <v>334</v>
      </c>
      <c r="L318" s="808">
        <v>4</v>
      </c>
      <c r="M318" s="889">
        <v>46057</v>
      </c>
      <c r="N318" s="890" t="s">
        <v>1744</v>
      </c>
      <c r="O318" s="890" t="s">
        <v>2210</v>
      </c>
      <c r="P318" s="890">
        <v>1.79</v>
      </c>
      <c r="Q318" s="890">
        <v>1.79</v>
      </c>
      <c r="R318" s="922">
        <v>34</v>
      </c>
      <c r="S318" s="1002" t="s">
        <v>2486</v>
      </c>
      <c r="T318" s="1003" t="s">
        <v>2437</v>
      </c>
      <c r="U318" s="1003" t="s">
        <v>2370</v>
      </c>
      <c r="V318" s="1003" t="s">
        <v>2243</v>
      </c>
    </row>
    <row r="319" spans="1:22">
      <c r="A319" s="1004" t="s">
        <v>2655</v>
      </c>
      <c r="B319" s="23">
        <v>250</v>
      </c>
      <c r="C319" s="806">
        <f t="shared" si="8"/>
        <v>5.76</v>
      </c>
      <c r="E319" s="512" t="s">
        <v>2656</v>
      </c>
      <c r="F319" s="512" t="s">
        <v>2657</v>
      </c>
      <c r="G319" s="512">
        <v>600</v>
      </c>
      <c r="H319" s="23" t="s">
        <v>332</v>
      </c>
      <c r="I319" s="23">
        <v>2.9</v>
      </c>
      <c r="J319" s="616" t="s">
        <v>312</v>
      </c>
      <c r="K319" s="617" t="s">
        <v>318</v>
      </c>
      <c r="L319" s="808">
        <v>5</v>
      </c>
      <c r="M319" s="889">
        <v>46058</v>
      </c>
      <c r="N319" s="890" t="s">
        <v>2658</v>
      </c>
      <c r="O319" s="890" t="s">
        <v>2659</v>
      </c>
      <c r="P319" s="890">
        <v>1.75</v>
      </c>
      <c r="Q319" s="890">
        <v>1.69</v>
      </c>
      <c r="R319" s="922">
        <v>11</v>
      </c>
      <c r="S319" s="1002" t="s">
        <v>2313</v>
      </c>
      <c r="T319" s="1003" t="s">
        <v>2271</v>
      </c>
      <c r="U319" s="1003" t="s">
        <v>2660</v>
      </c>
    </row>
    <row r="320" spans="1:22">
      <c r="A320" s="1001" t="s">
        <v>2067</v>
      </c>
      <c r="B320" s="616">
        <v>541</v>
      </c>
      <c r="C320" s="806">
        <f t="shared" si="8"/>
        <v>2.6617375231053604</v>
      </c>
      <c r="D320" s="513"/>
      <c r="E320" s="617" t="s">
        <v>1644</v>
      </c>
      <c r="F320" s="617" t="s">
        <v>2068</v>
      </c>
      <c r="G320" s="617">
        <v>680</v>
      </c>
      <c r="H320" s="23" t="s">
        <v>311</v>
      </c>
      <c r="I320" s="23">
        <v>1.2</v>
      </c>
      <c r="J320" s="616" t="s">
        <v>433</v>
      </c>
      <c r="K320" s="617" t="s">
        <v>327</v>
      </c>
      <c r="L320" s="808">
        <v>4</v>
      </c>
      <c r="M320" s="889">
        <v>46058</v>
      </c>
      <c r="N320" s="890" t="s">
        <v>1746</v>
      </c>
      <c r="O320" s="890" t="s">
        <v>1549</v>
      </c>
      <c r="P320" s="890">
        <v>1.7050000000000001</v>
      </c>
      <c r="Q320" s="890">
        <v>1.61</v>
      </c>
      <c r="R320" s="922">
        <v>8</v>
      </c>
      <c r="S320" s="1002" t="s">
        <v>2383</v>
      </c>
      <c r="T320" s="1003" t="s">
        <v>2384</v>
      </c>
      <c r="U320" s="1003" t="s">
        <v>2661</v>
      </c>
      <c r="V320" s="1003" t="s">
        <v>2243</v>
      </c>
    </row>
    <row r="321" spans="1:22">
      <c r="A321" s="1001" t="s">
        <v>2662</v>
      </c>
      <c r="B321" s="23">
        <v>507</v>
      </c>
      <c r="C321" s="806">
        <f t="shared" si="8"/>
        <v>2.8402366863905324</v>
      </c>
      <c r="E321" s="620" t="s">
        <v>2440</v>
      </c>
      <c r="F321" s="512" t="s">
        <v>2663</v>
      </c>
      <c r="G321" s="512">
        <v>600</v>
      </c>
      <c r="H321" s="23" t="s">
        <v>349</v>
      </c>
      <c r="J321" s="616"/>
      <c r="K321" s="617" t="s">
        <v>343</v>
      </c>
      <c r="L321" s="808">
        <v>5</v>
      </c>
      <c r="M321" s="889">
        <v>46059</v>
      </c>
      <c r="N321" s="890" t="s">
        <v>1838</v>
      </c>
      <c r="O321" s="890" t="s">
        <v>1747</v>
      </c>
      <c r="P321" s="890">
        <v>1.74</v>
      </c>
      <c r="Q321" s="890">
        <v>1.76</v>
      </c>
      <c r="R321" s="922">
        <v>21</v>
      </c>
      <c r="S321" s="1002" t="s">
        <v>2307</v>
      </c>
      <c r="T321" s="1003" t="s">
        <v>2331</v>
      </c>
      <c r="U321" s="1003" t="s">
        <v>2504</v>
      </c>
      <c r="V321" s="1003" t="s">
        <v>2461</v>
      </c>
    </row>
    <row r="322" spans="1:22">
      <c r="A322" s="1004" t="s">
        <v>2664</v>
      </c>
      <c r="B322" s="23">
        <v>557</v>
      </c>
      <c r="C322" s="806">
        <f t="shared" si="8"/>
        <v>2.5852782764811488</v>
      </c>
      <c r="D322" s="513"/>
      <c r="E322" s="512" t="s">
        <v>1815</v>
      </c>
      <c r="F322" s="512" t="s">
        <v>2665</v>
      </c>
      <c r="G322" s="512">
        <v>650</v>
      </c>
      <c r="H322" s="23" t="s">
        <v>311</v>
      </c>
      <c r="I322" s="23">
        <v>1.2</v>
      </c>
      <c r="J322" s="616" t="s">
        <v>433</v>
      </c>
      <c r="K322" s="617" t="s">
        <v>2288</v>
      </c>
      <c r="L322" s="808">
        <v>4</v>
      </c>
      <c r="M322" s="889">
        <v>46059</v>
      </c>
      <c r="N322" s="890" t="s">
        <v>2627</v>
      </c>
      <c r="O322" s="890" t="s">
        <v>1722</v>
      </c>
      <c r="P322" s="890">
        <v>1.6950000000000001</v>
      </c>
      <c r="Q322" s="890" t="s">
        <v>2666</v>
      </c>
      <c r="R322" s="922">
        <v>8</v>
      </c>
      <c r="S322" s="1002" t="s">
        <v>2383</v>
      </c>
      <c r="T322" s="1003" t="s">
        <v>2384</v>
      </c>
      <c r="U322" s="1003" t="s">
        <v>2667</v>
      </c>
      <c r="V322" s="1003" t="s">
        <v>2243</v>
      </c>
    </row>
    <row r="323" spans="1:22">
      <c r="A323" s="1001"/>
      <c r="B323" s="616"/>
      <c r="C323" s="806" t="str">
        <f t="shared" si="8"/>
        <v/>
      </c>
      <c r="D323" s="513"/>
      <c r="E323" s="617"/>
      <c r="F323" s="617"/>
      <c r="G323" s="617"/>
      <c r="H323" s="616"/>
      <c r="J323" s="616"/>
      <c r="K323" s="617"/>
      <c r="L323" s="808"/>
      <c r="M323" s="889"/>
      <c r="N323" s="890"/>
      <c r="O323" s="890"/>
      <c r="P323" s="890"/>
      <c r="Q323" s="890"/>
    </row>
    <row r="324" spans="1:22">
      <c r="A324" s="1001" t="s">
        <v>2668</v>
      </c>
      <c r="B324" s="616">
        <v>811</v>
      </c>
      <c r="C324" s="806">
        <f t="shared" si="8"/>
        <v>1.7755856966707768</v>
      </c>
      <c r="D324" s="513"/>
      <c r="E324" s="617" t="s">
        <v>1550</v>
      </c>
      <c r="F324" s="617" t="s">
        <v>2350</v>
      </c>
      <c r="G324" s="617">
        <v>780</v>
      </c>
      <c r="H324" s="23" t="s">
        <v>311</v>
      </c>
      <c r="I324" s="23">
        <v>1.8</v>
      </c>
      <c r="J324" s="616" t="s">
        <v>433</v>
      </c>
      <c r="K324" s="617" t="s">
        <v>209</v>
      </c>
      <c r="L324" s="808">
        <v>5</v>
      </c>
      <c r="M324" s="889">
        <v>46076</v>
      </c>
      <c r="N324" s="890" t="s">
        <v>1748</v>
      </c>
      <c r="O324" s="890" t="s">
        <v>323</v>
      </c>
      <c r="P324" s="890">
        <v>1.78</v>
      </c>
      <c r="Q324" s="890">
        <v>1.87</v>
      </c>
      <c r="R324" s="922">
        <v>13</v>
      </c>
      <c r="S324" s="1002" t="s">
        <v>2325</v>
      </c>
      <c r="T324" s="1003" t="s">
        <v>2351</v>
      </c>
      <c r="U324" s="1003" t="s">
        <v>2283</v>
      </c>
      <c r="V324" s="1003" t="s">
        <v>2243</v>
      </c>
    </row>
    <row r="325" spans="1:22">
      <c r="A325" s="1001" t="s">
        <v>2669</v>
      </c>
      <c r="B325" s="616">
        <v>441</v>
      </c>
      <c r="C325" s="806">
        <f t="shared" si="8"/>
        <v>3.2653061224489797</v>
      </c>
      <c r="D325" s="513"/>
      <c r="E325" s="617" t="s">
        <v>1638</v>
      </c>
      <c r="F325" s="617" t="s">
        <v>2670</v>
      </c>
      <c r="G325" s="617">
        <v>700</v>
      </c>
      <c r="H325" s="23" t="s">
        <v>317</v>
      </c>
      <c r="I325" s="23">
        <v>2.2999999999999998</v>
      </c>
      <c r="J325" s="616" t="s">
        <v>433</v>
      </c>
      <c r="K325" s="617" t="s">
        <v>211</v>
      </c>
      <c r="L325" s="808">
        <v>5</v>
      </c>
      <c r="M325" s="889">
        <v>46076</v>
      </c>
      <c r="N325" s="890" t="s">
        <v>1935</v>
      </c>
      <c r="O325" s="890" t="s">
        <v>323</v>
      </c>
      <c r="P325" s="890">
        <v>1.75</v>
      </c>
      <c r="Q325" s="890" t="s">
        <v>2671</v>
      </c>
      <c r="R325" s="922">
        <v>32</v>
      </c>
      <c r="S325" s="1002" t="s">
        <v>2283</v>
      </c>
      <c r="T325" s="1003" t="s">
        <v>2385</v>
      </c>
      <c r="U325" s="1003" t="s">
        <v>2672</v>
      </c>
      <c r="V325" s="1003" t="s">
        <v>2243</v>
      </c>
    </row>
    <row r="326" spans="1:22">
      <c r="A326" s="1004" t="s">
        <v>2673</v>
      </c>
      <c r="B326" s="23">
        <v>343</v>
      </c>
      <c r="C326" s="806">
        <f t="shared" si="8"/>
        <v>4.1982507288629733</v>
      </c>
      <c r="E326" s="512" t="s">
        <v>1548</v>
      </c>
      <c r="F326" s="512" t="s">
        <v>2327</v>
      </c>
      <c r="G326" s="512">
        <v>700</v>
      </c>
      <c r="H326" s="23" t="s">
        <v>308</v>
      </c>
      <c r="I326" s="23">
        <v>0.5</v>
      </c>
      <c r="J326" s="616" t="s">
        <v>433</v>
      </c>
      <c r="K326" s="617" t="s">
        <v>203</v>
      </c>
      <c r="L326" s="808">
        <v>2</v>
      </c>
      <c r="M326" s="889">
        <v>46078</v>
      </c>
      <c r="N326" s="890" t="s">
        <v>2317</v>
      </c>
      <c r="O326" s="890" t="s">
        <v>2210</v>
      </c>
      <c r="P326" s="890">
        <v>1.66</v>
      </c>
      <c r="Q326" s="890">
        <v>1.65</v>
      </c>
      <c r="R326" s="922">
        <v>13</v>
      </c>
      <c r="S326" s="1002" t="s">
        <v>2271</v>
      </c>
      <c r="T326" s="1003" t="s">
        <v>2250</v>
      </c>
      <c r="U326" s="1003" t="s">
        <v>2448</v>
      </c>
      <c r="V326" s="1003" t="s">
        <v>2243</v>
      </c>
    </row>
    <row r="327" spans="1:22">
      <c r="A327" s="1001" t="s">
        <v>2674</v>
      </c>
      <c r="B327" s="616">
        <v>901</v>
      </c>
      <c r="C327" s="806">
        <f t="shared" si="8"/>
        <v>1.5982241953385128</v>
      </c>
      <c r="D327" s="513"/>
      <c r="E327" s="617" t="s">
        <v>1842</v>
      </c>
      <c r="F327" s="617" t="s">
        <v>2675</v>
      </c>
      <c r="G327" s="617">
        <v>500</v>
      </c>
      <c r="H327" s="23" t="s">
        <v>311</v>
      </c>
      <c r="I327" s="619">
        <v>0.3</v>
      </c>
      <c r="J327" s="616" t="s">
        <v>433</v>
      </c>
      <c r="K327" s="617" t="s">
        <v>205</v>
      </c>
      <c r="L327" s="808">
        <v>3.7</v>
      </c>
      <c r="M327" s="889">
        <v>46079</v>
      </c>
      <c r="N327" s="890" t="s">
        <v>2676</v>
      </c>
      <c r="O327" s="890" t="s">
        <v>2677</v>
      </c>
      <c r="P327" s="890">
        <v>1.68</v>
      </c>
      <c r="Q327" s="890">
        <v>1.96</v>
      </c>
      <c r="R327" s="922">
        <v>8.5</v>
      </c>
      <c r="S327" s="1002" t="s">
        <v>2363</v>
      </c>
      <c r="T327" s="1003" t="s">
        <v>2351</v>
      </c>
      <c r="U327" s="1003" t="s">
        <v>2678</v>
      </c>
      <c r="V327" s="1003" t="s">
        <v>2243</v>
      </c>
    </row>
    <row r="328" spans="1:22">
      <c r="A328" s="1001" t="s">
        <v>2679</v>
      </c>
      <c r="B328" s="616">
        <v>443</v>
      </c>
      <c r="C328" s="806">
        <f t="shared" si="8"/>
        <v>3.2505643340857788</v>
      </c>
      <c r="D328" s="513"/>
      <c r="E328" s="617" t="s">
        <v>1638</v>
      </c>
      <c r="F328" s="617" t="s">
        <v>2670</v>
      </c>
      <c r="G328" s="617">
        <v>700</v>
      </c>
      <c r="H328" s="23" t="s">
        <v>317</v>
      </c>
      <c r="I328" s="23">
        <v>2.1</v>
      </c>
      <c r="J328" s="616" t="s">
        <v>433</v>
      </c>
      <c r="K328" s="617" t="s">
        <v>1641</v>
      </c>
      <c r="L328" s="808">
        <v>5</v>
      </c>
      <c r="M328" s="889">
        <v>46079</v>
      </c>
      <c r="N328" s="890" t="s">
        <v>1738</v>
      </c>
      <c r="O328" s="890" t="s">
        <v>323</v>
      </c>
      <c r="P328" s="890">
        <v>1.7549999999999999</v>
      </c>
      <c r="Q328" s="890">
        <v>1.94</v>
      </c>
      <c r="R328" s="922">
        <v>26.5</v>
      </c>
      <c r="S328" s="1002" t="s">
        <v>2336</v>
      </c>
      <c r="T328" s="1003" t="s">
        <v>2385</v>
      </c>
      <c r="U328" s="1003" t="s">
        <v>2409</v>
      </c>
      <c r="V328" s="1003" t="s">
        <v>2243</v>
      </c>
    </row>
    <row r="329" spans="1:22">
      <c r="A329" s="1001" t="s">
        <v>2680</v>
      </c>
      <c r="B329" s="23">
        <v>585</v>
      </c>
      <c r="C329" s="806">
        <f t="shared" si="8"/>
        <v>2.4615384615384617</v>
      </c>
      <c r="E329" s="512" t="s">
        <v>1998</v>
      </c>
      <c r="F329" s="617" t="s">
        <v>2681</v>
      </c>
      <c r="G329" s="512">
        <v>630</v>
      </c>
      <c r="H329" s="23" t="s">
        <v>308</v>
      </c>
      <c r="I329" s="23">
        <v>1.1000000000000001</v>
      </c>
      <c r="J329" s="616" t="s">
        <v>433</v>
      </c>
      <c r="K329" s="617" t="s">
        <v>206</v>
      </c>
      <c r="L329" s="808">
        <v>2</v>
      </c>
      <c r="M329" s="889">
        <v>46083</v>
      </c>
      <c r="N329" s="890" t="s">
        <v>1737</v>
      </c>
      <c r="O329" s="890" t="s">
        <v>1735</v>
      </c>
      <c r="P329" s="890">
        <v>1.65</v>
      </c>
      <c r="Q329" s="890">
        <v>1.95</v>
      </c>
      <c r="R329" s="922">
        <v>8.5</v>
      </c>
      <c r="S329" s="1002" t="s">
        <v>2250</v>
      </c>
      <c r="T329" s="1003" t="s">
        <v>2568</v>
      </c>
      <c r="U329" s="1003" t="s">
        <v>2617</v>
      </c>
      <c r="V329" s="1003" t="s">
        <v>2376</v>
      </c>
    </row>
    <row r="330" spans="1:22">
      <c r="A330" s="1001" t="s">
        <v>2682</v>
      </c>
      <c r="B330" s="23">
        <v>823</v>
      </c>
      <c r="C330" s="806">
        <f t="shared" si="8"/>
        <v>1.7496962332928312</v>
      </c>
      <c r="E330" s="512" t="s">
        <v>1725</v>
      </c>
      <c r="F330" s="617" t="s">
        <v>2345</v>
      </c>
      <c r="G330" s="512">
        <v>600</v>
      </c>
      <c r="H330" s="23" t="s">
        <v>311</v>
      </c>
      <c r="I330" s="23">
        <v>1.7</v>
      </c>
      <c r="J330" s="616" t="s">
        <v>312</v>
      </c>
      <c r="K330" s="617" t="s">
        <v>265</v>
      </c>
      <c r="L330" s="808">
        <v>4</v>
      </c>
      <c r="M330" s="889">
        <v>46083</v>
      </c>
      <c r="N330" s="890" t="s">
        <v>1645</v>
      </c>
      <c r="O330" s="890" t="s">
        <v>2188</v>
      </c>
      <c r="P330" s="890">
        <v>1.77</v>
      </c>
      <c r="Q330" s="890">
        <v>1.76</v>
      </c>
      <c r="R330" s="922">
        <v>13.5</v>
      </c>
      <c r="S330" s="1002" t="s">
        <v>2271</v>
      </c>
      <c r="T330" s="1003" t="s">
        <v>2272</v>
      </c>
      <c r="U330" s="1003" t="s">
        <v>2683</v>
      </c>
      <c r="V330" s="1003" t="s">
        <v>2243</v>
      </c>
    </row>
    <row r="331" spans="1:22">
      <c r="A331" s="1001" t="s">
        <v>2684</v>
      </c>
      <c r="B331" s="616">
        <v>207</v>
      </c>
      <c r="C331" s="806">
        <f t="shared" si="8"/>
        <v>6.9565217391304346</v>
      </c>
      <c r="D331" s="513"/>
      <c r="E331" s="617" t="s">
        <v>2531</v>
      </c>
      <c r="F331" s="617" t="s">
        <v>2685</v>
      </c>
      <c r="G331" s="617">
        <v>500</v>
      </c>
      <c r="H331" s="23" t="s">
        <v>332</v>
      </c>
      <c r="I331" s="619">
        <v>3</v>
      </c>
      <c r="J331" s="616" t="s">
        <v>433</v>
      </c>
      <c r="K331" s="617" t="s">
        <v>339</v>
      </c>
      <c r="L331" s="808">
        <v>5</v>
      </c>
      <c r="M331" s="889">
        <v>46084</v>
      </c>
      <c r="N331" s="890" t="s">
        <v>1987</v>
      </c>
      <c r="O331" s="890" t="s">
        <v>1731</v>
      </c>
      <c r="P331" s="890">
        <v>1.68</v>
      </c>
      <c r="Q331" s="890">
        <v>1.9</v>
      </c>
      <c r="R331" s="922">
        <v>19</v>
      </c>
      <c r="S331" s="1002" t="s">
        <v>2271</v>
      </c>
      <c r="T331" s="1003" t="s">
        <v>2444</v>
      </c>
      <c r="U331" s="1003" t="s">
        <v>2686</v>
      </c>
      <c r="V331" s="1003" t="s">
        <v>2243</v>
      </c>
    </row>
    <row r="332" spans="1:22">
      <c r="A332" s="1001" t="s">
        <v>2687</v>
      </c>
      <c r="B332" s="23">
        <v>557</v>
      </c>
      <c r="C332" s="806">
        <f t="shared" si="8"/>
        <v>2.5852782764811488</v>
      </c>
      <c r="E332" s="512" t="s">
        <v>1644</v>
      </c>
      <c r="F332" s="512" t="s">
        <v>2688</v>
      </c>
      <c r="G332" s="512">
        <v>650</v>
      </c>
      <c r="H332" s="23" t="s">
        <v>311</v>
      </c>
      <c r="I332" s="23">
        <v>1.2</v>
      </c>
      <c r="J332" s="616" t="s">
        <v>433</v>
      </c>
      <c r="K332" s="617" t="s">
        <v>202</v>
      </c>
      <c r="L332" s="808">
        <v>4</v>
      </c>
      <c r="M332" s="889">
        <v>46085</v>
      </c>
      <c r="N332" s="890" t="s">
        <v>2627</v>
      </c>
      <c r="O332" s="890" t="s">
        <v>1722</v>
      </c>
      <c r="P332" s="890">
        <v>1.6950000000000001</v>
      </c>
      <c r="Q332" s="890">
        <v>1.8</v>
      </c>
      <c r="R332" s="922">
        <v>8</v>
      </c>
      <c r="S332" s="1002" t="s">
        <v>2383</v>
      </c>
      <c r="T332" s="1003" t="s">
        <v>2384</v>
      </c>
      <c r="U332" s="1003" t="s">
        <v>2689</v>
      </c>
      <c r="V332" s="1003" t="s">
        <v>2243</v>
      </c>
    </row>
    <row r="333" spans="1:22">
      <c r="A333" s="1001" t="s">
        <v>2690</v>
      </c>
      <c r="B333" s="23">
        <v>356</v>
      </c>
      <c r="C333" s="806">
        <f t="shared" si="8"/>
        <v>4.0449438202247192</v>
      </c>
      <c r="E333" s="512" t="s">
        <v>2581</v>
      </c>
      <c r="F333" s="617" t="s">
        <v>2582</v>
      </c>
      <c r="G333" s="512">
        <v>700</v>
      </c>
      <c r="H333" s="23" t="s">
        <v>311</v>
      </c>
      <c r="I333" s="23">
        <v>1.3</v>
      </c>
      <c r="J333" s="616" t="s">
        <v>433</v>
      </c>
      <c r="K333" s="617" t="s">
        <v>325</v>
      </c>
      <c r="L333" s="808">
        <v>2</v>
      </c>
      <c r="M333" s="889">
        <v>46085</v>
      </c>
      <c r="N333" s="890" t="s">
        <v>2389</v>
      </c>
      <c r="O333" s="890" t="s">
        <v>1760</v>
      </c>
      <c r="P333" s="890">
        <v>1.7450000000000001</v>
      </c>
      <c r="Q333" s="890">
        <v>1.84</v>
      </c>
      <c r="R333" s="922">
        <v>11</v>
      </c>
      <c r="S333" s="1002" t="s">
        <v>2486</v>
      </c>
      <c r="T333" s="1003" t="s">
        <v>2623</v>
      </c>
      <c r="U333" s="1003" t="s">
        <v>2454</v>
      </c>
      <c r="V333" s="1003" t="s">
        <v>2243</v>
      </c>
    </row>
    <row r="334" spans="1:22">
      <c r="A334" s="1001" t="s">
        <v>2691</v>
      </c>
      <c r="B334" s="23">
        <v>891</v>
      </c>
      <c r="C334" s="806">
        <f t="shared" si="8"/>
        <v>1.6161616161616161</v>
      </c>
      <c r="E334" s="617" t="s">
        <v>2692</v>
      </c>
      <c r="F334" s="617" t="s">
        <v>2350</v>
      </c>
      <c r="G334" s="512">
        <v>700</v>
      </c>
      <c r="H334" s="23" t="s">
        <v>311</v>
      </c>
      <c r="I334" s="23">
        <v>0.5</v>
      </c>
      <c r="J334" s="616" t="s">
        <v>433</v>
      </c>
      <c r="K334" s="617" t="s">
        <v>343</v>
      </c>
      <c r="L334" s="808">
        <v>5</v>
      </c>
      <c r="M334" s="889">
        <v>46087</v>
      </c>
      <c r="N334" s="890" t="s">
        <v>1748</v>
      </c>
      <c r="O334" s="890" t="s">
        <v>323</v>
      </c>
      <c r="P334" s="890">
        <v>1.7949999999999999</v>
      </c>
      <c r="Q334" s="890">
        <v>1.7</v>
      </c>
      <c r="R334" s="922">
        <v>13</v>
      </c>
      <c r="S334" s="1002" t="s">
        <v>2319</v>
      </c>
      <c r="T334" s="1003" t="s">
        <v>2351</v>
      </c>
      <c r="U334" s="1003" t="s">
        <v>2437</v>
      </c>
      <c r="V334" s="1003" t="s">
        <v>2243</v>
      </c>
    </row>
    <row r="335" spans="1:22">
      <c r="A335" s="1001" t="s">
        <v>2693</v>
      </c>
      <c r="B335" s="23">
        <v>895</v>
      </c>
      <c r="C335" s="806">
        <f t="shared" si="8"/>
        <v>1.6089385474860336</v>
      </c>
      <c r="E335" s="617" t="s">
        <v>1842</v>
      </c>
      <c r="F335" s="617" t="s">
        <v>2675</v>
      </c>
      <c r="G335" s="512">
        <v>500</v>
      </c>
      <c r="H335" s="23" t="s">
        <v>311</v>
      </c>
      <c r="I335" s="23">
        <v>0.3</v>
      </c>
      <c r="J335" s="616" t="s">
        <v>433</v>
      </c>
      <c r="K335" s="617" t="s">
        <v>352</v>
      </c>
      <c r="L335" s="808">
        <v>3.7</v>
      </c>
      <c r="M335" s="889">
        <v>46090</v>
      </c>
      <c r="N335" s="890" t="s">
        <v>2407</v>
      </c>
      <c r="O335" s="890" t="s">
        <v>2677</v>
      </c>
      <c r="P335" s="890">
        <v>1.675</v>
      </c>
      <c r="Q335" s="890">
        <v>2.13</v>
      </c>
      <c r="R335" s="922">
        <v>8</v>
      </c>
      <c r="S335" s="1002" t="s">
        <v>2363</v>
      </c>
      <c r="T335" s="1003" t="s">
        <v>2604</v>
      </c>
      <c r="U335" s="1003" t="s">
        <v>2694</v>
      </c>
      <c r="V335" s="1003" t="s">
        <v>2243</v>
      </c>
    </row>
    <row r="336" spans="1:22">
      <c r="A336" s="1001" t="s">
        <v>2695</v>
      </c>
      <c r="B336" s="616">
        <v>539</v>
      </c>
      <c r="C336" s="806">
        <f t="shared" si="8"/>
        <v>2.6716141001855287</v>
      </c>
      <c r="D336" s="513"/>
      <c r="E336" s="617" t="s">
        <v>1644</v>
      </c>
      <c r="F336" s="617" t="s">
        <v>2068</v>
      </c>
      <c r="G336" s="617">
        <v>680</v>
      </c>
      <c r="H336" s="23" t="s">
        <v>311</v>
      </c>
      <c r="I336" s="619">
        <v>1.2</v>
      </c>
      <c r="J336" s="616" t="s">
        <v>433</v>
      </c>
      <c r="K336" s="617" t="s">
        <v>199</v>
      </c>
      <c r="L336" s="808">
        <v>4</v>
      </c>
      <c r="M336" s="889">
        <v>46092</v>
      </c>
      <c r="N336" s="890" t="s">
        <v>1746</v>
      </c>
      <c r="O336" s="890" t="s">
        <v>1549</v>
      </c>
      <c r="P336" s="890">
        <v>1.7050000000000001</v>
      </c>
      <c r="Q336" s="890">
        <v>1.7</v>
      </c>
      <c r="R336" s="922">
        <v>8</v>
      </c>
      <c r="S336" s="1002" t="s">
        <v>2383</v>
      </c>
      <c r="T336" s="1003" t="s">
        <v>2384</v>
      </c>
      <c r="U336" s="1003" t="s">
        <v>2696</v>
      </c>
      <c r="V336" s="1003" t="s">
        <v>2243</v>
      </c>
    </row>
    <row r="337" spans="1:22">
      <c r="A337" s="1001" t="s">
        <v>2697</v>
      </c>
      <c r="B337" s="23">
        <v>770</v>
      </c>
      <c r="C337" s="806">
        <f t="shared" si="8"/>
        <v>1.8701298701298701</v>
      </c>
      <c r="E337" s="617" t="s">
        <v>1548</v>
      </c>
      <c r="F337" s="617" t="s">
        <v>2698</v>
      </c>
      <c r="G337" s="617">
        <v>800</v>
      </c>
      <c r="H337" s="23" t="s">
        <v>311</v>
      </c>
      <c r="I337" s="616">
        <v>1.2</v>
      </c>
      <c r="J337" s="616" t="s">
        <v>433</v>
      </c>
      <c r="K337" s="617" t="s">
        <v>329</v>
      </c>
      <c r="L337" s="808">
        <v>5</v>
      </c>
      <c r="M337" s="889">
        <v>46092</v>
      </c>
      <c r="N337" s="890" t="s">
        <v>1745</v>
      </c>
      <c r="O337" s="890" t="s">
        <v>1731</v>
      </c>
      <c r="P337" s="890">
        <v>1.72</v>
      </c>
      <c r="Q337" s="890">
        <v>1.2</v>
      </c>
      <c r="R337" s="922">
        <v>13</v>
      </c>
      <c r="S337" s="1002" t="s">
        <v>2409</v>
      </c>
      <c r="T337" s="1003" t="s">
        <v>2565</v>
      </c>
      <c r="U337" s="1003" t="s">
        <v>2624</v>
      </c>
      <c r="V337" s="1003" t="s">
        <v>2243</v>
      </c>
    </row>
    <row r="338" spans="1:22">
      <c r="A338" s="1001" t="s">
        <v>2699</v>
      </c>
      <c r="B338" s="23">
        <v>600</v>
      </c>
      <c r="C338" s="806">
        <f t="shared" si="8"/>
        <v>2.4</v>
      </c>
      <c r="D338" s="513"/>
      <c r="E338" s="512" t="s">
        <v>2700</v>
      </c>
      <c r="F338" s="512" t="s">
        <v>2701</v>
      </c>
      <c r="G338" s="512">
        <v>600</v>
      </c>
      <c r="H338" s="23" t="s">
        <v>311</v>
      </c>
      <c r="I338" s="23">
        <v>0.8</v>
      </c>
      <c r="J338" s="616" t="s">
        <v>433</v>
      </c>
      <c r="K338" s="617" t="s">
        <v>2277</v>
      </c>
      <c r="L338" s="808">
        <v>3</v>
      </c>
      <c r="M338" s="889">
        <v>46097</v>
      </c>
      <c r="N338" s="890" t="s">
        <v>2389</v>
      </c>
      <c r="O338" s="890" t="s">
        <v>2451</v>
      </c>
      <c r="P338" s="890">
        <v>1.69</v>
      </c>
      <c r="Q338" s="890">
        <v>1.72</v>
      </c>
      <c r="R338" s="922">
        <v>9.5</v>
      </c>
      <c r="S338" s="1002" t="s">
        <v>2283</v>
      </c>
      <c r="T338" s="1003" t="s">
        <v>2284</v>
      </c>
      <c r="U338" s="1003" t="s">
        <v>2702</v>
      </c>
      <c r="V338" s="1003" t="s">
        <v>2243</v>
      </c>
    </row>
    <row r="339" spans="1:22">
      <c r="A339" s="1001" t="s">
        <v>2703</v>
      </c>
      <c r="B339" s="23">
        <v>515</v>
      </c>
      <c r="C339" s="806">
        <f t="shared" si="8"/>
        <v>2.796116504854369</v>
      </c>
      <c r="E339" s="512" t="s">
        <v>1728</v>
      </c>
      <c r="F339" s="512" t="s">
        <v>2704</v>
      </c>
      <c r="G339" s="512">
        <v>500</v>
      </c>
      <c r="H339" s="23" t="s">
        <v>311</v>
      </c>
      <c r="I339" s="23">
        <v>1.8</v>
      </c>
      <c r="J339" s="616" t="s">
        <v>433</v>
      </c>
      <c r="K339" s="617" t="s">
        <v>2705</v>
      </c>
      <c r="L339" s="808">
        <v>2</v>
      </c>
      <c r="M339" s="889">
        <v>46098</v>
      </c>
      <c r="N339" s="890" t="s">
        <v>2706</v>
      </c>
      <c r="O339" s="890" t="s">
        <v>1765</v>
      </c>
      <c r="P339" s="890">
        <v>1.79</v>
      </c>
      <c r="Q339" s="890">
        <v>1.9</v>
      </c>
      <c r="R339" s="922">
        <v>8</v>
      </c>
      <c r="S339" s="1002" t="s">
        <v>2271</v>
      </c>
      <c r="T339" s="1003" t="s">
        <v>2707</v>
      </c>
      <c r="U339" s="1003" t="s">
        <v>2271</v>
      </c>
      <c r="V339" s="1003" t="s">
        <v>2243</v>
      </c>
    </row>
    <row r="340" spans="1:22">
      <c r="A340" s="1001" t="s">
        <v>2708</v>
      </c>
      <c r="B340" s="616">
        <v>188</v>
      </c>
      <c r="C340" s="806">
        <f t="shared" si="8"/>
        <v>7.6595744680851068</v>
      </c>
      <c r="D340" s="513"/>
      <c r="E340" s="617" t="s">
        <v>2531</v>
      </c>
      <c r="F340" s="617" t="s">
        <v>2685</v>
      </c>
      <c r="G340" s="617">
        <v>550</v>
      </c>
      <c r="H340" s="23" t="s">
        <v>332</v>
      </c>
      <c r="I340" s="616">
        <v>3.1</v>
      </c>
      <c r="J340" s="616" t="s">
        <v>433</v>
      </c>
      <c r="K340" s="617" t="s">
        <v>325</v>
      </c>
      <c r="L340" s="808">
        <v>5</v>
      </c>
      <c r="M340" s="889">
        <v>46099</v>
      </c>
      <c r="N340" s="890" t="s">
        <v>1987</v>
      </c>
      <c r="O340" s="890" t="s">
        <v>2709</v>
      </c>
      <c r="P340" s="890">
        <v>1.68</v>
      </c>
      <c r="Q340" s="890">
        <v>1.91</v>
      </c>
      <c r="R340" s="922">
        <v>21</v>
      </c>
      <c r="S340" s="1002" t="s">
        <v>2271</v>
      </c>
      <c r="T340" s="1003" t="s">
        <v>2444</v>
      </c>
      <c r="U340" s="1003" t="s">
        <v>2617</v>
      </c>
      <c r="V340" s="1003" t="s">
        <v>2243</v>
      </c>
    </row>
    <row r="341" spans="1:22">
      <c r="A341" s="1001" t="s">
        <v>2710</v>
      </c>
      <c r="B341" s="23">
        <v>437</v>
      </c>
      <c r="C341" s="806">
        <f t="shared" si="8"/>
        <v>3.2951945080091534</v>
      </c>
      <c r="D341" s="513"/>
      <c r="E341" s="512" t="s">
        <v>1553</v>
      </c>
      <c r="F341" s="512" t="s">
        <v>2711</v>
      </c>
      <c r="G341" s="512">
        <v>700</v>
      </c>
      <c r="H341" s="23" t="s">
        <v>311</v>
      </c>
      <c r="I341" s="23">
        <v>3</v>
      </c>
      <c r="J341" s="616" t="s">
        <v>433</v>
      </c>
      <c r="K341" s="617" t="s">
        <v>213</v>
      </c>
      <c r="L341" s="808">
        <v>5</v>
      </c>
      <c r="M341" s="889">
        <v>46099</v>
      </c>
      <c r="N341" s="890" t="s">
        <v>1734</v>
      </c>
      <c r="O341" s="890" t="s">
        <v>1742</v>
      </c>
      <c r="P341" s="890">
        <v>1.7350000000000001</v>
      </c>
      <c r="Q341" s="890">
        <v>1.8</v>
      </c>
      <c r="R341" s="922">
        <v>18.5</v>
      </c>
      <c r="S341" s="1002" t="s">
        <v>2370</v>
      </c>
      <c r="T341" s="1003" t="s">
        <v>2432</v>
      </c>
      <c r="U341" s="1003" t="s">
        <v>2712</v>
      </c>
      <c r="V341" s="1003" t="s">
        <v>2243</v>
      </c>
    </row>
    <row r="342" spans="1:22">
      <c r="A342" s="1001" t="s">
        <v>2713</v>
      </c>
      <c r="B342" s="616">
        <v>349</v>
      </c>
      <c r="C342" s="806">
        <f t="shared" si="8"/>
        <v>4.126074498567335</v>
      </c>
      <c r="D342" s="513"/>
      <c r="E342" s="617" t="s">
        <v>2714</v>
      </c>
      <c r="F342" s="617" t="s">
        <v>2715</v>
      </c>
      <c r="G342" s="617">
        <v>700</v>
      </c>
      <c r="H342" s="23" t="s">
        <v>317</v>
      </c>
      <c r="I342" s="23">
        <v>0.8</v>
      </c>
      <c r="J342" s="616" t="s">
        <v>433</v>
      </c>
      <c r="K342" s="617" t="s">
        <v>339</v>
      </c>
      <c r="L342" s="808">
        <v>4</v>
      </c>
      <c r="M342" s="889">
        <v>46099</v>
      </c>
      <c r="N342" s="890" t="s">
        <v>1827</v>
      </c>
      <c r="O342" s="890" t="s">
        <v>2622</v>
      </c>
      <c r="P342" s="890">
        <v>1.73</v>
      </c>
      <c r="Q342" s="890">
        <v>1.8</v>
      </c>
      <c r="R342" s="922">
        <v>32</v>
      </c>
      <c r="S342" s="1002" t="s">
        <v>2283</v>
      </c>
      <c r="T342" s="1003" t="s">
        <v>2385</v>
      </c>
      <c r="U342" s="1003" t="s">
        <v>2617</v>
      </c>
      <c r="V342" s="1003" t="s">
        <v>2243</v>
      </c>
    </row>
    <row r="343" spans="1:22">
      <c r="A343" s="1001" t="s">
        <v>2716</v>
      </c>
      <c r="B343" s="23">
        <v>915</v>
      </c>
      <c r="C343" s="806">
        <f t="shared" si="8"/>
        <v>1.5737704918032787</v>
      </c>
      <c r="E343" s="512" t="s">
        <v>2717</v>
      </c>
      <c r="F343" s="512" t="s">
        <v>2718</v>
      </c>
      <c r="G343" s="512">
        <v>700</v>
      </c>
      <c r="H343" s="23" t="s">
        <v>311</v>
      </c>
      <c r="I343" s="23">
        <v>0.5</v>
      </c>
      <c r="J343" s="616" t="s">
        <v>433</v>
      </c>
      <c r="K343" s="617" t="s">
        <v>209</v>
      </c>
      <c r="L343" s="808">
        <v>5</v>
      </c>
      <c r="M343" s="889">
        <v>46101</v>
      </c>
      <c r="N343" s="890" t="s">
        <v>1748</v>
      </c>
      <c r="O343" s="890" t="s">
        <v>1648</v>
      </c>
      <c r="P343" s="890">
        <v>1.7949999999999999</v>
      </c>
      <c r="Q343" s="890">
        <v>1.8</v>
      </c>
      <c r="R343" s="922">
        <v>13</v>
      </c>
      <c r="S343" s="1002" t="s">
        <v>2319</v>
      </c>
      <c r="T343" s="1003" t="s">
        <v>2351</v>
      </c>
      <c r="U343" s="1003" t="s">
        <v>2719</v>
      </c>
      <c r="V343" s="1003" t="s">
        <v>2243</v>
      </c>
    </row>
    <row r="344" spans="1:22">
      <c r="A344" s="1001" t="s">
        <v>2720</v>
      </c>
      <c r="B344" s="23">
        <v>437</v>
      </c>
      <c r="C344" s="806">
        <f t="shared" si="8"/>
        <v>3.2951945080091534</v>
      </c>
      <c r="E344" s="512" t="s">
        <v>2721</v>
      </c>
      <c r="F344" s="512" t="s">
        <v>2711</v>
      </c>
      <c r="G344" s="512">
        <v>700</v>
      </c>
      <c r="H344" s="23" t="s">
        <v>311</v>
      </c>
      <c r="I344" s="23">
        <v>3</v>
      </c>
      <c r="J344" s="616" t="s">
        <v>312</v>
      </c>
      <c r="K344" s="617" t="s">
        <v>203</v>
      </c>
      <c r="L344" s="808">
        <v>5</v>
      </c>
      <c r="M344" s="889">
        <v>46101</v>
      </c>
      <c r="N344" s="890" t="s">
        <v>1734</v>
      </c>
      <c r="O344" s="890" t="s">
        <v>1742</v>
      </c>
      <c r="P344" s="890">
        <v>1.7350000000000001</v>
      </c>
      <c r="Q344" s="890" t="s">
        <v>2722</v>
      </c>
      <c r="R344" s="922">
        <v>18.5</v>
      </c>
      <c r="S344" s="1002" t="s">
        <v>2370</v>
      </c>
      <c r="T344" s="1003" t="s">
        <v>2437</v>
      </c>
      <c r="U344" s="1003" t="s">
        <v>2723</v>
      </c>
      <c r="V344" s="1003" t="s">
        <v>2243</v>
      </c>
    </row>
    <row r="345" spans="1:22">
      <c r="A345" s="1001" t="s">
        <v>2724</v>
      </c>
      <c r="B345" s="616">
        <v>633</v>
      </c>
      <c r="C345" s="806">
        <f t="shared" si="8"/>
        <v>2.2748815165876777</v>
      </c>
      <c r="E345" s="617" t="s">
        <v>2725</v>
      </c>
      <c r="F345" s="512" t="s">
        <v>2726</v>
      </c>
      <c r="G345" s="617">
        <v>600</v>
      </c>
      <c r="H345" s="23" t="s">
        <v>311</v>
      </c>
      <c r="I345" s="616">
        <v>0.7</v>
      </c>
      <c r="J345" s="616" t="s">
        <v>433</v>
      </c>
      <c r="K345" s="617" t="s">
        <v>330</v>
      </c>
      <c r="L345" s="808">
        <v>2</v>
      </c>
      <c r="M345" s="889">
        <v>46107</v>
      </c>
      <c r="N345" s="890" t="s">
        <v>2389</v>
      </c>
      <c r="O345" s="890" t="s">
        <v>2451</v>
      </c>
      <c r="P345" s="890">
        <v>1.68</v>
      </c>
      <c r="Q345" s="890">
        <v>1.63</v>
      </c>
      <c r="R345" s="922">
        <v>5.5</v>
      </c>
      <c r="S345" s="1002" t="s">
        <v>2250</v>
      </c>
      <c r="T345" s="1003" t="s">
        <v>2568</v>
      </c>
      <c r="U345" s="1003" t="s">
        <v>2520</v>
      </c>
      <c r="V345" s="1003" t="s">
        <v>2376</v>
      </c>
    </row>
    <row r="346" spans="1:22">
      <c r="A346" s="1001" t="s">
        <v>2727</v>
      </c>
      <c r="B346" s="23">
        <v>639</v>
      </c>
      <c r="C346" s="806">
        <f t="shared" si="8"/>
        <v>2.2535211267605635</v>
      </c>
      <c r="E346" s="512" t="s">
        <v>2387</v>
      </c>
      <c r="F346" s="512" t="s">
        <v>2728</v>
      </c>
      <c r="G346" s="512">
        <v>700</v>
      </c>
      <c r="H346" s="23" t="s">
        <v>349</v>
      </c>
      <c r="J346" s="616" t="s">
        <v>433</v>
      </c>
      <c r="K346" s="617" t="s">
        <v>200</v>
      </c>
      <c r="L346" s="808">
        <v>5</v>
      </c>
      <c r="M346" s="889">
        <v>46108</v>
      </c>
      <c r="N346" s="890" t="s">
        <v>1649</v>
      </c>
      <c r="O346" s="890" t="s">
        <v>1552</v>
      </c>
      <c r="P346" s="890">
        <v>1.76</v>
      </c>
      <c r="Q346" s="890">
        <v>1.69</v>
      </c>
      <c r="R346" s="922">
        <v>14</v>
      </c>
      <c r="S346" s="1002" t="s">
        <v>2332</v>
      </c>
      <c r="T346" s="1003" t="s">
        <v>2729</v>
      </c>
      <c r="U346" s="1003" t="s">
        <v>2301</v>
      </c>
      <c r="V346" s="1003" t="s">
        <v>2461</v>
      </c>
    </row>
    <row r="347" spans="1:22">
      <c r="A347" s="1001" t="s">
        <v>2730</v>
      </c>
      <c r="B347" s="23">
        <v>810</v>
      </c>
      <c r="C347" s="806">
        <f t="shared" si="8"/>
        <v>1.7777777777777777</v>
      </c>
      <c r="E347" s="512" t="s">
        <v>1550</v>
      </c>
      <c r="F347" s="617" t="s">
        <v>2718</v>
      </c>
      <c r="G347" s="512">
        <v>780</v>
      </c>
      <c r="H347" s="616" t="s">
        <v>311</v>
      </c>
      <c r="I347" s="23">
        <v>1.8</v>
      </c>
      <c r="J347" s="616" t="s">
        <v>433</v>
      </c>
      <c r="K347" s="617" t="s">
        <v>201</v>
      </c>
      <c r="L347" s="808">
        <v>5</v>
      </c>
      <c r="M347" s="889">
        <v>46111</v>
      </c>
      <c r="N347" s="890" t="s">
        <v>1925</v>
      </c>
      <c r="O347" s="890" t="s">
        <v>1648</v>
      </c>
      <c r="P347" s="890">
        <v>1.78</v>
      </c>
      <c r="Q347" s="890">
        <v>1.6</v>
      </c>
      <c r="R347" s="922">
        <v>13</v>
      </c>
      <c r="S347" s="1002" t="s">
        <v>2325</v>
      </c>
      <c r="T347" s="1003" t="s">
        <v>2351</v>
      </c>
      <c r="U347" s="1003" t="s">
        <v>2271</v>
      </c>
      <c r="V347" s="1003" t="s">
        <v>2243</v>
      </c>
    </row>
    <row r="348" spans="1:22">
      <c r="A348" s="1001" t="s">
        <v>2731</v>
      </c>
      <c r="B348" s="23">
        <v>471</v>
      </c>
      <c r="C348" s="806">
        <f>IF(ISERROR((24*60)/B348),"",((24*60)/B348))</f>
        <v>3.0573248407643314</v>
      </c>
      <c r="E348" s="512" t="s">
        <v>1551</v>
      </c>
      <c r="F348" s="617" t="s">
        <v>2648</v>
      </c>
      <c r="G348" s="512">
        <v>650</v>
      </c>
      <c r="H348" s="616" t="s">
        <v>311</v>
      </c>
      <c r="I348" s="23">
        <v>1.9</v>
      </c>
      <c r="J348" s="616" t="s">
        <v>433</v>
      </c>
      <c r="K348" s="617" t="s">
        <v>350</v>
      </c>
      <c r="L348" s="808">
        <v>5</v>
      </c>
      <c r="M348" s="889">
        <v>46111</v>
      </c>
      <c r="N348" s="890" t="s">
        <v>1807</v>
      </c>
      <c r="O348" s="890" t="s">
        <v>1845</v>
      </c>
      <c r="P348" s="890">
        <v>1.76</v>
      </c>
      <c r="Q348" s="890">
        <v>1.8</v>
      </c>
      <c r="R348" s="922">
        <v>18</v>
      </c>
      <c r="S348" s="1002" t="s">
        <v>2325</v>
      </c>
      <c r="T348" s="1003" t="s">
        <v>2320</v>
      </c>
      <c r="U348" s="1003" t="s">
        <v>2696</v>
      </c>
      <c r="V348" s="1003" t="s">
        <v>2243</v>
      </c>
    </row>
    <row r="349" spans="1:22">
      <c r="A349" s="1001" t="s">
        <v>2732</v>
      </c>
      <c r="B349" s="23">
        <v>539</v>
      </c>
      <c r="C349" s="806">
        <f>IF(ISERROR((24*60)/B349),"",((24*60)/B349))</f>
        <v>2.6716141001855287</v>
      </c>
      <c r="E349" s="512" t="s">
        <v>1644</v>
      </c>
      <c r="F349" s="617" t="s">
        <v>2733</v>
      </c>
      <c r="G349" s="512">
        <v>680</v>
      </c>
      <c r="H349" s="616" t="s">
        <v>311</v>
      </c>
      <c r="I349" s="23">
        <v>1.2</v>
      </c>
      <c r="J349" s="616" t="s">
        <v>433</v>
      </c>
      <c r="K349" s="617" t="s">
        <v>207</v>
      </c>
      <c r="L349" s="808">
        <v>4</v>
      </c>
      <c r="M349" s="889">
        <v>46112</v>
      </c>
      <c r="N349" s="890" t="s">
        <v>1746</v>
      </c>
      <c r="O349" s="890" t="s">
        <v>1731</v>
      </c>
      <c r="P349" s="890">
        <v>1.7050000000000001</v>
      </c>
      <c r="Q349" s="890" t="s">
        <v>2734</v>
      </c>
      <c r="R349" s="922">
        <v>8</v>
      </c>
      <c r="S349" s="1002" t="s">
        <v>2383</v>
      </c>
      <c r="T349" s="1003" t="s">
        <v>2384</v>
      </c>
      <c r="U349" s="1003" t="s">
        <v>2305</v>
      </c>
      <c r="V349" s="1003" t="s">
        <v>2243</v>
      </c>
    </row>
    <row r="350" spans="1:22">
      <c r="A350" s="1001" t="s">
        <v>2735</v>
      </c>
      <c r="B350" s="616">
        <v>322</v>
      </c>
      <c r="C350" s="806">
        <f>IF(ISERROR((24*60)/B350),"",((24*60)/B350))</f>
        <v>4.4720496894409933</v>
      </c>
      <c r="E350" s="617" t="s">
        <v>2502</v>
      </c>
      <c r="F350" s="617" t="s">
        <v>2736</v>
      </c>
      <c r="G350" s="617">
        <v>500</v>
      </c>
      <c r="H350" s="23" t="s">
        <v>332</v>
      </c>
      <c r="I350" s="23">
        <v>3.4</v>
      </c>
      <c r="J350" s="616" t="s">
        <v>312</v>
      </c>
      <c r="K350" s="617" t="s">
        <v>895</v>
      </c>
      <c r="L350" s="808">
        <v>5</v>
      </c>
      <c r="M350" s="889">
        <v>46114</v>
      </c>
      <c r="N350" s="890" t="s">
        <v>1987</v>
      </c>
      <c r="O350" s="890" t="s">
        <v>1765</v>
      </c>
      <c r="P350" s="890">
        <v>1.7949999999999999</v>
      </c>
      <c r="Q350" s="890">
        <v>1.86</v>
      </c>
      <c r="R350" s="922">
        <v>15</v>
      </c>
      <c r="S350" s="1002" t="s">
        <v>2504</v>
      </c>
      <c r="T350" s="1003" t="s">
        <v>2623</v>
      </c>
      <c r="U350" s="1003" t="s">
        <v>2351</v>
      </c>
      <c r="V350" s="1003" t="s">
        <v>2376</v>
      </c>
    </row>
    <row r="351" spans="1:22">
      <c r="A351" s="1001" t="s">
        <v>2737</v>
      </c>
      <c r="B351" s="616">
        <v>459</v>
      </c>
      <c r="C351" s="806">
        <f>IF(ISERROR((24*60)/B351),"",((24*60)/B351))</f>
        <v>3.1372549019607843</v>
      </c>
      <c r="E351" s="617" t="s">
        <v>1551</v>
      </c>
      <c r="F351" s="617" t="s">
        <v>2738</v>
      </c>
      <c r="G351" s="617">
        <v>670</v>
      </c>
      <c r="H351" s="23" t="s">
        <v>311</v>
      </c>
      <c r="I351" s="619">
        <v>0.8</v>
      </c>
      <c r="J351" s="616" t="s">
        <v>433</v>
      </c>
      <c r="K351" s="617" t="s">
        <v>327</v>
      </c>
      <c r="L351" s="808">
        <v>5</v>
      </c>
      <c r="M351" s="889">
        <v>46114</v>
      </c>
      <c r="N351" s="890" t="s">
        <v>1740</v>
      </c>
      <c r="O351" s="890" t="s">
        <v>2210</v>
      </c>
      <c r="P351" s="890">
        <v>1.75</v>
      </c>
      <c r="Q351" s="890" t="s">
        <v>2739</v>
      </c>
      <c r="R351" s="922">
        <v>11</v>
      </c>
      <c r="S351" s="1002" t="s">
        <v>2409</v>
      </c>
      <c r="T351" s="1003" t="s">
        <v>2271</v>
      </c>
      <c r="U351" s="1003" t="s">
        <v>2740</v>
      </c>
      <c r="V351" s="1003" t="s">
        <v>2243</v>
      </c>
    </row>
    <row r="352" spans="1:22">
      <c r="A352" s="1001" t="s">
        <v>2741</v>
      </c>
      <c r="B352" s="616">
        <v>649</v>
      </c>
      <c r="C352" s="806">
        <f>IF(ISERROR((24*60)/B352),"",((24*60)/B352))</f>
        <v>2.2187981510015407</v>
      </c>
      <c r="D352" s="513"/>
      <c r="E352" s="512" t="s">
        <v>2742</v>
      </c>
      <c r="F352" s="617" t="s">
        <v>2728</v>
      </c>
      <c r="G352" s="617">
        <v>700</v>
      </c>
      <c r="H352" s="23" t="s">
        <v>322</v>
      </c>
      <c r="I352" s="23">
        <v>2.4</v>
      </c>
      <c r="J352" s="616" t="s">
        <v>433</v>
      </c>
      <c r="K352" s="617" t="s">
        <v>264</v>
      </c>
      <c r="L352" s="808">
        <v>5</v>
      </c>
      <c r="M352" s="889">
        <v>46119</v>
      </c>
      <c r="N352" s="890" t="s">
        <v>1755</v>
      </c>
      <c r="O352" s="890" t="s">
        <v>1552</v>
      </c>
      <c r="P352" s="890">
        <v>1.7549999999999999</v>
      </c>
      <c r="Q352" s="890">
        <v>1.88</v>
      </c>
      <c r="R352" s="922">
        <v>12.5</v>
      </c>
      <c r="S352" s="1002" t="s">
        <v>2307</v>
      </c>
      <c r="T352" s="1003" t="s">
        <v>2390</v>
      </c>
      <c r="U352" s="1003" t="s">
        <v>2743</v>
      </c>
      <c r="V352" s="1003" t="s">
        <v>2243</v>
      </c>
    </row>
    <row r="353" spans="1:22">
      <c r="A353" s="1001" t="s">
        <v>2744</v>
      </c>
      <c r="B353" s="23">
        <v>470</v>
      </c>
      <c r="C353" s="806">
        <f t="shared" ref="C353:C416" si="9">IF(ISERROR((24*60)/B353),"",((24*60)/B353))</f>
        <v>3.0638297872340425</v>
      </c>
      <c r="E353" s="512" t="s">
        <v>2745</v>
      </c>
      <c r="F353" s="617" t="s">
        <v>2738</v>
      </c>
      <c r="G353" s="512">
        <v>650</v>
      </c>
      <c r="H353" s="23" t="s">
        <v>311</v>
      </c>
      <c r="I353" s="23">
        <v>1.9</v>
      </c>
      <c r="J353" s="616" t="s">
        <v>433</v>
      </c>
      <c r="K353" s="617" t="s">
        <v>343</v>
      </c>
      <c r="L353" s="808">
        <v>5</v>
      </c>
      <c r="M353" s="889">
        <v>46119</v>
      </c>
      <c r="N353" s="890" t="s">
        <v>1809</v>
      </c>
      <c r="O353" s="890" t="s">
        <v>2210</v>
      </c>
      <c r="P353" s="890">
        <v>1.76</v>
      </c>
      <c r="Q353" s="890">
        <v>1.77</v>
      </c>
      <c r="R353" s="922">
        <v>18</v>
      </c>
      <c r="S353" s="1002" t="s">
        <v>2325</v>
      </c>
      <c r="T353" s="1003" t="s">
        <v>2320</v>
      </c>
      <c r="U353" s="1003" t="s">
        <v>2746</v>
      </c>
      <c r="V353" s="1003" t="s">
        <v>2243</v>
      </c>
    </row>
    <row r="354" spans="1:22">
      <c r="A354" s="1001" t="s">
        <v>2747</v>
      </c>
      <c r="B354" s="616">
        <v>437</v>
      </c>
      <c r="C354" s="806">
        <f t="shared" si="9"/>
        <v>3.2951945080091534</v>
      </c>
      <c r="D354" s="513"/>
      <c r="E354" s="617" t="s">
        <v>1553</v>
      </c>
      <c r="F354" s="617" t="s">
        <v>2748</v>
      </c>
      <c r="G354" s="617">
        <v>700</v>
      </c>
      <c r="H354" s="23" t="s">
        <v>311</v>
      </c>
      <c r="I354" s="23">
        <v>3</v>
      </c>
      <c r="J354" s="616" t="s">
        <v>433</v>
      </c>
      <c r="K354" s="617" t="s">
        <v>213</v>
      </c>
      <c r="L354" s="808">
        <v>5</v>
      </c>
      <c r="M354" s="889">
        <v>46121</v>
      </c>
      <c r="N354" s="890" t="s">
        <v>1734</v>
      </c>
      <c r="O354" s="890" t="s">
        <v>209</v>
      </c>
      <c r="P354" s="890">
        <v>1.7350000000000001</v>
      </c>
      <c r="Q354" s="890" t="s">
        <v>2749</v>
      </c>
      <c r="R354" s="922">
        <v>18.5</v>
      </c>
      <c r="S354" s="1002" t="s">
        <v>2370</v>
      </c>
      <c r="T354" s="1003" t="s">
        <v>2432</v>
      </c>
      <c r="U354" s="1003" t="s">
        <v>2279</v>
      </c>
      <c r="V354" s="1003" t="s">
        <v>2243</v>
      </c>
    </row>
    <row r="355" spans="1:22">
      <c r="A355" s="1001" t="s">
        <v>2750</v>
      </c>
      <c r="B355" s="23">
        <v>505</v>
      </c>
      <c r="C355" s="806">
        <f t="shared" si="9"/>
        <v>2.8514851485148514</v>
      </c>
      <c r="E355" s="512" t="s">
        <v>2416</v>
      </c>
      <c r="F355" s="617" t="s">
        <v>2751</v>
      </c>
      <c r="G355" s="512">
        <v>600</v>
      </c>
      <c r="H355" s="23" t="s">
        <v>349</v>
      </c>
      <c r="J355" s="616" t="s">
        <v>433</v>
      </c>
      <c r="K355" s="617" t="s">
        <v>1100</v>
      </c>
      <c r="L355" s="808">
        <v>5</v>
      </c>
      <c r="M355" s="889">
        <v>46125</v>
      </c>
      <c r="N355" s="890" t="s">
        <v>1734</v>
      </c>
      <c r="O355" s="890" t="s">
        <v>1646</v>
      </c>
      <c r="P355" s="890">
        <v>1.76</v>
      </c>
      <c r="Q355" s="890">
        <v>1.95</v>
      </c>
      <c r="R355" s="922">
        <v>21</v>
      </c>
      <c r="S355" s="1002" t="s">
        <v>2307</v>
      </c>
      <c r="T355" s="1003" t="s">
        <v>2331</v>
      </c>
      <c r="U355" s="1003" t="s">
        <v>2355</v>
      </c>
      <c r="V355" s="1003" t="s">
        <v>2461</v>
      </c>
    </row>
    <row r="356" spans="1:22">
      <c r="A356" s="1001" t="s">
        <v>2752</v>
      </c>
      <c r="B356" s="23">
        <v>502</v>
      </c>
      <c r="C356" s="806">
        <f t="shared" si="9"/>
        <v>2.8685258964143427</v>
      </c>
      <c r="E356" s="512" t="s">
        <v>2721</v>
      </c>
      <c r="F356" s="512" t="s">
        <v>2753</v>
      </c>
      <c r="G356" s="512">
        <v>600</v>
      </c>
      <c r="H356" s="23" t="s">
        <v>311</v>
      </c>
      <c r="I356" s="23">
        <v>3</v>
      </c>
      <c r="J356" s="616" t="s">
        <v>433</v>
      </c>
      <c r="K356" s="617" t="s">
        <v>325</v>
      </c>
      <c r="L356" s="808">
        <v>5</v>
      </c>
      <c r="M356" s="889">
        <v>46129</v>
      </c>
      <c r="N356" s="890" t="s">
        <v>2627</v>
      </c>
      <c r="O356" s="890" t="s">
        <v>1753</v>
      </c>
      <c r="P356" s="890">
        <v>1.72</v>
      </c>
      <c r="Q356" s="890">
        <v>1.59</v>
      </c>
      <c r="R356" s="922">
        <v>14.5</v>
      </c>
      <c r="S356" s="1002" t="s">
        <v>2370</v>
      </c>
      <c r="T356" s="1003" t="s">
        <v>2432</v>
      </c>
      <c r="U356" s="1003" t="s">
        <v>2271</v>
      </c>
      <c r="V356" s="1003" t="s">
        <v>2243</v>
      </c>
    </row>
    <row r="357" spans="1:22">
      <c r="A357" s="1001" t="s">
        <v>2754</v>
      </c>
      <c r="B357" s="616">
        <v>480</v>
      </c>
      <c r="C357" s="806">
        <f t="shared" si="9"/>
        <v>3</v>
      </c>
      <c r="D357" s="513"/>
      <c r="E357" s="617" t="s">
        <v>2374</v>
      </c>
      <c r="F357" s="512" t="s">
        <v>2755</v>
      </c>
      <c r="G357" s="617">
        <v>500</v>
      </c>
      <c r="H357" s="23" t="s">
        <v>311</v>
      </c>
      <c r="I357" s="619">
        <v>0.7</v>
      </c>
      <c r="J357" s="616" t="s">
        <v>433</v>
      </c>
      <c r="K357" s="617" t="s">
        <v>203</v>
      </c>
      <c r="L357" s="808">
        <v>2</v>
      </c>
      <c r="M357" s="889">
        <v>46129</v>
      </c>
      <c r="N357" s="890" t="s">
        <v>2248</v>
      </c>
      <c r="O357" s="890" t="s">
        <v>2125</v>
      </c>
      <c r="P357" s="890">
        <v>1.68</v>
      </c>
      <c r="Q357" s="890">
        <v>1.78</v>
      </c>
      <c r="R357" s="922">
        <v>7.5</v>
      </c>
      <c r="S357" s="1002" t="s">
        <v>2283</v>
      </c>
      <c r="T357" s="1003" t="s">
        <v>2375</v>
      </c>
      <c r="U357" s="1003" t="s">
        <v>2756</v>
      </c>
      <c r="V357" s="1003" t="s">
        <v>2376</v>
      </c>
    </row>
    <row r="358" spans="1:22">
      <c r="A358" s="1001" t="s">
        <v>2757</v>
      </c>
      <c r="B358" s="23">
        <v>865</v>
      </c>
      <c r="C358" s="806">
        <f t="shared" si="9"/>
        <v>1.6647398843930636</v>
      </c>
      <c r="E358" s="512" t="s">
        <v>2758</v>
      </c>
      <c r="F358" s="617" t="s">
        <v>2354</v>
      </c>
      <c r="G358" s="512">
        <v>550</v>
      </c>
      <c r="H358" s="616" t="s">
        <v>322</v>
      </c>
      <c r="I358" s="23">
        <v>1.1000000000000001</v>
      </c>
      <c r="J358" s="616" t="s">
        <v>433</v>
      </c>
      <c r="K358" s="617" t="s">
        <v>206</v>
      </c>
      <c r="L358" s="808">
        <v>4</v>
      </c>
      <c r="M358" s="889">
        <v>46129</v>
      </c>
      <c r="N358" s="890" t="s">
        <v>1647</v>
      </c>
      <c r="O358" s="890" t="s">
        <v>1719</v>
      </c>
      <c r="P358" s="890">
        <v>1.68</v>
      </c>
      <c r="Q358" s="890">
        <v>1.66</v>
      </c>
      <c r="R358" s="922">
        <v>9</v>
      </c>
      <c r="S358" s="1002" t="s">
        <v>2355</v>
      </c>
      <c r="T358" s="1003" t="s">
        <v>2356</v>
      </c>
      <c r="U358" s="1003" t="s">
        <v>2325</v>
      </c>
      <c r="V358" s="1003" t="s">
        <v>2243</v>
      </c>
    </row>
    <row r="359" spans="1:22">
      <c r="A359" s="1001" t="s">
        <v>2759</v>
      </c>
      <c r="B359" s="23">
        <v>458</v>
      </c>
      <c r="C359" s="806">
        <f t="shared" si="9"/>
        <v>3.1441048034934496</v>
      </c>
      <c r="E359" s="512" t="s">
        <v>1551</v>
      </c>
      <c r="F359" s="617" t="s">
        <v>2760</v>
      </c>
      <c r="G359" s="512">
        <v>670</v>
      </c>
      <c r="H359" s="616" t="s">
        <v>311</v>
      </c>
      <c r="I359" s="23">
        <v>0.8</v>
      </c>
      <c r="J359" s="616" t="s">
        <v>433</v>
      </c>
      <c r="K359" s="617" t="s">
        <v>205</v>
      </c>
      <c r="L359" s="808">
        <v>5</v>
      </c>
      <c r="M359" s="889">
        <v>46133</v>
      </c>
      <c r="N359" s="890" t="s">
        <v>2761</v>
      </c>
      <c r="O359" s="890" t="s">
        <v>1720</v>
      </c>
      <c r="P359" s="890">
        <v>1.75</v>
      </c>
      <c r="Q359" s="890">
        <v>1.69</v>
      </c>
      <c r="R359" s="922">
        <v>11</v>
      </c>
      <c r="S359" s="1002" t="s">
        <v>2409</v>
      </c>
      <c r="T359" s="1003" t="s">
        <v>2271</v>
      </c>
      <c r="U359" s="1003" t="s">
        <v>2762</v>
      </c>
      <c r="V359" s="1003" t="s">
        <v>2243</v>
      </c>
    </row>
    <row r="360" spans="1:22">
      <c r="A360" s="1001" t="s">
        <v>2763</v>
      </c>
      <c r="B360" s="616">
        <v>478</v>
      </c>
      <c r="C360" s="806">
        <f t="shared" si="9"/>
        <v>3.01255230125523</v>
      </c>
      <c r="D360" s="513"/>
      <c r="E360" s="512" t="s">
        <v>1551</v>
      </c>
      <c r="F360" s="617" t="s">
        <v>2760</v>
      </c>
      <c r="G360" s="617">
        <v>650</v>
      </c>
      <c r="H360" s="23" t="s">
        <v>349</v>
      </c>
      <c r="I360" s="619"/>
      <c r="J360" s="616" t="s">
        <v>433</v>
      </c>
      <c r="K360" s="617" t="s">
        <v>339</v>
      </c>
      <c r="L360" s="808">
        <v>5</v>
      </c>
      <c r="M360" s="889">
        <v>46133</v>
      </c>
      <c r="N360" s="890" t="s">
        <v>1838</v>
      </c>
      <c r="O360" s="890" t="s">
        <v>1720</v>
      </c>
      <c r="P360" s="890">
        <v>1.77</v>
      </c>
      <c r="Q360" s="890">
        <v>1.8</v>
      </c>
      <c r="R360" s="922">
        <v>16</v>
      </c>
      <c r="S360" s="1002" t="s">
        <v>2332</v>
      </c>
      <c r="T360" s="1003" t="s">
        <v>2385</v>
      </c>
      <c r="U360" s="1003" t="s">
        <v>2764</v>
      </c>
      <c r="V360" s="1003" t="s">
        <v>2461</v>
      </c>
    </row>
    <row r="361" spans="1:22">
      <c r="A361" s="1001" t="s">
        <v>2765</v>
      </c>
      <c r="B361" s="23">
        <v>471</v>
      </c>
      <c r="C361" s="806">
        <f t="shared" si="9"/>
        <v>3.0573248407643314</v>
      </c>
      <c r="E361" s="512" t="s">
        <v>1551</v>
      </c>
      <c r="F361" s="617" t="s">
        <v>2760</v>
      </c>
      <c r="G361" s="512">
        <v>650</v>
      </c>
      <c r="H361" s="616" t="s">
        <v>311</v>
      </c>
      <c r="I361" s="23">
        <v>1.9</v>
      </c>
      <c r="J361" s="616" t="s">
        <v>433</v>
      </c>
      <c r="K361" s="617" t="s">
        <v>200</v>
      </c>
      <c r="L361" s="808">
        <v>5</v>
      </c>
      <c r="M361" s="889">
        <v>46135</v>
      </c>
      <c r="N361" s="890" t="s">
        <v>1807</v>
      </c>
      <c r="O361" s="890" t="s">
        <v>1720</v>
      </c>
      <c r="P361" s="890">
        <v>1.76</v>
      </c>
      <c r="Q361" s="890" t="s">
        <v>2766</v>
      </c>
      <c r="R361" s="922">
        <v>18</v>
      </c>
      <c r="S361" s="1002" t="s">
        <v>2325</v>
      </c>
      <c r="T361" s="1003" t="s">
        <v>2320</v>
      </c>
      <c r="U361" s="1003" t="s">
        <v>2320</v>
      </c>
      <c r="V361" s="1003" t="s">
        <v>2243</v>
      </c>
    </row>
    <row r="362" spans="1:22">
      <c r="A362" s="1001" t="s">
        <v>2767</v>
      </c>
      <c r="B362" s="616">
        <v>441</v>
      </c>
      <c r="C362" s="806">
        <f t="shared" si="9"/>
        <v>3.2653061224489797</v>
      </c>
      <c r="E362" s="617" t="s">
        <v>2768</v>
      </c>
      <c r="F362" s="617" t="s">
        <v>2769</v>
      </c>
      <c r="G362" s="617">
        <v>700</v>
      </c>
      <c r="H362" s="23" t="s">
        <v>317</v>
      </c>
      <c r="I362" s="619">
        <v>2.2999999999999998</v>
      </c>
      <c r="J362" s="616" t="s">
        <v>433</v>
      </c>
      <c r="K362" s="617" t="s">
        <v>321</v>
      </c>
      <c r="L362" s="808">
        <v>5</v>
      </c>
      <c r="M362" s="889">
        <v>46136</v>
      </c>
      <c r="N362" s="890" t="s">
        <v>1642</v>
      </c>
      <c r="O362" s="890" t="s">
        <v>1747</v>
      </c>
      <c r="P362" s="890">
        <v>1.75</v>
      </c>
      <c r="Q362" s="890">
        <v>1.73</v>
      </c>
      <c r="R362" s="922">
        <v>27</v>
      </c>
      <c r="S362" s="1002" t="s">
        <v>2454</v>
      </c>
      <c r="T362" s="1003" t="s">
        <v>2385</v>
      </c>
      <c r="U362" s="1003" t="s">
        <v>2686</v>
      </c>
      <c r="V362" s="1003" t="s">
        <v>2243</v>
      </c>
    </row>
    <row r="363" spans="1:22">
      <c r="A363" s="1001" t="s">
        <v>2770</v>
      </c>
      <c r="B363" s="23">
        <v>443</v>
      </c>
      <c r="C363" s="806">
        <f t="shared" si="9"/>
        <v>3.2505643340857788</v>
      </c>
      <c r="D363" s="513"/>
      <c r="E363" s="512" t="s">
        <v>2771</v>
      </c>
      <c r="F363" s="617" t="s">
        <v>2769</v>
      </c>
      <c r="G363" s="512">
        <v>700</v>
      </c>
      <c r="H363" s="23" t="s">
        <v>317</v>
      </c>
      <c r="I363" s="23">
        <v>2.1</v>
      </c>
      <c r="J363" s="616" t="s">
        <v>433</v>
      </c>
      <c r="K363" s="617" t="s">
        <v>327</v>
      </c>
      <c r="L363" s="808">
        <v>5</v>
      </c>
      <c r="M363" s="889">
        <v>46141</v>
      </c>
      <c r="N363" s="890" t="s">
        <v>2772</v>
      </c>
      <c r="O363" s="890" t="s">
        <v>1747</v>
      </c>
      <c r="P363" s="890">
        <v>1.7549999999999999</v>
      </c>
      <c r="Q363" s="890">
        <v>1.92</v>
      </c>
      <c r="R363" s="922">
        <v>27</v>
      </c>
      <c r="S363" s="1002" t="s">
        <v>2454</v>
      </c>
      <c r="T363" s="1003" t="s">
        <v>2385</v>
      </c>
      <c r="U363" s="1003" t="s">
        <v>2242</v>
      </c>
      <c r="V363" s="1003" t="s">
        <v>2243</v>
      </c>
    </row>
    <row r="364" spans="1:22">
      <c r="A364" s="1001" t="s">
        <v>2773</v>
      </c>
      <c r="B364" s="616">
        <v>585</v>
      </c>
      <c r="C364" s="806">
        <f t="shared" si="9"/>
        <v>2.4615384615384617</v>
      </c>
      <c r="D364" s="513"/>
      <c r="E364" s="617" t="s">
        <v>2774</v>
      </c>
      <c r="F364" s="617" t="s">
        <v>2681</v>
      </c>
      <c r="G364" s="617">
        <v>630</v>
      </c>
      <c r="H364" s="23" t="s">
        <v>308</v>
      </c>
      <c r="I364" s="618">
        <v>1.1000000000000001</v>
      </c>
      <c r="J364" s="616" t="s">
        <v>433</v>
      </c>
      <c r="K364" s="617" t="s">
        <v>207</v>
      </c>
      <c r="L364" s="808">
        <v>2</v>
      </c>
      <c r="M364" s="889">
        <v>46141</v>
      </c>
      <c r="N364" s="890" t="s">
        <v>1647</v>
      </c>
      <c r="O364" s="890" t="s">
        <v>2775</v>
      </c>
      <c r="P364" s="890">
        <v>1.65</v>
      </c>
      <c r="Q364" s="890">
        <v>2.1</v>
      </c>
      <c r="R364" s="922">
        <v>8.5</v>
      </c>
      <c r="S364" s="1002" t="s">
        <v>2250</v>
      </c>
      <c r="T364" s="1003" t="s">
        <v>2568</v>
      </c>
      <c r="U364" s="1003" t="s">
        <v>2617</v>
      </c>
      <c r="V364" s="1003" t="s">
        <v>2376</v>
      </c>
    </row>
    <row r="365" spans="1:22">
      <c r="A365" s="1001" t="s">
        <v>2776</v>
      </c>
      <c r="B365" s="616">
        <v>471</v>
      </c>
      <c r="C365" s="806">
        <f t="shared" si="9"/>
        <v>3.0573248407643314</v>
      </c>
      <c r="D365" s="513"/>
      <c r="E365" s="617" t="s">
        <v>1751</v>
      </c>
      <c r="F365" s="617" t="s">
        <v>2777</v>
      </c>
      <c r="G365" s="617">
        <v>650</v>
      </c>
      <c r="H365" s="23" t="s">
        <v>311</v>
      </c>
      <c r="I365" s="23">
        <v>1.9</v>
      </c>
      <c r="J365" s="616" t="s">
        <v>433</v>
      </c>
      <c r="K365" s="617" t="s">
        <v>2288</v>
      </c>
      <c r="L365" s="808">
        <v>5</v>
      </c>
      <c r="M365" s="889">
        <v>46141</v>
      </c>
      <c r="N365" s="890" t="s">
        <v>1807</v>
      </c>
      <c r="O365" s="890" t="s">
        <v>1736</v>
      </c>
      <c r="P365" s="890">
        <v>1.76</v>
      </c>
      <c r="Q365" s="890" t="s">
        <v>2766</v>
      </c>
      <c r="R365" s="922">
        <v>18</v>
      </c>
      <c r="S365" s="1002" t="s">
        <v>2325</v>
      </c>
      <c r="T365" s="1003" t="s">
        <v>2320</v>
      </c>
      <c r="U365" s="1003" t="s">
        <v>2778</v>
      </c>
      <c r="V365" s="1003" t="s">
        <v>2243</v>
      </c>
    </row>
    <row r="366" spans="1:22">
      <c r="A366" s="1001" t="s">
        <v>2779</v>
      </c>
      <c r="B366" s="23">
        <v>208</v>
      </c>
      <c r="C366" s="806">
        <f t="shared" si="9"/>
        <v>6.9230769230769234</v>
      </c>
      <c r="E366" s="512" t="s">
        <v>2480</v>
      </c>
      <c r="F366" s="617" t="s">
        <v>2780</v>
      </c>
      <c r="G366" s="512">
        <v>600</v>
      </c>
      <c r="H366" s="23" t="s">
        <v>3285</v>
      </c>
      <c r="I366" s="23">
        <v>1.6</v>
      </c>
      <c r="J366" s="616" t="s">
        <v>433</v>
      </c>
      <c r="K366" s="617" t="s">
        <v>320</v>
      </c>
      <c r="L366" s="808">
        <v>4</v>
      </c>
      <c r="M366" s="889">
        <v>46142</v>
      </c>
      <c r="N366" s="890" t="s">
        <v>1744</v>
      </c>
      <c r="O366" s="890" t="s">
        <v>1720</v>
      </c>
      <c r="P366" s="890">
        <v>1.78</v>
      </c>
      <c r="Q366" s="890">
        <v>1.68</v>
      </c>
      <c r="R366" s="922">
        <v>35</v>
      </c>
      <c r="S366" s="1002" t="s">
        <v>3286</v>
      </c>
      <c r="T366" s="1003" t="s">
        <v>3287</v>
      </c>
      <c r="U366" s="1003" t="s">
        <v>3288</v>
      </c>
      <c r="V366" s="1003" t="s">
        <v>3289</v>
      </c>
    </row>
    <row r="367" spans="1:22">
      <c r="A367" s="1001" t="s">
        <v>2781</v>
      </c>
      <c r="B367" s="23">
        <v>441</v>
      </c>
      <c r="C367" s="806">
        <f t="shared" si="9"/>
        <v>3.2653061224489797</v>
      </c>
      <c r="E367" s="512" t="s">
        <v>2771</v>
      </c>
      <c r="F367" s="617" t="s">
        <v>2782</v>
      </c>
      <c r="G367" s="512">
        <v>700</v>
      </c>
      <c r="H367" s="23" t="s">
        <v>3290</v>
      </c>
      <c r="I367" s="23">
        <v>2.2999999999999998</v>
      </c>
      <c r="J367" s="616" t="s">
        <v>433</v>
      </c>
      <c r="K367" s="617" t="s">
        <v>213</v>
      </c>
      <c r="L367" s="808">
        <v>5</v>
      </c>
      <c r="M367" s="889">
        <v>46142</v>
      </c>
      <c r="N367" s="890" t="s">
        <v>1827</v>
      </c>
      <c r="O367" s="890" t="s">
        <v>2525</v>
      </c>
      <c r="P367" s="890">
        <v>1.75</v>
      </c>
      <c r="Q367" s="890">
        <v>1.75</v>
      </c>
      <c r="R367" s="922">
        <v>32</v>
      </c>
      <c r="S367" s="1002" t="s">
        <v>3291</v>
      </c>
      <c r="T367" s="1003" t="s">
        <v>3292</v>
      </c>
      <c r="U367" s="1003" t="s">
        <v>3293</v>
      </c>
      <c r="V367" s="1003" t="s">
        <v>3289</v>
      </c>
    </row>
    <row r="368" spans="1:22">
      <c r="A368" s="1001" t="s">
        <v>3671</v>
      </c>
      <c r="B368" s="23">
        <v>502</v>
      </c>
      <c r="C368" s="806">
        <f t="shared" si="9"/>
        <v>2.8685258964143427</v>
      </c>
      <c r="E368" s="512" t="s">
        <v>3672</v>
      </c>
      <c r="F368" s="617" t="s">
        <v>3673</v>
      </c>
      <c r="G368" s="512">
        <v>600</v>
      </c>
      <c r="H368" s="23" t="s">
        <v>3674</v>
      </c>
      <c r="I368" s="23">
        <v>3</v>
      </c>
      <c r="J368" s="616" t="s">
        <v>433</v>
      </c>
      <c r="K368" s="617" t="s">
        <v>1100</v>
      </c>
      <c r="L368" s="808">
        <v>5</v>
      </c>
      <c r="M368" s="889">
        <v>46148</v>
      </c>
      <c r="N368" s="890" t="s">
        <v>3675</v>
      </c>
      <c r="O368" s="890" t="s">
        <v>1753</v>
      </c>
      <c r="P368" s="890">
        <v>1.72</v>
      </c>
      <c r="Q368" s="890" t="s">
        <v>3676</v>
      </c>
      <c r="R368" s="922">
        <v>12.5</v>
      </c>
      <c r="S368" s="1002" t="s">
        <v>3677</v>
      </c>
      <c r="T368" s="1003" t="s">
        <v>3678</v>
      </c>
      <c r="U368" s="1003" t="s">
        <v>3679</v>
      </c>
      <c r="V368" s="1003" t="s">
        <v>3680</v>
      </c>
    </row>
    <row r="369" spans="1:22">
      <c r="A369" s="1001" t="s">
        <v>3682</v>
      </c>
      <c r="B369" s="616">
        <v>508</v>
      </c>
      <c r="C369" s="806">
        <f t="shared" si="9"/>
        <v>2.8346456692913384</v>
      </c>
      <c r="D369" s="513"/>
      <c r="E369" s="617" t="s">
        <v>3683</v>
      </c>
      <c r="F369" s="617" t="s">
        <v>3684</v>
      </c>
      <c r="G369" s="617">
        <v>600</v>
      </c>
      <c r="H369" s="23" t="s">
        <v>311</v>
      </c>
      <c r="I369" s="23">
        <v>3.2</v>
      </c>
      <c r="J369" s="616" t="s">
        <v>312</v>
      </c>
      <c r="K369" s="617" t="s">
        <v>1712</v>
      </c>
      <c r="L369" s="808">
        <v>5</v>
      </c>
      <c r="M369" s="889">
        <v>46149</v>
      </c>
      <c r="N369" s="890" t="s">
        <v>3691</v>
      </c>
      <c r="O369" s="890" t="s">
        <v>1720</v>
      </c>
      <c r="P369" s="890">
        <v>1.73</v>
      </c>
      <c r="Q369" s="890">
        <v>1.86</v>
      </c>
      <c r="R369" s="922">
        <v>15</v>
      </c>
      <c r="S369" s="1002" t="s">
        <v>4165</v>
      </c>
      <c r="T369" s="1003" t="s">
        <v>4166</v>
      </c>
      <c r="U369" s="1003" t="s">
        <v>4167</v>
      </c>
      <c r="V369" s="1003" t="s">
        <v>4168</v>
      </c>
    </row>
    <row r="370" spans="1:22">
      <c r="A370" s="1001" t="s">
        <v>4196</v>
      </c>
      <c r="B370" s="23">
        <v>710</v>
      </c>
      <c r="C370" s="806">
        <f t="shared" si="9"/>
        <v>2.028169014084507</v>
      </c>
      <c r="E370" s="512" t="s">
        <v>4285</v>
      </c>
      <c r="F370" s="617" t="s">
        <v>4287</v>
      </c>
      <c r="G370" s="512">
        <v>500</v>
      </c>
      <c r="H370" s="23" t="s">
        <v>311</v>
      </c>
      <c r="I370" s="23">
        <v>0.9</v>
      </c>
      <c r="J370" s="616" t="s">
        <v>312</v>
      </c>
      <c r="K370" s="617" t="s">
        <v>352</v>
      </c>
      <c r="L370" s="808">
        <v>4</v>
      </c>
      <c r="M370" s="889">
        <v>46153</v>
      </c>
      <c r="N370" s="890" t="s">
        <v>4282</v>
      </c>
      <c r="O370" s="890" t="s">
        <v>1760</v>
      </c>
      <c r="P370" s="890">
        <v>1.8</v>
      </c>
      <c r="Q370" s="890">
        <v>2.12</v>
      </c>
      <c r="R370" s="922">
        <v>6</v>
      </c>
      <c r="S370" s="1002" t="s">
        <v>4288</v>
      </c>
      <c r="T370" s="1003" t="s">
        <v>4289</v>
      </c>
      <c r="U370" s="1003" t="s">
        <v>4290</v>
      </c>
      <c r="V370" s="1003" t="s">
        <v>4291</v>
      </c>
    </row>
    <row r="371" spans="1:22">
      <c r="A371" s="1001" t="s">
        <v>4198</v>
      </c>
      <c r="B371" s="23">
        <v>507</v>
      </c>
      <c r="C371" s="806">
        <f t="shared" si="9"/>
        <v>2.8402366863905324</v>
      </c>
      <c r="D371" s="513"/>
      <c r="E371" s="512" t="s">
        <v>4297</v>
      </c>
      <c r="F371" s="617" t="s">
        <v>4296</v>
      </c>
      <c r="G371" s="512">
        <v>600</v>
      </c>
      <c r="H371" s="23" t="s">
        <v>311</v>
      </c>
      <c r="I371" s="23">
        <v>1.3</v>
      </c>
      <c r="J371" s="616" t="s">
        <v>312</v>
      </c>
      <c r="K371" s="617" t="s">
        <v>351</v>
      </c>
      <c r="L371" s="808">
        <v>5</v>
      </c>
      <c r="M371" s="889">
        <v>46153</v>
      </c>
      <c r="N371" s="890" t="s">
        <v>4283</v>
      </c>
      <c r="O371" s="890" t="s">
        <v>2369</v>
      </c>
      <c r="P371" s="890">
        <v>1.75</v>
      </c>
      <c r="Q371" s="890">
        <v>1.6</v>
      </c>
      <c r="R371" s="922">
        <v>7</v>
      </c>
      <c r="S371" s="1002" t="s">
        <v>4294</v>
      </c>
      <c r="T371" s="1003" t="s">
        <v>4293</v>
      </c>
      <c r="U371" s="1003" t="s">
        <v>4292</v>
      </c>
      <c r="V371" s="1003" t="s">
        <v>4291</v>
      </c>
    </row>
    <row r="372" spans="1:22">
      <c r="A372" s="1001"/>
      <c r="C372" s="806" t="str">
        <f t="shared" si="9"/>
        <v/>
      </c>
      <c r="D372" s="513"/>
      <c r="F372" s="617"/>
      <c r="J372" s="616"/>
      <c r="K372" s="617"/>
      <c r="L372" s="808"/>
      <c r="M372" s="889"/>
      <c r="N372" s="890"/>
      <c r="O372" s="890"/>
      <c r="P372" s="890"/>
      <c r="Q372" s="890"/>
    </row>
    <row r="373" spans="1:22">
      <c r="A373" s="1001"/>
      <c r="C373" s="806" t="str">
        <f t="shared" si="9"/>
        <v/>
      </c>
      <c r="J373" s="616"/>
      <c r="K373" s="617"/>
      <c r="L373" s="808"/>
      <c r="M373" s="889"/>
      <c r="N373" s="890"/>
      <c r="O373" s="890"/>
      <c r="P373" s="890"/>
      <c r="Q373" s="890"/>
    </row>
    <row r="374" spans="1:22">
      <c r="A374" s="1001"/>
      <c r="C374" s="806" t="str">
        <f t="shared" si="9"/>
        <v/>
      </c>
      <c r="J374" s="616"/>
      <c r="K374" s="617"/>
      <c r="L374" s="808"/>
      <c r="M374" s="889"/>
      <c r="N374" s="890"/>
      <c r="O374" s="890"/>
      <c r="P374" s="890"/>
      <c r="Q374" s="890"/>
    </row>
    <row r="375" spans="1:22">
      <c r="A375" s="1001"/>
      <c r="C375" s="806" t="str">
        <f t="shared" si="9"/>
        <v/>
      </c>
      <c r="J375" s="616"/>
      <c r="K375" s="617"/>
      <c r="L375" s="808"/>
      <c r="M375" s="889"/>
      <c r="N375" s="890"/>
      <c r="O375" s="890"/>
      <c r="P375" s="890"/>
      <c r="Q375" s="890"/>
    </row>
    <row r="376" spans="1:22">
      <c r="A376" s="1001"/>
      <c r="C376" s="806" t="str">
        <f t="shared" si="9"/>
        <v/>
      </c>
      <c r="F376" s="617"/>
      <c r="J376" s="616"/>
      <c r="K376" s="617"/>
      <c r="L376" s="808"/>
      <c r="M376" s="889"/>
      <c r="N376" s="890"/>
      <c r="O376" s="890"/>
      <c r="P376" s="890"/>
      <c r="Q376" s="890"/>
    </row>
    <row r="377" spans="1:22">
      <c r="A377" s="1001"/>
      <c r="B377" s="616"/>
      <c r="C377" s="806" t="str">
        <f t="shared" si="9"/>
        <v/>
      </c>
      <c r="D377" s="513"/>
      <c r="E377" s="617"/>
      <c r="F377" s="617"/>
      <c r="G377" s="617"/>
      <c r="I377" s="619"/>
      <c r="J377" s="616"/>
      <c r="K377" s="617"/>
      <c r="L377" s="808"/>
      <c r="M377" s="889"/>
      <c r="N377" s="890"/>
      <c r="O377" s="890"/>
      <c r="P377" s="890"/>
      <c r="Q377" s="890"/>
    </row>
    <row r="378" spans="1:22">
      <c r="A378" s="1001"/>
      <c r="C378" s="806" t="str">
        <f t="shared" si="9"/>
        <v/>
      </c>
      <c r="J378" s="616"/>
      <c r="K378" s="617"/>
      <c r="L378" s="808"/>
      <c r="M378" s="889"/>
      <c r="N378" s="890"/>
      <c r="O378" s="890"/>
      <c r="P378" s="890"/>
      <c r="Q378" s="890"/>
    </row>
    <row r="379" spans="1:22">
      <c r="A379" s="1001"/>
      <c r="C379" s="806" t="str">
        <f t="shared" si="9"/>
        <v/>
      </c>
      <c r="H379" s="616"/>
      <c r="J379" s="616"/>
      <c r="K379" s="617"/>
      <c r="L379" s="808"/>
      <c r="M379" s="889"/>
      <c r="N379" s="890"/>
      <c r="O379" s="890"/>
      <c r="P379" s="890"/>
      <c r="Q379" s="890"/>
    </row>
    <row r="380" spans="1:22">
      <c r="A380" s="1001"/>
      <c r="C380" s="806" t="str">
        <f t="shared" si="9"/>
        <v/>
      </c>
      <c r="E380" s="617"/>
      <c r="F380" s="617"/>
      <c r="G380" s="617"/>
      <c r="H380" s="616"/>
      <c r="I380" s="616"/>
      <c r="J380" s="616"/>
      <c r="K380" s="617"/>
      <c r="L380" s="808"/>
      <c r="M380" s="889"/>
      <c r="N380" s="890"/>
      <c r="O380" s="890"/>
      <c r="P380" s="890"/>
      <c r="Q380" s="890"/>
    </row>
    <row r="381" spans="1:22">
      <c r="A381" s="1001"/>
      <c r="B381" s="616"/>
      <c r="C381" s="806" t="str">
        <f t="shared" si="9"/>
        <v/>
      </c>
      <c r="D381" s="513"/>
      <c r="E381" s="617"/>
      <c r="F381" s="617"/>
      <c r="G381" s="617"/>
      <c r="I381" s="619"/>
      <c r="J381" s="616"/>
      <c r="K381" s="617"/>
      <c r="L381" s="808"/>
      <c r="M381" s="889"/>
      <c r="N381" s="890"/>
      <c r="O381" s="890"/>
      <c r="P381" s="890"/>
      <c r="Q381" s="890"/>
    </row>
    <row r="382" spans="1:22">
      <c r="A382" s="1001"/>
      <c r="B382" s="616"/>
      <c r="C382" s="806" t="str">
        <f t="shared" si="9"/>
        <v/>
      </c>
      <c r="D382" s="513"/>
      <c r="E382" s="617"/>
      <c r="F382" s="617"/>
      <c r="G382" s="617"/>
      <c r="I382" s="618"/>
      <c r="J382" s="616"/>
      <c r="K382" s="617"/>
      <c r="L382" s="808"/>
      <c r="M382" s="889"/>
      <c r="N382" s="890"/>
      <c r="O382" s="890"/>
      <c r="P382" s="890"/>
      <c r="Q382" s="890"/>
    </row>
    <row r="383" spans="1:22">
      <c r="A383" s="1001"/>
      <c r="B383" s="616"/>
      <c r="C383" s="806" t="str">
        <f t="shared" si="9"/>
        <v/>
      </c>
      <c r="D383" s="513"/>
      <c r="E383" s="617"/>
      <c r="F383" s="617"/>
      <c r="G383" s="617"/>
      <c r="I383" s="619"/>
      <c r="J383" s="616"/>
      <c r="K383" s="617"/>
      <c r="L383" s="808"/>
      <c r="M383" s="889"/>
      <c r="N383" s="890"/>
      <c r="O383" s="890"/>
      <c r="P383" s="890"/>
      <c r="Q383" s="890"/>
    </row>
    <row r="384" spans="1:22">
      <c r="A384" s="1001"/>
      <c r="C384" s="806" t="str">
        <f t="shared" si="9"/>
        <v/>
      </c>
      <c r="F384" s="617"/>
      <c r="J384" s="616"/>
      <c r="K384" s="617"/>
      <c r="L384" s="808"/>
      <c r="M384" s="889"/>
      <c r="N384" s="890"/>
      <c r="O384" s="890"/>
      <c r="P384" s="890"/>
      <c r="Q384" s="890"/>
    </row>
    <row r="385" spans="1:17">
      <c r="A385" s="1001"/>
      <c r="B385" s="616"/>
      <c r="C385" s="806" t="str">
        <f t="shared" si="9"/>
        <v/>
      </c>
      <c r="D385" s="513"/>
      <c r="E385" s="617"/>
      <c r="F385" s="617"/>
      <c r="G385" s="617"/>
      <c r="I385" s="619"/>
      <c r="J385" s="616"/>
      <c r="K385" s="617"/>
      <c r="L385" s="808"/>
      <c r="M385" s="889"/>
      <c r="N385" s="890"/>
      <c r="O385" s="890"/>
      <c r="P385" s="890"/>
      <c r="Q385" s="890"/>
    </row>
    <row r="386" spans="1:17">
      <c r="A386" s="1001"/>
      <c r="B386" s="616"/>
      <c r="C386" s="806" t="str">
        <f t="shared" si="9"/>
        <v/>
      </c>
      <c r="D386" s="513"/>
      <c r="E386" s="617"/>
      <c r="F386" s="617"/>
      <c r="G386" s="617"/>
      <c r="J386" s="616"/>
      <c r="K386" s="617"/>
      <c r="L386" s="808"/>
      <c r="M386" s="889"/>
      <c r="N386" s="890"/>
      <c r="O386" s="890"/>
      <c r="P386" s="890"/>
      <c r="Q386" s="890"/>
    </row>
    <row r="387" spans="1:17">
      <c r="A387" s="1001"/>
      <c r="B387" s="616"/>
      <c r="C387" s="806" t="str">
        <f t="shared" si="9"/>
        <v/>
      </c>
      <c r="D387" s="513"/>
      <c r="E387" s="617"/>
      <c r="F387" s="617"/>
      <c r="G387" s="617"/>
      <c r="I387" s="619"/>
      <c r="J387" s="616"/>
      <c r="K387" s="617"/>
      <c r="L387" s="808"/>
      <c r="M387" s="889"/>
      <c r="N387" s="890"/>
      <c r="O387" s="890"/>
      <c r="P387" s="890"/>
      <c r="Q387" s="890"/>
    </row>
    <row r="388" spans="1:17">
      <c r="A388" s="1001"/>
      <c r="C388" s="806" t="str">
        <f t="shared" si="9"/>
        <v/>
      </c>
      <c r="J388" s="616"/>
      <c r="K388" s="617"/>
      <c r="L388" s="808"/>
      <c r="M388" s="889"/>
      <c r="N388" s="890"/>
      <c r="O388" s="890"/>
      <c r="P388" s="890"/>
      <c r="Q388" s="890"/>
    </row>
    <row r="389" spans="1:17">
      <c r="A389" s="1001"/>
      <c r="B389" s="616"/>
      <c r="C389" s="806" t="str">
        <f t="shared" si="9"/>
        <v/>
      </c>
      <c r="D389" s="513"/>
      <c r="E389" s="617"/>
      <c r="F389" s="617"/>
      <c r="G389" s="617"/>
      <c r="J389" s="616"/>
      <c r="K389" s="617"/>
      <c r="L389" s="808"/>
      <c r="M389" s="889"/>
      <c r="N389" s="890"/>
      <c r="O389" s="890"/>
      <c r="P389" s="890"/>
      <c r="Q389" s="890"/>
    </row>
    <row r="390" spans="1:17">
      <c r="A390" s="1001"/>
      <c r="C390" s="806" t="str">
        <f t="shared" si="9"/>
        <v/>
      </c>
      <c r="J390" s="616"/>
      <c r="K390" s="617"/>
      <c r="L390" s="808"/>
      <c r="M390" s="889"/>
      <c r="N390" s="890"/>
      <c r="O390" s="890"/>
      <c r="P390" s="890"/>
      <c r="Q390" s="890"/>
    </row>
    <row r="391" spans="1:17">
      <c r="A391" s="1001"/>
      <c r="B391" s="616"/>
      <c r="C391" s="806" t="str">
        <f t="shared" si="9"/>
        <v/>
      </c>
      <c r="D391" s="513"/>
      <c r="E391" s="617"/>
      <c r="F391" s="617"/>
      <c r="G391" s="617"/>
      <c r="J391" s="616"/>
      <c r="K391" s="617"/>
      <c r="L391" s="808"/>
      <c r="M391" s="889"/>
      <c r="N391" s="890"/>
      <c r="O391" s="890"/>
      <c r="P391" s="890"/>
      <c r="Q391" s="890"/>
    </row>
    <row r="392" spans="1:17">
      <c r="A392" s="1001"/>
      <c r="C392" s="806" t="str">
        <f t="shared" si="9"/>
        <v/>
      </c>
      <c r="F392" s="617"/>
      <c r="J392" s="616"/>
      <c r="K392" s="617"/>
      <c r="L392" s="808"/>
      <c r="M392" s="889"/>
      <c r="N392" s="890"/>
      <c r="O392" s="890"/>
      <c r="P392" s="890"/>
      <c r="Q392" s="890"/>
    </row>
    <row r="393" spans="1:17">
      <c r="A393" s="1001"/>
      <c r="B393" s="616"/>
      <c r="C393" s="806" t="str">
        <f t="shared" si="9"/>
        <v/>
      </c>
      <c r="D393" s="513"/>
      <c r="E393" s="617"/>
      <c r="F393" s="617"/>
      <c r="G393" s="617"/>
      <c r="J393" s="616"/>
      <c r="K393" s="617"/>
      <c r="L393" s="808"/>
      <c r="M393" s="889"/>
      <c r="N393" s="890"/>
      <c r="O393" s="890"/>
      <c r="P393" s="890"/>
      <c r="Q393" s="890"/>
    </row>
    <row r="394" spans="1:17">
      <c r="A394" s="1001"/>
      <c r="B394" s="616"/>
      <c r="C394" s="806" t="str">
        <f t="shared" si="9"/>
        <v/>
      </c>
      <c r="D394" s="513"/>
      <c r="E394" s="617"/>
      <c r="F394" s="617"/>
      <c r="G394" s="617"/>
      <c r="J394" s="616"/>
      <c r="K394" s="617"/>
      <c r="L394" s="808"/>
      <c r="M394" s="889"/>
      <c r="N394" s="890"/>
      <c r="O394" s="890"/>
      <c r="P394" s="890"/>
      <c r="Q394" s="890"/>
    </row>
    <row r="395" spans="1:17">
      <c r="A395" s="1001"/>
      <c r="C395" s="806" t="str">
        <f t="shared" si="9"/>
        <v/>
      </c>
      <c r="J395" s="616"/>
      <c r="K395" s="617"/>
      <c r="L395" s="808"/>
      <c r="M395" s="889"/>
      <c r="N395" s="890"/>
      <c r="O395" s="890"/>
      <c r="P395" s="890"/>
      <c r="Q395" s="890"/>
    </row>
    <row r="396" spans="1:17">
      <c r="A396" s="1001"/>
      <c r="C396" s="806" t="str">
        <f t="shared" si="9"/>
        <v/>
      </c>
      <c r="J396" s="616"/>
      <c r="K396" s="617"/>
      <c r="L396" s="808"/>
      <c r="M396" s="889"/>
      <c r="N396" s="890"/>
      <c r="O396" s="890"/>
      <c r="P396" s="890"/>
      <c r="Q396" s="890"/>
    </row>
    <row r="397" spans="1:17">
      <c r="A397" s="1001"/>
      <c r="B397" s="616"/>
      <c r="C397" s="806" t="str">
        <f t="shared" si="9"/>
        <v/>
      </c>
      <c r="D397" s="513"/>
      <c r="E397" s="617"/>
      <c r="F397" s="617"/>
      <c r="G397" s="617"/>
      <c r="I397" s="619"/>
      <c r="J397" s="616"/>
      <c r="K397" s="617"/>
      <c r="L397" s="808"/>
      <c r="M397" s="889"/>
      <c r="N397" s="890"/>
      <c r="O397" s="890"/>
      <c r="P397" s="890"/>
      <c r="Q397" s="890"/>
    </row>
    <row r="398" spans="1:17">
      <c r="A398" s="1001"/>
      <c r="C398" s="806" t="str">
        <f t="shared" si="9"/>
        <v/>
      </c>
      <c r="I398" s="619"/>
      <c r="J398" s="616"/>
      <c r="K398" s="617"/>
      <c r="L398" s="808"/>
      <c r="M398" s="889"/>
      <c r="N398" s="890"/>
      <c r="O398" s="890"/>
      <c r="P398" s="890"/>
      <c r="Q398" s="890"/>
    </row>
    <row r="399" spans="1:17">
      <c r="A399" s="1001"/>
      <c r="C399" s="806" t="str">
        <f t="shared" si="9"/>
        <v/>
      </c>
      <c r="J399" s="616"/>
      <c r="K399" s="617"/>
      <c r="L399" s="808"/>
      <c r="M399" s="889"/>
      <c r="N399" s="890"/>
      <c r="O399" s="890"/>
      <c r="P399" s="890"/>
      <c r="Q399" s="890"/>
    </row>
    <row r="400" spans="1:17">
      <c r="A400" s="1001"/>
      <c r="B400" s="616"/>
      <c r="C400" s="806" t="str">
        <f t="shared" si="9"/>
        <v/>
      </c>
      <c r="D400" s="513"/>
      <c r="E400" s="617"/>
      <c r="F400" s="617"/>
      <c r="G400" s="617"/>
      <c r="I400" s="619"/>
      <c r="J400" s="616"/>
      <c r="K400" s="617"/>
      <c r="L400" s="808"/>
      <c r="M400" s="889"/>
      <c r="N400" s="890"/>
      <c r="O400" s="890"/>
      <c r="P400" s="890"/>
      <c r="Q400" s="890"/>
    </row>
    <row r="401" spans="1:17">
      <c r="A401" s="1001"/>
      <c r="C401" s="806" t="str">
        <f t="shared" si="9"/>
        <v/>
      </c>
      <c r="J401" s="616"/>
      <c r="K401" s="617"/>
      <c r="L401" s="808"/>
      <c r="M401" s="889"/>
      <c r="N401" s="890"/>
      <c r="O401" s="890"/>
      <c r="P401" s="890"/>
      <c r="Q401" s="890"/>
    </row>
    <row r="402" spans="1:17">
      <c r="A402" s="1001"/>
      <c r="C402" s="806" t="str">
        <f t="shared" si="9"/>
        <v/>
      </c>
      <c r="J402" s="616"/>
      <c r="K402" s="617"/>
      <c r="L402" s="808"/>
      <c r="M402" s="889"/>
      <c r="N402" s="890"/>
      <c r="O402" s="890"/>
      <c r="P402" s="890"/>
      <c r="Q402" s="890"/>
    </row>
    <row r="403" spans="1:17">
      <c r="A403" s="1001"/>
      <c r="B403" s="616"/>
      <c r="C403" s="806" t="str">
        <f t="shared" si="9"/>
        <v/>
      </c>
      <c r="D403" s="513"/>
      <c r="E403" s="617"/>
      <c r="F403" s="617"/>
      <c r="G403" s="617"/>
      <c r="I403" s="616"/>
      <c r="J403" s="616"/>
      <c r="K403" s="617"/>
      <c r="L403" s="808"/>
      <c r="M403" s="889"/>
      <c r="N403" s="890"/>
      <c r="O403" s="890"/>
      <c r="P403" s="890"/>
      <c r="Q403" s="890"/>
    </row>
    <row r="404" spans="1:17">
      <c r="A404" s="1001"/>
      <c r="C404" s="806" t="str">
        <f t="shared" si="9"/>
        <v/>
      </c>
      <c r="J404" s="616"/>
      <c r="K404" s="617"/>
      <c r="L404" s="808"/>
      <c r="M404" s="889"/>
      <c r="N404" s="890"/>
      <c r="O404" s="890"/>
      <c r="P404" s="890"/>
      <c r="Q404" s="890"/>
    </row>
    <row r="405" spans="1:17">
      <c r="A405" s="1001"/>
      <c r="B405" s="616"/>
      <c r="C405" s="806" t="str">
        <f t="shared" si="9"/>
        <v/>
      </c>
      <c r="D405" s="513"/>
      <c r="E405" s="617"/>
      <c r="F405" s="617"/>
      <c r="G405" s="617"/>
      <c r="H405" s="616"/>
      <c r="I405" s="616"/>
      <c r="J405" s="616"/>
      <c r="K405" s="617"/>
      <c r="L405" s="808"/>
      <c r="M405" s="889"/>
      <c r="N405" s="890"/>
      <c r="O405" s="890"/>
      <c r="P405" s="890"/>
      <c r="Q405" s="890"/>
    </row>
    <row r="406" spans="1:17">
      <c r="A406" s="1001"/>
      <c r="C406" s="806" t="str">
        <f t="shared" si="9"/>
        <v/>
      </c>
      <c r="F406" s="617"/>
      <c r="J406" s="616"/>
      <c r="K406" s="617"/>
      <c r="L406" s="808"/>
      <c r="M406" s="889"/>
      <c r="N406" s="890"/>
      <c r="O406" s="890"/>
      <c r="P406" s="890"/>
      <c r="Q406" s="890"/>
    </row>
    <row r="407" spans="1:17">
      <c r="A407" s="1001"/>
      <c r="C407" s="806" t="str">
        <f t="shared" si="9"/>
        <v/>
      </c>
      <c r="J407" s="616"/>
      <c r="K407" s="617"/>
      <c r="L407" s="808"/>
      <c r="M407" s="889"/>
      <c r="N407" s="890"/>
      <c r="O407" s="890"/>
      <c r="P407" s="890"/>
      <c r="Q407" s="890"/>
    </row>
    <row r="408" spans="1:17">
      <c r="A408" s="1001"/>
      <c r="B408" s="616"/>
      <c r="C408" s="806" t="str">
        <f t="shared" si="9"/>
        <v/>
      </c>
      <c r="D408" s="513"/>
      <c r="E408" s="617"/>
      <c r="F408" s="617"/>
      <c r="G408" s="617"/>
      <c r="I408" s="619"/>
      <c r="J408" s="616"/>
      <c r="K408" s="617"/>
      <c r="L408" s="808"/>
      <c r="M408" s="889"/>
      <c r="N408" s="890"/>
      <c r="O408" s="890"/>
      <c r="P408" s="890"/>
      <c r="Q408" s="890"/>
    </row>
    <row r="409" spans="1:17">
      <c r="A409" s="1001"/>
      <c r="B409" s="616"/>
      <c r="C409" s="806" t="str">
        <f t="shared" si="9"/>
        <v/>
      </c>
      <c r="D409" s="513"/>
      <c r="E409" s="617"/>
      <c r="G409" s="617"/>
      <c r="J409" s="616"/>
      <c r="K409" s="617"/>
      <c r="L409" s="808"/>
      <c r="M409" s="889"/>
      <c r="N409" s="890"/>
      <c r="O409" s="890"/>
      <c r="P409" s="890"/>
      <c r="Q409" s="890"/>
    </row>
    <row r="410" spans="1:17">
      <c r="A410" s="1001"/>
      <c r="B410" s="616"/>
      <c r="C410" s="806" t="str">
        <f t="shared" si="9"/>
        <v/>
      </c>
      <c r="D410" s="513"/>
      <c r="E410" s="617"/>
      <c r="F410" s="617"/>
      <c r="G410" s="617"/>
      <c r="H410" s="616"/>
      <c r="I410" s="619"/>
      <c r="J410" s="616"/>
      <c r="K410" s="617"/>
      <c r="L410" s="808"/>
      <c r="M410" s="889"/>
      <c r="N410" s="890"/>
      <c r="O410" s="890"/>
      <c r="P410" s="890"/>
      <c r="Q410" s="890"/>
    </row>
    <row r="411" spans="1:17">
      <c r="A411" s="1001"/>
      <c r="C411" s="806" t="str">
        <f t="shared" si="9"/>
        <v/>
      </c>
      <c r="E411" s="617"/>
      <c r="F411" s="617"/>
      <c r="H411" s="616"/>
      <c r="I411" s="616"/>
      <c r="J411" s="616"/>
      <c r="K411" s="617"/>
      <c r="L411" s="808"/>
      <c r="M411" s="889"/>
      <c r="N411" s="890"/>
      <c r="O411" s="890"/>
      <c r="P411" s="890"/>
      <c r="Q411" s="890"/>
    </row>
    <row r="412" spans="1:17">
      <c r="A412" s="1001"/>
      <c r="B412" s="616"/>
      <c r="C412" s="806" t="str">
        <f t="shared" si="9"/>
        <v/>
      </c>
      <c r="D412" s="513"/>
      <c r="E412" s="617"/>
      <c r="F412" s="617"/>
      <c r="G412" s="617"/>
      <c r="I412" s="616"/>
      <c r="J412" s="616"/>
      <c r="K412" s="617"/>
      <c r="L412" s="808"/>
      <c r="M412" s="889"/>
      <c r="N412" s="890"/>
      <c r="O412" s="890"/>
      <c r="P412" s="890"/>
      <c r="Q412" s="890"/>
    </row>
    <row r="413" spans="1:17">
      <c r="A413" s="1001"/>
      <c r="C413" s="806" t="str">
        <f t="shared" si="9"/>
        <v/>
      </c>
      <c r="F413" s="617"/>
      <c r="J413" s="616"/>
      <c r="K413" s="617"/>
      <c r="L413" s="808"/>
      <c r="M413" s="889"/>
      <c r="N413" s="890"/>
      <c r="O413" s="890"/>
      <c r="P413" s="890"/>
      <c r="Q413" s="890"/>
    </row>
    <row r="414" spans="1:17">
      <c r="A414" s="1001"/>
      <c r="C414" s="806" t="str">
        <f t="shared" si="9"/>
        <v/>
      </c>
      <c r="E414" s="617"/>
      <c r="J414" s="616"/>
      <c r="K414" s="617"/>
      <c r="L414" s="808"/>
      <c r="M414" s="889"/>
      <c r="N414" s="890"/>
      <c r="O414" s="890"/>
      <c r="P414" s="890"/>
      <c r="Q414" s="890"/>
    </row>
    <row r="415" spans="1:17">
      <c r="A415" s="1001"/>
      <c r="B415" s="616"/>
      <c r="C415" s="806" t="str">
        <f t="shared" si="9"/>
        <v/>
      </c>
      <c r="D415" s="513"/>
      <c r="E415" s="617"/>
      <c r="F415" s="617"/>
      <c r="G415" s="617"/>
      <c r="H415" s="616"/>
      <c r="I415" s="619"/>
      <c r="J415" s="616"/>
      <c r="K415" s="617"/>
      <c r="L415" s="808"/>
      <c r="M415" s="889"/>
      <c r="N415" s="890"/>
      <c r="O415" s="890"/>
      <c r="P415" s="890"/>
      <c r="Q415" s="890"/>
    </row>
    <row r="416" spans="1:17">
      <c r="A416" s="1001"/>
      <c r="B416" s="616"/>
      <c r="C416" s="806" t="str">
        <f t="shared" si="9"/>
        <v/>
      </c>
      <c r="D416" s="513"/>
      <c r="E416" s="617"/>
      <c r="F416" s="617"/>
      <c r="G416" s="617"/>
      <c r="J416" s="616"/>
      <c r="K416" s="617"/>
      <c r="L416" s="808"/>
      <c r="M416" s="889"/>
      <c r="N416" s="890"/>
      <c r="O416" s="890"/>
      <c r="P416" s="890"/>
      <c r="Q416" s="890"/>
    </row>
    <row r="417" spans="1:17">
      <c r="A417" s="1001"/>
      <c r="B417" s="616"/>
      <c r="C417" s="806" t="str">
        <f t="shared" ref="C417:C480" si="10">IF(ISERROR((24*60)/B417),"",((24*60)/B417))</f>
        <v/>
      </c>
      <c r="D417" s="513"/>
      <c r="E417" s="617"/>
      <c r="F417" s="617"/>
      <c r="G417" s="617"/>
      <c r="J417" s="616"/>
      <c r="K417" s="617"/>
      <c r="L417" s="808"/>
      <c r="M417" s="889"/>
      <c r="N417" s="890"/>
      <c r="O417" s="890"/>
      <c r="P417" s="890"/>
      <c r="Q417" s="890"/>
    </row>
    <row r="418" spans="1:17">
      <c r="A418" s="1001"/>
      <c r="B418" s="616"/>
      <c r="C418" s="806" t="str">
        <f t="shared" si="10"/>
        <v/>
      </c>
      <c r="D418" s="513"/>
      <c r="E418" s="617"/>
      <c r="F418" s="617"/>
      <c r="G418" s="617"/>
      <c r="I418" s="619"/>
      <c r="J418" s="616"/>
      <c r="K418" s="617"/>
      <c r="L418" s="808"/>
      <c r="M418" s="889"/>
      <c r="N418" s="890"/>
      <c r="O418" s="890"/>
      <c r="P418" s="890"/>
      <c r="Q418" s="890"/>
    </row>
    <row r="419" spans="1:17">
      <c r="A419" s="1001"/>
      <c r="B419" s="616"/>
      <c r="C419" s="806" t="str">
        <f t="shared" si="10"/>
        <v/>
      </c>
      <c r="D419" s="513"/>
      <c r="E419" s="617"/>
      <c r="F419" s="617"/>
      <c r="G419" s="617"/>
      <c r="I419" s="619"/>
      <c r="J419" s="616"/>
      <c r="K419" s="617"/>
      <c r="L419" s="808"/>
      <c r="M419" s="889"/>
      <c r="N419" s="890"/>
      <c r="O419" s="890"/>
      <c r="P419" s="890"/>
      <c r="Q419" s="890"/>
    </row>
    <row r="420" spans="1:17">
      <c r="A420" s="1001"/>
      <c r="C420" s="806" t="str">
        <f t="shared" si="10"/>
        <v/>
      </c>
      <c r="J420" s="616"/>
      <c r="K420" s="617"/>
      <c r="L420" s="808"/>
      <c r="M420" s="889"/>
      <c r="N420" s="890"/>
      <c r="O420" s="890"/>
      <c r="P420" s="890"/>
      <c r="Q420" s="890"/>
    </row>
    <row r="421" spans="1:17">
      <c r="A421" s="1001"/>
      <c r="C421" s="806" t="str">
        <f t="shared" si="10"/>
        <v/>
      </c>
      <c r="J421" s="616"/>
      <c r="K421" s="617"/>
      <c r="L421" s="808"/>
      <c r="M421" s="889"/>
      <c r="N421" s="890"/>
      <c r="O421" s="890"/>
      <c r="P421" s="890"/>
      <c r="Q421" s="890"/>
    </row>
    <row r="422" spans="1:17">
      <c r="A422" s="1001"/>
      <c r="B422" s="616"/>
      <c r="C422" s="806" t="str">
        <f t="shared" si="10"/>
        <v/>
      </c>
      <c r="D422" s="513"/>
      <c r="E422" s="617"/>
      <c r="F422" s="617"/>
      <c r="G422" s="617"/>
      <c r="J422" s="616"/>
      <c r="K422" s="617"/>
      <c r="L422" s="808"/>
      <c r="M422" s="889"/>
      <c r="N422" s="890"/>
      <c r="O422" s="890"/>
      <c r="P422" s="890"/>
      <c r="Q422" s="890"/>
    </row>
    <row r="423" spans="1:17">
      <c r="A423" s="1001"/>
      <c r="B423" s="616"/>
      <c r="C423" s="806" t="str">
        <f t="shared" si="10"/>
        <v/>
      </c>
      <c r="D423" s="513"/>
      <c r="E423" s="617"/>
      <c r="G423" s="617"/>
      <c r="I423" s="619"/>
      <c r="J423" s="616"/>
      <c r="K423" s="617"/>
      <c r="L423" s="808"/>
      <c r="M423" s="889"/>
      <c r="N423" s="890"/>
      <c r="O423" s="890"/>
      <c r="P423" s="890"/>
      <c r="Q423" s="890"/>
    </row>
    <row r="424" spans="1:17">
      <c r="A424" s="1001"/>
      <c r="B424" s="616"/>
      <c r="C424" s="806" t="str">
        <f t="shared" si="10"/>
        <v/>
      </c>
      <c r="D424" s="513"/>
      <c r="E424" s="617"/>
      <c r="F424" s="617"/>
      <c r="G424" s="617"/>
      <c r="J424" s="616"/>
      <c r="K424" s="617"/>
      <c r="L424" s="808"/>
      <c r="M424" s="889"/>
      <c r="N424" s="890"/>
      <c r="O424" s="890"/>
      <c r="P424" s="890"/>
      <c r="Q424" s="890"/>
    </row>
    <row r="425" spans="1:17">
      <c r="A425" s="1001"/>
      <c r="C425" s="806" t="str">
        <f t="shared" si="10"/>
        <v/>
      </c>
      <c r="J425" s="616"/>
      <c r="K425" s="617"/>
      <c r="L425" s="808"/>
      <c r="M425" s="889"/>
      <c r="N425" s="890"/>
      <c r="O425" s="890"/>
      <c r="P425" s="890"/>
      <c r="Q425" s="890"/>
    </row>
    <row r="426" spans="1:17">
      <c r="A426" s="1001"/>
      <c r="B426" s="616"/>
      <c r="C426" s="806" t="str">
        <f t="shared" si="10"/>
        <v/>
      </c>
      <c r="D426" s="513"/>
      <c r="E426" s="617"/>
      <c r="F426" s="617"/>
      <c r="G426" s="617"/>
      <c r="H426" s="616"/>
      <c r="I426" s="618"/>
      <c r="J426" s="616"/>
      <c r="K426" s="617"/>
      <c r="L426" s="808"/>
      <c r="M426" s="889"/>
      <c r="N426" s="890"/>
      <c r="O426" s="890"/>
      <c r="P426" s="890"/>
      <c r="Q426" s="890"/>
    </row>
    <row r="427" spans="1:17">
      <c r="A427" s="1001"/>
      <c r="C427" s="806" t="str">
        <f t="shared" si="10"/>
        <v/>
      </c>
      <c r="F427" s="617"/>
      <c r="G427" s="617"/>
      <c r="I427" s="619"/>
      <c r="J427" s="616"/>
      <c r="K427" s="617"/>
      <c r="L427" s="808"/>
      <c r="M427" s="889"/>
      <c r="N427" s="890"/>
      <c r="O427" s="890"/>
      <c r="P427" s="890"/>
      <c r="Q427" s="890"/>
    </row>
    <row r="428" spans="1:17">
      <c r="A428" s="1001"/>
      <c r="C428" s="806" t="str">
        <f t="shared" si="10"/>
        <v/>
      </c>
      <c r="J428" s="616"/>
      <c r="K428" s="617"/>
      <c r="L428" s="808"/>
      <c r="M428" s="889"/>
      <c r="N428" s="890"/>
      <c r="O428" s="890"/>
      <c r="P428" s="890"/>
      <c r="Q428" s="890"/>
    </row>
    <row r="429" spans="1:17">
      <c r="A429" s="1001"/>
      <c r="C429" s="806" t="str">
        <f t="shared" si="10"/>
        <v/>
      </c>
      <c r="J429" s="616"/>
      <c r="K429" s="617"/>
      <c r="L429" s="808"/>
      <c r="M429" s="889"/>
      <c r="N429" s="890"/>
      <c r="O429" s="890"/>
      <c r="P429" s="890"/>
      <c r="Q429" s="890"/>
    </row>
    <row r="430" spans="1:17">
      <c r="A430" s="1001"/>
      <c r="C430" s="806" t="str">
        <f t="shared" si="10"/>
        <v/>
      </c>
      <c r="J430" s="616"/>
      <c r="K430" s="617"/>
      <c r="L430" s="808"/>
      <c r="M430" s="889"/>
      <c r="N430" s="890"/>
      <c r="O430" s="890"/>
      <c r="P430" s="890"/>
      <c r="Q430" s="890"/>
    </row>
    <row r="431" spans="1:17">
      <c r="A431" s="1001"/>
      <c r="B431" s="616"/>
      <c r="C431" s="806" t="str">
        <f t="shared" si="10"/>
        <v/>
      </c>
      <c r="D431" s="513"/>
      <c r="E431" s="617"/>
      <c r="F431" s="617"/>
      <c r="G431" s="617"/>
      <c r="J431" s="616"/>
      <c r="K431" s="617"/>
      <c r="L431" s="808"/>
      <c r="M431" s="889"/>
      <c r="N431" s="890"/>
      <c r="O431" s="890"/>
      <c r="P431" s="890"/>
      <c r="Q431" s="890"/>
    </row>
    <row r="432" spans="1:17">
      <c r="A432" s="1001"/>
      <c r="B432" s="616"/>
      <c r="C432" s="806" t="str">
        <f t="shared" si="10"/>
        <v/>
      </c>
      <c r="D432" s="513"/>
      <c r="E432" s="617"/>
      <c r="F432" s="617"/>
      <c r="G432" s="617"/>
      <c r="J432" s="616"/>
      <c r="K432" s="617"/>
      <c r="L432" s="808"/>
      <c r="M432" s="889"/>
      <c r="N432" s="890"/>
      <c r="O432" s="890"/>
      <c r="P432" s="890"/>
      <c r="Q432" s="890"/>
    </row>
    <row r="433" spans="1:17">
      <c r="A433" s="1001"/>
      <c r="C433" s="806" t="str">
        <f t="shared" si="10"/>
        <v/>
      </c>
      <c r="J433" s="616"/>
      <c r="K433" s="617"/>
      <c r="L433" s="808"/>
      <c r="M433" s="889"/>
      <c r="N433" s="890"/>
      <c r="O433" s="890"/>
      <c r="P433" s="890"/>
      <c r="Q433" s="890"/>
    </row>
    <row r="434" spans="1:17">
      <c r="A434" s="1001"/>
      <c r="C434" s="806" t="str">
        <f t="shared" si="10"/>
        <v/>
      </c>
      <c r="J434" s="616"/>
      <c r="K434" s="617"/>
      <c r="L434" s="808"/>
      <c r="M434" s="889"/>
      <c r="N434" s="890"/>
      <c r="O434" s="890"/>
      <c r="P434" s="890"/>
      <c r="Q434" s="890"/>
    </row>
    <row r="435" spans="1:17">
      <c r="A435" s="1001"/>
      <c r="C435" s="806" t="str">
        <f t="shared" si="10"/>
        <v/>
      </c>
      <c r="E435" s="617"/>
      <c r="F435" s="617"/>
      <c r="G435" s="617"/>
      <c r="H435" s="616"/>
      <c r="I435" s="616"/>
      <c r="J435" s="616"/>
      <c r="K435" s="617"/>
      <c r="L435" s="808"/>
      <c r="M435" s="889"/>
      <c r="N435" s="890"/>
      <c r="O435" s="890"/>
      <c r="P435" s="890"/>
      <c r="Q435" s="890"/>
    </row>
    <row r="436" spans="1:17">
      <c r="A436" s="1001"/>
      <c r="C436" s="806" t="str">
        <f t="shared" si="10"/>
        <v/>
      </c>
      <c r="J436" s="616"/>
      <c r="K436" s="617"/>
      <c r="L436" s="808"/>
      <c r="M436" s="889"/>
      <c r="N436" s="890"/>
      <c r="O436" s="890"/>
      <c r="P436" s="890"/>
      <c r="Q436" s="890"/>
    </row>
    <row r="437" spans="1:17">
      <c r="A437" s="1001"/>
      <c r="C437" s="806" t="str">
        <f t="shared" si="10"/>
        <v/>
      </c>
      <c r="H437" s="616"/>
      <c r="J437" s="616"/>
      <c r="K437" s="617"/>
      <c r="L437" s="808"/>
      <c r="M437" s="889"/>
      <c r="N437" s="890"/>
      <c r="O437" s="890"/>
      <c r="P437" s="890"/>
      <c r="Q437" s="890"/>
    </row>
    <row r="438" spans="1:17">
      <c r="A438" s="1001"/>
      <c r="C438" s="806" t="str">
        <f t="shared" si="10"/>
        <v/>
      </c>
      <c r="J438" s="616"/>
      <c r="K438" s="617"/>
      <c r="L438" s="808"/>
      <c r="M438" s="889"/>
      <c r="N438" s="890"/>
      <c r="O438" s="890"/>
      <c r="P438" s="890"/>
      <c r="Q438" s="890"/>
    </row>
    <row r="439" spans="1:17">
      <c r="A439" s="1001"/>
      <c r="B439" s="616"/>
      <c r="C439" s="806" t="str">
        <f t="shared" si="10"/>
        <v/>
      </c>
      <c r="D439" s="513"/>
      <c r="E439" s="617"/>
      <c r="G439" s="617"/>
      <c r="J439" s="616"/>
      <c r="K439" s="617"/>
      <c r="L439" s="808"/>
      <c r="M439" s="889"/>
      <c r="N439" s="890"/>
      <c r="O439" s="890"/>
      <c r="P439" s="890"/>
      <c r="Q439" s="890"/>
    </row>
    <row r="440" spans="1:17">
      <c r="A440" s="1001"/>
      <c r="C440" s="806" t="str">
        <f t="shared" si="10"/>
        <v/>
      </c>
      <c r="F440" s="617"/>
      <c r="J440" s="616"/>
      <c r="K440" s="617"/>
      <c r="L440" s="808"/>
      <c r="M440" s="889"/>
      <c r="N440" s="890"/>
      <c r="O440" s="890"/>
      <c r="P440" s="890"/>
      <c r="Q440" s="890"/>
    </row>
    <row r="441" spans="1:17">
      <c r="A441" s="1001"/>
      <c r="C441" s="806" t="str">
        <f t="shared" si="10"/>
        <v/>
      </c>
      <c r="J441" s="616"/>
      <c r="K441" s="617"/>
      <c r="L441" s="808"/>
      <c r="M441" s="889"/>
      <c r="N441" s="890"/>
      <c r="O441" s="890"/>
      <c r="P441" s="890"/>
      <c r="Q441" s="890"/>
    </row>
    <row r="442" spans="1:17">
      <c r="A442" s="1001"/>
      <c r="C442" s="806" t="str">
        <f t="shared" si="10"/>
        <v/>
      </c>
      <c r="J442" s="616"/>
      <c r="K442" s="617"/>
      <c r="L442" s="808"/>
      <c r="M442" s="889"/>
      <c r="N442" s="890"/>
      <c r="O442" s="890"/>
      <c r="P442" s="890"/>
      <c r="Q442" s="890"/>
    </row>
    <row r="443" spans="1:17">
      <c r="A443" s="1001"/>
      <c r="C443" s="806" t="str">
        <f t="shared" si="10"/>
        <v/>
      </c>
      <c r="J443" s="616"/>
      <c r="K443" s="617"/>
      <c r="L443" s="808"/>
      <c r="M443" s="889"/>
      <c r="N443" s="890"/>
      <c r="O443" s="890"/>
      <c r="P443" s="890"/>
      <c r="Q443" s="890"/>
    </row>
    <row r="444" spans="1:17">
      <c r="A444" s="1001"/>
      <c r="B444" s="616"/>
      <c r="C444" s="806" t="str">
        <f t="shared" si="10"/>
        <v/>
      </c>
      <c r="D444" s="513"/>
      <c r="E444" s="617"/>
      <c r="F444" s="617"/>
      <c r="G444" s="617"/>
      <c r="H444" s="616"/>
      <c r="I444" s="618"/>
      <c r="J444" s="616"/>
      <c r="K444" s="617"/>
      <c r="L444" s="808"/>
      <c r="M444" s="889"/>
      <c r="N444" s="890"/>
      <c r="O444" s="890"/>
      <c r="P444" s="890"/>
      <c r="Q444" s="890"/>
    </row>
    <row r="445" spans="1:17">
      <c r="A445" s="1001"/>
      <c r="C445" s="806" t="str">
        <f t="shared" si="10"/>
        <v/>
      </c>
      <c r="F445" s="617"/>
      <c r="J445" s="616"/>
      <c r="K445" s="617"/>
      <c r="L445" s="808"/>
      <c r="M445" s="889"/>
      <c r="N445" s="890"/>
      <c r="O445" s="890"/>
      <c r="P445" s="890"/>
      <c r="Q445" s="890"/>
    </row>
    <row r="446" spans="1:17">
      <c r="A446" s="1001"/>
      <c r="C446" s="806" t="str">
        <f t="shared" si="10"/>
        <v/>
      </c>
      <c r="F446" s="617"/>
      <c r="J446" s="616"/>
      <c r="K446" s="617"/>
      <c r="L446" s="808"/>
      <c r="M446" s="889"/>
      <c r="N446" s="890"/>
      <c r="O446" s="890"/>
      <c r="P446" s="890"/>
      <c r="Q446" s="890"/>
    </row>
    <row r="447" spans="1:17">
      <c r="A447" s="1001"/>
      <c r="C447" s="806" t="str">
        <f t="shared" si="10"/>
        <v/>
      </c>
      <c r="F447" s="617"/>
      <c r="J447" s="616"/>
      <c r="K447" s="617"/>
      <c r="L447" s="808"/>
      <c r="M447" s="889"/>
      <c r="N447" s="890"/>
      <c r="O447" s="890"/>
      <c r="P447" s="890"/>
      <c r="Q447" s="890"/>
    </row>
    <row r="448" spans="1:17">
      <c r="A448" s="1001"/>
      <c r="B448" s="616"/>
      <c r="C448" s="806" t="str">
        <f t="shared" si="10"/>
        <v/>
      </c>
      <c r="D448" s="513"/>
      <c r="E448" s="617"/>
      <c r="F448" s="617"/>
      <c r="G448" s="617"/>
      <c r="J448" s="616"/>
      <c r="K448" s="617"/>
      <c r="L448" s="808"/>
      <c r="M448" s="889"/>
      <c r="N448" s="890"/>
      <c r="O448" s="890"/>
      <c r="P448" s="890"/>
      <c r="Q448" s="890"/>
    </row>
    <row r="449" spans="1:17">
      <c r="A449" s="1001"/>
      <c r="C449" s="806" t="str">
        <f t="shared" si="10"/>
        <v/>
      </c>
      <c r="J449" s="616"/>
      <c r="K449" s="617"/>
      <c r="L449" s="808"/>
      <c r="M449" s="889"/>
      <c r="N449" s="890"/>
      <c r="O449" s="890"/>
      <c r="P449" s="890"/>
      <c r="Q449" s="890"/>
    </row>
    <row r="450" spans="1:17">
      <c r="A450" s="1001"/>
      <c r="B450" s="616"/>
      <c r="C450" s="806" t="str">
        <f t="shared" si="10"/>
        <v/>
      </c>
      <c r="D450" s="513"/>
      <c r="E450" s="617"/>
      <c r="F450" s="617"/>
      <c r="G450" s="617"/>
      <c r="J450" s="616"/>
      <c r="K450" s="617"/>
      <c r="L450" s="808"/>
      <c r="M450" s="889"/>
      <c r="N450" s="890"/>
      <c r="O450" s="890"/>
      <c r="P450" s="890"/>
      <c r="Q450" s="890"/>
    </row>
    <row r="451" spans="1:17">
      <c r="A451" s="1001"/>
      <c r="B451" s="616"/>
      <c r="C451" s="806" t="str">
        <f t="shared" si="10"/>
        <v/>
      </c>
      <c r="D451" s="513"/>
      <c r="E451" s="617"/>
      <c r="F451" s="617"/>
      <c r="G451" s="617"/>
      <c r="I451" s="619"/>
      <c r="J451" s="616"/>
      <c r="K451" s="617"/>
      <c r="L451" s="808"/>
      <c r="M451" s="889"/>
      <c r="N451" s="890"/>
      <c r="O451" s="890"/>
      <c r="P451" s="890"/>
      <c r="Q451" s="890"/>
    </row>
    <row r="452" spans="1:17">
      <c r="A452" s="1001"/>
      <c r="C452" s="806" t="str">
        <f t="shared" si="10"/>
        <v/>
      </c>
      <c r="J452" s="616"/>
      <c r="K452" s="617"/>
      <c r="L452" s="808"/>
      <c r="M452" s="889"/>
      <c r="N452" s="890"/>
      <c r="O452" s="890"/>
      <c r="P452" s="890"/>
      <c r="Q452" s="890"/>
    </row>
    <row r="453" spans="1:17">
      <c r="A453" s="1001"/>
      <c r="C453" s="806" t="str">
        <f t="shared" si="10"/>
        <v/>
      </c>
      <c r="J453" s="616"/>
      <c r="K453" s="617"/>
      <c r="L453" s="808"/>
      <c r="M453" s="889"/>
      <c r="N453" s="890"/>
      <c r="O453" s="890"/>
      <c r="P453" s="890"/>
      <c r="Q453" s="890"/>
    </row>
    <row r="454" spans="1:17">
      <c r="A454" s="1001"/>
      <c r="C454" s="806" t="str">
        <f t="shared" si="10"/>
        <v/>
      </c>
      <c r="H454" s="616"/>
      <c r="J454" s="616"/>
      <c r="K454" s="617"/>
      <c r="L454" s="808"/>
      <c r="M454" s="889"/>
      <c r="N454" s="890"/>
      <c r="O454" s="890"/>
      <c r="P454" s="890"/>
      <c r="Q454" s="890"/>
    </row>
    <row r="455" spans="1:17">
      <c r="A455" s="1001"/>
      <c r="C455" s="806" t="str">
        <f t="shared" si="10"/>
        <v/>
      </c>
      <c r="J455" s="616"/>
      <c r="K455" s="617"/>
      <c r="L455" s="808"/>
      <c r="M455" s="889"/>
      <c r="N455" s="890"/>
      <c r="O455" s="890"/>
      <c r="P455" s="890"/>
      <c r="Q455" s="890"/>
    </row>
    <row r="456" spans="1:17">
      <c r="A456" s="1001"/>
      <c r="C456" s="806" t="str">
        <f t="shared" si="10"/>
        <v/>
      </c>
      <c r="J456" s="616"/>
      <c r="K456" s="617"/>
      <c r="L456" s="808"/>
      <c r="M456" s="889"/>
      <c r="N456" s="890"/>
      <c r="O456" s="890"/>
      <c r="P456" s="890"/>
      <c r="Q456" s="890"/>
    </row>
    <row r="457" spans="1:17">
      <c r="A457" s="1001"/>
      <c r="B457" s="616"/>
      <c r="C457" s="806" t="str">
        <f t="shared" si="10"/>
        <v/>
      </c>
      <c r="D457" s="513"/>
      <c r="E457" s="617"/>
      <c r="G457" s="617"/>
      <c r="J457" s="616"/>
      <c r="K457" s="617"/>
      <c r="L457" s="808"/>
      <c r="M457" s="889"/>
      <c r="N457" s="890"/>
      <c r="O457" s="890"/>
      <c r="P457" s="890"/>
      <c r="Q457" s="890"/>
    </row>
    <row r="458" spans="1:17">
      <c r="A458" s="1001"/>
      <c r="C458" s="806" t="str">
        <f t="shared" si="10"/>
        <v/>
      </c>
      <c r="F458" s="617"/>
      <c r="J458" s="616"/>
      <c r="K458" s="617"/>
      <c r="L458" s="808"/>
      <c r="M458" s="889"/>
      <c r="N458" s="890"/>
      <c r="O458" s="890"/>
      <c r="P458" s="890"/>
      <c r="Q458" s="890"/>
    </row>
    <row r="459" spans="1:17">
      <c r="A459" s="1001"/>
      <c r="C459" s="806" t="str">
        <f t="shared" si="10"/>
        <v/>
      </c>
      <c r="J459" s="616"/>
      <c r="K459" s="617"/>
      <c r="L459" s="808"/>
      <c r="M459" s="889"/>
      <c r="N459" s="890"/>
      <c r="O459" s="890"/>
      <c r="P459" s="890"/>
      <c r="Q459" s="890"/>
    </row>
    <row r="460" spans="1:17">
      <c r="A460" s="1001"/>
      <c r="B460" s="616"/>
      <c r="C460" s="806" t="str">
        <f t="shared" si="10"/>
        <v/>
      </c>
      <c r="D460" s="513"/>
      <c r="E460" s="617"/>
      <c r="F460" s="617"/>
      <c r="G460" s="617"/>
      <c r="I460" s="619"/>
      <c r="J460" s="616"/>
      <c r="K460" s="617"/>
      <c r="L460" s="808"/>
      <c r="M460" s="889"/>
      <c r="N460" s="890"/>
      <c r="O460" s="890"/>
      <c r="P460" s="890"/>
      <c r="Q460" s="890"/>
    </row>
    <row r="461" spans="1:17">
      <c r="A461" s="1001"/>
      <c r="B461" s="616"/>
      <c r="C461" s="806" t="str">
        <f t="shared" si="10"/>
        <v/>
      </c>
      <c r="D461" s="513"/>
      <c r="E461" s="617"/>
      <c r="F461" s="617"/>
      <c r="G461" s="617"/>
      <c r="J461" s="616"/>
      <c r="K461" s="617"/>
      <c r="L461" s="808"/>
      <c r="M461" s="889"/>
      <c r="N461" s="890"/>
      <c r="O461" s="890"/>
      <c r="P461" s="890"/>
      <c r="Q461" s="890"/>
    </row>
    <row r="462" spans="1:17">
      <c r="A462" s="1001"/>
      <c r="C462" s="806" t="str">
        <f t="shared" si="10"/>
        <v/>
      </c>
      <c r="F462" s="617"/>
      <c r="J462" s="616"/>
      <c r="K462" s="617"/>
      <c r="L462" s="808"/>
      <c r="M462" s="889"/>
      <c r="N462" s="890"/>
      <c r="O462" s="890"/>
      <c r="P462" s="890"/>
      <c r="Q462" s="890"/>
    </row>
    <row r="463" spans="1:17">
      <c r="A463" s="1001"/>
      <c r="C463" s="806" t="str">
        <f t="shared" si="10"/>
        <v/>
      </c>
      <c r="F463" s="617"/>
      <c r="J463" s="616"/>
      <c r="K463" s="617"/>
      <c r="L463" s="808"/>
      <c r="M463" s="889"/>
      <c r="N463" s="890"/>
      <c r="O463" s="890"/>
      <c r="P463" s="890"/>
      <c r="Q463" s="890"/>
    </row>
    <row r="464" spans="1:17">
      <c r="A464" s="1001"/>
      <c r="B464" s="616"/>
      <c r="C464" s="806" t="str">
        <f t="shared" si="10"/>
        <v/>
      </c>
      <c r="D464" s="513"/>
      <c r="E464" s="617"/>
      <c r="F464" s="617"/>
      <c r="G464" s="617"/>
      <c r="J464" s="616"/>
      <c r="K464" s="617"/>
      <c r="L464" s="808"/>
      <c r="M464" s="889"/>
      <c r="N464" s="890"/>
      <c r="O464" s="890"/>
      <c r="P464" s="890"/>
      <c r="Q464" s="890"/>
    </row>
    <row r="465" spans="1:17">
      <c r="A465" s="1001"/>
      <c r="C465" s="806" t="str">
        <f t="shared" si="10"/>
        <v/>
      </c>
      <c r="F465" s="617"/>
      <c r="J465" s="616"/>
      <c r="K465" s="617"/>
      <c r="L465" s="808"/>
      <c r="M465" s="889"/>
      <c r="N465" s="890"/>
      <c r="O465" s="890"/>
      <c r="P465" s="890"/>
      <c r="Q465" s="890"/>
    </row>
    <row r="466" spans="1:17">
      <c r="A466" s="1001"/>
      <c r="C466" s="806" t="str">
        <f t="shared" si="10"/>
        <v/>
      </c>
      <c r="J466" s="616"/>
      <c r="K466" s="617"/>
      <c r="L466" s="808"/>
      <c r="M466" s="889"/>
      <c r="N466" s="890"/>
      <c r="O466" s="890"/>
      <c r="P466" s="890"/>
      <c r="Q466" s="890"/>
    </row>
    <row r="467" spans="1:17">
      <c r="A467" s="1001"/>
      <c r="B467" s="616"/>
      <c r="C467" s="806" t="str">
        <f t="shared" si="10"/>
        <v/>
      </c>
      <c r="D467" s="513"/>
      <c r="E467" s="617"/>
      <c r="F467" s="617"/>
      <c r="G467" s="617"/>
      <c r="H467" s="616"/>
      <c r="I467" s="616"/>
      <c r="J467" s="616"/>
      <c r="K467" s="617"/>
      <c r="L467" s="808"/>
      <c r="M467" s="889"/>
      <c r="N467" s="890"/>
      <c r="O467" s="890"/>
      <c r="P467" s="890"/>
      <c r="Q467" s="890"/>
    </row>
    <row r="468" spans="1:17">
      <c r="A468" s="1001"/>
      <c r="B468" s="616"/>
      <c r="C468" s="806" t="str">
        <f t="shared" si="10"/>
        <v/>
      </c>
      <c r="D468" s="513"/>
      <c r="E468" s="617"/>
      <c r="F468" s="617"/>
      <c r="G468" s="617"/>
      <c r="J468" s="616"/>
      <c r="K468" s="617"/>
      <c r="L468" s="808"/>
      <c r="M468" s="889"/>
      <c r="N468" s="890"/>
      <c r="O468" s="890"/>
      <c r="P468" s="890"/>
      <c r="Q468" s="890"/>
    </row>
    <row r="469" spans="1:17">
      <c r="A469" s="1001"/>
      <c r="C469" s="806" t="str">
        <f t="shared" si="10"/>
        <v/>
      </c>
      <c r="J469" s="616"/>
      <c r="K469" s="617"/>
      <c r="L469" s="808"/>
      <c r="M469" s="889"/>
      <c r="N469" s="890"/>
      <c r="O469" s="890"/>
      <c r="P469" s="890"/>
      <c r="Q469" s="890"/>
    </row>
    <row r="470" spans="1:17">
      <c r="A470" s="1001"/>
      <c r="B470" s="616"/>
      <c r="C470" s="806" t="str">
        <f t="shared" si="10"/>
        <v/>
      </c>
      <c r="D470" s="513"/>
      <c r="E470" s="617"/>
      <c r="F470" s="617"/>
      <c r="G470" s="617"/>
      <c r="I470" s="619"/>
      <c r="J470" s="616"/>
      <c r="K470" s="617"/>
      <c r="L470" s="808"/>
      <c r="M470" s="889"/>
      <c r="N470" s="890"/>
      <c r="O470" s="890"/>
      <c r="P470" s="890"/>
      <c r="Q470" s="890"/>
    </row>
    <row r="471" spans="1:17">
      <c r="A471" s="1001"/>
      <c r="B471" s="616"/>
      <c r="C471" s="806" t="str">
        <f t="shared" si="10"/>
        <v/>
      </c>
      <c r="D471" s="513"/>
      <c r="E471" s="617"/>
      <c r="F471" s="617"/>
      <c r="G471" s="617"/>
      <c r="I471" s="619"/>
      <c r="J471" s="616"/>
      <c r="K471" s="617"/>
      <c r="L471" s="808"/>
      <c r="M471" s="889"/>
      <c r="N471" s="890"/>
      <c r="O471" s="890"/>
      <c r="P471" s="890"/>
      <c r="Q471" s="890"/>
    </row>
    <row r="472" spans="1:17">
      <c r="A472" s="1001"/>
      <c r="B472" s="616"/>
      <c r="C472" s="806" t="str">
        <f t="shared" si="10"/>
        <v/>
      </c>
      <c r="D472" s="513"/>
      <c r="F472" s="617"/>
      <c r="J472" s="616"/>
      <c r="K472" s="617"/>
      <c r="L472" s="808"/>
      <c r="M472" s="889"/>
      <c r="N472" s="890"/>
      <c r="O472" s="890"/>
      <c r="P472" s="890"/>
      <c r="Q472" s="890"/>
    </row>
    <row r="473" spans="1:17">
      <c r="A473" s="1001"/>
      <c r="C473" s="806" t="str">
        <f t="shared" si="10"/>
        <v/>
      </c>
      <c r="D473" s="513"/>
      <c r="J473" s="616"/>
      <c r="K473" s="617"/>
      <c r="L473" s="808"/>
      <c r="M473" s="889"/>
      <c r="N473" s="890"/>
      <c r="O473" s="890"/>
      <c r="P473" s="890"/>
      <c r="Q473" s="890"/>
    </row>
    <row r="474" spans="1:17">
      <c r="A474" s="1001"/>
      <c r="C474" s="806" t="str">
        <f t="shared" si="10"/>
        <v/>
      </c>
      <c r="J474" s="616"/>
      <c r="K474" s="617"/>
      <c r="L474" s="808"/>
      <c r="M474" s="889"/>
      <c r="N474" s="890"/>
      <c r="O474" s="890"/>
      <c r="P474" s="890"/>
      <c r="Q474" s="890"/>
    </row>
    <row r="475" spans="1:17">
      <c r="A475" s="1001"/>
      <c r="C475" s="806" t="str">
        <f t="shared" si="10"/>
        <v/>
      </c>
      <c r="F475" s="617"/>
      <c r="J475" s="616"/>
      <c r="K475" s="617"/>
      <c r="L475" s="808"/>
      <c r="M475" s="889"/>
      <c r="N475" s="890"/>
      <c r="O475" s="890"/>
      <c r="P475" s="890"/>
      <c r="Q475" s="890"/>
    </row>
    <row r="476" spans="1:17">
      <c r="A476" s="1001"/>
      <c r="B476" s="616"/>
      <c r="C476" s="806" t="str">
        <f t="shared" si="10"/>
        <v/>
      </c>
      <c r="D476" s="513"/>
      <c r="E476" s="617"/>
      <c r="F476" s="617"/>
      <c r="G476" s="617"/>
      <c r="I476" s="619"/>
      <c r="J476" s="616"/>
      <c r="K476" s="617"/>
      <c r="L476" s="808"/>
      <c r="M476" s="889"/>
      <c r="N476" s="890"/>
      <c r="O476" s="890"/>
      <c r="P476" s="890"/>
      <c r="Q476" s="890"/>
    </row>
    <row r="477" spans="1:17">
      <c r="A477" s="1001"/>
      <c r="C477" s="806" t="str">
        <f t="shared" si="10"/>
        <v/>
      </c>
      <c r="J477" s="616"/>
      <c r="K477" s="617"/>
      <c r="L477" s="808"/>
      <c r="M477" s="889"/>
      <c r="N477" s="890"/>
      <c r="O477" s="890"/>
      <c r="P477" s="890"/>
      <c r="Q477" s="890"/>
    </row>
    <row r="478" spans="1:17">
      <c r="A478" s="1001"/>
      <c r="C478" s="806" t="str">
        <f t="shared" si="10"/>
        <v/>
      </c>
      <c r="F478" s="617"/>
      <c r="J478" s="616"/>
      <c r="K478" s="617"/>
      <c r="L478" s="808"/>
      <c r="M478" s="889"/>
      <c r="N478" s="890"/>
      <c r="O478" s="890"/>
      <c r="P478" s="890"/>
      <c r="Q478" s="890"/>
    </row>
    <row r="479" spans="1:17">
      <c r="A479" s="1001"/>
      <c r="B479" s="616"/>
      <c r="C479" s="806" t="str">
        <f t="shared" si="10"/>
        <v/>
      </c>
      <c r="D479" s="513"/>
      <c r="E479" s="617"/>
      <c r="F479" s="617"/>
      <c r="G479" s="617"/>
      <c r="I479" s="619"/>
      <c r="J479" s="616"/>
      <c r="K479" s="617"/>
      <c r="L479" s="808"/>
      <c r="M479" s="889"/>
      <c r="N479" s="890"/>
      <c r="O479" s="890"/>
      <c r="P479" s="890"/>
      <c r="Q479" s="890"/>
    </row>
    <row r="480" spans="1:17">
      <c r="A480" s="1001"/>
      <c r="C480" s="806" t="str">
        <f t="shared" si="10"/>
        <v/>
      </c>
      <c r="J480" s="616"/>
      <c r="K480" s="617"/>
      <c r="L480" s="808"/>
      <c r="M480" s="889"/>
      <c r="N480" s="890"/>
      <c r="O480" s="890"/>
      <c r="P480" s="890"/>
      <c r="Q480" s="890"/>
    </row>
    <row r="481" spans="1:17">
      <c r="A481" s="1001"/>
      <c r="C481" s="806" t="str">
        <f t="shared" ref="C481:C544" si="11">IF(ISERROR((24*60)/B481),"",((24*60)/B481))</f>
        <v/>
      </c>
      <c r="J481" s="616"/>
      <c r="K481" s="617"/>
      <c r="L481" s="808"/>
      <c r="M481" s="889"/>
      <c r="N481" s="890"/>
      <c r="O481" s="890"/>
      <c r="P481" s="890"/>
      <c r="Q481" s="890"/>
    </row>
    <row r="482" spans="1:17">
      <c r="A482" s="1001"/>
      <c r="B482" s="616"/>
      <c r="C482" s="806" t="str">
        <f t="shared" si="11"/>
        <v/>
      </c>
      <c r="D482" s="513"/>
      <c r="E482" s="617"/>
      <c r="F482" s="617"/>
      <c r="G482" s="617"/>
      <c r="I482" s="618"/>
      <c r="J482" s="616"/>
      <c r="K482" s="617"/>
      <c r="L482" s="808"/>
      <c r="M482" s="889"/>
      <c r="N482" s="890"/>
      <c r="O482" s="890"/>
      <c r="P482" s="890"/>
      <c r="Q482" s="890"/>
    </row>
    <row r="483" spans="1:17">
      <c r="A483" s="1001"/>
      <c r="C483" s="806" t="str">
        <f t="shared" si="11"/>
        <v/>
      </c>
      <c r="F483" s="617"/>
      <c r="J483" s="616"/>
      <c r="K483" s="617"/>
      <c r="L483" s="808"/>
      <c r="M483" s="889"/>
      <c r="N483" s="890"/>
      <c r="O483" s="890"/>
      <c r="P483" s="890"/>
      <c r="Q483" s="890"/>
    </row>
    <row r="484" spans="1:17">
      <c r="A484" s="1001"/>
      <c r="C484" s="806" t="str">
        <f t="shared" si="11"/>
        <v/>
      </c>
      <c r="F484" s="617"/>
      <c r="J484" s="616"/>
      <c r="K484" s="617"/>
      <c r="L484" s="808"/>
      <c r="M484" s="889"/>
      <c r="N484" s="890"/>
      <c r="O484" s="890"/>
      <c r="P484" s="890"/>
      <c r="Q484" s="890"/>
    </row>
    <row r="485" spans="1:17">
      <c r="A485" s="1001"/>
      <c r="B485" s="616"/>
      <c r="C485" s="806" t="str">
        <f t="shared" si="11"/>
        <v/>
      </c>
      <c r="D485" s="513"/>
      <c r="E485" s="617"/>
      <c r="F485" s="617"/>
      <c r="G485" s="617"/>
      <c r="J485" s="616"/>
      <c r="K485" s="617"/>
      <c r="L485" s="808"/>
      <c r="M485" s="889"/>
      <c r="N485" s="890"/>
      <c r="O485" s="890"/>
      <c r="P485" s="890"/>
      <c r="Q485" s="890"/>
    </row>
    <row r="486" spans="1:17">
      <c r="A486" s="1001"/>
      <c r="C486" s="806" t="str">
        <f t="shared" si="11"/>
        <v/>
      </c>
      <c r="J486" s="616"/>
      <c r="K486" s="617"/>
      <c r="L486" s="808"/>
      <c r="M486" s="889"/>
      <c r="N486" s="890"/>
      <c r="O486" s="890"/>
      <c r="P486" s="890"/>
      <c r="Q486" s="890"/>
    </row>
    <row r="487" spans="1:17">
      <c r="A487" s="1001"/>
      <c r="B487" s="616"/>
      <c r="C487" s="806" t="str">
        <f t="shared" si="11"/>
        <v/>
      </c>
      <c r="D487" s="513"/>
      <c r="E487" s="617"/>
      <c r="G487" s="617"/>
      <c r="J487" s="616"/>
      <c r="K487" s="617"/>
      <c r="L487" s="808"/>
      <c r="M487" s="889"/>
      <c r="N487" s="890"/>
      <c r="O487" s="890"/>
      <c r="P487" s="890"/>
      <c r="Q487" s="890"/>
    </row>
    <row r="488" spans="1:17">
      <c r="A488" s="1001"/>
      <c r="B488" s="616"/>
      <c r="C488" s="806" t="str">
        <f t="shared" si="11"/>
        <v/>
      </c>
      <c r="D488" s="513"/>
      <c r="E488" s="617"/>
      <c r="F488" s="617"/>
      <c r="G488" s="617"/>
      <c r="I488" s="619"/>
      <c r="J488" s="616"/>
      <c r="K488" s="617"/>
      <c r="L488" s="808"/>
      <c r="M488" s="889"/>
      <c r="N488" s="890"/>
      <c r="O488" s="890"/>
      <c r="P488" s="890"/>
      <c r="Q488" s="890"/>
    </row>
    <row r="489" spans="1:17">
      <c r="A489" s="1001"/>
      <c r="B489" s="616"/>
      <c r="C489" s="806" t="str">
        <f t="shared" si="11"/>
        <v/>
      </c>
      <c r="D489" s="513"/>
      <c r="E489" s="617"/>
      <c r="F489" s="617"/>
      <c r="G489" s="617"/>
      <c r="I489" s="618"/>
      <c r="J489" s="616"/>
      <c r="K489" s="617"/>
      <c r="L489" s="808"/>
      <c r="M489" s="889"/>
      <c r="N489" s="890"/>
      <c r="O489" s="890"/>
      <c r="P489" s="890"/>
      <c r="Q489" s="890"/>
    </row>
    <row r="490" spans="1:17">
      <c r="A490" s="1001"/>
      <c r="C490" s="806" t="str">
        <f t="shared" si="11"/>
        <v/>
      </c>
      <c r="F490" s="617"/>
      <c r="J490" s="616"/>
      <c r="K490" s="617"/>
      <c r="L490" s="808"/>
      <c r="M490" s="889"/>
      <c r="N490" s="890"/>
      <c r="O490" s="890"/>
      <c r="P490" s="890"/>
      <c r="Q490" s="890"/>
    </row>
    <row r="491" spans="1:17">
      <c r="A491" s="1001"/>
      <c r="B491" s="616"/>
      <c r="C491" s="806" t="str">
        <f t="shared" si="11"/>
        <v/>
      </c>
      <c r="D491" s="513"/>
      <c r="E491" s="617"/>
      <c r="F491" s="617"/>
      <c r="G491" s="617"/>
      <c r="H491" s="616"/>
      <c r="I491" s="618"/>
      <c r="J491" s="616"/>
      <c r="K491" s="617"/>
      <c r="L491" s="808"/>
      <c r="M491" s="889"/>
      <c r="N491" s="890"/>
      <c r="O491" s="890"/>
      <c r="P491" s="890"/>
      <c r="Q491" s="890"/>
    </row>
    <row r="492" spans="1:17">
      <c r="A492" s="1001"/>
      <c r="B492" s="616"/>
      <c r="C492" s="806" t="str">
        <f t="shared" si="11"/>
        <v/>
      </c>
      <c r="D492" s="513"/>
      <c r="E492" s="617"/>
      <c r="F492" s="617"/>
      <c r="G492" s="617"/>
      <c r="I492" s="618"/>
      <c r="J492" s="616"/>
      <c r="K492" s="617"/>
      <c r="L492" s="808"/>
      <c r="M492" s="889"/>
      <c r="N492" s="890"/>
      <c r="O492" s="890"/>
      <c r="P492" s="890"/>
      <c r="Q492" s="890"/>
    </row>
    <row r="493" spans="1:17">
      <c r="A493" s="1001"/>
      <c r="C493" s="806" t="str">
        <f t="shared" si="11"/>
        <v/>
      </c>
      <c r="J493" s="616"/>
      <c r="K493" s="617"/>
      <c r="L493" s="808"/>
      <c r="M493" s="889"/>
      <c r="N493" s="890"/>
      <c r="O493" s="890"/>
      <c r="P493" s="890"/>
      <c r="Q493" s="890"/>
    </row>
    <row r="494" spans="1:17">
      <c r="A494" s="1001"/>
      <c r="B494" s="616"/>
      <c r="C494" s="806" t="str">
        <f t="shared" si="11"/>
        <v/>
      </c>
      <c r="D494" s="513"/>
      <c r="E494" s="617"/>
      <c r="F494" s="617"/>
      <c r="G494" s="617"/>
      <c r="J494" s="616"/>
      <c r="K494" s="617"/>
      <c r="L494" s="808"/>
      <c r="M494" s="889"/>
      <c r="N494" s="890"/>
      <c r="O494" s="890"/>
      <c r="P494" s="890"/>
      <c r="Q494" s="890"/>
    </row>
    <row r="495" spans="1:17">
      <c r="A495" s="1001"/>
      <c r="B495" s="616"/>
      <c r="C495" s="806" t="str">
        <f t="shared" si="11"/>
        <v/>
      </c>
      <c r="D495" s="513"/>
      <c r="E495" s="617"/>
      <c r="F495" s="617"/>
      <c r="G495" s="617"/>
      <c r="J495" s="616"/>
      <c r="K495" s="617"/>
      <c r="L495" s="808"/>
      <c r="M495" s="889"/>
      <c r="N495" s="890"/>
      <c r="O495" s="890"/>
      <c r="P495" s="890"/>
      <c r="Q495" s="890"/>
    </row>
    <row r="496" spans="1:17">
      <c r="A496" s="1001"/>
      <c r="C496" s="806" t="str">
        <f t="shared" si="11"/>
        <v/>
      </c>
      <c r="H496" s="616"/>
      <c r="J496" s="616"/>
      <c r="K496" s="617"/>
      <c r="L496" s="808"/>
      <c r="M496" s="889"/>
      <c r="N496" s="890"/>
      <c r="O496" s="890"/>
      <c r="P496" s="890"/>
      <c r="Q496" s="890"/>
    </row>
    <row r="497" spans="1:17">
      <c r="A497" s="1001"/>
      <c r="C497" s="806" t="str">
        <f t="shared" si="11"/>
        <v/>
      </c>
      <c r="J497" s="616"/>
      <c r="K497" s="617"/>
      <c r="L497" s="808"/>
      <c r="M497" s="889"/>
      <c r="N497" s="890"/>
      <c r="O497" s="890"/>
      <c r="P497" s="890"/>
      <c r="Q497" s="890"/>
    </row>
    <row r="498" spans="1:17">
      <c r="A498" s="1001"/>
      <c r="B498" s="616"/>
      <c r="C498" s="806" t="str">
        <f t="shared" si="11"/>
        <v/>
      </c>
      <c r="D498" s="513"/>
      <c r="E498" s="617"/>
      <c r="F498" s="617"/>
      <c r="G498" s="617"/>
      <c r="I498" s="619"/>
      <c r="J498" s="616"/>
      <c r="K498" s="617"/>
      <c r="L498" s="808"/>
      <c r="M498" s="889"/>
      <c r="N498" s="890"/>
      <c r="O498" s="890"/>
      <c r="P498" s="890"/>
      <c r="Q498" s="890"/>
    </row>
    <row r="499" spans="1:17">
      <c r="A499" s="1001"/>
      <c r="C499" s="806" t="str">
        <f t="shared" si="11"/>
        <v/>
      </c>
      <c r="J499" s="616"/>
      <c r="K499" s="617"/>
      <c r="L499" s="808"/>
      <c r="M499" s="889"/>
      <c r="N499" s="890"/>
      <c r="O499" s="890"/>
      <c r="P499" s="890"/>
      <c r="Q499" s="890"/>
    </row>
    <row r="500" spans="1:17">
      <c r="A500" s="1001"/>
      <c r="C500" s="806" t="str">
        <f t="shared" si="11"/>
        <v/>
      </c>
      <c r="J500" s="616"/>
      <c r="K500" s="617"/>
      <c r="L500" s="808"/>
      <c r="M500" s="889"/>
      <c r="N500" s="890"/>
      <c r="O500" s="890"/>
      <c r="P500" s="890"/>
      <c r="Q500" s="890"/>
    </row>
    <row r="501" spans="1:17">
      <c r="A501" s="1001"/>
      <c r="B501" s="616"/>
      <c r="C501" s="806" t="str">
        <f t="shared" si="11"/>
        <v/>
      </c>
      <c r="D501" s="513"/>
      <c r="E501" s="617"/>
      <c r="F501" s="617"/>
      <c r="G501" s="617"/>
      <c r="H501" s="616"/>
      <c r="I501" s="618"/>
      <c r="J501" s="616"/>
      <c r="K501" s="617"/>
      <c r="L501" s="808"/>
      <c r="M501" s="889"/>
      <c r="N501" s="890"/>
      <c r="O501" s="890"/>
      <c r="P501" s="890"/>
      <c r="Q501" s="890"/>
    </row>
    <row r="502" spans="1:17">
      <c r="A502" s="1001"/>
      <c r="B502" s="616"/>
      <c r="C502" s="806" t="str">
        <f t="shared" si="11"/>
        <v/>
      </c>
      <c r="D502" s="513"/>
      <c r="E502" s="617"/>
      <c r="F502" s="617"/>
      <c r="G502" s="617"/>
      <c r="I502" s="616"/>
      <c r="J502" s="616"/>
      <c r="K502" s="617"/>
      <c r="L502" s="808"/>
      <c r="M502" s="889"/>
      <c r="N502" s="890"/>
      <c r="O502" s="890"/>
      <c r="P502" s="890"/>
      <c r="Q502" s="890"/>
    </row>
    <row r="503" spans="1:17">
      <c r="A503" s="1001"/>
      <c r="C503" s="806" t="str">
        <f t="shared" si="11"/>
        <v/>
      </c>
      <c r="E503" s="617"/>
      <c r="F503" s="617"/>
      <c r="J503" s="616"/>
      <c r="K503" s="617"/>
      <c r="L503" s="808"/>
      <c r="M503" s="889"/>
      <c r="N503" s="890"/>
      <c r="O503" s="890"/>
      <c r="P503" s="890"/>
      <c r="Q503" s="890"/>
    </row>
    <row r="504" spans="1:17">
      <c r="A504" s="1001"/>
      <c r="C504" s="806" t="str">
        <f t="shared" si="11"/>
        <v/>
      </c>
      <c r="F504" s="617"/>
      <c r="J504" s="616"/>
      <c r="K504" s="617"/>
      <c r="L504" s="808"/>
      <c r="M504" s="889"/>
      <c r="N504" s="890"/>
      <c r="O504" s="890"/>
      <c r="P504" s="890"/>
      <c r="Q504" s="890"/>
    </row>
    <row r="505" spans="1:17">
      <c r="A505" s="1001"/>
      <c r="C505" s="806" t="str">
        <f t="shared" si="11"/>
        <v/>
      </c>
      <c r="J505" s="616"/>
      <c r="K505" s="617"/>
      <c r="L505" s="808"/>
      <c r="M505" s="889"/>
      <c r="N505" s="890"/>
      <c r="O505" s="890"/>
      <c r="P505" s="890"/>
      <c r="Q505" s="890"/>
    </row>
    <row r="506" spans="1:17">
      <c r="A506" s="1001"/>
      <c r="C506" s="806" t="str">
        <f t="shared" si="11"/>
        <v/>
      </c>
      <c r="J506" s="616"/>
      <c r="K506" s="617"/>
      <c r="L506" s="808"/>
      <c r="M506" s="889"/>
      <c r="N506" s="890"/>
      <c r="O506" s="890"/>
      <c r="P506" s="890"/>
      <c r="Q506" s="890"/>
    </row>
    <row r="507" spans="1:17">
      <c r="A507" s="1001"/>
      <c r="B507" s="616"/>
      <c r="C507" s="806" t="str">
        <f t="shared" si="11"/>
        <v/>
      </c>
      <c r="D507" s="513"/>
      <c r="E507" s="617"/>
      <c r="F507" s="617"/>
      <c r="G507" s="617"/>
      <c r="J507" s="616"/>
      <c r="K507" s="617"/>
      <c r="L507" s="808"/>
      <c r="M507" s="889"/>
      <c r="N507" s="890"/>
      <c r="O507" s="890"/>
      <c r="P507" s="890"/>
      <c r="Q507" s="890"/>
    </row>
    <row r="508" spans="1:17">
      <c r="A508" s="1001"/>
      <c r="C508" s="806" t="str">
        <f t="shared" si="11"/>
        <v/>
      </c>
      <c r="J508" s="616"/>
      <c r="K508" s="617"/>
      <c r="L508" s="808"/>
      <c r="M508" s="889"/>
      <c r="N508" s="890"/>
      <c r="O508" s="890"/>
      <c r="P508" s="890"/>
      <c r="Q508" s="890"/>
    </row>
    <row r="509" spans="1:17">
      <c r="A509" s="1001"/>
      <c r="C509" s="806" t="str">
        <f t="shared" si="11"/>
        <v/>
      </c>
      <c r="J509" s="616"/>
      <c r="K509" s="617"/>
      <c r="L509" s="808"/>
      <c r="M509" s="889"/>
      <c r="N509" s="890"/>
      <c r="O509" s="890"/>
      <c r="P509" s="890"/>
      <c r="Q509" s="890"/>
    </row>
    <row r="510" spans="1:17">
      <c r="A510" s="1001"/>
      <c r="C510" s="806" t="str">
        <f t="shared" si="11"/>
        <v/>
      </c>
      <c r="J510" s="616"/>
      <c r="K510" s="617"/>
      <c r="L510" s="808"/>
      <c r="M510" s="889"/>
      <c r="N510" s="890"/>
      <c r="O510" s="890"/>
      <c r="P510" s="890"/>
      <c r="Q510" s="890"/>
    </row>
    <row r="511" spans="1:17">
      <c r="A511" s="1001"/>
      <c r="C511" s="806" t="str">
        <f t="shared" si="11"/>
        <v/>
      </c>
      <c r="J511" s="616"/>
      <c r="K511" s="617"/>
      <c r="L511" s="808"/>
      <c r="M511" s="889"/>
      <c r="N511" s="890"/>
      <c r="O511" s="890"/>
      <c r="P511" s="890"/>
      <c r="Q511" s="890"/>
    </row>
    <row r="512" spans="1:17">
      <c r="A512" s="1001"/>
      <c r="C512" s="806" t="str">
        <f t="shared" si="11"/>
        <v/>
      </c>
      <c r="J512" s="616"/>
      <c r="K512" s="617"/>
      <c r="L512" s="808"/>
      <c r="M512" s="889"/>
      <c r="N512" s="890"/>
      <c r="O512" s="890"/>
      <c r="P512" s="890"/>
      <c r="Q512" s="890"/>
    </row>
    <row r="513" spans="1:17">
      <c r="A513" s="1001"/>
      <c r="C513" s="806" t="str">
        <f t="shared" si="11"/>
        <v/>
      </c>
      <c r="F513" s="617"/>
      <c r="J513" s="616"/>
      <c r="K513" s="617"/>
      <c r="L513" s="808"/>
      <c r="M513" s="889"/>
      <c r="N513" s="890"/>
      <c r="O513" s="890"/>
      <c r="P513" s="890"/>
      <c r="Q513" s="890"/>
    </row>
    <row r="514" spans="1:17">
      <c r="A514" s="1001"/>
      <c r="B514" s="616"/>
      <c r="C514" s="806" t="str">
        <f t="shared" si="11"/>
        <v/>
      </c>
      <c r="D514" s="513"/>
      <c r="E514" s="617"/>
      <c r="F514" s="617"/>
      <c r="G514" s="617"/>
      <c r="I514" s="616"/>
      <c r="J514" s="616"/>
      <c r="K514" s="617"/>
      <c r="L514" s="808"/>
      <c r="M514" s="889"/>
      <c r="N514" s="890"/>
      <c r="O514" s="890"/>
      <c r="P514" s="890"/>
      <c r="Q514" s="890"/>
    </row>
    <row r="515" spans="1:17">
      <c r="A515" s="1001"/>
      <c r="B515" s="616"/>
      <c r="C515" s="806" t="str">
        <f t="shared" si="11"/>
        <v/>
      </c>
      <c r="D515" s="513"/>
      <c r="E515" s="617"/>
      <c r="F515" s="617"/>
      <c r="G515" s="617"/>
      <c r="I515" s="619"/>
      <c r="J515" s="616"/>
      <c r="K515" s="617"/>
      <c r="L515" s="808"/>
      <c r="M515" s="889"/>
      <c r="N515" s="890"/>
      <c r="O515" s="890"/>
      <c r="P515" s="890"/>
      <c r="Q515" s="890"/>
    </row>
    <row r="516" spans="1:17">
      <c r="A516" s="1001"/>
      <c r="C516" s="806" t="str">
        <f t="shared" si="11"/>
        <v/>
      </c>
      <c r="J516" s="616"/>
      <c r="K516" s="617"/>
      <c r="L516" s="808"/>
      <c r="M516" s="889"/>
      <c r="N516" s="890"/>
      <c r="O516" s="890"/>
      <c r="P516" s="890"/>
      <c r="Q516" s="890"/>
    </row>
    <row r="517" spans="1:17">
      <c r="A517" s="1001"/>
      <c r="B517" s="616"/>
      <c r="C517" s="806" t="str">
        <f t="shared" si="11"/>
        <v/>
      </c>
      <c r="D517" s="513"/>
      <c r="E517" s="617"/>
      <c r="F517" s="617"/>
      <c r="G517" s="617"/>
      <c r="I517" s="619"/>
      <c r="J517" s="616"/>
      <c r="K517" s="617"/>
      <c r="L517" s="808"/>
      <c r="M517" s="889"/>
      <c r="N517" s="890"/>
      <c r="O517" s="890"/>
      <c r="P517" s="890"/>
      <c r="Q517" s="890"/>
    </row>
    <row r="518" spans="1:17">
      <c r="A518" s="1001"/>
      <c r="C518" s="806" t="str">
        <f t="shared" si="11"/>
        <v/>
      </c>
      <c r="F518" s="617"/>
      <c r="J518" s="616"/>
      <c r="K518" s="617"/>
      <c r="L518" s="808"/>
      <c r="M518" s="889"/>
      <c r="N518" s="890"/>
      <c r="O518" s="890"/>
      <c r="P518" s="890"/>
      <c r="Q518" s="890"/>
    </row>
    <row r="519" spans="1:17">
      <c r="A519" s="1001"/>
      <c r="C519" s="806" t="str">
        <f t="shared" si="11"/>
        <v/>
      </c>
      <c r="J519" s="616"/>
      <c r="K519" s="617"/>
      <c r="L519" s="808"/>
      <c r="M519" s="889"/>
      <c r="N519" s="890"/>
      <c r="O519" s="890"/>
      <c r="P519" s="890"/>
      <c r="Q519" s="890"/>
    </row>
    <row r="520" spans="1:17">
      <c r="A520" s="1001"/>
      <c r="B520" s="616"/>
      <c r="C520" s="806" t="str">
        <f t="shared" si="11"/>
        <v/>
      </c>
      <c r="D520" s="513"/>
      <c r="E520" s="617"/>
      <c r="F520" s="617"/>
      <c r="G520" s="617"/>
      <c r="I520" s="619"/>
      <c r="J520" s="616"/>
      <c r="K520" s="617"/>
      <c r="L520" s="808"/>
      <c r="M520" s="889"/>
      <c r="N520" s="890"/>
      <c r="O520" s="890"/>
      <c r="P520" s="890"/>
      <c r="Q520" s="890"/>
    </row>
    <row r="521" spans="1:17">
      <c r="A521" s="1001"/>
      <c r="B521" s="616"/>
      <c r="C521" s="806" t="str">
        <f t="shared" si="11"/>
        <v/>
      </c>
      <c r="D521" s="513"/>
      <c r="E521" s="617"/>
      <c r="F521" s="617"/>
      <c r="G521" s="617"/>
      <c r="I521" s="619"/>
      <c r="J521" s="616"/>
      <c r="K521" s="617"/>
      <c r="L521" s="808"/>
      <c r="M521" s="889"/>
      <c r="N521" s="890"/>
      <c r="O521" s="890"/>
      <c r="P521" s="890"/>
      <c r="Q521" s="890"/>
    </row>
    <row r="522" spans="1:17">
      <c r="A522" s="1001"/>
      <c r="B522" s="616"/>
      <c r="C522" s="806" t="str">
        <f t="shared" si="11"/>
        <v/>
      </c>
      <c r="D522" s="513"/>
      <c r="E522" s="617"/>
      <c r="F522" s="617"/>
      <c r="G522" s="617"/>
      <c r="J522" s="616"/>
      <c r="K522" s="617"/>
      <c r="L522" s="808"/>
      <c r="M522" s="889"/>
      <c r="N522" s="890"/>
      <c r="O522" s="890"/>
      <c r="P522" s="890"/>
      <c r="Q522" s="890"/>
    </row>
    <row r="523" spans="1:17">
      <c r="A523" s="1001"/>
      <c r="C523" s="806" t="str">
        <f t="shared" si="11"/>
        <v/>
      </c>
      <c r="J523" s="616"/>
      <c r="K523" s="617"/>
      <c r="L523" s="808"/>
      <c r="M523" s="889"/>
      <c r="N523" s="890"/>
      <c r="O523" s="890"/>
      <c r="P523" s="890"/>
      <c r="Q523" s="890"/>
    </row>
    <row r="524" spans="1:17">
      <c r="A524" s="1001"/>
      <c r="C524" s="806" t="str">
        <f t="shared" si="11"/>
        <v/>
      </c>
      <c r="K524" s="617"/>
      <c r="L524" s="808"/>
      <c r="M524" s="889"/>
      <c r="N524" s="890"/>
      <c r="O524" s="890"/>
      <c r="P524" s="890"/>
      <c r="Q524" s="890"/>
    </row>
    <row r="525" spans="1:17">
      <c r="A525" s="1001"/>
      <c r="C525" s="806" t="str">
        <f t="shared" si="11"/>
        <v/>
      </c>
      <c r="J525" s="616"/>
      <c r="K525" s="617"/>
      <c r="L525" s="808"/>
      <c r="M525" s="889"/>
      <c r="N525" s="890"/>
      <c r="O525" s="890"/>
      <c r="P525" s="890"/>
      <c r="Q525" s="890"/>
    </row>
    <row r="526" spans="1:17">
      <c r="A526" s="1001"/>
      <c r="B526" s="616"/>
      <c r="C526" s="806" t="str">
        <f t="shared" si="11"/>
        <v/>
      </c>
      <c r="D526" s="513"/>
      <c r="E526" s="617"/>
      <c r="F526" s="617"/>
      <c r="G526" s="617"/>
      <c r="H526" s="616"/>
      <c r="J526" s="616"/>
      <c r="K526" s="617"/>
      <c r="L526" s="808"/>
      <c r="M526" s="889"/>
      <c r="N526" s="890"/>
      <c r="O526" s="890"/>
      <c r="P526" s="890"/>
      <c r="Q526" s="890"/>
    </row>
    <row r="527" spans="1:17">
      <c r="A527" s="1001"/>
      <c r="C527" s="806" t="str">
        <f t="shared" si="11"/>
        <v/>
      </c>
      <c r="F527" s="617"/>
      <c r="J527" s="616"/>
      <c r="K527" s="617"/>
      <c r="L527" s="808"/>
      <c r="M527" s="889"/>
      <c r="N527" s="890"/>
      <c r="O527" s="890"/>
      <c r="P527" s="890"/>
      <c r="Q527" s="890"/>
    </row>
    <row r="528" spans="1:17">
      <c r="A528" s="1001"/>
      <c r="C528" s="806" t="str">
        <f t="shared" si="11"/>
        <v/>
      </c>
      <c r="F528" s="617"/>
      <c r="J528" s="616"/>
      <c r="K528" s="617"/>
      <c r="L528" s="808"/>
      <c r="M528" s="889"/>
      <c r="N528" s="890"/>
      <c r="O528" s="890"/>
      <c r="P528" s="890"/>
      <c r="Q528" s="890"/>
    </row>
    <row r="529" spans="1:17">
      <c r="A529" s="1001"/>
      <c r="B529" s="616"/>
      <c r="C529" s="806" t="str">
        <f t="shared" si="11"/>
        <v/>
      </c>
      <c r="D529" s="513"/>
      <c r="E529" s="617"/>
      <c r="F529" s="617"/>
      <c r="G529" s="617"/>
      <c r="I529" s="619"/>
      <c r="J529" s="616"/>
      <c r="K529" s="617"/>
      <c r="L529" s="808"/>
      <c r="M529" s="889"/>
      <c r="N529" s="890"/>
      <c r="O529" s="890"/>
      <c r="P529" s="890"/>
      <c r="Q529" s="890"/>
    </row>
    <row r="530" spans="1:17">
      <c r="A530" s="1001"/>
      <c r="B530" s="616"/>
      <c r="C530" s="806" t="str">
        <f t="shared" si="11"/>
        <v/>
      </c>
      <c r="D530" s="513"/>
      <c r="E530" s="617"/>
      <c r="F530" s="617"/>
      <c r="G530" s="617"/>
      <c r="J530" s="616"/>
      <c r="K530" s="617"/>
      <c r="L530" s="808"/>
      <c r="M530" s="889"/>
      <c r="N530" s="890"/>
      <c r="O530" s="890"/>
      <c r="P530" s="890"/>
      <c r="Q530" s="890"/>
    </row>
    <row r="531" spans="1:17">
      <c r="A531" s="1001"/>
      <c r="C531" s="806" t="str">
        <f t="shared" si="11"/>
        <v/>
      </c>
      <c r="J531" s="616"/>
      <c r="K531" s="617"/>
      <c r="L531" s="808"/>
      <c r="M531" s="889"/>
      <c r="N531" s="890"/>
      <c r="O531" s="890"/>
      <c r="P531" s="890"/>
      <c r="Q531" s="890"/>
    </row>
    <row r="532" spans="1:17">
      <c r="A532" s="1001"/>
      <c r="C532" s="806" t="str">
        <f t="shared" si="11"/>
        <v/>
      </c>
      <c r="J532" s="616"/>
      <c r="K532" s="617"/>
      <c r="L532" s="808"/>
      <c r="M532" s="889"/>
      <c r="N532" s="890"/>
      <c r="O532" s="890"/>
      <c r="P532" s="890"/>
      <c r="Q532" s="890"/>
    </row>
    <row r="533" spans="1:17">
      <c r="A533" s="1001"/>
      <c r="C533" s="806" t="str">
        <f t="shared" si="11"/>
        <v/>
      </c>
      <c r="J533" s="616"/>
      <c r="K533" s="617"/>
      <c r="L533" s="808"/>
      <c r="M533" s="889"/>
      <c r="N533" s="890"/>
      <c r="O533" s="890"/>
      <c r="P533" s="890"/>
      <c r="Q533" s="890"/>
    </row>
    <row r="534" spans="1:17">
      <c r="A534" s="1001"/>
      <c r="B534" s="616"/>
      <c r="C534" s="806" t="str">
        <f t="shared" si="11"/>
        <v/>
      </c>
      <c r="D534" s="513"/>
      <c r="E534" s="617"/>
      <c r="F534" s="617"/>
      <c r="G534" s="617"/>
      <c r="J534" s="616"/>
      <c r="K534" s="617"/>
      <c r="L534" s="808"/>
      <c r="M534" s="889"/>
      <c r="N534" s="890"/>
      <c r="O534" s="890"/>
      <c r="P534" s="890"/>
      <c r="Q534" s="890"/>
    </row>
    <row r="535" spans="1:17">
      <c r="A535" s="1001"/>
      <c r="B535" s="616"/>
      <c r="C535" s="806" t="str">
        <f t="shared" si="11"/>
        <v/>
      </c>
      <c r="D535" s="513"/>
      <c r="E535" s="617"/>
      <c r="F535" s="617"/>
      <c r="G535" s="617"/>
      <c r="J535" s="616"/>
      <c r="K535" s="617"/>
      <c r="L535" s="808"/>
      <c r="M535" s="889"/>
      <c r="N535" s="890"/>
      <c r="O535" s="890"/>
      <c r="P535" s="890"/>
      <c r="Q535" s="890"/>
    </row>
    <row r="536" spans="1:17">
      <c r="A536" s="1001"/>
      <c r="C536" s="806" t="str">
        <f t="shared" si="11"/>
        <v/>
      </c>
      <c r="F536" s="617"/>
      <c r="J536" s="616"/>
      <c r="K536" s="617"/>
      <c r="L536" s="808"/>
      <c r="M536" s="889"/>
      <c r="N536" s="890"/>
      <c r="O536" s="890"/>
      <c r="P536" s="890"/>
      <c r="Q536" s="890"/>
    </row>
    <row r="537" spans="1:17">
      <c r="A537" s="1001"/>
      <c r="C537" s="806" t="str">
        <f t="shared" si="11"/>
        <v/>
      </c>
      <c r="J537" s="616"/>
      <c r="K537" s="617"/>
      <c r="L537" s="808"/>
      <c r="M537" s="889"/>
      <c r="N537" s="890"/>
      <c r="O537" s="890"/>
      <c r="P537" s="890"/>
      <c r="Q537" s="890"/>
    </row>
    <row r="538" spans="1:17">
      <c r="A538" s="1001"/>
      <c r="B538" s="616"/>
      <c r="C538" s="806" t="str">
        <f t="shared" si="11"/>
        <v/>
      </c>
      <c r="D538" s="513"/>
      <c r="E538" s="617"/>
      <c r="F538" s="617"/>
      <c r="G538" s="617"/>
      <c r="H538" s="616"/>
      <c r="I538" s="619"/>
      <c r="J538" s="616"/>
      <c r="K538" s="617"/>
      <c r="L538" s="808"/>
      <c r="M538" s="889"/>
      <c r="N538" s="890"/>
      <c r="O538" s="890"/>
      <c r="P538" s="890"/>
      <c r="Q538" s="890"/>
    </row>
    <row r="539" spans="1:17">
      <c r="A539" s="1001"/>
      <c r="B539" s="616"/>
      <c r="C539" s="806" t="str">
        <f t="shared" si="11"/>
        <v/>
      </c>
      <c r="D539" s="513"/>
      <c r="E539" s="617"/>
      <c r="F539" s="617"/>
      <c r="G539" s="617"/>
      <c r="J539" s="616"/>
      <c r="K539" s="617"/>
      <c r="L539" s="808"/>
      <c r="M539" s="889"/>
      <c r="N539" s="890"/>
      <c r="O539" s="890"/>
      <c r="P539" s="890"/>
      <c r="Q539" s="890"/>
    </row>
    <row r="540" spans="1:17">
      <c r="A540" s="1001"/>
      <c r="C540" s="806" t="str">
        <f t="shared" si="11"/>
        <v/>
      </c>
      <c r="J540" s="616"/>
      <c r="K540" s="617"/>
      <c r="L540" s="808"/>
      <c r="M540" s="889"/>
      <c r="N540" s="890"/>
      <c r="O540" s="890"/>
      <c r="P540" s="890"/>
      <c r="Q540" s="890"/>
    </row>
    <row r="541" spans="1:17">
      <c r="A541" s="1001"/>
      <c r="C541" s="806" t="str">
        <f t="shared" si="11"/>
        <v/>
      </c>
      <c r="J541" s="616"/>
      <c r="K541" s="617"/>
      <c r="L541" s="808"/>
      <c r="M541" s="889"/>
      <c r="N541" s="890"/>
      <c r="O541" s="890"/>
      <c r="P541" s="890"/>
      <c r="Q541" s="890"/>
    </row>
    <row r="542" spans="1:17">
      <c r="A542" s="1001"/>
      <c r="B542" s="616"/>
      <c r="C542" s="806" t="str">
        <f t="shared" si="11"/>
        <v/>
      </c>
      <c r="D542" s="513"/>
      <c r="E542" s="617"/>
      <c r="F542" s="617"/>
      <c r="G542" s="617"/>
      <c r="I542" s="616"/>
      <c r="J542" s="616"/>
      <c r="K542" s="617"/>
      <c r="L542" s="808"/>
      <c r="M542" s="889"/>
      <c r="N542" s="890"/>
      <c r="O542" s="890"/>
      <c r="P542" s="890"/>
      <c r="Q542" s="890"/>
    </row>
    <row r="543" spans="1:17">
      <c r="A543" s="1001"/>
      <c r="C543" s="806" t="str">
        <f t="shared" si="11"/>
        <v/>
      </c>
      <c r="F543" s="617"/>
      <c r="J543" s="616"/>
      <c r="K543" s="617"/>
      <c r="L543" s="808"/>
      <c r="M543" s="889"/>
      <c r="N543" s="890"/>
      <c r="O543" s="890"/>
      <c r="P543" s="890"/>
      <c r="Q543" s="890"/>
    </row>
    <row r="544" spans="1:17">
      <c r="A544" s="1001"/>
      <c r="C544" s="806" t="str">
        <f t="shared" si="11"/>
        <v/>
      </c>
      <c r="J544" s="616"/>
      <c r="K544" s="617"/>
      <c r="L544" s="808"/>
      <c r="M544" s="889"/>
      <c r="N544" s="890"/>
      <c r="O544" s="890"/>
      <c r="P544" s="890"/>
      <c r="Q544" s="890"/>
    </row>
    <row r="545" spans="1:17">
      <c r="A545" s="1001"/>
      <c r="C545" s="806" t="str">
        <f t="shared" ref="C545:C608" si="12">IF(ISERROR((24*60)/B545),"",((24*60)/B545))</f>
        <v/>
      </c>
      <c r="J545" s="616"/>
      <c r="K545" s="617"/>
      <c r="L545" s="808"/>
      <c r="M545" s="889"/>
      <c r="N545" s="890"/>
      <c r="O545" s="890"/>
      <c r="P545" s="890"/>
      <c r="Q545" s="890"/>
    </row>
    <row r="546" spans="1:17">
      <c r="A546" s="1001"/>
      <c r="C546" s="806" t="str">
        <f t="shared" si="12"/>
        <v/>
      </c>
      <c r="J546" s="616"/>
      <c r="K546" s="617"/>
      <c r="L546" s="808"/>
      <c r="M546" s="889"/>
      <c r="N546" s="890"/>
      <c r="O546" s="890"/>
      <c r="P546" s="890"/>
      <c r="Q546" s="890"/>
    </row>
    <row r="547" spans="1:17">
      <c r="A547" s="1001"/>
      <c r="C547" s="806" t="str">
        <f t="shared" si="12"/>
        <v/>
      </c>
      <c r="J547" s="616"/>
      <c r="K547" s="617"/>
      <c r="L547" s="808"/>
      <c r="M547" s="889"/>
      <c r="N547" s="890"/>
      <c r="O547" s="890"/>
      <c r="P547" s="890"/>
      <c r="Q547" s="890"/>
    </row>
    <row r="548" spans="1:17">
      <c r="A548" s="1001"/>
      <c r="C548" s="806" t="str">
        <f t="shared" si="12"/>
        <v/>
      </c>
      <c r="J548" s="616"/>
      <c r="K548" s="617"/>
      <c r="L548" s="808"/>
      <c r="M548" s="889"/>
      <c r="N548" s="890"/>
      <c r="O548" s="890"/>
      <c r="P548" s="890"/>
      <c r="Q548" s="890"/>
    </row>
    <row r="549" spans="1:17">
      <c r="A549" s="1001"/>
      <c r="C549" s="806" t="str">
        <f t="shared" si="12"/>
        <v/>
      </c>
      <c r="J549" s="616"/>
      <c r="K549" s="617"/>
      <c r="L549" s="808"/>
      <c r="M549" s="889"/>
      <c r="N549" s="890"/>
      <c r="O549" s="890"/>
      <c r="P549" s="890"/>
      <c r="Q549" s="890"/>
    </row>
    <row r="550" spans="1:17">
      <c r="A550" s="1001"/>
      <c r="C550" s="806" t="str">
        <f t="shared" si="12"/>
        <v/>
      </c>
      <c r="J550" s="616"/>
      <c r="K550" s="617"/>
      <c r="L550" s="808"/>
      <c r="M550" s="889"/>
      <c r="N550" s="890"/>
      <c r="O550" s="890"/>
      <c r="P550" s="890"/>
      <c r="Q550" s="890"/>
    </row>
    <row r="551" spans="1:17">
      <c r="A551" s="1001"/>
      <c r="B551" s="616"/>
      <c r="C551" s="806" t="str">
        <f t="shared" si="12"/>
        <v/>
      </c>
      <c r="D551" s="513"/>
      <c r="E551" s="617"/>
      <c r="G551" s="617"/>
      <c r="I551" s="619"/>
      <c r="J551" s="616"/>
      <c r="K551" s="617"/>
      <c r="L551" s="808"/>
      <c r="M551" s="889"/>
      <c r="N551" s="890"/>
      <c r="O551" s="890"/>
      <c r="P551" s="890"/>
      <c r="Q551" s="890"/>
    </row>
    <row r="552" spans="1:17">
      <c r="A552" s="1001"/>
      <c r="C552" s="806" t="str">
        <f t="shared" si="12"/>
        <v/>
      </c>
      <c r="H552" s="616"/>
      <c r="J552" s="616"/>
      <c r="K552" s="617"/>
      <c r="L552" s="808"/>
      <c r="M552" s="889"/>
      <c r="N552" s="890"/>
      <c r="O552" s="890"/>
      <c r="P552" s="890"/>
      <c r="Q552" s="890"/>
    </row>
    <row r="553" spans="1:17">
      <c r="A553" s="1001"/>
      <c r="B553" s="616"/>
      <c r="C553" s="806" t="str">
        <f t="shared" si="12"/>
        <v/>
      </c>
      <c r="D553" s="513"/>
      <c r="E553" s="617"/>
      <c r="F553" s="617"/>
      <c r="G553" s="617"/>
      <c r="J553" s="616"/>
      <c r="K553" s="617"/>
      <c r="L553" s="808"/>
      <c r="M553" s="889"/>
      <c r="N553" s="890"/>
      <c r="O553" s="890"/>
      <c r="P553" s="890"/>
      <c r="Q553" s="890"/>
    </row>
    <row r="554" spans="1:17">
      <c r="A554" s="1001"/>
      <c r="C554" s="806" t="str">
        <f t="shared" si="12"/>
        <v/>
      </c>
      <c r="J554" s="616"/>
      <c r="K554" s="617"/>
      <c r="L554" s="808"/>
      <c r="M554" s="889"/>
      <c r="N554" s="890"/>
      <c r="O554" s="890"/>
      <c r="P554" s="890"/>
      <c r="Q554" s="890"/>
    </row>
    <row r="555" spans="1:17">
      <c r="A555" s="1001"/>
      <c r="B555" s="616"/>
      <c r="C555" s="806" t="str">
        <f t="shared" si="12"/>
        <v/>
      </c>
      <c r="D555" s="513"/>
      <c r="E555" s="617"/>
      <c r="F555" s="617"/>
      <c r="G555" s="617"/>
      <c r="I555" s="619"/>
      <c r="J555" s="616"/>
      <c r="K555" s="617"/>
      <c r="L555" s="808"/>
      <c r="M555" s="889"/>
      <c r="N555" s="890"/>
      <c r="O555" s="890"/>
      <c r="P555" s="890"/>
      <c r="Q555" s="890"/>
    </row>
    <row r="556" spans="1:17">
      <c r="A556" s="1001"/>
      <c r="C556" s="806" t="str">
        <f t="shared" si="12"/>
        <v/>
      </c>
      <c r="J556" s="616"/>
      <c r="K556" s="617"/>
      <c r="L556" s="808"/>
      <c r="M556" s="889"/>
      <c r="N556" s="890"/>
      <c r="O556" s="890"/>
      <c r="P556" s="890"/>
      <c r="Q556" s="890"/>
    </row>
    <row r="557" spans="1:17">
      <c r="A557" s="1001"/>
      <c r="C557" s="806" t="str">
        <f t="shared" si="12"/>
        <v/>
      </c>
      <c r="F557" s="617"/>
      <c r="J557" s="616"/>
      <c r="K557" s="617"/>
      <c r="L557" s="808"/>
      <c r="M557" s="889"/>
      <c r="N557" s="890"/>
      <c r="O557" s="890"/>
      <c r="P557" s="890"/>
      <c r="Q557" s="890"/>
    </row>
    <row r="558" spans="1:17">
      <c r="A558" s="1001"/>
      <c r="B558" s="616"/>
      <c r="C558" s="806" t="str">
        <f t="shared" si="12"/>
        <v/>
      </c>
      <c r="D558" s="513"/>
      <c r="E558" s="617"/>
      <c r="F558" s="617"/>
      <c r="G558" s="617"/>
      <c r="J558" s="616"/>
      <c r="K558" s="617"/>
      <c r="L558" s="808"/>
      <c r="M558" s="889"/>
      <c r="N558" s="890"/>
      <c r="O558" s="890"/>
      <c r="P558" s="890"/>
      <c r="Q558" s="890"/>
    </row>
    <row r="559" spans="1:17">
      <c r="A559" s="1001"/>
      <c r="C559" s="806" t="str">
        <f t="shared" si="12"/>
        <v/>
      </c>
      <c r="J559" s="616"/>
      <c r="K559" s="617"/>
      <c r="L559" s="808"/>
      <c r="M559" s="889"/>
      <c r="N559" s="890"/>
      <c r="O559" s="890"/>
      <c r="P559" s="890"/>
      <c r="Q559" s="890"/>
    </row>
    <row r="560" spans="1:17">
      <c r="A560" s="1001"/>
      <c r="B560" s="616"/>
      <c r="C560" s="806" t="str">
        <f t="shared" si="12"/>
        <v/>
      </c>
      <c r="D560" s="513"/>
      <c r="E560" s="617"/>
      <c r="F560" s="617"/>
      <c r="G560" s="617"/>
      <c r="J560" s="616"/>
      <c r="K560" s="617"/>
      <c r="L560" s="808"/>
      <c r="M560" s="889"/>
      <c r="N560" s="890"/>
      <c r="O560" s="890"/>
      <c r="P560" s="890"/>
      <c r="Q560" s="890"/>
    </row>
    <row r="561" spans="1:17">
      <c r="A561" s="1001"/>
      <c r="C561" s="806" t="str">
        <f t="shared" si="12"/>
        <v/>
      </c>
      <c r="D561" s="513"/>
      <c r="J561" s="616"/>
      <c r="K561" s="617"/>
      <c r="L561" s="808"/>
      <c r="M561" s="889"/>
      <c r="N561" s="890"/>
      <c r="O561" s="890"/>
      <c r="P561" s="890"/>
      <c r="Q561" s="890"/>
    </row>
    <row r="562" spans="1:17">
      <c r="A562" s="1001"/>
      <c r="B562" s="616"/>
      <c r="C562" s="806" t="str">
        <f t="shared" si="12"/>
        <v/>
      </c>
      <c r="D562" s="513"/>
      <c r="E562" s="617"/>
      <c r="F562" s="617"/>
      <c r="G562" s="617"/>
      <c r="I562" s="619"/>
      <c r="J562" s="616"/>
      <c r="K562" s="617"/>
      <c r="L562" s="808"/>
      <c r="M562" s="889"/>
      <c r="N562" s="890"/>
      <c r="O562" s="890"/>
      <c r="P562" s="890"/>
      <c r="Q562" s="890"/>
    </row>
    <row r="563" spans="1:17">
      <c r="A563" s="1001"/>
      <c r="C563" s="806" t="str">
        <f t="shared" si="12"/>
        <v/>
      </c>
      <c r="H563" s="616"/>
      <c r="J563" s="616"/>
      <c r="K563" s="617"/>
      <c r="L563" s="808"/>
      <c r="M563" s="889"/>
      <c r="N563" s="890"/>
      <c r="O563" s="890"/>
      <c r="P563" s="890"/>
      <c r="Q563" s="890"/>
    </row>
    <row r="564" spans="1:17">
      <c r="A564" s="1001"/>
      <c r="C564" s="806" t="str">
        <f t="shared" si="12"/>
        <v/>
      </c>
      <c r="J564" s="616"/>
      <c r="K564" s="617"/>
      <c r="L564" s="808"/>
      <c r="M564" s="889"/>
      <c r="N564" s="890"/>
      <c r="O564" s="890"/>
      <c r="P564" s="890"/>
      <c r="Q564" s="890"/>
    </row>
    <row r="565" spans="1:17">
      <c r="A565" s="1001"/>
      <c r="C565" s="806" t="str">
        <f t="shared" si="12"/>
        <v/>
      </c>
      <c r="J565" s="616"/>
      <c r="K565" s="617"/>
      <c r="L565" s="808"/>
      <c r="M565" s="889"/>
      <c r="N565" s="890"/>
      <c r="O565" s="890"/>
      <c r="P565" s="890"/>
      <c r="Q565" s="890"/>
    </row>
    <row r="566" spans="1:17">
      <c r="A566" s="1001"/>
      <c r="C566" s="806" t="str">
        <f t="shared" si="12"/>
        <v/>
      </c>
      <c r="D566" s="513"/>
      <c r="J566" s="616"/>
      <c r="K566" s="617"/>
      <c r="L566" s="808"/>
      <c r="M566" s="889"/>
      <c r="N566" s="890"/>
      <c r="O566" s="890"/>
      <c r="P566" s="890"/>
      <c r="Q566" s="890"/>
    </row>
    <row r="567" spans="1:17">
      <c r="A567" s="1001"/>
      <c r="C567" s="806" t="str">
        <f t="shared" si="12"/>
        <v/>
      </c>
      <c r="H567" s="616"/>
      <c r="J567" s="616"/>
      <c r="K567" s="617"/>
      <c r="L567" s="808"/>
      <c r="M567" s="889"/>
      <c r="N567" s="890"/>
      <c r="O567" s="890"/>
      <c r="P567" s="890"/>
      <c r="Q567" s="890"/>
    </row>
    <row r="568" spans="1:17">
      <c r="A568" s="1001"/>
      <c r="B568" s="616"/>
      <c r="C568" s="806" t="str">
        <f t="shared" si="12"/>
        <v/>
      </c>
      <c r="D568" s="513"/>
      <c r="E568" s="617"/>
      <c r="G568" s="617"/>
      <c r="I568" s="616"/>
      <c r="J568" s="616"/>
      <c r="K568" s="617"/>
      <c r="L568" s="808"/>
      <c r="M568" s="889"/>
      <c r="N568" s="890"/>
      <c r="O568" s="890"/>
      <c r="P568" s="890"/>
      <c r="Q568" s="890"/>
    </row>
    <row r="569" spans="1:17">
      <c r="A569" s="1001"/>
      <c r="C569" s="806" t="str">
        <f t="shared" si="12"/>
        <v/>
      </c>
      <c r="E569" s="617"/>
      <c r="F569" s="617"/>
      <c r="G569" s="617"/>
      <c r="H569" s="616"/>
      <c r="I569" s="616"/>
      <c r="J569" s="616"/>
      <c r="K569" s="617"/>
      <c r="L569" s="808"/>
      <c r="M569" s="889"/>
      <c r="N569" s="890"/>
      <c r="O569" s="890"/>
      <c r="P569" s="890"/>
      <c r="Q569" s="890"/>
    </row>
    <row r="570" spans="1:17">
      <c r="A570" s="1001"/>
      <c r="C570" s="806" t="str">
        <f t="shared" si="12"/>
        <v/>
      </c>
      <c r="F570" s="617"/>
      <c r="J570" s="616"/>
      <c r="K570" s="617"/>
      <c r="L570" s="808"/>
      <c r="M570" s="889"/>
      <c r="N570" s="890"/>
      <c r="O570" s="890"/>
      <c r="P570" s="890"/>
      <c r="Q570" s="890"/>
    </row>
    <row r="571" spans="1:17">
      <c r="A571" s="1001"/>
      <c r="C571" s="806" t="str">
        <f t="shared" si="12"/>
        <v/>
      </c>
      <c r="J571" s="616"/>
      <c r="K571" s="617"/>
      <c r="L571" s="808"/>
      <c r="M571" s="889"/>
      <c r="N571" s="890"/>
      <c r="O571" s="890"/>
      <c r="P571" s="890"/>
      <c r="Q571" s="890"/>
    </row>
    <row r="572" spans="1:17">
      <c r="A572" s="1001"/>
      <c r="C572" s="806" t="str">
        <f t="shared" si="12"/>
        <v/>
      </c>
      <c r="J572" s="616"/>
      <c r="K572" s="617"/>
      <c r="L572" s="808"/>
      <c r="M572" s="889"/>
      <c r="N572" s="890"/>
      <c r="O572" s="890"/>
      <c r="P572" s="890"/>
      <c r="Q572" s="890"/>
    </row>
    <row r="573" spans="1:17">
      <c r="A573" s="1001"/>
      <c r="C573" s="806" t="str">
        <f t="shared" si="12"/>
        <v/>
      </c>
      <c r="J573" s="616"/>
      <c r="K573" s="617"/>
      <c r="L573" s="808"/>
      <c r="M573" s="889"/>
      <c r="N573" s="890"/>
      <c r="O573" s="890"/>
      <c r="P573" s="890"/>
      <c r="Q573" s="890"/>
    </row>
    <row r="574" spans="1:17">
      <c r="A574" s="1001"/>
      <c r="C574" s="806" t="str">
        <f t="shared" si="12"/>
        <v/>
      </c>
      <c r="J574" s="616"/>
      <c r="K574" s="617"/>
      <c r="L574" s="808"/>
      <c r="M574" s="889"/>
      <c r="N574" s="890"/>
      <c r="O574" s="890"/>
      <c r="P574" s="890"/>
      <c r="Q574" s="890"/>
    </row>
    <row r="575" spans="1:17">
      <c r="A575" s="1001"/>
      <c r="C575" s="806" t="str">
        <f t="shared" si="12"/>
        <v/>
      </c>
      <c r="J575" s="616"/>
      <c r="K575" s="617"/>
      <c r="L575" s="808"/>
      <c r="M575" s="889"/>
      <c r="N575" s="890"/>
      <c r="O575" s="890"/>
      <c r="P575" s="890"/>
      <c r="Q575" s="890"/>
    </row>
    <row r="576" spans="1:17">
      <c r="A576" s="1001"/>
      <c r="C576" s="806" t="str">
        <f t="shared" si="12"/>
        <v/>
      </c>
      <c r="J576" s="616"/>
      <c r="K576" s="617"/>
      <c r="L576" s="808"/>
      <c r="M576" s="889"/>
      <c r="N576" s="890"/>
      <c r="O576" s="890"/>
      <c r="P576" s="890"/>
      <c r="Q576" s="890"/>
    </row>
    <row r="577" spans="1:17">
      <c r="A577" s="1001"/>
      <c r="B577" s="616"/>
      <c r="C577" s="806" t="str">
        <f t="shared" si="12"/>
        <v/>
      </c>
      <c r="D577" s="513"/>
      <c r="E577" s="617"/>
      <c r="F577" s="617"/>
      <c r="G577" s="617"/>
      <c r="J577" s="616"/>
      <c r="K577" s="617"/>
      <c r="L577" s="808"/>
      <c r="M577" s="889"/>
      <c r="N577" s="890"/>
      <c r="O577" s="890"/>
      <c r="P577" s="890"/>
      <c r="Q577" s="890"/>
    </row>
    <row r="578" spans="1:17">
      <c r="A578" s="1001"/>
      <c r="B578" s="616"/>
      <c r="C578" s="806" t="str">
        <f t="shared" si="12"/>
        <v/>
      </c>
      <c r="D578" s="513"/>
      <c r="E578" s="617"/>
      <c r="F578" s="617"/>
      <c r="G578" s="617"/>
      <c r="I578" s="619"/>
      <c r="J578" s="616"/>
      <c r="K578" s="617"/>
      <c r="L578" s="808"/>
      <c r="M578" s="889"/>
      <c r="N578" s="890"/>
      <c r="O578" s="890"/>
      <c r="P578" s="890"/>
      <c r="Q578" s="890"/>
    </row>
    <row r="579" spans="1:17">
      <c r="A579" s="1001"/>
      <c r="C579" s="806" t="str">
        <f t="shared" si="12"/>
        <v/>
      </c>
      <c r="F579" s="617"/>
      <c r="H579" s="616"/>
      <c r="J579" s="616"/>
      <c r="K579" s="617"/>
      <c r="L579" s="808"/>
      <c r="M579" s="889"/>
      <c r="N579" s="890"/>
      <c r="O579" s="890"/>
      <c r="P579" s="890"/>
      <c r="Q579" s="890"/>
    </row>
    <row r="580" spans="1:17">
      <c r="A580" s="1001"/>
      <c r="B580" s="616"/>
      <c r="C580" s="806" t="str">
        <f t="shared" si="12"/>
        <v/>
      </c>
      <c r="D580" s="513"/>
      <c r="E580" s="617"/>
      <c r="F580" s="617"/>
      <c r="G580" s="617"/>
      <c r="J580" s="616"/>
      <c r="K580" s="617"/>
      <c r="L580" s="808"/>
      <c r="M580" s="889"/>
      <c r="N580" s="890"/>
      <c r="O580" s="890"/>
      <c r="P580" s="890"/>
      <c r="Q580" s="890"/>
    </row>
    <row r="581" spans="1:17">
      <c r="A581" s="1001"/>
      <c r="C581" s="806" t="str">
        <f t="shared" si="12"/>
        <v/>
      </c>
      <c r="J581" s="616"/>
      <c r="K581" s="617"/>
      <c r="L581" s="808"/>
      <c r="M581" s="889"/>
      <c r="N581" s="890"/>
      <c r="O581" s="890"/>
      <c r="P581" s="890"/>
      <c r="Q581" s="890"/>
    </row>
    <row r="582" spans="1:17">
      <c r="A582" s="1001"/>
      <c r="B582" s="616"/>
      <c r="C582" s="806" t="str">
        <f t="shared" si="12"/>
        <v/>
      </c>
      <c r="D582" s="513"/>
      <c r="E582" s="617"/>
      <c r="F582" s="617"/>
      <c r="G582" s="617"/>
      <c r="H582" s="616"/>
      <c r="I582" s="618"/>
      <c r="J582" s="616"/>
      <c r="K582" s="617"/>
      <c r="L582" s="808"/>
      <c r="M582" s="889"/>
      <c r="N582" s="890"/>
      <c r="O582" s="890"/>
      <c r="P582" s="890"/>
      <c r="Q582" s="890"/>
    </row>
    <row r="583" spans="1:17">
      <c r="A583" s="1001"/>
      <c r="B583" s="616"/>
      <c r="C583" s="806" t="str">
        <f t="shared" si="12"/>
        <v/>
      </c>
      <c r="D583" s="513"/>
      <c r="E583" s="617"/>
      <c r="F583" s="617"/>
      <c r="G583" s="617"/>
      <c r="H583" s="616"/>
      <c r="I583" s="616"/>
      <c r="J583" s="616"/>
      <c r="K583" s="617"/>
      <c r="L583" s="808"/>
      <c r="M583" s="889"/>
      <c r="N583" s="890"/>
      <c r="O583" s="890"/>
      <c r="P583" s="890"/>
      <c r="Q583" s="890"/>
    </row>
    <row r="584" spans="1:17">
      <c r="A584" s="1001"/>
      <c r="C584" s="806" t="str">
        <f t="shared" si="12"/>
        <v/>
      </c>
      <c r="J584" s="616"/>
      <c r="K584" s="617"/>
      <c r="L584" s="808"/>
      <c r="M584" s="889"/>
      <c r="N584" s="890"/>
      <c r="O584" s="890"/>
      <c r="P584" s="890"/>
      <c r="Q584" s="890"/>
    </row>
    <row r="585" spans="1:17">
      <c r="A585" s="1001"/>
      <c r="B585" s="616"/>
      <c r="C585" s="806" t="str">
        <f t="shared" si="12"/>
        <v/>
      </c>
      <c r="D585" s="513"/>
      <c r="E585" s="617"/>
      <c r="F585" s="617"/>
      <c r="G585" s="617"/>
      <c r="J585" s="616"/>
      <c r="K585" s="617"/>
      <c r="L585" s="808"/>
      <c r="M585" s="889"/>
      <c r="N585" s="890"/>
      <c r="O585" s="890"/>
      <c r="P585" s="890"/>
      <c r="Q585" s="890"/>
    </row>
    <row r="586" spans="1:17">
      <c r="A586" s="1001"/>
      <c r="C586" s="806" t="str">
        <f t="shared" si="12"/>
        <v/>
      </c>
      <c r="F586" s="617"/>
      <c r="H586" s="616"/>
      <c r="I586" s="616"/>
      <c r="J586" s="616"/>
      <c r="K586" s="617"/>
      <c r="L586" s="808"/>
      <c r="M586" s="889"/>
      <c r="N586" s="890"/>
      <c r="O586" s="890"/>
      <c r="P586" s="890"/>
      <c r="Q586" s="890"/>
    </row>
    <row r="587" spans="1:17">
      <c r="A587" s="1001"/>
      <c r="B587" s="616"/>
      <c r="C587" s="806" t="str">
        <f t="shared" si="12"/>
        <v/>
      </c>
      <c r="D587" s="513"/>
      <c r="E587" s="617"/>
      <c r="F587" s="617"/>
      <c r="G587" s="617"/>
      <c r="J587" s="616"/>
      <c r="K587" s="617"/>
      <c r="L587" s="808"/>
      <c r="M587" s="889"/>
      <c r="N587" s="890"/>
      <c r="O587" s="890"/>
      <c r="P587" s="890"/>
      <c r="Q587" s="890"/>
    </row>
    <row r="588" spans="1:17">
      <c r="A588" s="1001"/>
      <c r="B588" s="616"/>
      <c r="C588" s="806" t="str">
        <f t="shared" si="12"/>
        <v/>
      </c>
      <c r="D588" s="513"/>
      <c r="E588" s="617"/>
      <c r="F588" s="617"/>
      <c r="G588" s="617"/>
      <c r="I588" s="616"/>
      <c r="J588" s="616"/>
      <c r="K588" s="617"/>
      <c r="L588" s="808"/>
      <c r="M588" s="889"/>
      <c r="N588" s="890"/>
      <c r="O588" s="890"/>
      <c r="P588" s="890"/>
      <c r="Q588" s="890"/>
    </row>
    <row r="589" spans="1:17">
      <c r="A589" s="1001"/>
      <c r="C589" s="806" t="str">
        <f t="shared" si="12"/>
        <v/>
      </c>
      <c r="J589" s="616"/>
      <c r="K589" s="617"/>
      <c r="L589" s="808"/>
      <c r="M589" s="889"/>
      <c r="N589" s="890"/>
      <c r="O589" s="890"/>
      <c r="P589" s="890"/>
      <c r="Q589" s="890"/>
    </row>
    <row r="590" spans="1:17">
      <c r="A590" s="1001"/>
      <c r="B590" s="616"/>
      <c r="C590" s="806" t="str">
        <f t="shared" si="12"/>
        <v/>
      </c>
      <c r="D590" s="513"/>
      <c r="E590" s="617"/>
      <c r="F590" s="617"/>
      <c r="G590" s="617"/>
      <c r="I590" s="619"/>
      <c r="J590" s="616"/>
      <c r="K590" s="617"/>
      <c r="L590" s="808"/>
      <c r="M590" s="889"/>
      <c r="N590" s="890"/>
      <c r="O590" s="890"/>
      <c r="P590" s="890"/>
      <c r="Q590" s="890"/>
    </row>
    <row r="591" spans="1:17">
      <c r="A591" s="1001"/>
      <c r="C591" s="806" t="str">
        <f t="shared" si="12"/>
        <v/>
      </c>
      <c r="J591" s="616"/>
      <c r="K591" s="617"/>
      <c r="L591" s="808"/>
      <c r="M591" s="889"/>
      <c r="N591" s="890"/>
      <c r="O591" s="890"/>
      <c r="P591" s="890"/>
      <c r="Q591" s="890"/>
    </row>
    <row r="592" spans="1:17">
      <c r="A592" s="1001"/>
      <c r="C592" s="806" t="str">
        <f t="shared" si="12"/>
        <v/>
      </c>
      <c r="J592" s="616"/>
      <c r="K592" s="617"/>
      <c r="L592" s="808"/>
      <c r="M592" s="889"/>
      <c r="N592" s="890"/>
      <c r="O592" s="890"/>
      <c r="P592" s="890"/>
      <c r="Q592" s="890"/>
    </row>
    <row r="593" spans="1:17">
      <c r="A593" s="1001"/>
      <c r="C593" s="806" t="str">
        <f t="shared" si="12"/>
        <v/>
      </c>
      <c r="J593" s="616"/>
      <c r="K593" s="617"/>
      <c r="L593" s="808"/>
      <c r="M593" s="889"/>
      <c r="N593" s="890"/>
      <c r="O593" s="890"/>
      <c r="P593" s="890"/>
      <c r="Q593" s="890"/>
    </row>
    <row r="594" spans="1:17">
      <c r="A594" s="1001"/>
      <c r="B594" s="616"/>
      <c r="C594" s="806" t="str">
        <f t="shared" si="12"/>
        <v/>
      </c>
      <c r="D594" s="513"/>
      <c r="E594" s="617"/>
      <c r="F594" s="617"/>
      <c r="G594" s="617"/>
      <c r="I594" s="619"/>
      <c r="J594" s="616"/>
      <c r="K594" s="617"/>
      <c r="L594" s="808"/>
      <c r="M594" s="889"/>
      <c r="N594" s="890"/>
      <c r="O594" s="890"/>
      <c r="P594" s="890"/>
      <c r="Q594" s="890"/>
    </row>
    <row r="595" spans="1:17">
      <c r="A595" s="1001"/>
      <c r="B595" s="616"/>
      <c r="C595" s="806" t="str">
        <f t="shared" si="12"/>
        <v/>
      </c>
      <c r="D595" s="513"/>
      <c r="E595" s="617"/>
      <c r="F595" s="617"/>
      <c r="G595" s="617"/>
      <c r="I595" s="619"/>
      <c r="J595" s="616"/>
      <c r="K595" s="617"/>
      <c r="L595" s="808"/>
      <c r="M595" s="889"/>
      <c r="N595" s="890"/>
      <c r="O595" s="890"/>
      <c r="P595" s="890"/>
      <c r="Q595" s="890"/>
    </row>
    <row r="596" spans="1:17">
      <c r="A596" s="1001"/>
      <c r="C596" s="806" t="str">
        <f t="shared" si="12"/>
        <v/>
      </c>
      <c r="J596" s="616"/>
      <c r="K596" s="617"/>
      <c r="L596" s="808"/>
      <c r="M596" s="889"/>
      <c r="N596" s="890"/>
      <c r="O596" s="890"/>
      <c r="P596" s="890"/>
      <c r="Q596" s="890"/>
    </row>
    <row r="597" spans="1:17">
      <c r="A597" s="1001"/>
      <c r="B597" s="616"/>
      <c r="C597" s="806" t="str">
        <f t="shared" si="12"/>
        <v/>
      </c>
      <c r="D597" s="513"/>
      <c r="E597" s="617"/>
      <c r="G597" s="617"/>
      <c r="J597" s="616"/>
      <c r="K597" s="617"/>
      <c r="L597" s="808"/>
      <c r="M597" s="889"/>
      <c r="N597" s="890"/>
      <c r="O597" s="890"/>
      <c r="P597" s="890"/>
      <c r="Q597" s="890"/>
    </row>
    <row r="598" spans="1:17">
      <c r="A598" s="1001"/>
      <c r="B598" s="616"/>
      <c r="C598" s="806" t="str">
        <f t="shared" si="12"/>
        <v/>
      </c>
      <c r="D598" s="513"/>
      <c r="E598" s="617"/>
      <c r="G598" s="617"/>
      <c r="J598" s="616"/>
      <c r="K598" s="617"/>
      <c r="L598" s="808"/>
      <c r="M598" s="889"/>
      <c r="N598" s="890"/>
      <c r="O598" s="890"/>
      <c r="P598" s="890"/>
      <c r="Q598" s="890"/>
    </row>
    <row r="599" spans="1:17">
      <c r="A599" s="1001"/>
      <c r="C599" s="806" t="str">
        <f t="shared" si="12"/>
        <v/>
      </c>
      <c r="J599" s="616"/>
      <c r="K599" s="617"/>
      <c r="L599" s="808"/>
      <c r="M599" s="889"/>
      <c r="N599" s="890"/>
      <c r="O599" s="890"/>
      <c r="P599" s="890"/>
      <c r="Q599" s="890"/>
    </row>
    <row r="600" spans="1:17">
      <c r="A600" s="1001"/>
      <c r="C600" s="806" t="str">
        <f t="shared" si="12"/>
        <v/>
      </c>
      <c r="F600" s="617"/>
      <c r="H600" s="616"/>
      <c r="J600" s="616"/>
      <c r="K600" s="617"/>
      <c r="L600" s="808"/>
      <c r="M600" s="889"/>
      <c r="N600" s="890"/>
      <c r="O600" s="890"/>
      <c r="P600" s="890"/>
      <c r="Q600" s="890"/>
    </row>
    <row r="601" spans="1:17">
      <c r="A601" s="1001"/>
      <c r="C601" s="806" t="str">
        <f t="shared" si="12"/>
        <v/>
      </c>
      <c r="J601" s="616"/>
      <c r="K601" s="617"/>
      <c r="L601" s="808"/>
      <c r="M601" s="889"/>
      <c r="N601" s="890"/>
      <c r="O601" s="890"/>
      <c r="P601" s="890"/>
      <c r="Q601" s="890"/>
    </row>
    <row r="602" spans="1:17">
      <c r="A602" s="1001"/>
      <c r="B602" s="616"/>
      <c r="C602" s="806" t="str">
        <f t="shared" si="12"/>
        <v/>
      </c>
      <c r="D602" s="513"/>
      <c r="G602" s="617"/>
      <c r="J602" s="616"/>
      <c r="K602" s="617"/>
      <c r="L602" s="808"/>
      <c r="M602" s="889"/>
      <c r="N602" s="890"/>
      <c r="O602" s="890"/>
      <c r="P602" s="890"/>
      <c r="Q602" s="890"/>
    </row>
    <row r="603" spans="1:17">
      <c r="A603" s="1001"/>
      <c r="B603" s="616"/>
      <c r="C603" s="806" t="str">
        <f t="shared" si="12"/>
        <v/>
      </c>
      <c r="D603" s="513"/>
      <c r="E603" s="617"/>
      <c r="F603" s="617"/>
      <c r="G603" s="617"/>
      <c r="I603" s="619"/>
      <c r="J603" s="616"/>
      <c r="K603" s="617"/>
      <c r="L603" s="808"/>
      <c r="M603" s="889"/>
      <c r="N603" s="890"/>
      <c r="O603" s="890"/>
      <c r="P603" s="890"/>
      <c r="Q603" s="890"/>
    </row>
    <row r="604" spans="1:17">
      <c r="A604" s="1001"/>
      <c r="C604" s="806" t="str">
        <f t="shared" si="12"/>
        <v/>
      </c>
      <c r="J604" s="616"/>
      <c r="K604" s="617"/>
      <c r="L604" s="808"/>
      <c r="M604" s="889"/>
      <c r="N604" s="890"/>
      <c r="O604" s="890"/>
      <c r="P604" s="890"/>
      <c r="Q604" s="890"/>
    </row>
    <row r="605" spans="1:17">
      <c r="A605" s="1001"/>
      <c r="B605" s="616"/>
      <c r="C605" s="806" t="str">
        <f t="shared" si="12"/>
        <v/>
      </c>
      <c r="D605" s="513"/>
      <c r="F605" s="617"/>
      <c r="G605" s="617"/>
      <c r="I605" s="619"/>
      <c r="J605" s="616"/>
      <c r="K605" s="617"/>
      <c r="L605" s="808"/>
      <c r="M605" s="889"/>
      <c r="N605" s="890"/>
      <c r="O605" s="890"/>
      <c r="P605" s="890"/>
      <c r="Q605" s="890"/>
    </row>
    <row r="606" spans="1:17">
      <c r="A606" s="1001"/>
      <c r="B606" s="616"/>
      <c r="C606" s="806" t="str">
        <f t="shared" si="12"/>
        <v/>
      </c>
      <c r="D606" s="513"/>
      <c r="E606" s="617"/>
      <c r="F606" s="617"/>
      <c r="G606" s="617"/>
      <c r="J606" s="616"/>
      <c r="K606" s="617"/>
      <c r="L606" s="808"/>
      <c r="M606" s="889"/>
      <c r="N606" s="890"/>
      <c r="O606" s="890"/>
      <c r="P606" s="890"/>
      <c r="Q606" s="890"/>
    </row>
    <row r="607" spans="1:17">
      <c r="A607" s="1001"/>
      <c r="C607" s="806" t="str">
        <f t="shared" si="12"/>
        <v/>
      </c>
      <c r="J607" s="616"/>
      <c r="K607" s="617"/>
      <c r="L607" s="808"/>
      <c r="M607" s="889"/>
      <c r="N607" s="890"/>
      <c r="O607" s="890"/>
      <c r="P607" s="890"/>
      <c r="Q607" s="890"/>
    </row>
    <row r="608" spans="1:17">
      <c r="A608" s="1001"/>
      <c r="C608" s="806" t="str">
        <f t="shared" si="12"/>
        <v/>
      </c>
      <c r="J608" s="616"/>
      <c r="K608" s="617"/>
      <c r="L608" s="808"/>
      <c r="M608" s="889"/>
      <c r="N608" s="890"/>
      <c r="O608" s="890"/>
      <c r="P608" s="890"/>
      <c r="Q608" s="890"/>
    </row>
    <row r="609" spans="1:17">
      <c r="A609" s="1001"/>
      <c r="C609" s="806" t="str">
        <f t="shared" ref="C609:C667" si="13">IF(ISERROR((24*60)/B609),"",((24*60)/B609))</f>
        <v/>
      </c>
      <c r="J609" s="616"/>
      <c r="K609" s="617"/>
      <c r="L609" s="808"/>
      <c r="M609" s="889"/>
      <c r="N609" s="890"/>
      <c r="O609" s="890"/>
      <c r="P609" s="890"/>
      <c r="Q609" s="890"/>
    </row>
    <row r="610" spans="1:17">
      <c r="A610" s="1001"/>
      <c r="C610" s="806" t="str">
        <f t="shared" si="13"/>
        <v/>
      </c>
      <c r="J610" s="616"/>
      <c r="K610" s="617"/>
      <c r="L610" s="808"/>
      <c r="M610" s="889"/>
      <c r="N610" s="890"/>
      <c r="O610" s="890"/>
      <c r="P610" s="890"/>
      <c r="Q610" s="890"/>
    </row>
    <row r="611" spans="1:17">
      <c r="A611" s="1001"/>
      <c r="B611" s="616"/>
      <c r="C611" s="806" t="str">
        <f t="shared" si="13"/>
        <v/>
      </c>
      <c r="D611" s="513"/>
      <c r="E611" s="617"/>
      <c r="F611" s="617"/>
      <c r="G611" s="617"/>
      <c r="I611" s="619"/>
      <c r="J611" s="616"/>
      <c r="K611" s="617"/>
      <c r="L611" s="808"/>
      <c r="M611" s="889"/>
      <c r="N611" s="890"/>
      <c r="O611" s="890"/>
      <c r="P611" s="890"/>
      <c r="Q611" s="890"/>
    </row>
    <row r="612" spans="1:17">
      <c r="A612" s="1001"/>
      <c r="C612" s="806" t="str">
        <f t="shared" si="13"/>
        <v/>
      </c>
      <c r="F612" s="617"/>
      <c r="J612" s="616"/>
      <c r="K612" s="617"/>
      <c r="L612" s="808"/>
      <c r="M612" s="889"/>
      <c r="N612" s="890"/>
      <c r="O612" s="890"/>
      <c r="P612" s="890"/>
      <c r="Q612" s="890"/>
    </row>
    <row r="613" spans="1:17">
      <c r="A613" s="1001"/>
      <c r="B613" s="616"/>
      <c r="C613" s="806" t="str">
        <f t="shared" si="13"/>
        <v/>
      </c>
      <c r="D613" s="513"/>
      <c r="E613" s="617"/>
      <c r="F613" s="617"/>
      <c r="G613" s="617"/>
      <c r="H613" s="616"/>
      <c r="I613" s="618"/>
      <c r="J613" s="616"/>
      <c r="K613" s="617"/>
      <c r="L613" s="808"/>
      <c r="M613" s="889"/>
      <c r="N613" s="890"/>
      <c r="O613" s="890"/>
      <c r="P613" s="890"/>
      <c r="Q613" s="890"/>
    </row>
    <row r="614" spans="1:17">
      <c r="A614" s="1001"/>
      <c r="B614" s="616"/>
      <c r="C614" s="806" t="str">
        <f t="shared" si="13"/>
        <v/>
      </c>
      <c r="D614" s="513"/>
      <c r="E614" s="617"/>
      <c r="G614" s="617"/>
      <c r="J614" s="616"/>
      <c r="K614" s="617"/>
      <c r="L614" s="808"/>
      <c r="M614" s="889"/>
      <c r="N614" s="890"/>
      <c r="O614" s="890"/>
      <c r="P614" s="890"/>
      <c r="Q614" s="890"/>
    </row>
    <row r="615" spans="1:17">
      <c r="A615" s="1001"/>
      <c r="B615" s="616"/>
      <c r="C615" s="806" t="str">
        <f t="shared" si="13"/>
        <v/>
      </c>
      <c r="D615" s="513"/>
      <c r="E615" s="617"/>
      <c r="F615" s="617"/>
      <c r="G615" s="617"/>
      <c r="H615" s="616"/>
      <c r="I615" s="618"/>
      <c r="J615" s="616"/>
      <c r="K615" s="617"/>
      <c r="L615" s="808"/>
      <c r="M615" s="889"/>
      <c r="N615" s="890"/>
      <c r="O615" s="890"/>
      <c r="P615" s="890"/>
      <c r="Q615" s="890"/>
    </row>
    <row r="616" spans="1:17">
      <c r="A616" s="1001"/>
      <c r="B616" s="616"/>
      <c r="C616" s="806" t="str">
        <f t="shared" si="13"/>
        <v/>
      </c>
      <c r="D616" s="513"/>
      <c r="E616" s="617"/>
      <c r="F616" s="617"/>
      <c r="G616" s="617"/>
      <c r="J616" s="616"/>
      <c r="K616" s="617"/>
      <c r="L616" s="808"/>
      <c r="M616" s="889"/>
      <c r="N616" s="890"/>
      <c r="O616" s="890"/>
      <c r="P616" s="890"/>
      <c r="Q616" s="890"/>
    </row>
    <row r="617" spans="1:17">
      <c r="A617" s="1001"/>
      <c r="B617" s="616"/>
      <c r="C617" s="806" t="str">
        <f t="shared" si="13"/>
        <v/>
      </c>
      <c r="D617" s="513"/>
      <c r="E617" s="617"/>
      <c r="F617" s="617"/>
      <c r="G617" s="617"/>
      <c r="H617" s="616"/>
      <c r="J617" s="616"/>
      <c r="K617" s="617"/>
      <c r="L617" s="808"/>
      <c r="M617" s="889"/>
      <c r="N617" s="890"/>
      <c r="O617" s="890"/>
      <c r="P617" s="890"/>
      <c r="Q617" s="890"/>
    </row>
    <row r="618" spans="1:17">
      <c r="A618" s="1001"/>
      <c r="B618" s="616"/>
      <c r="C618" s="806" t="str">
        <f t="shared" si="13"/>
        <v/>
      </c>
      <c r="D618" s="513"/>
      <c r="E618" s="617"/>
      <c r="F618" s="617"/>
      <c r="G618" s="617"/>
      <c r="I618" s="619"/>
      <c r="J618" s="616"/>
      <c r="K618" s="617"/>
      <c r="L618" s="808"/>
      <c r="M618" s="889"/>
      <c r="N618" s="890"/>
      <c r="O618" s="890"/>
      <c r="P618" s="890"/>
      <c r="Q618" s="890"/>
    </row>
    <row r="619" spans="1:17">
      <c r="A619" s="1001"/>
      <c r="B619" s="616"/>
      <c r="C619" s="806" t="str">
        <f t="shared" si="13"/>
        <v/>
      </c>
      <c r="D619" s="513"/>
      <c r="E619" s="617"/>
      <c r="F619" s="617"/>
      <c r="G619" s="617"/>
      <c r="J619" s="616"/>
      <c r="K619" s="617"/>
      <c r="L619" s="808"/>
      <c r="M619" s="889"/>
      <c r="N619" s="890"/>
      <c r="O619" s="890"/>
      <c r="P619" s="890"/>
      <c r="Q619" s="890"/>
    </row>
    <row r="620" spans="1:17">
      <c r="A620" s="1001"/>
      <c r="C620" s="806" t="str">
        <f t="shared" si="13"/>
        <v/>
      </c>
      <c r="F620" s="617"/>
      <c r="J620" s="616"/>
      <c r="K620" s="617"/>
      <c r="L620" s="808"/>
      <c r="M620" s="889"/>
      <c r="N620" s="890"/>
      <c r="O620" s="890"/>
      <c r="P620" s="890"/>
      <c r="Q620" s="890"/>
    </row>
    <row r="621" spans="1:17">
      <c r="A621" s="1001"/>
      <c r="C621" s="806" t="str">
        <f t="shared" si="13"/>
        <v/>
      </c>
      <c r="J621" s="616"/>
      <c r="K621" s="617"/>
      <c r="L621" s="808"/>
      <c r="M621" s="889"/>
      <c r="N621" s="890"/>
      <c r="O621" s="890"/>
      <c r="P621" s="890"/>
      <c r="Q621" s="890"/>
    </row>
    <row r="622" spans="1:17">
      <c r="A622" s="1001"/>
      <c r="C622" s="806" t="str">
        <f t="shared" si="13"/>
        <v/>
      </c>
      <c r="J622" s="616"/>
      <c r="K622" s="617"/>
      <c r="L622" s="808"/>
      <c r="M622" s="889"/>
      <c r="N622" s="890"/>
      <c r="O622" s="890"/>
      <c r="P622" s="890"/>
      <c r="Q622" s="890"/>
    </row>
    <row r="623" spans="1:17">
      <c r="A623" s="1001"/>
      <c r="C623" s="806" t="str">
        <f t="shared" si="13"/>
        <v/>
      </c>
      <c r="J623" s="616"/>
      <c r="K623" s="617"/>
      <c r="L623" s="808"/>
      <c r="M623" s="889"/>
      <c r="N623" s="890"/>
      <c r="O623" s="890"/>
      <c r="P623" s="890"/>
      <c r="Q623" s="890"/>
    </row>
    <row r="624" spans="1:17">
      <c r="A624" s="1001"/>
      <c r="B624" s="616"/>
      <c r="C624" s="806" t="str">
        <f t="shared" si="13"/>
        <v/>
      </c>
      <c r="D624" s="513"/>
      <c r="E624" s="617"/>
      <c r="F624" s="617"/>
      <c r="G624" s="617"/>
      <c r="I624" s="619"/>
      <c r="J624" s="616"/>
      <c r="K624" s="617"/>
      <c r="L624" s="808"/>
      <c r="M624" s="889"/>
      <c r="N624" s="890"/>
      <c r="O624" s="890"/>
      <c r="P624" s="890"/>
      <c r="Q624" s="890"/>
    </row>
    <row r="625" spans="1:17">
      <c r="A625" s="1001"/>
      <c r="C625" s="806" t="str">
        <f t="shared" si="13"/>
        <v/>
      </c>
      <c r="F625" s="617"/>
      <c r="J625" s="616"/>
      <c r="K625" s="617"/>
      <c r="L625" s="808"/>
      <c r="M625" s="889"/>
      <c r="N625" s="890"/>
      <c r="O625" s="890"/>
      <c r="P625" s="890"/>
      <c r="Q625" s="890"/>
    </row>
    <row r="626" spans="1:17">
      <c r="A626" s="1001"/>
      <c r="B626" s="616"/>
      <c r="C626" s="806" t="str">
        <f t="shared" si="13"/>
        <v/>
      </c>
      <c r="D626" s="513"/>
      <c r="E626" s="617"/>
      <c r="F626" s="617"/>
      <c r="G626" s="617"/>
      <c r="J626" s="616"/>
      <c r="K626" s="617"/>
      <c r="L626" s="808"/>
      <c r="M626" s="889"/>
      <c r="N626" s="890"/>
      <c r="O626" s="890"/>
      <c r="P626" s="890"/>
      <c r="Q626" s="890"/>
    </row>
    <row r="627" spans="1:17">
      <c r="A627" s="1001"/>
      <c r="B627" s="616"/>
      <c r="C627" s="806" t="str">
        <f t="shared" si="13"/>
        <v/>
      </c>
      <c r="D627" s="513"/>
      <c r="E627" s="617"/>
      <c r="F627" s="617"/>
      <c r="G627" s="617"/>
      <c r="I627" s="619"/>
      <c r="J627" s="616"/>
      <c r="K627" s="617"/>
      <c r="L627" s="808"/>
      <c r="M627" s="889"/>
      <c r="N627" s="890"/>
      <c r="O627" s="890"/>
      <c r="P627" s="890"/>
      <c r="Q627" s="890"/>
    </row>
    <row r="628" spans="1:17">
      <c r="A628" s="1001"/>
      <c r="C628" s="806" t="str">
        <f t="shared" si="13"/>
        <v/>
      </c>
      <c r="J628" s="616"/>
      <c r="K628" s="617"/>
      <c r="L628" s="808"/>
      <c r="M628" s="889"/>
      <c r="N628" s="890"/>
      <c r="O628" s="890"/>
      <c r="P628" s="890"/>
      <c r="Q628" s="890"/>
    </row>
    <row r="629" spans="1:17">
      <c r="A629" s="1001"/>
      <c r="B629" s="616"/>
      <c r="C629" s="806" t="str">
        <f t="shared" si="13"/>
        <v/>
      </c>
      <c r="D629" s="513"/>
      <c r="E629" s="617"/>
      <c r="F629" s="617"/>
      <c r="G629" s="617"/>
      <c r="J629" s="616"/>
      <c r="K629" s="617"/>
      <c r="L629" s="808"/>
      <c r="M629" s="889"/>
      <c r="N629" s="890"/>
      <c r="O629" s="890"/>
      <c r="P629" s="890"/>
      <c r="Q629" s="890"/>
    </row>
    <row r="630" spans="1:17">
      <c r="A630" s="1001"/>
      <c r="C630" s="806" t="str">
        <f t="shared" si="13"/>
        <v/>
      </c>
      <c r="J630" s="616"/>
      <c r="K630" s="617"/>
      <c r="L630" s="808"/>
      <c r="M630" s="889"/>
      <c r="N630" s="890"/>
      <c r="O630" s="890"/>
      <c r="P630" s="890"/>
      <c r="Q630" s="890"/>
    </row>
    <row r="631" spans="1:17">
      <c r="A631" s="1001"/>
      <c r="B631" s="616"/>
      <c r="C631" s="806" t="str">
        <f t="shared" si="13"/>
        <v/>
      </c>
      <c r="D631" s="513"/>
      <c r="E631" s="617"/>
      <c r="G631" s="617"/>
      <c r="J631" s="616"/>
      <c r="K631" s="617"/>
      <c r="L631" s="808"/>
      <c r="M631" s="889"/>
      <c r="N631" s="890"/>
      <c r="O631" s="890"/>
      <c r="P631" s="890"/>
      <c r="Q631" s="890"/>
    </row>
    <row r="632" spans="1:17">
      <c r="A632" s="1001"/>
      <c r="C632" s="806" t="str">
        <f t="shared" si="13"/>
        <v/>
      </c>
      <c r="J632" s="616"/>
      <c r="K632" s="617"/>
      <c r="L632" s="808"/>
      <c r="M632" s="889"/>
      <c r="N632" s="890"/>
      <c r="O632" s="890"/>
      <c r="P632" s="890"/>
      <c r="Q632" s="890"/>
    </row>
    <row r="633" spans="1:17">
      <c r="A633" s="1001"/>
      <c r="C633" s="806" t="str">
        <f t="shared" si="13"/>
        <v/>
      </c>
      <c r="J633" s="616"/>
      <c r="K633" s="617"/>
      <c r="L633" s="808"/>
      <c r="M633" s="889"/>
      <c r="N633" s="890"/>
      <c r="O633" s="890"/>
      <c r="P633" s="890"/>
      <c r="Q633" s="890"/>
    </row>
    <row r="634" spans="1:17">
      <c r="A634" s="1001"/>
      <c r="B634" s="616"/>
      <c r="C634" s="806" t="str">
        <f t="shared" si="13"/>
        <v/>
      </c>
      <c r="D634" s="513"/>
      <c r="E634" s="617"/>
      <c r="F634" s="617"/>
      <c r="G634" s="617"/>
      <c r="I634" s="619"/>
      <c r="J634" s="616"/>
      <c r="K634" s="617"/>
      <c r="L634" s="808"/>
      <c r="M634" s="889"/>
      <c r="N634" s="890"/>
      <c r="O634" s="890"/>
      <c r="P634" s="890"/>
      <c r="Q634" s="890"/>
    </row>
    <row r="635" spans="1:17">
      <c r="A635" s="1001"/>
      <c r="B635" s="616"/>
      <c r="C635" s="806" t="str">
        <f t="shared" si="13"/>
        <v/>
      </c>
      <c r="D635" s="513"/>
      <c r="E635" s="617"/>
      <c r="F635" s="617"/>
      <c r="G635" s="617"/>
      <c r="J635" s="616"/>
      <c r="K635" s="617"/>
      <c r="L635" s="808"/>
      <c r="M635" s="889"/>
      <c r="N635" s="890"/>
      <c r="O635" s="890"/>
      <c r="P635" s="890"/>
      <c r="Q635" s="890"/>
    </row>
    <row r="636" spans="1:17">
      <c r="A636" s="1001"/>
      <c r="B636" s="616"/>
      <c r="C636" s="806" t="str">
        <f t="shared" si="13"/>
        <v/>
      </c>
      <c r="D636" s="513"/>
      <c r="E636" s="617"/>
      <c r="F636" s="617"/>
      <c r="G636" s="617"/>
      <c r="I636" s="619"/>
      <c r="J636" s="616"/>
      <c r="K636" s="617"/>
      <c r="L636" s="808"/>
      <c r="M636" s="889"/>
      <c r="N636" s="890"/>
      <c r="O636" s="890"/>
      <c r="P636" s="890"/>
      <c r="Q636" s="890"/>
    </row>
    <row r="637" spans="1:17">
      <c r="A637" s="1001"/>
      <c r="B637" s="616"/>
      <c r="C637" s="806" t="str">
        <f t="shared" si="13"/>
        <v/>
      </c>
      <c r="D637" s="513"/>
      <c r="E637" s="617"/>
      <c r="F637" s="617"/>
      <c r="G637" s="617"/>
      <c r="J637" s="616"/>
      <c r="K637" s="617"/>
      <c r="L637" s="808"/>
      <c r="M637" s="889"/>
      <c r="N637" s="890"/>
      <c r="O637" s="890"/>
      <c r="P637" s="890"/>
      <c r="Q637" s="890"/>
    </row>
    <row r="638" spans="1:17">
      <c r="A638" s="1001"/>
      <c r="B638" s="616"/>
      <c r="C638" s="806" t="str">
        <f t="shared" si="13"/>
        <v/>
      </c>
      <c r="D638" s="513"/>
      <c r="E638" s="617"/>
      <c r="F638" s="617"/>
      <c r="G638" s="617"/>
      <c r="H638" s="616"/>
      <c r="I638" s="616"/>
      <c r="J638" s="616"/>
      <c r="K638" s="617"/>
      <c r="L638" s="808"/>
      <c r="M638" s="889"/>
      <c r="N638" s="890"/>
      <c r="O638" s="890"/>
      <c r="P638" s="890"/>
      <c r="Q638" s="890"/>
    </row>
    <row r="639" spans="1:17">
      <c r="A639" s="1001"/>
      <c r="C639" s="806" t="str">
        <f t="shared" si="13"/>
        <v/>
      </c>
      <c r="J639" s="616"/>
      <c r="K639" s="617"/>
      <c r="L639" s="808"/>
      <c r="M639" s="889"/>
      <c r="N639" s="890"/>
      <c r="O639" s="890"/>
      <c r="P639" s="890"/>
      <c r="Q639" s="890"/>
    </row>
    <row r="640" spans="1:17">
      <c r="A640" s="1001"/>
      <c r="C640" s="806" t="str">
        <f t="shared" si="13"/>
        <v/>
      </c>
      <c r="J640" s="616"/>
      <c r="K640" s="617"/>
      <c r="L640" s="808"/>
      <c r="M640" s="889"/>
      <c r="N640" s="890"/>
      <c r="O640" s="890"/>
      <c r="P640" s="890"/>
      <c r="Q640" s="890"/>
    </row>
    <row r="641" spans="1:17">
      <c r="A641" s="1001"/>
      <c r="B641" s="616"/>
      <c r="C641" s="806" t="str">
        <f t="shared" si="13"/>
        <v/>
      </c>
      <c r="D641" s="513"/>
      <c r="E641" s="617"/>
      <c r="F641" s="617"/>
      <c r="G641" s="617"/>
      <c r="J641" s="616"/>
      <c r="K641" s="617"/>
      <c r="L641" s="808"/>
      <c r="M641" s="889"/>
      <c r="N641" s="890"/>
      <c r="O641" s="890"/>
      <c r="P641" s="890"/>
      <c r="Q641" s="890"/>
    </row>
    <row r="642" spans="1:17">
      <c r="A642" s="1001"/>
      <c r="B642" s="616"/>
      <c r="C642" s="806" t="str">
        <f t="shared" si="13"/>
        <v/>
      </c>
      <c r="D642" s="513"/>
      <c r="E642" s="617"/>
      <c r="F642" s="617"/>
      <c r="G642" s="617"/>
      <c r="H642" s="616"/>
      <c r="I642" s="618"/>
      <c r="J642" s="616"/>
      <c r="K642" s="617"/>
      <c r="L642" s="808"/>
      <c r="M642" s="889"/>
      <c r="N642" s="890"/>
      <c r="O642" s="890"/>
      <c r="P642" s="890"/>
      <c r="Q642" s="890"/>
    </row>
    <row r="643" spans="1:17">
      <c r="A643" s="1001"/>
      <c r="B643" s="616"/>
      <c r="C643" s="806" t="str">
        <f t="shared" si="13"/>
        <v/>
      </c>
      <c r="D643" s="513"/>
      <c r="E643" s="617"/>
      <c r="F643" s="617"/>
      <c r="G643" s="617"/>
      <c r="I643" s="618"/>
      <c r="J643" s="616"/>
      <c r="K643" s="617"/>
      <c r="L643" s="808"/>
      <c r="M643" s="889"/>
      <c r="N643" s="890"/>
      <c r="O643" s="890"/>
      <c r="P643" s="890"/>
      <c r="Q643" s="890"/>
    </row>
    <row r="644" spans="1:17">
      <c r="A644" s="1001"/>
      <c r="B644" s="616"/>
      <c r="C644" s="806" t="str">
        <f t="shared" si="13"/>
        <v/>
      </c>
      <c r="D644" s="513"/>
      <c r="E644" s="617"/>
      <c r="F644" s="617"/>
      <c r="G644" s="617"/>
      <c r="J644" s="616"/>
      <c r="K644" s="617"/>
      <c r="L644" s="808"/>
      <c r="M644" s="889"/>
      <c r="N644" s="890"/>
      <c r="O644" s="890"/>
      <c r="P644" s="890"/>
      <c r="Q644" s="890"/>
    </row>
    <row r="645" spans="1:17">
      <c r="A645" s="1001"/>
      <c r="C645" s="806" t="str">
        <f t="shared" si="13"/>
        <v/>
      </c>
      <c r="J645" s="616"/>
      <c r="K645" s="617"/>
      <c r="L645" s="808"/>
      <c r="M645" s="889"/>
      <c r="N645" s="890"/>
      <c r="O645" s="890"/>
      <c r="P645" s="890"/>
      <c r="Q645" s="890"/>
    </row>
    <row r="646" spans="1:17">
      <c r="A646" s="1001"/>
      <c r="C646" s="806" t="str">
        <f t="shared" si="13"/>
        <v/>
      </c>
      <c r="J646" s="616"/>
      <c r="K646" s="617"/>
      <c r="L646" s="808"/>
      <c r="M646" s="889"/>
      <c r="N646" s="890"/>
      <c r="O646" s="890"/>
      <c r="P646" s="890"/>
      <c r="Q646" s="890"/>
    </row>
    <row r="647" spans="1:17">
      <c r="A647" s="1001"/>
      <c r="B647" s="616"/>
      <c r="C647" s="806" t="str">
        <f t="shared" si="13"/>
        <v/>
      </c>
      <c r="D647" s="513"/>
      <c r="E647" s="617"/>
      <c r="F647" s="617"/>
      <c r="G647" s="617"/>
      <c r="J647" s="616"/>
      <c r="K647" s="617"/>
      <c r="L647" s="808"/>
      <c r="M647" s="889"/>
      <c r="N647" s="890"/>
      <c r="O647" s="890"/>
      <c r="P647" s="890"/>
      <c r="Q647" s="890"/>
    </row>
    <row r="648" spans="1:17">
      <c r="A648" s="1001"/>
      <c r="C648" s="806" t="str">
        <f t="shared" si="13"/>
        <v/>
      </c>
      <c r="H648" s="616"/>
      <c r="J648" s="616"/>
      <c r="K648" s="617"/>
      <c r="L648" s="808"/>
      <c r="M648" s="889"/>
      <c r="N648" s="890"/>
      <c r="O648" s="890"/>
      <c r="P648" s="890"/>
      <c r="Q648" s="890"/>
    </row>
    <row r="649" spans="1:17">
      <c r="A649" s="1001"/>
      <c r="B649" s="616"/>
      <c r="C649" s="806" t="str">
        <f t="shared" si="13"/>
        <v/>
      </c>
      <c r="D649" s="513"/>
      <c r="E649" s="617"/>
      <c r="F649" s="617"/>
      <c r="G649" s="617"/>
      <c r="I649" s="619"/>
      <c r="J649" s="616"/>
      <c r="K649" s="617"/>
      <c r="L649" s="808"/>
      <c r="M649" s="889"/>
      <c r="N649" s="890"/>
      <c r="O649" s="890"/>
      <c r="P649" s="890"/>
      <c r="Q649" s="890"/>
    </row>
    <row r="650" spans="1:17">
      <c r="A650" s="1001"/>
      <c r="B650" s="616"/>
      <c r="C650" s="806" t="str">
        <f t="shared" si="13"/>
        <v/>
      </c>
      <c r="D650" s="513"/>
      <c r="E650" s="617"/>
      <c r="F650" s="617"/>
      <c r="G650" s="617"/>
      <c r="J650" s="616"/>
      <c r="K650" s="617"/>
      <c r="L650" s="808"/>
      <c r="M650" s="889"/>
      <c r="N650" s="890"/>
      <c r="O650" s="890"/>
      <c r="P650" s="890"/>
      <c r="Q650" s="890"/>
    </row>
    <row r="651" spans="1:17">
      <c r="A651" s="1001"/>
      <c r="C651" s="806" t="str">
        <f t="shared" si="13"/>
        <v/>
      </c>
      <c r="J651" s="616"/>
      <c r="K651" s="617"/>
      <c r="L651" s="808"/>
      <c r="M651" s="889"/>
      <c r="N651" s="890"/>
      <c r="O651" s="890"/>
      <c r="P651" s="890"/>
      <c r="Q651" s="890"/>
    </row>
    <row r="652" spans="1:17">
      <c r="A652" s="1001"/>
      <c r="B652" s="616"/>
      <c r="C652" s="806" t="str">
        <f t="shared" si="13"/>
        <v/>
      </c>
      <c r="D652" s="513"/>
      <c r="E652" s="617"/>
      <c r="F652" s="617"/>
      <c r="G652" s="617"/>
      <c r="J652" s="616"/>
      <c r="K652" s="617"/>
      <c r="L652" s="808"/>
      <c r="M652" s="889"/>
      <c r="N652" s="890"/>
      <c r="O652" s="890"/>
      <c r="P652" s="890"/>
      <c r="Q652" s="890"/>
    </row>
    <row r="653" spans="1:17">
      <c r="A653" s="1001"/>
      <c r="C653" s="806" t="str">
        <f t="shared" si="13"/>
        <v/>
      </c>
      <c r="J653" s="616"/>
      <c r="K653" s="617"/>
      <c r="L653" s="808"/>
      <c r="M653" s="889"/>
      <c r="N653" s="890"/>
      <c r="O653" s="890"/>
      <c r="P653" s="890"/>
      <c r="Q653" s="890"/>
    </row>
    <row r="654" spans="1:17">
      <c r="A654" s="1001"/>
      <c r="C654" s="806" t="str">
        <f t="shared" si="13"/>
        <v/>
      </c>
      <c r="J654" s="616"/>
      <c r="K654" s="617"/>
      <c r="L654" s="808"/>
      <c r="M654" s="889"/>
      <c r="N654" s="890"/>
      <c r="O654" s="890"/>
      <c r="P654" s="890"/>
      <c r="Q654" s="890"/>
    </row>
    <row r="655" spans="1:17">
      <c r="A655" s="1001"/>
      <c r="C655" s="806" t="str">
        <f t="shared" si="13"/>
        <v/>
      </c>
      <c r="K655" s="617"/>
      <c r="L655" s="808"/>
      <c r="M655" s="889"/>
      <c r="N655" s="890"/>
      <c r="O655" s="890"/>
      <c r="P655" s="890"/>
      <c r="Q655" s="890"/>
    </row>
    <row r="656" spans="1:17">
      <c r="A656" s="1001"/>
      <c r="B656" s="616"/>
      <c r="C656" s="806" t="str">
        <f t="shared" si="13"/>
        <v/>
      </c>
      <c r="D656" s="513"/>
      <c r="E656" s="617"/>
      <c r="F656" s="617"/>
      <c r="G656" s="617"/>
      <c r="H656" s="616"/>
      <c r="I656" s="618"/>
      <c r="J656" s="616"/>
      <c r="K656" s="617"/>
      <c r="L656" s="808"/>
      <c r="M656" s="889"/>
      <c r="N656" s="890"/>
      <c r="O656" s="890"/>
      <c r="P656" s="890"/>
      <c r="Q656" s="890"/>
    </row>
    <row r="657" spans="1:17">
      <c r="A657" s="1001"/>
      <c r="C657" s="806" t="str">
        <f t="shared" si="13"/>
        <v/>
      </c>
      <c r="H657" s="616"/>
      <c r="J657" s="616"/>
      <c r="K657" s="617"/>
      <c r="L657" s="808"/>
      <c r="M657" s="889"/>
      <c r="N657" s="890"/>
      <c r="O657" s="890"/>
      <c r="P657" s="890"/>
      <c r="Q657" s="890"/>
    </row>
    <row r="658" spans="1:17">
      <c r="A658" s="1001"/>
      <c r="C658" s="806" t="str">
        <f t="shared" si="13"/>
        <v/>
      </c>
      <c r="J658" s="616"/>
      <c r="K658" s="617"/>
      <c r="L658" s="808"/>
      <c r="M658" s="889"/>
      <c r="N658" s="890"/>
      <c r="O658" s="890"/>
      <c r="P658" s="890"/>
      <c r="Q658" s="890"/>
    </row>
    <row r="659" spans="1:17">
      <c r="A659" s="1001"/>
      <c r="B659" s="616"/>
      <c r="C659" s="806" t="str">
        <f t="shared" si="13"/>
        <v/>
      </c>
      <c r="D659" s="513"/>
      <c r="E659" s="617"/>
      <c r="F659" s="617"/>
      <c r="G659" s="617"/>
      <c r="J659" s="616"/>
      <c r="K659" s="617"/>
      <c r="L659" s="808"/>
      <c r="M659" s="889"/>
      <c r="N659" s="890"/>
      <c r="O659" s="890"/>
      <c r="P659" s="890"/>
      <c r="Q659" s="890"/>
    </row>
    <row r="660" spans="1:17">
      <c r="A660" s="1001"/>
      <c r="C660" s="806" t="str">
        <f t="shared" si="13"/>
        <v/>
      </c>
      <c r="J660" s="616"/>
      <c r="K660" s="617"/>
      <c r="L660" s="808"/>
      <c r="M660" s="889"/>
      <c r="N660" s="890"/>
      <c r="O660" s="890"/>
      <c r="P660" s="890"/>
      <c r="Q660" s="890"/>
    </row>
    <row r="661" spans="1:17">
      <c r="A661" s="1001"/>
      <c r="C661" s="806" t="str">
        <f t="shared" si="13"/>
        <v/>
      </c>
      <c r="J661" s="616"/>
      <c r="K661" s="617"/>
      <c r="L661" s="808"/>
      <c r="M661" s="889"/>
      <c r="N661" s="890"/>
      <c r="O661" s="890"/>
      <c r="P661" s="890"/>
      <c r="Q661" s="890"/>
    </row>
    <row r="662" spans="1:17">
      <c r="A662" s="1001"/>
      <c r="B662" s="616"/>
      <c r="C662" s="806" t="str">
        <f t="shared" si="13"/>
        <v/>
      </c>
      <c r="D662" s="513"/>
      <c r="E662" s="617"/>
      <c r="F662" s="617"/>
      <c r="G662" s="617"/>
      <c r="I662" s="619"/>
      <c r="J662" s="616"/>
      <c r="K662" s="617"/>
      <c r="L662" s="808"/>
      <c r="M662" s="889"/>
      <c r="N662" s="890"/>
      <c r="O662" s="890"/>
      <c r="P662" s="890"/>
      <c r="Q662" s="890"/>
    </row>
    <row r="663" spans="1:17">
      <c r="A663" s="1001"/>
      <c r="B663" s="616"/>
      <c r="C663" s="806" t="str">
        <f t="shared" si="13"/>
        <v/>
      </c>
      <c r="D663" s="513"/>
      <c r="E663" s="617"/>
      <c r="F663" s="617"/>
      <c r="G663" s="617"/>
      <c r="J663" s="616"/>
      <c r="K663" s="617"/>
      <c r="L663" s="808"/>
      <c r="M663" s="889"/>
      <c r="N663" s="890"/>
      <c r="O663" s="890"/>
      <c r="P663" s="890"/>
      <c r="Q663" s="890"/>
    </row>
    <row r="664" spans="1:17">
      <c r="A664" s="1001"/>
      <c r="B664" s="616"/>
      <c r="C664" s="806" t="str">
        <f t="shared" si="13"/>
        <v/>
      </c>
      <c r="D664" s="513"/>
      <c r="E664" s="617"/>
      <c r="F664" s="617"/>
      <c r="G664" s="617"/>
      <c r="I664" s="619"/>
      <c r="J664" s="616"/>
      <c r="K664" s="617"/>
      <c r="L664" s="808"/>
      <c r="M664" s="889"/>
      <c r="N664" s="890"/>
      <c r="O664" s="890"/>
      <c r="P664" s="890"/>
      <c r="Q664" s="890"/>
    </row>
    <row r="665" spans="1:17">
      <c r="A665" s="1001"/>
      <c r="C665" s="806" t="str">
        <f t="shared" si="13"/>
        <v/>
      </c>
      <c r="J665" s="616"/>
      <c r="K665" s="617"/>
      <c r="L665" s="808"/>
      <c r="M665" s="889"/>
      <c r="N665" s="890"/>
      <c r="O665" s="890"/>
      <c r="P665" s="890"/>
      <c r="Q665" s="890"/>
    </row>
    <row r="666" spans="1:17">
      <c r="A666" s="1001"/>
      <c r="B666" s="616"/>
      <c r="C666" s="806" t="str">
        <f t="shared" si="13"/>
        <v/>
      </c>
      <c r="D666" s="513"/>
      <c r="E666" s="617"/>
      <c r="G666" s="617"/>
      <c r="J666" s="616"/>
      <c r="K666" s="617"/>
      <c r="L666" s="808"/>
      <c r="M666" s="889"/>
      <c r="N666" s="890"/>
      <c r="O666" s="890"/>
      <c r="P666" s="890"/>
      <c r="Q666" s="890"/>
    </row>
    <row r="667" spans="1:17">
      <c r="A667" s="1001"/>
      <c r="C667" s="806" t="str">
        <f t="shared" si="13"/>
        <v/>
      </c>
      <c r="F667" s="617"/>
      <c r="J667" s="616"/>
      <c r="K667" s="617"/>
      <c r="L667" s="808"/>
      <c r="M667" s="889"/>
      <c r="N667" s="890"/>
      <c r="O667" s="890"/>
      <c r="P667" s="890"/>
      <c r="Q667" s="890"/>
    </row>
    <row r="668" spans="1:17">
      <c r="A668" s="1001"/>
      <c r="B668" s="616"/>
      <c r="C668" s="806" t="str">
        <f>IF(ISERROR((24*60)/B668),"",((24*60)/B668))</f>
        <v/>
      </c>
      <c r="D668" s="513"/>
      <c r="E668" s="617"/>
      <c r="F668" s="617"/>
      <c r="G668" s="617"/>
      <c r="I668" s="619"/>
      <c r="J668" s="616"/>
      <c r="K668" s="617"/>
      <c r="L668" s="808"/>
      <c r="M668" s="889"/>
      <c r="N668" s="890"/>
      <c r="O668" s="890"/>
      <c r="P668" s="890"/>
      <c r="Q668" s="890"/>
    </row>
    <row r="669" spans="1:17">
      <c r="A669" s="1001"/>
      <c r="B669" s="616"/>
      <c r="C669" s="806" t="str">
        <f>IF(ISERROR((24*60)/B669),"",((24*60)/B669))</f>
        <v/>
      </c>
      <c r="D669" s="513"/>
      <c r="E669" s="617"/>
      <c r="F669" s="617"/>
      <c r="G669" s="617"/>
      <c r="J669" s="616"/>
      <c r="K669" s="617"/>
      <c r="L669" s="808"/>
      <c r="M669" s="889"/>
      <c r="N669" s="890"/>
      <c r="O669" s="890"/>
      <c r="P669" s="890"/>
      <c r="Q669" s="890"/>
    </row>
    <row r="670" spans="1:17">
      <c r="A670" s="1001"/>
      <c r="B670" s="616"/>
      <c r="C670" s="806" t="str">
        <f>IF(ISERROR((24*60)/B670),"",((24*60)/B670))</f>
        <v/>
      </c>
      <c r="D670" s="513"/>
      <c r="E670" s="617"/>
      <c r="F670" s="617"/>
      <c r="G670" s="617"/>
      <c r="J670" s="616"/>
      <c r="K670" s="617"/>
      <c r="L670" s="808"/>
      <c r="M670" s="889"/>
      <c r="N670" s="890"/>
      <c r="O670" s="890"/>
      <c r="P670" s="890"/>
      <c r="Q670" s="890"/>
    </row>
    <row r="671" spans="1:17">
      <c r="A671" s="1001"/>
      <c r="C671" s="806" t="str">
        <f>IF(ISERROR((24*60)/B671),"",((24*60)/B671))</f>
        <v/>
      </c>
      <c r="E671" s="617"/>
      <c r="F671" s="617"/>
      <c r="G671" s="617"/>
      <c r="H671" s="616"/>
      <c r="I671" s="618"/>
      <c r="J671" s="616"/>
      <c r="K671" s="617"/>
      <c r="L671" s="808"/>
      <c r="M671" s="889"/>
      <c r="N671" s="890"/>
      <c r="O671" s="890"/>
      <c r="P671" s="890"/>
      <c r="Q671" s="890"/>
    </row>
    <row r="672" spans="1:17">
      <c r="A672" s="1001"/>
      <c r="C672" s="806" t="str">
        <f t="shared" ref="C672:C735" si="14">IF(ISERROR((24*60)/B672),"",((24*60)/B672))</f>
        <v/>
      </c>
      <c r="F672" s="617"/>
      <c r="J672" s="616"/>
      <c r="K672" s="617"/>
      <c r="L672" s="808"/>
      <c r="M672" s="889"/>
      <c r="N672" s="890"/>
      <c r="O672" s="890"/>
      <c r="P672" s="890"/>
      <c r="Q672" s="890"/>
    </row>
    <row r="673" spans="1:17">
      <c r="A673" s="1001"/>
      <c r="B673" s="616"/>
      <c r="C673" s="806" t="str">
        <f t="shared" si="14"/>
        <v/>
      </c>
      <c r="D673" s="513"/>
      <c r="E673" s="617"/>
      <c r="F673" s="617"/>
      <c r="G673" s="617"/>
      <c r="H673" s="616"/>
      <c r="I673" s="616"/>
      <c r="J673" s="616"/>
      <c r="K673" s="617"/>
      <c r="L673" s="808"/>
      <c r="M673" s="889"/>
      <c r="N673" s="890"/>
      <c r="O673" s="890"/>
      <c r="P673" s="890"/>
      <c r="Q673" s="890"/>
    </row>
    <row r="674" spans="1:17">
      <c r="A674" s="1001"/>
      <c r="C674" s="806" t="str">
        <f t="shared" si="14"/>
        <v/>
      </c>
      <c r="J674" s="616"/>
      <c r="K674" s="617"/>
      <c r="L674" s="808"/>
      <c r="M674" s="889"/>
      <c r="N674" s="890"/>
      <c r="O674" s="890"/>
      <c r="P674" s="890"/>
      <c r="Q674" s="890"/>
    </row>
    <row r="675" spans="1:17">
      <c r="A675" s="1001"/>
      <c r="B675" s="616"/>
      <c r="C675" s="806" t="str">
        <f t="shared" si="14"/>
        <v/>
      </c>
      <c r="D675" s="513"/>
      <c r="E675" s="617"/>
      <c r="F675" s="617"/>
      <c r="G675" s="617"/>
      <c r="I675" s="619"/>
      <c r="J675" s="616"/>
      <c r="K675" s="617"/>
      <c r="L675" s="808"/>
      <c r="M675" s="889"/>
      <c r="N675" s="890"/>
      <c r="O675" s="890"/>
      <c r="P675" s="890"/>
      <c r="Q675" s="890"/>
    </row>
    <row r="676" spans="1:17">
      <c r="A676" s="1001"/>
      <c r="B676" s="616"/>
      <c r="C676" s="806" t="str">
        <f t="shared" si="14"/>
        <v/>
      </c>
      <c r="D676" s="513"/>
      <c r="E676" s="617"/>
      <c r="F676" s="617"/>
      <c r="G676" s="617"/>
      <c r="I676" s="619"/>
      <c r="J676" s="616"/>
      <c r="K676" s="617"/>
      <c r="L676" s="808"/>
      <c r="M676" s="889"/>
      <c r="N676" s="890"/>
      <c r="O676" s="890"/>
      <c r="P676" s="890"/>
      <c r="Q676" s="890"/>
    </row>
    <row r="677" spans="1:17">
      <c r="A677" s="1001"/>
      <c r="C677" s="806" t="str">
        <f t="shared" si="14"/>
        <v/>
      </c>
      <c r="H677" s="616"/>
      <c r="J677" s="616"/>
      <c r="K677" s="617"/>
      <c r="L677" s="808"/>
      <c r="M677" s="889"/>
      <c r="N677" s="890"/>
      <c r="O677" s="890"/>
      <c r="P677" s="890"/>
      <c r="Q677" s="890"/>
    </row>
    <row r="678" spans="1:17">
      <c r="A678" s="1001"/>
      <c r="B678" s="616"/>
      <c r="C678" s="806" t="str">
        <f t="shared" si="14"/>
        <v/>
      </c>
      <c r="D678" s="513"/>
      <c r="E678" s="617"/>
      <c r="F678" s="617"/>
      <c r="G678" s="617"/>
      <c r="I678" s="619"/>
      <c r="J678" s="616"/>
      <c r="K678" s="617"/>
      <c r="L678" s="808"/>
      <c r="M678" s="889"/>
      <c r="N678" s="890"/>
      <c r="O678" s="890"/>
      <c r="P678" s="890"/>
      <c r="Q678" s="890"/>
    </row>
    <row r="679" spans="1:17">
      <c r="A679" s="1001"/>
      <c r="B679" s="616"/>
      <c r="C679" s="806" t="str">
        <f t="shared" si="14"/>
        <v/>
      </c>
      <c r="D679" s="513"/>
      <c r="H679" s="616"/>
      <c r="I679" s="618"/>
      <c r="J679" s="616"/>
      <c r="K679" s="617"/>
      <c r="L679" s="808"/>
      <c r="M679" s="889"/>
      <c r="N679" s="890"/>
      <c r="O679" s="890"/>
      <c r="P679" s="890"/>
      <c r="Q679" s="890"/>
    </row>
    <row r="680" spans="1:17">
      <c r="A680" s="1001"/>
      <c r="B680" s="616"/>
      <c r="C680" s="806" t="str">
        <f t="shared" si="14"/>
        <v/>
      </c>
      <c r="D680" s="513"/>
      <c r="E680" s="617"/>
      <c r="F680" s="617"/>
      <c r="G680" s="617"/>
      <c r="I680" s="619"/>
      <c r="J680" s="616"/>
      <c r="K680" s="617"/>
      <c r="L680" s="808"/>
      <c r="M680" s="889"/>
      <c r="N680" s="890"/>
      <c r="O680" s="890"/>
      <c r="P680" s="890"/>
      <c r="Q680" s="890"/>
    </row>
    <row r="681" spans="1:17">
      <c r="A681" s="1001"/>
      <c r="C681" s="806" t="str">
        <f t="shared" si="14"/>
        <v/>
      </c>
      <c r="J681" s="616"/>
      <c r="K681" s="617"/>
      <c r="L681" s="808"/>
      <c r="M681" s="889"/>
      <c r="N681" s="890"/>
      <c r="O681" s="890"/>
      <c r="P681" s="890"/>
      <c r="Q681" s="890"/>
    </row>
    <row r="682" spans="1:17">
      <c r="A682" s="1001"/>
      <c r="B682" s="616"/>
      <c r="C682" s="806" t="str">
        <f t="shared" si="14"/>
        <v/>
      </c>
      <c r="D682" s="513"/>
      <c r="E682" s="617"/>
      <c r="F682" s="617"/>
      <c r="G682" s="617"/>
      <c r="H682" s="616"/>
      <c r="J682" s="616"/>
      <c r="K682" s="617"/>
      <c r="L682" s="808"/>
      <c r="M682" s="889"/>
      <c r="N682" s="890"/>
      <c r="O682" s="890"/>
      <c r="P682" s="890"/>
      <c r="Q682" s="890"/>
    </row>
    <row r="683" spans="1:17">
      <c r="A683" s="1001"/>
      <c r="C683" s="806" t="str">
        <f t="shared" si="14"/>
        <v/>
      </c>
      <c r="F683" s="617"/>
      <c r="J683" s="616"/>
      <c r="K683" s="617"/>
      <c r="L683" s="808"/>
      <c r="M683" s="889"/>
      <c r="N683" s="890"/>
      <c r="O683" s="890"/>
      <c r="P683" s="890"/>
      <c r="Q683" s="890"/>
    </row>
    <row r="684" spans="1:17">
      <c r="A684" s="1001"/>
      <c r="B684" s="616"/>
      <c r="C684" s="806" t="str">
        <f t="shared" si="14"/>
        <v/>
      </c>
      <c r="D684" s="513"/>
      <c r="E684" s="617"/>
      <c r="F684" s="617"/>
      <c r="G684" s="617"/>
      <c r="I684" s="619"/>
      <c r="J684" s="616"/>
      <c r="K684" s="617"/>
      <c r="L684" s="808"/>
      <c r="M684" s="889"/>
      <c r="N684" s="890"/>
      <c r="O684" s="890"/>
      <c r="P684" s="890"/>
      <c r="Q684" s="890"/>
    </row>
    <row r="685" spans="1:17">
      <c r="A685" s="1001"/>
      <c r="C685" s="806" t="str">
        <f t="shared" si="14"/>
        <v/>
      </c>
      <c r="J685" s="616"/>
      <c r="K685" s="617"/>
      <c r="L685" s="808"/>
      <c r="M685" s="889"/>
      <c r="N685" s="890"/>
      <c r="O685" s="890"/>
      <c r="P685" s="890"/>
      <c r="Q685" s="890"/>
    </row>
    <row r="686" spans="1:17">
      <c r="A686" s="1001"/>
      <c r="C686" s="806" t="str">
        <f t="shared" si="14"/>
        <v/>
      </c>
      <c r="F686" s="617"/>
      <c r="J686" s="616"/>
      <c r="K686" s="617"/>
      <c r="L686" s="808"/>
      <c r="M686" s="889"/>
      <c r="N686" s="890"/>
      <c r="O686" s="890"/>
      <c r="P686" s="890"/>
      <c r="Q686" s="890"/>
    </row>
    <row r="687" spans="1:17">
      <c r="A687" s="1001"/>
      <c r="B687" s="616"/>
      <c r="C687" s="806" t="str">
        <f t="shared" si="14"/>
        <v/>
      </c>
      <c r="D687" s="513"/>
      <c r="E687" s="617"/>
      <c r="G687" s="617"/>
      <c r="I687" s="619"/>
      <c r="J687" s="616"/>
      <c r="K687" s="617"/>
      <c r="L687" s="808"/>
      <c r="M687" s="889"/>
      <c r="N687" s="890"/>
      <c r="O687" s="890"/>
      <c r="P687" s="890"/>
      <c r="Q687" s="890"/>
    </row>
    <row r="688" spans="1:17">
      <c r="A688" s="1001"/>
      <c r="C688" s="806" t="str">
        <f t="shared" si="14"/>
        <v/>
      </c>
      <c r="J688" s="616"/>
      <c r="K688" s="617"/>
      <c r="L688" s="808"/>
      <c r="M688" s="889"/>
      <c r="N688" s="890"/>
      <c r="O688" s="890"/>
      <c r="P688" s="890"/>
      <c r="Q688" s="890"/>
    </row>
    <row r="689" spans="1:17">
      <c r="A689" s="1001"/>
      <c r="C689" s="806" t="str">
        <f t="shared" si="14"/>
        <v/>
      </c>
      <c r="J689" s="616"/>
      <c r="K689" s="617"/>
      <c r="L689" s="808"/>
      <c r="M689" s="889"/>
      <c r="N689" s="890"/>
      <c r="O689" s="890"/>
      <c r="P689" s="890"/>
      <c r="Q689" s="890"/>
    </row>
    <row r="690" spans="1:17">
      <c r="A690" s="1001"/>
      <c r="C690" s="806" t="str">
        <f t="shared" si="14"/>
        <v/>
      </c>
      <c r="J690" s="616"/>
      <c r="K690" s="617"/>
      <c r="L690" s="808"/>
      <c r="M690" s="889"/>
      <c r="N690" s="890"/>
      <c r="O690" s="890"/>
      <c r="P690" s="890"/>
      <c r="Q690" s="890"/>
    </row>
    <row r="691" spans="1:17">
      <c r="A691" s="1001"/>
      <c r="C691" s="806" t="str">
        <f t="shared" si="14"/>
        <v/>
      </c>
      <c r="J691" s="616"/>
      <c r="K691" s="617"/>
      <c r="L691" s="808"/>
      <c r="M691" s="889"/>
      <c r="N691" s="890"/>
      <c r="O691" s="890"/>
      <c r="P691" s="890"/>
      <c r="Q691" s="890"/>
    </row>
    <row r="692" spans="1:17">
      <c r="A692" s="1001"/>
      <c r="C692" s="806" t="str">
        <f t="shared" si="14"/>
        <v/>
      </c>
      <c r="J692" s="616"/>
      <c r="K692" s="617"/>
      <c r="L692" s="808"/>
      <c r="M692" s="889"/>
      <c r="N692" s="890"/>
      <c r="O692" s="890"/>
      <c r="P692" s="890"/>
      <c r="Q692" s="890"/>
    </row>
    <row r="693" spans="1:17">
      <c r="A693" s="1001"/>
      <c r="C693" s="806" t="str">
        <f t="shared" si="14"/>
        <v/>
      </c>
      <c r="J693" s="616"/>
      <c r="K693" s="617"/>
      <c r="L693" s="808"/>
      <c r="M693" s="889"/>
      <c r="N693" s="890"/>
      <c r="O693" s="890"/>
      <c r="P693" s="890"/>
      <c r="Q693" s="890"/>
    </row>
    <row r="694" spans="1:17">
      <c r="A694" s="1001"/>
      <c r="B694" s="616"/>
      <c r="C694" s="806" t="str">
        <f t="shared" si="14"/>
        <v/>
      </c>
      <c r="D694" s="513"/>
      <c r="E694" s="617"/>
      <c r="F694" s="617"/>
      <c r="G694" s="617"/>
      <c r="I694" s="619"/>
      <c r="J694" s="616"/>
      <c r="K694" s="617"/>
      <c r="L694" s="808"/>
      <c r="M694" s="889"/>
      <c r="N694" s="890"/>
      <c r="O694" s="890"/>
      <c r="P694" s="890"/>
      <c r="Q694" s="890"/>
    </row>
    <row r="695" spans="1:17">
      <c r="A695" s="1001"/>
      <c r="B695" s="616"/>
      <c r="C695" s="806" t="str">
        <f t="shared" si="14"/>
        <v/>
      </c>
      <c r="D695" s="513"/>
      <c r="E695" s="617"/>
      <c r="G695" s="617"/>
      <c r="J695" s="616"/>
      <c r="K695" s="617"/>
      <c r="L695" s="808"/>
      <c r="M695" s="889"/>
      <c r="N695" s="890"/>
      <c r="O695" s="890"/>
      <c r="P695" s="890"/>
      <c r="Q695" s="890"/>
    </row>
    <row r="696" spans="1:17">
      <c r="A696" s="1001"/>
      <c r="B696" s="616"/>
      <c r="C696" s="806" t="str">
        <f t="shared" si="14"/>
        <v/>
      </c>
      <c r="D696" s="513"/>
      <c r="E696" s="617"/>
      <c r="F696" s="617"/>
      <c r="G696" s="617"/>
      <c r="H696" s="616"/>
      <c r="I696" s="619"/>
      <c r="J696" s="616"/>
      <c r="K696" s="617"/>
      <c r="L696" s="808"/>
      <c r="M696" s="889"/>
      <c r="N696" s="890"/>
      <c r="O696" s="890"/>
      <c r="P696" s="890"/>
      <c r="Q696" s="890"/>
    </row>
    <row r="697" spans="1:17">
      <c r="A697" s="1001"/>
      <c r="C697" s="806" t="str">
        <f t="shared" si="14"/>
        <v/>
      </c>
      <c r="F697" s="617"/>
      <c r="J697" s="616"/>
      <c r="K697" s="617"/>
      <c r="L697" s="808"/>
      <c r="M697" s="889"/>
      <c r="N697" s="890"/>
      <c r="O697" s="890"/>
      <c r="P697" s="890"/>
      <c r="Q697" s="890"/>
    </row>
    <row r="698" spans="1:17">
      <c r="A698" s="1001"/>
      <c r="B698" s="616"/>
      <c r="C698" s="806" t="str">
        <f t="shared" si="14"/>
        <v/>
      </c>
      <c r="D698" s="513"/>
      <c r="E698" s="617"/>
      <c r="F698" s="617"/>
      <c r="G698" s="617"/>
      <c r="J698" s="616"/>
      <c r="K698" s="617"/>
      <c r="L698" s="808"/>
      <c r="M698" s="889"/>
      <c r="N698" s="890"/>
      <c r="O698" s="890"/>
      <c r="P698" s="890"/>
      <c r="Q698" s="890"/>
    </row>
    <row r="699" spans="1:17">
      <c r="A699" s="1001"/>
      <c r="B699" s="616"/>
      <c r="C699" s="806" t="str">
        <f t="shared" si="14"/>
        <v/>
      </c>
      <c r="D699" s="513"/>
      <c r="E699" s="617"/>
      <c r="F699" s="617"/>
      <c r="G699" s="617"/>
      <c r="I699" s="619"/>
      <c r="J699" s="616"/>
      <c r="K699" s="617"/>
      <c r="L699" s="808"/>
      <c r="M699" s="889"/>
      <c r="N699" s="890"/>
      <c r="O699" s="890"/>
      <c r="P699" s="890"/>
      <c r="Q699" s="890"/>
    </row>
    <row r="700" spans="1:17">
      <c r="A700" s="1001"/>
      <c r="B700" s="616"/>
      <c r="C700" s="806" t="str">
        <f t="shared" si="14"/>
        <v/>
      </c>
      <c r="D700" s="513"/>
      <c r="E700" s="617"/>
      <c r="F700" s="617"/>
      <c r="G700" s="617"/>
      <c r="I700" s="619"/>
      <c r="J700" s="616"/>
      <c r="K700" s="617"/>
      <c r="L700" s="808"/>
      <c r="M700" s="889"/>
      <c r="N700" s="890"/>
      <c r="O700" s="890"/>
      <c r="P700" s="890"/>
      <c r="Q700" s="890"/>
    </row>
    <row r="701" spans="1:17">
      <c r="A701" s="1001"/>
      <c r="B701" s="616"/>
      <c r="C701" s="806" t="str">
        <f t="shared" si="14"/>
        <v/>
      </c>
      <c r="D701" s="513"/>
      <c r="E701" s="617"/>
      <c r="G701" s="617"/>
      <c r="J701" s="616"/>
      <c r="K701" s="617"/>
      <c r="L701" s="808"/>
      <c r="M701" s="889"/>
      <c r="N701" s="890"/>
      <c r="O701" s="890"/>
      <c r="P701" s="890"/>
      <c r="Q701" s="890"/>
    </row>
    <row r="702" spans="1:17">
      <c r="A702" s="1001"/>
      <c r="B702" s="616"/>
      <c r="C702" s="806" t="str">
        <f t="shared" si="14"/>
        <v/>
      </c>
      <c r="D702" s="513"/>
      <c r="E702" s="617"/>
      <c r="F702" s="617"/>
      <c r="G702" s="617"/>
      <c r="I702" s="619"/>
      <c r="J702" s="616"/>
      <c r="K702" s="617"/>
      <c r="L702" s="808"/>
      <c r="M702" s="889"/>
      <c r="N702" s="890"/>
      <c r="O702" s="890"/>
      <c r="P702" s="890"/>
      <c r="Q702" s="890"/>
    </row>
    <row r="703" spans="1:17">
      <c r="A703" s="1001"/>
      <c r="C703" s="806" t="str">
        <f t="shared" si="14"/>
        <v/>
      </c>
      <c r="J703" s="616"/>
      <c r="K703" s="617"/>
      <c r="L703" s="808"/>
      <c r="M703" s="889"/>
      <c r="N703" s="890"/>
      <c r="O703" s="890"/>
      <c r="P703" s="890"/>
      <c r="Q703" s="890"/>
    </row>
    <row r="704" spans="1:17">
      <c r="A704" s="1001"/>
      <c r="B704" s="616"/>
      <c r="C704" s="806" t="str">
        <f t="shared" si="14"/>
        <v/>
      </c>
      <c r="D704" s="513"/>
      <c r="E704" s="617"/>
      <c r="F704" s="617"/>
      <c r="G704" s="617"/>
      <c r="I704" s="619"/>
      <c r="J704" s="616"/>
      <c r="K704" s="617"/>
      <c r="L704" s="808"/>
      <c r="M704" s="889"/>
      <c r="N704" s="890"/>
      <c r="O704" s="890"/>
      <c r="P704" s="890"/>
      <c r="Q704" s="890"/>
    </row>
    <row r="705" spans="1:17">
      <c r="A705" s="1001"/>
      <c r="B705" s="616"/>
      <c r="C705" s="806" t="str">
        <f t="shared" si="14"/>
        <v/>
      </c>
      <c r="D705" s="513"/>
      <c r="E705" s="617"/>
      <c r="F705" s="617"/>
      <c r="G705" s="617"/>
      <c r="I705" s="619"/>
      <c r="J705" s="616"/>
      <c r="K705" s="617"/>
      <c r="L705" s="808"/>
      <c r="M705" s="889"/>
      <c r="N705" s="890"/>
      <c r="O705" s="890"/>
      <c r="P705" s="890"/>
      <c r="Q705" s="890"/>
    </row>
    <row r="706" spans="1:17">
      <c r="A706" s="1001"/>
      <c r="C706" s="806" t="str">
        <f t="shared" si="14"/>
        <v/>
      </c>
      <c r="J706" s="616"/>
      <c r="K706" s="617"/>
      <c r="L706" s="808"/>
      <c r="M706" s="889"/>
      <c r="N706" s="890"/>
      <c r="O706" s="890"/>
      <c r="P706" s="890"/>
      <c r="Q706" s="890"/>
    </row>
    <row r="707" spans="1:17">
      <c r="A707" s="1001"/>
      <c r="B707" s="616"/>
      <c r="C707" s="806" t="str">
        <f t="shared" si="14"/>
        <v/>
      </c>
      <c r="D707" s="513"/>
      <c r="E707" s="617"/>
      <c r="F707" s="617"/>
      <c r="G707" s="617"/>
      <c r="J707" s="616"/>
      <c r="K707" s="617"/>
      <c r="L707" s="808"/>
      <c r="M707" s="889"/>
      <c r="N707" s="890"/>
      <c r="O707" s="890"/>
      <c r="P707" s="890"/>
      <c r="Q707" s="890"/>
    </row>
    <row r="708" spans="1:17">
      <c r="A708" s="1001"/>
      <c r="C708" s="806" t="str">
        <f t="shared" si="14"/>
        <v/>
      </c>
      <c r="J708" s="616"/>
      <c r="K708" s="617"/>
      <c r="L708" s="808"/>
      <c r="M708" s="889"/>
      <c r="N708" s="890"/>
      <c r="O708" s="890"/>
      <c r="P708" s="890"/>
      <c r="Q708" s="890"/>
    </row>
    <row r="709" spans="1:17">
      <c r="A709" s="1001"/>
      <c r="B709" s="616"/>
      <c r="C709" s="806" t="str">
        <f t="shared" si="14"/>
        <v/>
      </c>
      <c r="D709" s="513"/>
      <c r="E709" s="617"/>
      <c r="G709" s="617"/>
      <c r="J709" s="616"/>
      <c r="K709" s="617"/>
      <c r="L709" s="808"/>
      <c r="M709" s="889"/>
      <c r="N709" s="890"/>
      <c r="O709" s="890"/>
      <c r="P709" s="890"/>
      <c r="Q709" s="890"/>
    </row>
    <row r="710" spans="1:17">
      <c r="A710" s="1001"/>
      <c r="B710" s="616"/>
      <c r="C710" s="806" t="str">
        <f t="shared" si="14"/>
        <v/>
      </c>
      <c r="D710" s="513"/>
      <c r="E710" s="617"/>
      <c r="F710" s="617"/>
      <c r="G710" s="617"/>
      <c r="H710" s="616"/>
      <c r="J710" s="616"/>
      <c r="K710" s="617"/>
      <c r="L710" s="808"/>
      <c r="M710" s="889"/>
      <c r="N710" s="890"/>
      <c r="O710" s="890"/>
      <c r="P710" s="890"/>
      <c r="Q710" s="890"/>
    </row>
    <row r="711" spans="1:17">
      <c r="A711" s="1001"/>
      <c r="B711" s="616"/>
      <c r="C711" s="806" t="str">
        <f t="shared" si="14"/>
        <v/>
      </c>
      <c r="D711" s="513"/>
      <c r="E711" s="617"/>
      <c r="F711" s="617"/>
      <c r="G711" s="617"/>
      <c r="J711" s="616"/>
      <c r="K711" s="617"/>
      <c r="L711" s="808"/>
      <c r="M711" s="889"/>
      <c r="N711" s="890"/>
      <c r="O711" s="890"/>
      <c r="P711" s="890"/>
      <c r="Q711" s="890"/>
    </row>
    <row r="712" spans="1:17">
      <c r="A712" s="1001"/>
      <c r="C712" s="806" t="str">
        <f t="shared" si="14"/>
        <v/>
      </c>
      <c r="J712" s="616"/>
      <c r="K712" s="617"/>
      <c r="L712" s="808"/>
      <c r="M712" s="889"/>
      <c r="N712" s="890"/>
      <c r="O712" s="890"/>
      <c r="P712" s="890"/>
      <c r="Q712" s="890"/>
    </row>
    <row r="713" spans="1:17">
      <c r="A713" s="1001"/>
      <c r="C713" s="806" t="str">
        <f t="shared" si="14"/>
        <v/>
      </c>
      <c r="J713" s="616"/>
      <c r="K713" s="617"/>
      <c r="L713" s="808"/>
      <c r="M713" s="889"/>
      <c r="N713" s="890"/>
      <c r="O713" s="890"/>
      <c r="P713" s="890"/>
      <c r="Q713" s="890"/>
    </row>
    <row r="714" spans="1:17">
      <c r="A714" s="1001"/>
      <c r="C714" s="806" t="str">
        <f t="shared" si="14"/>
        <v/>
      </c>
      <c r="J714" s="616"/>
      <c r="K714" s="617"/>
      <c r="L714" s="808"/>
      <c r="M714" s="889"/>
      <c r="N714" s="890"/>
      <c r="O714" s="890"/>
      <c r="P714" s="890"/>
      <c r="Q714" s="890"/>
    </row>
    <row r="715" spans="1:17">
      <c r="A715" s="1001"/>
      <c r="C715" s="806" t="str">
        <f t="shared" si="14"/>
        <v/>
      </c>
      <c r="J715" s="616"/>
      <c r="K715" s="617"/>
      <c r="L715" s="808"/>
      <c r="M715" s="889"/>
      <c r="N715" s="890"/>
      <c r="O715" s="890"/>
      <c r="P715" s="890"/>
      <c r="Q715" s="890"/>
    </row>
    <row r="716" spans="1:17">
      <c r="A716" s="1001"/>
      <c r="C716" s="806" t="str">
        <f t="shared" si="14"/>
        <v/>
      </c>
      <c r="F716" s="617"/>
      <c r="J716" s="616"/>
      <c r="K716" s="617"/>
      <c r="L716" s="808"/>
      <c r="M716" s="889"/>
      <c r="N716" s="890"/>
      <c r="O716" s="890"/>
      <c r="P716" s="890"/>
      <c r="Q716" s="890"/>
    </row>
    <row r="717" spans="1:17">
      <c r="A717" s="1001"/>
      <c r="C717" s="806" t="str">
        <f t="shared" si="14"/>
        <v/>
      </c>
      <c r="J717" s="616"/>
      <c r="K717" s="617"/>
      <c r="L717" s="808"/>
      <c r="M717" s="889"/>
      <c r="N717" s="890"/>
      <c r="O717" s="890"/>
      <c r="P717" s="890"/>
      <c r="Q717" s="890"/>
    </row>
    <row r="718" spans="1:17">
      <c r="A718" s="1001"/>
      <c r="B718" s="616"/>
      <c r="C718" s="806" t="str">
        <f t="shared" si="14"/>
        <v/>
      </c>
      <c r="D718" s="513"/>
      <c r="E718" s="617"/>
      <c r="F718" s="617"/>
      <c r="G718" s="617"/>
      <c r="I718" s="619"/>
      <c r="J718" s="616"/>
      <c r="K718" s="617"/>
      <c r="L718" s="808"/>
      <c r="M718" s="889"/>
      <c r="N718" s="890"/>
      <c r="O718" s="890"/>
      <c r="P718" s="890"/>
      <c r="Q718" s="890"/>
    </row>
    <row r="719" spans="1:17">
      <c r="A719" s="1001"/>
      <c r="C719" s="806" t="str">
        <f t="shared" si="14"/>
        <v/>
      </c>
      <c r="J719" s="616"/>
      <c r="K719" s="617"/>
      <c r="L719" s="808"/>
      <c r="M719" s="889"/>
      <c r="N719" s="890"/>
      <c r="O719" s="890"/>
      <c r="P719" s="890"/>
      <c r="Q719" s="890"/>
    </row>
    <row r="720" spans="1:17">
      <c r="A720" s="1001"/>
      <c r="C720" s="806" t="str">
        <f t="shared" si="14"/>
        <v/>
      </c>
      <c r="J720" s="616"/>
      <c r="K720" s="617"/>
      <c r="L720" s="808"/>
      <c r="M720" s="889"/>
      <c r="N720" s="890"/>
      <c r="O720" s="890"/>
      <c r="P720" s="890"/>
      <c r="Q720" s="890"/>
    </row>
    <row r="721" spans="1:17">
      <c r="A721" s="1001"/>
      <c r="C721" s="806" t="str">
        <f t="shared" si="14"/>
        <v/>
      </c>
      <c r="J721" s="616"/>
      <c r="K721" s="617"/>
      <c r="L721" s="808"/>
      <c r="M721" s="889"/>
      <c r="N721" s="890"/>
      <c r="O721" s="890"/>
      <c r="P721" s="890"/>
      <c r="Q721" s="890"/>
    </row>
    <row r="722" spans="1:17">
      <c r="A722" s="1001"/>
      <c r="B722" s="616"/>
      <c r="C722" s="806" t="str">
        <f t="shared" si="14"/>
        <v/>
      </c>
      <c r="D722" s="513"/>
      <c r="E722" s="617"/>
      <c r="G722" s="617"/>
      <c r="J722" s="616"/>
      <c r="K722" s="617"/>
      <c r="L722" s="808"/>
      <c r="M722" s="889"/>
      <c r="N722" s="890"/>
      <c r="O722" s="890"/>
      <c r="P722" s="890"/>
      <c r="Q722" s="890"/>
    </row>
    <row r="723" spans="1:17">
      <c r="A723" s="1001"/>
      <c r="B723" s="616"/>
      <c r="C723" s="806" t="str">
        <f t="shared" si="14"/>
        <v/>
      </c>
      <c r="D723" s="513"/>
      <c r="E723" s="617"/>
      <c r="F723" s="617"/>
      <c r="G723" s="617"/>
      <c r="J723" s="616"/>
      <c r="K723" s="617"/>
      <c r="L723" s="808"/>
      <c r="M723" s="889"/>
      <c r="N723" s="890"/>
      <c r="O723" s="890"/>
      <c r="P723" s="890"/>
      <c r="Q723" s="890"/>
    </row>
    <row r="724" spans="1:17">
      <c r="A724" s="1001"/>
      <c r="B724" s="616"/>
      <c r="C724" s="806" t="str">
        <f t="shared" si="14"/>
        <v/>
      </c>
      <c r="D724" s="513"/>
      <c r="E724" s="617"/>
      <c r="F724" s="617"/>
      <c r="G724" s="617"/>
      <c r="H724" s="616"/>
      <c r="I724" s="616"/>
      <c r="J724" s="616"/>
      <c r="K724" s="617"/>
      <c r="L724" s="808"/>
      <c r="M724" s="889"/>
      <c r="N724" s="890"/>
      <c r="O724" s="890"/>
      <c r="P724" s="890"/>
      <c r="Q724" s="890"/>
    </row>
    <row r="725" spans="1:17">
      <c r="A725" s="1001"/>
      <c r="C725" s="806" t="str">
        <f t="shared" si="14"/>
        <v/>
      </c>
      <c r="J725" s="616"/>
      <c r="K725" s="617"/>
      <c r="L725" s="808"/>
      <c r="M725" s="889"/>
      <c r="N725" s="890"/>
      <c r="O725" s="890"/>
      <c r="P725" s="890"/>
      <c r="Q725" s="890"/>
    </row>
    <row r="726" spans="1:17">
      <c r="A726" s="1001"/>
      <c r="B726" s="616"/>
      <c r="C726" s="806" t="str">
        <f t="shared" si="14"/>
        <v/>
      </c>
      <c r="D726" s="513"/>
      <c r="E726" s="617"/>
      <c r="F726" s="617"/>
      <c r="G726" s="617"/>
      <c r="I726" s="619"/>
      <c r="J726" s="616"/>
      <c r="K726" s="617"/>
      <c r="L726" s="808"/>
      <c r="M726" s="889"/>
      <c r="N726" s="890"/>
      <c r="O726" s="890"/>
      <c r="P726" s="890"/>
      <c r="Q726" s="890"/>
    </row>
    <row r="727" spans="1:17">
      <c r="A727" s="1001"/>
      <c r="B727" s="616"/>
      <c r="C727" s="806" t="str">
        <f t="shared" si="14"/>
        <v/>
      </c>
      <c r="D727" s="513"/>
      <c r="E727" s="617"/>
      <c r="F727" s="617"/>
      <c r="G727" s="617"/>
      <c r="J727" s="616"/>
      <c r="K727" s="617"/>
      <c r="L727" s="808"/>
      <c r="M727" s="889"/>
      <c r="N727" s="890"/>
      <c r="O727" s="890"/>
      <c r="P727" s="890"/>
      <c r="Q727" s="890"/>
    </row>
    <row r="728" spans="1:17">
      <c r="A728" s="1001"/>
      <c r="C728" s="806" t="str">
        <f t="shared" si="14"/>
        <v/>
      </c>
      <c r="J728" s="616"/>
      <c r="K728" s="617"/>
      <c r="L728" s="808"/>
      <c r="M728" s="889"/>
      <c r="N728" s="890"/>
      <c r="O728" s="890"/>
      <c r="P728" s="890"/>
      <c r="Q728" s="890"/>
    </row>
    <row r="729" spans="1:17">
      <c r="A729" s="1001"/>
      <c r="C729" s="806" t="str">
        <f t="shared" si="14"/>
        <v/>
      </c>
      <c r="J729" s="616"/>
      <c r="K729" s="617"/>
      <c r="L729" s="808"/>
      <c r="M729" s="889"/>
      <c r="N729" s="890"/>
      <c r="O729" s="890"/>
      <c r="P729" s="890"/>
      <c r="Q729" s="890"/>
    </row>
    <row r="730" spans="1:17">
      <c r="A730" s="1001"/>
      <c r="C730" s="806" t="str">
        <f t="shared" si="14"/>
        <v/>
      </c>
      <c r="J730" s="616"/>
      <c r="K730" s="617"/>
      <c r="L730" s="808"/>
      <c r="M730" s="889"/>
      <c r="N730" s="890"/>
      <c r="O730" s="890"/>
      <c r="P730" s="890"/>
      <c r="Q730" s="890"/>
    </row>
    <row r="731" spans="1:17">
      <c r="A731" s="1001"/>
      <c r="C731" s="806" t="str">
        <f t="shared" si="14"/>
        <v/>
      </c>
      <c r="F731" s="617"/>
      <c r="J731" s="616"/>
      <c r="K731" s="617"/>
      <c r="L731" s="808"/>
      <c r="M731" s="889"/>
      <c r="N731" s="890"/>
      <c r="O731" s="890"/>
      <c r="P731" s="890"/>
      <c r="Q731" s="890"/>
    </row>
    <row r="732" spans="1:17">
      <c r="A732" s="1001"/>
      <c r="B732" s="616"/>
      <c r="C732" s="806" t="str">
        <f t="shared" si="14"/>
        <v/>
      </c>
      <c r="D732" s="513"/>
      <c r="E732" s="617"/>
      <c r="F732" s="617"/>
      <c r="G732" s="617"/>
      <c r="J732" s="616"/>
      <c r="K732" s="617"/>
      <c r="L732" s="808"/>
      <c r="M732" s="889"/>
      <c r="N732" s="890"/>
      <c r="O732" s="890"/>
      <c r="P732" s="890"/>
      <c r="Q732" s="890"/>
    </row>
    <row r="733" spans="1:17">
      <c r="A733" s="1001"/>
      <c r="B733" s="616"/>
      <c r="C733" s="806" t="str">
        <f t="shared" si="14"/>
        <v/>
      </c>
      <c r="D733" s="513"/>
      <c r="E733" s="617"/>
      <c r="F733" s="617"/>
      <c r="G733" s="617"/>
      <c r="I733" s="619"/>
      <c r="J733" s="616"/>
      <c r="K733" s="617"/>
      <c r="L733" s="808"/>
      <c r="M733" s="889"/>
      <c r="N733" s="890"/>
      <c r="O733" s="890"/>
      <c r="P733" s="890"/>
      <c r="Q733" s="890"/>
    </row>
    <row r="734" spans="1:17">
      <c r="A734" s="1001"/>
      <c r="B734" s="616"/>
      <c r="C734" s="806" t="str">
        <f t="shared" si="14"/>
        <v/>
      </c>
      <c r="D734" s="513"/>
      <c r="E734" s="617"/>
      <c r="F734" s="617"/>
      <c r="G734" s="617"/>
      <c r="I734" s="619"/>
      <c r="J734" s="616"/>
      <c r="K734" s="617"/>
      <c r="L734" s="808"/>
      <c r="M734" s="889"/>
      <c r="N734" s="890"/>
      <c r="O734" s="890"/>
      <c r="P734" s="890"/>
      <c r="Q734" s="890"/>
    </row>
    <row r="735" spans="1:17">
      <c r="A735" s="1001"/>
      <c r="B735" s="616"/>
      <c r="C735" s="806" t="str">
        <f t="shared" si="14"/>
        <v/>
      </c>
      <c r="D735" s="513"/>
      <c r="E735" s="617"/>
      <c r="F735" s="617"/>
      <c r="G735" s="617"/>
      <c r="H735" s="616"/>
      <c r="I735" s="619"/>
      <c r="J735" s="616"/>
      <c r="K735" s="617"/>
      <c r="L735" s="808"/>
      <c r="M735" s="889"/>
      <c r="N735" s="890"/>
      <c r="O735" s="890"/>
      <c r="P735" s="890"/>
      <c r="Q735" s="890"/>
    </row>
    <row r="736" spans="1:17">
      <c r="A736" s="1001"/>
      <c r="C736" s="806" t="str">
        <f t="shared" ref="C736:C799" si="15">IF(ISERROR((24*60)/B736),"",((24*60)/B736))</f>
        <v/>
      </c>
      <c r="J736" s="616"/>
      <c r="K736" s="617"/>
      <c r="L736" s="808"/>
      <c r="M736" s="889"/>
      <c r="N736" s="890"/>
      <c r="O736" s="890"/>
      <c r="P736" s="890"/>
      <c r="Q736" s="890"/>
    </row>
    <row r="737" spans="1:17">
      <c r="A737" s="1001"/>
      <c r="B737" s="616"/>
      <c r="C737" s="806" t="str">
        <f t="shared" si="15"/>
        <v/>
      </c>
      <c r="D737" s="513"/>
      <c r="E737" s="617"/>
      <c r="F737" s="617"/>
      <c r="G737" s="617"/>
      <c r="J737" s="616"/>
      <c r="K737" s="617"/>
      <c r="L737" s="808"/>
      <c r="M737" s="889"/>
      <c r="N737" s="890"/>
      <c r="O737" s="890"/>
      <c r="P737" s="890"/>
      <c r="Q737" s="890"/>
    </row>
    <row r="738" spans="1:17">
      <c r="A738" s="1001"/>
      <c r="C738" s="806" t="str">
        <f t="shared" si="15"/>
        <v/>
      </c>
      <c r="J738" s="616"/>
      <c r="K738" s="617"/>
      <c r="L738" s="808"/>
      <c r="M738" s="889"/>
      <c r="N738" s="890"/>
      <c r="O738" s="890"/>
      <c r="P738" s="890"/>
      <c r="Q738" s="890"/>
    </row>
    <row r="739" spans="1:17">
      <c r="A739" s="1001"/>
      <c r="C739" s="806" t="str">
        <f t="shared" si="15"/>
        <v/>
      </c>
      <c r="J739" s="616"/>
      <c r="K739" s="617"/>
      <c r="L739" s="808"/>
      <c r="M739" s="889"/>
      <c r="N739" s="890"/>
      <c r="O739" s="890"/>
      <c r="P739" s="890"/>
      <c r="Q739" s="890"/>
    </row>
    <row r="740" spans="1:17">
      <c r="A740" s="1001"/>
      <c r="C740" s="806" t="str">
        <f t="shared" si="15"/>
        <v/>
      </c>
      <c r="K740" s="617"/>
      <c r="L740" s="808"/>
      <c r="M740" s="889"/>
      <c r="N740" s="890"/>
      <c r="O740" s="890"/>
      <c r="P740" s="890"/>
      <c r="Q740" s="890"/>
    </row>
    <row r="741" spans="1:17">
      <c r="A741" s="1001"/>
      <c r="C741" s="806" t="str">
        <f t="shared" si="15"/>
        <v/>
      </c>
      <c r="K741" s="617"/>
      <c r="L741" s="808"/>
      <c r="M741" s="889"/>
      <c r="N741" s="890"/>
      <c r="O741" s="890"/>
      <c r="P741" s="890"/>
      <c r="Q741" s="890"/>
    </row>
    <row r="742" spans="1:17">
      <c r="A742" s="1001"/>
      <c r="C742" s="806" t="str">
        <f t="shared" si="15"/>
        <v/>
      </c>
      <c r="K742" s="617"/>
      <c r="L742" s="808"/>
      <c r="M742" s="889"/>
      <c r="N742" s="890"/>
      <c r="O742" s="890"/>
      <c r="P742" s="890"/>
      <c r="Q742" s="890"/>
    </row>
    <row r="743" spans="1:17">
      <c r="A743" s="1001"/>
      <c r="C743" s="806" t="str">
        <f t="shared" si="15"/>
        <v/>
      </c>
      <c r="K743" s="617"/>
      <c r="L743" s="808"/>
      <c r="M743" s="889"/>
      <c r="N743" s="890"/>
      <c r="O743" s="890"/>
      <c r="P743" s="890"/>
      <c r="Q743" s="890"/>
    </row>
    <row r="744" spans="1:17">
      <c r="A744" s="1001"/>
      <c r="C744" s="806" t="str">
        <f t="shared" si="15"/>
        <v/>
      </c>
      <c r="K744" s="617"/>
      <c r="L744" s="808"/>
      <c r="M744" s="889"/>
      <c r="N744" s="890"/>
      <c r="O744" s="890"/>
      <c r="P744" s="890"/>
      <c r="Q744" s="890"/>
    </row>
    <row r="745" spans="1:17">
      <c r="A745" s="1001"/>
      <c r="C745" s="806" t="str">
        <f t="shared" si="15"/>
        <v/>
      </c>
      <c r="K745" s="617"/>
      <c r="L745" s="808"/>
      <c r="M745" s="889"/>
      <c r="N745" s="890"/>
      <c r="O745" s="890"/>
      <c r="P745" s="890"/>
      <c r="Q745" s="890"/>
    </row>
    <row r="746" spans="1:17">
      <c r="A746" s="1001"/>
      <c r="C746" s="806" t="str">
        <f t="shared" si="15"/>
        <v/>
      </c>
      <c r="K746" s="617"/>
      <c r="L746" s="808"/>
      <c r="M746" s="889"/>
      <c r="N746" s="890"/>
      <c r="O746" s="890"/>
      <c r="P746" s="890"/>
      <c r="Q746" s="890"/>
    </row>
    <row r="747" spans="1:17">
      <c r="A747" s="1001"/>
      <c r="C747" s="806" t="str">
        <f t="shared" si="15"/>
        <v/>
      </c>
      <c r="K747" s="617"/>
      <c r="L747" s="808"/>
      <c r="M747" s="889"/>
      <c r="N747" s="890"/>
      <c r="O747" s="890"/>
      <c r="P747" s="890"/>
      <c r="Q747" s="890"/>
    </row>
    <row r="748" spans="1:17">
      <c r="A748" s="1001"/>
      <c r="C748" s="806" t="str">
        <f t="shared" si="15"/>
        <v/>
      </c>
      <c r="K748" s="617"/>
      <c r="L748" s="808"/>
      <c r="M748" s="889"/>
      <c r="N748" s="890"/>
      <c r="O748" s="890"/>
      <c r="P748" s="890"/>
      <c r="Q748" s="890"/>
    </row>
    <row r="749" spans="1:17">
      <c r="A749" s="1001"/>
      <c r="C749" s="806" t="str">
        <f t="shared" si="15"/>
        <v/>
      </c>
      <c r="K749" s="617"/>
      <c r="L749" s="808"/>
      <c r="M749" s="889"/>
      <c r="N749" s="890"/>
      <c r="O749" s="890"/>
      <c r="P749" s="890"/>
      <c r="Q749" s="890"/>
    </row>
    <row r="750" spans="1:17">
      <c r="A750" s="1001"/>
      <c r="C750" s="806" t="str">
        <f t="shared" si="15"/>
        <v/>
      </c>
      <c r="K750" s="617"/>
      <c r="L750" s="808"/>
      <c r="M750" s="889"/>
      <c r="N750" s="890"/>
      <c r="O750" s="890"/>
      <c r="P750" s="890"/>
      <c r="Q750" s="890"/>
    </row>
    <row r="751" spans="1:17">
      <c r="A751" s="1001"/>
      <c r="C751" s="806" t="str">
        <f t="shared" si="15"/>
        <v/>
      </c>
      <c r="K751" s="617"/>
      <c r="L751" s="808"/>
      <c r="M751" s="889"/>
      <c r="N751" s="890"/>
      <c r="O751" s="890"/>
      <c r="P751" s="890"/>
      <c r="Q751" s="890"/>
    </row>
    <row r="752" spans="1:17">
      <c r="A752" s="1001"/>
      <c r="C752" s="806" t="str">
        <f t="shared" si="15"/>
        <v/>
      </c>
      <c r="K752" s="617"/>
      <c r="L752" s="808"/>
      <c r="M752" s="889"/>
      <c r="N752" s="890"/>
      <c r="O752" s="890"/>
      <c r="P752" s="890"/>
      <c r="Q752" s="890"/>
    </row>
    <row r="753" spans="1:17">
      <c r="A753" s="1001"/>
      <c r="C753" s="806" t="str">
        <f t="shared" si="15"/>
        <v/>
      </c>
      <c r="K753" s="617"/>
      <c r="L753" s="808"/>
      <c r="M753" s="889"/>
      <c r="N753" s="890"/>
      <c r="O753" s="890"/>
      <c r="P753" s="890"/>
      <c r="Q753" s="890"/>
    </row>
    <row r="754" spans="1:17">
      <c r="A754" s="1001"/>
      <c r="C754" s="806" t="str">
        <f t="shared" si="15"/>
        <v/>
      </c>
      <c r="K754" s="617"/>
      <c r="L754" s="808"/>
      <c r="M754" s="889"/>
      <c r="N754" s="890"/>
      <c r="O754" s="890"/>
      <c r="P754" s="890"/>
      <c r="Q754" s="890"/>
    </row>
    <row r="755" spans="1:17">
      <c r="A755" s="1001"/>
      <c r="C755" s="806" t="str">
        <f t="shared" si="15"/>
        <v/>
      </c>
      <c r="K755" s="617"/>
      <c r="L755" s="808"/>
      <c r="M755" s="889"/>
      <c r="N755" s="890"/>
      <c r="O755" s="890"/>
      <c r="P755" s="890"/>
      <c r="Q755" s="890"/>
    </row>
    <row r="756" spans="1:17">
      <c r="A756" s="1001"/>
      <c r="C756" s="806" t="str">
        <f t="shared" si="15"/>
        <v/>
      </c>
      <c r="K756" s="617"/>
      <c r="L756" s="808"/>
      <c r="M756" s="889"/>
      <c r="N756" s="890"/>
      <c r="O756" s="890"/>
      <c r="P756" s="890"/>
      <c r="Q756" s="890"/>
    </row>
    <row r="757" spans="1:17">
      <c r="A757" s="1001"/>
      <c r="C757" s="806" t="str">
        <f t="shared" si="15"/>
        <v/>
      </c>
      <c r="K757" s="617"/>
      <c r="L757" s="808"/>
      <c r="M757" s="889"/>
      <c r="N757" s="890"/>
      <c r="O757" s="890"/>
      <c r="P757" s="890"/>
      <c r="Q757" s="890"/>
    </row>
    <row r="758" spans="1:17">
      <c r="A758" s="1001"/>
      <c r="C758" s="806" t="str">
        <f t="shared" si="15"/>
        <v/>
      </c>
      <c r="K758" s="617"/>
      <c r="L758" s="808"/>
      <c r="M758" s="889"/>
      <c r="N758" s="890"/>
      <c r="O758" s="890"/>
      <c r="P758" s="890"/>
      <c r="Q758" s="890"/>
    </row>
    <row r="759" spans="1:17">
      <c r="A759" s="1001"/>
      <c r="C759" s="806" t="str">
        <f t="shared" si="15"/>
        <v/>
      </c>
      <c r="K759" s="617"/>
      <c r="M759" s="889"/>
      <c r="N759" s="890"/>
      <c r="O759" s="890"/>
      <c r="P759" s="890"/>
      <c r="Q759" s="890"/>
    </row>
    <row r="760" spans="1:17">
      <c r="A760" s="1001"/>
      <c r="C760" s="806" t="str">
        <f t="shared" si="15"/>
        <v/>
      </c>
      <c r="K760" s="617"/>
      <c r="M760" s="889"/>
      <c r="N760" s="890"/>
      <c r="O760" s="890"/>
      <c r="P760" s="890"/>
      <c r="Q760" s="890"/>
    </row>
    <row r="761" spans="1:17">
      <c r="A761" s="1001"/>
      <c r="C761" s="806" t="str">
        <f t="shared" si="15"/>
        <v/>
      </c>
      <c r="K761" s="617"/>
      <c r="M761" s="889"/>
      <c r="N761" s="890"/>
      <c r="O761" s="890"/>
      <c r="P761" s="890"/>
      <c r="Q761" s="890"/>
    </row>
    <row r="762" spans="1:17">
      <c r="A762" s="1001"/>
      <c r="C762" s="806" t="str">
        <f t="shared" si="15"/>
        <v/>
      </c>
      <c r="K762" s="617"/>
      <c r="M762" s="889"/>
      <c r="N762" s="890"/>
      <c r="O762" s="890"/>
      <c r="P762" s="890"/>
      <c r="Q762" s="890"/>
    </row>
    <row r="763" spans="1:17">
      <c r="A763" s="1001"/>
      <c r="C763" s="806" t="str">
        <f t="shared" si="15"/>
        <v/>
      </c>
      <c r="K763" s="617"/>
      <c r="M763" s="889"/>
      <c r="N763" s="890"/>
      <c r="O763" s="890"/>
      <c r="P763" s="890"/>
      <c r="Q763" s="890"/>
    </row>
    <row r="764" spans="1:17">
      <c r="A764" s="1001"/>
      <c r="C764" s="806" t="str">
        <f t="shared" si="15"/>
        <v/>
      </c>
      <c r="K764" s="617"/>
      <c r="M764" s="889"/>
      <c r="N764" s="890"/>
      <c r="O764" s="890"/>
      <c r="P764" s="890"/>
      <c r="Q764" s="890"/>
    </row>
    <row r="765" spans="1:17">
      <c r="A765" s="1001"/>
      <c r="C765" s="806" t="str">
        <f t="shared" si="15"/>
        <v/>
      </c>
      <c r="K765" s="617"/>
      <c r="M765" s="889"/>
      <c r="N765" s="890"/>
      <c r="O765" s="890"/>
      <c r="P765" s="890"/>
      <c r="Q765" s="890"/>
    </row>
    <row r="766" spans="1:17">
      <c r="A766" s="1001"/>
      <c r="C766" s="806" t="str">
        <f t="shared" si="15"/>
        <v/>
      </c>
      <c r="K766" s="617"/>
      <c r="M766" s="889"/>
      <c r="N766" s="890"/>
      <c r="O766" s="890"/>
      <c r="P766" s="890"/>
      <c r="Q766" s="890"/>
    </row>
    <row r="767" spans="1:17">
      <c r="A767" s="1001"/>
      <c r="C767" s="806" t="str">
        <f t="shared" si="15"/>
        <v/>
      </c>
      <c r="K767" s="617"/>
      <c r="M767" s="889"/>
      <c r="N767" s="890"/>
      <c r="O767" s="890"/>
      <c r="P767" s="890"/>
      <c r="Q767" s="890"/>
    </row>
    <row r="768" spans="1:17">
      <c r="A768" s="1001"/>
      <c r="C768" s="806" t="str">
        <f t="shared" si="15"/>
        <v/>
      </c>
      <c r="K768" s="617"/>
      <c r="M768" s="889"/>
      <c r="N768" s="890"/>
      <c r="O768" s="890"/>
      <c r="P768" s="890"/>
      <c r="Q768" s="890"/>
    </row>
    <row r="769" spans="1:17">
      <c r="A769" s="1001"/>
      <c r="C769" s="806" t="str">
        <f t="shared" si="15"/>
        <v/>
      </c>
      <c r="K769" s="617"/>
      <c r="M769" s="889"/>
      <c r="N769" s="890"/>
      <c r="O769" s="890"/>
      <c r="P769" s="890"/>
      <c r="Q769" s="890"/>
    </row>
    <row r="770" spans="1:17">
      <c r="A770" s="1001"/>
      <c r="C770" s="806" t="str">
        <f t="shared" si="15"/>
        <v/>
      </c>
      <c r="K770" s="617"/>
      <c r="M770" s="889"/>
      <c r="N770" s="890"/>
      <c r="O770" s="890"/>
      <c r="P770" s="890"/>
      <c r="Q770" s="890"/>
    </row>
    <row r="771" spans="1:17">
      <c r="A771" s="1001"/>
      <c r="C771" s="806" t="str">
        <f t="shared" si="15"/>
        <v/>
      </c>
      <c r="K771" s="617"/>
      <c r="M771" s="889"/>
      <c r="N771" s="890"/>
      <c r="O771" s="890"/>
      <c r="P771" s="890"/>
      <c r="Q771" s="890"/>
    </row>
    <row r="772" spans="1:17">
      <c r="A772" s="1001"/>
      <c r="C772" s="806" t="str">
        <f t="shared" si="15"/>
        <v/>
      </c>
      <c r="K772" s="617"/>
      <c r="M772" s="889"/>
      <c r="N772" s="890"/>
      <c r="O772" s="890"/>
      <c r="P772" s="890"/>
      <c r="Q772" s="890"/>
    </row>
    <row r="773" spans="1:17">
      <c r="A773" s="1001"/>
      <c r="C773" s="806" t="str">
        <f t="shared" si="15"/>
        <v/>
      </c>
      <c r="K773" s="617"/>
      <c r="M773" s="889"/>
      <c r="N773" s="890"/>
      <c r="O773" s="890"/>
      <c r="P773" s="890"/>
      <c r="Q773" s="890"/>
    </row>
    <row r="774" spans="1:17">
      <c r="A774" s="1001"/>
      <c r="C774" s="806" t="str">
        <f t="shared" si="15"/>
        <v/>
      </c>
      <c r="K774" s="617"/>
      <c r="M774" s="889"/>
      <c r="N774" s="890"/>
      <c r="O774" s="890"/>
      <c r="P774" s="890"/>
      <c r="Q774" s="890"/>
    </row>
    <row r="775" spans="1:17">
      <c r="A775" s="1001"/>
      <c r="C775" s="806" t="str">
        <f t="shared" si="15"/>
        <v/>
      </c>
      <c r="K775" s="617"/>
      <c r="M775" s="889"/>
      <c r="N775" s="890"/>
      <c r="O775" s="890"/>
      <c r="P775" s="890"/>
      <c r="Q775" s="890"/>
    </row>
    <row r="776" spans="1:17">
      <c r="A776" s="1001"/>
      <c r="C776" s="806" t="str">
        <f t="shared" si="15"/>
        <v/>
      </c>
      <c r="K776" s="617"/>
      <c r="M776" s="889"/>
      <c r="N776" s="890"/>
      <c r="O776" s="890"/>
      <c r="P776" s="890"/>
      <c r="Q776" s="890"/>
    </row>
    <row r="777" spans="1:17">
      <c r="A777" s="1001"/>
      <c r="C777" s="806" t="str">
        <f t="shared" si="15"/>
        <v/>
      </c>
      <c r="K777" s="617"/>
      <c r="M777" s="889"/>
      <c r="N777" s="890"/>
      <c r="O777" s="890"/>
      <c r="P777" s="890"/>
      <c r="Q777" s="890"/>
    </row>
    <row r="778" spans="1:17">
      <c r="A778" s="1001"/>
      <c r="C778" s="806" t="str">
        <f t="shared" si="15"/>
        <v/>
      </c>
      <c r="K778" s="617"/>
      <c r="M778" s="889"/>
      <c r="N778" s="890"/>
      <c r="O778" s="890"/>
      <c r="P778" s="890"/>
      <c r="Q778" s="890"/>
    </row>
    <row r="779" spans="1:17">
      <c r="A779" s="1001"/>
      <c r="C779" s="806" t="str">
        <f t="shared" si="15"/>
        <v/>
      </c>
      <c r="K779" s="617"/>
      <c r="M779" s="889"/>
      <c r="N779" s="890"/>
      <c r="O779" s="890"/>
      <c r="P779" s="890"/>
      <c r="Q779" s="890"/>
    </row>
    <row r="780" spans="1:17">
      <c r="A780" s="1001"/>
      <c r="C780" s="806" t="str">
        <f t="shared" si="15"/>
        <v/>
      </c>
      <c r="K780" s="617"/>
      <c r="M780" s="889"/>
      <c r="N780" s="890"/>
      <c r="O780" s="890"/>
      <c r="P780" s="890"/>
      <c r="Q780" s="890"/>
    </row>
    <row r="781" spans="1:17">
      <c r="A781" s="1001"/>
      <c r="C781" s="806" t="str">
        <f t="shared" si="15"/>
        <v/>
      </c>
      <c r="K781" s="617"/>
      <c r="M781" s="889"/>
      <c r="N781" s="890"/>
      <c r="O781" s="890"/>
      <c r="P781" s="890"/>
      <c r="Q781" s="890"/>
    </row>
    <row r="782" spans="1:17">
      <c r="A782" s="1001"/>
      <c r="C782" s="806" t="str">
        <f t="shared" si="15"/>
        <v/>
      </c>
      <c r="K782" s="617"/>
      <c r="M782" s="889"/>
      <c r="N782" s="890"/>
      <c r="O782" s="890"/>
      <c r="P782" s="890"/>
      <c r="Q782" s="890"/>
    </row>
    <row r="783" spans="1:17">
      <c r="A783" s="1001"/>
      <c r="C783" s="806" t="str">
        <f t="shared" si="15"/>
        <v/>
      </c>
      <c r="K783" s="617"/>
      <c r="M783" s="889"/>
      <c r="N783" s="890"/>
      <c r="O783" s="890"/>
      <c r="P783" s="890"/>
      <c r="Q783" s="890"/>
    </row>
    <row r="784" spans="1:17">
      <c r="A784" s="1001"/>
      <c r="C784" s="806" t="str">
        <f t="shared" si="15"/>
        <v/>
      </c>
      <c r="K784" s="617"/>
      <c r="M784" s="889"/>
      <c r="N784" s="890"/>
      <c r="O784" s="890"/>
      <c r="P784" s="890"/>
      <c r="Q784" s="890"/>
    </row>
    <row r="785" spans="1:17">
      <c r="A785" s="1001"/>
      <c r="C785" s="806" t="str">
        <f t="shared" si="15"/>
        <v/>
      </c>
      <c r="K785" s="617"/>
      <c r="M785" s="889"/>
      <c r="N785" s="890"/>
      <c r="O785" s="890"/>
      <c r="P785" s="890"/>
      <c r="Q785" s="890"/>
    </row>
    <row r="786" spans="1:17">
      <c r="A786" s="1001"/>
      <c r="C786" s="806" t="str">
        <f t="shared" si="15"/>
        <v/>
      </c>
      <c r="K786" s="617"/>
      <c r="M786" s="889"/>
      <c r="N786" s="890"/>
      <c r="O786" s="890"/>
      <c r="P786" s="890"/>
      <c r="Q786" s="890"/>
    </row>
    <row r="787" spans="1:17">
      <c r="A787" s="1001"/>
      <c r="C787" s="806" t="str">
        <f t="shared" si="15"/>
        <v/>
      </c>
      <c r="K787" s="617"/>
      <c r="M787" s="889"/>
      <c r="N787" s="890"/>
      <c r="O787" s="890"/>
      <c r="P787" s="890"/>
      <c r="Q787" s="890"/>
    </row>
    <row r="788" spans="1:17">
      <c r="A788" s="1001"/>
      <c r="C788" s="806" t="str">
        <f t="shared" si="15"/>
        <v/>
      </c>
      <c r="K788" s="617"/>
      <c r="M788" s="889"/>
      <c r="N788" s="890"/>
      <c r="O788" s="890"/>
      <c r="P788" s="890"/>
      <c r="Q788" s="890"/>
    </row>
    <row r="789" spans="1:17">
      <c r="A789" s="1001"/>
      <c r="C789" s="806" t="str">
        <f t="shared" si="15"/>
        <v/>
      </c>
      <c r="K789" s="617"/>
      <c r="M789" s="889"/>
      <c r="N789" s="890"/>
      <c r="O789" s="890"/>
      <c r="P789" s="890"/>
      <c r="Q789" s="890"/>
    </row>
    <row r="790" spans="1:17">
      <c r="A790" s="1001"/>
      <c r="C790" s="806" t="str">
        <f t="shared" si="15"/>
        <v/>
      </c>
      <c r="K790" s="617"/>
      <c r="M790" s="889"/>
      <c r="N790" s="890"/>
      <c r="O790" s="890"/>
      <c r="P790" s="890"/>
      <c r="Q790" s="890"/>
    </row>
    <row r="791" spans="1:17">
      <c r="A791" s="1001"/>
      <c r="C791" s="806" t="str">
        <f t="shared" si="15"/>
        <v/>
      </c>
      <c r="K791" s="617"/>
      <c r="M791" s="889"/>
      <c r="N791" s="890"/>
      <c r="O791" s="890"/>
      <c r="P791" s="890"/>
      <c r="Q791" s="890"/>
    </row>
    <row r="792" spans="1:17">
      <c r="A792" s="1001"/>
      <c r="C792" s="806" t="str">
        <f t="shared" si="15"/>
        <v/>
      </c>
      <c r="K792" s="617"/>
      <c r="M792" s="889"/>
      <c r="N792" s="890"/>
      <c r="O792" s="890"/>
      <c r="P792" s="890"/>
      <c r="Q792" s="890"/>
    </row>
    <row r="793" spans="1:17">
      <c r="A793" s="1001"/>
      <c r="C793" s="806" t="str">
        <f t="shared" si="15"/>
        <v/>
      </c>
      <c r="K793" s="617"/>
      <c r="M793" s="889"/>
      <c r="N793" s="890"/>
      <c r="O793" s="890"/>
      <c r="P793" s="890"/>
      <c r="Q793" s="890"/>
    </row>
    <row r="794" spans="1:17">
      <c r="A794" s="1001"/>
      <c r="C794" s="806" t="str">
        <f t="shared" si="15"/>
        <v/>
      </c>
      <c r="K794" s="617"/>
      <c r="M794" s="889"/>
      <c r="N794" s="890"/>
      <c r="O794" s="890"/>
      <c r="P794" s="890"/>
      <c r="Q794" s="890"/>
    </row>
    <row r="795" spans="1:17">
      <c r="A795" s="1001"/>
      <c r="C795" s="806" t="str">
        <f t="shared" si="15"/>
        <v/>
      </c>
      <c r="K795" s="617"/>
      <c r="M795" s="889"/>
      <c r="N795" s="890"/>
      <c r="O795" s="890"/>
      <c r="P795" s="890"/>
      <c r="Q795" s="890"/>
    </row>
    <row r="796" spans="1:17">
      <c r="A796" s="1001"/>
      <c r="C796" s="806" t="str">
        <f t="shared" si="15"/>
        <v/>
      </c>
      <c r="K796" s="617"/>
      <c r="M796" s="889"/>
      <c r="N796" s="890"/>
      <c r="O796" s="890"/>
      <c r="P796" s="890"/>
      <c r="Q796" s="890"/>
    </row>
    <row r="797" spans="1:17">
      <c r="A797" s="1001"/>
      <c r="C797" s="806" t="str">
        <f t="shared" si="15"/>
        <v/>
      </c>
      <c r="K797" s="617"/>
      <c r="M797" s="889"/>
      <c r="N797" s="890"/>
      <c r="O797" s="890"/>
      <c r="P797" s="890"/>
      <c r="Q797" s="890"/>
    </row>
    <row r="798" spans="1:17">
      <c r="A798" s="1001"/>
      <c r="C798" s="806" t="str">
        <f t="shared" si="15"/>
        <v/>
      </c>
      <c r="K798" s="617"/>
      <c r="M798" s="889"/>
      <c r="N798" s="890"/>
      <c r="O798" s="890"/>
      <c r="P798" s="890"/>
      <c r="Q798" s="890"/>
    </row>
    <row r="799" spans="1:17">
      <c r="A799" s="1001"/>
      <c r="C799" s="806" t="str">
        <f t="shared" si="15"/>
        <v/>
      </c>
      <c r="K799" s="617"/>
      <c r="M799" s="889"/>
      <c r="N799" s="890"/>
      <c r="O799" s="890"/>
      <c r="P799" s="890"/>
      <c r="Q799" s="890"/>
    </row>
    <row r="800" spans="1:17">
      <c r="A800" s="1001"/>
      <c r="C800" s="806" t="str">
        <f t="shared" ref="C800:C863" si="16">IF(ISERROR((24*60)/B800),"",((24*60)/B800))</f>
        <v/>
      </c>
      <c r="K800" s="617"/>
      <c r="M800" s="889"/>
      <c r="N800" s="890"/>
      <c r="O800" s="890"/>
      <c r="P800" s="890"/>
      <c r="Q800" s="890"/>
    </row>
    <row r="801" spans="1:17">
      <c r="A801" s="1001"/>
      <c r="C801" s="806" t="str">
        <f t="shared" si="16"/>
        <v/>
      </c>
      <c r="K801" s="617"/>
      <c r="M801" s="889"/>
      <c r="N801" s="890"/>
      <c r="O801" s="890"/>
      <c r="P801" s="890"/>
      <c r="Q801" s="890"/>
    </row>
    <row r="802" spans="1:17">
      <c r="A802" s="1001"/>
      <c r="C802" s="806" t="str">
        <f t="shared" si="16"/>
        <v/>
      </c>
      <c r="K802" s="617"/>
      <c r="M802" s="889"/>
      <c r="N802" s="890"/>
      <c r="O802" s="890"/>
      <c r="P802" s="890"/>
      <c r="Q802" s="890"/>
    </row>
    <row r="803" spans="1:17">
      <c r="A803" s="1001"/>
      <c r="C803" s="806" t="str">
        <f t="shared" si="16"/>
        <v/>
      </c>
      <c r="K803" s="617"/>
      <c r="M803" s="889"/>
      <c r="N803" s="890"/>
      <c r="O803" s="890"/>
      <c r="P803" s="890"/>
      <c r="Q803" s="890"/>
    </row>
    <row r="804" spans="1:17">
      <c r="A804" s="1001"/>
      <c r="C804" s="806" t="str">
        <f t="shared" si="16"/>
        <v/>
      </c>
      <c r="K804" s="617"/>
      <c r="M804" s="889"/>
      <c r="N804" s="890"/>
      <c r="O804" s="890"/>
      <c r="P804" s="890"/>
      <c r="Q804" s="890"/>
    </row>
    <row r="805" spans="1:17">
      <c r="A805" s="1001"/>
      <c r="C805" s="806" t="str">
        <f t="shared" si="16"/>
        <v/>
      </c>
      <c r="K805" s="617"/>
      <c r="M805" s="889"/>
      <c r="N805" s="890"/>
      <c r="O805" s="890"/>
      <c r="P805" s="890"/>
      <c r="Q805" s="890"/>
    </row>
    <row r="806" spans="1:17">
      <c r="A806" s="1001"/>
      <c r="C806" s="806" t="str">
        <f t="shared" si="16"/>
        <v/>
      </c>
      <c r="K806" s="617"/>
      <c r="M806" s="889"/>
      <c r="N806" s="890"/>
      <c r="O806" s="890"/>
      <c r="P806" s="890"/>
      <c r="Q806" s="890"/>
    </row>
    <row r="807" spans="1:17">
      <c r="A807" s="1001"/>
      <c r="C807" s="806" t="str">
        <f t="shared" si="16"/>
        <v/>
      </c>
      <c r="K807" s="617"/>
      <c r="M807" s="889"/>
      <c r="N807" s="890"/>
      <c r="O807" s="890"/>
      <c r="P807" s="890"/>
      <c r="Q807" s="890"/>
    </row>
    <row r="808" spans="1:17">
      <c r="A808" s="1001"/>
      <c r="C808" s="806" t="str">
        <f t="shared" si="16"/>
        <v/>
      </c>
      <c r="K808" s="617"/>
      <c r="M808" s="889"/>
      <c r="N808" s="890"/>
      <c r="O808" s="890"/>
      <c r="P808" s="890"/>
      <c r="Q808" s="890"/>
    </row>
    <row r="809" spans="1:17">
      <c r="A809" s="1001"/>
      <c r="C809" s="806" t="str">
        <f t="shared" si="16"/>
        <v/>
      </c>
      <c r="K809" s="617"/>
      <c r="M809" s="889"/>
      <c r="N809" s="890"/>
      <c r="O809" s="890"/>
      <c r="P809" s="890"/>
      <c r="Q809" s="890"/>
    </row>
    <row r="810" spans="1:17">
      <c r="A810" s="1001"/>
      <c r="C810" s="806" t="str">
        <f t="shared" si="16"/>
        <v/>
      </c>
      <c r="K810" s="617"/>
      <c r="M810" s="889"/>
      <c r="N810" s="890"/>
      <c r="O810" s="890"/>
      <c r="P810" s="890"/>
      <c r="Q810" s="890"/>
    </row>
    <row r="811" spans="1:17">
      <c r="A811" s="1001"/>
      <c r="C811" s="806" t="str">
        <f t="shared" si="16"/>
        <v/>
      </c>
      <c r="K811" s="617"/>
      <c r="M811" s="889"/>
      <c r="N811" s="890"/>
      <c r="O811" s="890"/>
      <c r="P811" s="890"/>
      <c r="Q811" s="890"/>
    </row>
    <row r="812" spans="1:17">
      <c r="A812" s="1001"/>
      <c r="C812" s="806" t="str">
        <f t="shared" si="16"/>
        <v/>
      </c>
      <c r="K812" s="617"/>
      <c r="M812" s="889"/>
      <c r="N812" s="890"/>
      <c r="O812" s="890"/>
      <c r="P812" s="890"/>
      <c r="Q812" s="890"/>
    </row>
    <row r="813" spans="1:17">
      <c r="A813" s="1001"/>
      <c r="C813" s="806" t="str">
        <f t="shared" si="16"/>
        <v/>
      </c>
      <c r="K813" s="617"/>
      <c r="M813" s="889"/>
      <c r="N813" s="890"/>
      <c r="O813" s="890"/>
      <c r="P813" s="890"/>
      <c r="Q813" s="890"/>
    </row>
    <row r="814" spans="1:17">
      <c r="A814" s="1001"/>
      <c r="C814" s="806" t="str">
        <f t="shared" si="16"/>
        <v/>
      </c>
      <c r="K814" s="617"/>
      <c r="M814" s="889"/>
      <c r="N814" s="890"/>
      <c r="O814" s="890"/>
      <c r="P814" s="890"/>
      <c r="Q814" s="890"/>
    </row>
    <row r="815" spans="1:17">
      <c r="A815" s="1001"/>
      <c r="C815" s="806" t="str">
        <f t="shared" si="16"/>
        <v/>
      </c>
      <c r="K815" s="617"/>
      <c r="M815" s="889"/>
      <c r="N815" s="890"/>
      <c r="O815" s="890"/>
      <c r="P815" s="890"/>
      <c r="Q815" s="890"/>
    </row>
    <row r="816" spans="1:17">
      <c r="A816" s="1001"/>
      <c r="C816" s="806" t="str">
        <f t="shared" si="16"/>
        <v/>
      </c>
      <c r="K816" s="617"/>
      <c r="M816" s="889"/>
      <c r="N816" s="890"/>
      <c r="O816" s="890"/>
      <c r="P816" s="890"/>
      <c r="Q816" s="890"/>
    </row>
    <row r="817" spans="1:17">
      <c r="A817" s="1001"/>
      <c r="C817" s="806" t="str">
        <f t="shared" si="16"/>
        <v/>
      </c>
      <c r="K817" s="617"/>
      <c r="M817" s="889"/>
      <c r="N817" s="890"/>
      <c r="O817" s="890"/>
      <c r="P817" s="890"/>
      <c r="Q817" s="890"/>
    </row>
    <row r="818" spans="1:17">
      <c r="A818" s="1001"/>
      <c r="C818" s="806" t="str">
        <f t="shared" si="16"/>
        <v/>
      </c>
      <c r="K818" s="617"/>
      <c r="M818" s="889"/>
      <c r="N818" s="890"/>
      <c r="O818" s="890"/>
      <c r="P818" s="890"/>
      <c r="Q818" s="890"/>
    </row>
    <row r="819" spans="1:17">
      <c r="A819" s="1001"/>
      <c r="C819" s="806" t="str">
        <f t="shared" si="16"/>
        <v/>
      </c>
      <c r="K819" s="617"/>
      <c r="M819" s="889"/>
      <c r="N819" s="890"/>
      <c r="O819" s="890"/>
      <c r="P819" s="890"/>
      <c r="Q819" s="890"/>
    </row>
    <row r="820" spans="1:17">
      <c r="A820" s="1001"/>
      <c r="C820" s="806" t="str">
        <f t="shared" si="16"/>
        <v/>
      </c>
      <c r="K820" s="617"/>
      <c r="M820" s="889"/>
      <c r="N820" s="890"/>
      <c r="O820" s="890"/>
      <c r="P820" s="890"/>
      <c r="Q820" s="890"/>
    </row>
    <row r="821" spans="1:17">
      <c r="A821" s="1001"/>
      <c r="C821" s="806" t="str">
        <f t="shared" si="16"/>
        <v/>
      </c>
      <c r="K821" s="617"/>
      <c r="M821" s="889"/>
      <c r="N821" s="890"/>
      <c r="O821" s="890"/>
      <c r="P821" s="890"/>
      <c r="Q821" s="890"/>
    </row>
    <row r="822" spans="1:17">
      <c r="A822" s="1001"/>
      <c r="C822" s="806" t="str">
        <f t="shared" si="16"/>
        <v/>
      </c>
      <c r="K822" s="617"/>
      <c r="M822" s="889"/>
      <c r="N822" s="890"/>
      <c r="O822" s="890"/>
      <c r="P822" s="890"/>
      <c r="Q822" s="890"/>
    </row>
    <row r="823" spans="1:17">
      <c r="A823" s="1001"/>
      <c r="C823" s="806" t="str">
        <f t="shared" si="16"/>
        <v/>
      </c>
      <c r="K823" s="617"/>
      <c r="M823" s="889"/>
      <c r="N823" s="890"/>
      <c r="O823" s="890"/>
      <c r="P823" s="890"/>
      <c r="Q823" s="890"/>
    </row>
    <row r="824" spans="1:17">
      <c r="A824" s="1001"/>
      <c r="C824" s="806" t="str">
        <f t="shared" si="16"/>
        <v/>
      </c>
      <c r="K824" s="617"/>
      <c r="M824" s="889"/>
      <c r="N824" s="890"/>
      <c r="O824" s="890"/>
      <c r="P824" s="890"/>
      <c r="Q824" s="890"/>
    </row>
    <row r="825" spans="1:17">
      <c r="A825" s="1001"/>
      <c r="C825" s="806" t="str">
        <f t="shared" si="16"/>
        <v/>
      </c>
      <c r="K825" s="617"/>
      <c r="M825" s="889"/>
      <c r="N825" s="890"/>
      <c r="O825" s="890"/>
      <c r="P825" s="890"/>
      <c r="Q825" s="890"/>
    </row>
    <row r="826" spans="1:17">
      <c r="A826" s="1001"/>
      <c r="C826" s="806" t="str">
        <f t="shared" si="16"/>
        <v/>
      </c>
      <c r="K826" s="617"/>
      <c r="M826" s="889"/>
      <c r="N826" s="890"/>
      <c r="O826" s="890"/>
      <c r="P826" s="890"/>
      <c r="Q826" s="890"/>
    </row>
    <row r="827" spans="1:17">
      <c r="A827" s="1001"/>
      <c r="C827" s="806" t="str">
        <f t="shared" si="16"/>
        <v/>
      </c>
      <c r="K827" s="617"/>
      <c r="M827" s="889"/>
      <c r="N827" s="890"/>
      <c r="O827" s="890"/>
      <c r="P827" s="890"/>
      <c r="Q827" s="890"/>
    </row>
    <row r="828" spans="1:17">
      <c r="A828" s="1001"/>
      <c r="C828" s="806" t="str">
        <f t="shared" si="16"/>
        <v/>
      </c>
      <c r="K828" s="617"/>
      <c r="M828" s="889"/>
      <c r="N828" s="890"/>
      <c r="O828" s="890"/>
      <c r="P828" s="890"/>
      <c r="Q828" s="890"/>
    </row>
    <row r="829" spans="1:17">
      <c r="A829" s="1001"/>
      <c r="C829" s="806" t="str">
        <f t="shared" si="16"/>
        <v/>
      </c>
      <c r="K829" s="617"/>
      <c r="M829" s="889"/>
      <c r="N829" s="890"/>
      <c r="O829" s="890"/>
      <c r="P829" s="890"/>
      <c r="Q829" s="890"/>
    </row>
    <row r="830" spans="1:17">
      <c r="A830" s="1001"/>
      <c r="C830" s="806" t="str">
        <f t="shared" si="16"/>
        <v/>
      </c>
      <c r="K830" s="617"/>
      <c r="M830" s="889"/>
      <c r="N830" s="890"/>
      <c r="O830" s="890"/>
      <c r="P830" s="890"/>
      <c r="Q830" s="890"/>
    </row>
    <row r="831" spans="1:17">
      <c r="A831" s="1001"/>
      <c r="C831" s="806" t="str">
        <f t="shared" si="16"/>
        <v/>
      </c>
      <c r="K831" s="617"/>
      <c r="M831" s="889"/>
      <c r="N831" s="890"/>
      <c r="O831" s="890"/>
      <c r="P831" s="890"/>
      <c r="Q831" s="890"/>
    </row>
    <row r="832" spans="1:17">
      <c r="A832" s="1001"/>
      <c r="C832" s="806" t="str">
        <f t="shared" si="16"/>
        <v/>
      </c>
      <c r="K832" s="617"/>
      <c r="M832" s="889"/>
      <c r="N832" s="890"/>
      <c r="O832" s="890"/>
      <c r="P832" s="890"/>
      <c r="Q832" s="890"/>
    </row>
    <row r="833" spans="1:17">
      <c r="A833" s="1001"/>
      <c r="C833" s="806" t="str">
        <f t="shared" si="16"/>
        <v/>
      </c>
      <c r="K833" s="617"/>
      <c r="M833" s="889"/>
      <c r="N833" s="890"/>
      <c r="O833" s="890"/>
      <c r="P833" s="890"/>
      <c r="Q833" s="890"/>
    </row>
    <row r="834" spans="1:17">
      <c r="A834" s="1001"/>
      <c r="C834" s="806" t="str">
        <f t="shared" si="16"/>
        <v/>
      </c>
      <c r="K834" s="617"/>
      <c r="M834" s="889"/>
      <c r="N834" s="890"/>
      <c r="O834" s="890"/>
      <c r="P834" s="890"/>
      <c r="Q834" s="890"/>
    </row>
    <row r="835" spans="1:17">
      <c r="A835" s="1001"/>
      <c r="C835" s="806" t="str">
        <f t="shared" si="16"/>
        <v/>
      </c>
      <c r="K835" s="617"/>
      <c r="M835" s="889"/>
      <c r="N835" s="890"/>
      <c r="O835" s="890"/>
      <c r="P835" s="890"/>
      <c r="Q835" s="890"/>
    </row>
    <row r="836" spans="1:17">
      <c r="A836" s="1001"/>
      <c r="C836" s="806" t="str">
        <f t="shared" si="16"/>
        <v/>
      </c>
      <c r="K836" s="617"/>
      <c r="M836" s="889"/>
      <c r="N836" s="890"/>
      <c r="O836" s="890"/>
      <c r="P836" s="890"/>
      <c r="Q836" s="890"/>
    </row>
    <row r="837" spans="1:17">
      <c r="A837" s="1001"/>
      <c r="C837" s="806" t="str">
        <f t="shared" si="16"/>
        <v/>
      </c>
      <c r="K837" s="617"/>
      <c r="M837" s="889"/>
      <c r="N837" s="890"/>
      <c r="O837" s="890"/>
      <c r="P837" s="890"/>
      <c r="Q837" s="890"/>
    </row>
    <row r="838" spans="1:17">
      <c r="A838" s="1001"/>
      <c r="C838" s="806" t="str">
        <f t="shared" si="16"/>
        <v/>
      </c>
      <c r="K838" s="617"/>
      <c r="M838" s="889"/>
      <c r="N838" s="890"/>
      <c r="O838" s="890"/>
      <c r="P838" s="890"/>
      <c r="Q838" s="890"/>
    </row>
    <row r="839" spans="1:17">
      <c r="A839" s="1001"/>
      <c r="C839" s="806" t="str">
        <f t="shared" si="16"/>
        <v/>
      </c>
      <c r="K839" s="617"/>
      <c r="M839" s="889"/>
      <c r="N839" s="890"/>
      <c r="O839" s="890"/>
      <c r="P839" s="890"/>
      <c r="Q839" s="890"/>
    </row>
    <row r="840" spans="1:17">
      <c r="A840" s="1001"/>
      <c r="C840" s="806" t="str">
        <f t="shared" si="16"/>
        <v/>
      </c>
      <c r="K840" s="617"/>
      <c r="M840" s="889"/>
      <c r="N840" s="890"/>
      <c r="O840" s="890"/>
      <c r="P840" s="890"/>
      <c r="Q840" s="890"/>
    </row>
    <row r="841" spans="1:17">
      <c r="A841" s="1001"/>
      <c r="C841" s="806" t="str">
        <f t="shared" si="16"/>
        <v/>
      </c>
      <c r="K841" s="617"/>
      <c r="M841" s="889"/>
      <c r="N841" s="890"/>
      <c r="O841" s="890"/>
      <c r="P841" s="890"/>
      <c r="Q841" s="890"/>
    </row>
    <row r="842" spans="1:17">
      <c r="A842" s="1001"/>
      <c r="C842" s="806" t="str">
        <f t="shared" si="16"/>
        <v/>
      </c>
      <c r="K842" s="617"/>
      <c r="M842" s="889"/>
      <c r="N842" s="890"/>
      <c r="O842" s="890"/>
      <c r="P842" s="890"/>
      <c r="Q842" s="890"/>
    </row>
    <row r="843" spans="1:17">
      <c r="A843" s="1001"/>
      <c r="C843" s="806" t="str">
        <f t="shared" si="16"/>
        <v/>
      </c>
      <c r="K843" s="617"/>
      <c r="M843" s="889"/>
      <c r="N843" s="890"/>
      <c r="O843" s="890"/>
      <c r="P843" s="890"/>
      <c r="Q843" s="890"/>
    </row>
    <row r="844" spans="1:17">
      <c r="A844" s="1001"/>
      <c r="C844" s="806" t="str">
        <f t="shared" si="16"/>
        <v/>
      </c>
      <c r="K844" s="617"/>
      <c r="M844" s="889"/>
      <c r="N844" s="890"/>
      <c r="O844" s="890"/>
      <c r="P844" s="890"/>
      <c r="Q844" s="890"/>
    </row>
    <row r="845" spans="1:17">
      <c r="A845" s="1001"/>
      <c r="C845" s="806" t="str">
        <f t="shared" si="16"/>
        <v/>
      </c>
      <c r="K845" s="617"/>
      <c r="M845" s="889"/>
      <c r="N845" s="890"/>
      <c r="O845" s="890"/>
      <c r="P845" s="890"/>
      <c r="Q845" s="890"/>
    </row>
    <row r="846" spans="1:17">
      <c r="A846" s="1001"/>
      <c r="C846" s="806" t="str">
        <f t="shared" si="16"/>
        <v/>
      </c>
      <c r="K846" s="617"/>
      <c r="M846" s="889"/>
      <c r="N846" s="890"/>
      <c r="O846" s="890"/>
      <c r="P846" s="890"/>
      <c r="Q846" s="890"/>
    </row>
    <row r="847" spans="1:17">
      <c r="A847" s="1001"/>
      <c r="C847" s="806" t="str">
        <f t="shared" si="16"/>
        <v/>
      </c>
      <c r="K847" s="617"/>
      <c r="M847" s="889"/>
      <c r="N847" s="890"/>
      <c r="O847" s="890"/>
      <c r="P847" s="890"/>
      <c r="Q847" s="890"/>
    </row>
    <row r="848" spans="1:17">
      <c r="A848" s="1001"/>
      <c r="C848" s="806" t="str">
        <f t="shared" si="16"/>
        <v/>
      </c>
      <c r="K848" s="617"/>
      <c r="M848" s="889"/>
      <c r="N848" s="890"/>
      <c r="O848" s="890"/>
      <c r="P848" s="890"/>
      <c r="Q848" s="890"/>
    </row>
    <row r="849" spans="1:17">
      <c r="A849" s="1001"/>
      <c r="C849" s="806" t="str">
        <f t="shared" si="16"/>
        <v/>
      </c>
      <c r="K849" s="617"/>
      <c r="M849" s="889"/>
      <c r="N849" s="890"/>
      <c r="O849" s="890"/>
      <c r="P849" s="890"/>
      <c r="Q849" s="890"/>
    </row>
    <row r="850" spans="1:17">
      <c r="A850" s="1001"/>
      <c r="C850" s="806" t="str">
        <f t="shared" si="16"/>
        <v/>
      </c>
      <c r="K850" s="617"/>
      <c r="M850" s="889"/>
      <c r="N850" s="890"/>
      <c r="O850" s="890"/>
      <c r="P850" s="890"/>
      <c r="Q850" s="890"/>
    </row>
    <row r="851" spans="1:17">
      <c r="A851" s="1001"/>
      <c r="C851" s="806" t="str">
        <f t="shared" si="16"/>
        <v/>
      </c>
      <c r="K851" s="617"/>
      <c r="M851" s="889"/>
      <c r="N851" s="890"/>
      <c r="O851" s="890"/>
      <c r="P851" s="890"/>
      <c r="Q851" s="890"/>
    </row>
    <row r="852" spans="1:17">
      <c r="A852" s="1001"/>
      <c r="C852" s="806" t="str">
        <f t="shared" si="16"/>
        <v/>
      </c>
      <c r="K852" s="617"/>
      <c r="M852" s="889"/>
      <c r="N852" s="890"/>
      <c r="O852" s="890"/>
      <c r="P852" s="890"/>
      <c r="Q852" s="890"/>
    </row>
    <row r="853" spans="1:17">
      <c r="A853" s="1001"/>
      <c r="C853" s="806" t="str">
        <f t="shared" si="16"/>
        <v/>
      </c>
      <c r="K853" s="617"/>
      <c r="M853" s="889"/>
      <c r="N853" s="890"/>
      <c r="O853" s="890"/>
      <c r="P853" s="890"/>
      <c r="Q853" s="890"/>
    </row>
    <row r="854" spans="1:17">
      <c r="A854" s="1001"/>
      <c r="C854" s="806" t="str">
        <f t="shared" si="16"/>
        <v/>
      </c>
      <c r="K854" s="617"/>
      <c r="M854" s="889"/>
      <c r="N854" s="890"/>
      <c r="O854" s="890"/>
      <c r="P854" s="890"/>
      <c r="Q854" s="890"/>
    </row>
    <row r="855" spans="1:17">
      <c r="A855" s="1001"/>
      <c r="C855" s="806" t="str">
        <f t="shared" si="16"/>
        <v/>
      </c>
      <c r="K855" s="617"/>
      <c r="M855" s="889"/>
      <c r="N855" s="890"/>
      <c r="O855" s="890"/>
      <c r="P855" s="890"/>
      <c r="Q855" s="890"/>
    </row>
    <row r="856" spans="1:17">
      <c r="A856" s="1001"/>
      <c r="C856" s="806" t="str">
        <f t="shared" si="16"/>
        <v/>
      </c>
      <c r="K856" s="617"/>
      <c r="M856" s="889"/>
      <c r="N856" s="890"/>
      <c r="O856" s="890"/>
      <c r="P856" s="890"/>
      <c r="Q856" s="890"/>
    </row>
    <row r="857" spans="1:17">
      <c r="A857" s="1001"/>
      <c r="C857" s="806" t="str">
        <f t="shared" si="16"/>
        <v/>
      </c>
      <c r="K857" s="617"/>
      <c r="M857" s="889"/>
      <c r="N857" s="890"/>
      <c r="O857" s="890"/>
      <c r="P857" s="890"/>
      <c r="Q857" s="890"/>
    </row>
    <row r="858" spans="1:17">
      <c r="A858" s="1001"/>
      <c r="C858" s="806" t="str">
        <f t="shared" si="16"/>
        <v/>
      </c>
      <c r="K858" s="617"/>
      <c r="M858" s="889"/>
      <c r="N858" s="890"/>
      <c r="O858" s="890"/>
      <c r="P858" s="890"/>
      <c r="Q858" s="890"/>
    </row>
    <row r="859" spans="1:17">
      <c r="A859" s="1001"/>
      <c r="C859" s="806" t="str">
        <f t="shared" si="16"/>
        <v/>
      </c>
      <c r="K859" s="617"/>
      <c r="M859" s="889"/>
      <c r="N859" s="890"/>
      <c r="O859" s="890"/>
      <c r="P859" s="890"/>
      <c r="Q859" s="890"/>
    </row>
    <row r="860" spans="1:17">
      <c r="A860" s="1001"/>
      <c r="C860" s="806" t="str">
        <f t="shared" si="16"/>
        <v/>
      </c>
      <c r="K860" s="617"/>
      <c r="M860" s="889"/>
      <c r="N860" s="890"/>
      <c r="O860" s="890"/>
      <c r="P860" s="890"/>
      <c r="Q860" s="890"/>
    </row>
    <row r="861" spans="1:17">
      <c r="A861" s="1001"/>
      <c r="C861" s="806" t="str">
        <f t="shared" si="16"/>
        <v/>
      </c>
      <c r="K861" s="617"/>
      <c r="M861" s="889"/>
      <c r="N861" s="890"/>
      <c r="O861" s="890"/>
      <c r="P861" s="890"/>
      <c r="Q861" s="890"/>
    </row>
    <row r="862" spans="1:17">
      <c r="A862" s="1001"/>
      <c r="C862" s="806" t="str">
        <f t="shared" si="16"/>
        <v/>
      </c>
      <c r="K862" s="617"/>
      <c r="M862" s="889"/>
      <c r="N862" s="890"/>
      <c r="O862" s="890"/>
      <c r="P862" s="890"/>
      <c r="Q862" s="890"/>
    </row>
    <row r="863" spans="1:17">
      <c r="A863" s="1001"/>
      <c r="C863" s="806" t="str">
        <f t="shared" si="16"/>
        <v/>
      </c>
      <c r="K863" s="617"/>
      <c r="M863" s="889"/>
      <c r="N863" s="890"/>
      <c r="O863" s="890"/>
      <c r="P863" s="890"/>
      <c r="Q863" s="890"/>
    </row>
    <row r="864" spans="1:17">
      <c r="A864" s="1001"/>
      <c r="C864" s="806" t="str">
        <f t="shared" ref="C864:C927" si="17">IF(ISERROR((24*60)/B864),"",((24*60)/B864))</f>
        <v/>
      </c>
      <c r="K864" s="617"/>
      <c r="M864" s="889"/>
      <c r="N864" s="890"/>
      <c r="O864" s="890"/>
      <c r="P864" s="890"/>
      <c r="Q864" s="890"/>
    </row>
    <row r="865" spans="1:17">
      <c r="A865" s="1001"/>
      <c r="C865" s="806" t="str">
        <f t="shared" si="17"/>
        <v/>
      </c>
      <c r="K865" s="617"/>
      <c r="M865" s="889"/>
      <c r="N865" s="890"/>
      <c r="O865" s="890"/>
      <c r="P865" s="890"/>
      <c r="Q865" s="890"/>
    </row>
    <row r="866" spans="1:17">
      <c r="A866" s="1001"/>
      <c r="C866" s="806" t="str">
        <f t="shared" si="17"/>
        <v/>
      </c>
      <c r="K866" s="617"/>
      <c r="M866" s="889"/>
      <c r="N866" s="890"/>
      <c r="O866" s="890"/>
      <c r="P866" s="890"/>
      <c r="Q866" s="890"/>
    </row>
    <row r="867" spans="1:17">
      <c r="A867" s="1001"/>
      <c r="C867" s="806" t="str">
        <f t="shared" si="17"/>
        <v/>
      </c>
      <c r="K867" s="617"/>
      <c r="M867" s="889"/>
      <c r="N867" s="890"/>
      <c r="O867" s="890"/>
      <c r="P867" s="890"/>
      <c r="Q867" s="890"/>
    </row>
    <row r="868" spans="1:17">
      <c r="A868" s="1001"/>
      <c r="C868" s="806" t="str">
        <f t="shared" si="17"/>
        <v/>
      </c>
      <c r="K868" s="617"/>
      <c r="M868" s="889"/>
      <c r="N868" s="890"/>
      <c r="O868" s="890"/>
      <c r="P868" s="890"/>
      <c r="Q868" s="890"/>
    </row>
    <row r="869" spans="1:17">
      <c r="A869" s="1001"/>
      <c r="C869" s="806" t="str">
        <f t="shared" si="17"/>
        <v/>
      </c>
      <c r="K869" s="617"/>
      <c r="M869" s="889"/>
      <c r="N869" s="890"/>
      <c r="O869" s="890"/>
      <c r="P869" s="890"/>
      <c r="Q869" s="890"/>
    </row>
    <row r="870" spans="1:17">
      <c r="A870" s="1001"/>
      <c r="C870" s="806" t="str">
        <f t="shared" si="17"/>
        <v/>
      </c>
      <c r="K870" s="617"/>
      <c r="M870" s="889"/>
      <c r="N870" s="890"/>
      <c r="O870" s="890"/>
      <c r="P870" s="890"/>
      <c r="Q870" s="890"/>
    </row>
    <row r="871" spans="1:17">
      <c r="A871" s="1001"/>
      <c r="C871" s="806" t="str">
        <f t="shared" si="17"/>
        <v/>
      </c>
      <c r="K871" s="617"/>
      <c r="M871" s="889"/>
      <c r="N871" s="890"/>
      <c r="O871" s="890"/>
      <c r="P871" s="890"/>
      <c r="Q871" s="890"/>
    </row>
    <row r="872" spans="1:17">
      <c r="A872" s="1001"/>
      <c r="C872" s="806" t="str">
        <f t="shared" si="17"/>
        <v/>
      </c>
      <c r="K872" s="617"/>
      <c r="M872" s="889"/>
      <c r="N872" s="890"/>
      <c r="O872" s="890"/>
      <c r="P872" s="890"/>
      <c r="Q872" s="890"/>
    </row>
    <row r="873" spans="1:17">
      <c r="A873" s="1001"/>
      <c r="C873" s="806" t="str">
        <f t="shared" si="17"/>
        <v/>
      </c>
      <c r="K873" s="617"/>
      <c r="M873" s="889"/>
      <c r="N873" s="890"/>
      <c r="O873" s="890"/>
      <c r="P873" s="890"/>
      <c r="Q873" s="890"/>
    </row>
    <row r="874" spans="1:17">
      <c r="A874" s="1001"/>
      <c r="C874" s="806" t="str">
        <f t="shared" si="17"/>
        <v/>
      </c>
      <c r="K874" s="617"/>
      <c r="M874" s="889"/>
      <c r="N874" s="890"/>
      <c r="O874" s="890"/>
      <c r="P874" s="890"/>
      <c r="Q874" s="890"/>
    </row>
    <row r="875" spans="1:17">
      <c r="A875" s="1001"/>
      <c r="C875" s="806" t="str">
        <f t="shared" si="17"/>
        <v/>
      </c>
      <c r="K875" s="617"/>
      <c r="M875" s="889"/>
      <c r="N875" s="890"/>
      <c r="O875" s="890"/>
      <c r="P875" s="890"/>
      <c r="Q875" s="890"/>
    </row>
    <row r="876" spans="1:17">
      <c r="A876" s="1001"/>
      <c r="C876" s="806" t="str">
        <f t="shared" si="17"/>
        <v/>
      </c>
      <c r="K876" s="617"/>
      <c r="M876" s="889"/>
      <c r="N876" s="890"/>
      <c r="O876" s="890"/>
      <c r="P876" s="890"/>
      <c r="Q876" s="890"/>
    </row>
    <row r="877" spans="1:17">
      <c r="A877" s="1001"/>
      <c r="C877" s="806" t="str">
        <f t="shared" si="17"/>
        <v/>
      </c>
      <c r="K877" s="617"/>
      <c r="M877" s="889"/>
      <c r="N877" s="890"/>
      <c r="O877" s="890"/>
      <c r="P877" s="890"/>
      <c r="Q877" s="890"/>
    </row>
    <row r="878" spans="1:17">
      <c r="A878" s="1001"/>
      <c r="C878" s="806" t="str">
        <f t="shared" si="17"/>
        <v/>
      </c>
      <c r="K878" s="617"/>
      <c r="M878" s="889"/>
      <c r="N878" s="890"/>
      <c r="O878" s="890"/>
      <c r="P878" s="890"/>
      <c r="Q878" s="890"/>
    </row>
    <row r="879" spans="1:17">
      <c r="A879" s="1001"/>
      <c r="C879" s="806" t="str">
        <f t="shared" si="17"/>
        <v/>
      </c>
      <c r="K879" s="617"/>
      <c r="M879" s="889"/>
      <c r="N879" s="890"/>
      <c r="O879" s="890"/>
      <c r="P879" s="890"/>
      <c r="Q879" s="890"/>
    </row>
    <row r="880" spans="1:17">
      <c r="A880" s="1001"/>
      <c r="C880" s="806" t="str">
        <f t="shared" si="17"/>
        <v/>
      </c>
      <c r="K880" s="617"/>
      <c r="M880" s="889"/>
      <c r="N880" s="890"/>
      <c r="O880" s="890"/>
      <c r="P880" s="890"/>
      <c r="Q880" s="890"/>
    </row>
    <row r="881" spans="1:17">
      <c r="A881" s="1001"/>
      <c r="C881" s="806" t="str">
        <f t="shared" si="17"/>
        <v/>
      </c>
      <c r="K881" s="617"/>
      <c r="M881" s="889"/>
      <c r="N881" s="890"/>
      <c r="O881" s="890"/>
      <c r="P881" s="890"/>
      <c r="Q881" s="890"/>
    </row>
    <row r="882" spans="1:17">
      <c r="A882" s="1001"/>
      <c r="C882" s="806" t="str">
        <f t="shared" si="17"/>
        <v/>
      </c>
      <c r="K882" s="617"/>
      <c r="M882" s="889"/>
      <c r="N882" s="890"/>
      <c r="O882" s="890"/>
      <c r="P882" s="890"/>
      <c r="Q882" s="890"/>
    </row>
    <row r="883" spans="1:17">
      <c r="A883" s="1001"/>
      <c r="C883" s="806" t="str">
        <f t="shared" si="17"/>
        <v/>
      </c>
      <c r="K883" s="617"/>
      <c r="M883" s="889"/>
      <c r="N883" s="890"/>
      <c r="O883" s="890"/>
      <c r="P883" s="890"/>
      <c r="Q883" s="890"/>
    </row>
    <row r="884" spans="1:17">
      <c r="A884" s="1001"/>
      <c r="C884" s="806" t="str">
        <f t="shared" si="17"/>
        <v/>
      </c>
      <c r="K884" s="617"/>
      <c r="M884" s="889"/>
      <c r="N884" s="890"/>
      <c r="O884" s="890"/>
      <c r="P884" s="890"/>
      <c r="Q884" s="890"/>
    </row>
    <row r="885" spans="1:17">
      <c r="A885" s="1001"/>
      <c r="C885" s="806" t="str">
        <f t="shared" si="17"/>
        <v/>
      </c>
      <c r="K885" s="617"/>
      <c r="M885" s="889"/>
      <c r="N885" s="890"/>
      <c r="O885" s="890"/>
      <c r="P885" s="890"/>
      <c r="Q885" s="890"/>
    </row>
    <row r="886" spans="1:17">
      <c r="A886" s="1001"/>
      <c r="C886" s="806" t="str">
        <f t="shared" si="17"/>
        <v/>
      </c>
      <c r="K886" s="617"/>
      <c r="M886" s="889"/>
      <c r="N886" s="890"/>
      <c r="O886" s="890"/>
      <c r="P886" s="890"/>
      <c r="Q886" s="890"/>
    </row>
    <row r="887" spans="1:17">
      <c r="A887" s="1001"/>
      <c r="C887" s="806" t="str">
        <f t="shared" si="17"/>
        <v/>
      </c>
      <c r="K887" s="617"/>
      <c r="M887" s="889"/>
      <c r="N887" s="890"/>
      <c r="O887" s="890"/>
      <c r="P887" s="890"/>
      <c r="Q887" s="890"/>
    </row>
    <row r="888" spans="1:17">
      <c r="A888" s="1001"/>
      <c r="C888" s="806" t="str">
        <f t="shared" si="17"/>
        <v/>
      </c>
      <c r="K888" s="617"/>
      <c r="M888" s="889"/>
      <c r="N888" s="890"/>
      <c r="O888" s="890"/>
      <c r="P888" s="890"/>
      <c r="Q888" s="890"/>
    </row>
    <row r="889" spans="1:17">
      <c r="A889" s="1001"/>
      <c r="C889" s="806" t="str">
        <f t="shared" si="17"/>
        <v/>
      </c>
      <c r="K889" s="617"/>
      <c r="M889" s="889"/>
      <c r="N889" s="890"/>
      <c r="O889" s="890"/>
      <c r="P889" s="890"/>
      <c r="Q889" s="890"/>
    </row>
    <row r="890" spans="1:17">
      <c r="A890" s="1001"/>
      <c r="C890" s="806" t="str">
        <f t="shared" si="17"/>
        <v/>
      </c>
      <c r="K890" s="617"/>
      <c r="M890" s="889"/>
      <c r="N890" s="890"/>
      <c r="O890" s="890"/>
      <c r="P890" s="890"/>
      <c r="Q890" s="890"/>
    </row>
    <row r="891" spans="1:17">
      <c r="A891" s="1001"/>
      <c r="C891" s="806" t="str">
        <f t="shared" si="17"/>
        <v/>
      </c>
      <c r="K891" s="617"/>
      <c r="M891" s="889"/>
      <c r="N891" s="890"/>
      <c r="O891" s="890"/>
      <c r="P891" s="890"/>
      <c r="Q891" s="890"/>
    </row>
    <row r="892" spans="1:17">
      <c r="A892" s="1001"/>
      <c r="C892" s="806" t="str">
        <f t="shared" si="17"/>
        <v/>
      </c>
      <c r="K892" s="617"/>
      <c r="M892" s="889"/>
      <c r="N892" s="890"/>
      <c r="O892" s="890"/>
      <c r="P892" s="890"/>
      <c r="Q892" s="890"/>
    </row>
    <row r="893" spans="1:17">
      <c r="A893" s="1001"/>
      <c r="C893" s="806" t="str">
        <f t="shared" si="17"/>
        <v/>
      </c>
      <c r="K893" s="617"/>
      <c r="M893" s="889"/>
      <c r="N893" s="890"/>
      <c r="O893" s="890"/>
      <c r="P893" s="890"/>
      <c r="Q893" s="890"/>
    </row>
    <row r="894" spans="1:17">
      <c r="A894" s="1001"/>
      <c r="C894" s="806" t="str">
        <f t="shared" si="17"/>
        <v/>
      </c>
      <c r="K894" s="617"/>
      <c r="M894" s="889"/>
      <c r="N894" s="890"/>
      <c r="O894" s="890"/>
      <c r="P894" s="890"/>
      <c r="Q894" s="890"/>
    </row>
    <row r="895" spans="1:17">
      <c r="A895" s="1001"/>
      <c r="C895" s="806" t="str">
        <f t="shared" si="17"/>
        <v/>
      </c>
      <c r="K895" s="617"/>
      <c r="M895" s="889"/>
      <c r="N895" s="890"/>
      <c r="O895" s="890"/>
      <c r="P895" s="890"/>
      <c r="Q895" s="890"/>
    </row>
    <row r="896" spans="1:17">
      <c r="A896" s="1001"/>
      <c r="C896" s="806" t="str">
        <f t="shared" si="17"/>
        <v/>
      </c>
      <c r="K896" s="617"/>
      <c r="M896" s="889"/>
      <c r="N896" s="890"/>
      <c r="O896" s="890"/>
      <c r="P896" s="890"/>
      <c r="Q896" s="890"/>
    </row>
    <row r="897" spans="1:17">
      <c r="A897" s="1001"/>
      <c r="C897" s="806" t="str">
        <f t="shared" si="17"/>
        <v/>
      </c>
      <c r="K897" s="617"/>
      <c r="M897" s="889"/>
      <c r="N897" s="890"/>
      <c r="O897" s="890"/>
      <c r="P897" s="890"/>
      <c r="Q897" s="890"/>
    </row>
    <row r="898" spans="1:17">
      <c r="A898" s="1001"/>
      <c r="C898" s="806" t="str">
        <f t="shared" si="17"/>
        <v/>
      </c>
      <c r="K898" s="617"/>
      <c r="M898" s="889"/>
      <c r="N898" s="890"/>
      <c r="O898" s="890"/>
      <c r="P898" s="890"/>
      <c r="Q898" s="890"/>
    </row>
    <row r="899" spans="1:17">
      <c r="A899" s="1001"/>
      <c r="C899" s="806" t="str">
        <f t="shared" si="17"/>
        <v/>
      </c>
      <c r="K899" s="617"/>
      <c r="M899" s="889"/>
      <c r="N899" s="890"/>
      <c r="O899" s="890"/>
      <c r="P899" s="890"/>
      <c r="Q899" s="890"/>
    </row>
    <row r="900" spans="1:17">
      <c r="A900" s="1001"/>
      <c r="C900" s="806" t="str">
        <f t="shared" si="17"/>
        <v/>
      </c>
      <c r="K900" s="617"/>
      <c r="M900" s="889"/>
      <c r="N900" s="890"/>
      <c r="O900" s="890"/>
      <c r="P900" s="890"/>
      <c r="Q900" s="890"/>
    </row>
    <row r="901" spans="1:17">
      <c r="A901" s="1001"/>
      <c r="C901" s="806" t="str">
        <f t="shared" si="17"/>
        <v/>
      </c>
      <c r="K901" s="617"/>
      <c r="M901" s="889"/>
      <c r="N901" s="890"/>
      <c r="O901" s="890"/>
      <c r="P901" s="890"/>
      <c r="Q901" s="890"/>
    </row>
    <row r="902" spans="1:17">
      <c r="A902" s="1001"/>
      <c r="C902" s="806" t="str">
        <f t="shared" si="17"/>
        <v/>
      </c>
      <c r="K902" s="617"/>
      <c r="M902" s="889"/>
      <c r="N902" s="890"/>
      <c r="O902" s="890"/>
      <c r="P902" s="890"/>
      <c r="Q902" s="890"/>
    </row>
    <row r="903" spans="1:17">
      <c r="A903" s="1001"/>
      <c r="C903" s="806" t="str">
        <f t="shared" si="17"/>
        <v/>
      </c>
      <c r="K903" s="617"/>
      <c r="M903" s="889"/>
      <c r="N903" s="890"/>
      <c r="O903" s="890"/>
      <c r="P903" s="890"/>
      <c r="Q903" s="890"/>
    </row>
    <row r="904" spans="1:17">
      <c r="A904" s="1001"/>
      <c r="C904" s="806" t="str">
        <f t="shared" si="17"/>
        <v/>
      </c>
      <c r="K904" s="617"/>
      <c r="M904" s="889"/>
      <c r="N904" s="890"/>
      <c r="O904" s="890"/>
      <c r="P904" s="890"/>
      <c r="Q904" s="890"/>
    </row>
    <row r="905" spans="1:17">
      <c r="A905" s="1001"/>
      <c r="C905" s="806" t="str">
        <f t="shared" si="17"/>
        <v/>
      </c>
      <c r="K905" s="617"/>
      <c r="M905" s="889"/>
      <c r="N905" s="890"/>
      <c r="O905" s="890"/>
      <c r="P905" s="890"/>
      <c r="Q905" s="890"/>
    </row>
    <row r="906" spans="1:17">
      <c r="A906" s="1001"/>
      <c r="C906" s="806" t="str">
        <f t="shared" si="17"/>
        <v/>
      </c>
      <c r="K906" s="617"/>
      <c r="M906" s="889"/>
      <c r="N906" s="890"/>
      <c r="O906" s="890"/>
      <c r="P906" s="890"/>
      <c r="Q906" s="890"/>
    </row>
    <row r="907" spans="1:17">
      <c r="A907" s="1001"/>
      <c r="C907" s="806" t="str">
        <f t="shared" si="17"/>
        <v/>
      </c>
      <c r="K907" s="617"/>
      <c r="M907" s="889"/>
      <c r="N907" s="890"/>
      <c r="O907" s="890"/>
      <c r="P907" s="890"/>
      <c r="Q907" s="890"/>
    </row>
    <row r="908" spans="1:17">
      <c r="A908" s="1001"/>
      <c r="C908" s="806" t="str">
        <f t="shared" si="17"/>
        <v/>
      </c>
      <c r="K908" s="617"/>
      <c r="M908" s="889"/>
      <c r="N908" s="890"/>
      <c r="O908" s="890"/>
      <c r="P908" s="890"/>
      <c r="Q908" s="890"/>
    </row>
    <row r="909" spans="1:17">
      <c r="A909" s="1001"/>
      <c r="C909" s="806" t="str">
        <f t="shared" si="17"/>
        <v/>
      </c>
      <c r="K909" s="617"/>
      <c r="M909" s="889"/>
      <c r="N909" s="890"/>
      <c r="O909" s="890"/>
      <c r="P909" s="890"/>
      <c r="Q909" s="890"/>
    </row>
    <row r="910" spans="1:17">
      <c r="A910" s="1001"/>
      <c r="C910" s="806" t="str">
        <f t="shared" si="17"/>
        <v/>
      </c>
      <c r="K910" s="617"/>
      <c r="M910" s="889"/>
      <c r="N910" s="890"/>
      <c r="O910" s="890"/>
      <c r="P910" s="890"/>
      <c r="Q910" s="890"/>
    </row>
    <row r="911" spans="1:17">
      <c r="A911" s="1001"/>
      <c r="C911" s="806" t="str">
        <f t="shared" si="17"/>
        <v/>
      </c>
      <c r="K911" s="617"/>
      <c r="M911" s="889"/>
      <c r="N911" s="890"/>
      <c r="O911" s="890"/>
      <c r="P911" s="890"/>
      <c r="Q911" s="890"/>
    </row>
    <row r="912" spans="1:17">
      <c r="A912" s="1001"/>
      <c r="C912" s="806" t="str">
        <f t="shared" si="17"/>
        <v/>
      </c>
      <c r="K912" s="617"/>
      <c r="M912" s="889"/>
      <c r="N912" s="890"/>
      <c r="O912" s="890"/>
      <c r="P912" s="890"/>
      <c r="Q912" s="890"/>
    </row>
    <row r="913" spans="1:17">
      <c r="A913" s="1001"/>
      <c r="C913" s="806" t="str">
        <f t="shared" si="17"/>
        <v/>
      </c>
      <c r="K913" s="617"/>
      <c r="M913" s="889"/>
      <c r="N913" s="890"/>
      <c r="O913" s="890"/>
      <c r="P913" s="890"/>
      <c r="Q913" s="890"/>
    </row>
    <row r="914" spans="1:17">
      <c r="A914" s="1001"/>
      <c r="C914" s="806" t="str">
        <f t="shared" si="17"/>
        <v/>
      </c>
      <c r="K914" s="617"/>
      <c r="M914" s="889"/>
      <c r="N914" s="890"/>
      <c r="O914" s="890"/>
      <c r="P914" s="890"/>
      <c r="Q914" s="890"/>
    </row>
    <row r="915" spans="1:17">
      <c r="A915" s="1001"/>
      <c r="C915" s="806" t="str">
        <f t="shared" si="17"/>
        <v/>
      </c>
      <c r="K915" s="617"/>
      <c r="M915" s="889"/>
      <c r="N915" s="890"/>
      <c r="O915" s="890"/>
      <c r="P915" s="890"/>
      <c r="Q915" s="890"/>
    </row>
    <row r="916" spans="1:17">
      <c r="A916" s="1001"/>
      <c r="C916" s="806" t="str">
        <f t="shared" si="17"/>
        <v/>
      </c>
      <c r="K916" s="617"/>
      <c r="M916" s="889"/>
      <c r="N916" s="890"/>
      <c r="O916" s="890"/>
      <c r="P916" s="890"/>
      <c r="Q916" s="890"/>
    </row>
    <row r="917" spans="1:17">
      <c r="A917" s="1001"/>
      <c r="C917" s="806" t="str">
        <f t="shared" si="17"/>
        <v/>
      </c>
      <c r="K917" s="617"/>
      <c r="M917" s="889"/>
      <c r="N917" s="890"/>
      <c r="O917" s="890"/>
      <c r="P917" s="890"/>
      <c r="Q917" s="890"/>
    </row>
    <row r="918" spans="1:17">
      <c r="A918" s="1001"/>
      <c r="C918" s="806" t="str">
        <f t="shared" si="17"/>
        <v/>
      </c>
      <c r="K918" s="617"/>
      <c r="M918" s="889"/>
      <c r="N918" s="890"/>
      <c r="O918" s="890"/>
      <c r="P918" s="890"/>
      <c r="Q918" s="890"/>
    </row>
    <row r="919" spans="1:17">
      <c r="A919" s="1001"/>
      <c r="C919" s="806" t="str">
        <f t="shared" si="17"/>
        <v/>
      </c>
      <c r="K919" s="617"/>
      <c r="M919" s="889"/>
      <c r="N919" s="890"/>
      <c r="O919" s="890"/>
      <c r="P919" s="890"/>
      <c r="Q919" s="890"/>
    </row>
    <row r="920" spans="1:17">
      <c r="A920" s="1001"/>
      <c r="C920" s="806" t="str">
        <f t="shared" si="17"/>
        <v/>
      </c>
      <c r="K920" s="617"/>
      <c r="M920" s="889"/>
      <c r="N920" s="890"/>
      <c r="O920" s="890"/>
      <c r="P920" s="890"/>
      <c r="Q920" s="890"/>
    </row>
    <row r="921" spans="1:17">
      <c r="A921" s="1001"/>
      <c r="C921" s="806" t="str">
        <f t="shared" si="17"/>
        <v/>
      </c>
      <c r="K921" s="617"/>
      <c r="M921" s="889"/>
      <c r="N921" s="890"/>
      <c r="O921" s="890"/>
      <c r="P921" s="890"/>
      <c r="Q921" s="890"/>
    </row>
    <row r="922" spans="1:17">
      <c r="A922" s="1001"/>
      <c r="C922" s="806" t="str">
        <f t="shared" si="17"/>
        <v/>
      </c>
      <c r="K922" s="617"/>
      <c r="M922" s="889"/>
      <c r="N922" s="890"/>
      <c r="O922" s="890"/>
      <c r="P922" s="890"/>
      <c r="Q922" s="890"/>
    </row>
    <row r="923" spans="1:17">
      <c r="A923" s="1001"/>
      <c r="C923" s="806" t="str">
        <f t="shared" si="17"/>
        <v/>
      </c>
      <c r="K923" s="617"/>
      <c r="M923" s="889"/>
      <c r="N923" s="890"/>
      <c r="O923" s="890"/>
      <c r="P923" s="890"/>
      <c r="Q923" s="890"/>
    </row>
    <row r="924" spans="1:17">
      <c r="A924" s="1001"/>
      <c r="C924" s="806" t="str">
        <f t="shared" si="17"/>
        <v/>
      </c>
      <c r="K924" s="617"/>
      <c r="M924" s="889"/>
      <c r="N924" s="890"/>
      <c r="O924" s="890"/>
      <c r="P924" s="890"/>
      <c r="Q924" s="890"/>
    </row>
    <row r="925" spans="1:17">
      <c r="A925" s="1001"/>
      <c r="C925" s="806" t="str">
        <f t="shared" si="17"/>
        <v/>
      </c>
      <c r="K925" s="617"/>
      <c r="M925" s="889"/>
      <c r="N925" s="890"/>
      <c r="O925" s="890"/>
      <c r="P925" s="890"/>
      <c r="Q925" s="890"/>
    </row>
    <row r="926" spans="1:17">
      <c r="A926" s="1001"/>
      <c r="C926" s="806" t="str">
        <f t="shared" si="17"/>
        <v/>
      </c>
      <c r="K926" s="617"/>
      <c r="M926" s="889"/>
      <c r="N926" s="890"/>
      <c r="O926" s="890"/>
      <c r="P926" s="890"/>
      <c r="Q926" s="890"/>
    </row>
    <row r="927" spans="1:17">
      <c r="A927" s="1001"/>
      <c r="C927" s="806" t="str">
        <f t="shared" si="17"/>
        <v/>
      </c>
      <c r="K927" s="617"/>
      <c r="M927" s="889"/>
      <c r="N927" s="890"/>
      <c r="O927" s="890"/>
      <c r="P927" s="890"/>
      <c r="Q927" s="890"/>
    </row>
    <row r="928" spans="1:17">
      <c r="A928" s="1001"/>
      <c r="C928" s="806" t="str">
        <f t="shared" ref="C928:C991" si="18">IF(ISERROR((24*60)/B928),"",((24*60)/B928))</f>
        <v/>
      </c>
      <c r="K928" s="617"/>
      <c r="M928" s="889"/>
      <c r="N928" s="890"/>
      <c r="O928" s="890"/>
      <c r="P928" s="890"/>
      <c r="Q928" s="890"/>
    </row>
    <row r="929" spans="1:17">
      <c r="A929" s="1001"/>
      <c r="C929" s="806" t="str">
        <f t="shared" si="18"/>
        <v/>
      </c>
      <c r="K929" s="617"/>
      <c r="M929" s="889"/>
      <c r="N929" s="890"/>
      <c r="O929" s="890"/>
      <c r="P929" s="890"/>
      <c r="Q929" s="890"/>
    </row>
    <row r="930" spans="1:17">
      <c r="A930" s="1001"/>
      <c r="C930" s="806" t="str">
        <f t="shared" si="18"/>
        <v/>
      </c>
      <c r="K930" s="617"/>
      <c r="M930" s="889"/>
      <c r="N930" s="890"/>
      <c r="O930" s="890"/>
      <c r="P930" s="890"/>
      <c r="Q930" s="890"/>
    </row>
    <row r="931" spans="1:17">
      <c r="A931" s="1001"/>
      <c r="C931" s="806" t="str">
        <f t="shared" si="18"/>
        <v/>
      </c>
      <c r="K931" s="617"/>
      <c r="M931" s="889"/>
      <c r="N931" s="890"/>
      <c r="O931" s="890"/>
      <c r="P931" s="890"/>
      <c r="Q931" s="890"/>
    </row>
    <row r="932" spans="1:17">
      <c r="A932" s="1001"/>
      <c r="C932" s="806" t="str">
        <f t="shared" si="18"/>
        <v/>
      </c>
      <c r="K932" s="617"/>
      <c r="M932" s="889"/>
      <c r="N932" s="890"/>
      <c r="O932" s="890"/>
      <c r="P932" s="890"/>
      <c r="Q932" s="890"/>
    </row>
    <row r="933" spans="1:17">
      <c r="A933" s="1001"/>
      <c r="C933" s="806" t="str">
        <f t="shared" si="18"/>
        <v/>
      </c>
      <c r="K933" s="617"/>
      <c r="M933" s="889"/>
      <c r="N933" s="890"/>
      <c r="O933" s="890"/>
      <c r="P933" s="890"/>
      <c r="Q933" s="890"/>
    </row>
    <row r="934" spans="1:17">
      <c r="A934" s="1001"/>
      <c r="C934" s="806" t="str">
        <f t="shared" si="18"/>
        <v/>
      </c>
      <c r="K934" s="617"/>
      <c r="M934" s="889"/>
      <c r="N934" s="890"/>
      <c r="O934" s="890"/>
      <c r="P934" s="890"/>
      <c r="Q934" s="890"/>
    </row>
    <row r="935" spans="1:17">
      <c r="A935" s="1001"/>
      <c r="C935" s="806" t="str">
        <f t="shared" si="18"/>
        <v/>
      </c>
      <c r="K935" s="617"/>
      <c r="M935" s="889"/>
      <c r="N935" s="890"/>
      <c r="O935" s="890"/>
      <c r="P935" s="890"/>
      <c r="Q935" s="890"/>
    </row>
    <row r="936" spans="1:17">
      <c r="A936" s="1001"/>
      <c r="C936" s="806" t="str">
        <f t="shared" si="18"/>
        <v/>
      </c>
      <c r="K936" s="617"/>
      <c r="M936" s="889"/>
      <c r="N936" s="890"/>
      <c r="O936" s="890"/>
      <c r="P936" s="890"/>
      <c r="Q936" s="890"/>
    </row>
    <row r="937" spans="1:17">
      <c r="A937" s="1001"/>
      <c r="C937" s="806" t="str">
        <f t="shared" si="18"/>
        <v/>
      </c>
      <c r="K937" s="617"/>
      <c r="M937" s="889"/>
      <c r="N937" s="890"/>
      <c r="O937" s="890"/>
      <c r="P937" s="890"/>
      <c r="Q937" s="890"/>
    </row>
    <row r="938" spans="1:17">
      <c r="A938" s="1001"/>
      <c r="C938" s="806" t="str">
        <f t="shared" si="18"/>
        <v/>
      </c>
      <c r="K938" s="617"/>
      <c r="M938" s="889"/>
      <c r="N938" s="890"/>
      <c r="O938" s="890"/>
      <c r="P938" s="890"/>
      <c r="Q938" s="890"/>
    </row>
    <row r="939" spans="1:17">
      <c r="A939" s="1001"/>
      <c r="C939" s="806" t="str">
        <f t="shared" si="18"/>
        <v/>
      </c>
      <c r="K939" s="617"/>
      <c r="M939" s="889"/>
      <c r="N939" s="890"/>
      <c r="O939" s="890"/>
      <c r="P939" s="890"/>
      <c r="Q939" s="890"/>
    </row>
    <row r="940" spans="1:17">
      <c r="A940" s="1001"/>
      <c r="C940" s="806" t="str">
        <f t="shared" si="18"/>
        <v/>
      </c>
      <c r="K940" s="617"/>
      <c r="M940" s="889"/>
      <c r="N940" s="890"/>
      <c r="O940" s="890"/>
      <c r="P940" s="890"/>
      <c r="Q940" s="890"/>
    </row>
    <row r="941" spans="1:17">
      <c r="A941" s="1001"/>
      <c r="C941" s="806" t="str">
        <f t="shared" si="18"/>
        <v/>
      </c>
      <c r="K941" s="617"/>
      <c r="M941" s="889"/>
      <c r="N941" s="890"/>
      <c r="O941" s="890"/>
      <c r="P941" s="890"/>
      <c r="Q941" s="890"/>
    </row>
    <row r="942" spans="1:17">
      <c r="A942" s="1001"/>
      <c r="C942" s="806" t="str">
        <f t="shared" si="18"/>
        <v/>
      </c>
      <c r="K942" s="617"/>
      <c r="M942" s="889"/>
      <c r="N942" s="890"/>
      <c r="O942" s="890"/>
      <c r="P942" s="890"/>
      <c r="Q942" s="890"/>
    </row>
    <row r="943" spans="1:17">
      <c r="A943" s="1001"/>
      <c r="C943" s="806" t="str">
        <f t="shared" si="18"/>
        <v/>
      </c>
      <c r="K943" s="617"/>
      <c r="M943" s="889"/>
      <c r="N943" s="890"/>
      <c r="O943" s="890"/>
      <c r="P943" s="890"/>
      <c r="Q943" s="890"/>
    </row>
    <row r="944" spans="1:17">
      <c r="A944" s="1001"/>
      <c r="C944" s="806" t="str">
        <f t="shared" si="18"/>
        <v/>
      </c>
      <c r="K944" s="617"/>
      <c r="M944" s="889"/>
      <c r="N944" s="890"/>
      <c r="O944" s="890"/>
      <c r="P944" s="890"/>
      <c r="Q944" s="890"/>
    </row>
    <row r="945" spans="1:17">
      <c r="A945" s="1001"/>
      <c r="C945" s="806" t="str">
        <f t="shared" si="18"/>
        <v/>
      </c>
      <c r="K945" s="617"/>
      <c r="M945" s="889"/>
      <c r="N945" s="890"/>
      <c r="O945" s="890"/>
      <c r="P945" s="890"/>
      <c r="Q945" s="890"/>
    </row>
    <row r="946" spans="1:17">
      <c r="A946" s="1001"/>
      <c r="C946" s="806" t="str">
        <f t="shared" si="18"/>
        <v/>
      </c>
      <c r="K946" s="617"/>
      <c r="M946" s="889"/>
      <c r="N946" s="890"/>
      <c r="O946" s="890"/>
      <c r="P946" s="890"/>
      <c r="Q946" s="890"/>
    </row>
    <row r="947" spans="1:17">
      <c r="A947" s="1001"/>
      <c r="C947" s="806" t="str">
        <f t="shared" si="18"/>
        <v/>
      </c>
      <c r="K947" s="617"/>
      <c r="M947" s="889"/>
      <c r="N947" s="890"/>
      <c r="O947" s="890"/>
      <c r="P947" s="890"/>
      <c r="Q947" s="890"/>
    </row>
    <row r="948" spans="1:17">
      <c r="A948" s="1001"/>
      <c r="C948" s="806" t="str">
        <f t="shared" si="18"/>
        <v/>
      </c>
      <c r="K948" s="617"/>
      <c r="M948" s="889"/>
      <c r="N948" s="890"/>
      <c r="O948" s="890"/>
      <c r="P948" s="890"/>
      <c r="Q948" s="890"/>
    </row>
    <row r="949" spans="1:17">
      <c r="A949" s="1001"/>
      <c r="C949" s="806" t="str">
        <f t="shared" si="18"/>
        <v/>
      </c>
      <c r="K949" s="617"/>
      <c r="M949" s="889"/>
      <c r="N949" s="890"/>
      <c r="O949" s="890"/>
      <c r="P949" s="890"/>
      <c r="Q949" s="890"/>
    </row>
    <row r="950" spans="1:17">
      <c r="A950" s="1001"/>
      <c r="C950" s="806" t="str">
        <f t="shared" si="18"/>
        <v/>
      </c>
      <c r="K950" s="617"/>
      <c r="M950" s="889"/>
      <c r="N950" s="890"/>
      <c r="O950" s="890"/>
      <c r="P950" s="890"/>
      <c r="Q950" s="890"/>
    </row>
    <row r="951" spans="1:17">
      <c r="A951" s="1001"/>
      <c r="C951" s="806" t="str">
        <f t="shared" si="18"/>
        <v/>
      </c>
      <c r="K951" s="617"/>
      <c r="M951" s="889"/>
      <c r="N951" s="890"/>
      <c r="O951" s="890"/>
      <c r="P951" s="890"/>
      <c r="Q951" s="890"/>
    </row>
    <row r="952" spans="1:17">
      <c r="A952" s="1001"/>
      <c r="C952" s="806" t="str">
        <f t="shared" si="18"/>
        <v/>
      </c>
      <c r="K952" s="617"/>
      <c r="M952" s="889"/>
      <c r="N952" s="890"/>
      <c r="O952" s="890"/>
      <c r="P952" s="890"/>
      <c r="Q952" s="890"/>
    </row>
    <row r="953" spans="1:17">
      <c r="A953" s="1001"/>
      <c r="C953" s="806" t="str">
        <f t="shared" si="18"/>
        <v/>
      </c>
      <c r="K953" s="617"/>
      <c r="M953" s="889"/>
      <c r="N953" s="890"/>
      <c r="O953" s="890"/>
      <c r="P953" s="890"/>
      <c r="Q953" s="890"/>
    </row>
    <row r="954" spans="1:17">
      <c r="A954" s="1001"/>
      <c r="C954" s="806" t="str">
        <f t="shared" si="18"/>
        <v/>
      </c>
      <c r="K954" s="617"/>
      <c r="M954" s="889"/>
      <c r="N954" s="890"/>
      <c r="O954" s="890"/>
      <c r="P954" s="890"/>
      <c r="Q954" s="890"/>
    </row>
    <row r="955" spans="1:17">
      <c r="A955" s="1001"/>
      <c r="C955" s="806" t="str">
        <f t="shared" si="18"/>
        <v/>
      </c>
      <c r="K955" s="617"/>
      <c r="M955" s="889"/>
      <c r="N955" s="890"/>
      <c r="O955" s="890"/>
      <c r="P955" s="890"/>
      <c r="Q955" s="890"/>
    </row>
    <row r="956" spans="1:17">
      <c r="A956" s="1001"/>
      <c r="C956" s="806" t="str">
        <f t="shared" si="18"/>
        <v/>
      </c>
      <c r="K956" s="617"/>
      <c r="M956" s="889"/>
      <c r="N956" s="890"/>
      <c r="O956" s="890"/>
      <c r="P956" s="890"/>
      <c r="Q956" s="890"/>
    </row>
    <row r="957" spans="1:17">
      <c r="A957" s="1001"/>
      <c r="C957" s="806" t="str">
        <f t="shared" si="18"/>
        <v/>
      </c>
      <c r="K957" s="617"/>
      <c r="M957" s="889"/>
      <c r="N957" s="890"/>
      <c r="O957" s="890"/>
      <c r="P957" s="890"/>
      <c r="Q957" s="890"/>
    </row>
    <row r="958" spans="1:17">
      <c r="A958" s="1001"/>
      <c r="C958" s="806" t="str">
        <f t="shared" si="18"/>
        <v/>
      </c>
      <c r="K958" s="617"/>
      <c r="M958" s="889"/>
      <c r="N958" s="890"/>
      <c r="O958" s="890"/>
      <c r="P958" s="890"/>
      <c r="Q958" s="890"/>
    </row>
    <row r="959" spans="1:17">
      <c r="A959" s="1001"/>
      <c r="C959" s="806" t="str">
        <f t="shared" si="18"/>
        <v/>
      </c>
      <c r="K959" s="617"/>
      <c r="M959" s="889"/>
      <c r="N959" s="890"/>
      <c r="O959" s="890"/>
      <c r="P959" s="890"/>
      <c r="Q959" s="890"/>
    </row>
    <row r="960" spans="1:17">
      <c r="A960" s="1001"/>
      <c r="C960" s="806" t="str">
        <f t="shared" si="18"/>
        <v/>
      </c>
      <c r="K960" s="617"/>
      <c r="M960" s="889"/>
      <c r="N960" s="890"/>
      <c r="O960" s="890"/>
      <c r="P960" s="890"/>
      <c r="Q960" s="890"/>
    </row>
    <row r="961" spans="1:17">
      <c r="A961" s="1001"/>
      <c r="C961" s="806" t="str">
        <f t="shared" si="18"/>
        <v/>
      </c>
      <c r="K961" s="617"/>
      <c r="M961" s="889"/>
      <c r="N961" s="890"/>
      <c r="O961" s="890"/>
      <c r="P961" s="890"/>
      <c r="Q961" s="890"/>
    </row>
    <row r="962" spans="1:17">
      <c r="A962" s="1001"/>
      <c r="C962" s="806" t="str">
        <f t="shared" si="18"/>
        <v/>
      </c>
      <c r="K962" s="617"/>
      <c r="M962" s="889"/>
      <c r="N962" s="890"/>
      <c r="O962" s="890"/>
      <c r="P962" s="890"/>
      <c r="Q962" s="890"/>
    </row>
    <row r="963" spans="1:17">
      <c r="A963" s="1001"/>
      <c r="C963" s="806" t="str">
        <f t="shared" si="18"/>
        <v/>
      </c>
      <c r="K963" s="617"/>
      <c r="M963" s="889"/>
      <c r="N963" s="890"/>
      <c r="O963" s="890"/>
      <c r="P963" s="890"/>
      <c r="Q963" s="890"/>
    </row>
    <row r="964" spans="1:17">
      <c r="A964" s="1001"/>
      <c r="C964" s="806" t="str">
        <f t="shared" si="18"/>
        <v/>
      </c>
      <c r="K964" s="617"/>
      <c r="M964" s="889"/>
      <c r="N964" s="890"/>
      <c r="O964" s="890"/>
      <c r="P964" s="890"/>
      <c r="Q964" s="890"/>
    </row>
    <row r="965" spans="1:17">
      <c r="A965" s="1001"/>
      <c r="C965" s="806" t="str">
        <f t="shared" si="18"/>
        <v/>
      </c>
      <c r="K965" s="617"/>
      <c r="M965" s="889"/>
      <c r="N965" s="890"/>
      <c r="O965" s="890"/>
      <c r="P965" s="890"/>
      <c r="Q965" s="890"/>
    </row>
    <row r="966" spans="1:17">
      <c r="A966" s="1001"/>
      <c r="C966" s="806" t="str">
        <f t="shared" si="18"/>
        <v/>
      </c>
      <c r="K966" s="617"/>
      <c r="M966" s="889"/>
      <c r="N966" s="890"/>
      <c r="O966" s="890"/>
      <c r="P966" s="890"/>
      <c r="Q966" s="890"/>
    </row>
    <row r="967" spans="1:17">
      <c r="A967" s="1001"/>
      <c r="C967" s="806" t="str">
        <f t="shared" si="18"/>
        <v/>
      </c>
      <c r="K967" s="617"/>
      <c r="M967" s="889"/>
      <c r="N967" s="890"/>
      <c r="O967" s="890"/>
      <c r="P967" s="890"/>
      <c r="Q967" s="890"/>
    </row>
    <row r="968" spans="1:17">
      <c r="A968" s="1001"/>
      <c r="C968" s="806" t="str">
        <f t="shared" si="18"/>
        <v/>
      </c>
      <c r="K968" s="617"/>
      <c r="M968" s="889"/>
      <c r="N968" s="890"/>
      <c r="O968" s="890"/>
      <c r="P968" s="890"/>
      <c r="Q968" s="890"/>
    </row>
    <row r="969" spans="1:17">
      <c r="A969" s="1001"/>
      <c r="C969" s="806" t="str">
        <f t="shared" si="18"/>
        <v/>
      </c>
      <c r="K969" s="617"/>
      <c r="M969" s="889"/>
      <c r="N969" s="890"/>
      <c r="O969" s="890"/>
      <c r="P969" s="890"/>
      <c r="Q969" s="890"/>
    </row>
    <row r="970" spans="1:17">
      <c r="A970" s="1001"/>
      <c r="C970" s="806" t="str">
        <f t="shared" si="18"/>
        <v/>
      </c>
      <c r="K970" s="617"/>
      <c r="M970" s="889"/>
      <c r="N970" s="890"/>
      <c r="O970" s="890"/>
      <c r="P970" s="890"/>
      <c r="Q970" s="890"/>
    </row>
    <row r="971" spans="1:17">
      <c r="A971" s="1001"/>
      <c r="C971" s="806" t="str">
        <f t="shared" si="18"/>
        <v/>
      </c>
      <c r="K971" s="617"/>
      <c r="M971" s="889"/>
      <c r="N971" s="890"/>
      <c r="O971" s="890"/>
      <c r="P971" s="890"/>
      <c r="Q971" s="890"/>
    </row>
    <row r="972" spans="1:17">
      <c r="A972" s="1001"/>
      <c r="C972" s="806" t="str">
        <f t="shared" si="18"/>
        <v/>
      </c>
      <c r="K972" s="617"/>
      <c r="M972" s="889"/>
      <c r="N972" s="890"/>
      <c r="O972" s="890"/>
      <c r="P972" s="890"/>
      <c r="Q972" s="890"/>
    </row>
    <row r="973" spans="1:17">
      <c r="A973" s="1001"/>
      <c r="C973" s="806" t="str">
        <f t="shared" si="18"/>
        <v/>
      </c>
      <c r="K973" s="617"/>
      <c r="M973" s="889"/>
      <c r="N973" s="890"/>
      <c r="O973" s="890"/>
      <c r="P973" s="890"/>
      <c r="Q973" s="890"/>
    </row>
    <row r="974" spans="1:17">
      <c r="A974" s="1001"/>
      <c r="C974" s="806" t="str">
        <f t="shared" si="18"/>
        <v/>
      </c>
      <c r="K974" s="617"/>
      <c r="M974" s="889"/>
      <c r="N974" s="890"/>
      <c r="O974" s="890"/>
      <c r="P974" s="890"/>
      <c r="Q974" s="890"/>
    </row>
    <row r="975" spans="1:17">
      <c r="A975" s="1001"/>
      <c r="C975" s="806" t="str">
        <f t="shared" si="18"/>
        <v/>
      </c>
      <c r="K975" s="617"/>
      <c r="M975" s="889"/>
      <c r="N975" s="890"/>
      <c r="O975" s="890"/>
      <c r="P975" s="890"/>
      <c r="Q975" s="890"/>
    </row>
    <row r="976" spans="1:17">
      <c r="A976" s="1001"/>
      <c r="C976" s="806" t="str">
        <f t="shared" si="18"/>
        <v/>
      </c>
      <c r="K976" s="617"/>
      <c r="M976" s="889"/>
      <c r="N976" s="890"/>
      <c r="O976" s="890"/>
      <c r="P976" s="890"/>
      <c r="Q976" s="890"/>
    </row>
    <row r="977" spans="1:17">
      <c r="A977" s="1001"/>
      <c r="C977" s="806" t="str">
        <f t="shared" si="18"/>
        <v/>
      </c>
      <c r="K977" s="617"/>
      <c r="M977" s="889"/>
      <c r="N977" s="890"/>
      <c r="O977" s="890"/>
      <c r="P977" s="890"/>
      <c r="Q977" s="890"/>
    </row>
    <row r="978" spans="1:17">
      <c r="A978" s="1001"/>
      <c r="C978" s="806" t="str">
        <f t="shared" si="18"/>
        <v/>
      </c>
      <c r="K978" s="617"/>
      <c r="M978" s="889"/>
      <c r="N978" s="890"/>
      <c r="O978" s="890"/>
      <c r="P978" s="890"/>
      <c r="Q978" s="890"/>
    </row>
    <row r="979" spans="1:17">
      <c r="A979" s="1001"/>
      <c r="C979" s="806" t="str">
        <f t="shared" si="18"/>
        <v/>
      </c>
      <c r="K979" s="617"/>
      <c r="M979" s="889"/>
      <c r="N979" s="890"/>
      <c r="O979" s="890"/>
      <c r="P979" s="890"/>
      <c r="Q979" s="890"/>
    </row>
    <row r="980" spans="1:17">
      <c r="A980" s="1001"/>
      <c r="C980" s="806" t="str">
        <f t="shared" si="18"/>
        <v/>
      </c>
      <c r="K980" s="617"/>
      <c r="M980" s="889"/>
      <c r="N980" s="890"/>
      <c r="O980" s="890"/>
      <c r="P980" s="890"/>
      <c r="Q980" s="890"/>
    </row>
    <row r="981" spans="1:17">
      <c r="A981" s="1001"/>
      <c r="C981" s="806" t="str">
        <f t="shared" si="18"/>
        <v/>
      </c>
      <c r="K981" s="617"/>
      <c r="M981" s="889"/>
      <c r="N981" s="890"/>
      <c r="O981" s="890"/>
      <c r="P981" s="890"/>
      <c r="Q981" s="890"/>
    </row>
    <row r="982" spans="1:17">
      <c r="A982" s="1001"/>
      <c r="C982" s="806" t="str">
        <f t="shared" si="18"/>
        <v/>
      </c>
      <c r="K982" s="617"/>
      <c r="M982" s="889"/>
      <c r="N982" s="890"/>
      <c r="O982" s="890"/>
      <c r="P982" s="890"/>
      <c r="Q982" s="890"/>
    </row>
    <row r="983" spans="1:17">
      <c r="A983" s="1001"/>
      <c r="C983" s="806" t="str">
        <f t="shared" si="18"/>
        <v/>
      </c>
      <c r="K983" s="617"/>
      <c r="M983" s="889"/>
      <c r="N983" s="890"/>
      <c r="O983" s="890"/>
      <c r="P983" s="890"/>
      <c r="Q983" s="890"/>
    </row>
    <row r="984" spans="1:17">
      <c r="A984" s="1001"/>
      <c r="C984" s="806" t="str">
        <f t="shared" si="18"/>
        <v/>
      </c>
      <c r="K984" s="617"/>
      <c r="M984" s="889"/>
      <c r="N984" s="890"/>
      <c r="O984" s="890"/>
      <c r="P984" s="890"/>
      <c r="Q984" s="890"/>
    </row>
    <row r="985" spans="1:17">
      <c r="A985" s="1001"/>
      <c r="C985" s="806" t="str">
        <f t="shared" si="18"/>
        <v/>
      </c>
      <c r="K985" s="617"/>
      <c r="M985" s="889"/>
      <c r="N985" s="890"/>
      <c r="O985" s="890"/>
      <c r="P985" s="890"/>
      <c r="Q985" s="890"/>
    </row>
    <row r="986" spans="1:17">
      <c r="A986" s="1001"/>
      <c r="C986" s="806" t="str">
        <f t="shared" si="18"/>
        <v/>
      </c>
      <c r="K986" s="617"/>
      <c r="M986" s="889"/>
      <c r="N986" s="890"/>
      <c r="O986" s="890"/>
      <c r="P986" s="890"/>
      <c r="Q986" s="890"/>
    </row>
    <row r="987" spans="1:17">
      <c r="A987" s="1001"/>
      <c r="C987" s="806" t="str">
        <f t="shared" si="18"/>
        <v/>
      </c>
      <c r="K987" s="617"/>
      <c r="M987" s="889"/>
      <c r="N987" s="890"/>
      <c r="O987" s="890"/>
      <c r="P987" s="890"/>
      <c r="Q987" s="890"/>
    </row>
    <row r="988" spans="1:17">
      <c r="A988" s="1001"/>
      <c r="C988" s="806" t="str">
        <f t="shared" si="18"/>
        <v/>
      </c>
      <c r="K988" s="617"/>
      <c r="M988" s="889"/>
      <c r="N988" s="890"/>
      <c r="O988" s="890"/>
      <c r="P988" s="890"/>
      <c r="Q988" s="890"/>
    </row>
    <row r="989" spans="1:17">
      <c r="A989" s="1001"/>
      <c r="C989" s="806" t="str">
        <f t="shared" si="18"/>
        <v/>
      </c>
      <c r="K989" s="617"/>
      <c r="M989" s="889"/>
      <c r="N989" s="890"/>
      <c r="O989" s="890"/>
      <c r="P989" s="890"/>
      <c r="Q989" s="890"/>
    </row>
    <row r="990" spans="1:17">
      <c r="A990" s="1001"/>
      <c r="C990" s="806" t="str">
        <f t="shared" si="18"/>
        <v/>
      </c>
      <c r="K990" s="617"/>
      <c r="M990" s="889"/>
      <c r="N990" s="890"/>
      <c r="O990" s="890"/>
      <c r="P990" s="890"/>
      <c r="Q990" s="890"/>
    </row>
    <row r="991" spans="1:17">
      <c r="A991" s="1001"/>
      <c r="C991" s="806" t="str">
        <f t="shared" si="18"/>
        <v/>
      </c>
      <c r="K991" s="617"/>
      <c r="M991" s="889"/>
      <c r="N991" s="890"/>
      <c r="O991" s="890"/>
      <c r="P991" s="890"/>
      <c r="Q991" s="890"/>
    </row>
    <row r="992" spans="1:17">
      <c r="A992" s="1001"/>
      <c r="C992" s="806" t="str">
        <f t="shared" ref="C992:C1055" si="19">IF(ISERROR((24*60)/B992),"",((24*60)/B992))</f>
        <v/>
      </c>
      <c r="K992" s="617"/>
      <c r="M992" s="889"/>
      <c r="N992" s="890"/>
      <c r="O992" s="890"/>
      <c r="P992" s="890"/>
      <c r="Q992" s="890"/>
    </row>
    <row r="993" spans="1:17">
      <c r="A993" s="1001"/>
      <c r="C993" s="806" t="str">
        <f t="shared" si="19"/>
        <v/>
      </c>
      <c r="K993" s="617"/>
      <c r="M993" s="889"/>
      <c r="N993" s="890"/>
      <c r="O993" s="890"/>
      <c r="P993" s="890"/>
      <c r="Q993" s="890"/>
    </row>
    <row r="994" spans="1:17">
      <c r="A994" s="1001"/>
      <c r="C994" s="806" t="str">
        <f t="shared" si="19"/>
        <v/>
      </c>
      <c r="K994" s="617"/>
      <c r="M994" s="889"/>
      <c r="N994" s="890"/>
      <c r="O994" s="890"/>
      <c r="P994" s="890"/>
      <c r="Q994" s="890"/>
    </row>
    <row r="995" spans="1:17">
      <c r="A995" s="1001"/>
      <c r="C995" s="806" t="str">
        <f t="shared" si="19"/>
        <v/>
      </c>
      <c r="K995" s="617"/>
      <c r="M995" s="889"/>
      <c r="N995" s="890"/>
      <c r="O995" s="890"/>
      <c r="P995" s="890"/>
      <c r="Q995" s="890"/>
    </row>
    <row r="996" spans="1:17">
      <c r="A996" s="1001"/>
      <c r="C996" s="806" t="str">
        <f t="shared" si="19"/>
        <v/>
      </c>
      <c r="K996" s="617"/>
      <c r="M996" s="889"/>
      <c r="N996" s="890"/>
      <c r="O996" s="890"/>
      <c r="P996" s="890"/>
      <c r="Q996" s="890"/>
    </row>
    <row r="997" spans="1:17">
      <c r="A997" s="1001"/>
      <c r="C997" s="806" t="str">
        <f t="shared" si="19"/>
        <v/>
      </c>
      <c r="K997" s="617"/>
      <c r="M997" s="889"/>
      <c r="N997" s="890"/>
      <c r="O997" s="890"/>
      <c r="P997" s="890"/>
      <c r="Q997" s="890"/>
    </row>
    <row r="998" spans="1:17">
      <c r="A998" s="1001"/>
      <c r="C998" s="806" t="str">
        <f t="shared" si="19"/>
        <v/>
      </c>
      <c r="K998" s="617"/>
      <c r="M998" s="889"/>
      <c r="N998" s="890"/>
      <c r="O998" s="890"/>
      <c r="P998" s="890"/>
      <c r="Q998" s="890"/>
    </row>
    <row r="999" spans="1:17">
      <c r="A999" s="1001"/>
      <c r="C999" s="806" t="str">
        <f t="shared" si="19"/>
        <v/>
      </c>
      <c r="K999" s="617"/>
      <c r="M999" s="889"/>
      <c r="N999" s="890"/>
      <c r="O999" s="890"/>
      <c r="P999" s="890"/>
      <c r="Q999" s="890"/>
    </row>
    <row r="1000" spans="1:17">
      <c r="A1000" s="1001"/>
      <c r="C1000" s="806" t="str">
        <f t="shared" si="19"/>
        <v/>
      </c>
      <c r="K1000" s="617"/>
      <c r="M1000" s="889"/>
      <c r="N1000" s="890"/>
      <c r="O1000" s="890"/>
      <c r="P1000" s="890"/>
      <c r="Q1000" s="890"/>
    </row>
    <row r="1001" spans="1:17">
      <c r="A1001" s="1001"/>
      <c r="C1001" s="806" t="str">
        <f t="shared" si="19"/>
        <v/>
      </c>
      <c r="K1001" s="617"/>
      <c r="M1001" s="889"/>
      <c r="N1001" s="890"/>
      <c r="O1001" s="890"/>
      <c r="P1001" s="890"/>
      <c r="Q1001" s="890"/>
    </row>
    <row r="1002" spans="1:17">
      <c r="A1002" s="1001"/>
      <c r="C1002" s="806" t="str">
        <f t="shared" si="19"/>
        <v/>
      </c>
      <c r="K1002" s="617"/>
      <c r="M1002" s="889"/>
      <c r="N1002" s="890"/>
      <c r="O1002" s="890"/>
      <c r="P1002" s="890"/>
      <c r="Q1002" s="890"/>
    </row>
    <row r="1003" spans="1:17">
      <c r="A1003" s="1001"/>
      <c r="C1003" s="806" t="str">
        <f t="shared" si="19"/>
        <v/>
      </c>
      <c r="K1003" s="617"/>
      <c r="M1003" s="889"/>
      <c r="N1003" s="890"/>
      <c r="O1003" s="890"/>
      <c r="P1003" s="890"/>
      <c r="Q1003" s="890"/>
    </row>
    <row r="1004" spans="1:17">
      <c r="A1004" s="1001"/>
      <c r="C1004" s="806" t="str">
        <f t="shared" si="19"/>
        <v/>
      </c>
      <c r="K1004" s="617"/>
      <c r="M1004" s="889"/>
      <c r="N1004" s="890"/>
      <c r="O1004" s="890"/>
      <c r="P1004" s="890"/>
      <c r="Q1004" s="890"/>
    </row>
    <row r="1005" spans="1:17">
      <c r="A1005" s="1001"/>
      <c r="C1005" s="806" t="str">
        <f t="shared" si="19"/>
        <v/>
      </c>
      <c r="K1005" s="617"/>
      <c r="M1005" s="889"/>
      <c r="N1005" s="890"/>
      <c r="O1005" s="890"/>
      <c r="P1005" s="890"/>
      <c r="Q1005" s="890"/>
    </row>
    <row r="1006" spans="1:17">
      <c r="A1006" s="1001"/>
      <c r="C1006" s="806" t="str">
        <f t="shared" si="19"/>
        <v/>
      </c>
      <c r="K1006" s="617"/>
      <c r="M1006" s="889"/>
      <c r="N1006" s="890"/>
      <c r="O1006" s="890"/>
      <c r="P1006" s="890"/>
      <c r="Q1006" s="890"/>
    </row>
    <row r="1007" spans="1:17">
      <c r="A1007" s="1001"/>
      <c r="C1007" s="806" t="str">
        <f t="shared" si="19"/>
        <v/>
      </c>
      <c r="K1007" s="617"/>
      <c r="M1007" s="889"/>
      <c r="N1007" s="890"/>
      <c r="O1007" s="890"/>
      <c r="P1007" s="890"/>
      <c r="Q1007" s="890"/>
    </row>
    <row r="1008" spans="1:17">
      <c r="A1008" s="1001"/>
      <c r="C1008" s="806" t="str">
        <f t="shared" si="19"/>
        <v/>
      </c>
      <c r="K1008" s="617"/>
      <c r="M1008" s="889"/>
      <c r="N1008" s="890"/>
      <c r="O1008" s="890"/>
      <c r="P1008" s="890"/>
      <c r="Q1008" s="890"/>
    </row>
    <row r="1009" spans="1:17">
      <c r="A1009" s="1001"/>
      <c r="C1009" s="806" t="str">
        <f t="shared" si="19"/>
        <v/>
      </c>
      <c r="K1009" s="617"/>
      <c r="M1009" s="889"/>
      <c r="N1009" s="890"/>
      <c r="O1009" s="890"/>
      <c r="P1009" s="890"/>
      <c r="Q1009" s="890"/>
    </row>
    <row r="1010" spans="1:17">
      <c r="A1010" s="1001"/>
      <c r="C1010" s="806" t="str">
        <f t="shared" si="19"/>
        <v/>
      </c>
      <c r="K1010" s="617"/>
      <c r="M1010" s="889"/>
      <c r="N1010" s="890"/>
      <c r="O1010" s="890"/>
      <c r="P1010" s="890"/>
      <c r="Q1010" s="890"/>
    </row>
    <row r="1011" spans="1:17">
      <c r="A1011" s="1001"/>
      <c r="C1011" s="806" t="str">
        <f t="shared" si="19"/>
        <v/>
      </c>
      <c r="K1011" s="617"/>
      <c r="M1011" s="889"/>
      <c r="N1011" s="890"/>
      <c r="O1011" s="890"/>
      <c r="P1011" s="890"/>
      <c r="Q1011" s="890"/>
    </row>
    <row r="1012" spans="1:17">
      <c r="A1012" s="1001"/>
      <c r="C1012" s="806" t="str">
        <f t="shared" si="19"/>
        <v/>
      </c>
      <c r="K1012" s="617"/>
      <c r="M1012" s="889"/>
      <c r="N1012" s="890"/>
      <c r="O1012" s="890"/>
      <c r="P1012" s="890"/>
      <c r="Q1012" s="890"/>
    </row>
    <row r="1013" spans="1:17">
      <c r="A1013" s="1001"/>
      <c r="C1013" s="806" t="str">
        <f t="shared" si="19"/>
        <v/>
      </c>
      <c r="K1013" s="617"/>
      <c r="M1013" s="889"/>
      <c r="N1013" s="890"/>
      <c r="O1013" s="890"/>
      <c r="P1013" s="890"/>
      <c r="Q1013" s="890"/>
    </row>
    <row r="1014" spans="1:17">
      <c r="A1014" s="1001"/>
      <c r="C1014" s="806" t="str">
        <f t="shared" si="19"/>
        <v/>
      </c>
      <c r="K1014" s="617"/>
      <c r="M1014" s="889"/>
      <c r="N1014" s="890"/>
      <c r="O1014" s="890"/>
      <c r="P1014" s="890"/>
      <c r="Q1014" s="890"/>
    </row>
    <row r="1015" spans="1:17">
      <c r="A1015" s="1001"/>
      <c r="C1015" s="806" t="str">
        <f t="shared" si="19"/>
        <v/>
      </c>
      <c r="K1015" s="617"/>
      <c r="M1015" s="889"/>
      <c r="N1015" s="890"/>
      <c r="O1015" s="890"/>
      <c r="P1015" s="890"/>
      <c r="Q1015" s="890"/>
    </row>
    <row r="1016" spans="1:17">
      <c r="A1016" s="1001"/>
      <c r="C1016" s="806" t="str">
        <f t="shared" si="19"/>
        <v/>
      </c>
      <c r="K1016" s="617"/>
      <c r="M1016" s="889"/>
      <c r="N1016" s="890"/>
      <c r="O1016" s="890"/>
      <c r="P1016" s="890"/>
      <c r="Q1016" s="890"/>
    </row>
    <row r="1017" spans="1:17">
      <c r="A1017" s="1001"/>
      <c r="C1017" s="806" t="str">
        <f t="shared" si="19"/>
        <v/>
      </c>
      <c r="K1017" s="617"/>
      <c r="M1017" s="889"/>
      <c r="N1017" s="890"/>
      <c r="O1017" s="890"/>
      <c r="P1017" s="890"/>
      <c r="Q1017" s="890"/>
    </row>
    <row r="1018" spans="1:17">
      <c r="A1018" s="1001"/>
      <c r="C1018" s="806" t="str">
        <f t="shared" si="19"/>
        <v/>
      </c>
      <c r="K1018" s="617"/>
      <c r="M1018" s="889"/>
      <c r="N1018" s="890"/>
      <c r="O1018" s="890"/>
      <c r="P1018" s="890"/>
      <c r="Q1018" s="890"/>
    </row>
    <row r="1019" spans="1:17">
      <c r="A1019" s="1001"/>
      <c r="C1019" s="806" t="str">
        <f t="shared" si="19"/>
        <v/>
      </c>
      <c r="K1019" s="617"/>
      <c r="M1019" s="889"/>
      <c r="N1019" s="890"/>
      <c r="O1019" s="890"/>
      <c r="P1019" s="890"/>
      <c r="Q1019" s="890"/>
    </row>
    <row r="1020" spans="1:17">
      <c r="A1020" s="1001"/>
      <c r="C1020" s="806" t="str">
        <f t="shared" si="19"/>
        <v/>
      </c>
      <c r="K1020" s="617"/>
      <c r="M1020" s="889"/>
      <c r="N1020" s="890"/>
      <c r="O1020" s="890"/>
      <c r="P1020" s="890"/>
      <c r="Q1020" s="890"/>
    </row>
    <row r="1021" spans="1:17">
      <c r="A1021" s="1001"/>
      <c r="C1021" s="806" t="str">
        <f t="shared" si="19"/>
        <v/>
      </c>
      <c r="K1021" s="617"/>
      <c r="M1021" s="889"/>
      <c r="N1021" s="890"/>
      <c r="O1021" s="890"/>
      <c r="P1021" s="890"/>
      <c r="Q1021" s="890"/>
    </row>
    <row r="1022" spans="1:17">
      <c r="A1022" s="1001"/>
      <c r="C1022" s="806" t="str">
        <f t="shared" si="19"/>
        <v/>
      </c>
      <c r="K1022" s="617"/>
      <c r="M1022" s="889"/>
      <c r="N1022" s="890"/>
      <c r="O1022" s="890"/>
      <c r="P1022" s="890"/>
      <c r="Q1022" s="890"/>
    </row>
    <row r="1023" spans="1:17">
      <c r="A1023" s="1001"/>
      <c r="C1023" s="806" t="str">
        <f t="shared" si="19"/>
        <v/>
      </c>
      <c r="K1023" s="617"/>
      <c r="M1023" s="889"/>
      <c r="N1023" s="890"/>
      <c r="O1023" s="890"/>
      <c r="P1023" s="890"/>
      <c r="Q1023" s="890"/>
    </row>
    <row r="1024" spans="1:17">
      <c r="A1024" s="1001"/>
      <c r="C1024" s="806" t="str">
        <f t="shared" si="19"/>
        <v/>
      </c>
      <c r="K1024" s="617"/>
      <c r="M1024" s="889"/>
      <c r="N1024" s="890"/>
      <c r="O1024" s="890"/>
      <c r="P1024" s="890"/>
      <c r="Q1024" s="890"/>
    </row>
    <row r="1025" spans="1:17">
      <c r="A1025" s="1001"/>
      <c r="C1025" s="806" t="str">
        <f t="shared" si="19"/>
        <v/>
      </c>
      <c r="K1025" s="617"/>
      <c r="M1025" s="889"/>
      <c r="N1025" s="890"/>
      <c r="O1025" s="890"/>
      <c r="P1025" s="890"/>
      <c r="Q1025" s="890"/>
    </row>
    <row r="1026" spans="1:17">
      <c r="A1026" s="1001"/>
      <c r="C1026" s="806" t="str">
        <f t="shared" si="19"/>
        <v/>
      </c>
      <c r="K1026" s="617"/>
      <c r="M1026" s="889"/>
      <c r="N1026" s="890"/>
      <c r="O1026" s="890"/>
      <c r="P1026" s="890"/>
      <c r="Q1026" s="890"/>
    </row>
    <row r="1027" spans="1:17">
      <c r="A1027" s="1001"/>
      <c r="C1027" s="806" t="str">
        <f t="shared" si="19"/>
        <v/>
      </c>
      <c r="K1027" s="617"/>
      <c r="M1027" s="889"/>
      <c r="N1027" s="890"/>
      <c r="O1027" s="890"/>
      <c r="P1027" s="890"/>
      <c r="Q1027" s="890"/>
    </row>
    <row r="1028" spans="1:17">
      <c r="A1028" s="1001"/>
      <c r="C1028" s="806" t="str">
        <f t="shared" si="19"/>
        <v/>
      </c>
      <c r="K1028" s="617"/>
      <c r="M1028" s="889"/>
      <c r="N1028" s="890"/>
      <c r="O1028" s="890"/>
      <c r="P1028" s="890"/>
      <c r="Q1028" s="890"/>
    </row>
    <row r="1029" spans="1:17">
      <c r="A1029" s="1001"/>
      <c r="C1029" s="806" t="str">
        <f t="shared" si="19"/>
        <v/>
      </c>
      <c r="K1029" s="617"/>
      <c r="M1029" s="889"/>
      <c r="N1029" s="890"/>
      <c r="O1029" s="890"/>
      <c r="P1029" s="890"/>
      <c r="Q1029" s="890"/>
    </row>
    <row r="1030" spans="1:17">
      <c r="A1030" s="1001"/>
      <c r="C1030" s="806" t="str">
        <f t="shared" si="19"/>
        <v/>
      </c>
      <c r="K1030" s="617"/>
      <c r="M1030" s="889"/>
      <c r="N1030" s="890"/>
      <c r="O1030" s="890"/>
      <c r="P1030" s="890"/>
      <c r="Q1030" s="890"/>
    </row>
    <row r="1031" spans="1:17">
      <c r="A1031" s="1001"/>
      <c r="C1031" s="806" t="str">
        <f t="shared" si="19"/>
        <v/>
      </c>
      <c r="K1031" s="617"/>
      <c r="M1031" s="889"/>
      <c r="N1031" s="890"/>
      <c r="O1031" s="890"/>
      <c r="P1031" s="890"/>
      <c r="Q1031" s="890"/>
    </row>
    <row r="1032" spans="1:17">
      <c r="A1032" s="1001"/>
      <c r="C1032" s="806" t="str">
        <f t="shared" si="19"/>
        <v/>
      </c>
      <c r="K1032" s="617"/>
      <c r="M1032" s="889"/>
      <c r="N1032" s="890"/>
      <c r="O1032" s="890"/>
      <c r="P1032" s="890"/>
      <c r="Q1032" s="890"/>
    </row>
    <row r="1033" spans="1:17">
      <c r="A1033" s="1001"/>
      <c r="C1033" s="806" t="str">
        <f t="shared" si="19"/>
        <v/>
      </c>
      <c r="K1033" s="617"/>
      <c r="M1033" s="889"/>
      <c r="N1033" s="890"/>
      <c r="O1033" s="890"/>
      <c r="P1033" s="890"/>
      <c r="Q1033" s="890"/>
    </row>
    <row r="1034" spans="1:17">
      <c r="A1034" s="1001"/>
      <c r="C1034" s="806" t="str">
        <f t="shared" si="19"/>
        <v/>
      </c>
      <c r="K1034" s="617"/>
      <c r="M1034" s="889"/>
      <c r="N1034" s="890"/>
      <c r="O1034" s="890"/>
      <c r="P1034" s="890"/>
      <c r="Q1034" s="890"/>
    </row>
    <row r="1035" spans="1:17">
      <c r="A1035" s="1001"/>
      <c r="C1035" s="806" t="str">
        <f t="shared" si="19"/>
        <v/>
      </c>
      <c r="K1035" s="617"/>
      <c r="M1035" s="889"/>
      <c r="N1035" s="890"/>
      <c r="O1035" s="890"/>
      <c r="P1035" s="890"/>
      <c r="Q1035" s="890"/>
    </row>
    <row r="1036" spans="1:17">
      <c r="A1036" s="1001"/>
      <c r="C1036" s="806" t="str">
        <f t="shared" si="19"/>
        <v/>
      </c>
      <c r="K1036" s="617"/>
      <c r="M1036" s="889"/>
      <c r="N1036" s="890"/>
      <c r="O1036" s="890"/>
      <c r="P1036" s="890"/>
      <c r="Q1036" s="890"/>
    </row>
    <row r="1037" spans="1:17">
      <c r="A1037" s="1001"/>
      <c r="C1037" s="806" t="str">
        <f t="shared" si="19"/>
        <v/>
      </c>
      <c r="K1037" s="617"/>
      <c r="M1037" s="889"/>
      <c r="N1037" s="890"/>
      <c r="O1037" s="890"/>
      <c r="P1037" s="890"/>
      <c r="Q1037" s="890"/>
    </row>
    <row r="1038" spans="1:17">
      <c r="A1038" s="1001"/>
      <c r="C1038" s="806" t="str">
        <f t="shared" si="19"/>
        <v/>
      </c>
      <c r="K1038" s="617"/>
      <c r="M1038" s="889"/>
      <c r="N1038" s="890"/>
      <c r="O1038" s="890"/>
      <c r="P1038" s="890"/>
      <c r="Q1038" s="890"/>
    </row>
    <row r="1039" spans="1:17">
      <c r="A1039" s="1001"/>
      <c r="C1039" s="806" t="str">
        <f t="shared" si="19"/>
        <v/>
      </c>
      <c r="K1039" s="617"/>
      <c r="M1039" s="889"/>
      <c r="N1039" s="890"/>
      <c r="O1039" s="890"/>
      <c r="P1039" s="890"/>
      <c r="Q1039" s="890"/>
    </row>
    <row r="1040" spans="1:17">
      <c r="A1040" s="1001"/>
      <c r="C1040" s="806" t="str">
        <f t="shared" si="19"/>
        <v/>
      </c>
      <c r="K1040" s="617"/>
      <c r="M1040" s="889"/>
      <c r="N1040" s="890"/>
      <c r="O1040" s="890"/>
      <c r="P1040" s="890"/>
      <c r="Q1040" s="890"/>
    </row>
    <row r="1041" spans="1:17">
      <c r="A1041" s="1001"/>
      <c r="C1041" s="806" t="str">
        <f t="shared" si="19"/>
        <v/>
      </c>
      <c r="K1041" s="617"/>
      <c r="M1041" s="889"/>
      <c r="N1041" s="890"/>
      <c r="O1041" s="890"/>
      <c r="P1041" s="890"/>
      <c r="Q1041" s="890"/>
    </row>
    <row r="1042" spans="1:17">
      <c r="A1042" s="1001"/>
      <c r="C1042" s="806" t="str">
        <f t="shared" si="19"/>
        <v/>
      </c>
      <c r="K1042" s="617"/>
      <c r="M1042" s="889"/>
      <c r="N1042" s="890"/>
      <c r="O1042" s="890"/>
      <c r="P1042" s="890"/>
      <c r="Q1042" s="890"/>
    </row>
    <row r="1043" spans="1:17">
      <c r="A1043" s="1001"/>
      <c r="C1043" s="806" t="str">
        <f t="shared" si="19"/>
        <v/>
      </c>
      <c r="K1043" s="617"/>
      <c r="M1043" s="889"/>
      <c r="N1043" s="890"/>
      <c r="O1043" s="890"/>
      <c r="P1043" s="890"/>
      <c r="Q1043" s="890"/>
    </row>
    <row r="1044" spans="1:17">
      <c r="A1044" s="1001"/>
      <c r="C1044" s="806" t="str">
        <f t="shared" si="19"/>
        <v/>
      </c>
      <c r="K1044" s="617"/>
      <c r="M1044" s="889"/>
      <c r="N1044" s="890"/>
      <c r="O1044" s="890"/>
      <c r="P1044" s="890"/>
      <c r="Q1044" s="890"/>
    </row>
    <row r="1045" spans="1:17">
      <c r="A1045" s="1001"/>
      <c r="C1045" s="806" t="str">
        <f t="shared" si="19"/>
        <v/>
      </c>
      <c r="K1045" s="617"/>
      <c r="M1045" s="889"/>
      <c r="N1045" s="890"/>
      <c r="O1045" s="890"/>
      <c r="P1045" s="890"/>
      <c r="Q1045" s="890"/>
    </row>
    <row r="1046" spans="1:17">
      <c r="A1046" s="1001"/>
      <c r="C1046" s="806" t="str">
        <f t="shared" si="19"/>
        <v/>
      </c>
      <c r="K1046" s="617"/>
      <c r="M1046" s="889"/>
      <c r="N1046" s="890"/>
      <c r="O1046" s="890"/>
      <c r="P1046" s="890"/>
      <c r="Q1046" s="890"/>
    </row>
    <row r="1047" spans="1:17">
      <c r="A1047" s="1001"/>
      <c r="C1047" s="806" t="str">
        <f t="shared" si="19"/>
        <v/>
      </c>
      <c r="K1047" s="617"/>
      <c r="M1047" s="889"/>
      <c r="N1047" s="890"/>
      <c r="O1047" s="890"/>
      <c r="P1047" s="890"/>
      <c r="Q1047" s="890"/>
    </row>
    <row r="1048" spans="1:17">
      <c r="A1048" s="1001"/>
      <c r="C1048" s="806" t="str">
        <f t="shared" si="19"/>
        <v/>
      </c>
      <c r="K1048" s="617"/>
      <c r="M1048" s="889"/>
      <c r="N1048" s="890"/>
      <c r="O1048" s="890"/>
      <c r="P1048" s="890"/>
      <c r="Q1048" s="890"/>
    </row>
    <row r="1049" spans="1:17">
      <c r="A1049" s="1001"/>
      <c r="C1049" s="806" t="str">
        <f t="shared" si="19"/>
        <v/>
      </c>
      <c r="K1049" s="617"/>
      <c r="M1049" s="889"/>
      <c r="N1049" s="890"/>
      <c r="O1049" s="890"/>
      <c r="P1049" s="890"/>
      <c r="Q1049" s="890"/>
    </row>
    <row r="1050" spans="1:17">
      <c r="A1050" s="1001"/>
      <c r="C1050" s="806" t="str">
        <f t="shared" si="19"/>
        <v/>
      </c>
      <c r="K1050" s="617"/>
      <c r="M1050" s="889"/>
      <c r="N1050" s="890"/>
      <c r="O1050" s="890"/>
      <c r="P1050" s="890"/>
      <c r="Q1050" s="890"/>
    </row>
    <row r="1051" spans="1:17">
      <c r="A1051" s="1001"/>
      <c r="C1051" s="806" t="str">
        <f t="shared" si="19"/>
        <v/>
      </c>
      <c r="K1051" s="617"/>
      <c r="M1051" s="889"/>
      <c r="N1051" s="890"/>
      <c r="O1051" s="890"/>
      <c r="P1051" s="890"/>
      <c r="Q1051" s="890"/>
    </row>
    <row r="1052" spans="1:17">
      <c r="A1052" s="1001"/>
      <c r="C1052" s="806" t="str">
        <f t="shared" si="19"/>
        <v/>
      </c>
      <c r="K1052" s="617"/>
      <c r="M1052" s="889"/>
      <c r="N1052" s="890"/>
      <c r="O1052" s="890"/>
      <c r="P1052" s="890"/>
      <c r="Q1052" s="890"/>
    </row>
    <row r="1053" spans="1:17">
      <c r="A1053" s="1001"/>
      <c r="C1053" s="806" t="str">
        <f t="shared" si="19"/>
        <v/>
      </c>
      <c r="K1053" s="617"/>
      <c r="M1053" s="889"/>
      <c r="N1053" s="890"/>
      <c r="O1053" s="890"/>
      <c r="P1053" s="890"/>
      <c r="Q1053" s="890"/>
    </row>
    <row r="1054" spans="1:17">
      <c r="A1054" s="1001"/>
      <c r="C1054" s="806" t="str">
        <f t="shared" si="19"/>
        <v/>
      </c>
      <c r="K1054" s="617"/>
      <c r="M1054" s="889"/>
      <c r="N1054" s="890"/>
      <c r="O1054" s="890"/>
      <c r="P1054" s="890"/>
      <c r="Q1054" s="890"/>
    </row>
    <row r="1055" spans="1:17">
      <c r="A1055" s="1001"/>
      <c r="C1055" s="806" t="str">
        <f t="shared" si="19"/>
        <v/>
      </c>
      <c r="K1055" s="617"/>
      <c r="M1055" s="889"/>
      <c r="N1055" s="890"/>
      <c r="O1055" s="890"/>
      <c r="P1055" s="890"/>
      <c r="Q1055" s="890"/>
    </row>
    <row r="1056" spans="1:17">
      <c r="A1056" s="1001"/>
      <c r="C1056" s="806" t="str">
        <f t="shared" ref="C1056:C1119" si="20">IF(ISERROR((24*60)/B1056),"",((24*60)/B1056))</f>
        <v/>
      </c>
      <c r="K1056" s="617"/>
      <c r="M1056" s="889"/>
      <c r="N1056" s="890"/>
      <c r="O1056" s="890"/>
      <c r="P1056" s="890"/>
      <c r="Q1056" s="890"/>
    </row>
    <row r="1057" spans="1:17">
      <c r="A1057" s="1001"/>
      <c r="C1057" s="806" t="str">
        <f t="shared" si="20"/>
        <v/>
      </c>
      <c r="K1057" s="617"/>
      <c r="M1057" s="889"/>
      <c r="N1057" s="890"/>
      <c r="O1057" s="890"/>
      <c r="P1057" s="890"/>
      <c r="Q1057" s="890"/>
    </row>
    <row r="1058" spans="1:17">
      <c r="A1058" s="1001"/>
      <c r="C1058" s="806" t="str">
        <f t="shared" si="20"/>
        <v/>
      </c>
      <c r="K1058" s="617"/>
      <c r="M1058" s="889"/>
      <c r="N1058" s="890"/>
      <c r="O1058" s="890"/>
      <c r="P1058" s="890"/>
      <c r="Q1058" s="890"/>
    </row>
    <row r="1059" spans="1:17">
      <c r="A1059" s="1001"/>
      <c r="C1059" s="806" t="str">
        <f t="shared" si="20"/>
        <v/>
      </c>
      <c r="K1059" s="617"/>
      <c r="M1059" s="889"/>
      <c r="N1059" s="890"/>
      <c r="O1059" s="890"/>
      <c r="P1059" s="890"/>
      <c r="Q1059" s="890"/>
    </row>
    <row r="1060" spans="1:17">
      <c r="A1060" s="1001"/>
      <c r="C1060" s="806" t="str">
        <f t="shared" si="20"/>
        <v/>
      </c>
      <c r="K1060" s="617"/>
      <c r="M1060" s="889"/>
      <c r="N1060" s="890"/>
      <c r="O1060" s="890"/>
      <c r="P1060" s="890"/>
      <c r="Q1060" s="890"/>
    </row>
    <row r="1061" spans="1:17">
      <c r="A1061" s="1001"/>
      <c r="C1061" s="806" t="str">
        <f t="shared" si="20"/>
        <v/>
      </c>
      <c r="K1061" s="617"/>
      <c r="M1061" s="889"/>
      <c r="N1061" s="890"/>
      <c r="O1061" s="890"/>
      <c r="P1061" s="890"/>
      <c r="Q1061" s="890"/>
    </row>
    <row r="1062" spans="1:17">
      <c r="A1062" s="1001"/>
      <c r="C1062" s="806" t="str">
        <f t="shared" si="20"/>
        <v/>
      </c>
      <c r="K1062" s="617"/>
      <c r="M1062" s="889"/>
      <c r="N1062" s="890"/>
      <c r="O1062" s="890"/>
      <c r="P1062" s="890"/>
      <c r="Q1062" s="890"/>
    </row>
    <row r="1063" spans="1:17">
      <c r="A1063" s="1001"/>
      <c r="C1063" s="806" t="str">
        <f t="shared" si="20"/>
        <v/>
      </c>
      <c r="K1063" s="617"/>
      <c r="M1063" s="889"/>
      <c r="N1063" s="890"/>
      <c r="O1063" s="890"/>
      <c r="P1063" s="890"/>
      <c r="Q1063" s="890"/>
    </row>
    <row r="1064" spans="1:17">
      <c r="A1064" s="1001"/>
      <c r="C1064" s="806" t="str">
        <f t="shared" si="20"/>
        <v/>
      </c>
      <c r="K1064" s="617"/>
      <c r="M1064" s="889"/>
      <c r="N1064" s="890"/>
      <c r="O1064" s="890"/>
      <c r="P1064" s="890"/>
      <c r="Q1064" s="890"/>
    </row>
    <row r="1065" spans="1:17">
      <c r="A1065" s="1001"/>
      <c r="C1065" s="806" t="str">
        <f t="shared" si="20"/>
        <v/>
      </c>
      <c r="K1065" s="617"/>
      <c r="M1065" s="889"/>
      <c r="N1065" s="890"/>
      <c r="O1065" s="890"/>
      <c r="P1065" s="890"/>
      <c r="Q1065" s="890"/>
    </row>
    <row r="1066" spans="1:17">
      <c r="A1066" s="1001"/>
      <c r="C1066" s="806" t="str">
        <f t="shared" si="20"/>
        <v/>
      </c>
      <c r="K1066" s="617"/>
      <c r="M1066" s="889"/>
      <c r="N1066" s="890"/>
      <c r="O1066" s="890"/>
      <c r="P1066" s="890"/>
      <c r="Q1066" s="890"/>
    </row>
    <row r="1067" spans="1:17">
      <c r="A1067" s="1001"/>
      <c r="C1067" s="806" t="str">
        <f t="shared" si="20"/>
        <v/>
      </c>
      <c r="K1067" s="617"/>
      <c r="M1067" s="889"/>
      <c r="N1067" s="890"/>
      <c r="O1067" s="890"/>
      <c r="P1067" s="890"/>
      <c r="Q1067" s="890"/>
    </row>
    <row r="1068" spans="1:17">
      <c r="A1068" s="1001"/>
      <c r="C1068" s="806" t="str">
        <f t="shared" si="20"/>
        <v/>
      </c>
      <c r="K1068" s="617"/>
      <c r="M1068" s="889"/>
      <c r="N1068" s="890"/>
      <c r="O1068" s="890"/>
      <c r="P1068" s="890"/>
      <c r="Q1068" s="890"/>
    </row>
    <row r="1069" spans="1:17">
      <c r="A1069" s="1001"/>
      <c r="C1069" s="806" t="str">
        <f t="shared" si="20"/>
        <v/>
      </c>
      <c r="K1069" s="617"/>
      <c r="M1069" s="889"/>
      <c r="N1069" s="890"/>
      <c r="O1069" s="890"/>
      <c r="P1069" s="890"/>
      <c r="Q1069" s="890"/>
    </row>
    <row r="1070" spans="1:17">
      <c r="A1070" s="1001"/>
      <c r="C1070" s="806" t="str">
        <f t="shared" si="20"/>
        <v/>
      </c>
      <c r="K1070" s="617"/>
      <c r="M1070" s="889"/>
      <c r="N1070" s="890"/>
      <c r="O1070" s="890"/>
      <c r="P1070" s="890"/>
      <c r="Q1070" s="890"/>
    </row>
    <row r="1071" spans="1:17">
      <c r="A1071" s="1001"/>
      <c r="C1071" s="806" t="str">
        <f t="shared" si="20"/>
        <v/>
      </c>
      <c r="K1071" s="617"/>
      <c r="M1071" s="889"/>
      <c r="N1071" s="890"/>
      <c r="O1071" s="890"/>
      <c r="P1071" s="890"/>
      <c r="Q1071" s="890"/>
    </row>
    <row r="1072" spans="1:17">
      <c r="A1072" s="1001"/>
      <c r="C1072" s="806" t="str">
        <f t="shared" si="20"/>
        <v/>
      </c>
      <c r="K1072" s="617"/>
      <c r="M1072" s="889"/>
      <c r="N1072" s="890"/>
      <c r="O1072" s="890"/>
      <c r="P1072" s="890"/>
      <c r="Q1072" s="890"/>
    </row>
    <row r="1073" spans="1:17">
      <c r="A1073" s="1001"/>
      <c r="C1073" s="806" t="str">
        <f t="shared" si="20"/>
        <v/>
      </c>
      <c r="K1073" s="617"/>
      <c r="M1073" s="889"/>
      <c r="N1073" s="890"/>
      <c r="O1073" s="890"/>
      <c r="P1073" s="890"/>
      <c r="Q1073" s="890"/>
    </row>
    <row r="1074" spans="1:17">
      <c r="A1074" s="1001"/>
      <c r="C1074" s="806" t="str">
        <f t="shared" si="20"/>
        <v/>
      </c>
      <c r="K1074" s="617"/>
      <c r="M1074" s="889"/>
      <c r="N1074" s="890"/>
      <c r="O1074" s="890"/>
      <c r="P1074" s="890"/>
      <c r="Q1074" s="890"/>
    </row>
    <row r="1075" spans="1:17">
      <c r="A1075" s="1001"/>
      <c r="C1075" s="806" t="str">
        <f t="shared" si="20"/>
        <v/>
      </c>
      <c r="K1075" s="617"/>
      <c r="M1075" s="889"/>
      <c r="N1075" s="890"/>
      <c r="O1075" s="890"/>
      <c r="P1075" s="890"/>
      <c r="Q1075" s="890"/>
    </row>
    <row r="1076" spans="1:17">
      <c r="A1076" s="1001"/>
      <c r="C1076" s="806" t="str">
        <f t="shared" si="20"/>
        <v/>
      </c>
      <c r="K1076" s="617"/>
      <c r="M1076" s="889"/>
      <c r="N1076" s="890"/>
      <c r="O1076" s="890"/>
      <c r="P1076" s="890"/>
      <c r="Q1076" s="890"/>
    </row>
    <row r="1077" spans="1:17">
      <c r="A1077" s="1001"/>
      <c r="C1077" s="806" t="str">
        <f t="shared" si="20"/>
        <v/>
      </c>
      <c r="K1077" s="617"/>
      <c r="M1077" s="889"/>
      <c r="N1077" s="890"/>
      <c r="O1077" s="890"/>
      <c r="P1077" s="890"/>
      <c r="Q1077" s="890"/>
    </row>
    <row r="1078" spans="1:17">
      <c r="A1078" s="1001"/>
      <c r="C1078" s="806" t="str">
        <f t="shared" si="20"/>
        <v/>
      </c>
      <c r="K1078" s="617"/>
      <c r="M1078" s="889"/>
      <c r="N1078" s="890"/>
      <c r="O1078" s="890"/>
      <c r="P1078" s="890"/>
      <c r="Q1078" s="890"/>
    </row>
    <row r="1079" spans="1:17">
      <c r="A1079" s="1001"/>
      <c r="C1079" s="806" t="str">
        <f t="shared" si="20"/>
        <v/>
      </c>
      <c r="K1079" s="617"/>
      <c r="M1079" s="889"/>
      <c r="N1079" s="890"/>
      <c r="O1079" s="890"/>
      <c r="P1079" s="890"/>
      <c r="Q1079" s="890"/>
    </row>
    <row r="1080" spans="1:17">
      <c r="A1080" s="1001"/>
      <c r="C1080" s="806" t="str">
        <f t="shared" si="20"/>
        <v/>
      </c>
      <c r="K1080" s="617"/>
      <c r="M1080" s="889"/>
      <c r="N1080" s="890"/>
      <c r="O1080" s="890"/>
      <c r="P1080" s="890"/>
      <c r="Q1080" s="890"/>
    </row>
    <row r="1081" spans="1:17">
      <c r="A1081" s="1001"/>
      <c r="C1081" s="806" t="str">
        <f t="shared" si="20"/>
        <v/>
      </c>
      <c r="K1081" s="617"/>
      <c r="M1081" s="889"/>
      <c r="N1081" s="890"/>
      <c r="O1081" s="890"/>
      <c r="P1081" s="890"/>
      <c r="Q1081" s="890"/>
    </row>
    <row r="1082" spans="1:17">
      <c r="A1082" s="1001"/>
      <c r="C1082" s="806" t="str">
        <f t="shared" si="20"/>
        <v/>
      </c>
      <c r="K1082" s="617"/>
      <c r="M1082" s="889"/>
      <c r="N1082" s="890"/>
      <c r="O1082" s="890"/>
      <c r="P1082" s="890"/>
      <c r="Q1082" s="890"/>
    </row>
    <row r="1083" spans="1:17">
      <c r="A1083" s="1001"/>
      <c r="C1083" s="806" t="str">
        <f t="shared" si="20"/>
        <v/>
      </c>
      <c r="K1083" s="617"/>
      <c r="M1083" s="889"/>
      <c r="N1083" s="890"/>
      <c r="O1083" s="890"/>
      <c r="P1083" s="890"/>
      <c r="Q1083" s="890"/>
    </row>
    <row r="1084" spans="1:17">
      <c r="A1084" s="1001"/>
      <c r="C1084" s="806" t="str">
        <f t="shared" si="20"/>
        <v/>
      </c>
      <c r="K1084" s="617"/>
      <c r="M1084" s="889"/>
      <c r="N1084" s="890"/>
      <c r="O1084" s="890"/>
      <c r="P1084" s="890"/>
      <c r="Q1084" s="890"/>
    </row>
    <row r="1085" spans="1:17">
      <c r="A1085" s="1001"/>
      <c r="C1085" s="806" t="str">
        <f t="shared" si="20"/>
        <v/>
      </c>
      <c r="K1085" s="617"/>
      <c r="M1085" s="889"/>
      <c r="N1085" s="890"/>
      <c r="O1085" s="890"/>
      <c r="P1085" s="890"/>
      <c r="Q1085" s="890"/>
    </row>
    <row r="1086" spans="1:17">
      <c r="A1086" s="1001"/>
      <c r="C1086" s="806" t="str">
        <f t="shared" si="20"/>
        <v/>
      </c>
      <c r="K1086" s="617"/>
      <c r="M1086" s="889"/>
      <c r="N1086" s="890"/>
      <c r="O1086" s="890"/>
      <c r="P1086" s="890"/>
      <c r="Q1086" s="890"/>
    </row>
    <row r="1087" spans="1:17">
      <c r="A1087" s="1001"/>
      <c r="C1087" s="806" t="str">
        <f t="shared" si="20"/>
        <v/>
      </c>
      <c r="K1087" s="617"/>
      <c r="M1087" s="889"/>
      <c r="N1087" s="890"/>
      <c r="O1087" s="890"/>
      <c r="P1087" s="890"/>
      <c r="Q1087" s="890"/>
    </row>
    <row r="1088" spans="1:17">
      <c r="A1088" s="1001"/>
      <c r="C1088" s="806" t="str">
        <f t="shared" si="20"/>
        <v/>
      </c>
      <c r="K1088" s="617"/>
      <c r="M1088" s="889"/>
      <c r="N1088" s="890"/>
      <c r="O1088" s="890"/>
      <c r="P1088" s="890"/>
      <c r="Q1088" s="890"/>
    </row>
    <row r="1089" spans="1:17">
      <c r="A1089" s="1001"/>
      <c r="C1089" s="806" t="str">
        <f t="shared" si="20"/>
        <v/>
      </c>
      <c r="K1089" s="617"/>
      <c r="M1089" s="889"/>
      <c r="N1089" s="890"/>
      <c r="O1089" s="890"/>
      <c r="P1089" s="890"/>
      <c r="Q1089" s="890"/>
    </row>
    <row r="1090" spans="1:17">
      <c r="A1090" s="1001"/>
      <c r="C1090" s="806" t="str">
        <f t="shared" si="20"/>
        <v/>
      </c>
      <c r="K1090" s="617"/>
      <c r="M1090" s="889"/>
      <c r="N1090" s="890"/>
      <c r="O1090" s="890"/>
      <c r="P1090" s="890"/>
      <c r="Q1090" s="890"/>
    </row>
    <row r="1091" spans="1:17">
      <c r="A1091" s="1001"/>
      <c r="C1091" s="806" t="str">
        <f t="shared" si="20"/>
        <v/>
      </c>
      <c r="K1091" s="617"/>
      <c r="M1091" s="889"/>
      <c r="N1091" s="890"/>
      <c r="O1091" s="890"/>
      <c r="P1091" s="890"/>
      <c r="Q1091" s="890"/>
    </row>
    <row r="1092" spans="1:17">
      <c r="A1092" s="1001"/>
      <c r="C1092" s="806" t="str">
        <f t="shared" si="20"/>
        <v/>
      </c>
      <c r="K1092" s="617"/>
      <c r="M1092" s="889"/>
      <c r="N1092" s="890"/>
      <c r="O1092" s="890"/>
      <c r="P1092" s="890"/>
      <c r="Q1092" s="890"/>
    </row>
    <row r="1093" spans="1:17">
      <c r="A1093" s="1001"/>
      <c r="C1093" s="806" t="str">
        <f t="shared" si="20"/>
        <v/>
      </c>
      <c r="K1093" s="617"/>
      <c r="M1093" s="889"/>
      <c r="N1093" s="890"/>
      <c r="O1093" s="890"/>
      <c r="P1093" s="890"/>
      <c r="Q1093" s="890"/>
    </row>
    <row r="1094" spans="1:17">
      <c r="A1094" s="1001"/>
      <c r="C1094" s="806" t="str">
        <f t="shared" si="20"/>
        <v/>
      </c>
      <c r="K1094" s="617"/>
      <c r="M1094" s="889"/>
      <c r="N1094" s="890"/>
      <c r="O1094" s="890"/>
      <c r="P1094" s="890"/>
      <c r="Q1094" s="890"/>
    </row>
    <row r="1095" spans="1:17">
      <c r="A1095" s="1001"/>
      <c r="C1095" s="806" t="str">
        <f t="shared" si="20"/>
        <v/>
      </c>
      <c r="K1095" s="617"/>
      <c r="M1095" s="889"/>
      <c r="N1095" s="890"/>
      <c r="O1095" s="890"/>
      <c r="P1095" s="890"/>
      <c r="Q1095" s="890"/>
    </row>
    <row r="1096" spans="1:17">
      <c r="A1096" s="1001"/>
      <c r="C1096" s="806" t="str">
        <f t="shared" si="20"/>
        <v/>
      </c>
      <c r="K1096" s="617"/>
      <c r="M1096" s="889"/>
      <c r="N1096" s="890"/>
      <c r="O1096" s="890"/>
      <c r="P1096" s="890"/>
      <c r="Q1096" s="890"/>
    </row>
    <row r="1097" spans="1:17">
      <c r="A1097" s="1001"/>
      <c r="C1097" s="806" t="str">
        <f t="shared" si="20"/>
        <v/>
      </c>
      <c r="K1097" s="617"/>
      <c r="M1097" s="889"/>
      <c r="N1097" s="890"/>
      <c r="O1097" s="890"/>
      <c r="P1097" s="890"/>
      <c r="Q1097" s="890"/>
    </row>
    <row r="1098" spans="1:17">
      <c r="A1098" s="1001"/>
      <c r="C1098" s="806" t="str">
        <f t="shared" si="20"/>
        <v/>
      </c>
      <c r="K1098" s="617"/>
      <c r="M1098" s="889"/>
      <c r="N1098" s="890"/>
      <c r="O1098" s="890"/>
      <c r="P1098" s="890"/>
      <c r="Q1098" s="890"/>
    </row>
    <row r="1099" spans="1:17">
      <c r="A1099" s="1001"/>
      <c r="C1099" s="806" t="str">
        <f t="shared" si="20"/>
        <v/>
      </c>
      <c r="K1099" s="617"/>
      <c r="M1099" s="889"/>
      <c r="N1099" s="890"/>
      <c r="O1099" s="890"/>
      <c r="P1099" s="890"/>
      <c r="Q1099" s="890"/>
    </row>
    <row r="1100" spans="1:17">
      <c r="A1100" s="1001"/>
      <c r="C1100" s="806" t="str">
        <f t="shared" si="20"/>
        <v/>
      </c>
      <c r="K1100" s="617"/>
      <c r="M1100" s="889"/>
      <c r="N1100" s="890"/>
      <c r="O1100" s="890"/>
      <c r="P1100" s="890"/>
      <c r="Q1100" s="890"/>
    </row>
    <row r="1101" spans="1:17">
      <c r="A1101" s="1001"/>
      <c r="C1101" s="806" t="str">
        <f t="shared" si="20"/>
        <v/>
      </c>
      <c r="K1101" s="617"/>
      <c r="M1101" s="889"/>
      <c r="N1101" s="890"/>
      <c r="O1101" s="890"/>
      <c r="P1101" s="890"/>
      <c r="Q1101" s="890"/>
    </row>
    <row r="1102" spans="1:17">
      <c r="A1102" s="1001"/>
      <c r="C1102" s="806" t="str">
        <f t="shared" si="20"/>
        <v/>
      </c>
      <c r="K1102" s="617"/>
      <c r="M1102" s="889"/>
      <c r="N1102" s="890"/>
      <c r="O1102" s="890"/>
      <c r="P1102" s="890"/>
      <c r="Q1102" s="890"/>
    </row>
    <row r="1103" spans="1:17">
      <c r="A1103" s="1001"/>
      <c r="C1103" s="806" t="str">
        <f t="shared" si="20"/>
        <v/>
      </c>
      <c r="K1103" s="617"/>
      <c r="M1103" s="889"/>
      <c r="N1103" s="890"/>
      <c r="O1103" s="890"/>
      <c r="P1103" s="890"/>
      <c r="Q1103" s="890"/>
    </row>
    <row r="1104" spans="1:17">
      <c r="A1104" s="1001"/>
      <c r="C1104" s="806" t="str">
        <f t="shared" si="20"/>
        <v/>
      </c>
      <c r="K1104" s="617"/>
      <c r="M1104" s="889"/>
      <c r="N1104" s="890"/>
      <c r="O1104" s="890"/>
      <c r="P1104" s="890"/>
      <c r="Q1104" s="890"/>
    </row>
    <row r="1105" spans="1:17">
      <c r="A1105" s="1001"/>
      <c r="C1105" s="806" t="str">
        <f t="shared" si="20"/>
        <v/>
      </c>
      <c r="K1105" s="617"/>
      <c r="M1105" s="889"/>
      <c r="N1105" s="890"/>
      <c r="O1105" s="890"/>
      <c r="P1105" s="890"/>
      <c r="Q1105" s="890"/>
    </row>
    <row r="1106" spans="1:17">
      <c r="A1106" s="1001"/>
      <c r="C1106" s="806" t="str">
        <f t="shared" si="20"/>
        <v/>
      </c>
      <c r="K1106" s="617"/>
      <c r="M1106" s="889"/>
      <c r="N1106" s="890"/>
      <c r="O1106" s="890"/>
      <c r="P1106" s="890"/>
      <c r="Q1106" s="890"/>
    </row>
    <row r="1107" spans="1:17">
      <c r="A1107" s="1001"/>
      <c r="C1107" s="806" t="str">
        <f t="shared" si="20"/>
        <v/>
      </c>
      <c r="K1107" s="617"/>
      <c r="M1107" s="889"/>
      <c r="N1107" s="890"/>
      <c r="O1107" s="890"/>
      <c r="P1107" s="890"/>
      <c r="Q1107" s="890"/>
    </row>
    <row r="1108" spans="1:17">
      <c r="A1108" s="1001"/>
      <c r="C1108" s="806" t="str">
        <f t="shared" si="20"/>
        <v/>
      </c>
      <c r="K1108" s="617"/>
      <c r="M1108" s="889"/>
      <c r="N1108" s="890"/>
      <c r="O1108" s="890"/>
      <c r="P1108" s="890"/>
      <c r="Q1108" s="890"/>
    </row>
    <row r="1109" spans="1:17">
      <c r="A1109" s="1001"/>
      <c r="C1109" s="806" t="str">
        <f t="shared" si="20"/>
        <v/>
      </c>
      <c r="K1109" s="617"/>
      <c r="M1109" s="889"/>
      <c r="N1109" s="890"/>
      <c r="O1109" s="890"/>
      <c r="P1109" s="890"/>
      <c r="Q1109" s="890"/>
    </row>
    <row r="1110" spans="1:17">
      <c r="A1110" s="1001"/>
      <c r="C1110" s="806" t="str">
        <f t="shared" si="20"/>
        <v/>
      </c>
      <c r="K1110" s="617"/>
      <c r="M1110" s="889"/>
      <c r="N1110" s="890"/>
      <c r="O1110" s="890"/>
      <c r="P1110" s="890"/>
      <c r="Q1110" s="890"/>
    </row>
    <row r="1111" spans="1:17">
      <c r="A1111" s="1001"/>
      <c r="C1111" s="806" t="str">
        <f t="shared" si="20"/>
        <v/>
      </c>
      <c r="K1111" s="617"/>
      <c r="M1111" s="889"/>
      <c r="N1111" s="890"/>
      <c r="O1111" s="890"/>
      <c r="P1111" s="890"/>
      <c r="Q1111" s="890"/>
    </row>
    <row r="1112" spans="1:17">
      <c r="A1112" s="1001"/>
      <c r="C1112" s="806" t="str">
        <f t="shared" si="20"/>
        <v/>
      </c>
      <c r="K1112" s="617"/>
      <c r="M1112" s="889"/>
      <c r="N1112" s="890"/>
      <c r="O1112" s="890"/>
      <c r="P1112" s="890"/>
      <c r="Q1112" s="890"/>
    </row>
    <row r="1113" spans="1:17">
      <c r="A1113" s="1001"/>
      <c r="C1113" s="806" t="str">
        <f t="shared" si="20"/>
        <v/>
      </c>
      <c r="K1113" s="617"/>
      <c r="M1113" s="889"/>
      <c r="N1113" s="890"/>
      <c r="O1113" s="890"/>
      <c r="P1113" s="890"/>
      <c r="Q1113" s="890"/>
    </row>
    <row r="1114" spans="1:17">
      <c r="A1114" s="1001"/>
      <c r="C1114" s="806" t="str">
        <f t="shared" si="20"/>
        <v/>
      </c>
      <c r="K1114" s="617"/>
      <c r="M1114" s="889"/>
      <c r="N1114" s="890"/>
      <c r="O1114" s="890"/>
      <c r="P1114" s="890"/>
      <c r="Q1114" s="890"/>
    </row>
    <row r="1115" spans="1:17">
      <c r="A1115" s="1001"/>
      <c r="C1115" s="806" t="str">
        <f t="shared" si="20"/>
        <v/>
      </c>
      <c r="K1115" s="617"/>
      <c r="M1115" s="889"/>
      <c r="N1115" s="890"/>
      <c r="O1115" s="890"/>
      <c r="P1115" s="890"/>
      <c r="Q1115" s="890"/>
    </row>
    <row r="1116" spans="1:17">
      <c r="A1116" s="1001"/>
      <c r="C1116" s="806" t="str">
        <f t="shared" si="20"/>
        <v/>
      </c>
      <c r="K1116" s="617"/>
      <c r="M1116" s="889"/>
      <c r="N1116" s="890"/>
      <c r="O1116" s="890"/>
      <c r="P1116" s="890"/>
      <c r="Q1116" s="890"/>
    </row>
    <row r="1117" spans="1:17">
      <c r="A1117" s="1001"/>
      <c r="C1117" s="806" t="str">
        <f t="shared" si="20"/>
        <v/>
      </c>
      <c r="K1117" s="617"/>
      <c r="M1117" s="889"/>
      <c r="N1117" s="890"/>
      <c r="O1117" s="890"/>
      <c r="P1117" s="890"/>
      <c r="Q1117" s="890"/>
    </row>
    <row r="1118" spans="1:17">
      <c r="A1118" s="1001"/>
      <c r="C1118" s="806" t="str">
        <f t="shared" si="20"/>
        <v/>
      </c>
      <c r="K1118" s="617"/>
      <c r="M1118" s="889"/>
      <c r="N1118" s="890"/>
      <c r="O1118" s="890"/>
      <c r="P1118" s="890"/>
      <c r="Q1118" s="890"/>
    </row>
    <row r="1119" spans="1:17">
      <c r="A1119" s="1001"/>
      <c r="C1119" s="806" t="str">
        <f t="shared" si="20"/>
        <v/>
      </c>
      <c r="K1119" s="617"/>
      <c r="M1119" s="889"/>
      <c r="N1119" s="890"/>
      <c r="O1119" s="890"/>
      <c r="P1119" s="890"/>
      <c r="Q1119" s="890"/>
    </row>
    <row r="1120" spans="1:17">
      <c r="A1120" s="1001"/>
      <c r="C1120" s="806" t="str">
        <f t="shared" ref="C1120:C1160" si="21">IF(ISERROR((24*60)/B1120),"",((24*60)/B1120))</f>
        <v/>
      </c>
      <c r="K1120" s="617"/>
      <c r="M1120" s="889"/>
      <c r="N1120" s="890"/>
      <c r="O1120" s="890"/>
      <c r="P1120" s="890"/>
      <c r="Q1120" s="890"/>
    </row>
    <row r="1121" spans="1:17">
      <c r="A1121" s="1001"/>
      <c r="C1121" s="806" t="str">
        <f t="shared" si="21"/>
        <v/>
      </c>
      <c r="K1121" s="617"/>
      <c r="M1121" s="889"/>
      <c r="N1121" s="890"/>
      <c r="O1121" s="890"/>
      <c r="P1121" s="890"/>
      <c r="Q1121" s="890"/>
    </row>
    <row r="1122" spans="1:17">
      <c r="A1122" s="1001"/>
      <c r="C1122" s="806" t="str">
        <f t="shared" si="21"/>
        <v/>
      </c>
      <c r="K1122" s="617"/>
      <c r="M1122" s="889"/>
      <c r="N1122" s="890"/>
      <c r="O1122" s="890"/>
      <c r="P1122" s="890"/>
      <c r="Q1122" s="890"/>
    </row>
    <row r="1123" spans="1:17">
      <c r="A1123" s="1001"/>
      <c r="C1123" s="806" t="str">
        <f t="shared" si="21"/>
        <v/>
      </c>
      <c r="K1123" s="617"/>
      <c r="M1123" s="889"/>
      <c r="N1123" s="890"/>
      <c r="O1123" s="890"/>
      <c r="P1123" s="890"/>
      <c r="Q1123" s="890"/>
    </row>
    <row r="1124" spans="1:17">
      <c r="A1124" s="1001"/>
      <c r="C1124" s="806" t="str">
        <f t="shared" si="21"/>
        <v/>
      </c>
      <c r="K1124" s="617"/>
      <c r="M1124" s="889"/>
      <c r="N1124" s="890"/>
      <c r="O1124" s="890"/>
      <c r="P1124" s="890"/>
      <c r="Q1124" s="890"/>
    </row>
    <row r="1125" spans="1:17">
      <c r="A1125" s="1001"/>
      <c r="C1125" s="806" t="str">
        <f t="shared" si="21"/>
        <v/>
      </c>
    </row>
    <row r="1126" spans="1:17">
      <c r="A1126" s="1001"/>
      <c r="C1126" s="806" t="str">
        <f t="shared" si="21"/>
        <v/>
      </c>
    </row>
    <row r="1127" spans="1:17">
      <c r="A1127" s="1001"/>
      <c r="C1127" s="806" t="str">
        <f t="shared" si="21"/>
        <v/>
      </c>
    </row>
    <row r="1128" spans="1:17">
      <c r="A1128" s="1001"/>
      <c r="C1128" s="806" t="str">
        <f t="shared" si="21"/>
        <v/>
      </c>
    </row>
    <row r="1129" spans="1:17">
      <c r="A1129" s="1001"/>
      <c r="C1129" s="806" t="str">
        <f t="shared" si="21"/>
        <v/>
      </c>
    </row>
    <row r="1130" spans="1:17">
      <c r="A1130" s="1001"/>
      <c r="C1130" s="806" t="str">
        <f t="shared" si="21"/>
        <v/>
      </c>
    </row>
    <row r="1131" spans="1:17">
      <c r="A1131" s="1001"/>
      <c r="C1131" s="806" t="str">
        <f t="shared" si="21"/>
        <v/>
      </c>
    </row>
    <row r="1132" spans="1:17">
      <c r="A1132" s="1001"/>
      <c r="C1132" s="806" t="str">
        <f t="shared" si="21"/>
        <v/>
      </c>
    </row>
    <row r="1133" spans="1:17">
      <c r="A1133" s="1001"/>
      <c r="C1133" s="806" t="str">
        <f t="shared" si="21"/>
        <v/>
      </c>
    </row>
    <row r="1134" spans="1:17">
      <c r="A1134" s="1001"/>
      <c r="C1134" s="806" t="str">
        <f t="shared" si="21"/>
        <v/>
      </c>
    </row>
    <row r="1135" spans="1:17">
      <c r="A1135" s="1001"/>
      <c r="C1135" s="806" t="str">
        <f t="shared" si="21"/>
        <v/>
      </c>
    </row>
    <row r="1136" spans="1:17">
      <c r="A1136" s="1001"/>
      <c r="C1136" s="806" t="str">
        <f t="shared" si="21"/>
        <v/>
      </c>
    </row>
    <row r="1137" spans="1:3">
      <c r="A1137" s="1001"/>
      <c r="C1137" s="806" t="str">
        <f t="shared" si="21"/>
        <v/>
      </c>
    </row>
    <row r="1138" spans="1:3">
      <c r="A1138" s="1001"/>
      <c r="C1138" s="806" t="str">
        <f t="shared" si="21"/>
        <v/>
      </c>
    </row>
    <row r="1139" spans="1:3">
      <c r="A1139" s="1001"/>
      <c r="C1139" s="806" t="str">
        <f t="shared" si="21"/>
        <v/>
      </c>
    </row>
    <row r="1140" spans="1:3">
      <c r="A1140" s="1001"/>
      <c r="C1140" s="806" t="str">
        <f t="shared" si="21"/>
        <v/>
      </c>
    </row>
    <row r="1141" spans="1:3">
      <c r="A1141" s="1001"/>
      <c r="C1141" s="806" t="str">
        <f t="shared" si="21"/>
        <v/>
      </c>
    </row>
    <row r="1142" spans="1:3">
      <c r="A1142" s="1001"/>
      <c r="C1142" s="806" t="str">
        <f t="shared" si="21"/>
        <v/>
      </c>
    </row>
    <row r="1143" spans="1:3">
      <c r="A1143" s="1001"/>
      <c r="C1143" s="806" t="str">
        <f t="shared" si="21"/>
        <v/>
      </c>
    </row>
    <row r="1144" spans="1:3">
      <c r="A1144" s="1001"/>
      <c r="C1144" s="806" t="str">
        <f t="shared" si="21"/>
        <v/>
      </c>
    </row>
    <row r="1145" spans="1:3">
      <c r="A1145" s="1001"/>
      <c r="C1145" s="806" t="str">
        <f t="shared" si="21"/>
        <v/>
      </c>
    </row>
    <row r="1146" spans="1:3">
      <c r="A1146" s="1001"/>
      <c r="C1146" s="806" t="str">
        <f t="shared" si="21"/>
        <v/>
      </c>
    </row>
    <row r="1147" spans="1:3">
      <c r="A1147" s="1001"/>
      <c r="C1147" s="806" t="str">
        <f t="shared" si="21"/>
        <v/>
      </c>
    </row>
    <row r="1148" spans="1:3">
      <c r="A1148" s="1001"/>
      <c r="C1148" s="806" t="str">
        <f t="shared" si="21"/>
        <v/>
      </c>
    </row>
    <row r="1149" spans="1:3">
      <c r="A1149" s="1001"/>
      <c r="C1149" s="806" t="str">
        <f t="shared" si="21"/>
        <v/>
      </c>
    </row>
    <row r="1150" spans="1:3">
      <c r="A1150" s="1001"/>
      <c r="C1150" s="806" t="str">
        <f t="shared" si="21"/>
        <v/>
      </c>
    </row>
    <row r="1151" spans="1:3">
      <c r="A1151" s="1001"/>
      <c r="C1151" s="806" t="str">
        <f t="shared" si="21"/>
        <v/>
      </c>
    </row>
    <row r="1152" spans="1:3">
      <c r="A1152" s="1001"/>
      <c r="C1152" s="806" t="str">
        <f t="shared" si="21"/>
        <v/>
      </c>
    </row>
    <row r="1153" spans="1:3">
      <c r="A1153" s="1001"/>
      <c r="C1153" s="806" t="str">
        <f t="shared" si="21"/>
        <v/>
      </c>
    </row>
    <row r="1154" spans="1:3">
      <c r="A1154" s="1001"/>
      <c r="C1154" s="806" t="str">
        <f t="shared" si="21"/>
        <v/>
      </c>
    </row>
    <row r="1155" spans="1:3">
      <c r="A1155" s="1001"/>
      <c r="C1155" s="806" t="str">
        <f t="shared" si="21"/>
        <v/>
      </c>
    </row>
    <row r="1156" spans="1:3">
      <c r="A1156" s="1001"/>
      <c r="C1156" s="806" t="str">
        <f t="shared" si="21"/>
        <v/>
      </c>
    </row>
    <row r="1157" spans="1:3">
      <c r="A1157" s="1001"/>
      <c r="C1157" s="806" t="str">
        <f t="shared" si="21"/>
        <v/>
      </c>
    </row>
    <row r="1158" spans="1:3">
      <c r="A1158" s="1001"/>
      <c r="C1158" s="806" t="str">
        <f t="shared" si="21"/>
        <v/>
      </c>
    </row>
    <row r="1159" spans="1:3">
      <c r="A1159" s="1001"/>
      <c r="C1159" s="806" t="str">
        <f t="shared" si="21"/>
        <v/>
      </c>
    </row>
    <row r="1160" spans="1:3">
      <c r="A1160" s="1001"/>
      <c r="C1160" s="806" t="str">
        <f t="shared" si="21"/>
        <v/>
      </c>
    </row>
  </sheetData>
  <protectedRanges>
    <protectedRange password="CC05" sqref="B543" name="範圍1_1_8_1_2_1_1_1_1_1_1_1_1_1_1_2_1_1_1_1_1_1_1_1_1_1_1_1_1_1_2_2_1_1_1_1_2_1_1_2_1_1_1_1_1_1_1_1_1_1_1_1_1_1_2_1_1_1"/>
    <protectedRange password="CC05" sqref="A99 A88:A89 A91 A93:A97 A101:A104 A106:A109 A112:A118 A120:A158" name="範圍1_1_4_2_1_1_1_1_2_1_2_3_1_1_1_2_1_1_1_1_1_1_1_1_1_1_1_1_1_2_1_2_3_2_1_1_1_1_2_1_1_2_1_1_1_1_1_1_1_1_1_1_1_1_1_1_2_1_1_1"/>
    <protectedRange password="CC05" sqref="B99 B88:B89 B91 B93:B97 B101:B104 B106:B109 B507:B510 B111:B118 B120:B158 B577 B573" name="範圍1_1_4_2_1_1_1_1_1_1_1_2_2_1_1_1_1_1_1_1_1_1_1_1_1_1_1_1_1_1_2_1_2_2_2_1_1_1_1_2_1_1_2_1_1_1_1_1_1_1_1_1_1_1_1_1_1_2_1_1_1"/>
    <protectedRange password="CC05" sqref="E156:G156 G157:G158 E157:E158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_2_1_1_1"/>
    <protectedRange password="CC05" sqref="G103 E95 F494 E573" name="範圍1_1_5_2_1_1_1_1_1_1_1_1_1_2_1_1_1_2_1_1_1_1_1_1_1_1_1_1_1_1_1_1_1_1_1_2_1_1_1_1_2_1_1_2_1_1_1_1_1_1_1_1_1_1_1_1_1_1_2_1_1_1"/>
    <protectedRange password="CC05" sqref="B110" name="範圍1_1_4_2_1_1_1_2_1_1_1_1_1_1_1_1_1_1_1_1_1_1_1_1_1_1_1_1_1_1_1_1_2_2_1_1_1_1_2_1_1_2_1_1_1_1_1_1_1_1_1_1_1_1_1_1_2_1_1_1"/>
    <protectedRange password="CC05" sqref="G106 E106:E107 E114 E494 E109 G494:G495" name="範圍1_1_5_2_1_1_1_1_1_1_1_1_1_1_1_1_1_1_1_1_1_1_1_1_1_1_1_1_1_1_1_1_1_1_1_2_2_1_1_1_1_2_1_1_2_1_1_1_1_1_1_1_1_1_1_1_1_1_1_2_1_1_1"/>
    <protectedRange password="CC05" sqref="A90" name="範圍1_1_4_2_1_1_1_1_2_1_2_1_1_2_1_1_1_1_1_1_1_1_1_1_1_1_1_1_1_1_1_1_1_1_1_2_1_1_1_1_2_1_1_2_1_1_1_1_1_1_1_1_1_1_1_1_1_1_2_1_1_1"/>
    <protectedRange password="CC05" sqref="B90" name="範圍1_1_4_2_1_1_1_1_1_1_1_2_1_1_2_1_1_1_1_1_1_1_1_1_1_1_1_1_1_1_1_1_1_1_1_1_2_1_1_1_1_2_1_1_2_1_1_1_1_1_1_1_1_1_1_1_1_1_1_2_1_1_1"/>
    <protectedRange password="CC05" sqref="E98 G90 E90 E576" name="範圍1_1_5_2_1_1_1_1_1_1_1_2_1_1_2_1_1_1_1_1_1_1_1_1_1_1_1_1_1_1_1_1_1_1_1_1_2_1_1_1_1_2_1_1_2_1_1_1_1_1_1_1_1_1_1_1_1_1_1_2_1_1_1"/>
    <protectedRange password="CC05" sqref="A98" name="範圍1_1_4_2_1_1_1_1_2_1_2_1_1_1_1_1_1_1_1_1_1_1_1_1_1_1_2_1_1_1_1_1_1_2_1_1_1_1_2_1_1_2_1_1_1_1_1_1_1_1_1_1_1_1_1_1_2_1_1_1"/>
    <protectedRange password="CC05" sqref="B98 B576" name="範圍1_1_4_2_1_1_1_1_1_1_1_2_1_1_1_1_1_1_1_1_1_1_1_1_1_1_1_2_1_1_1_1_1_1_2_1_1_1_1_2_1_1_2_1_1_1_1_1_1_1_1_1_1_1_1_1_1_2_1_1_1"/>
    <protectedRange password="CC05" sqref="A100" name="範圍1_1_4_2_1_1_1_1_2_1_2_3_1_1_1_1_1_1_1_1_1_1_1_1_1_1_2_1_1_1_1_1_1_2_1_1_1_1_2_1_1_2_1_1_1_1_1_1_1_1_1_1_1_1_1_1_2_1_1_1"/>
    <protectedRange password="CC05" sqref="B100" name="範圍1_1_4_2_1_1_1_1_1_1_1_2_2_1_1_1_1_1_1_1_2_1_1_1_1_1_1_1_1_1_1_1_1_2_1_1_1_1_2_1_1_2_1_1_1_1_1_1_1_1_1_1_1_1_1_1_2_1_1_1"/>
    <protectedRange password="CC05" sqref="F157:F158 F568 F507:F508 F143:F155 F133 F136:F141 F516 F520" name="範圍1_1_5_2_1_1_1_1_1_1_1_1_1_2_1_2_1_1_1_1_1_1_1_1_1_1_1_1_1_1_1_2_1_2_2_2_1_1_1_1_2_1_1_2_1_1_1_1_1_1_1_1_1_1_1_1_1_1_2_1_1_1"/>
    <protectedRange password="CC05" sqref="A92" name="範圍1_1_4_2_1_1_1_1_2_1_2_3_1_1_1_2_1_1_1_1_1_1_1_1_1_1_1_1_1_1_1_1_1_1_2_1_1_1_1_2_1_1_2_1_1_1_1_1_1_1_1_1_1_1_1_1_1_2_1_1_1"/>
    <protectedRange password="CC05" sqref="B92" name="範圍1_1_4_2_1_1_1_1_1_1_1_2_2_1_1_1_1_1_1_1_1_1_1_1_1_1_1_1_1_1_1_1_1_1_1_2_1_1_1_1_2_1_1_2_1_1_1_1_1_1_1_1_1_1_1_1_1_1_2_1_1_1"/>
    <protectedRange password="CC05" sqref="G92 E92" name="範圍1_1_5_2_1_1_1_1_1_1_1_2_2_1_1_1_1_1_1_1_1_1_1_1_1_1_1_1_1_1_1_1_1_1_1_2_1_1_1_1_2_1_1_2_1_1_1_1_1_1_1_1_1_1_1_1_1_1_2_1_1_1"/>
    <protectedRange password="CC05" sqref="B105" name="範圍1_1_4_2_1_1_1_1_1_1_1_2_2_1_1_1_1_1_1_1_1_1_1_1_1_1_1_1_1_1_2_1_1_1_1_2_1_1_1_1_2_1_1_2_1_1_1_1_1_1_1_1_1_1_1_1_1_1_2_1_1_1"/>
    <protectedRange password="CC05" sqref="G105" name="範圍1_1_5_2_1_1_1_1_1_1_1_2_2_1_1_1_1_1_1_1_1_1_1_1_1_1_1_1_1_1_2_1_1_1_1_2_1_1_1_1_2_1_1_2_1_1_1_1_1_1_1_1_1_1_1_1_1_1_2_1_1_1"/>
    <protectedRange password="CC05" sqref="A69" name="範圍1_1_8_1_2_1_1_1_1_1_1_1_1_1_1_2_1_1_1_1_1_1_1_1_1_1_1_1_1_1_2_1_1_1_3_1_1_1_1_2_1_1_2_1_1_1_1_1_1_1_1_1_1_1_1_1_1_2_1_1_1"/>
    <protectedRange password="CC05" sqref="A28 A9:A14 A3:A7 A63 A65:A68 A86 A40:A41 A70:A77 A48:A54 A16:A22 A43:A46 A31:A38" name="範圍1_1_4_2_1_1_1_1_2_1_2_3_1_1_1_2_1_1_1_1_1_1_1_1_1_1_1_1_1_2_1_2_3_1_1_1_1_1_1_1_1_2_1_1_2_1_1_1_1_1_1_1_1_1_1_1_1_1_1_2_1_1_1"/>
    <protectedRange password="CC05" sqref="B48:B50 B9:B14 B16:B18 B3:B7 B41:B46 B35:B38" name="範圍1_1_4_2_1_1_1_2_1_1_2_1_1_1_2_1_1_1_1_1_1_1_1_1_1_1_1_1_1_1_1_1_1_1_1_1_1_1_1_1_2_1_1_2_1_1_1_1_1_1_1_1_1_1_1_1_1_1_2_1_1_1"/>
    <protectedRange password="CC05" sqref="B19:B22 B28 B63 B51:B55 B86 B65:B78 B31:B34" name="範圍1_1_4_2_1_1_1_1_1_1_1_2_2_1_1_1_1_1_1_1_1_1_1_1_1_1_1_1_1_1_2_1_2_2_1_1_1_1_1_1_1_1_2_1_1_2_1_1_1_1_1_1_1_1_1_1_1_1_1_1_2_1_1_1"/>
    <protectedRange password="CC05" sqref="A24 A79" name="範圍1_1_4_2_1_1_1_1_2_1_2_1_1_1_1_1_1_1_1_1_1_1_1_1_1_1_1_1_1_1_1_1_1_1_1_1_1_1_1_1_1_1_2_1_1_2_1_1_1_1_1_1_1_1_1_1_1_1_1_1_2_1_1_1"/>
    <protectedRange password="CC05" sqref="B24 B79" name="範圍1_1_4_2_1_1_1_1_1_1_1_2_1_1_1_1_1_1_1_1_1_1_1_1_1_1_1_1_1_1_1_1_1_1_1_1_1_1_1_1_1_1_1_2_1_1_2_1_1_1_1_1_1_1_1_1_1_1_1_1_1_2_1_1_1"/>
    <protectedRange password="CC05" sqref="E28 G65 E86 G86 G63 G51:G55 G68:G78 G28 G19:G22 E19:E22 G31:G34 E31:E33 E43 E35:E36 E52:E56 E64 E67:E80" name="範圍1_1_5_2_1_1_1_1_1_1_1_2_2_1_1_1_1_1_1_1_1_1_1_1_1_1_1_1_1_1_2_1_2_3_1_1_1_1_1_1_1_1_2_1_1_2_1_1_1_1_1_1_1_1_1_1_1_1_1_1_2_1_1_1"/>
    <protectedRange password="CC05" sqref="E3:G7 G67 F533 F79 F89:F90 F92 F76:F77 F15 E9:F9 F353 F333 F295 F321:F322 F337 F343 E10:G14 G35:G36 F305 G48:G50 E16:G18 F269 F19:F23 E39 E25:F25 F231 F243 F245:F246 F251 E41:G41 F240 F248 F255:F256 F258 F262:F264 F26:F40 F42:G43 E44:G46 E47:F47 F301:F302 F311:F317 F325 F328 F331 E335:F335 E48:E51 F349:F351 F359:F363 F48:F73" name="範圍1_1_5_2_1_1_1_1_1_1_1_1_1_2_1_1_1_2_1_1_1_1_1_1_1_1_1_1_1_1_1_1_1_1_1_1_2_1_1_1_1_1_1_2_1_1_2_1_1_1_1_1_1_1_1_2_1_1_1_1_1_2_1_1_1"/>
    <protectedRange password="CC05" sqref="E24 G24 G79 E37:E38 G37:G38" name="範圍1_1_5_2_1_1_1_1_1_1_1_2_1_1_1_1_1_1_1_1_1_1_1_1_1_1_1_1_1_1_1_1_1_1_1_1_1_1_1_1_1_1_1_2_1_1_2_1_1_1_1_1_1_1_1_1_1_1_1_1_1_2_1_1_1"/>
    <protectedRange password="CC05" sqref="A39 A8 A84" name="範圍1_1_4_2_1_1_1_1_2_1_2_2_1_1_1_1_1_1_1_1_1_1_1_1_1_1_1_1_1_1_1_1_1_1_1_1_1_1_1_1_1_1_2_1_1_2_1_1_1_1_1_1_1_1_2_1_1_1_1_1_2_1_1_1"/>
    <protectedRange password="CC05" sqref="B8 B84 B39:B40" name="範圍1_1_4_2_1_1_1_2_1_1_1_1_1_1_1_1_1_1_1_1_1_1_1_1_1_1_1_1_1_1_1_1_2_1_1_1_1_1_1_1_1_2_1_1_2_1_1_1_1_1_1_1_1_2_1_1_1_1_1_2_1_1_1"/>
    <protectedRange password="CC05" sqref="E8:G8 E84 G84 F74:F75 G39 F340 F342" name="範圍1_1_5_2_1_1_1_1_1_1_1_1_1_1_1_1_1_1_1_1_1_1_1_1_1_1_1_1_1_1_1_1_1_1_1_2_1_1_1_1_1_1_1_1_2_1_1_2_1_1_1_1_1_1_1_1_2_1_1_1_1_1_2_1_1_1"/>
    <protectedRange password="CC05" sqref="A29 A85 A78 A55" name="範圍1_1_4_2_1_1_1_1_2_1_2_1_1_2_1_1_1_1_1_1_1_1_1_1_1_1_1_1_1_1_1_1_1_1_1_1_1_1_1_1_1_1_1_2_1_1_2_1_1_1_1_1_1_1_1_1_1_1_1_1_1_2_1_1_1"/>
    <protectedRange password="CC05" sqref="B29 B85" name="範圍1_1_4_2_1_1_1_1_1_1_1_2_1_1_2_1_1_1_1_1_1_1_1_1_1_1_1_1_1_1_1_1_1_1_1_1_1_1_1_1_1_1_1_1_2_1_1_2_1_1_1_1_1_1_1_1_1_1_1_1_1_1_2_1_1_1"/>
    <protectedRange password="CC05" sqref="G85 E85 G29 E29:E30 F249:F250 E34" name="範圍1_1_5_2_1_1_1_1_1_1_1_2_1_1_2_1_1_1_1_1_1_1_1_1_1_1_1_1_1_1_1_1_1_1_1_1_1_1_1_1_1_1_1_1_2_1_1_2_1_1_1_1_1_1_1_1_1_1_1_1_1_1_2_1_1_1"/>
    <protectedRange password="CC05" sqref="A30" name="範圍1_1_4_2_1_1_1_1_2_1_2_1_1_1_1_1_1_1_1_1_1_1_1_1_1_1_2_1_1_1_1_1_1_1_1_1_1_1_1_1_1_2_1_1_2_1_1_1_1_1_1_1_1_1_1_1_1_1_1_2_1_1_1"/>
    <protectedRange password="CC05" sqref="B30" name="範圍1_1_4_2_1_1_1_1_1_1_1_2_1_1_1_1_1_1_1_1_1_1_1_1_1_1_1_2_1_1_1_1_1_1_1_1_1_1_1_1_1_1_2_1_1_2_1_1_1_1_1_1_1_1_1_1_1_1_1_1_2_1_1_1"/>
    <protectedRange password="CC05" sqref="G30 G64 G87 G66" name="範圍1_1_5_2_1_1_1_1_1_1_1_2_1_1_1_1_1_1_1_1_1_1_1_1_1_1_1_2_1_1_1_1_1_1_1_1_1_1_1_1_1_1_2_1_1_2_1_1_1_1_1_1_1_1_1_1_1_1_1_1_2_1_1_1"/>
    <protectedRange password="CC05" sqref="A64 A87" name="範圍1_1_4_2_1_1_1_1_2_1_2_3_1_1_1_1_1_1_1_1_1_1_1_1_1_1_2_1_1_1_1_1_1_1_1_1_1_1_1_1_1_2_1_1_2_1_1_1_1_1_1_1_1_1_1_1_1_1_1_2_1_1_1"/>
    <protectedRange password="CC05" sqref="B64 B87" name="範圍1_1_4_2_1_1_1_1_1_1_1_2_2_1_1_1_1_1_1_1_2_1_1_1_1_1_1_1_1_1_1_1_1_1_1_1_1_1_1_1_1_2_1_1_2_1_1_1_1_1_1_1_1_1_1_1_1_1_1_2_1_1_1"/>
    <protectedRange password="CC05" sqref="E87 E66" name="範圍1_1_5_2_1_1_1_1_1_1_1_2_2_1_1_1_1_1_1_1_2_1_1_1_1_1_1_1_1_1_1_1_1_1_1_1_1_1_1_1_1_2_1_1_2_1_1_1_1_1_1_1_1_1_1_1_1_1_1_2_1_1_1"/>
    <protectedRange password="CC05" sqref="A25:A27 A80 A82:A83" name="範圍1_1_4_2_1_1_1_1_2_1_2_3_1_2_1_1_1_1_1_1_1_1_1_1_1_1_1_1_1_1_1_1_1_1_1_1_1_1_1_1_1_2_1_1_2_1_1_1_1_1_1_1_1_1_1_1_1_1_1_2_1_1_1"/>
    <protectedRange password="CC05" sqref="B25:B27 B80 B82:B83" name="範圍1_1_4_2_1_1_1_2_1_1_2_1_2_1_1_1_1_1_1_1_1_1_1_1_1_1_1_1_1_1_1_1_1_1_1_1_1_1_1_1_2_1_1_2_1_1_1_1_1_1_1_1_1_1_1_1_1_1_2_1_1_1"/>
    <protectedRange password="CC05" sqref="E82:E83 F121:F125 F127 F102:F103 F93 F573 F95 G80 G82:G83 G25:G27 E26:E27 G40 E40 E42" name="範圍1_1_5_2_1_1_1_1_1_1_1_1_1_2_1_2_1_1_1_1_1_1_1_1_1_1_1_1_1_1_1_2_1_2_2_1_1_1_1_1_1_1_1_2_1_1_2_1_1_1_1_1_1_1_1_1_1_1_1_1_1_2_1_1_1"/>
    <protectedRange password="CC05" sqref="A15" name="範圍1_1_4_2_1_1_1_1_2_1_2_3_1_1_1_1_1_1_1_1_1_1_1_1_1_1_1_1_1_1_1_1_1_1_1_1_1_1_1_1_1_1_2_1_1_2_1_1_1_1_1_1_1_1_1_1_1_1_1_1_2_1_1_1"/>
    <protectedRange password="CC05" sqref="B47 B15" name="範圍1_1_4_2_1_1_1_2_1_1_2_1_1_1_1_1_1_1_1_1_1_1_1_1_1_1_1_1_1_1_1_1_1_1_1_1_1_1_1_1_1_2_1_1_2_1_1_1_1_1_1_1_1_1_1_1_1_1_1_2_1_1_1"/>
    <protectedRange password="CC05" sqref="E15 G15" name="範圍1_1_5_2_1_1_1_1_1_1_1_1_1_2_1_1_1_1_1_1_1_1_1_1_1_1_1_1_1_1_1_1_1_1_1_1_1_1_1_1_1_1_1_1_2_1_1_2_1_1_1_1_1_1_1_1_1_1_1_1_1_1_2_1_1_1"/>
    <protectedRange password="CC05" sqref="A56 A58:A60" name="範圍1_1_4_2_1_1_1_1_2_1_2_3_1_1_1_2_1_1_1_1_1_1_1_1_1_1_1_1_1_2_1_2_1_1_1_2_1_1_1_1_1_1_2_1_1_2_1_1_1_1_1_1_1_1_1_1_1_1_1_1_2_1_1_1"/>
    <protectedRange password="CC05" sqref="B56 B58 B60" name="範圍1_1_4_2_1_1_1_1_1_1_1_2_2_1_1_1_1_1_1_1_1_1_1_1_1_1_1_1_1_1_2_1_2_1_1_1_2_1_1_1_1_1_1_2_1_1_2_1_1_1_1_1_1_1_1_1_1_1_1_1_1_2_1_1_1"/>
    <protectedRange password="CC05" sqref="G56 G60 G58 E60:E62 E362" name="範圍1_1_5_2_1_1_1_1_1_1_1_2_2_1_1_1_1_1_1_1_1_1_1_1_1_1_1_1_1_1_2_1_2_1_1_1_2_1_1_1_1_1_1_2_1_1_2_1_1_1_1_1_1_1_1_1_1_1_1_1_1_2_1_1_1"/>
    <protectedRange password="CC05" sqref="A61" name="範圍1_1_4_2_1_1_1_1_2_1_2_3_1_1_1_2_1_1_1_1_1_1_1_1_1_1_1_1_1_2_1_2_2_1_1_1_1_1_1_1_1_1_2_1_1_2_1_1_1_1_1_1_1_1_1_1_1_1_1_1_2_1_1_1"/>
    <protectedRange password="CC05" sqref="B61" name="範圍1_1_4_2_1_1_1_2_1_1_1_1_1_1_1_1_1_1_1_1_1_1_1_1_1_1_1_1_1_1_1_1_1_1_1_1_1_1_1_1_1_1_2_1_1_2_1_1_1_1_1_1_1_1_1_1_1_1_1_1_2_1_1_1"/>
    <protectedRange password="CC05" sqref="G61" name="範圍1_1_5_2_1_1_1_1_1_1_1_1_1_1_1_1_1_1_1_1_1_1_1_1_1_1_1_1_1_1_1_1_1_1_1_1_1_1_1_1_1_1_1_1_1_2_1_1_2_1_1_1_1_1_1_1_1_1_1_1_1_1_1_2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_2_1_1_1"/>
    <protectedRange password="CC05" sqref="A57" name="範圍1_1_4_2_1_1_1_1_2_1_2_3_1_1_1_2_1_1_1_1_1_1_1_1_1_1_1_1_1_2_1_2_1_1_1_1_1_1_1_1_1_1_1_2_1_1_2_1_1_1_1_1_1_1_1_1_1_1_1_1_1_2_1_1_1"/>
    <protectedRange password="CC05" sqref="B57" name="範圍1_1_4_2_1_1_1_1_1_1_1_2_2_1_1_1_1_1_1_1_1_1_1_1_1_1_1_1_1_1_2_1_2_1_1_1_1_1_1_1_1_1_1_1_2_1_1_2_1_1_1_1_1_1_1_1_1_1_1_1_1_1_2_1_1_1"/>
    <protectedRange password="CC05" sqref="G57 E57:E59 E63 E65" name="範圍1_1_5_2_1_1_1_1_1_1_1_2_2_1_1_1_1_1_1_1_1_1_1_1_1_1_1_1_1_1_2_1_2_1_1_1_1_1_1_1_1_1_1_1_2_1_1_2_1_1_1_1_1_1_1_1_1_1_1_1_1_1_2_1_1_1"/>
    <protectedRange password="CC05" sqref="A161:B162" name="範圍1_1_1_2_2_1_1_1_3_1_1_2_1_1_1_1_1_1_1_1_1_1_1_2_1_1_1_1_1_1_1_1_1_1_1_1_1_1_1_1_1_2_1_1_2_1_1_1_1_1_1_1_1_1_1_1_1_1_1_2_1_1_1"/>
    <protectedRange password="CC05" sqref="E161:G162" name="範圍1_1_3_2_2_1_1_1_3_1_1_2_1_1_1_1_1_1_1_1_1_1_1_2_1_1_1_1_1_1_1_1_1_1_1_1_1_1_1_1_1_2_1_1_2_1_1_1_1_1_1_1_1_1_1_1_1_1_1_2_1_1_1"/>
    <protectedRange password="CC05" sqref="A47 A246:B246 A311:B313 A314 A315:B322" name="範圍1_1_8_1_2_1_1_1_1_1_1_1_1_1_1_1_1_2_1_1_1_1_1_1_1_1_1_1_1_1_1_1_1_1_1_1_1_1_2_1_1_2_1_1_1_1_1_1_1_1_1_1_1_1_1_1_2_1_1_1"/>
    <protectedRange password="CC05" sqref="A287:B287 A310:B310" name="範圍1_1_8_1_2_1_1_1_1_1_1_1_1_2_1_1_1_1_1_1_1_1_1_1_1_1_1_1_1_1_1_1_1_1_1_1_1_2_1_1_2_1_1_1_1_1_1_1_1_1_1_1_1_1_1_2_1_1_1"/>
    <protectedRange password="CC05" sqref="A265:B270 B257 B314 A276:B286" name="範圍1_1_8_1_2_1_1_1_1_1_1_1_1_1_1_2_1_1_1_1_1_1_1_1_1_1_1_1_1_1_2_1_1_1_2_1_1_1_1_1_2_1_1_2_1_1_1_1_1_1_1_1_2_1_1_1_1_1_2_1_1_1"/>
    <protectedRange password="CC05" sqref="F391 F400 F402" name="範圍1_1_7_2_1_1_1_2_2_1_1_1_1_1_1_1_2_1_1_1_1_1_1_1_1_1_1_1_1_1_1_1_1_1_1_1_1_1_1_1_2_1_1_2_1_1_1_1_1_1_1_1_1_1_1_1_1_1_2_1_1_1"/>
    <protectedRange password="CC05" sqref="B59" name="範圍1_1_4_2_1_1_1_2_1_1_2_1_1_1_2_1_1_1_1_1_1_1_1_1_1_1_1_1_1_1_1_1_1_1_1_1_1_1_1_1_2_1_1_2_1_1_2_1_1_1_1_1_1_1_1_1_1_2_1_1_1"/>
    <protectedRange password="CC05" sqref="G59" name="範圍1_1_5_2_1_1_1_1_1_1_1_1_1_2_1_1_1_2_1_1_1_1_1_1_1_1_1_1_1_1_1_1_1_1_1_1_2_1_1_1_1_1_1_2_1_1_2_1_1_2_1_1_1_1_1_1_1_1_1_1_2_1_1_1"/>
    <protectedRange password="CC05" sqref="A23" name="範圍1_1_4_2_1_1_1_1_2_1_2_2_1_1_1_1_1_1_1_1_1_1_1_1_1_1_1_1_1_1_1_1_1_1_1_1_1_1_1_1_1_1_2_1_1_2_1_1_1_1_1_1_1_1_1_1_1_1_1_1_1_2_1_1_1"/>
    <protectedRange password="CC05" sqref="B23" name="範圍1_1_4_2_1_1_1_2_1_1_1_1_1_1_1_1_1_1_1_1_1_1_1_1_1_1_1_1_1_1_1_1_2_1_1_1_1_1_1_1_1_2_1_1_2_1_1_1_1_1_1_1_1_1_1_1_1_1_1_1_2_1_1_1"/>
    <protectedRange password="CC05" sqref="E23 G23" name="範圍1_1_5_2_1_1_1_1_1_1_1_1_1_1_1_1_1_1_1_1_1_1_1_1_1_1_1_1_1_1_1_1_1_1_1_2_1_1_1_1_1_1_1_1_2_1_1_2_1_1_1_1_1_1_1_1_1_1_1_1_1_1_1_2_1_1_1"/>
    <protectedRange password="CC05" sqref="A271:B275" name="範圍1_1_8_1_2_1_1_1_1_1_1_1_1_1_1_2_1_1_1_1_1_1_1_1_1_1_1_1_1_1_2_1_1_1_2_1_1_1_1_1_2_1_1_2_1_1_1_1_1_1_1_1_1_1_1_1_1_1_1_2_1_1_1"/>
  </protectedRanges>
  <sortState ref="A3:R66">
    <sortCondition ref="A3"/>
  </sortState>
  <phoneticPr fontId="5" type="noConversion"/>
  <dataValidations count="3">
    <dataValidation type="list" allowBlank="1" showInputMessage="1" showErrorMessage="1" sqref="H160 H2">
      <formula1>打結器</formula1>
    </dataValidation>
    <dataValidation type="list" allowBlank="1" showInputMessage="1" showErrorMessage="1" sqref="J160 J2">
      <formula1>高低壓</formula1>
    </dataValidation>
    <dataValidation type="list" allowBlank="1" showInputMessage="1" showErrorMessage="1" sqref="K160:K1124 K2:K158">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90" zoomScaleNormal="90" workbookViewId="0">
      <pane ySplit="5" topLeftCell="A538" activePane="bottomLeft" state="frozen"/>
      <selection pane="bottomLeft" activeCell="A483" sqref="A483:AB563"/>
    </sheetView>
  </sheetViews>
  <sheetFormatPr defaultRowHeight="16.5"/>
  <cols>
    <col min="1" max="1" width="10.875" style="337" customWidth="1"/>
    <col min="2" max="2" width="7.625" style="251" customWidth="1"/>
    <col min="3" max="3" width="8.75" style="353" customWidth="1"/>
    <col min="4" max="4" width="4" style="251" customWidth="1"/>
    <col min="5" max="6" width="6.625" style="354" customWidth="1"/>
    <col min="7" max="7" width="6" style="354" customWidth="1"/>
    <col min="8" max="8" width="6.125" style="354" customWidth="1"/>
    <col min="9" max="10" width="6.625" style="354" customWidth="1"/>
    <col min="11" max="11" width="6.25" style="354" customWidth="1"/>
    <col min="12" max="12" width="6" style="354" customWidth="1"/>
    <col min="13" max="14" width="6.625" style="354" customWidth="1"/>
    <col min="15" max="16" width="6.25" style="354" customWidth="1"/>
    <col min="17" max="18" width="6.625" style="354" customWidth="1"/>
    <col min="19" max="19" width="6.125" style="354" customWidth="1"/>
    <col min="20" max="20" width="6.25" style="354" customWidth="1"/>
    <col min="21" max="21" width="9" style="355"/>
    <col min="22" max="26" width="9.125" style="351" bestFit="1" customWidth="1"/>
    <col min="27" max="28" width="9.625" style="351" bestFit="1" customWidth="1"/>
    <col min="29" max="16384" width="9" style="351"/>
  </cols>
  <sheetData>
    <row r="1" spans="1:29" s="251" customFormat="1" ht="47.25">
      <c r="A1" s="337" t="s">
        <v>368</v>
      </c>
      <c r="B1" s="251" t="s">
        <v>369</v>
      </c>
      <c r="C1" s="338" t="s">
        <v>370</v>
      </c>
      <c r="D1" s="339" t="s">
        <v>371</v>
      </c>
      <c r="E1" s="340" t="s">
        <v>372</v>
      </c>
      <c r="F1" s="340" t="s">
        <v>373</v>
      </c>
      <c r="G1" s="340" t="s">
        <v>374</v>
      </c>
      <c r="H1" s="340" t="s">
        <v>374</v>
      </c>
      <c r="I1" s="341" t="s">
        <v>375</v>
      </c>
      <c r="J1" s="341" t="s">
        <v>376</v>
      </c>
      <c r="K1" s="341" t="s">
        <v>377</v>
      </c>
      <c r="L1" s="341" t="s">
        <v>377</v>
      </c>
      <c r="M1" s="342" t="s">
        <v>378</v>
      </c>
      <c r="N1" s="342" t="s">
        <v>379</v>
      </c>
      <c r="O1" s="342" t="s">
        <v>380</v>
      </c>
      <c r="P1" s="342" t="s">
        <v>380</v>
      </c>
      <c r="Q1" s="343" t="s">
        <v>381</v>
      </c>
      <c r="R1" s="343" t="s">
        <v>382</v>
      </c>
      <c r="S1" s="343" t="s">
        <v>383</v>
      </c>
      <c r="T1" s="344" t="s">
        <v>383</v>
      </c>
      <c r="U1" s="345" t="s">
        <v>301</v>
      </c>
      <c r="V1" s="346" t="s">
        <v>300</v>
      </c>
      <c r="W1" s="346" t="s">
        <v>384</v>
      </c>
      <c r="X1" s="347" t="s">
        <v>385</v>
      </c>
      <c r="Y1" s="347" t="s">
        <v>386</v>
      </c>
      <c r="Z1" s="347" t="s">
        <v>387</v>
      </c>
      <c r="AA1" s="346" t="s">
        <v>388</v>
      </c>
      <c r="AB1" s="347" t="s">
        <v>389</v>
      </c>
      <c r="AC1" s="346" t="s">
        <v>262</v>
      </c>
    </row>
    <row r="2" spans="1:29">
      <c r="A2" s="348">
        <f>'２斷絲.IAD.效率'!A2</f>
        <v>46143</v>
      </c>
      <c r="B2" s="338" t="str">
        <f>'２斷絲.IAD.效率'!B2</f>
        <v>A07</v>
      </c>
      <c r="C2" s="338" t="str">
        <f>'２斷絲.IAD.效率'!C2</f>
        <v>2FA042</v>
      </c>
      <c r="D2" s="338">
        <f>'２斷絲.IAD.效率'!D2</f>
        <v>0</v>
      </c>
      <c r="E2" s="349">
        <f>'２斷絲.IAD.效率'!J2</f>
        <v>0</v>
      </c>
      <c r="F2" s="349">
        <f>'２斷絲.IAD.效率'!K2</f>
        <v>0</v>
      </c>
      <c r="G2" s="349" t="str">
        <f>'２斷絲.IAD.效率'!L2</f>
        <v>了機</v>
      </c>
      <c r="H2" s="349">
        <f>'２斷絲.IAD.效率'!M2</f>
        <v>0</v>
      </c>
      <c r="I2" s="349">
        <f>'２斷絲.IAD.效率'!N2</f>
        <v>0</v>
      </c>
      <c r="J2" s="349">
        <f>'２斷絲.IAD.效率'!O2</f>
        <v>0</v>
      </c>
      <c r="K2" s="349" t="str">
        <f>'２斷絲.IAD.效率'!P2</f>
        <v>了機</v>
      </c>
      <c r="L2" s="349">
        <f>'２斷絲.IAD.效率'!Q2</f>
        <v>0</v>
      </c>
      <c r="M2" s="349">
        <f>'２斷絲.IAD.效率'!R2</f>
        <v>0</v>
      </c>
      <c r="N2" s="349">
        <f>'２斷絲.IAD.效率'!S2</f>
        <v>0</v>
      </c>
      <c r="O2" s="349" t="str">
        <f>'２斷絲.IAD.效率'!T2</f>
        <v>停機</v>
      </c>
      <c r="P2" s="349">
        <f>'２斷絲.IAD.效率'!U2</f>
        <v>0</v>
      </c>
      <c r="Q2" s="349">
        <f>'２斷絲.IAD.效率'!V2</f>
        <v>0</v>
      </c>
      <c r="R2" s="349">
        <f>'２斷絲.IAD.效率'!W2</f>
        <v>0</v>
      </c>
      <c r="S2" s="349" t="str">
        <f>'２斷絲.IAD.效率'!X2</f>
        <v>停機</v>
      </c>
      <c r="T2" s="349">
        <f>'２斷絲.IAD.效率'!Y2</f>
        <v>0</v>
      </c>
      <c r="U2" s="345" t="str">
        <f>IF(ISNA(VLOOKUP('２斷絲.IAD.效率'!C2,條件!$A$1:$J$1011,10,0)),"",(VLOOKUP('２斷絲.IAD.效率'!C2,條件!$A$1:$J$1011,10,0)))</f>
        <v>低壓</v>
      </c>
      <c r="V2" s="346" t="str">
        <f>IF(ISNA(VLOOKUP(C2,條件!$A$1:$J$1011,8,0)),"",(VLOOKUP(C2,條件!$A$1:$J$1011,8,0)))</f>
        <v>P203</v>
      </c>
      <c r="W2" s="346">
        <f>IF(ISNA(VLOOKUP(V2,清單!$AG$1:$AH$19,2,1)),"",(VLOOKUP(V2,清單!$AG$1:$AH$19,2,1)))</f>
        <v>0.91100000000000003</v>
      </c>
      <c r="X2" s="346">
        <f>IF(ISNA(VLOOKUP(C2,條件!$A$1:$J$1011,9,0)),"",(VLOOKUP(C2,條件!$A$1:$J$1011,9,0)))</f>
        <v>0.7</v>
      </c>
      <c r="Y2" s="346">
        <v>24</v>
      </c>
      <c r="Z2" s="346">
        <v>216</v>
      </c>
      <c r="AA2" s="346">
        <f>IF(X2="","",X2+1)</f>
        <v>1.7</v>
      </c>
      <c r="AB2" s="350">
        <f>IF(AA2="","",W2*Z2*AA2*Y2)</f>
        <v>8028.4608000000007</v>
      </c>
      <c r="AC2" s="346"/>
    </row>
    <row r="3" spans="1:29">
      <c r="A3" s="348">
        <f>'２斷絲.IAD.效率'!A3</f>
        <v>46143</v>
      </c>
      <c r="B3" s="338" t="str">
        <f>'２斷絲.IAD.效率'!B3</f>
        <v>A08</v>
      </c>
      <c r="C3" s="338" t="str">
        <f>'２斷絲.IAD.效率'!C3</f>
        <v>2FA032</v>
      </c>
      <c r="D3" s="338">
        <f>'２斷絲.IAD.效率'!D3</f>
        <v>0</v>
      </c>
      <c r="E3" s="349">
        <f>'２斷絲.IAD.效率'!J3</f>
        <v>11</v>
      </c>
      <c r="F3" s="349">
        <f>'２斷絲.IAD.效率'!K3</f>
        <v>0</v>
      </c>
      <c r="G3" s="349">
        <f>'２斷絲.IAD.效率'!L3</f>
        <v>9306</v>
      </c>
      <c r="H3" s="349">
        <f>'２斷絲.IAD.效率'!M3</f>
        <v>8249</v>
      </c>
      <c r="I3" s="349">
        <f>'２斷絲.IAD.效率'!N3</f>
        <v>11</v>
      </c>
      <c r="J3" s="349">
        <f>'２斷絲.IAD.效率'!O3</f>
        <v>0</v>
      </c>
      <c r="K3" s="349">
        <f>'２斷絲.IAD.效率'!P3</f>
        <v>9064</v>
      </c>
      <c r="L3" s="349">
        <f>'２斷絲.IAD.效率'!Q3</f>
        <v>8396</v>
      </c>
      <c r="M3" s="349">
        <f>'２斷絲.IAD.效率'!R3</f>
        <v>10</v>
      </c>
      <c r="N3" s="349">
        <f>'２斷絲.IAD.效率'!S3</f>
        <v>0</v>
      </c>
      <c r="O3" s="349">
        <f>'２斷絲.IAD.效率'!T3</f>
        <v>9178</v>
      </c>
      <c r="P3" s="349">
        <f>'２斷絲.IAD.效率'!U3</f>
        <v>8393</v>
      </c>
      <c r="Q3" s="349">
        <f>'２斷絲.IAD.效率'!V3</f>
        <v>15</v>
      </c>
      <c r="R3" s="349">
        <f>'２斷絲.IAD.效率'!W3</f>
        <v>0</v>
      </c>
      <c r="S3" s="349">
        <f>'２斷絲.IAD.效率'!X3</f>
        <v>9306</v>
      </c>
      <c r="T3" s="349">
        <f>'２斷絲.IAD.效率'!Y3</f>
        <v>8371</v>
      </c>
      <c r="U3" s="345" t="str">
        <f>IF(ISNA(VLOOKUP('２斷絲.IAD.效率'!C3,條件!$A$1:$J$1011,10,0)),"",(VLOOKUP('２斷絲.IAD.效率'!C3,條件!$A$1:$J$1011,10,0)))</f>
        <v>低壓</v>
      </c>
      <c r="V3" s="346" t="str">
        <f>IF(ISNA(VLOOKUP(C3,條件!$A$1:$J$1011,8,0)),"",(VLOOKUP(C3,條件!$A$1:$J$1011,8,0)))</f>
        <v>P203</v>
      </c>
      <c r="W3" s="346">
        <f>IF(ISNA(VLOOKUP(V3,清單!$AG$1:$AH$19,2,1)),"",(VLOOKUP(V3,清單!$AG$1:$AH$19,2,1)))</f>
        <v>0.91100000000000003</v>
      </c>
      <c r="X3" s="346">
        <f>IF(ISNA(VLOOKUP(C3,條件!$A$1:$J$1011,9,0)),"",(VLOOKUP(C3,條件!$A$1:$J$1011,9,0)))</f>
        <v>1.8</v>
      </c>
      <c r="Y3" s="346">
        <v>24</v>
      </c>
      <c r="Z3" s="346">
        <v>216</v>
      </c>
      <c r="AA3" s="346">
        <f t="shared" ref="AA3" si="0">IF(X3="","",X3+1)</f>
        <v>2.8</v>
      </c>
      <c r="AB3" s="350">
        <f t="shared" ref="AB3" si="1">IF(AA3="","",W3*Z3*AA3*Y3)</f>
        <v>13223.3472</v>
      </c>
      <c r="AC3" s="346"/>
    </row>
    <row r="4" spans="1:29">
      <c r="A4" s="348">
        <f>'２斷絲.IAD.效率'!A4</f>
        <v>46143</v>
      </c>
      <c r="B4" s="338" t="str">
        <f>'２斷絲.IAD.效率'!B4</f>
        <v>A09</v>
      </c>
      <c r="C4" s="338" t="str">
        <f>'２斷絲.IAD.效率'!C4</f>
        <v>2F42S2</v>
      </c>
      <c r="D4" s="338" t="str">
        <f>'２斷絲.IAD.效率'!D4</f>
        <v>K</v>
      </c>
      <c r="E4" s="349">
        <f>'２斷絲.IAD.效率'!J4</f>
        <v>4</v>
      </c>
      <c r="F4" s="349">
        <f>'２斷絲.IAD.效率'!K4</f>
        <v>0</v>
      </c>
      <c r="G4" s="349">
        <f>'２斷絲.IAD.效率'!L4</f>
        <v>8451</v>
      </c>
      <c r="H4" s="349">
        <f>'２斷絲.IAD.效率'!M4</f>
        <v>0</v>
      </c>
      <c r="I4" s="349">
        <f>'２斷絲.IAD.效率'!N4</f>
        <v>4</v>
      </c>
      <c r="J4" s="349">
        <f>'２斷絲.IAD.效率'!O4</f>
        <v>0</v>
      </c>
      <c r="K4" s="349">
        <f>'２斷絲.IAD.效率'!P4</f>
        <v>8635</v>
      </c>
      <c r="L4" s="349">
        <f>'２斷絲.IAD.效率'!Q4</f>
        <v>0</v>
      </c>
      <c r="M4" s="349">
        <f>'２斷絲.IAD.效率'!R4</f>
        <v>6</v>
      </c>
      <c r="N4" s="349">
        <f>'２斷絲.IAD.效率'!S4</f>
        <v>0</v>
      </c>
      <c r="O4" s="349">
        <f>'２斷絲.IAD.效率'!T4</f>
        <v>8592</v>
      </c>
      <c r="P4" s="349">
        <f>'２斷絲.IAD.效率'!U4</f>
        <v>0</v>
      </c>
      <c r="Q4" s="349">
        <f>'２斷絲.IAD.效率'!V4</f>
        <v>6</v>
      </c>
      <c r="R4" s="349">
        <f>'２斷絲.IAD.效率'!W4</f>
        <v>0</v>
      </c>
      <c r="S4" s="349">
        <f>'２斷絲.IAD.效率'!X4</f>
        <v>8406</v>
      </c>
      <c r="T4" s="349">
        <f>'２斷絲.IAD.效率'!Y4</f>
        <v>0</v>
      </c>
      <c r="U4" s="345" t="str">
        <f>IF(ISNA(VLOOKUP('２斷絲.IAD.效率'!C4,條件!$A$1:$J$1011,10,0)),"",(VLOOKUP('２斷絲.IAD.效率'!C4,條件!$A$1:$J$1011,10,0)))</f>
        <v>低壓</v>
      </c>
      <c r="V4" s="346" t="str">
        <f>IF(ISNA(VLOOKUP(C4,條件!$A$1:$J$1011,8,0)),"",(VLOOKUP(C4,條件!$A$1:$J$1011,8,0)))</f>
        <v>P204</v>
      </c>
      <c r="W4" s="346">
        <f>IF(ISNA(VLOOKUP(V4,清單!$AG$1:$AH$19,2,1)),"",(VLOOKUP(V4,清單!$AG$1:$AH$19,2,1)))</f>
        <v>1.1890000000000001</v>
      </c>
      <c r="X4" s="346">
        <f>IF(ISNA(VLOOKUP(C4,條件!$A$1:$J$1011,9,0)),"",(VLOOKUP(C4,條件!$A$1:$J$1011,9,0)))</f>
        <v>2.2999999999999998</v>
      </c>
      <c r="Y4" s="346">
        <v>24</v>
      </c>
      <c r="Z4" s="346">
        <v>216</v>
      </c>
      <c r="AA4" s="346">
        <f t="shared" ref="AA4:AA66" si="2">IF(X4="","",X4+1)</f>
        <v>3.3</v>
      </c>
      <c r="AB4" s="350">
        <f t="shared" ref="AB4:AB66" si="3">IF(AA4="","",W4*Z4*AA4*Y4)</f>
        <v>20340.460800000001</v>
      </c>
      <c r="AC4" s="346"/>
    </row>
    <row r="5" spans="1:29">
      <c r="A5" s="348">
        <f>'２斷絲.IAD.效率'!A5</f>
        <v>46143</v>
      </c>
      <c r="B5" s="338" t="str">
        <f>'２斷絲.IAD.效率'!B5</f>
        <v>A09</v>
      </c>
      <c r="C5" s="338" t="str">
        <f>'２斷絲.IAD.效率'!C5</f>
        <v>2F43L2</v>
      </c>
      <c r="D5" s="338" t="str">
        <f>'２斷絲.IAD.效率'!D5</f>
        <v>K</v>
      </c>
      <c r="E5" s="349">
        <f>'２斷絲.IAD.效率'!J5</f>
        <v>16</v>
      </c>
      <c r="F5" s="349">
        <f>'２斷絲.IAD.效率'!K5</f>
        <v>0</v>
      </c>
      <c r="G5" s="349">
        <f>'２斷絲.IAD.效率'!L5</f>
        <v>0</v>
      </c>
      <c r="H5" s="349">
        <f>'２斷絲.IAD.效率'!M5</f>
        <v>8458</v>
      </c>
      <c r="I5" s="349">
        <f>'２斷絲.IAD.效率'!N5</f>
        <v>0</v>
      </c>
      <c r="J5" s="349">
        <f>'２斷絲.IAD.效率'!O5</f>
        <v>0</v>
      </c>
      <c r="K5" s="349">
        <f>'２斷絲.IAD.效率'!P5</f>
        <v>0</v>
      </c>
      <c r="L5" s="349">
        <f>'２斷絲.IAD.效率'!Q5</f>
        <v>8596</v>
      </c>
      <c r="M5" s="349">
        <f>'２斷絲.IAD.效率'!R5</f>
        <v>4</v>
      </c>
      <c r="N5" s="349">
        <f>'２斷絲.IAD.效率'!S5</f>
        <v>0</v>
      </c>
      <c r="O5" s="349">
        <f>'２斷絲.IAD.效率'!T5</f>
        <v>8533</v>
      </c>
      <c r="P5" s="349">
        <f>'２斷絲.IAD.效率'!U5</f>
        <v>0</v>
      </c>
      <c r="Q5" s="349">
        <f>'２斷絲.IAD.效率'!V5</f>
        <v>8</v>
      </c>
      <c r="R5" s="349">
        <f>'２斷絲.IAD.效率'!W5</f>
        <v>0</v>
      </c>
      <c r="S5" s="349">
        <f>'２斷絲.IAD.效率'!X5</f>
        <v>0</v>
      </c>
      <c r="T5" s="349">
        <f>'２斷絲.IAD.效率'!Y5</f>
        <v>8380</v>
      </c>
      <c r="U5" s="345"/>
      <c r="V5" s="346" t="str">
        <f>IF(ISNA(VLOOKUP(C5,條件!$A$1:$J$1011,8,0)),"",(VLOOKUP(C5,條件!$A$1:$J$1011,8,0)))</f>
        <v>P204</v>
      </c>
      <c r="W5" s="346">
        <f>IF(ISNA(VLOOKUP(V5,清單!$AG$1:$AH$19,2,1)),"",(VLOOKUP(V5,清單!$AG$1:$AH$19,2,1)))</f>
        <v>1.1890000000000001</v>
      </c>
      <c r="X5" s="346">
        <f>IF(ISNA(VLOOKUP(C5,條件!$A$1:$J$1011,9,0)),"",(VLOOKUP(C5,條件!$A$1:$J$1011,9,0)))</f>
        <v>2.2999999999999998</v>
      </c>
      <c r="Y5" s="346">
        <v>24</v>
      </c>
      <c r="Z5" s="346">
        <v>216</v>
      </c>
      <c r="AA5" s="346">
        <f t="shared" si="2"/>
        <v>3.3</v>
      </c>
      <c r="AB5" s="350">
        <f t="shared" si="3"/>
        <v>20340.460800000001</v>
      </c>
      <c r="AC5" s="346"/>
    </row>
    <row r="6" spans="1:29">
      <c r="A6" s="348">
        <f>'２斷絲.IAD.效率'!A6</f>
        <v>46143</v>
      </c>
      <c r="B6" s="338" t="str">
        <f>'２斷絲.IAD.效率'!B6</f>
        <v>A10</v>
      </c>
      <c r="C6" s="338" t="str">
        <f>'２斷絲.IAD.效率'!C6</f>
        <v>停機</v>
      </c>
      <c r="D6" s="338">
        <f>'２斷絲.IAD.效率'!D6</f>
        <v>0</v>
      </c>
      <c r="E6" s="349">
        <f>'２斷絲.IAD.效率'!J6</f>
        <v>0</v>
      </c>
      <c r="F6" s="349">
        <f>'２斷絲.IAD.效率'!K6</f>
        <v>0</v>
      </c>
      <c r="G6" s="349" t="str">
        <f>'２斷絲.IAD.效率'!L6</f>
        <v>停機</v>
      </c>
      <c r="H6" s="349">
        <f>'２斷絲.IAD.效率'!M6</f>
        <v>0</v>
      </c>
      <c r="I6" s="349">
        <f>'２斷絲.IAD.效率'!N6</f>
        <v>0</v>
      </c>
      <c r="J6" s="349">
        <f>'２斷絲.IAD.效率'!O6</f>
        <v>0</v>
      </c>
      <c r="K6" s="349" t="str">
        <f>'２斷絲.IAD.效率'!P6</f>
        <v>停機</v>
      </c>
      <c r="L6" s="349">
        <f>'２斷絲.IAD.效率'!Q6</f>
        <v>0</v>
      </c>
      <c r="M6" s="349">
        <f>'２斷絲.IAD.效率'!R6</f>
        <v>0</v>
      </c>
      <c r="N6" s="349">
        <f>'２斷絲.IAD.效率'!S6</f>
        <v>0</v>
      </c>
      <c r="O6" s="349" t="str">
        <f>'２斷絲.IAD.效率'!T6</f>
        <v>停機</v>
      </c>
      <c r="P6" s="349">
        <f>'２斷絲.IAD.效率'!U6</f>
        <v>0</v>
      </c>
      <c r="Q6" s="349">
        <f>'２斷絲.IAD.效率'!V6</f>
        <v>0</v>
      </c>
      <c r="R6" s="349">
        <f>'２斷絲.IAD.效率'!W6</f>
        <v>0</v>
      </c>
      <c r="S6" s="349" t="str">
        <f>'２斷絲.IAD.效率'!X6</f>
        <v>停機</v>
      </c>
      <c r="T6" s="349">
        <f>'２斷絲.IAD.效率'!Y6</f>
        <v>0</v>
      </c>
      <c r="U6" s="345" t="str">
        <f>IF(ISNA(VLOOKUP('２斷絲.IAD.效率'!C6,條件!$A$1:$J$1011,10,0)),"",(VLOOKUP('２斷絲.IAD.效率'!C6,條件!$A$1:$J$1011,10,0)))</f>
        <v/>
      </c>
      <c r="V6" s="346" t="str">
        <f>IF(ISNA(VLOOKUP(C6,條件!$A$1:$J$1011,8,0)),"",(VLOOKUP(C6,條件!$A$1:$J$1011,8,0)))</f>
        <v/>
      </c>
      <c r="W6" s="346" t="str">
        <f>IF(ISNA(VLOOKUP(V6,清單!$AG$1:$AH$19,2,1)),"",(VLOOKUP(V6,清單!$AG$1:$AH$19,2,1)))</f>
        <v/>
      </c>
      <c r="X6" s="346" t="str">
        <f>IF(ISNA(VLOOKUP(C6,條件!$A$1:$J$1011,9,0)),"",(VLOOKUP(C6,條件!$A$1:$J$1011,9,0)))</f>
        <v/>
      </c>
      <c r="Y6" s="346">
        <v>24</v>
      </c>
      <c r="Z6" s="346">
        <v>216</v>
      </c>
      <c r="AA6" s="346" t="str">
        <f t="shared" si="2"/>
        <v/>
      </c>
      <c r="AB6" s="350" t="str">
        <f t="shared" si="3"/>
        <v/>
      </c>
      <c r="AC6" s="346"/>
    </row>
    <row r="7" spans="1:29">
      <c r="A7" s="348">
        <f>'２斷絲.IAD.效率'!A7</f>
        <v>46143</v>
      </c>
      <c r="B7" s="338" t="str">
        <f>'２斷絲.IAD.效率'!B7</f>
        <v>A11</v>
      </c>
      <c r="C7" s="338" t="str">
        <f>'２斷絲.IAD.效率'!C7</f>
        <v>2F1YR2</v>
      </c>
      <c r="D7" s="338">
        <f>'２斷絲.IAD.效率'!D7</f>
        <v>0</v>
      </c>
      <c r="E7" s="349">
        <f>'２斷絲.IAD.效率'!J7</f>
        <v>23</v>
      </c>
      <c r="F7" s="349">
        <f>'２斷絲.IAD.效率'!K7</f>
        <v>0</v>
      </c>
      <c r="G7" s="349">
        <f>'２斷絲.IAD.效率'!L7</f>
        <v>8434</v>
      </c>
      <c r="H7" s="349">
        <f>'２斷絲.IAD.效率'!M7</f>
        <v>9053</v>
      </c>
      <c r="I7" s="349">
        <f>'２斷絲.IAD.效率'!N7</f>
        <v>9</v>
      </c>
      <c r="J7" s="349">
        <f>'２斷絲.IAD.效率'!O7</f>
        <v>1</v>
      </c>
      <c r="K7" s="349">
        <f>'２斷絲.IAD.效率'!P7</f>
        <v>8681</v>
      </c>
      <c r="L7" s="349">
        <f>'２斷絲.IAD.效率'!Q7</f>
        <v>8935</v>
      </c>
      <c r="M7" s="349">
        <f>'２斷絲.IAD.效率'!R7</f>
        <v>12</v>
      </c>
      <c r="N7" s="349">
        <f>'２斷絲.IAD.效率'!S7</f>
        <v>0</v>
      </c>
      <c r="O7" s="349">
        <f>'２斷絲.IAD.效率'!T7</f>
        <v>8648</v>
      </c>
      <c r="P7" s="349">
        <f>'２斷絲.IAD.效率'!U7</f>
        <v>8996</v>
      </c>
      <c r="Q7" s="349">
        <f>'２斷絲.IAD.效率'!V7</f>
        <v>30</v>
      </c>
      <c r="R7" s="349">
        <f>'２斷絲.IAD.效率'!W7</f>
        <v>2</v>
      </c>
      <c r="S7" s="349">
        <f>'２斷絲.IAD.效率'!X7</f>
        <v>8601</v>
      </c>
      <c r="T7" s="349">
        <f>'２斷絲.IAD.效率'!Y7</f>
        <v>8783</v>
      </c>
      <c r="U7" s="345" t="str">
        <f>IF(ISNA(VLOOKUP('２斷絲.IAD.效率'!C7,條件!$A$1:$J$1011,10,0)),"",(VLOOKUP('２斷絲.IAD.效率'!C7,條件!$A$1:$J$1011,10,0)))</f>
        <v>高壓</v>
      </c>
      <c r="V7" s="346" t="str">
        <f>IF(ISNA(VLOOKUP(C7,條件!$A$1:$J$1011,8,0)),"",(VLOOKUP(C7,條件!$A$1:$J$1011,8,0)))</f>
        <v>P203</v>
      </c>
      <c r="W7" s="346">
        <f>IF(ISNA(VLOOKUP(V7,清單!$AG$1:$AH$19,2,1)),"",(VLOOKUP(V7,清單!$AG$1:$AH$19,2,1)))</f>
        <v>0.91100000000000003</v>
      </c>
      <c r="X7" s="346">
        <f>IF(ISNA(VLOOKUP(C7,條件!$A$1:$J$1011,9,0)),"",(VLOOKUP(C7,條件!$A$1:$J$1011,9,0)))</f>
        <v>1.7</v>
      </c>
      <c r="Y7" s="346">
        <v>24</v>
      </c>
      <c r="Z7" s="346">
        <v>216</v>
      </c>
      <c r="AA7" s="346">
        <f t="shared" si="2"/>
        <v>2.7</v>
      </c>
      <c r="AB7" s="350">
        <f t="shared" si="3"/>
        <v>12751.084800000001</v>
      </c>
      <c r="AC7" s="346"/>
    </row>
    <row r="8" spans="1:29">
      <c r="A8" s="348">
        <f>'２斷絲.IAD.效率'!A8</f>
        <v>46143</v>
      </c>
      <c r="B8" s="338" t="str">
        <f>'２斷絲.IAD.效率'!B8</f>
        <v>A12</v>
      </c>
      <c r="C8" s="338" t="str">
        <f>'２斷絲.IAD.效率'!C8</f>
        <v>2F43N2</v>
      </c>
      <c r="D8" s="338" t="str">
        <f>'２斷絲.IAD.效率'!D8</f>
        <v>K</v>
      </c>
      <c r="E8" s="349">
        <f>'２斷絲.IAD.效率'!J8</f>
        <v>6</v>
      </c>
      <c r="F8" s="349">
        <f>'２斷絲.IAD.效率'!K8</f>
        <v>0</v>
      </c>
      <c r="G8" s="349">
        <f>'２斷絲.IAD.效率'!L8</f>
        <v>9434</v>
      </c>
      <c r="H8" s="349">
        <f>'２斷絲.IAD.效率'!M8</f>
        <v>0</v>
      </c>
      <c r="I8" s="349">
        <f>'２斷絲.IAD.效率'!N8</f>
        <v>6</v>
      </c>
      <c r="J8" s="349">
        <f>'２斷絲.IAD.效率'!O8</f>
        <v>2</v>
      </c>
      <c r="K8" s="349">
        <f>'２斷絲.IAD.效率'!P8</f>
        <v>9384</v>
      </c>
      <c r="L8" s="349">
        <f>'２斷絲.IAD.效率'!Q8</f>
        <v>0</v>
      </c>
      <c r="M8" s="349">
        <f>'２斷絲.IAD.效率'!R8</f>
        <v>8</v>
      </c>
      <c r="N8" s="349">
        <f>'２斷絲.IAD.效率'!S8</f>
        <v>0</v>
      </c>
      <c r="O8" s="349">
        <f>'２斷絲.IAD.效率'!T8</f>
        <v>9307</v>
      </c>
      <c r="P8" s="349">
        <f>'２斷絲.IAD.效率'!U8</f>
        <v>0</v>
      </c>
      <c r="Q8" s="349">
        <f>'２斷絲.IAD.效率'!V8</f>
        <v>4</v>
      </c>
      <c r="R8" s="349">
        <f>'２斷絲.IAD.效率'!W8</f>
        <v>0</v>
      </c>
      <c r="S8" s="349">
        <f>'２斷絲.IAD.效率'!X8</f>
        <v>9400</v>
      </c>
      <c r="T8" s="349">
        <f>'２斷絲.IAD.效率'!Y8</f>
        <v>0</v>
      </c>
      <c r="U8" s="345" t="str">
        <f>IF(ISNA(VLOOKUP('２斷絲.IAD.效率'!C8,條件!$A$1:$J$1011,10,0)),"",(VLOOKUP('２斷絲.IAD.效率'!C8,條件!$A$1:$J$1011,10,0)))</f>
        <v>低壓</v>
      </c>
      <c r="V8" s="346" t="str">
        <f>IF(ISNA(VLOOKUP(C8,條件!$A$1:$J$1011,8,0)),"",(VLOOKUP(C8,條件!$A$1:$J$1011,8,0)))</f>
        <v>P204</v>
      </c>
      <c r="W8" s="346">
        <f>IF(ISNA(VLOOKUP(V8,清單!$AG$1:$AH$19,2,1)),"",(VLOOKUP(V8,清單!$AG$1:$AH$19,2,1)))</f>
        <v>1.1890000000000001</v>
      </c>
      <c r="X8" s="346">
        <f>IF(ISNA(VLOOKUP(C8,條件!$A$1:$J$1011,9,0)),"",(VLOOKUP(C8,條件!$A$1:$J$1011,9,0)))</f>
        <v>2.1</v>
      </c>
      <c r="Y8" s="346">
        <v>24</v>
      </c>
      <c r="Z8" s="346">
        <v>216</v>
      </c>
      <c r="AA8" s="346">
        <f t="shared" si="2"/>
        <v>3.1</v>
      </c>
      <c r="AB8" s="350">
        <f t="shared" si="3"/>
        <v>19107.705600000001</v>
      </c>
      <c r="AC8" s="346"/>
    </row>
    <row r="9" spans="1:29">
      <c r="A9" s="348">
        <f>'２斷絲.IAD.效率'!A9</f>
        <v>46143</v>
      </c>
      <c r="B9" s="338" t="str">
        <f>'２斷絲.IAD.效率'!B9</f>
        <v>A12</v>
      </c>
      <c r="C9" s="338" t="str">
        <f>'２斷絲.IAD.效率'!C9</f>
        <v>2F42T2</v>
      </c>
      <c r="D9" s="338" t="str">
        <f>'２斷絲.IAD.效率'!D9</f>
        <v>K</v>
      </c>
      <c r="E9" s="349">
        <f>'２斷絲.IAD.效率'!J9</f>
        <v>34</v>
      </c>
      <c r="F9" s="349">
        <f>'２斷絲.IAD.效率'!K9</f>
        <v>0</v>
      </c>
      <c r="G9" s="349">
        <f>'２斷絲.IAD.效率'!L9</f>
        <v>0</v>
      </c>
      <c r="H9" s="349">
        <f>'２斷絲.IAD.效率'!M9</f>
        <v>8988</v>
      </c>
      <c r="I9" s="349">
        <f>'２斷絲.IAD.效率'!N9</f>
        <v>6</v>
      </c>
      <c r="J9" s="349">
        <f>'２斷絲.IAD.效率'!O9</f>
        <v>0</v>
      </c>
      <c r="K9" s="349">
        <f>'２斷絲.IAD.效率'!P9</f>
        <v>0</v>
      </c>
      <c r="L9" s="349">
        <f>'２斷絲.IAD.效率'!Q9</f>
        <v>9575</v>
      </c>
      <c r="M9" s="349">
        <f>'２斷絲.IAD.效率'!R9</f>
        <v>6</v>
      </c>
      <c r="N9" s="349">
        <f>'２斷絲.IAD.效率'!S9</f>
        <v>0</v>
      </c>
      <c r="O9" s="349">
        <f>'２斷絲.IAD.效率'!T9</f>
        <v>9553</v>
      </c>
      <c r="P9" s="349">
        <f>'２斷絲.IAD.效率'!U9</f>
        <v>0</v>
      </c>
      <c r="Q9" s="349">
        <f>'２斷絲.IAD.效率'!V9</f>
        <v>16</v>
      </c>
      <c r="R9" s="349">
        <f>'２斷絲.IAD.效率'!W9</f>
        <v>0</v>
      </c>
      <c r="S9" s="349">
        <f>'２斷絲.IAD.效率'!X9</f>
        <v>0</v>
      </c>
      <c r="T9" s="349">
        <f>'２斷絲.IAD.效率'!Y9</f>
        <v>9504</v>
      </c>
      <c r="U9" s="345"/>
      <c r="V9" s="346" t="str">
        <f>IF(ISNA(VLOOKUP(C9,條件!$A$1:$J$1011,8,0)),"",(VLOOKUP(C9,條件!$A$1:$J$1011,8,0)))</f>
        <v>P204</v>
      </c>
      <c r="W9" s="346">
        <f>IF(ISNA(VLOOKUP(V9,清單!$AG$1:$AH$19,2,1)),"",(VLOOKUP(V9,清單!$AG$1:$AH$19,2,1)))</f>
        <v>1.1890000000000001</v>
      </c>
      <c r="X9" s="346">
        <f>IF(ISNA(VLOOKUP(C9,條件!$A$1:$J$1011,9,0)),"",(VLOOKUP(C9,條件!$A$1:$J$1011,9,0)))</f>
        <v>2.1</v>
      </c>
      <c r="Y9" s="346">
        <v>24</v>
      </c>
      <c r="Z9" s="346">
        <v>216</v>
      </c>
      <c r="AA9" s="346">
        <f t="shared" si="2"/>
        <v>3.1</v>
      </c>
      <c r="AB9" s="350">
        <f t="shared" si="3"/>
        <v>19107.705600000001</v>
      </c>
      <c r="AC9" s="346"/>
    </row>
    <row r="10" spans="1:29">
      <c r="A10" s="348">
        <f>'２斷絲.IAD.效率'!A10</f>
        <v>46143</v>
      </c>
      <c r="B10" s="338" t="str">
        <f>'２斷絲.IAD.效率'!B10</f>
        <v>A13</v>
      </c>
      <c r="C10" s="338" t="str">
        <f>'２斷絲.IAD.效率'!C10</f>
        <v>2F08R2</v>
      </c>
      <c r="D10" s="338" t="str">
        <f>'２斷絲.IAD.效率'!D10</f>
        <v>G</v>
      </c>
      <c r="E10" s="349">
        <f>'２斷絲.IAD.效率'!J10</f>
        <v>21</v>
      </c>
      <c r="F10" s="349">
        <f>'２斷絲.IAD.效率'!K10</f>
        <v>1</v>
      </c>
      <c r="G10" s="349">
        <f>'２斷絲.IAD.效率'!L10</f>
        <v>9837</v>
      </c>
      <c r="H10" s="349">
        <f>'２斷絲.IAD.效率'!M10</f>
        <v>9656</v>
      </c>
      <c r="I10" s="349">
        <f>'２斷絲.IAD.效率'!N10</f>
        <v>5</v>
      </c>
      <c r="J10" s="349">
        <f>'２斷絲.IAD.效率'!O10</f>
        <v>0</v>
      </c>
      <c r="K10" s="349">
        <f>'２斷絲.IAD.效率'!P10</f>
        <v>9847</v>
      </c>
      <c r="L10" s="349">
        <f>'２斷絲.IAD.效率'!Q10</f>
        <v>9848</v>
      </c>
      <c r="M10" s="349">
        <f>'２斷絲.IAD.效率'!R10</f>
        <v>10</v>
      </c>
      <c r="N10" s="349">
        <f>'２斷絲.IAD.效率'!S10</f>
        <v>3</v>
      </c>
      <c r="O10" s="349">
        <f>'２斷絲.IAD.效率'!T10</f>
        <v>9785</v>
      </c>
      <c r="P10" s="349">
        <f>'２斷絲.IAD.效率'!U10</f>
        <v>9876</v>
      </c>
      <c r="Q10" s="349">
        <f>'２斷絲.IAD.效率'!V10</f>
        <v>17</v>
      </c>
      <c r="R10" s="349">
        <f>'２斷絲.IAD.效率'!W10</f>
        <v>7</v>
      </c>
      <c r="S10" s="349">
        <f>'２斷絲.IAD.效率'!X10</f>
        <v>9717</v>
      </c>
      <c r="T10" s="349">
        <f>'２斷絲.IAD.效率'!Y10</f>
        <v>9850</v>
      </c>
      <c r="U10" s="345" t="str">
        <f>IF(ISNA(VLOOKUP('２斷絲.IAD.效率'!C10,條件!$A$1:$J$1011,10,0)),"",(VLOOKUP('２斷絲.IAD.效率'!C10,條件!$A$1:$J$1011,10,0)))</f>
        <v>低壓</v>
      </c>
      <c r="V10" s="346" t="str">
        <f>IF(ISNA(VLOOKUP(C10,條件!$A$1:$J$1011,8,0)),"",(VLOOKUP(C10,條件!$A$1:$J$1011,8,0)))</f>
        <v>P142</v>
      </c>
      <c r="W10" s="346">
        <f>IF(ISNA(VLOOKUP(V10,清單!$AG$1:$AH$19,2,1)),"",(VLOOKUP(V10,清單!$AG$1:$AH$19,2,1)))</f>
        <v>0.56200000000000006</v>
      </c>
      <c r="X10" s="346">
        <f>IF(ISNA(VLOOKUP(C10,條件!$A$1:$J$1011,9,0)),"",(VLOOKUP(C10,條件!$A$1:$J$1011,9,0)))</f>
        <v>1.1000000000000001</v>
      </c>
      <c r="Y10" s="346">
        <v>24</v>
      </c>
      <c r="Z10" s="346">
        <v>216</v>
      </c>
      <c r="AA10" s="346">
        <f t="shared" si="2"/>
        <v>2.1</v>
      </c>
      <c r="AB10" s="350">
        <f t="shared" si="3"/>
        <v>6118.1568000000007</v>
      </c>
      <c r="AC10" s="346"/>
    </row>
    <row r="11" spans="1:29">
      <c r="A11" s="348">
        <f>'２斷絲.IAD.效率'!A11</f>
        <v>46143</v>
      </c>
      <c r="B11" s="338" t="str">
        <f>'２斷絲.IAD.效率'!B11</f>
        <v>A14</v>
      </c>
      <c r="C11" s="338" t="str">
        <f>'２斷絲.IAD.效率'!C11</f>
        <v>停機</v>
      </c>
      <c r="D11" s="338">
        <f>'２斷絲.IAD.效率'!D11</f>
        <v>0</v>
      </c>
      <c r="E11" s="349">
        <f>'２斷絲.IAD.效率'!J11</f>
        <v>0</v>
      </c>
      <c r="F11" s="349">
        <f>'２斷絲.IAD.效率'!K11</f>
        <v>0</v>
      </c>
      <c r="G11" s="349" t="str">
        <f>'２斷絲.IAD.效率'!L11</f>
        <v>停機</v>
      </c>
      <c r="H11" s="349">
        <f>'２斷絲.IAD.效率'!M11</f>
        <v>0</v>
      </c>
      <c r="I11" s="349">
        <f>'２斷絲.IAD.效率'!N11</f>
        <v>0</v>
      </c>
      <c r="J11" s="349">
        <f>'２斷絲.IAD.效率'!O11</f>
        <v>0</v>
      </c>
      <c r="K11" s="349" t="str">
        <f>'２斷絲.IAD.效率'!P11</f>
        <v>停機</v>
      </c>
      <c r="L11" s="349">
        <f>'２斷絲.IAD.效率'!Q11</f>
        <v>0</v>
      </c>
      <c r="M11" s="349">
        <f>'２斷絲.IAD.效率'!R11</f>
        <v>0</v>
      </c>
      <c r="N11" s="349">
        <f>'２斷絲.IAD.效率'!S11</f>
        <v>0</v>
      </c>
      <c r="O11" s="349" t="str">
        <f>'２斷絲.IAD.效率'!T11</f>
        <v>停機</v>
      </c>
      <c r="P11" s="349">
        <f>'２斷絲.IAD.效率'!U11</f>
        <v>0</v>
      </c>
      <c r="Q11" s="349">
        <f>'２斷絲.IAD.效率'!V11</f>
        <v>0</v>
      </c>
      <c r="R11" s="349">
        <f>'２斷絲.IAD.效率'!W11</f>
        <v>0</v>
      </c>
      <c r="S11" s="349" t="str">
        <f>'２斷絲.IAD.效率'!X11</f>
        <v>停機</v>
      </c>
      <c r="T11" s="349">
        <f>'２斷絲.IAD.效率'!Y11</f>
        <v>0</v>
      </c>
      <c r="U11" s="345" t="str">
        <f>IF(ISNA(VLOOKUP('２斷絲.IAD.效率'!C11,條件!$A$1:$J$1011,10,0)),"",(VLOOKUP('２斷絲.IAD.效率'!C11,條件!$A$1:$J$1011,10,0)))</f>
        <v/>
      </c>
      <c r="V11" s="346" t="str">
        <f>IF(ISNA(VLOOKUP(C11,條件!$A$1:$J$1011,8,0)),"",(VLOOKUP(C11,條件!$A$1:$J$1011,8,0)))</f>
        <v/>
      </c>
      <c r="W11" s="346" t="str">
        <f>IF(ISNA(VLOOKUP(V11,清單!$AG$1:$AH$19,2,1)),"",(VLOOKUP(V11,清單!$AG$1:$AH$19,2,1)))</f>
        <v/>
      </c>
      <c r="X11" s="346" t="str">
        <f>IF(ISNA(VLOOKUP(C11,條件!$A$1:$J$1011,9,0)),"",(VLOOKUP(C11,條件!$A$1:$J$1011,9,0)))</f>
        <v/>
      </c>
      <c r="Y11" s="346">
        <v>24</v>
      </c>
      <c r="Z11" s="346">
        <v>216</v>
      </c>
      <c r="AA11" s="346" t="str">
        <f t="shared" si="2"/>
        <v/>
      </c>
      <c r="AB11" s="350" t="str">
        <f t="shared" si="3"/>
        <v/>
      </c>
      <c r="AC11" s="346"/>
    </row>
    <row r="12" spans="1:29">
      <c r="A12" s="348">
        <f>'２斷絲.IAD.效率'!A12</f>
        <v>46143</v>
      </c>
      <c r="B12" s="338" t="str">
        <f>'２斷絲.IAD.效率'!B12</f>
        <v>A15</v>
      </c>
      <c r="C12" s="338" t="str">
        <f>'２斷絲.IAD.效率'!C12</f>
        <v>2F43G2</v>
      </c>
      <c r="D12" s="338">
        <f>'２斷絲.IAD.效率'!D12</f>
        <v>0</v>
      </c>
      <c r="E12" s="349">
        <f>'２斷絲.IAD.效率'!J12</f>
        <v>15</v>
      </c>
      <c r="F12" s="349">
        <f>'２斷絲.IAD.效率'!K12</f>
        <v>0</v>
      </c>
      <c r="G12" s="349">
        <f>'２斷絲.IAD.效率'!L12</f>
        <v>8799</v>
      </c>
      <c r="H12" s="349">
        <f>'２斷絲.IAD.效率'!M12</f>
        <v>8298</v>
      </c>
      <c r="I12" s="349">
        <f>'２斷絲.IAD.效率'!N12</f>
        <v>10</v>
      </c>
      <c r="J12" s="349">
        <f>'２斷絲.IAD.效率'!O12</f>
        <v>2</v>
      </c>
      <c r="K12" s="349">
        <f>'２斷絲.IAD.效率'!P12</f>
        <v>8822</v>
      </c>
      <c r="L12" s="349">
        <f>'２斷絲.IAD.效率'!Q12</f>
        <v>8355</v>
      </c>
      <c r="M12" s="349">
        <f>'２斷絲.IAD.效率'!R12</f>
        <v>5</v>
      </c>
      <c r="N12" s="349">
        <f>'２斷絲.IAD.效率'!S12</f>
        <v>0</v>
      </c>
      <c r="O12" s="349">
        <f>'２斷絲.IAD.效率'!T12</f>
        <v>8734</v>
      </c>
      <c r="P12" s="349">
        <f>'２斷絲.IAD.效率'!U12</f>
        <v>8223</v>
      </c>
      <c r="Q12" s="349">
        <f>'２斷絲.IAD.效率'!V12</f>
        <v>14</v>
      </c>
      <c r="R12" s="349">
        <f>'２斷絲.IAD.效率'!W12</f>
        <v>1</v>
      </c>
      <c r="S12" s="349">
        <f>'２斷絲.IAD.效率'!X12</f>
        <v>8167</v>
      </c>
      <c r="T12" s="349">
        <f>'２斷絲.IAD.效率'!Y12</f>
        <v>8745</v>
      </c>
      <c r="U12" s="345" t="str">
        <f>IF(ISNA(VLOOKUP('２斷絲.IAD.效率'!C12,條件!$A$1:$J$1011,10,0)),"",(VLOOKUP('２斷絲.IAD.效率'!C12,條件!$A$1:$J$1011,10,0)))</f>
        <v>低壓</v>
      </c>
      <c r="V12" s="346" t="str">
        <f>IF(ISNA(VLOOKUP(C12,條件!$A$1:$J$1011,8,0)),"",(VLOOKUP(C12,條件!$A$1:$J$1011,8,0)))</f>
        <v>P203</v>
      </c>
      <c r="W12" s="346">
        <f>IF(ISNA(VLOOKUP(V12,清單!$AG$1:$AH$19,2,1)),"",(VLOOKUP(V12,清單!$AG$1:$AH$19,2,1)))</f>
        <v>0.91100000000000003</v>
      </c>
      <c r="X12" s="346">
        <f>IF(ISNA(VLOOKUP(C12,條件!$A$1:$J$1011,9,0)),"",(VLOOKUP(C12,條件!$A$1:$J$1011,9,0)))</f>
        <v>3</v>
      </c>
      <c r="Y12" s="346">
        <v>24</v>
      </c>
      <c r="Z12" s="346">
        <v>216</v>
      </c>
      <c r="AA12" s="346">
        <f t="shared" si="2"/>
        <v>4</v>
      </c>
      <c r="AB12" s="350">
        <f t="shared" si="3"/>
        <v>18890.495999999999</v>
      </c>
      <c r="AC12" s="346"/>
    </row>
    <row r="13" spans="1:29">
      <c r="A13" s="348">
        <f>'２斷絲.IAD.效率'!A13</f>
        <v>46143</v>
      </c>
      <c r="B13" s="338" t="str">
        <f>'２斷絲.IAD.效率'!B13</f>
        <v>A16</v>
      </c>
      <c r="C13" s="338" t="str">
        <f>'２斷絲.IAD.效率'!C13</f>
        <v>停機</v>
      </c>
      <c r="D13" s="338">
        <f>'２斷絲.IAD.效率'!D13</f>
        <v>0</v>
      </c>
      <c r="E13" s="349">
        <f>'２斷絲.IAD.效率'!J13</f>
        <v>0</v>
      </c>
      <c r="F13" s="349">
        <f>'２斷絲.IAD.效率'!K13</f>
        <v>0</v>
      </c>
      <c r="G13" s="349" t="str">
        <f>'２斷絲.IAD.效率'!L13</f>
        <v>停機</v>
      </c>
      <c r="H13" s="349">
        <f>'２斷絲.IAD.效率'!M13</f>
        <v>0</v>
      </c>
      <c r="I13" s="349">
        <f>'２斷絲.IAD.效率'!N13</f>
        <v>0</v>
      </c>
      <c r="J13" s="349">
        <f>'２斷絲.IAD.效率'!O13</f>
        <v>0</v>
      </c>
      <c r="K13" s="349" t="str">
        <f>'２斷絲.IAD.效率'!P13</f>
        <v>停機</v>
      </c>
      <c r="L13" s="349">
        <f>'２斷絲.IAD.效率'!Q13</f>
        <v>0</v>
      </c>
      <c r="M13" s="349">
        <f>'２斷絲.IAD.效率'!R13</f>
        <v>0</v>
      </c>
      <c r="N13" s="349">
        <f>'２斷絲.IAD.效率'!S13</f>
        <v>0</v>
      </c>
      <c r="O13" s="349" t="str">
        <f>'２斷絲.IAD.效率'!T13</f>
        <v>停機</v>
      </c>
      <c r="P13" s="349">
        <f>'２斷絲.IAD.效率'!U13</f>
        <v>0</v>
      </c>
      <c r="Q13" s="349">
        <f>'２斷絲.IAD.效率'!V13</f>
        <v>0</v>
      </c>
      <c r="R13" s="349">
        <f>'２斷絲.IAD.效率'!W13</f>
        <v>0</v>
      </c>
      <c r="S13" s="349" t="str">
        <f>'２斷絲.IAD.效率'!X13</f>
        <v>停機</v>
      </c>
      <c r="T13" s="349">
        <f>'２斷絲.IAD.效率'!Y13</f>
        <v>0</v>
      </c>
      <c r="U13" s="345" t="str">
        <f>IF(ISNA(VLOOKUP('２斷絲.IAD.效率'!C13,條件!$A$1:$J$1011,10,0)),"",(VLOOKUP('２斷絲.IAD.效率'!C13,條件!$A$1:$J$1011,10,0)))</f>
        <v/>
      </c>
      <c r="V13" s="346" t="str">
        <f>IF(ISNA(VLOOKUP(C13,條件!$A$1:$J$1011,8,0)),"",(VLOOKUP(C13,條件!$A$1:$J$1011,8,0)))</f>
        <v/>
      </c>
      <c r="W13" s="346" t="str">
        <f>IF(ISNA(VLOOKUP(V13,清單!$AG$1:$AH$19,2,1)),"",(VLOOKUP(V13,清單!$AG$1:$AH$19,2,1)))</f>
        <v/>
      </c>
      <c r="X13" s="346" t="str">
        <f>IF(ISNA(VLOOKUP(C13,條件!$A$1:$J$1011,9,0)),"",(VLOOKUP(C13,條件!$A$1:$J$1011,9,0)))</f>
        <v/>
      </c>
      <c r="Y13" s="346">
        <v>24</v>
      </c>
      <c r="Z13" s="346">
        <v>216</v>
      </c>
      <c r="AA13" s="346" t="str">
        <f t="shared" si="2"/>
        <v/>
      </c>
      <c r="AB13" s="350" t="str">
        <f t="shared" si="3"/>
        <v/>
      </c>
      <c r="AC13" s="346"/>
    </row>
    <row r="14" spans="1:29">
      <c r="A14" s="348">
        <f>'２斷絲.IAD.效率'!A14</f>
        <v>46143</v>
      </c>
      <c r="B14" s="338" t="str">
        <f>'２斷絲.IAD.效率'!B14</f>
        <v>A17</v>
      </c>
      <c r="C14" s="338" t="str">
        <f>'２斷絲.IAD.效率'!C14</f>
        <v>停機</v>
      </c>
      <c r="D14" s="338">
        <f>'２斷絲.IAD.效率'!D14</f>
        <v>0</v>
      </c>
      <c r="E14" s="349">
        <f>'２斷絲.IAD.效率'!J14</f>
        <v>0</v>
      </c>
      <c r="F14" s="349">
        <f>'２斷絲.IAD.效率'!K14</f>
        <v>0</v>
      </c>
      <c r="G14" s="349" t="str">
        <f>'２斷絲.IAD.效率'!L14</f>
        <v>停機</v>
      </c>
      <c r="H14" s="349">
        <f>'２斷絲.IAD.效率'!M14</f>
        <v>0</v>
      </c>
      <c r="I14" s="349">
        <f>'２斷絲.IAD.效率'!N14</f>
        <v>0</v>
      </c>
      <c r="J14" s="349">
        <f>'２斷絲.IAD.效率'!O14</f>
        <v>0</v>
      </c>
      <c r="K14" s="349" t="str">
        <f>'２斷絲.IAD.效率'!P14</f>
        <v>停機</v>
      </c>
      <c r="L14" s="349">
        <f>'２斷絲.IAD.效率'!Q14</f>
        <v>0</v>
      </c>
      <c r="M14" s="349">
        <f>'２斷絲.IAD.效率'!R14</f>
        <v>0</v>
      </c>
      <c r="N14" s="349">
        <f>'２斷絲.IAD.效率'!S14</f>
        <v>0</v>
      </c>
      <c r="O14" s="349" t="str">
        <f>'２斷絲.IAD.效率'!T14</f>
        <v>停機</v>
      </c>
      <c r="P14" s="349">
        <f>'２斷絲.IAD.效率'!U14</f>
        <v>0</v>
      </c>
      <c r="Q14" s="349">
        <f>'２斷絲.IAD.效率'!V14</f>
        <v>0</v>
      </c>
      <c r="R14" s="349">
        <f>'２斷絲.IAD.效率'!W14</f>
        <v>0</v>
      </c>
      <c r="S14" s="349" t="str">
        <f>'２斷絲.IAD.效率'!X14</f>
        <v>停機</v>
      </c>
      <c r="T14" s="349">
        <f>'２斷絲.IAD.效率'!Y14</f>
        <v>0</v>
      </c>
      <c r="U14" s="345" t="str">
        <f>IF(ISNA(VLOOKUP('２斷絲.IAD.效率'!C14,條件!$A$1:$J$1011,10,0)),"",(VLOOKUP('２斷絲.IAD.效率'!C14,條件!$A$1:$J$1011,10,0)))</f>
        <v/>
      </c>
      <c r="V14" s="346" t="str">
        <f>IF(ISNA(VLOOKUP(C14,條件!$A$1:$J$1011,8,0)),"",(VLOOKUP(C14,條件!$A$1:$J$1011,8,0)))</f>
        <v/>
      </c>
      <c r="W14" s="346" t="str">
        <f>IF(ISNA(VLOOKUP(V14,清單!$AG$1:$AH$19,2,1)),"",(VLOOKUP(V14,清單!$AG$1:$AH$19,2,1)))</f>
        <v/>
      </c>
      <c r="X14" s="346" t="str">
        <f>IF(ISNA(VLOOKUP(C14,條件!$A$1:$J$1011,9,0)),"",(VLOOKUP(C14,條件!$A$1:$J$1011,9,0)))</f>
        <v/>
      </c>
      <c r="Y14" s="346">
        <v>24</v>
      </c>
      <c r="Z14" s="346">
        <v>216</v>
      </c>
      <c r="AA14" s="346" t="str">
        <f t="shared" si="2"/>
        <v/>
      </c>
      <c r="AB14" s="350" t="str">
        <f t="shared" si="3"/>
        <v/>
      </c>
      <c r="AC14" s="346"/>
    </row>
    <row r="15" spans="1:29">
      <c r="A15" s="348">
        <f>'２斷絲.IAD.效率'!A15</f>
        <v>46143</v>
      </c>
      <c r="B15" s="338" t="str">
        <f>'２斷絲.IAD.效率'!B15</f>
        <v>A18</v>
      </c>
      <c r="C15" s="338" t="str">
        <f>'２斷絲.IAD.效率'!C15</f>
        <v>2F43K2</v>
      </c>
      <c r="D15" s="338" t="str">
        <f>'２斷絲.IAD.效率'!D15</f>
        <v>K</v>
      </c>
      <c r="E15" s="349">
        <f>'２斷絲.IAD.效率'!J15</f>
        <v>32</v>
      </c>
      <c r="F15" s="349">
        <f>'２斷絲.IAD.效率'!K15</f>
        <v>6</v>
      </c>
      <c r="G15" s="349">
        <f>'２斷絲.IAD.效率'!L15</f>
        <v>9391</v>
      </c>
      <c r="H15" s="349">
        <f>'２斷絲.IAD.效率'!M15</f>
        <v>8927</v>
      </c>
      <c r="I15" s="349">
        <f>'２斷絲.IAD.效率'!N15</f>
        <v>2</v>
      </c>
      <c r="J15" s="349">
        <f>'２斷絲.IAD.效率'!O15</f>
        <v>0</v>
      </c>
      <c r="K15" s="349">
        <f>'２斷絲.IAD.效率'!P15</f>
        <v>9630</v>
      </c>
      <c r="L15" s="349">
        <f>'２斷絲.IAD.效率'!Q15</f>
        <v>9072</v>
      </c>
      <c r="M15" s="349">
        <f>'２斷絲.IAD.效率'!R15</f>
        <v>4</v>
      </c>
      <c r="N15" s="349">
        <f>'２斷絲.IAD.效率'!S15</f>
        <v>0</v>
      </c>
      <c r="O15" s="349">
        <f>'２斷絲.IAD.效率'!T15</f>
        <v>9602</v>
      </c>
      <c r="P15" s="349">
        <f>'２斷絲.IAD.效率'!U15</f>
        <v>9073</v>
      </c>
      <c r="Q15" s="349">
        <f>'２斷絲.IAD.效率'!V15</f>
        <v>24</v>
      </c>
      <c r="R15" s="349">
        <f>'２斷絲.IAD.效率'!W15</f>
        <v>3</v>
      </c>
      <c r="S15" s="349">
        <f>'２斷絲.IAD.效率'!X15</f>
        <v>9543</v>
      </c>
      <c r="T15" s="349">
        <f>'２斷絲.IAD.效率'!Y15</f>
        <v>9000</v>
      </c>
      <c r="U15" s="345" t="str">
        <f>IF(ISNA(VLOOKUP('２斷絲.IAD.效率'!C15,條件!$A$1:$J$1011,10,0)),"",(VLOOKUP('２斷絲.IAD.效率'!C15,條件!$A$1:$J$1011,10,0)))</f>
        <v>低壓</v>
      </c>
      <c r="V15" s="346" t="str">
        <f>IF(ISNA(VLOOKUP(C15,條件!$A$1:$J$1011,8,0)),"",(VLOOKUP(C15,條件!$A$1:$J$1011,8,0)))</f>
        <v>P204</v>
      </c>
      <c r="W15" s="346">
        <f>IF(ISNA(VLOOKUP(V15,清單!$AG$1:$AH$19,2,1)),"",(VLOOKUP(V15,清單!$AG$1:$AH$19,2,1)))</f>
        <v>1.1890000000000001</v>
      </c>
      <c r="X15" s="346">
        <f>IF(ISNA(VLOOKUP(C15,條件!$A$1:$J$1011,9,0)),"",(VLOOKUP(C15,條件!$A$1:$J$1011,9,0)))</f>
        <v>2.2999999999999998</v>
      </c>
      <c r="Y15" s="346">
        <v>24</v>
      </c>
      <c r="Z15" s="346">
        <v>216</v>
      </c>
      <c r="AA15" s="346">
        <f t="shared" si="2"/>
        <v>3.3</v>
      </c>
      <c r="AB15" s="350">
        <f t="shared" si="3"/>
        <v>20340.460800000001</v>
      </c>
      <c r="AC15" s="346"/>
    </row>
    <row r="16" spans="1:29">
      <c r="A16" s="348">
        <f>'２斷絲.IAD.效率'!A16</f>
        <v>46143</v>
      </c>
      <c r="B16" s="338" t="str">
        <f>'２斷絲.IAD.效率'!B16</f>
        <v>A19</v>
      </c>
      <c r="C16" s="338" t="str">
        <f>'２斷絲.IAD.效率'!C16</f>
        <v>2F43M1</v>
      </c>
      <c r="D16" s="338">
        <f>'２斷絲.IAD.效率'!D16</f>
        <v>0</v>
      </c>
      <c r="E16" s="349">
        <f>'２斷絲.IAD.效率'!J16</f>
        <v>11</v>
      </c>
      <c r="F16" s="349">
        <f>'２斷絲.IAD.效率'!K16</f>
        <v>0</v>
      </c>
      <c r="G16" s="349" t="str">
        <f>'２斷絲.IAD.效率'!L16</f>
        <v>復開</v>
      </c>
      <c r="H16" s="349">
        <f>'２斷絲.IAD.效率'!M16</f>
        <v>9191</v>
      </c>
      <c r="I16" s="349">
        <f>'２斷絲.IAD.效率'!N16</f>
        <v>18</v>
      </c>
      <c r="J16" s="349">
        <f>'２斷絲.IAD.效率'!O16</f>
        <v>0</v>
      </c>
      <c r="K16" s="349">
        <f>'２斷絲.IAD.效率'!P16</f>
        <v>9668</v>
      </c>
      <c r="L16" s="349">
        <f>'２斷絲.IAD.效率'!Q16</f>
        <v>9163</v>
      </c>
      <c r="M16" s="349">
        <f>'２斷絲.IAD.效率'!R16</f>
        <v>11</v>
      </c>
      <c r="N16" s="349">
        <f>'２斷絲.IAD.效率'!S16</f>
        <v>2</v>
      </c>
      <c r="O16" s="349">
        <f>'２斷絲.IAD.效率'!T16</f>
        <v>9654</v>
      </c>
      <c r="P16" s="349">
        <f>'２斷絲.IAD.效率'!U16</f>
        <v>9174</v>
      </c>
      <c r="Q16" s="349">
        <f>'２斷絲.IAD.效率'!V16</f>
        <v>5</v>
      </c>
      <c r="R16" s="349">
        <f>'２斷絲.IAD.效率'!W16</f>
        <v>1</v>
      </c>
      <c r="S16" s="349">
        <f>'２斷絲.IAD.效率'!X16</f>
        <v>9596</v>
      </c>
      <c r="T16" s="349">
        <f>'２斷絲.IAD.效率'!Y16</f>
        <v>9086</v>
      </c>
      <c r="U16" s="345" t="str">
        <f>IF(ISNA(VLOOKUP('２斷絲.IAD.效率'!C16,條件!$A$1:$J$1011,10,0)),"",(VLOOKUP('２斷絲.IAD.效率'!C16,條件!$A$1:$J$1011,10,0)))</f>
        <v>低壓</v>
      </c>
      <c r="V16" s="346" t="str">
        <f>IF(ISNA(VLOOKUP(C16,條件!$A$1:$J$1011,8,0)),"",(VLOOKUP(C16,條件!$A$1:$J$1011,8,0)))</f>
        <v>P203</v>
      </c>
      <c r="W16" s="346">
        <f>IF(ISNA(VLOOKUP(V16,清單!$AG$1:$AH$19,2,1)),"",(VLOOKUP(V16,清單!$AG$1:$AH$19,2,1)))</f>
        <v>0.91100000000000003</v>
      </c>
      <c r="X16" s="346">
        <f>IF(ISNA(VLOOKUP(C16,條件!$A$1:$J$1011,9,0)),"",(VLOOKUP(C16,條件!$A$1:$J$1011,9,0)))</f>
        <v>1.9</v>
      </c>
      <c r="Y16" s="346">
        <v>24</v>
      </c>
      <c r="Z16" s="346">
        <v>216</v>
      </c>
      <c r="AA16" s="346">
        <f t="shared" si="2"/>
        <v>2.9</v>
      </c>
      <c r="AB16" s="350">
        <f t="shared" si="3"/>
        <v>13695.6096</v>
      </c>
      <c r="AC16" s="346"/>
    </row>
    <row r="17" spans="1:29">
      <c r="A17" s="348">
        <f>'２斷絲.IAD.效率'!A17</f>
        <v>46143</v>
      </c>
      <c r="B17" s="338" t="str">
        <f>'２斷絲.IAD.效率'!B17</f>
        <v>A20</v>
      </c>
      <c r="C17" s="338" t="str">
        <f>'２斷絲.IAD.效率'!C17</f>
        <v>停機</v>
      </c>
      <c r="D17" s="338">
        <f>'２斷絲.IAD.效率'!D17</f>
        <v>0</v>
      </c>
      <c r="E17" s="349">
        <f>'２斷絲.IAD.效率'!J17</f>
        <v>0</v>
      </c>
      <c r="F17" s="349">
        <f>'２斷絲.IAD.效率'!K17</f>
        <v>0</v>
      </c>
      <c r="G17" s="349" t="str">
        <f>'２斷絲.IAD.效率'!L17</f>
        <v>停機</v>
      </c>
      <c r="H17" s="349">
        <f>'２斷絲.IAD.效率'!M17</f>
        <v>0</v>
      </c>
      <c r="I17" s="349">
        <f>'２斷絲.IAD.效率'!N17</f>
        <v>0</v>
      </c>
      <c r="J17" s="349">
        <f>'２斷絲.IAD.效率'!O17</f>
        <v>0</v>
      </c>
      <c r="K17" s="349" t="str">
        <f>'２斷絲.IAD.效率'!P17</f>
        <v>停機</v>
      </c>
      <c r="L17" s="349">
        <f>'２斷絲.IAD.效率'!Q17</f>
        <v>0</v>
      </c>
      <c r="M17" s="349">
        <f>'２斷絲.IAD.效率'!R17</f>
        <v>0</v>
      </c>
      <c r="N17" s="349">
        <f>'２斷絲.IAD.效率'!S17</f>
        <v>0</v>
      </c>
      <c r="O17" s="349" t="str">
        <f>'２斷絲.IAD.效率'!T17</f>
        <v>停機</v>
      </c>
      <c r="P17" s="349">
        <f>'２斷絲.IAD.效率'!U17</f>
        <v>0</v>
      </c>
      <c r="Q17" s="349">
        <f>'２斷絲.IAD.效率'!V17</f>
        <v>0</v>
      </c>
      <c r="R17" s="349">
        <f>'２斷絲.IAD.效率'!W17</f>
        <v>0</v>
      </c>
      <c r="S17" s="349" t="str">
        <f>'２斷絲.IAD.效率'!X17</f>
        <v>停機</v>
      </c>
      <c r="T17" s="349">
        <f>'２斷絲.IAD.效率'!Y17</f>
        <v>0</v>
      </c>
      <c r="U17" s="345" t="str">
        <f>IF(ISNA(VLOOKUP('２斷絲.IAD.效率'!C17,條件!$A$1:$J$1011,10,0)),"",(VLOOKUP('２斷絲.IAD.效率'!C17,條件!$A$1:$J$1011,10,0)))</f>
        <v/>
      </c>
      <c r="V17" s="346" t="str">
        <f>IF(ISNA(VLOOKUP(C17,條件!$A$1:$J$1011,8,0)),"",(VLOOKUP(C17,條件!$A$1:$J$1011,8,0)))</f>
        <v/>
      </c>
      <c r="W17" s="346" t="str">
        <f>IF(ISNA(VLOOKUP(V17,清單!$AG$1:$AH$19,2,1)),"",(VLOOKUP(V17,清單!$AG$1:$AH$19,2,1)))</f>
        <v/>
      </c>
      <c r="X17" s="346" t="str">
        <f>IF(ISNA(VLOOKUP(C17,條件!$A$1:$J$1011,9,0)),"",(VLOOKUP(C17,條件!$A$1:$J$1011,9,0)))</f>
        <v/>
      </c>
      <c r="Y17" s="346">
        <v>24</v>
      </c>
      <c r="Z17" s="346">
        <v>216</v>
      </c>
      <c r="AA17" s="346" t="str">
        <f t="shared" si="2"/>
        <v/>
      </c>
      <c r="AB17" s="350" t="str">
        <f t="shared" si="3"/>
        <v/>
      </c>
      <c r="AC17" s="346"/>
    </row>
    <row r="18" spans="1:29">
      <c r="A18" s="348">
        <f>'２斷絲.IAD.效率'!A18</f>
        <v>46143</v>
      </c>
      <c r="B18" s="338" t="str">
        <f>'２斷絲.IAD.效率'!B18</f>
        <v>A21</v>
      </c>
      <c r="C18" s="338" t="str">
        <f>'２斷絲.IAD.效率'!C18</f>
        <v>2F29I1</v>
      </c>
      <c r="D18" s="338">
        <f>'２斷絲.IAD.效率'!D18</f>
        <v>0</v>
      </c>
      <c r="E18" s="349">
        <f>'２斷絲.IAD.效率'!J18</f>
        <v>16</v>
      </c>
      <c r="F18" s="349">
        <f>'２斷絲.IAD.效率'!K18</f>
        <v>1</v>
      </c>
      <c r="G18" s="349">
        <f>'２斷絲.IAD.效率'!L18</f>
        <v>7659</v>
      </c>
      <c r="H18" s="349">
        <f>'２斷絲.IAD.效率'!M18</f>
        <v>8262</v>
      </c>
      <c r="I18" s="349">
        <f>'２斷絲.IAD.效率'!N18</f>
        <v>11</v>
      </c>
      <c r="J18" s="349">
        <f>'２斷絲.IAD.效率'!O18</f>
        <v>0</v>
      </c>
      <c r="K18" s="349">
        <f>'２斷絲.IAD.效率'!P18</f>
        <v>7693</v>
      </c>
      <c r="L18" s="349">
        <f>'２斷絲.IAD.效率'!Q18</f>
        <v>8279</v>
      </c>
      <c r="M18" s="349">
        <f>'２斷絲.IAD.效率'!R18</f>
        <v>11</v>
      </c>
      <c r="N18" s="349">
        <f>'２斷絲.IAD.效率'!S18</f>
        <v>0</v>
      </c>
      <c r="O18" s="349">
        <f>'２斷絲.IAD.效率'!T18</f>
        <v>7617</v>
      </c>
      <c r="P18" s="349">
        <f>'２斷絲.IAD.效率'!U18</f>
        <v>8274</v>
      </c>
      <c r="Q18" s="349">
        <f>'２斷絲.IAD.效率'!V18</f>
        <v>14</v>
      </c>
      <c r="R18" s="349">
        <f>'２斷絲.IAD.效率'!W18</f>
        <v>1</v>
      </c>
      <c r="S18" s="349">
        <f>'２斷絲.IAD.效率'!X18</f>
        <v>7759</v>
      </c>
      <c r="T18" s="349">
        <f>'２斷絲.IAD.效率'!Y18</f>
        <v>8169</v>
      </c>
      <c r="U18" s="345" t="str">
        <f>IF(ISNA(VLOOKUP('２斷絲.IAD.效率'!C18,條件!$A$1:$J$1011,10,0)),"",(VLOOKUP('２斷絲.IAD.效率'!C18,條件!$A$1:$J$1011,10,0)))</f>
        <v>低壓</v>
      </c>
      <c r="V18" s="346" t="str">
        <f>IF(ISNA(VLOOKUP(C18,條件!$A$1:$J$1011,8,0)),"",(VLOOKUP(C18,條件!$A$1:$J$1011,8,0)))</f>
        <v>P123</v>
      </c>
      <c r="W18" s="346">
        <f>IF(ISNA(VLOOKUP(V18,清單!$AG$1:$AH$19,2,1)),"",(VLOOKUP(V18,清單!$AG$1:$AH$19,2,1)))</f>
        <v>0.66900000000000004</v>
      </c>
      <c r="X18" s="346">
        <f>IF(ISNA(VLOOKUP(C18,條件!$A$1:$J$1011,9,0)),"",(VLOOKUP(C18,條件!$A$1:$J$1011,9,0)))</f>
        <v>2.4</v>
      </c>
      <c r="Y18" s="346">
        <v>24</v>
      </c>
      <c r="Z18" s="346">
        <v>216</v>
      </c>
      <c r="AA18" s="346">
        <f t="shared" si="2"/>
        <v>3.4</v>
      </c>
      <c r="AB18" s="350">
        <f t="shared" si="3"/>
        <v>11791.526400000002</v>
      </c>
      <c r="AC18" s="346"/>
    </row>
    <row r="19" spans="1:29">
      <c r="A19" s="348">
        <f>'２斷絲.IAD.效率'!A19</f>
        <v>46143</v>
      </c>
      <c r="B19" s="338" t="str">
        <f>'２斷絲.IAD.效率'!B19</f>
        <v>A22</v>
      </c>
      <c r="C19" s="338" t="str">
        <f>'２斷絲.IAD.效率'!C19</f>
        <v>停機</v>
      </c>
      <c r="D19" s="338">
        <f>'２斷絲.IAD.效率'!D19</f>
        <v>0</v>
      </c>
      <c r="E19" s="349">
        <f>'２斷絲.IAD.效率'!J19</f>
        <v>0</v>
      </c>
      <c r="F19" s="349">
        <f>'２斷絲.IAD.效率'!K19</f>
        <v>0</v>
      </c>
      <c r="G19" s="349" t="str">
        <f>'２斷絲.IAD.效率'!L19</f>
        <v>停機</v>
      </c>
      <c r="H19" s="349">
        <f>'２斷絲.IAD.效率'!M19</f>
        <v>0</v>
      </c>
      <c r="I19" s="349">
        <f>'２斷絲.IAD.效率'!N19</f>
        <v>0</v>
      </c>
      <c r="J19" s="349">
        <f>'２斷絲.IAD.效率'!O19</f>
        <v>0</v>
      </c>
      <c r="K19" s="349" t="str">
        <f>'２斷絲.IAD.效率'!P19</f>
        <v>停機</v>
      </c>
      <c r="L19" s="349">
        <f>'２斷絲.IAD.效率'!Q19</f>
        <v>0</v>
      </c>
      <c r="M19" s="349">
        <f>'２斷絲.IAD.效率'!R19</f>
        <v>0</v>
      </c>
      <c r="N19" s="349">
        <f>'２斷絲.IAD.效率'!S19</f>
        <v>0</v>
      </c>
      <c r="O19" s="349" t="str">
        <f>'２斷絲.IAD.效率'!T19</f>
        <v>停機</v>
      </c>
      <c r="P19" s="349">
        <f>'２斷絲.IAD.效率'!U19</f>
        <v>0</v>
      </c>
      <c r="Q19" s="349">
        <f>'２斷絲.IAD.效率'!V19</f>
        <v>0</v>
      </c>
      <c r="R19" s="349">
        <f>'２斷絲.IAD.效率'!W19</f>
        <v>0</v>
      </c>
      <c r="S19" s="349" t="str">
        <f>'２斷絲.IAD.效率'!X19</f>
        <v>停機</v>
      </c>
      <c r="T19" s="349">
        <f>'２斷絲.IAD.效率'!Y19</f>
        <v>0</v>
      </c>
      <c r="U19" s="345" t="str">
        <f>IF(ISNA(VLOOKUP('２斷絲.IAD.效率'!C19,條件!$A$1:$J$1011,10,0)),"",(VLOOKUP('２斷絲.IAD.效率'!C19,條件!$A$1:$J$1011,10,0)))</f>
        <v/>
      </c>
      <c r="V19" s="346" t="str">
        <f>IF(ISNA(VLOOKUP(C19,條件!$A$1:$J$1011,8,0)),"",(VLOOKUP(C19,條件!$A$1:$J$1011,8,0)))</f>
        <v/>
      </c>
      <c r="W19" s="346" t="str">
        <f>IF(ISNA(VLOOKUP(V19,清單!$AG$1:$AH$19,2,1)),"",(VLOOKUP(V19,清單!$AG$1:$AH$19,2,1)))</f>
        <v/>
      </c>
      <c r="X19" s="346" t="str">
        <f>IF(ISNA(VLOOKUP(C19,條件!$A$1:$J$1011,9,0)),"",(VLOOKUP(C19,條件!$A$1:$J$1011,9,0)))</f>
        <v/>
      </c>
      <c r="Y19" s="346">
        <v>24</v>
      </c>
      <c r="Z19" s="346">
        <v>216</v>
      </c>
      <c r="AA19" s="346" t="str">
        <f t="shared" si="2"/>
        <v/>
      </c>
      <c r="AB19" s="350" t="str">
        <f t="shared" si="3"/>
        <v/>
      </c>
      <c r="AC19" s="346"/>
    </row>
    <row r="20" spans="1:29">
      <c r="A20" s="348">
        <f>'２斷絲.IAD.效率'!A20</f>
        <v>46143</v>
      </c>
      <c r="B20" s="338" t="str">
        <f>'２斷絲.IAD.效率'!B20</f>
        <v>A23</v>
      </c>
      <c r="C20" s="338" t="str">
        <f>'２斷絲.IAD.效率'!C20</f>
        <v>停機</v>
      </c>
      <c r="D20" s="338">
        <f>'２斷絲.IAD.效率'!D20</f>
        <v>0</v>
      </c>
      <c r="E20" s="349">
        <f>'２斷絲.IAD.效率'!J20</f>
        <v>0</v>
      </c>
      <c r="F20" s="349">
        <f>'２斷絲.IAD.效率'!K20</f>
        <v>0</v>
      </c>
      <c r="G20" s="349" t="str">
        <f>'２斷絲.IAD.效率'!L20</f>
        <v>停機</v>
      </c>
      <c r="H20" s="349">
        <f>'２斷絲.IAD.效率'!M20</f>
        <v>0</v>
      </c>
      <c r="I20" s="349">
        <f>'２斷絲.IAD.效率'!N20</f>
        <v>0</v>
      </c>
      <c r="J20" s="349">
        <f>'２斷絲.IAD.效率'!O20</f>
        <v>0</v>
      </c>
      <c r="K20" s="349" t="str">
        <f>'２斷絲.IAD.效率'!P20</f>
        <v>停機</v>
      </c>
      <c r="L20" s="349">
        <f>'２斷絲.IAD.效率'!Q20</f>
        <v>0</v>
      </c>
      <c r="M20" s="349">
        <f>'２斷絲.IAD.效率'!R20</f>
        <v>0</v>
      </c>
      <c r="N20" s="349">
        <f>'２斷絲.IAD.效率'!S20</f>
        <v>0</v>
      </c>
      <c r="O20" s="349" t="str">
        <f>'２斷絲.IAD.效率'!T20</f>
        <v>停機</v>
      </c>
      <c r="P20" s="349">
        <f>'２斷絲.IAD.效率'!U20</f>
        <v>0</v>
      </c>
      <c r="Q20" s="349">
        <f>'２斷絲.IAD.效率'!V20</f>
        <v>0</v>
      </c>
      <c r="R20" s="349">
        <f>'２斷絲.IAD.效率'!W20</f>
        <v>0</v>
      </c>
      <c r="S20" s="349" t="str">
        <f>'２斷絲.IAD.效率'!X20</f>
        <v>停機</v>
      </c>
      <c r="T20" s="349">
        <f>'２斷絲.IAD.效率'!Y20</f>
        <v>0</v>
      </c>
      <c r="U20" s="345" t="str">
        <f>IF(ISNA(VLOOKUP('２斷絲.IAD.效率'!C20,條件!$A$1:$J$1011,10,0)),"",(VLOOKUP('２斷絲.IAD.效率'!C20,條件!$A$1:$J$1011,10,0)))</f>
        <v/>
      </c>
      <c r="V20" s="346" t="str">
        <f>IF(ISNA(VLOOKUP(C20,條件!$A$1:$J$1011,8,0)),"",(VLOOKUP(C20,條件!$A$1:$J$1011,8,0)))</f>
        <v/>
      </c>
      <c r="W20" s="346" t="str">
        <f>IF(ISNA(VLOOKUP(V20,清單!$AG$1:$AH$19,2,1)),"",(VLOOKUP(V20,清單!$AG$1:$AH$19,2,1)))</f>
        <v/>
      </c>
      <c r="X20" s="346" t="str">
        <f>IF(ISNA(VLOOKUP(C20,條件!$A$1:$J$1011,9,0)),"",(VLOOKUP(C20,條件!$A$1:$J$1011,9,0)))</f>
        <v/>
      </c>
      <c r="Y20" s="346">
        <v>24</v>
      </c>
      <c r="Z20" s="346">
        <v>216</v>
      </c>
      <c r="AA20" s="346" t="str">
        <f t="shared" si="2"/>
        <v/>
      </c>
      <c r="AB20" s="350" t="str">
        <f t="shared" si="3"/>
        <v/>
      </c>
      <c r="AC20" s="346"/>
    </row>
    <row r="21" spans="1:29">
      <c r="A21" s="348">
        <f>'２斷絲.IAD.效率'!A21</f>
        <v>46143</v>
      </c>
      <c r="B21" s="338" t="str">
        <f>'２斷絲.IAD.效率'!B21</f>
        <v>A24</v>
      </c>
      <c r="C21" s="338" t="str">
        <f>'２斷絲.IAD.效率'!C21</f>
        <v>2F6IC1</v>
      </c>
      <c r="D21" s="338">
        <f>'２斷絲.IAD.效率'!D21</f>
        <v>0</v>
      </c>
      <c r="E21" s="349">
        <f>'２斷絲.IAD.效率'!J21</f>
        <v>0</v>
      </c>
      <c r="F21" s="349">
        <f>'２斷絲.IAD.效率'!K21</f>
        <v>0</v>
      </c>
      <c r="G21" s="349" t="str">
        <f>'２斷絲.IAD.效率'!L21</f>
        <v>改紡</v>
      </c>
      <c r="H21" s="349">
        <f>'２斷絲.IAD.效率'!M21</f>
        <v>0</v>
      </c>
      <c r="I21" s="349">
        <f>'２斷絲.IAD.效率'!N21</f>
        <v>0</v>
      </c>
      <c r="J21" s="349">
        <f>'２斷絲.IAD.效率'!O21</f>
        <v>0</v>
      </c>
      <c r="K21" s="349" t="str">
        <f>'２斷絲.IAD.效率'!P21</f>
        <v>改紡</v>
      </c>
      <c r="L21" s="349">
        <f>'２斷絲.IAD.效率'!Q21</f>
        <v>0</v>
      </c>
      <c r="M21" s="349">
        <f>'２斷絲.IAD.效率'!R21</f>
        <v>0</v>
      </c>
      <c r="N21" s="349">
        <f>'２斷絲.IAD.效率'!S21</f>
        <v>0</v>
      </c>
      <c r="O21" s="349" t="str">
        <f>'２斷絲.IAD.效率'!T21</f>
        <v>改紡</v>
      </c>
      <c r="P21" s="349">
        <f>'２斷絲.IAD.效率'!U21</f>
        <v>0</v>
      </c>
      <c r="Q21" s="349">
        <f>'２斷絲.IAD.效率'!V21</f>
        <v>0</v>
      </c>
      <c r="R21" s="349">
        <f>'２斷絲.IAD.效率'!W21</f>
        <v>0</v>
      </c>
      <c r="S21" s="349" t="str">
        <f>'２斷絲.IAD.效率'!X21</f>
        <v>改紡</v>
      </c>
      <c r="T21" s="349">
        <f>'２斷絲.IAD.效率'!Y21</f>
        <v>0</v>
      </c>
      <c r="U21" s="345" t="str">
        <f>IF(ISNA(VLOOKUP('２斷絲.IAD.效率'!C21,條件!$A$1:$J$1011,10,0)),"",(VLOOKUP('２斷絲.IAD.效率'!C21,條件!$A$1:$J$1011,10,0)))</f>
        <v>低壓</v>
      </c>
      <c r="V21" s="346" t="str">
        <f>IF(ISNA(VLOOKUP(C21,條件!$A$1:$J$1011,8,0)),"",(VLOOKUP(C21,條件!$A$1:$J$1011,8,0)))</f>
        <v>P227</v>
      </c>
      <c r="W21" s="346">
        <f>IF(ISNA(VLOOKUP(V21,清單!$AG$1:$AH$19,2,1)),"",(VLOOKUP(V21,清單!$AG$1:$AH$19,2,1)))</f>
        <v>1.859</v>
      </c>
      <c r="X21" s="346">
        <f>IF(ISNA(VLOOKUP(C21,條件!$A$1:$J$1011,9,0)),"",(VLOOKUP(C21,條件!$A$1:$J$1011,9,0)))</f>
        <v>1.6</v>
      </c>
      <c r="Y21" s="346">
        <v>24</v>
      </c>
      <c r="Z21" s="346">
        <v>216</v>
      </c>
      <c r="AA21" s="346">
        <f t="shared" si="2"/>
        <v>2.6</v>
      </c>
      <c r="AB21" s="350">
        <f t="shared" si="3"/>
        <v>25056.345600000001</v>
      </c>
      <c r="AC21" s="346"/>
    </row>
    <row r="22" spans="1:29">
      <c r="A22" s="348">
        <f>'２斷絲.IAD.效率'!A22</f>
        <v>46143</v>
      </c>
      <c r="B22" s="338" t="str">
        <f>'２斷絲.IAD.效率'!B22</f>
        <v>J07</v>
      </c>
      <c r="C22" s="338" t="str">
        <f>'２斷絲.IAD.效率'!C22</f>
        <v>停機</v>
      </c>
      <c r="D22" s="338">
        <f>'２斷絲.IAD.效率'!D22</f>
        <v>0</v>
      </c>
      <c r="E22" s="349">
        <f>'２斷絲.IAD.效率'!J22</f>
        <v>0</v>
      </c>
      <c r="F22" s="349">
        <f>'２斷絲.IAD.效率'!K22</f>
        <v>0</v>
      </c>
      <c r="G22" s="349" t="str">
        <f>'２斷絲.IAD.效率'!L22</f>
        <v>停機</v>
      </c>
      <c r="H22" s="349">
        <f>'２斷絲.IAD.效率'!M22</f>
        <v>0</v>
      </c>
      <c r="I22" s="349">
        <f>'２斷絲.IAD.效率'!N22</f>
        <v>0</v>
      </c>
      <c r="J22" s="349">
        <f>'２斷絲.IAD.效率'!O22</f>
        <v>0</v>
      </c>
      <c r="K22" s="349" t="str">
        <f>'２斷絲.IAD.效率'!P22</f>
        <v>停機</v>
      </c>
      <c r="L22" s="349">
        <f>'２斷絲.IAD.效率'!Q22</f>
        <v>0</v>
      </c>
      <c r="M22" s="349">
        <f>'２斷絲.IAD.效率'!R22</f>
        <v>0</v>
      </c>
      <c r="N22" s="349">
        <f>'２斷絲.IAD.效率'!S22</f>
        <v>0</v>
      </c>
      <c r="O22" s="349" t="str">
        <f>'２斷絲.IAD.效率'!T22</f>
        <v>停機</v>
      </c>
      <c r="P22" s="349">
        <f>'２斷絲.IAD.效率'!U22</f>
        <v>0</v>
      </c>
      <c r="Q22" s="349">
        <f>'２斷絲.IAD.效率'!V22</f>
        <v>0</v>
      </c>
      <c r="R22" s="349">
        <f>'２斷絲.IAD.效率'!W22</f>
        <v>0</v>
      </c>
      <c r="S22" s="349" t="str">
        <f>'２斷絲.IAD.效率'!X22</f>
        <v>停機</v>
      </c>
      <c r="T22" s="349">
        <f>'２斷絲.IAD.效率'!Y22</f>
        <v>0</v>
      </c>
      <c r="U22" s="345" t="str">
        <f>IF(ISNA(VLOOKUP('２斷絲.IAD.效率'!C22,條件!$A$1:$J$1011,10,0)),"",(VLOOKUP('２斷絲.IAD.效率'!C22,條件!$A$1:$J$1011,10,0)))</f>
        <v/>
      </c>
      <c r="V22" s="346" t="str">
        <f>IF(ISNA(VLOOKUP(C22,條件!$A$1:$J$1011,8,0)),"",(VLOOKUP(C22,條件!$A$1:$J$1011,8,0)))</f>
        <v/>
      </c>
      <c r="W22" s="346" t="str">
        <f>IF(ISNA(VLOOKUP(V22,清單!$AG$1:$AH$19,2,1)),"",(VLOOKUP(V22,清單!$AG$1:$AH$19,2,1)))</f>
        <v/>
      </c>
      <c r="X22" s="346" t="str">
        <f>IF(ISNA(VLOOKUP(C22,條件!$A$1:$J$1011,9,0)),"",(VLOOKUP(C22,條件!$A$1:$J$1011,9,0)))</f>
        <v/>
      </c>
      <c r="Y22" s="346">
        <v>24</v>
      </c>
      <c r="Z22" s="346">
        <v>216</v>
      </c>
      <c r="AA22" s="346" t="str">
        <f t="shared" si="2"/>
        <v/>
      </c>
      <c r="AB22" s="350" t="str">
        <f t="shared" si="3"/>
        <v/>
      </c>
      <c r="AC22" s="346"/>
    </row>
    <row r="23" spans="1:29">
      <c r="A23" s="348">
        <f>'２斷絲.IAD.效率'!A23</f>
        <v>46143</v>
      </c>
      <c r="B23" s="338" t="str">
        <f>'２斷絲.IAD.效率'!B23</f>
        <v>J08</v>
      </c>
      <c r="C23" s="338" t="str">
        <f>'２斷絲.IAD.效率'!C23</f>
        <v>2F6GW2</v>
      </c>
      <c r="D23" s="338" t="str">
        <f>'２斷絲.IAD.效率'!D23</f>
        <v>K</v>
      </c>
      <c r="E23" s="349">
        <f>'２斷絲.IAD.效率'!J23</f>
        <v>25</v>
      </c>
      <c r="F23" s="349">
        <f>'２斷絲.IAD.效率'!K23</f>
        <v>6</v>
      </c>
      <c r="G23" s="349">
        <f>'２斷絲.IAD.效率'!L23</f>
        <v>6730</v>
      </c>
      <c r="H23" s="349">
        <f>'２斷絲.IAD.效率'!M23</f>
        <v>0</v>
      </c>
      <c r="I23" s="349">
        <f>'２斷絲.IAD.效率'!N23</f>
        <v>9</v>
      </c>
      <c r="J23" s="349">
        <f>'２斷絲.IAD.效率'!O23</f>
        <v>4</v>
      </c>
      <c r="K23" s="349">
        <f>'２斷絲.IAD.效率'!P23</f>
        <v>7250</v>
      </c>
      <c r="L23" s="349">
        <f>'２斷絲.IAD.效率'!Q23</f>
        <v>0</v>
      </c>
      <c r="M23" s="349">
        <f>'２斷絲.IAD.效率'!R23</f>
        <v>9</v>
      </c>
      <c r="N23" s="349">
        <f>'２斷絲.IAD.效率'!S23</f>
        <v>0</v>
      </c>
      <c r="O23" s="349">
        <f>'２斷絲.IAD.效率'!T23</f>
        <v>7280</v>
      </c>
      <c r="P23" s="349">
        <f>'２斷絲.IAD.效率'!U23</f>
        <v>0</v>
      </c>
      <c r="Q23" s="349">
        <f>'２斷絲.IAD.效率'!V23</f>
        <v>14</v>
      </c>
      <c r="R23" s="349">
        <f>'２斷絲.IAD.效率'!W23</f>
        <v>1</v>
      </c>
      <c r="S23" s="349">
        <f>'２斷絲.IAD.效率'!X23</f>
        <v>7220</v>
      </c>
      <c r="T23" s="349">
        <f>'２斷絲.IAD.效率'!Y23</f>
        <v>0</v>
      </c>
      <c r="U23" s="345" t="str">
        <f>IF(ISNA(VLOOKUP('２斷絲.IAD.效率'!C23,條件!$A$1:$J$1011,10,0)),"",(VLOOKUP('２斷絲.IAD.效率'!C23,條件!$A$1:$J$1011,10,0)))</f>
        <v>低壓</v>
      </c>
      <c r="V23" s="346" t="str">
        <f>IF(ISNA(VLOOKUP(C23,條件!$A$1:$J$1011,8,0)),"",(VLOOKUP(C23,條件!$A$1:$J$1011,8,0)))</f>
        <v>P227</v>
      </c>
      <c r="W23" s="346">
        <f>IF(ISNA(VLOOKUP(V23,清單!$AG$1:$AH$19,2,1)),"",(VLOOKUP(V23,清單!$AG$1:$AH$19,2,1)))</f>
        <v>1.859</v>
      </c>
      <c r="X23" s="346">
        <f>IF(ISNA(VLOOKUP(C23,條件!$A$1:$J$1011,9,0)),"",(VLOOKUP(C23,條件!$A$1:$J$1011,9,0)))</f>
        <v>2.1</v>
      </c>
      <c r="Y23" s="346">
        <v>24</v>
      </c>
      <c r="Z23" s="346">
        <v>216</v>
      </c>
      <c r="AA23" s="346">
        <f t="shared" si="2"/>
        <v>3.1</v>
      </c>
      <c r="AB23" s="350">
        <f t="shared" si="3"/>
        <v>29874.873599999999</v>
      </c>
      <c r="AC23" s="346"/>
    </row>
    <row r="24" spans="1:29">
      <c r="A24" s="348">
        <f>'２斷絲.IAD.效率'!A24</f>
        <v>46143</v>
      </c>
      <c r="B24" s="338" t="str">
        <f>'２斷絲.IAD.效率'!B24</f>
        <v>J09</v>
      </c>
      <c r="C24" s="338" t="str">
        <f>'２斷絲.IAD.效率'!C24</f>
        <v>停機</v>
      </c>
      <c r="D24" s="338">
        <f>'２斷絲.IAD.效率'!D24</f>
        <v>0</v>
      </c>
      <c r="E24" s="349">
        <f>'２斷絲.IAD.效率'!J24</f>
        <v>0</v>
      </c>
      <c r="F24" s="349">
        <f>'２斷絲.IAD.效率'!K24</f>
        <v>0</v>
      </c>
      <c r="G24" s="349" t="str">
        <f>'２斷絲.IAD.效率'!L24</f>
        <v>停機</v>
      </c>
      <c r="H24" s="349">
        <f>'２斷絲.IAD.效率'!M24</f>
        <v>0</v>
      </c>
      <c r="I24" s="349">
        <f>'２斷絲.IAD.效率'!N24</f>
        <v>0</v>
      </c>
      <c r="J24" s="349">
        <f>'２斷絲.IAD.效率'!O24</f>
        <v>0</v>
      </c>
      <c r="K24" s="349" t="str">
        <f>'２斷絲.IAD.效率'!P24</f>
        <v>停機</v>
      </c>
      <c r="L24" s="349">
        <f>'２斷絲.IAD.效率'!Q24</f>
        <v>0</v>
      </c>
      <c r="M24" s="349">
        <f>'２斷絲.IAD.效率'!R24</f>
        <v>0</v>
      </c>
      <c r="N24" s="349">
        <f>'２斷絲.IAD.效率'!S24</f>
        <v>0</v>
      </c>
      <c r="O24" s="349" t="str">
        <f>'２斷絲.IAD.效率'!T24</f>
        <v>停機</v>
      </c>
      <c r="P24" s="349">
        <f>'２斷絲.IAD.效率'!U24</f>
        <v>0</v>
      </c>
      <c r="Q24" s="349">
        <f>'２斷絲.IAD.效率'!V24</f>
        <v>0</v>
      </c>
      <c r="R24" s="349">
        <f>'２斷絲.IAD.效率'!W24</f>
        <v>0</v>
      </c>
      <c r="S24" s="349" t="str">
        <f>'２斷絲.IAD.效率'!X24</f>
        <v>停機</v>
      </c>
      <c r="T24" s="349">
        <f>'２斷絲.IAD.效率'!Y24</f>
        <v>0</v>
      </c>
      <c r="U24" s="345" t="str">
        <f>IF(ISNA(VLOOKUP('２斷絲.IAD.效率'!C24,條件!$A$1:$J$1011,10,0)),"",(VLOOKUP('２斷絲.IAD.效率'!C24,條件!$A$1:$J$1011,10,0)))</f>
        <v/>
      </c>
      <c r="V24" s="346" t="str">
        <f>IF(ISNA(VLOOKUP(C24,條件!$A$1:$J$1011,8,0)),"",(VLOOKUP(C24,條件!$A$1:$J$1011,8,0)))</f>
        <v/>
      </c>
      <c r="W24" s="346" t="str">
        <f>IF(ISNA(VLOOKUP(V24,清單!$AG$1:$AH$19,2,1)),"",(VLOOKUP(V24,清單!$AG$1:$AH$19,2,1)))</f>
        <v/>
      </c>
      <c r="X24" s="346" t="str">
        <f>IF(ISNA(VLOOKUP(C24,條件!$A$1:$J$1011,9,0)),"",(VLOOKUP(C24,條件!$A$1:$J$1011,9,0)))</f>
        <v/>
      </c>
      <c r="Y24" s="346">
        <v>24</v>
      </c>
      <c r="Z24" s="346">
        <v>216</v>
      </c>
      <c r="AA24" s="346" t="str">
        <f t="shared" si="2"/>
        <v/>
      </c>
      <c r="AB24" s="350" t="str">
        <f t="shared" si="3"/>
        <v/>
      </c>
      <c r="AC24" s="346"/>
    </row>
    <row r="25" spans="1:29">
      <c r="A25" s="348">
        <f>'２斷絲.IAD.效率'!A25</f>
        <v>46143</v>
      </c>
      <c r="B25" s="338" t="str">
        <f>'２斷絲.IAD.效率'!B25</f>
        <v>T01</v>
      </c>
      <c r="C25" s="338" t="str">
        <f>'２斷絲.IAD.效率'!C25</f>
        <v>2F6GU2</v>
      </c>
      <c r="D25" s="338" t="str">
        <f>'２斷絲.IAD.效率'!D25</f>
        <v>K</v>
      </c>
      <c r="E25" s="349">
        <f>'２斷絲.IAD.效率'!J25</f>
        <v>40</v>
      </c>
      <c r="F25" s="349">
        <f>'２斷絲.IAD.效率'!K25</f>
        <v>1</v>
      </c>
      <c r="G25" s="349">
        <f>'２斷絲.IAD.效率'!L25</f>
        <v>7960</v>
      </c>
      <c r="H25" s="349">
        <f>'２斷絲.IAD.效率'!M25</f>
        <v>8800</v>
      </c>
      <c r="I25" s="349">
        <f>'２斷絲.IAD.效率'!N25</f>
        <v>9</v>
      </c>
      <c r="J25" s="349">
        <f>'２斷絲.IAD.效率'!O25</f>
        <v>0</v>
      </c>
      <c r="K25" s="349">
        <f>'２斷絲.IAD.效率'!P25</f>
        <v>7870</v>
      </c>
      <c r="L25" s="349">
        <f>'２斷絲.IAD.效率'!Q25</f>
        <v>8800</v>
      </c>
      <c r="M25" s="349">
        <f>'２斷絲.IAD.效率'!R25</f>
        <v>24</v>
      </c>
      <c r="N25" s="349">
        <f>'２斷絲.IAD.效率'!S25</f>
        <v>0</v>
      </c>
      <c r="O25" s="349">
        <f>'２斷絲.IAD.效率'!T25</f>
        <v>7040</v>
      </c>
      <c r="P25" s="349">
        <f>'２斷絲.IAD.效率'!U25</f>
        <v>8890</v>
      </c>
      <c r="Q25" s="349">
        <f>'２斷絲.IAD.效率'!V25</f>
        <v>57</v>
      </c>
      <c r="R25" s="349">
        <f>'２斷絲.IAD.效率'!W25</f>
        <v>0</v>
      </c>
      <c r="S25" s="349">
        <f>'２斷絲.IAD.效率'!X25</f>
        <v>8240</v>
      </c>
      <c r="T25" s="349">
        <f>'２斷絲.IAD.效率'!Y25</f>
        <v>8890</v>
      </c>
      <c r="U25" s="345" t="str">
        <f>IF(ISNA(VLOOKUP('２斷絲.IAD.效率'!C25,條件!$A$1:$J$1011,10,0)),"",(VLOOKUP('２斷絲.IAD.效率'!C25,條件!$A$1:$J$1011,10,0)))</f>
        <v>高壓</v>
      </c>
      <c r="V25" s="346" t="str">
        <f>IF(ISNA(VLOOKUP(C25,條件!$A$1:$J$1011,8,0)),"",(VLOOKUP(C25,條件!$A$1:$J$1011,8,0)))</f>
        <v>P204</v>
      </c>
      <c r="W25" s="346">
        <f>IF(ISNA(VLOOKUP(V25,清單!$AG$1:$AH$19,2,1)),"",(VLOOKUP(V25,清單!$AG$1:$AH$19,2,1)))</f>
        <v>1.1890000000000001</v>
      </c>
      <c r="X25" s="346">
        <f>IF(ISNA(VLOOKUP(C25,條件!$A$1:$J$1011,9,0)),"",(VLOOKUP(C25,條件!$A$1:$J$1011,9,0)))</f>
        <v>2.9</v>
      </c>
      <c r="Y25" s="346">
        <v>24</v>
      </c>
      <c r="Z25" s="346">
        <v>216</v>
      </c>
      <c r="AA25" s="346">
        <f t="shared" si="2"/>
        <v>3.9</v>
      </c>
      <c r="AB25" s="350">
        <f t="shared" si="3"/>
        <v>24038.7264</v>
      </c>
      <c r="AC25" s="346"/>
    </row>
    <row r="26" spans="1:29">
      <c r="A26" s="348">
        <f>'２斷絲.IAD.效率'!A26</f>
        <v>46143</v>
      </c>
      <c r="B26" s="338" t="str">
        <f>'２斷絲.IAD.效率'!B26</f>
        <v>T02</v>
      </c>
      <c r="C26" s="338" t="str">
        <f>'２斷絲.IAD.效率'!C26</f>
        <v>2F6GV2</v>
      </c>
      <c r="D26" s="338" t="str">
        <f>'２斷絲.IAD.效率'!D26</f>
        <v>K</v>
      </c>
      <c r="E26" s="349">
        <f>'２斷絲.IAD.效率'!J26</f>
        <v>42</v>
      </c>
      <c r="F26" s="349">
        <f>'２斷絲.IAD.效率'!K26</f>
        <v>3</v>
      </c>
      <c r="G26" s="349">
        <f>'２斷絲.IAD.效率'!L26</f>
        <v>9440</v>
      </c>
      <c r="H26" s="349">
        <f>'２斷絲.IAD.效率'!M26</f>
        <v>8520</v>
      </c>
      <c r="I26" s="349">
        <f>'２斷絲.IAD.效率'!N26</f>
        <v>2</v>
      </c>
      <c r="J26" s="349">
        <f>'２斷絲.IAD.效率'!O26</f>
        <v>0</v>
      </c>
      <c r="K26" s="349">
        <f>'２斷絲.IAD.效率'!P26</f>
        <v>8890</v>
      </c>
      <c r="L26" s="349">
        <f>'２斷絲.IAD.效率'!Q26</f>
        <v>7690</v>
      </c>
      <c r="M26" s="349">
        <f>'２斷絲.IAD.效率'!R26</f>
        <v>27</v>
      </c>
      <c r="N26" s="349">
        <f>'２斷絲.IAD.效率'!S26</f>
        <v>4</v>
      </c>
      <c r="O26" s="349">
        <f>'２斷絲.IAD.效率'!T26</f>
        <v>9170</v>
      </c>
      <c r="P26" s="349">
        <f>'２斷絲.IAD.效率'!U26</f>
        <v>8610</v>
      </c>
      <c r="Q26" s="349">
        <f>'２斷絲.IAD.效率'!V26</f>
        <v>29</v>
      </c>
      <c r="R26" s="349">
        <f>'２斷絲.IAD.效率'!W26</f>
        <v>8</v>
      </c>
      <c r="S26" s="349">
        <f>'２斷絲.IAD.效率'!X26</f>
        <v>9170</v>
      </c>
      <c r="T26" s="349">
        <f>'２斷絲.IAD.效率'!Y26</f>
        <v>8610</v>
      </c>
      <c r="U26" s="345" t="str">
        <f>IF(ISNA(VLOOKUP('２斷絲.IAD.效率'!C26,條件!$A$1:$J$1011,10,0)),"",(VLOOKUP('２斷絲.IAD.效率'!C26,條件!$A$1:$J$1011,10,0)))</f>
        <v>低壓</v>
      </c>
      <c r="V26" s="346" t="str">
        <f>IF(ISNA(VLOOKUP(C26,條件!$A$1:$J$1011,8,0)),"",(VLOOKUP(C26,條件!$A$1:$J$1011,8,0)))</f>
        <v>P204</v>
      </c>
      <c r="W26" s="346">
        <f>IF(ISNA(VLOOKUP(V26,清單!$AG$1:$AH$19,2,1)),"",(VLOOKUP(V26,清單!$AG$1:$AH$19,2,1)))</f>
        <v>1.1890000000000001</v>
      </c>
      <c r="X26" s="346">
        <f>IF(ISNA(VLOOKUP(C26,條件!$A$1:$J$1011,9,0)),"",(VLOOKUP(C26,條件!$A$1:$J$1011,9,0)))</f>
        <v>2.8</v>
      </c>
      <c r="Y26" s="346">
        <v>24</v>
      </c>
      <c r="Z26" s="346">
        <v>216</v>
      </c>
      <c r="AA26" s="346">
        <f t="shared" si="2"/>
        <v>3.8</v>
      </c>
      <c r="AB26" s="350">
        <f t="shared" si="3"/>
        <v>23422.3488</v>
      </c>
      <c r="AC26" s="346"/>
    </row>
    <row r="27" spans="1:29">
      <c r="A27" s="348">
        <f>'２斷絲.IAD.效率'!A27</f>
        <v>46143</v>
      </c>
      <c r="B27" s="338" t="str">
        <f>'２斷絲.IAD.效率'!B27</f>
        <v>T03</v>
      </c>
      <c r="C27" s="338" t="str">
        <f>'２斷絲.IAD.效率'!C27</f>
        <v>2F6IB1</v>
      </c>
      <c r="D27" s="338">
        <f>'２斷絲.IAD.效率'!D27</f>
        <v>0</v>
      </c>
      <c r="E27" s="349">
        <f>'２斷絲.IAD.效率'!J27</f>
        <v>21</v>
      </c>
      <c r="F27" s="349">
        <f>'２斷絲.IAD.效率'!K27</f>
        <v>0</v>
      </c>
      <c r="G27" s="349">
        <f>'２斷絲.IAD.效率'!L27</f>
        <v>8890</v>
      </c>
      <c r="H27" s="349">
        <f>'２斷絲.IAD.效率'!M27</f>
        <v>0</v>
      </c>
      <c r="I27" s="349">
        <f>'２斷絲.IAD.效率'!N27</f>
        <v>12</v>
      </c>
      <c r="J27" s="349">
        <f>'２斷絲.IAD.效率'!O27</f>
        <v>0</v>
      </c>
      <c r="K27" s="349">
        <f>'２斷絲.IAD.效率'!P27</f>
        <v>7840</v>
      </c>
      <c r="L27" s="349">
        <f>'２斷絲.IAD.效率'!Q27</f>
        <v>0</v>
      </c>
      <c r="M27" s="349">
        <f>'２斷絲.IAD.效率'!R27</f>
        <v>50</v>
      </c>
      <c r="N27" s="349">
        <f>'２斷絲.IAD.效率'!S27</f>
        <v>0</v>
      </c>
      <c r="O27" s="349">
        <f>'２斷絲.IAD.效率'!T27</f>
        <v>9350</v>
      </c>
      <c r="P27" s="349">
        <f>'２斷絲.IAD.效率'!U27</f>
        <v>0</v>
      </c>
      <c r="Q27" s="349">
        <f>'２斷絲.IAD.效率'!V27</f>
        <v>20</v>
      </c>
      <c r="R27" s="349">
        <f>'２斷絲.IAD.效率'!W27</f>
        <v>0</v>
      </c>
      <c r="S27" s="349">
        <f>'２斷絲.IAD.效率'!X27</f>
        <v>8150</v>
      </c>
      <c r="T27" s="349">
        <f>'２斷絲.IAD.效率'!Y27</f>
        <v>0</v>
      </c>
      <c r="U27" s="345" t="str">
        <f>IF(ISNA(VLOOKUP('２斷絲.IAD.效率'!C27,條件!$A$1:$J$1011,10,0)),"",(VLOOKUP('２斷絲.IAD.效率'!C27,條件!$A$1:$J$1011,10,0)))</f>
        <v>低壓</v>
      </c>
      <c r="V27" s="346" t="str">
        <f>IF(ISNA(VLOOKUP(C27,條件!$A$1:$J$1011,8,0)),"",(VLOOKUP(C27,條件!$A$1:$J$1011,8,0)))</f>
        <v>P204</v>
      </c>
      <c r="W27" s="346">
        <f>IF(ISNA(VLOOKUP(V27,清單!$AG$1:$AH$19,2,1)),"",(VLOOKUP(V27,清單!$AG$1:$AH$19,2,1)))</f>
        <v>1.1890000000000001</v>
      </c>
      <c r="X27" s="346">
        <f>IF(ISNA(VLOOKUP(C27,條件!$A$1:$J$1011,9,0)),"",(VLOOKUP(C27,條件!$A$1:$J$1011,9,0)))</f>
        <v>1.7</v>
      </c>
      <c r="Y27" s="346">
        <v>24</v>
      </c>
      <c r="Z27" s="346">
        <v>216</v>
      </c>
      <c r="AA27" s="346">
        <f t="shared" si="2"/>
        <v>2.7</v>
      </c>
      <c r="AB27" s="350">
        <f t="shared" si="3"/>
        <v>16642.195200000002</v>
      </c>
      <c r="AC27" s="346"/>
    </row>
    <row r="28" spans="1:29">
      <c r="A28" s="348">
        <f>'２斷絲.IAD.效率'!A28</f>
        <v>46143</v>
      </c>
      <c r="B28" s="338" t="str">
        <f>'２斷絲.IAD.效率'!B28</f>
        <v>T03</v>
      </c>
      <c r="C28" s="338" t="str">
        <f>'２斷絲.IAD.效率'!C28</f>
        <v>2F6ID2</v>
      </c>
      <c r="D28" s="338">
        <f>'２斷絲.IAD.效率'!D28</f>
        <v>0</v>
      </c>
      <c r="E28" s="349">
        <f>'２斷絲.IAD.效率'!J28</f>
        <v>20</v>
      </c>
      <c r="F28" s="349">
        <f>'２斷絲.IAD.效率'!K28</f>
        <v>0</v>
      </c>
      <c r="G28" s="349">
        <f>'２斷絲.IAD.效率'!L28</f>
        <v>0</v>
      </c>
      <c r="H28" s="349">
        <f>'２斷絲.IAD.效率'!M28</f>
        <v>8244</v>
      </c>
      <c r="I28" s="349">
        <f>'２斷絲.IAD.效率'!N28</f>
        <v>10</v>
      </c>
      <c r="J28" s="349">
        <f>'２斷絲.IAD.效率'!O28</f>
        <v>0</v>
      </c>
      <c r="K28" s="349">
        <f>'２斷絲.IAD.效率'!P28</f>
        <v>0</v>
      </c>
      <c r="L28" s="349">
        <f>'２斷絲.IAD.效率'!Q28</f>
        <v>7870</v>
      </c>
      <c r="M28" s="349">
        <f>'２斷絲.IAD.效率'!R28</f>
        <v>17</v>
      </c>
      <c r="N28" s="349">
        <f>'２斷絲.IAD.效率'!S28</f>
        <v>0</v>
      </c>
      <c r="O28" s="349">
        <f>'２斷絲.IAD.效率'!T28</f>
        <v>7500</v>
      </c>
      <c r="P28" s="349">
        <f>'２斷絲.IAD.效率'!U28</f>
        <v>0</v>
      </c>
      <c r="Q28" s="349">
        <f>'２斷絲.IAD.效率'!V28</f>
        <v>39</v>
      </c>
      <c r="R28" s="349">
        <f>'２斷絲.IAD.效率'!W28</f>
        <v>0</v>
      </c>
      <c r="S28" s="349">
        <f>'２斷絲.IAD.效率'!X28</f>
        <v>0</v>
      </c>
      <c r="T28" s="349">
        <f>'２斷絲.IAD.效率'!Y28</f>
        <v>8150</v>
      </c>
      <c r="U28" s="345"/>
      <c r="V28" s="346" t="str">
        <f>IF(ISNA(VLOOKUP(C28,條件!$A$1:$J$1011,8,0)),"",(VLOOKUP(C28,條件!$A$1:$J$1011,8,0)))</f>
        <v>P204</v>
      </c>
      <c r="W28" s="346">
        <f>IF(ISNA(VLOOKUP(V28,清單!$AG$1:$AH$19,2,1)),"",(VLOOKUP(V28,清單!$AG$1:$AH$19,2,1)))</f>
        <v>1.1890000000000001</v>
      </c>
      <c r="X28" s="346">
        <f>IF(ISNA(VLOOKUP(C28,條件!$A$1:$J$1011,9,0)),"",(VLOOKUP(C28,條件!$A$1:$J$1011,9,0)))</f>
        <v>2.4</v>
      </c>
      <c r="Y28" s="346">
        <v>24</v>
      </c>
      <c r="Z28" s="346">
        <v>216</v>
      </c>
      <c r="AA28" s="346">
        <f t="shared" si="2"/>
        <v>3.4</v>
      </c>
      <c r="AB28" s="350">
        <f t="shared" si="3"/>
        <v>20956.838400000001</v>
      </c>
      <c r="AC28" s="346"/>
    </row>
    <row r="29" spans="1:29">
      <c r="A29" s="348">
        <f>'２斷絲.IAD.效率'!A29</f>
        <v>46143</v>
      </c>
      <c r="B29" s="338" t="str">
        <f>'２斷絲.IAD.效率'!B29</f>
        <v>T04</v>
      </c>
      <c r="C29" s="338" t="str">
        <f>'２斷絲.IAD.效率'!C29</f>
        <v>2F6GZ3</v>
      </c>
      <c r="D29" s="338">
        <f>'２斷絲.IAD.效率'!D29</f>
        <v>0</v>
      </c>
      <c r="E29" s="349">
        <f>'２斷絲.IAD.效率'!J29</f>
        <v>28</v>
      </c>
      <c r="F29" s="349">
        <f>'２斷絲.IAD.效率'!K29</f>
        <v>0</v>
      </c>
      <c r="G29" s="349">
        <f>'２斷絲.IAD.效率'!L29</f>
        <v>0</v>
      </c>
      <c r="H29" s="349">
        <f>'２斷絲.IAD.效率'!M29</f>
        <v>6480</v>
      </c>
      <c r="I29" s="349">
        <f>'２斷絲.IAD.效率'!N29</f>
        <v>31</v>
      </c>
      <c r="J29" s="349">
        <f>'２斷絲.IAD.效率'!O29</f>
        <v>2</v>
      </c>
      <c r="K29" s="349" t="str">
        <f>'２斷絲.IAD.效率'!P29</f>
        <v>停機</v>
      </c>
      <c r="L29" s="349">
        <f>'２斷絲.IAD.效率'!Q29</f>
        <v>8150</v>
      </c>
      <c r="M29" s="349">
        <f>'２斷絲.IAD.效率'!R29</f>
        <v>16</v>
      </c>
      <c r="N29" s="349">
        <f>'２斷絲.IAD.效率'!S29</f>
        <v>0</v>
      </c>
      <c r="O29" s="349" t="str">
        <f>'２斷絲.IAD.效率'!T29</f>
        <v>停機</v>
      </c>
      <c r="P29" s="349">
        <f>'２斷絲.IAD.效率'!U29</f>
        <v>7870</v>
      </c>
      <c r="Q29" s="349">
        <f>'２斷絲.IAD.效率'!V29</f>
        <v>37</v>
      </c>
      <c r="R29" s="349">
        <f>'２斷絲.IAD.效率'!W29</f>
        <v>5</v>
      </c>
      <c r="S29" s="349" t="str">
        <f>'２斷絲.IAD.效率'!X29</f>
        <v>停機</v>
      </c>
      <c r="T29" s="349">
        <f>'２斷絲.IAD.效率'!Y29</f>
        <v>7690</v>
      </c>
      <c r="U29" s="345" t="str">
        <f>IF(ISNA(VLOOKUP('２斷絲.IAD.效率'!C29,條件!$A$1:$J$1011,10,0)),"",(VLOOKUP('２斷絲.IAD.效率'!C29,條件!$A$1:$J$1011,10,0)))</f>
        <v>低壓</v>
      </c>
      <c r="V29" s="346" t="str">
        <f>IF(ISNA(VLOOKUP(C29,條件!$A$1:$J$1011,8,0)),"",(VLOOKUP(C29,條件!$A$1:$J$1011,8,0)))</f>
        <v>P204</v>
      </c>
      <c r="W29" s="346">
        <f>IF(ISNA(VLOOKUP(V29,清單!$AG$1:$AH$19,2,1)),"",(VLOOKUP(V29,清單!$AG$1:$AH$19,2,1)))</f>
        <v>1.1890000000000001</v>
      </c>
      <c r="X29" s="346">
        <f>IF(ISNA(VLOOKUP(C29,條件!$A$1:$J$1011,9,0)),"",(VLOOKUP(C29,條件!$A$1:$J$1011,9,0)))</f>
        <v>3.8</v>
      </c>
      <c r="Y29" s="346">
        <v>24</v>
      </c>
      <c r="Z29" s="346">
        <v>216</v>
      </c>
      <c r="AA29" s="346">
        <f t="shared" si="2"/>
        <v>4.8</v>
      </c>
      <c r="AB29" s="350">
        <f t="shared" si="3"/>
        <v>29586.124800000001</v>
      </c>
      <c r="AC29" s="346"/>
    </row>
    <row r="30" spans="1:29">
      <c r="A30" s="348">
        <f>'２斷絲.IAD.效率'!A30</f>
        <v>46143</v>
      </c>
      <c r="B30" s="338" t="str">
        <f>'２斷絲.IAD.效率'!B30</f>
        <v>T05</v>
      </c>
      <c r="C30" s="338" t="str">
        <f>'２斷絲.IAD.效率'!C30</f>
        <v>2F7E03</v>
      </c>
      <c r="D30" s="338" t="str">
        <f>'２斷絲.IAD.效率'!D30</f>
        <v>K</v>
      </c>
      <c r="E30" s="349">
        <f>'２斷絲.IAD.效率'!J30</f>
        <v>17</v>
      </c>
      <c r="F30" s="349">
        <f>'２斷絲.IAD.效率'!K30</f>
        <v>4</v>
      </c>
      <c r="G30" s="349">
        <f>'２斷絲.IAD.效率'!L30</f>
        <v>6940</v>
      </c>
      <c r="H30" s="349">
        <f>'２斷絲.IAD.效率'!M30</f>
        <v>0</v>
      </c>
      <c r="I30" s="349">
        <f>'２斷絲.IAD.效率'!N30</f>
        <v>8</v>
      </c>
      <c r="J30" s="349">
        <f>'２斷絲.IAD.效率'!O30</f>
        <v>0</v>
      </c>
      <c r="K30" s="349">
        <f>'２斷絲.IAD.效率'!P30</f>
        <v>6740</v>
      </c>
      <c r="L30" s="349">
        <f>'２斷絲.IAD.效率'!Q30</f>
        <v>0</v>
      </c>
      <c r="M30" s="349">
        <f>'２斷絲.IAD.效率'!R30</f>
        <v>16</v>
      </c>
      <c r="N30" s="349">
        <f>'２斷絲.IAD.效率'!S30</f>
        <v>0</v>
      </c>
      <c r="O30" s="349">
        <f>'２斷絲.IAD.效率'!T30</f>
        <v>7310</v>
      </c>
      <c r="P30" s="349">
        <f>'２斷絲.IAD.效率'!U30</f>
        <v>0</v>
      </c>
      <c r="Q30" s="349">
        <f>'２斷絲.IAD.效率'!V30</f>
        <v>11</v>
      </c>
      <c r="R30" s="349">
        <f>'２斷絲.IAD.效率'!W30</f>
        <v>0</v>
      </c>
      <c r="S30" s="349">
        <f>'２斷絲.IAD.效率'!X30</f>
        <v>7410</v>
      </c>
      <c r="T30" s="349">
        <f>'２斷絲.IAD.效率'!Y30</f>
        <v>0</v>
      </c>
      <c r="U30" s="345" t="str">
        <f>IF(ISNA(VLOOKUP('２斷絲.IAD.效率'!C30,條件!$A$1:$J$1011,10,0)),"",(VLOOKUP('２斷絲.IAD.效率'!C30,條件!$A$1:$J$1011,10,0)))</f>
        <v>高壓</v>
      </c>
      <c r="V30" s="346" t="str">
        <f>IF(ISNA(VLOOKUP(C30,條件!$A$1:$J$1011,8,0)),"",(VLOOKUP(C30,條件!$A$1:$J$1011,8,0)))</f>
        <v>P227</v>
      </c>
      <c r="W30" s="346">
        <f>IF(ISNA(VLOOKUP(V30,清單!$AG$1:$AH$19,2,1)),"",(VLOOKUP(V30,清單!$AG$1:$AH$19,2,1)))</f>
        <v>1.859</v>
      </c>
      <c r="X30" s="346">
        <f>IF(ISNA(VLOOKUP(C30,條件!$A$1:$J$1011,9,0)),"",(VLOOKUP(C30,條件!$A$1:$J$1011,9,0)))</f>
        <v>3.2</v>
      </c>
      <c r="Y30" s="346">
        <v>24</v>
      </c>
      <c r="Z30" s="346">
        <v>216</v>
      </c>
      <c r="AA30" s="346">
        <f t="shared" si="2"/>
        <v>4.2</v>
      </c>
      <c r="AB30" s="350">
        <f t="shared" si="3"/>
        <v>40475.635199999997</v>
      </c>
      <c r="AC30" s="346"/>
    </row>
    <row r="31" spans="1:29">
      <c r="A31" s="348">
        <f>'２斷絲.IAD.效率'!A31</f>
        <v>46143</v>
      </c>
      <c r="B31" s="338" t="str">
        <f>'２斷絲.IAD.效率'!B31</f>
        <v>T05</v>
      </c>
      <c r="C31" s="338" t="str">
        <f>'２斷絲.IAD.效率'!C31</f>
        <v>2F6IA2</v>
      </c>
      <c r="D31" s="338" t="str">
        <f>'２斷絲.IAD.效率'!D31</f>
        <v>K</v>
      </c>
      <c r="E31" s="349">
        <f>'２斷絲.IAD.效率'!J31</f>
        <v>10</v>
      </c>
      <c r="F31" s="349">
        <f>'２斷絲.IAD.效率'!K31</f>
        <v>0</v>
      </c>
      <c r="G31" s="349">
        <f>'２斷絲.IAD.效率'!L31</f>
        <v>0</v>
      </c>
      <c r="H31" s="349">
        <f>'２斷絲.IAD.效率'!M31</f>
        <v>9070</v>
      </c>
      <c r="I31" s="349">
        <f>'２斷絲.IAD.效率'!N31</f>
        <v>9</v>
      </c>
      <c r="J31" s="349">
        <f>'２斷絲.IAD.效率'!O31</f>
        <v>0</v>
      </c>
      <c r="K31" s="349">
        <f>'２斷絲.IAD.效率'!P31</f>
        <v>0</v>
      </c>
      <c r="L31" s="349">
        <f>'２斷絲.IAD.效率'!Q31</f>
        <v>8500</v>
      </c>
      <c r="M31" s="349">
        <f>'２斷絲.IAD.效率'!R31</f>
        <v>18</v>
      </c>
      <c r="N31" s="349">
        <f>'２斷絲.IAD.效率'!S31</f>
        <v>0</v>
      </c>
      <c r="O31" s="349">
        <f>'２斷絲.IAD.效率'!T31</f>
        <v>9260</v>
      </c>
      <c r="P31" s="349">
        <f>'２斷絲.IAD.效率'!U31</f>
        <v>0</v>
      </c>
      <c r="Q31" s="349">
        <f>'２斷絲.IAD.效率'!V31</f>
        <v>29</v>
      </c>
      <c r="R31" s="349">
        <f>'２斷絲.IAD.效率'!W31</f>
        <v>0</v>
      </c>
      <c r="S31" s="349">
        <f>'２斷絲.IAD.效率'!X31</f>
        <v>0</v>
      </c>
      <c r="T31" s="349">
        <f>'２斷絲.IAD.效率'!Y31</f>
        <v>9630</v>
      </c>
      <c r="U31" s="345"/>
      <c r="V31" s="346" t="str">
        <f>IF(ISNA(VLOOKUP(C31,條件!$A$1:$J$1011,8,0)),"",(VLOOKUP(C31,條件!$A$1:$J$1011,8,0)))</f>
        <v>P204</v>
      </c>
      <c r="W31" s="346">
        <f>IF(ISNA(VLOOKUP(V31,清單!$AG$1:$AH$19,2,1)),"",(VLOOKUP(V31,清單!$AG$1:$AH$19,2,1)))</f>
        <v>1.1890000000000001</v>
      </c>
      <c r="X31" s="346">
        <f>IF(ISNA(VLOOKUP(C31,條件!$A$1:$J$1011,9,0)),"",(VLOOKUP(C31,條件!$A$1:$J$1011,9,0)))</f>
        <v>2.8</v>
      </c>
      <c r="Y31" s="346">
        <v>24</v>
      </c>
      <c r="Z31" s="346">
        <v>216</v>
      </c>
      <c r="AA31" s="346">
        <f t="shared" si="2"/>
        <v>3.8</v>
      </c>
      <c r="AB31" s="350">
        <f t="shared" si="3"/>
        <v>23422.3488</v>
      </c>
      <c r="AC31" s="346"/>
    </row>
    <row r="32" spans="1:29">
      <c r="A32" s="348">
        <f>'２斷絲.IAD.效率'!A32</f>
        <v>46143</v>
      </c>
      <c r="B32" s="338" t="str">
        <f>'２斷絲.IAD.效率'!B32</f>
        <v>T06</v>
      </c>
      <c r="C32" s="338" t="str">
        <f>'２斷絲.IAD.效率'!C32</f>
        <v>2F6GT2</v>
      </c>
      <c r="D32" s="338" t="str">
        <f>'２斷絲.IAD.效率'!D32</f>
        <v>K</v>
      </c>
      <c r="E32" s="349">
        <f>'２斷絲.IAD.效率'!J32</f>
        <v>40</v>
      </c>
      <c r="F32" s="349">
        <f>'２斷絲.IAD.效率'!K32</f>
        <v>0</v>
      </c>
      <c r="G32" s="349">
        <f>'２斷絲.IAD.效率'!L32</f>
        <v>6110</v>
      </c>
      <c r="H32" s="349">
        <f>'２斷絲.IAD.效率'!M32</f>
        <v>9170</v>
      </c>
      <c r="I32" s="349">
        <f>'２斷絲.IAD.效率'!N32</f>
        <v>41</v>
      </c>
      <c r="J32" s="349">
        <f>'２斷絲.IAD.效率'!O32</f>
        <v>10</v>
      </c>
      <c r="K32" s="349">
        <f>'２斷絲.IAD.效率'!P32</f>
        <v>9350</v>
      </c>
      <c r="L32" s="349">
        <f>'２斷絲.IAD.效率'!Q32</f>
        <v>8060</v>
      </c>
      <c r="M32" s="349">
        <f>'２斷絲.IAD.效率'!R32</f>
        <v>29</v>
      </c>
      <c r="N32" s="349">
        <f>'２斷絲.IAD.效率'!S32</f>
        <v>6</v>
      </c>
      <c r="O32" s="349">
        <f>'２斷絲.IAD.效率'!T32</f>
        <v>8320</v>
      </c>
      <c r="P32" s="349">
        <f>'２斷絲.IAD.效率'!U32</f>
        <v>9350</v>
      </c>
      <c r="Q32" s="349">
        <f>'２斷絲.IAD.效率'!V32</f>
        <v>45</v>
      </c>
      <c r="R32" s="349">
        <f>'２斷絲.IAD.效率'!W32</f>
        <v>19</v>
      </c>
      <c r="S32" s="349">
        <f>'２斷絲.IAD.效率'!X32</f>
        <v>7590</v>
      </c>
      <c r="T32" s="349">
        <f>'２斷絲.IAD.效率'!Y32</f>
        <v>9260</v>
      </c>
      <c r="U32" s="345" t="str">
        <f>IF(ISNA(VLOOKUP('２斷絲.IAD.效率'!C32,條件!$A$1:$J$1011,10,0)),"",(VLOOKUP('２斷絲.IAD.效率'!C32,條件!$A$1:$J$1011,10,0)))</f>
        <v>高壓</v>
      </c>
      <c r="V32" s="346" t="str">
        <f>IF(ISNA(VLOOKUP(C32,條件!$A$1:$J$1011,8,0)),"",(VLOOKUP(C32,條件!$A$1:$J$1011,8,0)))</f>
        <v>P204</v>
      </c>
      <c r="W32" s="346">
        <f>IF(ISNA(VLOOKUP(V32,清單!$AG$1:$AH$19,2,1)),"",(VLOOKUP(V32,清單!$AG$1:$AH$19,2,1)))</f>
        <v>1.1890000000000001</v>
      </c>
      <c r="X32" s="346">
        <f>IF(ISNA(VLOOKUP(C32,條件!$A$1:$J$1011,9,0)),"",(VLOOKUP(C32,條件!$A$1:$J$1011,9,0)))</f>
        <v>2.8</v>
      </c>
      <c r="Y32" s="346">
        <v>24</v>
      </c>
      <c r="Z32" s="346">
        <v>216</v>
      </c>
      <c r="AA32" s="346">
        <f t="shared" si="2"/>
        <v>3.8</v>
      </c>
      <c r="AB32" s="350">
        <f t="shared" si="3"/>
        <v>23422.3488</v>
      </c>
      <c r="AC32" s="346"/>
    </row>
    <row r="33" spans="1:29">
      <c r="A33" s="348">
        <f>'２斷絲.IAD.效率'!A33</f>
        <v>46143</v>
      </c>
      <c r="B33" s="338" t="str">
        <f>'２斷絲.IAD.效率'!B33</f>
        <v>S01</v>
      </c>
      <c r="C33" s="338" t="str">
        <f>'２斷絲.IAD.效率'!C33</f>
        <v>停機</v>
      </c>
      <c r="D33" s="338">
        <f>'２斷絲.IAD.效率'!D33</f>
        <v>0</v>
      </c>
      <c r="E33" s="349">
        <f>'２斷絲.IAD.效率'!J33</f>
        <v>0</v>
      </c>
      <c r="F33" s="349">
        <f>'２斷絲.IAD.效率'!K33</f>
        <v>0</v>
      </c>
      <c r="G33" s="349" t="str">
        <f>'２斷絲.IAD.效率'!L33</f>
        <v>停機</v>
      </c>
      <c r="H33" s="349">
        <f>'２斷絲.IAD.效率'!M33</f>
        <v>0</v>
      </c>
      <c r="I33" s="349">
        <f>'２斷絲.IAD.效率'!N33</f>
        <v>0</v>
      </c>
      <c r="J33" s="349">
        <f>'２斷絲.IAD.效率'!O33</f>
        <v>0</v>
      </c>
      <c r="K33" s="349" t="str">
        <f>'２斷絲.IAD.效率'!P33</f>
        <v>停機</v>
      </c>
      <c r="L33" s="349">
        <f>'２斷絲.IAD.效率'!Q33</f>
        <v>0</v>
      </c>
      <c r="M33" s="349">
        <f>'２斷絲.IAD.效率'!R33</f>
        <v>0</v>
      </c>
      <c r="N33" s="349">
        <f>'２斷絲.IAD.效率'!S33</f>
        <v>0</v>
      </c>
      <c r="O33" s="349" t="str">
        <f>'２斷絲.IAD.效率'!T33</f>
        <v>停機</v>
      </c>
      <c r="P33" s="349">
        <f>'２斷絲.IAD.效率'!U33</f>
        <v>0</v>
      </c>
      <c r="Q33" s="349">
        <f>'２斷絲.IAD.效率'!V33</f>
        <v>0</v>
      </c>
      <c r="R33" s="349">
        <f>'２斷絲.IAD.效率'!W33</f>
        <v>0</v>
      </c>
      <c r="S33" s="349" t="str">
        <f>'２斷絲.IAD.效率'!X33</f>
        <v>停機</v>
      </c>
      <c r="T33" s="349">
        <f>'２斷絲.IAD.效率'!Y33</f>
        <v>0</v>
      </c>
      <c r="U33" s="345" t="str">
        <f>IF(ISNA(VLOOKUP('２斷絲.IAD.效率'!C33,條件!$A$1:$J$1011,10,0)),"",(VLOOKUP('２斷絲.IAD.效率'!C33,條件!$A$1:$J$1011,10,0)))</f>
        <v/>
      </c>
      <c r="V33" s="346" t="str">
        <f>IF(ISNA(VLOOKUP(C33,條件!$A$1:$J$1011,8,0)),"",(VLOOKUP(C33,條件!$A$1:$J$1011,8,0)))</f>
        <v/>
      </c>
      <c r="W33" s="346" t="str">
        <f>IF(ISNA(VLOOKUP(V33,清單!$AG$1:$AH$19,2,1)),"",(VLOOKUP(V33,清單!$AG$1:$AH$19,2,1)))</f>
        <v/>
      </c>
      <c r="X33" s="346" t="str">
        <f>IF(ISNA(VLOOKUP(C33,條件!$A$1:$J$1011,9,0)),"",(VLOOKUP(C33,條件!$A$1:$J$1011,9,0)))</f>
        <v/>
      </c>
      <c r="Y33" s="346">
        <v>24</v>
      </c>
      <c r="Z33" s="346">
        <v>216</v>
      </c>
      <c r="AA33" s="346" t="str">
        <f t="shared" si="2"/>
        <v/>
      </c>
      <c r="AB33" s="350" t="str">
        <f t="shared" si="3"/>
        <v/>
      </c>
      <c r="AC33" s="346"/>
    </row>
    <row r="34" spans="1:29" ht="18.75" customHeight="1">
      <c r="A34" s="348">
        <f>'２斷絲.IAD.效率'!A34</f>
        <v>46143</v>
      </c>
      <c r="B34" s="338" t="str">
        <f>'２斷絲.IAD.效率'!B34</f>
        <v>S02</v>
      </c>
      <c r="C34" s="338" t="str">
        <f>'２斷絲.IAD.效率'!C34</f>
        <v>絲開發</v>
      </c>
      <c r="D34" s="338">
        <f>'２斷絲.IAD.效率'!D34</f>
        <v>0</v>
      </c>
      <c r="E34" s="349">
        <f>'２斷絲.IAD.效率'!J34</f>
        <v>0</v>
      </c>
      <c r="F34" s="349">
        <f>'２斷絲.IAD.效率'!K34</f>
        <v>0</v>
      </c>
      <c r="G34" s="349" t="str">
        <f>'２斷絲.IAD.效率'!L34</f>
        <v>絲開發</v>
      </c>
      <c r="H34" s="349">
        <f>'２斷絲.IAD.效率'!M34</f>
        <v>0</v>
      </c>
      <c r="I34" s="349">
        <f>'２斷絲.IAD.效率'!N34</f>
        <v>0</v>
      </c>
      <c r="J34" s="349">
        <f>'２斷絲.IAD.效率'!O34</f>
        <v>0</v>
      </c>
      <c r="K34" s="349" t="str">
        <f>'２斷絲.IAD.效率'!P34</f>
        <v>絲開發</v>
      </c>
      <c r="L34" s="349">
        <f>'２斷絲.IAD.效率'!Q34</f>
        <v>0</v>
      </c>
      <c r="M34" s="349">
        <f>'２斷絲.IAD.效率'!R34</f>
        <v>0</v>
      </c>
      <c r="N34" s="349">
        <f>'２斷絲.IAD.效率'!S34</f>
        <v>0</v>
      </c>
      <c r="O34" s="349" t="str">
        <f>'２斷絲.IAD.效率'!T34</f>
        <v>絲開發</v>
      </c>
      <c r="P34" s="349">
        <f>'２斷絲.IAD.效率'!U34</f>
        <v>0</v>
      </c>
      <c r="Q34" s="349">
        <f>'２斷絲.IAD.效率'!V34</f>
        <v>0</v>
      </c>
      <c r="R34" s="349">
        <f>'２斷絲.IAD.效率'!W34</f>
        <v>0</v>
      </c>
      <c r="S34" s="349" t="str">
        <f>'２斷絲.IAD.效率'!X34</f>
        <v>絲開發</v>
      </c>
      <c r="T34" s="349">
        <f>'２斷絲.IAD.效率'!Y34</f>
        <v>0</v>
      </c>
      <c r="U34" s="345" t="str">
        <f>IF(ISNA(VLOOKUP('２斷絲.IAD.效率'!C34,條件!$A$1:$J$1011,10,0)),"",(VLOOKUP('２斷絲.IAD.效率'!C34,條件!$A$1:$J$1011,10,0)))</f>
        <v/>
      </c>
      <c r="V34" s="346" t="str">
        <f>IF(ISNA(VLOOKUP(C34,條件!$A$1:$J$1011,8,0)),"",(VLOOKUP(C34,條件!$A$1:$J$1011,8,0)))</f>
        <v/>
      </c>
      <c r="W34" s="346" t="str">
        <f>IF(ISNA(VLOOKUP(V34,清單!$AG$1:$AH$19,2,1)),"",(VLOOKUP(V34,清單!$AG$1:$AH$19,2,1)))</f>
        <v/>
      </c>
      <c r="X34" s="346" t="str">
        <f>IF(ISNA(VLOOKUP(C34,條件!$A$1:$J$1011,9,0)),"",(VLOOKUP(C34,條件!$A$1:$J$1011,9,0)))</f>
        <v/>
      </c>
      <c r="Y34" s="346">
        <v>24</v>
      </c>
      <c r="Z34" s="346">
        <v>216</v>
      </c>
      <c r="AA34" s="346" t="str">
        <f t="shared" si="2"/>
        <v/>
      </c>
      <c r="AB34" s="350" t="str">
        <f t="shared" si="3"/>
        <v/>
      </c>
      <c r="AC34" s="346"/>
    </row>
    <row r="35" spans="1:29">
      <c r="A35" s="348">
        <f>'２斷絲.IAD.效率'!A35</f>
        <v>46143</v>
      </c>
      <c r="B35" s="338" t="str">
        <f>'２斷絲.IAD.效率'!B35</f>
        <v>M01</v>
      </c>
      <c r="C35" s="338" t="str">
        <f>'２斷絲.IAD.效率'!C35</f>
        <v>封存</v>
      </c>
      <c r="D35" s="338">
        <f>'２斷絲.IAD.效率'!D35</f>
        <v>0</v>
      </c>
      <c r="E35" s="349">
        <f>'２斷絲.IAD.效率'!J35</f>
        <v>0</v>
      </c>
      <c r="F35" s="349">
        <f>'２斷絲.IAD.效率'!K35</f>
        <v>0</v>
      </c>
      <c r="G35" s="349" t="str">
        <f>'２斷絲.IAD.效率'!L35</f>
        <v>停機</v>
      </c>
      <c r="H35" s="349">
        <f>'２斷絲.IAD.效率'!M35</f>
        <v>0</v>
      </c>
      <c r="I35" s="349">
        <f>'２斷絲.IAD.效率'!N35</f>
        <v>0</v>
      </c>
      <c r="J35" s="349">
        <f>'２斷絲.IAD.效率'!O35</f>
        <v>0</v>
      </c>
      <c r="K35" s="349" t="str">
        <f>'２斷絲.IAD.效率'!P35</f>
        <v>停機</v>
      </c>
      <c r="L35" s="349">
        <f>'２斷絲.IAD.效率'!Q35</f>
        <v>0</v>
      </c>
      <c r="M35" s="349">
        <f>'２斷絲.IAD.效率'!R35</f>
        <v>0</v>
      </c>
      <c r="N35" s="349">
        <f>'２斷絲.IAD.效率'!S35</f>
        <v>0</v>
      </c>
      <c r="O35" s="349" t="str">
        <f>'２斷絲.IAD.效率'!T35</f>
        <v>停機</v>
      </c>
      <c r="P35" s="349">
        <f>'２斷絲.IAD.效率'!U35</f>
        <v>0</v>
      </c>
      <c r="Q35" s="349">
        <f>'２斷絲.IAD.效率'!V35</f>
        <v>0</v>
      </c>
      <c r="R35" s="349">
        <f>'２斷絲.IAD.效率'!W35</f>
        <v>0</v>
      </c>
      <c r="S35" s="349" t="str">
        <f>'２斷絲.IAD.效率'!X35</f>
        <v>停機</v>
      </c>
      <c r="T35" s="349">
        <f>'２斷絲.IAD.效率'!Y35</f>
        <v>0</v>
      </c>
      <c r="U35" s="345" t="str">
        <f>IF(ISNA(VLOOKUP('２斷絲.IAD.效率'!C35,條件!$A$1:$J$1011,10,0)),"",(VLOOKUP('２斷絲.IAD.效率'!C35,條件!$A$1:$J$1011,10,0)))</f>
        <v/>
      </c>
      <c r="V35" s="346" t="str">
        <f>IF(ISNA(VLOOKUP(C35,條件!$A$1:$J$1011,8,0)),"",(VLOOKUP(C35,條件!$A$1:$J$1011,8,0)))</f>
        <v/>
      </c>
      <c r="W35" s="346" t="str">
        <f>IF(ISNA(VLOOKUP(V35,清單!$AG$1:$AH$19,2,1)),"",(VLOOKUP(V35,清單!$AG$1:$AH$19,2,1)))</f>
        <v/>
      </c>
      <c r="X35" s="346" t="str">
        <f>IF(ISNA(VLOOKUP(C35,條件!$A$1:$J$1011,9,0)),"",(VLOOKUP(C35,條件!$A$1:$J$1011,9,0)))</f>
        <v/>
      </c>
      <c r="Y35" s="346">
        <v>24</v>
      </c>
      <c r="Z35" s="346">
        <v>216</v>
      </c>
      <c r="AA35" s="346" t="str">
        <f t="shared" si="2"/>
        <v/>
      </c>
      <c r="AB35" s="350" t="str">
        <f t="shared" si="3"/>
        <v/>
      </c>
      <c r="AC35" s="346"/>
    </row>
    <row r="36" spans="1:29">
      <c r="A36" s="348">
        <f>'２斷絲.IAD.效率'!A36</f>
        <v>46143</v>
      </c>
      <c r="B36" s="338" t="str">
        <f>'２斷絲.IAD.效率'!B36</f>
        <v>M02</v>
      </c>
      <c r="C36" s="338" t="str">
        <f>'２斷絲.IAD.效率'!C36</f>
        <v>封存</v>
      </c>
      <c r="D36" s="338">
        <f>'２斷絲.IAD.效率'!D36</f>
        <v>0</v>
      </c>
      <c r="E36" s="349">
        <f>'２斷絲.IAD.效率'!J36</f>
        <v>0</v>
      </c>
      <c r="F36" s="349">
        <f>'２斷絲.IAD.效率'!K36</f>
        <v>0</v>
      </c>
      <c r="G36" s="349" t="str">
        <f>'２斷絲.IAD.效率'!L36</f>
        <v>停機</v>
      </c>
      <c r="H36" s="349">
        <f>'２斷絲.IAD.效率'!M36</f>
        <v>0</v>
      </c>
      <c r="I36" s="349">
        <f>'２斷絲.IAD.效率'!N36</f>
        <v>0</v>
      </c>
      <c r="J36" s="349">
        <f>'２斷絲.IAD.效率'!O36</f>
        <v>0</v>
      </c>
      <c r="K36" s="349" t="str">
        <f>'２斷絲.IAD.效率'!P36</f>
        <v>停機</v>
      </c>
      <c r="L36" s="349">
        <f>'２斷絲.IAD.效率'!Q36</f>
        <v>0</v>
      </c>
      <c r="M36" s="349">
        <f>'２斷絲.IAD.效率'!R36</f>
        <v>0</v>
      </c>
      <c r="N36" s="349">
        <f>'２斷絲.IAD.效率'!S36</f>
        <v>0</v>
      </c>
      <c r="O36" s="349" t="str">
        <f>'２斷絲.IAD.效率'!T36</f>
        <v>停機</v>
      </c>
      <c r="P36" s="349">
        <f>'２斷絲.IAD.效率'!U36</f>
        <v>0</v>
      </c>
      <c r="Q36" s="349">
        <f>'２斷絲.IAD.效率'!V36</f>
        <v>0</v>
      </c>
      <c r="R36" s="349">
        <f>'２斷絲.IAD.效率'!W36</f>
        <v>0</v>
      </c>
      <c r="S36" s="349" t="str">
        <f>'２斷絲.IAD.效率'!X36</f>
        <v>停機</v>
      </c>
      <c r="T36" s="349">
        <f>'２斷絲.IAD.效率'!Y36</f>
        <v>0</v>
      </c>
      <c r="U36" s="345" t="str">
        <f>IF(ISNA(VLOOKUP('２斷絲.IAD.效率'!C36,條件!$A$1:$J$1011,10,0)),"",(VLOOKUP('２斷絲.IAD.效率'!C36,條件!$A$1:$J$1011,10,0)))</f>
        <v/>
      </c>
      <c r="V36" s="346" t="str">
        <f>IF(ISNA(VLOOKUP(C36,條件!$A$1:$J$1011,8,0)),"",(VLOOKUP(C36,條件!$A$1:$J$1011,8,0)))</f>
        <v/>
      </c>
      <c r="W36" s="346" t="str">
        <f>IF(ISNA(VLOOKUP(V36,清單!$AG$1:$AH$19,2,1)),"",(VLOOKUP(V36,清單!$AG$1:$AH$19,2,1)))</f>
        <v/>
      </c>
      <c r="X36" s="346" t="str">
        <f>IF(ISNA(VLOOKUP(C36,條件!$A$1:$J$1011,9,0)),"",(VLOOKUP(C36,條件!$A$1:$J$1011,9,0)))</f>
        <v/>
      </c>
      <c r="Y36" s="346">
        <v>24</v>
      </c>
      <c r="Z36" s="346">
        <v>216</v>
      </c>
      <c r="AA36" s="346" t="str">
        <f t="shared" si="2"/>
        <v/>
      </c>
      <c r="AB36" s="350" t="str">
        <f t="shared" si="3"/>
        <v/>
      </c>
      <c r="AC36" s="346"/>
    </row>
    <row r="37" spans="1:29">
      <c r="A37" s="348">
        <f>'２斷絲.IAD.效率'!A37</f>
        <v>46143</v>
      </c>
      <c r="B37" s="338" t="str">
        <f>'２斷絲.IAD.效率'!B37</f>
        <v>M03</v>
      </c>
      <c r="C37" s="338" t="str">
        <f>'２斷絲.IAD.效率'!C37</f>
        <v>封存</v>
      </c>
      <c r="D37" s="338">
        <f>'２斷絲.IAD.效率'!D37</f>
        <v>0</v>
      </c>
      <c r="E37" s="349">
        <f>'２斷絲.IAD.效率'!J37</f>
        <v>0</v>
      </c>
      <c r="F37" s="349">
        <f>'２斷絲.IAD.效率'!K37</f>
        <v>0</v>
      </c>
      <c r="G37" s="349" t="str">
        <f>'２斷絲.IAD.效率'!L37</f>
        <v>停機</v>
      </c>
      <c r="H37" s="349">
        <f>'２斷絲.IAD.效率'!M37</f>
        <v>0</v>
      </c>
      <c r="I37" s="349">
        <f>'２斷絲.IAD.效率'!N37</f>
        <v>0</v>
      </c>
      <c r="J37" s="349">
        <f>'２斷絲.IAD.效率'!O37</f>
        <v>0</v>
      </c>
      <c r="K37" s="349" t="str">
        <f>'２斷絲.IAD.效率'!P37</f>
        <v>停機</v>
      </c>
      <c r="L37" s="349">
        <f>'２斷絲.IAD.效率'!Q37</f>
        <v>0</v>
      </c>
      <c r="M37" s="349">
        <f>'２斷絲.IAD.效率'!R37</f>
        <v>0</v>
      </c>
      <c r="N37" s="349">
        <f>'２斷絲.IAD.效率'!S37</f>
        <v>0</v>
      </c>
      <c r="O37" s="349" t="str">
        <f>'２斷絲.IAD.效率'!T37</f>
        <v>停機</v>
      </c>
      <c r="P37" s="349">
        <f>'２斷絲.IAD.效率'!U37</f>
        <v>0</v>
      </c>
      <c r="Q37" s="349">
        <f>'２斷絲.IAD.效率'!V37</f>
        <v>0</v>
      </c>
      <c r="R37" s="349">
        <f>'２斷絲.IAD.效率'!W37</f>
        <v>0</v>
      </c>
      <c r="S37" s="349" t="str">
        <f>'２斷絲.IAD.效率'!X37</f>
        <v>停機</v>
      </c>
      <c r="T37" s="349">
        <f>'２斷絲.IAD.效率'!Y37</f>
        <v>0</v>
      </c>
      <c r="U37" s="345" t="str">
        <f>IF(ISNA(VLOOKUP('２斷絲.IAD.效率'!C37,條件!$A$1:$J$1011,10,0)),"",(VLOOKUP('２斷絲.IAD.效率'!C37,條件!$A$1:$J$1011,10,0)))</f>
        <v/>
      </c>
      <c r="V37" s="346" t="str">
        <f>IF(ISNA(VLOOKUP(C37,條件!$A$1:$J$1011,8,0)),"",(VLOOKUP(C37,條件!$A$1:$J$1011,8,0)))</f>
        <v/>
      </c>
      <c r="W37" s="346" t="str">
        <f>IF(ISNA(VLOOKUP(V37,清單!$AG$1:$AH$19,2,1)),"",(VLOOKUP(V37,清單!$AG$1:$AH$19,2,1)))</f>
        <v/>
      </c>
      <c r="X37" s="346" t="str">
        <f>IF(ISNA(VLOOKUP(C37,條件!$A$1:$J$1011,9,0)),"",(VLOOKUP(C37,條件!$A$1:$J$1011,9,0)))</f>
        <v/>
      </c>
      <c r="Y37" s="346">
        <v>24</v>
      </c>
      <c r="Z37" s="346">
        <v>216</v>
      </c>
      <c r="AA37" s="346" t="str">
        <f t="shared" si="2"/>
        <v/>
      </c>
      <c r="AB37" s="350" t="str">
        <f t="shared" si="3"/>
        <v/>
      </c>
      <c r="AC37" s="346"/>
    </row>
    <row r="38" spans="1:29">
      <c r="A38" s="348">
        <f>'２斷絲.IAD.效率'!A38</f>
        <v>46143</v>
      </c>
      <c r="B38" s="338" t="str">
        <f>'２斷絲.IAD.效率'!B38</f>
        <v>M04</v>
      </c>
      <c r="C38" s="338" t="str">
        <f>'２斷絲.IAD.效率'!C38</f>
        <v>封存</v>
      </c>
      <c r="D38" s="338">
        <f>'２斷絲.IAD.效率'!D38</f>
        <v>0</v>
      </c>
      <c r="E38" s="349">
        <f>'２斷絲.IAD.效率'!J38</f>
        <v>0</v>
      </c>
      <c r="F38" s="349">
        <f>'２斷絲.IAD.效率'!K38</f>
        <v>0</v>
      </c>
      <c r="G38" s="349" t="str">
        <f>'２斷絲.IAD.效率'!L38</f>
        <v>停機</v>
      </c>
      <c r="H38" s="349">
        <f>'２斷絲.IAD.效率'!M38</f>
        <v>0</v>
      </c>
      <c r="I38" s="349">
        <f>'２斷絲.IAD.效率'!N38</f>
        <v>0</v>
      </c>
      <c r="J38" s="349">
        <f>'２斷絲.IAD.效率'!O38</f>
        <v>0</v>
      </c>
      <c r="K38" s="349" t="str">
        <f>'２斷絲.IAD.效率'!P38</f>
        <v>停機</v>
      </c>
      <c r="L38" s="349">
        <f>'２斷絲.IAD.效率'!Q38</f>
        <v>0</v>
      </c>
      <c r="M38" s="349">
        <f>'２斷絲.IAD.效率'!R38</f>
        <v>0</v>
      </c>
      <c r="N38" s="349">
        <f>'２斷絲.IAD.效率'!S38</f>
        <v>0</v>
      </c>
      <c r="O38" s="349" t="str">
        <f>'２斷絲.IAD.效率'!T38</f>
        <v>停機</v>
      </c>
      <c r="P38" s="349">
        <f>'２斷絲.IAD.效率'!U38</f>
        <v>0</v>
      </c>
      <c r="Q38" s="349">
        <f>'２斷絲.IAD.效率'!V38</f>
        <v>0</v>
      </c>
      <c r="R38" s="349">
        <f>'２斷絲.IAD.效率'!W38</f>
        <v>0</v>
      </c>
      <c r="S38" s="349" t="str">
        <f>'２斷絲.IAD.效率'!X38</f>
        <v>停機</v>
      </c>
      <c r="T38" s="349">
        <f>'２斷絲.IAD.效率'!Y38</f>
        <v>0</v>
      </c>
      <c r="U38" s="345" t="str">
        <f>IF(ISNA(VLOOKUP('２斷絲.IAD.效率'!C38,條件!$A$1:$J$1011,10,0)),"",(VLOOKUP('２斷絲.IAD.效率'!C38,條件!$A$1:$J$1011,10,0)))</f>
        <v/>
      </c>
      <c r="V38" s="346" t="str">
        <f>IF(ISNA(VLOOKUP(C38,條件!$A$1:$J$1011,8,0)),"",(VLOOKUP(C38,條件!$A$1:$J$1011,8,0)))</f>
        <v/>
      </c>
      <c r="W38" s="346" t="str">
        <f>IF(ISNA(VLOOKUP(V38,清單!$AG$1:$AH$19,2,1)),"",(VLOOKUP(V38,清單!$AG$1:$AH$19,2,1)))</f>
        <v/>
      </c>
      <c r="X38" s="346" t="str">
        <f>IF(ISNA(VLOOKUP(C38,條件!$A$1:$J$1011,9,0)),"",(VLOOKUP(C38,條件!$A$1:$J$1011,9,0)))</f>
        <v/>
      </c>
      <c r="Y38" s="346">
        <v>24</v>
      </c>
      <c r="Z38" s="346">
        <v>216</v>
      </c>
      <c r="AA38" s="346" t="str">
        <f t="shared" si="2"/>
        <v/>
      </c>
      <c r="AB38" s="350" t="str">
        <f t="shared" si="3"/>
        <v/>
      </c>
      <c r="AC38" s="346"/>
    </row>
    <row r="39" spans="1:29">
      <c r="A39" s="348">
        <f>'２斷絲.IAD.效率'!A39</f>
        <v>46143</v>
      </c>
      <c r="B39" s="338" t="str">
        <f>'２斷絲.IAD.效率'!B39</f>
        <v>M05</v>
      </c>
      <c r="C39" s="338" t="str">
        <f>'２斷絲.IAD.效率'!C39</f>
        <v>封存</v>
      </c>
      <c r="D39" s="338">
        <f>'２斷絲.IAD.效率'!D39</f>
        <v>0</v>
      </c>
      <c r="E39" s="349">
        <f>'２斷絲.IAD.效率'!J39</f>
        <v>0</v>
      </c>
      <c r="F39" s="349">
        <f>'２斷絲.IAD.效率'!K39</f>
        <v>0</v>
      </c>
      <c r="G39" s="349" t="str">
        <f>'２斷絲.IAD.效率'!L39</f>
        <v>停機</v>
      </c>
      <c r="H39" s="349">
        <f>'２斷絲.IAD.效率'!M39</f>
        <v>0</v>
      </c>
      <c r="I39" s="349">
        <f>'２斷絲.IAD.效率'!N39</f>
        <v>0</v>
      </c>
      <c r="J39" s="349">
        <f>'２斷絲.IAD.效率'!O39</f>
        <v>0</v>
      </c>
      <c r="K39" s="349" t="str">
        <f>'２斷絲.IAD.效率'!P39</f>
        <v>停機</v>
      </c>
      <c r="L39" s="349">
        <f>'２斷絲.IAD.效率'!Q39</f>
        <v>0</v>
      </c>
      <c r="M39" s="349">
        <f>'２斷絲.IAD.效率'!R39</f>
        <v>0</v>
      </c>
      <c r="N39" s="349">
        <f>'２斷絲.IAD.效率'!S39</f>
        <v>0</v>
      </c>
      <c r="O39" s="349" t="str">
        <f>'２斷絲.IAD.效率'!T39</f>
        <v>停機</v>
      </c>
      <c r="P39" s="349">
        <f>'２斷絲.IAD.效率'!U39</f>
        <v>0</v>
      </c>
      <c r="Q39" s="349">
        <f>'２斷絲.IAD.效率'!V39</f>
        <v>0</v>
      </c>
      <c r="R39" s="349">
        <f>'２斷絲.IAD.效率'!W39</f>
        <v>0</v>
      </c>
      <c r="S39" s="349" t="str">
        <f>'２斷絲.IAD.效率'!X39</f>
        <v>停機</v>
      </c>
      <c r="T39" s="349">
        <f>'２斷絲.IAD.效率'!Y39</f>
        <v>0</v>
      </c>
      <c r="U39" s="345" t="str">
        <f>IF(ISNA(VLOOKUP('２斷絲.IAD.效率'!C39,條件!$A$1:$J$1011,10,0)),"",(VLOOKUP('２斷絲.IAD.效率'!C39,條件!$A$1:$J$1011,10,0)))</f>
        <v/>
      </c>
      <c r="V39" s="346" t="str">
        <f>IF(ISNA(VLOOKUP(C39,條件!$A$1:$J$1011,8,0)),"",(VLOOKUP(C39,條件!$A$1:$J$1011,8,0)))</f>
        <v/>
      </c>
      <c r="W39" s="346" t="str">
        <f>IF(ISNA(VLOOKUP(V39,清單!$AG$1:$AH$19,2,1)),"",(VLOOKUP(V39,清單!$AG$1:$AH$19,2,1)))</f>
        <v/>
      </c>
      <c r="X39" s="346" t="str">
        <f>IF(ISNA(VLOOKUP(C39,條件!$A$1:$J$1011,9,0)),"",(VLOOKUP(C39,條件!$A$1:$J$1011,9,0)))</f>
        <v/>
      </c>
      <c r="Y39" s="346">
        <v>24</v>
      </c>
      <c r="Z39" s="346">
        <v>216</v>
      </c>
      <c r="AA39" s="346" t="str">
        <f t="shared" si="2"/>
        <v/>
      </c>
      <c r="AB39" s="350" t="str">
        <f t="shared" si="3"/>
        <v/>
      </c>
      <c r="AC39" s="346"/>
    </row>
    <row r="40" spans="1:29">
      <c r="A40" s="348">
        <f>'２斷絲.IAD.效率'!A40</f>
        <v>46143</v>
      </c>
      <c r="B40" s="338" t="str">
        <f>'２斷絲.IAD.效率'!B40</f>
        <v>M06</v>
      </c>
      <c r="C40" s="338" t="str">
        <f>'２斷絲.IAD.效率'!C40</f>
        <v>封存</v>
      </c>
      <c r="D40" s="338">
        <f>'２斷絲.IAD.效率'!D40</f>
        <v>0</v>
      </c>
      <c r="E40" s="349">
        <f>'２斷絲.IAD.效率'!J40</f>
        <v>0</v>
      </c>
      <c r="F40" s="349">
        <f>'２斷絲.IAD.效率'!K40</f>
        <v>0</v>
      </c>
      <c r="G40" s="349" t="str">
        <f>'２斷絲.IAD.效率'!L40</f>
        <v>停機</v>
      </c>
      <c r="H40" s="349">
        <f>'２斷絲.IAD.效率'!M40</f>
        <v>0</v>
      </c>
      <c r="I40" s="349">
        <f>'２斷絲.IAD.效率'!N40</f>
        <v>0</v>
      </c>
      <c r="J40" s="349">
        <f>'２斷絲.IAD.效率'!O40</f>
        <v>0</v>
      </c>
      <c r="K40" s="349" t="str">
        <f>'２斷絲.IAD.效率'!P40</f>
        <v>停機</v>
      </c>
      <c r="L40" s="349">
        <f>'２斷絲.IAD.效率'!Q40</f>
        <v>0</v>
      </c>
      <c r="M40" s="349">
        <f>'２斷絲.IAD.效率'!R40</f>
        <v>0</v>
      </c>
      <c r="N40" s="349">
        <f>'２斷絲.IAD.效率'!S40</f>
        <v>0</v>
      </c>
      <c r="O40" s="349" t="str">
        <f>'２斷絲.IAD.效率'!T40</f>
        <v>停機</v>
      </c>
      <c r="P40" s="349">
        <f>'２斷絲.IAD.效率'!U40</f>
        <v>0</v>
      </c>
      <c r="Q40" s="349">
        <f>'２斷絲.IAD.效率'!V40</f>
        <v>0</v>
      </c>
      <c r="R40" s="349">
        <f>'２斷絲.IAD.效率'!W40</f>
        <v>0</v>
      </c>
      <c r="S40" s="349" t="str">
        <f>'２斷絲.IAD.效率'!X40</f>
        <v>停機</v>
      </c>
      <c r="T40" s="349">
        <f>'２斷絲.IAD.效率'!Y40</f>
        <v>0</v>
      </c>
      <c r="U40" s="345" t="str">
        <f>IF(ISNA(VLOOKUP('２斷絲.IAD.效率'!C40,條件!$A$1:$J$1011,10,0)),"",(VLOOKUP('２斷絲.IAD.效率'!C40,條件!$A$1:$J$1011,10,0)))</f>
        <v/>
      </c>
      <c r="V40" s="346" t="str">
        <f>IF(ISNA(VLOOKUP(C40,條件!$A$1:$J$1011,8,0)),"",(VLOOKUP(C40,條件!$A$1:$J$1011,8,0)))</f>
        <v/>
      </c>
      <c r="W40" s="346" t="str">
        <f>IF(ISNA(VLOOKUP(V40,清單!$AG$1:$AH$19,2,1)),"",(VLOOKUP(V40,清單!$AG$1:$AH$19,2,1)))</f>
        <v/>
      </c>
      <c r="X40" s="346" t="str">
        <f>IF(ISNA(VLOOKUP(C40,條件!$A$1:$J$1011,9,0)),"",(VLOOKUP(C40,條件!$A$1:$J$1011,9,0)))</f>
        <v/>
      </c>
      <c r="Y40" s="346">
        <v>24</v>
      </c>
      <c r="Z40" s="346">
        <v>216</v>
      </c>
      <c r="AA40" s="346" t="str">
        <f t="shared" si="2"/>
        <v/>
      </c>
      <c r="AB40" s="350" t="str">
        <f t="shared" si="3"/>
        <v/>
      </c>
      <c r="AC40" s="346"/>
    </row>
    <row r="41" spans="1:29">
      <c r="A41" s="348">
        <f>'２斷絲.IAD.效率'!A41</f>
        <v>46143</v>
      </c>
      <c r="B41" s="338" t="str">
        <f>'２斷絲.IAD.效率'!B41</f>
        <v>M07</v>
      </c>
      <c r="C41" s="338" t="str">
        <f>'２斷絲.IAD.效率'!C41</f>
        <v>封存</v>
      </c>
      <c r="D41" s="338">
        <f>'２斷絲.IAD.效率'!D41</f>
        <v>0</v>
      </c>
      <c r="E41" s="349">
        <f>'２斷絲.IAD.效率'!J41</f>
        <v>0</v>
      </c>
      <c r="F41" s="349">
        <f>'２斷絲.IAD.效率'!K41</f>
        <v>0</v>
      </c>
      <c r="G41" s="349" t="str">
        <f>'２斷絲.IAD.效率'!L41</f>
        <v>停機</v>
      </c>
      <c r="H41" s="349">
        <f>'２斷絲.IAD.效率'!M41</f>
        <v>0</v>
      </c>
      <c r="I41" s="349">
        <f>'２斷絲.IAD.效率'!N41</f>
        <v>0</v>
      </c>
      <c r="J41" s="349">
        <f>'２斷絲.IAD.效率'!O41</f>
        <v>0</v>
      </c>
      <c r="K41" s="349" t="str">
        <f>'２斷絲.IAD.效率'!P41</f>
        <v>停機</v>
      </c>
      <c r="L41" s="349">
        <f>'２斷絲.IAD.效率'!Q41</f>
        <v>0</v>
      </c>
      <c r="M41" s="349">
        <f>'２斷絲.IAD.效率'!R41</f>
        <v>0</v>
      </c>
      <c r="N41" s="349">
        <f>'２斷絲.IAD.效率'!S41</f>
        <v>0</v>
      </c>
      <c r="O41" s="349" t="str">
        <f>'２斷絲.IAD.效率'!T41</f>
        <v>停機</v>
      </c>
      <c r="P41" s="349">
        <f>'２斷絲.IAD.效率'!U41</f>
        <v>0</v>
      </c>
      <c r="Q41" s="349">
        <f>'２斷絲.IAD.效率'!V41</f>
        <v>0</v>
      </c>
      <c r="R41" s="349">
        <f>'２斷絲.IAD.效率'!W41</f>
        <v>0</v>
      </c>
      <c r="S41" s="349" t="str">
        <f>'２斷絲.IAD.效率'!X41</f>
        <v>停機</v>
      </c>
      <c r="T41" s="349">
        <f>'２斷絲.IAD.效率'!Y41</f>
        <v>0</v>
      </c>
      <c r="U41" s="345" t="str">
        <f>IF(ISNA(VLOOKUP('２斷絲.IAD.效率'!C41,條件!$A$1:$J$1011,10,0)),"",(VLOOKUP('２斷絲.IAD.效率'!C41,條件!$A$1:$J$1011,10,0)))</f>
        <v/>
      </c>
      <c r="V41" s="346" t="str">
        <f>IF(ISNA(VLOOKUP(C41,條件!$A$1:$J$1011,8,0)),"",(VLOOKUP(C41,條件!$A$1:$J$1011,8,0)))</f>
        <v/>
      </c>
      <c r="W41" s="346" t="str">
        <f>IF(ISNA(VLOOKUP(V41,清單!$AG$1:$AH$19,2,1)),"",(VLOOKUP(V41,清單!$AG$1:$AH$19,2,1)))</f>
        <v/>
      </c>
      <c r="X41" s="346" t="str">
        <f>IF(ISNA(VLOOKUP(C41,條件!$A$1:$J$1011,9,0)),"",(VLOOKUP(C41,條件!$A$1:$J$1011,9,0)))</f>
        <v/>
      </c>
      <c r="Y41" s="346">
        <v>24</v>
      </c>
      <c r="Z41" s="346">
        <v>216</v>
      </c>
      <c r="AA41" s="346" t="str">
        <f t="shared" si="2"/>
        <v/>
      </c>
      <c r="AB41" s="350" t="str">
        <f t="shared" si="3"/>
        <v/>
      </c>
      <c r="AC41" s="346"/>
    </row>
    <row r="42" spans="1:29">
      <c r="A42" s="348">
        <f>'２斷絲.IAD.效率'!A42</f>
        <v>46143</v>
      </c>
      <c r="B42" s="338" t="str">
        <f>'２斷絲.IAD.效率'!B42</f>
        <v>M08</v>
      </c>
      <c r="C42" s="338" t="str">
        <f>'２斷絲.IAD.效率'!C42</f>
        <v>封存</v>
      </c>
      <c r="D42" s="338">
        <f>'２斷絲.IAD.效率'!D42</f>
        <v>0</v>
      </c>
      <c r="E42" s="349">
        <f>'２斷絲.IAD.效率'!J42</f>
        <v>0</v>
      </c>
      <c r="F42" s="349">
        <f>'２斷絲.IAD.效率'!K42</f>
        <v>0</v>
      </c>
      <c r="G42" s="349" t="str">
        <f>'２斷絲.IAD.效率'!L42</f>
        <v>停機</v>
      </c>
      <c r="H42" s="349">
        <f>'２斷絲.IAD.效率'!M42</f>
        <v>0</v>
      </c>
      <c r="I42" s="349">
        <f>'２斷絲.IAD.效率'!N42</f>
        <v>0</v>
      </c>
      <c r="J42" s="349">
        <f>'２斷絲.IAD.效率'!O42</f>
        <v>0</v>
      </c>
      <c r="K42" s="349" t="str">
        <f>'２斷絲.IAD.效率'!P42</f>
        <v>停機</v>
      </c>
      <c r="L42" s="349">
        <f>'２斷絲.IAD.效率'!Q42</f>
        <v>0</v>
      </c>
      <c r="M42" s="349">
        <f>'２斷絲.IAD.效率'!R42</f>
        <v>0</v>
      </c>
      <c r="N42" s="349">
        <f>'２斷絲.IAD.效率'!S42</f>
        <v>0</v>
      </c>
      <c r="O42" s="349" t="str">
        <f>'２斷絲.IAD.效率'!T42</f>
        <v>停機</v>
      </c>
      <c r="P42" s="349">
        <f>'２斷絲.IAD.效率'!U42</f>
        <v>0</v>
      </c>
      <c r="Q42" s="349">
        <f>'２斷絲.IAD.效率'!V42</f>
        <v>0</v>
      </c>
      <c r="R42" s="349">
        <f>'２斷絲.IAD.效率'!W42</f>
        <v>0</v>
      </c>
      <c r="S42" s="349" t="str">
        <f>'２斷絲.IAD.效率'!X42</f>
        <v>停機</v>
      </c>
      <c r="T42" s="349">
        <f>'２斷絲.IAD.效率'!Y42</f>
        <v>0</v>
      </c>
      <c r="U42" s="345" t="str">
        <f>IF(ISNA(VLOOKUP('２斷絲.IAD.效率'!C42,條件!$A$1:$J$1011,10,0)),"",(VLOOKUP('２斷絲.IAD.效率'!C42,條件!$A$1:$J$1011,10,0)))</f>
        <v/>
      </c>
      <c r="V42" s="346" t="str">
        <f>IF(ISNA(VLOOKUP(C42,條件!$A$1:$J$1011,8,0)),"",(VLOOKUP(C42,條件!$A$1:$J$1011,8,0)))</f>
        <v/>
      </c>
      <c r="W42" s="346" t="str">
        <f>IF(ISNA(VLOOKUP(V42,清單!$AG$1:$AH$19,2,1)),"",(VLOOKUP(V42,清單!$AG$1:$AH$19,2,1)))</f>
        <v/>
      </c>
      <c r="X42" s="346" t="str">
        <f>IF(ISNA(VLOOKUP(C42,條件!$A$1:$J$1011,9,0)),"",(VLOOKUP(C42,條件!$A$1:$J$1011,9,0)))</f>
        <v/>
      </c>
      <c r="Y42" s="346">
        <v>24</v>
      </c>
      <c r="Z42" s="346">
        <v>216</v>
      </c>
      <c r="AA42" s="346" t="str">
        <f t="shared" si="2"/>
        <v/>
      </c>
      <c r="AB42" s="350" t="str">
        <f t="shared" si="3"/>
        <v/>
      </c>
      <c r="AC42" s="346"/>
    </row>
    <row r="43" spans="1:29">
      <c r="A43" s="348">
        <f>'２斷絲.IAD.效率'!A43</f>
        <v>46144</v>
      </c>
      <c r="B43" s="338" t="str">
        <f>'２斷絲.IAD.效率'!B43</f>
        <v>A07</v>
      </c>
      <c r="C43" s="338" t="str">
        <f>'２斷絲.IAD.效率'!C43</f>
        <v>停機</v>
      </c>
      <c r="D43" s="338">
        <f>'２斷絲.IAD.效率'!D43</f>
        <v>0</v>
      </c>
      <c r="E43" s="349">
        <f>'２斷絲.IAD.效率'!J43</f>
        <v>0</v>
      </c>
      <c r="F43" s="349">
        <f>'２斷絲.IAD.效率'!K43</f>
        <v>0</v>
      </c>
      <c r="G43" s="349" t="str">
        <f>'２斷絲.IAD.效率'!L43</f>
        <v>停機</v>
      </c>
      <c r="H43" s="349">
        <f>'２斷絲.IAD.效率'!M43</f>
        <v>0</v>
      </c>
      <c r="I43" s="349">
        <f>'２斷絲.IAD.效率'!N43</f>
        <v>0</v>
      </c>
      <c r="J43" s="349">
        <f>'２斷絲.IAD.效率'!O43</f>
        <v>0</v>
      </c>
      <c r="K43" s="349" t="str">
        <f>'２斷絲.IAD.效率'!P43</f>
        <v>停機</v>
      </c>
      <c r="L43" s="349">
        <f>'２斷絲.IAD.效率'!Q43</f>
        <v>0</v>
      </c>
      <c r="M43" s="349">
        <f>'２斷絲.IAD.效率'!R43</f>
        <v>0</v>
      </c>
      <c r="N43" s="349">
        <f>'２斷絲.IAD.效率'!S43</f>
        <v>0</v>
      </c>
      <c r="O43" s="349" t="str">
        <f>'２斷絲.IAD.效率'!T43</f>
        <v>停機</v>
      </c>
      <c r="P43" s="349">
        <f>'２斷絲.IAD.效率'!U43</f>
        <v>0</v>
      </c>
      <c r="Q43" s="349">
        <f>'２斷絲.IAD.效率'!V43</f>
        <v>0</v>
      </c>
      <c r="R43" s="349">
        <f>'２斷絲.IAD.效率'!W43</f>
        <v>0</v>
      </c>
      <c r="S43" s="349" t="str">
        <f>'２斷絲.IAD.效率'!X43</f>
        <v>停機</v>
      </c>
      <c r="T43" s="349">
        <f>'２斷絲.IAD.效率'!Y43</f>
        <v>0</v>
      </c>
      <c r="U43" s="345" t="str">
        <f>IF(ISNA(VLOOKUP('２斷絲.IAD.效率'!C43,條件!$A$1:$J$1011,10,0)),"",(VLOOKUP('２斷絲.IAD.效率'!C43,條件!$A$1:$J$1011,10,0)))</f>
        <v/>
      </c>
      <c r="V43" s="346" t="str">
        <f>IF(ISNA(VLOOKUP(C43,條件!$A$1:$J$1011,8,0)),"",(VLOOKUP(C43,條件!$A$1:$J$1011,8,0)))</f>
        <v/>
      </c>
      <c r="W43" s="346" t="str">
        <f>IF(ISNA(VLOOKUP(V43,清單!$AG$1:$AH$19,2,1)),"",(VLOOKUP(V43,清單!$AG$1:$AH$19,2,1)))</f>
        <v/>
      </c>
      <c r="X43" s="346" t="str">
        <f>IF(ISNA(VLOOKUP(C43,條件!$A$1:$J$1011,9,0)),"",(VLOOKUP(C43,條件!$A$1:$J$1011,9,0)))</f>
        <v/>
      </c>
      <c r="Y43" s="346">
        <v>24</v>
      </c>
      <c r="Z43" s="346">
        <v>216</v>
      </c>
      <c r="AA43" s="346" t="str">
        <f t="shared" si="2"/>
        <v/>
      </c>
      <c r="AB43" s="350" t="str">
        <f t="shared" si="3"/>
        <v/>
      </c>
      <c r="AC43" s="346"/>
    </row>
    <row r="44" spans="1:29">
      <c r="A44" s="348">
        <f>'２斷絲.IAD.效率'!A44</f>
        <v>46144</v>
      </c>
      <c r="B44" s="338" t="str">
        <f>'２斷絲.IAD.效率'!B44</f>
        <v>A08</v>
      </c>
      <c r="C44" s="338" t="str">
        <f>'２斷絲.IAD.效率'!C44</f>
        <v>2FA032</v>
      </c>
      <c r="D44" s="338">
        <f>'２斷絲.IAD.效率'!D44</f>
        <v>0</v>
      </c>
      <c r="E44" s="349">
        <f>'２斷絲.IAD.效率'!J44</f>
        <v>15</v>
      </c>
      <c r="F44" s="349">
        <f>'２斷絲.IAD.效率'!K44</f>
        <v>0</v>
      </c>
      <c r="G44" s="349">
        <f>'２斷絲.IAD.效率'!L44</f>
        <v>9321</v>
      </c>
      <c r="H44" s="349">
        <f>'２斷絲.IAD.效率'!M44</f>
        <v>8439</v>
      </c>
      <c r="I44" s="349">
        <f>'２斷絲.IAD.效率'!N44</f>
        <v>7</v>
      </c>
      <c r="J44" s="349">
        <f>'２斷絲.IAD.效率'!O44</f>
        <v>0</v>
      </c>
      <c r="K44" s="349">
        <f>'２斷絲.IAD.效率'!P44</f>
        <v>9297</v>
      </c>
      <c r="L44" s="349">
        <f>'２斷絲.IAD.效率'!Q44</f>
        <v>8597</v>
      </c>
      <c r="M44" s="349">
        <f>'２斷絲.IAD.效率'!R44</f>
        <v>11</v>
      </c>
      <c r="N44" s="349">
        <f>'２斷絲.IAD.效率'!S44</f>
        <v>0</v>
      </c>
      <c r="O44" s="349">
        <f>'２斷絲.IAD.效率'!T44</f>
        <v>9356</v>
      </c>
      <c r="P44" s="349">
        <f>'２斷絲.IAD.效率'!U44</f>
        <v>8554</v>
      </c>
      <c r="Q44" s="349">
        <f>'２斷絲.IAD.效率'!V44</f>
        <v>9</v>
      </c>
      <c r="R44" s="349">
        <f>'２斷絲.IAD.效率'!W44</f>
        <v>0</v>
      </c>
      <c r="S44" s="349">
        <f>'２斷絲.IAD.效率'!X44</f>
        <v>9411</v>
      </c>
      <c r="T44" s="349">
        <f>'２斷絲.IAD.效率'!Y44</f>
        <v>8485</v>
      </c>
      <c r="U44" s="345" t="str">
        <f>IF(ISNA(VLOOKUP('２斷絲.IAD.效率'!C44,條件!$A$1:$J$1011,10,0)),"",(VLOOKUP('２斷絲.IAD.效率'!C44,條件!$A$1:$J$1011,10,0)))</f>
        <v>低壓</v>
      </c>
      <c r="V44" s="346" t="str">
        <f>IF(ISNA(VLOOKUP(C44,條件!$A$1:$J$1011,8,0)),"",(VLOOKUP(C44,條件!$A$1:$J$1011,8,0)))</f>
        <v>P203</v>
      </c>
      <c r="W44" s="346">
        <f>IF(ISNA(VLOOKUP(V44,清單!$AG$1:$AH$19,2,1)),"",(VLOOKUP(V44,清單!$AG$1:$AH$19,2,1)))</f>
        <v>0.91100000000000003</v>
      </c>
      <c r="X44" s="346">
        <f>IF(ISNA(VLOOKUP(C44,條件!$A$1:$J$1011,9,0)),"",(VLOOKUP(C44,條件!$A$1:$J$1011,9,0)))</f>
        <v>1.8</v>
      </c>
      <c r="Y44" s="346">
        <v>24</v>
      </c>
      <c r="Z44" s="346">
        <v>216</v>
      </c>
      <c r="AA44" s="346">
        <f t="shared" si="2"/>
        <v>2.8</v>
      </c>
      <c r="AB44" s="350">
        <f t="shared" si="3"/>
        <v>13223.3472</v>
      </c>
      <c r="AC44" s="346"/>
    </row>
    <row r="45" spans="1:29">
      <c r="A45" s="348">
        <f>'２斷絲.IAD.效率'!A45</f>
        <v>46144</v>
      </c>
      <c r="B45" s="338" t="str">
        <f>'２斷絲.IAD.效率'!B45</f>
        <v>A09</v>
      </c>
      <c r="C45" s="338" t="str">
        <f>'２斷絲.IAD.效率'!C45</f>
        <v>2F42S2</v>
      </c>
      <c r="D45" s="338" t="str">
        <f>'２斷絲.IAD.效率'!D45</f>
        <v>K</v>
      </c>
      <c r="E45" s="349">
        <f>'２斷絲.IAD.效率'!J45</f>
        <v>0</v>
      </c>
      <c r="F45" s="349">
        <f>'２斷絲.IAD.效率'!K45</f>
        <v>0</v>
      </c>
      <c r="G45" s="349" t="str">
        <f>'２斷絲.IAD.效率'!L45</f>
        <v>了機</v>
      </c>
      <c r="H45" s="349">
        <f>'２斷絲.IAD.效率'!M45</f>
        <v>0</v>
      </c>
      <c r="I45" s="349">
        <f>'２斷絲.IAD.效率'!N45</f>
        <v>0</v>
      </c>
      <c r="J45" s="349">
        <f>'２斷絲.IAD.效率'!O45</f>
        <v>0</v>
      </c>
      <c r="K45" s="349" t="str">
        <f>'２斷絲.IAD.效率'!P45</f>
        <v>了機</v>
      </c>
      <c r="L45" s="349">
        <f>'２斷絲.IAD.效率'!Q45</f>
        <v>0</v>
      </c>
      <c r="M45" s="349">
        <f>'２斷絲.IAD.效率'!R45</f>
        <v>0</v>
      </c>
      <c r="N45" s="349">
        <f>'２斷絲.IAD.效率'!S45</f>
        <v>0</v>
      </c>
      <c r="O45" s="349" t="str">
        <f>'２斷絲.IAD.效率'!T45</f>
        <v>了機</v>
      </c>
      <c r="P45" s="349">
        <f>'２斷絲.IAD.效率'!U45</f>
        <v>0</v>
      </c>
      <c r="Q45" s="349">
        <f>'２斷絲.IAD.效率'!V45</f>
        <v>0</v>
      </c>
      <c r="R45" s="349">
        <f>'２斷絲.IAD.效率'!W45</f>
        <v>0</v>
      </c>
      <c r="S45" s="349" t="str">
        <f>'２斷絲.IAD.效率'!X45</f>
        <v>了機</v>
      </c>
      <c r="T45" s="349">
        <f>'２斷絲.IAD.效率'!Y45</f>
        <v>0</v>
      </c>
      <c r="U45" s="345" t="str">
        <f>IF(ISNA(VLOOKUP('２斷絲.IAD.效率'!C45,條件!$A$1:$J$1011,10,0)),"",(VLOOKUP('２斷絲.IAD.效率'!C45,條件!$A$1:$J$1011,10,0)))</f>
        <v>低壓</v>
      </c>
      <c r="V45" s="346" t="str">
        <f>IF(ISNA(VLOOKUP(C45,條件!$A$1:$J$1011,8,0)),"",(VLOOKUP(C45,條件!$A$1:$J$1011,8,0)))</f>
        <v>P204</v>
      </c>
      <c r="W45" s="346">
        <f>IF(ISNA(VLOOKUP(V45,清單!$AG$1:$AH$19,2,1)),"",(VLOOKUP(V45,清單!$AG$1:$AH$19,2,1)))</f>
        <v>1.1890000000000001</v>
      </c>
      <c r="X45" s="346">
        <f>IF(ISNA(VLOOKUP(C45,條件!$A$1:$J$1011,9,0)),"",(VLOOKUP(C45,條件!$A$1:$J$1011,9,0)))</f>
        <v>2.2999999999999998</v>
      </c>
      <c r="Y45" s="346">
        <v>24</v>
      </c>
      <c r="Z45" s="346">
        <v>216</v>
      </c>
      <c r="AA45" s="346">
        <f t="shared" si="2"/>
        <v>3.3</v>
      </c>
      <c r="AB45" s="350">
        <f t="shared" si="3"/>
        <v>20340.460800000001</v>
      </c>
      <c r="AC45" s="346"/>
    </row>
    <row r="46" spans="1:29">
      <c r="A46" s="348">
        <f>'２斷絲.IAD.效率'!A46</f>
        <v>46144</v>
      </c>
      <c r="B46" s="338" t="str">
        <f>'２斷絲.IAD.效率'!B46</f>
        <v>A09</v>
      </c>
      <c r="C46" s="338" t="str">
        <f>'２斷絲.IAD.效率'!C46</f>
        <v>2F43L2</v>
      </c>
      <c r="D46" s="338" t="str">
        <f>'２斷絲.IAD.效率'!D46</f>
        <v>K</v>
      </c>
      <c r="E46" s="349">
        <f>'２斷絲.IAD.效率'!J46</f>
        <v>18</v>
      </c>
      <c r="F46" s="349">
        <f>'２斷絲.IAD.效率'!K46</f>
        <v>0</v>
      </c>
      <c r="G46" s="349">
        <f>'２斷絲.IAD.效率'!L46</f>
        <v>0</v>
      </c>
      <c r="H46" s="349">
        <f>'２斷絲.IAD.效率'!M46</f>
        <v>8434</v>
      </c>
      <c r="I46" s="349">
        <f>'２斷絲.IAD.效率'!N46</f>
        <v>28</v>
      </c>
      <c r="J46" s="349">
        <f>'２斷絲.IAD.效率'!O46</f>
        <v>0</v>
      </c>
      <c r="K46" s="349">
        <f>'２斷絲.IAD.效率'!P46</f>
        <v>0</v>
      </c>
      <c r="L46" s="349">
        <f>'２斷絲.IAD.效率'!Q46</f>
        <v>6663</v>
      </c>
      <c r="M46" s="349">
        <f>'２斷絲.IAD.效率'!R46</f>
        <v>14</v>
      </c>
      <c r="N46" s="349">
        <f>'２斷絲.IAD.效率'!S46</f>
        <v>0</v>
      </c>
      <c r="O46" s="349">
        <f>'２斷絲.IAD.效率'!T46</f>
        <v>0</v>
      </c>
      <c r="P46" s="349">
        <f>'２斷絲.IAD.效率'!U46</f>
        <v>7304</v>
      </c>
      <c r="Q46" s="349">
        <f>'２斷絲.IAD.效率'!V46</f>
        <v>8</v>
      </c>
      <c r="R46" s="349">
        <f>'２斷絲.IAD.效率'!W46</f>
        <v>0</v>
      </c>
      <c r="S46" s="349">
        <f>'２斷絲.IAD.效率'!X46</f>
        <v>0</v>
      </c>
      <c r="T46" s="349">
        <f>'２斷絲.IAD.效率'!Y46</f>
        <v>7986</v>
      </c>
      <c r="U46" s="345"/>
      <c r="V46" s="346" t="str">
        <f>IF(ISNA(VLOOKUP(C46,條件!$A$1:$J$1011,8,0)),"",(VLOOKUP(C46,條件!$A$1:$J$1011,8,0)))</f>
        <v>P204</v>
      </c>
      <c r="W46" s="346">
        <f>IF(ISNA(VLOOKUP(V46,清單!$AG$1:$AH$19,2,1)),"",(VLOOKUP(V46,清單!$AG$1:$AH$19,2,1)))</f>
        <v>1.1890000000000001</v>
      </c>
      <c r="X46" s="346">
        <f>IF(ISNA(VLOOKUP(C46,條件!$A$1:$J$1011,9,0)),"",(VLOOKUP(C46,條件!$A$1:$J$1011,9,0)))</f>
        <v>2.2999999999999998</v>
      </c>
      <c r="Y46" s="346">
        <v>24</v>
      </c>
      <c r="Z46" s="346">
        <v>216</v>
      </c>
      <c r="AA46" s="346">
        <f t="shared" si="2"/>
        <v>3.3</v>
      </c>
      <c r="AB46" s="350">
        <f t="shared" si="3"/>
        <v>20340.460800000001</v>
      </c>
      <c r="AC46" s="346"/>
    </row>
    <row r="47" spans="1:29">
      <c r="A47" s="348">
        <f>'２斷絲.IAD.效率'!A47</f>
        <v>46144</v>
      </c>
      <c r="B47" s="338" t="str">
        <f>'２斷絲.IAD.效率'!B47</f>
        <v>A10</v>
      </c>
      <c r="C47" s="338" t="str">
        <f>'２斷絲.IAD.效率'!C47</f>
        <v>停機</v>
      </c>
      <c r="D47" s="338">
        <f>'２斷絲.IAD.效率'!D47</f>
        <v>0</v>
      </c>
      <c r="E47" s="349">
        <f>'２斷絲.IAD.效率'!J47</f>
        <v>0</v>
      </c>
      <c r="F47" s="349">
        <f>'２斷絲.IAD.效率'!K47</f>
        <v>0</v>
      </c>
      <c r="G47" s="349" t="str">
        <f>'２斷絲.IAD.效率'!L47</f>
        <v>停機</v>
      </c>
      <c r="H47" s="349">
        <f>'２斷絲.IAD.效率'!M47</f>
        <v>0</v>
      </c>
      <c r="I47" s="349">
        <f>'２斷絲.IAD.效率'!N47</f>
        <v>0</v>
      </c>
      <c r="J47" s="349">
        <f>'２斷絲.IAD.效率'!O47</f>
        <v>0</v>
      </c>
      <c r="K47" s="349" t="str">
        <f>'２斷絲.IAD.效率'!P47</f>
        <v>停機</v>
      </c>
      <c r="L47" s="349">
        <f>'２斷絲.IAD.效率'!Q47</f>
        <v>0</v>
      </c>
      <c r="M47" s="349">
        <f>'２斷絲.IAD.效率'!R47</f>
        <v>0</v>
      </c>
      <c r="N47" s="349">
        <f>'２斷絲.IAD.效率'!S47</f>
        <v>0</v>
      </c>
      <c r="O47" s="349" t="str">
        <f>'２斷絲.IAD.效率'!T47</f>
        <v>停機</v>
      </c>
      <c r="P47" s="349">
        <f>'２斷絲.IAD.效率'!U47</f>
        <v>0</v>
      </c>
      <c r="Q47" s="349">
        <f>'２斷絲.IAD.效率'!V47</f>
        <v>0</v>
      </c>
      <c r="R47" s="349">
        <f>'２斷絲.IAD.效率'!W47</f>
        <v>0</v>
      </c>
      <c r="S47" s="349" t="str">
        <f>'２斷絲.IAD.效率'!X47</f>
        <v>停機</v>
      </c>
      <c r="T47" s="349">
        <f>'２斷絲.IAD.效率'!Y47</f>
        <v>0</v>
      </c>
      <c r="U47" s="345" t="str">
        <f>IF(ISNA(VLOOKUP('２斷絲.IAD.效率'!C47,條件!$A$1:$J$1011,10,0)),"",(VLOOKUP('２斷絲.IAD.效率'!C47,條件!$A$1:$J$1011,10,0)))</f>
        <v/>
      </c>
      <c r="V47" s="346" t="str">
        <f>IF(ISNA(VLOOKUP(C47,條件!$A$1:$J$1011,8,0)),"",(VLOOKUP(C47,條件!$A$1:$J$1011,8,0)))</f>
        <v/>
      </c>
      <c r="W47" s="346" t="str">
        <f>IF(ISNA(VLOOKUP(V47,清單!$AG$1:$AH$19,2,1)),"",(VLOOKUP(V47,清單!$AG$1:$AH$19,2,1)))</f>
        <v/>
      </c>
      <c r="X47" s="346" t="str">
        <f>IF(ISNA(VLOOKUP(C47,條件!$A$1:$J$1011,9,0)),"",(VLOOKUP(C47,條件!$A$1:$J$1011,9,0)))</f>
        <v/>
      </c>
      <c r="Y47" s="346">
        <v>24</v>
      </c>
      <c r="Z47" s="346">
        <v>216</v>
      </c>
      <c r="AA47" s="346" t="str">
        <f t="shared" si="2"/>
        <v/>
      </c>
      <c r="AB47" s="350" t="str">
        <f t="shared" si="3"/>
        <v/>
      </c>
      <c r="AC47" s="346"/>
    </row>
    <row r="48" spans="1:29">
      <c r="A48" s="348">
        <f>'２斷絲.IAD.效率'!A48</f>
        <v>46144</v>
      </c>
      <c r="B48" s="338" t="str">
        <f>'２斷絲.IAD.效率'!B48</f>
        <v>A11</v>
      </c>
      <c r="C48" s="338" t="str">
        <f>'２斷絲.IAD.效率'!C48</f>
        <v>2F1YR2</v>
      </c>
      <c r="D48" s="338">
        <f>'２斷絲.IAD.效率'!D48</f>
        <v>0</v>
      </c>
      <c r="E48" s="349">
        <f>'２斷絲.IAD.效率'!J48</f>
        <v>17</v>
      </c>
      <c r="F48" s="349">
        <f>'２斷絲.IAD.效率'!K48</f>
        <v>0</v>
      </c>
      <c r="G48" s="349">
        <f>'２斷絲.IAD.效率'!L48</f>
        <v>8289</v>
      </c>
      <c r="H48" s="349">
        <f>'２斷絲.IAD.效率'!M48</f>
        <v>8892</v>
      </c>
      <c r="I48" s="349">
        <f>'２斷絲.IAD.效率'!N48</f>
        <v>5</v>
      </c>
      <c r="J48" s="349">
        <f>'２斷絲.IAD.效率'!O48</f>
        <v>2</v>
      </c>
      <c r="K48" s="349">
        <f>'２斷絲.IAD.效率'!P48</f>
        <v>8457</v>
      </c>
      <c r="L48" s="349">
        <f>'２斷絲.IAD.效率'!Q48</f>
        <v>8918</v>
      </c>
      <c r="M48" s="349">
        <f>'２斷絲.IAD.效率'!R48</f>
        <v>10</v>
      </c>
      <c r="N48" s="349">
        <f>'２斷絲.IAD.效率'!S48</f>
        <v>0</v>
      </c>
      <c r="O48" s="349">
        <f>'２斷絲.IAD.效率'!T48</f>
        <v>8450</v>
      </c>
      <c r="P48" s="349">
        <f>'２斷絲.IAD.效率'!U48</f>
        <v>8865</v>
      </c>
      <c r="Q48" s="349">
        <f>'２斷絲.IAD.效率'!V48</f>
        <v>22</v>
      </c>
      <c r="R48" s="349">
        <f>'２斷絲.IAD.效率'!W48</f>
        <v>0</v>
      </c>
      <c r="S48" s="349">
        <f>'２斷絲.IAD.效率'!X48</f>
        <v>8359</v>
      </c>
      <c r="T48" s="349">
        <f>'２斷絲.IAD.效率'!Y48</f>
        <v>8730</v>
      </c>
      <c r="U48" s="345" t="str">
        <f>IF(ISNA(VLOOKUP('２斷絲.IAD.效率'!C48,條件!$A$1:$J$1011,10,0)),"",(VLOOKUP('２斷絲.IAD.效率'!C48,條件!$A$1:$J$1011,10,0)))</f>
        <v>高壓</v>
      </c>
      <c r="V48" s="346" t="str">
        <f>IF(ISNA(VLOOKUP(C48,條件!$A$1:$J$1011,8,0)),"",(VLOOKUP(C48,條件!$A$1:$J$1011,8,0)))</f>
        <v>P203</v>
      </c>
      <c r="W48" s="346">
        <f>IF(ISNA(VLOOKUP(V48,清單!$AG$1:$AH$19,2,1)),"",(VLOOKUP(V48,清單!$AG$1:$AH$19,2,1)))</f>
        <v>0.91100000000000003</v>
      </c>
      <c r="X48" s="346">
        <f>IF(ISNA(VLOOKUP(C48,條件!$A$1:$J$1011,9,0)),"",(VLOOKUP(C48,條件!$A$1:$J$1011,9,0)))</f>
        <v>1.7</v>
      </c>
      <c r="Y48" s="346">
        <v>24</v>
      </c>
      <c r="Z48" s="346">
        <v>216</v>
      </c>
      <c r="AA48" s="346">
        <f t="shared" si="2"/>
        <v>2.7</v>
      </c>
      <c r="AB48" s="350">
        <f t="shared" si="3"/>
        <v>12751.084800000001</v>
      </c>
      <c r="AC48" s="346"/>
    </row>
    <row r="49" spans="1:29">
      <c r="A49" s="348">
        <f>'２斷絲.IAD.效率'!A49</f>
        <v>46144</v>
      </c>
      <c r="B49" s="338" t="str">
        <f>'２斷絲.IAD.效率'!B49</f>
        <v>A12</v>
      </c>
      <c r="C49" s="338" t="str">
        <f>'２斷絲.IAD.效率'!C49</f>
        <v>2F43N2</v>
      </c>
      <c r="D49" s="338" t="str">
        <f>'２斷絲.IAD.效率'!D49</f>
        <v>K</v>
      </c>
      <c r="E49" s="349">
        <f>'２斷絲.IAD.效率'!J49</f>
        <v>4</v>
      </c>
      <c r="F49" s="349">
        <f>'２斷絲.IAD.效率'!K49</f>
        <v>2</v>
      </c>
      <c r="G49" s="349">
        <f>'２斷絲.IAD.效率'!L49</f>
        <v>9436</v>
      </c>
      <c r="H49" s="349">
        <f>'２斷絲.IAD.效率'!M49</f>
        <v>0</v>
      </c>
      <c r="I49" s="349">
        <f>'２斷絲.IAD.效率'!N49</f>
        <v>2</v>
      </c>
      <c r="J49" s="349">
        <f>'２斷絲.IAD.效率'!O49</f>
        <v>0</v>
      </c>
      <c r="K49" s="349">
        <f>'２斷絲.IAD.效率'!P49</f>
        <v>9418</v>
      </c>
      <c r="L49" s="349">
        <f>'２斷絲.IAD.效率'!Q49</f>
        <v>0</v>
      </c>
      <c r="M49" s="349">
        <f>'２斷絲.IAD.效率'!R49</f>
        <v>2</v>
      </c>
      <c r="N49" s="349">
        <f>'２斷絲.IAD.效率'!S49</f>
        <v>0</v>
      </c>
      <c r="O49" s="349">
        <f>'２斷絲.IAD.效率'!T49</f>
        <v>9430</v>
      </c>
      <c r="P49" s="349">
        <f>'２斷絲.IAD.效率'!U49</f>
        <v>0</v>
      </c>
      <c r="Q49" s="349">
        <f>'２斷絲.IAD.效率'!V49</f>
        <v>6</v>
      </c>
      <c r="R49" s="349">
        <f>'２斷絲.IAD.效率'!W49</f>
        <v>4</v>
      </c>
      <c r="S49" s="349">
        <f>'２斷絲.IAD.效率'!X49</f>
        <v>9315</v>
      </c>
      <c r="T49" s="349">
        <f>'２斷絲.IAD.效率'!Y49</f>
        <v>0</v>
      </c>
      <c r="U49" s="345" t="str">
        <f>IF(ISNA(VLOOKUP('２斷絲.IAD.效率'!C49,條件!$A$1:$J$1011,10,0)),"",(VLOOKUP('２斷絲.IAD.效率'!C49,條件!$A$1:$J$1011,10,0)))</f>
        <v>低壓</v>
      </c>
      <c r="V49" s="346" t="str">
        <f>IF(ISNA(VLOOKUP(C49,條件!$A$1:$J$1011,8,0)),"",(VLOOKUP(C49,條件!$A$1:$J$1011,8,0)))</f>
        <v>P204</v>
      </c>
      <c r="W49" s="346">
        <f>IF(ISNA(VLOOKUP(V49,清單!$AG$1:$AH$19,2,1)),"",(VLOOKUP(V49,清單!$AG$1:$AH$19,2,1)))</f>
        <v>1.1890000000000001</v>
      </c>
      <c r="X49" s="346">
        <f>IF(ISNA(VLOOKUP(C49,條件!$A$1:$J$1011,9,0)),"",(VLOOKUP(C49,條件!$A$1:$J$1011,9,0)))</f>
        <v>2.1</v>
      </c>
      <c r="Y49" s="346">
        <v>24</v>
      </c>
      <c r="Z49" s="346">
        <v>216</v>
      </c>
      <c r="AA49" s="346">
        <f t="shared" si="2"/>
        <v>3.1</v>
      </c>
      <c r="AB49" s="350">
        <f t="shared" si="3"/>
        <v>19107.705600000001</v>
      </c>
      <c r="AC49" s="346"/>
    </row>
    <row r="50" spans="1:29">
      <c r="A50" s="348">
        <f>'２斷絲.IAD.效率'!A50</f>
        <v>46144</v>
      </c>
      <c r="B50" s="338" t="str">
        <f>'２斷絲.IAD.效率'!B50</f>
        <v>A12</v>
      </c>
      <c r="C50" s="338" t="str">
        <f>'２斷絲.IAD.效率'!C50</f>
        <v>2F42T2</v>
      </c>
      <c r="D50" s="338" t="str">
        <f>'２斷絲.IAD.效率'!D50</f>
        <v>K</v>
      </c>
      <c r="E50" s="349">
        <f>'２斷絲.IAD.效率'!J50</f>
        <v>0</v>
      </c>
      <c r="F50" s="349">
        <f>'２斷絲.IAD.效率'!K50</f>
        <v>0</v>
      </c>
      <c r="G50" s="349" t="str">
        <f>'２斷絲.IAD.效率'!L50</f>
        <v>了機</v>
      </c>
      <c r="H50" s="349">
        <f>'２斷絲.IAD.效率'!M50</f>
        <v>0</v>
      </c>
      <c r="I50" s="349">
        <f>'２斷絲.IAD.效率'!N50</f>
        <v>0</v>
      </c>
      <c r="J50" s="349">
        <f>'２斷絲.IAD.效率'!O50</f>
        <v>0</v>
      </c>
      <c r="K50" s="349">
        <f>'２斷絲.IAD.效率'!P50</f>
        <v>0</v>
      </c>
      <c r="L50" s="349" t="str">
        <f>'２斷絲.IAD.效率'!Q50</f>
        <v>了機</v>
      </c>
      <c r="M50" s="349">
        <f>'２斷絲.IAD.效率'!R50</f>
        <v>0</v>
      </c>
      <c r="N50" s="349">
        <f>'２斷絲.IAD.效率'!S50</f>
        <v>0</v>
      </c>
      <c r="O50" s="349">
        <f>'２斷絲.IAD.效率'!T50</f>
        <v>0</v>
      </c>
      <c r="P50" s="349" t="str">
        <f>'２斷絲.IAD.效率'!U50</f>
        <v>了機</v>
      </c>
      <c r="Q50" s="349">
        <f>'２斷絲.IAD.效率'!V50</f>
        <v>0</v>
      </c>
      <c r="R50" s="349">
        <f>'２斷絲.IAD.效率'!W50</f>
        <v>0</v>
      </c>
      <c r="S50" s="349">
        <f>'２斷絲.IAD.效率'!X50</f>
        <v>0</v>
      </c>
      <c r="T50" s="349" t="str">
        <f>'２斷絲.IAD.效率'!Y50</f>
        <v>了機</v>
      </c>
      <c r="U50" s="345"/>
      <c r="V50" s="346" t="str">
        <f>IF(ISNA(VLOOKUP(C50,條件!$A$1:$J$1011,8,0)),"",(VLOOKUP(C50,條件!$A$1:$J$1011,8,0)))</f>
        <v>P204</v>
      </c>
      <c r="W50" s="346">
        <f>IF(ISNA(VLOOKUP(V50,清單!$AG$1:$AH$19,2,1)),"",(VLOOKUP(V50,清單!$AG$1:$AH$19,2,1)))</f>
        <v>1.1890000000000001</v>
      </c>
      <c r="X50" s="346">
        <f>IF(ISNA(VLOOKUP(C50,條件!$A$1:$J$1011,9,0)),"",(VLOOKUP(C50,條件!$A$1:$J$1011,9,0)))</f>
        <v>2.1</v>
      </c>
      <c r="Y50" s="346">
        <v>24</v>
      </c>
      <c r="Z50" s="346">
        <v>216</v>
      </c>
      <c r="AA50" s="346">
        <f t="shared" si="2"/>
        <v>3.1</v>
      </c>
      <c r="AB50" s="350">
        <f t="shared" si="3"/>
        <v>19107.705600000001</v>
      </c>
      <c r="AC50" s="346"/>
    </row>
    <row r="51" spans="1:29">
      <c r="A51" s="348">
        <f>'２斷絲.IAD.效率'!A51</f>
        <v>46144</v>
      </c>
      <c r="B51" s="338" t="str">
        <f>'２斷絲.IAD.效率'!B51</f>
        <v>A13</v>
      </c>
      <c r="C51" s="338" t="str">
        <f>'２斷絲.IAD.效率'!C51</f>
        <v>2F08R2</v>
      </c>
      <c r="D51" s="338" t="str">
        <f>'２斷絲.IAD.效率'!D51</f>
        <v>G</v>
      </c>
      <c r="E51" s="349">
        <f>'２斷絲.IAD.效率'!J51</f>
        <v>17</v>
      </c>
      <c r="F51" s="349">
        <f>'２斷絲.IAD.效率'!K51</f>
        <v>0</v>
      </c>
      <c r="G51" s="349">
        <f>'２斷絲.IAD.效率'!L51</f>
        <v>9678</v>
      </c>
      <c r="H51" s="349">
        <f>'２斷絲.IAD.效率'!M51</f>
        <v>9803</v>
      </c>
      <c r="I51" s="349">
        <f>'２斷絲.IAD.效率'!N51</f>
        <v>4</v>
      </c>
      <c r="J51" s="349">
        <f>'２斷絲.IAD.效率'!O51</f>
        <v>0</v>
      </c>
      <c r="K51" s="349">
        <f>'２斷絲.IAD.效率'!P51</f>
        <v>9853</v>
      </c>
      <c r="L51" s="349">
        <f>'２斷絲.IAD.效率'!Q51</f>
        <v>9895</v>
      </c>
      <c r="M51" s="349">
        <f>'２斷絲.IAD.效率'!R51</f>
        <v>7</v>
      </c>
      <c r="N51" s="349">
        <f>'２斷絲.IAD.效率'!S51</f>
        <v>2</v>
      </c>
      <c r="O51" s="349">
        <f>'２斷絲.IAD.效率'!T51</f>
        <v>9838</v>
      </c>
      <c r="P51" s="349">
        <f>'２斷絲.IAD.效率'!U51</f>
        <v>9859</v>
      </c>
      <c r="Q51" s="349">
        <f>'２斷絲.IAD.效率'!V51</f>
        <v>16</v>
      </c>
      <c r="R51" s="349">
        <f>'２斷絲.IAD.效率'!W51</f>
        <v>3</v>
      </c>
      <c r="S51" s="349">
        <f>'２斷絲.IAD.效率'!X51</f>
        <v>9870</v>
      </c>
      <c r="T51" s="349">
        <f>'２斷絲.IAD.效率'!Y51</f>
        <v>9780</v>
      </c>
      <c r="U51" s="345" t="str">
        <f>IF(ISNA(VLOOKUP('２斷絲.IAD.效率'!C51,條件!$A$1:$J$1011,10,0)),"",(VLOOKUP('２斷絲.IAD.效率'!C51,條件!$A$1:$J$1011,10,0)))</f>
        <v>低壓</v>
      </c>
      <c r="V51" s="346" t="str">
        <f>IF(ISNA(VLOOKUP(C51,條件!$A$1:$J$1011,8,0)),"",(VLOOKUP(C51,條件!$A$1:$J$1011,8,0)))</f>
        <v>P142</v>
      </c>
      <c r="W51" s="346">
        <f>IF(ISNA(VLOOKUP(V51,清單!$AG$1:$AH$19,2,1)),"",(VLOOKUP(V51,清單!$AG$1:$AH$19,2,1)))</f>
        <v>0.56200000000000006</v>
      </c>
      <c r="X51" s="346">
        <f>IF(ISNA(VLOOKUP(C51,條件!$A$1:$J$1011,9,0)),"",(VLOOKUP(C51,條件!$A$1:$J$1011,9,0)))</f>
        <v>1.1000000000000001</v>
      </c>
      <c r="Y51" s="346">
        <v>24</v>
      </c>
      <c r="Z51" s="346">
        <v>216</v>
      </c>
      <c r="AA51" s="346">
        <f t="shared" si="2"/>
        <v>2.1</v>
      </c>
      <c r="AB51" s="350">
        <f t="shared" si="3"/>
        <v>6118.1568000000007</v>
      </c>
      <c r="AC51" s="346"/>
    </row>
    <row r="52" spans="1:29">
      <c r="A52" s="348">
        <f>'２斷絲.IAD.效率'!A52</f>
        <v>46144</v>
      </c>
      <c r="B52" s="338" t="str">
        <f>'２斷絲.IAD.效率'!B52</f>
        <v>A14</v>
      </c>
      <c r="C52" s="338" t="str">
        <f>'２斷絲.IAD.效率'!C52</f>
        <v>停機</v>
      </c>
      <c r="D52" s="338">
        <f>'２斷絲.IAD.效率'!D52</f>
        <v>0</v>
      </c>
      <c r="E52" s="349">
        <f>'２斷絲.IAD.效率'!J52</f>
        <v>0</v>
      </c>
      <c r="F52" s="349">
        <f>'２斷絲.IAD.效率'!K52</f>
        <v>0</v>
      </c>
      <c r="G52" s="349" t="str">
        <f>'２斷絲.IAD.效率'!L52</f>
        <v>停機</v>
      </c>
      <c r="H52" s="349">
        <f>'２斷絲.IAD.效率'!M52</f>
        <v>0</v>
      </c>
      <c r="I52" s="349">
        <f>'２斷絲.IAD.效率'!N52</f>
        <v>0</v>
      </c>
      <c r="J52" s="349">
        <f>'２斷絲.IAD.效率'!O52</f>
        <v>0</v>
      </c>
      <c r="K52" s="349" t="str">
        <f>'２斷絲.IAD.效率'!P52</f>
        <v>停機</v>
      </c>
      <c r="L52" s="349">
        <f>'２斷絲.IAD.效率'!Q52</f>
        <v>0</v>
      </c>
      <c r="M52" s="349">
        <f>'２斷絲.IAD.效率'!R52</f>
        <v>0</v>
      </c>
      <c r="N52" s="349">
        <f>'２斷絲.IAD.效率'!S52</f>
        <v>0</v>
      </c>
      <c r="O52" s="349" t="str">
        <f>'２斷絲.IAD.效率'!T52</f>
        <v>停機</v>
      </c>
      <c r="P52" s="349">
        <f>'２斷絲.IAD.效率'!U52</f>
        <v>0</v>
      </c>
      <c r="Q52" s="349">
        <f>'２斷絲.IAD.效率'!V52</f>
        <v>0</v>
      </c>
      <c r="R52" s="349">
        <f>'２斷絲.IAD.效率'!W52</f>
        <v>0</v>
      </c>
      <c r="S52" s="349" t="str">
        <f>'２斷絲.IAD.效率'!X52</f>
        <v>停機</v>
      </c>
      <c r="T52" s="349">
        <f>'２斷絲.IAD.效率'!Y52</f>
        <v>0</v>
      </c>
      <c r="U52" s="345" t="str">
        <f>IF(ISNA(VLOOKUP('２斷絲.IAD.效率'!C52,條件!$A$1:$J$1011,10,0)),"",(VLOOKUP('２斷絲.IAD.效率'!C52,條件!$A$1:$J$1011,10,0)))</f>
        <v/>
      </c>
      <c r="V52" s="346" t="str">
        <f>IF(ISNA(VLOOKUP(C52,條件!$A$1:$J$1011,8,0)),"",(VLOOKUP(C52,條件!$A$1:$J$1011,8,0)))</f>
        <v/>
      </c>
      <c r="W52" s="346" t="str">
        <f>IF(ISNA(VLOOKUP(V52,清單!$AG$1:$AH$19,2,1)),"",(VLOOKUP(V52,清單!$AG$1:$AH$19,2,1)))</f>
        <v/>
      </c>
      <c r="X52" s="346" t="str">
        <f>IF(ISNA(VLOOKUP(C52,條件!$A$1:$J$1011,9,0)),"",(VLOOKUP(C52,條件!$A$1:$J$1011,9,0)))</f>
        <v/>
      </c>
      <c r="Y52" s="346">
        <v>24</v>
      </c>
      <c r="Z52" s="346">
        <v>216</v>
      </c>
      <c r="AA52" s="346" t="str">
        <f t="shared" si="2"/>
        <v/>
      </c>
      <c r="AB52" s="350" t="str">
        <f t="shared" si="3"/>
        <v/>
      </c>
      <c r="AC52" s="346"/>
    </row>
    <row r="53" spans="1:29">
      <c r="A53" s="348">
        <f>'２斷絲.IAD.效率'!A53</f>
        <v>46144</v>
      </c>
      <c r="B53" s="338" t="str">
        <f>'２斷絲.IAD.效率'!B53</f>
        <v>A15</v>
      </c>
      <c r="C53" s="338" t="str">
        <f>'２斷絲.IAD.效率'!C53</f>
        <v>2F43G2</v>
      </c>
      <c r="D53" s="338">
        <f>'２斷絲.IAD.效率'!D53</f>
        <v>0</v>
      </c>
      <c r="E53" s="349">
        <f>'２斷絲.IAD.效率'!J53</f>
        <v>15</v>
      </c>
      <c r="F53" s="349">
        <f>'２斷絲.IAD.效率'!K53</f>
        <v>0</v>
      </c>
      <c r="G53" s="349">
        <f>'２斷絲.IAD.效率'!L53</f>
        <v>8594</v>
      </c>
      <c r="H53" s="349">
        <f>'２斷絲.IAD.效率'!M53</f>
        <v>8037</v>
      </c>
      <c r="I53" s="349">
        <f>'２斷絲.IAD.效率'!N53</f>
        <v>12</v>
      </c>
      <c r="J53" s="349">
        <f>'２斷絲.IAD.效率'!O53</f>
        <v>0</v>
      </c>
      <c r="K53" s="349">
        <f>'２斷絲.IAD.效率'!P53</f>
        <v>8649</v>
      </c>
      <c r="L53" s="349">
        <f>'２斷絲.IAD.效率'!Q53</f>
        <v>8223</v>
      </c>
      <c r="M53" s="349">
        <f>'２斷絲.IAD.效率'!R53</f>
        <v>12</v>
      </c>
      <c r="N53" s="349">
        <f>'２斷絲.IAD.效率'!S53</f>
        <v>0</v>
      </c>
      <c r="O53" s="349">
        <f>'２斷絲.IAD.效率'!T53</f>
        <v>8691</v>
      </c>
      <c r="P53" s="349">
        <f>'２斷絲.IAD.效率'!U53</f>
        <v>8323</v>
      </c>
      <c r="Q53" s="349">
        <f>'２斷絲.IAD.效率'!V53</f>
        <v>33</v>
      </c>
      <c r="R53" s="349">
        <f>'２斷絲.IAD.效率'!W53</f>
        <v>0</v>
      </c>
      <c r="S53" s="349">
        <f>'２斷絲.IAD.效率'!X53</f>
        <v>8648</v>
      </c>
      <c r="T53" s="349">
        <f>'２斷絲.IAD.效率'!Y53</f>
        <v>8394</v>
      </c>
      <c r="U53" s="345" t="str">
        <f>IF(ISNA(VLOOKUP('２斷絲.IAD.效率'!C53,條件!$A$1:$J$1011,10,0)),"",(VLOOKUP('２斷絲.IAD.效率'!C53,條件!$A$1:$J$1011,10,0)))</f>
        <v>低壓</v>
      </c>
      <c r="V53" s="346" t="str">
        <f>IF(ISNA(VLOOKUP(C53,條件!$A$1:$J$1011,8,0)),"",(VLOOKUP(C53,條件!$A$1:$J$1011,8,0)))</f>
        <v>P203</v>
      </c>
      <c r="W53" s="346">
        <f>IF(ISNA(VLOOKUP(V53,清單!$AG$1:$AH$19,2,1)),"",(VLOOKUP(V53,清單!$AG$1:$AH$19,2,1)))</f>
        <v>0.91100000000000003</v>
      </c>
      <c r="X53" s="346">
        <f>IF(ISNA(VLOOKUP(C53,條件!$A$1:$J$1011,9,0)),"",(VLOOKUP(C53,條件!$A$1:$J$1011,9,0)))</f>
        <v>3</v>
      </c>
      <c r="Y53" s="346">
        <v>24</v>
      </c>
      <c r="Z53" s="346">
        <v>216</v>
      </c>
      <c r="AA53" s="346">
        <f t="shared" si="2"/>
        <v>4</v>
      </c>
      <c r="AB53" s="350">
        <f t="shared" si="3"/>
        <v>18890.495999999999</v>
      </c>
      <c r="AC53" s="346"/>
    </row>
    <row r="54" spans="1:29">
      <c r="A54" s="348">
        <f>'２斷絲.IAD.效率'!A54</f>
        <v>46144</v>
      </c>
      <c r="B54" s="338" t="str">
        <f>'２斷絲.IAD.效率'!B54</f>
        <v>A16</v>
      </c>
      <c r="C54" s="338" t="str">
        <f>'２斷絲.IAD.效率'!C54</f>
        <v>停機</v>
      </c>
      <c r="D54" s="338">
        <f>'２斷絲.IAD.效率'!D54</f>
        <v>0</v>
      </c>
      <c r="E54" s="349">
        <f>'２斷絲.IAD.效率'!J54</f>
        <v>0</v>
      </c>
      <c r="F54" s="349">
        <f>'２斷絲.IAD.效率'!K54</f>
        <v>0</v>
      </c>
      <c r="G54" s="349" t="str">
        <f>'２斷絲.IAD.效率'!L54</f>
        <v>停機</v>
      </c>
      <c r="H54" s="349">
        <f>'２斷絲.IAD.效率'!M54</f>
        <v>0</v>
      </c>
      <c r="I54" s="349">
        <f>'２斷絲.IAD.效率'!N54</f>
        <v>0</v>
      </c>
      <c r="J54" s="349">
        <f>'２斷絲.IAD.效率'!O54</f>
        <v>0</v>
      </c>
      <c r="K54" s="349" t="str">
        <f>'２斷絲.IAD.效率'!P54</f>
        <v>停機</v>
      </c>
      <c r="L54" s="349">
        <f>'２斷絲.IAD.效率'!Q54</f>
        <v>0</v>
      </c>
      <c r="M54" s="349">
        <f>'２斷絲.IAD.效率'!R54</f>
        <v>0</v>
      </c>
      <c r="N54" s="349">
        <f>'２斷絲.IAD.效率'!S54</f>
        <v>0</v>
      </c>
      <c r="O54" s="349" t="str">
        <f>'２斷絲.IAD.效率'!T54</f>
        <v>停機</v>
      </c>
      <c r="P54" s="349">
        <f>'２斷絲.IAD.效率'!U54</f>
        <v>0</v>
      </c>
      <c r="Q54" s="349">
        <f>'２斷絲.IAD.效率'!V54</f>
        <v>0</v>
      </c>
      <c r="R54" s="349">
        <f>'２斷絲.IAD.效率'!W54</f>
        <v>0</v>
      </c>
      <c r="S54" s="349" t="str">
        <f>'２斷絲.IAD.效率'!X54</f>
        <v>停機</v>
      </c>
      <c r="T54" s="349">
        <f>'２斷絲.IAD.效率'!Y54</f>
        <v>0</v>
      </c>
      <c r="U54" s="345" t="str">
        <f>IF(ISNA(VLOOKUP('２斷絲.IAD.效率'!C54,條件!$A$1:$J$1011,10,0)),"",(VLOOKUP('２斷絲.IAD.效率'!C54,條件!$A$1:$J$1011,10,0)))</f>
        <v/>
      </c>
      <c r="V54" s="346" t="str">
        <f>IF(ISNA(VLOOKUP(C54,條件!$A$1:$J$1011,8,0)),"",(VLOOKUP(C54,條件!$A$1:$J$1011,8,0)))</f>
        <v/>
      </c>
      <c r="W54" s="346" t="str">
        <f>IF(ISNA(VLOOKUP(V54,清單!$AG$1:$AH$19,2,1)),"",(VLOOKUP(V54,清單!$AG$1:$AH$19,2,1)))</f>
        <v/>
      </c>
      <c r="X54" s="346" t="str">
        <f>IF(ISNA(VLOOKUP(C54,條件!$A$1:$J$1011,9,0)),"",(VLOOKUP(C54,條件!$A$1:$J$1011,9,0)))</f>
        <v/>
      </c>
      <c r="Y54" s="346">
        <v>24</v>
      </c>
      <c r="Z54" s="346">
        <v>216</v>
      </c>
      <c r="AA54" s="346" t="str">
        <f t="shared" si="2"/>
        <v/>
      </c>
      <c r="AB54" s="350" t="str">
        <f t="shared" si="3"/>
        <v/>
      </c>
      <c r="AC54" s="346"/>
    </row>
    <row r="55" spans="1:29">
      <c r="A55" s="348">
        <f>'２斷絲.IAD.效率'!A55</f>
        <v>46144</v>
      </c>
      <c r="B55" s="338" t="str">
        <f>'２斷絲.IAD.效率'!B55</f>
        <v>A17</v>
      </c>
      <c r="C55" s="338" t="str">
        <f>'２斷絲.IAD.效率'!C55</f>
        <v>停機</v>
      </c>
      <c r="D55" s="338">
        <f>'２斷絲.IAD.效率'!D55</f>
        <v>0</v>
      </c>
      <c r="E55" s="349">
        <f>'２斷絲.IAD.效率'!J55</f>
        <v>0</v>
      </c>
      <c r="F55" s="349">
        <f>'２斷絲.IAD.效率'!K55</f>
        <v>0</v>
      </c>
      <c r="G55" s="349" t="str">
        <f>'２斷絲.IAD.效率'!L55</f>
        <v>停機</v>
      </c>
      <c r="H55" s="349">
        <f>'２斷絲.IAD.效率'!M55</f>
        <v>0</v>
      </c>
      <c r="I55" s="349">
        <f>'２斷絲.IAD.效率'!N55</f>
        <v>0</v>
      </c>
      <c r="J55" s="349">
        <f>'２斷絲.IAD.效率'!O55</f>
        <v>0</v>
      </c>
      <c r="K55" s="349" t="str">
        <f>'２斷絲.IAD.效率'!P55</f>
        <v>停機</v>
      </c>
      <c r="L55" s="349">
        <f>'２斷絲.IAD.效率'!Q55</f>
        <v>0</v>
      </c>
      <c r="M55" s="349">
        <f>'２斷絲.IAD.效率'!R55</f>
        <v>0</v>
      </c>
      <c r="N55" s="349">
        <f>'２斷絲.IAD.效率'!S55</f>
        <v>0</v>
      </c>
      <c r="O55" s="349" t="str">
        <f>'２斷絲.IAD.效率'!T55</f>
        <v>停機</v>
      </c>
      <c r="P55" s="349">
        <f>'２斷絲.IAD.效率'!U55</f>
        <v>0</v>
      </c>
      <c r="Q55" s="349">
        <f>'２斷絲.IAD.效率'!V55</f>
        <v>0</v>
      </c>
      <c r="R55" s="349">
        <f>'２斷絲.IAD.效率'!W55</f>
        <v>0</v>
      </c>
      <c r="S55" s="349" t="str">
        <f>'２斷絲.IAD.效率'!X55</f>
        <v>停機</v>
      </c>
      <c r="T55" s="349">
        <f>'２斷絲.IAD.效率'!Y55</f>
        <v>0</v>
      </c>
      <c r="U55" s="345" t="str">
        <f>IF(ISNA(VLOOKUP('２斷絲.IAD.效率'!C55,條件!$A$1:$J$1011,10,0)),"",(VLOOKUP('２斷絲.IAD.效率'!C55,條件!$A$1:$J$1011,10,0)))</f>
        <v/>
      </c>
      <c r="V55" s="346" t="str">
        <f>IF(ISNA(VLOOKUP(C55,條件!$A$1:$J$1011,8,0)),"",(VLOOKUP(C55,條件!$A$1:$J$1011,8,0)))</f>
        <v/>
      </c>
      <c r="W55" s="346" t="str">
        <f>IF(ISNA(VLOOKUP(V55,清單!$AG$1:$AH$19,2,1)),"",(VLOOKUP(V55,清單!$AG$1:$AH$19,2,1)))</f>
        <v/>
      </c>
      <c r="X55" s="346" t="str">
        <f>IF(ISNA(VLOOKUP(C55,條件!$A$1:$J$1011,9,0)),"",(VLOOKUP(C55,條件!$A$1:$J$1011,9,0)))</f>
        <v/>
      </c>
      <c r="Y55" s="346">
        <v>24</v>
      </c>
      <c r="Z55" s="346">
        <v>216</v>
      </c>
      <c r="AA55" s="346" t="str">
        <f t="shared" si="2"/>
        <v/>
      </c>
      <c r="AB55" s="350" t="str">
        <f t="shared" si="3"/>
        <v/>
      </c>
      <c r="AC55" s="346"/>
    </row>
    <row r="56" spans="1:29">
      <c r="A56" s="348">
        <f>'２斷絲.IAD.效率'!A56</f>
        <v>46144</v>
      </c>
      <c r="B56" s="338" t="str">
        <f>'２斷絲.IAD.效率'!B56</f>
        <v>A18</v>
      </c>
      <c r="C56" s="338" t="str">
        <f>'２斷絲.IAD.效率'!C56</f>
        <v>2F43K2</v>
      </c>
      <c r="D56" s="338" t="str">
        <f>'２斷絲.IAD.效率'!D56</f>
        <v>K</v>
      </c>
      <c r="E56" s="349">
        <f>'２斷絲.IAD.效率'!J56</f>
        <v>36</v>
      </c>
      <c r="F56" s="349">
        <f>'２斷絲.IAD.效率'!K56</f>
        <v>2</v>
      </c>
      <c r="G56" s="349">
        <f>'２斷絲.IAD.效率'!L56</f>
        <v>9496</v>
      </c>
      <c r="H56" s="349">
        <f>'２斷絲.IAD.效率'!M56</f>
        <v>8964</v>
      </c>
      <c r="I56" s="349">
        <f>'２斷絲.IAD.效率'!N56</f>
        <v>321</v>
      </c>
      <c r="J56" s="349">
        <f>'２斷絲.IAD.效率'!O56</f>
        <v>0</v>
      </c>
      <c r="K56" s="349">
        <f>'２斷絲.IAD.效率'!P56</f>
        <v>8800</v>
      </c>
      <c r="L56" s="349">
        <f>'２斷絲.IAD.效率'!Q56</f>
        <v>8548</v>
      </c>
      <c r="M56" s="349">
        <f>'２斷絲.IAD.效率'!R56</f>
        <v>46</v>
      </c>
      <c r="N56" s="349">
        <f>'２斷絲.IAD.效率'!S56</f>
        <v>0</v>
      </c>
      <c r="O56" s="349">
        <f>'２斷絲.IAD.效率'!T56</f>
        <v>8685</v>
      </c>
      <c r="P56" s="349">
        <f>'２斷絲.IAD.效率'!U56</f>
        <v>8583</v>
      </c>
      <c r="Q56" s="349">
        <f>'２斷絲.IAD.效率'!V56</f>
        <v>24</v>
      </c>
      <c r="R56" s="349">
        <f>'２斷絲.IAD.效率'!W56</f>
        <v>2</v>
      </c>
      <c r="S56" s="349">
        <f>'２斷絲.IAD.效率'!X56</f>
        <v>9068</v>
      </c>
      <c r="T56" s="349">
        <f>'２斷絲.IAD.效率'!Y56</f>
        <v>8753</v>
      </c>
      <c r="U56" s="345" t="str">
        <f>IF(ISNA(VLOOKUP('２斷絲.IAD.效率'!C56,條件!$A$1:$J$1011,10,0)),"",(VLOOKUP('２斷絲.IAD.效率'!C56,條件!$A$1:$J$1011,10,0)))</f>
        <v>低壓</v>
      </c>
      <c r="V56" s="346" t="str">
        <f>IF(ISNA(VLOOKUP(C56,條件!$A$1:$J$1011,8,0)),"",(VLOOKUP(C56,條件!$A$1:$J$1011,8,0)))</f>
        <v>P204</v>
      </c>
      <c r="W56" s="346">
        <f>IF(ISNA(VLOOKUP(V56,清單!$AG$1:$AH$19,2,1)),"",(VLOOKUP(V56,清單!$AG$1:$AH$19,2,1)))</f>
        <v>1.1890000000000001</v>
      </c>
      <c r="X56" s="346">
        <f>IF(ISNA(VLOOKUP(C56,條件!$A$1:$J$1011,9,0)),"",(VLOOKUP(C56,條件!$A$1:$J$1011,9,0)))</f>
        <v>2.2999999999999998</v>
      </c>
      <c r="Y56" s="346">
        <v>24</v>
      </c>
      <c r="Z56" s="346">
        <v>216</v>
      </c>
      <c r="AA56" s="346">
        <f t="shared" si="2"/>
        <v>3.3</v>
      </c>
      <c r="AB56" s="350">
        <f t="shared" si="3"/>
        <v>20340.460800000001</v>
      </c>
      <c r="AC56" s="346"/>
    </row>
    <row r="57" spans="1:29">
      <c r="A57" s="348">
        <f>'２斷絲.IAD.效率'!A57</f>
        <v>46144</v>
      </c>
      <c r="B57" s="338" t="str">
        <f>'２斷絲.IAD.效率'!B57</f>
        <v>A19</v>
      </c>
      <c r="C57" s="338" t="str">
        <f>'２斷絲.IAD.效率'!C57</f>
        <v>2F43M1</v>
      </c>
      <c r="D57" s="338">
        <f>'２斷絲.IAD.效率'!D57</f>
        <v>0</v>
      </c>
      <c r="E57" s="349">
        <f>'２斷絲.IAD.效率'!J57</f>
        <v>15</v>
      </c>
      <c r="F57" s="349">
        <f>'２斷絲.IAD.效率'!K57</f>
        <v>0</v>
      </c>
      <c r="G57" s="349">
        <f>'２斷絲.IAD.效率'!L57</f>
        <v>9510</v>
      </c>
      <c r="H57" s="349">
        <f>'２斷絲.IAD.效率'!M57</f>
        <v>8985</v>
      </c>
      <c r="I57" s="349">
        <f>'２斷絲.IAD.效率'!N57</f>
        <v>12</v>
      </c>
      <c r="J57" s="349">
        <f>'２斷絲.IAD.效率'!O57</f>
        <v>0</v>
      </c>
      <c r="K57" s="349">
        <f>'２斷絲.IAD.效率'!P57</f>
        <v>9610</v>
      </c>
      <c r="L57" s="349">
        <f>'２斷絲.IAD.效率'!Q57</f>
        <v>9105</v>
      </c>
      <c r="M57" s="349">
        <f>'２斷絲.IAD.效率'!R57</f>
        <v>6</v>
      </c>
      <c r="N57" s="349">
        <f>'２斷絲.IAD.效率'!S57</f>
        <v>1</v>
      </c>
      <c r="O57" s="349">
        <f>'２斷絲.IAD.效率'!T57</f>
        <v>9637</v>
      </c>
      <c r="P57" s="349">
        <f>'２斷絲.IAD.效率'!U57</f>
        <v>9106</v>
      </c>
      <c r="Q57" s="349">
        <f>'２斷絲.IAD.效率'!V57</f>
        <v>20</v>
      </c>
      <c r="R57" s="349">
        <f>'２斷絲.IAD.效率'!W57</f>
        <v>1</v>
      </c>
      <c r="S57" s="349">
        <f>'２斷絲.IAD.效率'!X57</f>
        <v>9660</v>
      </c>
      <c r="T57" s="349">
        <f>'２斷絲.IAD.效率'!Y57</f>
        <v>9068</v>
      </c>
      <c r="U57" s="345" t="str">
        <f>IF(ISNA(VLOOKUP('２斷絲.IAD.效率'!C57,條件!$A$1:$J$1011,10,0)),"",(VLOOKUP('２斷絲.IAD.效率'!C57,條件!$A$1:$J$1011,10,0)))</f>
        <v>低壓</v>
      </c>
      <c r="V57" s="346" t="str">
        <f>IF(ISNA(VLOOKUP(C57,條件!$A$1:$J$1011,8,0)),"",(VLOOKUP(C57,條件!$A$1:$J$1011,8,0)))</f>
        <v>P203</v>
      </c>
      <c r="W57" s="346">
        <f>IF(ISNA(VLOOKUP(V57,清單!$AG$1:$AH$19,2,1)),"",(VLOOKUP(V57,清單!$AG$1:$AH$19,2,1)))</f>
        <v>0.91100000000000003</v>
      </c>
      <c r="X57" s="346">
        <f>IF(ISNA(VLOOKUP(C57,條件!$A$1:$J$1011,9,0)),"",(VLOOKUP(C57,條件!$A$1:$J$1011,9,0)))</f>
        <v>1.9</v>
      </c>
      <c r="Y57" s="346">
        <v>24</v>
      </c>
      <c r="Z57" s="346">
        <v>216</v>
      </c>
      <c r="AA57" s="346">
        <f t="shared" si="2"/>
        <v>2.9</v>
      </c>
      <c r="AB57" s="350">
        <f t="shared" si="3"/>
        <v>13695.6096</v>
      </c>
      <c r="AC57" s="346"/>
    </row>
    <row r="58" spans="1:29">
      <c r="A58" s="348">
        <f>'２斷絲.IAD.效率'!A58</f>
        <v>46144</v>
      </c>
      <c r="B58" s="338" t="str">
        <f>'２斷絲.IAD.效率'!B58</f>
        <v>A20</v>
      </c>
      <c r="C58" s="338" t="str">
        <f>'２斷絲.IAD.效率'!C58</f>
        <v>停機</v>
      </c>
      <c r="D58" s="338">
        <f>'２斷絲.IAD.效率'!D58</f>
        <v>0</v>
      </c>
      <c r="E58" s="349">
        <f>'２斷絲.IAD.效率'!J58</f>
        <v>0</v>
      </c>
      <c r="F58" s="349">
        <f>'２斷絲.IAD.效率'!K58</f>
        <v>0</v>
      </c>
      <c r="G58" s="349" t="str">
        <f>'２斷絲.IAD.效率'!L58</f>
        <v>停機</v>
      </c>
      <c r="H58" s="349">
        <f>'２斷絲.IAD.效率'!M58</f>
        <v>0</v>
      </c>
      <c r="I58" s="349">
        <f>'２斷絲.IAD.效率'!N58</f>
        <v>0</v>
      </c>
      <c r="J58" s="349">
        <f>'２斷絲.IAD.效率'!O58</f>
        <v>0</v>
      </c>
      <c r="K58" s="349" t="str">
        <f>'２斷絲.IAD.效率'!P58</f>
        <v>停機</v>
      </c>
      <c r="L58" s="349">
        <f>'２斷絲.IAD.效率'!Q58</f>
        <v>0</v>
      </c>
      <c r="M58" s="349">
        <f>'２斷絲.IAD.效率'!R58</f>
        <v>0</v>
      </c>
      <c r="N58" s="349">
        <f>'２斷絲.IAD.效率'!S58</f>
        <v>0</v>
      </c>
      <c r="O58" s="349" t="str">
        <f>'２斷絲.IAD.效率'!T58</f>
        <v>停機</v>
      </c>
      <c r="P58" s="349">
        <f>'２斷絲.IAD.效率'!U58</f>
        <v>0</v>
      </c>
      <c r="Q58" s="349">
        <f>'２斷絲.IAD.效率'!V58</f>
        <v>0</v>
      </c>
      <c r="R58" s="349">
        <f>'２斷絲.IAD.效率'!W58</f>
        <v>0</v>
      </c>
      <c r="S58" s="349" t="str">
        <f>'２斷絲.IAD.效率'!X58</f>
        <v>停機</v>
      </c>
      <c r="T58" s="349">
        <f>'２斷絲.IAD.效率'!Y58</f>
        <v>0</v>
      </c>
      <c r="U58" s="345" t="str">
        <f>IF(ISNA(VLOOKUP('２斷絲.IAD.效率'!C58,條件!$A$1:$J$1011,10,0)),"",(VLOOKUP('２斷絲.IAD.效率'!C58,條件!$A$1:$J$1011,10,0)))</f>
        <v/>
      </c>
      <c r="V58" s="346" t="str">
        <f>IF(ISNA(VLOOKUP(C58,條件!$A$1:$J$1011,8,0)),"",(VLOOKUP(C58,條件!$A$1:$J$1011,8,0)))</f>
        <v/>
      </c>
      <c r="W58" s="346" t="str">
        <f>IF(ISNA(VLOOKUP(V58,清單!$AG$1:$AH$19,2,1)),"",(VLOOKUP(V58,清單!$AG$1:$AH$19,2,1)))</f>
        <v/>
      </c>
      <c r="X58" s="346" t="str">
        <f>IF(ISNA(VLOOKUP(C58,條件!$A$1:$J$1011,9,0)),"",(VLOOKUP(C58,條件!$A$1:$J$1011,9,0)))</f>
        <v/>
      </c>
      <c r="Y58" s="346">
        <v>24</v>
      </c>
      <c r="Z58" s="346">
        <v>216</v>
      </c>
      <c r="AA58" s="346" t="str">
        <f t="shared" si="2"/>
        <v/>
      </c>
      <c r="AB58" s="350" t="str">
        <f t="shared" si="3"/>
        <v/>
      </c>
      <c r="AC58" s="346"/>
    </row>
    <row r="59" spans="1:29">
      <c r="A59" s="348">
        <f>'２斷絲.IAD.效率'!A59</f>
        <v>46144</v>
      </c>
      <c r="B59" s="338" t="str">
        <f>'２斷絲.IAD.效率'!B59</f>
        <v>A21</v>
      </c>
      <c r="C59" s="338" t="str">
        <f>'２斷絲.IAD.效率'!C59</f>
        <v>2F29I1</v>
      </c>
      <c r="D59" s="338">
        <f>'２斷絲.IAD.效率'!D59</f>
        <v>0</v>
      </c>
      <c r="E59" s="349">
        <f>'２斷絲.IAD.效率'!J59</f>
        <v>22</v>
      </c>
      <c r="F59" s="349">
        <f>'２斷絲.IAD.效率'!K59</f>
        <v>0</v>
      </c>
      <c r="G59" s="349">
        <f>'２斷絲.IAD.效率'!L59</f>
        <v>7753</v>
      </c>
      <c r="H59" s="349">
        <f>'２斷絲.IAD.效率'!M59</f>
        <v>7985</v>
      </c>
      <c r="I59" s="349">
        <f>'２斷絲.IAD.效率'!N59</f>
        <v>4</v>
      </c>
      <c r="J59" s="349">
        <f>'２斷絲.IAD.效率'!O59</f>
        <v>0</v>
      </c>
      <c r="K59" s="349">
        <f>'２斷絲.IAD.效率'!P59</f>
        <v>7902</v>
      </c>
      <c r="L59" s="349">
        <f>'２斷絲.IAD.效率'!Q59</f>
        <v>8201</v>
      </c>
      <c r="M59" s="349">
        <f>'２斷絲.IAD.效率'!R59</f>
        <v>6</v>
      </c>
      <c r="N59" s="349">
        <f>'２斷絲.IAD.效率'!S59</f>
        <v>0</v>
      </c>
      <c r="O59" s="349">
        <f>'２斷絲.IAD.效率'!T59</f>
        <v>7984</v>
      </c>
      <c r="P59" s="349">
        <f>'２斷絲.IAD.效率'!U59</f>
        <v>8208</v>
      </c>
      <c r="Q59" s="349">
        <f>'２斷絲.IAD.效率'!V59</f>
        <v>20</v>
      </c>
      <c r="R59" s="349">
        <f>'２斷絲.IAD.效率'!W59</f>
        <v>0</v>
      </c>
      <c r="S59" s="349">
        <f>'２斷絲.IAD.效率'!X59</f>
        <v>7488</v>
      </c>
      <c r="T59" s="349">
        <f>'２斷絲.IAD.效率'!Y59</f>
        <v>7902</v>
      </c>
      <c r="U59" s="345" t="str">
        <f>IF(ISNA(VLOOKUP('２斷絲.IAD.效率'!C59,條件!$A$1:$J$1011,10,0)),"",(VLOOKUP('２斷絲.IAD.效率'!C59,條件!$A$1:$J$1011,10,0)))</f>
        <v>低壓</v>
      </c>
      <c r="V59" s="346" t="str">
        <f>IF(ISNA(VLOOKUP(C59,條件!$A$1:$J$1011,8,0)),"",(VLOOKUP(C59,條件!$A$1:$J$1011,8,0)))</f>
        <v>P123</v>
      </c>
      <c r="W59" s="346">
        <f>IF(ISNA(VLOOKUP(V59,清單!$AG$1:$AH$19,2,1)),"",(VLOOKUP(V59,清單!$AG$1:$AH$19,2,1)))</f>
        <v>0.66900000000000004</v>
      </c>
      <c r="X59" s="346">
        <f>IF(ISNA(VLOOKUP(C59,條件!$A$1:$J$1011,9,0)),"",(VLOOKUP(C59,條件!$A$1:$J$1011,9,0)))</f>
        <v>2.4</v>
      </c>
      <c r="Y59" s="346">
        <v>24</v>
      </c>
      <c r="Z59" s="346">
        <v>216</v>
      </c>
      <c r="AA59" s="346">
        <f t="shared" si="2"/>
        <v>3.4</v>
      </c>
      <c r="AB59" s="350">
        <f t="shared" si="3"/>
        <v>11791.526400000002</v>
      </c>
      <c r="AC59" s="346"/>
    </row>
    <row r="60" spans="1:29" ht="18.75" customHeight="1">
      <c r="A60" s="348">
        <f>'２斷絲.IAD.效率'!A60</f>
        <v>46144</v>
      </c>
      <c r="B60" s="338" t="str">
        <f>'２斷絲.IAD.效率'!B60</f>
        <v>A22</v>
      </c>
      <c r="C60" s="338" t="str">
        <f>'２斷絲.IAD.效率'!C60</f>
        <v>停機</v>
      </c>
      <c r="D60" s="338">
        <f>'２斷絲.IAD.效率'!D60</f>
        <v>0</v>
      </c>
      <c r="E60" s="349">
        <f>'２斷絲.IAD.效率'!J60</f>
        <v>0</v>
      </c>
      <c r="F60" s="349">
        <f>'２斷絲.IAD.效率'!K60</f>
        <v>0</v>
      </c>
      <c r="G60" s="349" t="str">
        <f>'２斷絲.IAD.效率'!L60</f>
        <v>停機</v>
      </c>
      <c r="H60" s="349">
        <f>'２斷絲.IAD.效率'!M60</f>
        <v>0</v>
      </c>
      <c r="I60" s="349">
        <f>'２斷絲.IAD.效率'!N60</f>
        <v>0</v>
      </c>
      <c r="J60" s="349">
        <f>'２斷絲.IAD.效率'!O60</f>
        <v>0</v>
      </c>
      <c r="K60" s="349" t="str">
        <f>'２斷絲.IAD.效率'!P60</f>
        <v>停機</v>
      </c>
      <c r="L60" s="349">
        <f>'２斷絲.IAD.效率'!Q60</f>
        <v>0</v>
      </c>
      <c r="M60" s="349">
        <f>'２斷絲.IAD.效率'!R60</f>
        <v>0</v>
      </c>
      <c r="N60" s="349">
        <f>'２斷絲.IAD.效率'!S60</f>
        <v>0</v>
      </c>
      <c r="O60" s="349" t="str">
        <f>'２斷絲.IAD.效率'!T60</f>
        <v>停機</v>
      </c>
      <c r="P60" s="349">
        <f>'２斷絲.IAD.效率'!U60</f>
        <v>0</v>
      </c>
      <c r="Q60" s="349">
        <f>'２斷絲.IAD.效率'!V60</f>
        <v>0</v>
      </c>
      <c r="R60" s="349">
        <f>'２斷絲.IAD.效率'!W60</f>
        <v>0</v>
      </c>
      <c r="S60" s="349" t="str">
        <f>'２斷絲.IAD.效率'!X60</f>
        <v>停機</v>
      </c>
      <c r="T60" s="349">
        <f>'２斷絲.IAD.效率'!Y60</f>
        <v>0</v>
      </c>
      <c r="U60" s="345" t="str">
        <f>IF(ISNA(VLOOKUP('２斷絲.IAD.效率'!C60,條件!$A$1:$J$1011,10,0)),"",(VLOOKUP('２斷絲.IAD.效率'!C60,條件!$A$1:$J$1011,10,0)))</f>
        <v/>
      </c>
      <c r="V60" s="346" t="str">
        <f>IF(ISNA(VLOOKUP(C60,條件!$A$1:$J$1011,8,0)),"",(VLOOKUP(C60,條件!$A$1:$J$1011,8,0)))</f>
        <v/>
      </c>
      <c r="W60" s="346" t="str">
        <f>IF(ISNA(VLOOKUP(V60,清單!$AG$1:$AH$19,2,1)),"",(VLOOKUP(V60,清單!$AG$1:$AH$19,2,1)))</f>
        <v/>
      </c>
      <c r="X60" s="346" t="str">
        <f>IF(ISNA(VLOOKUP(C60,條件!$A$1:$J$1011,9,0)),"",(VLOOKUP(C60,條件!$A$1:$J$1011,9,0)))</f>
        <v/>
      </c>
      <c r="Y60" s="346">
        <v>24</v>
      </c>
      <c r="Z60" s="346">
        <v>216</v>
      </c>
      <c r="AA60" s="346" t="str">
        <f t="shared" si="2"/>
        <v/>
      </c>
      <c r="AB60" s="350" t="str">
        <f t="shared" si="3"/>
        <v/>
      </c>
      <c r="AC60" s="346"/>
    </row>
    <row r="61" spans="1:29">
      <c r="A61" s="348">
        <f>'２斷絲.IAD.效率'!A61</f>
        <v>46144</v>
      </c>
      <c r="B61" s="338" t="str">
        <f>'２斷絲.IAD.效率'!B61</f>
        <v>A23</v>
      </c>
      <c r="C61" s="338" t="str">
        <f>'２斷絲.IAD.效率'!C61</f>
        <v>停機</v>
      </c>
      <c r="D61" s="338">
        <f>'２斷絲.IAD.效率'!D61</f>
        <v>0</v>
      </c>
      <c r="E61" s="349">
        <f>'２斷絲.IAD.效率'!J61</f>
        <v>0</v>
      </c>
      <c r="F61" s="349">
        <f>'２斷絲.IAD.效率'!K61</f>
        <v>0</v>
      </c>
      <c r="G61" s="349" t="str">
        <f>'２斷絲.IAD.效率'!L61</f>
        <v>停機</v>
      </c>
      <c r="H61" s="349">
        <f>'２斷絲.IAD.效率'!M61</f>
        <v>0</v>
      </c>
      <c r="I61" s="349">
        <f>'２斷絲.IAD.效率'!N61</f>
        <v>0</v>
      </c>
      <c r="J61" s="349">
        <f>'２斷絲.IAD.效率'!O61</f>
        <v>0</v>
      </c>
      <c r="K61" s="349" t="str">
        <f>'２斷絲.IAD.效率'!P61</f>
        <v>停機</v>
      </c>
      <c r="L61" s="349">
        <f>'２斷絲.IAD.效率'!Q61</f>
        <v>0</v>
      </c>
      <c r="M61" s="349">
        <f>'２斷絲.IAD.效率'!R61</f>
        <v>0</v>
      </c>
      <c r="N61" s="349">
        <f>'２斷絲.IAD.效率'!S61</f>
        <v>0</v>
      </c>
      <c r="O61" s="349" t="str">
        <f>'２斷絲.IAD.效率'!T61</f>
        <v>停機</v>
      </c>
      <c r="P61" s="349">
        <f>'２斷絲.IAD.效率'!U61</f>
        <v>0</v>
      </c>
      <c r="Q61" s="349">
        <f>'２斷絲.IAD.效率'!V61</f>
        <v>0</v>
      </c>
      <c r="R61" s="349">
        <f>'２斷絲.IAD.效率'!W61</f>
        <v>0</v>
      </c>
      <c r="S61" s="349" t="str">
        <f>'２斷絲.IAD.效率'!X61</f>
        <v>停機</v>
      </c>
      <c r="T61" s="349">
        <f>'２斷絲.IAD.效率'!Y61</f>
        <v>0</v>
      </c>
      <c r="U61" s="345" t="str">
        <f>IF(ISNA(VLOOKUP('２斷絲.IAD.效率'!C61,條件!$A$1:$J$1011,10,0)),"",(VLOOKUP('２斷絲.IAD.效率'!C61,條件!$A$1:$J$1011,10,0)))</f>
        <v/>
      </c>
      <c r="V61" s="346" t="str">
        <f>IF(ISNA(VLOOKUP(C61,條件!$A$1:$J$1011,8,0)),"",(VLOOKUP(C61,條件!$A$1:$J$1011,8,0)))</f>
        <v/>
      </c>
      <c r="W61" s="346" t="str">
        <f>IF(ISNA(VLOOKUP(V61,清單!$AG$1:$AH$19,2,1)),"",(VLOOKUP(V61,清單!$AG$1:$AH$19,2,1)))</f>
        <v/>
      </c>
      <c r="X61" s="346" t="str">
        <f>IF(ISNA(VLOOKUP(C61,條件!$A$1:$J$1011,9,0)),"",(VLOOKUP(C61,條件!$A$1:$J$1011,9,0)))</f>
        <v/>
      </c>
      <c r="Y61" s="346">
        <v>24</v>
      </c>
      <c r="Z61" s="346">
        <v>216</v>
      </c>
      <c r="AA61" s="346" t="str">
        <f t="shared" si="2"/>
        <v/>
      </c>
      <c r="AB61" s="350" t="str">
        <f t="shared" si="3"/>
        <v/>
      </c>
      <c r="AC61" s="346"/>
    </row>
    <row r="62" spans="1:29">
      <c r="A62" s="348">
        <f>'２斷絲.IAD.效率'!A62</f>
        <v>46144</v>
      </c>
      <c r="B62" s="338" t="str">
        <f>'２斷絲.IAD.效率'!B62</f>
        <v>A24</v>
      </c>
      <c r="C62" s="338" t="str">
        <f>'２斷絲.IAD.效率'!C62</f>
        <v>2F6IC1</v>
      </c>
      <c r="D62" s="338">
        <f>'２斷絲.IAD.效率'!D62</f>
        <v>0</v>
      </c>
      <c r="E62" s="349">
        <f>'２斷絲.IAD.效率'!J62</f>
        <v>0</v>
      </c>
      <c r="F62" s="349">
        <f>'２斷絲.IAD.效率'!K62</f>
        <v>0</v>
      </c>
      <c r="G62" s="349" t="str">
        <f>'２斷絲.IAD.效率'!L62</f>
        <v>改紡</v>
      </c>
      <c r="H62" s="349">
        <f>'２斷絲.IAD.效率'!M62</f>
        <v>0</v>
      </c>
      <c r="I62" s="349">
        <f>'２斷絲.IAD.效率'!N62</f>
        <v>18</v>
      </c>
      <c r="J62" s="349">
        <f>'２斷絲.IAD.效率'!O62</f>
        <v>0</v>
      </c>
      <c r="K62" s="349">
        <f>'２斷絲.IAD.效率'!P62</f>
        <v>5475</v>
      </c>
      <c r="L62" s="349" t="str">
        <f>'２斷絲.IAD.效率'!Q62</f>
        <v>待料</v>
      </c>
      <c r="M62" s="349">
        <f>'２斷絲.IAD.效率'!R62</f>
        <v>86</v>
      </c>
      <c r="N62" s="349">
        <f>'２斷絲.IAD.效率'!S62</f>
        <v>0</v>
      </c>
      <c r="O62" s="349">
        <f>'２斷絲.IAD.效率'!T62</f>
        <v>6002</v>
      </c>
      <c r="P62" s="349" t="str">
        <f>'２斷絲.IAD.效率'!U62</f>
        <v>待料</v>
      </c>
      <c r="Q62" s="349">
        <f>'２斷絲.IAD.效率'!V62</f>
        <v>60</v>
      </c>
      <c r="R62" s="349">
        <f>'２斷絲.IAD.效率'!W62</f>
        <v>0</v>
      </c>
      <c r="S62" s="349">
        <f>'２斷絲.IAD.效率'!X62</f>
        <v>6660</v>
      </c>
      <c r="T62" s="349" t="str">
        <f>'２斷絲.IAD.效率'!Y62</f>
        <v>待料</v>
      </c>
      <c r="U62" s="345" t="str">
        <f>IF(ISNA(VLOOKUP('２斷絲.IAD.效率'!C62,條件!$A$1:$J$1011,10,0)),"",(VLOOKUP('２斷絲.IAD.效率'!C62,條件!$A$1:$J$1011,10,0)))</f>
        <v>低壓</v>
      </c>
      <c r="V62" s="346" t="str">
        <f>IF(ISNA(VLOOKUP(C62,條件!$A$1:$J$1011,8,0)),"",(VLOOKUP(C62,條件!$A$1:$J$1011,8,0)))</f>
        <v>P227</v>
      </c>
      <c r="W62" s="346">
        <f>IF(ISNA(VLOOKUP(V62,清單!$AG$1:$AH$19,2,1)),"",(VLOOKUP(V62,清單!$AG$1:$AH$19,2,1)))</f>
        <v>1.859</v>
      </c>
      <c r="X62" s="346">
        <f>IF(ISNA(VLOOKUP(C62,條件!$A$1:$J$1011,9,0)),"",(VLOOKUP(C62,條件!$A$1:$J$1011,9,0)))</f>
        <v>1.6</v>
      </c>
      <c r="Y62" s="346">
        <v>24</v>
      </c>
      <c r="Z62" s="346">
        <v>216</v>
      </c>
      <c r="AA62" s="346">
        <f t="shared" si="2"/>
        <v>2.6</v>
      </c>
      <c r="AB62" s="350">
        <f t="shared" si="3"/>
        <v>25056.345600000001</v>
      </c>
      <c r="AC62" s="346"/>
    </row>
    <row r="63" spans="1:29">
      <c r="A63" s="348">
        <f>'２斷絲.IAD.效率'!A63</f>
        <v>46144</v>
      </c>
      <c r="B63" s="338" t="str">
        <f>'２斷絲.IAD.效率'!B63</f>
        <v>J07</v>
      </c>
      <c r="C63" s="338" t="str">
        <f>'２斷絲.IAD.效率'!C63</f>
        <v>停機</v>
      </c>
      <c r="D63" s="338">
        <f>'２斷絲.IAD.效率'!D63</f>
        <v>0</v>
      </c>
      <c r="E63" s="349">
        <f>'２斷絲.IAD.效率'!J63</f>
        <v>0</v>
      </c>
      <c r="F63" s="349">
        <f>'２斷絲.IAD.效率'!K63</f>
        <v>0</v>
      </c>
      <c r="G63" s="349" t="str">
        <f>'２斷絲.IAD.效率'!L63</f>
        <v>停機</v>
      </c>
      <c r="H63" s="349">
        <f>'２斷絲.IAD.效率'!M63</f>
        <v>0</v>
      </c>
      <c r="I63" s="349">
        <f>'２斷絲.IAD.效率'!N63</f>
        <v>0</v>
      </c>
      <c r="J63" s="349">
        <f>'２斷絲.IAD.效率'!O63</f>
        <v>0</v>
      </c>
      <c r="K63" s="349" t="str">
        <f>'２斷絲.IAD.效率'!P63</f>
        <v>停機</v>
      </c>
      <c r="L63" s="349">
        <f>'２斷絲.IAD.效率'!Q63</f>
        <v>0</v>
      </c>
      <c r="M63" s="349">
        <f>'２斷絲.IAD.效率'!R63</f>
        <v>0</v>
      </c>
      <c r="N63" s="349">
        <f>'２斷絲.IAD.效率'!S63</f>
        <v>0</v>
      </c>
      <c r="O63" s="349" t="str">
        <f>'２斷絲.IAD.效率'!T63</f>
        <v>停機</v>
      </c>
      <c r="P63" s="349">
        <f>'２斷絲.IAD.效率'!U63</f>
        <v>0</v>
      </c>
      <c r="Q63" s="349">
        <f>'２斷絲.IAD.效率'!V63</f>
        <v>0</v>
      </c>
      <c r="R63" s="349">
        <f>'２斷絲.IAD.效率'!W63</f>
        <v>0</v>
      </c>
      <c r="S63" s="349" t="str">
        <f>'２斷絲.IAD.效率'!X63</f>
        <v>停機</v>
      </c>
      <c r="T63" s="349">
        <f>'２斷絲.IAD.效率'!Y63</f>
        <v>0</v>
      </c>
      <c r="U63" s="345" t="str">
        <f>IF(ISNA(VLOOKUP('２斷絲.IAD.效率'!C63,條件!$A$1:$J$1011,10,0)),"",(VLOOKUP('２斷絲.IAD.效率'!C63,條件!$A$1:$J$1011,10,0)))</f>
        <v/>
      </c>
      <c r="V63" s="346" t="str">
        <f>IF(ISNA(VLOOKUP(C63,條件!$A$1:$J$1011,8,0)),"",(VLOOKUP(C63,條件!$A$1:$J$1011,8,0)))</f>
        <v/>
      </c>
      <c r="W63" s="346" t="str">
        <f>IF(ISNA(VLOOKUP(V63,清單!$AG$1:$AH$19,2,1)),"",(VLOOKUP(V63,清單!$AG$1:$AH$19,2,1)))</f>
        <v/>
      </c>
      <c r="X63" s="346" t="str">
        <f>IF(ISNA(VLOOKUP(C63,條件!$A$1:$J$1011,9,0)),"",(VLOOKUP(C63,條件!$A$1:$J$1011,9,0)))</f>
        <v/>
      </c>
      <c r="Y63" s="346">
        <v>24</v>
      </c>
      <c r="Z63" s="346">
        <v>216</v>
      </c>
      <c r="AA63" s="346" t="str">
        <f t="shared" si="2"/>
        <v/>
      </c>
      <c r="AB63" s="350" t="str">
        <f t="shared" si="3"/>
        <v/>
      </c>
      <c r="AC63" s="346"/>
    </row>
    <row r="64" spans="1:29">
      <c r="A64" s="348">
        <f>'２斷絲.IAD.效率'!A64</f>
        <v>46144</v>
      </c>
      <c r="B64" s="338" t="str">
        <f>'２斷絲.IAD.效率'!B64</f>
        <v>J08</v>
      </c>
      <c r="C64" s="338" t="str">
        <f>'２斷絲.IAD.效率'!C64</f>
        <v>2F6GW2</v>
      </c>
      <c r="D64" s="338" t="str">
        <f>'２斷絲.IAD.效率'!D64</f>
        <v>K</v>
      </c>
      <c r="E64" s="349">
        <f>'２斷絲.IAD.效率'!J64</f>
        <v>17</v>
      </c>
      <c r="F64" s="349">
        <f>'２斷絲.IAD.效率'!K64</f>
        <v>6</v>
      </c>
      <c r="G64" s="349">
        <f>'２斷絲.IAD.效率'!L64</f>
        <v>7120</v>
      </c>
      <c r="H64" s="349">
        <f>'２斷絲.IAD.效率'!M64</f>
        <v>0</v>
      </c>
      <c r="I64" s="349">
        <f>'２斷絲.IAD.效率'!N64</f>
        <v>11</v>
      </c>
      <c r="J64" s="349">
        <f>'２斷絲.IAD.效率'!O64</f>
        <v>2</v>
      </c>
      <c r="K64" s="349">
        <f>'２斷絲.IAD.效率'!P64</f>
        <v>7160</v>
      </c>
      <c r="L64" s="349">
        <f>'２斷絲.IAD.效率'!Q64</f>
        <v>0</v>
      </c>
      <c r="M64" s="349">
        <f>'２斷絲.IAD.效率'!R64</f>
        <v>11</v>
      </c>
      <c r="N64" s="349">
        <f>'２斷絲.IAD.效率'!S64</f>
        <v>1</v>
      </c>
      <c r="O64" s="349">
        <f>'２斷絲.IAD.效率'!T64</f>
        <v>7270</v>
      </c>
      <c r="P64" s="349">
        <f>'２斷絲.IAD.效率'!U64</f>
        <v>0</v>
      </c>
      <c r="Q64" s="349">
        <f>'２斷絲.IAD.效率'!V64</f>
        <v>26</v>
      </c>
      <c r="R64" s="349">
        <f>'２斷絲.IAD.效率'!W64</f>
        <v>1</v>
      </c>
      <c r="S64" s="349">
        <f>'２斷絲.IAD.效率'!X64</f>
        <v>7260</v>
      </c>
      <c r="T64" s="349">
        <f>'２斷絲.IAD.效率'!Y64</f>
        <v>0</v>
      </c>
      <c r="U64" s="345" t="str">
        <f>IF(ISNA(VLOOKUP('２斷絲.IAD.效率'!C64,條件!$A$1:$J$1011,10,0)),"",(VLOOKUP('２斷絲.IAD.效率'!C64,條件!$A$1:$J$1011,10,0)))</f>
        <v>低壓</v>
      </c>
      <c r="V64" s="346" t="str">
        <f>IF(ISNA(VLOOKUP(C64,條件!$A$1:$J$1011,8,0)),"",(VLOOKUP(C64,條件!$A$1:$J$1011,8,0)))</f>
        <v>P227</v>
      </c>
      <c r="W64" s="346">
        <f>IF(ISNA(VLOOKUP(V64,清單!$AG$1:$AH$19,2,1)),"",(VLOOKUP(V64,清單!$AG$1:$AH$19,2,1)))</f>
        <v>1.859</v>
      </c>
      <c r="X64" s="346">
        <f>IF(ISNA(VLOOKUP(C64,條件!$A$1:$J$1011,9,0)),"",(VLOOKUP(C64,條件!$A$1:$J$1011,9,0)))</f>
        <v>2.1</v>
      </c>
      <c r="Y64" s="346">
        <v>24</v>
      </c>
      <c r="Z64" s="346">
        <v>216</v>
      </c>
      <c r="AA64" s="346">
        <f t="shared" si="2"/>
        <v>3.1</v>
      </c>
      <c r="AB64" s="350">
        <f t="shared" si="3"/>
        <v>29874.873599999999</v>
      </c>
      <c r="AC64" s="346"/>
    </row>
    <row r="65" spans="1:29">
      <c r="A65" s="348">
        <f>'２斷絲.IAD.效率'!A65</f>
        <v>46144</v>
      </c>
      <c r="B65" s="338" t="str">
        <f>'２斷絲.IAD.效率'!B65</f>
        <v>J09</v>
      </c>
      <c r="C65" s="338" t="str">
        <f>'２斷絲.IAD.效率'!C65</f>
        <v>停機</v>
      </c>
      <c r="D65" s="338">
        <f>'２斷絲.IAD.效率'!D65</f>
        <v>0</v>
      </c>
      <c r="E65" s="349">
        <f>'２斷絲.IAD.效率'!J65</f>
        <v>0</v>
      </c>
      <c r="F65" s="349">
        <f>'２斷絲.IAD.效率'!K65</f>
        <v>0</v>
      </c>
      <c r="G65" s="349" t="str">
        <f>'２斷絲.IAD.效率'!L65</f>
        <v>停機</v>
      </c>
      <c r="H65" s="349">
        <f>'２斷絲.IAD.效率'!M65</f>
        <v>0</v>
      </c>
      <c r="I65" s="349">
        <f>'２斷絲.IAD.效率'!N65</f>
        <v>0</v>
      </c>
      <c r="J65" s="349">
        <f>'２斷絲.IAD.效率'!O65</f>
        <v>0</v>
      </c>
      <c r="K65" s="349" t="str">
        <f>'２斷絲.IAD.效率'!P65</f>
        <v>停機</v>
      </c>
      <c r="L65" s="349">
        <f>'２斷絲.IAD.效率'!Q65</f>
        <v>0</v>
      </c>
      <c r="M65" s="349">
        <f>'２斷絲.IAD.效率'!R65</f>
        <v>0</v>
      </c>
      <c r="N65" s="349">
        <f>'２斷絲.IAD.效率'!S65</f>
        <v>0</v>
      </c>
      <c r="O65" s="349" t="str">
        <f>'２斷絲.IAD.效率'!T65</f>
        <v>停機</v>
      </c>
      <c r="P65" s="349">
        <f>'２斷絲.IAD.效率'!U65</f>
        <v>0</v>
      </c>
      <c r="Q65" s="349">
        <f>'２斷絲.IAD.效率'!V65</f>
        <v>0</v>
      </c>
      <c r="R65" s="349">
        <f>'２斷絲.IAD.效率'!W65</f>
        <v>0</v>
      </c>
      <c r="S65" s="349" t="str">
        <f>'２斷絲.IAD.效率'!X65</f>
        <v>停機</v>
      </c>
      <c r="T65" s="349">
        <f>'２斷絲.IAD.效率'!Y65</f>
        <v>0</v>
      </c>
      <c r="U65" s="345" t="str">
        <f>IF(ISNA(VLOOKUP('２斷絲.IAD.效率'!C65,條件!$A$1:$J$1011,10,0)),"",(VLOOKUP('２斷絲.IAD.效率'!C65,條件!$A$1:$J$1011,10,0)))</f>
        <v/>
      </c>
      <c r="V65" s="346" t="str">
        <f>IF(ISNA(VLOOKUP(C65,條件!$A$1:$J$1011,8,0)),"",(VLOOKUP(C65,條件!$A$1:$J$1011,8,0)))</f>
        <v/>
      </c>
      <c r="W65" s="346" t="str">
        <f>IF(ISNA(VLOOKUP(V65,清單!$AG$1:$AH$19,2,1)),"",(VLOOKUP(V65,清單!$AG$1:$AH$19,2,1)))</f>
        <v/>
      </c>
      <c r="X65" s="346" t="str">
        <f>IF(ISNA(VLOOKUP(C65,條件!$A$1:$J$1011,9,0)),"",(VLOOKUP(C65,條件!$A$1:$J$1011,9,0)))</f>
        <v/>
      </c>
      <c r="Y65" s="346">
        <v>24</v>
      </c>
      <c r="Z65" s="346">
        <v>216</v>
      </c>
      <c r="AA65" s="346" t="str">
        <f t="shared" si="2"/>
        <v/>
      </c>
      <c r="AB65" s="350" t="str">
        <f t="shared" si="3"/>
        <v/>
      </c>
      <c r="AC65" s="346"/>
    </row>
    <row r="66" spans="1:29">
      <c r="A66" s="348">
        <f>'２斷絲.IAD.效率'!A66</f>
        <v>46144</v>
      </c>
      <c r="B66" s="338" t="str">
        <f>'２斷絲.IAD.效率'!B66</f>
        <v>T01</v>
      </c>
      <c r="C66" s="338" t="str">
        <f>'２斷絲.IAD.效率'!C66</f>
        <v>2F6GU2</v>
      </c>
      <c r="D66" s="338" t="str">
        <f>'２斷絲.IAD.效率'!D66</f>
        <v>K</v>
      </c>
      <c r="E66" s="349">
        <f>'２斷絲.IAD.效率'!J66</f>
        <v>32</v>
      </c>
      <c r="F66" s="349">
        <f>'２斷絲.IAD.效率'!K66</f>
        <v>0</v>
      </c>
      <c r="G66" s="349">
        <f>'２斷絲.IAD.效率'!L66</f>
        <v>7500</v>
      </c>
      <c r="H66" s="349">
        <f>'２斷絲.IAD.效率'!M66</f>
        <v>8150</v>
      </c>
      <c r="I66" s="349">
        <f>'２斷絲.IAD.效率'!N66</f>
        <v>12</v>
      </c>
      <c r="J66" s="349">
        <f>'２斷絲.IAD.效率'!O66</f>
        <v>0</v>
      </c>
      <c r="K66" s="349">
        <f>'２斷絲.IAD.效率'!P66</f>
        <v>7590</v>
      </c>
      <c r="L66" s="349">
        <f>'２斷絲.IAD.效率'!Q66</f>
        <v>7690</v>
      </c>
      <c r="M66" s="349">
        <f>'２斷絲.IAD.效率'!R66</f>
        <v>16</v>
      </c>
      <c r="N66" s="349">
        <f>'２斷絲.IAD.效率'!S66</f>
        <v>1</v>
      </c>
      <c r="O66" s="349">
        <f>'２斷絲.IAD.效率'!T66</f>
        <v>7870</v>
      </c>
      <c r="P66" s="349">
        <f>'２斷絲.IAD.效率'!U66</f>
        <v>6940</v>
      </c>
      <c r="Q66" s="349">
        <f>'２斷絲.IAD.效率'!V66</f>
        <v>46</v>
      </c>
      <c r="R66" s="349">
        <f>'２斷絲.IAD.效率'!W66</f>
        <v>0</v>
      </c>
      <c r="S66" s="349">
        <f>'２斷絲.IAD.效率'!X66</f>
        <v>7870</v>
      </c>
      <c r="T66" s="349">
        <f>'２斷絲.IAD.效率'!Y66</f>
        <v>7690</v>
      </c>
      <c r="U66" s="345" t="str">
        <f>IF(ISNA(VLOOKUP('２斷絲.IAD.效率'!C66,條件!$A$1:$J$1011,10,0)),"",(VLOOKUP('２斷絲.IAD.效率'!C66,條件!$A$1:$J$1011,10,0)))</f>
        <v>高壓</v>
      </c>
      <c r="V66" s="346" t="str">
        <f>IF(ISNA(VLOOKUP(C66,條件!$A$1:$J$1011,8,0)),"",(VLOOKUP(C66,條件!$A$1:$J$1011,8,0)))</f>
        <v>P204</v>
      </c>
      <c r="W66" s="346">
        <f>IF(ISNA(VLOOKUP(V66,清單!$AG$1:$AH$19,2,1)),"",(VLOOKUP(V66,清單!$AG$1:$AH$19,2,1)))</f>
        <v>1.1890000000000001</v>
      </c>
      <c r="X66" s="346">
        <f>IF(ISNA(VLOOKUP(C66,條件!$A$1:$J$1011,9,0)),"",(VLOOKUP(C66,條件!$A$1:$J$1011,9,0)))</f>
        <v>2.9</v>
      </c>
      <c r="Y66" s="346">
        <v>24</v>
      </c>
      <c r="Z66" s="346">
        <v>216</v>
      </c>
      <c r="AA66" s="346">
        <f t="shared" si="2"/>
        <v>3.9</v>
      </c>
      <c r="AB66" s="350">
        <f t="shared" si="3"/>
        <v>24038.7264</v>
      </c>
      <c r="AC66" s="346"/>
    </row>
    <row r="67" spans="1:29">
      <c r="A67" s="348">
        <f>'２斷絲.IAD.效率'!A67</f>
        <v>46144</v>
      </c>
      <c r="B67" s="338" t="str">
        <f>'２斷絲.IAD.效率'!B67</f>
        <v>T02</v>
      </c>
      <c r="C67" s="338" t="str">
        <f>'２斷絲.IAD.效率'!C67</f>
        <v>2F6GV2</v>
      </c>
      <c r="D67" s="338" t="str">
        <f>'２斷絲.IAD.效率'!D67</f>
        <v>K</v>
      </c>
      <c r="E67" s="349">
        <f>'２斷絲.IAD.效率'!J67</f>
        <v>28</v>
      </c>
      <c r="F67" s="349">
        <f>'２斷絲.IAD.效率'!K67</f>
        <v>9</v>
      </c>
      <c r="G67" s="349">
        <f>'２斷絲.IAD.效率'!L67</f>
        <v>7780</v>
      </c>
      <c r="H67" s="349">
        <f>'２斷絲.IAD.效率'!M67</f>
        <v>8610</v>
      </c>
      <c r="I67" s="349">
        <f>'２斷絲.IAD.效率'!N67</f>
        <v>50</v>
      </c>
      <c r="J67" s="349">
        <f>'２斷絲.IAD.效率'!O67</f>
        <v>12</v>
      </c>
      <c r="K67" s="349">
        <f>'２斷絲.IAD.效率'!P67</f>
        <v>9350</v>
      </c>
      <c r="L67" s="349">
        <f>'２斷絲.IAD.效率'!Q67</f>
        <v>8430</v>
      </c>
      <c r="M67" s="349">
        <f>'２斷絲.IAD.效率'!R67</f>
        <v>23</v>
      </c>
      <c r="N67" s="349">
        <f>'２斷絲.IAD.效率'!S67</f>
        <v>6</v>
      </c>
      <c r="O67" s="349">
        <f>'２斷絲.IAD.效率'!T67</f>
        <v>9630</v>
      </c>
      <c r="P67" s="349">
        <f>'２斷絲.IAD.效率'!U67</f>
        <v>8890</v>
      </c>
      <c r="Q67" s="349">
        <f>'２斷絲.IAD.效率'!V67</f>
        <v>35</v>
      </c>
      <c r="R67" s="349">
        <f>'２斷絲.IAD.效率'!W67</f>
        <v>7</v>
      </c>
      <c r="S67" s="349">
        <f>'２斷絲.IAD.效率'!X67</f>
        <v>9540</v>
      </c>
      <c r="T67" s="349">
        <f>'２斷絲.IAD.效率'!Y67</f>
        <v>8980</v>
      </c>
      <c r="U67" s="345" t="str">
        <f>IF(ISNA(VLOOKUP('２斷絲.IAD.效率'!C67,條件!$A$1:$J$1011,10,0)),"",(VLOOKUP('２斷絲.IAD.效率'!C67,條件!$A$1:$J$1011,10,0)))</f>
        <v>低壓</v>
      </c>
      <c r="V67" s="346" t="str">
        <f>IF(ISNA(VLOOKUP(C67,條件!$A$1:$J$1011,8,0)),"",(VLOOKUP(C67,條件!$A$1:$J$1011,8,0)))</f>
        <v>P204</v>
      </c>
      <c r="W67" s="346">
        <f>IF(ISNA(VLOOKUP(V67,清單!$AG$1:$AH$19,2,1)),"",(VLOOKUP(V67,清單!$AG$1:$AH$19,2,1)))</f>
        <v>1.1890000000000001</v>
      </c>
      <c r="X67" s="346">
        <f>IF(ISNA(VLOOKUP(C67,條件!$A$1:$J$1011,9,0)),"",(VLOOKUP(C67,條件!$A$1:$J$1011,9,0)))</f>
        <v>2.8</v>
      </c>
      <c r="Y67" s="346">
        <v>24</v>
      </c>
      <c r="Z67" s="346">
        <v>216</v>
      </c>
      <c r="AA67" s="346">
        <f t="shared" ref="AA67:AA124" si="4">IF(X67="","",X67+1)</f>
        <v>3.8</v>
      </c>
      <c r="AB67" s="350">
        <f t="shared" ref="AB67:AB124" si="5">IF(AA67="","",W67*Z67*AA67*Y67)</f>
        <v>23422.3488</v>
      </c>
      <c r="AC67" s="346"/>
    </row>
    <row r="68" spans="1:29">
      <c r="A68" s="348">
        <f>'２斷絲.IAD.效率'!A68</f>
        <v>46144</v>
      </c>
      <c r="B68" s="338" t="str">
        <f>'２斷絲.IAD.效率'!B68</f>
        <v>T03</v>
      </c>
      <c r="C68" s="338" t="str">
        <f>'２斷絲.IAD.效率'!C68</f>
        <v>2F6IB1</v>
      </c>
      <c r="D68" s="338">
        <f>'２斷絲.IAD.效率'!D68</f>
        <v>0</v>
      </c>
      <c r="E68" s="349">
        <f>'２斷絲.IAD.效率'!J68</f>
        <v>25</v>
      </c>
      <c r="F68" s="349">
        <f>'２斷絲.IAD.效率'!K68</f>
        <v>0</v>
      </c>
      <c r="G68" s="349">
        <f>'２斷絲.IAD.效率'!L68</f>
        <v>7590</v>
      </c>
      <c r="H68" s="349">
        <f>'２斷絲.IAD.效率'!M68</f>
        <v>0</v>
      </c>
      <c r="I68" s="349">
        <f>'２斷絲.IAD.效率'!N68</f>
        <v>25</v>
      </c>
      <c r="J68" s="349">
        <f>'２斷絲.IAD.效率'!O68</f>
        <v>0</v>
      </c>
      <c r="K68" s="349">
        <f>'２斷絲.IAD.效率'!P68</f>
        <v>7130</v>
      </c>
      <c r="L68" s="349">
        <f>'２斷絲.IAD.效率'!Q68</f>
        <v>0</v>
      </c>
      <c r="M68" s="349">
        <f>'２斷絲.IAD.效率'!R68</f>
        <v>15</v>
      </c>
      <c r="N68" s="349">
        <f>'２斷絲.IAD.效率'!S68</f>
        <v>2</v>
      </c>
      <c r="O68" s="349">
        <f>'２斷絲.IAD.效率'!T68</f>
        <v>6300</v>
      </c>
      <c r="P68" s="349">
        <f>'２斷絲.IAD.效率'!U68</f>
        <v>0</v>
      </c>
      <c r="Q68" s="349">
        <f>'２斷絲.IAD.效率'!V68</f>
        <v>48</v>
      </c>
      <c r="R68" s="349">
        <f>'２斷絲.IAD.效率'!W68</f>
        <v>0</v>
      </c>
      <c r="S68" s="349">
        <f>'２斷絲.IAD.效率'!X68</f>
        <v>8330</v>
      </c>
      <c r="T68" s="349">
        <f>'２斷絲.IAD.效率'!Y68</f>
        <v>0</v>
      </c>
      <c r="U68" s="345" t="str">
        <f>IF(ISNA(VLOOKUP('２斷絲.IAD.效率'!C68,條件!$A$1:$J$1011,10,0)),"",(VLOOKUP('２斷絲.IAD.效率'!C68,條件!$A$1:$J$1011,10,0)))</f>
        <v>低壓</v>
      </c>
      <c r="V68" s="346" t="str">
        <f>IF(ISNA(VLOOKUP(C68,條件!$A$1:$J$1011,8,0)),"",(VLOOKUP(C68,條件!$A$1:$J$1011,8,0)))</f>
        <v>P204</v>
      </c>
      <c r="W68" s="346">
        <f>IF(ISNA(VLOOKUP(V68,清單!$AG$1:$AH$19,2,1)),"",(VLOOKUP(V68,清單!$AG$1:$AH$19,2,1)))</f>
        <v>1.1890000000000001</v>
      </c>
      <c r="X68" s="346">
        <f>IF(ISNA(VLOOKUP(C68,條件!$A$1:$J$1011,9,0)),"",(VLOOKUP(C68,條件!$A$1:$J$1011,9,0)))</f>
        <v>1.7</v>
      </c>
      <c r="Y68" s="346">
        <v>24</v>
      </c>
      <c r="Z68" s="346">
        <v>216</v>
      </c>
      <c r="AA68" s="346">
        <f t="shared" si="4"/>
        <v>2.7</v>
      </c>
      <c r="AB68" s="350">
        <f t="shared" si="5"/>
        <v>16642.195200000002</v>
      </c>
      <c r="AC68" s="346"/>
    </row>
    <row r="69" spans="1:29">
      <c r="A69" s="348">
        <f>'２斷絲.IAD.效率'!A69</f>
        <v>46144</v>
      </c>
      <c r="B69" s="338" t="str">
        <f>'２斷絲.IAD.效率'!B69</f>
        <v>T03</v>
      </c>
      <c r="C69" s="338" t="str">
        <f>'２斷絲.IAD.效率'!C69</f>
        <v>2F6ID2</v>
      </c>
      <c r="D69" s="338">
        <f>'２斷絲.IAD.效率'!D69</f>
        <v>0</v>
      </c>
      <c r="E69" s="349">
        <f>'２斷絲.IAD.效率'!J69</f>
        <v>37</v>
      </c>
      <c r="F69" s="349">
        <f>'２斷絲.IAD.效率'!K69</f>
        <v>0</v>
      </c>
      <c r="G69" s="349">
        <f>'２斷絲.IAD.效率'!L69</f>
        <v>0</v>
      </c>
      <c r="H69" s="349">
        <f>'２斷絲.IAD.效率'!M69</f>
        <v>8800</v>
      </c>
      <c r="I69" s="349">
        <f>'２斷絲.IAD.效率'!N69</f>
        <v>14</v>
      </c>
      <c r="J69" s="349">
        <f>'２斷絲.IAD.效率'!O69</f>
        <v>0</v>
      </c>
      <c r="K69" s="349">
        <f>'２斷絲.IAD.效率'!P69</f>
        <v>0</v>
      </c>
      <c r="L69" s="349">
        <f>'２斷絲.IAD.效率'!Q69</f>
        <v>8800</v>
      </c>
      <c r="M69" s="349">
        <f>'２斷絲.IAD.效率'!R69</f>
        <v>18</v>
      </c>
      <c r="N69" s="349">
        <f>'２斷絲.IAD.效率'!S69</f>
        <v>0</v>
      </c>
      <c r="O69" s="349">
        <f>'２斷絲.IAD.效率'!T69</f>
        <v>0</v>
      </c>
      <c r="P69" s="349">
        <f>'２斷絲.IAD.效率'!U69</f>
        <v>8700</v>
      </c>
      <c r="Q69" s="349">
        <f>'２斷絲.IAD.效率'!V69</f>
        <v>24</v>
      </c>
      <c r="R69" s="349">
        <f>'２斷絲.IAD.效率'!W69</f>
        <v>0</v>
      </c>
      <c r="S69" s="349">
        <f>'２斷絲.IAD.效率'!X69</f>
        <v>0</v>
      </c>
      <c r="T69" s="349">
        <f>'２斷絲.IAD.效率'!Y69</f>
        <v>8610</v>
      </c>
      <c r="U69" s="345"/>
      <c r="V69" s="346" t="str">
        <f>IF(ISNA(VLOOKUP(C69,條件!$A$1:$J$1011,8,0)),"",(VLOOKUP(C69,條件!$A$1:$J$1011,8,0)))</f>
        <v>P204</v>
      </c>
      <c r="W69" s="346">
        <f>IF(ISNA(VLOOKUP(V69,清單!$AG$1:$AH$19,2,1)),"",(VLOOKUP(V69,清單!$AG$1:$AH$19,2,1)))</f>
        <v>1.1890000000000001</v>
      </c>
      <c r="X69" s="346">
        <f>IF(ISNA(VLOOKUP(C69,條件!$A$1:$J$1011,9,0)),"",(VLOOKUP(C69,條件!$A$1:$J$1011,9,0)))</f>
        <v>2.4</v>
      </c>
      <c r="Y69" s="346">
        <v>24</v>
      </c>
      <c r="Z69" s="346">
        <v>216</v>
      </c>
      <c r="AA69" s="346">
        <f t="shared" si="4"/>
        <v>3.4</v>
      </c>
      <c r="AB69" s="350">
        <f t="shared" si="5"/>
        <v>20956.838400000001</v>
      </c>
      <c r="AC69" s="346"/>
    </row>
    <row r="70" spans="1:29">
      <c r="A70" s="348">
        <f>'２斷絲.IAD.效率'!A70</f>
        <v>46144</v>
      </c>
      <c r="B70" s="338" t="str">
        <f>'２斷絲.IAD.效率'!B70</f>
        <v>T04</v>
      </c>
      <c r="C70" s="338" t="str">
        <f>'２斷絲.IAD.效率'!C70</f>
        <v>2F6GZ3</v>
      </c>
      <c r="D70" s="338">
        <f>'２斷絲.IAD.效率'!D70</f>
        <v>0</v>
      </c>
      <c r="E70" s="349">
        <f>'２斷絲.IAD.效率'!J70</f>
        <v>21</v>
      </c>
      <c r="F70" s="349">
        <f>'２斷絲.IAD.效率'!K70</f>
        <v>3</v>
      </c>
      <c r="G70" s="349">
        <f>'２斷絲.IAD.效率'!L70</f>
        <v>0</v>
      </c>
      <c r="H70" s="349">
        <f>'２斷絲.IAD.效率'!M70</f>
        <v>6670</v>
      </c>
      <c r="I70" s="349">
        <f>'２斷絲.IAD.效率'!N70</f>
        <v>27</v>
      </c>
      <c r="J70" s="349">
        <f>'２斷絲.IAD.效率'!O70</f>
        <v>2</v>
      </c>
      <c r="K70" s="349" t="str">
        <f>'２斷絲.IAD.效率'!P70</f>
        <v>停機</v>
      </c>
      <c r="L70" s="349">
        <f>'２斷絲.IAD.效率'!Q70</f>
        <v>8240</v>
      </c>
      <c r="M70" s="349">
        <f>'２斷絲.IAD.效率'!R70</f>
        <v>13</v>
      </c>
      <c r="N70" s="349">
        <f>'２斷絲.IAD.效率'!S70</f>
        <v>1</v>
      </c>
      <c r="O70" s="349" t="str">
        <f>'２斷絲.IAD.效率'!T70</f>
        <v>停機</v>
      </c>
      <c r="P70" s="349">
        <f>'２斷絲.IAD.效率'!U70</f>
        <v>7960</v>
      </c>
      <c r="Q70" s="349">
        <f>'２斷絲.IAD.效率'!V70</f>
        <v>15</v>
      </c>
      <c r="R70" s="349">
        <f>'２斷絲.IAD.效率'!W70</f>
        <v>3</v>
      </c>
      <c r="S70" s="349" t="str">
        <f>'２斷絲.IAD.效率'!X70</f>
        <v>停機</v>
      </c>
      <c r="T70" s="349">
        <f>'２斷絲.IAD.效率'!Y70</f>
        <v>6940</v>
      </c>
      <c r="U70" s="345" t="str">
        <f>IF(ISNA(VLOOKUP('２斷絲.IAD.效率'!C70,條件!$A$1:$J$1011,10,0)),"",(VLOOKUP('２斷絲.IAD.效率'!C70,條件!$A$1:$J$1011,10,0)))</f>
        <v>低壓</v>
      </c>
      <c r="V70" s="346" t="str">
        <f>IF(ISNA(VLOOKUP(C70,條件!$A$1:$J$1011,8,0)),"",(VLOOKUP(C70,條件!$A$1:$J$1011,8,0)))</f>
        <v>P204</v>
      </c>
      <c r="W70" s="346">
        <f>IF(ISNA(VLOOKUP(V70,清單!$AG$1:$AH$19,2,1)),"",(VLOOKUP(V70,清單!$AG$1:$AH$19,2,1)))</f>
        <v>1.1890000000000001</v>
      </c>
      <c r="X70" s="346">
        <f>IF(ISNA(VLOOKUP(C70,條件!$A$1:$J$1011,9,0)),"",(VLOOKUP(C70,條件!$A$1:$J$1011,9,0)))</f>
        <v>3.8</v>
      </c>
      <c r="Y70" s="346">
        <v>24</v>
      </c>
      <c r="Z70" s="346">
        <v>216</v>
      </c>
      <c r="AA70" s="346">
        <f t="shared" si="4"/>
        <v>4.8</v>
      </c>
      <c r="AB70" s="350">
        <f t="shared" si="5"/>
        <v>29586.124800000001</v>
      </c>
      <c r="AC70" s="346"/>
    </row>
    <row r="71" spans="1:29">
      <c r="A71" s="348">
        <f>'２斷絲.IAD.效率'!A71</f>
        <v>46144</v>
      </c>
      <c r="B71" s="338" t="str">
        <f>'２斷絲.IAD.效率'!B71</f>
        <v>T05</v>
      </c>
      <c r="C71" s="338" t="str">
        <f>'２斷絲.IAD.效率'!C71</f>
        <v>2F7E03</v>
      </c>
      <c r="D71" s="338" t="str">
        <f>'２斷絲.IAD.效率'!D71</f>
        <v>K</v>
      </c>
      <c r="E71" s="349">
        <f>'２斷絲.IAD.效率'!J71</f>
        <v>12</v>
      </c>
      <c r="F71" s="349">
        <f>'２斷絲.IAD.效率'!K71</f>
        <v>0</v>
      </c>
      <c r="G71" s="349">
        <f>'２斷絲.IAD.效率'!L71</f>
        <v>7130</v>
      </c>
      <c r="H71" s="349">
        <f>'２斷絲.IAD.效率'!M71</f>
        <v>0</v>
      </c>
      <c r="I71" s="349">
        <f>'２斷絲.IAD.效率'!N71</f>
        <v>8</v>
      </c>
      <c r="J71" s="349">
        <f>'２斷絲.IAD.效率'!O71</f>
        <v>0</v>
      </c>
      <c r="K71" s="349">
        <f>'２斷絲.IAD.效率'!P71</f>
        <v>7220</v>
      </c>
      <c r="L71" s="349">
        <f>'２斷絲.IAD.效率'!Q71</f>
        <v>0</v>
      </c>
      <c r="M71" s="349">
        <f>'２斷絲.IAD.效率'!R71</f>
        <v>6</v>
      </c>
      <c r="N71" s="349">
        <f>'２斷絲.IAD.效率'!S71</f>
        <v>0</v>
      </c>
      <c r="O71" s="349">
        <f>'２斷絲.IAD.效率'!T71</f>
        <v>7040</v>
      </c>
      <c r="P71" s="349">
        <f>'２斷絲.IAD.效率'!U71</f>
        <v>0</v>
      </c>
      <c r="Q71" s="349">
        <f>'２斷絲.IAD.效率'!V71</f>
        <v>14</v>
      </c>
      <c r="R71" s="349">
        <f>'２斷絲.IAD.效率'!W71</f>
        <v>0</v>
      </c>
      <c r="S71" s="349">
        <f>'２斷絲.IAD.效率'!X71</f>
        <v>7040</v>
      </c>
      <c r="T71" s="349">
        <f>'２斷絲.IAD.效率'!Y71</f>
        <v>0</v>
      </c>
      <c r="U71" s="345" t="str">
        <f>IF(ISNA(VLOOKUP('２斷絲.IAD.效率'!C71,條件!$A$1:$J$1011,10,0)),"",(VLOOKUP('２斷絲.IAD.效率'!C71,條件!$A$1:$J$1011,10,0)))</f>
        <v>高壓</v>
      </c>
      <c r="V71" s="346" t="str">
        <f>IF(ISNA(VLOOKUP(C71,條件!$A$1:$J$1011,8,0)),"",(VLOOKUP(C71,條件!$A$1:$J$1011,8,0)))</f>
        <v>P227</v>
      </c>
      <c r="W71" s="346">
        <f>IF(ISNA(VLOOKUP(V71,清單!$AG$1:$AH$19,2,1)),"",(VLOOKUP(V71,清單!$AG$1:$AH$19,2,1)))</f>
        <v>1.859</v>
      </c>
      <c r="X71" s="346">
        <f>IF(ISNA(VLOOKUP(C71,條件!$A$1:$J$1011,9,0)),"",(VLOOKUP(C71,條件!$A$1:$J$1011,9,0)))</f>
        <v>3.2</v>
      </c>
      <c r="Y71" s="346">
        <v>24</v>
      </c>
      <c r="Z71" s="346">
        <v>216</v>
      </c>
      <c r="AA71" s="346">
        <f t="shared" si="4"/>
        <v>4.2</v>
      </c>
      <c r="AB71" s="350">
        <f t="shared" si="5"/>
        <v>40475.635199999997</v>
      </c>
      <c r="AC71" s="346"/>
    </row>
    <row r="72" spans="1:29">
      <c r="A72" s="348">
        <f>'２斷絲.IAD.效率'!A72</f>
        <v>46144</v>
      </c>
      <c r="B72" s="338" t="str">
        <f>'２斷絲.IAD.效率'!B72</f>
        <v>T05</v>
      </c>
      <c r="C72" s="338" t="str">
        <f>'２斷絲.IAD.效率'!C72</f>
        <v>2F6IA2</v>
      </c>
      <c r="D72" s="338" t="str">
        <f>'２斷絲.IAD.效率'!D72</f>
        <v>K</v>
      </c>
      <c r="E72" s="349">
        <f>'２斷絲.IAD.效率'!J72</f>
        <v>15</v>
      </c>
      <c r="F72" s="349">
        <f>'２斷絲.IAD.效率'!K72</f>
        <v>0</v>
      </c>
      <c r="G72" s="349">
        <f>'２斷絲.IAD.效率'!L72</f>
        <v>0</v>
      </c>
      <c r="H72" s="349">
        <f>'２斷絲.IAD.效率'!M72</f>
        <v>9910</v>
      </c>
      <c r="I72" s="349">
        <f>'２斷絲.IAD.效率'!N72</f>
        <v>6</v>
      </c>
      <c r="J72" s="349">
        <f>'２斷絲.IAD.效率'!O72</f>
        <v>0</v>
      </c>
      <c r="K72" s="349">
        <f>'２斷絲.IAD.效率'!P72</f>
        <v>0</v>
      </c>
      <c r="L72" s="349">
        <f>'２斷絲.IAD.效率'!Q72</f>
        <v>9910</v>
      </c>
      <c r="M72" s="349">
        <f>'２斷絲.IAD.效率'!R72</f>
        <v>6</v>
      </c>
      <c r="N72" s="349">
        <f>'２斷絲.IAD.效率'!S72</f>
        <v>0</v>
      </c>
      <c r="O72" s="349">
        <f>'２斷絲.IAD.效率'!T72</f>
        <v>0</v>
      </c>
      <c r="P72" s="349">
        <f>'２斷絲.IAD.效率'!U72</f>
        <v>9910</v>
      </c>
      <c r="Q72" s="349">
        <f>'２斷絲.IAD.效率'!V72</f>
        <v>34</v>
      </c>
      <c r="R72" s="349">
        <f>'２斷絲.IAD.效率'!W72</f>
        <v>0</v>
      </c>
      <c r="S72" s="349">
        <f>'２斷絲.IAD.效率'!X72</f>
        <v>0</v>
      </c>
      <c r="T72" s="349">
        <f>'２斷絲.IAD.效率'!Y72</f>
        <v>9910</v>
      </c>
      <c r="U72" s="345"/>
      <c r="V72" s="346" t="str">
        <f>IF(ISNA(VLOOKUP(C72,條件!$A$1:$J$1011,8,0)),"",(VLOOKUP(C72,條件!$A$1:$J$1011,8,0)))</f>
        <v>P204</v>
      </c>
      <c r="W72" s="346">
        <f>IF(ISNA(VLOOKUP(V72,清單!$AG$1:$AH$19,2,1)),"",(VLOOKUP(V72,清單!$AG$1:$AH$19,2,1)))</f>
        <v>1.1890000000000001</v>
      </c>
      <c r="X72" s="346">
        <f>IF(ISNA(VLOOKUP(C72,條件!$A$1:$J$1011,9,0)),"",(VLOOKUP(C72,條件!$A$1:$J$1011,9,0)))</f>
        <v>2.8</v>
      </c>
      <c r="Y72" s="346">
        <v>24</v>
      </c>
      <c r="Z72" s="346">
        <v>216</v>
      </c>
      <c r="AA72" s="346">
        <f t="shared" si="4"/>
        <v>3.8</v>
      </c>
      <c r="AB72" s="350">
        <f t="shared" si="5"/>
        <v>23422.3488</v>
      </c>
      <c r="AC72" s="346"/>
    </row>
    <row r="73" spans="1:29">
      <c r="A73" s="348">
        <f>'２斷絲.IAD.效率'!A73</f>
        <v>46144</v>
      </c>
      <c r="B73" s="338" t="str">
        <f>'２斷絲.IAD.效率'!B73</f>
        <v>T06</v>
      </c>
      <c r="C73" s="338" t="str">
        <f>'２斷絲.IAD.效率'!C73</f>
        <v>2F6GT2</v>
      </c>
      <c r="D73" s="338" t="str">
        <f>'２斷絲.IAD.效率'!D73</f>
        <v>K</v>
      </c>
      <c r="E73" s="349">
        <f>'２斷絲.IAD.效率'!J73</f>
        <v>63</v>
      </c>
      <c r="F73" s="349">
        <f>'２斷絲.IAD.效率'!K73</f>
        <v>14</v>
      </c>
      <c r="G73" s="349">
        <f>'２斷絲.IAD.效率'!L73</f>
        <v>9170</v>
      </c>
      <c r="H73" s="349">
        <f>'２斷絲.IAD.效率'!M73</f>
        <v>8800</v>
      </c>
      <c r="I73" s="349">
        <f>'２斷絲.IAD.效率'!N73</f>
        <v>2</v>
      </c>
      <c r="J73" s="349">
        <f>'２斷絲.IAD.效率'!O73</f>
        <v>0</v>
      </c>
      <c r="K73" s="349">
        <f>'２斷絲.IAD.效率'!P73</f>
        <v>7040</v>
      </c>
      <c r="L73" s="349">
        <f>'２斷絲.IAD.效率'!Q73</f>
        <v>7410</v>
      </c>
      <c r="M73" s="349">
        <f>'２斷絲.IAD.效率'!R73</f>
        <v>67</v>
      </c>
      <c r="N73" s="349">
        <f>'２斷絲.IAD.效率'!S73</f>
        <v>5</v>
      </c>
      <c r="O73" s="349">
        <f>'２斷絲.IAD.效率'!T73</f>
        <v>9260</v>
      </c>
      <c r="P73" s="349">
        <f>'２斷絲.IAD.效率'!U73</f>
        <v>9350</v>
      </c>
      <c r="Q73" s="349">
        <f>'２斷絲.IAD.效率'!V73</f>
        <v>36</v>
      </c>
      <c r="R73" s="349">
        <f>'２斷絲.IAD.效率'!W73</f>
        <v>0</v>
      </c>
      <c r="S73" s="349">
        <f>'２斷絲.IAD.效率'!X73</f>
        <v>9370</v>
      </c>
      <c r="T73" s="349">
        <f>'２斷絲.IAD.效率'!Y73</f>
        <v>7220</v>
      </c>
      <c r="U73" s="345" t="str">
        <f>IF(ISNA(VLOOKUP('２斷絲.IAD.效率'!C73,條件!$A$1:$J$1011,10,0)),"",(VLOOKUP('２斷絲.IAD.效率'!C73,條件!$A$1:$J$1011,10,0)))</f>
        <v>高壓</v>
      </c>
      <c r="V73" s="346" t="str">
        <f>IF(ISNA(VLOOKUP(C73,條件!$A$1:$J$1011,8,0)),"",(VLOOKUP(C73,條件!$A$1:$J$1011,8,0)))</f>
        <v>P204</v>
      </c>
      <c r="W73" s="346">
        <f>IF(ISNA(VLOOKUP(V73,清單!$AG$1:$AH$19,2,1)),"",(VLOOKUP(V73,清單!$AG$1:$AH$19,2,1)))</f>
        <v>1.1890000000000001</v>
      </c>
      <c r="X73" s="346">
        <f>IF(ISNA(VLOOKUP(C73,條件!$A$1:$J$1011,9,0)),"",(VLOOKUP(C73,條件!$A$1:$J$1011,9,0)))</f>
        <v>2.8</v>
      </c>
      <c r="Y73" s="346">
        <v>24</v>
      </c>
      <c r="Z73" s="346">
        <v>216</v>
      </c>
      <c r="AA73" s="346">
        <f t="shared" si="4"/>
        <v>3.8</v>
      </c>
      <c r="AB73" s="350">
        <f t="shared" si="5"/>
        <v>23422.3488</v>
      </c>
      <c r="AC73" s="346"/>
    </row>
    <row r="74" spans="1:29">
      <c r="A74" s="348">
        <f>'２斷絲.IAD.效率'!A74</f>
        <v>46144</v>
      </c>
      <c r="B74" s="338" t="str">
        <f>'２斷絲.IAD.效率'!B74</f>
        <v>S01</v>
      </c>
      <c r="C74" s="338" t="str">
        <f>'２斷絲.IAD.效率'!C74</f>
        <v>停機</v>
      </c>
      <c r="D74" s="338">
        <f>'２斷絲.IAD.效率'!D74</f>
        <v>0</v>
      </c>
      <c r="E74" s="349">
        <f>'２斷絲.IAD.效率'!J74</f>
        <v>0</v>
      </c>
      <c r="F74" s="349">
        <f>'２斷絲.IAD.效率'!K74</f>
        <v>0</v>
      </c>
      <c r="G74" s="349" t="str">
        <f>'２斷絲.IAD.效率'!L74</f>
        <v>停機</v>
      </c>
      <c r="H74" s="349">
        <f>'２斷絲.IAD.效率'!M74</f>
        <v>0</v>
      </c>
      <c r="I74" s="349">
        <f>'２斷絲.IAD.效率'!N74</f>
        <v>0</v>
      </c>
      <c r="J74" s="349">
        <f>'２斷絲.IAD.效率'!O74</f>
        <v>0</v>
      </c>
      <c r="K74" s="349" t="str">
        <f>'２斷絲.IAD.效率'!P74</f>
        <v>停機</v>
      </c>
      <c r="L74" s="349">
        <f>'２斷絲.IAD.效率'!Q74</f>
        <v>0</v>
      </c>
      <c r="M74" s="349">
        <f>'２斷絲.IAD.效率'!R74</f>
        <v>0</v>
      </c>
      <c r="N74" s="349">
        <f>'２斷絲.IAD.效率'!S74</f>
        <v>0</v>
      </c>
      <c r="O74" s="349" t="str">
        <f>'２斷絲.IAD.效率'!T74</f>
        <v>停機</v>
      </c>
      <c r="P74" s="349">
        <f>'２斷絲.IAD.效率'!U74</f>
        <v>0</v>
      </c>
      <c r="Q74" s="349">
        <f>'２斷絲.IAD.效率'!V74</f>
        <v>0</v>
      </c>
      <c r="R74" s="349">
        <f>'２斷絲.IAD.效率'!W74</f>
        <v>0</v>
      </c>
      <c r="S74" s="349" t="str">
        <f>'２斷絲.IAD.效率'!X74</f>
        <v>停機</v>
      </c>
      <c r="T74" s="349">
        <f>'２斷絲.IAD.效率'!Y74</f>
        <v>0</v>
      </c>
      <c r="U74" s="345" t="str">
        <f>IF(ISNA(VLOOKUP('２斷絲.IAD.效率'!C74,條件!$A$1:$J$1011,10,0)),"",(VLOOKUP('２斷絲.IAD.效率'!C74,條件!$A$1:$J$1011,10,0)))</f>
        <v/>
      </c>
      <c r="V74" s="346" t="str">
        <f>IF(ISNA(VLOOKUP(C74,條件!$A$1:$J$1011,8,0)),"",(VLOOKUP(C74,條件!$A$1:$J$1011,8,0)))</f>
        <v/>
      </c>
      <c r="W74" s="346" t="str">
        <f>IF(ISNA(VLOOKUP(V74,清單!$AG$1:$AH$19,2,1)),"",(VLOOKUP(V74,清單!$AG$1:$AH$19,2,1)))</f>
        <v/>
      </c>
      <c r="X74" s="346" t="str">
        <f>IF(ISNA(VLOOKUP(C74,條件!$A$1:$J$1011,9,0)),"",(VLOOKUP(C74,條件!$A$1:$J$1011,9,0)))</f>
        <v/>
      </c>
      <c r="Y74" s="346">
        <v>24</v>
      </c>
      <c r="Z74" s="346">
        <v>216</v>
      </c>
      <c r="AA74" s="346" t="str">
        <f t="shared" si="4"/>
        <v/>
      </c>
      <c r="AB74" s="350" t="str">
        <f t="shared" si="5"/>
        <v/>
      </c>
      <c r="AC74" s="346"/>
    </row>
    <row r="75" spans="1:29">
      <c r="A75" s="348">
        <f>'２斷絲.IAD.效率'!A75</f>
        <v>46144</v>
      </c>
      <c r="B75" s="338" t="str">
        <f>'２斷絲.IAD.效率'!B75</f>
        <v>S02</v>
      </c>
      <c r="C75" s="338" t="str">
        <f>'２斷絲.IAD.效率'!C75</f>
        <v>絲開發</v>
      </c>
      <c r="D75" s="338">
        <f>'２斷絲.IAD.效率'!D75</f>
        <v>0</v>
      </c>
      <c r="E75" s="349">
        <f>'２斷絲.IAD.效率'!J75</f>
        <v>0</v>
      </c>
      <c r="F75" s="349">
        <f>'２斷絲.IAD.效率'!K75</f>
        <v>0</v>
      </c>
      <c r="G75" s="349" t="str">
        <f>'２斷絲.IAD.效率'!L75</f>
        <v>絲開發</v>
      </c>
      <c r="H75" s="349">
        <f>'２斷絲.IAD.效率'!M75</f>
        <v>0</v>
      </c>
      <c r="I75" s="349">
        <f>'２斷絲.IAD.效率'!N75</f>
        <v>0</v>
      </c>
      <c r="J75" s="349">
        <f>'２斷絲.IAD.效率'!O75</f>
        <v>0</v>
      </c>
      <c r="K75" s="349" t="str">
        <f>'２斷絲.IAD.效率'!P75</f>
        <v>絲開發</v>
      </c>
      <c r="L75" s="349">
        <f>'２斷絲.IAD.效率'!Q75</f>
        <v>0</v>
      </c>
      <c r="M75" s="349">
        <f>'２斷絲.IAD.效率'!R75</f>
        <v>0</v>
      </c>
      <c r="N75" s="349">
        <f>'２斷絲.IAD.效率'!S75</f>
        <v>0</v>
      </c>
      <c r="O75" s="349" t="str">
        <f>'２斷絲.IAD.效率'!T75</f>
        <v>絲開發</v>
      </c>
      <c r="P75" s="349">
        <f>'２斷絲.IAD.效率'!U75</f>
        <v>0</v>
      </c>
      <c r="Q75" s="349">
        <f>'２斷絲.IAD.效率'!V75</f>
        <v>0</v>
      </c>
      <c r="R75" s="349">
        <f>'２斷絲.IAD.效率'!W75</f>
        <v>0</v>
      </c>
      <c r="S75" s="349" t="str">
        <f>'２斷絲.IAD.效率'!X75</f>
        <v>絲開發</v>
      </c>
      <c r="T75" s="349">
        <f>'２斷絲.IAD.效率'!Y75</f>
        <v>0</v>
      </c>
      <c r="U75" s="345" t="str">
        <f>IF(ISNA(VLOOKUP('２斷絲.IAD.效率'!C75,條件!$A$1:$J$1011,10,0)),"",(VLOOKUP('２斷絲.IAD.效率'!C75,條件!$A$1:$J$1011,10,0)))</f>
        <v/>
      </c>
      <c r="V75" s="346" t="str">
        <f>IF(ISNA(VLOOKUP(C75,條件!$A$1:$J$1011,8,0)),"",(VLOOKUP(C75,條件!$A$1:$J$1011,8,0)))</f>
        <v/>
      </c>
      <c r="W75" s="346" t="str">
        <f>IF(ISNA(VLOOKUP(V75,清單!$AG$1:$AH$19,2,1)),"",(VLOOKUP(V75,清單!$AG$1:$AH$19,2,1)))</f>
        <v/>
      </c>
      <c r="X75" s="346" t="str">
        <f>IF(ISNA(VLOOKUP(C75,條件!$A$1:$J$1011,9,0)),"",(VLOOKUP(C75,條件!$A$1:$J$1011,9,0)))</f>
        <v/>
      </c>
      <c r="Y75" s="346">
        <v>24</v>
      </c>
      <c r="Z75" s="346">
        <v>216</v>
      </c>
      <c r="AA75" s="346" t="str">
        <f t="shared" si="4"/>
        <v/>
      </c>
      <c r="AB75" s="350" t="str">
        <f t="shared" si="5"/>
        <v/>
      </c>
      <c r="AC75" s="346"/>
    </row>
    <row r="76" spans="1:29">
      <c r="A76" s="348">
        <f>'２斷絲.IAD.效率'!A76</f>
        <v>46144</v>
      </c>
      <c r="B76" s="338" t="str">
        <f>'２斷絲.IAD.效率'!B76</f>
        <v>M01</v>
      </c>
      <c r="C76" s="338" t="str">
        <f>'２斷絲.IAD.效率'!C76</f>
        <v>封存</v>
      </c>
      <c r="D76" s="338">
        <f>'２斷絲.IAD.效率'!D76</f>
        <v>0</v>
      </c>
      <c r="E76" s="349">
        <f>'２斷絲.IAD.效率'!J76</f>
        <v>0</v>
      </c>
      <c r="F76" s="349">
        <f>'２斷絲.IAD.效率'!K76</f>
        <v>0</v>
      </c>
      <c r="G76" s="349" t="str">
        <f>'２斷絲.IAD.效率'!L76</f>
        <v>停機</v>
      </c>
      <c r="H76" s="349">
        <f>'２斷絲.IAD.效率'!M76</f>
        <v>0</v>
      </c>
      <c r="I76" s="349">
        <f>'２斷絲.IAD.效率'!N76</f>
        <v>0</v>
      </c>
      <c r="J76" s="349">
        <f>'２斷絲.IAD.效率'!O76</f>
        <v>0</v>
      </c>
      <c r="K76" s="349" t="str">
        <f>'２斷絲.IAD.效率'!P76</f>
        <v>停機</v>
      </c>
      <c r="L76" s="349">
        <f>'２斷絲.IAD.效率'!Q76</f>
        <v>0</v>
      </c>
      <c r="M76" s="349">
        <f>'２斷絲.IAD.效率'!R76</f>
        <v>0</v>
      </c>
      <c r="N76" s="349">
        <f>'２斷絲.IAD.效率'!S76</f>
        <v>0</v>
      </c>
      <c r="O76" s="349" t="str">
        <f>'２斷絲.IAD.效率'!T76</f>
        <v>停機</v>
      </c>
      <c r="P76" s="349">
        <f>'２斷絲.IAD.效率'!U76</f>
        <v>0</v>
      </c>
      <c r="Q76" s="349">
        <f>'２斷絲.IAD.效率'!V76</f>
        <v>0</v>
      </c>
      <c r="R76" s="349">
        <f>'２斷絲.IAD.效率'!W76</f>
        <v>0</v>
      </c>
      <c r="S76" s="349" t="str">
        <f>'２斷絲.IAD.效率'!X76</f>
        <v>停機</v>
      </c>
      <c r="T76" s="349">
        <f>'２斷絲.IAD.效率'!Y76</f>
        <v>0</v>
      </c>
      <c r="U76" s="345" t="str">
        <f>IF(ISNA(VLOOKUP('２斷絲.IAD.效率'!C76,條件!$A$1:$J$1011,10,0)),"",(VLOOKUP('２斷絲.IAD.效率'!C76,條件!$A$1:$J$1011,10,0)))</f>
        <v/>
      </c>
      <c r="V76" s="346" t="str">
        <f>IF(ISNA(VLOOKUP(C76,條件!$A$1:$J$1011,8,0)),"",(VLOOKUP(C76,條件!$A$1:$J$1011,8,0)))</f>
        <v/>
      </c>
      <c r="W76" s="346" t="str">
        <f>IF(ISNA(VLOOKUP(V76,清單!$AG$1:$AH$19,2,1)),"",(VLOOKUP(V76,清單!$AG$1:$AH$19,2,1)))</f>
        <v/>
      </c>
      <c r="X76" s="346" t="str">
        <f>IF(ISNA(VLOOKUP(C76,條件!$A$1:$J$1011,9,0)),"",(VLOOKUP(C76,條件!$A$1:$J$1011,9,0)))</f>
        <v/>
      </c>
      <c r="Y76" s="346">
        <v>24</v>
      </c>
      <c r="Z76" s="346">
        <v>216</v>
      </c>
      <c r="AA76" s="346" t="str">
        <f t="shared" si="4"/>
        <v/>
      </c>
      <c r="AB76" s="350" t="str">
        <f t="shared" si="5"/>
        <v/>
      </c>
      <c r="AC76" s="346"/>
    </row>
    <row r="77" spans="1:29">
      <c r="A77" s="348">
        <f>'２斷絲.IAD.效率'!A77</f>
        <v>46144</v>
      </c>
      <c r="B77" s="338" t="str">
        <f>'２斷絲.IAD.效率'!B77</f>
        <v>M02</v>
      </c>
      <c r="C77" s="338" t="str">
        <f>'２斷絲.IAD.效率'!C77</f>
        <v>封存</v>
      </c>
      <c r="D77" s="338">
        <f>'２斷絲.IAD.效率'!D77</f>
        <v>0</v>
      </c>
      <c r="E77" s="349">
        <f>'２斷絲.IAD.效率'!J77</f>
        <v>0</v>
      </c>
      <c r="F77" s="349">
        <f>'２斷絲.IAD.效率'!K77</f>
        <v>0</v>
      </c>
      <c r="G77" s="349" t="str">
        <f>'２斷絲.IAD.效率'!L77</f>
        <v>停機</v>
      </c>
      <c r="H77" s="349">
        <f>'２斷絲.IAD.效率'!M77</f>
        <v>0</v>
      </c>
      <c r="I77" s="349">
        <f>'２斷絲.IAD.效率'!N77</f>
        <v>0</v>
      </c>
      <c r="J77" s="349">
        <f>'２斷絲.IAD.效率'!O77</f>
        <v>0</v>
      </c>
      <c r="K77" s="349" t="str">
        <f>'２斷絲.IAD.效率'!P77</f>
        <v>停機</v>
      </c>
      <c r="L77" s="349">
        <f>'２斷絲.IAD.效率'!Q77</f>
        <v>0</v>
      </c>
      <c r="M77" s="349">
        <f>'２斷絲.IAD.效率'!R77</f>
        <v>0</v>
      </c>
      <c r="N77" s="349">
        <f>'２斷絲.IAD.效率'!S77</f>
        <v>0</v>
      </c>
      <c r="O77" s="349" t="str">
        <f>'２斷絲.IAD.效率'!T77</f>
        <v>停機</v>
      </c>
      <c r="P77" s="349">
        <f>'２斷絲.IAD.效率'!U77</f>
        <v>0</v>
      </c>
      <c r="Q77" s="349">
        <f>'２斷絲.IAD.效率'!V77</f>
        <v>0</v>
      </c>
      <c r="R77" s="349">
        <f>'２斷絲.IAD.效率'!W77</f>
        <v>0</v>
      </c>
      <c r="S77" s="349" t="str">
        <f>'２斷絲.IAD.效率'!X77</f>
        <v>停機</v>
      </c>
      <c r="T77" s="349">
        <f>'２斷絲.IAD.效率'!Y77</f>
        <v>0</v>
      </c>
      <c r="U77" s="345" t="str">
        <f>IF(ISNA(VLOOKUP('２斷絲.IAD.效率'!C77,條件!$A$1:$J$1011,10,0)),"",(VLOOKUP('２斷絲.IAD.效率'!C77,條件!$A$1:$J$1011,10,0)))</f>
        <v/>
      </c>
      <c r="V77" s="346" t="str">
        <f>IF(ISNA(VLOOKUP(C77,條件!$A$1:$J$1011,8,0)),"",(VLOOKUP(C77,條件!$A$1:$J$1011,8,0)))</f>
        <v/>
      </c>
      <c r="W77" s="346" t="str">
        <f>IF(ISNA(VLOOKUP(V77,清單!$AG$1:$AH$19,2,1)),"",(VLOOKUP(V77,清單!$AG$1:$AH$19,2,1)))</f>
        <v/>
      </c>
      <c r="X77" s="346" t="str">
        <f>IF(ISNA(VLOOKUP(C77,條件!$A$1:$J$1011,9,0)),"",(VLOOKUP(C77,條件!$A$1:$J$1011,9,0)))</f>
        <v/>
      </c>
      <c r="Y77" s="346">
        <v>24</v>
      </c>
      <c r="Z77" s="346">
        <v>216</v>
      </c>
      <c r="AA77" s="346" t="str">
        <f t="shared" si="4"/>
        <v/>
      </c>
      <c r="AB77" s="350" t="str">
        <f t="shared" si="5"/>
        <v/>
      </c>
      <c r="AC77" s="346"/>
    </row>
    <row r="78" spans="1:29">
      <c r="A78" s="348">
        <f>'２斷絲.IAD.效率'!A78</f>
        <v>46144</v>
      </c>
      <c r="B78" s="338" t="str">
        <f>'２斷絲.IAD.效率'!B78</f>
        <v>M03</v>
      </c>
      <c r="C78" s="338" t="str">
        <f>'２斷絲.IAD.效率'!C78</f>
        <v>封存</v>
      </c>
      <c r="D78" s="338">
        <f>'２斷絲.IAD.效率'!D78</f>
        <v>0</v>
      </c>
      <c r="E78" s="349">
        <f>'２斷絲.IAD.效率'!J78</f>
        <v>0</v>
      </c>
      <c r="F78" s="349">
        <f>'２斷絲.IAD.效率'!K78</f>
        <v>0</v>
      </c>
      <c r="G78" s="349" t="str">
        <f>'２斷絲.IAD.效率'!L78</f>
        <v>停機</v>
      </c>
      <c r="H78" s="349">
        <f>'２斷絲.IAD.效率'!M78</f>
        <v>0</v>
      </c>
      <c r="I78" s="349">
        <f>'２斷絲.IAD.效率'!N78</f>
        <v>0</v>
      </c>
      <c r="J78" s="349">
        <f>'２斷絲.IAD.效率'!O78</f>
        <v>0</v>
      </c>
      <c r="K78" s="349" t="str">
        <f>'２斷絲.IAD.效率'!P78</f>
        <v>停機</v>
      </c>
      <c r="L78" s="349">
        <f>'２斷絲.IAD.效率'!Q78</f>
        <v>0</v>
      </c>
      <c r="M78" s="349">
        <f>'２斷絲.IAD.效率'!R78</f>
        <v>0</v>
      </c>
      <c r="N78" s="349">
        <f>'２斷絲.IAD.效率'!S78</f>
        <v>0</v>
      </c>
      <c r="O78" s="349" t="str">
        <f>'２斷絲.IAD.效率'!T78</f>
        <v>停機</v>
      </c>
      <c r="P78" s="349">
        <f>'２斷絲.IAD.效率'!U78</f>
        <v>0</v>
      </c>
      <c r="Q78" s="349">
        <f>'２斷絲.IAD.效率'!V78</f>
        <v>0</v>
      </c>
      <c r="R78" s="349">
        <f>'２斷絲.IAD.效率'!W78</f>
        <v>0</v>
      </c>
      <c r="S78" s="349" t="str">
        <f>'２斷絲.IAD.效率'!X78</f>
        <v>停機</v>
      </c>
      <c r="T78" s="349">
        <f>'２斷絲.IAD.效率'!Y78</f>
        <v>0</v>
      </c>
      <c r="U78" s="345" t="str">
        <f>IF(ISNA(VLOOKUP('２斷絲.IAD.效率'!C78,條件!$A$1:$J$1011,10,0)),"",(VLOOKUP('２斷絲.IAD.效率'!C78,條件!$A$1:$J$1011,10,0)))</f>
        <v/>
      </c>
      <c r="V78" s="346" t="str">
        <f>IF(ISNA(VLOOKUP(C78,條件!$A$1:$J$1011,8,0)),"",(VLOOKUP(C78,條件!$A$1:$J$1011,8,0)))</f>
        <v/>
      </c>
      <c r="W78" s="346" t="str">
        <f>IF(ISNA(VLOOKUP(V78,清單!$AG$1:$AH$19,2,1)),"",(VLOOKUP(V78,清單!$AG$1:$AH$19,2,1)))</f>
        <v/>
      </c>
      <c r="X78" s="346" t="str">
        <f>IF(ISNA(VLOOKUP(C78,條件!$A$1:$J$1011,9,0)),"",(VLOOKUP(C78,條件!$A$1:$J$1011,9,0)))</f>
        <v/>
      </c>
      <c r="Y78" s="346">
        <v>24</v>
      </c>
      <c r="Z78" s="346">
        <v>216</v>
      </c>
      <c r="AA78" s="346" t="str">
        <f t="shared" si="4"/>
        <v/>
      </c>
      <c r="AB78" s="350" t="str">
        <f t="shared" si="5"/>
        <v/>
      </c>
      <c r="AC78" s="346"/>
    </row>
    <row r="79" spans="1:29">
      <c r="A79" s="348">
        <f>'２斷絲.IAD.效率'!A79</f>
        <v>46144</v>
      </c>
      <c r="B79" s="338" t="str">
        <f>'２斷絲.IAD.效率'!B79</f>
        <v>M04</v>
      </c>
      <c r="C79" s="338" t="str">
        <f>'２斷絲.IAD.效率'!C79</f>
        <v>封存</v>
      </c>
      <c r="D79" s="338">
        <f>'２斷絲.IAD.效率'!D79</f>
        <v>0</v>
      </c>
      <c r="E79" s="349">
        <f>'２斷絲.IAD.效率'!J79</f>
        <v>0</v>
      </c>
      <c r="F79" s="349">
        <f>'２斷絲.IAD.效率'!K79</f>
        <v>0</v>
      </c>
      <c r="G79" s="349" t="str">
        <f>'２斷絲.IAD.效率'!L79</f>
        <v>停機</v>
      </c>
      <c r="H79" s="349">
        <f>'２斷絲.IAD.效率'!M79</f>
        <v>0</v>
      </c>
      <c r="I79" s="349">
        <f>'２斷絲.IAD.效率'!N79</f>
        <v>0</v>
      </c>
      <c r="J79" s="349">
        <f>'２斷絲.IAD.效率'!O79</f>
        <v>0</v>
      </c>
      <c r="K79" s="349" t="str">
        <f>'２斷絲.IAD.效率'!P79</f>
        <v>停機</v>
      </c>
      <c r="L79" s="349">
        <f>'２斷絲.IAD.效率'!Q79</f>
        <v>0</v>
      </c>
      <c r="M79" s="349">
        <f>'２斷絲.IAD.效率'!R79</f>
        <v>0</v>
      </c>
      <c r="N79" s="349">
        <f>'２斷絲.IAD.效率'!S79</f>
        <v>0</v>
      </c>
      <c r="O79" s="349" t="str">
        <f>'２斷絲.IAD.效率'!T79</f>
        <v>停機</v>
      </c>
      <c r="P79" s="349">
        <f>'２斷絲.IAD.效率'!U79</f>
        <v>0</v>
      </c>
      <c r="Q79" s="349">
        <f>'２斷絲.IAD.效率'!V79</f>
        <v>0</v>
      </c>
      <c r="R79" s="349">
        <f>'２斷絲.IAD.效率'!W79</f>
        <v>0</v>
      </c>
      <c r="S79" s="349" t="str">
        <f>'２斷絲.IAD.效率'!X79</f>
        <v>停機</v>
      </c>
      <c r="T79" s="349">
        <f>'２斷絲.IAD.效率'!Y79</f>
        <v>0</v>
      </c>
      <c r="U79" s="345" t="str">
        <f>IF(ISNA(VLOOKUP('２斷絲.IAD.效率'!C79,條件!$A$1:$J$1011,10,0)),"",(VLOOKUP('２斷絲.IAD.效率'!C79,條件!$A$1:$J$1011,10,0)))</f>
        <v/>
      </c>
      <c r="V79" s="346" t="str">
        <f>IF(ISNA(VLOOKUP(C79,條件!$A$1:$J$1011,8,0)),"",(VLOOKUP(C79,條件!$A$1:$J$1011,8,0)))</f>
        <v/>
      </c>
      <c r="W79" s="346" t="str">
        <f>IF(ISNA(VLOOKUP(V79,清單!$AG$1:$AH$19,2,1)),"",(VLOOKUP(V79,清單!$AG$1:$AH$19,2,1)))</f>
        <v/>
      </c>
      <c r="X79" s="346" t="str">
        <f>IF(ISNA(VLOOKUP(C79,條件!$A$1:$J$1011,9,0)),"",(VLOOKUP(C79,條件!$A$1:$J$1011,9,0)))</f>
        <v/>
      </c>
      <c r="Y79" s="346">
        <v>24</v>
      </c>
      <c r="Z79" s="346">
        <v>216</v>
      </c>
      <c r="AA79" s="346" t="str">
        <f t="shared" si="4"/>
        <v/>
      </c>
      <c r="AB79" s="350" t="str">
        <f t="shared" si="5"/>
        <v/>
      </c>
      <c r="AC79" s="346"/>
    </row>
    <row r="80" spans="1:29">
      <c r="A80" s="348">
        <f>'２斷絲.IAD.效率'!A80</f>
        <v>46144</v>
      </c>
      <c r="B80" s="338" t="str">
        <f>'２斷絲.IAD.效率'!B80</f>
        <v>M05</v>
      </c>
      <c r="C80" s="338" t="str">
        <f>'２斷絲.IAD.效率'!C80</f>
        <v>封存</v>
      </c>
      <c r="D80" s="338">
        <f>'２斷絲.IAD.效率'!D80</f>
        <v>0</v>
      </c>
      <c r="E80" s="349">
        <f>'２斷絲.IAD.效率'!J80</f>
        <v>0</v>
      </c>
      <c r="F80" s="349">
        <f>'２斷絲.IAD.效率'!K80</f>
        <v>0</v>
      </c>
      <c r="G80" s="349" t="str">
        <f>'２斷絲.IAD.效率'!L80</f>
        <v>停機</v>
      </c>
      <c r="H80" s="349">
        <f>'２斷絲.IAD.效率'!M80</f>
        <v>0</v>
      </c>
      <c r="I80" s="349">
        <f>'２斷絲.IAD.效率'!N80</f>
        <v>0</v>
      </c>
      <c r="J80" s="349">
        <f>'２斷絲.IAD.效率'!O80</f>
        <v>0</v>
      </c>
      <c r="K80" s="349" t="str">
        <f>'２斷絲.IAD.效率'!P80</f>
        <v>停機</v>
      </c>
      <c r="L80" s="349">
        <f>'２斷絲.IAD.效率'!Q80</f>
        <v>0</v>
      </c>
      <c r="M80" s="349">
        <f>'２斷絲.IAD.效率'!R80</f>
        <v>0</v>
      </c>
      <c r="N80" s="349">
        <f>'２斷絲.IAD.效率'!S80</f>
        <v>0</v>
      </c>
      <c r="O80" s="349" t="str">
        <f>'２斷絲.IAD.效率'!T80</f>
        <v>停機</v>
      </c>
      <c r="P80" s="349">
        <f>'２斷絲.IAD.效率'!U80</f>
        <v>0</v>
      </c>
      <c r="Q80" s="349">
        <f>'２斷絲.IAD.效率'!V80</f>
        <v>0</v>
      </c>
      <c r="R80" s="349">
        <f>'２斷絲.IAD.效率'!W80</f>
        <v>0</v>
      </c>
      <c r="S80" s="349" t="str">
        <f>'２斷絲.IAD.效率'!X80</f>
        <v>停機</v>
      </c>
      <c r="T80" s="349">
        <f>'２斷絲.IAD.效率'!Y80</f>
        <v>0</v>
      </c>
      <c r="U80" s="345" t="str">
        <f>IF(ISNA(VLOOKUP('２斷絲.IAD.效率'!C80,條件!$A$1:$J$1011,10,0)),"",(VLOOKUP('２斷絲.IAD.效率'!C80,條件!$A$1:$J$1011,10,0)))</f>
        <v/>
      </c>
      <c r="V80" s="346" t="str">
        <f>IF(ISNA(VLOOKUP(C80,條件!$A$1:$J$1011,8,0)),"",(VLOOKUP(C80,條件!$A$1:$J$1011,8,0)))</f>
        <v/>
      </c>
      <c r="W80" s="346" t="str">
        <f>IF(ISNA(VLOOKUP(V80,清單!$AG$1:$AH$19,2,1)),"",(VLOOKUP(V80,清單!$AG$1:$AH$19,2,1)))</f>
        <v/>
      </c>
      <c r="X80" s="346" t="str">
        <f>IF(ISNA(VLOOKUP(C80,條件!$A$1:$J$1011,9,0)),"",(VLOOKUP(C80,條件!$A$1:$J$1011,9,0)))</f>
        <v/>
      </c>
      <c r="Y80" s="346">
        <v>24</v>
      </c>
      <c r="Z80" s="346">
        <v>216</v>
      </c>
      <c r="AA80" s="346" t="str">
        <f t="shared" si="4"/>
        <v/>
      </c>
      <c r="AB80" s="350" t="str">
        <f t="shared" si="5"/>
        <v/>
      </c>
      <c r="AC80" s="346"/>
    </row>
    <row r="81" spans="1:29">
      <c r="A81" s="348">
        <f>'２斷絲.IAD.效率'!A81</f>
        <v>46144</v>
      </c>
      <c r="B81" s="338" t="str">
        <f>'２斷絲.IAD.效率'!B81</f>
        <v>M06</v>
      </c>
      <c r="C81" s="338" t="str">
        <f>'２斷絲.IAD.效率'!C81</f>
        <v>封存</v>
      </c>
      <c r="D81" s="338">
        <f>'２斷絲.IAD.效率'!D81</f>
        <v>0</v>
      </c>
      <c r="E81" s="349">
        <f>'２斷絲.IAD.效率'!J81</f>
        <v>0</v>
      </c>
      <c r="F81" s="349">
        <f>'２斷絲.IAD.效率'!K81</f>
        <v>0</v>
      </c>
      <c r="G81" s="349" t="str">
        <f>'２斷絲.IAD.效率'!L81</f>
        <v>停機</v>
      </c>
      <c r="H81" s="349">
        <f>'２斷絲.IAD.效率'!M81</f>
        <v>0</v>
      </c>
      <c r="I81" s="349">
        <f>'２斷絲.IAD.效率'!N81</f>
        <v>0</v>
      </c>
      <c r="J81" s="349">
        <f>'２斷絲.IAD.效率'!O81</f>
        <v>0</v>
      </c>
      <c r="K81" s="349" t="str">
        <f>'２斷絲.IAD.效率'!P81</f>
        <v>停機</v>
      </c>
      <c r="L81" s="349">
        <f>'２斷絲.IAD.效率'!Q81</f>
        <v>0</v>
      </c>
      <c r="M81" s="349">
        <f>'２斷絲.IAD.效率'!R81</f>
        <v>0</v>
      </c>
      <c r="N81" s="349">
        <f>'２斷絲.IAD.效率'!S81</f>
        <v>0</v>
      </c>
      <c r="O81" s="349" t="str">
        <f>'２斷絲.IAD.效率'!T81</f>
        <v>停機</v>
      </c>
      <c r="P81" s="349">
        <f>'２斷絲.IAD.效率'!U81</f>
        <v>0</v>
      </c>
      <c r="Q81" s="349">
        <f>'２斷絲.IAD.效率'!V81</f>
        <v>0</v>
      </c>
      <c r="R81" s="349">
        <f>'２斷絲.IAD.效率'!W81</f>
        <v>0</v>
      </c>
      <c r="S81" s="349" t="str">
        <f>'２斷絲.IAD.效率'!X81</f>
        <v>停機</v>
      </c>
      <c r="T81" s="349">
        <f>'２斷絲.IAD.效率'!Y81</f>
        <v>0</v>
      </c>
      <c r="U81" s="345" t="str">
        <f>IF(ISNA(VLOOKUP('２斷絲.IAD.效率'!C81,條件!$A$1:$J$1011,10,0)),"",(VLOOKUP('２斷絲.IAD.效率'!C81,條件!$A$1:$J$1011,10,0)))</f>
        <v/>
      </c>
      <c r="V81" s="346" t="str">
        <f>IF(ISNA(VLOOKUP(C81,條件!$A$1:$J$1011,8,0)),"",(VLOOKUP(C81,條件!$A$1:$J$1011,8,0)))</f>
        <v/>
      </c>
      <c r="W81" s="346" t="str">
        <f>IF(ISNA(VLOOKUP(V81,清單!$AG$1:$AH$19,2,1)),"",(VLOOKUP(V81,清單!$AG$1:$AH$19,2,1)))</f>
        <v/>
      </c>
      <c r="X81" s="346" t="str">
        <f>IF(ISNA(VLOOKUP(C81,條件!$A$1:$J$1011,9,0)),"",(VLOOKUP(C81,條件!$A$1:$J$1011,9,0)))</f>
        <v/>
      </c>
      <c r="Y81" s="346">
        <v>24</v>
      </c>
      <c r="Z81" s="346">
        <v>216</v>
      </c>
      <c r="AA81" s="346" t="str">
        <f t="shared" si="4"/>
        <v/>
      </c>
      <c r="AB81" s="350" t="str">
        <f t="shared" si="5"/>
        <v/>
      </c>
      <c r="AC81" s="346"/>
    </row>
    <row r="82" spans="1:29">
      <c r="A82" s="348">
        <f>'２斷絲.IAD.效率'!A82</f>
        <v>46144</v>
      </c>
      <c r="B82" s="338" t="str">
        <f>'２斷絲.IAD.效率'!B82</f>
        <v>M07</v>
      </c>
      <c r="C82" s="338" t="str">
        <f>'２斷絲.IAD.效率'!C82</f>
        <v>封存</v>
      </c>
      <c r="D82" s="338">
        <f>'２斷絲.IAD.效率'!D82</f>
        <v>0</v>
      </c>
      <c r="E82" s="349">
        <f>'２斷絲.IAD.效率'!J82</f>
        <v>0</v>
      </c>
      <c r="F82" s="349">
        <f>'２斷絲.IAD.效率'!K82</f>
        <v>0</v>
      </c>
      <c r="G82" s="349" t="str">
        <f>'２斷絲.IAD.效率'!L82</f>
        <v>停機</v>
      </c>
      <c r="H82" s="349">
        <f>'２斷絲.IAD.效率'!M82</f>
        <v>0</v>
      </c>
      <c r="I82" s="349">
        <f>'２斷絲.IAD.效率'!N82</f>
        <v>0</v>
      </c>
      <c r="J82" s="349">
        <f>'２斷絲.IAD.效率'!O82</f>
        <v>0</v>
      </c>
      <c r="K82" s="349" t="str">
        <f>'２斷絲.IAD.效率'!P82</f>
        <v>停機</v>
      </c>
      <c r="L82" s="349">
        <f>'２斷絲.IAD.效率'!Q82</f>
        <v>0</v>
      </c>
      <c r="M82" s="349">
        <f>'２斷絲.IAD.效率'!R82</f>
        <v>0</v>
      </c>
      <c r="N82" s="349">
        <f>'２斷絲.IAD.效率'!S82</f>
        <v>0</v>
      </c>
      <c r="O82" s="349" t="str">
        <f>'２斷絲.IAD.效率'!T82</f>
        <v>停機</v>
      </c>
      <c r="P82" s="349">
        <f>'２斷絲.IAD.效率'!U82</f>
        <v>0</v>
      </c>
      <c r="Q82" s="349">
        <f>'２斷絲.IAD.效率'!V82</f>
        <v>0</v>
      </c>
      <c r="R82" s="349">
        <f>'２斷絲.IAD.效率'!W82</f>
        <v>0</v>
      </c>
      <c r="S82" s="349" t="str">
        <f>'２斷絲.IAD.效率'!X82</f>
        <v>停機</v>
      </c>
      <c r="T82" s="349">
        <f>'２斷絲.IAD.效率'!Y82</f>
        <v>0</v>
      </c>
      <c r="U82" s="345" t="str">
        <f>IF(ISNA(VLOOKUP('２斷絲.IAD.效率'!C82,條件!$A$1:$J$1011,10,0)),"",(VLOOKUP('２斷絲.IAD.效率'!C82,條件!$A$1:$J$1011,10,0)))</f>
        <v/>
      </c>
      <c r="V82" s="346" t="str">
        <f>IF(ISNA(VLOOKUP(C82,條件!$A$1:$J$1011,8,0)),"",(VLOOKUP(C82,條件!$A$1:$J$1011,8,0)))</f>
        <v/>
      </c>
      <c r="W82" s="346" t="str">
        <f>IF(ISNA(VLOOKUP(V82,清單!$AG$1:$AH$19,2,1)),"",(VLOOKUP(V82,清單!$AG$1:$AH$19,2,1)))</f>
        <v/>
      </c>
      <c r="X82" s="346" t="str">
        <f>IF(ISNA(VLOOKUP(C82,條件!$A$1:$J$1011,9,0)),"",(VLOOKUP(C82,條件!$A$1:$J$1011,9,0)))</f>
        <v/>
      </c>
      <c r="Y82" s="346">
        <v>24</v>
      </c>
      <c r="Z82" s="346">
        <v>216</v>
      </c>
      <c r="AA82" s="346" t="str">
        <f t="shared" si="4"/>
        <v/>
      </c>
      <c r="AB82" s="350" t="str">
        <f t="shared" si="5"/>
        <v/>
      </c>
      <c r="AC82" s="346"/>
    </row>
    <row r="83" spans="1:29">
      <c r="A83" s="348">
        <f>'２斷絲.IAD.效率'!A83</f>
        <v>46144</v>
      </c>
      <c r="B83" s="338" t="str">
        <f>'２斷絲.IAD.效率'!B83</f>
        <v>M08</v>
      </c>
      <c r="C83" s="338" t="str">
        <f>'２斷絲.IAD.效率'!C83</f>
        <v>封存</v>
      </c>
      <c r="D83" s="338">
        <f>'２斷絲.IAD.效率'!D83</f>
        <v>0</v>
      </c>
      <c r="E83" s="349">
        <f>'２斷絲.IAD.效率'!J83</f>
        <v>0</v>
      </c>
      <c r="F83" s="349">
        <f>'２斷絲.IAD.效率'!K83</f>
        <v>0</v>
      </c>
      <c r="G83" s="349" t="str">
        <f>'２斷絲.IAD.效率'!L83</f>
        <v>停機</v>
      </c>
      <c r="H83" s="349">
        <f>'２斷絲.IAD.效率'!M83</f>
        <v>0</v>
      </c>
      <c r="I83" s="349">
        <f>'２斷絲.IAD.效率'!N83</f>
        <v>0</v>
      </c>
      <c r="J83" s="349">
        <f>'２斷絲.IAD.效率'!O83</f>
        <v>0</v>
      </c>
      <c r="K83" s="349" t="str">
        <f>'２斷絲.IAD.效率'!P83</f>
        <v>停機</v>
      </c>
      <c r="L83" s="349">
        <f>'２斷絲.IAD.效率'!Q83</f>
        <v>0</v>
      </c>
      <c r="M83" s="349">
        <f>'２斷絲.IAD.效率'!R83</f>
        <v>0</v>
      </c>
      <c r="N83" s="349">
        <f>'２斷絲.IAD.效率'!S83</f>
        <v>0</v>
      </c>
      <c r="O83" s="349" t="str">
        <f>'２斷絲.IAD.效率'!T83</f>
        <v>停機</v>
      </c>
      <c r="P83" s="349">
        <f>'２斷絲.IAD.效率'!U83</f>
        <v>0</v>
      </c>
      <c r="Q83" s="349">
        <f>'２斷絲.IAD.效率'!V83</f>
        <v>0</v>
      </c>
      <c r="R83" s="349">
        <f>'２斷絲.IAD.效率'!W83</f>
        <v>0</v>
      </c>
      <c r="S83" s="349" t="str">
        <f>'２斷絲.IAD.效率'!X83</f>
        <v>停機</v>
      </c>
      <c r="T83" s="349">
        <f>'２斷絲.IAD.效率'!Y83</f>
        <v>0</v>
      </c>
      <c r="U83" s="345" t="str">
        <f>IF(ISNA(VLOOKUP('２斷絲.IAD.效率'!C83,條件!$A$1:$J$1011,10,0)),"",(VLOOKUP('２斷絲.IAD.效率'!C83,條件!$A$1:$J$1011,10,0)))</f>
        <v/>
      </c>
      <c r="V83" s="346" t="str">
        <f>IF(ISNA(VLOOKUP(C83,條件!$A$1:$J$1011,8,0)),"",(VLOOKUP(C83,條件!$A$1:$J$1011,8,0)))</f>
        <v/>
      </c>
      <c r="W83" s="346" t="str">
        <f>IF(ISNA(VLOOKUP(V83,清單!$AG$1:$AH$19,2,1)),"",(VLOOKUP(V83,清單!$AG$1:$AH$19,2,1)))</f>
        <v/>
      </c>
      <c r="X83" s="346" t="str">
        <f>IF(ISNA(VLOOKUP(C83,條件!$A$1:$J$1011,9,0)),"",(VLOOKUP(C83,條件!$A$1:$J$1011,9,0)))</f>
        <v/>
      </c>
      <c r="Y83" s="346">
        <v>24</v>
      </c>
      <c r="Z83" s="346">
        <v>216</v>
      </c>
      <c r="AA83" s="346" t="str">
        <f t="shared" si="4"/>
        <v/>
      </c>
      <c r="AB83" s="350" t="str">
        <f t="shared" si="5"/>
        <v/>
      </c>
      <c r="AC83" s="346"/>
    </row>
    <row r="84" spans="1:29">
      <c r="A84" s="348">
        <f>'２斷絲.IAD.效率'!A84</f>
        <v>46145</v>
      </c>
      <c r="B84" s="338" t="str">
        <f>'２斷絲.IAD.效率'!B84</f>
        <v>A07</v>
      </c>
      <c r="C84" s="338" t="str">
        <f>'２斷絲.IAD.效率'!C84</f>
        <v>停機</v>
      </c>
      <c r="D84" s="338">
        <f>'２斷絲.IAD.效率'!D84</f>
        <v>0</v>
      </c>
      <c r="E84" s="349">
        <f>'２斷絲.IAD.效率'!J84</f>
        <v>0</v>
      </c>
      <c r="F84" s="349">
        <f>'２斷絲.IAD.效率'!K84</f>
        <v>0</v>
      </c>
      <c r="G84" s="349" t="str">
        <f>'２斷絲.IAD.效率'!L84</f>
        <v>停機</v>
      </c>
      <c r="H84" s="349">
        <f>'２斷絲.IAD.效率'!M84</f>
        <v>0</v>
      </c>
      <c r="I84" s="349">
        <f>'２斷絲.IAD.效率'!N84</f>
        <v>0</v>
      </c>
      <c r="J84" s="349">
        <f>'２斷絲.IAD.效率'!O84</f>
        <v>0</v>
      </c>
      <c r="K84" s="349" t="str">
        <f>'２斷絲.IAD.效率'!P84</f>
        <v>停機</v>
      </c>
      <c r="L84" s="349">
        <f>'２斷絲.IAD.效率'!Q84</f>
        <v>0</v>
      </c>
      <c r="M84" s="349">
        <f>'２斷絲.IAD.效率'!R84</f>
        <v>0</v>
      </c>
      <c r="N84" s="349">
        <f>'２斷絲.IAD.效率'!S84</f>
        <v>0</v>
      </c>
      <c r="O84" s="349" t="str">
        <f>'２斷絲.IAD.效率'!T84</f>
        <v>停機</v>
      </c>
      <c r="P84" s="349">
        <f>'２斷絲.IAD.效率'!U84</f>
        <v>0</v>
      </c>
      <c r="Q84" s="349">
        <f>'２斷絲.IAD.效率'!V84</f>
        <v>0</v>
      </c>
      <c r="R84" s="349">
        <f>'２斷絲.IAD.效率'!W84</f>
        <v>0</v>
      </c>
      <c r="S84" s="349" t="str">
        <f>'２斷絲.IAD.效率'!X84</f>
        <v>停機</v>
      </c>
      <c r="T84" s="349">
        <f>'２斷絲.IAD.效率'!Y84</f>
        <v>0</v>
      </c>
      <c r="U84" s="345" t="str">
        <f>IF(ISNA(VLOOKUP('２斷絲.IAD.效率'!C84,條件!$A$1:$J$1011,10,0)),"",(VLOOKUP('２斷絲.IAD.效率'!C84,條件!$A$1:$J$1011,10,0)))</f>
        <v/>
      </c>
      <c r="V84" s="346" t="str">
        <f>IF(ISNA(VLOOKUP(C84,條件!$A$1:$J$1011,8,0)),"",(VLOOKUP(C84,條件!$A$1:$J$1011,8,0)))</f>
        <v/>
      </c>
      <c r="W84" s="346" t="str">
        <f>IF(ISNA(VLOOKUP(V84,清單!$AG$1:$AH$19,2,1)),"",(VLOOKUP(V84,清單!$AG$1:$AH$19,2,1)))</f>
        <v/>
      </c>
      <c r="X84" s="346" t="str">
        <f>IF(ISNA(VLOOKUP(C84,條件!$A$1:$J$1011,9,0)),"",(VLOOKUP(C84,條件!$A$1:$J$1011,9,0)))</f>
        <v/>
      </c>
      <c r="Y84" s="346">
        <v>24</v>
      </c>
      <c r="Z84" s="346">
        <v>216</v>
      </c>
      <c r="AA84" s="346" t="str">
        <f t="shared" si="4"/>
        <v/>
      </c>
      <c r="AB84" s="350" t="str">
        <f t="shared" si="5"/>
        <v/>
      </c>
      <c r="AC84" s="346"/>
    </row>
    <row r="85" spans="1:29">
      <c r="A85" s="348">
        <f>'２斷絲.IAD.效率'!A85</f>
        <v>46145</v>
      </c>
      <c r="B85" s="338" t="str">
        <f>'２斷絲.IAD.效率'!B85</f>
        <v>A08</v>
      </c>
      <c r="C85" s="338" t="str">
        <f>'２斷絲.IAD.效率'!C85</f>
        <v>2FA032</v>
      </c>
      <c r="D85" s="338">
        <f>'２斷絲.IAD.效率'!D85</f>
        <v>0</v>
      </c>
      <c r="E85" s="349">
        <f>'２斷絲.IAD.效率'!J85</f>
        <v>19</v>
      </c>
      <c r="F85" s="349">
        <f>'２斷絲.IAD.效率'!K85</f>
        <v>0</v>
      </c>
      <c r="G85" s="349">
        <f>'２斷絲.IAD.效率'!L85</f>
        <v>9128</v>
      </c>
      <c r="H85" s="349">
        <f>'２斷絲.IAD.效率'!M85</f>
        <v>8396</v>
      </c>
      <c r="I85" s="349">
        <f>'２斷絲.IAD.效率'!N85</f>
        <v>8</v>
      </c>
      <c r="J85" s="349">
        <f>'２斷絲.IAD.效率'!O85</f>
        <v>0</v>
      </c>
      <c r="K85" s="349">
        <f>'２斷絲.IAD.效率'!P85</f>
        <v>8968</v>
      </c>
      <c r="L85" s="349">
        <f>'２斷絲.IAD.效率'!Q85</f>
        <v>8307</v>
      </c>
      <c r="M85" s="349">
        <f>'２斷絲.IAD.效率'!R85</f>
        <v>10</v>
      </c>
      <c r="N85" s="349">
        <f>'２斷絲.IAD.效率'!S85</f>
        <v>0</v>
      </c>
      <c r="O85" s="349">
        <f>'２斷絲.IAD.效率'!T85</f>
        <v>8964</v>
      </c>
      <c r="P85" s="349">
        <f>'２斷絲.IAD.效率'!U85</f>
        <v>8349</v>
      </c>
      <c r="Q85" s="349">
        <f>'２斷絲.IAD.效率'!V85</f>
        <v>22</v>
      </c>
      <c r="R85" s="349">
        <f>'２斷絲.IAD.效率'!W85</f>
        <v>0</v>
      </c>
      <c r="S85" s="349">
        <f>'２斷絲.IAD.效率'!X85</f>
        <v>8733</v>
      </c>
      <c r="T85" s="349">
        <f>'２斷絲.IAD.效率'!Y85</f>
        <v>8456</v>
      </c>
      <c r="U85" s="345" t="str">
        <f>IF(ISNA(VLOOKUP('２斷絲.IAD.效率'!C85,條件!$A$1:$J$1011,10,0)),"",(VLOOKUP('２斷絲.IAD.效率'!C85,條件!$A$1:$J$1011,10,0)))</f>
        <v>低壓</v>
      </c>
      <c r="V85" s="346" t="str">
        <f>IF(ISNA(VLOOKUP(C85,條件!$A$1:$J$1011,8,0)),"",(VLOOKUP(C85,條件!$A$1:$J$1011,8,0)))</f>
        <v>P203</v>
      </c>
      <c r="W85" s="346">
        <f>IF(ISNA(VLOOKUP(V85,清單!$AG$1:$AH$19,2,1)),"",(VLOOKUP(V85,清單!$AG$1:$AH$19,2,1)))</f>
        <v>0.91100000000000003</v>
      </c>
      <c r="X85" s="346">
        <f>IF(ISNA(VLOOKUP(C85,條件!$A$1:$J$1011,9,0)),"",(VLOOKUP(C85,條件!$A$1:$J$1011,9,0)))</f>
        <v>1.8</v>
      </c>
      <c r="Y85" s="346">
        <v>24</v>
      </c>
      <c r="Z85" s="346">
        <v>216</v>
      </c>
      <c r="AA85" s="346">
        <f t="shared" si="4"/>
        <v>2.8</v>
      </c>
      <c r="AB85" s="350">
        <f t="shared" si="5"/>
        <v>13223.3472</v>
      </c>
      <c r="AC85" s="346"/>
    </row>
    <row r="86" spans="1:29">
      <c r="A86" s="348">
        <f>'２斷絲.IAD.效率'!A86</f>
        <v>46145</v>
      </c>
      <c r="B86" s="338" t="str">
        <f>'２斷絲.IAD.效率'!B86</f>
        <v>A09</v>
      </c>
      <c r="C86" s="338" t="str">
        <f>'２斷絲.IAD.效率'!C86</f>
        <v>2F42S2</v>
      </c>
      <c r="D86" s="338" t="str">
        <f>'２斷絲.IAD.效率'!D86</f>
        <v>K</v>
      </c>
      <c r="E86" s="349">
        <f>'２斷絲.IAD.效率'!J86</f>
        <v>0</v>
      </c>
      <c r="F86" s="349">
        <f>'２斷絲.IAD.效率'!K86</f>
        <v>0</v>
      </c>
      <c r="G86" s="349" t="str">
        <f>'２斷絲.IAD.效率'!L86</f>
        <v>了機</v>
      </c>
      <c r="H86" s="349">
        <f>'２斷絲.IAD.效率'!M86</f>
        <v>0</v>
      </c>
      <c r="I86" s="349">
        <f>'２斷絲.IAD.效率'!N86</f>
        <v>0</v>
      </c>
      <c r="J86" s="349">
        <f>'２斷絲.IAD.效率'!O86</f>
        <v>0</v>
      </c>
      <c r="K86" s="349" t="str">
        <f>'２斷絲.IAD.效率'!P86</f>
        <v>了機</v>
      </c>
      <c r="L86" s="349">
        <f>'２斷絲.IAD.效率'!Q86</f>
        <v>0</v>
      </c>
      <c r="M86" s="349">
        <f>'２斷絲.IAD.效率'!R86</f>
        <v>0</v>
      </c>
      <c r="N86" s="349">
        <f>'２斷絲.IAD.效率'!S86</f>
        <v>0</v>
      </c>
      <c r="O86" s="349" t="str">
        <f>'２斷絲.IAD.效率'!T86</f>
        <v>了機</v>
      </c>
      <c r="P86" s="349">
        <f>'２斷絲.IAD.效率'!U86</f>
        <v>0</v>
      </c>
      <c r="Q86" s="349">
        <f>'２斷絲.IAD.效率'!V86</f>
        <v>0</v>
      </c>
      <c r="R86" s="349">
        <f>'２斷絲.IAD.效率'!W86</f>
        <v>0</v>
      </c>
      <c r="S86" s="349" t="str">
        <f>'２斷絲.IAD.效率'!X86</f>
        <v>了機</v>
      </c>
      <c r="T86" s="349">
        <f>'２斷絲.IAD.效率'!Y86</f>
        <v>0</v>
      </c>
      <c r="U86" s="345" t="str">
        <f>IF(ISNA(VLOOKUP('２斷絲.IAD.效率'!C86,條件!$A$1:$J$1011,10,0)),"",(VLOOKUP('２斷絲.IAD.效率'!C86,條件!$A$1:$J$1011,10,0)))</f>
        <v>低壓</v>
      </c>
      <c r="V86" s="346" t="str">
        <f>IF(ISNA(VLOOKUP(C86,條件!$A$1:$J$1011,8,0)),"",(VLOOKUP(C86,條件!$A$1:$J$1011,8,0)))</f>
        <v>P204</v>
      </c>
      <c r="W86" s="346">
        <f>IF(ISNA(VLOOKUP(V86,清單!$AG$1:$AH$19,2,1)),"",(VLOOKUP(V86,清單!$AG$1:$AH$19,2,1)))</f>
        <v>1.1890000000000001</v>
      </c>
      <c r="X86" s="346">
        <f>IF(ISNA(VLOOKUP(C86,條件!$A$1:$J$1011,9,0)),"",(VLOOKUP(C86,條件!$A$1:$J$1011,9,0)))</f>
        <v>2.2999999999999998</v>
      </c>
      <c r="Y86" s="346">
        <v>24</v>
      </c>
      <c r="Z86" s="346">
        <v>216</v>
      </c>
      <c r="AA86" s="346">
        <f t="shared" si="4"/>
        <v>3.3</v>
      </c>
      <c r="AB86" s="350">
        <f t="shared" si="5"/>
        <v>20340.460800000001</v>
      </c>
      <c r="AC86" s="346"/>
    </row>
    <row r="87" spans="1:29">
      <c r="A87" s="348">
        <f>'２斷絲.IAD.效率'!A87</f>
        <v>46145</v>
      </c>
      <c r="B87" s="338" t="str">
        <f>'２斷絲.IAD.效率'!B87</f>
        <v>A09</v>
      </c>
      <c r="C87" s="338" t="str">
        <f>'２斷絲.IAD.效率'!C87</f>
        <v>2F43L2</v>
      </c>
      <c r="D87" s="338" t="str">
        <f>'２斷絲.IAD.效率'!D87</f>
        <v>K</v>
      </c>
      <c r="E87" s="349">
        <f>'２斷絲.IAD.效率'!J87</f>
        <v>24</v>
      </c>
      <c r="F87" s="349">
        <f>'２斷絲.IAD.效率'!K87</f>
        <v>0</v>
      </c>
      <c r="G87" s="349">
        <f>'２斷絲.IAD.效率'!L87</f>
        <v>0</v>
      </c>
      <c r="H87" s="349">
        <f>'２斷絲.IAD.效率'!M87</f>
        <v>7501</v>
      </c>
      <c r="I87" s="349">
        <f>'２斷絲.IAD.效率'!N87</f>
        <v>4</v>
      </c>
      <c r="J87" s="349">
        <f>'２斷絲.IAD.效率'!O87</f>
        <v>0</v>
      </c>
      <c r="K87" s="349">
        <f>'２斷絲.IAD.效率'!P87</f>
        <v>0</v>
      </c>
      <c r="L87" s="349">
        <f>'２斷絲.IAD.效率'!Q87</f>
        <v>8416</v>
      </c>
      <c r="M87" s="349">
        <f>'２斷絲.IAD.效率'!R87</f>
        <v>4</v>
      </c>
      <c r="N87" s="349">
        <f>'２斷絲.IAD.效率'!S87</f>
        <v>0</v>
      </c>
      <c r="O87" s="349">
        <f>'２斷絲.IAD.效率'!T87</f>
        <v>0</v>
      </c>
      <c r="P87" s="349">
        <f>'２斷絲.IAD.效率'!U87</f>
        <v>8461</v>
      </c>
      <c r="Q87" s="349">
        <f>'２斷絲.IAD.效率'!V87</f>
        <v>6</v>
      </c>
      <c r="R87" s="349">
        <f>'２斷絲.IAD.效率'!W87</f>
        <v>0</v>
      </c>
      <c r="S87" s="349">
        <f>'２斷絲.IAD.效率'!X87</f>
        <v>0</v>
      </c>
      <c r="T87" s="349">
        <f>'２斷絲.IAD.效率'!Y87</f>
        <v>7996</v>
      </c>
      <c r="U87" s="345"/>
      <c r="V87" s="346" t="str">
        <f>IF(ISNA(VLOOKUP(C87,條件!$A$1:$J$1011,8,0)),"",(VLOOKUP(C87,條件!$A$1:$J$1011,8,0)))</f>
        <v>P204</v>
      </c>
      <c r="W87" s="346">
        <f>IF(ISNA(VLOOKUP(V87,清單!$AG$1:$AH$19,2,1)),"",(VLOOKUP(V87,清單!$AG$1:$AH$19,2,1)))</f>
        <v>1.1890000000000001</v>
      </c>
      <c r="X87" s="346">
        <f>IF(ISNA(VLOOKUP(C87,條件!$A$1:$J$1011,9,0)),"",(VLOOKUP(C87,條件!$A$1:$J$1011,9,0)))</f>
        <v>2.2999999999999998</v>
      </c>
      <c r="Y87" s="346">
        <v>24</v>
      </c>
      <c r="Z87" s="346">
        <v>216</v>
      </c>
      <c r="AA87" s="346">
        <f t="shared" si="4"/>
        <v>3.3</v>
      </c>
      <c r="AB87" s="350">
        <f t="shared" si="5"/>
        <v>20340.460800000001</v>
      </c>
      <c r="AC87" s="346"/>
    </row>
    <row r="88" spans="1:29">
      <c r="A88" s="348">
        <f>'２斷絲.IAD.效率'!A88</f>
        <v>46145</v>
      </c>
      <c r="B88" s="338" t="str">
        <f>'２斷絲.IAD.效率'!B88</f>
        <v>A10</v>
      </c>
      <c r="C88" s="338" t="str">
        <f>'２斷絲.IAD.效率'!C88</f>
        <v>停機</v>
      </c>
      <c r="D88" s="338">
        <f>'２斷絲.IAD.效率'!D88</f>
        <v>0</v>
      </c>
      <c r="E88" s="349">
        <f>'２斷絲.IAD.效率'!J88</f>
        <v>0</v>
      </c>
      <c r="F88" s="349">
        <f>'２斷絲.IAD.效率'!K88</f>
        <v>0</v>
      </c>
      <c r="G88" s="349" t="str">
        <f>'２斷絲.IAD.效率'!L88</f>
        <v>停機</v>
      </c>
      <c r="H88" s="349">
        <f>'２斷絲.IAD.效率'!M88</f>
        <v>0</v>
      </c>
      <c r="I88" s="349">
        <f>'２斷絲.IAD.效率'!N88</f>
        <v>0</v>
      </c>
      <c r="J88" s="349">
        <f>'２斷絲.IAD.效率'!O88</f>
        <v>0</v>
      </c>
      <c r="K88" s="349" t="str">
        <f>'２斷絲.IAD.效率'!P88</f>
        <v>停機</v>
      </c>
      <c r="L88" s="349">
        <f>'２斷絲.IAD.效率'!Q88</f>
        <v>0</v>
      </c>
      <c r="M88" s="349">
        <f>'２斷絲.IAD.效率'!R88</f>
        <v>0</v>
      </c>
      <c r="N88" s="349">
        <f>'２斷絲.IAD.效率'!S88</f>
        <v>0</v>
      </c>
      <c r="O88" s="349" t="str">
        <f>'２斷絲.IAD.效率'!T88</f>
        <v>停機</v>
      </c>
      <c r="P88" s="349">
        <f>'２斷絲.IAD.效率'!U88</f>
        <v>0</v>
      </c>
      <c r="Q88" s="349">
        <f>'２斷絲.IAD.效率'!V88</f>
        <v>0</v>
      </c>
      <c r="R88" s="349">
        <f>'２斷絲.IAD.效率'!W88</f>
        <v>0</v>
      </c>
      <c r="S88" s="349" t="str">
        <f>'２斷絲.IAD.效率'!X88</f>
        <v>停機</v>
      </c>
      <c r="T88" s="349">
        <f>'２斷絲.IAD.效率'!Y88</f>
        <v>0</v>
      </c>
      <c r="U88" s="345" t="str">
        <f>IF(ISNA(VLOOKUP('２斷絲.IAD.效率'!C88,條件!$A$1:$J$1011,10,0)),"",(VLOOKUP('２斷絲.IAD.效率'!C88,條件!$A$1:$J$1011,10,0)))</f>
        <v/>
      </c>
      <c r="V88" s="346" t="str">
        <f>IF(ISNA(VLOOKUP(C88,條件!$A$1:$J$1011,8,0)),"",(VLOOKUP(C88,條件!$A$1:$J$1011,8,0)))</f>
        <v/>
      </c>
      <c r="W88" s="346" t="str">
        <f>IF(ISNA(VLOOKUP(V88,清單!$AG$1:$AH$19,2,1)),"",(VLOOKUP(V88,清單!$AG$1:$AH$19,2,1)))</f>
        <v/>
      </c>
      <c r="X88" s="346" t="str">
        <f>IF(ISNA(VLOOKUP(C88,條件!$A$1:$J$1011,9,0)),"",(VLOOKUP(C88,條件!$A$1:$J$1011,9,0)))</f>
        <v/>
      </c>
      <c r="Y88" s="346">
        <v>24</v>
      </c>
      <c r="Z88" s="346">
        <v>216</v>
      </c>
      <c r="AA88" s="346" t="str">
        <f t="shared" si="4"/>
        <v/>
      </c>
      <c r="AB88" s="350" t="str">
        <f t="shared" si="5"/>
        <v/>
      </c>
      <c r="AC88" s="346"/>
    </row>
    <row r="89" spans="1:29">
      <c r="A89" s="348">
        <f>'２斷絲.IAD.效率'!A89</f>
        <v>46145</v>
      </c>
      <c r="B89" s="338" t="str">
        <f>'２斷絲.IAD.效率'!B89</f>
        <v>A11</v>
      </c>
      <c r="C89" s="338" t="str">
        <f>'２斷絲.IAD.效率'!C89</f>
        <v>2F1YR2</v>
      </c>
      <c r="D89" s="338">
        <f>'２斷絲.IAD.效率'!D89</f>
        <v>0</v>
      </c>
      <c r="E89" s="349">
        <f>'２斷絲.IAD.效率'!J89</f>
        <v>12</v>
      </c>
      <c r="F89" s="349">
        <f>'２斷絲.IAD.效率'!K89</f>
        <v>0</v>
      </c>
      <c r="G89" s="349">
        <f>'２斷絲.IAD.效率'!L89</f>
        <v>8156</v>
      </c>
      <c r="H89" s="349">
        <f>'２斷絲.IAD.效率'!M89</f>
        <v>8593</v>
      </c>
      <c r="I89" s="349">
        <f>'２斷絲.IAD.效率'!N89</f>
        <v>17</v>
      </c>
      <c r="J89" s="349">
        <f>'２斷絲.IAD.效率'!O89</f>
        <v>4</v>
      </c>
      <c r="K89" s="349">
        <f>'２斷絲.IAD.效率'!P89</f>
        <v>8123</v>
      </c>
      <c r="L89" s="349">
        <f>'２斷絲.IAD.效率'!Q89</f>
        <v>8160</v>
      </c>
      <c r="M89" s="349">
        <f>'２斷絲.IAD.效率'!R89</f>
        <v>8</v>
      </c>
      <c r="N89" s="349">
        <f>'２斷絲.IAD.效率'!S89</f>
        <v>0</v>
      </c>
      <c r="O89" s="349">
        <f>'２斷絲.IAD.效率'!T89</f>
        <v>8024</v>
      </c>
      <c r="P89" s="349">
        <f>'２斷絲.IAD.效率'!U89</f>
        <v>8068</v>
      </c>
      <c r="Q89" s="349">
        <f>'２斷絲.IAD.效率'!V89</f>
        <v>35</v>
      </c>
      <c r="R89" s="349">
        <f>'２斷絲.IAD.效率'!W89</f>
        <v>0</v>
      </c>
      <c r="S89" s="349">
        <f>'２斷絲.IAD.效率'!X89</f>
        <v>7431</v>
      </c>
      <c r="T89" s="349">
        <f>'２斷絲.IAD.效率'!Y89</f>
        <v>7931</v>
      </c>
      <c r="U89" s="345" t="str">
        <f>IF(ISNA(VLOOKUP('２斷絲.IAD.效率'!C89,條件!$A$1:$J$1011,10,0)),"",(VLOOKUP('２斷絲.IAD.效率'!C89,條件!$A$1:$J$1011,10,0)))</f>
        <v>高壓</v>
      </c>
      <c r="V89" s="346" t="str">
        <f>IF(ISNA(VLOOKUP(C89,條件!$A$1:$J$1011,8,0)),"",(VLOOKUP(C89,條件!$A$1:$J$1011,8,0)))</f>
        <v>P203</v>
      </c>
      <c r="W89" s="346">
        <f>IF(ISNA(VLOOKUP(V89,清單!$AG$1:$AH$19,2,1)),"",(VLOOKUP(V89,清單!$AG$1:$AH$19,2,1)))</f>
        <v>0.91100000000000003</v>
      </c>
      <c r="X89" s="346">
        <f>IF(ISNA(VLOOKUP(C89,條件!$A$1:$J$1011,9,0)),"",(VLOOKUP(C89,條件!$A$1:$J$1011,9,0)))</f>
        <v>1.7</v>
      </c>
      <c r="Y89" s="346">
        <v>24</v>
      </c>
      <c r="Z89" s="346">
        <v>216</v>
      </c>
      <c r="AA89" s="346">
        <f t="shared" si="4"/>
        <v>2.7</v>
      </c>
      <c r="AB89" s="350">
        <f t="shared" si="5"/>
        <v>12751.084800000001</v>
      </c>
      <c r="AC89" s="346"/>
    </row>
    <row r="90" spans="1:29">
      <c r="A90" s="348">
        <f>'２斷絲.IAD.效率'!A90</f>
        <v>46145</v>
      </c>
      <c r="B90" s="338" t="str">
        <f>'２斷絲.IAD.效率'!B90</f>
        <v>A12</v>
      </c>
      <c r="C90" s="338" t="str">
        <f>'２斷絲.IAD.效率'!C90</f>
        <v>2F43N2</v>
      </c>
      <c r="D90" s="338" t="str">
        <f>'２斷絲.IAD.效率'!D90</f>
        <v>K</v>
      </c>
      <c r="E90" s="349">
        <f>'２斷絲.IAD.效率'!J90</f>
        <v>2</v>
      </c>
      <c r="F90" s="349">
        <f>'２斷絲.IAD.效率'!K90</f>
        <v>0</v>
      </c>
      <c r="G90" s="349">
        <f>'２斷絲.IAD.效率'!L90</f>
        <v>9305</v>
      </c>
      <c r="H90" s="349">
        <f>'２斷絲.IAD.效率'!M90</f>
        <v>0</v>
      </c>
      <c r="I90" s="349">
        <f>'２斷絲.IAD.效率'!N90</f>
        <v>16</v>
      </c>
      <c r="J90" s="349">
        <f>'２斷絲.IAD.效率'!O90</f>
        <v>0</v>
      </c>
      <c r="K90" s="349">
        <f>'２斷絲.IAD.效率'!P90</f>
        <v>8887</v>
      </c>
      <c r="L90" s="349">
        <f>'２斷絲.IAD.效率'!Q90</f>
        <v>0</v>
      </c>
      <c r="M90" s="349">
        <f>'２斷絲.IAD.效率'!R90</f>
        <v>14</v>
      </c>
      <c r="N90" s="349">
        <f>'２斷絲.IAD.效率'!S90</f>
        <v>2</v>
      </c>
      <c r="O90" s="349">
        <f>'２斷絲.IAD.效率'!T90</f>
        <v>8753</v>
      </c>
      <c r="P90" s="349">
        <f>'２斷絲.IAD.效率'!U90</f>
        <v>0</v>
      </c>
      <c r="Q90" s="349">
        <f>'２斷絲.IAD.效率'!V90</f>
        <v>4</v>
      </c>
      <c r="R90" s="349">
        <f>'２斷絲.IAD.效率'!W90</f>
        <v>0</v>
      </c>
      <c r="S90" s="349">
        <f>'２斷絲.IAD.效率'!X90</f>
        <v>8721</v>
      </c>
      <c r="T90" s="349">
        <f>'２斷絲.IAD.效率'!Y90</f>
        <v>0</v>
      </c>
      <c r="U90" s="345" t="str">
        <f>IF(ISNA(VLOOKUP('２斷絲.IAD.效率'!C90,條件!$A$1:$J$1011,10,0)),"",(VLOOKUP('２斷絲.IAD.效率'!C90,條件!$A$1:$J$1011,10,0)))</f>
        <v>低壓</v>
      </c>
      <c r="V90" s="346" t="str">
        <f>IF(ISNA(VLOOKUP(C90,條件!$A$1:$J$1011,8,0)),"",(VLOOKUP(C90,條件!$A$1:$J$1011,8,0)))</f>
        <v>P204</v>
      </c>
      <c r="W90" s="346">
        <f>IF(ISNA(VLOOKUP(V90,清單!$AG$1:$AH$19,2,1)),"",(VLOOKUP(V90,清單!$AG$1:$AH$19,2,1)))</f>
        <v>1.1890000000000001</v>
      </c>
      <c r="X90" s="346">
        <f>IF(ISNA(VLOOKUP(C90,條件!$A$1:$J$1011,9,0)),"",(VLOOKUP(C90,條件!$A$1:$J$1011,9,0)))</f>
        <v>2.1</v>
      </c>
      <c r="Y90" s="346">
        <v>24</v>
      </c>
      <c r="Z90" s="346">
        <v>216</v>
      </c>
      <c r="AA90" s="346">
        <f t="shared" si="4"/>
        <v>3.1</v>
      </c>
      <c r="AB90" s="350">
        <f t="shared" si="5"/>
        <v>19107.705600000001</v>
      </c>
      <c r="AC90" s="346"/>
    </row>
    <row r="91" spans="1:29">
      <c r="A91" s="348">
        <f>'２斷絲.IAD.效率'!A91</f>
        <v>46145</v>
      </c>
      <c r="B91" s="338" t="str">
        <f>'２斷絲.IAD.效率'!B91</f>
        <v>A12</v>
      </c>
      <c r="C91" s="338" t="str">
        <f>'２斷絲.IAD.效率'!C91</f>
        <v>2F42T2</v>
      </c>
      <c r="D91" s="338" t="str">
        <f>'２斷絲.IAD.效率'!D91</f>
        <v>K</v>
      </c>
      <c r="E91" s="349">
        <f>'２斷絲.IAD.效率'!J91</f>
        <v>0</v>
      </c>
      <c r="F91" s="349">
        <f>'２斷絲.IAD.效率'!K91</f>
        <v>0</v>
      </c>
      <c r="G91" s="349" t="str">
        <f>'２斷絲.IAD.效率'!L91</f>
        <v>了機</v>
      </c>
      <c r="H91" s="349">
        <f>'２斷絲.IAD.效率'!M91</f>
        <v>0</v>
      </c>
      <c r="I91" s="349">
        <f>'２斷絲.IAD.效率'!N91</f>
        <v>0</v>
      </c>
      <c r="J91" s="349">
        <f>'２斷絲.IAD.效率'!O91</f>
        <v>0</v>
      </c>
      <c r="K91" s="349">
        <f>'２斷絲.IAD.效率'!P91</f>
        <v>0</v>
      </c>
      <c r="L91" s="349" t="str">
        <f>'２斷絲.IAD.效率'!Q91</f>
        <v>了機</v>
      </c>
      <c r="M91" s="349">
        <f>'２斷絲.IAD.效率'!R91</f>
        <v>0</v>
      </c>
      <c r="N91" s="349">
        <f>'２斷絲.IAD.效率'!S91</f>
        <v>0</v>
      </c>
      <c r="O91" s="349">
        <f>'２斷絲.IAD.效率'!T91</f>
        <v>0</v>
      </c>
      <c r="P91" s="349" t="str">
        <f>'２斷絲.IAD.效率'!U91</f>
        <v>了機</v>
      </c>
      <c r="Q91" s="349">
        <f>'２斷絲.IAD.效率'!V91</f>
        <v>0</v>
      </c>
      <c r="R91" s="349">
        <f>'２斷絲.IAD.效率'!W91</f>
        <v>0</v>
      </c>
      <c r="S91" s="349">
        <f>'２斷絲.IAD.效率'!X91</f>
        <v>0</v>
      </c>
      <c r="T91" s="349" t="str">
        <f>'２斷絲.IAD.效率'!Y91</f>
        <v>了機</v>
      </c>
      <c r="U91" s="345"/>
      <c r="V91" s="346" t="str">
        <f>IF(ISNA(VLOOKUP(C91,條件!$A$1:$J$1011,8,0)),"",(VLOOKUP(C91,條件!$A$1:$J$1011,8,0)))</f>
        <v>P204</v>
      </c>
      <c r="W91" s="346">
        <f>IF(ISNA(VLOOKUP(V91,清單!$AG$1:$AH$19,2,1)),"",(VLOOKUP(V91,清單!$AG$1:$AH$19,2,1)))</f>
        <v>1.1890000000000001</v>
      </c>
      <c r="X91" s="346">
        <f>IF(ISNA(VLOOKUP(C91,條件!$A$1:$J$1011,9,0)),"",(VLOOKUP(C91,條件!$A$1:$J$1011,9,0)))</f>
        <v>2.1</v>
      </c>
      <c r="Y91" s="346">
        <v>24</v>
      </c>
      <c r="Z91" s="346">
        <v>216</v>
      </c>
      <c r="AA91" s="346">
        <f t="shared" si="4"/>
        <v>3.1</v>
      </c>
      <c r="AB91" s="350">
        <f t="shared" si="5"/>
        <v>19107.705600000001</v>
      </c>
      <c r="AC91" s="346"/>
    </row>
    <row r="92" spans="1:29">
      <c r="A92" s="348">
        <f>'２斷絲.IAD.效率'!A92</f>
        <v>46145</v>
      </c>
      <c r="B92" s="338" t="str">
        <f>'２斷絲.IAD.效率'!B92</f>
        <v>A13</v>
      </c>
      <c r="C92" s="338" t="str">
        <f>'２斷絲.IAD.效率'!C92</f>
        <v>2F08R2</v>
      </c>
      <c r="D92" s="338" t="str">
        <f>'２斷絲.IAD.效率'!D92</f>
        <v>G</v>
      </c>
      <c r="E92" s="349">
        <f>'２斷絲.IAD.效率'!J92</f>
        <v>8</v>
      </c>
      <c r="F92" s="349">
        <f>'２斷絲.IAD.效率'!K92</f>
        <v>0</v>
      </c>
      <c r="G92" s="349">
        <f>'２斷絲.IAD.效率'!L92</f>
        <v>9715</v>
      </c>
      <c r="H92" s="349">
        <f>'２斷絲.IAD.效率'!M92</f>
        <v>9796</v>
      </c>
      <c r="I92" s="349">
        <f>'２斷絲.IAD.效率'!N92</f>
        <v>10</v>
      </c>
      <c r="J92" s="349">
        <f>'２斷絲.IAD.效率'!O92</f>
        <v>0</v>
      </c>
      <c r="K92" s="349">
        <f>'２斷絲.IAD.效率'!P92</f>
        <v>9730</v>
      </c>
      <c r="L92" s="349">
        <f>'２斷絲.IAD.效率'!Q92</f>
        <v>9500</v>
      </c>
      <c r="M92" s="349">
        <f>'２斷絲.IAD.效率'!R92</f>
        <v>13</v>
      </c>
      <c r="N92" s="349">
        <f>'２斷絲.IAD.效率'!S92</f>
        <v>0</v>
      </c>
      <c r="O92" s="349">
        <f>'２斷絲.IAD.效率'!T92</f>
        <v>9617</v>
      </c>
      <c r="P92" s="349">
        <f>'２斷絲.IAD.效率'!U92</f>
        <v>9579</v>
      </c>
      <c r="Q92" s="349">
        <f>'２斷絲.IAD.效率'!V92</f>
        <v>14</v>
      </c>
      <c r="R92" s="349">
        <f>'２斷絲.IAD.效率'!W92</f>
        <v>0</v>
      </c>
      <c r="S92" s="349">
        <f>'２斷絲.IAD.效率'!X92</f>
        <v>9876</v>
      </c>
      <c r="T92" s="349">
        <f>'２斷絲.IAD.效率'!Y92</f>
        <v>9698</v>
      </c>
      <c r="U92" s="345" t="str">
        <f>IF(ISNA(VLOOKUP('２斷絲.IAD.效率'!C92,條件!$A$1:$J$1011,10,0)),"",(VLOOKUP('２斷絲.IAD.效率'!C92,條件!$A$1:$J$1011,10,0)))</f>
        <v>低壓</v>
      </c>
      <c r="V92" s="346" t="str">
        <f>IF(ISNA(VLOOKUP(C92,條件!$A$1:$J$1011,8,0)),"",(VLOOKUP(C92,條件!$A$1:$J$1011,8,0)))</f>
        <v>P142</v>
      </c>
      <c r="W92" s="346">
        <f>IF(ISNA(VLOOKUP(V92,清單!$AG$1:$AH$19,2,1)),"",(VLOOKUP(V92,清單!$AG$1:$AH$19,2,1)))</f>
        <v>0.56200000000000006</v>
      </c>
      <c r="X92" s="346">
        <f>IF(ISNA(VLOOKUP(C92,條件!$A$1:$J$1011,9,0)),"",(VLOOKUP(C92,條件!$A$1:$J$1011,9,0)))</f>
        <v>1.1000000000000001</v>
      </c>
      <c r="Y92" s="346">
        <v>24</v>
      </c>
      <c r="Z92" s="346">
        <v>216</v>
      </c>
      <c r="AA92" s="346">
        <f t="shared" si="4"/>
        <v>2.1</v>
      </c>
      <c r="AB92" s="350">
        <f t="shared" si="5"/>
        <v>6118.1568000000007</v>
      </c>
      <c r="AC92" s="346"/>
    </row>
    <row r="93" spans="1:29">
      <c r="A93" s="348">
        <f>'２斷絲.IAD.效率'!A93</f>
        <v>46145</v>
      </c>
      <c r="B93" s="338" t="str">
        <f>'２斷絲.IAD.效率'!B93</f>
        <v>A14</v>
      </c>
      <c r="C93" s="338" t="str">
        <f>'２斷絲.IAD.效率'!C93</f>
        <v>停機</v>
      </c>
      <c r="D93" s="338">
        <f>'２斷絲.IAD.效率'!D93</f>
        <v>0</v>
      </c>
      <c r="E93" s="349">
        <f>'２斷絲.IAD.效率'!J93</f>
        <v>0</v>
      </c>
      <c r="F93" s="349">
        <f>'２斷絲.IAD.效率'!K93</f>
        <v>0</v>
      </c>
      <c r="G93" s="349" t="str">
        <f>'２斷絲.IAD.效率'!L93</f>
        <v>停機</v>
      </c>
      <c r="H93" s="349">
        <f>'２斷絲.IAD.效率'!M93</f>
        <v>0</v>
      </c>
      <c r="I93" s="349">
        <f>'２斷絲.IAD.效率'!N93</f>
        <v>0</v>
      </c>
      <c r="J93" s="349">
        <f>'２斷絲.IAD.效率'!O93</f>
        <v>0</v>
      </c>
      <c r="K93" s="349" t="str">
        <f>'２斷絲.IAD.效率'!P93</f>
        <v>停機</v>
      </c>
      <c r="L93" s="349">
        <f>'２斷絲.IAD.效率'!Q93</f>
        <v>0</v>
      </c>
      <c r="M93" s="349">
        <f>'２斷絲.IAD.效率'!R93</f>
        <v>0</v>
      </c>
      <c r="N93" s="349">
        <f>'２斷絲.IAD.效率'!S93</f>
        <v>0</v>
      </c>
      <c r="O93" s="349" t="str">
        <f>'２斷絲.IAD.效率'!T93</f>
        <v>停機</v>
      </c>
      <c r="P93" s="349">
        <f>'２斷絲.IAD.效率'!U93</f>
        <v>0</v>
      </c>
      <c r="Q93" s="349">
        <f>'２斷絲.IAD.效率'!V93</f>
        <v>0</v>
      </c>
      <c r="R93" s="349">
        <f>'２斷絲.IAD.效率'!W93</f>
        <v>0</v>
      </c>
      <c r="S93" s="349" t="str">
        <f>'２斷絲.IAD.效率'!X93</f>
        <v>停機</v>
      </c>
      <c r="T93" s="349">
        <f>'２斷絲.IAD.效率'!Y93</f>
        <v>0</v>
      </c>
      <c r="U93" s="345" t="str">
        <f>IF(ISNA(VLOOKUP('２斷絲.IAD.效率'!C93,條件!$A$1:$J$1011,10,0)),"",(VLOOKUP('２斷絲.IAD.效率'!C93,條件!$A$1:$J$1011,10,0)))</f>
        <v/>
      </c>
      <c r="V93" s="346" t="str">
        <f>IF(ISNA(VLOOKUP(C93,條件!$A$1:$J$1011,8,0)),"",(VLOOKUP(C93,條件!$A$1:$J$1011,8,0)))</f>
        <v/>
      </c>
      <c r="W93" s="346" t="str">
        <f>IF(ISNA(VLOOKUP(V93,清單!$AG$1:$AH$19,2,1)),"",(VLOOKUP(V93,清單!$AG$1:$AH$19,2,1)))</f>
        <v/>
      </c>
      <c r="X93" s="346" t="str">
        <f>IF(ISNA(VLOOKUP(C93,條件!$A$1:$J$1011,9,0)),"",(VLOOKUP(C93,條件!$A$1:$J$1011,9,0)))</f>
        <v/>
      </c>
      <c r="Y93" s="346">
        <v>24</v>
      </c>
      <c r="Z93" s="346">
        <v>216</v>
      </c>
      <c r="AA93" s="346" t="str">
        <f t="shared" si="4"/>
        <v/>
      </c>
      <c r="AB93" s="350" t="str">
        <f t="shared" si="5"/>
        <v/>
      </c>
      <c r="AC93" s="346"/>
    </row>
    <row r="94" spans="1:29">
      <c r="A94" s="348">
        <f>'２斷絲.IAD.效率'!A94</f>
        <v>46145</v>
      </c>
      <c r="B94" s="338" t="str">
        <f>'２斷絲.IAD.效率'!B94</f>
        <v>A15</v>
      </c>
      <c r="C94" s="338" t="str">
        <f>'２斷絲.IAD.效率'!C94</f>
        <v>2F43G2</v>
      </c>
      <c r="D94" s="338">
        <f>'２斷絲.IAD.效率'!D94</f>
        <v>0</v>
      </c>
      <c r="E94" s="349">
        <f>'２斷絲.IAD.效率'!J94</f>
        <v>9</v>
      </c>
      <c r="F94" s="349">
        <f>'２斷絲.IAD.效率'!K94</f>
        <v>0</v>
      </c>
      <c r="G94" s="349">
        <f>'２斷絲.IAD.效率'!L94</f>
        <v>8683</v>
      </c>
      <c r="H94" s="349">
        <f>'２斷絲.IAD.效率'!M94</f>
        <v>8250</v>
      </c>
      <c r="I94" s="349">
        <f>'２斷絲.IAD.效率'!N94</f>
        <v>16</v>
      </c>
      <c r="J94" s="349">
        <f>'２斷絲.IAD.效率'!O94</f>
        <v>0</v>
      </c>
      <c r="K94" s="349">
        <f>'２斷絲.IAD.效率'!P94</f>
        <v>8605</v>
      </c>
      <c r="L94" s="349">
        <f>'２斷絲.IAD.效率'!Q94</f>
        <v>8372</v>
      </c>
      <c r="M94" s="349">
        <f>'２斷絲.IAD.效率'!R94</f>
        <v>3</v>
      </c>
      <c r="N94" s="349">
        <f>'２斷絲.IAD.效率'!S94</f>
        <v>0</v>
      </c>
      <c r="O94" s="349">
        <f>'２斷絲.IAD.效率'!T94</f>
        <v>8722</v>
      </c>
      <c r="P94" s="349">
        <f>'２斷絲.IAD.效率'!U94</f>
        <v>8449</v>
      </c>
      <c r="Q94" s="349">
        <f>'２斷絲.IAD.效率'!V94</f>
        <v>18</v>
      </c>
      <c r="R94" s="349">
        <f>'２斷絲.IAD.效率'!W94</f>
        <v>0</v>
      </c>
      <c r="S94" s="349">
        <f>'２斷絲.IAD.效率'!X94</f>
        <v>8626</v>
      </c>
      <c r="T94" s="349">
        <f>'２斷絲.IAD.效率'!Y94</f>
        <v>8178</v>
      </c>
      <c r="U94" s="345" t="str">
        <f>IF(ISNA(VLOOKUP('２斷絲.IAD.效率'!C94,條件!$A$1:$J$1011,10,0)),"",(VLOOKUP('２斷絲.IAD.效率'!C94,條件!$A$1:$J$1011,10,0)))</f>
        <v>低壓</v>
      </c>
      <c r="V94" s="346" t="str">
        <f>IF(ISNA(VLOOKUP(C94,條件!$A$1:$J$1011,8,0)),"",(VLOOKUP(C94,條件!$A$1:$J$1011,8,0)))</f>
        <v>P203</v>
      </c>
      <c r="W94" s="346">
        <f>IF(ISNA(VLOOKUP(V94,清單!$AG$1:$AH$19,2,1)),"",(VLOOKUP(V94,清單!$AG$1:$AH$19,2,1)))</f>
        <v>0.91100000000000003</v>
      </c>
      <c r="X94" s="346">
        <f>IF(ISNA(VLOOKUP(C94,條件!$A$1:$J$1011,9,0)),"",(VLOOKUP(C94,條件!$A$1:$J$1011,9,0)))</f>
        <v>3</v>
      </c>
      <c r="Y94" s="346">
        <v>24</v>
      </c>
      <c r="Z94" s="346">
        <v>216</v>
      </c>
      <c r="AA94" s="346">
        <f t="shared" si="4"/>
        <v>4</v>
      </c>
      <c r="AB94" s="350">
        <f t="shared" si="5"/>
        <v>18890.495999999999</v>
      </c>
      <c r="AC94" s="346"/>
    </row>
    <row r="95" spans="1:29">
      <c r="A95" s="348">
        <f>'２斷絲.IAD.效率'!A95</f>
        <v>46145</v>
      </c>
      <c r="B95" s="338" t="str">
        <f>'２斷絲.IAD.效率'!B95</f>
        <v>A16</v>
      </c>
      <c r="C95" s="338" t="str">
        <f>'２斷絲.IAD.效率'!C95</f>
        <v>停機</v>
      </c>
      <c r="D95" s="338">
        <f>'２斷絲.IAD.效率'!D95</f>
        <v>0</v>
      </c>
      <c r="E95" s="349">
        <f>'２斷絲.IAD.效率'!J95</f>
        <v>0</v>
      </c>
      <c r="F95" s="349">
        <f>'２斷絲.IAD.效率'!K95</f>
        <v>0</v>
      </c>
      <c r="G95" s="349" t="str">
        <f>'２斷絲.IAD.效率'!L95</f>
        <v>停機</v>
      </c>
      <c r="H95" s="349">
        <f>'２斷絲.IAD.效率'!M95</f>
        <v>0</v>
      </c>
      <c r="I95" s="349">
        <f>'２斷絲.IAD.效率'!N95</f>
        <v>0</v>
      </c>
      <c r="J95" s="349">
        <f>'２斷絲.IAD.效率'!O95</f>
        <v>0</v>
      </c>
      <c r="K95" s="349" t="str">
        <f>'２斷絲.IAD.效率'!P95</f>
        <v>停機</v>
      </c>
      <c r="L95" s="349">
        <f>'２斷絲.IAD.效率'!Q95</f>
        <v>0</v>
      </c>
      <c r="M95" s="349">
        <f>'２斷絲.IAD.效率'!R95</f>
        <v>0</v>
      </c>
      <c r="N95" s="349">
        <f>'２斷絲.IAD.效率'!S95</f>
        <v>0</v>
      </c>
      <c r="O95" s="349" t="str">
        <f>'２斷絲.IAD.效率'!T95</f>
        <v>停機</v>
      </c>
      <c r="P95" s="349">
        <f>'２斷絲.IAD.效率'!U95</f>
        <v>0</v>
      </c>
      <c r="Q95" s="349">
        <f>'２斷絲.IAD.效率'!V95</f>
        <v>0</v>
      </c>
      <c r="R95" s="349">
        <f>'２斷絲.IAD.效率'!W95</f>
        <v>0</v>
      </c>
      <c r="S95" s="349" t="str">
        <f>'２斷絲.IAD.效率'!X95</f>
        <v>停機</v>
      </c>
      <c r="T95" s="349">
        <f>'２斷絲.IAD.效率'!Y95</f>
        <v>0</v>
      </c>
      <c r="U95" s="345" t="str">
        <f>IF(ISNA(VLOOKUP('２斷絲.IAD.效率'!C95,條件!$A$1:$J$1011,10,0)),"",(VLOOKUP('２斷絲.IAD.效率'!C95,條件!$A$1:$J$1011,10,0)))</f>
        <v/>
      </c>
      <c r="V95" s="346" t="str">
        <f>IF(ISNA(VLOOKUP(C95,條件!$A$1:$J$1011,8,0)),"",(VLOOKUP(C95,條件!$A$1:$J$1011,8,0)))</f>
        <v/>
      </c>
      <c r="W95" s="346" t="str">
        <f>IF(ISNA(VLOOKUP(V95,清單!$AG$1:$AH$19,2,1)),"",(VLOOKUP(V95,清單!$AG$1:$AH$19,2,1)))</f>
        <v/>
      </c>
      <c r="X95" s="346" t="str">
        <f>IF(ISNA(VLOOKUP(C95,條件!$A$1:$J$1011,9,0)),"",(VLOOKUP(C95,條件!$A$1:$J$1011,9,0)))</f>
        <v/>
      </c>
      <c r="Y95" s="346">
        <v>24</v>
      </c>
      <c r="Z95" s="346">
        <v>216</v>
      </c>
      <c r="AA95" s="346" t="str">
        <f t="shared" si="4"/>
        <v/>
      </c>
      <c r="AB95" s="350" t="str">
        <f t="shared" si="5"/>
        <v/>
      </c>
      <c r="AC95" s="346"/>
    </row>
    <row r="96" spans="1:29">
      <c r="A96" s="348">
        <f>'２斷絲.IAD.效率'!A96</f>
        <v>46145</v>
      </c>
      <c r="B96" s="338" t="str">
        <f>'２斷絲.IAD.效率'!B96</f>
        <v>A17</v>
      </c>
      <c r="C96" s="338" t="str">
        <f>'２斷絲.IAD.效率'!C96</f>
        <v>停機</v>
      </c>
      <c r="D96" s="338">
        <f>'２斷絲.IAD.效率'!D96</f>
        <v>0</v>
      </c>
      <c r="E96" s="349">
        <f>'２斷絲.IAD.效率'!J96</f>
        <v>0</v>
      </c>
      <c r="F96" s="349">
        <f>'２斷絲.IAD.效率'!K96</f>
        <v>0</v>
      </c>
      <c r="G96" s="349" t="str">
        <f>'２斷絲.IAD.效率'!L96</f>
        <v>停機</v>
      </c>
      <c r="H96" s="349">
        <f>'２斷絲.IAD.效率'!M96</f>
        <v>0</v>
      </c>
      <c r="I96" s="349">
        <f>'２斷絲.IAD.效率'!N96</f>
        <v>0</v>
      </c>
      <c r="J96" s="349">
        <f>'２斷絲.IAD.效率'!O96</f>
        <v>0</v>
      </c>
      <c r="K96" s="349" t="str">
        <f>'２斷絲.IAD.效率'!P96</f>
        <v>停機</v>
      </c>
      <c r="L96" s="349">
        <f>'２斷絲.IAD.效率'!Q96</f>
        <v>0</v>
      </c>
      <c r="M96" s="349">
        <f>'２斷絲.IAD.效率'!R96</f>
        <v>0</v>
      </c>
      <c r="N96" s="349">
        <f>'２斷絲.IAD.效率'!S96</f>
        <v>0</v>
      </c>
      <c r="O96" s="349" t="str">
        <f>'２斷絲.IAD.效率'!T96</f>
        <v>停機</v>
      </c>
      <c r="P96" s="349">
        <f>'２斷絲.IAD.效率'!U96</f>
        <v>0</v>
      </c>
      <c r="Q96" s="349">
        <f>'２斷絲.IAD.效率'!V96</f>
        <v>0</v>
      </c>
      <c r="R96" s="349">
        <f>'２斷絲.IAD.效率'!W96</f>
        <v>0</v>
      </c>
      <c r="S96" s="349" t="str">
        <f>'２斷絲.IAD.效率'!X96</f>
        <v>停機</v>
      </c>
      <c r="T96" s="349">
        <f>'２斷絲.IAD.效率'!Y96</f>
        <v>0</v>
      </c>
      <c r="U96" s="345" t="str">
        <f>IF(ISNA(VLOOKUP('２斷絲.IAD.效率'!C96,條件!$A$1:$J$1011,10,0)),"",(VLOOKUP('２斷絲.IAD.效率'!C96,條件!$A$1:$J$1011,10,0)))</f>
        <v/>
      </c>
      <c r="V96" s="346" t="str">
        <f>IF(ISNA(VLOOKUP(C96,條件!$A$1:$J$1011,8,0)),"",(VLOOKUP(C96,條件!$A$1:$J$1011,8,0)))</f>
        <v/>
      </c>
      <c r="W96" s="346" t="str">
        <f>IF(ISNA(VLOOKUP(V96,清單!$AG$1:$AH$19,2,1)),"",(VLOOKUP(V96,清單!$AG$1:$AH$19,2,1)))</f>
        <v/>
      </c>
      <c r="X96" s="346" t="str">
        <f>IF(ISNA(VLOOKUP(C96,條件!$A$1:$J$1011,9,0)),"",(VLOOKUP(C96,條件!$A$1:$J$1011,9,0)))</f>
        <v/>
      </c>
      <c r="Y96" s="346">
        <v>24</v>
      </c>
      <c r="Z96" s="346">
        <v>216</v>
      </c>
      <c r="AA96" s="346" t="str">
        <f t="shared" si="4"/>
        <v/>
      </c>
      <c r="AB96" s="350" t="str">
        <f t="shared" si="5"/>
        <v/>
      </c>
      <c r="AC96" s="346"/>
    </row>
    <row r="97" spans="1:29" ht="18.75" customHeight="1">
      <c r="A97" s="348">
        <f>'２斷絲.IAD.效率'!A97</f>
        <v>46145</v>
      </c>
      <c r="B97" s="338" t="str">
        <f>'２斷絲.IAD.效率'!B97</f>
        <v>A18</v>
      </c>
      <c r="C97" s="338" t="str">
        <f>'２斷絲.IAD.效率'!C97</f>
        <v>2F43K2</v>
      </c>
      <c r="D97" s="338" t="str">
        <f>'２斷絲.IAD.效率'!D97</f>
        <v>K</v>
      </c>
      <c r="E97" s="349">
        <f>'２斷絲.IAD.效率'!J97</f>
        <v>18</v>
      </c>
      <c r="F97" s="349">
        <f>'２斷絲.IAD.效率'!K97</f>
        <v>0</v>
      </c>
      <c r="G97" s="349">
        <f>'２斷絲.IAD.效率'!L97</f>
        <v>9276</v>
      </c>
      <c r="H97" s="349">
        <f>'２斷絲.IAD.效率'!M97</f>
        <v>8902</v>
      </c>
      <c r="I97" s="349">
        <f>'２斷絲.IAD.效率'!N97</f>
        <v>14</v>
      </c>
      <c r="J97" s="349">
        <f>'２斷絲.IAD.效率'!O97</f>
        <v>2</v>
      </c>
      <c r="K97" s="349">
        <f>'２斷絲.IAD.效率'!P97</f>
        <v>9182</v>
      </c>
      <c r="L97" s="349">
        <f>'２斷絲.IAD.效率'!Q97</f>
        <v>8777</v>
      </c>
      <c r="M97" s="349">
        <f>'２斷絲.IAD.效率'!R97</f>
        <v>18</v>
      </c>
      <c r="N97" s="349">
        <f>'２斷絲.IAD.效率'!S97</f>
        <v>2</v>
      </c>
      <c r="O97" s="349">
        <f>'２斷絲.IAD.效率'!T97</f>
        <v>9060</v>
      </c>
      <c r="P97" s="349">
        <f>'２斷絲.IAD.效率'!U97</f>
        <v>8669</v>
      </c>
      <c r="Q97" s="349">
        <f>'２斷絲.IAD.效率'!V97</f>
        <v>20</v>
      </c>
      <c r="R97" s="349">
        <f>'２斷絲.IAD.效率'!W97</f>
        <v>2</v>
      </c>
      <c r="S97" s="349">
        <f>'２斷絲.IAD.效率'!X97</f>
        <v>8918</v>
      </c>
      <c r="T97" s="349">
        <f>'２斷絲.IAD.效率'!Y97</f>
        <v>8612</v>
      </c>
      <c r="U97" s="345" t="str">
        <f>IF(ISNA(VLOOKUP('２斷絲.IAD.效率'!C97,條件!$A$1:$J$1011,10,0)),"",(VLOOKUP('２斷絲.IAD.效率'!C97,條件!$A$1:$J$1011,10,0)))</f>
        <v>低壓</v>
      </c>
      <c r="V97" s="346" t="str">
        <f>IF(ISNA(VLOOKUP(C97,條件!$A$1:$J$1011,8,0)),"",(VLOOKUP(C97,條件!$A$1:$J$1011,8,0)))</f>
        <v>P204</v>
      </c>
      <c r="W97" s="346">
        <f>IF(ISNA(VLOOKUP(V97,清單!$AG$1:$AH$19,2,1)),"",(VLOOKUP(V97,清單!$AG$1:$AH$19,2,1)))</f>
        <v>1.1890000000000001</v>
      </c>
      <c r="X97" s="346">
        <f>IF(ISNA(VLOOKUP(C97,條件!$A$1:$J$1011,9,0)),"",(VLOOKUP(C97,條件!$A$1:$J$1011,9,0)))</f>
        <v>2.2999999999999998</v>
      </c>
      <c r="Y97" s="346">
        <v>24</v>
      </c>
      <c r="Z97" s="346">
        <v>216</v>
      </c>
      <c r="AA97" s="346">
        <f t="shared" si="4"/>
        <v>3.3</v>
      </c>
      <c r="AB97" s="350">
        <f t="shared" si="5"/>
        <v>20340.460800000001</v>
      </c>
      <c r="AC97" s="346"/>
    </row>
    <row r="98" spans="1:29">
      <c r="A98" s="348">
        <f>'２斷絲.IAD.效率'!A98</f>
        <v>46145</v>
      </c>
      <c r="B98" s="338" t="str">
        <f>'２斷絲.IAD.效率'!B98</f>
        <v>A19</v>
      </c>
      <c r="C98" s="338" t="str">
        <f>'２斷絲.IAD.效率'!C98</f>
        <v>2F43M1</v>
      </c>
      <c r="D98" s="338">
        <f>'２斷絲.IAD.效率'!D98</f>
        <v>0</v>
      </c>
      <c r="E98" s="349">
        <f>'２斷絲.IAD.效率'!J98</f>
        <v>14</v>
      </c>
      <c r="F98" s="349">
        <f>'２斷絲.IAD.效率'!K98</f>
        <v>0</v>
      </c>
      <c r="G98" s="349">
        <f>'２斷絲.IAD.效率'!L98</f>
        <v>9596</v>
      </c>
      <c r="H98" s="349">
        <f>'２斷絲.IAD.效率'!M98</f>
        <v>8717</v>
      </c>
      <c r="I98" s="349">
        <f>'２斷絲.IAD.效率'!N98</f>
        <v>19</v>
      </c>
      <c r="J98" s="349">
        <f>'２斷絲.IAD.效率'!O98</f>
        <v>0</v>
      </c>
      <c r="K98" s="349">
        <f>'２斷絲.IAD.效率'!P98</f>
        <v>9508</v>
      </c>
      <c r="L98" s="349">
        <f>'２斷絲.IAD.效率'!Q98</f>
        <v>8868</v>
      </c>
      <c r="M98" s="349">
        <f>'２斷絲.IAD.效率'!R98</f>
        <v>4</v>
      </c>
      <c r="N98" s="349">
        <f>'２斷絲.IAD.效率'!S98</f>
        <v>0</v>
      </c>
      <c r="O98" s="349">
        <f>'２斷絲.IAD.效率'!T98</f>
        <v>9604</v>
      </c>
      <c r="P98" s="349">
        <f>'２斷絲.IAD.效率'!U98</f>
        <v>8887</v>
      </c>
      <c r="Q98" s="349">
        <f>'２斷絲.IAD.效率'!V98</f>
        <v>21</v>
      </c>
      <c r="R98" s="349">
        <f>'２斷絲.IAD.效率'!W98</f>
        <v>0</v>
      </c>
      <c r="S98" s="349">
        <f>'２斷絲.IAD.效率'!X98</f>
        <v>9588</v>
      </c>
      <c r="T98" s="349">
        <f>'２斷絲.IAD.效率'!Y98</f>
        <v>8677</v>
      </c>
      <c r="U98" s="345" t="str">
        <f>IF(ISNA(VLOOKUP('２斷絲.IAD.效率'!C98,條件!$A$1:$J$1011,10,0)),"",(VLOOKUP('２斷絲.IAD.效率'!C98,條件!$A$1:$J$1011,10,0)))</f>
        <v>低壓</v>
      </c>
      <c r="V98" s="346" t="str">
        <f>IF(ISNA(VLOOKUP(C98,條件!$A$1:$J$1011,8,0)),"",(VLOOKUP(C98,條件!$A$1:$J$1011,8,0)))</f>
        <v>P203</v>
      </c>
      <c r="W98" s="346">
        <f>IF(ISNA(VLOOKUP(V98,清單!$AG$1:$AH$19,2,1)),"",(VLOOKUP(V98,清單!$AG$1:$AH$19,2,1)))</f>
        <v>0.91100000000000003</v>
      </c>
      <c r="X98" s="346">
        <f>IF(ISNA(VLOOKUP(C98,條件!$A$1:$J$1011,9,0)),"",(VLOOKUP(C98,條件!$A$1:$J$1011,9,0)))</f>
        <v>1.9</v>
      </c>
      <c r="Y98" s="346">
        <v>24</v>
      </c>
      <c r="Z98" s="346">
        <v>216</v>
      </c>
      <c r="AA98" s="346">
        <f t="shared" si="4"/>
        <v>2.9</v>
      </c>
      <c r="AB98" s="350">
        <f t="shared" si="5"/>
        <v>13695.6096</v>
      </c>
      <c r="AC98" s="346"/>
    </row>
    <row r="99" spans="1:29">
      <c r="A99" s="348">
        <f>'２斷絲.IAD.效率'!A99</f>
        <v>46145</v>
      </c>
      <c r="B99" s="338" t="str">
        <f>'２斷絲.IAD.效率'!B99</f>
        <v>A20</v>
      </c>
      <c r="C99" s="338" t="str">
        <f>'２斷絲.IAD.效率'!C99</f>
        <v>停機</v>
      </c>
      <c r="D99" s="338">
        <f>'２斷絲.IAD.效率'!D99</f>
        <v>0</v>
      </c>
      <c r="E99" s="349">
        <f>'２斷絲.IAD.效率'!J99</f>
        <v>0</v>
      </c>
      <c r="F99" s="349">
        <f>'２斷絲.IAD.效率'!K99</f>
        <v>0</v>
      </c>
      <c r="G99" s="349" t="str">
        <f>'２斷絲.IAD.效率'!L99</f>
        <v>停機</v>
      </c>
      <c r="H99" s="349">
        <f>'２斷絲.IAD.效率'!M99</f>
        <v>0</v>
      </c>
      <c r="I99" s="349">
        <f>'２斷絲.IAD.效率'!N99</f>
        <v>0</v>
      </c>
      <c r="J99" s="349">
        <f>'２斷絲.IAD.效率'!O99</f>
        <v>0</v>
      </c>
      <c r="K99" s="349" t="str">
        <f>'２斷絲.IAD.效率'!P99</f>
        <v>停機</v>
      </c>
      <c r="L99" s="349">
        <f>'２斷絲.IAD.效率'!Q99</f>
        <v>0</v>
      </c>
      <c r="M99" s="349">
        <f>'２斷絲.IAD.效率'!R99</f>
        <v>0</v>
      </c>
      <c r="N99" s="349">
        <f>'２斷絲.IAD.效率'!S99</f>
        <v>0</v>
      </c>
      <c r="O99" s="349" t="str">
        <f>'２斷絲.IAD.效率'!T99</f>
        <v>停機</v>
      </c>
      <c r="P99" s="349">
        <f>'２斷絲.IAD.效率'!U99</f>
        <v>0</v>
      </c>
      <c r="Q99" s="349">
        <f>'２斷絲.IAD.效率'!V99</f>
        <v>0</v>
      </c>
      <c r="R99" s="349">
        <f>'２斷絲.IAD.效率'!W99</f>
        <v>0</v>
      </c>
      <c r="S99" s="349" t="str">
        <f>'２斷絲.IAD.效率'!X99</f>
        <v>停機</v>
      </c>
      <c r="T99" s="349">
        <f>'２斷絲.IAD.效率'!Y99</f>
        <v>0</v>
      </c>
      <c r="U99" s="345" t="str">
        <f>IF(ISNA(VLOOKUP('２斷絲.IAD.效率'!C99,條件!$A$1:$J$1011,10,0)),"",(VLOOKUP('２斷絲.IAD.效率'!C99,條件!$A$1:$J$1011,10,0)))</f>
        <v/>
      </c>
      <c r="V99" s="346" t="str">
        <f>IF(ISNA(VLOOKUP(C99,條件!$A$1:$J$1011,8,0)),"",(VLOOKUP(C99,條件!$A$1:$J$1011,8,0)))</f>
        <v/>
      </c>
      <c r="W99" s="346" t="str">
        <f>IF(ISNA(VLOOKUP(V99,清單!$AG$1:$AH$19,2,1)),"",(VLOOKUP(V99,清單!$AG$1:$AH$19,2,1)))</f>
        <v/>
      </c>
      <c r="X99" s="346" t="str">
        <f>IF(ISNA(VLOOKUP(C99,條件!$A$1:$J$1011,9,0)),"",(VLOOKUP(C99,條件!$A$1:$J$1011,9,0)))</f>
        <v/>
      </c>
      <c r="Y99" s="346">
        <v>24</v>
      </c>
      <c r="Z99" s="346">
        <v>216</v>
      </c>
      <c r="AA99" s="346" t="str">
        <f t="shared" si="4"/>
        <v/>
      </c>
      <c r="AB99" s="350" t="str">
        <f t="shared" si="5"/>
        <v/>
      </c>
      <c r="AC99" s="346"/>
    </row>
    <row r="100" spans="1:29">
      <c r="A100" s="348">
        <f>'２斷絲.IAD.效率'!A100</f>
        <v>46145</v>
      </c>
      <c r="B100" s="338" t="str">
        <f>'２斷絲.IAD.效率'!B100</f>
        <v>A21</v>
      </c>
      <c r="C100" s="338" t="str">
        <f>'２斷絲.IAD.效率'!C100</f>
        <v>2F29I1</v>
      </c>
      <c r="D100" s="338">
        <f>'２斷絲.IAD.效率'!D100</f>
        <v>0</v>
      </c>
      <c r="E100" s="349">
        <f>'２斷絲.IAD.效率'!J100</f>
        <v>23</v>
      </c>
      <c r="F100" s="349">
        <f>'２斷絲.IAD.效率'!K100</f>
        <v>0</v>
      </c>
      <c r="G100" s="349">
        <f>'２斷絲.IAD.效率'!L100</f>
        <v>7817</v>
      </c>
      <c r="H100" s="349">
        <f>'２斷絲.IAD.效率'!M100</f>
        <v>7722</v>
      </c>
      <c r="I100" s="349">
        <f>'２斷絲.IAD.效率'!N100</f>
        <v>11</v>
      </c>
      <c r="J100" s="349">
        <f>'２斷絲.IAD.效率'!O100</f>
        <v>0</v>
      </c>
      <c r="K100" s="349">
        <f>'２斷絲.IAD.效率'!P100</f>
        <v>7907</v>
      </c>
      <c r="L100" s="349">
        <f>'２斷絲.IAD.效率'!Q100</f>
        <v>8024</v>
      </c>
      <c r="M100" s="349">
        <f>'２斷絲.IAD.效率'!R100</f>
        <v>9</v>
      </c>
      <c r="N100" s="349">
        <f>'２斷絲.IAD.效率'!S100</f>
        <v>0</v>
      </c>
      <c r="O100" s="349">
        <f>'２斷絲.IAD.效率'!T100</f>
        <v>7833</v>
      </c>
      <c r="P100" s="349">
        <f>'２斷絲.IAD.效率'!U100</f>
        <v>8025</v>
      </c>
      <c r="Q100" s="349">
        <f>'２斷絲.IAD.效率'!V100</f>
        <v>16</v>
      </c>
      <c r="R100" s="349">
        <f>'２斷絲.IAD.效率'!W100</f>
        <v>0</v>
      </c>
      <c r="S100" s="349">
        <f>'２斷絲.IAD.效率'!X100</f>
        <v>7594</v>
      </c>
      <c r="T100" s="349">
        <f>'２斷絲.IAD.效率'!Y100</f>
        <v>7749</v>
      </c>
      <c r="U100" s="345" t="str">
        <f>IF(ISNA(VLOOKUP('２斷絲.IAD.效率'!C100,條件!$A$1:$J$1011,10,0)),"",(VLOOKUP('２斷絲.IAD.效率'!C100,條件!$A$1:$J$1011,10,0)))</f>
        <v>低壓</v>
      </c>
      <c r="V100" s="346" t="str">
        <f>IF(ISNA(VLOOKUP(C100,條件!$A$1:$J$1011,8,0)),"",(VLOOKUP(C100,條件!$A$1:$J$1011,8,0)))</f>
        <v>P123</v>
      </c>
      <c r="W100" s="346">
        <f>IF(ISNA(VLOOKUP(V100,清單!$AG$1:$AH$19,2,1)),"",(VLOOKUP(V100,清單!$AG$1:$AH$19,2,1)))</f>
        <v>0.66900000000000004</v>
      </c>
      <c r="X100" s="346">
        <f>IF(ISNA(VLOOKUP(C100,條件!$A$1:$J$1011,9,0)),"",(VLOOKUP(C100,條件!$A$1:$J$1011,9,0)))</f>
        <v>2.4</v>
      </c>
      <c r="Y100" s="346">
        <v>24</v>
      </c>
      <c r="Z100" s="346">
        <v>216</v>
      </c>
      <c r="AA100" s="346">
        <f t="shared" si="4"/>
        <v>3.4</v>
      </c>
      <c r="AB100" s="350">
        <f t="shared" si="5"/>
        <v>11791.526400000002</v>
      </c>
      <c r="AC100" s="346"/>
    </row>
    <row r="101" spans="1:29">
      <c r="A101" s="348">
        <f>'２斷絲.IAD.效率'!A101</f>
        <v>46145</v>
      </c>
      <c r="B101" s="338" t="str">
        <f>'２斷絲.IAD.效率'!B101</f>
        <v>A22</v>
      </c>
      <c r="C101" s="338" t="str">
        <f>'２斷絲.IAD.效率'!C101</f>
        <v>停機</v>
      </c>
      <c r="D101" s="338">
        <f>'２斷絲.IAD.效率'!D101</f>
        <v>0</v>
      </c>
      <c r="E101" s="349">
        <f>'２斷絲.IAD.效率'!J101</f>
        <v>0</v>
      </c>
      <c r="F101" s="349">
        <f>'２斷絲.IAD.效率'!K101</f>
        <v>0</v>
      </c>
      <c r="G101" s="349" t="str">
        <f>'２斷絲.IAD.效率'!L101</f>
        <v>停機</v>
      </c>
      <c r="H101" s="349">
        <f>'２斷絲.IAD.效率'!M101</f>
        <v>0</v>
      </c>
      <c r="I101" s="349">
        <f>'２斷絲.IAD.效率'!N101</f>
        <v>0</v>
      </c>
      <c r="J101" s="349">
        <f>'２斷絲.IAD.效率'!O101</f>
        <v>0</v>
      </c>
      <c r="K101" s="349" t="str">
        <f>'２斷絲.IAD.效率'!P101</f>
        <v>停機</v>
      </c>
      <c r="L101" s="349">
        <f>'２斷絲.IAD.效率'!Q101</f>
        <v>0</v>
      </c>
      <c r="M101" s="349">
        <f>'２斷絲.IAD.效率'!R101</f>
        <v>0</v>
      </c>
      <c r="N101" s="349">
        <f>'２斷絲.IAD.效率'!S101</f>
        <v>0</v>
      </c>
      <c r="O101" s="349" t="str">
        <f>'２斷絲.IAD.效率'!T101</f>
        <v>停機</v>
      </c>
      <c r="P101" s="349">
        <f>'２斷絲.IAD.效率'!U101</f>
        <v>0</v>
      </c>
      <c r="Q101" s="349">
        <f>'２斷絲.IAD.效率'!V101</f>
        <v>0</v>
      </c>
      <c r="R101" s="349">
        <f>'２斷絲.IAD.效率'!W101</f>
        <v>0</v>
      </c>
      <c r="S101" s="349" t="str">
        <f>'２斷絲.IAD.效率'!X101</f>
        <v>停機</v>
      </c>
      <c r="T101" s="349">
        <f>'２斷絲.IAD.效率'!Y101</f>
        <v>0</v>
      </c>
      <c r="U101" s="345" t="str">
        <f>IF(ISNA(VLOOKUP('２斷絲.IAD.效率'!C101,條件!$A$1:$J$1011,10,0)),"",(VLOOKUP('２斷絲.IAD.效率'!C101,條件!$A$1:$J$1011,10,0)))</f>
        <v/>
      </c>
      <c r="V101" s="346" t="str">
        <f>IF(ISNA(VLOOKUP(C101,條件!$A$1:$J$1011,8,0)),"",(VLOOKUP(C101,條件!$A$1:$J$1011,8,0)))</f>
        <v/>
      </c>
      <c r="W101" s="346" t="str">
        <f>IF(ISNA(VLOOKUP(V101,清單!$AG$1:$AH$19,2,1)),"",(VLOOKUP(V101,清單!$AG$1:$AH$19,2,1)))</f>
        <v/>
      </c>
      <c r="X101" s="346" t="str">
        <f>IF(ISNA(VLOOKUP(C101,條件!$A$1:$J$1011,9,0)),"",(VLOOKUP(C101,條件!$A$1:$J$1011,9,0)))</f>
        <v/>
      </c>
      <c r="Y101" s="346">
        <v>24</v>
      </c>
      <c r="Z101" s="346">
        <v>216</v>
      </c>
      <c r="AA101" s="346" t="str">
        <f t="shared" si="4"/>
        <v/>
      </c>
      <c r="AB101" s="350" t="str">
        <f t="shared" si="5"/>
        <v/>
      </c>
      <c r="AC101" s="346"/>
    </row>
    <row r="102" spans="1:29">
      <c r="A102" s="348">
        <f>'２斷絲.IAD.效率'!A102</f>
        <v>46145</v>
      </c>
      <c r="B102" s="338" t="str">
        <f>'２斷絲.IAD.效率'!B102</f>
        <v>A23</v>
      </c>
      <c r="C102" s="338" t="str">
        <f>'２斷絲.IAD.效率'!C102</f>
        <v>停機</v>
      </c>
      <c r="D102" s="338">
        <f>'２斷絲.IAD.效率'!D102</f>
        <v>0</v>
      </c>
      <c r="E102" s="349">
        <f>'２斷絲.IAD.效率'!J102</f>
        <v>0</v>
      </c>
      <c r="F102" s="349">
        <f>'２斷絲.IAD.效率'!K102</f>
        <v>0</v>
      </c>
      <c r="G102" s="349" t="str">
        <f>'２斷絲.IAD.效率'!L102</f>
        <v>停機</v>
      </c>
      <c r="H102" s="349">
        <f>'２斷絲.IAD.效率'!M102</f>
        <v>0</v>
      </c>
      <c r="I102" s="349">
        <f>'２斷絲.IAD.效率'!N102</f>
        <v>0</v>
      </c>
      <c r="J102" s="349">
        <f>'２斷絲.IAD.效率'!O102</f>
        <v>0</v>
      </c>
      <c r="K102" s="349" t="str">
        <f>'２斷絲.IAD.效率'!P102</f>
        <v>停機</v>
      </c>
      <c r="L102" s="349">
        <f>'２斷絲.IAD.效率'!Q102</f>
        <v>0</v>
      </c>
      <c r="M102" s="349">
        <f>'２斷絲.IAD.效率'!R102</f>
        <v>0</v>
      </c>
      <c r="N102" s="349">
        <f>'２斷絲.IAD.效率'!S102</f>
        <v>0</v>
      </c>
      <c r="O102" s="349" t="str">
        <f>'２斷絲.IAD.效率'!T102</f>
        <v>停機</v>
      </c>
      <c r="P102" s="349">
        <f>'２斷絲.IAD.效率'!U102</f>
        <v>0</v>
      </c>
      <c r="Q102" s="349">
        <f>'２斷絲.IAD.效率'!V102</f>
        <v>0</v>
      </c>
      <c r="R102" s="349">
        <f>'２斷絲.IAD.效率'!W102</f>
        <v>0</v>
      </c>
      <c r="S102" s="349" t="str">
        <f>'２斷絲.IAD.效率'!X102</f>
        <v>停機</v>
      </c>
      <c r="T102" s="349">
        <f>'２斷絲.IAD.效率'!Y102</f>
        <v>0</v>
      </c>
      <c r="U102" s="345" t="str">
        <f>IF(ISNA(VLOOKUP('２斷絲.IAD.效率'!C102,條件!$A$1:$J$1011,10,0)),"",(VLOOKUP('２斷絲.IAD.效率'!C102,條件!$A$1:$J$1011,10,0)))</f>
        <v/>
      </c>
      <c r="V102" s="346" t="str">
        <f>IF(ISNA(VLOOKUP(C102,條件!$A$1:$J$1011,8,0)),"",(VLOOKUP(C102,條件!$A$1:$J$1011,8,0)))</f>
        <v/>
      </c>
      <c r="W102" s="346" t="str">
        <f>IF(ISNA(VLOOKUP(V102,清單!$AG$1:$AH$19,2,1)),"",(VLOOKUP(V102,清單!$AG$1:$AH$19,2,1)))</f>
        <v/>
      </c>
      <c r="X102" s="346" t="str">
        <f>IF(ISNA(VLOOKUP(C102,條件!$A$1:$J$1011,9,0)),"",(VLOOKUP(C102,條件!$A$1:$J$1011,9,0)))</f>
        <v/>
      </c>
      <c r="Y102" s="346">
        <v>24</v>
      </c>
      <c r="Z102" s="346">
        <v>216</v>
      </c>
      <c r="AA102" s="346" t="str">
        <f t="shared" si="4"/>
        <v/>
      </c>
      <c r="AB102" s="350" t="str">
        <f t="shared" si="5"/>
        <v/>
      </c>
      <c r="AC102" s="346"/>
    </row>
    <row r="103" spans="1:29">
      <c r="A103" s="348">
        <f>'２斷絲.IAD.效率'!A103</f>
        <v>46145</v>
      </c>
      <c r="B103" s="338" t="str">
        <f>'２斷絲.IAD.效率'!B103</f>
        <v>A24</v>
      </c>
      <c r="C103" s="338" t="str">
        <f>'２斷絲.IAD.效率'!C103</f>
        <v>2F6IC1</v>
      </c>
      <c r="D103" s="338">
        <f>'２斷絲.IAD.效率'!D103</f>
        <v>0</v>
      </c>
      <c r="E103" s="349">
        <f>'２斷絲.IAD.效率'!J103</f>
        <v>60</v>
      </c>
      <c r="F103" s="349">
        <f>'２斷絲.IAD.效率'!K103</f>
        <v>0</v>
      </c>
      <c r="G103" s="349" t="str">
        <f>'２斷絲.IAD.效率'!L103</f>
        <v>開車</v>
      </c>
      <c r="H103" s="349" t="str">
        <f>'２斷絲.IAD.效率'!M103</f>
        <v>開車</v>
      </c>
      <c r="I103" s="349">
        <f>'２斷絲.IAD.效率'!N103</f>
        <v>112</v>
      </c>
      <c r="J103" s="349">
        <f>'２斷絲.IAD.效率'!O103</f>
        <v>0</v>
      </c>
      <c r="K103" s="349">
        <f>'２斷絲.IAD.效率'!P103</f>
        <v>6746</v>
      </c>
      <c r="L103" s="349">
        <f>'２斷絲.IAD.效率'!Q103</f>
        <v>6290</v>
      </c>
      <c r="M103" s="349">
        <f>'２斷絲.IAD.效率'!R103</f>
        <v>86</v>
      </c>
      <c r="N103" s="349">
        <f>'２斷絲.IAD.效率'!S103</f>
        <v>0</v>
      </c>
      <c r="O103" s="349">
        <f>'２斷絲.IAD.效率'!T103</f>
        <v>6867</v>
      </c>
      <c r="P103" s="349">
        <f>'２斷絲.IAD.效率'!U103</f>
        <v>7719</v>
      </c>
      <c r="Q103" s="349">
        <f>'２斷絲.IAD.效率'!V103</f>
        <v>112</v>
      </c>
      <c r="R103" s="349">
        <f>'２斷絲.IAD.效率'!W103</f>
        <v>4</v>
      </c>
      <c r="S103" s="349">
        <f>'２斷絲.IAD.效率'!X103</f>
        <v>5726</v>
      </c>
      <c r="T103" s="349">
        <f>'２斷絲.IAD.效率'!Y103</f>
        <v>8672</v>
      </c>
      <c r="U103" s="345" t="str">
        <f>IF(ISNA(VLOOKUP('２斷絲.IAD.效率'!C103,條件!$A$1:$J$1011,10,0)),"",(VLOOKUP('２斷絲.IAD.效率'!C103,條件!$A$1:$J$1011,10,0)))</f>
        <v>低壓</v>
      </c>
      <c r="V103" s="346" t="str">
        <f>IF(ISNA(VLOOKUP(C103,條件!$A$1:$J$1011,8,0)),"",(VLOOKUP(C103,條件!$A$1:$J$1011,8,0)))</f>
        <v>P227</v>
      </c>
      <c r="W103" s="346">
        <f>IF(ISNA(VLOOKUP(V103,清單!$AG$1:$AH$19,2,1)),"",(VLOOKUP(V103,清單!$AG$1:$AH$19,2,1)))</f>
        <v>1.859</v>
      </c>
      <c r="X103" s="346">
        <f>IF(ISNA(VLOOKUP(C103,條件!$A$1:$J$1011,9,0)),"",(VLOOKUP(C103,條件!$A$1:$J$1011,9,0)))</f>
        <v>1.6</v>
      </c>
      <c r="Y103" s="346">
        <v>24</v>
      </c>
      <c r="Z103" s="346">
        <v>216</v>
      </c>
      <c r="AA103" s="346">
        <f t="shared" si="4"/>
        <v>2.6</v>
      </c>
      <c r="AB103" s="350">
        <f t="shared" si="5"/>
        <v>25056.345600000001</v>
      </c>
      <c r="AC103" s="346"/>
    </row>
    <row r="104" spans="1:29">
      <c r="A104" s="348">
        <f>'２斷絲.IAD.效率'!A104</f>
        <v>46145</v>
      </c>
      <c r="B104" s="338" t="str">
        <f>'２斷絲.IAD.效率'!B104</f>
        <v>J07</v>
      </c>
      <c r="C104" s="338" t="str">
        <f>'２斷絲.IAD.效率'!C104</f>
        <v>停機</v>
      </c>
      <c r="D104" s="338">
        <f>'２斷絲.IAD.效率'!D104</f>
        <v>0</v>
      </c>
      <c r="E104" s="349">
        <f>'２斷絲.IAD.效率'!J104</f>
        <v>0</v>
      </c>
      <c r="F104" s="349">
        <f>'２斷絲.IAD.效率'!K104</f>
        <v>0</v>
      </c>
      <c r="G104" s="349" t="str">
        <f>'２斷絲.IAD.效率'!L104</f>
        <v>停機</v>
      </c>
      <c r="H104" s="349">
        <f>'２斷絲.IAD.效率'!M104</f>
        <v>0</v>
      </c>
      <c r="I104" s="349">
        <f>'２斷絲.IAD.效率'!N104</f>
        <v>0</v>
      </c>
      <c r="J104" s="349">
        <f>'２斷絲.IAD.效率'!O104</f>
        <v>0</v>
      </c>
      <c r="K104" s="349" t="str">
        <f>'２斷絲.IAD.效率'!P104</f>
        <v>停機</v>
      </c>
      <c r="L104" s="349">
        <f>'２斷絲.IAD.效率'!Q104</f>
        <v>0</v>
      </c>
      <c r="M104" s="349">
        <f>'２斷絲.IAD.效率'!R104</f>
        <v>0</v>
      </c>
      <c r="N104" s="349">
        <f>'２斷絲.IAD.效率'!S104</f>
        <v>0</v>
      </c>
      <c r="O104" s="349" t="str">
        <f>'２斷絲.IAD.效率'!T104</f>
        <v>停機</v>
      </c>
      <c r="P104" s="349">
        <f>'２斷絲.IAD.效率'!U104</f>
        <v>0</v>
      </c>
      <c r="Q104" s="349">
        <f>'２斷絲.IAD.效率'!V104</f>
        <v>0</v>
      </c>
      <c r="R104" s="349">
        <f>'２斷絲.IAD.效率'!W104</f>
        <v>0</v>
      </c>
      <c r="S104" s="349" t="str">
        <f>'２斷絲.IAD.效率'!X104</f>
        <v>停機</v>
      </c>
      <c r="T104" s="349">
        <f>'２斷絲.IAD.效率'!Y104</f>
        <v>0</v>
      </c>
      <c r="U104" s="345" t="str">
        <f>IF(ISNA(VLOOKUP('２斷絲.IAD.效率'!C104,條件!$A$1:$J$1011,10,0)),"",(VLOOKUP('２斷絲.IAD.效率'!C104,條件!$A$1:$J$1011,10,0)))</f>
        <v/>
      </c>
      <c r="V104" s="346" t="str">
        <f>IF(ISNA(VLOOKUP(C104,條件!$A$1:$J$1011,8,0)),"",(VLOOKUP(C104,條件!$A$1:$J$1011,8,0)))</f>
        <v/>
      </c>
      <c r="W104" s="346" t="str">
        <f>IF(ISNA(VLOOKUP(V104,清單!$AG$1:$AH$19,2,1)),"",(VLOOKUP(V104,清單!$AG$1:$AH$19,2,1)))</f>
        <v/>
      </c>
      <c r="X104" s="346" t="str">
        <f>IF(ISNA(VLOOKUP(C104,條件!$A$1:$J$1011,9,0)),"",(VLOOKUP(C104,條件!$A$1:$J$1011,9,0)))</f>
        <v/>
      </c>
      <c r="Y104" s="346">
        <v>24</v>
      </c>
      <c r="Z104" s="346">
        <v>216</v>
      </c>
      <c r="AA104" s="346" t="str">
        <f t="shared" si="4"/>
        <v/>
      </c>
      <c r="AB104" s="350" t="str">
        <f t="shared" si="5"/>
        <v/>
      </c>
      <c r="AC104" s="346"/>
    </row>
    <row r="105" spans="1:29">
      <c r="A105" s="348">
        <f>'２斷絲.IAD.效率'!A105</f>
        <v>46145</v>
      </c>
      <c r="B105" s="338" t="str">
        <f>'２斷絲.IAD.效率'!B105</f>
        <v>J08</v>
      </c>
      <c r="C105" s="338" t="str">
        <f>'２斷絲.IAD.效率'!C105</f>
        <v>2F6GW2</v>
      </c>
      <c r="D105" s="338" t="str">
        <f>'２斷絲.IAD.效率'!D105</f>
        <v>K</v>
      </c>
      <c r="E105" s="349">
        <f>'２斷絲.IAD.效率'!J105</f>
        <v>22</v>
      </c>
      <c r="F105" s="349">
        <f>'２斷絲.IAD.效率'!K105</f>
        <v>4</v>
      </c>
      <c r="G105" s="349">
        <f>'２斷絲.IAD.效率'!L105</f>
        <v>6920</v>
      </c>
      <c r="H105" s="349">
        <f>'２斷絲.IAD.效率'!M105</f>
        <v>0</v>
      </c>
      <c r="I105" s="349">
        <f>'２斷絲.IAD.效率'!N105</f>
        <v>9</v>
      </c>
      <c r="J105" s="349">
        <f>'２斷絲.IAD.效率'!O105</f>
        <v>1</v>
      </c>
      <c r="K105" s="349">
        <f>'２斷絲.IAD.效率'!P105</f>
        <v>7320</v>
      </c>
      <c r="L105" s="349">
        <f>'２斷絲.IAD.效率'!Q105</f>
        <v>0</v>
      </c>
      <c r="M105" s="349">
        <f>'２斷絲.IAD.效率'!R105</f>
        <v>15</v>
      </c>
      <c r="N105" s="349">
        <f>'２斷絲.IAD.效率'!S105</f>
        <v>1</v>
      </c>
      <c r="O105" s="349">
        <f>'２斷絲.IAD.效率'!T105</f>
        <v>7280</v>
      </c>
      <c r="P105" s="349">
        <f>'２斷絲.IAD.效率'!U105</f>
        <v>0</v>
      </c>
      <c r="Q105" s="349">
        <f>'２斷絲.IAD.效率'!V105</f>
        <v>15</v>
      </c>
      <c r="R105" s="349">
        <f>'２斷絲.IAD.效率'!W105</f>
        <v>0</v>
      </c>
      <c r="S105" s="349">
        <f>'２斷絲.IAD.效率'!X105</f>
        <v>7230</v>
      </c>
      <c r="T105" s="349">
        <f>'２斷絲.IAD.效率'!Y105</f>
        <v>0</v>
      </c>
      <c r="U105" s="345" t="str">
        <f>IF(ISNA(VLOOKUP('２斷絲.IAD.效率'!C105,條件!$A$1:$J$1011,10,0)),"",(VLOOKUP('２斷絲.IAD.效率'!C105,條件!$A$1:$J$1011,10,0)))</f>
        <v>低壓</v>
      </c>
      <c r="V105" s="346" t="str">
        <f>IF(ISNA(VLOOKUP(C105,條件!$A$1:$J$1011,8,0)),"",(VLOOKUP(C105,條件!$A$1:$J$1011,8,0)))</f>
        <v>P227</v>
      </c>
      <c r="W105" s="346">
        <f>IF(ISNA(VLOOKUP(V105,清單!$AG$1:$AH$19,2,1)),"",(VLOOKUP(V105,清單!$AG$1:$AH$19,2,1)))</f>
        <v>1.859</v>
      </c>
      <c r="X105" s="346">
        <f>IF(ISNA(VLOOKUP(C105,條件!$A$1:$J$1011,9,0)),"",(VLOOKUP(C105,條件!$A$1:$J$1011,9,0)))</f>
        <v>2.1</v>
      </c>
      <c r="Y105" s="346">
        <v>24</v>
      </c>
      <c r="Z105" s="346">
        <v>216</v>
      </c>
      <c r="AA105" s="346">
        <f t="shared" si="4"/>
        <v>3.1</v>
      </c>
      <c r="AB105" s="350">
        <f t="shared" si="5"/>
        <v>29874.873599999999</v>
      </c>
      <c r="AC105" s="346"/>
    </row>
    <row r="106" spans="1:29">
      <c r="A106" s="348">
        <f>'２斷絲.IAD.效率'!A106</f>
        <v>46145</v>
      </c>
      <c r="B106" s="338" t="str">
        <f>'２斷絲.IAD.效率'!B106</f>
        <v>J09</v>
      </c>
      <c r="C106" s="338" t="str">
        <f>'２斷絲.IAD.效率'!C106</f>
        <v>停機</v>
      </c>
      <c r="D106" s="338">
        <f>'２斷絲.IAD.效率'!D106</f>
        <v>0</v>
      </c>
      <c r="E106" s="349">
        <f>'２斷絲.IAD.效率'!J106</f>
        <v>0</v>
      </c>
      <c r="F106" s="349">
        <f>'２斷絲.IAD.效率'!K106</f>
        <v>0</v>
      </c>
      <c r="G106" s="349" t="str">
        <f>'２斷絲.IAD.效率'!L106</f>
        <v>停機</v>
      </c>
      <c r="H106" s="349">
        <f>'２斷絲.IAD.效率'!M106</f>
        <v>0</v>
      </c>
      <c r="I106" s="349">
        <f>'２斷絲.IAD.效率'!N106</f>
        <v>0</v>
      </c>
      <c r="J106" s="349">
        <f>'２斷絲.IAD.效率'!O106</f>
        <v>0</v>
      </c>
      <c r="K106" s="349" t="str">
        <f>'２斷絲.IAD.效率'!P106</f>
        <v>停機</v>
      </c>
      <c r="L106" s="349">
        <f>'２斷絲.IAD.效率'!Q106</f>
        <v>0</v>
      </c>
      <c r="M106" s="349">
        <f>'２斷絲.IAD.效率'!R106</f>
        <v>0</v>
      </c>
      <c r="N106" s="349">
        <f>'２斷絲.IAD.效率'!S106</f>
        <v>0</v>
      </c>
      <c r="O106" s="349" t="str">
        <f>'２斷絲.IAD.效率'!T106</f>
        <v>停機</v>
      </c>
      <c r="P106" s="349">
        <f>'２斷絲.IAD.效率'!U106</f>
        <v>0</v>
      </c>
      <c r="Q106" s="349">
        <f>'２斷絲.IAD.效率'!V106</f>
        <v>0</v>
      </c>
      <c r="R106" s="349">
        <f>'２斷絲.IAD.效率'!W106</f>
        <v>0</v>
      </c>
      <c r="S106" s="349" t="str">
        <f>'２斷絲.IAD.效率'!X106</f>
        <v>停機</v>
      </c>
      <c r="T106" s="349">
        <f>'２斷絲.IAD.效率'!Y106</f>
        <v>0</v>
      </c>
      <c r="U106" s="345" t="str">
        <f>IF(ISNA(VLOOKUP('２斷絲.IAD.效率'!C106,條件!$A$1:$J$1011,10,0)),"",(VLOOKUP('２斷絲.IAD.效率'!C106,條件!$A$1:$J$1011,10,0)))</f>
        <v/>
      </c>
      <c r="V106" s="346" t="str">
        <f>IF(ISNA(VLOOKUP(C106,條件!$A$1:$J$1011,8,0)),"",(VLOOKUP(C106,條件!$A$1:$J$1011,8,0)))</f>
        <v/>
      </c>
      <c r="W106" s="346" t="str">
        <f>IF(ISNA(VLOOKUP(V106,清單!$AG$1:$AH$19,2,1)),"",(VLOOKUP(V106,清單!$AG$1:$AH$19,2,1)))</f>
        <v/>
      </c>
      <c r="X106" s="346" t="str">
        <f>IF(ISNA(VLOOKUP(C106,條件!$A$1:$J$1011,9,0)),"",(VLOOKUP(C106,條件!$A$1:$J$1011,9,0)))</f>
        <v/>
      </c>
      <c r="Y106" s="346">
        <v>24</v>
      </c>
      <c r="Z106" s="346">
        <v>216</v>
      </c>
      <c r="AA106" s="346" t="str">
        <f t="shared" si="4"/>
        <v/>
      </c>
      <c r="AB106" s="350" t="str">
        <f t="shared" si="5"/>
        <v/>
      </c>
      <c r="AC106" s="346"/>
    </row>
    <row r="107" spans="1:29">
      <c r="A107" s="348">
        <f>'２斷絲.IAD.效率'!A107</f>
        <v>46145</v>
      </c>
      <c r="B107" s="338" t="str">
        <f>'２斷絲.IAD.效率'!B107</f>
        <v>T01</v>
      </c>
      <c r="C107" s="338" t="str">
        <f>'２斷絲.IAD.效率'!C107</f>
        <v>2F6GU2</v>
      </c>
      <c r="D107" s="338" t="str">
        <f>'２斷絲.IAD.效率'!D107</f>
        <v>K</v>
      </c>
      <c r="E107" s="349">
        <f>'２斷絲.IAD.效率'!J107</f>
        <v>34</v>
      </c>
      <c r="F107" s="349">
        <f>'２斷絲.IAD.效率'!K107</f>
        <v>0</v>
      </c>
      <c r="G107" s="349">
        <f>'２斷絲.IAD.效率'!L107</f>
        <v>7870</v>
      </c>
      <c r="H107" s="349">
        <f>'２斷絲.IAD.效率'!M107</f>
        <v>7500</v>
      </c>
      <c r="I107" s="349">
        <f>'２斷絲.IAD.效率'!N107</f>
        <v>18</v>
      </c>
      <c r="J107" s="349">
        <f>'２斷絲.IAD.效率'!O107</f>
        <v>0</v>
      </c>
      <c r="K107" s="349">
        <f>'２斷絲.IAD.效率'!P107</f>
        <v>7310</v>
      </c>
      <c r="L107" s="349">
        <f>'２斷絲.IAD.效率'!Q107</f>
        <v>8700</v>
      </c>
      <c r="M107" s="349">
        <f>'２斷絲.IAD.效率'!R107</f>
        <v>8</v>
      </c>
      <c r="N107" s="349">
        <f>'２斷絲.IAD.效率'!S107</f>
        <v>0</v>
      </c>
      <c r="O107" s="349">
        <f>'２斷絲.IAD.效率'!T107</f>
        <v>7310</v>
      </c>
      <c r="P107" s="349">
        <f>'２斷絲.IAD.效率'!U107</f>
        <v>8060</v>
      </c>
      <c r="Q107" s="349">
        <f>'２斷絲.IAD.效率'!V107</f>
        <v>41</v>
      </c>
      <c r="R107" s="349">
        <f>'２斷絲.IAD.效率'!W107</f>
        <v>0</v>
      </c>
      <c r="S107" s="349">
        <f>'２斷絲.IAD.效率'!X107</f>
        <v>6850</v>
      </c>
      <c r="T107" s="349">
        <f>'２斷絲.IAD.效率'!Y107</f>
        <v>7960</v>
      </c>
      <c r="U107" s="345" t="str">
        <f>IF(ISNA(VLOOKUP('２斷絲.IAD.效率'!C107,條件!$A$1:$J$1011,10,0)),"",(VLOOKUP('２斷絲.IAD.效率'!C107,條件!$A$1:$J$1011,10,0)))</f>
        <v>高壓</v>
      </c>
      <c r="V107" s="346" t="str">
        <f>IF(ISNA(VLOOKUP(C107,條件!$A$1:$J$1011,8,0)),"",(VLOOKUP(C107,條件!$A$1:$J$1011,8,0)))</f>
        <v>P204</v>
      </c>
      <c r="W107" s="346">
        <f>IF(ISNA(VLOOKUP(V107,清單!$AG$1:$AH$19,2,1)),"",(VLOOKUP(V107,清單!$AG$1:$AH$19,2,1)))</f>
        <v>1.1890000000000001</v>
      </c>
      <c r="X107" s="346">
        <f>IF(ISNA(VLOOKUP(C107,條件!$A$1:$J$1011,9,0)),"",(VLOOKUP(C107,條件!$A$1:$J$1011,9,0)))</f>
        <v>2.9</v>
      </c>
      <c r="Y107" s="346">
        <v>24</v>
      </c>
      <c r="Z107" s="346">
        <v>216</v>
      </c>
      <c r="AA107" s="346">
        <f t="shared" si="4"/>
        <v>3.9</v>
      </c>
      <c r="AB107" s="350">
        <f t="shared" si="5"/>
        <v>24038.7264</v>
      </c>
      <c r="AC107" s="346"/>
    </row>
    <row r="108" spans="1:29">
      <c r="A108" s="348">
        <f>'２斷絲.IAD.效率'!A108</f>
        <v>46145</v>
      </c>
      <c r="B108" s="338" t="str">
        <f>'２斷絲.IAD.效率'!B108</f>
        <v>T02</v>
      </c>
      <c r="C108" s="338" t="str">
        <f>'２斷絲.IAD.效率'!C108</f>
        <v>2F6GV2</v>
      </c>
      <c r="D108" s="338" t="str">
        <f>'２斷絲.IAD.效率'!D108</f>
        <v>K</v>
      </c>
      <c r="E108" s="349">
        <f>'２斷絲.IAD.效率'!J108</f>
        <v>40</v>
      </c>
      <c r="F108" s="349">
        <f>'２斷絲.IAD.效率'!K108</f>
        <v>2</v>
      </c>
      <c r="G108" s="349">
        <f>'２斷絲.IAD.效率'!L108</f>
        <v>9350</v>
      </c>
      <c r="H108" s="349">
        <f>'２斷絲.IAD.效率'!M108</f>
        <v>8610</v>
      </c>
      <c r="I108" s="349">
        <f>'２斷絲.IAD.效率'!N108</f>
        <v>14</v>
      </c>
      <c r="J108" s="349">
        <f>'２斷絲.IAD.效率'!O108</f>
        <v>0</v>
      </c>
      <c r="K108" s="349">
        <f>'２斷絲.IAD.效率'!P108</f>
        <v>9720</v>
      </c>
      <c r="L108" s="349">
        <f>'２斷絲.IAD.效率'!Q108</f>
        <v>7870</v>
      </c>
      <c r="M108" s="349">
        <f>'２斷絲.IAD.效率'!R108</f>
        <v>10</v>
      </c>
      <c r="N108" s="349">
        <f>'２斷絲.IAD.效率'!S108</f>
        <v>0</v>
      </c>
      <c r="O108" s="349">
        <f>'２斷絲.IAD.效率'!T108</f>
        <v>9540</v>
      </c>
      <c r="P108" s="349">
        <f>'２斷絲.IAD.效率'!U108</f>
        <v>7040</v>
      </c>
      <c r="Q108" s="349">
        <f>'２斷絲.IAD.效率'!V108</f>
        <v>0</v>
      </c>
      <c r="R108" s="349">
        <f>'２斷絲.IAD.效率'!W108</f>
        <v>0</v>
      </c>
      <c r="S108" s="349" t="str">
        <f>'２斷絲.IAD.效率'!X108</f>
        <v>了機</v>
      </c>
      <c r="T108" s="349">
        <f>'２斷絲.IAD.效率'!Y108</f>
        <v>0</v>
      </c>
      <c r="U108" s="345" t="str">
        <f>IF(ISNA(VLOOKUP('２斷絲.IAD.效率'!C108,條件!$A$1:$J$1011,10,0)),"",(VLOOKUP('２斷絲.IAD.效率'!C108,條件!$A$1:$J$1011,10,0)))</f>
        <v>低壓</v>
      </c>
      <c r="V108" s="346" t="str">
        <f>IF(ISNA(VLOOKUP(C108,條件!$A$1:$J$1011,8,0)),"",(VLOOKUP(C108,條件!$A$1:$J$1011,8,0)))</f>
        <v>P204</v>
      </c>
      <c r="W108" s="346">
        <f>IF(ISNA(VLOOKUP(V108,清單!$AG$1:$AH$19,2,1)),"",(VLOOKUP(V108,清單!$AG$1:$AH$19,2,1)))</f>
        <v>1.1890000000000001</v>
      </c>
      <c r="X108" s="346">
        <f>IF(ISNA(VLOOKUP(C108,條件!$A$1:$J$1011,9,0)),"",(VLOOKUP(C108,條件!$A$1:$J$1011,9,0)))</f>
        <v>2.8</v>
      </c>
      <c r="Y108" s="346">
        <v>24</v>
      </c>
      <c r="Z108" s="346">
        <v>216</v>
      </c>
      <c r="AA108" s="346">
        <f t="shared" si="4"/>
        <v>3.8</v>
      </c>
      <c r="AB108" s="350">
        <f t="shared" si="5"/>
        <v>23422.3488</v>
      </c>
      <c r="AC108" s="346"/>
    </row>
    <row r="109" spans="1:29">
      <c r="A109" s="348">
        <f>'２斷絲.IAD.效率'!A109</f>
        <v>46145</v>
      </c>
      <c r="B109" s="338" t="str">
        <f>'２斷絲.IAD.效率'!B109</f>
        <v>T03</v>
      </c>
      <c r="C109" s="338" t="str">
        <f>'２斷絲.IAD.效率'!C109</f>
        <v>2F6IB1</v>
      </c>
      <c r="D109" s="338">
        <f>'２斷絲.IAD.效率'!D109</f>
        <v>0</v>
      </c>
      <c r="E109" s="349">
        <f>'２斷絲.IAD.效率'!J109</f>
        <v>16</v>
      </c>
      <c r="F109" s="349">
        <f>'２斷絲.IAD.效率'!K109</f>
        <v>0</v>
      </c>
      <c r="G109" s="349">
        <f>'２斷絲.IAD.效率'!L109</f>
        <v>8520</v>
      </c>
      <c r="H109" s="349">
        <f>'２斷絲.IAD.效率'!M109</f>
        <v>0</v>
      </c>
      <c r="I109" s="349">
        <f>'２斷絲.IAD.效率'!N109</f>
        <v>7</v>
      </c>
      <c r="J109" s="349">
        <f>'２斷絲.IAD.效率'!O109</f>
        <v>0</v>
      </c>
      <c r="K109" s="349">
        <f>'２斷絲.IAD.效率'!P109</f>
        <v>8610</v>
      </c>
      <c r="L109" s="349">
        <f>'２斷絲.IAD.效率'!Q109</f>
        <v>0</v>
      </c>
      <c r="M109" s="349">
        <f>'２斷絲.IAD.效率'!R109</f>
        <v>30</v>
      </c>
      <c r="N109" s="349">
        <f>'２斷絲.IAD.效率'!S109</f>
        <v>0</v>
      </c>
      <c r="O109" s="349">
        <f>'２斷絲.IAD.效率'!T109</f>
        <v>9260</v>
      </c>
      <c r="P109" s="349">
        <f>'２斷絲.IAD.效率'!U109</f>
        <v>0</v>
      </c>
      <c r="Q109" s="349">
        <f>'２斷絲.IAD.效率'!V109</f>
        <v>33</v>
      </c>
      <c r="R109" s="349">
        <f>'２斷絲.IAD.效率'!W109</f>
        <v>0</v>
      </c>
      <c r="S109" s="349">
        <f>'２斷絲.IAD.效率'!X109</f>
        <v>9260</v>
      </c>
      <c r="T109" s="349">
        <f>'２斷絲.IAD.效率'!Y109</f>
        <v>0</v>
      </c>
      <c r="U109" s="345" t="str">
        <f>IF(ISNA(VLOOKUP('２斷絲.IAD.效率'!C109,條件!$A$1:$J$1011,10,0)),"",(VLOOKUP('２斷絲.IAD.效率'!C109,條件!$A$1:$J$1011,10,0)))</f>
        <v>低壓</v>
      </c>
      <c r="V109" s="346" t="str">
        <f>IF(ISNA(VLOOKUP(C109,條件!$A$1:$J$1011,8,0)),"",(VLOOKUP(C109,條件!$A$1:$J$1011,8,0)))</f>
        <v>P204</v>
      </c>
      <c r="W109" s="346">
        <f>IF(ISNA(VLOOKUP(V109,清單!$AG$1:$AH$19,2,1)),"",(VLOOKUP(V109,清單!$AG$1:$AH$19,2,1)))</f>
        <v>1.1890000000000001</v>
      </c>
      <c r="X109" s="346">
        <f>IF(ISNA(VLOOKUP(C109,條件!$A$1:$J$1011,9,0)),"",(VLOOKUP(C109,條件!$A$1:$J$1011,9,0)))</f>
        <v>1.7</v>
      </c>
      <c r="Y109" s="346">
        <v>24</v>
      </c>
      <c r="Z109" s="346">
        <v>216</v>
      </c>
      <c r="AA109" s="346">
        <f t="shared" si="4"/>
        <v>2.7</v>
      </c>
      <c r="AB109" s="350">
        <f t="shared" si="5"/>
        <v>16642.195200000002</v>
      </c>
      <c r="AC109" s="346"/>
    </row>
    <row r="110" spans="1:29">
      <c r="A110" s="348">
        <f>'２斷絲.IAD.效率'!A110</f>
        <v>46145</v>
      </c>
      <c r="B110" s="338" t="str">
        <f>'２斷絲.IAD.效率'!B110</f>
        <v>T03</v>
      </c>
      <c r="C110" s="338" t="str">
        <f>'２斷絲.IAD.效率'!C110</f>
        <v>2F6ID2</v>
      </c>
      <c r="D110" s="338">
        <f>'２斷絲.IAD.效率'!D110</f>
        <v>0</v>
      </c>
      <c r="E110" s="349">
        <f>'２斷絲.IAD.效率'!J110</f>
        <v>19</v>
      </c>
      <c r="F110" s="349">
        <f>'２斷絲.IAD.效率'!K110</f>
        <v>0</v>
      </c>
      <c r="G110" s="349">
        <f>'２斷絲.IAD.效率'!L110</f>
        <v>0</v>
      </c>
      <c r="H110" s="349">
        <f>'２斷絲.IAD.效率'!M110</f>
        <v>8060</v>
      </c>
      <c r="I110" s="349">
        <f>'２斷絲.IAD.效率'!N110</f>
        <v>18</v>
      </c>
      <c r="J110" s="349">
        <f>'２斷絲.IAD.效率'!O110</f>
        <v>0</v>
      </c>
      <c r="K110" s="349">
        <f>'２斷絲.IAD.效率'!P110</f>
        <v>0</v>
      </c>
      <c r="L110" s="349">
        <f>'２斷絲.IAD.效率'!Q110</f>
        <v>7870</v>
      </c>
      <c r="M110" s="349">
        <f>'２斷絲.IAD.效率'!R110</f>
        <v>20</v>
      </c>
      <c r="N110" s="349">
        <f>'２斷絲.IAD.效率'!S110</f>
        <v>0</v>
      </c>
      <c r="O110" s="349">
        <f>'２斷絲.IAD.效率'!T110</f>
        <v>0</v>
      </c>
      <c r="P110" s="349">
        <f>'２斷絲.IAD.效率'!U110</f>
        <v>8240</v>
      </c>
      <c r="Q110" s="349">
        <f>'２斷絲.IAD.效率'!V110</f>
        <v>47</v>
      </c>
      <c r="R110" s="349">
        <f>'２斷絲.IAD.效率'!W110</f>
        <v>0</v>
      </c>
      <c r="S110" s="349">
        <f>'２斷絲.IAD.效率'!X110</f>
        <v>0</v>
      </c>
      <c r="T110" s="349">
        <f>'２斷絲.IAD.效率'!Y110</f>
        <v>8980</v>
      </c>
      <c r="U110" s="345"/>
      <c r="V110" s="346" t="str">
        <f>IF(ISNA(VLOOKUP(C110,條件!$A$1:$J$1011,8,0)),"",(VLOOKUP(C110,條件!$A$1:$J$1011,8,0)))</f>
        <v>P204</v>
      </c>
      <c r="W110" s="346">
        <f>IF(ISNA(VLOOKUP(V110,清單!$AG$1:$AH$19,2,1)),"",(VLOOKUP(V110,清單!$AG$1:$AH$19,2,1)))</f>
        <v>1.1890000000000001</v>
      </c>
      <c r="X110" s="346">
        <f>IF(ISNA(VLOOKUP(C110,條件!$A$1:$J$1011,9,0)),"",(VLOOKUP(C110,條件!$A$1:$J$1011,9,0)))</f>
        <v>2.4</v>
      </c>
      <c r="Y110" s="346">
        <v>24</v>
      </c>
      <c r="Z110" s="346">
        <v>216</v>
      </c>
      <c r="AA110" s="346">
        <f t="shared" si="4"/>
        <v>3.4</v>
      </c>
      <c r="AB110" s="350">
        <f t="shared" si="5"/>
        <v>20956.838400000001</v>
      </c>
      <c r="AC110" s="346"/>
    </row>
    <row r="111" spans="1:29">
      <c r="A111" s="348">
        <f>'２斷絲.IAD.效率'!A111</f>
        <v>46145</v>
      </c>
      <c r="B111" s="338" t="str">
        <f>'２斷絲.IAD.效率'!B111</f>
        <v>T04</v>
      </c>
      <c r="C111" s="338" t="str">
        <f>'２斷絲.IAD.效率'!C111</f>
        <v>2F6GZ3</v>
      </c>
      <c r="D111" s="338">
        <f>'２斷絲.IAD.效率'!D111</f>
        <v>0</v>
      </c>
      <c r="E111" s="349">
        <f>'２斷絲.IAD.效率'!J111</f>
        <v>29</v>
      </c>
      <c r="F111" s="349">
        <f>'２斷絲.IAD.效率'!K111</f>
        <v>5</v>
      </c>
      <c r="G111" s="349">
        <f>'２斷絲.IAD.效率'!L111</f>
        <v>0</v>
      </c>
      <c r="H111" s="349">
        <f>'２斷絲.IAD.效率'!M111</f>
        <v>6200</v>
      </c>
      <c r="I111" s="349">
        <f>'２斷絲.IAD.效率'!N111</f>
        <v>30</v>
      </c>
      <c r="J111" s="349">
        <f>'２斷絲.IAD.效率'!O111</f>
        <v>2</v>
      </c>
      <c r="K111" s="349" t="str">
        <f>'２斷絲.IAD.效率'!P111</f>
        <v>停機</v>
      </c>
      <c r="L111" s="349">
        <f>'２斷絲.IAD.效率'!Q111</f>
        <v>7780</v>
      </c>
      <c r="M111" s="349">
        <f>'２斷絲.IAD.效率'!R111</f>
        <v>19</v>
      </c>
      <c r="N111" s="349">
        <f>'２斷絲.IAD.效率'!S111</f>
        <v>0</v>
      </c>
      <c r="O111" s="349" t="str">
        <f>'２斷絲.IAD.效率'!T111</f>
        <v>停機</v>
      </c>
      <c r="P111" s="349">
        <f>'２斷絲.IAD.效率'!U111</f>
        <v>7640</v>
      </c>
      <c r="Q111" s="349">
        <f>'２斷絲.IAD.效率'!V111</f>
        <v>0</v>
      </c>
      <c r="R111" s="349">
        <f>'２斷絲.IAD.效率'!W111</f>
        <v>0</v>
      </c>
      <c r="S111" s="349" t="str">
        <f>'２斷絲.IAD.效率'!X111</f>
        <v>停機</v>
      </c>
      <c r="T111" s="349">
        <f>'２斷絲.IAD.效率'!Y111</f>
        <v>0</v>
      </c>
      <c r="U111" s="345" t="str">
        <f>IF(ISNA(VLOOKUP('２斷絲.IAD.效率'!C111,條件!$A$1:$J$1011,10,0)),"",(VLOOKUP('２斷絲.IAD.效率'!C111,條件!$A$1:$J$1011,10,0)))</f>
        <v>低壓</v>
      </c>
      <c r="V111" s="346" t="str">
        <f>IF(ISNA(VLOOKUP(C111,條件!$A$1:$J$1011,8,0)),"",(VLOOKUP(C111,條件!$A$1:$J$1011,8,0)))</f>
        <v>P204</v>
      </c>
      <c r="W111" s="346">
        <f>IF(ISNA(VLOOKUP(V111,清單!$AG$1:$AH$19,2,1)),"",(VLOOKUP(V111,清單!$AG$1:$AH$19,2,1)))</f>
        <v>1.1890000000000001</v>
      </c>
      <c r="X111" s="346">
        <f>IF(ISNA(VLOOKUP(C111,條件!$A$1:$J$1011,9,0)),"",(VLOOKUP(C111,條件!$A$1:$J$1011,9,0)))</f>
        <v>3.8</v>
      </c>
      <c r="Y111" s="346">
        <v>24</v>
      </c>
      <c r="Z111" s="346">
        <v>216</v>
      </c>
      <c r="AA111" s="346">
        <f t="shared" si="4"/>
        <v>4.8</v>
      </c>
      <c r="AB111" s="350">
        <f t="shared" si="5"/>
        <v>29586.124800000001</v>
      </c>
      <c r="AC111" s="346"/>
    </row>
    <row r="112" spans="1:29">
      <c r="A112" s="348">
        <f>'２斷絲.IAD.效率'!A112</f>
        <v>46145</v>
      </c>
      <c r="B112" s="338" t="str">
        <f>'２斷絲.IAD.效率'!B112</f>
        <v>T05</v>
      </c>
      <c r="C112" s="338" t="str">
        <f>'２斷絲.IAD.效率'!C112</f>
        <v>2F7E03</v>
      </c>
      <c r="D112" s="338" t="str">
        <f>'２斷絲.IAD.效率'!D112</f>
        <v>K</v>
      </c>
      <c r="E112" s="349">
        <f>'２斷絲.IAD.效率'!J112</f>
        <v>19</v>
      </c>
      <c r="F112" s="349">
        <f>'２斷絲.IAD.效率'!K112</f>
        <v>0</v>
      </c>
      <c r="G112" s="349">
        <f>'２斷絲.IAD.效率'!L112</f>
        <v>6480</v>
      </c>
      <c r="H112" s="349">
        <f>'２斷絲.IAD.效率'!M112</f>
        <v>0</v>
      </c>
      <c r="I112" s="349">
        <f>'２斷絲.IAD.效率'!N112</f>
        <v>17</v>
      </c>
      <c r="J112" s="349">
        <f>'２斷絲.IAD.效率'!O112</f>
        <v>0</v>
      </c>
      <c r="K112" s="349">
        <f>'２斷絲.IAD.效率'!P112</f>
        <v>6850</v>
      </c>
      <c r="L112" s="349">
        <f>'２斷絲.IAD.效率'!Q112</f>
        <v>0</v>
      </c>
      <c r="M112" s="349">
        <f>'２斷絲.IAD.效率'!R112</f>
        <v>12</v>
      </c>
      <c r="N112" s="349">
        <f>'２斷絲.IAD.效率'!S112</f>
        <v>0</v>
      </c>
      <c r="O112" s="349">
        <f>'２斷絲.IAD.效率'!T112</f>
        <v>7040</v>
      </c>
      <c r="P112" s="349">
        <f>'２斷絲.IAD.效率'!U112</f>
        <v>0</v>
      </c>
      <c r="Q112" s="349">
        <f>'２斷絲.IAD.效率'!V112</f>
        <v>33</v>
      </c>
      <c r="R112" s="349">
        <f>'２斷絲.IAD.效率'!W112</f>
        <v>0</v>
      </c>
      <c r="S112" s="349">
        <f>'２斷絲.IAD.效率'!X112</f>
        <v>0</v>
      </c>
      <c r="T112" s="349">
        <f>'２斷絲.IAD.效率'!Y112</f>
        <v>6760</v>
      </c>
      <c r="U112" s="345" t="str">
        <f>IF(ISNA(VLOOKUP('２斷絲.IAD.效率'!C112,條件!$A$1:$J$1011,10,0)),"",(VLOOKUP('２斷絲.IAD.效率'!C112,條件!$A$1:$J$1011,10,0)))</f>
        <v>高壓</v>
      </c>
      <c r="V112" s="346" t="str">
        <f>IF(ISNA(VLOOKUP(C112,條件!$A$1:$J$1011,8,0)),"",(VLOOKUP(C112,條件!$A$1:$J$1011,8,0)))</f>
        <v>P227</v>
      </c>
      <c r="W112" s="346">
        <f>IF(ISNA(VLOOKUP(V112,清單!$AG$1:$AH$19,2,1)),"",(VLOOKUP(V112,清單!$AG$1:$AH$19,2,1)))</f>
        <v>1.859</v>
      </c>
      <c r="X112" s="346">
        <f>IF(ISNA(VLOOKUP(C112,條件!$A$1:$J$1011,9,0)),"",(VLOOKUP(C112,條件!$A$1:$J$1011,9,0)))</f>
        <v>3.2</v>
      </c>
      <c r="Y112" s="346">
        <v>24</v>
      </c>
      <c r="Z112" s="346">
        <v>216</v>
      </c>
      <c r="AA112" s="346">
        <f t="shared" si="4"/>
        <v>4.2</v>
      </c>
      <c r="AB112" s="350">
        <f t="shared" si="5"/>
        <v>40475.635199999997</v>
      </c>
      <c r="AC112" s="346"/>
    </row>
    <row r="113" spans="1:29">
      <c r="A113" s="348">
        <f>'２斷絲.IAD.效率'!A113</f>
        <v>46145</v>
      </c>
      <c r="B113" s="338" t="str">
        <f>'２斷絲.IAD.效率'!B113</f>
        <v>T05</v>
      </c>
      <c r="C113" s="338" t="str">
        <f>'２斷絲.IAD.效率'!C113</f>
        <v>2F6IA2</v>
      </c>
      <c r="D113" s="338" t="str">
        <f>'２斷絲.IAD.效率'!D113</f>
        <v>K</v>
      </c>
      <c r="E113" s="349">
        <f>'２斷絲.IAD.效率'!J113</f>
        <v>24</v>
      </c>
      <c r="F113" s="349">
        <f>'２斷絲.IAD.效率'!K113</f>
        <v>0</v>
      </c>
      <c r="G113" s="349">
        <f>'２斷絲.IAD.效率'!L113</f>
        <v>0</v>
      </c>
      <c r="H113" s="349">
        <f>'２斷絲.IAD.效率'!M113</f>
        <v>8610</v>
      </c>
      <c r="I113" s="349">
        <f>'２斷絲.IAD.效率'!N113</f>
        <v>13</v>
      </c>
      <c r="J113" s="349">
        <f>'２斷絲.IAD.效率'!O113</f>
        <v>0</v>
      </c>
      <c r="K113" s="349">
        <f>'２斷絲.IAD.效率'!P113</f>
        <v>0</v>
      </c>
      <c r="L113" s="349">
        <f>'２斷絲.IAD.效率'!Q113</f>
        <v>9440</v>
      </c>
      <c r="M113" s="349">
        <f>'２斷絲.IAD.效率'!R113</f>
        <v>7</v>
      </c>
      <c r="N113" s="349">
        <f>'２斷絲.IAD.效率'!S113</f>
        <v>0</v>
      </c>
      <c r="O113" s="349">
        <f>'２斷絲.IAD.效率'!T113</f>
        <v>0</v>
      </c>
      <c r="P113" s="349">
        <f>'２斷絲.IAD.效率'!U113</f>
        <v>9810</v>
      </c>
      <c r="Q113" s="349">
        <f>'２斷絲.IAD.效率'!V113</f>
        <v>21</v>
      </c>
      <c r="R113" s="349">
        <f>'２斷絲.IAD.效率'!W113</f>
        <v>0</v>
      </c>
      <c r="S113" s="349">
        <f>'２斷絲.IAD.效率'!X113</f>
        <v>7590</v>
      </c>
      <c r="T113" s="349">
        <f>'２斷絲.IAD.效率'!Y113</f>
        <v>0</v>
      </c>
      <c r="U113" s="345"/>
      <c r="V113" s="346" t="str">
        <f>IF(ISNA(VLOOKUP(C113,條件!$A$1:$J$1011,8,0)),"",(VLOOKUP(C113,條件!$A$1:$J$1011,8,0)))</f>
        <v>P204</v>
      </c>
      <c r="W113" s="346">
        <f>IF(ISNA(VLOOKUP(V113,清單!$AG$1:$AH$19,2,1)),"",(VLOOKUP(V113,清單!$AG$1:$AH$19,2,1)))</f>
        <v>1.1890000000000001</v>
      </c>
      <c r="X113" s="346">
        <f>IF(ISNA(VLOOKUP(C113,條件!$A$1:$J$1011,9,0)),"",(VLOOKUP(C113,條件!$A$1:$J$1011,9,0)))</f>
        <v>2.8</v>
      </c>
      <c r="Y113" s="346">
        <v>24</v>
      </c>
      <c r="Z113" s="346">
        <v>216</v>
      </c>
      <c r="AA113" s="346">
        <f t="shared" si="4"/>
        <v>3.8</v>
      </c>
      <c r="AB113" s="350">
        <f t="shared" si="5"/>
        <v>23422.3488</v>
      </c>
      <c r="AC113" s="346"/>
    </row>
    <row r="114" spans="1:29">
      <c r="A114" s="348">
        <f>'２斷絲.IAD.效率'!A114</f>
        <v>46145</v>
      </c>
      <c r="B114" s="338" t="str">
        <f>'２斷絲.IAD.效率'!B114</f>
        <v>T06</v>
      </c>
      <c r="C114" s="338" t="str">
        <f>'２斷絲.IAD.效率'!C114</f>
        <v>2F6GT2</v>
      </c>
      <c r="D114" s="338" t="str">
        <f>'２斷絲.IAD.效率'!D114</f>
        <v>K</v>
      </c>
      <c r="E114" s="349">
        <f>'２斷絲.IAD.效率'!J114</f>
        <v>45</v>
      </c>
      <c r="F114" s="349">
        <f>'２斷絲.IAD.效率'!K114</f>
        <v>7</v>
      </c>
      <c r="G114" s="349">
        <f>'２斷絲.IAD.效率'!L114</f>
        <v>6670</v>
      </c>
      <c r="H114" s="349">
        <f>'２斷絲.IAD.效率'!M114</f>
        <v>9070</v>
      </c>
      <c r="I114" s="349">
        <f>'２斷絲.IAD.效率'!N114</f>
        <v>26</v>
      </c>
      <c r="J114" s="349">
        <f>'２斷絲.IAD.效率'!O114</f>
        <v>7</v>
      </c>
      <c r="K114" s="349">
        <f>'２斷絲.IAD.效率'!P114</f>
        <v>7960</v>
      </c>
      <c r="L114" s="349">
        <f>'２斷絲.IAD.效率'!Q114</f>
        <v>7310</v>
      </c>
      <c r="M114" s="349">
        <f>'２斷絲.IAD.效率'!R114</f>
        <v>58</v>
      </c>
      <c r="N114" s="349">
        <f>'２斷絲.IAD.效率'!S114</f>
        <v>13</v>
      </c>
      <c r="O114" s="349">
        <f>'２斷絲.IAD.效率'!T114</f>
        <v>9350</v>
      </c>
      <c r="P114" s="349">
        <f>'２斷絲.IAD.效率'!U114</f>
        <v>8890</v>
      </c>
      <c r="Q114" s="349">
        <f>'２斷絲.IAD.效率'!V114</f>
        <v>20</v>
      </c>
      <c r="R114" s="349">
        <f>'２斷絲.IAD.效率'!W114</f>
        <v>0</v>
      </c>
      <c r="S114" s="349">
        <f>'２斷絲.IAD.效率'!X114</f>
        <v>0</v>
      </c>
      <c r="T114" s="349">
        <f>'２斷絲.IAD.效率'!Y114</f>
        <v>9540</v>
      </c>
      <c r="U114" s="345" t="str">
        <f>IF(ISNA(VLOOKUP('２斷絲.IAD.效率'!C114,條件!$A$1:$J$1011,10,0)),"",(VLOOKUP('２斷絲.IAD.效率'!C114,條件!$A$1:$J$1011,10,0)))</f>
        <v>高壓</v>
      </c>
      <c r="V114" s="346" t="str">
        <f>IF(ISNA(VLOOKUP(C114,條件!$A$1:$J$1011,8,0)),"",(VLOOKUP(C114,條件!$A$1:$J$1011,8,0)))</f>
        <v>P204</v>
      </c>
      <c r="W114" s="346">
        <f>IF(ISNA(VLOOKUP(V114,清單!$AG$1:$AH$19,2,1)),"",(VLOOKUP(V114,清單!$AG$1:$AH$19,2,1)))</f>
        <v>1.1890000000000001</v>
      </c>
      <c r="X114" s="346">
        <f>IF(ISNA(VLOOKUP(C114,條件!$A$1:$J$1011,9,0)),"",(VLOOKUP(C114,條件!$A$1:$J$1011,9,0)))</f>
        <v>2.8</v>
      </c>
      <c r="Y114" s="346">
        <v>24</v>
      </c>
      <c r="Z114" s="346">
        <v>216</v>
      </c>
      <c r="AA114" s="346">
        <f t="shared" si="4"/>
        <v>3.8</v>
      </c>
      <c r="AB114" s="350">
        <f t="shared" si="5"/>
        <v>23422.3488</v>
      </c>
      <c r="AC114" s="346"/>
    </row>
    <row r="115" spans="1:29">
      <c r="A115" s="348">
        <f>'２斷絲.IAD.效率'!A115</f>
        <v>46145</v>
      </c>
      <c r="B115" s="338" t="str">
        <f>'２斷絲.IAD.效率'!B115</f>
        <v>S01</v>
      </c>
      <c r="C115" s="338" t="str">
        <f>'２斷絲.IAD.效率'!C115</f>
        <v>停機</v>
      </c>
      <c r="D115" s="338">
        <f>'２斷絲.IAD.效率'!D115</f>
        <v>0</v>
      </c>
      <c r="E115" s="349">
        <f>'２斷絲.IAD.效率'!J115</f>
        <v>0</v>
      </c>
      <c r="F115" s="349">
        <f>'２斷絲.IAD.效率'!K115</f>
        <v>0</v>
      </c>
      <c r="G115" s="349" t="str">
        <f>'２斷絲.IAD.效率'!L115</f>
        <v>停機</v>
      </c>
      <c r="H115" s="349">
        <f>'２斷絲.IAD.效率'!M115</f>
        <v>0</v>
      </c>
      <c r="I115" s="349">
        <f>'２斷絲.IAD.效率'!N115</f>
        <v>0</v>
      </c>
      <c r="J115" s="349">
        <f>'２斷絲.IAD.效率'!O115</f>
        <v>0</v>
      </c>
      <c r="K115" s="349" t="str">
        <f>'２斷絲.IAD.效率'!P115</f>
        <v>停機</v>
      </c>
      <c r="L115" s="349">
        <f>'２斷絲.IAD.效率'!Q115</f>
        <v>0</v>
      </c>
      <c r="M115" s="349">
        <f>'２斷絲.IAD.效率'!R115</f>
        <v>0</v>
      </c>
      <c r="N115" s="349">
        <f>'２斷絲.IAD.效率'!S115</f>
        <v>0</v>
      </c>
      <c r="O115" s="349" t="str">
        <f>'２斷絲.IAD.效率'!T115</f>
        <v>停機</v>
      </c>
      <c r="P115" s="349">
        <f>'２斷絲.IAD.效率'!U115</f>
        <v>0</v>
      </c>
      <c r="Q115" s="349">
        <f>'２斷絲.IAD.效率'!V115</f>
        <v>0</v>
      </c>
      <c r="R115" s="349">
        <f>'２斷絲.IAD.效率'!W115</f>
        <v>0</v>
      </c>
      <c r="S115" s="349" t="str">
        <f>'２斷絲.IAD.效率'!X115</f>
        <v>停機</v>
      </c>
      <c r="T115" s="349">
        <f>'２斷絲.IAD.效率'!Y115</f>
        <v>0</v>
      </c>
      <c r="U115" s="345" t="str">
        <f>IF(ISNA(VLOOKUP('２斷絲.IAD.效率'!C115,條件!$A$1:$J$1011,10,0)),"",(VLOOKUP('２斷絲.IAD.效率'!C115,條件!$A$1:$J$1011,10,0)))</f>
        <v/>
      </c>
      <c r="V115" s="346" t="str">
        <f>IF(ISNA(VLOOKUP(C115,條件!$A$1:$J$1011,8,0)),"",(VLOOKUP(C115,條件!$A$1:$J$1011,8,0)))</f>
        <v/>
      </c>
      <c r="W115" s="346" t="str">
        <f>IF(ISNA(VLOOKUP(V115,清單!$AG$1:$AH$19,2,1)),"",(VLOOKUP(V115,清單!$AG$1:$AH$19,2,1)))</f>
        <v/>
      </c>
      <c r="X115" s="346" t="str">
        <f>IF(ISNA(VLOOKUP(C115,條件!$A$1:$J$1011,9,0)),"",(VLOOKUP(C115,條件!$A$1:$J$1011,9,0)))</f>
        <v/>
      </c>
      <c r="Y115" s="346">
        <v>24</v>
      </c>
      <c r="Z115" s="346">
        <v>216</v>
      </c>
      <c r="AA115" s="346" t="str">
        <f t="shared" si="4"/>
        <v/>
      </c>
      <c r="AB115" s="350" t="str">
        <f t="shared" si="5"/>
        <v/>
      </c>
      <c r="AC115" s="346"/>
    </row>
    <row r="116" spans="1:29">
      <c r="A116" s="348">
        <f>'２斷絲.IAD.效率'!A116</f>
        <v>46145</v>
      </c>
      <c r="B116" s="338" t="str">
        <f>'２斷絲.IAD.效率'!B116</f>
        <v>S02</v>
      </c>
      <c r="C116" s="338" t="str">
        <f>'２斷絲.IAD.效率'!C116</f>
        <v>絲開發</v>
      </c>
      <c r="D116" s="338">
        <f>'２斷絲.IAD.效率'!D116</f>
        <v>0</v>
      </c>
      <c r="E116" s="349">
        <f>'２斷絲.IAD.效率'!J116</f>
        <v>0</v>
      </c>
      <c r="F116" s="349">
        <f>'２斷絲.IAD.效率'!K116</f>
        <v>0</v>
      </c>
      <c r="G116" s="349" t="str">
        <f>'２斷絲.IAD.效率'!L116</f>
        <v>絲開發</v>
      </c>
      <c r="H116" s="349">
        <f>'２斷絲.IAD.效率'!M116</f>
        <v>0</v>
      </c>
      <c r="I116" s="349">
        <f>'２斷絲.IAD.效率'!N116</f>
        <v>0</v>
      </c>
      <c r="J116" s="349">
        <f>'２斷絲.IAD.效率'!O116</f>
        <v>0</v>
      </c>
      <c r="K116" s="349" t="str">
        <f>'２斷絲.IAD.效率'!P116</f>
        <v>絲開發</v>
      </c>
      <c r="L116" s="349">
        <f>'２斷絲.IAD.效率'!Q116</f>
        <v>0</v>
      </c>
      <c r="M116" s="349">
        <f>'２斷絲.IAD.效率'!R116</f>
        <v>0</v>
      </c>
      <c r="N116" s="349">
        <f>'２斷絲.IAD.效率'!S116</f>
        <v>0</v>
      </c>
      <c r="O116" s="349" t="str">
        <f>'２斷絲.IAD.效率'!T116</f>
        <v>絲開發</v>
      </c>
      <c r="P116" s="349">
        <f>'２斷絲.IAD.效率'!U116</f>
        <v>0</v>
      </c>
      <c r="Q116" s="349">
        <f>'２斷絲.IAD.效率'!V116</f>
        <v>0</v>
      </c>
      <c r="R116" s="349">
        <f>'２斷絲.IAD.效率'!W116</f>
        <v>0</v>
      </c>
      <c r="S116" s="349" t="str">
        <f>'２斷絲.IAD.效率'!X116</f>
        <v>絲開發</v>
      </c>
      <c r="T116" s="349">
        <f>'２斷絲.IAD.效率'!Y116</f>
        <v>0</v>
      </c>
      <c r="U116" s="345" t="str">
        <f>IF(ISNA(VLOOKUP('２斷絲.IAD.效率'!C116,條件!$A$1:$J$1011,10,0)),"",(VLOOKUP('２斷絲.IAD.效率'!C116,條件!$A$1:$J$1011,10,0)))</f>
        <v/>
      </c>
      <c r="V116" s="346" t="str">
        <f>IF(ISNA(VLOOKUP(C116,條件!$A$1:$J$1011,8,0)),"",(VLOOKUP(C116,條件!$A$1:$J$1011,8,0)))</f>
        <v/>
      </c>
      <c r="W116" s="346" t="str">
        <f>IF(ISNA(VLOOKUP(V116,清單!$AG$1:$AH$19,2,1)),"",(VLOOKUP(V116,清單!$AG$1:$AH$19,2,1)))</f>
        <v/>
      </c>
      <c r="X116" s="346" t="str">
        <f>IF(ISNA(VLOOKUP(C116,條件!$A$1:$J$1011,9,0)),"",(VLOOKUP(C116,條件!$A$1:$J$1011,9,0)))</f>
        <v/>
      </c>
      <c r="Y116" s="346">
        <v>24</v>
      </c>
      <c r="Z116" s="346">
        <v>216</v>
      </c>
      <c r="AA116" s="346" t="str">
        <f t="shared" si="4"/>
        <v/>
      </c>
      <c r="AB116" s="350" t="str">
        <f t="shared" si="5"/>
        <v/>
      </c>
      <c r="AC116" s="346"/>
    </row>
    <row r="117" spans="1:29">
      <c r="A117" s="348">
        <f>'２斷絲.IAD.效率'!A117</f>
        <v>46145</v>
      </c>
      <c r="B117" s="338" t="str">
        <f>'２斷絲.IAD.效率'!B117</f>
        <v>M01</v>
      </c>
      <c r="C117" s="338" t="str">
        <f>'２斷絲.IAD.效率'!C117</f>
        <v>封存</v>
      </c>
      <c r="D117" s="338">
        <f>'２斷絲.IAD.效率'!D117</f>
        <v>0</v>
      </c>
      <c r="E117" s="349">
        <f>'２斷絲.IAD.效率'!J117</f>
        <v>0</v>
      </c>
      <c r="F117" s="349">
        <f>'２斷絲.IAD.效率'!K117</f>
        <v>0</v>
      </c>
      <c r="G117" s="349" t="str">
        <f>'２斷絲.IAD.效率'!L117</f>
        <v>停機</v>
      </c>
      <c r="H117" s="349">
        <f>'２斷絲.IAD.效率'!M117</f>
        <v>0</v>
      </c>
      <c r="I117" s="349">
        <f>'２斷絲.IAD.效率'!N117</f>
        <v>0</v>
      </c>
      <c r="J117" s="349">
        <f>'２斷絲.IAD.效率'!O117</f>
        <v>0</v>
      </c>
      <c r="K117" s="349" t="str">
        <f>'２斷絲.IAD.效率'!P117</f>
        <v>停機</v>
      </c>
      <c r="L117" s="349">
        <f>'２斷絲.IAD.效率'!Q117</f>
        <v>0</v>
      </c>
      <c r="M117" s="349">
        <f>'２斷絲.IAD.效率'!R117</f>
        <v>0</v>
      </c>
      <c r="N117" s="349">
        <f>'２斷絲.IAD.效率'!S117</f>
        <v>0</v>
      </c>
      <c r="O117" s="349" t="str">
        <f>'２斷絲.IAD.效率'!T117</f>
        <v>停機</v>
      </c>
      <c r="P117" s="349">
        <f>'２斷絲.IAD.效率'!U117</f>
        <v>0</v>
      </c>
      <c r="Q117" s="349">
        <f>'２斷絲.IAD.效率'!V117</f>
        <v>0</v>
      </c>
      <c r="R117" s="349">
        <f>'２斷絲.IAD.效率'!W117</f>
        <v>0</v>
      </c>
      <c r="S117" s="349" t="str">
        <f>'２斷絲.IAD.效率'!X117</f>
        <v>停機</v>
      </c>
      <c r="T117" s="349">
        <f>'２斷絲.IAD.效率'!Y117</f>
        <v>0</v>
      </c>
      <c r="U117" s="345" t="str">
        <f>IF(ISNA(VLOOKUP('２斷絲.IAD.效率'!C117,條件!$A$1:$J$1011,10,0)),"",(VLOOKUP('２斷絲.IAD.效率'!C117,條件!$A$1:$J$1011,10,0)))</f>
        <v/>
      </c>
      <c r="V117" s="346" t="str">
        <f>IF(ISNA(VLOOKUP(C117,條件!$A$1:$J$1011,8,0)),"",(VLOOKUP(C117,條件!$A$1:$J$1011,8,0)))</f>
        <v/>
      </c>
      <c r="W117" s="346" t="str">
        <f>IF(ISNA(VLOOKUP(V117,清單!$AG$1:$AH$19,2,1)),"",(VLOOKUP(V117,清單!$AG$1:$AH$19,2,1)))</f>
        <v/>
      </c>
      <c r="X117" s="346" t="str">
        <f>IF(ISNA(VLOOKUP(C117,條件!$A$1:$J$1011,9,0)),"",(VLOOKUP(C117,條件!$A$1:$J$1011,9,0)))</f>
        <v/>
      </c>
      <c r="Y117" s="346">
        <v>24</v>
      </c>
      <c r="Z117" s="346">
        <v>216</v>
      </c>
      <c r="AA117" s="346" t="str">
        <f t="shared" si="4"/>
        <v/>
      </c>
      <c r="AB117" s="350" t="str">
        <f t="shared" si="5"/>
        <v/>
      </c>
      <c r="AC117" s="346"/>
    </row>
    <row r="118" spans="1:29">
      <c r="A118" s="348">
        <f>'２斷絲.IAD.效率'!A118</f>
        <v>46145</v>
      </c>
      <c r="B118" s="338" t="str">
        <f>'２斷絲.IAD.效率'!B118</f>
        <v>M02</v>
      </c>
      <c r="C118" s="338" t="str">
        <f>'２斷絲.IAD.效率'!C118</f>
        <v>封存</v>
      </c>
      <c r="D118" s="338">
        <f>'２斷絲.IAD.效率'!D118</f>
        <v>0</v>
      </c>
      <c r="E118" s="349">
        <f>'２斷絲.IAD.效率'!J118</f>
        <v>0</v>
      </c>
      <c r="F118" s="349">
        <f>'２斷絲.IAD.效率'!K118</f>
        <v>0</v>
      </c>
      <c r="G118" s="349" t="str">
        <f>'２斷絲.IAD.效率'!L118</f>
        <v>停機</v>
      </c>
      <c r="H118" s="349">
        <f>'２斷絲.IAD.效率'!M118</f>
        <v>0</v>
      </c>
      <c r="I118" s="349">
        <f>'２斷絲.IAD.效率'!N118</f>
        <v>0</v>
      </c>
      <c r="J118" s="349">
        <f>'２斷絲.IAD.效率'!O118</f>
        <v>0</v>
      </c>
      <c r="K118" s="349" t="str">
        <f>'２斷絲.IAD.效率'!P118</f>
        <v>停機</v>
      </c>
      <c r="L118" s="349">
        <f>'２斷絲.IAD.效率'!Q118</f>
        <v>0</v>
      </c>
      <c r="M118" s="349">
        <f>'２斷絲.IAD.效率'!R118</f>
        <v>0</v>
      </c>
      <c r="N118" s="349">
        <f>'２斷絲.IAD.效率'!S118</f>
        <v>0</v>
      </c>
      <c r="O118" s="349" t="str">
        <f>'２斷絲.IAD.效率'!T118</f>
        <v>停機</v>
      </c>
      <c r="P118" s="349">
        <f>'２斷絲.IAD.效率'!U118</f>
        <v>0</v>
      </c>
      <c r="Q118" s="349">
        <f>'２斷絲.IAD.效率'!V118</f>
        <v>0</v>
      </c>
      <c r="R118" s="349">
        <f>'２斷絲.IAD.效率'!W118</f>
        <v>0</v>
      </c>
      <c r="S118" s="349" t="str">
        <f>'２斷絲.IAD.效率'!X118</f>
        <v>停機</v>
      </c>
      <c r="T118" s="349">
        <f>'２斷絲.IAD.效率'!Y118</f>
        <v>0</v>
      </c>
      <c r="U118" s="345" t="str">
        <f>IF(ISNA(VLOOKUP('２斷絲.IAD.效率'!C118,條件!$A$1:$J$1011,10,0)),"",(VLOOKUP('２斷絲.IAD.效率'!C118,條件!$A$1:$J$1011,10,0)))</f>
        <v/>
      </c>
      <c r="V118" s="346" t="str">
        <f>IF(ISNA(VLOOKUP(C118,條件!$A$1:$J$1011,8,0)),"",(VLOOKUP(C118,條件!$A$1:$J$1011,8,0)))</f>
        <v/>
      </c>
      <c r="W118" s="346" t="str">
        <f>IF(ISNA(VLOOKUP(V118,清單!$AG$1:$AH$19,2,1)),"",(VLOOKUP(V118,清單!$AG$1:$AH$19,2,1)))</f>
        <v/>
      </c>
      <c r="X118" s="346" t="str">
        <f>IF(ISNA(VLOOKUP(C118,條件!$A$1:$J$1011,9,0)),"",(VLOOKUP(C118,條件!$A$1:$J$1011,9,0)))</f>
        <v/>
      </c>
      <c r="Y118" s="346">
        <v>24</v>
      </c>
      <c r="Z118" s="346">
        <v>216</v>
      </c>
      <c r="AA118" s="346" t="str">
        <f t="shared" si="4"/>
        <v/>
      </c>
      <c r="AB118" s="350" t="str">
        <f t="shared" si="5"/>
        <v/>
      </c>
      <c r="AC118" s="346"/>
    </row>
    <row r="119" spans="1:29">
      <c r="A119" s="348">
        <f>'２斷絲.IAD.效率'!A119</f>
        <v>46145</v>
      </c>
      <c r="B119" s="338" t="str">
        <f>'２斷絲.IAD.效率'!B119</f>
        <v>M03</v>
      </c>
      <c r="C119" s="338" t="str">
        <f>'２斷絲.IAD.效率'!C119</f>
        <v>封存</v>
      </c>
      <c r="D119" s="338">
        <f>'２斷絲.IAD.效率'!D119</f>
        <v>0</v>
      </c>
      <c r="E119" s="349">
        <f>'２斷絲.IAD.效率'!J119</f>
        <v>0</v>
      </c>
      <c r="F119" s="349">
        <f>'２斷絲.IAD.效率'!K119</f>
        <v>0</v>
      </c>
      <c r="G119" s="349" t="str">
        <f>'２斷絲.IAD.效率'!L119</f>
        <v>停機</v>
      </c>
      <c r="H119" s="349">
        <f>'２斷絲.IAD.效率'!M119</f>
        <v>0</v>
      </c>
      <c r="I119" s="349">
        <f>'２斷絲.IAD.效率'!N119</f>
        <v>0</v>
      </c>
      <c r="J119" s="349">
        <f>'２斷絲.IAD.效率'!O119</f>
        <v>0</v>
      </c>
      <c r="K119" s="349" t="str">
        <f>'２斷絲.IAD.效率'!P119</f>
        <v>停機</v>
      </c>
      <c r="L119" s="349">
        <f>'２斷絲.IAD.效率'!Q119</f>
        <v>0</v>
      </c>
      <c r="M119" s="349">
        <f>'２斷絲.IAD.效率'!R119</f>
        <v>0</v>
      </c>
      <c r="N119" s="349">
        <f>'２斷絲.IAD.效率'!S119</f>
        <v>0</v>
      </c>
      <c r="O119" s="349" t="str">
        <f>'２斷絲.IAD.效率'!T119</f>
        <v>停機</v>
      </c>
      <c r="P119" s="349">
        <f>'２斷絲.IAD.效率'!U119</f>
        <v>0</v>
      </c>
      <c r="Q119" s="349">
        <f>'２斷絲.IAD.效率'!V119</f>
        <v>0</v>
      </c>
      <c r="R119" s="349">
        <f>'２斷絲.IAD.效率'!W119</f>
        <v>0</v>
      </c>
      <c r="S119" s="349" t="str">
        <f>'２斷絲.IAD.效率'!X119</f>
        <v>停機</v>
      </c>
      <c r="T119" s="349">
        <f>'２斷絲.IAD.效率'!Y119</f>
        <v>0</v>
      </c>
      <c r="U119" s="345" t="str">
        <f>IF(ISNA(VLOOKUP('２斷絲.IAD.效率'!C119,條件!$A$1:$J$1011,10,0)),"",(VLOOKUP('２斷絲.IAD.效率'!C119,條件!$A$1:$J$1011,10,0)))</f>
        <v/>
      </c>
      <c r="V119" s="346" t="str">
        <f>IF(ISNA(VLOOKUP(C119,條件!$A$1:$J$1011,8,0)),"",(VLOOKUP(C119,條件!$A$1:$J$1011,8,0)))</f>
        <v/>
      </c>
      <c r="W119" s="346" t="str">
        <f>IF(ISNA(VLOOKUP(V119,清單!$AG$1:$AH$19,2,1)),"",(VLOOKUP(V119,清單!$AG$1:$AH$19,2,1)))</f>
        <v/>
      </c>
      <c r="X119" s="346" t="str">
        <f>IF(ISNA(VLOOKUP(C119,條件!$A$1:$J$1011,9,0)),"",(VLOOKUP(C119,條件!$A$1:$J$1011,9,0)))</f>
        <v/>
      </c>
      <c r="Y119" s="346">
        <v>24</v>
      </c>
      <c r="Z119" s="346">
        <v>216</v>
      </c>
      <c r="AA119" s="346" t="str">
        <f t="shared" si="4"/>
        <v/>
      </c>
      <c r="AB119" s="350" t="str">
        <f t="shared" si="5"/>
        <v/>
      </c>
      <c r="AC119" s="346"/>
    </row>
    <row r="120" spans="1:29">
      <c r="A120" s="348">
        <f>'２斷絲.IAD.效率'!A120</f>
        <v>46145</v>
      </c>
      <c r="B120" s="338" t="str">
        <f>'２斷絲.IAD.效率'!B120</f>
        <v>M04</v>
      </c>
      <c r="C120" s="338" t="str">
        <f>'２斷絲.IAD.效率'!C120</f>
        <v>封存</v>
      </c>
      <c r="D120" s="338">
        <f>'２斷絲.IAD.效率'!D120</f>
        <v>0</v>
      </c>
      <c r="E120" s="349">
        <f>'２斷絲.IAD.效率'!J120</f>
        <v>0</v>
      </c>
      <c r="F120" s="349">
        <f>'２斷絲.IAD.效率'!K120</f>
        <v>0</v>
      </c>
      <c r="G120" s="349" t="str">
        <f>'２斷絲.IAD.效率'!L120</f>
        <v>停機</v>
      </c>
      <c r="H120" s="349">
        <f>'２斷絲.IAD.效率'!M120</f>
        <v>0</v>
      </c>
      <c r="I120" s="349">
        <f>'２斷絲.IAD.效率'!N120</f>
        <v>0</v>
      </c>
      <c r="J120" s="349">
        <f>'２斷絲.IAD.效率'!O120</f>
        <v>0</v>
      </c>
      <c r="K120" s="349" t="str">
        <f>'２斷絲.IAD.效率'!P120</f>
        <v>停機</v>
      </c>
      <c r="L120" s="349">
        <f>'２斷絲.IAD.效率'!Q120</f>
        <v>0</v>
      </c>
      <c r="M120" s="349">
        <f>'２斷絲.IAD.效率'!R120</f>
        <v>0</v>
      </c>
      <c r="N120" s="349">
        <f>'２斷絲.IAD.效率'!S120</f>
        <v>0</v>
      </c>
      <c r="O120" s="349" t="str">
        <f>'２斷絲.IAD.效率'!T120</f>
        <v>停機</v>
      </c>
      <c r="P120" s="349">
        <f>'２斷絲.IAD.效率'!U120</f>
        <v>0</v>
      </c>
      <c r="Q120" s="349">
        <f>'２斷絲.IAD.效率'!V120</f>
        <v>0</v>
      </c>
      <c r="R120" s="349">
        <f>'２斷絲.IAD.效率'!W120</f>
        <v>0</v>
      </c>
      <c r="S120" s="349" t="str">
        <f>'２斷絲.IAD.效率'!X120</f>
        <v>停機</v>
      </c>
      <c r="T120" s="349">
        <f>'２斷絲.IAD.效率'!Y120</f>
        <v>0</v>
      </c>
      <c r="U120" s="345" t="str">
        <f>IF(ISNA(VLOOKUP('２斷絲.IAD.效率'!C120,條件!$A$1:$J$1011,10,0)),"",(VLOOKUP('２斷絲.IAD.效率'!C120,條件!$A$1:$J$1011,10,0)))</f>
        <v/>
      </c>
      <c r="V120" s="346" t="str">
        <f>IF(ISNA(VLOOKUP(C120,條件!$A$1:$J$1011,8,0)),"",(VLOOKUP(C120,條件!$A$1:$J$1011,8,0)))</f>
        <v/>
      </c>
      <c r="W120" s="346" t="str">
        <f>IF(ISNA(VLOOKUP(V120,清單!$AG$1:$AH$19,2,1)),"",(VLOOKUP(V120,清單!$AG$1:$AH$19,2,1)))</f>
        <v/>
      </c>
      <c r="X120" s="346" t="str">
        <f>IF(ISNA(VLOOKUP(C120,條件!$A$1:$J$1011,9,0)),"",(VLOOKUP(C120,條件!$A$1:$J$1011,9,0)))</f>
        <v/>
      </c>
      <c r="Y120" s="346">
        <v>24</v>
      </c>
      <c r="Z120" s="346">
        <v>216</v>
      </c>
      <c r="AA120" s="346" t="str">
        <f t="shared" si="4"/>
        <v/>
      </c>
      <c r="AB120" s="350" t="str">
        <f t="shared" si="5"/>
        <v/>
      </c>
      <c r="AC120" s="346"/>
    </row>
    <row r="121" spans="1:29">
      <c r="A121" s="348">
        <f>'２斷絲.IAD.效率'!A121</f>
        <v>46145</v>
      </c>
      <c r="B121" s="338" t="str">
        <f>'２斷絲.IAD.效率'!B121</f>
        <v>M05</v>
      </c>
      <c r="C121" s="338" t="str">
        <f>'２斷絲.IAD.效率'!C121</f>
        <v>封存</v>
      </c>
      <c r="D121" s="338">
        <f>'２斷絲.IAD.效率'!D121</f>
        <v>0</v>
      </c>
      <c r="E121" s="349">
        <f>'２斷絲.IAD.效率'!J121</f>
        <v>0</v>
      </c>
      <c r="F121" s="349">
        <f>'２斷絲.IAD.效率'!K121</f>
        <v>0</v>
      </c>
      <c r="G121" s="349" t="str">
        <f>'２斷絲.IAD.效率'!L121</f>
        <v>停機</v>
      </c>
      <c r="H121" s="349">
        <f>'２斷絲.IAD.效率'!M121</f>
        <v>0</v>
      </c>
      <c r="I121" s="349">
        <f>'２斷絲.IAD.效率'!N121</f>
        <v>0</v>
      </c>
      <c r="J121" s="349">
        <f>'２斷絲.IAD.效率'!O121</f>
        <v>0</v>
      </c>
      <c r="K121" s="349" t="str">
        <f>'２斷絲.IAD.效率'!P121</f>
        <v>停機</v>
      </c>
      <c r="L121" s="349">
        <f>'２斷絲.IAD.效率'!Q121</f>
        <v>0</v>
      </c>
      <c r="M121" s="349">
        <f>'２斷絲.IAD.效率'!R121</f>
        <v>0</v>
      </c>
      <c r="N121" s="349">
        <f>'２斷絲.IAD.效率'!S121</f>
        <v>0</v>
      </c>
      <c r="O121" s="349" t="str">
        <f>'２斷絲.IAD.效率'!T121</f>
        <v>停機</v>
      </c>
      <c r="P121" s="349">
        <f>'２斷絲.IAD.效率'!U121</f>
        <v>0</v>
      </c>
      <c r="Q121" s="349">
        <f>'２斷絲.IAD.效率'!V121</f>
        <v>0</v>
      </c>
      <c r="R121" s="349">
        <f>'２斷絲.IAD.效率'!W121</f>
        <v>0</v>
      </c>
      <c r="S121" s="349" t="str">
        <f>'２斷絲.IAD.效率'!X121</f>
        <v>停機</v>
      </c>
      <c r="T121" s="349">
        <f>'２斷絲.IAD.效率'!Y121</f>
        <v>0</v>
      </c>
      <c r="U121" s="345" t="str">
        <f>IF(ISNA(VLOOKUP('２斷絲.IAD.效率'!C121,條件!$A$1:$J$1011,10,0)),"",(VLOOKUP('２斷絲.IAD.效率'!C121,條件!$A$1:$J$1011,10,0)))</f>
        <v/>
      </c>
      <c r="V121" s="346" t="str">
        <f>IF(ISNA(VLOOKUP(C121,條件!$A$1:$J$1011,8,0)),"",(VLOOKUP(C121,條件!$A$1:$J$1011,8,0)))</f>
        <v/>
      </c>
      <c r="W121" s="346" t="str">
        <f>IF(ISNA(VLOOKUP(V121,清單!$AG$1:$AH$19,2,1)),"",(VLOOKUP(V121,清單!$AG$1:$AH$19,2,1)))</f>
        <v/>
      </c>
      <c r="X121" s="346" t="str">
        <f>IF(ISNA(VLOOKUP(C121,條件!$A$1:$J$1011,9,0)),"",(VLOOKUP(C121,條件!$A$1:$J$1011,9,0)))</f>
        <v/>
      </c>
      <c r="Y121" s="346">
        <v>24</v>
      </c>
      <c r="Z121" s="346">
        <v>216</v>
      </c>
      <c r="AA121" s="346" t="str">
        <f t="shared" si="4"/>
        <v/>
      </c>
      <c r="AB121" s="350" t="str">
        <f t="shared" si="5"/>
        <v/>
      </c>
      <c r="AC121" s="346"/>
    </row>
    <row r="122" spans="1:29">
      <c r="A122" s="348">
        <f>'２斷絲.IAD.效率'!A122</f>
        <v>46145</v>
      </c>
      <c r="B122" s="338" t="str">
        <f>'２斷絲.IAD.效率'!B122</f>
        <v>M06</v>
      </c>
      <c r="C122" s="338" t="str">
        <f>'２斷絲.IAD.效率'!C122</f>
        <v>封存</v>
      </c>
      <c r="D122" s="338">
        <f>'２斷絲.IAD.效率'!D122</f>
        <v>0</v>
      </c>
      <c r="E122" s="349">
        <f>'２斷絲.IAD.效率'!J122</f>
        <v>0</v>
      </c>
      <c r="F122" s="349">
        <f>'２斷絲.IAD.效率'!K122</f>
        <v>0</v>
      </c>
      <c r="G122" s="349" t="str">
        <f>'２斷絲.IAD.效率'!L122</f>
        <v>停機</v>
      </c>
      <c r="H122" s="349">
        <f>'２斷絲.IAD.效率'!M122</f>
        <v>0</v>
      </c>
      <c r="I122" s="349">
        <f>'２斷絲.IAD.效率'!N122</f>
        <v>0</v>
      </c>
      <c r="J122" s="349">
        <f>'２斷絲.IAD.效率'!O122</f>
        <v>0</v>
      </c>
      <c r="K122" s="349" t="str">
        <f>'２斷絲.IAD.效率'!P122</f>
        <v>停機</v>
      </c>
      <c r="L122" s="349">
        <f>'２斷絲.IAD.效率'!Q122</f>
        <v>0</v>
      </c>
      <c r="M122" s="349">
        <f>'２斷絲.IAD.效率'!R122</f>
        <v>0</v>
      </c>
      <c r="N122" s="349">
        <f>'２斷絲.IAD.效率'!S122</f>
        <v>0</v>
      </c>
      <c r="O122" s="349" t="str">
        <f>'２斷絲.IAD.效率'!T122</f>
        <v>停機</v>
      </c>
      <c r="P122" s="349">
        <f>'２斷絲.IAD.效率'!U122</f>
        <v>0</v>
      </c>
      <c r="Q122" s="349">
        <f>'２斷絲.IAD.效率'!V122</f>
        <v>0</v>
      </c>
      <c r="R122" s="349">
        <f>'２斷絲.IAD.效率'!W122</f>
        <v>0</v>
      </c>
      <c r="S122" s="349" t="str">
        <f>'２斷絲.IAD.效率'!X122</f>
        <v>停機</v>
      </c>
      <c r="T122" s="349">
        <f>'２斷絲.IAD.效率'!Y122</f>
        <v>0</v>
      </c>
      <c r="U122" s="345" t="str">
        <f>IF(ISNA(VLOOKUP('２斷絲.IAD.效率'!C122,條件!$A$1:$J$1011,10,0)),"",(VLOOKUP('２斷絲.IAD.效率'!C122,條件!$A$1:$J$1011,10,0)))</f>
        <v/>
      </c>
      <c r="V122" s="346" t="str">
        <f>IF(ISNA(VLOOKUP(C122,條件!$A$1:$J$1011,8,0)),"",(VLOOKUP(C122,條件!$A$1:$J$1011,8,0)))</f>
        <v/>
      </c>
      <c r="W122" s="346" t="str">
        <f>IF(ISNA(VLOOKUP(V122,清單!$AG$1:$AH$19,2,1)),"",(VLOOKUP(V122,清單!$AG$1:$AH$19,2,1)))</f>
        <v/>
      </c>
      <c r="X122" s="346" t="str">
        <f>IF(ISNA(VLOOKUP(C122,條件!$A$1:$J$1011,9,0)),"",(VLOOKUP(C122,條件!$A$1:$J$1011,9,0)))</f>
        <v/>
      </c>
      <c r="Y122" s="346">
        <v>24</v>
      </c>
      <c r="Z122" s="346">
        <v>216</v>
      </c>
      <c r="AA122" s="346" t="str">
        <f t="shared" si="4"/>
        <v/>
      </c>
      <c r="AB122" s="350" t="str">
        <f t="shared" si="5"/>
        <v/>
      </c>
      <c r="AC122" s="346"/>
    </row>
    <row r="123" spans="1:29">
      <c r="A123" s="348">
        <f>'２斷絲.IAD.效率'!A123</f>
        <v>46145</v>
      </c>
      <c r="B123" s="338" t="str">
        <f>'２斷絲.IAD.效率'!B123</f>
        <v>M07</v>
      </c>
      <c r="C123" s="338" t="str">
        <f>'２斷絲.IAD.效率'!C123</f>
        <v>封存</v>
      </c>
      <c r="D123" s="338">
        <f>'２斷絲.IAD.效率'!D123</f>
        <v>0</v>
      </c>
      <c r="E123" s="349">
        <f>'２斷絲.IAD.效率'!J123</f>
        <v>0</v>
      </c>
      <c r="F123" s="349">
        <f>'２斷絲.IAD.效率'!K123</f>
        <v>0</v>
      </c>
      <c r="G123" s="349" t="str">
        <f>'２斷絲.IAD.效率'!L123</f>
        <v>停機</v>
      </c>
      <c r="H123" s="349">
        <f>'２斷絲.IAD.效率'!M123</f>
        <v>0</v>
      </c>
      <c r="I123" s="349">
        <f>'２斷絲.IAD.效率'!N123</f>
        <v>0</v>
      </c>
      <c r="J123" s="349">
        <f>'２斷絲.IAD.效率'!O123</f>
        <v>0</v>
      </c>
      <c r="K123" s="349" t="str">
        <f>'２斷絲.IAD.效率'!P123</f>
        <v>停機</v>
      </c>
      <c r="L123" s="349">
        <f>'２斷絲.IAD.效率'!Q123</f>
        <v>0</v>
      </c>
      <c r="M123" s="349">
        <f>'２斷絲.IAD.效率'!R123</f>
        <v>0</v>
      </c>
      <c r="N123" s="349">
        <f>'２斷絲.IAD.效率'!S123</f>
        <v>0</v>
      </c>
      <c r="O123" s="349" t="str">
        <f>'２斷絲.IAD.效率'!T123</f>
        <v>停機</v>
      </c>
      <c r="P123" s="349">
        <f>'２斷絲.IAD.效率'!U123</f>
        <v>0</v>
      </c>
      <c r="Q123" s="349">
        <f>'２斷絲.IAD.效率'!V123</f>
        <v>0</v>
      </c>
      <c r="R123" s="349">
        <f>'２斷絲.IAD.效率'!W123</f>
        <v>0</v>
      </c>
      <c r="S123" s="349" t="str">
        <f>'２斷絲.IAD.效率'!X123</f>
        <v>停機</v>
      </c>
      <c r="T123" s="349">
        <f>'２斷絲.IAD.效率'!Y123</f>
        <v>0</v>
      </c>
      <c r="U123" s="345" t="str">
        <f>IF(ISNA(VLOOKUP('２斷絲.IAD.效率'!C123,條件!$A$1:$J$1011,10,0)),"",(VLOOKUP('２斷絲.IAD.效率'!C123,條件!$A$1:$J$1011,10,0)))</f>
        <v/>
      </c>
      <c r="V123" s="346" t="str">
        <f>IF(ISNA(VLOOKUP(C123,條件!$A$1:$J$1011,8,0)),"",(VLOOKUP(C123,條件!$A$1:$J$1011,8,0)))</f>
        <v/>
      </c>
      <c r="W123" s="346" t="str">
        <f>IF(ISNA(VLOOKUP(V123,清單!$AG$1:$AH$19,2,1)),"",(VLOOKUP(V123,清單!$AG$1:$AH$19,2,1)))</f>
        <v/>
      </c>
      <c r="X123" s="346" t="str">
        <f>IF(ISNA(VLOOKUP(C123,條件!$A$1:$J$1011,9,0)),"",(VLOOKUP(C123,條件!$A$1:$J$1011,9,0)))</f>
        <v/>
      </c>
      <c r="Y123" s="346">
        <v>24</v>
      </c>
      <c r="Z123" s="346">
        <v>216</v>
      </c>
      <c r="AA123" s="346" t="str">
        <f t="shared" si="4"/>
        <v/>
      </c>
      <c r="AB123" s="350" t="str">
        <f t="shared" si="5"/>
        <v/>
      </c>
      <c r="AC123" s="346"/>
    </row>
    <row r="124" spans="1:29">
      <c r="A124" s="348">
        <f>'２斷絲.IAD.效率'!A124</f>
        <v>46145</v>
      </c>
      <c r="B124" s="338" t="str">
        <f>'２斷絲.IAD.效率'!B124</f>
        <v>M08</v>
      </c>
      <c r="C124" s="338" t="str">
        <f>'２斷絲.IAD.效率'!C124</f>
        <v>封存</v>
      </c>
      <c r="D124" s="338">
        <f>'２斷絲.IAD.效率'!D124</f>
        <v>0</v>
      </c>
      <c r="E124" s="349">
        <f>'２斷絲.IAD.效率'!J124</f>
        <v>0</v>
      </c>
      <c r="F124" s="349">
        <f>'２斷絲.IAD.效率'!K124</f>
        <v>0</v>
      </c>
      <c r="G124" s="349" t="str">
        <f>'２斷絲.IAD.效率'!L124</f>
        <v>停機</v>
      </c>
      <c r="H124" s="349">
        <f>'２斷絲.IAD.效率'!M124</f>
        <v>0</v>
      </c>
      <c r="I124" s="349">
        <f>'２斷絲.IAD.效率'!N124</f>
        <v>0</v>
      </c>
      <c r="J124" s="349">
        <f>'２斷絲.IAD.效率'!O124</f>
        <v>0</v>
      </c>
      <c r="K124" s="349" t="str">
        <f>'２斷絲.IAD.效率'!P124</f>
        <v>停機</v>
      </c>
      <c r="L124" s="349">
        <f>'２斷絲.IAD.效率'!Q124</f>
        <v>0</v>
      </c>
      <c r="M124" s="349">
        <f>'２斷絲.IAD.效率'!R124</f>
        <v>0</v>
      </c>
      <c r="N124" s="349">
        <f>'２斷絲.IAD.效率'!S124</f>
        <v>0</v>
      </c>
      <c r="O124" s="349" t="str">
        <f>'２斷絲.IAD.效率'!T124</f>
        <v>停機</v>
      </c>
      <c r="P124" s="349">
        <f>'２斷絲.IAD.效率'!U124</f>
        <v>0</v>
      </c>
      <c r="Q124" s="349">
        <f>'２斷絲.IAD.效率'!V124</f>
        <v>0</v>
      </c>
      <c r="R124" s="349">
        <f>'２斷絲.IAD.效率'!W124</f>
        <v>0</v>
      </c>
      <c r="S124" s="349" t="str">
        <f>'２斷絲.IAD.效率'!X124</f>
        <v>停機</v>
      </c>
      <c r="T124" s="349">
        <f>'２斷絲.IAD.效率'!Y124</f>
        <v>0</v>
      </c>
      <c r="U124" s="345" t="str">
        <f>IF(ISNA(VLOOKUP('２斷絲.IAD.效率'!C124,條件!$A$1:$J$1011,10,0)),"",(VLOOKUP('２斷絲.IAD.效率'!C124,條件!$A$1:$J$1011,10,0)))</f>
        <v/>
      </c>
      <c r="V124" s="346" t="str">
        <f>IF(ISNA(VLOOKUP(C124,條件!$A$1:$J$1011,8,0)),"",(VLOOKUP(C124,條件!$A$1:$J$1011,8,0)))</f>
        <v/>
      </c>
      <c r="W124" s="346" t="str">
        <f>IF(ISNA(VLOOKUP(V124,清單!$AG$1:$AH$19,2,1)),"",(VLOOKUP(V124,清單!$AG$1:$AH$19,2,1)))</f>
        <v/>
      </c>
      <c r="X124" s="346" t="str">
        <f>IF(ISNA(VLOOKUP(C124,條件!$A$1:$J$1011,9,0)),"",(VLOOKUP(C124,條件!$A$1:$J$1011,9,0)))</f>
        <v/>
      </c>
      <c r="Y124" s="346">
        <v>24</v>
      </c>
      <c r="Z124" s="346">
        <v>216</v>
      </c>
      <c r="AA124" s="346" t="str">
        <f t="shared" si="4"/>
        <v/>
      </c>
      <c r="AB124" s="350" t="str">
        <f t="shared" si="5"/>
        <v/>
      </c>
      <c r="AC124" s="346"/>
    </row>
    <row r="125" spans="1:29">
      <c r="A125" s="348">
        <f>'２斷絲.IAD.效率'!A125</f>
        <v>46146</v>
      </c>
      <c r="B125" s="338" t="str">
        <f>'２斷絲.IAD.效率'!B125</f>
        <v>A07</v>
      </c>
      <c r="C125" s="338" t="str">
        <f>'２斷絲.IAD.效率'!C125</f>
        <v>停機</v>
      </c>
      <c r="D125" s="338">
        <f>'２斷絲.IAD.效率'!D125</f>
        <v>0</v>
      </c>
      <c r="E125" s="349">
        <f>'２斷絲.IAD.效率'!J125</f>
        <v>0</v>
      </c>
      <c r="F125" s="349">
        <f>'２斷絲.IAD.效率'!K125</f>
        <v>0</v>
      </c>
      <c r="G125" s="349" t="str">
        <f>'２斷絲.IAD.效率'!L125</f>
        <v>停機</v>
      </c>
      <c r="H125" s="349">
        <f>'２斷絲.IAD.效率'!M125</f>
        <v>0</v>
      </c>
      <c r="I125" s="349">
        <f>'２斷絲.IAD.效率'!N125</f>
        <v>0</v>
      </c>
      <c r="J125" s="349">
        <f>'２斷絲.IAD.效率'!O125</f>
        <v>0</v>
      </c>
      <c r="K125" s="349" t="str">
        <f>'２斷絲.IAD.效率'!P125</f>
        <v>停機</v>
      </c>
      <c r="L125" s="349">
        <f>'２斷絲.IAD.效率'!Q125</f>
        <v>0</v>
      </c>
      <c r="M125" s="349">
        <f>'２斷絲.IAD.效率'!R125</f>
        <v>0</v>
      </c>
      <c r="N125" s="349">
        <f>'２斷絲.IAD.效率'!S125</f>
        <v>0</v>
      </c>
      <c r="O125" s="349" t="str">
        <f>'２斷絲.IAD.效率'!T125</f>
        <v>停機</v>
      </c>
      <c r="P125" s="349">
        <f>'２斷絲.IAD.效率'!U125</f>
        <v>0</v>
      </c>
      <c r="Q125" s="349">
        <f>'２斷絲.IAD.效率'!V125</f>
        <v>0</v>
      </c>
      <c r="R125" s="349">
        <f>'２斷絲.IAD.效率'!W125</f>
        <v>0</v>
      </c>
      <c r="S125" s="349" t="str">
        <f>'２斷絲.IAD.效率'!X125</f>
        <v>停機</v>
      </c>
      <c r="T125" s="349">
        <f>'２斷絲.IAD.效率'!Y125</f>
        <v>0</v>
      </c>
      <c r="U125" s="345" t="str">
        <f>IF(ISNA(VLOOKUP('２斷絲.IAD.效率'!C125,條件!$A$1:$J$1011,10,0)),"",(VLOOKUP('２斷絲.IAD.效率'!C125,條件!$A$1:$J$1011,10,0)))</f>
        <v/>
      </c>
      <c r="V125" s="346" t="str">
        <f>IF(ISNA(VLOOKUP(C125,條件!$A$1:$J$1011,8,0)),"",(VLOOKUP(C125,條件!$A$1:$J$1011,8,0)))</f>
        <v/>
      </c>
      <c r="W125" s="346" t="str">
        <f>IF(ISNA(VLOOKUP(V125,清單!$AG$1:$AH$19,2,1)),"",(VLOOKUP(V125,清單!$AG$1:$AH$19,2,1)))</f>
        <v/>
      </c>
      <c r="X125" s="346" t="str">
        <f>IF(ISNA(VLOOKUP(C125,條件!$A$1:$J$1011,9,0)),"",(VLOOKUP(C125,條件!$A$1:$J$1011,9,0)))</f>
        <v/>
      </c>
      <c r="Y125" s="346">
        <v>24</v>
      </c>
      <c r="Z125" s="346">
        <v>216</v>
      </c>
      <c r="AA125" s="346" t="str">
        <f t="shared" ref="AA125:AA149" si="6">IF(X125="","",X125+1)</f>
        <v/>
      </c>
      <c r="AB125" s="350" t="str">
        <f t="shared" ref="AB125:AB149" si="7">IF(AA125="","",W125*Z125*AA125*Y125)</f>
        <v/>
      </c>
      <c r="AC125" s="346"/>
    </row>
    <row r="126" spans="1:29">
      <c r="A126" s="348">
        <f>'２斷絲.IAD.效率'!A126</f>
        <v>46146</v>
      </c>
      <c r="B126" s="338" t="str">
        <f>'２斷絲.IAD.效率'!B126</f>
        <v>A08</v>
      </c>
      <c r="C126" s="338" t="str">
        <f>'２斷絲.IAD.效率'!C126</f>
        <v>2FA032</v>
      </c>
      <c r="D126" s="338">
        <f>'２斷絲.IAD.效率'!D126</f>
        <v>0</v>
      </c>
      <c r="E126" s="349">
        <f>'２斷絲.IAD.效率'!J126</f>
        <v>10</v>
      </c>
      <c r="F126" s="349">
        <f>'２斷絲.IAD.效率'!K126</f>
        <v>0</v>
      </c>
      <c r="G126" s="349">
        <f>'２斷絲.IAD.效率'!L126</f>
        <v>9224</v>
      </c>
      <c r="H126" s="349">
        <f>'２斷絲.IAD.效率'!M126</f>
        <v>8605</v>
      </c>
      <c r="I126" s="349">
        <f>'２斷絲.IAD.效率'!N126</f>
        <v>9</v>
      </c>
      <c r="J126" s="349">
        <f>'２斷絲.IAD.效率'!O126</f>
        <v>1</v>
      </c>
      <c r="K126" s="349">
        <f>'２斷絲.IAD.效率'!P126</f>
        <v>9017</v>
      </c>
      <c r="L126" s="349">
        <f>'２斷絲.IAD.效率'!Q126</f>
        <v>8540</v>
      </c>
      <c r="M126" s="349">
        <f>'２斷絲.IAD.效率'!R126</f>
        <v>3</v>
      </c>
      <c r="N126" s="349">
        <f>'２斷絲.IAD.效率'!S126</f>
        <v>0</v>
      </c>
      <c r="O126" s="349">
        <f>'２斷絲.IAD.效率'!T126</f>
        <v>9101</v>
      </c>
      <c r="P126" s="349">
        <f>'２斷絲.IAD.效率'!U126</f>
        <v>8491</v>
      </c>
      <c r="Q126" s="349">
        <f>'２斷絲.IAD.效率'!V126</f>
        <v>13</v>
      </c>
      <c r="R126" s="349">
        <f>'２斷絲.IAD.效率'!W126</f>
        <v>0</v>
      </c>
      <c r="S126" s="349">
        <f>'２斷絲.IAD.效率'!X126</f>
        <v>9104</v>
      </c>
      <c r="T126" s="349">
        <f>'２斷絲.IAD.效率'!Y126</f>
        <v>8374</v>
      </c>
      <c r="U126" s="345" t="str">
        <f>IF(ISNA(VLOOKUP('２斷絲.IAD.效率'!C126,條件!$A$1:$J$1011,10,0)),"",(VLOOKUP('２斷絲.IAD.效率'!C126,條件!$A$1:$J$1011,10,0)))</f>
        <v>低壓</v>
      </c>
      <c r="V126" s="346" t="str">
        <f>IF(ISNA(VLOOKUP(C126,條件!$A$1:$J$1011,8,0)),"",(VLOOKUP(C126,條件!$A$1:$J$1011,8,0)))</f>
        <v>P203</v>
      </c>
      <c r="W126" s="346">
        <f>IF(ISNA(VLOOKUP(V126,清單!$AG$1:$AH$19,2,1)),"",(VLOOKUP(V126,清單!$AG$1:$AH$19,2,1)))</f>
        <v>0.91100000000000003</v>
      </c>
      <c r="X126" s="346">
        <f>IF(ISNA(VLOOKUP(C126,條件!$A$1:$J$1011,9,0)),"",(VLOOKUP(C126,條件!$A$1:$J$1011,9,0)))</f>
        <v>1.8</v>
      </c>
      <c r="Y126" s="346">
        <v>24</v>
      </c>
      <c r="Z126" s="346">
        <v>216</v>
      </c>
      <c r="AA126" s="346">
        <f t="shared" si="6"/>
        <v>2.8</v>
      </c>
      <c r="AB126" s="350">
        <f t="shared" si="7"/>
        <v>13223.3472</v>
      </c>
      <c r="AC126" s="346"/>
    </row>
    <row r="127" spans="1:29">
      <c r="A127" s="348">
        <f>'２斷絲.IAD.效率'!A127</f>
        <v>46146</v>
      </c>
      <c r="B127" s="338" t="str">
        <f>'２斷絲.IAD.效率'!B127</f>
        <v>A09</v>
      </c>
      <c r="C127" s="338" t="str">
        <f>'２斷絲.IAD.效率'!C127</f>
        <v>2F42S2</v>
      </c>
      <c r="D127" s="338" t="str">
        <f>'２斷絲.IAD.效率'!D127</f>
        <v>K</v>
      </c>
      <c r="E127" s="349">
        <f>'２斷絲.IAD.效率'!J127</f>
        <v>0</v>
      </c>
      <c r="F127" s="349">
        <f>'２斷絲.IAD.效率'!K127</f>
        <v>0</v>
      </c>
      <c r="G127" s="349" t="str">
        <f>'２斷絲.IAD.效率'!L127</f>
        <v>了機</v>
      </c>
      <c r="H127" s="349">
        <f>'２斷絲.IAD.效率'!M127</f>
        <v>0</v>
      </c>
      <c r="I127" s="349">
        <f>'２斷絲.IAD.效率'!N127</f>
        <v>0</v>
      </c>
      <c r="J127" s="349">
        <f>'２斷絲.IAD.效率'!O127</f>
        <v>0</v>
      </c>
      <c r="K127" s="349" t="str">
        <f>'２斷絲.IAD.效率'!P127</f>
        <v>了機</v>
      </c>
      <c r="L127" s="349">
        <f>'２斷絲.IAD.效率'!Q127</f>
        <v>0</v>
      </c>
      <c r="M127" s="349">
        <f>'２斷絲.IAD.效率'!R127</f>
        <v>0</v>
      </c>
      <c r="N127" s="349">
        <f>'２斷絲.IAD.效率'!S127</f>
        <v>0</v>
      </c>
      <c r="O127" s="349" t="str">
        <f>'２斷絲.IAD.效率'!T127</f>
        <v>了機</v>
      </c>
      <c r="P127" s="349">
        <f>'２斷絲.IAD.效率'!U127</f>
        <v>0</v>
      </c>
      <c r="Q127" s="349">
        <f>'２斷絲.IAD.效率'!V127</f>
        <v>0</v>
      </c>
      <c r="R127" s="349">
        <f>'２斷絲.IAD.效率'!W127</f>
        <v>0</v>
      </c>
      <c r="S127" s="349" t="str">
        <f>'２斷絲.IAD.效率'!X127</f>
        <v>了機</v>
      </c>
      <c r="T127" s="349">
        <f>'２斷絲.IAD.效率'!Y127</f>
        <v>0</v>
      </c>
      <c r="U127" s="345" t="str">
        <f>IF(ISNA(VLOOKUP('２斷絲.IAD.效率'!C127,條件!$A$1:$J$1011,10,0)),"",(VLOOKUP('２斷絲.IAD.效率'!C127,條件!$A$1:$J$1011,10,0)))</f>
        <v>低壓</v>
      </c>
      <c r="V127" s="346" t="str">
        <f>IF(ISNA(VLOOKUP(C127,條件!$A$1:$J$1011,8,0)),"",(VLOOKUP(C127,條件!$A$1:$J$1011,8,0)))</f>
        <v>P204</v>
      </c>
      <c r="W127" s="346">
        <f>IF(ISNA(VLOOKUP(V127,清單!$AG$1:$AH$19,2,1)),"",(VLOOKUP(V127,清單!$AG$1:$AH$19,2,1)))</f>
        <v>1.1890000000000001</v>
      </c>
      <c r="X127" s="346">
        <f>IF(ISNA(VLOOKUP(C127,條件!$A$1:$J$1011,9,0)),"",(VLOOKUP(C127,條件!$A$1:$J$1011,9,0)))</f>
        <v>2.2999999999999998</v>
      </c>
      <c r="Y127" s="346">
        <v>24</v>
      </c>
      <c r="Z127" s="346">
        <v>216</v>
      </c>
      <c r="AA127" s="346">
        <f t="shared" si="6"/>
        <v>3.3</v>
      </c>
      <c r="AB127" s="350">
        <f t="shared" si="7"/>
        <v>20340.460800000001</v>
      </c>
      <c r="AC127" s="346"/>
    </row>
    <row r="128" spans="1:29">
      <c r="A128" s="348">
        <f>'２斷絲.IAD.效率'!A128</f>
        <v>46146</v>
      </c>
      <c r="B128" s="338" t="str">
        <f>'２斷絲.IAD.效率'!B128</f>
        <v>A09</v>
      </c>
      <c r="C128" s="338" t="str">
        <f>'２斷絲.IAD.效率'!C128</f>
        <v>2F43L2</v>
      </c>
      <c r="D128" s="338" t="str">
        <f>'２斷絲.IAD.效率'!D128</f>
        <v>K</v>
      </c>
      <c r="E128" s="349">
        <f>'２斷絲.IAD.效率'!J128</f>
        <v>20</v>
      </c>
      <c r="F128" s="349">
        <f>'２斷絲.IAD.效率'!K128</f>
        <v>0</v>
      </c>
      <c r="G128" s="349">
        <f>'２斷絲.IAD.效率'!L128</f>
        <v>0</v>
      </c>
      <c r="H128" s="349">
        <f>'２斷絲.IAD.效率'!M128</f>
        <v>7913</v>
      </c>
      <c r="I128" s="349">
        <f>'２斷絲.IAD.效率'!N128</f>
        <v>14</v>
      </c>
      <c r="J128" s="349">
        <f>'２斷絲.IAD.效率'!O128</f>
        <v>0</v>
      </c>
      <c r="K128" s="349">
        <f>'２斷絲.IAD.效率'!P128</f>
        <v>0</v>
      </c>
      <c r="L128" s="349">
        <f>'２斷絲.IAD.效率'!Q128</f>
        <v>7692</v>
      </c>
      <c r="M128" s="349">
        <f>'２斷絲.IAD.效率'!R128</f>
        <v>36</v>
      </c>
      <c r="N128" s="349">
        <f>'２斷絲.IAD.效率'!S128</f>
        <v>0</v>
      </c>
      <c r="O128" s="349">
        <f>'２斷絲.IAD.效率'!T128</f>
        <v>0</v>
      </c>
      <c r="P128" s="349">
        <f>'２斷絲.IAD.效率'!U128</f>
        <v>7431</v>
      </c>
      <c r="Q128" s="349">
        <f>'２斷絲.IAD.效率'!V128</f>
        <v>28</v>
      </c>
      <c r="R128" s="349">
        <f>'２斷絲.IAD.效率'!W128</f>
        <v>0</v>
      </c>
      <c r="S128" s="349">
        <f>'２斷絲.IAD.效率'!X128</f>
        <v>0</v>
      </c>
      <c r="T128" s="349">
        <f>'２斷絲.IAD.效率'!Y128</f>
        <v>7499</v>
      </c>
      <c r="U128" s="345"/>
      <c r="V128" s="346" t="str">
        <f>IF(ISNA(VLOOKUP(C128,條件!$A$1:$J$1011,8,0)),"",(VLOOKUP(C128,條件!$A$1:$J$1011,8,0)))</f>
        <v>P204</v>
      </c>
      <c r="W128" s="346">
        <f>IF(ISNA(VLOOKUP(V128,清單!$AG$1:$AH$19,2,1)),"",(VLOOKUP(V128,清單!$AG$1:$AH$19,2,1)))</f>
        <v>1.1890000000000001</v>
      </c>
      <c r="X128" s="346">
        <f>IF(ISNA(VLOOKUP(C128,條件!$A$1:$J$1011,9,0)),"",(VLOOKUP(C128,條件!$A$1:$J$1011,9,0)))</f>
        <v>2.2999999999999998</v>
      </c>
      <c r="Y128" s="346">
        <v>24</v>
      </c>
      <c r="Z128" s="346">
        <v>216</v>
      </c>
      <c r="AA128" s="346">
        <f t="shared" si="6"/>
        <v>3.3</v>
      </c>
      <c r="AB128" s="350">
        <f t="shared" si="7"/>
        <v>20340.460800000001</v>
      </c>
      <c r="AC128" s="346"/>
    </row>
    <row r="129" spans="1:29">
      <c r="A129" s="348">
        <f>'２斷絲.IAD.效率'!A129</f>
        <v>46146</v>
      </c>
      <c r="B129" s="338" t="str">
        <f>'２斷絲.IAD.效率'!B129</f>
        <v>A10</v>
      </c>
      <c r="C129" s="338" t="str">
        <f>'２斷絲.IAD.效率'!C129</f>
        <v>停機</v>
      </c>
      <c r="D129" s="338">
        <f>'２斷絲.IAD.效率'!D129</f>
        <v>0</v>
      </c>
      <c r="E129" s="349">
        <f>'２斷絲.IAD.效率'!J129</f>
        <v>0</v>
      </c>
      <c r="F129" s="349">
        <f>'２斷絲.IAD.效率'!K129</f>
        <v>0</v>
      </c>
      <c r="G129" s="349" t="str">
        <f>'２斷絲.IAD.效率'!L129</f>
        <v>停機</v>
      </c>
      <c r="H129" s="349">
        <f>'２斷絲.IAD.效率'!M129</f>
        <v>0</v>
      </c>
      <c r="I129" s="349">
        <f>'２斷絲.IAD.效率'!N129</f>
        <v>0</v>
      </c>
      <c r="J129" s="349">
        <f>'２斷絲.IAD.效率'!O129</f>
        <v>0</v>
      </c>
      <c r="K129" s="349" t="str">
        <f>'２斷絲.IAD.效率'!P129</f>
        <v>停機</v>
      </c>
      <c r="L129" s="349">
        <f>'２斷絲.IAD.效率'!Q129</f>
        <v>0</v>
      </c>
      <c r="M129" s="349">
        <f>'２斷絲.IAD.效率'!R129</f>
        <v>0</v>
      </c>
      <c r="N129" s="349">
        <f>'２斷絲.IAD.效率'!S129</f>
        <v>0</v>
      </c>
      <c r="O129" s="349" t="str">
        <f>'２斷絲.IAD.效率'!T129</f>
        <v>停機</v>
      </c>
      <c r="P129" s="349">
        <f>'２斷絲.IAD.效率'!U129</f>
        <v>0</v>
      </c>
      <c r="Q129" s="349">
        <f>'２斷絲.IAD.效率'!V129</f>
        <v>0</v>
      </c>
      <c r="R129" s="349">
        <f>'２斷絲.IAD.效率'!W129</f>
        <v>0</v>
      </c>
      <c r="S129" s="349" t="str">
        <f>'２斷絲.IAD.效率'!X129</f>
        <v>停機</v>
      </c>
      <c r="T129" s="349">
        <f>'２斷絲.IAD.效率'!Y129</f>
        <v>0</v>
      </c>
      <c r="U129" s="345" t="str">
        <f>IF(ISNA(VLOOKUP('２斷絲.IAD.效率'!C129,條件!$A$1:$J$1011,10,0)),"",(VLOOKUP('２斷絲.IAD.效率'!C129,條件!$A$1:$J$1011,10,0)))</f>
        <v/>
      </c>
      <c r="V129" s="346" t="str">
        <f>IF(ISNA(VLOOKUP(C129,條件!$A$1:$J$1011,8,0)),"",(VLOOKUP(C129,條件!$A$1:$J$1011,8,0)))</f>
        <v/>
      </c>
      <c r="W129" s="346" t="str">
        <f>IF(ISNA(VLOOKUP(V129,清單!$AG$1:$AH$19,2,1)),"",(VLOOKUP(V129,清單!$AG$1:$AH$19,2,1)))</f>
        <v/>
      </c>
      <c r="X129" s="346" t="str">
        <f>IF(ISNA(VLOOKUP(C129,條件!$A$1:$J$1011,9,0)),"",(VLOOKUP(C129,條件!$A$1:$J$1011,9,0)))</f>
        <v/>
      </c>
      <c r="Y129" s="346">
        <v>24</v>
      </c>
      <c r="Z129" s="346">
        <v>216</v>
      </c>
      <c r="AA129" s="346" t="str">
        <f t="shared" si="6"/>
        <v/>
      </c>
      <c r="AB129" s="350" t="str">
        <f t="shared" si="7"/>
        <v/>
      </c>
      <c r="AC129" s="346"/>
    </row>
    <row r="130" spans="1:29">
      <c r="A130" s="348">
        <f>'２斷絲.IAD.效率'!A130</f>
        <v>46146</v>
      </c>
      <c r="B130" s="338" t="str">
        <f>'２斷絲.IAD.效率'!B130</f>
        <v>A11</v>
      </c>
      <c r="C130" s="338" t="str">
        <f>'２斷絲.IAD.效率'!C130</f>
        <v>2F1YR2</v>
      </c>
      <c r="D130" s="338">
        <f>'２斷絲.IAD.效率'!D130</f>
        <v>0</v>
      </c>
      <c r="E130" s="349">
        <f>'２斷絲.IAD.效率'!J130</f>
        <v>40</v>
      </c>
      <c r="F130" s="349">
        <f>'２斷絲.IAD.效率'!K130</f>
        <v>0</v>
      </c>
      <c r="G130" s="349">
        <f>'２斷絲.IAD.效率'!L130</f>
        <v>8162</v>
      </c>
      <c r="H130" s="349">
        <f>'２斷絲.IAD.效率'!M130</f>
        <v>8737</v>
      </c>
      <c r="I130" s="349">
        <f>'２斷絲.IAD.效率'!N130</f>
        <v>9</v>
      </c>
      <c r="J130" s="349">
        <f>'２斷絲.IAD.效率'!O130</f>
        <v>0</v>
      </c>
      <c r="K130" s="349">
        <f>'２斷絲.IAD.效率'!P130</f>
        <v>8259</v>
      </c>
      <c r="L130" s="349">
        <f>'２斷絲.IAD.效率'!Q130</f>
        <v>8896</v>
      </c>
      <c r="M130" s="349">
        <f>'２斷絲.IAD.效率'!R130</f>
        <v>13</v>
      </c>
      <c r="N130" s="349">
        <f>'２斷絲.IAD.效率'!S130</f>
        <v>0</v>
      </c>
      <c r="O130" s="349">
        <f>'２斷絲.IAD.效率'!T130</f>
        <v>8230</v>
      </c>
      <c r="P130" s="349">
        <f>'２斷絲.IAD.效率'!U130</f>
        <v>8915</v>
      </c>
      <c r="Q130" s="349">
        <f>'２斷絲.IAD.效率'!V130</f>
        <v>17</v>
      </c>
      <c r="R130" s="349">
        <f>'２斷絲.IAD.效率'!W130</f>
        <v>0</v>
      </c>
      <c r="S130" s="349">
        <f>'２斷絲.IAD.效率'!X130</f>
        <v>8382</v>
      </c>
      <c r="T130" s="349">
        <f>'２斷絲.IAD.效率'!Y130</f>
        <v>8867</v>
      </c>
      <c r="U130" s="345" t="str">
        <f>IF(ISNA(VLOOKUP('２斷絲.IAD.效率'!C130,條件!$A$1:$J$1011,10,0)),"",(VLOOKUP('２斷絲.IAD.效率'!C130,條件!$A$1:$J$1011,10,0)))</f>
        <v>高壓</v>
      </c>
      <c r="V130" s="346" t="str">
        <f>IF(ISNA(VLOOKUP(C130,條件!$A$1:$J$1011,8,0)),"",(VLOOKUP(C130,條件!$A$1:$J$1011,8,0)))</f>
        <v>P203</v>
      </c>
      <c r="W130" s="346">
        <f>IF(ISNA(VLOOKUP(V130,清單!$AG$1:$AH$19,2,1)),"",(VLOOKUP(V130,清單!$AG$1:$AH$19,2,1)))</f>
        <v>0.91100000000000003</v>
      </c>
      <c r="X130" s="346">
        <f>IF(ISNA(VLOOKUP(C130,條件!$A$1:$J$1011,9,0)),"",(VLOOKUP(C130,條件!$A$1:$J$1011,9,0)))</f>
        <v>1.7</v>
      </c>
      <c r="Y130" s="346">
        <v>24</v>
      </c>
      <c r="Z130" s="346">
        <v>216</v>
      </c>
      <c r="AA130" s="346">
        <f t="shared" si="6"/>
        <v>2.7</v>
      </c>
      <c r="AB130" s="350">
        <f t="shared" si="7"/>
        <v>12751.084800000001</v>
      </c>
      <c r="AC130" s="346"/>
    </row>
    <row r="131" spans="1:29">
      <c r="A131" s="348">
        <f>'２斷絲.IAD.效率'!A131</f>
        <v>46146</v>
      </c>
      <c r="B131" s="338" t="str">
        <f>'２斷絲.IAD.效率'!B131</f>
        <v>A12</v>
      </c>
      <c r="C131" s="338" t="str">
        <f>'２斷絲.IAD.效率'!C131</f>
        <v>2F43N2</v>
      </c>
      <c r="D131" s="338" t="str">
        <f>'２斷絲.IAD.效率'!D131</f>
        <v>K</v>
      </c>
      <c r="E131" s="349">
        <f>'２斷絲.IAD.效率'!J131</f>
        <v>14</v>
      </c>
      <c r="F131" s="349">
        <f>'２斷絲.IAD.效率'!K131</f>
        <v>0</v>
      </c>
      <c r="G131" s="349">
        <f>'２斷絲.IAD.效率'!L131</f>
        <v>8621</v>
      </c>
      <c r="H131" s="349">
        <f>'２斷絲.IAD.效率'!M131</f>
        <v>0</v>
      </c>
      <c r="I131" s="349">
        <f>'２斷絲.IAD.效率'!N131</f>
        <v>4</v>
      </c>
      <c r="J131" s="349">
        <f>'２斷絲.IAD.效率'!O131</f>
        <v>0</v>
      </c>
      <c r="K131" s="349">
        <f>'２斷絲.IAD.效率'!P131</f>
        <v>8666</v>
      </c>
      <c r="L131" s="349">
        <f>'２斷絲.IAD.效率'!Q131</f>
        <v>0</v>
      </c>
      <c r="M131" s="349">
        <f>'２斷絲.IAD.效率'!R131</f>
        <v>0</v>
      </c>
      <c r="N131" s="349">
        <f>'２斷絲.IAD.效率'!S131</f>
        <v>0</v>
      </c>
      <c r="O131" s="349">
        <f>'２斷絲.IAD.效率'!T131</f>
        <v>8767</v>
      </c>
      <c r="P131" s="349">
        <f>'２斷絲.IAD.效率'!U131</f>
        <v>0</v>
      </c>
      <c r="Q131" s="349">
        <f>'２斷絲.IAD.效率'!V131</f>
        <v>4</v>
      </c>
      <c r="R131" s="349">
        <f>'２斷絲.IAD.效率'!W131</f>
        <v>0</v>
      </c>
      <c r="S131" s="349">
        <f>'２斷絲.IAD.效率'!X131</f>
        <v>8784</v>
      </c>
      <c r="T131" s="349">
        <f>'２斷絲.IAD.效率'!Y131</f>
        <v>0</v>
      </c>
      <c r="U131" s="345" t="str">
        <f>IF(ISNA(VLOOKUP('２斷絲.IAD.效率'!C131,條件!$A$1:$J$1011,10,0)),"",(VLOOKUP('２斷絲.IAD.效率'!C131,條件!$A$1:$J$1011,10,0)))</f>
        <v>低壓</v>
      </c>
      <c r="V131" s="346" t="str">
        <f>IF(ISNA(VLOOKUP(C131,條件!$A$1:$J$1011,8,0)),"",(VLOOKUP(C131,條件!$A$1:$J$1011,8,0)))</f>
        <v>P204</v>
      </c>
      <c r="W131" s="346">
        <f>IF(ISNA(VLOOKUP(V131,清單!$AG$1:$AH$19,2,1)),"",(VLOOKUP(V131,清單!$AG$1:$AH$19,2,1)))</f>
        <v>1.1890000000000001</v>
      </c>
      <c r="X131" s="346">
        <f>IF(ISNA(VLOOKUP(C131,條件!$A$1:$J$1011,9,0)),"",(VLOOKUP(C131,條件!$A$1:$J$1011,9,0)))</f>
        <v>2.1</v>
      </c>
      <c r="Y131" s="346">
        <v>24</v>
      </c>
      <c r="Z131" s="346">
        <v>216</v>
      </c>
      <c r="AA131" s="346">
        <f t="shared" si="6"/>
        <v>3.1</v>
      </c>
      <c r="AB131" s="350">
        <f t="shared" si="7"/>
        <v>19107.705600000001</v>
      </c>
      <c r="AC131" s="346"/>
    </row>
    <row r="132" spans="1:29">
      <c r="A132" s="348">
        <f>'２斷絲.IAD.效率'!A132</f>
        <v>46146</v>
      </c>
      <c r="B132" s="338" t="str">
        <f>'２斷絲.IAD.效率'!B132</f>
        <v>A12</v>
      </c>
      <c r="C132" s="338" t="str">
        <f>'２斷絲.IAD.效率'!C132</f>
        <v>2F42T2</v>
      </c>
      <c r="D132" s="338" t="str">
        <f>'２斷絲.IAD.效率'!D132</f>
        <v>K</v>
      </c>
      <c r="E132" s="349">
        <f>'２斷絲.IAD.效率'!J132</f>
        <v>0</v>
      </c>
      <c r="F132" s="349">
        <f>'２斷絲.IAD.效率'!K132</f>
        <v>0</v>
      </c>
      <c r="G132" s="349" t="str">
        <f>'２斷絲.IAD.效率'!L132</f>
        <v>了機</v>
      </c>
      <c r="H132" s="349">
        <f>'２斷絲.IAD.效率'!M132</f>
        <v>0</v>
      </c>
      <c r="I132" s="349">
        <f>'２斷絲.IAD.效率'!N132</f>
        <v>0</v>
      </c>
      <c r="J132" s="349">
        <f>'２斷絲.IAD.效率'!O132</f>
        <v>0</v>
      </c>
      <c r="K132" s="349">
        <f>'２斷絲.IAD.效率'!P132</f>
        <v>0</v>
      </c>
      <c r="L132" s="349" t="str">
        <f>'２斷絲.IAD.效率'!Q132</f>
        <v>FINAL</v>
      </c>
      <c r="M132" s="349">
        <f>'２斷絲.IAD.效率'!R132</f>
        <v>0</v>
      </c>
      <c r="N132" s="349">
        <f>'２斷絲.IAD.效率'!S132</f>
        <v>0</v>
      </c>
      <c r="O132" s="349">
        <f>'２斷絲.IAD.效率'!T132</f>
        <v>0</v>
      </c>
      <c r="P132" s="349" t="str">
        <f>'２斷絲.IAD.效率'!U132</f>
        <v>停機</v>
      </c>
      <c r="Q132" s="349">
        <f>'２斷絲.IAD.效率'!V132</f>
        <v>0</v>
      </c>
      <c r="R132" s="349">
        <f>'２斷絲.IAD.效率'!W132</f>
        <v>0</v>
      </c>
      <c r="S132" s="349">
        <f>'２斷絲.IAD.效率'!X132</f>
        <v>0</v>
      </c>
      <c r="T132" s="349" t="str">
        <f>'２斷絲.IAD.效率'!Y132</f>
        <v>停機</v>
      </c>
      <c r="U132" s="345"/>
      <c r="V132" s="346" t="str">
        <f>IF(ISNA(VLOOKUP(C132,條件!$A$1:$J$1011,8,0)),"",(VLOOKUP(C132,條件!$A$1:$J$1011,8,0)))</f>
        <v>P204</v>
      </c>
      <c r="W132" s="346">
        <f>IF(ISNA(VLOOKUP(V132,清單!$AG$1:$AH$19,2,1)),"",(VLOOKUP(V132,清單!$AG$1:$AH$19,2,1)))</f>
        <v>1.1890000000000001</v>
      </c>
      <c r="X132" s="346">
        <f>IF(ISNA(VLOOKUP(C132,條件!$A$1:$J$1011,9,0)),"",(VLOOKUP(C132,條件!$A$1:$J$1011,9,0)))</f>
        <v>2.1</v>
      </c>
      <c r="Y132" s="346">
        <v>24</v>
      </c>
      <c r="Z132" s="346">
        <v>216</v>
      </c>
      <c r="AA132" s="346">
        <f t="shared" si="6"/>
        <v>3.1</v>
      </c>
      <c r="AB132" s="350">
        <f t="shared" si="7"/>
        <v>19107.705600000001</v>
      </c>
      <c r="AC132" s="346"/>
    </row>
    <row r="133" spans="1:29">
      <c r="A133" s="348">
        <f>'２斷絲.IAD.效率'!A133</f>
        <v>46146</v>
      </c>
      <c r="B133" s="338" t="str">
        <f>'２斷絲.IAD.效率'!B133</f>
        <v>A13</v>
      </c>
      <c r="C133" s="338" t="str">
        <f>'２斷絲.IAD.效率'!C133</f>
        <v>2F08R2</v>
      </c>
      <c r="D133" s="338" t="str">
        <f>'２斷絲.IAD.效率'!D133</f>
        <v>G</v>
      </c>
      <c r="E133" s="349">
        <f>'２斷絲.IAD.效率'!J133</f>
        <v>16</v>
      </c>
      <c r="F133" s="349">
        <f>'２斷絲.IAD.效率'!K133</f>
        <v>2</v>
      </c>
      <c r="G133" s="349">
        <f>'２斷絲.IAD.效率'!L133</f>
        <v>9840</v>
      </c>
      <c r="H133" s="349">
        <f>'２斷絲.IAD.效率'!M133</f>
        <v>9747</v>
      </c>
      <c r="I133" s="349">
        <f>'２斷絲.IAD.效率'!N133</f>
        <v>11</v>
      </c>
      <c r="J133" s="349">
        <f>'２斷絲.IAD.效率'!O133</f>
        <v>10</v>
      </c>
      <c r="K133" s="349">
        <f>'２斷絲.IAD.效率'!P133</f>
        <v>9731</v>
      </c>
      <c r="L133" s="349">
        <f>'２斷絲.IAD.效率'!Q133</f>
        <v>9813</v>
      </c>
      <c r="M133" s="349">
        <f>'２斷絲.IAD.效率'!R133</f>
        <v>5</v>
      </c>
      <c r="N133" s="349">
        <f>'２斷絲.IAD.效率'!S133</f>
        <v>0</v>
      </c>
      <c r="O133" s="349">
        <f>'２斷絲.IAD.效率'!T133</f>
        <v>9752</v>
      </c>
      <c r="P133" s="349">
        <f>'２斷絲.IAD.效率'!U133</f>
        <v>9858</v>
      </c>
      <c r="Q133" s="349">
        <f>'２斷絲.IAD.效率'!V133</f>
        <v>16</v>
      </c>
      <c r="R133" s="349">
        <f>'２斷絲.IAD.效率'!W133</f>
        <v>3</v>
      </c>
      <c r="S133" s="349">
        <f>'２斷絲.IAD.效率'!X133</f>
        <v>9724</v>
      </c>
      <c r="T133" s="349">
        <f>'２斷絲.IAD.效率'!Y133</f>
        <v>9867</v>
      </c>
      <c r="U133" s="345" t="str">
        <f>IF(ISNA(VLOOKUP('２斷絲.IAD.效率'!C133,條件!$A$1:$J$1011,10,0)),"",(VLOOKUP('２斷絲.IAD.效率'!C133,條件!$A$1:$J$1011,10,0)))</f>
        <v>低壓</v>
      </c>
      <c r="V133" s="346" t="str">
        <f>IF(ISNA(VLOOKUP(C133,條件!$A$1:$J$1011,8,0)),"",(VLOOKUP(C133,條件!$A$1:$J$1011,8,0)))</f>
        <v>P142</v>
      </c>
      <c r="W133" s="346">
        <f>IF(ISNA(VLOOKUP(V133,清單!$AG$1:$AH$19,2,1)),"",(VLOOKUP(V133,清單!$AG$1:$AH$19,2,1)))</f>
        <v>0.56200000000000006</v>
      </c>
      <c r="X133" s="346">
        <f>IF(ISNA(VLOOKUP(C133,條件!$A$1:$J$1011,9,0)),"",(VLOOKUP(C133,條件!$A$1:$J$1011,9,0)))</f>
        <v>1.1000000000000001</v>
      </c>
      <c r="Y133" s="346">
        <v>24</v>
      </c>
      <c r="Z133" s="346">
        <v>216</v>
      </c>
      <c r="AA133" s="346">
        <f t="shared" si="6"/>
        <v>2.1</v>
      </c>
      <c r="AB133" s="350">
        <f t="shared" si="7"/>
        <v>6118.1568000000007</v>
      </c>
      <c r="AC133" s="346"/>
    </row>
    <row r="134" spans="1:29" ht="18.75" customHeight="1">
      <c r="A134" s="348">
        <f>'２斷絲.IAD.效率'!A134</f>
        <v>46146</v>
      </c>
      <c r="B134" s="338" t="str">
        <f>'２斷絲.IAD.效率'!B134</f>
        <v>A14</v>
      </c>
      <c r="C134" s="338" t="str">
        <f>'２斷絲.IAD.效率'!C134</f>
        <v>停機</v>
      </c>
      <c r="D134" s="338">
        <f>'２斷絲.IAD.效率'!D134</f>
        <v>0</v>
      </c>
      <c r="E134" s="349">
        <f>'２斷絲.IAD.效率'!J134</f>
        <v>0</v>
      </c>
      <c r="F134" s="349">
        <f>'２斷絲.IAD.效率'!K134</f>
        <v>0</v>
      </c>
      <c r="G134" s="349" t="str">
        <f>'２斷絲.IAD.效率'!L134</f>
        <v>停機</v>
      </c>
      <c r="H134" s="349">
        <f>'２斷絲.IAD.效率'!M134</f>
        <v>0</v>
      </c>
      <c r="I134" s="349">
        <f>'２斷絲.IAD.效率'!N134</f>
        <v>0</v>
      </c>
      <c r="J134" s="349">
        <f>'２斷絲.IAD.效率'!O134</f>
        <v>0</v>
      </c>
      <c r="K134" s="349" t="str">
        <f>'２斷絲.IAD.效率'!P134</f>
        <v>停機</v>
      </c>
      <c r="L134" s="349">
        <f>'２斷絲.IAD.效率'!Q134</f>
        <v>0</v>
      </c>
      <c r="M134" s="349">
        <f>'２斷絲.IAD.效率'!R134</f>
        <v>0</v>
      </c>
      <c r="N134" s="349">
        <f>'２斷絲.IAD.效率'!S134</f>
        <v>0</v>
      </c>
      <c r="O134" s="349" t="str">
        <f>'２斷絲.IAD.效率'!T134</f>
        <v>停機</v>
      </c>
      <c r="P134" s="349">
        <f>'２斷絲.IAD.效率'!U134</f>
        <v>0</v>
      </c>
      <c r="Q134" s="349">
        <f>'２斷絲.IAD.效率'!V134</f>
        <v>0</v>
      </c>
      <c r="R134" s="349">
        <f>'２斷絲.IAD.效率'!W134</f>
        <v>0</v>
      </c>
      <c r="S134" s="349" t="str">
        <f>'２斷絲.IAD.效率'!X134</f>
        <v>停機</v>
      </c>
      <c r="T134" s="349">
        <f>'２斷絲.IAD.效率'!Y134</f>
        <v>0</v>
      </c>
      <c r="U134" s="345" t="str">
        <f>IF(ISNA(VLOOKUP('２斷絲.IAD.效率'!C134,條件!$A$1:$J$1011,10,0)),"",(VLOOKUP('２斷絲.IAD.效率'!C134,條件!$A$1:$J$1011,10,0)))</f>
        <v/>
      </c>
      <c r="V134" s="346" t="str">
        <f>IF(ISNA(VLOOKUP(C134,條件!$A$1:$J$1011,8,0)),"",(VLOOKUP(C134,條件!$A$1:$J$1011,8,0)))</f>
        <v/>
      </c>
      <c r="W134" s="346" t="str">
        <f>IF(ISNA(VLOOKUP(V134,清單!$AG$1:$AH$19,2,1)),"",(VLOOKUP(V134,清單!$AG$1:$AH$19,2,1)))</f>
        <v/>
      </c>
      <c r="X134" s="346" t="str">
        <f>IF(ISNA(VLOOKUP(C134,條件!$A$1:$J$1011,9,0)),"",(VLOOKUP(C134,條件!$A$1:$J$1011,9,0)))</f>
        <v/>
      </c>
      <c r="Y134" s="346">
        <v>24</v>
      </c>
      <c r="Z134" s="346">
        <v>216</v>
      </c>
      <c r="AA134" s="346" t="str">
        <f t="shared" si="6"/>
        <v/>
      </c>
      <c r="AB134" s="350" t="str">
        <f t="shared" si="7"/>
        <v/>
      </c>
      <c r="AC134" s="346"/>
    </row>
    <row r="135" spans="1:29">
      <c r="A135" s="348">
        <f>'２斷絲.IAD.效率'!A135</f>
        <v>46146</v>
      </c>
      <c r="B135" s="338" t="str">
        <f>'２斷絲.IAD.效率'!B135</f>
        <v>A15</v>
      </c>
      <c r="C135" s="338" t="str">
        <f>'２斷絲.IAD.效率'!C135</f>
        <v>2F43G2</v>
      </c>
      <c r="D135" s="338">
        <f>'２斷絲.IAD.效率'!D135</f>
        <v>0</v>
      </c>
      <c r="E135" s="349">
        <f>'２斷絲.IAD.效率'!J135</f>
        <v>17</v>
      </c>
      <c r="F135" s="349">
        <f>'２斷絲.IAD.效率'!K135</f>
        <v>1</v>
      </c>
      <c r="G135" s="349">
        <f>'２斷絲.IAD.效率'!L135</f>
        <v>8561</v>
      </c>
      <c r="H135" s="349">
        <f>'２斷絲.IAD.效率'!M135</f>
        <v>8282</v>
      </c>
      <c r="I135" s="349">
        <f>'２斷絲.IAD.效率'!N135</f>
        <v>5</v>
      </c>
      <c r="J135" s="349">
        <f>'２斷絲.IAD.效率'!O135</f>
        <v>2</v>
      </c>
      <c r="K135" s="349">
        <f>'２斷絲.IAD.效率'!P135</f>
        <v>8790</v>
      </c>
      <c r="L135" s="349">
        <f>'２斷絲.IAD.效率'!Q135</f>
        <v>8413</v>
      </c>
      <c r="M135" s="349">
        <f>'２斷絲.IAD.效率'!R135</f>
        <v>9</v>
      </c>
      <c r="N135" s="349">
        <f>'２斷絲.IAD.效率'!S135</f>
        <v>1</v>
      </c>
      <c r="O135" s="349">
        <f>'２斷絲.IAD.效率'!T135</f>
        <v>8832</v>
      </c>
      <c r="P135" s="349">
        <f>'２斷絲.IAD.效率'!U135</f>
        <v>8327</v>
      </c>
      <c r="Q135" s="349">
        <f>'２斷絲.IAD.效率'!V135</f>
        <v>15</v>
      </c>
      <c r="R135" s="349">
        <f>'２斷絲.IAD.效率'!W135</f>
        <v>0</v>
      </c>
      <c r="S135" s="349">
        <f>'２斷絲.IAD.效率'!X135</f>
        <v>8835</v>
      </c>
      <c r="T135" s="349">
        <f>'２斷絲.IAD.效率'!Y135</f>
        <v>8273</v>
      </c>
      <c r="U135" s="345" t="str">
        <f>IF(ISNA(VLOOKUP('２斷絲.IAD.效率'!C135,條件!$A$1:$J$1011,10,0)),"",(VLOOKUP('２斷絲.IAD.效率'!C135,條件!$A$1:$J$1011,10,0)))</f>
        <v>低壓</v>
      </c>
      <c r="V135" s="346" t="str">
        <f>IF(ISNA(VLOOKUP(C135,條件!$A$1:$J$1011,8,0)),"",(VLOOKUP(C135,條件!$A$1:$J$1011,8,0)))</f>
        <v>P203</v>
      </c>
      <c r="W135" s="346">
        <f>IF(ISNA(VLOOKUP(V135,清單!$AG$1:$AH$19,2,1)),"",(VLOOKUP(V135,清單!$AG$1:$AH$19,2,1)))</f>
        <v>0.91100000000000003</v>
      </c>
      <c r="X135" s="346">
        <f>IF(ISNA(VLOOKUP(C135,條件!$A$1:$J$1011,9,0)),"",(VLOOKUP(C135,條件!$A$1:$J$1011,9,0)))</f>
        <v>3</v>
      </c>
      <c r="Y135" s="346">
        <v>24</v>
      </c>
      <c r="Z135" s="346">
        <v>216</v>
      </c>
      <c r="AA135" s="346">
        <f t="shared" si="6"/>
        <v>4</v>
      </c>
      <c r="AB135" s="350">
        <f t="shared" si="7"/>
        <v>18890.495999999999</v>
      </c>
      <c r="AC135" s="346"/>
    </row>
    <row r="136" spans="1:29">
      <c r="A136" s="348">
        <f>'２斷絲.IAD.效率'!A136</f>
        <v>46146</v>
      </c>
      <c r="B136" s="338" t="str">
        <f>'２斷絲.IAD.效率'!B136</f>
        <v>A16</v>
      </c>
      <c r="C136" s="338" t="str">
        <f>'２斷絲.IAD.效率'!C136</f>
        <v>停機</v>
      </c>
      <c r="D136" s="338">
        <f>'２斷絲.IAD.效率'!D136</f>
        <v>0</v>
      </c>
      <c r="E136" s="349">
        <f>'２斷絲.IAD.效率'!J136</f>
        <v>0</v>
      </c>
      <c r="F136" s="349">
        <f>'２斷絲.IAD.效率'!K136</f>
        <v>0</v>
      </c>
      <c r="G136" s="349" t="str">
        <f>'２斷絲.IAD.效率'!L136</f>
        <v>停機</v>
      </c>
      <c r="H136" s="349">
        <f>'２斷絲.IAD.效率'!M136</f>
        <v>0</v>
      </c>
      <c r="I136" s="349">
        <f>'２斷絲.IAD.效率'!N136</f>
        <v>0</v>
      </c>
      <c r="J136" s="349">
        <f>'２斷絲.IAD.效率'!O136</f>
        <v>0</v>
      </c>
      <c r="K136" s="349" t="str">
        <f>'２斷絲.IAD.效率'!P136</f>
        <v>停機</v>
      </c>
      <c r="L136" s="349">
        <f>'２斷絲.IAD.效率'!Q136</f>
        <v>0</v>
      </c>
      <c r="M136" s="349">
        <f>'２斷絲.IAD.效率'!R136</f>
        <v>0</v>
      </c>
      <c r="N136" s="349">
        <f>'２斷絲.IAD.效率'!S136</f>
        <v>0</v>
      </c>
      <c r="O136" s="349" t="str">
        <f>'２斷絲.IAD.效率'!T136</f>
        <v>停機</v>
      </c>
      <c r="P136" s="349">
        <f>'２斷絲.IAD.效率'!U136</f>
        <v>0</v>
      </c>
      <c r="Q136" s="349">
        <f>'２斷絲.IAD.效率'!V136</f>
        <v>0</v>
      </c>
      <c r="R136" s="349">
        <f>'２斷絲.IAD.效率'!W136</f>
        <v>0</v>
      </c>
      <c r="S136" s="349" t="str">
        <f>'２斷絲.IAD.效率'!X136</f>
        <v>停機</v>
      </c>
      <c r="T136" s="349">
        <f>'２斷絲.IAD.效率'!Y136</f>
        <v>0</v>
      </c>
      <c r="U136" s="345" t="str">
        <f>IF(ISNA(VLOOKUP('２斷絲.IAD.效率'!C136,條件!$A$1:$J$1011,10,0)),"",(VLOOKUP('２斷絲.IAD.效率'!C136,條件!$A$1:$J$1011,10,0)))</f>
        <v/>
      </c>
      <c r="V136" s="346" t="str">
        <f>IF(ISNA(VLOOKUP(C136,條件!$A$1:$J$1011,8,0)),"",(VLOOKUP(C136,條件!$A$1:$J$1011,8,0)))</f>
        <v/>
      </c>
      <c r="W136" s="346" t="str">
        <f>IF(ISNA(VLOOKUP(V136,清單!$AG$1:$AH$19,2,1)),"",(VLOOKUP(V136,清單!$AG$1:$AH$19,2,1)))</f>
        <v/>
      </c>
      <c r="X136" s="346" t="str">
        <f>IF(ISNA(VLOOKUP(C136,條件!$A$1:$J$1011,9,0)),"",(VLOOKUP(C136,條件!$A$1:$J$1011,9,0)))</f>
        <v/>
      </c>
      <c r="Y136" s="346">
        <v>24</v>
      </c>
      <c r="Z136" s="346">
        <v>216</v>
      </c>
      <c r="AA136" s="346" t="str">
        <f t="shared" si="6"/>
        <v/>
      </c>
      <c r="AB136" s="350" t="str">
        <f t="shared" si="7"/>
        <v/>
      </c>
      <c r="AC136" s="346"/>
    </row>
    <row r="137" spans="1:29">
      <c r="A137" s="348">
        <f>'２斷絲.IAD.效率'!A137</f>
        <v>46146</v>
      </c>
      <c r="B137" s="338" t="str">
        <f>'２斷絲.IAD.效率'!B137</f>
        <v>A17</v>
      </c>
      <c r="C137" s="338" t="str">
        <f>'２斷絲.IAD.效率'!C137</f>
        <v>停機</v>
      </c>
      <c r="D137" s="338">
        <f>'２斷絲.IAD.效率'!D137</f>
        <v>0</v>
      </c>
      <c r="E137" s="349">
        <f>'２斷絲.IAD.效率'!J137</f>
        <v>0</v>
      </c>
      <c r="F137" s="349">
        <f>'２斷絲.IAD.效率'!K137</f>
        <v>0</v>
      </c>
      <c r="G137" s="349" t="str">
        <f>'２斷絲.IAD.效率'!L137</f>
        <v>停機</v>
      </c>
      <c r="H137" s="349">
        <f>'２斷絲.IAD.效率'!M137</f>
        <v>0</v>
      </c>
      <c r="I137" s="349">
        <f>'２斷絲.IAD.效率'!N137</f>
        <v>0</v>
      </c>
      <c r="J137" s="349">
        <f>'２斷絲.IAD.效率'!O137</f>
        <v>0</v>
      </c>
      <c r="K137" s="349" t="str">
        <f>'２斷絲.IAD.效率'!P137</f>
        <v>停機</v>
      </c>
      <c r="L137" s="349">
        <f>'２斷絲.IAD.效率'!Q137</f>
        <v>0</v>
      </c>
      <c r="M137" s="349">
        <f>'２斷絲.IAD.效率'!R137</f>
        <v>0</v>
      </c>
      <c r="N137" s="349">
        <f>'２斷絲.IAD.效率'!S137</f>
        <v>0</v>
      </c>
      <c r="O137" s="349" t="str">
        <f>'２斷絲.IAD.效率'!T137</f>
        <v>停機</v>
      </c>
      <c r="P137" s="349">
        <f>'２斷絲.IAD.效率'!U137</f>
        <v>0</v>
      </c>
      <c r="Q137" s="349">
        <f>'２斷絲.IAD.效率'!V137</f>
        <v>0</v>
      </c>
      <c r="R137" s="349">
        <f>'２斷絲.IAD.效率'!W137</f>
        <v>0</v>
      </c>
      <c r="S137" s="349" t="str">
        <f>'２斷絲.IAD.效率'!X137</f>
        <v>停機</v>
      </c>
      <c r="T137" s="349">
        <f>'２斷絲.IAD.效率'!Y137</f>
        <v>0</v>
      </c>
      <c r="U137" s="345" t="str">
        <f>IF(ISNA(VLOOKUP('２斷絲.IAD.效率'!C137,條件!$A$1:$J$1011,10,0)),"",(VLOOKUP('２斷絲.IAD.效率'!C137,條件!$A$1:$J$1011,10,0)))</f>
        <v/>
      </c>
      <c r="V137" s="346" t="str">
        <f>IF(ISNA(VLOOKUP(C137,條件!$A$1:$J$1011,8,0)),"",(VLOOKUP(C137,條件!$A$1:$J$1011,8,0)))</f>
        <v/>
      </c>
      <c r="W137" s="346" t="str">
        <f>IF(ISNA(VLOOKUP(V137,清單!$AG$1:$AH$19,2,1)),"",(VLOOKUP(V137,清單!$AG$1:$AH$19,2,1)))</f>
        <v/>
      </c>
      <c r="X137" s="346" t="str">
        <f>IF(ISNA(VLOOKUP(C137,條件!$A$1:$J$1011,9,0)),"",(VLOOKUP(C137,條件!$A$1:$J$1011,9,0)))</f>
        <v/>
      </c>
      <c r="Y137" s="346">
        <v>24</v>
      </c>
      <c r="Z137" s="346">
        <v>216</v>
      </c>
      <c r="AA137" s="346" t="str">
        <f t="shared" si="6"/>
        <v/>
      </c>
      <c r="AB137" s="350" t="str">
        <f t="shared" si="7"/>
        <v/>
      </c>
    </row>
    <row r="138" spans="1:29">
      <c r="A138" s="348">
        <f>'２斷絲.IAD.效率'!A138</f>
        <v>46146</v>
      </c>
      <c r="B138" s="338" t="str">
        <f>'２斷絲.IAD.效率'!B138</f>
        <v>A18</v>
      </c>
      <c r="C138" s="338" t="str">
        <f>'２斷絲.IAD.效率'!C138</f>
        <v>2F43K2</v>
      </c>
      <c r="D138" s="338" t="str">
        <f>'２斷絲.IAD.效率'!D138</f>
        <v>K</v>
      </c>
      <c r="E138" s="349">
        <f>'２斷絲.IAD.效率'!J138</f>
        <v>86</v>
      </c>
      <c r="F138" s="349">
        <f>'２斷絲.IAD.效率'!K138</f>
        <v>0</v>
      </c>
      <c r="G138" s="349">
        <f>'２斷絲.IAD.效率'!L138</f>
        <v>8769</v>
      </c>
      <c r="H138" s="349">
        <f>'２斷絲.IAD.效率'!M138</f>
        <v>8674</v>
      </c>
      <c r="I138" s="349">
        <f>'２斷絲.IAD.效率'!N138</f>
        <v>22</v>
      </c>
      <c r="J138" s="349">
        <f>'２斷絲.IAD.效率'!O138</f>
        <v>0</v>
      </c>
      <c r="K138" s="349">
        <f>'２斷絲.IAD.效率'!P138</f>
        <v>8477</v>
      </c>
      <c r="L138" s="349">
        <f>'２斷絲.IAD.效率'!Q138</f>
        <v>8371</v>
      </c>
      <c r="M138" s="349">
        <f>'２斷絲.IAD.效率'!R138</f>
        <v>60</v>
      </c>
      <c r="N138" s="349">
        <f>'２斷絲.IAD.效率'!S138</f>
        <v>0</v>
      </c>
      <c r="O138" s="349">
        <f>'２斷絲.IAD.效率'!T138</f>
        <v>8431</v>
      </c>
      <c r="P138" s="349">
        <f>'２斷絲.IAD.效率'!U138</f>
        <v>8424</v>
      </c>
      <c r="Q138" s="349">
        <f>'２斷絲.IAD.效率'!V138</f>
        <v>34</v>
      </c>
      <c r="R138" s="349">
        <f>'２斷絲.IAD.效率'!W138</f>
        <v>0</v>
      </c>
      <c r="S138" s="349">
        <f>'２斷絲.IAD.效率'!X138</f>
        <v>9093</v>
      </c>
      <c r="T138" s="349">
        <f>'２斷絲.IAD.效率'!Y138</f>
        <v>8666</v>
      </c>
      <c r="U138" s="345" t="str">
        <f>IF(ISNA(VLOOKUP('２斷絲.IAD.效率'!C138,條件!$A$1:$J$1011,10,0)),"",(VLOOKUP('２斷絲.IAD.效率'!C138,條件!$A$1:$J$1011,10,0)))</f>
        <v>低壓</v>
      </c>
      <c r="V138" s="346" t="str">
        <f>IF(ISNA(VLOOKUP(C138,條件!$A$1:$J$1011,8,0)),"",(VLOOKUP(C138,條件!$A$1:$J$1011,8,0)))</f>
        <v>P204</v>
      </c>
      <c r="W138" s="346">
        <f>IF(ISNA(VLOOKUP(V138,清單!$AG$1:$AH$19,2,1)),"",(VLOOKUP(V138,清單!$AG$1:$AH$19,2,1)))</f>
        <v>1.1890000000000001</v>
      </c>
      <c r="X138" s="346">
        <f>IF(ISNA(VLOOKUP(C138,條件!$A$1:$J$1011,9,0)),"",(VLOOKUP(C138,條件!$A$1:$J$1011,9,0)))</f>
        <v>2.2999999999999998</v>
      </c>
      <c r="Y138" s="346">
        <v>24</v>
      </c>
      <c r="Z138" s="346">
        <v>216</v>
      </c>
      <c r="AA138" s="346">
        <f t="shared" si="6"/>
        <v>3.3</v>
      </c>
      <c r="AB138" s="350">
        <f t="shared" si="7"/>
        <v>20340.460800000001</v>
      </c>
    </row>
    <row r="139" spans="1:29">
      <c r="A139" s="348">
        <f>'２斷絲.IAD.效率'!A139</f>
        <v>46146</v>
      </c>
      <c r="B139" s="338" t="str">
        <f>'２斷絲.IAD.效率'!B139</f>
        <v>A19</v>
      </c>
      <c r="C139" s="338" t="str">
        <f>'２斷絲.IAD.效率'!C139</f>
        <v>2F43M1</v>
      </c>
      <c r="D139" s="338">
        <f>'２斷絲.IAD.效率'!D139</f>
        <v>0</v>
      </c>
      <c r="E139" s="349">
        <f>'２斷絲.IAD.效率'!J139</f>
        <v>15</v>
      </c>
      <c r="F139" s="349">
        <f>'２斷絲.IAD.效率'!K139</f>
        <v>0</v>
      </c>
      <c r="G139" s="349">
        <f>'２斷絲.IAD.效率'!L139</f>
        <v>9646</v>
      </c>
      <c r="H139" s="349">
        <f>'２斷絲.IAD.效率'!M139</f>
        <v>8790</v>
      </c>
      <c r="I139" s="349">
        <f>'２斷絲.IAD.效率'!N139</f>
        <v>21</v>
      </c>
      <c r="J139" s="349">
        <f>'２斷絲.IAD.效率'!O139</f>
        <v>0</v>
      </c>
      <c r="K139" s="349">
        <f>'２斷絲.IAD.效率'!P139</f>
        <v>9060</v>
      </c>
      <c r="L139" s="349">
        <f>'２斷絲.IAD.效率'!Q139</f>
        <v>9104</v>
      </c>
      <c r="M139" s="349">
        <f>'２斷絲.IAD.效率'!R139</f>
        <v>6</v>
      </c>
      <c r="N139" s="349">
        <f>'２斷絲.IAD.效率'!S139</f>
        <v>0</v>
      </c>
      <c r="O139" s="349">
        <f>'２斷絲.IAD.效率'!T139</f>
        <v>9251</v>
      </c>
      <c r="P139" s="349">
        <f>'２斷絲.IAD.效率'!U139</f>
        <v>9181</v>
      </c>
      <c r="Q139" s="349">
        <f>'２斷絲.IAD.效率'!V139</f>
        <v>19</v>
      </c>
      <c r="R139" s="349">
        <f>'２斷絲.IAD.效率'!W139</f>
        <v>1</v>
      </c>
      <c r="S139" s="349">
        <f>'２斷絲.IAD.效率'!X139</f>
        <v>9361</v>
      </c>
      <c r="T139" s="349">
        <f>'２斷絲.IAD.效率'!Y139</f>
        <v>9063</v>
      </c>
      <c r="U139" s="345" t="str">
        <f>IF(ISNA(VLOOKUP('２斷絲.IAD.效率'!C139,條件!$A$1:$J$1011,10,0)),"",(VLOOKUP('２斷絲.IAD.效率'!C139,條件!$A$1:$J$1011,10,0)))</f>
        <v>低壓</v>
      </c>
      <c r="V139" s="346" t="str">
        <f>IF(ISNA(VLOOKUP(C139,條件!$A$1:$J$1011,8,0)),"",(VLOOKUP(C139,條件!$A$1:$J$1011,8,0)))</f>
        <v>P203</v>
      </c>
      <c r="W139" s="346">
        <f>IF(ISNA(VLOOKUP(V139,清單!$AG$1:$AH$19,2,1)),"",(VLOOKUP(V139,清單!$AG$1:$AH$19,2,1)))</f>
        <v>0.91100000000000003</v>
      </c>
      <c r="X139" s="346">
        <f>IF(ISNA(VLOOKUP(C139,條件!$A$1:$J$1011,9,0)),"",(VLOOKUP(C139,條件!$A$1:$J$1011,9,0)))</f>
        <v>1.9</v>
      </c>
      <c r="Y139" s="346">
        <v>24</v>
      </c>
      <c r="Z139" s="346">
        <v>216</v>
      </c>
      <c r="AA139" s="346">
        <f t="shared" si="6"/>
        <v>2.9</v>
      </c>
      <c r="AB139" s="350">
        <f t="shared" si="7"/>
        <v>13695.6096</v>
      </c>
    </row>
    <row r="140" spans="1:29">
      <c r="A140" s="348">
        <f>'２斷絲.IAD.效率'!A140</f>
        <v>46146</v>
      </c>
      <c r="B140" s="338" t="str">
        <f>'２斷絲.IAD.效率'!B140</f>
        <v>A20</v>
      </c>
      <c r="C140" s="338" t="str">
        <f>'２斷絲.IAD.效率'!C140</f>
        <v>停機</v>
      </c>
      <c r="D140" s="338">
        <f>'２斷絲.IAD.效率'!D140</f>
        <v>0</v>
      </c>
      <c r="E140" s="349">
        <f>'２斷絲.IAD.效率'!J140</f>
        <v>0</v>
      </c>
      <c r="F140" s="349">
        <f>'２斷絲.IAD.效率'!K140</f>
        <v>0</v>
      </c>
      <c r="G140" s="349" t="str">
        <f>'２斷絲.IAD.效率'!L140</f>
        <v>停機</v>
      </c>
      <c r="H140" s="349">
        <f>'２斷絲.IAD.效率'!M140</f>
        <v>0</v>
      </c>
      <c r="I140" s="349">
        <f>'２斷絲.IAD.效率'!N140</f>
        <v>0</v>
      </c>
      <c r="J140" s="349">
        <f>'２斷絲.IAD.效率'!O140</f>
        <v>0</v>
      </c>
      <c r="K140" s="349" t="str">
        <f>'２斷絲.IAD.效率'!P140</f>
        <v>停機</v>
      </c>
      <c r="L140" s="349">
        <f>'２斷絲.IAD.效率'!Q140</f>
        <v>0</v>
      </c>
      <c r="M140" s="349">
        <f>'２斷絲.IAD.效率'!R140</f>
        <v>0</v>
      </c>
      <c r="N140" s="349">
        <f>'２斷絲.IAD.效率'!S140</f>
        <v>0</v>
      </c>
      <c r="O140" s="349" t="str">
        <f>'２斷絲.IAD.效率'!T140</f>
        <v>停機</v>
      </c>
      <c r="P140" s="349">
        <f>'２斷絲.IAD.效率'!U140</f>
        <v>0</v>
      </c>
      <c r="Q140" s="349">
        <f>'２斷絲.IAD.效率'!V140</f>
        <v>0</v>
      </c>
      <c r="R140" s="349">
        <f>'２斷絲.IAD.效率'!W140</f>
        <v>0</v>
      </c>
      <c r="S140" s="349" t="str">
        <f>'２斷絲.IAD.效率'!X140</f>
        <v>停機</v>
      </c>
      <c r="T140" s="349">
        <f>'２斷絲.IAD.效率'!Y140</f>
        <v>0</v>
      </c>
      <c r="U140" s="345" t="str">
        <f>IF(ISNA(VLOOKUP('２斷絲.IAD.效率'!C140,條件!$A$1:$J$1011,10,0)),"",(VLOOKUP('２斷絲.IAD.效率'!C140,條件!$A$1:$J$1011,10,0)))</f>
        <v/>
      </c>
      <c r="V140" s="346" t="str">
        <f>IF(ISNA(VLOOKUP(C140,條件!$A$1:$J$1011,8,0)),"",(VLOOKUP(C140,條件!$A$1:$J$1011,8,0)))</f>
        <v/>
      </c>
      <c r="W140" s="346" t="str">
        <f>IF(ISNA(VLOOKUP(V140,清單!$AG$1:$AH$19,2,1)),"",(VLOOKUP(V140,清單!$AG$1:$AH$19,2,1)))</f>
        <v/>
      </c>
      <c r="X140" s="346" t="str">
        <f>IF(ISNA(VLOOKUP(C140,條件!$A$1:$J$1011,9,0)),"",(VLOOKUP(C140,條件!$A$1:$J$1011,9,0)))</f>
        <v/>
      </c>
      <c r="Y140" s="346">
        <v>24</v>
      </c>
      <c r="Z140" s="346">
        <v>216</v>
      </c>
      <c r="AA140" s="346" t="str">
        <f t="shared" si="6"/>
        <v/>
      </c>
      <c r="AB140" s="350" t="str">
        <f t="shared" si="7"/>
        <v/>
      </c>
    </row>
    <row r="141" spans="1:29">
      <c r="A141" s="348">
        <f>'２斷絲.IAD.效率'!A141</f>
        <v>46146</v>
      </c>
      <c r="B141" s="338" t="str">
        <f>'２斷絲.IAD.效率'!B141</f>
        <v>A21</v>
      </c>
      <c r="C141" s="338" t="str">
        <f>'２斷絲.IAD.效率'!C141</f>
        <v>2F29I1</v>
      </c>
      <c r="D141" s="338">
        <f>'２斷絲.IAD.效率'!D141</f>
        <v>0</v>
      </c>
      <c r="E141" s="349">
        <f>'２斷絲.IAD.效率'!J141</f>
        <v>11</v>
      </c>
      <c r="F141" s="349">
        <f>'２斷絲.IAD.效率'!K141</f>
        <v>0</v>
      </c>
      <c r="G141" s="349">
        <f>'２斷絲.IAD.效率'!L141</f>
        <v>7782</v>
      </c>
      <c r="H141" s="349">
        <f>'２斷絲.IAD.效率'!M141</f>
        <v>8173</v>
      </c>
      <c r="I141" s="349">
        <f>'２斷絲.IAD.效率'!N141</f>
        <v>2</v>
      </c>
      <c r="J141" s="349">
        <f>'２斷絲.IAD.效率'!O141</f>
        <v>0</v>
      </c>
      <c r="K141" s="349">
        <f>'２斷絲.IAD.效率'!P141</f>
        <v>7870</v>
      </c>
      <c r="L141" s="349">
        <f>'２斷絲.IAD.效率'!Q141</f>
        <v>8270</v>
      </c>
      <c r="M141" s="349">
        <f>'２斷絲.IAD.效率'!R141</f>
        <v>4</v>
      </c>
      <c r="N141" s="349">
        <f>'２斷絲.IAD.效率'!S141</f>
        <v>0</v>
      </c>
      <c r="O141" s="349">
        <f>'２斷絲.IAD.效率'!T141</f>
        <v>7866</v>
      </c>
      <c r="P141" s="349">
        <f>'２斷絲.IAD.效率'!U141</f>
        <v>8221</v>
      </c>
      <c r="Q141" s="349">
        <f>'２斷絲.IAD.效率'!V141</f>
        <v>13</v>
      </c>
      <c r="R141" s="349">
        <f>'２斷絲.IAD.效率'!W141</f>
        <v>0</v>
      </c>
      <c r="S141" s="349">
        <f>'２斷絲.IAD.效率'!X141</f>
        <v>7833</v>
      </c>
      <c r="T141" s="349">
        <f>'２斷絲.IAD.效率'!Y141</f>
        <v>8208</v>
      </c>
      <c r="U141" s="345" t="str">
        <f>IF(ISNA(VLOOKUP('２斷絲.IAD.效率'!C141,條件!$A$1:$J$1011,10,0)),"",(VLOOKUP('２斷絲.IAD.效率'!C141,條件!$A$1:$J$1011,10,0)))</f>
        <v>低壓</v>
      </c>
      <c r="V141" s="346" t="str">
        <f>IF(ISNA(VLOOKUP(C141,條件!$A$1:$J$1011,8,0)),"",(VLOOKUP(C141,條件!$A$1:$J$1011,8,0)))</f>
        <v>P123</v>
      </c>
      <c r="W141" s="346">
        <f>IF(ISNA(VLOOKUP(V141,清單!$AG$1:$AH$19,2,1)),"",(VLOOKUP(V141,清單!$AG$1:$AH$19,2,1)))</f>
        <v>0.66900000000000004</v>
      </c>
      <c r="X141" s="346">
        <f>IF(ISNA(VLOOKUP(C141,條件!$A$1:$J$1011,9,0)),"",(VLOOKUP(C141,條件!$A$1:$J$1011,9,0)))</f>
        <v>2.4</v>
      </c>
      <c r="Y141" s="346">
        <v>24</v>
      </c>
      <c r="Z141" s="346">
        <v>216</v>
      </c>
      <c r="AA141" s="346">
        <f t="shared" si="6"/>
        <v>3.4</v>
      </c>
      <c r="AB141" s="350">
        <f t="shared" si="7"/>
        <v>11791.526400000002</v>
      </c>
    </row>
    <row r="142" spans="1:29">
      <c r="A142" s="348">
        <f>'２斷絲.IAD.效率'!A142</f>
        <v>46146</v>
      </c>
      <c r="B142" s="338" t="str">
        <f>'２斷絲.IAD.效率'!B142</f>
        <v>A22</v>
      </c>
      <c r="C142" s="338" t="str">
        <f>'２斷絲.IAD.效率'!C142</f>
        <v>停機</v>
      </c>
      <c r="D142" s="338">
        <f>'２斷絲.IAD.效率'!D142</f>
        <v>0</v>
      </c>
      <c r="E142" s="349">
        <f>'２斷絲.IAD.效率'!J142</f>
        <v>0</v>
      </c>
      <c r="F142" s="349">
        <f>'２斷絲.IAD.效率'!K142</f>
        <v>0</v>
      </c>
      <c r="G142" s="349" t="str">
        <f>'２斷絲.IAD.效率'!L142</f>
        <v>停機</v>
      </c>
      <c r="H142" s="349">
        <f>'２斷絲.IAD.效率'!M142</f>
        <v>0</v>
      </c>
      <c r="I142" s="349">
        <f>'２斷絲.IAD.效率'!N142</f>
        <v>0</v>
      </c>
      <c r="J142" s="349">
        <f>'２斷絲.IAD.效率'!O142</f>
        <v>0</v>
      </c>
      <c r="K142" s="349" t="str">
        <f>'２斷絲.IAD.效率'!P142</f>
        <v>停機</v>
      </c>
      <c r="L142" s="349">
        <f>'２斷絲.IAD.效率'!Q142</f>
        <v>0</v>
      </c>
      <c r="M142" s="349">
        <f>'２斷絲.IAD.效率'!R142</f>
        <v>0</v>
      </c>
      <c r="N142" s="349">
        <f>'２斷絲.IAD.效率'!S142</f>
        <v>0</v>
      </c>
      <c r="O142" s="349" t="str">
        <f>'２斷絲.IAD.效率'!T142</f>
        <v>停機</v>
      </c>
      <c r="P142" s="349">
        <f>'２斷絲.IAD.效率'!U142</f>
        <v>0</v>
      </c>
      <c r="Q142" s="349">
        <f>'２斷絲.IAD.效率'!V142</f>
        <v>0</v>
      </c>
      <c r="R142" s="349">
        <f>'２斷絲.IAD.效率'!W142</f>
        <v>0</v>
      </c>
      <c r="S142" s="349" t="str">
        <f>'２斷絲.IAD.效率'!X142</f>
        <v>停機</v>
      </c>
      <c r="T142" s="349">
        <f>'２斷絲.IAD.效率'!Y142</f>
        <v>0</v>
      </c>
      <c r="U142" s="345" t="str">
        <f>IF(ISNA(VLOOKUP('２斷絲.IAD.效率'!C142,條件!$A$1:$J$1011,10,0)),"",(VLOOKUP('２斷絲.IAD.效率'!C142,條件!$A$1:$J$1011,10,0)))</f>
        <v/>
      </c>
      <c r="V142" s="346" t="str">
        <f>IF(ISNA(VLOOKUP(C142,條件!$A$1:$J$1011,8,0)),"",(VLOOKUP(C142,條件!$A$1:$J$1011,8,0)))</f>
        <v/>
      </c>
      <c r="W142" s="346" t="str">
        <f>IF(ISNA(VLOOKUP(V142,清單!$AG$1:$AH$19,2,1)),"",(VLOOKUP(V142,清單!$AG$1:$AH$19,2,1)))</f>
        <v/>
      </c>
      <c r="X142" s="346" t="str">
        <f>IF(ISNA(VLOOKUP(C142,條件!$A$1:$J$1011,9,0)),"",(VLOOKUP(C142,條件!$A$1:$J$1011,9,0)))</f>
        <v/>
      </c>
      <c r="Y142" s="346">
        <v>24</v>
      </c>
      <c r="Z142" s="346">
        <v>216</v>
      </c>
      <c r="AA142" s="346" t="str">
        <f t="shared" si="6"/>
        <v/>
      </c>
      <c r="AB142" s="350" t="str">
        <f t="shared" si="7"/>
        <v/>
      </c>
    </row>
    <row r="143" spans="1:29">
      <c r="A143" s="348">
        <f>'２斷絲.IAD.效率'!A143</f>
        <v>46146</v>
      </c>
      <c r="B143" s="338" t="str">
        <f>'２斷絲.IAD.效率'!B143</f>
        <v>A23</v>
      </c>
      <c r="C143" s="338" t="str">
        <f>'２斷絲.IAD.效率'!C143</f>
        <v>停機</v>
      </c>
      <c r="D143" s="338">
        <f>'２斷絲.IAD.效率'!D143</f>
        <v>0</v>
      </c>
      <c r="E143" s="349">
        <f>'２斷絲.IAD.效率'!J143</f>
        <v>0</v>
      </c>
      <c r="F143" s="349">
        <f>'２斷絲.IAD.效率'!K143</f>
        <v>0</v>
      </c>
      <c r="G143" s="349" t="str">
        <f>'２斷絲.IAD.效率'!L143</f>
        <v>停機</v>
      </c>
      <c r="H143" s="349">
        <f>'２斷絲.IAD.效率'!M143</f>
        <v>0</v>
      </c>
      <c r="I143" s="349">
        <f>'２斷絲.IAD.效率'!N143</f>
        <v>0</v>
      </c>
      <c r="J143" s="349">
        <f>'２斷絲.IAD.效率'!O143</f>
        <v>0</v>
      </c>
      <c r="K143" s="349" t="str">
        <f>'２斷絲.IAD.效率'!P143</f>
        <v>停機</v>
      </c>
      <c r="L143" s="349">
        <f>'２斷絲.IAD.效率'!Q143</f>
        <v>0</v>
      </c>
      <c r="M143" s="349">
        <f>'２斷絲.IAD.效率'!R143</f>
        <v>0</v>
      </c>
      <c r="N143" s="349">
        <f>'２斷絲.IAD.效率'!S143</f>
        <v>0</v>
      </c>
      <c r="O143" s="349" t="str">
        <f>'２斷絲.IAD.效率'!T143</f>
        <v>停機</v>
      </c>
      <c r="P143" s="349">
        <f>'２斷絲.IAD.效率'!U143</f>
        <v>0</v>
      </c>
      <c r="Q143" s="349">
        <f>'２斷絲.IAD.效率'!V143</f>
        <v>0</v>
      </c>
      <c r="R143" s="349">
        <f>'２斷絲.IAD.效率'!W143</f>
        <v>0</v>
      </c>
      <c r="S143" s="349" t="str">
        <f>'２斷絲.IAD.效率'!X143</f>
        <v>停機</v>
      </c>
      <c r="T143" s="349">
        <f>'２斷絲.IAD.效率'!Y143</f>
        <v>0</v>
      </c>
      <c r="U143" s="345" t="str">
        <f>IF(ISNA(VLOOKUP('２斷絲.IAD.效率'!C143,條件!$A$1:$J$1011,10,0)),"",(VLOOKUP('２斷絲.IAD.效率'!C143,條件!$A$1:$J$1011,10,0)))</f>
        <v/>
      </c>
      <c r="V143" s="346" t="str">
        <f>IF(ISNA(VLOOKUP(C143,條件!$A$1:$J$1011,8,0)),"",(VLOOKUP(C143,條件!$A$1:$J$1011,8,0)))</f>
        <v/>
      </c>
      <c r="W143" s="346" t="str">
        <f>IF(ISNA(VLOOKUP(V143,清單!$AG$1:$AH$19,2,1)),"",(VLOOKUP(V143,清單!$AG$1:$AH$19,2,1)))</f>
        <v/>
      </c>
      <c r="X143" s="346" t="str">
        <f>IF(ISNA(VLOOKUP(C143,條件!$A$1:$J$1011,9,0)),"",(VLOOKUP(C143,條件!$A$1:$J$1011,9,0)))</f>
        <v/>
      </c>
      <c r="Y143" s="346">
        <v>24</v>
      </c>
      <c r="Z143" s="346">
        <v>216</v>
      </c>
      <c r="AA143" s="346" t="str">
        <f t="shared" si="6"/>
        <v/>
      </c>
      <c r="AB143" s="350" t="str">
        <f t="shared" si="7"/>
        <v/>
      </c>
    </row>
    <row r="144" spans="1:29">
      <c r="A144" s="348">
        <f>'２斷絲.IAD.效率'!A144</f>
        <v>46146</v>
      </c>
      <c r="B144" s="338" t="str">
        <f>'２斷絲.IAD.效率'!B144</f>
        <v>A24</v>
      </c>
      <c r="C144" s="338" t="str">
        <f>'２斷絲.IAD.效率'!C144</f>
        <v>2F6IC1</v>
      </c>
      <c r="D144" s="338">
        <f>'２斷絲.IAD.效率'!D144</f>
        <v>0</v>
      </c>
      <c r="E144" s="349">
        <f>'２斷絲.IAD.效率'!J144</f>
        <v>88</v>
      </c>
      <c r="F144" s="349">
        <f>'２斷絲.IAD.效率'!K144</f>
        <v>0</v>
      </c>
      <c r="G144" s="349">
        <f>'２斷絲.IAD.效率'!L144</f>
        <v>7375</v>
      </c>
      <c r="H144" s="349">
        <f>'２斷絲.IAD.效率'!M144</f>
        <v>8417</v>
      </c>
      <c r="I144" s="349">
        <f>'２斷絲.IAD.效率'!N144</f>
        <v>22</v>
      </c>
      <c r="J144" s="349">
        <f>'２斷絲.IAD.效率'!O144</f>
        <v>0</v>
      </c>
      <c r="K144" s="349">
        <f>'２斷絲.IAD.效率'!P144</f>
        <v>7514</v>
      </c>
      <c r="L144" s="349">
        <f>'２斷絲.IAD.效率'!Q144</f>
        <v>7910</v>
      </c>
      <c r="M144" s="349">
        <f>'２斷絲.IAD.效率'!R144</f>
        <v>20</v>
      </c>
      <c r="N144" s="349">
        <f>'２斷絲.IAD.效率'!S144</f>
        <v>0</v>
      </c>
      <c r="O144" s="349">
        <f>'２斷絲.IAD.效率'!T144</f>
        <v>7553</v>
      </c>
      <c r="P144" s="349">
        <f>'２斷絲.IAD.效率'!U144</f>
        <v>8008</v>
      </c>
      <c r="Q144" s="349">
        <f>'２斷絲.IAD.效率'!V144</f>
        <v>40</v>
      </c>
      <c r="R144" s="349">
        <f>'２斷絲.IAD.效率'!W144</f>
        <v>0</v>
      </c>
      <c r="S144" s="349">
        <f>'２斷絲.IAD.效率'!X144</f>
        <v>7519</v>
      </c>
      <c r="T144" s="349">
        <f>'２斷絲.IAD.效率'!Y144</f>
        <v>8527</v>
      </c>
      <c r="U144" s="345" t="str">
        <f>IF(ISNA(VLOOKUP('２斷絲.IAD.效率'!C144,條件!$A$1:$J$1011,10,0)),"",(VLOOKUP('２斷絲.IAD.效率'!C144,條件!$A$1:$J$1011,10,0)))</f>
        <v>低壓</v>
      </c>
      <c r="V144" s="346" t="str">
        <f>IF(ISNA(VLOOKUP(C144,條件!$A$1:$J$1011,8,0)),"",(VLOOKUP(C144,條件!$A$1:$J$1011,8,0)))</f>
        <v>P227</v>
      </c>
      <c r="W144" s="346">
        <f>IF(ISNA(VLOOKUP(V144,清單!$AG$1:$AH$19,2,1)),"",(VLOOKUP(V144,清單!$AG$1:$AH$19,2,1)))</f>
        <v>1.859</v>
      </c>
      <c r="X144" s="346">
        <f>IF(ISNA(VLOOKUP(C144,條件!$A$1:$J$1011,9,0)),"",(VLOOKUP(C144,條件!$A$1:$J$1011,9,0)))</f>
        <v>1.6</v>
      </c>
      <c r="Y144" s="346">
        <v>24</v>
      </c>
      <c r="Z144" s="346">
        <v>216</v>
      </c>
      <c r="AA144" s="346">
        <f t="shared" si="6"/>
        <v>2.6</v>
      </c>
      <c r="AB144" s="350">
        <f t="shared" si="7"/>
        <v>25056.345600000001</v>
      </c>
    </row>
    <row r="145" spans="1:28">
      <c r="A145" s="348">
        <f>'２斷絲.IAD.效率'!A145</f>
        <v>46146</v>
      </c>
      <c r="B145" s="338" t="str">
        <f>'２斷絲.IAD.效率'!B145</f>
        <v>J07</v>
      </c>
      <c r="C145" s="338" t="str">
        <f>'２斷絲.IAD.效率'!C145</f>
        <v>停機</v>
      </c>
      <c r="D145" s="338">
        <f>'２斷絲.IAD.效率'!D145</f>
        <v>0</v>
      </c>
      <c r="E145" s="349">
        <f>'２斷絲.IAD.效率'!J145</f>
        <v>0</v>
      </c>
      <c r="F145" s="349">
        <f>'２斷絲.IAD.效率'!K145</f>
        <v>0</v>
      </c>
      <c r="G145" s="349" t="str">
        <f>'２斷絲.IAD.效率'!L145</f>
        <v>停機</v>
      </c>
      <c r="H145" s="349">
        <f>'２斷絲.IAD.效率'!M145</f>
        <v>0</v>
      </c>
      <c r="I145" s="349">
        <f>'２斷絲.IAD.效率'!N145</f>
        <v>0</v>
      </c>
      <c r="J145" s="349">
        <f>'２斷絲.IAD.效率'!O145</f>
        <v>0</v>
      </c>
      <c r="K145" s="349" t="str">
        <f>'２斷絲.IAD.效率'!P145</f>
        <v>停機</v>
      </c>
      <c r="L145" s="349">
        <f>'２斷絲.IAD.效率'!Q145</f>
        <v>0</v>
      </c>
      <c r="M145" s="349">
        <f>'２斷絲.IAD.效率'!R145</f>
        <v>0</v>
      </c>
      <c r="N145" s="349">
        <f>'２斷絲.IAD.效率'!S145</f>
        <v>0</v>
      </c>
      <c r="O145" s="349" t="str">
        <f>'２斷絲.IAD.效率'!T145</f>
        <v>停機</v>
      </c>
      <c r="P145" s="349">
        <f>'２斷絲.IAD.效率'!U145</f>
        <v>0</v>
      </c>
      <c r="Q145" s="349">
        <f>'２斷絲.IAD.效率'!V145</f>
        <v>0</v>
      </c>
      <c r="R145" s="349">
        <f>'２斷絲.IAD.效率'!W145</f>
        <v>0</v>
      </c>
      <c r="S145" s="349" t="str">
        <f>'２斷絲.IAD.效率'!X145</f>
        <v>停機</v>
      </c>
      <c r="T145" s="349">
        <f>'２斷絲.IAD.效率'!Y145</f>
        <v>0</v>
      </c>
      <c r="U145" s="345" t="str">
        <f>IF(ISNA(VLOOKUP('２斷絲.IAD.效率'!C145,條件!$A$1:$J$1011,10,0)),"",(VLOOKUP('２斷絲.IAD.效率'!C145,條件!$A$1:$J$1011,10,0)))</f>
        <v/>
      </c>
      <c r="V145" s="346" t="str">
        <f>IF(ISNA(VLOOKUP(C145,條件!$A$1:$J$1011,8,0)),"",(VLOOKUP(C145,條件!$A$1:$J$1011,8,0)))</f>
        <v/>
      </c>
      <c r="W145" s="346" t="str">
        <f>IF(ISNA(VLOOKUP(V145,清單!$AG$1:$AH$19,2,1)),"",(VLOOKUP(V145,清單!$AG$1:$AH$19,2,1)))</f>
        <v/>
      </c>
      <c r="X145" s="346" t="str">
        <f>IF(ISNA(VLOOKUP(C145,條件!$A$1:$J$1011,9,0)),"",(VLOOKUP(C145,條件!$A$1:$J$1011,9,0)))</f>
        <v/>
      </c>
      <c r="Y145" s="346">
        <v>24</v>
      </c>
      <c r="Z145" s="346">
        <v>216</v>
      </c>
      <c r="AA145" s="346" t="str">
        <f t="shared" si="6"/>
        <v/>
      </c>
      <c r="AB145" s="350" t="str">
        <f t="shared" si="7"/>
        <v/>
      </c>
    </row>
    <row r="146" spans="1:28">
      <c r="A146" s="348">
        <f>'２斷絲.IAD.效率'!A146</f>
        <v>46146</v>
      </c>
      <c r="B146" s="338" t="str">
        <f>'２斷絲.IAD.效率'!B146</f>
        <v>J08</v>
      </c>
      <c r="C146" s="338" t="str">
        <f>'２斷絲.IAD.效率'!C146</f>
        <v>2F6GW2</v>
      </c>
      <c r="D146" s="338" t="str">
        <f>'２斷絲.IAD.效率'!D146</f>
        <v>K</v>
      </c>
      <c r="E146" s="349">
        <f>'２斷絲.IAD.效率'!J146</f>
        <v>14</v>
      </c>
      <c r="F146" s="349">
        <f>'２斷絲.IAD.效率'!K146</f>
        <v>4</v>
      </c>
      <c r="G146" s="349">
        <f>'２斷絲.IAD.效率'!L146</f>
        <v>6810</v>
      </c>
      <c r="H146" s="349">
        <f>'２斷絲.IAD.效率'!M146</f>
        <v>0</v>
      </c>
      <c r="I146" s="349">
        <f>'２斷絲.IAD.效率'!N146</f>
        <v>8</v>
      </c>
      <c r="J146" s="349">
        <f>'２斷絲.IAD.效率'!O146</f>
        <v>1</v>
      </c>
      <c r="K146" s="349">
        <f>'２斷絲.IAD.效率'!P146</f>
        <v>6870</v>
      </c>
      <c r="L146" s="349">
        <f>'２斷絲.IAD.效率'!Q146</f>
        <v>0</v>
      </c>
      <c r="M146" s="349">
        <f>'２斷絲.IAD.效率'!R146</f>
        <v>25</v>
      </c>
      <c r="N146" s="349">
        <f>'２斷絲.IAD.效率'!S146</f>
        <v>0</v>
      </c>
      <c r="O146" s="349">
        <f>'２斷絲.IAD.效率'!T146</f>
        <v>6510</v>
      </c>
      <c r="P146" s="349">
        <f>'２斷絲.IAD.效率'!U146</f>
        <v>0</v>
      </c>
      <c r="Q146" s="349">
        <f>'２斷絲.IAD.效率'!V146</f>
        <v>34</v>
      </c>
      <c r="R146" s="349">
        <f>'２斷絲.IAD.效率'!W146</f>
        <v>0</v>
      </c>
      <c r="S146" s="349">
        <f>'２斷絲.IAD.效率'!X146</f>
        <v>6820</v>
      </c>
      <c r="T146" s="349">
        <f>'２斷絲.IAD.效率'!Y146</f>
        <v>0</v>
      </c>
      <c r="U146" s="345" t="str">
        <f>IF(ISNA(VLOOKUP('２斷絲.IAD.效率'!C146,條件!$A$1:$J$1011,10,0)),"",(VLOOKUP('２斷絲.IAD.效率'!C146,條件!$A$1:$J$1011,10,0)))</f>
        <v>低壓</v>
      </c>
      <c r="V146" s="346" t="str">
        <f>IF(ISNA(VLOOKUP(C146,條件!$A$1:$J$1011,8,0)),"",(VLOOKUP(C146,條件!$A$1:$J$1011,8,0)))</f>
        <v>P227</v>
      </c>
      <c r="W146" s="346">
        <f>IF(ISNA(VLOOKUP(V146,清單!$AG$1:$AH$19,2,1)),"",(VLOOKUP(V146,清單!$AG$1:$AH$19,2,1)))</f>
        <v>1.859</v>
      </c>
      <c r="X146" s="346">
        <f>IF(ISNA(VLOOKUP(C146,條件!$A$1:$J$1011,9,0)),"",(VLOOKUP(C146,條件!$A$1:$J$1011,9,0)))</f>
        <v>2.1</v>
      </c>
      <c r="Y146" s="346">
        <v>24</v>
      </c>
      <c r="Z146" s="346">
        <v>216</v>
      </c>
      <c r="AA146" s="346">
        <f t="shared" si="6"/>
        <v>3.1</v>
      </c>
      <c r="AB146" s="350">
        <f t="shared" si="7"/>
        <v>29874.873599999999</v>
      </c>
    </row>
    <row r="147" spans="1:28">
      <c r="A147" s="348">
        <f>'２斷絲.IAD.效率'!A147</f>
        <v>46146</v>
      </c>
      <c r="B147" s="338" t="str">
        <f>'２斷絲.IAD.效率'!B147</f>
        <v>J09</v>
      </c>
      <c r="C147" s="338" t="str">
        <f>'２斷絲.IAD.效率'!C147</f>
        <v>停機</v>
      </c>
      <c r="D147" s="338">
        <f>'２斷絲.IAD.效率'!D147</f>
        <v>0</v>
      </c>
      <c r="E147" s="349">
        <f>'２斷絲.IAD.效率'!J147</f>
        <v>0</v>
      </c>
      <c r="F147" s="349">
        <f>'２斷絲.IAD.效率'!K147</f>
        <v>0</v>
      </c>
      <c r="G147" s="349" t="str">
        <f>'２斷絲.IAD.效率'!L147</f>
        <v>停機</v>
      </c>
      <c r="H147" s="349">
        <f>'２斷絲.IAD.效率'!M147</f>
        <v>0</v>
      </c>
      <c r="I147" s="349">
        <f>'２斷絲.IAD.效率'!N147</f>
        <v>0</v>
      </c>
      <c r="J147" s="349">
        <f>'２斷絲.IAD.效率'!O147</f>
        <v>0</v>
      </c>
      <c r="K147" s="349" t="str">
        <f>'２斷絲.IAD.效率'!P147</f>
        <v>停機</v>
      </c>
      <c r="L147" s="349">
        <f>'２斷絲.IAD.效率'!Q147</f>
        <v>0</v>
      </c>
      <c r="M147" s="349">
        <f>'２斷絲.IAD.效率'!R147</f>
        <v>0</v>
      </c>
      <c r="N147" s="349">
        <f>'２斷絲.IAD.效率'!S147</f>
        <v>0</v>
      </c>
      <c r="O147" s="349" t="str">
        <f>'２斷絲.IAD.效率'!T147</f>
        <v>停機</v>
      </c>
      <c r="P147" s="349">
        <f>'２斷絲.IAD.效率'!U147</f>
        <v>0</v>
      </c>
      <c r="Q147" s="349">
        <f>'２斷絲.IAD.效率'!V147</f>
        <v>0</v>
      </c>
      <c r="R147" s="349">
        <f>'２斷絲.IAD.效率'!W147</f>
        <v>0</v>
      </c>
      <c r="S147" s="349" t="str">
        <f>'２斷絲.IAD.效率'!X147</f>
        <v>停機</v>
      </c>
      <c r="T147" s="349">
        <f>'２斷絲.IAD.效率'!Y147</f>
        <v>0</v>
      </c>
      <c r="U147" s="345" t="str">
        <f>IF(ISNA(VLOOKUP('２斷絲.IAD.效率'!C147,條件!$A$1:$J$1011,10,0)),"",(VLOOKUP('２斷絲.IAD.效率'!C147,條件!$A$1:$J$1011,10,0)))</f>
        <v/>
      </c>
      <c r="V147" s="346" t="str">
        <f>IF(ISNA(VLOOKUP(C147,條件!$A$1:$J$1011,8,0)),"",(VLOOKUP(C147,條件!$A$1:$J$1011,8,0)))</f>
        <v/>
      </c>
      <c r="W147" s="346" t="str">
        <f>IF(ISNA(VLOOKUP(V147,清單!$AG$1:$AH$19,2,1)),"",(VLOOKUP(V147,清單!$AG$1:$AH$19,2,1)))</f>
        <v/>
      </c>
      <c r="X147" s="346" t="str">
        <f>IF(ISNA(VLOOKUP(C147,條件!$A$1:$J$1011,9,0)),"",(VLOOKUP(C147,條件!$A$1:$J$1011,9,0)))</f>
        <v/>
      </c>
      <c r="Y147" s="346">
        <v>24</v>
      </c>
      <c r="Z147" s="346">
        <v>216</v>
      </c>
      <c r="AA147" s="346" t="str">
        <f t="shared" si="6"/>
        <v/>
      </c>
      <c r="AB147" s="350" t="str">
        <f t="shared" si="7"/>
        <v/>
      </c>
    </row>
    <row r="148" spans="1:28">
      <c r="A148" s="348">
        <f>'２斷絲.IAD.效率'!A148</f>
        <v>46146</v>
      </c>
      <c r="B148" s="338" t="str">
        <f>'２斷絲.IAD.效率'!B148</f>
        <v>T01</v>
      </c>
      <c r="C148" s="338" t="str">
        <f>'２斷絲.IAD.效率'!C148</f>
        <v>2F6GU2</v>
      </c>
      <c r="D148" s="338" t="str">
        <f>'２斷絲.IAD.效率'!D148</f>
        <v>K</v>
      </c>
      <c r="E148" s="349">
        <f>'２斷絲.IAD.效率'!J148</f>
        <v>36</v>
      </c>
      <c r="F148" s="349">
        <f>'２斷絲.IAD.效率'!K148</f>
        <v>0</v>
      </c>
      <c r="G148" s="349">
        <f>'２斷絲.IAD.效率'!L148</f>
        <v>6850</v>
      </c>
      <c r="H148" s="349">
        <f>'２斷絲.IAD.效率'!M148</f>
        <v>8892</v>
      </c>
      <c r="I148" s="349">
        <f>'２斷絲.IAD.效率'!N148</f>
        <v>18</v>
      </c>
      <c r="J148" s="349">
        <f>'２斷絲.IAD.效率'!O148</f>
        <v>0</v>
      </c>
      <c r="K148" s="349">
        <f>'２斷絲.IAD.效率'!P148</f>
        <v>7310</v>
      </c>
      <c r="L148" s="349">
        <f>'２斷絲.IAD.效率'!Q148</f>
        <v>8240</v>
      </c>
      <c r="M148" s="349">
        <f>'２斷絲.IAD.效率'!R148</f>
        <v>0</v>
      </c>
      <c r="N148" s="349">
        <f>'２斷絲.IAD.效率'!S148</f>
        <v>0</v>
      </c>
      <c r="O148" s="349">
        <f>'２斷絲.IAD.效率'!T148</f>
        <v>6940</v>
      </c>
      <c r="P148" s="349">
        <f>'２斷絲.IAD.效率'!U148</f>
        <v>7960</v>
      </c>
      <c r="Q148" s="349">
        <f>'２斷絲.IAD.效率'!V148</f>
        <v>0</v>
      </c>
      <c r="R148" s="349">
        <f>'２斷絲.IAD.效率'!W148</f>
        <v>0</v>
      </c>
      <c r="S148" s="349" t="str">
        <f>'２斷絲.IAD.效率'!X148</f>
        <v>停機</v>
      </c>
      <c r="T148" s="349">
        <f>'２斷絲.IAD.效率'!Y148</f>
        <v>0</v>
      </c>
      <c r="U148" s="345" t="str">
        <f>IF(ISNA(VLOOKUP('２斷絲.IAD.效率'!C148,條件!$A$1:$J$1011,10,0)),"",(VLOOKUP('２斷絲.IAD.效率'!C148,條件!$A$1:$J$1011,10,0)))</f>
        <v>高壓</v>
      </c>
      <c r="V148" s="346" t="str">
        <f>IF(ISNA(VLOOKUP(C148,條件!$A$1:$J$1011,8,0)),"",(VLOOKUP(C148,條件!$A$1:$J$1011,8,0)))</f>
        <v>P204</v>
      </c>
      <c r="W148" s="346">
        <f>IF(ISNA(VLOOKUP(V148,清單!$AG$1:$AH$19,2,1)),"",(VLOOKUP(V148,清單!$AG$1:$AH$19,2,1)))</f>
        <v>1.1890000000000001</v>
      </c>
      <c r="X148" s="346">
        <f>IF(ISNA(VLOOKUP(C148,條件!$A$1:$J$1011,9,0)),"",(VLOOKUP(C148,條件!$A$1:$J$1011,9,0)))</f>
        <v>2.9</v>
      </c>
      <c r="Y148" s="346">
        <v>24</v>
      </c>
      <c r="Z148" s="346">
        <v>216</v>
      </c>
      <c r="AA148" s="346">
        <f t="shared" si="6"/>
        <v>3.9</v>
      </c>
      <c r="AB148" s="350">
        <f t="shared" si="7"/>
        <v>24038.7264</v>
      </c>
    </row>
    <row r="149" spans="1:28">
      <c r="A149" s="348">
        <f>'２斷絲.IAD.效率'!A149</f>
        <v>46146</v>
      </c>
      <c r="B149" s="338" t="str">
        <f>'２斷絲.IAD.效率'!B149</f>
        <v>T02</v>
      </c>
      <c r="C149" s="338" t="str">
        <f>'２斷絲.IAD.效率'!C149</f>
        <v>2F6GV2</v>
      </c>
      <c r="D149" s="338" t="str">
        <f>'２斷絲.IAD.效率'!D149</f>
        <v>K</v>
      </c>
      <c r="E149" s="349">
        <f>'２斷絲.IAD.效率'!J149</f>
        <v>0</v>
      </c>
      <c r="F149" s="349">
        <f>'２斷絲.IAD.效率'!K149</f>
        <v>0</v>
      </c>
      <c r="G149" s="349" t="str">
        <f>'２斷絲.IAD.效率'!L149</f>
        <v>了機</v>
      </c>
      <c r="H149" s="349">
        <f>'２斷絲.IAD.效率'!M149</f>
        <v>0</v>
      </c>
      <c r="I149" s="349">
        <f>'２斷絲.IAD.效率'!N149</f>
        <v>0</v>
      </c>
      <c r="J149" s="349">
        <f>'２斷絲.IAD.效率'!O149</f>
        <v>0</v>
      </c>
      <c r="K149" s="349" t="str">
        <f>'２斷絲.IAD.效率'!P149</f>
        <v>了機</v>
      </c>
      <c r="L149" s="349">
        <f>'２斷絲.IAD.效率'!Q149</f>
        <v>0</v>
      </c>
      <c r="M149" s="349">
        <f>'２斷絲.IAD.效率'!R149</f>
        <v>0</v>
      </c>
      <c r="N149" s="349">
        <f>'２斷絲.IAD.效率'!S149</f>
        <v>0</v>
      </c>
      <c r="O149" s="349" t="str">
        <f>'２斷絲.IAD.效率'!T149</f>
        <v>FINAL</v>
      </c>
      <c r="P149" s="349">
        <f>'２斷絲.IAD.效率'!U149</f>
        <v>0</v>
      </c>
      <c r="Q149" s="349">
        <f>'２斷絲.IAD.效率'!V149</f>
        <v>0</v>
      </c>
      <c r="R149" s="349">
        <f>'２斷絲.IAD.效率'!W149</f>
        <v>0</v>
      </c>
      <c r="S149" s="349" t="str">
        <f>'２斷絲.IAD.效率'!X149</f>
        <v>停機</v>
      </c>
      <c r="T149" s="349">
        <f>'２斷絲.IAD.效率'!Y149</f>
        <v>0</v>
      </c>
      <c r="U149" s="345" t="str">
        <f>IF(ISNA(VLOOKUP('２斷絲.IAD.效率'!C149,條件!$A$1:$J$1011,10,0)),"",(VLOOKUP('２斷絲.IAD.效率'!C149,條件!$A$1:$J$1011,10,0)))</f>
        <v>低壓</v>
      </c>
      <c r="V149" s="346" t="str">
        <f>IF(ISNA(VLOOKUP(C149,條件!$A$1:$J$1011,8,0)),"",(VLOOKUP(C149,條件!$A$1:$J$1011,8,0)))</f>
        <v>P204</v>
      </c>
      <c r="W149" s="346">
        <f>IF(ISNA(VLOOKUP(V149,清單!$AG$1:$AH$19,2,1)),"",(VLOOKUP(V149,清單!$AG$1:$AH$19,2,1)))</f>
        <v>1.1890000000000001</v>
      </c>
      <c r="X149" s="346">
        <f>IF(ISNA(VLOOKUP(C149,條件!$A$1:$J$1011,9,0)),"",(VLOOKUP(C149,條件!$A$1:$J$1011,9,0)))</f>
        <v>2.8</v>
      </c>
      <c r="Y149" s="346">
        <v>24</v>
      </c>
      <c r="Z149" s="346">
        <v>216</v>
      </c>
      <c r="AA149" s="346">
        <f t="shared" si="6"/>
        <v>3.8</v>
      </c>
      <c r="AB149" s="350">
        <f t="shared" si="7"/>
        <v>23422.3488</v>
      </c>
    </row>
    <row r="150" spans="1:28">
      <c r="A150" s="348">
        <f>'２斷絲.IAD.效率'!A150</f>
        <v>46146</v>
      </c>
      <c r="B150" s="338" t="str">
        <f>'２斷絲.IAD.效率'!B150</f>
        <v>T03</v>
      </c>
      <c r="C150" s="338" t="str">
        <f>'２斷絲.IAD.效率'!C150</f>
        <v>2F6IB1</v>
      </c>
      <c r="D150" s="338">
        <f>'２斷絲.IAD.效率'!D150</f>
        <v>0</v>
      </c>
      <c r="E150" s="349">
        <f>'２斷絲.IAD.效率'!J150</f>
        <v>22</v>
      </c>
      <c r="F150" s="349">
        <f>'２斷絲.IAD.效率'!K150</f>
        <v>0</v>
      </c>
      <c r="G150" s="349">
        <f>'２斷絲.IAD.效率'!L150</f>
        <v>8610</v>
      </c>
      <c r="H150" s="349">
        <f>'２斷絲.IAD.效率'!M150</f>
        <v>0</v>
      </c>
      <c r="I150" s="349">
        <f>'２斷絲.IAD.效率'!N150</f>
        <v>12</v>
      </c>
      <c r="J150" s="349">
        <f>'２斷絲.IAD.效率'!O150</f>
        <v>0</v>
      </c>
      <c r="K150" s="349">
        <f>'２斷絲.IAD.效率'!P150</f>
        <v>8700</v>
      </c>
      <c r="L150" s="349">
        <f>'２斷絲.IAD.效率'!Q150</f>
        <v>0</v>
      </c>
      <c r="M150" s="349">
        <f>'２斷絲.IAD.效率'!R150</f>
        <v>17</v>
      </c>
      <c r="N150" s="349">
        <f>'２斷絲.IAD.效率'!S150</f>
        <v>0</v>
      </c>
      <c r="O150" s="349">
        <f>'２斷絲.IAD.效率'!T150</f>
        <v>8330</v>
      </c>
      <c r="P150" s="349">
        <f>'２斷絲.IAD.效率'!U150</f>
        <v>0</v>
      </c>
      <c r="Q150" s="349">
        <f>'２斷絲.IAD.效率'!V150</f>
        <v>21</v>
      </c>
      <c r="R150" s="349">
        <f>'２斷絲.IAD.效率'!W150</f>
        <v>0</v>
      </c>
      <c r="S150" s="349">
        <f>'２斷絲.IAD.效率'!X150</f>
        <v>9170</v>
      </c>
      <c r="T150" s="349">
        <f>'２斷絲.IAD.效率'!Y150</f>
        <v>0</v>
      </c>
      <c r="U150" s="345" t="str">
        <f>IF(ISNA(VLOOKUP('２斷絲.IAD.效率'!C150,條件!$A$1:$J$1011,10,0)),"",(VLOOKUP('２斷絲.IAD.效率'!C150,條件!$A$1:$J$1011,10,0)))</f>
        <v>低壓</v>
      </c>
      <c r="V150" s="346" t="str">
        <f>IF(ISNA(VLOOKUP(C150,條件!$A$1:$J$1011,8,0)),"",(VLOOKUP(C150,條件!$A$1:$J$1011,8,0)))</f>
        <v>P204</v>
      </c>
      <c r="W150" s="346">
        <f>IF(ISNA(VLOOKUP(V150,清單!$AG$1:$AH$19,2,1)),"",(VLOOKUP(V150,清單!$AG$1:$AH$19,2,1)))</f>
        <v>1.1890000000000001</v>
      </c>
      <c r="X150" s="346">
        <f>IF(ISNA(VLOOKUP(C150,條件!$A$1:$J$1011,9,0)),"",(VLOOKUP(C150,條件!$A$1:$J$1011,9,0)))</f>
        <v>1.7</v>
      </c>
      <c r="Y150" s="346">
        <v>24</v>
      </c>
      <c r="Z150" s="346">
        <v>216</v>
      </c>
      <c r="AA150" s="346">
        <f t="shared" ref="AA150:AA165" si="8">IF(X150="","",X150+1)</f>
        <v>2.7</v>
      </c>
      <c r="AB150" s="350">
        <f t="shared" ref="AB150:AB165" si="9">IF(AA150="","",W150*Z150*AA150*Y150)</f>
        <v>16642.195200000002</v>
      </c>
    </row>
    <row r="151" spans="1:28">
      <c r="A151" s="348">
        <f>'２斷絲.IAD.效率'!A151</f>
        <v>46146</v>
      </c>
      <c r="B151" s="338" t="str">
        <f>'２斷絲.IAD.效率'!B151</f>
        <v>T03</v>
      </c>
      <c r="C151" s="338" t="str">
        <f>'２斷絲.IAD.效率'!C151</f>
        <v>2F6ID2</v>
      </c>
      <c r="D151" s="338">
        <f>'２斷絲.IAD.效率'!D151</f>
        <v>0</v>
      </c>
      <c r="E151" s="349">
        <f>'２斷絲.IAD.效率'!J151</f>
        <v>16</v>
      </c>
      <c r="F151" s="349">
        <f>'２斷絲.IAD.效率'!K151</f>
        <v>0</v>
      </c>
      <c r="G151" s="349">
        <f>'２斷絲.IAD.效率'!L151</f>
        <v>0</v>
      </c>
      <c r="H151" s="349">
        <f>'２斷絲.IAD.效率'!M151</f>
        <v>8610</v>
      </c>
      <c r="I151" s="349">
        <f>'２斷絲.IAD.效率'!N151</f>
        <v>16</v>
      </c>
      <c r="J151" s="349">
        <f>'２斷絲.IAD.效率'!O151</f>
        <v>0</v>
      </c>
      <c r="K151" s="349">
        <f>'２斷絲.IAD.效率'!P151</f>
        <v>0</v>
      </c>
      <c r="L151" s="349">
        <f>'２斷絲.IAD.效率'!Q151</f>
        <v>9170</v>
      </c>
      <c r="M151" s="349">
        <f>'２斷絲.IAD.效率'!R151</f>
        <v>14</v>
      </c>
      <c r="N151" s="349">
        <f>'２斷絲.IAD.效率'!S151</f>
        <v>0</v>
      </c>
      <c r="O151" s="349">
        <f>'２斷絲.IAD.效率'!T151</f>
        <v>0</v>
      </c>
      <c r="P151" s="349">
        <f>'２斷絲.IAD.效率'!U151</f>
        <v>9260</v>
      </c>
      <c r="Q151" s="349">
        <f>'２斷絲.IAD.效率'!V151</f>
        <v>27</v>
      </c>
      <c r="R151" s="349">
        <f>'２斷絲.IAD.效率'!W151</f>
        <v>0</v>
      </c>
      <c r="S151" s="349">
        <f>'２斷絲.IAD.效率'!X151</f>
        <v>0</v>
      </c>
      <c r="T151" s="349">
        <f>'２斷絲.IAD.效率'!Y151</f>
        <v>9070</v>
      </c>
      <c r="U151" s="345"/>
      <c r="V151" s="346" t="str">
        <f>IF(ISNA(VLOOKUP(C151,條件!$A$1:$J$1011,8,0)),"",(VLOOKUP(C151,條件!$A$1:$J$1011,8,0)))</f>
        <v>P204</v>
      </c>
      <c r="W151" s="346">
        <f>IF(ISNA(VLOOKUP(V151,清單!$AG$1:$AH$19,2,1)),"",(VLOOKUP(V151,清單!$AG$1:$AH$19,2,1)))</f>
        <v>1.1890000000000001</v>
      </c>
      <c r="X151" s="346">
        <f>IF(ISNA(VLOOKUP(C151,條件!$A$1:$J$1011,9,0)),"",(VLOOKUP(C151,條件!$A$1:$J$1011,9,0)))</f>
        <v>2.4</v>
      </c>
      <c r="Y151" s="346">
        <v>24</v>
      </c>
      <c r="Z151" s="346">
        <v>216</v>
      </c>
      <c r="AA151" s="346">
        <f t="shared" si="8"/>
        <v>3.4</v>
      </c>
      <c r="AB151" s="350">
        <f t="shared" si="9"/>
        <v>20956.838400000001</v>
      </c>
    </row>
    <row r="152" spans="1:28">
      <c r="A152" s="348">
        <f>'２斷絲.IAD.效率'!A152</f>
        <v>46146</v>
      </c>
      <c r="B152" s="338" t="str">
        <f>'２斷絲.IAD.效率'!B152</f>
        <v>T04</v>
      </c>
      <c r="C152" s="338" t="str">
        <f>'２斷絲.IAD.效率'!C152</f>
        <v>2F6GZ3</v>
      </c>
      <c r="D152" s="338">
        <f>'２斷絲.IAD.效率'!D152</f>
        <v>0</v>
      </c>
      <c r="E152" s="349">
        <f>'２斷絲.IAD.效率'!J152</f>
        <v>31</v>
      </c>
      <c r="F152" s="349">
        <f>'２斷絲.IAD.效率'!K152</f>
        <v>0</v>
      </c>
      <c r="G152" s="349">
        <f>'２斷絲.IAD.效率'!L152</f>
        <v>0</v>
      </c>
      <c r="H152" s="349">
        <f>'２斷絲.IAD.效率'!M152</f>
        <v>5830</v>
      </c>
      <c r="I152" s="349">
        <f>'２斷絲.IAD.效率'!N152</f>
        <v>32</v>
      </c>
      <c r="J152" s="349">
        <f>'２斷絲.IAD.效率'!O152</f>
        <v>0</v>
      </c>
      <c r="K152" s="349" t="str">
        <f>'２斷絲.IAD.效率'!P152</f>
        <v>停機</v>
      </c>
      <c r="L152" s="349">
        <f>'２斷絲.IAD.效率'!Q152</f>
        <v>7130</v>
      </c>
      <c r="M152" s="349">
        <f>'２斷絲.IAD.效率'!R152</f>
        <v>27</v>
      </c>
      <c r="N152" s="349">
        <f>'２斷絲.IAD.效率'!S152</f>
        <v>2</v>
      </c>
      <c r="O152" s="349" t="str">
        <f>'２斷絲.IAD.效率'!T152</f>
        <v>停機</v>
      </c>
      <c r="P152" s="349">
        <f>'２斷絲.IAD.效率'!U152</f>
        <v>8330</v>
      </c>
      <c r="Q152" s="349">
        <f>'２斷絲.IAD.效率'!V152</f>
        <v>25</v>
      </c>
      <c r="R152" s="349">
        <f>'２斷絲.IAD.效率'!W152</f>
        <v>2</v>
      </c>
      <c r="S152" s="349" t="str">
        <f>'２斷絲.IAD.效率'!X152</f>
        <v>停機</v>
      </c>
      <c r="T152" s="349">
        <f>'２斷絲.IAD.效率'!Y152</f>
        <v>8150</v>
      </c>
      <c r="U152" s="345" t="str">
        <f>IF(ISNA(VLOOKUP('２斷絲.IAD.效率'!C152,條件!$A$1:$J$1011,10,0)),"",(VLOOKUP('２斷絲.IAD.效率'!C152,條件!$A$1:$J$1011,10,0)))</f>
        <v>低壓</v>
      </c>
      <c r="V152" s="346" t="str">
        <f>IF(ISNA(VLOOKUP(C152,條件!$A$1:$J$1011,8,0)),"",(VLOOKUP(C152,條件!$A$1:$J$1011,8,0)))</f>
        <v>P204</v>
      </c>
      <c r="W152" s="346">
        <f>IF(ISNA(VLOOKUP(V152,清單!$AG$1:$AH$19,2,1)),"",(VLOOKUP(V152,清單!$AG$1:$AH$19,2,1)))</f>
        <v>1.1890000000000001</v>
      </c>
      <c r="X152" s="346">
        <f>IF(ISNA(VLOOKUP(C152,條件!$A$1:$J$1011,9,0)),"",(VLOOKUP(C152,條件!$A$1:$J$1011,9,0)))</f>
        <v>3.8</v>
      </c>
      <c r="Y152" s="346">
        <v>24</v>
      </c>
      <c r="Z152" s="346">
        <v>216</v>
      </c>
      <c r="AA152" s="346">
        <f t="shared" si="8"/>
        <v>4.8</v>
      </c>
      <c r="AB152" s="350">
        <f t="shared" si="9"/>
        <v>29586.124800000001</v>
      </c>
    </row>
    <row r="153" spans="1:28">
      <c r="A153" s="348">
        <f>'２斷絲.IAD.效率'!A153</f>
        <v>46146</v>
      </c>
      <c r="B153" s="338" t="str">
        <f>'２斷絲.IAD.效率'!B153</f>
        <v>T05</v>
      </c>
      <c r="C153" s="338" t="str">
        <f>'２斷絲.IAD.效率'!C153</f>
        <v>2F7E03</v>
      </c>
      <c r="D153" s="338" t="str">
        <f>'２斷絲.IAD.效率'!D153</f>
        <v>K</v>
      </c>
      <c r="E153" s="349">
        <f>'２斷絲.IAD.效率'!J153</f>
        <v>17</v>
      </c>
      <c r="F153" s="349">
        <f>'２斷絲.IAD.效率'!K153</f>
        <v>0</v>
      </c>
      <c r="G153" s="349">
        <f>'２斷絲.IAD.效率'!L153</f>
        <v>7040</v>
      </c>
      <c r="H153" s="349">
        <f>'２斷絲.IAD.效率'!M153</f>
        <v>0</v>
      </c>
      <c r="I153" s="349">
        <f>'２斷絲.IAD.效率'!N153</f>
        <v>7</v>
      </c>
      <c r="J153" s="349">
        <f>'２斷絲.IAD.效率'!O153</f>
        <v>0</v>
      </c>
      <c r="K153" s="349">
        <f>'２斷絲.IAD.效率'!P153</f>
        <v>7200</v>
      </c>
      <c r="L153" s="349">
        <f>'２斷絲.IAD.效率'!Q153</f>
        <v>0</v>
      </c>
      <c r="M153" s="349">
        <f>'２斷絲.IAD.效率'!R153</f>
        <v>8</v>
      </c>
      <c r="N153" s="349">
        <f>'２斷絲.IAD.效率'!S153</f>
        <v>0</v>
      </c>
      <c r="O153" s="349">
        <f>'２斷絲.IAD.效率'!T153</f>
        <v>7410</v>
      </c>
      <c r="P153" s="349">
        <f>'２斷絲.IAD.效率'!U153</f>
        <v>0</v>
      </c>
      <c r="Q153" s="349">
        <f>'２斷絲.IAD.效率'!V153</f>
        <v>10</v>
      </c>
      <c r="R153" s="349">
        <f>'２斷絲.IAD.效率'!W153</f>
        <v>0</v>
      </c>
      <c r="S153" s="349">
        <f>'２斷絲.IAD.效率'!X153</f>
        <v>7410</v>
      </c>
      <c r="T153" s="349">
        <f>'２斷絲.IAD.效率'!Y153</f>
        <v>0</v>
      </c>
      <c r="U153" s="345" t="str">
        <f>IF(ISNA(VLOOKUP('２斷絲.IAD.效率'!C153,條件!$A$1:$J$1011,10,0)),"",(VLOOKUP('２斷絲.IAD.效率'!C153,條件!$A$1:$J$1011,10,0)))</f>
        <v>高壓</v>
      </c>
      <c r="V153" s="346" t="str">
        <f>IF(ISNA(VLOOKUP(C153,條件!$A$1:$J$1011,8,0)),"",(VLOOKUP(C153,條件!$A$1:$J$1011,8,0)))</f>
        <v>P227</v>
      </c>
      <c r="W153" s="346">
        <f>IF(ISNA(VLOOKUP(V153,清單!$AG$1:$AH$19,2,1)),"",(VLOOKUP(V153,清單!$AG$1:$AH$19,2,1)))</f>
        <v>1.859</v>
      </c>
      <c r="X153" s="346">
        <f>IF(ISNA(VLOOKUP(C153,條件!$A$1:$J$1011,9,0)),"",(VLOOKUP(C153,條件!$A$1:$J$1011,9,0)))</f>
        <v>3.2</v>
      </c>
      <c r="Y153" s="346">
        <v>24</v>
      </c>
      <c r="Z153" s="346">
        <v>216</v>
      </c>
      <c r="AA153" s="346">
        <f t="shared" si="8"/>
        <v>4.2</v>
      </c>
      <c r="AB153" s="350">
        <f t="shared" si="9"/>
        <v>40475.635199999997</v>
      </c>
    </row>
    <row r="154" spans="1:28">
      <c r="A154" s="348">
        <f>'２斷絲.IAD.效率'!A154</f>
        <v>46146</v>
      </c>
      <c r="B154" s="338" t="str">
        <f>'２斷絲.IAD.效率'!B154</f>
        <v>T05</v>
      </c>
      <c r="C154" s="338" t="str">
        <f>'２斷絲.IAD.效率'!C154</f>
        <v>2F6IA2</v>
      </c>
      <c r="D154" s="338" t="str">
        <f>'２斷絲.IAD.效率'!D154</f>
        <v>K</v>
      </c>
      <c r="E154" s="349">
        <f>'２斷絲.IAD.效率'!J154</f>
        <v>18</v>
      </c>
      <c r="F154" s="349">
        <f>'２斷絲.IAD.效率'!K154</f>
        <v>0</v>
      </c>
      <c r="G154" s="349">
        <f>'２斷絲.IAD.效率'!L154</f>
        <v>0</v>
      </c>
      <c r="H154" s="349">
        <f>'２斷絲.IAD.效率'!M154</f>
        <v>9540</v>
      </c>
      <c r="I154" s="349">
        <f>'２斷絲.IAD.效率'!N154</f>
        <v>7</v>
      </c>
      <c r="J154" s="349">
        <f>'２斷絲.IAD.效率'!O154</f>
        <v>0</v>
      </c>
      <c r="K154" s="349">
        <f>'２斷絲.IAD.效率'!P154</f>
        <v>0</v>
      </c>
      <c r="L154" s="349">
        <f>'２斷絲.IAD.效率'!Q154</f>
        <v>9540</v>
      </c>
      <c r="M154" s="349">
        <f>'２斷絲.IAD.效率'!R154</f>
        <v>11</v>
      </c>
      <c r="N154" s="349">
        <f>'２斷絲.IAD.效率'!S154</f>
        <v>0</v>
      </c>
      <c r="O154" s="349">
        <f>'２斷絲.IAD.效率'!T154</f>
        <v>0</v>
      </c>
      <c r="P154" s="349">
        <f>'２斷絲.IAD.效率'!U154</f>
        <v>9910</v>
      </c>
      <c r="Q154" s="349">
        <f>'２斷絲.IAD.效率'!V154</f>
        <v>27</v>
      </c>
      <c r="R154" s="349">
        <f>'２斷絲.IAD.效率'!W154</f>
        <v>0</v>
      </c>
      <c r="S154" s="349">
        <f>'２斷絲.IAD.效率'!X154</f>
        <v>0</v>
      </c>
      <c r="T154" s="349">
        <f>'２斷絲.IAD.效率'!Y154</f>
        <v>9910</v>
      </c>
      <c r="U154" s="345"/>
      <c r="V154" s="346" t="str">
        <f>IF(ISNA(VLOOKUP(C154,條件!$A$1:$J$1011,8,0)),"",(VLOOKUP(C154,條件!$A$1:$J$1011,8,0)))</f>
        <v>P204</v>
      </c>
      <c r="W154" s="346">
        <f>IF(ISNA(VLOOKUP(V154,清單!$AG$1:$AH$19,2,1)),"",(VLOOKUP(V154,清單!$AG$1:$AH$19,2,1)))</f>
        <v>1.1890000000000001</v>
      </c>
      <c r="X154" s="346">
        <f>IF(ISNA(VLOOKUP(C154,條件!$A$1:$J$1011,9,0)),"",(VLOOKUP(C154,條件!$A$1:$J$1011,9,0)))</f>
        <v>2.8</v>
      </c>
      <c r="Y154" s="346">
        <v>24</v>
      </c>
      <c r="Z154" s="346">
        <v>216</v>
      </c>
      <c r="AA154" s="346">
        <f t="shared" si="8"/>
        <v>3.8</v>
      </c>
      <c r="AB154" s="350">
        <f t="shared" si="9"/>
        <v>23422.3488</v>
      </c>
    </row>
    <row r="155" spans="1:28">
      <c r="A155" s="348">
        <f>'２斷絲.IAD.效率'!A155</f>
        <v>46146</v>
      </c>
      <c r="B155" s="338" t="str">
        <f>'２斷絲.IAD.效率'!B155</f>
        <v>T06</v>
      </c>
      <c r="C155" s="338" t="str">
        <f>'２斷絲.IAD.效率'!C155</f>
        <v>2F6GT2</v>
      </c>
      <c r="D155" s="338" t="str">
        <f>'２斷絲.IAD.效率'!D155</f>
        <v>K</v>
      </c>
      <c r="E155" s="349">
        <f>'２斷絲.IAD.效率'!J155</f>
        <v>41</v>
      </c>
      <c r="F155" s="349">
        <f>'２斷絲.IAD.效率'!K155</f>
        <v>19</v>
      </c>
      <c r="G155" s="349">
        <f>'２斷絲.IAD.效率'!L155</f>
        <v>9630</v>
      </c>
      <c r="H155" s="349">
        <f>'２斷絲.IAD.效率'!M155</f>
        <v>9260</v>
      </c>
      <c r="I155" s="349">
        <f>'２斷絲.IAD.效率'!N155</f>
        <v>21</v>
      </c>
      <c r="J155" s="349">
        <f>'２斷絲.IAD.效率'!O155</f>
        <v>7</v>
      </c>
      <c r="K155" s="349">
        <f>'２斷絲.IAD.效率'!P155</f>
        <v>9910</v>
      </c>
      <c r="L155" s="349">
        <f>'２斷絲.IAD.效率'!Q155</f>
        <v>7870</v>
      </c>
      <c r="M155" s="349">
        <f>'２斷絲.IAD.效率'!R155</f>
        <v>38</v>
      </c>
      <c r="N155" s="349">
        <f>'２斷絲.IAD.效率'!S155</f>
        <v>17</v>
      </c>
      <c r="O155" s="349">
        <f>'２斷絲.IAD.效率'!T155</f>
        <v>9350</v>
      </c>
      <c r="P155" s="349">
        <f>'２斷絲.IAD.效率'!U155</f>
        <v>9170</v>
      </c>
      <c r="Q155" s="349">
        <f>'２斷絲.IAD.效率'!V155</f>
        <v>64</v>
      </c>
      <c r="R155" s="349">
        <f>'２斷絲.IAD.效率'!W155</f>
        <v>32</v>
      </c>
      <c r="S155" s="349">
        <f>'２斷絲.IAD.效率'!X155</f>
        <v>9350</v>
      </c>
      <c r="T155" s="349">
        <f>'２斷絲.IAD.效率'!Y155</f>
        <v>9440</v>
      </c>
      <c r="U155" s="345" t="str">
        <f>IF(ISNA(VLOOKUP('２斷絲.IAD.效率'!C155,條件!$A$1:$J$1011,10,0)),"",(VLOOKUP('２斷絲.IAD.效率'!C155,條件!$A$1:$J$1011,10,0)))</f>
        <v>高壓</v>
      </c>
      <c r="V155" s="346" t="str">
        <f>IF(ISNA(VLOOKUP(C155,條件!$A$1:$J$1011,8,0)),"",(VLOOKUP(C155,條件!$A$1:$J$1011,8,0)))</f>
        <v>P204</v>
      </c>
      <c r="W155" s="346">
        <f>IF(ISNA(VLOOKUP(V155,清單!$AG$1:$AH$19,2,1)),"",(VLOOKUP(V155,清單!$AG$1:$AH$19,2,1)))</f>
        <v>1.1890000000000001</v>
      </c>
      <c r="X155" s="346">
        <f>IF(ISNA(VLOOKUP(C155,條件!$A$1:$J$1011,9,0)),"",(VLOOKUP(C155,條件!$A$1:$J$1011,9,0)))</f>
        <v>2.8</v>
      </c>
      <c r="Y155" s="346">
        <v>24</v>
      </c>
      <c r="Z155" s="346">
        <v>216</v>
      </c>
      <c r="AA155" s="346">
        <f t="shared" si="8"/>
        <v>3.8</v>
      </c>
      <c r="AB155" s="350">
        <f t="shared" si="9"/>
        <v>23422.3488</v>
      </c>
    </row>
    <row r="156" spans="1:28">
      <c r="A156" s="348">
        <f>'２斷絲.IAD.效率'!A156</f>
        <v>46146</v>
      </c>
      <c r="B156" s="338" t="str">
        <f>'２斷絲.IAD.效率'!B156</f>
        <v>S01</v>
      </c>
      <c r="C156" s="338" t="str">
        <f>'２斷絲.IAD.效率'!C156</f>
        <v>停機</v>
      </c>
      <c r="D156" s="338">
        <f>'２斷絲.IAD.效率'!D156</f>
        <v>0</v>
      </c>
      <c r="E156" s="349">
        <f>'２斷絲.IAD.效率'!J156</f>
        <v>0</v>
      </c>
      <c r="F156" s="349">
        <f>'２斷絲.IAD.效率'!K156</f>
        <v>0</v>
      </c>
      <c r="G156" s="349" t="str">
        <f>'２斷絲.IAD.效率'!L156</f>
        <v>停機</v>
      </c>
      <c r="H156" s="349">
        <f>'２斷絲.IAD.效率'!M156</f>
        <v>0</v>
      </c>
      <c r="I156" s="349">
        <f>'２斷絲.IAD.效率'!N156</f>
        <v>0</v>
      </c>
      <c r="J156" s="349">
        <f>'２斷絲.IAD.效率'!O156</f>
        <v>0</v>
      </c>
      <c r="K156" s="349" t="str">
        <f>'２斷絲.IAD.效率'!P156</f>
        <v>停機</v>
      </c>
      <c r="L156" s="349">
        <f>'２斷絲.IAD.效率'!Q156</f>
        <v>0</v>
      </c>
      <c r="M156" s="349">
        <f>'２斷絲.IAD.效率'!R156</f>
        <v>0</v>
      </c>
      <c r="N156" s="349">
        <f>'２斷絲.IAD.效率'!S156</f>
        <v>0</v>
      </c>
      <c r="O156" s="349" t="str">
        <f>'２斷絲.IAD.效率'!T156</f>
        <v>停機</v>
      </c>
      <c r="P156" s="349">
        <f>'２斷絲.IAD.效率'!U156</f>
        <v>0</v>
      </c>
      <c r="Q156" s="349">
        <f>'２斷絲.IAD.效率'!V156</f>
        <v>0</v>
      </c>
      <c r="R156" s="349">
        <f>'２斷絲.IAD.效率'!W156</f>
        <v>0</v>
      </c>
      <c r="S156" s="349" t="str">
        <f>'２斷絲.IAD.效率'!X156</f>
        <v>停機</v>
      </c>
      <c r="T156" s="349">
        <f>'２斷絲.IAD.效率'!Y156</f>
        <v>0</v>
      </c>
      <c r="U156" s="345" t="str">
        <f>IF(ISNA(VLOOKUP('２斷絲.IAD.效率'!C156,條件!$A$1:$J$1011,10,0)),"",(VLOOKUP('２斷絲.IAD.效率'!C156,條件!$A$1:$J$1011,10,0)))</f>
        <v/>
      </c>
      <c r="V156" s="346" t="str">
        <f>IF(ISNA(VLOOKUP(C156,條件!$A$1:$J$1011,8,0)),"",(VLOOKUP(C156,條件!$A$1:$J$1011,8,0)))</f>
        <v/>
      </c>
      <c r="W156" s="346" t="str">
        <f>IF(ISNA(VLOOKUP(V156,清單!$AG$1:$AH$19,2,1)),"",(VLOOKUP(V156,清單!$AG$1:$AH$19,2,1)))</f>
        <v/>
      </c>
      <c r="X156" s="346" t="str">
        <f>IF(ISNA(VLOOKUP(C156,條件!$A$1:$J$1011,9,0)),"",(VLOOKUP(C156,條件!$A$1:$J$1011,9,0)))</f>
        <v/>
      </c>
      <c r="Y156" s="346">
        <v>24</v>
      </c>
      <c r="Z156" s="346">
        <v>216</v>
      </c>
      <c r="AA156" s="346" t="str">
        <f t="shared" si="8"/>
        <v/>
      </c>
      <c r="AB156" s="350" t="str">
        <f t="shared" si="9"/>
        <v/>
      </c>
    </row>
    <row r="157" spans="1:28">
      <c r="A157" s="348">
        <f>'２斷絲.IAD.效率'!A157</f>
        <v>46146</v>
      </c>
      <c r="B157" s="338" t="str">
        <f>'２斷絲.IAD.效率'!B157</f>
        <v>S02</v>
      </c>
      <c r="C157" s="338" t="str">
        <f>'２斷絲.IAD.效率'!C157</f>
        <v>絲開發</v>
      </c>
      <c r="D157" s="338">
        <f>'２斷絲.IAD.效率'!D157</f>
        <v>0</v>
      </c>
      <c r="E157" s="349">
        <f>'２斷絲.IAD.效率'!J157</f>
        <v>0</v>
      </c>
      <c r="F157" s="349">
        <f>'２斷絲.IAD.效率'!K157</f>
        <v>0</v>
      </c>
      <c r="G157" s="349" t="str">
        <f>'２斷絲.IAD.效率'!L157</f>
        <v>絲開發</v>
      </c>
      <c r="H157" s="349">
        <f>'２斷絲.IAD.效率'!M157</f>
        <v>0</v>
      </c>
      <c r="I157" s="349">
        <f>'２斷絲.IAD.效率'!N157</f>
        <v>0</v>
      </c>
      <c r="J157" s="349">
        <f>'２斷絲.IAD.效率'!O157</f>
        <v>0</v>
      </c>
      <c r="K157" s="349" t="str">
        <f>'２斷絲.IAD.效率'!P157</f>
        <v>絲開發</v>
      </c>
      <c r="L157" s="349">
        <f>'２斷絲.IAD.效率'!Q157</f>
        <v>0</v>
      </c>
      <c r="M157" s="349">
        <f>'２斷絲.IAD.效率'!R157</f>
        <v>0</v>
      </c>
      <c r="N157" s="349">
        <f>'２斷絲.IAD.效率'!S157</f>
        <v>0</v>
      </c>
      <c r="O157" s="349" t="str">
        <f>'２斷絲.IAD.效率'!T157</f>
        <v>絲開發</v>
      </c>
      <c r="P157" s="349">
        <f>'２斷絲.IAD.效率'!U157</f>
        <v>0</v>
      </c>
      <c r="Q157" s="349">
        <f>'２斷絲.IAD.效率'!V157</f>
        <v>0</v>
      </c>
      <c r="R157" s="349">
        <f>'２斷絲.IAD.效率'!W157</f>
        <v>0</v>
      </c>
      <c r="S157" s="349" t="str">
        <f>'２斷絲.IAD.效率'!X157</f>
        <v>絲開發</v>
      </c>
      <c r="T157" s="349">
        <f>'２斷絲.IAD.效率'!Y157</f>
        <v>0</v>
      </c>
      <c r="U157" s="345" t="str">
        <f>IF(ISNA(VLOOKUP('２斷絲.IAD.效率'!C157,條件!$A$1:$J$1011,10,0)),"",(VLOOKUP('２斷絲.IAD.效率'!C157,條件!$A$1:$J$1011,10,0)))</f>
        <v/>
      </c>
      <c r="V157" s="346" t="str">
        <f>IF(ISNA(VLOOKUP(C157,條件!$A$1:$J$1011,8,0)),"",(VLOOKUP(C157,條件!$A$1:$J$1011,8,0)))</f>
        <v/>
      </c>
      <c r="W157" s="346" t="str">
        <f>IF(ISNA(VLOOKUP(V157,清單!$AG$1:$AH$19,2,1)),"",(VLOOKUP(V157,清單!$AG$1:$AH$19,2,1)))</f>
        <v/>
      </c>
      <c r="X157" s="346" t="str">
        <f>IF(ISNA(VLOOKUP(C157,條件!$A$1:$J$1011,9,0)),"",(VLOOKUP(C157,條件!$A$1:$J$1011,9,0)))</f>
        <v/>
      </c>
      <c r="Y157" s="346">
        <v>24</v>
      </c>
      <c r="Z157" s="346">
        <v>216</v>
      </c>
      <c r="AA157" s="346" t="str">
        <f t="shared" si="8"/>
        <v/>
      </c>
      <c r="AB157" s="350" t="str">
        <f t="shared" si="9"/>
        <v/>
      </c>
    </row>
    <row r="158" spans="1:28">
      <c r="A158" s="348">
        <f>'２斷絲.IAD.效率'!A158</f>
        <v>46146</v>
      </c>
      <c r="B158" s="338" t="str">
        <f>'２斷絲.IAD.效率'!B158</f>
        <v>M01</v>
      </c>
      <c r="C158" s="338" t="str">
        <f>'２斷絲.IAD.效率'!C158</f>
        <v>封存</v>
      </c>
      <c r="D158" s="338">
        <f>'２斷絲.IAD.效率'!D158</f>
        <v>0</v>
      </c>
      <c r="E158" s="349">
        <f>'２斷絲.IAD.效率'!J158</f>
        <v>0</v>
      </c>
      <c r="F158" s="349">
        <f>'２斷絲.IAD.效率'!K158</f>
        <v>0</v>
      </c>
      <c r="G158" s="349" t="str">
        <f>'２斷絲.IAD.效率'!L158</f>
        <v>停機</v>
      </c>
      <c r="H158" s="349">
        <f>'２斷絲.IAD.效率'!M158</f>
        <v>0</v>
      </c>
      <c r="I158" s="349">
        <f>'２斷絲.IAD.效率'!N158</f>
        <v>0</v>
      </c>
      <c r="J158" s="349">
        <f>'２斷絲.IAD.效率'!O158</f>
        <v>0</v>
      </c>
      <c r="K158" s="349" t="str">
        <f>'２斷絲.IAD.效率'!P158</f>
        <v>停機</v>
      </c>
      <c r="L158" s="349">
        <f>'２斷絲.IAD.效率'!Q158</f>
        <v>0</v>
      </c>
      <c r="M158" s="349">
        <f>'２斷絲.IAD.效率'!R158</f>
        <v>0</v>
      </c>
      <c r="N158" s="349">
        <f>'２斷絲.IAD.效率'!S158</f>
        <v>0</v>
      </c>
      <c r="O158" s="349" t="str">
        <f>'２斷絲.IAD.效率'!T158</f>
        <v>停機</v>
      </c>
      <c r="P158" s="349">
        <f>'２斷絲.IAD.效率'!U158</f>
        <v>0</v>
      </c>
      <c r="Q158" s="349">
        <f>'２斷絲.IAD.效率'!V158</f>
        <v>0</v>
      </c>
      <c r="R158" s="349">
        <f>'２斷絲.IAD.效率'!W158</f>
        <v>0</v>
      </c>
      <c r="S158" s="349" t="str">
        <f>'２斷絲.IAD.效率'!X158</f>
        <v>停機</v>
      </c>
      <c r="T158" s="349">
        <f>'２斷絲.IAD.效率'!Y158</f>
        <v>0</v>
      </c>
      <c r="U158" s="345" t="str">
        <f>IF(ISNA(VLOOKUP('２斷絲.IAD.效率'!C158,條件!$A$1:$J$1011,10,0)),"",(VLOOKUP('２斷絲.IAD.效率'!C158,條件!$A$1:$J$1011,10,0)))</f>
        <v/>
      </c>
      <c r="V158" s="346" t="str">
        <f>IF(ISNA(VLOOKUP(C158,條件!$A$1:$J$1011,8,0)),"",(VLOOKUP(C158,條件!$A$1:$J$1011,8,0)))</f>
        <v/>
      </c>
      <c r="W158" s="346" t="str">
        <f>IF(ISNA(VLOOKUP(V158,清單!$AG$1:$AH$19,2,1)),"",(VLOOKUP(V158,清單!$AG$1:$AH$19,2,1)))</f>
        <v/>
      </c>
      <c r="X158" s="346" t="str">
        <f>IF(ISNA(VLOOKUP(C158,條件!$A$1:$J$1011,9,0)),"",(VLOOKUP(C158,條件!$A$1:$J$1011,9,0)))</f>
        <v/>
      </c>
      <c r="Y158" s="346">
        <v>24</v>
      </c>
      <c r="Z158" s="346">
        <v>216</v>
      </c>
      <c r="AA158" s="346" t="str">
        <f t="shared" si="8"/>
        <v/>
      </c>
      <c r="AB158" s="350" t="str">
        <f t="shared" si="9"/>
        <v/>
      </c>
    </row>
    <row r="159" spans="1:28">
      <c r="A159" s="348">
        <f>'２斷絲.IAD.效率'!A159</f>
        <v>46146</v>
      </c>
      <c r="B159" s="338" t="str">
        <f>'２斷絲.IAD.效率'!B159</f>
        <v>M02</v>
      </c>
      <c r="C159" s="338" t="str">
        <f>'２斷絲.IAD.效率'!C159</f>
        <v>封存</v>
      </c>
      <c r="D159" s="338">
        <f>'２斷絲.IAD.效率'!D159</f>
        <v>0</v>
      </c>
      <c r="E159" s="349">
        <f>'２斷絲.IAD.效率'!J159</f>
        <v>0</v>
      </c>
      <c r="F159" s="349">
        <f>'２斷絲.IAD.效率'!K159</f>
        <v>0</v>
      </c>
      <c r="G159" s="349" t="str">
        <f>'２斷絲.IAD.效率'!L159</f>
        <v>停機</v>
      </c>
      <c r="H159" s="349">
        <f>'２斷絲.IAD.效率'!M159</f>
        <v>0</v>
      </c>
      <c r="I159" s="349">
        <f>'２斷絲.IAD.效率'!N159</f>
        <v>0</v>
      </c>
      <c r="J159" s="349">
        <f>'２斷絲.IAD.效率'!O159</f>
        <v>0</v>
      </c>
      <c r="K159" s="349" t="str">
        <f>'２斷絲.IAD.效率'!P159</f>
        <v>停機</v>
      </c>
      <c r="L159" s="349">
        <f>'２斷絲.IAD.效率'!Q159</f>
        <v>0</v>
      </c>
      <c r="M159" s="349">
        <f>'２斷絲.IAD.效率'!R159</f>
        <v>0</v>
      </c>
      <c r="N159" s="349">
        <f>'２斷絲.IAD.效率'!S159</f>
        <v>0</v>
      </c>
      <c r="O159" s="349" t="str">
        <f>'２斷絲.IAD.效率'!T159</f>
        <v>停機</v>
      </c>
      <c r="P159" s="349">
        <f>'２斷絲.IAD.效率'!U159</f>
        <v>0</v>
      </c>
      <c r="Q159" s="349">
        <f>'２斷絲.IAD.效率'!V159</f>
        <v>0</v>
      </c>
      <c r="R159" s="349">
        <f>'２斷絲.IAD.效率'!W159</f>
        <v>0</v>
      </c>
      <c r="S159" s="349" t="str">
        <f>'２斷絲.IAD.效率'!X159</f>
        <v>停機</v>
      </c>
      <c r="T159" s="349">
        <f>'２斷絲.IAD.效率'!Y159</f>
        <v>0</v>
      </c>
      <c r="U159" s="345" t="str">
        <f>IF(ISNA(VLOOKUP('２斷絲.IAD.效率'!C159,條件!$A$1:$J$1011,10,0)),"",(VLOOKUP('２斷絲.IAD.效率'!C159,條件!$A$1:$J$1011,10,0)))</f>
        <v/>
      </c>
      <c r="V159" s="346" t="str">
        <f>IF(ISNA(VLOOKUP(C159,條件!$A$1:$J$1011,8,0)),"",(VLOOKUP(C159,條件!$A$1:$J$1011,8,0)))</f>
        <v/>
      </c>
      <c r="W159" s="346" t="str">
        <f>IF(ISNA(VLOOKUP(V159,清單!$AG$1:$AH$19,2,1)),"",(VLOOKUP(V159,清單!$AG$1:$AH$19,2,1)))</f>
        <v/>
      </c>
      <c r="X159" s="346" t="str">
        <f>IF(ISNA(VLOOKUP(C159,條件!$A$1:$J$1011,9,0)),"",(VLOOKUP(C159,條件!$A$1:$J$1011,9,0)))</f>
        <v/>
      </c>
      <c r="Y159" s="346">
        <v>24</v>
      </c>
      <c r="Z159" s="346">
        <v>216</v>
      </c>
      <c r="AA159" s="346" t="str">
        <f t="shared" si="8"/>
        <v/>
      </c>
      <c r="AB159" s="350" t="str">
        <f t="shared" si="9"/>
        <v/>
      </c>
    </row>
    <row r="160" spans="1:28">
      <c r="A160" s="348">
        <f>'２斷絲.IAD.效率'!A160</f>
        <v>46146</v>
      </c>
      <c r="B160" s="338" t="str">
        <f>'２斷絲.IAD.效率'!B160</f>
        <v>M03</v>
      </c>
      <c r="C160" s="338" t="str">
        <f>'２斷絲.IAD.效率'!C160</f>
        <v>封存</v>
      </c>
      <c r="D160" s="338">
        <f>'２斷絲.IAD.效率'!D160</f>
        <v>0</v>
      </c>
      <c r="E160" s="349">
        <f>'２斷絲.IAD.效率'!J160</f>
        <v>0</v>
      </c>
      <c r="F160" s="349">
        <f>'２斷絲.IAD.效率'!K160</f>
        <v>0</v>
      </c>
      <c r="G160" s="349" t="str">
        <f>'２斷絲.IAD.效率'!L160</f>
        <v>停機</v>
      </c>
      <c r="H160" s="349">
        <f>'２斷絲.IAD.效率'!M160</f>
        <v>0</v>
      </c>
      <c r="I160" s="349">
        <f>'２斷絲.IAD.效率'!N160</f>
        <v>0</v>
      </c>
      <c r="J160" s="349">
        <f>'２斷絲.IAD.效率'!O160</f>
        <v>0</v>
      </c>
      <c r="K160" s="349" t="str">
        <f>'２斷絲.IAD.效率'!P160</f>
        <v>停機</v>
      </c>
      <c r="L160" s="349">
        <f>'２斷絲.IAD.效率'!Q160</f>
        <v>0</v>
      </c>
      <c r="M160" s="349">
        <f>'２斷絲.IAD.效率'!R160</f>
        <v>0</v>
      </c>
      <c r="N160" s="349">
        <f>'２斷絲.IAD.效率'!S160</f>
        <v>0</v>
      </c>
      <c r="O160" s="349" t="str">
        <f>'２斷絲.IAD.效率'!T160</f>
        <v>停機</v>
      </c>
      <c r="P160" s="349">
        <f>'２斷絲.IAD.效率'!U160</f>
        <v>0</v>
      </c>
      <c r="Q160" s="349">
        <f>'２斷絲.IAD.效率'!V160</f>
        <v>0</v>
      </c>
      <c r="R160" s="349">
        <f>'２斷絲.IAD.效率'!W160</f>
        <v>0</v>
      </c>
      <c r="S160" s="349" t="str">
        <f>'２斷絲.IAD.效率'!X160</f>
        <v>停機</v>
      </c>
      <c r="T160" s="349">
        <f>'２斷絲.IAD.效率'!Y160</f>
        <v>0</v>
      </c>
      <c r="U160" s="345" t="str">
        <f>IF(ISNA(VLOOKUP('２斷絲.IAD.效率'!C160,條件!$A$1:$J$1011,10,0)),"",(VLOOKUP('２斷絲.IAD.效率'!C160,條件!$A$1:$J$1011,10,0)))</f>
        <v/>
      </c>
      <c r="V160" s="346" t="str">
        <f>IF(ISNA(VLOOKUP(C160,條件!$A$1:$J$1011,8,0)),"",(VLOOKUP(C160,條件!$A$1:$J$1011,8,0)))</f>
        <v/>
      </c>
      <c r="W160" s="346" t="str">
        <f>IF(ISNA(VLOOKUP(V160,清單!$AG$1:$AH$19,2,1)),"",(VLOOKUP(V160,清單!$AG$1:$AH$19,2,1)))</f>
        <v/>
      </c>
      <c r="X160" s="346" t="str">
        <f>IF(ISNA(VLOOKUP(C160,條件!$A$1:$J$1011,9,0)),"",(VLOOKUP(C160,條件!$A$1:$J$1011,9,0)))</f>
        <v/>
      </c>
      <c r="Y160" s="346">
        <v>24</v>
      </c>
      <c r="Z160" s="346">
        <v>216</v>
      </c>
      <c r="AA160" s="346" t="str">
        <f t="shared" si="8"/>
        <v/>
      </c>
      <c r="AB160" s="350" t="str">
        <f t="shared" si="9"/>
        <v/>
      </c>
    </row>
    <row r="161" spans="1:28">
      <c r="A161" s="348">
        <f>'２斷絲.IAD.效率'!A161</f>
        <v>46146</v>
      </c>
      <c r="B161" s="338" t="str">
        <f>'２斷絲.IAD.效率'!B161</f>
        <v>M04</v>
      </c>
      <c r="C161" s="338" t="str">
        <f>'２斷絲.IAD.效率'!C161</f>
        <v>封存</v>
      </c>
      <c r="D161" s="338">
        <f>'２斷絲.IAD.效率'!D161</f>
        <v>0</v>
      </c>
      <c r="E161" s="349">
        <f>'２斷絲.IAD.效率'!J161</f>
        <v>0</v>
      </c>
      <c r="F161" s="349">
        <f>'２斷絲.IAD.效率'!K161</f>
        <v>0</v>
      </c>
      <c r="G161" s="349" t="str">
        <f>'２斷絲.IAD.效率'!L161</f>
        <v>停機</v>
      </c>
      <c r="H161" s="349">
        <f>'２斷絲.IAD.效率'!M161</f>
        <v>0</v>
      </c>
      <c r="I161" s="349">
        <f>'２斷絲.IAD.效率'!N161</f>
        <v>0</v>
      </c>
      <c r="J161" s="349">
        <f>'２斷絲.IAD.效率'!O161</f>
        <v>0</v>
      </c>
      <c r="K161" s="349" t="str">
        <f>'２斷絲.IAD.效率'!P161</f>
        <v>停機</v>
      </c>
      <c r="L161" s="349">
        <f>'２斷絲.IAD.效率'!Q161</f>
        <v>0</v>
      </c>
      <c r="M161" s="349">
        <f>'２斷絲.IAD.效率'!R161</f>
        <v>0</v>
      </c>
      <c r="N161" s="349">
        <f>'２斷絲.IAD.效率'!S161</f>
        <v>0</v>
      </c>
      <c r="O161" s="349" t="str">
        <f>'２斷絲.IAD.效率'!T161</f>
        <v>停機</v>
      </c>
      <c r="P161" s="349">
        <f>'２斷絲.IAD.效率'!U161</f>
        <v>0</v>
      </c>
      <c r="Q161" s="349">
        <f>'２斷絲.IAD.效率'!V161</f>
        <v>0</v>
      </c>
      <c r="R161" s="349">
        <f>'２斷絲.IAD.效率'!W161</f>
        <v>0</v>
      </c>
      <c r="S161" s="349" t="str">
        <f>'２斷絲.IAD.效率'!X161</f>
        <v>停機</v>
      </c>
      <c r="T161" s="349">
        <f>'２斷絲.IAD.效率'!Y161</f>
        <v>0</v>
      </c>
      <c r="U161" s="345" t="str">
        <f>IF(ISNA(VLOOKUP('２斷絲.IAD.效率'!C161,條件!$A$1:$J$1011,10,0)),"",(VLOOKUP('２斷絲.IAD.效率'!C161,條件!$A$1:$J$1011,10,0)))</f>
        <v/>
      </c>
      <c r="V161" s="346" t="str">
        <f>IF(ISNA(VLOOKUP(C161,條件!$A$1:$J$1011,8,0)),"",(VLOOKUP(C161,條件!$A$1:$J$1011,8,0)))</f>
        <v/>
      </c>
      <c r="W161" s="346" t="str">
        <f>IF(ISNA(VLOOKUP(V161,清單!$AG$1:$AH$19,2,1)),"",(VLOOKUP(V161,清單!$AG$1:$AH$19,2,1)))</f>
        <v/>
      </c>
      <c r="X161" s="346" t="str">
        <f>IF(ISNA(VLOOKUP(C161,條件!$A$1:$J$1011,9,0)),"",(VLOOKUP(C161,條件!$A$1:$J$1011,9,0)))</f>
        <v/>
      </c>
      <c r="Y161" s="346">
        <v>24</v>
      </c>
      <c r="Z161" s="346">
        <v>216</v>
      </c>
      <c r="AA161" s="346" t="str">
        <f t="shared" si="8"/>
        <v/>
      </c>
      <c r="AB161" s="350" t="str">
        <f t="shared" si="9"/>
        <v/>
      </c>
    </row>
    <row r="162" spans="1:28">
      <c r="A162" s="348">
        <f>'２斷絲.IAD.效率'!A162</f>
        <v>46146</v>
      </c>
      <c r="B162" s="338" t="str">
        <f>'２斷絲.IAD.效率'!B162</f>
        <v>M05</v>
      </c>
      <c r="C162" s="338" t="str">
        <f>'２斷絲.IAD.效率'!C162</f>
        <v>封存</v>
      </c>
      <c r="D162" s="338">
        <f>'２斷絲.IAD.效率'!D162</f>
        <v>0</v>
      </c>
      <c r="E162" s="349">
        <f>'２斷絲.IAD.效率'!J162</f>
        <v>0</v>
      </c>
      <c r="F162" s="349">
        <f>'２斷絲.IAD.效率'!K162</f>
        <v>0</v>
      </c>
      <c r="G162" s="349" t="str">
        <f>'２斷絲.IAD.效率'!L162</f>
        <v>停機</v>
      </c>
      <c r="H162" s="349">
        <f>'２斷絲.IAD.效率'!M162</f>
        <v>0</v>
      </c>
      <c r="I162" s="349">
        <f>'２斷絲.IAD.效率'!N162</f>
        <v>0</v>
      </c>
      <c r="J162" s="349">
        <f>'２斷絲.IAD.效率'!O162</f>
        <v>0</v>
      </c>
      <c r="K162" s="349" t="str">
        <f>'２斷絲.IAD.效率'!P162</f>
        <v>停機</v>
      </c>
      <c r="L162" s="349">
        <f>'２斷絲.IAD.效率'!Q162</f>
        <v>0</v>
      </c>
      <c r="M162" s="349">
        <f>'２斷絲.IAD.效率'!R162</f>
        <v>0</v>
      </c>
      <c r="N162" s="349">
        <f>'２斷絲.IAD.效率'!S162</f>
        <v>0</v>
      </c>
      <c r="O162" s="349" t="str">
        <f>'２斷絲.IAD.效率'!T162</f>
        <v>停機</v>
      </c>
      <c r="P162" s="349">
        <f>'２斷絲.IAD.效率'!U162</f>
        <v>0</v>
      </c>
      <c r="Q162" s="349">
        <f>'２斷絲.IAD.效率'!V162</f>
        <v>0</v>
      </c>
      <c r="R162" s="349">
        <f>'２斷絲.IAD.效率'!W162</f>
        <v>0</v>
      </c>
      <c r="S162" s="349" t="str">
        <f>'２斷絲.IAD.效率'!X162</f>
        <v>停機</v>
      </c>
      <c r="T162" s="349">
        <f>'２斷絲.IAD.效率'!Y162</f>
        <v>0</v>
      </c>
      <c r="U162" s="345" t="str">
        <f>IF(ISNA(VLOOKUP('２斷絲.IAD.效率'!C162,條件!$A$1:$J$1011,10,0)),"",(VLOOKUP('２斷絲.IAD.效率'!C162,條件!$A$1:$J$1011,10,0)))</f>
        <v/>
      </c>
      <c r="V162" s="346" t="str">
        <f>IF(ISNA(VLOOKUP(C162,條件!$A$1:$J$1011,8,0)),"",(VLOOKUP(C162,條件!$A$1:$J$1011,8,0)))</f>
        <v/>
      </c>
      <c r="W162" s="346" t="str">
        <f>IF(ISNA(VLOOKUP(V162,清單!$AG$1:$AH$19,2,1)),"",(VLOOKUP(V162,清單!$AG$1:$AH$19,2,1)))</f>
        <v/>
      </c>
      <c r="X162" s="346" t="str">
        <f>IF(ISNA(VLOOKUP(C162,條件!$A$1:$J$1011,9,0)),"",(VLOOKUP(C162,條件!$A$1:$J$1011,9,0)))</f>
        <v/>
      </c>
      <c r="Y162" s="346">
        <v>24</v>
      </c>
      <c r="Z162" s="346">
        <v>216</v>
      </c>
      <c r="AA162" s="346" t="str">
        <f t="shared" si="8"/>
        <v/>
      </c>
      <c r="AB162" s="350" t="str">
        <f t="shared" si="9"/>
        <v/>
      </c>
    </row>
    <row r="163" spans="1:28">
      <c r="A163" s="348">
        <f>'２斷絲.IAD.效率'!A163</f>
        <v>46146</v>
      </c>
      <c r="B163" s="338" t="str">
        <f>'２斷絲.IAD.效率'!B163</f>
        <v>M06</v>
      </c>
      <c r="C163" s="338" t="str">
        <f>'２斷絲.IAD.效率'!C163</f>
        <v>封存</v>
      </c>
      <c r="D163" s="338">
        <f>'２斷絲.IAD.效率'!D163</f>
        <v>0</v>
      </c>
      <c r="E163" s="349">
        <f>'２斷絲.IAD.效率'!J163</f>
        <v>0</v>
      </c>
      <c r="F163" s="349">
        <f>'２斷絲.IAD.效率'!K163</f>
        <v>0</v>
      </c>
      <c r="G163" s="349" t="str">
        <f>'２斷絲.IAD.效率'!L163</f>
        <v>停機</v>
      </c>
      <c r="H163" s="349">
        <f>'２斷絲.IAD.效率'!M163</f>
        <v>0</v>
      </c>
      <c r="I163" s="349">
        <f>'２斷絲.IAD.效率'!N163</f>
        <v>0</v>
      </c>
      <c r="J163" s="349">
        <f>'２斷絲.IAD.效率'!O163</f>
        <v>0</v>
      </c>
      <c r="K163" s="349" t="str">
        <f>'２斷絲.IAD.效率'!P163</f>
        <v>停機</v>
      </c>
      <c r="L163" s="349">
        <f>'２斷絲.IAD.效率'!Q163</f>
        <v>0</v>
      </c>
      <c r="M163" s="349">
        <f>'２斷絲.IAD.效率'!R163</f>
        <v>0</v>
      </c>
      <c r="N163" s="349">
        <f>'２斷絲.IAD.效率'!S163</f>
        <v>0</v>
      </c>
      <c r="O163" s="349" t="str">
        <f>'２斷絲.IAD.效率'!T163</f>
        <v>停機</v>
      </c>
      <c r="P163" s="349">
        <f>'２斷絲.IAD.效率'!U163</f>
        <v>0</v>
      </c>
      <c r="Q163" s="349">
        <f>'２斷絲.IAD.效率'!V163</f>
        <v>0</v>
      </c>
      <c r="R163" s="349">
        <f>'２斷絲.IAD.效率'!W163</f>
        <v>0</v>
      </c>
      <c r="S163" s="349" t="str">
        <f>'２斷絲.IAD.效率'!X163</f>
        <v>停機</v>
      </c>
      <c r="T163" s="349">
        <f>'２斷絲.IAD.效率'!Y163</f>
        <v>0</v>
      </c>
      <c r="U163" s="345" t="str">
        <f>IF(ISNA(VLOOKUP('２斷絲.IAD.效率'!C163,條件!$A$1:$J$1011,10,0)),"",(VLOOKUP('２斷絲.IAD.效率'!C163,條件!$A$1:$J$1011,10,0)))</f>
        <v/>
      </c>
      <c r="V163" s="346" t="str">
        <f>IF(ISNA(VLOOKUP(C163,條件!$A$1:$J$1011,8,0)),"",(VLOOKUP(C163,條件!$A$1:$J$1011,8,0)))</f>
        <v/>
      </c>
      <c r="W163" s="346" t="str">
        <f>IF(ISNA(VLOOKUP(V163,清單!$AG$1:$AH$19,2,1)),"",(VLOOKUP(V163,清單!$AG$1:$AH$19,2,1)))</f>
        <v/>
      </c>
      <c r="X163" s="346" t="str">
        <f>IF(ISNA(VLOOKUP(C163,條件!$A$1:$J$1011,9,0)),"",(VLOOKUP(C163,條件!$A$1:$J$1011,9,0)))</f>
        <v/>
      </c>
      <c r="Y163" s="346">
        <v>24</v>
      </c>
      <c r="Z163" s="346">
        <v>216</v>
      </c>
      <c r="AA163" s="346" t="str">
        <f t="shared" si="8"/>
        <v/>
      </c>
      <c r="AB163" s="350" t="str">
        <f t="shared" si="9"/>
        <v/>
      </c>
    </row>
    <row r="164" spans="1:28">
      <c r="A164" s="348">
        <f>'２斷絲.IAD.效率'!A164</f>
        <v>46146</v>
      </c>
      <c r="B164" s="338" t="str">
        <f>'２斷絲.IAD.效率'!B164</f>
        <v>M07</v>
      </c>
      <c r="C164" s="338" t="str">
        <f>'２斷絲.IAD.效率'!C164</f>
        <v>封存</v>
      </c>
      <c r="D164" s="338">
        <f>'２斷絲.IAD.效率'!D164</f>
        <v>0</v>
      </c>
      <c r="E164" s="349">
        <f>'２斷絲.IAD.效率'!J164</f>
        <v>0</v>
      </c>
      <c r="F164" s="349">
        <f>'２斷絲.IAD.效率'!K164</f>
        <v>0</v>
      </c>
      <c r="G164" s="349" t="str">
        <f>'２斷絲.IAD.效率'!L164</f>
        <v>停機</v>
      </c>
      <c r="H164" s="349">
        <f>'２斷絲.IAD.效率'!M164</f>
        <v>0</v>
      </c>
      <c r="I164" s="349">
        <f>'２斷絲.IAD.效率'!N164</f>
        <v>0</v>
      </c>
      <c r="J164" s="349">
        <f>'２斷絲.IAD.效率'!O164</f>
        <v>0</v>
      </c>
      <c r="K164" s="349" t="str">
        <f>'２斷絲.IAD.效率'!P164</f>
        <v>停機</v>
      </c>
      <c r="L164" s="349">
        <f>'２斷絲.IAD.效率'!Q164</f>
        <v>0</v>
      </c>
      <c r="M164" s="349">
        <f>'２斷絲.IAD.效率'!R164</f>
        <v>0</v>
      </c>
      <c r="N164" s="349">
        <f>'２斷絲.IAD.效率'!S164</f>
        <v>0</v>
      </c>
      <c r="O164" s="349" t="str">
        <f>'２斷絲.IAD.效率'!T164</f>
        <v>停機</v>
      </c>
      <c r="P164" s="349">
        <f>'２斷絲.IAD.效率'!U164</f>
        <v>0</v>
      </c>
      <c r="Q164" s="349">
        <f>'２斷絲.IAD.效率'!V164</f>
        <v>0</v>
      </c>
      <c r="R164" s="349">
        <f>'２斷絲.IAD.效率'!W164</f>
        <v>0</v>
      </c>
      <c r="S164" s="349" t="str">
        <f>'２斷絲.IAD.效率'!X164</f>
        <v>停機</v>
      </c>
      <c r="T164" s="349">
        <f>'２斷絲.IAD.效率'!Y164</f>
        <v>0</v>
      </c>
      <c r="U164" s="345" t="str">
        <f>IF(ISNA(VLOOKUP('２斷絲.IAD.效率'!C164,條件!$A$1:$J$1011,10,0)),"",(VLOOKUP('２斷絲.IAD.效率'!C164,條件!$A$1:$J$1011,10,0)))</f>
        <v/>
      </c>
      <c r="V164" s="346" t="str">
        <f>IF(ISNA(VLOOKUP(C164,條件!$A$1:$J$1011,8,0)),"",(VLOOKUP(C164,條件!$A$1:$J$1011,8,0)))</f>
        <v/>
      </c>
      <c r="W164" s="346" t="str">
        <f>IF(ISNA(VLOOKUP(V164,清單!$AG$1:$AH$19,2,1)),"",(VLOOKUP(V164,清單!$AG$1:$AH$19,2,1)))</f>
        <v/>
      </c>
      <c r="X164" s="346" t="str">
        <f>IF(ISNA(VLOOKUP(C164,條件!$A$1:$J$1011,9,0)),"",(VLOOKUP(C164,條件!$A$1:$J$1011,9,0)))</f>
        <v/>
      </c>
      <c r="Y164" s="346">
        <v>24</v>
      </c>
      <c r="Z164" s="346">
        <v>216</v>
      </c>
      <c r="AA164" s="346" t="str">
        <f t="shared" si="8"/>
        <v/>
      </c>
      <c r="AB164" s="350" t="str">
        <f t="shared" si="9"/>
        <v/>
      </c>
    </row>
    <row r="165" spans="1:28">
      <c r="A165" s="348">
        <f>'２斷絲.IAD.效率'!A165</f>
        <v>46146</v>
      </c>
      <c r="B165" s="338" t="str">
        <f>'２斷絲.IAD.效率'!B165</f>
        <v>M08</v>
      </c>
      <c r="C165" s="338" t="str">
        <f>'２斷絲.IAD.效率'!C165</f>
        <v>封存</v>
      </c>
      <c r="D165" s="338">
        <f>'２斷絲.IAD.效率'!D165</f>
        <v>0</v>
      </c>
      <c r="E165" s="349">
        <f>'２斷絲.IAD.效率'!J165</f>
        <v>0</v>
      </c>
      <c r="F165" s="349">
        <f>'２斷絲.IAD.效率'!K165</f>
        <v>0</v>
      </c>
      <c r="G165" s="349" t="str">
        <f>'２斷絲.IAD.效率'!L165</f>
        <v>停機</v>
      </c>
      <c r="H165" s="349">
        <f>'２斷絲.IAD.效率'!M165</f>
        <v>0</v>
      </c>
      <c r="I165" s="349">
        <f>'２斷絲.IAD.效率'!N165</f>
        <v>0</v>
      </c>
      <c r="J165" s="349">
        <f>'２斷絲.IAD.效率'!O165</f>
        <v>0</v>
      </c>
      <c r="K165" s="349" t="str">
        <f>'２斷絲.IAD.效率'!P165</f>
        <v>停機</v>
      </c>
      <c r="L165" s="349">
        <f>'２斷絲.IAD.效率'!Q165</f>
        <v>0</v>
      </c>
      <c r="M165" s="349">
        <f>'２斷絲.IAD.效率'!R165</f>
        <v>0</v>
      </c>
      <c r="N165" s="349">
        <f>'２斷絲.IAD.效率'!S165</f>
        <v>0</v>
      </c>
      <c r="O165" s="349" t="str">
        <f>'２斷絲.IAD.效率'!T165</f>
        <v>停機</v>
      </c>
      <c r="P165" s="349">
        <f>'２斷絲.IAD.效率'!U165</f>
        <v>0</v>
      </c>
      <c r="Q165" s="349">
        <f>'２斷絲.IAD.效率'!V165</f>
        <v>0</v>
      </c>
      <c r="R165" s="349">
        <f>'２斷絲.IAD.效率'!W165</f>
        <v>0</v>
      </c>
      <c r="S165" s="349" t="str">
        <f>'２斷絲.IAD.效率'!X165</f>
        <v>停機</v>
      </c>
      <c r="T165" s="349">
        <f>'２斷絲.IAD.效率'!Y165</f>
        <v>0</v>
      </c>
      <c r="U165" s="345" t="str">
        <f>IF(ISNA(VLOOKUP('２斷絲.IAD.效率'!C165,條件!$A$1:$J$1011,10,0)),"",(VLOOKUP('２斷絲.IAD.效率'!C165,條件!$A$1:$J$1011,10,0)))</f>
        <v/>
      </c>
      <c r="V165" s="346" t="str">
        <f>IF(ISNA(VLOOKUP(C165,條件!$A$1:$J$1011,8,0)),"",(VLOOKUP(C165,條件!$A$1:$J$1011,8,0)))</f>
        <v/>
      </c>
      <c r="W165" s="346" t="str">
        <f>IF(ISNA(VLOOKUP(V165,清單!$AG$1:$AH$19,2,1)),"",(VLOOKUP(V165,清單!$AG$1:$AH$19,2,1)))</f>
        <v/>
      </c>
      <c r="X165" s="346" t="str">
        <f>IF(ISNA(VLOOKUP(C165,條件!$A$1:$J$1011,9,0)),"",(VLOOKUP(C165,條件!$A$1:$J$1011,9,0)))</f>
        <v/>
      </c>
      <c r="Y165" s="346">
        <v>24</v>
      </c>
      <c r="Z165" s="346">
        <v>216</v>
      </c>
      <c r="AA165" s="346" t="str">
        <f t="shared" si="8"/>
        <v/>
      </c>
      <c r="AB165" s="350" t="str">
        <f t="shared" si="9"/>
        <v/>
      </c>
    </row>
    <row r="166" spans="1:28">
      <c r="A166" s="348">
        <f>'２斷絲.IAD.效率'!A166</f>
        <v>46147</v>
      </c>
      <c r="B166" s="338" t="str">
        <f>'２斷絲.IAD.效率'!B166</f>
        <v>A07</v>
      </c>
      <c r="C166" s="338" t="str">
        <f>'２斷絲.IAD.效率'!C166</f>
        <v>停機</v>
      </c>
      <c r="D166" s="338">
        <f>'２斷絲.IAD.效率'!D166</f>
        <v>0</v>
      </c>
      <c r="E166" s="349">
        <f>'２斷絲.IAD.效率'!J166</f>
        <v>0</v>
      </c>
      <c r="F166" s="349">
        <f>'２斷絲.IAD.效率'!K166</f>
        <v>0</v>
      </c>
      <c r="G166" s="349" t="str">
        <f>'２斷絲.IAD.效率'!L166</f>
        <v>停機</v>
      </c>
      <c r="H166" s="349">
        <f>'２斷絲.IAD.效率'!M166</f>
        <v>0</v>
      </c>
      <c r="I166" s="349">
        <f>'２斷絲.IAD.效率'!N166</f>
        <v>0</v>
      </c>
      <c r="J166" s="349">
        <f>'２斷絲.IAD.效率'!O166</f>
        <v>0</v>
      </c>
      <c r="K166" s="349" t="str">
        <f>'２斷絲.IAD.效率'!P166</f>
        <v>停機</v>
      </c>
      <c r="L166" s="349">
        <f>'２斷絲.IAD.效率'!Q166</f>
        <v>0</v>
      </c>
      <c r="M166" s="349">
        <f>'２斷絲.IAD.效率'!R166</f>
        <v>0</v>
      </c>
      <c r="N166" s="349">
        <f>'２斷絲.IAD.效率'!S166</f>
        <v>0</v>
      </c>
      <c r="O166" s="349" t="str">
        <f>'２斷絲.IAD.效率'!T166</f>
        <v>停機</v>
      </c>
      <c r="P166" s="349">
        <f>'２斷絲.IAD.效率'!U166</f>
        <v>0</v>
      </c>
      <c r="Q166" s="349">
        <f>'２斷絲.IAD.效率'!V166</f>
        <v>0</v>
      </c>
      <c r="R166" s="349">
        <f>'２斷絲.IAD.效率'!W166</f>
        <v>0</v>
      </c>
      <c r="S166" s="349" t="str">
        <f>'２斷絲.IAD.效率'!X166</f>
        <v>停機</v>
      </c>
      <c r="T166" s="349">
        <f>'２斷絲.IAD.效率'!Y166</f>
        <v>0</v>
      </c>
      <c r="U166" s="345" t="str">
        <f>IF(ISNA(VLOOKUP('２斷絲.IAD.效率'!C166,條件!$A$1:$J$1011,10,0)),"",(VLOOKUP('２斷絲.IAD.效率'!C166,條件!$A$1:$J$1011,10,0)))</f>
        <v/>
      </c>
      <c r="V166" s="346" t="str">
        <f>IF(ISNA(VLOOKUP(C166,條件!$A$1:$J$1011,8,0)),"",(VLOOKUP(C166,條件!$A$1:$J$1011,8,0)))</f>
        <v/>
      </c>
      <c r="W166" s="346" t="str">
        <f>IF(ISNA(VLOOKUP(V166,清單!$AG$1:$AH$19,2,1)),"",(VLOOKUP(V166,清單!$AG$1:$AH$19,2,1)))</f>
        <v/>
      </c>
      <c r="X166" s="346" t="str">
        <f>IF(ISNA(VLOOKUP(C166,條件!$A$1:$J$1011,9,0)),"",(VLOOKUP(C166,條件!$A$1:$J$1011,9,0)))</f>
        <v/>
      </c>
      <c r="Y166" s="346">
        <v>24</v>
      </c>
      <c r="Z166" s="346">
        <v>216</v>
      </c>
      <c r="AA166" s="346" t="str">
        <f t="shared" ref="AA166:AA189" si="10">IF(X166="","",X166+1)</f>
        <v/>
      </c>
      <c r="AB166" s="350" t="str">
        <f t="shared" ref="AB166:AB189" si="11">IF(AA166="","",W166*Z166*AA166*Y166)</f>
        <v/>
      </c>
    </row>
    <row r="167" spans="1:28">
      <c r="A167" s="348">
        <f>'２斷絲.IAD.效率'!A167</f>
        <v>46147</v>
      </c>
      <c r="B167" s="338" t="str">
        <f>'２斷絲.IAD.效率'!B167</f>
        <v>A08</v>
      </c>
      <c r="C167" s="338" t="str">
        <f>'２斷絲.IAD.效率'!C167</f>
        <v>2FA032</v>
      </c>
      <c r="D167" s="338">
        <f>'２斷絲.IAD.效率'!D167</f>
        <v>0</v>
      </c>
      <c r="E167" s="349">
        <f>'２斷絲.IAD.效率'!J167</f>
        <v>20</v>
      </c>
      <c r="F167" s="349">
        <f>'２斷絲.IAD.效率'!K167</f>
        <v>4</v>
      </c>
      <c r="G167" s="349">
        <f>'２斷絲.IAD.效率'!L167</f>
        <v>9115</v>
      </c>
      <c r="H167" s="349">
        <f>'２斷絲.IAD.效率'!M167</f>
        <v>8636</v>
      </c>
      <c r="I167" s="349">
        <f>'２斷絲.IAD.效率'!N167</f>
        <v>7</v>
      </c>
      <c r="J167" s="349">
        <f>'２斷絲.IAD.效率'!O167</f>
        <v>0</v>
      </c>
      <c r="K167" s="349">
        <f>'２斷絲.IAD.效率'!P167</f>
        <v>9135</v>
      </c>
      <c r="L167" s="349">
        <f>'２斷絲.IAD.效率'!Q167</f>
        <v>8680</v>
      </c>
      <c r="M167" s="349">
        <f>'２斷絲.IAD.效率'!R167</f>
        <v>12</v>
      </c>
      <c r="N167" s="349">
        <f>'２斷絲.IAD.效率'!S167</f>
        <v>1</v>
      </c>
      <c r="O167" s="349">
        <f>'２斷絲.IAD.效率'!T167</f>
        <v>9023</v>
      </c>
      <c r="P167" s="349">
        <f>'２斷絲.IAD.效率'!U167</f>
        <v>8591</v>
      </c>
      <c r="Q167" s="349">
        <f>'２斷絲.IAD.效率'!V167</f>
        <v>18</v>
      </c>
      <c r="R167" s="349">
        <f>'２斷絲.IAD.效率'!W167</f>
        <v>0</v>
      </c>
      <c r="S167" s="349">
        <f>'２斷絲.IAD.效率'!X167</f>
        <v>9024</v>
      </c>
      <c r="T167" s="349">
        <f>'２斷絲.IAD.效率'!Y167</f>
        <v>8650</v>
      </c>
      <c r="U167" s="345" t="str">
        <f>IF(ISNA(VLOOKUP('２斷絲.IAD.效率'!C167,條件!$A$1:$J$1011,10,0)),"",(VLOOKUP('２斷絲.IAD.效率'!C167,條件!$A$1:$J$1011,10,0)))</f>
        <v>低壓</v>
      </c>
      <c r="V167" s="346" t="str">
        <f>IF(ISNA(VLOOKUP(C167,條件!$A$1:$J$1011,8,0)),"",(VLOOKUP(C167,條件!$A$1:$J$1011,8,0)))</f>
        <v>P203</v>
      </c>
      <c r="W167" s="346">
        <f>IF(ISNA(VLOOKUP(V167,清單!$AG$1:$AH$19,2,1)),"",(VLOOKUP(V167,清單!$AG$1:$AH$19,2,1)))</f>
        <v>0.91100000000000003</v>
      </c>
      <c r="X167" s="346">
        <f>IF(ISNA(VLOOKUP(C167,條件!$A$1:$J$1011,9,0)),"",(VLOOKUP(C167,條件!$A$1:$J$1011,9,0)))</f>
        <v>1.8</v>
      </c>
      <c r="Y167" s="346">
        <v>24</v>
      </c>
      <c r="Z167" s="346">
        <v>216</v>
      </c>
      <c r="AA167" s="346">
        <f t="shared" si="10"/>
        <v>2.8</v>
      </c>
      <c r="AB167" s="350">
        <f t="shared" si="11"/>
        <v>13223.3472</v>
      </c>
    </row>
    <row r="168" spans="1:28">
      <c r="A168" s="348">
        <f>'２斷絲.IAD.效率'!A168</f>
        <v>46147</v>
      </c>
      <c r="B168" s="338" t="str">
        <f>'２斷絲.IAD.效率'!B168</f>
        <v>A09</v>
      </c>
      <c r="C168" s="338" t="str">
        <f>'２斷絲.IAD.效率'!C168</f>
        <v>2F42S2</v>
      </c>
      <c r="D168" s="338" t="str">
        <f>'２斷絲.IAD.效率'!D168</f>
        <v>K</v>
      </c>
      <c r="E168" s="349">
        <f>'２斷絲.IAD.效率'!J168</f>
        <v>0</v>
      </c>
      <c r="F168" s="349">
        <f>'２斷絲.IAD.效率'!K168</f>
        <v>0</v>
      </c>
      <c r="G168" s="349" t="str">
        <f>'２斷絲.IAD.效率'!L168</f>
        <v>了機</v>
      </c>
      <c r="H168" s="349">
        <f>'２斷絲.IAD.效率'!M168</f>
        <v>0</v>
      </c>
      <c r="I168" s="349">
        <f>'２斷絲.IAD.效率'!N168</f>
        <v>0</v>
      </c>
      <c r="J168" s="349">
        <f>'２斷絲.IAD.效率'!O168</f>
        <v>0</v>
      </c>
      <c r="K168" s="349" t="str">
        <f>'２斷絲.IAD.效率'!P168</f>
        <v>了機</v>
      </c>
      <c r="L168" s="349">
        <f>'２斷絲.IAD.效率'!Q168</f>
        <v>0</v>
      </c>
      <c r="M168" s="349">
        <f>'２斷絲.IAD.效率'!R168</f>
        <v>0</v>
      </c>
      <c r="N168" s="349">
        <f>'２斷絲.IAD.效率'!S168</f>
        <v>0</v>
      </c>
      <c r="O168" s="349" t="str">
        <f>'２斷絲.IAD.效率'!T168</f>
        <v>了機</v>
      </c>
      <c r="P168" s="349">
        <f>'２斷絲.IAD.效率'!U168</f>
        <v>0</v>
      </c>
      <c r="Q168" s="349">
        <f>'２斷絲.IAD.效率'!V168</f>
        <v>0</v>
      </c>
      <c r="R168" s="349">
        <f>'２斷絲.IAD.效率'!W168</f>
        <v>0</v>
      </c>
      <c r="S168" s="349" t="str">
        <f>'２斷絲.IAD.效率'!X168</f>
        <v>了機</v>
      </c>
      <c r="T168" s="349">
        <f>'２斷絲.IAD.效率'!Y168</f>
        <v>0</v>
      </c>
      <c r="U168" s="345" t="str">
        <f>IF(ISNA(VLOOKUP('２斷絲.IAD.效率'!C168,條件!$A$1:$J$1011,10,0)),"",(VLOOKUP('２斷絲.IAD.效率'!C168,條件!$A$1:$J$1011,10,0)))</f>
        <v>低壓</v>
      </c>
      <c r="V168" s="346" t="str">
        <f>IF(ISNA(VLOOKUP(C168,條件!$A$1:$J$1011,8,0)),"",(VLOOKUP(C168,條件!$A$1:$J$1011,8,0)))</f>
        <v>P204</v>
      </c>
      <c r="W168" s="346">
        <f>IF(ISNA(VLOOKUP(V168,清單!$AG$1:$AH$19,2,1)),"",(VLOOKUP(V168,清單!$AG$1:$AH$19,2,1)))</f>
        <v>1.1890000000000001</v>
      </c>
      <c r="X168" s="346">
        <f>IF(ISNA(VLOOKUP(C168,條件!$A$1:$J$1011,9,0)),"",(VLOOKUP(C168,條件!$A$1:$J$1011,9,0)))</f>
        <v>2.2999999999999998</v>
      </c>
      <c r="Y168" s="346">
        <v>24</v>
      </c>
      <c r="Z168" s="346">
        <v>216</v>
      </c>
      <c r="AA168" s="346">
        <f t="shared" si="10"/>
        <v>3.3</v>
      </c>
      <c r="AB168" s="350">
        <f t="shared" si="11"/>
        <v>20340.460800000001</v>
      </c>
    </row>
    <row r="169" spans="1:28">
      <c r="A169" s="348">
        <f>'２斷絲.IAD.效率'!A169</f>
        <v>46147</v>
      </c>
      <c r="B169" s="338" t="str">
        <f>'２斷絲.IAD.效率'!B169</f>
        <v>A09</v>
      </c>
      <c r="C169" s="338" t="str">
        <f>'２斷絲.IAD.效率'!C169</f>
        <v>2F43L2</v>
      </c>
      <c r="D169" s="338" t="str">
        <f>'２斷絲.IAD.效率'!D169</f>
        <v>K</v>
      </c>
      <c r="E169" s="349">
        <f>'２斷絲.IAD.效率'!J169</f>
        <v>6</v>
      </c>
      <c r="F169" s="349">
        <f>'２斷絲.IAD.效率'!K169</f>
        <v>0</v>
      </c>
      <c r="G169" s="349">
        <f>'２斷絲.IAD.效率'!L169</f>
        <v>5041</v>
      </c>
      <c r="H169" s="349">
        <f>'２斷絲.IAD.效率'!M169</f>
        <v>0</v>
      </c>
      <c r="I169" s="349">
        <f>'２斷絲.IAD.效率'!N169</f>
        <v>4</v>
      </c>
      <c r="J169" s="349">
        <f>'２斷絲.IAD.效率'!O169</f>
        <v>0</v>
      </c>
      <c r="K169" s="349">
        <f>'２斷絲.IAD.效率'!P169</f>
        <v>7496</v>
      </c>
      <c r="L169" s="349">
        <f>'２斷絲.IAD.效率'!Q169</f>
        <v>0</v>
      </c>
      <c r="M169" s="349">
        <f>'２斷絲.IAD.效率'!R169</f>
        <v>10</v>
      </c>
      <c r="N169" s="349">
        <f>'２斷絲.IAD.效率'!S169</f>
        <v>0</v>
      </c>
      <c r="O169" s="349">
        <f>'２斷絲.IAD.效率'!T169</f>
        <v>0</v>
      </c>
      <c r="P169" s="349">
        <f>'２斷絲.IAD.效率'!U169</f>
        <v>7614</v>
      </c>
      <c r="Q169" s="349">
        <f>'２斷絲.IAD.效率'!V169</f>
        <v>12</v>
      </c>
      <c r="R169" s="349">
        <f>'２斷絲.IAD.效率'!W169</f>
        <v>0</v>
      </c>
      <c r="S169" s="349">
        <f>'２斷絲.IAD.效率'!X169</f>
        <v>0</v>
      </c>
      <c r="T169" s="349">
        <f>'２斷絲.IAD.效率'!Y169</f>
        <v>7373</v>
      </c>
      <c r="U169" s="345"/>
      <c r="V169" s="346" t="str">
        <f>IF(ISNA(VLOOKUP(C169,條件!$A$1:$J$1011,8,0)),"",(VLOOKUP(C169,條件!$A$1:$J$1011,8,0)))</f>
        <v>P204</v>
      </c>
      <c r="W169" s="346">
        <f>IF(ISNA(VLOOKUP(V169,清單!$AG$1:$AH$19,2,1)),"",(VLOOKUP(V169,清單!$AG$1:$AH$19,2,1)))</f>
        <v>1.1890000000000001</v>
      </c>
      <c r="X169" s="346">
        <f>IF(ISNA(VLOOKUP(C169,條件!$A$1:$J$1011,9,0)),"",(VLOOKUP(C169,條件!$A$1:$J$1011,9,0)))</f>
        <v>2.2999999999999998</v>
      </c>
      <c r="Y169" s="346">
        <v>24</v>
      </c>
      <c r="Z169" s="346">
        <v>216</v>
      </c>
      <c r="AA169" s="346">
        <f t="shared" si="10"/>
        <v>3.3</v>
      </c>
      <c r="AB169" s="350">
        <f t="shared" si="11"/>
        <v>20340.460800000001</v>
      </c>
    </row>
    <row r="170" spans="1:28">
      <c r="A170" s="348">
        <f>'２斷絲.IAD.效率'!A170</f>
        <v>46147</v>
      </c>
      <c r="B170" s="338" t="str">
        <f>'２斷絲.IAD.效率'!B170</f>
        <v>A10</v>
      </c>
      <c r="C170" s="338" t="str">
        <f>'２斷絲.IAD.效率'!C170</f>
        <v>停機</v>
      </c>
      <c r="D170" s="338">
        <f>'２斷絲.IAD.效率'!D170</f>
        <v>0</v>
      </c>
      <c r="E170" s="349">
        <f>'２斷絲.IAD.效率'!J170</f>
        <v>0</v>
      </c>
      <c r="F170" s="349">
        <f>'２斷絲.IAD.效率'!K170</f>
        <v>0</v>
      </c>
      <c r="G170" s="349" t="str">
        <f>'２斷絲.IAD.效率'!L170</f>
        <v>停機</v>
      </c>
      <c r="H170" s="349">
        <f>'２斷絲.IAD.效率'!M170</f>
        <v>0</v>
      </c>
      <c r="I170" s="349">
        <f>'２斷絲.IAD.效率'!N170</f>
        <v>0</v>
      </c>
      <c r="J170" s="349">
        <f>'２斷絲.IAD.效率'!O170</f>
        <v>0</v>
      </c>
      <c r="K170" s="349" t="str">
        <f>'２斷絲.IAD.效率'!P170</f>
        <v>停機</v>
      </c>
      <c r="L170" s="349">
        <f>'２斷絲.IAD.效率'!Q170</f>
        <v>0</v>
      </c>
      <c r="M170" s="349">
        <f>'２斷絲.IAD.效率'!R170</f>
        <v>0</v>
      </c>
      <c r="N170" s="349">
        <f>'２斷絲.IAD.效率'!S170</f>
        <v>0</v>
      </c>
      <c r="O170" s="349" t="str">
        <f>'２斷絲.IAD.效率'!T170</f>
        <v>停機</v>
      </c>
      <c r="P170" s="349">
        <f>'２斷絲.IAD.效率'!U170</f>
        <v>0</v>
      </c>
      <c r="Q170" s="349">
        <f>'２斷絲.IAD.效率'!V170</f>
        <v>0</v>
      </c>
      <c r="R170" s="349">
        <f>'２斷絲.IAD.效率'!W170</f>
        <v>0</v>
      </c>
      <c r="S170" s="349" t="str">
        <f>'２斷絲.IAD.效率'!X170</f>
        <v>停機</v>
      </c>
      <c r="T170" s="349">
        <f>'２斷絲.IAD.效率'!Y170</f>
        <v>0</v>
      </c>
      <c r="U170" s="345" t="str">
        <f>IF(ISNA(VLOOKUP('２斷絲.IAD.效率'!C170,條件!$A$1:$J$1011,10,0)),"",(VLOOKUP('２斷絲.IAD.效率'!C170,條件!$A$1:$J$1011,10,0)))</f>
        <v/>
      </c>
      <c r="V170" s="346" t="str">
        <f>IF(ISNA(VLOOKUP(C170,條件!$A$1:$J$1011,8,0)),"",(VLOOKUP(C170,條件!$A$1:$J$1011,8,0)))</f>
        <v/>
      </c>
      <c r="W170" s="346" t="str">
        <f>IF(ISNA(VLOOKUP(V170,清單!$AG$1:$AH$19,2,1)),"",(VLOOKUP(V170,清單!$AG$1:$AH$19,2,1)))</f>
        <v/>
      </c>
      <c r="X170" s="346" t="str">
        <f>IF(ISNA(VLOOKUP(C170,條件!$A$1:$J$1011,9,0)),"",(VLOOKUP(C170,條件!$A$1:$J$1011,9,0)))</f>
        <v/>
      </c>
      <c r="Y170" s="346">
        <v>24</v>
      </c>
      <c r="Z170" s="346">
        <v>216</v>
      </c>
      <c r="AA170" s="346" t="str">
        <f t="shared" si="10"/>
        <v/>
      </c>
      <c r="AB170" s="350" t="str">
        <f t="shared" si="11"/>
        <v/>
      </c>
    </row>
    <row r="171" spans="1:28">
      <c r="A171" s="348">
        <f>'２斷絲.IAD.效率'!A171</f>
        <v>46147</v>
      </c>
      <c r="B171" s="338" t="str">
        <f>'２斷絲.IAD.效率'!B171</f>
        <v>A11</v>
      </c>
      <c r="C171" s="338" t="str">
        <f>'２斷絲.IAD.效率'!C171</f>
        <v>2F1YR2</v>
      </c>
      <c r="D171" s="338">
        <f>'２斷絲.IAD.效率'!D171</f>
        <v>0</v>
      </c>
      <c r="E171" s="349">
        <f>'２斷絲.IAD.效率'!J171</f>
        <v>23</v>
      </c>
      <c r="F171" s="349">
        <f>'２斷絲.IAD.效率'!K171</f>
        <v>0</v>
      </c>
      <c r="G171" s="349">
        <f>'２斷絲.IAD.效率'!L171</f>
        <v>8184</v>
      </c>
      <c r="H171" s="349">
        <f>'２斷絲.IAD.效率'!M171</f>
        <v>8777</v>
      </c>
      <c r="I171" s="349">
        <f>'２斷絲.IAD.效率'!N171</f>
        <v>10</v>
      </c>
      <c r="J171" s="349">
        <f>'２斷絲.IAD.效率'!O171</f>
        <v>0</v>
      </c>
      <c r="K171" s="349">
        <f>'２斷絲.IAD.效率'!P171</f>
        <v>8169</v>
      </c>
      <c r="L171" s="349">
        <f>'２斷絲.IAD.效率'!Q171</f>
        <v>8727</v>
      </c>
      <c r="M171" s="349">
        <f>'２斷絲.IAD.效率'!R171</f>
        <v>8</v>
      </c>
      <c r="N171" s="349">
        <f>'２斷絲.IAD.效率'!S171</f>
        <v>0</v>
      </c>
      <c r="O171" s="349">
        <f>'２斷絲.IAD.效率'!T171</f>
        <v>8194</v>
      </c>
      <c r="P171" s="349">
        <f>'２斷絲.IAD.效率'!U171</f>
        <v>8767</v>
      </c>
      <c r="Q171" s="349">
        <f>'２斷絲.IAD.效率'!V171</f>
        <v>23</v>
      </c>
      <c r="R171" s="349">
        <f>'２斷絲.IAD.效率'!W171</f>
        <v>2</v>
      </c>
      <c r="S171" s="349">
        <f>'２斷絲.IAD.效率'!X171</f>
        <v>8232</v>
      </c>
      <c r="T171" s="349">
        <f>'２斷絲.IAD.效率'!Y171</f>
        <v>8773</v>
      </c>
      <c r="U171" s="345" t="str">
        <f>IF(ISNA(VLOOKUP('２斷絲.IAD.效率'!C171,條件!$A$1:$J$1011,10,0)),"",(VLOOKUP('２斷絲.IAD.效率'!C171,條件!$A$1:$J$1011,10,0)))</f>
        <v>高壓</v>
      </c>
      <c r="V171" s="346" t="str">
        <f>IF(ISNA(VLOOKUP(C171,條件!$A$1:$J$1011,8,0)),"",(VLOOKUP(C171,條件!$A$1:$J$1011,8,0)))</f>
        <v>P203</v>
      </c>
      <c r="W171" s="346">
        <f>IF(ISNA(VLOOKUP(V171,清單!$AG$1:$AH$19,2,1)),"",(VLOOKUP(V171,清單!$AG$1:$AH$19,2,1)))</f>
        <v>0.91100000000000003</v>
      </c>
      <c r="X171" s="346">
        <f>IF(ISNA(VLOOKUP(C171,條件!$A$1:$J$1011,9,0)),"",(VLOOKUP(C171,條件!$A$1:$J$1011,9,0)))</f>
        <v>1.7</v>
      </c>
      <c r="Y171" s="346">
        <v>24</v>
      </c>
      <c r="Z171" s="346">
        <v>216</v>
      </c>
      <c r="AA171" s="346">
        <f t="shared" si="10"/>
        <v>2.7</v>
      </c>
      <c r="AB171" s="350">
        <f t="shared" si="11"/>
        <v>12751.084800000001</v>
      </c>
    </row>
    <row r="172" spans="1:28">
      <c r="A172" s="348">
        <f>'２斷絲.IAD.效率'!A172</f>
        <v>46147</v>
      </c>
      <c r="B172" s="338" t="str">
        <f>'２斷絲.IAD.效率'!B172</f>
        <v>A12</v>
      </c>
      <c r="C172" s="338" t="str">
        <f>'２斷絲.IAD.效率'!C172</f>
        <v>2F43N2</v>
      </c>
      <c r="D172" s="338" t="str">
        <f>'２斷絲.IAD.效率'!D172</f>
        <v>K</v>
      </c>
      <c r="E172" s="349">
        <f>'２斷絲.IAD.效率'!J172</f>
        <v>10</v>
      </c>
      <c r="F172" s="349">
        <f>'２斷絲.IAD.效率'!K172</f>
        <v>0</v>
      </c>
      <c r="G172" s="349">
        <f>'２斷絲.IAD.效率'!L172</f>
        <v>8717</v>
      </c>
      <c r="H172" s="349" t="str">
        <f>'２斷絲.IAD.效率'!M172</f>
        <v>停機</v>
      </c>
      <c r="I172" s="349">
        <f>'２斷絲.IAD.效率'!N172</f>
        <v>10</v>
      </c>
      <c r="J172" s="349">
        <f>'２斷絲.IAD.效率'!O172</f>
        <v>0</v>
      </c>
      <c r="K172" s="349">
        <f>'２斷絲.IAD.效率'!P172</f>
        <v>8517</v>
      </c>
      <c r="L172" s="349" t="str">
        <f>'２斷絲.IAD.效率'!Q172</f>
        <v>停機</v>
      </c>
      <c r="M172" s="349">
        <f>'２斷絲.IAD.效率'!R172</f>
        <v>6</v>
      </c>
      <c r="N172" s="349">
        <f>'２斷絲.IAD.效率'!S172</f>
        <v>0</v>
      </c>
      <c r="O172" s="349">
        <f>'２斷絲.IAD.效率'!T172</f>
        <v>8557</v>
      </c>
      <c r="P172" s="349" t="str">
        <f>'２斷絲.IAD.效率'!U172</f>
        <v>停機</v>
      </c>
      <c r="Q172" s="349">
        <f>'２斷絲.IAD.效率'!V172</f>
        <v>8</v>
      </c>
      <c r="R172" s="349">
        <f>'２斷絲.IAD.效率'!W172</f>
        <v>0</v>
      </c>
      <c r="S172" s="349">
        <f>'２斷絲.IAD.效率'!X172</f>
        <v>8617</v>
      </c>
      <c r="T172" s="349" t="str">
        <f>'２斷絲.IAD.效率'!Y172</f>
        <v>停機</v>
      </c>
      <c r="U172" s="345" t="str">
        <f>IF(ISNA(VLOOKUP('２斷絲.IAD.效率'!C172,條件!$A$1:$J$1011,10,0)),"",(VLOOKUP('２斷絲.IAD.效率'!C172,條件!$A$1:$J$1011,10,0)))</f>
        <v>低壓</v>
      </c>
      <c r="V172" s="346" t="str">
        <f>IF(ISNA(VLOOKUP(C172,條件!$A$1:$J$1011,8,0)),"",(VLOOKUP(C172,條件!$A$1:$J$1011,8,0)))</f>
        <v>P204</v>
      </c>
      <c r="W172" s="346">
        <f>IF(ISNA(VLOOKUP(V172,清單!$AG$1:$AH$19,2,1)),"",(VLOOKUP(V172,清單!$AG$1:$AH$19,2,1)))</f>
        <v>1.1890000000000001</v>
      </c>
      <c r="X172" s="346">
        <f>IF(ISNA(VLOOKUP(C172,條件!$A$1:$J$1011,9,0)),"",(VLOOKUP(C172,條件!$A$1:$J$1011,9,0)))</f>
        <v>2.1</v>
      </c>
      <c r="Y172" s="346">
        <v>24</v>
      </c>
      <c r="Z172" s="346">
        <v>216</v>
      </c>
      <c r="AA172" s="346">
        <f t="shared" si="10"/>
        <v>3.1</v>
      </c>
      <c r="AB172" s="350">
        <f t="shared" si="11"/>
        <v>19107.705600000001</v>
      </c>
    </row>
    <row r="173" spans="1:28">
      <c r="A173" s="348">
        <f>'２斷絲.IAD.效率'!A173</f>
        <v>46147</v>
      </c>
      <c r="B173" s="338" t="str">
        <f>'２斷絲.IAD.效率'!B173</f>
        <v>A13</v>
      </c>
      <c r="C173" s="338" t="str">
        <f>'２斷絲.IAD.效率'!C173</f>
        <v>2F08R2</v>
      </c>
      <c r="D173" s="338" t="str">
        <f>'２斷絲.IAD.效率'!D173</f>
        <v>G</v>
      </c>
      <c r="E173" s="349">
        <f>'２斷絲.IAD.效率'!J173</f>
        <v>22</v>
      </c>
      <c r="F173" s="349">
        <f>'２斷絲.IAD.效率'!K173</f>
        <v>4</v>
      </c>
      <c r="G173" s="349">
        <f>'２斷絲.IAD.效率'!L173</f>
        <v>9851</v>
      </c>
      <c r="H173" s="349">
        <f>'２斷絲.IAD.效率'!M173</f>
        <v>9858</v>
      </c>
      <c r="I173" s="349">
        <f>'２斷絲.IAD.效率'!N173</f>
        <v>8</v>
      </c>
      <c r="J173" s="349">
        <f>'２斷絲.IAD.效率'!O173</f>
        <v>0</v>
      </c>
      <c r="K173" s="349">
        <f>'２斷絲.IAD.效率'!P173</f>
        <v>9852</v>
      </c>
      <c r="L173" s="349">
        <f>'２斷絲.IAD.效率'!Q173</f>
        <v>9774</v>
      </c>
      <c r="M173" s="349">
        <f>'２斷絲.IAD.效率'!R173</f>
        <v>5</v>
      </c>
      <c r="N173" s="349">
        <f>'２斷絲.IAD.效率'!S173</f>
        <v>0</v>
      </c>
      <c r="O173" s="349">
        <f>'２斷絲.IAD.效率'!T173</f>
        <v>9769</v>
      </c>
      <c r="P173" s="349">
        <f>'２斷絲.IAD.效率'!U173</f>
        <v>9755</v>
      </c>
      <c r="Q173" s="349">
        <f>'２斷絲.IAD.效率'!V173</f>
        <v>17</v>
      </c>
      <c r="R173" s="349">
        <f>'２斷絲.IAD.效率'!W173</f>
        <v>0</v>
      </c>
      <c r="S173" s="349">
        <f>'２斷絲.IAD.效率'!X173</f>
        <v>9765</v>
      </c>
      <c r="T173" s="349">
        <f>'２斷絲.IAD.效率'!Y173</f>
        <v>9755</v>
      </c>
      <c r="U173" s="345" t="str">
        <f>IF(ISNA(VLOOKUP('２斷絲.IAD.效率'!C173,條件!$A$1:$J$1011,10,0)),"",(VLOOKUP('２斷絲.IAD.效率'!C173,條件!$A$1:$J$1011,10,0)))</f>
        <v>低壓</v>
      </c>
      <c r="V173" s="346" t="str">
        <f>IF(ISNA(VLOOKUP(C173,條件!$A$1:$J$1011,8,0)),"",(VLOOKUP(C173,條件!$A$1:$J$1011,8,0)))</f>
        <v>P142</v>
      </c>
      <c r="W173" s="346">
        <f>IF(ISNA(VLOOKUP(V173,清單!$AG$1:$AH$19,2,1)),"",(VLOOKUP(V173,清單!$AG$1:$AH$19,2,1)))</f>
        <v>0.56200000000000006</v>
      </c>
      <c r="X173" s="346">
        <f>IF(ISNA(VLOOKUP(C173,條件!$A$1:$J$1011,9,0)),"",(VLOOKUP(C173,條件!$A$1:$J$1011,9,0)))</f>
        <v>1.1000000000000001</v>
      </c>
      <c r="Y173" s="346">
        <v>24</v>
      </c>
      <c r="Z173" s="346">
        <v>216</v>
      </c>
      <c r="AA173" s="346">
        <f t="shared" si="10"/>
        <v>2.1</v>
      </c>
      <c r="AB173" s="350">
        <f t="shared" si="11"/>
        <v>6118.1568000000007</v>
      </c>
    </row>
    <row r="174" spans="1:28">
      <c r="A174" s="348">
        <f>'２斷絲.IAD.效率'!A174</f>
        <v>46147</v>
      </c>
      <c r="B174" s="338" t="str">
        <f>'２斷絲.IAD.效率'!B174</f>
        <v>A14</v>
      </c>
      <c r="C174" s="338" t="str">
        <f>'２斷絲.IAD.效率'!C174</f>
        <v>停機</v>
      </c>
      <c r="D174" s="338">
        <f>'２斷絲.IAD.效率'!D174</f>
        <v>0</v>
      </c>
      <c r="E174" s="349">
        <f>'２斷絲.IAD.效率'!J174</f>
        <v>0</v>
      </c>
      <c r="F174" s="349">
        <f>'２斷絲.IAD.效率'!K174</f>
        <v>0</v>
      </c>
      <c r="G174" s="349" t="str">
        <f>'２斷絲.IAD.效率'!L174</f>
        <v>停機</v>
      </c>
      <c r="H174" s="349">
        <f>'２斷絲.IAD.效率'!M174</f>
        <v>0</v>
      </c>
      <c r="I174" s="349">
        <f>'２斷絲.IAD.效率'!N174</f>
        <v>0</v>
      </c>
      <c r="J174" s="349">
        <f>'２斷絲.IAD.效率'!O174</f>
        <v>0</v>
      </c>
      <c r="K174" s="349" t="str">
        <f>'２斷絲.IAD.效率'!P174</f>
        <v>停機</v>
      </c>
      <c r="L174" s="349">
        <f>'２斷絲.IAD.效率'!Q174</f>
        <v>0</v>
      </c>
      <c r="M174" s="349">
        <f>'２斷絲.IAD.效率'!R174</f>
        <v>0</v>
      </c>
      <c r="N174" s="349">
        <f>'２斷絲.IAD.效率'!S174</f>
        <v>0</v>
      </c>
      <c r="O174" s="349" t="str">
        <f>'２斷絲.IAD.效率'!T174</f>
        <v>停機</v>
      </c>
      <c r="P174" s="349">
        <f>'２斷絲.IAD.效率'!U174</f>
        <v>0</v>
      </c>
      <c r="Q174" s="349">
        <f>'２斷絲.IAD.效率'!V174</f>
        <v>0</v>
      </c>
      <c r="R174" s="349">
        <f>'２斷絲.IAD.效率'!W174</f>
        <v>0</v>
      </c>
      <c r="S174" s="349" t="str">
        <f>'２斷絲.IAD.效率'!X174</f>
        <v>停機</v>
      </c>
      <c r="T174" s="349">
        <f>'２斷絲.IAD.效率'!Y174</f>
        <v>0</v>
      </c>
      <c r="U174" s="345" t="str">
        <f>IF(ISNA(VLOOKUP('２斷絲.IAD.效率'!C174,條件!$A$1:$J$1011,10,0)),"",(VLOOKUP('２斷絲.IAD.效率'!C174,條件!$A$1:$J$1011,10,0)))</f>
        <v/>
      </c>
      <c r="V174" s="346" t="str">
        <f>IF(ISNA(VLOOKUP(C174,條件!$A$1:$J$1011,8,0)),"",(VLOOKUP(C174,條件!$A$1:$J$1011,8,0)))</f>
        <v/>
      </c>
      <c r="W174" s="346" t="str">
        <f>IF(ISNA(VLOOKUP(V174,清單!$AG$1:$AH$19,2,1)),"",(VLOOKUP(V174,清單!$AG$1:$AH$19,2,1)))</f>
        <v/>
      </c>
      <c r="X174" s="346" t="str">
        <f>IF(ISNA(VLOOKUP(C174,條件!$A$1:$J$1011,9,0)),"",(VLOOKUP(C174,條件!$A$1:$J$1011,9,0)))</f>
        <v/>
      </c>
      <c r="Y174" s="346">
        <v>24</v>
      </c>
      <c r="Z174" s="346">
        <v>216</v>
      </c>
      <c r="AA174" s="346" t="str">
        <f t="shared" si="10"/>
        <v/>
      </c>
      <c r="AB174" s="350" t="str">
        <f t="shared" si="11"/>
        <v/>
      </c>
    </row>
    <row r="175" spans="1:28">
      <c r="A175" s="348">
        <f>'２斷絲.IAD.效率'!A175</f>
        <v>46147</v>
      </c>
      <c r="B175" s="338" t="str">
        <f>'２斷絲.IAD.效率'!B175</f>
        <v>A15</v>
      </c>
      <c r="C175" s="338" t="str">
        <f>'２斷絲.IAD.效率'!C175</f>
        <v>2F43G2</v>
      </c>
      <c r="D175" s="338">
        <f>'２斷絲.IAD.效率'!D175</f>
        <v>0</v>
      </c>
      <c r="E175" s="349">
        <f>'２斷絲.IAD.效率'!J175</f>
        <v>14</v>
      </c>
      <c r="F175" s="349">
        <f>'２斷絲.IAD.效率'!K175</f>
        <v>2</v>
      </c>
      <c r="G175" s="349">
        <f>'２斷絲.IAD.效率'!L175</f>
        <v>8791</v>
      </c>
      <c r="H175" s="349">
        <f>'２斷絲.IAD.效率'!M175</f>
        <v>8361</v>
      </c>
      <c r="I175" s="349">
        <f>'２斷絲.IAD.效率'!N175</f>
        <v>6</v>
      </c>
      <c r="J175" s="349">
        <f>'２斷絲.IAD.效率'!O175</f>
        <v>1</v>
      </c>
      <c r="K175" s="349">
        <f>'２斷絲.IAD.效率'!P175</f>
        <v>8807</v>
      </c>
      <c r="L175" s="349">
        <f>'２斷絲.IAD.效率'!Q175</f>
        <v>8271</v>
      </c>
      <c r="M175" s="349">
        <f>'２斷絲.IAD.效率'!R175</f>
        <v>3</v>
      </c>
      <c r="N175" s="349">
        <f>'２斷絲.IAD.效率'!S175</f>
        <v>0</v>
      </c>
      <c r="O175" s="349">
        <f>'２斷絲.IAD.效率'!T175</f>
        <v>8840</v>
      </c>
      <c r="P175" s="349">
        <f>'２斷絲.IAD.效率'!U175</f>
        <v>8372</v>
      </c>
      <c r="Q175" s="349">
        <f>'２斷絲.IAD.效率'!V175</f>
        <v>12</v>
      </c>
      <c r="R175" s="349">
        <f>'２斷絲.IAD.效率'!W175</f>
        <v>2</v>
      </c>
      <c r="S175" s="349">
        <f>'２斷絲.IAD.效率'!X175</f>
        <v>8770</v>
      </c>
      <c r="T175" s="349">
        <f>'２斷絲.IAD.效率'!Y175</f>
        <v>8414</v>
      </c>
      <c r="U175" s="345" t="str">
        <f>IF(ISNA(VLOOKUP('２斷絲.IAD.效率'!C175,條件!$A$1:$J$1011,10,0)),"",(VLOOKUP('２斷絲.IAD.效率'!C175,條件!$A$1:$J$1011,10,0)))</f>
        <v>低壓</v>
      </c>
      <c r="V175" s="346" t="str">
        <f>IF(ISNA(VLOOKUP(C175,條件!$A$1:$J$1011,8,0)),"",(VLOOKUP(C175,條件!$A$1:$J$1011,8,0)))</f>
        <v>P203</v>
      </c>
      <c r="W175" s="346">
        <f>IF(ISNA(VLOOKUP(V175,清單!$AG$1:$AH$19,2,1)),"",(VLOOKUP(V175,清單!$AG$1:$AH$19,2,1)))</f>
        <v>0.91100000000000003</v>
      </c>
      <c r="X175" s="346">
        <f>IF(ISNA(VLOOKUP(C175,條件!$A$1:$J$1011,9,0)),"",(VLOOKUP(C175,條件!$A$1:$J$1011,9,0)))</f>
        <v>3</v>
      </c>
      <c r="Y175" s="346">
        <v>24</v>
      </c>
      <c r="Z175" s="346">
        <v>216</v>
      </c>
      <c r="AA175" s="346">
        <f t="shared" si="10"/>
        <v>4</v>
      </c>
      <c r="AB175" s="350">
        <f t="shared" si="11"/>
        <v>18890.495999999999</v>
      </c>
    </row>
    <row r="176" spans="1:28">
      <c r="A176" s="348">
        <f>'２斷絲.IAD.效率'!A176</f>
        <v>46147</v>
      </c>
      <c r="B176" s="338" t="str">
        <f>'２斷絲.IAD.效率'!B176</f>
        <v>A16</v>
      </c>
      <c r="C176" s="338" t="str">
        <f>'２斷絲.IAD.效率'!C176</f>
        <v>停機</v>
      </c>
      <c r="D176" s="338">
        <f>'２斷絲.IAD.效率'!D176</f>
        <v>0</v>
      </c>
      <c r="E176" s="349">
        <f>'２斷絲.IAD.效率'!J176</f>
        <v>0</v>
      </c>
      <c r="F176" s="349">
        <f>'２斷絲.IAD.效率'!K176</f>
        <v>0</v>
      </c>
      <c r="G176" s="349" t="str">
        <f>'２斷絲.IAD.效率'!L176</f>
        <v>停機</v>
      </c>
      <c r="H176" s="349">
        <f>'２斷絲.IAD.效率'!M176</f>
        <v>0</v>
      </c>
      <c r="I176" s="349">
        <f>'２斷絲.IAD.效率'!N176</f>
        <v>0</v>
      </c>
      <c r="J176" s="349">
        <f>'２斷絲.IAD.效率'!O176</f>
        <v>0</v>
      </c>
      <c r="K176" s="349" t="str">
        <f>'２斷絲.IAD.效率'!P176</f>
        <v>停機</v>
      </c>
      <c r="L176" s="349">
        <f>'２斷絲.IAD.效率'!Q176</f>
        <v>0</v>
      </c>
      <c r="M176" s="349">
        <f>'２斷絲.IAD.效率'!R176</f>
        <v>0</v>
      </c>
      <c r="N176" s="349">
        <f>'２斷絲.IAD.效率'!S176</f>
        <v>0</v>
      </c>
      <c r="O176" s="349" t="str">
        <f>'２斷絲.IAD.效率'!T176</f>
        <v>停機</v>
      </c>
      <c r="P176" s="349">
        <f>'２斷絲.IAD.效率'!U176</f>
        <v>0</v>
      </c>
      <c r="Q176" s="349">
        <f>'２斷絲.IAD.效率'!V176</f>
        <v>0</v>
      </c>
      <c r="R176" s="349">
        <f>'２斷絲.IAD.效率'!W176</f>
        <v>0</v>
      </c>
      <c r="S176" s="349" t="str">
        <f>'２斷絲.IAD.效率'!X176</f>
        <v>停機</v>
      </c>
      <c r="T176" s="349">
        <f>'２斷絲.IAD.效率'!Y176</f>
        <v>0</v>
      </c>
      <c r="U176" s="345" t="str">
        <f>IF(ISNA(VLOOKUP('２斷絲.IAD.效率'!C176,條件!$A$1:$J$1011,10,0)),"",(VLOOKUP('２斷絲.IAD.效率'!C176,條件!$A$1:$J$1011,10,0)))</f>
        <v/>
      </c>
      <c r="V176" s="346" t="str">
        <f>IF(ISNA(VLOOKUP(C176,條件!$A$1:$J$1011,8,0)),"",(VLOOKUP(C176,條件!$A$1:$J$1011,8,0)))</f>
        <v/>
      </c>
      <c r="W176" s="346" t="str">
        <f>IF(ISNA(VLOOKUP(V176,清單!$AG$1:$AH$19,2,1)),"",(VLOOKUP(V176,清單!$AG$1:$AH$19,2,1)))</f>
        <v/>
      </c>
      <c r="X176" s="346" t="str">
        <f>IF(ISNA(VLOOKUP(C176,條件!$A$1:$J$1011,9,0)),"",(VLOOKUP(C176,條件!$A$1:$J$1011,9,0)))</f>
        <v/>
      </c>
      <c r="Y176" s="346">
        <v>24</v>
      </c>
      <c r="Z176" s="346">
        <v>216</v>
      </c>
      <c r="AA176" s="346" t="str">
        <f t="shared" si="10"/>
        <v/>
      </c>
      <c r="AB176" s="350" t="str">
        <f t="shared" si="11"/>
        <v/>
      </c>
    </row>
    <row r="177" spans="1:28">
      <c r="A177" s="348">
        <f>'２斷絲.IAD.效率'!A177</f>
        <v>46147</v>
      </c>
      <c r="B177" s="338" t="str">
        <f>'２斷絲.IAD.效率'!B177</f>
        <v>A17</v>
      </c>
      <c r="C177" s="338" t="str">
        <f>'２斷絲.IAD.效率'!C177</f>
        <v>停機</v>
      </c>
      <c r="D177" s="338">
        <f>'２斷絲.IAD.效率'!D177</f>
        <v>0</v>
      </c>
      <c r="E177" s="349">
        <f>'２斷絲.IAD.效率'!J177</f>
        <v>0</v>
      </c>
      <c r="F177" s="349">
        <f>'２斷絲.IAD.效率'!K177</f>
        <v>0</v>
      </c>
      <c r="G177" s="349" t="str">
        <f>'２斷絲.IAD.效率'!L177</f>
        <v>停機</v>
      </c>
      <c r="H177" s="349">
        <f>'２斷絲.IAD.效率'!M177</f>
        <v>0</v>
      </c>
      <c r="I177" s="349">
        <f>'２斷絲.IAD.效率'!N177</f>
        <v>0</v>
      </c>
      <c r="J177" s="349">
        <f>'２斷絲.IAD.效率'!O177</f>
        <v>0</v>
      </c>
      <c r="K177" s="349" t="str">
        <f>'２斷絲.IAD.效率'!P177</f>
        <v>停機</v>
      </c>
      <c r="L177" s="349">
        <f>'２斷絲.IAD.效率'!Q177</f>
        <v>0</v>
      </c>
      <c r="M177" s="349">
        <f>'２斷絲.IAD.效率'!R177</f>
        <v>0</v>
      </c>
      <c r="N177" s="349">
        <f>'２斷絲.IAD.效率'!S177</f>
        <v>0</v>
      </c>
      <c r="O177" s="349" t="str">
        <f>'２斷絲.IAD.效率'!T177</f>
        <v>停機</v>
      </c>
      <c r="P177" s="349">
        <f>'２斷絲.IAD.效率'!U177</f>
        <v>0</v>
      </c>
      <c r="Q177" s="349">
        <f>'２斷絲.IAD.效率'!V177</f>
        <v>0</v>
      </c>
      <c r="R177" s="349">
        <f>'２斷絲.IAD.效率'!W177</f>
        <v>0</v>
      </c>
      <c r="S177" s="349" t="str">
        <f>'２斷絲.IAD.效率'!X177</f>
        <v>停機</v>
      </c>
      <c r="T177" s="349">
        <f>'２斷絲.IAD.效率'!Y177</f>
        <v>0</v>
      </c>
      <c r="U177" s="345" t="str">
        <f>IF(ISNA(VLOOKUP('２斷絲.IAD.效率'!C177,條件!$A$1:$J$1011,10,0)),"",(VLOOKUP('２斷絲.IAD.效率'!C177,條件!$A$1:$J$1011,10,0)))</f>
        <v/>
      </c>
      <c r="V177" s="346" t="str">
        <f>IF(ISNA(VLOOKUP(C177,條件!$A$1:$J$1011,8,0)),"",(VLOOKUP(C177,條件!$A$1:$J$1011,8,0)))</f>
        <v/>
      </c>
      <c r="W177" s="346" t="str">
        <f>IF(ISNA(VLOOKUP(V177,清單!$AG$1:$AH$19,2,1)),"",(VLOOKUP(V177,清單!$AG$1:$AH$19,2,1)))</f>
        <v/>
      </c>
      <c r="X177" s="346" t="str">
        <f>IF(ISNA(VLOOKUP(C177,條件!$A$1:$J$1011,9,0)),"",(VLOOKUP(C177,條件!$A$1:$J$1011,9,0)))</f>
        <v/>
      </c>
      <c r="Y177" s="346">
        <v>24</v>
      </c>
      <c r="Z177" s="346">
        <v>216</v>
      </c>
      <c r="AA177" s="346" t="str">
        <f t="shared" si="10"/>
        <v/>
      </c>
      <c r="AB177" s="350" t="str">
        <f t="shared" si="11"/>
        <v/>
      </c>
    </row>
    <row r="178" spans="1:28">
      <c r="A178" s="348">
        <f>'２斷絲.IAD.效率'!A178</f>
        <v>46147</v>
      </c>
      <c r="B178" s="338" t="str">
        <f>'２斷絲.IAD.效率'!B178</f>
        <v>A18</v>
      </c>
      <c r="C178" s="338" t="str">
        <f>'２斷絲.IAD.效率'!C178</f>
        <v>2F43K2</v>
      </c>
      <c r="D178" s="338" t="str">
        <f>'２斷絲.IAD.效率'!D178</f>
        <v>K</v>
      </c>
      <c r="E178" s="349">
        <f>'２斷絲.IAD.效率'!J178</f>
        <v>24</v>
      </c>
      <c r="F178" s="349">
        <f>'２斷絲.IAD.效率'!K178</f>
        <v>2</v>
      </c>
      <c r="G178" s="349">
        <f>'２斷絲.IAD.效率'!L178</f>
        <v>9132</v>
      </c>
      <c r="H178" s="349">
        <f>'２斷絲.IAD.效率'!M178</f>
        <v>8831</v>
      </c>
      <c r="I178" s="349">
        <f>'２斷絲.IAD.效率'!N178</f>
        <v>14</v>
      </c>
      <c r="J178" s="349">
        <f>'２斷絲.IAD.效率'!O178</f>
        <v>0</v>
      </c>
      <c r="K178" s="349">
        <f>'２斷絲.IAD.效率'!P178</f>
        <v>8803</v>
      </c>
      <c r="L178" s="349">
        <f>'２斷絲.IAD.效率'!Q178</f>
        <v>8769</v>
      </c>
      <c r="M178" s="349">
        <f>'２斷絲.IAD.效率'!R178</f>
        <v>20</v>
      </c>
      <c r="N178" s="349">
        <f>'２斷絲.IAD.效率'!S178</f>
        <v>0</v>
      </c>
      <c r="O178" s="349">
        <f>'２斷絲.IAD.效率'!T178</f>
        <v>8819</v>
      </c>
      <c r="P178" s="349">
        <f>'２斷絲.IAD.效率'!U178</f>
        <v>8787</v>
      </c>
      <c r="Q178" s="349">
        <f>'２斷絲.IAD.效率'!V178</f>
        <v>24</v>
      </c>
      <c r="R178" s="349">
        <f>'２斷絲.IAD.效率'!W178</f>
        <v>0</v>
      </c>
      <c r="S178" s="349">
        <f>'２斷絲.IAD.效率'!X178</f>
        <v>9030</v>
      </c>
      <c r="T178" s="349">
        <f>'２斷絲.IAD.效率'!Y178</f>
        <v>8879</v>
      </c>
      <c r="U178" s="345" t="str">
        <f>IF(ISNA(VLOOKUP('２斷絲.IAD.效率'!C178,條件!$A$1:$J$1011,10,0)),"",(VLOOKUP('２斷絲.IAD.效率'!C178,條件!$A$1:$J$1011,10,0)))</f>
        <v>低壓</v>
      </c>
      <c r="V178" s="346" t="str">
        <f>IF(ISNA(VLOOKUP(C178,條件!$A$1:$J$1011,8,0)),"",(VLOOKUP(C178,條件!$A$1:$J$1011,8,0)))</f>
        <v>P204</v>
      </c>
      <c r="W178" s="346">
        <f>IF(ISNA(VLOOKUP(V178,清單!$AG$1:$AH$19,2,1)),"",(VLOOKUP(V178,清單!$AG$1:$AH$19,2,1)))</f>
        <v>1.1890000000000001</v>
      </c>
      <c r="X178" s="346">
        <f>IF(ISNA(VLOOKUP(C178,條件!$A$1:$J$1011,9,0)),"",(VLOOKUP(C178,條件!$A$1:$J$1011,9,0)))</f>
        <v>2.2999999999999998</v>
      </c>
      <c r="Y178" s="346">
        <v>24</v>
      </c>
      <c r="Z178" s="346">
        <v>216</v>
      </c>
      <c r="AA178" s="346">
        <f t="shared" si="10"/>
        <v>3.3</v>
      </c>
      <c r="AB178" s="350">
        <f t="shared" si="11"/>
        <v>20340.460800000001</v>
      </c>
    </row>
    <row r="179" spans="1:28">
      <c r="A179" s="348">
        <f>'２斷絲.IAD.效率'!A179</f>
        <v>46147</v>
      </c>
      <c r="B179" s="338" t="str">
        <f>'２斷絲.IAD.效率'!B179</f>
        <v>A19</v>
      </c>
      <c r="C179" s="338" t="str">
        <f>'２斷絲.IAD.效率'!C179</f>
        <v>2F43M1</v>
      </c>
      <c r="D179" s="338">
        <f>'２斷絲.IAD.效率'!D179</f>
        <v>0</v>
      </c>
      <c r="E179" s="349">
        <f>'２斷絲.IAD.效率'!J179</f>
        <v>8</v>
      </c>
      <c r="F179" s="349">
        <f>'２斷絲.IAD.效率'!K179</f>
        <v>0</v>
      </c>
      <c r="G179" s="349">
        <f>'２斷絲.IAD.效率'!L179</f>
        <v>9584</v>
      </c>
      <c r="H179" s="349">
        <f>'２斷絲.IAD.效率'!M179</f>
        <v>9143</v>
      </c>
      <c r="I179" s="349">
        <f>'２斷絲.IAD.效率'!N179</f>
        <v>12</v>
      </c>
      <c r="J179" s="349">
        <f>'２斷絲.IAD.效率'!O179</f>
        <v>2</v>
      </c>
      <c r="K179" s="349">
        <f>'２斷絲.IAD.效率'!P179</f>
        <v>9502</v>
      </c>
      <c r="L179" s="349">
        <f>'２斷絲.IAD.效率'!Q179</f>
        <v>9159</v>
      </c>
      <c r="M179" s="349">
        <f>'２斷絲.IAD.效率'!R179</f>
        <v>7</v>
      </c>
      <c r="N179" s="349">
        <f>'２斷絲.IAD.效率'!S179</f>
        <v>0</v>
      </c>
      <c r="O179" s="349">
        <f>'２斷絲.IAD.效率'!T179</f>
        <v>9334</v>
      </c>
      <c r="P179" s="349">
        <f>'２斷絲.IAD.效率'!U179</f>
        <v>9142</v>
      </c>
      <c r="Q179" s="349">
        <f>'２斷絲.IAD.效率'!V179</f>
        <v>17</v>
      </c>
      <c r="R179" s="349">
        <f>'２斷絲.IAD.效率'!W179</f>
        <v>4</v>
      </c>
      <c r="S179" s="349">
        <f>'２斷絲.IAD.效率'!X179</f>
        <v>9277</v>
      </c>
      <c r="T179" s="349">
        <f>'２斷絲.IAD.效率'!Y179</f>
        <v>8896</v>
      </c>
      <c r="U179" s="345" t="str">
        <f>IF(ISNA(VLOOKUP('２斷絲.IAD.效率'!C179,條件!$A$1:$J$1011,10,0)),"",(VLOOKUP('２斷絲.IAD.效率'!C179,條件!$A$1:$J$1011,10,0)))</f>
        <v>低壓</v>
      </c>
      <c r="V179" s="346" t="str">
        <f>IF(ISNA(VLOOKUP(C179,條件!$A$1:$J$1011,8,0)),"",(VLOOKUP(C179,條件!$A$1:$J$1011,8,0)))</f>
        <v>P203</v>
      </c>
      <c r="W179" s="346">
        <f>IF(ISNA(VLOOKUP(V179,清單!$AG$1:$AH$19,2,1)),"",(VLOOKUP(V179,清單!$AG$1:$AH$19,2,1)))</f>
        <v>0.91100000000000003</v>
      </c>
      <c r="X179" s="346">
        <f>IF(ISNA(VLOOKUP(C179,條件!$A$1:$J$1011,9,0)),"",(VLOOKUP(C179,條件!$A$1:$J$1011,9,0)))</f>
        <v>1.9</v>
      </c>
      <c r="Y179" s="346">
        <v>24</v>
      </c>
      <c r="Z179" s="346">
        <v>216</v>
      </c>
      <c r="AA179" s="346">
        <f t="shared" si="10"/>
        <v>2.9</v>
      </c>
      <c r="AB179" s="350">
        <f t="shared" si="11"/>
        <v>13695.6096</v>
      </c>
    </row>
    <row r="180" spans="1:28">
      <c r="A180" s="348">
        <f>'２斷絲.IAD.效率'!A180</f>
        <v>46147</v>
      </c>
      <c r="B180" s="338" t="str">
        <f>'２斷絲.IAD.效率'!B180</f>
        <v>A20</v>
      </c>
      <c r="C180" s="338" t="str">
        <f>'２斷絲.IAD.效率'!C180</f>
        <v>停機</v>
      </c>
      <c r="D180" s="338">
        <f>'２斷絲.IAD.效率'!D180</f>
        <v>0</v>
      </c>
      <c r="E180" s="349">
        <f>'２斷絲.IAD.效率'!J180</f>
        <v>0</v>
      </c>
      <c r="F180" s="349">
        <f>'２斷絲.IAD.效率'!K180</f>
        <v>0</v>
      </c>
      <c r="G180" s="349" t="str">
        <f>'２斷絲.IAD.效率'!L180</f>
        <v>停機</v>
      </c>
      <c r="H180" s="349">
        <f>'２斷絲.IAD.效率'!M180</f>
        <v>0</v>
      </c>
      <c r="I180" s="349">
        <f>'２斷絲.IAD.效率'!N180</f>
        <v>0</v>
      </c>
      <c r="J180" s="349">
        <f>'２斷絲.IAD.效率'!O180</f>
        <v>0</v>
      </c>
      <c r="K180" s="349" t="str">
        <f>'２斷絲.IAD.效率'!P180</f>
        <v>停機</v>
      </c>
      <c r="L180" s="349">
        <f>'２斷絲.IAD.效率'!Q180</f>
        <v>0</v>
      </c>
      <c r="M180" s="349">
        <f>'２斷絲.IAD.效率'!R180</f>
        <v>0</v>
      </c>
      <c r="N180" s="349">
        <f>'２斷絲.IAD.效率'!S180</f>
        <v>0</v>
      </c>
      <c r="O180" s="349" t="str">
        <f>'２斷絲.IAD.效率'!T180</f>
        <v>停機</v>
      </c>
      <c r="P180" s="349">
        <f>'２斷絲.IAD.效率'!U180</f>
        <v>0</v>
      </c>
      <c r="Q180" s="349">
        <f>'２斷絲.IAD.效率'!V180</f>
        <v>0</v>
      </c>
      <c r="R180" s="349">
        <f>'２斷絲.IAD.效率'!W180</f>
        <v>0</v>
      </c>
      <c r="S180" s="349" t="str">
        <f>'２斷絲.IAD.效率'!X180</f>
        <v>停機</v>
      </c>
      <c r="T180" s="349">
        <f>'２斷絲.IAD.效率'!Y180</f>
        <v>0</v>
      </c>
      <c r="U180" s="345" t="str">
        <f>IF(ISNA(VLOOKUP('２斷絲.IAD.效率'!C180,條件!$A$1:$J$1011,10,0)),"",(VLOOKUP('２斷絲.IAD.效率'!C180,條件!$A$1:$J$1011,10,0)))</f>
        <v/>
      </c>
      <c r="V180" s="346" t="str">
        <f>IF(ISNA(VLOOKUP(C180,條件!$A$1:$J$1011,8,0)),"",(VLOOKUP(C180,條件!$A$1:$J$1011,8,0)))</f>
        <v/>
      </c>
      <c r="W180" s="346" t="str">
        <f>IF(ISNA(VLOOKUP(V180,清單!$AG$1:$AH$19,2,1)),"",(VLOOKUP(V180,清單!$AG$1:$AH$19,2,1)))</f>
        <v/>
      </c>
      <c r="X180" s="346" t="str">
        <f>IF(ISNA(VLOOKUP(C180,條件!$A$1:$J$1011,9,0)),"",(VLOOKUP(C180,條件!$A$1:$J$1011,9,0)))</f>
        <v/>
      </c>
      <c r="Y180" s="346">
        <v>24</v>
      </c>
      <c r="Z180" s="346">
        <v>216</v>
      </c>
      <c r="AA180" s="346" t="str">
        <f t="shared" si="10"/>
        <v/>
      </c>
      <c r="AB180" s="350" t="str">
        <f t="shared" si="11"/>
        <v/>
      </c>
    </row>
    <row r="181" spans="1:28">
      <c r="A181" s="348">
        <f>'２斷絲.IAD.效率'!A181</f>
        <v>46147</v>
      </c>
      <c r="B181" s="338" t="str">
        <f>'２斷絲.IAD.效率'!B181</f>
        <v>A21</v>
      </c>
      <c r="C181" s="338" t="str">
        <f>'２斷絲.IAD.效率'!C181</f>
        <v>2F29I1</v>
      </c>
      <c r="D181" s="338">
        <f>'２斷絲.IAD.效率'!D181</f>
        <v>0</v>
      </c>
      <c r="E181" s="349">
        <f>'２斷絲.IAD.效率'!J181</f>
        <v>18</v>
      </c>
      <c r="F181" s="349">
        <f>'２斷絲.IAD.效率'!K181</f>
        <v>0</v>
      </c>
      <c r="G181" s="349">
        <f>'２斷絲.IAD.效率'!L181</f>
        <v>7823</v>
      </c>
      <c r="H181" s="349">
        <f>'２斷絲.IAD.效率'!M181</f>
        <v>8106</v>
      </c>
      <c r="I181" s="349">
        <f>'２斷絲.IAD.效率'!N181</f>
        <v>8</v>
      </c>
      <c r="J181" s="349">
        <f>'２斷絲.IAD.效率'!O181</f>
        <v>0</v>
      </c>
      <c r="K181" s="349">
        <f>'２斷絲.IAD.效率'!P181</f>
        <v>7797</v>
      </c>
      <c r="L181" s="349">
        <f>'２斷絲.IAD.效率'!Q181</f>
        <v>8023</v>
      </c>
      <c r="M181" s="349">
        <f>'２斷絲.IAD.效率'!R181</f>
        <v>7</v>
      </c>
      <c r="N181" s="349">
        <f>'２斷絲.IAD.效率'!S181</f>
        <v>0</v>
      </c>
      <c r="O181" s="349">
        <f>'２斷絲.IAD.效率'!T181</f>
        <v>7867</v>
      </c>
      <c r="P181" s="349">
        <f>'２斷絲.IAD.效率'!U181</f>
        <v>8042</v>
      </c>
      <c r="Q181" s="349">
        <f>'２斷絲.IAD.效率'!V181</f>
        <v>15</v>
      </c>
      <c r="R181" s="349">
        <f>'２斷絲.IAD.效率'!W181</f>
        <v>0</v>
      </c>
      <c r="S181" s="349">
        <f>'２斷絲.IAD.效率'!X181</f>
        <v>7916</v>
      </c>
      <c r="T181" s="349">
        <f>'２斷絲.IAD.效率'!Y181</f>
        <v>8118</v>
      </c>
      <c r="U181" s="345" t="str">
        <f>IF(ISNA(VLOOKUP('２斷絲.IAD.效率'!C181,條件!$A$1:$J$1011,10,0)),"",(VLOOKUP('２斷絲.IAD.效率'!C181,條件!$A$1:$J$1011,10,0)))</f>
        <v>低壓</v>
      </c>
      <c r="V181" s="346" t="str">
        <f>IF(ISNA(VLOOKUP(C181,條件!$A$1:$J$1011,8,0)),"",(VLOOKUP(C181,條件!$A$1:$J$1011,8,0)))</f>
        <v>P123</v>
      </c>
      <c r="W181" s="346">
        <f>IF(ISNA(VLOOKUP(V181,清單!$AG$1:$AH$19,2,1)),"",(VLOOKUP(V181,清單!$AG$1:$AH$19,2,1)))</f>
        <v>0.66900000000000004</v>
      </c>
      <c r="X181" s="346">
        <f>IF(ISNA(VLOOKUP(C181,條件!$A$1:$J$1011,9,0)),"",(VLOOKUP(C181,條件!$A$1:$J$1011,9,0)))</f>
        <v>2.4</v>
      </c>
      <c r="Y181" s="346">
        <v>24</v>
      </c>
      <c r="Z181" s="346">
        <v>216</v>
      </c>
      <c r="AA181" s="346">
        <f t="shared" si="10"/>
        <v>3.4</v>
      </c>
      <c r="AB181" s="350">
        <f t="shared" si="11"/>
        <v>11791.526400000002</v>
      </c>
    </row>
    <row r="182" spans="1:28">
      <c r="A182" s="348">
        <f>'２斷絲.IAD.效率'!A182</f>
        <v>46147</v>
      </c>
      <c r="B182" s="338" t="str">
        <f>'２斷絲.IAD.效率'!B182</f>
        <v>A22</v>
      </c>
      <c r="C182" s="338" t="str">
        <f>'２斷絲.IAD.效率'!C182</f>
        <v>停機</v>
      </c>
      <c r="D182" s="338">
        <f>'２斷絲.IAD.效率'!D182</f>
        <v>0</v>
      </c>
      <c r="E182" s="349">
        <f>'２斷絲.IAD.效率'!J182</f>
        <v>0</v>
      </c>
      <c r="F182" s="349">
        <f>'２斷絲.IAD.效率'!K182</f>
        <v>0</v>
      </c>
      <c r="G182" s="349" t="str">
        <f>'２斷絲.IAD.效率'!L182</f>
        <v>停機</v>
      </c>
      <c r="H182" s="349">
        <f>'２斷絲.IAD.效率'!M182</f>
        <v>0</v>
      </c>
      <c r="I182" s="349">
        <f>'２斷絲.IAD.效率'!N182</f>
        <v>0</v>
      </c>
      <c r="J182" s="349">
        <f>'２斷絲.IAD.效率'!O182</f>
        <v>0</v>
      </c>
      <c r="K182" s="349" t="str">
        <f>'２斷絲.IAD.效率'!P182</f>
        <v>停機</v>
      </c>
      <c r="L182" s="349">
        <f>'２斷絲.IAD.效率'!Q182</f>
        <v>0</v>
      </c>
      <c r="M182" s="349">
        <f>'２斷絲.IAD.效率'!R182</f>
        <v>0</v>
      </c>
      <c r="N182" s="349">
        <f>'２斷絲.IAD.效率'!S182</f>
        <v>0</v>
      </c>
      <c r="O182" s="349" t="str">
        <f>'２斷絲.IAD.效率'!T182</f>
        <v>停機</v>
      </c>
      <c r="P182" s="349">
        <f>'２斷絲.IAD.效率'!U182</f>
        <v>0</v>
      </c>
      <c r="Q182" s="349">
        <f>'２斷絲.IAD.效率'!V182</f>
        <v>0</v>
      </c>
      <c r="R182" s="349">
        <f>'２斷絲.IAD.效率'!W182</f>
        <v>0</v>
      </c>
      <c r="S182" s="349" t="str">
        <f>'２斷絲.IAD.效率'!X182</f>
        <v>停機</v>
      </c>
      <c r="T182" s="349">
        <f>'２斷絲.IAD.效率'!Y182</f>
        <v>0</v>
      </c>
      <c r="U182" s="345" t="str">
        <f>IF(ISNA(VLOOKUP('２斷絲.IAD.效率'!C182,條件!$A$1:$J$1011,10,0)),"",(VLOOKUP('２斷絲.IAD.效率'!C182,條件!$A$1:$J$1011,10,0)))</f>
        <v/>
      </c>
      <c r="V182" s="346" t="str">
        <f>IF(ISNA(VLOOKUP(C182,條件!$A$1:$J$1011,8,0)),"",(VLOOKUP(C182,條件!$A$1:$J$1011,8,0)))</f>
        <v/>
      </c>
      <c r="W182" s="346" t="str">
        <f>IF(ISNA(VLOOKUP(V182,清單!$AG$1:$AH$19,2,1)),"",(VLOOKUP(V182,清單!$AG$1:$AH$19,2,1)))</f>
        <v/>
      </c>
      <c r="X182" s="346" t="str">
        <f>IF(ISNA(VLOOKUP(C182,條件!$A$1:$J$1011,9,0)),"",(VLOOKUP(C182,條件!$A$1:$J$1011,9,0)))</f>
        <v/>
      </c>
      <c r="Y182" s="346">
        <v>24</v>
      </c>
      <c r="Z182" s="346">
        <v>216</v>
      </c>
      <c r="AA182" s="346" t="str">
        <f t="shared" si="10"/>
        <v/>
      </c>
      <c r="AB182" s="350" t="str">
        <f t="shared" si="11"/>
        <v/>
      </c>
    </row>
    <row r="183" spans="1:28">
      <c r="A183" s="348">
        <f>'２斷絲.IAD.效率'!A183</f>
        <v>46147</v>
      </c>
      <c r="B183" s="338" t="str">
        <f>'２斷絲.IAD.效率'!B183</f>
        <v>A23</v>
      </c>
      <c r="C183" s="338" t="str">
        <f>'２斷絲.IAD.效率'!C183</f>
        <v>停機</v>
      </c>
      <c r="D183" s="338">
        <f>'２斷絲.IAD.效率'!D183</f>
        <v>0</v>
      </c>
      <c r="E183" s="349">
        <f>'２斷絲.IAD.效率'!J183</f>
        <v>0</v>
      </c>
      <c r="F183" s="349">
        <f>'２斷絲.IAD.效率'!K183</f>
        <v>0</v>
      </c>
      <c r="G183" s="349" t="str">
        <f>'２斷絲.IAD.效率'!L183</f>
        <v>停機</v>
      </c>
      <c r="H183" s="349">
        <f>'２斷絲.IAD.效率'!M183</f>
        <v>0</v>
      </c>
      <c r="I183" s="349">
        <f>'２斷絲.IAD.效率'!N183</f>
        <v>0</v>
      </c>
      <c r="J183" s="349">
        <f>'２斷絲.IAD.效率'!O183</f>
        <v>0</v>
      </c>
      <c r="K183" s="349" t="str">
        <f>'２斷絲.IAD.效率'!P183</f>
        <v>停機</v>
      </c>
      <c r="L183" s="349">
        <f>'２斷絲.IAD.效率'!Q183</f>
        <v>0</v>
      </c>
      <c r="M183" s="349">
        <f>'２斷絲.IAD.效率'!R183</f>
        <v>0</v>
      </c>
      <c r="N183" s="349">
        <f>'２斷絲.IAD.效率'!S183</f>
        <v>0</v>
      </c>
      <c r="O183" s="349" t="str">
        <f>'２斷絲.IAD.效率'!T183</f>
        <v>停機</v>
      </c>
      <c r="P183" s="349">
        <f>'２斷絲.IAD.效率'!U183</f>
        <v>0</v>
      </c>
      <c r="Q183" s="349">
        <f>'２斷絲.IAD.效率'!V183</f>
        <v>0</v>
      </c>
      <c r="R183" s="349">
        <f>'２斷絲.IAD.效率'!W183</f>
        <v>0</v>
      </c>
      <c r="S183" s="349" t="str">
        <f>'２斷絲.IAD.效率'!X183</f>
        <v>停機</v>
      </c>
      <c r="T183" s="349">
        <f>'２斷絲.IAD.效率'!Y183</f>
        <v>0</v>
      </c>
      <c r="U183" s="345" t="str">
        <f>IF(ISNA(VLOOKUP('２斷絲.IAD.效率'!C183,條件!$A$1:$J$1011,10,0)),"",(VLOOKUP('２斷絲.IAD.效率'!C183,條件!$A$1:$J$1011,10,0)))</f>
        <v/>
      </c>
      <c r="V183" s="346" t="str">
        <f>IF(ISNA(VLOOKUP(C183,條件!$A$1:$J$1011,8,0)),"",(VLOOKUP(C183,條件!$A$1:$J$1011,8,0)))</f>
        <v/>
      </c>
      <c r="W183" s="346" t="str">
        <f>IF(ISNA(VLOOKUP(V183,清單!$AG$1:$AH$19,2,1)),"",(VLOOKUP(V183,清單!$AG$1:$AH$19,2,1)))</f>
        <v/>
      </c>
      <c r="X183" s="346" t="str">
        <f>IF(ISNA(VLOOKUP(C183,條件!$A$1:$J$1011,9,0)),"",(VLOOKUP(C183,條件!$A$1:$J$1011,9,0)))</f>
        <v/>
      </c>
      <c r="Y183" s="346">
        <v>24</v>
      </c>
      <c r="Z183" s="346">
        <v>216</v>
      </c>
      <c r="AA183" s="346" t="str">
        <f t="shared" si="10"/>
        <v/>
      </c>
      <c r="AB183" s="350" t="str">
        <f t="shared" si="11"/>
        <v/>
      </c>
    </row>
    <row r="184" spans="1:28">
      <c r="A184" s="348">
        <f>'２斷絲.IAD.效率'!A184</f>
        <v>46147</v>
      </c>
      <c r="B184" s="338" t="str">
        <f>'２斷絲.IAD.效率'!B184</f>
        <v>A24</v>
      </c>
      <c r="C184" s="338" t="str">
        <f>'２斷絲.IAD.效率'!C184</f>
        <v>2F6IC1</v>
      </c>
      <c r="D184" s="338">
        <f>'２斷絲.IAD.效率'!D184</f>
        <v>0</v>
      </c>
      <c r="E184" s="349">
        <f>'２斷絲.IAD.效率'!J184</f>
        <v>40</v>
      </c>
      <c r="F184" s="349">
        <f>'２斷絲.IAD.效率'!K184</f>
        <v>0</v>
      </c>
      <c r="G184" s="349">
        <f>'２斷絲.IAD.效率'!L184</f>
        <v>7694</v>
      </c>
      <c r="H184" s="349">
        <f>'２斷絲.IAD.效率'!M184</f>
        <v>8832</v>
      </c>
      <c r="I184" s="349">
        <f>'２斷絲.IAD.效率'!N184</f>
        <v>20</v>
      </c>
      <c r="J184" s="349">
        <f>'２斷絲.IAD.效率'!O184</f>
        <v>0</v>
      </c>
      <c r="K184" s="349">
        <f>'２斷絲.IAD.效率'!P184</f>
        <v>7054</v>
      </c>
      <c r="L184" s="349">
        <f>'２斷絲.IAD.效率'!Q184</f>
        <v>8170</v>
      </c>
      <c r="M184" s="349">
        <f>'２斷絲.IAD.效率'!R184</f>
        <v>36</v>
      </c>
      <c r="N184" s="349">
        <f>'２斷絲.IAD.效率'!S184</f>
        <v>0</v>
      </c>
      <c r="O184" s="349">
        <f>'２斷絲.IAD.效率'!T184</f>
        <v>7282</v>
      </c>
      <c r="P184" s="349">
        <f>'２斷絲.IAD.效率'!U184</f>
        <v>7966</v>
      </c>
      <c r="Q184" s="349">
        <f>'２斷絲.IAD.效率'!V184</f>
        <v>54</v>
      </c>
      <c r="R184" s="349">
        <f>'２斷絲.IAD.效率'!W184</f>
        <v>0</v>
      </c>
      <c r="S184" s="349">
        <f>'２斷絲.IAD.效率'!X184</f>
        <v>7839</v>
      </c>
      <c r="T184" s="349">
        <f>'２斷絲.IAD.效率'!Y184</f>
        <v>8432</v>
      </c>
      <c r="U184" s="345" t="str">
        <f>IF(ISNA(VLOOKUP('２斷絲.IAD.效率'!C184,條件!$A$1:$J$1011,10,0)),"",(VLOOKUP('２斷絲.IAD.效率'!C184,條件!$A$1:$J$1011,10,0)))</f>
        <v>低壓</v>
      </c>
      <c r="V184" s="346" t="str">
        <f>IF(ISNA(VLOOKUP(C184,條件!$A$1:$J$1011,8,0)),"",(VLOOKUP(C184,條件!$A$1:$J$1011,8,0)))</f>
        <v>P227</v>
      </c>
      <c r="W184" s="346">
        <f>IF(ISNA(VLOOKUP(V184,清單!$AG$1:$AH$19,2,1)),"",(VLOOKUP(V184,清單!$AG$1:$AH$19,2,1)))</f>
        <v>1.859</v>
      </c>
      <c r="X184" s="346">
        <f>IF(ISNA(VLOOKUP(C184,條件!$A$1:$J$1011,9,0)),"",(VLOOKUP(C184,條件!$A$1:$J$1011,9,0)))</f>
        <v>1.6</v>
      </c>
      <c r="Y184" s="346">
        <v>24</v>
      </c>
      <c r="Z184" s="346">
        <v>216</v>
      </c>
      <c r="AA184" s="346">
        <f t="shared" si="10"/>
        <v>2.6</v>
      </c>
      <c r="AB184" s="350">
        <f t="shared" si="11"/>
        <v>25056.345600000001</v>
      </c>
    </row>
    <row r="185" spans="1:28">
      <c r="A185" s="348">
        <f>'２斷絲.IAD.效率'!A185</f>
        <v>46147</v>
      </c>
      <c r="B185" s="338" t="str">
        <f>'２斷絲.IAD.效率'!B185</f>
        <v>J07</v>
      </c>
      <c r="C185" s="338" t="str">
        <f>'２斷絲.IAD.效率'!C185</f>
        <v>停機</v>
      </c>
      <c r="D185" s="338">
        <f>'２斷絲.IAD.效率'!D185</f>
        <v>0</v>
      </c>
      <c r="E185" s="349">
        <f>'２斷絲.IAD.效率'!J185</f>
        <v>0</v>
      </c>
      <c r="F185" s="349">
        <f>'２斷絲.IAD.效率'!K185</f>
        <v>0</v>
      </c>
      <c r="G185" s="349" t="str">
        <f>'２斷絲.IAD.效率'!L185</f>
        <v>停機</v>
      </c>
      <c r="H185" s="349">
        <f>'２斷絲.IAD.效率'!M185</f>
        <v>0</v>
      </c>
      <c r="I185" s="349">
        <f>'２斷絲.IAD.效率'!N185</f>
        <v>0</v>
      </c>
      <c r="J185" s="349">
        <f>'２斷絲.IAD.效率'!O185</f>
        <v>0</v>
      </c>
      <c r="K185" s="349" t="str">
        <f>'２斷絲.IAD.效率'!P185</f>
        <v>停機</v>
      </c>
      <c r="L185" s="349">
        <f>'２斷絲.IAD.效率'!Q185</f>
        <v>0</v>
      </c>
      <c r="M185" s="349">
        <f>'２斷絲.IAD.效率'!R185</f>
        <v>0</v>
      </c>
      <c r="N185" s="349">
        <f>'２斷絲.IAD.效率'!S185</f>
        <v>0</v>
      </c>
      <c r="O185" s="349" t="str">
        <f>'２斷絲.IAD.效率'!T185</f>
        <v>停機</v>
      </c>
      <c r="P185" s="349">
        <f>'２斷絲.IAD.效率'!U185</f>
        <v>0</v>
      </c>
      <c r="Q185" s="349">
        <f>'２斷絲.IAD.效率'!V185</f>
        <v>0</v>
      </c>
      <c r="R185" s="349">
        <f>'２斷絲.IAD.效率'!W185</f>
        <v>0</v>
      </c>
      <c r="S185" s="349" t="str">
        <f>'２斷絲.IAD.效率'!X185</f>
        <v>停機</v>
      </c>
      <c r="T185" s="349">
        <f>'２斷絲.IAD.效率'!Y185</f>
        <v>0</v>
      </c>
      <c r="U185" s="345" t="str">
        <f>IF(ISNA(VLOOKUP('２斷絲.IAD.效率'!C185,條件!$A$1:$J$1011,10,0)),"",(VLOOKUP('２斷絲.IAD.效率'!C185,條件!$A$1:$J$1011,10,0)))</f>
        <v/>
      </c>
      <c r="V185" s="346" t="str">
        <f>IF(ISNA(VLOOKUP(C185,條件!$A$1:$J$1011,8,0)),"",(VLOOKUP(C185,條件!$A$1:$J$1011,8,0)))</f>
        <v/>
      </c>
      <c r="W185" s="346" t="str">
        <f>IF(ISNA(VLOOKUP(V185,清單!$AG$1:$AH$19,2,1)),"",(VLOOKUP(V185,清單!$AG$1:$AH$19,2,1)))</f>
        <v/>
      </c>
      <c r="X185" s="346" t="str">
        <f>IF(ISNA(VLOOKUP(C185,條件!$A$1:$J$1011,9,0)),"",(VLOOKUP(C185,條件!$A$1:$J$1011,9,0)))</f>
        <v/>
      </c>
      <c r="Y185" s="346">
        <v>24</v>
      </c>
      <c r="Z185" s="346">
        <v>216</v>
      </c>
      <c r="AA185" s="346" t="str">
        <f t="shared" si="10"/>
        <v/>
      </c>
      <c r="AB185" s="350" t="str">
        <f t="shared" si="11"/>
        <v/>
      </c>
    </row>
    <row r="186" spans="1:28">
      <c r="A186" s="348">
        <f>'２斷絲.IAD.效率'!A186</f>
        <v>46147</v>
      </c>
      <c r="B186" s="338" t="str">
        <f>'２斷絲.IAD.效率'!B186</f>
        <v>J08</v>
      </c>
      <c r="C186" s="338" t="str">
        <f>'２斷絲.IAD.效率'!C186</f>
        <v>2F6GW2</v>
      </c>
      <c r="D186" s="338" t="str">
        <f>'２斷絲.IAD.效率'!D186</f>
        <v>K</v>
      </c>
      <c r="E186" s="349">
        <f>'２斷絲.IAD.效率'!J186</f>
        <v>0</v>
      </c>
      <c r="F186" s="349">
        <f>'２斷絲.IAD.效率'!K186</f>
        <v>0</v>
      </c>
      <c r="G186" s="349" t="str">
        <f>'２斷絲.IAD.效率'!L186</f>
        <v>了機</v>
      </c>
      <c r="H186" s="349">
        <f>'２斷絲.IAD.效率'!M186</f>
        <v>0</v>
      </c>
      <c r="I186" s="349">
        <f>'２斷絲.IAD.效率'!N186</f>
        <v>0</v>
      </c>
      <c r="J186" s="349">
        <f>'２斷絲.IAD.效率'!O186</f>
        <v>0</v>
      </c>
      <c r="K186" s="349" t="str">
        <f>'２斷絲.IAD.效率'!P186</f>
        <v>了機</v>
      </c>
      <c r="L186" s="349">
        <f>'２斷絲.IAD.效率'!Q186</f>
        <v>0</v>
      </c>
      <c r="M186" s="349">
        <f>'２斷絲.IAD.效率'!R186</f>
        <v>0</v>
      </c>
      <c r="N186" s="349">
        <f>'２斷絲.IAD.效率'!S186</f>
        <v>0</v>
      </c>
      <c r="O186" s="349" t="str">
        <f>'２斷絲.IAD.效率'!T186</f>
        <v>了機</v>
      </c>
      <c r="P186" s="349">
        <f>'２斷絲.IAD.效率'!U186</f>
        <v>0</v>
      </c>
      <c r="Q186" s="349">
        <f>'２斷絲.IAD.效率'!V186</f>
        <v>0</v>
      </c>
      <c r="R186" s="349">
        <f>'２斷絲.IAD.效率'!W186</f>
        <v>0</v>
      </c>
      <c r="S186" s="349" t="str">
        <f>'２斷絲.IAD.效率'!X186</f>
        <v>了機</v>
      </c>
      <c r="T186" s="349">
        <f>'２斷絲.IAD.效率'!Y186</f>
        <v>0</v>
      </c>
      <c r="U186" s="345" t="str">
        <f>IF(ISNA(VLOOKUP('２斷絲.IAD.效率'!C186,條件!$A$1:$J$1011,10,0)),"",(VLOOKUP('２斷絲.IAD.效率'!C186,條件!$A$1:$J$1011,10,0)))</f>
        <v>低壓</v>
      </c>
      <c r="V186" s="346" t="str">
        <f>IF(ISNA(VLOOKUP(C186,條件!$A$1:$J$1011,8,0)),"",(VLOOKUP(C186,條件!$A$1:$J$1011,8,0)))</f>
        <v>P227</v>
      </c>
      <c r="W186" s="346">
        <f>IF(ISNA(VLOOKUP(V186,清單!$AG$1:$AH$19,2,1)),"",(VLOOKUP(V186,清單!$AG$1:$AH$19,2,1)))</f>
        <v>1.859</v>
      </c>
      <c r="X186" s="346">
        <f>IF(ISNA(VLOOKUP(C186,條件!$A$1:$J$1011,9,0)),"",(VLOOKUP(C186,條件!$A$1:$J$1011,9,0)))</f>
        <v>2.1</v>
      </c>
      <c r="Y186" s="346">
        <v>24</v>
      </c>
      <c r="Z186" s="346">
        <v>216</v>
      </c>
      <c r="AA186" s="346">
        <f t="shared" si="10"/>
        <v>3.1</v>
      </c>
      <c r="AB186" s="350">
        <f t="shared" si="11"/>
        <v>29874.873599999999</v>
      </c>
    </row>
    <row r="187" spans="1:28">
      <c r="A187" s="348">
        <f>'２斷絲.IAD.效率'!A187</f>
        <v>46147</v>
      </c>
      <c r="B187" s="338" t="str">
        <f>'２斷絲.IAD.效率'!B187</f>
        <v>J09</v>
      </c>
      <c r="C187" s="338" t="str">
        <f>'２斷絲.IAD.效率'!C187</f>
        <v>停機</v>
      </c>
      <c r="D187" s="338">
        <f>'２斷絲.IAD.效率'!D187</f>
        <v>0</v>
      </c>
      <c r="E187" s="349">
        <f>'２斷絲.IAD.效率'!J187</f>
        <v>0</v>
      </c>
      <c r="F187" s="349">
        <f>'２斷絲.IAD.效率'!K187</f>
        <v>0</v>
      </c>
      <c r="G187" s="349" t="str">
        <f>'２斷絲.IAD.效率'!L187</f>
        <v>停機</v>
      </c>
      <c r="H187" s="349">
        <f>'２斷絲.IAD.效率'!M187</f>
        <v>0</v>
      </c>
      <c r="I187" s="349">
        <f>'２斷絲.IAD.效率'!N187</f>
        <v>0</v>
      </c>
      <c r="J187" s="349">
        <f>'２斷絲.IAD.效率'!O187</f>
        <v>0</v>
      </c>
      <c r="K187" s="349" t="str">
        <f>'２斷絲.IAD.效率'!P187</f>
        <v>停機</v>
      </c>
      <c r="L187" s="349">
        <f>'２斷絲.IAD.效率'!Q187</f>
        <v>0</v>
      </c>
      <c r="M187" s="349">
        <f>'２斷絲.IAD.效率'!R187</f>
        <v>0</v>
      </c>
      <c r="N187" s="349">
        <f>'２斷絲.IAD.效率'!S187</f>
        <v>0</v>
      </c>
      <c r="O187" s="349" t="str">
        <f>'２斷絲.IAD.效率'!T187</f>
        <v>停機</v>
      </c>
      <c r="P187" s="349">
        <f>'２斷絲.IAD.效率'!U187</f>
        <v>0</v>
      </c>
      <c r="Q187" s="349">
        <f>'２斷絲.IAD.效率'!V187</f>
        <v>0</v>
      </c>
      <c r="R187" s="349">
        <f>'２斷絲.IAD.效率'!W187</f>
        <v>0</v>
      </c>
      <c r="S187" s="349" t="str">
        <f>'２斷絲.IAD.效率'!X187</f>
        <v>停機</v>
      </c>
      <c r="T187" s="349">
        <f>'２斷絲.IAD.效率'!Y187</f>
        <v>0</v>
      </c>
      <c r="U187" s="345" t="str">
        <f>IF(ISNA(VLOOKUP('２斷絲.IAD.效率'!C187,條件!$A$1:$J$1011,10,0)),"",(VLOOKUP('２斷絲.IAD.效率'!C187,條件!$A$1:$J$1011,10,0)))</f>
        <v/>
      </c>
      <c r="V187" s="346" t="str">
        <f>IF(ISNA(VLOOKUP(C187,條件!$A$1:$J$1011,8,0)),"",(VLOOKUP(C187,條件!$A$1:$J$1011,8,0)))</f>
        <v/>
      </c>
      <c r="W187" s="346" t="str">
        <f>IF(ISNA(VLOOKUP(V187,清單!$AG$1:$AH$19,2,1)),"",(VLOOKUP(V187,清單!$AG$1:$AH$19,2,1)))</f>
        <v/>
      </c>
      <c r="X187" s="346" t="str">
        <f>IF(ISNA(VLOOKUP(C187,條件!$A$1:$J$1011,9,0)),"",(VLOOKUP(C187,條件!$A$1:$J$1011,9,0)))</f>
        <v/>
      </c>
      <c r="Y187" s="346">
        <v>24</v>
      </c>
      <c r="Z187" s="346">
        <v>216</v>
      </c>
      <c r="AA187" s="346" t="str">
        <f t="shared" si="10"/>
        <v/>
      </c>
      <c r="AB187" s="350" t="str">
        <f t="shared" si="11"/>
        <v/>
      </c>
    </row>
    <row r="188" spans="1:28">
      <c r="A188" s="348">
        <f>'２斷絲.IAD.效率'!A188</f>
        <v>46147</v>
      </c>
      <c r="B188" s="338" t="str">
        <f>'２斷絲.IAD.效率'!B188</f>
        <v>T01</v>
      </c>
      <c r="C188" s="338" t="str">
        <f>'２斷絲.IAD.效率'!C188</f>
        <v>2F6GU2</v>
      </c>
      <c r="D188" s="338" t="str">
        <f>'２斷絲.IAD.效率'!D188</f>
        <v>K</v>
      </c>
      <c r="E188" s="349">
        <f>'２斷絲.IAD.效率'!J188</f>
        <v>0</v>
      </c>
      <c r="F188" s="349">
        <f>'２斷絲.IAD.效率'!K188</f>
        <v>0</v>
      </c>
      <c r="G188" s="349" t="str">
        <f>'２斷絲.IAD.效率'!L188</f>
        <v>清車</v>
      </c>
      <c r="H188" s="349">
        <f>'２斷絲.IAD.效率'!M188</f>
        <v>0</v>
      </c>
      <c r="I188" s="349">
        <f>'２斷絲.IAD.效率'!N188</f>
        <v>0</v>
      </c>
      <c r="J188" s="349">
        <f>'２斷絲.IAD.效率'!O188</f>
        <v>0</v>
      </c>
      <c r="K188" s="349" t="str">
        <f>'２斷絲.IAD.效率'!P188</f>
        <v>清車</v>
      </c>
      <c r="L188" s="349">
        <f>'２斷絲.IAD.效率'!Q188</f>
        <v>0</v>
      </c>
      <c r="M188" s="349">
        <f>'２斷絲.IAD.效率'!R188</f>
        <v>0</v>
      </c>
      <c r="N188" s="349">
        <f>'２斷絲.IAD.效率'!S188</f>
        <v>0</v>
      </c>
      <c r="O188" s="349" t="str">
        <f>'２斷絲.IAD.效率'!T188</f>
        <v>清車</v>
      </c>
      <c r="P188" s="349">
        <f>'２斷絲.IAD.效率'!U188</f>
        <v>0</v>
      </c>
      <c r="Q188" s="349">
        <f>'２斷絲.IAD.效率'!V188</f>
        <v>0</v>
      </c>
      <c r="R188" s="349">
        <f>'２斷絲.IAD.效率'!W188</f>
        <v>0</v>
      </c>
      <c r="S188" s="349" t="str">
        <f>'２斷絲.IAD.效率'!X188</f>
        <v>清車</v>
      </c>
      <c r="T188" s="349">
        <f>'２斷絲.IAD.效率'!Y188</f>
        <v>0</v>
      </c>
      <c r="U188" s="345" t="str">
        <f>IF(ISNA(VLOOKUP('２斷絲.IAD.效率'!C188,條件!$A$1:$J$1011,10,0)),"",(VLOOKUP('２斷絲.IAD.效率'!C188,條件!$A$1:$J$1011,10,0)))</f>
        <v>高壓</v>
      </c>
      <c r="V188" s="346" t="str">
        <f>IF(ISNA(VLOOKUP(C188,條件!$A$1:$J$1011,8,0)),"",(VLOOKUP(C188,條件!$A$1:$J$1011,8,0)))</f>
        <v>P204</v>
      </c>
      <c r="W188" s="346">
        <f>IF(ISNA(VLOOKUP(V188,清單!$AG$1:$AH$19,2,1)),"",(VLOOKUP(V188,清單!$AG$1:$AH$19,2,1)))</f>
        <v>1.1890000000000001</v>
      </c>
      <c r="X188" s="346">
        <f>IF(ISNA(VLOOKUP(C188,條件!$A$1:$J$1011,9,0)),"",(VLOOKUP(C188,條件!$A$1:$J$1011,9,0)))</f>
        <v>2.9</v>
      </c>
      <c r="Y188" s="346">
        <v>24</v>
      </c>
      <c r="Z188" s="346">
        <v>216</v>
      </c>
      <c r="AA188" s="346">
        <f t="shared" si="10"/>
        <v>3.9</v>
      </c>
      <c r="AB188" s="350">
        <f t="shared" si="11"/>
        <v>24038.7264</v>
      </c>
    </row>
    <row r="189" spans="1:28">
      <c r="A189" s="348">
        <f>'２斷絲.IAD.效率'!A189</f>
        <v>46147</v>
      </c>
      <c r="B189" s="338" t="str">
        <f>'２斷絲.IAD.效率'!B189</f>
        <v>T02</v>
      </c>
      <c r="C189" s="338" t="str">
        <f>'２斷絲.IAD.效率'!C189</f>
        <v>2F6IE2</v>
      </c>
      <c r="D189" s="338" t="str">
        <f>'２斷絲.IAD.效率'!D189</f>
        <v>K</v>
      </c>
      <c r="E189" s="349">
        <f>'２斷絲.IAD.效率'!J189</f>
        <v>0</v>
      </c>
      <c r="F189" s="349">
        <f>'２斷絲.IAD.效率'!K189</f>
        <v>0</v>
      </c>
      <c r="G189" s="349" t="str">
        <f>'２斷絲.IAD.效率'!L189</f>
        <v>改紡</v>
      </c>
      <c r="H189" s="349">
        <f>'２斷絲.IAD.效率'!M189</f>
        <v>0</v>
      </c>
      <c r="I189" s="349">
        <f>'２斷絲.IAD.效率'!N189</f>
        <v>0</v>
      </c>
      <c r="J189" s="349">
        <f>'２斷絲.IAD.效率'!O189</f>
        <v>0</v>
      </c>
      <c r="K189" s="349" t="str">
        <f>'２斷絲.IAD.效率'!P189</f>
        <v>改紡</v>
      </c>
      <c r="L189" s="349">
        <f>'２斷絲.IAD.效率'!Q189</f>
        <v>0</v>
      </c>
      <c r="M189" s="349">
        <f>'２斷絲.IAD.效率'!R189</f>
        <v>0</v>
      </c>
      <c r="N189" s="349">
        <f>'２斷絲.IAD.效率'!S189</f>
        <v>0</v>
      </c>
      <c r="O189" s="349" t="str">
        <f>'２斷絲.IAD.效率'!T189</f>
        <v>開車</v>
      </c>
      <c r="P189" s="349">
        <f>'２斷絲.IAD.效率'!U189</f>
        <v>0</v>
      </c>
      <c r="Q189" s="349">
        <f>'２斷絲.IAD.效率'!V189</f>
        <v>38</v>
      </c>
      <c r="R189" s="349">
        <f>'２斷絲.IAD.效率'!W189</f>
        <v>0</v>
      </c>
      <c r="S189" s="349">
        <f>'２斷絲.IAD.效率'!X189</f>
        <v>9350</v>
      </c>
      <c r="T189" s="349">
        <f>'２斷絲.IAD.效率'!Y189</f>
        <v>9630</v>
      </c>
      <c r="U189" s="345" t="str">
        <f>IF(ISNA(VLOOKUP('２斷絲.IAD.效率'!C189,條件!$A$1:$J$1011,10,0)),"",(VLOOKUP('２斷絲.IAD.效率'!C189,條件!$A$1:$J$1011,10,0)))</f>
        <v>低壓</v>
      </c>
      <c r="V189" s="346" t="str">
        <f>IF(ISNA(VLOOKUP(C189,條件!$A$1:$J$1011,8,0)),"",(VLOOKUP(C189,條件!$A$1:$J$1011,8,0)))</f>
        <v>P204</v>
      </c>
      <c r="W189" s="346">
        <f>IF(ISNA(VLOOKUP(V189,清單!$AG$1:$AH$19,2,1)),"",(VLOOKUP(V189,清單!$AG$1:$AH$19,2,1)))</f>
        <v>1.1890000000000001</v>
      </c>
      <c r="X189" s="346">
        <f>IF(ISNA(VLOOKUP(C189,條件!$A$1:$J$1011,9,0)),"",(VLOOKUP(C189,條件!$A$1:$J$1011,9,0)))</f>
        <v>2.9</v>
      </c>
      <c r="Y189" s="346">
        <v>24</v>
      </c>
      <c r="Z189" s="346">
        <v>216</v>
      </c>
      <c r="AA189" s="346">
        <f t="shared" si="10"/>
        <v>3.9</v>
      </c>
      <c r="AB189" s="350">
        <f t="shared" si="11"/>
        <v>24038.7264</v>
      </c>
    </row>
    <row r="190" spans="1:28">
      <c r="A190" s="348">
        <f>'２斷絲.IAD.效率'!A190</f>
        <v>46147</v>
      </c>
      <c r="B190" s="338" t="str">
        <f>'２斷絲.IAD.效率'!B190</f>
        <v>T03</v>
      </c>
      <c r="C190" s="338" t="str">
        <f>'２斷絲.IAD.效率'!C190</f>
        <v>2F6IB1</v>
      </c>
      <c r="D190" s="338">
        <f>'２斷絲.IAD.效率'!D190</f>
        <v>0</v>
      </c>
      <c r="E190" s="349">
        <f>'２斷絲.IAD.效率'!J190</f>
        <v>12</v>
      </c>
      <c r="F190" s="349">
        <f>'２斷絲.IAD.效率'!K190</f>
        <v>0</v>
      </c>
      <c r="G190" s="349">
        <f>'２斷絲.IAD.效率'!L190</f>
        <v>9540</v>
      </c>
      <c r="H190" s="349">
        <f>'２斷絲.IAD.效率'!M190</f>
        <v>0</v>
      </c>
      <c r="I190" s="349">
        <f>'２斷絲.IAD.效率'!N190</f>
        <v>11</v>
      </c>
      <c r="J190" s="349">
        <f>'２斷絲.IAD.效率'!O190</f>
        <v>0</v>
      </c>
      <c r="K190" s="349">
        <f>'２斷絲.IAD.效率'!P190</f>
        <v>9540</v>
      </c>
      <c r="L190" s="349">
        <f>'２斷絲.IAD.效率'!Q190</f>
        <v>0</v>
      </c>
      <c r="M190" s="349">
        <f>'２斷絲.IAD.效率'!R190</f>
        <v>0</v>
      </c>
      <c r="N190" s="349">
        <f>'２斷絲.IAD.效率'!S190</f>
        <v>0</v>
      </c>
      <c r="O190" s="349">
        <f>'２斷絲.IAD.效率'!T190</f>
        <v>8420</v>
      </c>
      <c r="P190" s="349">
        <f>'２斷絲.IAD.效率'!U190</f>
        <v>0</v>
      </c>
      <c r="Q190" s="349">
        <f>'２斷絲.IAD.效率'!V190</f>
        <v>36</v>
      </c>
      <c r="R190" s="349">
        <f>'２斷絲.IAD.效率'!W190</f>
        <v>1</v>
      </c>
      <c r="S190" s="349">
        <f>'２斷絲.IAD.效率'!X190</f>
        <v>9170</v>
      </c>
      <c r="T190" s="349">
        <f>'２斷絲.IAD.效率'!Y190</f>
        <v>0</v>
      </c>
      <c r="U190" s="345" t="str">
        <f>IF(ISNA(VLOOKUP('２斷絲.IAD.效率'!C190,條件!$A$1:$J$1011,10,0)),"",(VLOOKUP('２斷絲.IAD.效率'!C190,條件!$A$1:$J$1011,10,0)))</f>
        <v>低壓</v>
      </c>
      <c r="V190" s="346" t="str">
        <f>IF(ISNA(VLOOKUP(C190,條件!$A$1:$J$1011,8,0)),"",(VLOOKUP(C190,條件!$A$1:$J$1011,8,0)))</f>
        <v>P204</v>
      </c>
      <c r="W190" s="346">
        <f>IF(ISNA(VLOOKUP(V190,清單!$AG$1:$AH$19,2,1)),"",(VLOOKUP(V190,清單!$AG$1:$AH$19,2,1)))</f>
        <v>1.1890000000000001</v>
      </c>
      <c r="X190" s="346">
        <f>IF(ISNA(VLOOKUP(C190,條件!$A$1:$J$1011,9,0)),"",(VLOOKUP(C190,條件!$A$1:$J$1011,9,0)))</f>
        <v>1.7</v>
      </c>
      <c r="Y190" s="346">
        <v>24</v>
      </c>
      <c r="Z190" s="346">
        <v>216</v>
      </c>
      <c r="AA190" s="346">
        <f t="shared" ref="AA190:AA205" si="12">IF(X190="","",X190+1)</f>
        <v>2.7</v>
      </c>
      <c r="AB190" s="350">
        <f t="shared" ref="AB190:AB205" si="13">IF(AA190="","",W190*Z190*AA190*Y190)</f>
        <v>16642.195200000002</v>
      </c>
    </row>
    <row r="191" spans="1:28">
      <c r="A191" s="348">
        <f>'２斷絲.IAD.效率'!A191</f>
        <v>46147</v>
      </c>
      <c r="B191" s="338" t="str">
        <f>'２斷絲.IAD.效率'!B191</f>
        <v>T03</v>
      </c>
      <c r="C191" s="338" t="str">
        <f>'２斷絲.IAD.效率'!C191</f>
        <v>2F6ID2</v>
      </c>
      <c r="D191" s="338">
        <f>'２斷絲.IAD.效率'!D191</f>
        <v>0</v>
      </c>
      <c r="E191" s="349">
        <f>'２斷絲.IAD.效率'!J191</f>
        <v>23</v>
      </c>
      <c r="F191" s="349">
        <f>'２斷絲.IAD.效率'!K191</f>
        <v>0</v>
      </c>
      <c r="G191" s="349">
        <f>'２斷絲.IAD.效率'!L191</f>
        <v>9720</v>
      </c>
      <c r="H191" s="349">
        <f>'２斷絲.IAD.效率'!M191</f>
        <v>0</v>
      </c>
      <c r="I191" s="349">
        <f>'２斷絲.IAD.效率'!N191</f>
        <v>8</v>
      </c>
      <c r="J191" s="349">
        <f>'２斷絲.IAD.效率'!O191</f>
        <v>0</v>
      </c>
      <c r="K191" s="349">
        <f>'２斷絲.IAD.效率'!P191</f>
        <v>9810</v>
      </c>
      <c r="L191" s="349">
        <f>'２斷絲.IAD.效率'!Q191</f>
        <v>0</v>
      </c>
      <c r="M191" s="349">
        <f>'２斷絲.IAD.效率'!R191</f>
        <v>0</v>
      </c>
      <c r="N191" s="349">
        <f>'２斷絲.IAD.效率'!S191</f>
        <v>0</v>
      </c>
      <c r="O191" s="349">
        <f>'２斷絲.IAD.效率'!T191</f>
        <v>0</v>
      </c>
      <c r="P191" s="349">
        <f>'２斷絲.IAD.效率'!U191</f>
        <v>9170</v>
      </c>
      <c r="Q191" s="349">
        <f>'２斷絲.IAD.效率'!V191</f>
        <v>27</v>
      </c>
      <c r="R191" s="349">
        <f>'２斷絲.IAD.效率'!W191</f>
        <v>2</v>
      </c>
      <c r="S191" s="349">
        <f>'２斷絲.IAD.效率'!X191</f>
        <v>0</v>
      </c>
      <c r="T191" s="349">
        <f>'２斷絲.IAD.效率'!Y191</f>
        <v>9350</v>
      </c>
      <c r="U191" s="345"/>
      <c r="V191" s="346" t="str">
        <f>IF(ISNA(VLOOKUP(C191,條件!$A$1:$J$1011,8,0)),"",(VLOOKUP(C191,條件!$A$1:$J$1011,8,0)))</f>
        <v>P204</v>
      </c>
      <c r="W191" s="346">
        <f>IF(ISNA(VLOOKUP(V191,清單!$AG$1:$AH$19,2,1)),"",(VLOOKUP(V191,清單!$AG$1:$AH$19,2,1)))</f>
        <v>1.1890000000000001</v>
      </c>
      <c r="X191" s="346">
        <f>IF(ISNA(VLOOKUP(C191,條件!$A$1:$J$1011,9,0)),"",(VLOOKUP(C191,條件!$A$1:$J$1011,9,0)))</f>
        <v>2.4</v>
      </c>
      <c r="Y191" s="346">
        <v>24</v>
      </c>
      <c r="Z191" s="346">
        <v>216</v>
      </c>
      <c r="AA191" s="346">
        <f t="shared" si="12"/>
        <v>3.4</v>
      </c>
      <c r="AB191" s="350">
        <f t="shared" si="13"/>
        <v>20956.838400000001</v>
      </c>
    </row>
    <row r="192" spans="1:28">
      <c r="A192" s="348">
        <f>'２斷絲.IAD.效率'!A192</f>
        <v>46147</v>
      </c>
      <c r="B192" s="338" t="str">
        <f>'２斷絲.IAD.效率'!B192</f>
        <v>T04</v>
      </c>
      <c r="C192" s="338" t="str">
        <f>'２斷絲.IAD.效率'!C192</f>
        <v>2F6GZ3</v>
      </c>
      <c r="D192" s="338">
        <f>'２斷絲.IAD.效率'!D192</f>
        <v>0</v>
      </c>
      <c r="E192" s="349">
        <f>'２斷絲.IAD.效率'!J192</f>
        <v>0</v>
      </c>
      <c r="F192" s="349">
        <f>'２斷絲.IAD.效率'!K192</f>
        <v>0</v>
      </c>
      <c r="G192" s="349" t="str">
        <f>'２斷絲.IAD.效率'!L192</f>
        <v>了機</v>
      </c>
      <c r="H192" s="349" t="str">
        <f>'２斷絲.IAD.效率'!M192</f>
        <v>了機</v>
      </c>
      <c r="I192" s="349">
        <f>'２斷絲.IAD.效率'!N192</f>
        <v>0</v>
      </c>
      <c r="J192" s="349">
        <f>'２斷絲.IAD.效率'!O192</f>
        <v>0</v>
      </c>
      <c r="K192" s="349" t="str">
        <f>'２斷絲.IAD.效率'!P192</f>
        <v>停機</v>
      </c>
      <c r="L192" s="349" t="str">
        <f>'２斷絲.IAD.效率'!Q192</f>
        <v>了機</v>
      </c>
      <c r="M192" s="349">
        <f>'２斷絲.IAD.效率'!R192</f>
        <v>0</v>
      </c>
      <c r="N192" s="349">
        <f>'２斷絲.IAD.效率'!S192</f>
        <v>0</v>
      </c>
      <c r="O192" s="349" t="str">
        <f>'２斷絲.IAD.效率'!T192</f>
        <v>停機</v>
      </c>
      <c r="P192" s="349" t="str">
        <f>'２斷絲.IAD.效率'!U192</f>
        <v>了機</v>
      </c>
      <c r="Q192" s="349">
        <f>'２斷絲.IAD.效率'!V192</f>
        <v>0</v>
      </c>
      <c r="R192" s="349">
        <f>'２斷絲.IAD.效率'!W192</f>
        <v>0</v>
      </c>
      <c r="S192" s="349" t="str">
        <f>'２斷絲.IAD.效率'!X192</f>
        <v>停機</v>
      </c>
      <c r="T192" s="349" t="str">
        <f>'２斷絲.IAD.效率'!Y192</f>
        <v>了機</v>
      </c>
      <c r="U192" s="345" t="str">
        <f>IF(ISNA(VLOOKUP('２斷絲.IAD.效率'!C192,條件!$A$1:$J$1011,10,0)),"",(VLOOKUP('２斷絲.IAD.效率'!C192,條件!$A$1:$J$1011,10,0)))</f>
        <v>低壓</v>
      </c>
      <c r="V192" s="346" t="str">
        <f>IF(ISNA(VLOOKUP(C192,條件!$A$1:$J$1011,8,0)),"",(VLOOKUP(C192,條件!$A$1:$J$1011,8,0)))</f>
        <v>P204</v>
      </c>
      <c r="W192" s="346">
        <f>IF(ISNA(VLOOKUP(V192,清單!$AG$1:$AH$19,2,1)),"",(VLOOKUP(V192,清單!$AG$1:$AH$19,2,1)))</f>
        <v>1.1890000000000001</v>
      </c>
      <c r="X192" s="346">
        <f>IF(ISNA(VLOOKUP(C192,條件!$A$1:$J$1011,9,0)),"",(VLOOKUP(C192,條件!$A$1:$J$1011,9,0)))</f>
        <v>3.8</v>
      </c>
      <c r="Y192" s="346">
        <v>24</v>
      </c>
      <c r="Z192" s="346">
        <v>216</v>
      </c>
      <c r="AA192" s="346">
        <f t="shared" si="12"/>
        <v>4.8</v>
      </c>
      <c r="AB192" s="350">
        <f t="shared" si="13"/>
        <v>29586.124800000001</v>
      </c>
    </row>
    <row r="193" spans="1:28">
      <c r="A193" s="348">
        <f>'２斷絲.IAD.效率'!A193</f>
        <v>46147</v>
      </c>
      <c r="B193" s="338" t="str">
        <f>'２斷絲.IAD.效率'!B193</f>
        <v>T05</v>
      </c>
      <c r="C193" s="338" t="str">
        <f>'２斷絲.IAD.效率'!C193</f>
        <v>2F7E03</v>
      </c>
      <c r="D193" s="338" t="str">
        <f>'２斷絲.IAD.效率'!D193</f>
        <v>K</v>
      </c>
      <c r="E193" s="349">
        <f>'２斷絲.IAD.效率'!J193</f>
        <v>12</v>
      </c>
      <c r="F193" s="349">
        <f>'２斷絲.IAD.效率'!K193</f>
        <v>0</v>
      </c>
      <c r="G193" s="349">
        <f>'２斷絲.IAD.效率'!L193</f>
        <v>7310</v>
      </c>
      <c r="H193" s="349">
        <f>'２斷絲.IAD.效率'!M193</f>
        <v>0</v>
      </c>
      <c r="I193" s="349">
        <f>'２斷絲.IAD.效率'!N193</f>
        <v>4</v>
      </c>
      <c r="J193" s="349">
        <f>'２斷絲.IAD.效率'!O193</f>
        <v>0</v>
      </c>
      <c r="K193" s="349">
        <f>'２斷絲.IAD.效率'!P193</f>
        <v>7310</v>
      </c>
      <c r="L193" s="349">
        <f>'２斷絲.IAD.效率'!Q193</f>
        <v>0</v>
      </c>
      <c r="M193" s="349">
        <f>'２斷絲.IAD.效率'!R193</f>
        <v>0</v>
      </c>
      <c r="N193" s="349">
        <f>'２斷絲.IAD.效率'!S193</f>
        <v>0</v>
      </c>
      <c r="O193" s="349">
        <f>'２斷絲.IAD.效率'!T193</f>
        <v>6850</v>
      </c>
      <c r="P193" s="349">
        <f>'２斷絲.IAD.效率'!U193</f>
        <v>0</v>
      </c>
      <c r="Q193" s="349">
        <f>'２斷絲.IAD.效率'!V193</f>
        <v>20</v>
      </c>
      <c r="R193" s="349">
        <f>'２斷絲.IAD.效率'!W193</f>
        <v>2</v>
      </c>
      <c r="S193" s="349">
        <f>'２斷絲.IAD.效率'!X193</f>
        <v>7310</v>
      </c>
      <c r="T193" s="349">
        <f>'２斷絲.IAD.效率'!Y193</f>
        <v>0</v>
      </c>
      <c r="U193" s="345" t="str">
        <f>IF(ISNA(VLOOKUP('２斷絲.IAD.效率'!C193,條件!$A$1:$J$1011,10,0)),"",(VLOOKUP('２斷絲.IAD.效率'!C193,條件!$A$1:$J$1011,10,0)))</f>
        <v>高壓</v>
      </c>
      <c r="V193" s="346" t="str">
        <f>IF(ISNA(VLOOKUP(C193,條件!$A$1:$J$1011,8,0)),"",(VLOOKUP(C193,條件!$A$1:$J$1011,8,0)))</f>
        <v>P227</v>
      </c>
      <c r="W193" s="346">
        <f>IF(ISNA(VLOOKUP(V193,清單!$AG$1:$AH$19,2,1)),"",(VLOOKUP(V193,清單!$AG$1:$AH$19,2,1)))</f>
        <v>1.859</v>
      </c>
      <c r="X193" s="346">
        <f>IF(ISNA(VLOOKUP(C193,條件!$A$1:$J$1011,9,0)),"",(VLOOKUP(C193,條件!$A$1:$J$1011,9,0)))</f>
        <v>3.2</v>
      </c>
      <c r="Y193" s="346">
        <v>24</v>
      </c>
      <c r="Z193" s="346">
        <v>216</v>
      </c>
      <c r="AA193" s="346">
        <f t="shared" si="12"/>
        <v>4.2</v>
      </c>
      <c r="AB193" s="350">
        <f t="shared" si="13"/>
        <v>40475.635199999997</v>
      </c>
    </row>
    <row r="194" spans="1:28">
      <c r="A194" s="348">
        <f>'２斷絲.IAD.效率'!A194</f>
        <v>46147</v>
      </c>
      <c r="B194" s="338" t="str">
        <f>'２斷絲.IAD.效率'!B194</f>
        <v>T05</v>
      </c>
      <c r="C194" s="338" t="str">
        <f>'２斷絲.IAD.效率'!C194</f>
        <v>2F6IA2</v>
      </c>
      <c r="D194" s="338" t="str">
        <f>'２斷絲.IAD.效率'!D194</f>
        <v>K</v>
      </c>
      <c r="E194" s="349">
        <f>'２斷絲.IAD.效率'!J194</f>
        <v>11</v>
      </c>
      <c r="F194" s="349">
        <f>'２斷絲.IAD.效率'!K194</f>
        <v>0</v>
      </c>
      <c r="G194" s="349">
        <f>'２斷絲.IAD.效率'!L194</f>
        <v>9910</v>
      </c>
      <c r="H194" s="349">
        <f>'２斷絲.IAD.效率'!M194</f>
        <v>0</v>
      </c>
      <c r="I194" s="349">
        <f>'２斷絲.IAD.效率'!N194</f>
        <v>6</v>
      </c>
      <c r="J194" s="349">
        <f>'２斷絲.IAD.效率'!O194</f>
        <v>0</v>
      </c>
      <c r="K194" s="349">
        <f>'２斷絲.IAD.效率'!P194</f>
        <v>9910</v>
      </c>
      <c r="L194" s="349">
        <f>'２斷絲.IAD.效率'!Q194</f>
        <v>0</v>
      </c>
      <c r="M194" s="349">
        <f>'２斷絲.IAD.效率'!R194</f>
        <v>0</v>
      </c>
      <c r="N194" s="349">
        <f>'２斷絲.IAD.效率'!S194</f>
        <v>0</v>
      </c>
      <c r="O194" s="349">
        <f>'２斷絲.IAD.效率'!T194</f>
        <v>8980</v>
      </c>
      <c r="P194" s="349">
        <f>'２斷絲.IAD.效率'!U194</f>
        <v>0</v>
      </c>
      <c r="Q194" s="349">
        <f>'２斷絲.IAD.效率'!V194</f>
        <v>21</v>
      </c>
      <c r="R194" s="349">
        <f>'２斷絲.IAD.效率'!W194</f>
        <v>0</v>
      </c>
      <c r="S194" s="349">
        <f>'２斷絲.IAD.效率'!X194</f>
        <v>0</v>
      </c>
      <c r="T194" s="349">
        <f>'２斷絲.IAD.效率'!Y194</f>
        <v>9910</v>
      </c>
      <c r="U194" s="345"/>
      <c r="V194" s="346" t="str">
        <f>IF(ISNA(VLOOKUP(C194,條件!$A$1:$J$1011,8,0)),"",(VLOOKUP(C194,條件!$A$1:$J$1011,8,0)))</f>
        <v>P204</v>
      </c>
      <c r="W194" s="346">
        <f>IF(ISNA(VLOOKUP(V194,清單!$AG$1:$AH$19,2,1)),"",(VLOOKUP(V194,清單!$AG$1:$AH$19,2,1)))</f>
        <v>1.1890000000000001</v>
      </c>
      <c r="X194" s="346">
        <f>IF(ISNA(VLOOKUP(C194,條件!$A$1:$J$1011,9,0)),"",(VLOOKUP(C194,條件!$A$1:$J$1011,9,0)))</f>
        <v>2.8</v>
      </c>
      <c r="Y194" s="346">
        <v>24</v>
      </c>
      <c r="Z194" s="346">
        <v>216</v>
      </c>
      <c r="AA194" s="346">
        <f t="shared" si="12"/>
        <v>3.8</v>
      </c>
      <c r="AB194" s="350">
        <f t="shared" si="13"/>
        <v>23422.3488</v>
      </c>
    </row>
    <row r="195" spans="1:28">
      <c r="A195" s="348">
        <f>'２斷絲.IAD.效率'!A195</f>
        <v>46147</v>
      </c>
      <c r="B195" s="338" t="str">
        <f>'２斷絲.IAD.效率'!B195</f>
        <v>T06</v>
      </c>
      <c r="C195" s="338" t="str">
        <f>'２斷絲.IAD.效率'!C195</f>
        <v>2F6GT2</v>
      </c>
      <c r="D195" s="338" t="str">
        <f>'２斷絲.IAD.效率'!D195</f>
        <v>K</v>
      </c>
      <c r="E195" s="349">
        <f>'２斷絲.IAD.效率'!J195</f>
        <v>0</v>
      </c>
      <c r="F195" s="349">
        <f>'２斷絲.IAD.效率'!K195</f>
        <v>0</v>
      </c>
      <c r="G195" s="349" t="str">
        <f>'２斷絲.IAD.效率'!L195</f>
        <v>了機</v>
      </c>
      <c r="H195" s="349">
        <f>'２斷絲.IAD.效率'!M195</f>
        <v>0</v>
      </c>
      <c r="I195" s="349">
        <f>'２斷絲.IAD.效率'!N195</f>
        <v>0</v>
      </c>
      <c r="J195" s="349">
        <f>'２斷絲.IAD.效率'!O195</f>
        <v>0</v>
      </c>
      <c r="K195" s="349" t="str">
        <f>'２斷絲.IAD.效率'!P195</f>
        <v>了機</v>
      </c>
      <c r="L195" s="349">
        <f>'２斷絲.IAD.效率'!Q195</f>
        <v>0</v>
      </c>
      <c r="M195" s="349">
        <f>'２斷絲.IAD.效率'!R195</f>
        <v>0</v>
      </c>
      <c r="N195" s="349">
        <f>'２斷絲.IAD.效率'!S195</f>
        <v>0</v>
      </c>
      <c r="O195" s="349" t="str">
        <f>'２斷絲.IAD.效率'!T195</f>
        <v>了機</v>
      </c>
      <c r="P195" s="349">
        <f>'２斷絲.IAD.效率'!U195</f>
        <v>0</v>
      </c>
      <c r="Q195" s="349">
        <f>'２斷絲.IAD.效率'!V195</f>
        <v>0</v>
      </c>
      <c r="R195" s="349">
        <f>'２斷絲.IAD.效率'!W195</f>
        <v>0</v>
      </c>
      <c r="S195" s="349" t="str">
        <f>'２斷絲.IAD.效率'!X195</f>
        <v>了機</v>
      </c>
      <c r="T195" s="349">
        <f>'２斷絲.IAD.效率'!Y195</f>
        <v>0</v>
      </c>
      <c r="U195" s="345" t="str">
        <f>IF(ISNA(VLOOKUP('２斷絲.IAD.效率'!C195,條件!$A$1:$J$1011,10,0)),"",(VLOOKUP('２斷絲.IAD.效率'!C195,條件!$A$1:$J$1011,10,0)))</f>
        <v>高壓</v>
      </c>
      <c r="V195" s="346" t="str">
        <f>IF(ISNA(VLOOKUP(C195,條件!$A$1:$J$1011,8,0)),"",(VLOOKUP(C195,條件!$A$1:$J$1011,8,0)))</f>
        <v>P204</v>
      </c>
      <c r="W195" s="346">
        <f>IF(ISNA(VLOOKUP(V195,清單!$AG$1:$AH$19,2,1)),"",(VLOOKUP(V195,清單!$AG$1:$AH$19,2,1)))</f>
        <v>1.1890000000000001</v>
      </c>
      <c r="X195" s="346">
        <f>IF(ISNA(VLOOKUP(C195,條件!$A$1:$J$1011,9,0)),"",(VLOOKUP(C195,條件!$A$1:$J$1011,9,0)))</f>
        <v>2.8</v>
      </c>
      <c r="Y195" s="346">
        <v>24</v>
      </c>
      <c r="Z195" s="346">
        <v>216</v>
      </c>
      <c r="AA195" s="346">
        <f t="shared" si="12"/>
        <v>3.8</v>
      </c>
      <c r="AB195" s="350">
        <f t="shared" si="13"/>
        <v>23422.3488</v>
      </c>
    </row>
    <row r="196" spans="1:28">
      <c r="A196" s="348">
        <f>'２斷絲.IAD.效率'!A196</f>
        <v>46147</v>
      </c>
      <c r="B196" s="338" t="str">
        <f>'２斷絲.IAD.效率'!B196</f>
        <v>S01</v>
      </c>
      <c r="C196" s="338" t="str">
        <f>'２斷絲.IAD.效率'!C196</f>
        <v>停機</v>
      </c>
      <c r="D196" s="338">
        <f>'２斷絲.IAD.效率'!D196</f>
        <v>0</v>
      </c>
      <c r="E196" s="349">
        <f>'２斷絲.IAD.效率'!J196</f>
        <v>0</v>
      </c>
      <c r="F196" s="349">
        <f>'２斷絲.IAD.效率'!K196</f>
        <v>0</v>
      </c>
      <c r="G196" s="349" t="str">
        <f>'２斷絲.IAD.效率'!L196</f>
        <v>停機</v>
      </c>
      <c r="H196" s="349">
        <f>'２斷絲.IAD.效率'!M196</f>
        <v>0</v>
      </c>
      <c r="I196" s="349">
        <f>'２斷絲.IAD.效率'!N196</f>
        <v>0</v>
      </c>
      <c r="J196" s="349">
        <f>'２斷絲.IAD.效率'!O196</f>
        <v>0</v>
      </c>
      <c r="K196" s="349" t="str">
        <f>'２斷絲.IAD.效率'!P196</f>
        <v>停機</v>
      </c>
      <c r="L196" s="349">
        <f>'２斷絲.IAD.效率'!Q196</f>
        <v>0</v>
      </c>
      <c r="M196" s="349">
        <f>'２斷絲.IAD.效率'!R196</f>
        <v>0</v>
      </c>
      <c r="N196" s="349">
        <f>'２斷絲.IAD.效率'!S196</f>
        <v>0</v>
      </c>
      <c r="O196" s="349" t="str">
        <f>'２斷絲.IAD.效率'!T196</f>
        <v>停機</v>
      </c>
      <c r="P196" s="349">
        <f>'２斷絲.IAD.效率'!U196</f>
        <v>0</v>
      </c>
      <c r="Q196" s="349">
        <f>'２斷絲.IAD.效率'!V196</f>
        <v>0</v>
      </c>
      <c r="R196" s="349">
        <f>'２斷絲.IAD.效率'!W196</f>
        <v>0</v>
      </c>
      <c r="S196" s="349" t="str">
        <f>'２斷絲.IAD.效率'!X196</f>
        <v>停機</v>
      </c>
      <c r="T196" s="349">
        <f>'２斷絲.IAD.效率'!Y196</f>
        <v>0</v>
      </c>
      <c r="U196" s="345" t="str">
        <f>IF(ISNA(VLOOKUP('２斷絲.IAD.效率'!C196,條件!$A$1:$J$1011,10,0)),"",(VLOOKUP('２斷絲.IAD.效率'!C196,條件!$A$1:$J$1011,10,0)))</f>
        <v/>
      </c>
      <c r="V196" s="346" t="str">
        <f>IF(ISNA(VLOOKUP(C196,條件!$A$1:$J$1011,8,0)),"",(VLOOKUP(C196,條件!$A$1:$J$1011,8,0)))</f>
        <v/>
      </c>
      <c r="W196" s="346" t="str">
        <f>IF(ISNA(VLOOKUP(V196,清單!$AG$1:$AH$19,2,1)),"",(VLOOKUP(V196,清單!$AG$1:$AH$19,2,1)))</f>
        <v/>
      </c>
      <c r="X196" s="346" t="str">
        <f>IF(ISNA(VLOOKUP(C196,條件!$A$1:$J$1011,9,0)),"",(VLOOKUP(C196,條件!$A$1:$J$1011,9,0)))</f>
        <v/>
      </c>
      <c r="Y196" s="346">
        <v>24</v>
      </c>
      <c r="Z196" s="346">
        <v>216</v>
      </c>
      <c r="AA196" s="346" t="str">
        <f t="shared" si="12"/>
        <v/>
      </c>
      <c r="AB196" s="350" t="str">
        <f t="shared" si="13"/>
        <v/>
      </c>
    </row>
    <row r="197" spans="1:28">
      <c r="A197" s="348">
        <f>'２斷絲.IAD.效率'!A197</f>
        <v>46147</v>
      </c>
      <c r="B197" s="338" t="str">
        <f>'２斷絲.IAD.效率'!B197</f>
        <v>S02</v>
      </c>
      <c r="C197" s="338" t="str">
        <f>'２斷絲.IAD.效率'!C197</f>
        <v>絲開發</v>
      </c>
      <c r="D197" s="338">
        <f>'２斷絲.IAD.效率'!D197</f>
        <v>0</v>
      </c>
      <c r="E197" s="349">
        <f>'２斷絲.IAD.效率'!J197</f>
        <v>0</v>
      </c>
      <c r="F197" s="349">
        <f>'２斷絲.IAD.效率'!K197</f>
        <v>0</v>
      </c>
      <c r="G197" s="349" t="str">
        <f>'２斷絲.IAD.效率'!L197</f>
        <v>絲開發</v>
      </c>
      <c r="H197" s="349">
        <f>'２斷絲.IAD.效率'!M197</f>
        <v>0</v>
      </c>
      <c r="I197" s="349">
        <f>'２斷絲.IAD.效率'!N197</f>
        <v>0</v>
      </c>
      <c r="J197" s="349">
        <f>'２斷絲.IAD.效率'!O197</f>
        <v>0</v>
      </c>
      <c r="K197" s="349" t="str">
        <f>'２斷絲.IAD.效率'!P197</f>
        <v>絲開發</v>
      </c>
      <c r="L197" s="349">
        <f>'２斷絲.IAD.效率'!Q197</f>
        <v>0</v>
      </c>
      <c r="M197" s="349">
        <f>'２斷絲.IAD.效率'!R197</f>
        <v>0</v>
      </c>
      <c r="N197" s="349">
        <f>'２斷絲.IAD.效率'!S197</f>
        <v>0</v>
      </c>
      <c r="O197" s="349" t="str">
        <f>'２斷絲.IAD.效率'!T197</f>
        <v>絲開發</v>
      </c>
      <c r="P197" s="349">
        <f>'２斷絲.IAD.效率'!U197</f>
        <v>0</v>
      </c>
      <c r="Q197" s="349">
        <f>'２斷絲.IAD.效率'!V197</f>
        <v>0</v>
      </c>
      <c r="R197" s="349">
        <f>'２斷絲.IAD.效率'!W197</f>
        <v>0</v>
      </c>
      <c r="S197" s="349" t="str">
        <f>'２斷絲.IAD.效率'!X197</f>
        <v>絲開發</v>
      </c>
      <c r="T197" s="349">
        <f>'２斷絲.IAD.效率'!Y197</f>
        <v>0</v>
      </c>
      <c r="U197" s="345" t="str">
        <f>IF(ISNA(VLOOKUP('２斷絲.IAD.效率'!C197,條件!$A$1:$J$1011,10,0)),"",(VLOOKUP('２斷絲.IAD.效率'!C197,條件!$A$1:$J$1011,10,0)))</f>
        <v/>
      </c>
      <c r="V197" s="346" t="str">
        <f>IF(ISNA(VLOOKUP(C197,條件!$A$1:$J$1011,8,0)),"",(VLOOKUP(C197,條件!$A$1:$J$1011,8,0)))</f>
        <v/>
      </c>
      <c r="W197" s="346" t="str">
        <f>IF(ISNA(VLOOKUP(V197,清單!$AG$1:$AH$19,2,1)),"",(VLOOKUP(V197,清單!$AG$1:$AH$19,2,1)))</f>
        <v/>
      </c>
      <c r="X197" s="346" t="str">
        <f>IF(ISNA(VLOOKUP(C197,條件!$A$1:$J$1011,9,0)),"",(VLOOKUP(C197,條件!$A$1:$J$1011,9,0)))</f>
        <v/>
      </c>
      <c r="Y197" s="346">
        <v>24</v>
      </c>
      <c r="Z197" s="346">
        <v>216</v>
      </c>
      <c r="AA197" s="346" t="str">
        <f t="shared" si="12"/>
        <v/>
      </c>
      <c r="AB197" s="350" t="str">
        <f t="shared" si="13"/>
        <v/>
      </c>
    </row>
    <row r="198" spans="1:28">
      <c r="A198" s="348">
        <f>'２斷絲.IAD.效率'!A198</f>
        <v>46147</v>
      </c>
      <c r="B198" s="338" t="str">
        <f>'２斷絲.IAD.效率'!B198</f>
        <v>M01</v>
      </c>
      <c r="C198" s="338" t="str">
        <f>'２斷絲.IAD.效率'!C198</f>
        <v>封存</v>
      </c>
      <c r="D198" s="338">
        <f>'２斷絲.IAD.效率'!D198</f>
        <v>0</v>
      </c>
      <c r="E198" s="349">
        <f>'２斷絲.IAD.效率'!J198</f>
        <v>0</v>
      </c>
      <c r="F198" s="349">
        <f>'２斷絲.IAD.效率'!K198</f>
        <v>0</v>
      </c>
      <c r="G198" s="349" t="str">
        <f>'２斷絲.IAD.效率'!L198</f>
        <v>停機</v>
      </c>
      <c r="H198" s="349">
        <f>'２斷絲.IAD.效率'!M198</f>
        <v>0</v>
      </c>
      <c r="I198" s="349">
        <f>'２斷絲.IAD.效率'!N198</f>
        <v>0</v>
      </c>
      <c r="J198" s="349">
        <f>'２斷絲.IAD.效率'!O198</f>
        <v>0</v>
      </c>
      <c r="K198" s="349" t="str">
        <f>'２斷絲.IAD.效率'!P198</f>
        <v>停機</v>
      </c>
      <c r="L198" s="349">
        <f>'２斷絲.IAD.效率'!Q198</f>
        <v>0</v>
      </c>
      <c r="M198" s="349">
        <f>'２斷絲.IAD.效率'!R198</f>
        <v>0</v>
      </c>
      <c r="N198" s="349">
        <f>'２斷絲.IAD.效率'!S198</f>
        <v>0</v>
      </c>
      <c r="O198" s="349" t="str">
        <f>'２斷絲.IAD.效率'!T198</f>
        <v>停機</v>
      </c>
      <c r="P198" s="349">
        <f>'２斷絲.IAD.效率'!U198</f>
        <v>0</v>
      </c>
      <c r="Q198" s="349">
        <f>'２斷絲.IAD.效率'!V198</f>
        <v>0</v>
      </c>
      <c r="R198" s="349">
        <f>'２斷絲.IAD.效率'!W198</f>
        <v>0</v>
      </c>
      <c r="S198" s="349" t="str">
        <f>'２斷絲.IAD.效率'!X198</f>
        <v>停機</v>
      </c>
      <c r="T198" s="349">
        <f>'２斷絲.IAD.效率'!Y198</f>
        <v>0</v>
      </c>
      <c r="U198" s="345" t="str">
        <f>IF(ISNA(VLOOKUP('２斷絲.IAD.效率'!C198,條件!$A$1:$J$1011,10,0)),"",(VLOOKUP('２斷絲.IAD.效率'!C198,條件!$A$1:$J$1011,10,0)))</f>
        <v/>
      </c>
      <c r="V198" s="346" t="str">
        <f>IF(ISNA(VLOOKUP(C198,條件!$A$1:$J$1011,8,0)),"",(VLOOKUP(C198,條件!$A$1:$J$1011,8,0)))</f>
        <v/>
      </c>
      <c r="W198" s="346" t="str">
        <f>IF(ISNA(VLOOKUP(V198,清單!$AG$1:$AH$19,2,1)),"",(VLOOKUP(V198,清單!$AG$1:$AH$19,2,1)))</f>
        <v/>
      </c>
      <c r="X198" s="346" t="str">
        <f>IF(ISNA(VLOOKUP(C198,條件!$A$1:$J$1011,9,0)),"",(VLOOKUP(C198,條件!$A$1:$J$1011,9,0)))</f>
        <v/>
      </c>
      <c r="Y198" s="346">
        <v>24</v>
      </c>
      <c r="Z198" s="346">
        <v>216</v>
      </c>
      <c r="AA198" s="346" t="str">
        <f t="shared" si="12"/>
        <v/>
      </c>
      <c r="AB198" s="350" t="str">
        <f t="shared" si="13"/>
        <v/>
      </c>
    </row>
    <row r="199" spans="1:28">
      <c r="A199" s="348">
        <f>'２斷絲.IAD.效率'!A199</f>
        <v>46147</v>
      </c>
      <c r="B199" s="338" t="str">
        <f>'２斷絲.IAD.效率'!B199</f>
        <v>M02</v>
      </c>
      <c r="C199" s="338" t="str">
        <f>'２斷絲.IAD.效率'!C199</f>
        <v>封存</v>
      </c>
      <c r="D199" s="338">
        <f>'２斷絲.IAD.效率'!D199</f>
        <v>0</v>
      </c>
      <c r="E199" s="349">
        <f>'２斷絲.IAD.效率'!J199</f>
        <v>0</v>
      </c>
      <c r="F199" s="349">
        <f>'２斷絲.IAD.效率'!K199</f>
        <v>0</v>
      </c>
      <c r="G199" s="349" t="str">
        <f>'２斷絲.IAD.效率'!L199</f>
        <v>停機</v>
      </c>
      <c r="H199" s="349">
        <f>'２斷絲.IAD.效率'!M199</f>
        <v>0</v>
      </c>
      <c r="I199" s="349">
        <f>'２斷絲.IAD.效率'!N199</f>
        <v>0</v>
      </c>
      <c r="J199" s="349">
        <f>'２斷絲.IAD.效率'!O199</f>
        <v>0</v>
      </c>
      <c r="K199" s="349" t="str">
        <f>'２斷絲.IAD.效率'!P199</f>
        <v>停機</v>
      </c>
      <c r="L199" s="349">
        <f>'２斷絲.IAD.效率'!Q199</f>
        <v>0</v>
      </c>
      <c r="M199" s="349">
        <f>'２斷絲.IAD.效率'!R199</f>
        <v>0</v>
      </c>
      <c r="N199" s="349">
        <f>'２斷絲.IAD.效率'!S199</f>
        <v>0</v>
      </c>
      <c r="O199" s="349" t="str">
        <f>'２斷絲.IAD.效率'!T199</f>
        <v>停機</v>
      </c>
      <c r="P199" s="349">
        <f>'２斷絲.IAD.效率'!U199</f>
        <v>0</v>
      </c>
      <c r="Q199" s="349">
        <f>'２斷絲.IAD.效率'!V199</f>
        <v>0</v>
      </c>
      <c r="R199" s="349">
        <f>'２斷絲.IAD.效率'!W199</f>
        <v>0</v>
      </c>
      <c r="S199" s="349" t="str">
        <f>'２斷絲.IAD.效率'!X199</f>
        <v>停機</v>
      </c>
      <c r="T199" s="349">
        <f>'２斷絲.IAD.效率'!Y199</f>
        <v>0</v>
      </c>
      <c r="U199" s="345" t="str">
        <f>IF(ISNA(VLOOKUP('２斷絲.IAD.效率'!C199,條件!$A$1:$J$1011,10,0)),"",(VLOOKUP('２斷絲.IAD.效率'!C199,條件!$A$1:$J$1011,10,0)))</f>
        <v/>
      </c>
      <c r="V199" s="346" t="str">
        <f>IF(ISNA(VLOOKUP(C199,條件!$A$1:$J$1011,8,0)),"",(VLOOKUP(C199,條件!$A$1:$J$1011,8,0)))</f>
        <v/>
      </c>
      <c r="W199" s="346" t="str">
        <f>IF(ISNA(VLOOKUP(V199,清單!$AG$1:$AH$19,2,1)),"",(VLOOKUP(V199,清單!$AG$1:$AH$19,2,1)))</f>
        <v/>
      </c>
      <c r="X199" s="346" t="str">
        <f>IF(ISNA(VLOOKUP(C199,條件!$A$1:$J$1011,9,0)),"",(VLOOKUP(C199,條件!$A$1:$J$1011,9,0)))</f>
        <v/>
      </c>
      <c r="Y199" s="346">
        <v>24</v>
      </c>
      <c r="Z199" s="346">
        <v>216</v>
      </c>
      <c r="AA199" s="346" t="str">
        <f t="shared" si="12"/>
        <v/>
      </c>
      <c r="AB199" s="350" t="str">
        <f t="shared" si="13"/>
        <v/>
      </c>
    </row>
    <row r="200" spans="1:28">
      <c r="A200" s="348">
        <f>'２斷絲.IAD.效率'!A200</f>
        <v>46147</v>
      </c>
      <c r="B200" s="338" t="str">
        <f>'２斷絲.IAD.效率'!B200</f>
        <v>M03</v>
      </c>
      <c r="C200" s="338" t="str">
        <f>'２斷絲.IAD.效率'!C200</f>
        <v>封存</v>
      </c>
      <c r="D200" s="338">
        <f>'２斷絲.IAD.效率'!D200</f>
        <v>0</v>
      </c>
      <c r="E200" s="349">
        <f>'２斷絲.IAD.效率'!J200</f>
        <v>0</v>
      </c>
      <c r="F200" s="349">
        <f>'２斷絲.IAD.效率'!K200</f>
        <v>0</v>
      </c>
      <c r="G200" s="349" t="str">
        <f>'２斷絲.IAD.效率'!L200</f>
        <v>停機</v>
      </c>
      <c r="H200" s="349">
        <f>'２斷絲.IAD.效率'!M200</f>
        <v>0</v>
      </c>
      <c r="I200" s="349">
        <f>'２斷絲.IAD.效率'!N200</f>
        <v>0</v>
      </c>
      <c r="J200" s="349">
        <f>'２斷絲.IAD.效率'!O200</f>
        <v>0</v>
      </c>
      <c r="K200" s="349" t="str">
        <f>'２斷絲.IAD.效率'!P200</f>
        <v>停機</v>
      </c>
      <c r="L200" s="349">
        <f>'２斷絲.IAD.效率'!Q200</f>
        <v>0</v>
      </c>
      <c r="M200" s="349">
        <f>'２斷絲.IAD.效率'!R200</f>
        <v>0</v>
      </c>
      <c r="N200" s="349">
        <f>'２斷絲.IAD.效率'!S200</f>
        <v>0</v>
      </c>
      <c r="O200" s="349" t="str">
        <f>'２斷絲.IAD.效率'!T200</f>
        <v>停機</v>
      </c>
      <c r="P200" s="349">
        <f>'２斷絲.IAD.效率'!U200</f>
        <v>0</v>
      </c>
      <c r="Q200" s="349">
        <f>'２斷絲.IAD.效率'!V200</f>
        <v>0</v>
      </c>
      <c r="R200" s="349">
        <f>'２斷絲.IAD.效率'!W200</f>
        <v>0</v>
      </c>
      <c r="S200" s="349" t="str">
        <f>'２斷絲.IAD.效率'!X200</f>
        <v>停機</v>
      </c>
      <c r="T200" s="349">
        <f>'２斷絲.IAD.效率'!Y200</f>
        <v>0</v>
      </c>
      <c r="U200" s="345" t="str">
        <f>IF(ISNA(VLOOKUP('２斷絲.IAD.效率'!C200,條件!$A$1:$J$1011,10,0)),"",(VLOOKUP('２斷絲.IAD.效率'!C200,條件!$A$1:$J$1011,10,0)))</f>
        <v/>
      </c>
      <c r="V200" s="346" t="str">
        <f>IF(ISNA(VLOOKUP(C200,條件!$A$1:$J$1011,8,0)),"",(VLOOKUP(C200,條件!$A$1:$J$1011,8,0)))</f>
        <v/>
      </c>
      <c r="W200" s="346" t="str">
        <f>IF(ISNA(VLOOKUP(V200,清單!$AG$1:$AH$19,2,1)),"",(VLOOKUP(V200,清單!$AG$1:$AH$19,2,1)))</f>
        <v/>
      </c>
      <c r="X200" s="346" t="str">
        <f>IF(ISNA(VLOOKUP(C200,條件!$A$1:$J$1011,9,0)),"",(VLOOKUP(C200,條件!$A$1:$J$1011,9,0)))</f>
        <v/>
      </c>
      <c r="Y200" s="346">
        <v>24</v>
      </c>
      <c r="Z200" s="346">
        <v>216</v>
      </c>
      <c r="AA200" s="346" t="str">
        <f t="shared" si="12"/>
        <v/>
      </c>
      <c r="AB200" s="350" t="str">
        <f t="shared" si="13"/>
        <v/>
      </c>
    </row>
    <row r="201" spans="1:28">
      <c r="A201" s="348">
        <f>'２斷絲.IAD.效率'!A201</f>
        <v>46147</v>
      </c>
      <c r="B201" s="338" t="str">
        <f>'２斷絲.IAD.效率'!B201</f>
        <v>M04</v>
      </c>
      <c r="C201" s="338" t="str">
        <f>'２斷絲.IAD.效率'!C201</f>
        <v>封存</v>
      </c>
      <c r="D201" s="338">
        <f>'２斷絲.IAD.效率'!D201</f>
        <v>0</v>
      </c>
      <c r="E201" s="349">
        <f>'２斷絲.IAD.效率'!J201</f>
        <v>0</v>
      </c>
      <c r="F201" s="349">
        <f>'２斷絲.IAD.效率'!K201</f>
        <v>0</v>
      </c>
      <c r="G201" s="349" t="str">
        <f>'２斷絲.IAD.效率'!L201</f>
        <v>停機</v>
      </c>
      <c r="H201" s="349">
        <f>'２斷絲.IAD.效率'!M201</f>
        <v>0</v>
      </c>
      <c r="I201" s="349">
        <f>'２斷絲.IAD.效率'!N201</f>
        <v>0</v>
      </c>
      <c r="J201" s="349">
        <f>'２斷絲.IAD.效率'!O201</f>
        <v>0</v>
      </c>
      <c r="K201" s="349" t="str">
        <f>'２斷絲.IAD.效率'!P201</f>
        <v>停機</v>
      </c>
      <c r="L201" s="349">
        <f>'２斷絲.IAD.效率'!Q201</f>
        <v>0</v>
      </c>
      <c r="M201" s="349">
        <f>'２斷絲.IAD.效率'!R201</f>
        <v>0</v>
      </c>
      <c r="N201" s="349">
        <f>'２斷絲.IAD.效率'!S201</f>
        <v>0</v>
      </c>
      <c r="O201" s="349" t="str">
        <f>'２斷絲.IAD.效率'!T201</f>
        <v>停機</v>
      </c>
      <c r="P201" s="349">
        <f>'２斷絲.IAD.效率'!U201</f>
        <v>0</v>
      </c>
      <c r="Q201" s="349">
        <f>'２斷絲.IAD.效率'!V201</f>
        <v>0</v>
      </c>
      <c r="R201" s="349">
        <f>'２斷絲.IAD.效率'!W201</f>
        <v>0</v>
      </c>
      <c r="S201" s="349" t="str">
        <f>'２斷絲.IAD.效率'!X201</f>
        <v>停機</v>
      </c>
      <c r="T201" s="349">
        <f>'２斷絲.IAD.效率'!Y201</f>
        <v>0</v>
      </c>
      <c r="U201" s="345" t="str">
        <f>IF(ISNA(VLOOKUP('２斷絲.IAD.效率'!C201,條件!$A$1:$J$1011,10,0)),"",(VLOOKUP('２斷絲.IAD.效率'!C201,條件!$A$1:$J$1011,10,0)))</f>
        <v/>
      </c>
      <c r="V201" s="346" t="str">
        <f>IF(ISNA(VLOOKUP(C201,條件!$A$1:$J$1011,8,0)),"",(VLOOKUP(C201,條件!$A$1:$J$1011,8,0)))</f>
        <v/>
      </c>
      <c r="W201" s="346" t="str">
        <f>IF(ISNA(VLOOKUP(V201,清單!$AG$1:$AH$19,2,1)),"",(VLOOKUP(V201,清單!$AG$1:$AH$19,2,1)))</f>
        <v/>
      </c>
      <c r="X201" s="346" t="str">
        <f>IF(ISNA(VLOOKUP(C201,條件!$A$1:$J$1011,9,0)),"",(VLOOKUP(C201,條件!$A$1:$J$1011,9,0)))</f>
        <v/>
      </c>
      <c r="Y201" s="346">
        <v>24</v>
      </c>
      <c r="Z201" s="346">
        <v>216</v>
      </c>
      <c r="AA201" s="346" t="str">
        <f t="shared" si="12"/>
        <v/>
      </c>
      <c r="AB201" s="350" t="str">
        <f t="shared" si="13"/>
        <v/>
      </c>
    </row>
    <row r="202" spans="1:28">
      <c r="A202" s="348">
        <f>'２斷絲.IAD.效率'!A202</f>
        <v>46147</v>
      </c>
      <c r="B202" s="338" t="str">
        <f>'２斷絲.IAD.效率'!B202</f>
        <v>M05</v>
      </c>
      <c r="C202" s="338" t="str">
        <f>'２斷絲.IAD.效率'!C202</f>
        <v>封存</v>
      </c>
      <c r="D202" s="338">
        <f>'２斷絲.IAD.效率'!D202</f>
        <v>0</v>
      </c>
      <c r="E202" s="349">
        <f>'２斷絲.IAD.效率'!J202</f>
        <v>0</v>
      </c>
      <c r="F202" s="349">
        <f>'２斷絲.IAD.效率'!K202</f>
        <v>0</v>
      </c>
      <c r="G202" s="349" t="str">
        <f>'２斷絲.IAD.效率'!L202</f>
        <v>停機</v>
      </c>
      <c r="H202" s="349">
        <f>'２斷絲.IAD.效率'!M202</f>
        <v>0</v>
      </c>
      <c r="I202" s="349">
        <f>'２斷絲.IAD.效率'!N202</f>
        <v>0</v>
      </c>
      <c r="J202" s="349">
        <f>'２斷絲.IAD.效率'!O202</f>
        <v>0</v>
      </c>
      <c r="K202" s="349" t="str">
        <f>'２斷絲.IAD.效率'!P202</f>
        <v>停機</v>
      </c>
      <c r="L202" s="349">
        <f>'２斷絲.IAD.效率'!Q202</f>
        <v>0</v>
      </c>
      <c r="M202" s="349">
        <f>'２斷絲.IAD.效率'!R202</f>
        <v>0</v>
      </c>
      <c r="N202" s="349">
        <f>'２斷絲.IAD.效率'!S202</f>
        <v>0</v>
      </c>
      <c r="O202" s="349" t="str">
        <f>'２斷絲.IAD.效率'!T202</f>
        <v>停機</v>
      </c>
      <c r="P202" s="349">
        <f>'２斷絲.IAD.效率'!U202</f>
        <v>0</v>
      </c>
      <c r="Q202" s="349">
        <f>'２斷絲.IAD.效率'!V202</f>
        <v>0</v>
      </c>
      <c r="R202" s="349">
        <f>'２斷絲.IAD.效率'!W202</f>
        <v>0</v>
      </c>
      <c r="S202" s="349" t="str">
        <f>'２斷絲.IAD.效率'!X202</f>
        <v>停機</v>
      </c>
      <c r="T202" s="349">
        <f>'２斷絲.IAD.效率'!Y202</f>
        <v>0</v>
      </c>
      <c r="U202" s="345" t="str">
        <f>IF(ISNA(VLOOKUP('２斷絲.IAD.效率'!C202,條件!$A$1:$J$1011,10,0)),"",(VLOOKUP('２斷絲.IAD.效率'!C202,條件!$A$1:$J$1011,10,0)))</f>
        <v/>
      </c>
      <c r="V202" s="346" t="str">
        <f>IF(ISNA(VLOOKUP(C202,條件!$A$1:$J$1011,8,0)),"",(VLOOKUP(C202,條件!$A$1:$J$1011,8,0)))</f>
        <v/>
      </c>
      <c r="W202" s="346" t="str">
        <f>IF(ISNA(VLOOKUP(V202,清單!$AG$1:$AH$19,2,1)),"",(VLOOKUP(V202,清單!$AG$1:$AH$19,2,1)))</f>
        <v/>
      </c>
      <c r="X202" s="346" t="str">
        <f>IF(ISNA(VLOOKUP(C202,條件!$A$1:$J$1011,9,0)),"",(VLOOKUP(C202,條件!$A$1:$J$1011,9,0)))</f>
        <v/>
      </c>
      <c r="Y202" s="346">
        <v>24</v>
      </c>
      <c r="Z202" s="346">
        <v>216</v>
      </c>
      <c r="AA202" s="346" t="str">
        <f t="shared" si="12"/>
        <v/>
      </c>
      <c r="AB202" s="350" t="str">
        <f t="shared" si="13"/>
        <v/>
      </c>
    </row>
    <row r="203" spans="1:28">
      <c r="A203" s="348">
        <f>'２斷絲.IAD.效率'!A203</f>
        <v>46147</v>
      </c>
      <c r="B203" s="338" t="str">
        <f>'２斷絲.IAD.效率'!B203</f>
        <v>M06</v>
      </c>
      <c r="C203" s="338" t="str">
        <f>'２斷絲.IAD.效率'!C203</f>
        <v>封存</v>
      </c>
      <c r="D203" s="338">
        <f>'２斷絲.IAD.效率'!D203</f>
        <v>0</v>
      </c>
      <c r="E203" s="349">
        <f>'２斷絲.IAD.效率'!J203</f>
        <v>0</v>
      </c>
      <c r="F203" s="349">
        <f>'２斷絲.IAD.效率'!K203</f>
        <v>0</v>
      </c>
      <c r="G203" s="349" t="str">
        <f>'２斷絲.IAD.效率'!L203</f>
        <v>停機</v>
      </c>
      <c r="H203" s="349">
        <f>'２斷絲.IAD.效率'!M203</f>
        <v>0</v>
      </c>
      <c r="I203" s="349">
        <f>'２斷絲.IAD.效率'!N203</f>
        <v>0</v>
      </c>
      <c r="J203" s="349">
        <f>'２斷絲.IAD.效率'!O203</f>
        <v>0</v>
      </c>
      <c r="K203" s="349" t="str">
        <f>'２斷絲.IAD.效率'!P203</f>
        <v>停機</v>
      </c>
      <c r="L203" s="349">
        <f>'２斷絲.IAD.效率'!Q203</f>
        <v>0</v>
      </c>
      <c r="M203" s="349">
        <f>'２斷絲.IAD.效率'!R203</f>
        <v>0</v>
      </c>
      <c r="N203" s="349">
        <f>'２斷絲.IAD.效率'!S203</f>
        <v>0</v>
      </c>
      <c r="O203" s="349" t="str">
        <f>'２斷絲.IAD.效率'!T203</f>
        <v>停機</v>
      </c>
      <c r="P203" s="349">
        <f>'２斷絲.IAD.效率'!U203</f>
        <v>0</v>
      </c>
      <c r="Q203" s="349">
        <f>'２斷絲.IAD.效率'!V203</f>
        <v>0</v>
      </c>
      <c r="R203" s="349">
        <f>'２斷絲.IAD.效率'!W203</f>
        <v>0</v>
      </c>
      <c r="S203" s="349" t="str">
        <f>'２斷絲.IAD.效率'!X203</f>
        <v>停機</v>
      </c>
      <c r="T203" s="349">
        <f>'２斷絲.IAD.效率'!Y203</f>
        <v>0</v>
      </c>
      <c r="U203" s="345" t="str">
        <f>IF(ISNA(VLOOKUP('２斷絲.IAD.效率'!C203,條件!$A$1:$J$1011,10,0)),"",(VLOOKUP('２斷絲.IAD.效率'!C203,條件!$A$1:$J$1011,10,0)))</f>
        <v/>
      </c>
      <c r="V203" s="346" t="str">
        <f>IF(ISNA(VLOOKUP(C203,條件!$A$1:$J$1011,8,0)),"",(VLOOKUP(C203,條件!$A$1:$J$1011,8,0)))</f>
        <v/>
      </c>
      <c r="W203" s="346" t="str">
        <f>IF(ISNA(VLOOKUP(V203,清單!$AG$1:$AH$19,2,1)),"",(VLOOKUP(V203,清單!$AG$1:$AH$19,2,1)))</f>
        <v/>
      </c>
      <c r="X203" s="346" t="str">
        <f>IF(ISNA(VLOOKUP(C203,條件!$A$1:$J$1011,9,0)),"",(VLOOKUP(C203,條件!$A$1:$J$1011,9,0)))</f>
        <v/>
      </c>
      <c r="Y203" s="346">
        <v>24</v>
      </c>
      <c r="Z203" s="346">
        <v>216</v>
      </c>
      <c r="AA203" s="346" t="str">
        <f t="shared" si="12"/>
        <v/>
      </c>
      <c r="AB203" s="350" t="str">
        <f t="shared" si="13"/>
        <v/>
      </c>
    </row>
    <row r="204" spans="1:28">
      <c r="A204" s="348">
        <f>'２斷絲.IAD.效率'!A204</f>
        <v>46147</v>
      </c>
      <c r="B204" s="338" t="str">
        <f>'２斷絲.IAD.效率'!B204</f>
        <v>M07</v>
      </c>
      <c r="C204" s="338" t="str">
        <f>'２斷絲.IAD.效率'!C204</f>
        <v>封存</v>
      </c>
      <c r="D204" s="338">
        <f>'２斷絲.IAD.效率'!D204</f>
        <v>0</v>
      </c>
      <c r="E204" s="349">
        <f>'２斷絲.IAD.效率'!J204</f>
        <v>0</v>
      </c>
      <c r="F204" s="349">
        <f>'２斷絲.IAD.效率'!K204</f>
        <v>0</v>
      </c>
      <c r="G204" s="349" t="str">
        <f>'２斷絲.IAD.效率'!L204</f>
        <v>停機</v>
      </c>
      <c r="H204" s="349">
        <f>'２斷絲.IAD.效率'!M204</f>
        <v>0</v>
      </c>
      <c r="I204" s="349">
        <f>'２斷絲.IAD.效率'!N204</f>
        <v>0</v>
      </c>
      <c r="J204" s="349">
        <f>'２斷絲.IAD.效率'!O204</f>
        <v>0</v>
      </c>
      <c r="K204" s="349" t="str">
        <f>'２斷絲.IAD.效率'!P204</f>
        <v>停機</v>
      </c>
      <c r="L204" s="349">
        <f>'２斷絲.IAD.效率'!Q204</f>
        <v>0</v>
      </c>
      <c r="M204" s="349">
        <f>'２斷絲.IAD.效率'!R204</f>
        <v>0</v>
      </c>
      <c r="N204" s="349">
        <f>'２斷絲.IAD.效率'!S204</f>
        <v>0</v>
      </c>
      <c r="O204" s="349" t="str">
        <f>'２斷絲.IAD.效率'!T204</f>
        <v>停機</v>
      </c>
      <c r="P204" s="349">
        <f>'２斷絲.IAD.效率'!U204</f>
        <v>0</v>
      </c>
      <c r="Q204" s="349">
        <f>'２斷絲.IAD.效率'!V204</f>
        <v>0</v>
      </c>
      <c r="R204" s="349">
        <f>'２斷絲.IAD.效率'!W204</f>
        <v>0</v>
      </c>
      <c r="S204" s="349" t="str">
        <f>'２斷絲.IAD.效率'!X204</f>
        <v>停機</v>
      </c>
      <c r="T204" s="349">
        <f>'２斷絲.IAD.效率'!Y204</f>
        <v>0</v>
      </c>
      <c r="U204" s="345" t="str">
        <f>IF(ISNA(VLOOKUP('２斷絲.IAD.效率'!C204,條件!$A$1:$J$1011,10,0)),"",(VLOOKUP('２斷絲.IAD.效率'!C204,條件!$A$1:$J$1011,10,0)))</f>
        <v/>
      </c>
      <c r="V204" s="346" t="str">
        <f>IF(ISNA(VLOOKUP(C204,條件!$A$1:$J$1011,8,0)),"",(VLOOKUP(C204,條件!$A$1:$J$1011,8,0)))</f>
        <v/>
      </c>
      <c r="W204" s="346" t="str">
        <f>IF(ISNA(VLOOKUP(V204,清單!$AG$1:$AH$19,2,1)),"",(VLOOKUP(V204,清單!$AG$1:$AH$19,2,1)))</f>
        <v/>
      </c>
      <c r="X204" s="346" t="str">
        <f>IF(ISNA(VLOOKUP(C204,條件!$A$1:$J$1011,9,0)),"",(VLOOKUP(C204,條件!$A$1:$J$1011,9,0)))</f>
        <v/>
      </c>
      <c r="Y204" s="346">
        <v>24</v>
      </c>
      <c r="Z204" s="346">
        <v>216</v>
      </c>
      <c r="AA204" s="346" t="str">
        <f t="shared" si="12"/>
        <v/>
      </c>
      <c r="AB204" s="350" t="str">
        <f t="shared" si="13"/>
        <v/>
      </c>
    </row>
    <row r="205" spans="1:28">
      <c r="A205" s="348">
        <f>'２斷絲.IAD.效率'!A205</f>
        <v>46147</v>
      </c>
      <c r="B205" s="338" t="str">
        <f>'２斷絲.IAD.效率'!B205</f>
        <v>M08</v>
      </c>
      <c r="C205" s="338" t="str">
        <f>'２斷絲.IAD.效率'!C205</f>
        <v>封存</v>
      </c>
      <c r="D205" s="338">
        <f>'２斷絲.IAD.效率'!D205</f>
        <v>0</v>
      </c>
      <c r="E205" s="349">
        <f>'２斷絲.IAD.效率'!J205</f>
        <v>0</v>
      </c>
      <c r="F205" s="349">
        <f>'２斷絲.IAD.效率'!K205</f>
        <v>0</v>
      </c>
      <c r="G205" s="349" t="str">
        <f>'２斷絲.IAD.效率'!L205</f>
        <v>停機</v>
      </c>
      <c r="H205" s="349">
        <f>'２斷絲.IAD.效率'!M205</f>
        <v>0</v>
      </c>
      <c r="I205" s="349">
        <f>'２斷絲.IAD.效率'!N205</f>
        <v>0</v>
      </c>
      <c r="J205" s="349">
        <f>'２斷絲.IAD.效率'!O205</f>
        <v>0</v>
      </c>
      <c r="K205" s="349" t="str">
        <f>'２斷絲.IAD.效率'!P205</f>
        <v>停機</v>
      </c>
      <c r="L205" s="349">
        <f>'２斷絲.IAD.效率'!Q205</f>
        <v>0</v>
      </c>
      <c r="M205" s="349">
        <f>'２斷絲.IAD.效率'!R205</f>
        <v>0</v>
      </c>
      <c r="N205" s="349">
        <f>'２斷絲.IAD.效率'!S205</f>
        <v>0</v>
      </c>
      <c r="O205" s="349" t="str">
        <f>'２斷絲.IAD.效率'!T205</f>
        <v>停機</v>
      </c>
      <c r="P205" s="349">
        <f>'２斷絲.IAD.效率'!U205</f>
        <v>0</v>
      </c>
      <c r="Q205" s="349">
        <f>'２斷絲.IAD.效率'!V205</f>
        <v>0</v>
      </c>
      <c r="R205" s="349">
        <f>'２斷絲.IAD.效率'!W205</f>
        <v>0</v>
      </c>
      <c r="S205" s="349" t="str">
        <f>'２斷絲.IAD.效率'!X205</f>
        <v>停機</v>
      </c>
      <c r="T205" s="349">
        <f>'２斷絲.IAD.效率'!Y205</f>
        <v>0</v>
      </c>
      <c r="U205" s="345" t="str">
        <f>IF(ISNA(VLOOKUP('２斷絲.IAD.效率'!C205,條件!$A$1:$J$1011,10,0)),"",(VLOOKUP('２斷絲.IAD.效率'!C205,條件!$A$1:$J$1011,10,0)))</f>
        <v/>
      </c>
      <c r="V205" s="346" t="str">
        <f>IF(ISNA(VLOOKUP(C205,條件!$A$1:$J$1011,8,0)),"",(VLOOKUP(C205,條件!$A$1:$J$1011,8,0)))</f>
        <v/>
      </c>
      <c r="W205" s="346" t="str">
        <f>IF(ISNA(VLOOKUP(V205,清單!$AG$1:$AH$19,2,1)),"",(VLOOKUP(V205,清單!$AG$1:$AH$19,2,1)))</f>
        <v/>
      </c>
      <c r="X205" s="346" t="str">
        <f>IF(ISNA(VLOOKUP(C205,條件!$A$1:$J$1011,9,0)),"",(VLOOKUP(C205,條件!$A$1:$J$1011,9,0)))</f>
        <v/>
      </c>
      <c r="Y205" s="346">
        <v>24</v>
      </c>
      <c r="Z205" s="346">
        <v>216</v>
      </c>
      <c r="AA205" s="346" t="str">
        <f t="shared" si="12"/>
        <v/>
      </c>
      <c r="AB205" s="350" t="str">
        <f t="shared" si="13"/>
        <v/>
      </c>
    </row>
    <row r="206" spans="1:28">
      <c r="A206" s="348">
        <f>'２斷絲.IAD.效率'!A206</f>
        <v>46148</v>
      </c>
      <c r="B206" s="338" t="str">
        <f>'２斷絲.IAD.效率'!B206</f>
        <v>A07</v>
      </c>
      <c r="C206" s="338" t="str">
        <f>'２斷絲.IAD.效率'!C206</f>
        <v>停機</v>
      </c>
      <c r="D206" s="338">
        <f>'２斷絲.IAD.效率'!D206</f>
        <v>0</v>
      </c>
      <c r="E206" s="349">
        <f>'２斷絲.IAD.效率'!J206</f>
        <v>0</v>
      </c>
      <c r="F206" s="349">
        <f>'２斷絲.IAD.效率'!K206</f>
        <v>0</v>
      </c>
      <c r="G206" s="349" t="str">
        <f>'２斷絲.IAD.效率'!L206</f>
        <v>停機</v>
      </c>
      <c r="H206" s="349">
        <f>'２斷絲.IAD.效率'!M206</f>
        <v>0</v>
      </c>
      <c r="I206" s="349">
        <f>'２斷絲.IAD.效率'!N206</f>
        <v>0</v>
      </c>
      <c r="J206" s="349">
        <f>'２斷絲.IAD.效率'!O206</f>
        <v>0</v>
      </c>
      <c r="K206" s="349" t="str">
        <f>'２斷絲.IAD.效率'!P206</f>
        <v>停機</v>
      </c>
      <c r="L206" s="349">
        <f>'２斷絲.IAD.效率'!Q206</f>
        <v>0</v>
      </c>
      <c r="M206" s="349">
        <f>'２斷絲.IAD.效率'!R206</f>
        <v>0</v>
      </c>
      <c r="N206" s="349">
        <f>'２斷絲.IAD.效率'!S206</f>
        <v>0</v>
      </c>
      <c r="O206" s="349" t="str">
        <f>'２斷絲.IAD.效率'!T206</f>
        <v>停機</v>
      </c>
      <c r="P206" s="349">
        <f>'２斷絲.IAD.效率'!U206</f>
        <v>0</v>
      </c>
      <c r="Q206" s="349">
        <f>'２斷絲.IAD.效率'!V206</f>
        <v>0</v>
      </c>
      <c r="R206" s="349">
        <f>'２斷絲.IAD.效率'!W206</f>
        <v>0</v>
      </c>
      <c r="S206" s="349" t="str">
        <f>'２斷絲.IAD.效率'!X206</f>
        <v>停機</v>
      </c>
      <c r="T206" s="349">
        <f>'２斷絲.IAD.效率'!Y206</f>
        <v>0</v>
      </c>
      <c r="U206" s="345" t="str">
        <f>IF(ISNA(VLOOKUP('２斷絲.IAD.效率'!C206,條件!$A$1:$J$1011,10,0)),"",(VLOOKUP('２斷絲.IAD.效率'!C206,條件!$A$1:$J$1011,10,0)))</f>
        <v/>
      </c>
      <c r="V206" s="346" t="str">
        <f>IF(ISNA(VLOOKUP(C206,條件!$A$1:$J$1011,8,0)),"",(VLOOKUP(C206,條件!$A$1:$J$1011,8,0)))</f>
        <v/>
      </c>
      <c r="W206" s="346" t="str">
        <f>IF(ISNA(VLOOKUP(V206,清單!$AG$1:$AH$19,2,1)),"",(VLOOKUP(V206,清單!$AG$1:$AH$19,2,1)))</f>
        <v/>
      </c>
      <c r="X206" s="346" t="str">
        <f>IF(ISNA(VLOOKUP(C206,條件!$A$1:$J$1011,9,0)),"",(VLOOKUP(C206,條件!$A$1:$J$1011,9,0)))</f>
        <v/>
      </c>
      <c r="Y206" s="346">
        <v>24</v>
      </c>
      <c r="Z206" s="346">
        <v>216</v>
      </c>
      <c r="AA206" s="346" t="str">
        <f t="shared" ref="AA206:AA232" si="14">IF(X206="","",X206+1)</f>
        <v/>
      </c>
      <c r="AB206" s="350" t="str">
        <f t="shared" ref="AB206:AB232" si="15">IF(AA206="","",W206*Z206*AA206*Y206)</f>
        <v/>
      </c>
    </row>
    <row r="207" spans="1:28">
      <c r="A207" s="348">
        <f>'２斷絲.IAD.效率'!A207</f>
        <v>46148</v>
      </c>
      <c r="B207" s="338" t="str">
        <f>'２斷絲.IAD.效率'!B207</f>
        <v>A08</v>
      </c>
      <c r="C207" s="338" t="str">
        <f>'２斷絲.IAD.效率'!C207</f>
        <v>2FA032</v>
      </c>
      <c r="D207" s="338">
        <f>'２斷絲.IAD.效率'!D207</f>
        <v>0</v>
      </c>
      <c r="E207" s="349">
        <f>'２斷絲.IAD.效率'!J207</f>
        <v>7</v>
      </c>
      <c r="F207" s="349">
        <f>'２斷絲.IAD.效率'!K207</f>
        <v>0</v>
      </c>
      <c r="G207" s="349">
        <f>'２斷絲.IAD.效率'!L207</f>
        <v>8821</v>
      </c>
      <c r="H207" s="349">
        <f>'２斷絲.IAD.效率'!M207</f>
        <v>8565</v>
      </c>
      <c r="I207" s="349">
        <f>'２斷絲.IAD.效率'!N207</f>
        <v>9</v>
      </c>
      <c r="J207" s="349">
        <f>'２斷絲.IAD.效率'!O207</f>
        <v>2</v>
      </c>
      <c r="K207" s="349">
        <f>'２斷絲.IAD.效率'!P207</f>
        <v>8752</v>
      </c>
      <c r="L207" s="349">
        <f>'２斷絲.IAD.效率'!Q207</f>
        <v>8359</v>
      </c>
      <c r="M207" s="349">
        <f>'２斷絲.IAD.效率'!R207</f>
        <v>16</v>
      </c>
      <c r="N207" s="349">
        <f>'２斷絲.IAD.效率'!S207</f>
        <v>0</v>
      </c>
      <c r="O207" s="349">
        <f>'２斷絲.IAD.效率'!T207</f>
        <v>8747</v>
      </c>
      <c r="P207" s="349">
        <f>'２斷絲.IAD.效率'!U207</f>
        <v>8420</v>
      </c>
      <c r="Q207" s="349">
        <f>'２斷絲.IAD.效率'!V207</f>
        <v>19</v>
      </c>
      <c r="R207" s="349">
        <f>'２斷絲.IAD.效率'!W207</f>
        <v>2</v>
      </c>
      <c r="S207" s="349">
        <f>'２斷絲.IAD.效率'!X207</f>
        <v>8730</v>
      </c>
      <c r="T207" s="349">
        <f>'２斷絲.IAD.效率'!Y207</f>
        <v>8637</v>
      </c>
      <c r="U207" s="345" t="str">
        <f>IF(ISNA(VLOOKUP('２斷絲.IAD.效率'!C207,條件!$A$1:$J$1011,10,0)),"",(VLOOKUP('２斷絲.IAD.效率'!C207,條件!$A$1:$J$1011,10,0)))</f>
        <v>低壓</v>
      </c>
      <c r="V207" s="346" t="str">
        <f>IF(ISNA(VLOOKUP(C207,條件!$A$1:$J$1011,8,0)),"",(VLOOKUP(C207,條件!$A$1:$J$1011,8,0)))</f>
        <v>P203</v>
      </c>
      <c r="W207" s="346">
        <f>IF(ISNA(VLOOKUP(V207,清單!$AG$1:$AH$19,2,1)),"",(VLOOKUP(V207,清單!$AG$1:$AH$19,2,1)))</f>
        <v>0.91100000000000003</v>
      </c>
      <c r="X207" s="346">
        <f>IF(ISNA(VLOOKUP(C207,條件!$A$1:$J$1011,9,0)),"",(VLOOKUP(C207,條件!$A$1:$J$1011,9,0)))</f>
        <v>1.8</v>
      </c>
      <c r="Y207" s="346">
        <v>24</v>
      </c>
      <c r="Z207" s="346">
        <v>216</v>
      </c>
      <c r="AA207" s="346">
        <f t="shared" si="14"/>
        <v>2.8</v>
      </c>
      <c r="AB207" s="350">
        <f t="shared" si="15"/>
        <v>13223.3472</v>
      </c>
    </row>
    <row r="208" spans="1:28">
      <c r="A208" s="348">
        <f>'２斷絲.IAD.效率'!A208</f>
        <v>46148</v>
      </c>
      <c r="B208" s="338" t="str">
        <f>'２斷絲.IAD.效率'!B208</f>
        <v>A09</v>
      </c>
      <c r="C208" s="338" t="str">
        <f>'２斷絲.IAD.效率'!C208</f>
        <v>2F42S2</v>
      </c>
      <c r="D208" s="338" t="str">
        <f>'２斷絲.IAD.效率'!D208</f>
        <v>K</v>
      </c>
      <c r="E208" s="349">
        <f>'２斷絲.IAD.效率'!J208</f>
        <v>0</v>
      </c>
      <c r="F208" s="349">
        <f>'２斷絲.IAD.效率'!K208</f>
        <v>0</v>
      </c>
      <c r="G208" s="349" t="str">
        <f>'２斷絲.IAD.效率'!L208</f>
        <v>停機</v>
      </c>
      <c r="H208" s="349">
        <f>'２斷絲.IAD.效率'!M208</f>
        <v>0</v>
      </c>
      <c r="I208" s="349">
        <f>'２斷絲.IAD.效率'!N208</f>
        <v>0</v>
      </c>
      <c r="J208" s="349">
        <f>'２斷絲.IAD.效率'!O208</f>
        <v>0</v>
      </c>
      <c r="K208" s="349" t="str">
        <f>'２斷絲.IAD.效率'!P208</f>
        <v>停機</v>
      </c>
      <c r="L208" s="349">
        <f>'２斷絲.IAD.效率'!Q208</f>
        <v>0</v>
      </c>
      <c r="M208" s="349">
        <f>'２斷絲.IAD.效率'!R208</f>
        <v>0</v>
      </c>
      <c r="N208" s="349">
        <f>'２斷絲.IAD.效率'!S208</f>
        <v>0</v>
      </c>
      <c r="O208" s="349" t="str">
        <f>'２斷絲.IAD.效率'!T208</f>
        <v>停機</v>
      </c>
      <c r="P208" s="349">
        <f>'２斷絲.IAD.效率'!U208</f>
        <v>0</v>
      </c>
      <c r="Q208" s="349">
        <f>'２斷絲.IAD.效率'!V208</f>
        <v>0</v>
      </c>
      <c r="R208" s="349">
        <f>'２斷絲.IAD.效率'!W208</f>
        <v>0</v>
      </c>
      <c r="S208" s="349" t="str">
        <f>'２斷絲.IAD.效率'!X208</f>
        <v>停機</v>
      </c>
      <c r="T208" s="349">
        <f>'２斷絲.IAD.效率'!Y208</f>
        <v>0</v>
      </c>
      <c r="U208" s="345" t="str">
        <f>IF(ISNA(VLOOKUP('２斷絲.IAD.效率'!C208,條件!$A$1:$J$1011,10,0)),"",(VLOOKUP('２斷絲.IAD.效率'!C208,條件!$A$1:$J$1011,10,0)))</f>
        <v>低壓</v>
      </c>
      <c r="V208" s="346" t="str">
        <f>IF(ISNA(VLOOKUP(C208,條件!$A$1:$J$1011,8,0)),"",(VLOOKUP(C208,條件!$A$1:$J$1011,8,0)))</f>
        <v>P204</v>
      </c>
      <c r="W208" s="346">
        <f>IF(ISNA(VLOOKUP(V208,清單!$AG$1:$AH$19,2,1)),"",(VLOOKUP(V208,清單!$AG$1:$AH$19,2,1)))</f>
        <v>1.1890000000000001</v>
      </c>
      <c r="X208" s="346">
        <f>IF(ISNA(VLOOKUP(C208,條件!$A$1:$J$1011,9,0)),"",(VLOOKUP(C208,條件!$A$1:$J$1011,9,0)))</f>
        <v>2.2999999999999998</v>
      </c>
      <c r="Y208" s="346">
        <v>24</v>
      </c>
      <c r="Z208" s="346">
        <v>216</v>
      </c>
      <c r="AA208" s="346">
        <f t="shared" si="14"/>
        <v>3.3</v>
      </c>
      <c r="AB208" s="350">
        <f t="shared" si="15"/>
        <v>20340.460800000001</v>
      </c>
    </row>
    <row r="209" spans="1:28">
      <c r="A209" s="348">
        <f>'２斷絲.IAD.效率'!A209</f>
        <v>46148</v>
      </c>
      <c r="B209" s="338" t="str">
        <f>'２斷絲.IAD.效率'!B209</f>
        <v>A09</v>
      </c>
      <c r="C209" s="338" t="str">
        <f>'２斷絲.IAD.效率'!C209</f>
        <v>2F43L2</v>
      </c>
      <c r="D209" s="338" t="str">
        <f>'２斷絲.IAD.效率'!D209</f>
        <v>K</v>
      </c>
      <c r="E209" s="349">
        <f>'２斷絲.IAD.效率'!J209</f>
        <v>18</v>
      </c>
      <c r="F209" s="349">
        <f>'２斷絲.IAD.效率'!K209</f>
        <v>0</v>
      </c>
      <c r="G209" s="349">
        <f>'２斷絲.IAD.效率'!L209</f>
        <v>7470</v>
      </c>
      <c r="H209" s="349">
        <f>'２斷絲.IAD.效率'!M209</f>
        <v>0</v>
      </c>
      <c r="I209" s="349">
        <f>'２斷絲.IAD.效率'!N209</f>
        <v>0</v>
      </c>
      <c r="J209" s="349">
        <f>'２斷絲.IAD.效率'!O209</f>
        <v>0</v>
      </c>
      <c r="K209" s="349" t="str">
        <f>'２斷絲.IAD.效率'!P209</f>
        <v>FINAL</v>
      </c>
      <c r="L209" s="349">
        <f>'２斷絲.IAD.效率'!Q209</f>
        <v>0</v>
      </c>
      <c r="M209" s="349">
        <f>'２斷絲.IAD.效率'!R209</f>
        <v>0</v>
      </c>
      <c r="N209" s="349">
        <f>'２斷絲.IAD.效率'!S209</f>
        <v>0</v>
      </c>
      <c r="O209" s="349" t="str">
        <f>'２斷絲.IAD.效率'!T209</f>
        <v>FINAL</v>
      </c>
      <c r="P209" s="349">
        <f>'２斷絲.IAD.效率'!U209</f>
        <v>0</v>
      </c>
      <c r="Q209" s="349">
        <f>'２斷絲.IAD.效率'!V209</f>
        <v>0</v>
      </c>
      <c r="R209" s="349">
        <f>'２斷絲.IAD.效率'!W209</f>
        <v>0</v>
      </c>
      <c r="S209" s="349" t="str">
        <f>'２斷絲.IAD.效率'!X209</f>
        <v>停機</v>
      </c>
      <c r="T209" s="349">
        <f>'２斷絲.IAD.效率'!Y209</f>
        <v>0</v>
      </c>
      <c r="U209" s="345"/>
      <c r="V209" s="346" t="str">
        <f>IF(ISNA(VLOOKUP(C209,條件!$A$1:$J$1011,8,0)),"",(VLOOKUP(C209,條件!$A$1:$J$1011,8,0)))</f>
        <v>P204</v>
      </c>
      <c r="W209" s="346">
        <f>IF(ISNA(VLOOKUP(V209,清單!$AG$1:$AH$19,2,1)),"",(VLOOKUP(V209,清單!$AG$1:$AH$19,2,1)))</f>
        <v>1.1890000000000001</v>
      </c>
      <c r="X209" s="346">
        <f>IF(ISNA(VLOOKUP(C209,條件!$A$1:$J$1011,9,0)),"",(VLOOKUP(C209,條件!$A$1:$J$1011,9,0)))</f>
        <v>2.2999999999999998</v>
      </c>
      <c r="Y209" s="346">
        <v>24</v>
      </c>
      <c r="Z209" s="346">
        <v>216</v>
      </c>
      <c r="AA209" s="346">
        <f t="shared" si="14"/>
        <v>3.3</v>
      </c>
      <c r="AB209" s="350">
        <f t="shared" si="15"/>
        <v>20340.460800000001</v>
      </c>
    </row>
    <row r="210" spans="1:28">
      <c r="A210" s="348">
        <f>'２斷絲.IAD.效率'!A210</f>
        <v>46148</v>
      </c>
      <c r="B210" s="338" t="str">
        <f>'２斷絲.IAD.效率'!B210</f>
        <v>A10</v>
      </c>
      <c r="C210" s="338" t="str">
        <f>'２斷絲.IAD.效率'!C210</f>
        <v>停機</v>
      </c>
      <c r="D210" s="338">
        <f>'２斷絲.IAD.效率'!D210</f>
        <v>0</v>
      </c>
      <c r="E210" s="349">
        <f>'２斷絲.IAD.效率'!J210</f>
        <v>0</v>
      </c>
      <c r="F210" s="349">
        <f>'２斷絲.IAD.效率'!K210</f>
        <v>0</v>
      </c>
      <c r="G210" s="349" t="str">
        <f>'２斷絲.IAD.效率'!L210</f>
        <v>停機</v>
      </c>
      <c r="H210" s="349">
        <f>'２斷絲.IAD.效率'!M210</f>
        <v>0</v>
      </c>
      <c r="I210" s="349">
        <f>'２斷絲.IAD.效率'!N210</f>
        <v>0</v>
      </c>
      <c r="J210" s="349">
        <f>'２斷絲.IAD.效率'!O210</f>
        <v>0</v>
      </c>
      <c r="K210" s="349" t="str">
        <f>'２斷絲.IAD.效率'!P210</f>
        <v>停機</v>
      </c>
      <c r="L210" s="349">
        <f>'２斷絲.IAD.效率'!Q210</f>
        <v>0</v>
      </c>
      <c r="M210" s="349">
        <f>'２斷絲.IAD.效率'!R210</f>
        <v>0</v>
      </c>
      <c r="N210" s="349">
        <f>'２斷絲.IAD.效率'!S210</f>
        <v>0</v>
      </c>
      <c r="O210" s="349" t="str">
        <f>'２斷絲.IAD.效率'!T210</f>
        <v>停機</v>
      </c>
      <c r="P210" s="349">
        <f>'２斷絲.IAD.效率'!U210</f>
        <v>0</v>
      </c>
      <c r="Q210" s="349">
        <f>'２斷絲.IAD.效率'!V210</f>
        <v>0</v>
      </c>
      <c r="R210" s="349">
        <f>'２斷絲.IAD.效率'!W210</f>
        <v>0</v>
      </c>
      <c r="S210" s="349" t="str">
        <f>'２斷絲.IAD.效率'!X210</f>
        <v>停機</v>
      </c>
      <c r="T210" s="349">
        <f>'２斷絲.IAD.效率'!Y210</f>
        <v>0</v>
      </c>
      <c r="U210" s="345" t="str">
        <f>IF(ISNA(VLOOKUP('２斷絲.IAD.效率'!C210,條件!$A$1:$J$1011,10,0)),"",(VLOOKUP('２斷絲.IAD.效率'!C210,條件!$A$1:$J$1011,10,0)))</f>
        <v/>
      </c>
      <c r="V210" s="346" t="str">
        <f>IF(ISNA(VLOOKUP(C210,條件!$A$1:$J$1011,8,0)),"",(VLOOKUP(C210,條件!$A$1:$J$1011,8,0)))</f>
        <v/>
      </c>
      <c r="W210" s="346" t="str">
        <f>IF(ISNA(VLOOKUP(V210,清單!$AG$1:$AH$19,2,1)),"",(VLOOKUP(V210,清單!$AG$1:$AH$19,2,1)))</f>
        <v/>
      </c>
      <c r="X210" s="346" t="str">
        <f>IF(ISNA(VLOOKUP(C210,條件!$A$1:$J$1011,9,0)),"",(VLOOKUP(C210,條件!$A$1:$J$1011,9,0)))</f>
        <v/>
      </c>
      <c r="Y210" s="346">
        <v>24</v>
      </c>
      <c r="Z210" s="346">
        <v>216</v>
      </c>
      <c r="AA210" s="346" t="str">
        <f t="shared" si="14"/>
        <v/>
      </c>
      <c r="AB210" s="350" t="str">
        <f t="shared" si="15"/>
        <v/>
      </c>
    </row>
    <row r="211" spans="1:28">
      <c r="A211" s="348">
        <f>'２斷絲.IAD.效率'!A211</f>
        <v>46148</v>
      </c>
      <c r="B211" s="338" t="str">
        <f>'２斷絲.IAD.效率'!B211</f>
        <v>A11</v>
      </c>
      <c r="C211" s="338" t="str">
        <f>'２斷絲.IAD.效率'!C211</f>
        <v>2F1YR2</v>
      </c>
      <c r="D211" s="338">
        <f>'２斷絲.IAD.效率'!D211</f>
        <v>0</v>
      </c>
      <c r="E211" s="349">
        <f>'２斷絲.IAD.效率'!J211</f>
        <v>24</v>
      </c>
      <c r="F211" s="349">
        <f>'２斷絲.IAD.效率'!K211</f>
        <v>0</v>
      </c>
      <c r="G211" s="349">
        <f>'２斷絲.IAD.效率'!L211</f>
        <v>8134</v>
      </c>
      <c r="H211" s="349">
        <f>'２斷絲.IAD.效率'!M211</f>
        <v>8641</v>
      </c>
      <c r="I211" s="349">
        <f>'２斷絲.IAD.效率'!N211</f>
        <v>12</v>
      </c>
      <c r="J211" s="349">
        <f>'２斷絲.IAD.效率'!O211</f>
        <v>0</v>
      </c>
      <c r="K211" s="349">
        <f>'２斷絲.IAD.效率'!P211</f>
        <v>7795</v>
      </c>
      <c r="L211" s="349">
        <f>'２斷絲.IAD.效率'!Q211</f>
        <v>8398</v>
      </c>
      <c r="M211" s="349">
        <f>'２斷絲.IAD.效率'!R211</f>
        <v>27</v>
      </c>
      <c r="N211" s="349">
        <f>'２斷絲.IAD.效率'!S211</f>
        <v>0</v>
      </c>
      <c r="O211" s="349">
        <f>'２斷絲.IAD.效率'!T211</f>
        <v>7927</v>
      </c>
      <c r="P211" s="349">
        <f>'２斷絲.IAD.效率'!U211</f>
        <v>8662</v>
      </c>
      <c r="Q211" s="349">
        <f>'２斷絲.IAD.效率'!V211</f>
        <v>16</v>
      </c>
      <c r="R211" s="349">
        <f>'２斷絲.IAD.效率'!W211</f>
        <v>0</v>
      </c>
      <c r="S211" s="349">
        <f>'２斷絲.IAD.效率'!X211</f>
        <v>8560</v>
      </c>
      <c r="T211" s="349">
        <f>'２斷絲.IAD.效率'!Y211</f>
        <v>8977</v>
      </c>
      <c r="U211" s="345" t="str">
        <f>IF(ISNA(VLOOKUP('２斷絲.IAD.效率'!C211,條件!$A$1:$J$1011,10,0)),"",(VLOOKUP('２斷絲.IAD.效率'!C211,條件!$A$1:$J$1011,10,0)))</f>
        <v>高壓</v>
      </c>
      <c r="V211" s="346" t="str">
        <f>IF(ISNA(VLOOKUP(C211,條件!$A$1:$J$1011,8,0)),"",(VLOOKUP(C211,條件!$A$1:$J$1011,8,0)))</f>
        <v>P203</v>
      </c>
      <c r="W211" s="346">
        <f>IF(ISNA(VLOOKUP(V211,清單!$AG$1:$AH$19,2,1)),"",(VLOOKUP(V211,清單!$AG$1:$AH$19,2,1)))</f>
        <v>0.91100000000000003</v>
      </c>
      <c r="X211" s="346">
        <f>IF(ISNA(VLOOKUP(C211,條件!$A$1:$J$1011,9,0)),"",(VLOOKUP(C211,條件!$A$1:$J$1011,9,0)))</f>
        <v>1.7</v>
      </c>
      <c r="Y211" s="346">
        <v>24</v>
      </c>
      <c r="Z211" s="346">
        <v>216</v>
      </c>
      <c r="AA211" s="346">
        <f t="shared" si="14"/>
        <v>2.7</v>
      </c>
      <c r="AB211" s="350">
        <f t="shared" si="15"/>
        <v>12751.084800000001</v>
      </c>
    </row>
    <row r="212" spans="1:28">
      <c r="A212" s="348">
        <f>'２斷絲.IAD.效率'!A212</f>
        <v>46148</v>
      </c>
      <c r="B212" s="338" t="str">
        <f>'２斷絲.IAD.效率'!B212</f>
        <v>A12</v>
      </c>
      <c r="C212" s="338" t="str">
        <f>'２斷絲.IAD.效率'!C212</f>
        <v>2F43N2</v>
      </c>
      <c r="D212" s="338" t="str">
        <f>'２斷絲.IAD.效率'!D212</f>
        <v>K</v>
      </c>
      <c r="E212" s="349">
        <f>'２斷絲.IAD.效率'!J212</f>
        <v>12</v>
      </c>
      <c r="F212" s="349">
        <f>'２斷絲.IAD.效率'!K212</f>
        <v>0</v>
      </c>
      <c r="G212" s="349">
        <f>'２斷絲.IAD.效率'!L212</f>
        <v>8317</v>
      </c>
      <c r="H212" s="349" t="str">
        <f>'２斷絲.IAD.效率'!M212</f>
        <v>停機</v>
      </c>
      <c r="I212" s="349">
        <f>'２斷絲.IAD.效率'!N212</f>
        <v>6</v>
      </c>
      <c r="J212" s="349">
        <f>'２斷絲.IAD.效率'!O212</f>
        <v>0</v>
      </c>
      <c r="K212" s="349">
        <f>'２斷絲.IAD.效率'!P212</f>
        <v>8431</v>
      </c>
      <c r="L212" s="349" t="str">
        <f>'２斷絲.IAD.效率'!Q212</f>
        <v>停機</v>
      </c>
      <c r="M212" s="349">
        <f>'２斷絲.IAD.效率'!R212</f>
        <v>6</v>
      </c>
      <c r="N212" s="349">
        <f>'２斷絲.IAD.效率'!S212</f>
        <v>0</v>
      </c>
      <c r="O212" s="349">
        <f>'２斷絲.IAD.效率'!T212</f>
        <v>8511</v>
      </c>
      <c r="P212" s="349" t="str">
        <f>'２斷絲.IAD.效率'!U212</f>
        <v>停機</v>
      </c>
      <c r="Q212" s="349">
        <f>'２斷絲.IAD.效率'!V212</f>
        <v>10</v>
      </c>
      <c r="R212" s="349">
        <f>'２斷絲.IAD.效率'!W212</f>
        <v>2</v>
      </c>
      <c r="S212" s="349">
        <f>'２斷絲.IAD.效率'!X212</f>
        <v>8650</v>
      </c>
      <c r="T212" s="349" t="str">
        <f>'２斷絲.IAD.效率'!Y212</f>
        <v>停機</v>
      </c>
      <c r="U212" s="345" t="str">
        <f>IF(ISNA(VLOOKUP('２斷絲.IAD.效率'!C212,條件!$A$1:$J$1011,10,0)),"",(VLOOKUP('２斷絲.IAD.效率'!C212,條件!$A$1:$J$1011,10,0)))</f>
        <v>低壓</v>
      </c>
      <c r="V212" s="346" t="str">
        <f>IF(ISNA(VLOOKUP(C212,條件!$A$1:$J$1011,8,0)),"",(VLOOKUP(C212,條件!$A$1:$J$1011,8,0)))</f>
        <v>P204</v>
      </c>
      <c r="W212" s="346">
        <f>IF(ISNA(VLOOKUP(V212,清單!$AG$1:$AH$19,2,1)),"",(VLOOKUP(V212,清單!$AG$1:$AH$19,2,1)))</f>
        <v>1.1890000000000001</v>
      </c>
      <c r="X212" s="346">
        <f>IF(ISNA(VLOOKUP(C212,條件!$A$1:$J$1011,9,0)),"",(VLOOKUP(C212,條件!$A$1:$J$1011,9,0)))</f>
        <v>2.1</v>
      </c>
      <c r="Y212" s="346">
        <v>24</v>
      </c>
      <c r="Z212" s="346">
        <v>216</v>
      </c>
      <c r="AA212" s="346">
        <f t="shared" si="14"/>
        <v>3.1</v>
      </c>
      <c r="AB212" s="350">
        <f t="shared" si="15"/>
        <v>19107.705600000001</v>
      </c>
    </row>
    <row r="213" spans="1:28">
      <c r="A213" s="348">
        <f>'２斷絲.IAD.效率'!A213</f>
        <v>46148</v>
      </c>
      <c r="B213" s="338" t="str">
        <f>'２斷絲.IAD.效率'!B213</f>
        <v>A13</v>
      </c>
      <c r="C213" s="338" t="str">
        <f>'２斷絲.IAD.效率'!C213</f>
        <v>2F08R2</v>
      </c>
      <c r="D213" s="338" t="str">
        <f>'２斷絲.IAD.效率'!D213</f>
        <v>G</v>
      </c>
      <c r="E213" s="349">
        <f>'２斷絲.IAD.效率'!J213</f>
        <v>7</v>
      </c>
      <c r="F213" s="349">
        <f>'２斷絲.IAD.效率'!K213</f>
        <v>0</v>
      </c>
      <c r="G213" s="349">
        <f>'２斷絲.IAD.效率'!L213</f>
        <v>9627</v>
      </c>
      <c r="H213" s="349">
        <f>'２斷絲.IAD.效率'!M213</f>
        <v>9598</v>
      </c>
      <c r="I213" s="349">
        <f>'２斷絲.IAD.效率'!N213</f>
        <v>12</v>
      </c>
      <c r="J213" s="349">
        <f>'２斷絲.IAD.效率'!O213</f>
        <v>0</v>
      </c>
      <c r="K213" s="349">
        <f>'２斷絲.IAD.效率'!P213</f>
        <v>9602</v>
      </c>
      <c r="L213" s="349">
        <f>'２斷絲.IAD.效率'!Q213</f>
        <v>9334</v>
      </c>
      <c r="M213" s="349">
        <f>'２斷絲.IAD.效率'!R213</f>
        <v>11</v>
      </c>
      <c r="N213" s="349">
        <f>'２斷絲.IAD.效率'!S213</f>
        <v>0</v>
      </c>
      <c r="O213" s="349">
        <f>'２斷絲.IAD.效率'!T213</f>
        <v>9715</v>
      </c>
      <c r="P213" s="349">
        <f>'２斷絲.IAD.效率'!U213</f>
        <v>9538</v>
      </c>
      <c r="Q213" s="349">
        <f>'２斷絲.IAD.效率'!V213</f>
        <v>30</v>
      </c>
      <c r="R213" s="349">
        <f>'２斷絲.IAD.效率'!W213</f>
        <v>5</v>
      </c>
      <c r="S213" s="349">
        <f>'２斷絲.IAD.效率'!X213</f>
        <v>9715</v>
      </c>
      <c r="T213" s="349">
        <f>'２斷絲.IAD.效率'!Y213</f>
        <v>9601</v>
      </c>
      <c r="U213" s="345" t="str">
        <f>IF(ISNA(VLOOKUP('２斷絲.IAD.效率'!C213,條件!$A$1:$J$1011,10,0)),"",(VLOOKUP('２斷絲.IAD.效率'!C213,條件!$A$1:$J$1011,10,0)))</f>
        <v>低壓</v>
      </c>
      <c r="V213" s="346" t="str">
        <f>IF(ISNA(VLOOKUP(C213,條件!$A$1:$J$1011,8,0)),"",(VLOOKUP(C213,條件!$A$1:$J$1011,8,0)))</f>
        <v>P142</v>
      </c>
      <c r="W213" s="346">
        <f>IF(ISNA(VLOOKUP(V213,清單!$AG$1:$AH$19,2,1)),"",(VLOOKUP(V213,清單!$AG$1:$AH$19,2,1)))</f>
        <v>0.56200000000000006</v>
      </c>
      <c r="X213" s="346">
        <f>IF(ISNA(VLOOKUP(C213,條件!$A$1:$J$1011,9,0)),"",(VLOOKUP(C213,條件!$A$1:$J$1011,9,0)))</f>
        <v>1.1000000000000001</v>
      </c>
      <c r="Y213" s="346">
        <v>24</v>
      </c>
      <c r="Z213" s="346">
        <v>216</v>
      </c>
      <c r="AA213" s="346">
        <f t="shared" si="14"/>
        <v>2.1</v>
      </c>
      <c r="AB213" s="350">
        <f t="shared" si="15"/>
        <v>6118.1568000000007</v>
      </c>
    </row>
    <row r="214" spans="1:28">
      <c r="A214" s="348">
        <f>'２斷絲.IAD.效率'!A214</f>
        <v>46148</v>
      </c>
      <c r="B214" s="338" t="str">
        <f>'２斷絲.IAD.效率'!B214</f>
        <v>A14</v>
      </c>
      <c r="C214" s="338" t="str">
        <f>'２斷絲.IAD.效率'!C214</f>
        <v>停機</v>
      </c>
      <c r="D214" s="338">
        <f>'２斷絲.IAD.效率'!D214</f>
        <v>0</v>
      </c>
      <c r="E214" s="349">
        <f>'２斷絲.IAD.效率'!J214</f>
        <v>0</v>
      </c>
      <c r="F214" s="349">
        <f>'２斷絲.IAD.效率'!K214</f>
        <v>0</v>
      </c>
      <c r="G214" s="349" t="str">
        <f>'２斷絲.IAD.效率'!L214</f>
        <v>停機</v>
      </c>
      <c r="H214" s="349">
        <f>'２斷絲.IAD.效率'!M214</f>
        <v>0</v>
      </c>
      <c r="I214" s="349">
        <f>'２斷絲.IAD.效率'!N214</f>
        <v>0</v>
      </c>
      <c r="J214" s="349">
        <f>'２斷絲.IAD.效率'!O214</f>
        <v>0</v>
      </c>
      <c r="K214" s="349" t="str">
        <f>'２斷絲.IAD.效率'!P214</f>
        <v>停機</v>
      </c>
      <c r="L214" s="349">
        <f>'２斷絲.IAD.效率'!Q214</f>
        <v>0</v>
      </c>
      <c r="M214" s="349">
        <f>'２斷絲.IAD.效率'!R214</f>
        <v>0</v>
      </c>
      <c r="N214" s="349">
        <f>'２斷絲.IAD.效率'!S214</f>
        <v>0</v>
      </c>
      <c r="O214" s="349" t="str">
        <f>'２斷絲.IAD.效率'!T214</f>
        <v>停機</v>
      </c>
      <c r="P214" s="349">
        <f>'２斷絲.IAD.效率'!U214</f>
        <v>0</v>
      </c>
      <c r="Q214" s="349">
        <f>'２斷絲.IAD.效率'!V214</f>
        <v>0</v>
      </c>
      <c r="R214" s="349">
        <f>'２斷絲.IAD.效率'!W214</f>
        <v>0</v>
      </c>
      <c r="S214" s="349" t="str">
        <f>'２斷絲.IAD.效率'!X214</f>
        <v>停機</v>
      </c>
      <c r="T214" s="349">
        <f>'２斷絲.IAD.效率'!Y214</f>
        <v>0</v>
      </c>
      <c r="U214" s="345" t="str">
        <f>IF(ISNA(VLOOKUP('２斷絲.IAD.效率'!C214,條件!$A$1:$J$1011,10,0)),"",(VLOOKUP('２斷絲.IAD.效率'!C214,條件!$A$1:$J$1011,10,0)))</f>
        <v/>
      </c>
      <c r="V214" s="346" t="str">
        <f>IF(ISNA(VLOOKUP(C214,條件!$A$1:$J$1011,8,0)),"",(VLOOKUP(C214,條件!$A$1:$J$1011,8,0)))</f>
        <v/>
      </c>
      <c r="W214" s="346" t="str">
        <f>IF(ISNA(VLOOKUP(V214,清單!$AG$1:$AH$19,2,1)),"",(VLOOKUP(V214,清單!$AG$1:$AH$19,2,1)))</f>
        <v/>
      </c>
      <c r="X214" s="346" t="str">
        <f>IF(ISNA(VLOOKUP(C214,條件!$A$1:$J$1011,9,0)),"",(VLOOKUP(C214,條件!$A$1:$J$1011,9,0)))</f>
        <v/>
      </c>
      <c r="Y214" s="346">
        <v>24</v>
      </c>
      <c r="Z214" s="346">
        <v>216</v>
      </c>
      <c r="AA214" s="346" t="str">
        <f t="shared" si="14"/>
        <v/>
      </c>
      <c r="AB214" s="350" t="str">
        <f t="shared" si="15"/>
        <v/>
      </c>
    </row>
    <row r="215" spans="1:28">
      <c r="A215" s="348">
        <f>'２斷絲.IAD.效率'!A215</f>
        <v>46148</v>
      </c>
      <c r="B215" s="338" t="str">
        <f>'２斷絲.IAD.效率'!B215</f>
        <v>A15</v>
      </c>
      <c r="C215" s="338" t="str">
        <f>'２斷絲.IAD.效率'!C215</f>
        <v>2F43P2</v>
      </c>
      <c r="D215" s="338">
        <f>'２斷絲.IAD.效率'!D215</f>
        <v>0</v>
      </c>
      <c r="E215" s="349">
        <f>'２斷絲.IAD.效率'!J215</f>
        <v>0</v>
      </c>
      <c r="F215" s="349">
        <f>'２斷絲.IAD.效率'!K215</f>
        <v>0</v>
      </c>
      <c r="G215" s="349" t="str">
        <f>'２斷絲.IAD.效率'!L215</f>
        <v>改紡</v>
      </c>
      <c r="H215" s="349">
        <f>'２斷絲.IAD.效率'!M215</f>
        <v>0</v>
      </c>
      <c r="I215" s="349">
        <f>'２斷絲.IAD.效率'!N215</f>
        <v>1</v>
      </c>
      <c r="J215" s="349">
        <f>'２斷絲.IAD.效率'!O215</f>
        <v>1</v>
      </c>
      <c r="K215" s="349">
        <f>'２斷絲.IAD.效率'!P215</f>
        <v>9518</v>
      </c>
      <c r="L215" s="349">
        <f>'２斷絲.IAD.效率'!Q215</f>
        <v>9480</v>
      </c>
      <c r="M215" s="349">
        <f>'２斷絲.IAD.效率'!R215</f>
        <v>12</v>
      </c>
      <c r="N215" s="349">
        <f>'２斷絲.IAD.效率'!S215</f>
        <v>2</v>
      </c>
      <c r="O215" s="349">
        <f>'２斷絲.IAD.效率'!T215</f>
        <v>8745</v>
      </c>
      <c r="P215" s="349">
        <f>'２斷絲.IAD.效率'!U215</f>
        <v>8427</v>
      </c>
      <c r="Q215" s="349">
        <f>'２斷絲.IAD.效率'!V215</f>
        <v>14</v>
      </c>
      <c r="R215" s="349">
        <f>'２斷絲.IAD.效率'!W215</f>
        <v>3</v>
      </c>
      <c r="S215" s="349">
        <f>'２斷絲.IAD.效率'!X215</f>
        <v>8728</v>
      </c>
      <c r="T215" s="349">
        <f>'２斷絲.IAD.效率'!Y215</f>
        <v>8248</v>
      </c>
      <c r="U215" s="345" t="str">
        <f>IF(ISNA(VLOOKUP('２斷絲.IAD.效率'!C215,條件!$A$1:$J$1011,10,0)),"",(VLOOKUP('２斷絲.IAD.效率'!C215,條件!$A$1:$J$1011,10,0)))</f>
        <v>低壓</v>
      </c>
      <c r="V215" s="346" t="str">
        <f>IF(ISNA(VLOOKUP(C215,條件!$A$1:$J$1011,8,0)),"",(VLOOKUP(C215,條件!$A$1:$J$1011,8,0)))</f>
        <v>P203</v>
      </c>
      <c r="W215" s="346">
        <f>IF(ISNA(VLOOKUP(V215,清單!$AG$1:$AH$19,2,1)),"",(VLOOKUP(V215,清單!$AG$1:$AH$19,2,1)))</f>
        <v>0.91100000000000003</v>
      </c>
      <c r="X215" s="346">
        <f>IF(ISNA(VLOOKUP(C215,條件!$A$1:$J$1011,9,0)),"",(VLOOKUP(C215,條件!$A$1:$J$1011,9,0)))</f>
        <v>3</v>
      </c>
      <c r="Y215" s="346">
        <v>24</v>
      </c>
      <c r="Z215" s="346">
        <v>216</v>
      </c>
      <c r="AA215" s="346">
        <f t="shared" si="14"/>
        <v>4</v>
      </c>
      <c r="AB215" s="350">
        <f t="shared" si="15"/>
        <v>18890.495999999999</v>
      </c>
    </row>
    <row r="216" spans="1:28">
      <c r="A216" s="348">
        <f>'２斷絲.IAD.效率'!A216</f>
        <v>46148</v>
      </c>
      <c r="B216" s="338" t="str">
        <f>'２斷絲.IAD.效率'!B216</f>
        <v>A16</v>
      </c>
      <c r="C216" s="338" t="str">
        <f>'２斷絲.IAD.效率'!C216</f>
        <v>停機</v>
      </c>
      <c r="D216" s="338">
        <f>'２斷絲.IAD.效率'!D216</f>
        <v>0</v>
      </c>
      <c r="E216" s="349">
        <f>'２斷絲.IAD.效率'!J216</f>
        <v>0</v>
      </c>
      <c r="F216" s="349">
        <f>'２斷絲.IAD.效率'!K216</f>
        <v>0</v>
      </c>
      <c r="G216" s="349" t="str">
        <f>'２斷絲.IAD.效率'!L216</f>
        <v>停機</v>
      </c>
      <c r="H216" s="349">
        <f>'２斷絲.IAD.效率'!M216</f>
        <v>0</v>
      </c>
      <c r="I216" s="349">
        <f>'２斷絲.IAD.效率'!N216</f>
        <v>0</v>
      </c>
      <c r="J216" s="349">
        <f>'２斷絲.IAD.效率'!O216</f>
        <v>0</v>
      </c>
      <c r="K216" s="349" t="str">
        <f>'２斷絲.IAD.效率'!P216</f>
        <v>停機</v>
      </c>
      <c r="L216" s="349">
        <f>'２斷絲.IAD.效率'!Q216</f>
        <v>0</v>
      </c>
      <c r="M216" s="349">
        <f>'２斷絲.IAD.效率'!R216</f>
        <v>0</v>
      </c>
      <c r="N216" s="349">
        <f>'２斷絲.IAD.效率'!S216</f>
        <v>0</v>
      </c>
      <c r="O216" s="349" t="str">
        <f>'２斷絲.IAD.效率'!T216</f>
        <v>停機</v>
      </c>
      <c r="P216" s="349">
        <f>'２斷絲.IAD.效率'!U216</f>
        <v>0</v>
      </c>
      <c r="Q216" s="349">
        <f>'２斷絲.IAD.效率'!V216</f>
        <v>0</v>
      </c>
      <c r="R216" s="349">
        <f>'２斷絲.IAD.效率'!W216</f>
        <v>0</v>
      </c>
      <c r="S216" s="349" t="str">
        <f>'２斷絲.IAD.效率'!X216</f>
        <v>停機</v>
      </c>
      <c r="T216" s="349">
        <f>'２斷絲.IAD.效率'!Y216</f>
        <v>0</v>
      </c>
      <c r="U216" s="345" t="str">
        <f>IF(ISNA(VLOOKUP('２斷絲.IAD.效率'!C216,條件!$A$1:$J$1011,10,0)),"",(VLOOKUP('２斷絲.IAD.效率'!C216,條件!$A$1:$J$1011,10,0)))</f>
        <v/>
      </c>
      <c r="V216" s="346" t="str">
        <f>IF(ISNA(VLOOKUP(C216,條件!$A$1:$J$1011,8,0)),"",(VLOOKUP(C216,條件!$A$1:$J$1011,8,0)))</f>
        <v/>
      </c>
      <c r="W216" s="346" t="str">
        <f>IF(ISNA(VLOOKUP(V216,清單!$AG$1:$AH$19,2,1)),"",(VLOOKUP(V216,清單!$AG$1:$AH$19,2,1)))</f>
        <v/>
      </c>
      <c r="X216" s="346" t="str">
        <f>IF(ISNA(VLOOKUP(C216,條件!$A$1:$J$1011,9,0)),"",(VLOOKUP(C216,條件!$A$1:$J$1011,9,0)))</f>
        <v/>
      </c>
      <c r="Y216" s="346">
        <v>24</v>
      </c>
      <c r="Z216" s="346">
        <v>216</v>
      </c>
      <c r="AA216" s="346" t="str">
        <f t="shared" si="14"/>
        <v/>
      </c>
      <c r="AB216" s="350" t="str">
        <f t="shared" si="15"/>
        <v/>
      </c>
    </row>
    <row r="217" spans="1:28">
      <c r="A217" s="348">
        <f>'２斷絲.IAD.效率'!A217</f>
        <v>46148</v>
      </c>
      <c r="B217" s="338" t="str">
        <f>'２斷絲.IAD.效率'!B217</f>
        <v>A17</v>
      </c>
      <c r="C217" s="338" t="str">
        <f>'２斷絲.IAD.效率'!C217</f>
        <v>停機</v>
      </c>
      <c r="D217" s="338">
        <f>'２斷絲.IAD.效率'!D217</f>
        <v>0</v>
      </c>
      <c r="E217" s="349">
        <f>'２斷絲.IAD.效率'!J217</f>
        <v>0</v>
      </c>
      <c r="F217" s="349">
        <f>'２斷絲.IAD.效率'!K217</f>
        <v>0</v>
      </c>
      <c r="G217" s="349" t="str">
        <f>'２斷絲.IAD.效率'!L217</f>
        <v>停機</v>
      </c>
      <c r="H217" s="349">
        <f>'２斷絲.IAD.效率'!M217</f>
        <v>0</v>
      </c>
      <c r="I217" s="349">
        <f>'２斷絲.IAD.效率'!N217</f>
        <v>0</v>
      </c>
      <c r="J217" s="349">
        <f>'２斷絲.IAD.效率'!O217</f>
        <v>0</v>
      </c>
      <c r="K217" s="349" t="str">
        <f>'２斷絲.IAD.效率'!P217</f>
        <v>停機</v>
      </c>
      <c r="L217" s="349">
        <f>'２斷絲.IAD.效率'!Q217</f>
        <v>0</v>
      </c>
      <c r="M217" s="349">
        <f>'２斷絲.IAD.效率'!R217</f>
        <v>0</v>
      </c>
      <c r="N217" s="349">
        <f>'２斷絲.IAD.效率'!S217</f>
        <v>0</v>
      </c>
      <c r="O217" s="349" t="str">
        <f>'２斷絲.IAD.效率'!T217</f>
        <v>停機</v>
      </c>
      <c r="P217" s="349">
        <f>'２斷絲.IAD.效率'!U217</f>
        <v>0</v>
      </c>
      <c r="Q217" s="349">
        <f>'２斷絲.IAD.效率'!V217</f>
        <v>0</v>
      </c>
      <c r="R217" s="349">
        <f>'２斷絲.IAD.效率'!W217</f>
        <v>0</v>
      </c>
      <c r="S217" s="349" t="str">
        <f>'２斷絲.IAD.效率'!X217</f>
        <v>停機</v>
      </c>
      <c r="T217" s="349">
        <f>'２斷絲.IAD.效率'!Y217</f>
        <v>0</v>
      </c>
      <c r="U217" s="345" t="str">
        <f>IF(ISNA(VLOOKUP('２斷絲.IAD.效率'!C217,條件!$A$1:$J$1011,10,0)),"",(VLOOKUP('２斷絲.IAD.效率'!C217,條件!$A$1:$J$1011,10,0)))</f>
        <v/>
      </c>
      <c r="V217" s="346" t="str">
        <f>IF(ISNA(VLOOKUP(C217,條件!$A$1:$J$1011,8,0)),"",(VLOOKUP(C217,條件!$A$1:$J$1011,8,0)))</f>
        <v/>
      </c>
      <c r="W217" s="346" t="str">
        <f>IF(ISNA(VLOOKUP(V217,清單!$AG$1:$AH$19,2,1)),"",(VLOOKUP(V217,清單!$AG$1:$AH$19,2,1)))</f>
        <v/>
      </c>
      <c r="X217" s="346" t="str">
        <f>IF(ISNA(VLOOKUP(C217,條件!$A$1:$J$1011,9,0)),"",(VLOOKUP(C217,條件!$A$1:$J$1011,9,0)))</f>
        <v/>
      </c>
      <c r="Y217" s="346">
        <v>24</v>
      </c>
      <c r="Z217" s="346">
        <v>216</v>
      </c>
      <c r="AA217" s="346" t="str">
        <f t="shared" si="14"/>
        <v/>
      </c>
      <c r="AB217" s="350" t="str">
        <f t="shared" si="15"/>
        <v/>
      </c>
    </row>
    <row r="218" spans="1:28">
      <c r="A218" s="348">
        <f>'２斷絲.IAD.效率'!A218</f>
        <v>46148</v>
      </c>
      <c r="B218" s="338" t="str">
        <f>'２斷絲.IAD.效率'!B218</f>
        <v>A18</v>
      </c>
      <c r="C218" s="338" t="str">
        <f>'２斷絲.IAD.效率'!C218</f>
        <v>2F43K2</v>
      </c>
      <c r="D218" s="338" t="str">
        <f>'２斷絲.IAD.效率'!D218</f>
        <v>K</v>
      </c>
      <c r="E218" s="349">
        <f>'２斷絲.IAD.效率'!J218</f>
        <v>42</v>
      </c>
      <c r="F218" s="349">
        <f>'２斷絲.IAD.效率'!K218</f>
        <v>0</v>
      </c>
      <c r="G218" s="349">
        <f>'２斷絲.IAD.效率'!L218</f>
        <v>8782</v>
      </c>
      <c r="H218" s="349">
        <f>'２斷絲.IAD.效率'!M218</f>
        <v>8541</v>
      </c>
      <c r="I218" s="349">
        <f>'２斷絲.IAD.效率'!N218</f>
        <v>18</v>
      </c>
      <c r="J218" s="349">
        <f>'２斷絲.IAD.效率'!O218</f>
        <v>0</v>
      </c>
      <c r="K218" s="349">
        <f>'２斷絲.IAD.效率'!P218</f>
        <v>8996</v>
      </c>
      <c r="L218" s="349">
        <f>'２斷絲.IAD.效率'!Q218</f>
        <v>9015</v>
      </c>
      <c r="M218" s="349">
        <f>'２斷絲.IAD.效率'!R218</f>
        <v>24</v>
      </c>
      <c r="N218" s="349">
        <f>'２斷絲.IAD.效率'!S218</f>
        <v>0</v>
      </c>
      <c r="O218" s="349">
        <f>'２斷絲.IAD.效率'!T218</f>
        <v>8721</v>
      </c>
      <c r="P218" s="349">
        <f>'２斷絲.IAD.效率'!U218</f>
        <v>8946</v>
      </c>
      <c r="Q218" s="349">
        <f>'２斷絲.IAD.效率'!V218</f>
        <v>36</v>
      </c>
      <c r="R218" s="349">
        <f>'２斷絲.IAD.效率'!W218</f>
        <v>0</v>
      </c>
      <c r="S218" s="349">
        <f>'２斷絲.IAD.效率'!X218</f>
        <v>9176</v>
      </c>
      <c r="T218" s="349">
        <f>'２斷絲.IAD.效率'!Y218</f>
        <v>9118</v>
      </c>
      <c r="U218" s="345" t="str">
        <f>IF(ISNA(VLOOKUP('２斷絲.IAD.效率'!C218,條件!$A$1:$J$1011,10,0)),"",(VLOOKUP('２斷絲.IAD.效率'!C218,條件!$A$1:$J$1011,10,0)))</f>
        <v>低壓</v>
      </c>
      <c r="V218" s="346" t="str">
        <f>IF(ISNA(VLOOKUP(C218,條件!$A$1:$J$1011,8,0)),"",(VLOOKUP(C218,條件!$A$1:$J$1011,8,0)))</f>
        <v>P204</v>
      </c>
      <c r="W218" s="346">
        <f>IF(ISNA(VLOOKUP(V218,清單!$AG$1:$AH$19,2,1)),"",(VLOOKUP(V218,清單!$AG$1:$AH$19,2,1)))</f>
        <v>1.1890000000000001</v>
      </c>
      <c r="X218" s="346">
        <f>IF(ISNA(VLOOKUP(C218,條件!$A$1:$J$1011,9,0)),"",(VLOOKUP(C218,條件!$A$1:$J$1011,9,0)))</f>
        <v>2.2999999999999998</v>
      </c>
      <c r="Y218" s="346">
        <v>24</v>
      </c>
      <c r="Z218" s="346">
        <v>216</v>
      </c>
      <c r="AA218" s="346">
        <f t="shared" si="14"/>
        <v>3.3</v>
      </c>
      <c r="AB218" s="350">
        <f t="shared" si="15"/>
        <v>20340.460800000001</v>
      </c>
    </row>
    <row r="219" spans="1:28">
      <c r="A219" s="348">
        <f>'２斷絲.IAD.效率'!A219</f>
        <v>46148</v>
      </c>
      <c r="B219" s="338" t="str">
        <f>'２斷絲.IAD.效率'!B219</f>
        <v>A19</v>
      </c>
      <c r="C219" s="338" t="str">
        <f>'２斷絲.IAD.效率'!C219</f>
        <v>2F43M1</v>
      </c>
      <c r="D219" s="338">
        <f>'２斷絲.IAD.效率'!D219</f>
        <v>0</v>
      </c>
      <c r="E219" s="349">
        <f>'２斷絲.IAD.效率'!J219</f>
        <v>10</v>
      </c>
      <c r="F219" s="349">
        <f>'２斷絲.IAD.效率'!K219</f>
        <v>0</v>
      </c>
      <c r="G219" s="349">
        <f>'２斷絲.IAD.效率'!L219</f>
        <v>9329</v>
      </c>
      <c r="H219" s="349">
        <f>'２斷絲.IAD.效率'!M219</f>
        <v>8806</v>
      </c>
      <c r="I219" s="349">
        <f>'２斷絲.IAD.效率'!N219</f>
        <v>20</v>
      </c>
      <c r="J219" s="349">
        <f>'２斷絲.IAD.效率'!O219</f>
        <v>0</v>
      </c>
      <c r="K219" s="349">
        <f>'２斷絲.IAD.效率'!P219</f>
        <v>8743</v>
      </c>
      <c r="L219" s="349">
        <f>'２斷絲.IAD.效率'!Q219</f>
        <v>8670</v>
      </c>
      <c r="M219" s="349">
        <f>'２斷絲.IAD.效率'!R219</f>
        <v>16</v>
      </c>
      <c r="N219" s="349">
        <f>'２斷絲.IAD.效率'!S219</f>
        <v>0</v>
      </c>
      <c r="O219" s="349">
        <f>'２斷絲.IAD.效率'!T219</f>
        <v>9011</v>
      </c>
      <c r="P219" s="349">
        <f>'２斷絲.IAD.效率'!U219</f>
        <v>8737</v>
      </c>
      <c r="Q219" s="349">
        <f>'２斷絲.IAD.效率'!V219</f>
        <v>19</v>
      </c>
      <c r="R219" s="349">
        <f>'２斷絲.IAD.效率'!W219</f>
        <v>2</v>
      </c>
      <c r="S219" s="349">
        <f>'２斷絲.IAD.效率'!X219</f>
        <v>9491</v>
      </c>
      <c r="T219" s="349">
        <f>'２斷絲.IAD.效率'!Y219</f>
        <v>8688</v>
      </c>
      <c r="U219" s="345" t="str">
        <f>IF(ISNA(VLOOKUP('２斷絲.IAD.效率'!C219,條件!$A$1:$J$1011,10,0)),"",(VLOOKUP('２斷絲.IAD.效率'!C219,條件!$A$1:$J$1011,10,0)))</f>
        <v>低壓</v>
      </c>
      <c r="V219" s="346" t="str">
        <f>IF(ISNA(VLOOKUP(C219,條件!$A$1:$J$1011,8,0)),"",(VLOOKUP(C219,條件!$A$1:$J$1011,8,0)))</f>
        <v>P203</v>
      </c>
      <c r="W219" s="346">
        <f>IF(ISNA(VLOOKUP(V219,清單!$AG$1:$AH$19,2,1)),"",(VLOOKUP(V219,清單!$AG$1:$AH$19,2,1)))</f>
        <v>0.91100000000000003</v>
      </c>
      <c r="X219" s="346">
        <f>IF(ISNA(VLOOKUP(C219,條件!$A$1:$J$1011,9,0)),"",(VLOOKUP(C219,條件!$A$1:$J$1011,9,0)))</f>
        <v>1.9</v>
      </c>
      <c r="Y219" s="346">
        <v>24</v>
      </c>
      <c r="Z219" s="346">
        <v>216</v>
      </c>
      <c r="AA219" s="346">
        <f t="shared" si="14"/>
        <v>2.9</v>
      </c>
      <c r="AB219" s="350">
        <f t="shared" si="15"/>
        <v>13695.6096</v>
      </c>
    </row>
    <row r="220" spans="1:28">
      <c r="A220" s="348">
        <f>'２斷絲.IAD.效率'!A220</f>
        <v>46148</v>
      </c>
      <c r="B220" s="338" t="str">
        <f>'２斷絲.IAD.效率'!B220</f>
        <v>A20</v>
      </c>
      <c r="C220" s="338" t="str">
        <f>'２斷絲.IAD.效率'!C220</f>
        <v>停機</v>
      </c>
      <c r="D220" s="338">
        <f>'２斷絲.IAD.效率'!D220</f>
        <v>0</v>
      </c>
      <c r="E220" s="349">
        <f>'２斷絲.IAD.效率'!J220</f>
        <v>0</v>
      </c>
      <c r="F220" s="349">
        <f>'２斷絲.IAD.效率'!K220</f>
        <v>0</v>
      </c>
      <c r="G220" s="349" t="str">
        <f>'２斷絲.IAD.效率'!L220</f>
        <v>停機</v>
      </c>
      <c r="H220" s="349">
        <f>'２斷絲.IAD.效率'!M220</f>
        <v>0</v>
      </c>
      <c r="I220" s="349">
        <f>'２斷絲.IAD.效率'!N220</f>
        <v>0</v>
      </c>
      <c r="J220" s="349">
        <f>'２斷絲.IAD.效率'!O220</f>
        <v>0</v>
      </c>
      <c r="K220" s="349" t="str">
        <f>'２斷絲.IAD.效率'!P220</f>
        <v>停機</v>
      </c>
      <c r="L220" s="349">
        <f>'２斷絲.IAD.效率'!Q220</f>
        <v>0</v>
      </c>
      <c r="M220" s="349">
        <f>'２斷絲.IAD.效率'!R220</f>
        <v>0</v>
      </c>
      <c r="N220" s="349">
        <f>'２斷絲.IAD.效率'!S220</f>
        <v>0</v>
      </c>
      <c r="O220" s="349" t="str">
        <f>'２斷絲.IAD.效率'!T220</f>
        <v>停機</v>
      </c>
      <c r="P220" s="349">
        <f>'２斷絲.IAD.效率'!U220</f>
        <v>0</v>
      </c>
      <c r="Q220" s="349">
        <f>'２斷絲.IAD.效率'!V220</f>
        <v>0</v>
      </c>
      <c r="R220" s="349">
        <f>'２斷絲.IAD.效率'!W220</f>
        <v>0</v>
      </c>
      <c r="S220" s="349" t="str">
        <f>'２斷絲.IAD.效率'!X220</f>
        <v>停機</v>
      </c>
      <c r="T220" s="349">
        <f>'２斷絲.IAD.效率'!Y220</f>
        <v>0</v>
      </c>
      <c r="U220" s="345" t="str">
        <f>IF(ISNA(VLOOKUP('２斷絲.IAD.效率'!C220,條件!$A$1:$J$1011,10,0)),"",(VLOOKUP('２斷絲.IAD.效率'!C220,條件!$A$1:$J$1011,10,0)))</f>
        <v/>
      </c>
      <c r="V220" s="346" t="str">
        <f>IF(ISNA(VLOOKUP(C220,條件!$A$1:$J$1011,8,0)),"",(VLOOKUP(C220,條件!$A$1:$J$1011,8,0)))</f>
        <v/>
      </c>
      <c r="W220" s="346" t="str">
        <f>IF(ISNA(VLOOKUP(V220,清單!$AG$1:$AH$19,2,1)),"",(VLOOKUP(V220,清單!$AG$1:$AH$19,2,1)))</f>
        <v/>
      </c>
      <c r="X220" s="346" t="str">
        <f>IF(ISNA(VLOOKUP(C220,條件!$A$1:$J$1011,9,0)),"",(VLOOKUP(C220,條件!$A$1:$J$1011,9,0)))</f>
        <v/>
      </c>
      <c r="Y220" s="346">
        <v>24</v>
      </c>
      <c r="Z220" s="346">
        <v>216</v>
      </c>
      <c r="AA220" s="346" t="str">
        <f t="shared" si="14"/>
        <v/>
      </c>
      <c r="AB220" s="350" t="str">
        <f t="shared" si="15"/>
        <v/>
      </c>
    </row>
    <row r="221" spans="1:28">
      <c r="A221" s="348">
        <f>'２斷絲.IAD.效率'!A221</f>
        <v>46148</v>
      </c>
      <c r="B221" s="338" t="str">
        <f>'２斷絲.IAD.效率'!B221</f>
        <v>A21</v>
      </c>
      <c r="C221" s="338" t="str">
        <f>'２斷絲.IAD.效率'!C221</f>
        <v>2F29I1</v>
      </c>
      <c r="D221" s="338">
        <f>'２斷絲.IAD.效率'!D221</f>
        <v>0</v>
      </c>
      <c r="E221" s="349">
        <f>'２斷絲.IAD.效率'!J221</f>
        <v>10</v>
      </c>
      <c r="F221" s="349">
        <f>'２斷絲.IAD.效率'!K221</f>
        <v>0</v>
      </c>
      <c r="G221" s="349">
        <f>'２斷絲.IAD.效率'!L221</f>
        <v>7666</v>
      </c>
      <c r="H221" s="349">
        <f>'２斷絲.IAD.效率'!M221</f>
        <v>7979</v>
      </c>
      <c r="I221" s="349">
        <f>'２斷絲.IAD.效率'!N221</f>
        <v>12</v>
      </c>
      <c r="J221" s="349">
        <f>'２斷絲.IAD.效率'!O221</f>
        <v>0</v>
      </c>
      <c r="K221" s="349">
        <f>'２斷絲.IAD.效率'!P221</f>
        <v>7498</v>
      </c>
      <c r="L221" s="349">
        <f>'２斷絲.IAD.效率'!Q221</f>
        <v>7907</v>
      </c>
      <c r="M221" s="349">
        <f>'２斷絲.IAD.效率'!R221</f>
        <v>15</v>
      </c>
      <c r="N221" s="349">
        <f>'２斷絲.IAD.效率'!S221</f>
        <v>0</v>
      </c>
      <c r="O221" s="349">
        <f>'２斷絲.IAD.效率'!T221</f>
        <v>7525</v>
      </c>
      <c r="P221" s="349">
        <f>'２斷絲.IAD.效率'!U221</f>
        <v>7884</v>
      </c>
      <c r="Q221" s="349">
        <f>'２斷絲.IAD.效率'!V221</f>
        <v>17</v>
      </c>
      <c r="R221" s="349">
        <f>'２斷絲.IAD.效率'!W221</f>
        <v>0</v>
      </c>
      <c r="S221" s="349">
        <f>'２斷絲.IAD.效率'!X221</f>
        <v>7556</v>
      </c>
      <c r="T221" s="349">
        <f>'２斷絲.IAD.效率'!Y221</f>
        <v>8037</v>
      </c>
      <c r="U221" s="345" t="str">
        <f>IF(ISNA(VLOOKUP('２斷絲.IAD.效率'!C221,條件!$A$1:$J$1011,10,0)),"",(VLOOKUP('２斷絲.IAD.效率'!C221,條件!$A$1:$J$1011,10,0)))</f>
        <v>低壓</v>
      </c>
      <c r="V221" s="346" t="str">
        <f>IF(ISNA(VLOOKUP(C221,條件!$A$1:$J$1011,8,0)),"",(VLOOKUP(C221,條件!$A$1:$J$1011,8,0)))</f>
        <v>P123</v>
      </c>
      <c r="W221" s="346">
        <f>IF(ISNA(VLOOKUP(V221,清單!$AG$1:$AH$19,2,1)),"",(VLOOKUP(V221,清單!$AG$1:$AH$19,2,1)))</f>
        <v>0.66900000000000004</v>
      </c>
      <c r="X221" s="346">
        <f>IF(ISNA(VLOOKUP(C221,條件!$A$1:$J$1011,9,0)),"",(VLOOKUP(C221,條件!$A$1:$J$1011,9,0)))</f>
        <v>2.4</v>
      </c>
      <c r="Y221" s="346">
        <v>24</v>
      </c>
      <c r="Z221" s="346">
        <v>216</v>
      </c>
      <c r="AA221" s="346">
        <f t="shared" si="14"/>
        <v>3.4</v>
      </c>
      <c r="AB221" s="350">
        <f t="shared" si="15"/>
        <v>11791.526400000002</v>
      </c>
    </row>
    <row r="222" spans="1:28">
      <c r="A222" s="348">
        <f>'２斷絲.IAD.效率'!A222</f>
        <v>46148</v>
      </c>
      <c r="B222" s="338" t="str">
        <f>'２斷絲.IAD.效率'!B222</f>
        <v>A22</v>
      </c>
      <c r="C222" s="338" t="str">
        <f>'２斷絲.IAD.效率'!C222</f>
        <v>停機</v>
      </c>
      <c r="D222" s="338">
        <f>'２斷絲.IAD.效率'!D222</f>
        <v>0</v>
      </c>
      <c r="E222" s="349">
        <f>'２斷絲.IAD.效率'!J222</f>
        <v>0</v>
      </c>
      <c r="F222" s="349">
        <f>'２斷絲.IAD.效率'!K222</f>
        <v>0</v>
      </c>
      <c r="G222" s="349" t="str">
        <f>'２斷絲.IAD.效率'!L222</f>
        <v>停機</v>
      </c>
      <c r="H222" s="349">
        <f>'２斷絲.IAD.效率'!M222</f>
        <v>0</v>
      </c>
      <c r="I222" s="349">
        <f>'２斷絲.IAD.效率'!N222</f>
        <v>0</v>
      </c>
      <c r="J222" s="349">
        <f>'２斷絲.IAD.效率'!O222</f>
        <v>0</v>
      </c>
      <c r="K222" s="349" t="str">
        <f>'２斷絲.IAD.效率'!P222</f>
        <v>停機</v>
      </c>
      <c r="L222" s="349">
        <f>'２斷絲.IAD.效率'!Q222</f>
        <v>0</v>
      </c>
      <c r="M222" s="349">
        <f>'２斷絲.IAD.效率'!R222</f>
        <v>0</v>
      </c>
      <c r="N222" s="349">
        <f>'２斷絲.IAD.效率'!S222</f>
        <v>0</v>
      </c>
      <c r="O222" s="349" t="str">
        <f>'２斷絲.IAD.效率'!T222</f>
        <v>停機</v>
      </c>
      <c r="P222" s="349">
        <f>'２斷絲.IAD.效率'!U222</f>
        <v>0</v>
      </c>
      <c r="Q222" s="349">
        <f>'２斷絲.IAD.效率'!V222</f>
        <v>0</v>
      </c>
      <c r="R222" s="349">
        <f>'２斷絲.IAD.效率'!W222</f>
        <v>0</v>
      </c>
      <c r="S222" s="349" t="str">
        <f>'２斷絲.IAD.效率'!X222</f>
        <v>停機</v>
      </c>
      <c r="T222" s="349">
        <f>'２斷絲.IAD.效率'!Y222</f>
        <v>0</v>
      </c>
      <c r="U222" s="345" t="str">
        <f>IF(ISNA(VLOOKUP('２斷絲.IAD.效率'!C222,條件!$A$1:$J$1011,10,0)),"",(VLOOKUP('２斷絲.IAD.效率'!C222,條件!$A$1:$J$1011,10,0)))</f>
        <v/>
      </c>
      <c r="V222" s="346" t="str">
        <f>IF(ISNA(VLOOKUP(C222,條件!$A$1:$J$1011,8,0)),"",(VLOOKUP(C222,條件!$A$1:$J$1011,8,0)))</f>
        <v/>
      </c>
      <c r="W222" s="346" t="str">
        <f>IF(ISNA(VLOOKUP(V222,清單!$AG$1:$AH$19,2,1)),"",(VLOOKUP(V222,清單!$AG$1:$AH$19,2,1)))</f>
        <v/>
      </c>
      <c r="X222" s="346" t="str">
        <f>IF(ISNA(VLOOKUP(C222,條件!$A$1:$J$1011,9,0)),"",(VLOOKUP(C222,條件!$A$1:$J$1011,9,0)))</f>
        <v/>
      </c>
      <c r="Y222" s="346">
        <v>24</v>
      </c>
      <c r="Z222" s="346">
        <v>216</v>
      </c>
      <c r="AA222" s="346" t="str">
        <f t="shared" si="14"/>
        <v/>
      </c>
      <c r="AB222" s="350" t="str">
        <f t="shared" si="15"/>
        <v/>
      </c>
    </row>
    <row r="223" spans="1:28">
      <c r="A223" s="348">
        <f>'２斷絲.IAD.效率'!A223</f>
        <v>46148</v>
      </c>
      <c r="B223" s="338" t="str">
        <f>'２斷絲.IAD.效率'!B223</f>
        <v>A23</v>
      </c>
      <c r="C223" s="338" t="str">
        <f>'２斷絲.IAD.效率'!C223</f>
        <v>停機</v>
      </c>
      <c r="D223" s="338">
        <f>'２斷絲.IAD.效率'!D223</f>
        <v>0</v>
      </c>
      <c r="E223" s="349">
        <f>'２斷絲.IAD.效率'!J223</f>
        <v>0</v>
      </c>
      <c r="F223" s="349">
        <f>'２斷絲.IAD.效率'!K223</f>
        <v>0</v>
      </c>
      <c r="G223" s="349" t="str">
        <f>'２斷絲.IAD.效率'!L223</f>
        <v>停機</v>
      </c>
      <c r="H223" s="349">
        <f>'２斷絲.IAD.效率'!M223</f>
        <v>0</v>
      </c>
      <c r="I223" s="349">
        <f>'２斷絲.IAD.效率'!N223</f>
        <v>0</v>
      </c>
      <c r="J223" s="349">
        <f>'２斷絲.IAD.效率'!O223</f>
        <v>0</v>
      </c>
      <c r="K223" s="349" t="str">
        <f>'２斷絲.IAD.效率'!P223</f>
        <v>停機</v>
      </c>
      <c r="L223" s="349">
        <f>'２斷絲.IAD.效率'!Q223</f>
        <v>0</v>
      </c>
      <c r="M223" s="349">
        <f>'２斷絲.IAD.效率'!R223</f>
        <v>0</v>
      </c>
      <c r="N223" s="349">
        <f>'２斷絲.IAD.效率'!S223</f>
        <v>0</v>
      </c>
      <c r="O223" s="349" t="str">
        <f>'２斷絲.IAD.效率'!T223</f>
        <v>停機</v>
      </c>
      <c r="P223" s="349">
        <f>'２斷絲.IAD.效率'!U223</f>
        <v>0</v>
      </c>
      <c r="Q223" s="349">
        <f>'２斷絲.IAD.效率'!V223</f>
        <v>0</v>
      </c>
      <c r="R223" s="349">
        <f>'２斷絲.IAD.效率'!W223</f>
        <v>0</v>
      </c>
      <c r="S223" s="349" t="str">
        <f>'２斷絲.IAD.效率'!X223</f>
        <v>停機</v>
      </c>
      <c r="T223" s="349">
        <f>'２斷絲.IAD.效率'!Y223</f>
        <v>0</v>
      </c>
      <c r="U223" s="345" t="str">
        <f>IF(ISNA(VLOOKUP('２斷絲.IAD.效率'!C223,條件!$A$1:$J$1011,10,0)),"",(VLOOKUP('２斷絲.IAD.效率'!C223,條件!$A$1:$J$1011,10,0)))</f>
        <v/>
      </c>
      <c r="V223" s="346" t="str">
        <f>IF(ISNA(VLOOKUP(C223,條件!$A$1:$J$1011,8,0)),"",(VLOOKUP(C223,條件!$A$1:$J$1011,8,0)))</f>
        <v/>
      </c>
      <c r="W223" s="346" t="str">
        <f>IF(ISNA(VLOOKUP(V223,清單!$AG$1:$AH$19,2,1)),"",(VLOOKUP(V223,清單!$AG$1:$AH$19,2,1)))</f>
        <v/>
      </c>
      <c r="X223" s="346" t="str">
        <f>IF(ISNA(VLOOKUP(C223,條件!$A$1:$J$1011,9,0)),"",(VLOOKUP(C223,條件!$A$1:$J$1011,9,0)))</f>
        <v/>
      </c>
      <c r="Y223" s="346">
        <v>24</v>
      </c>
      <c r="Z223" s="346">
        <v>216</v>
      </c>
      <c r="AA223" s="346" t="str">
        <f t="shared" si="14"/>
        <v/>
      </c>
      <c r="AB223" s="350" t="str">
        <f t="shared" si="15"/>
        <v/>
      </c>
    </row>
    <row r="224" spans="1:28">
      <c r="A224" s="348">
        <f>'２斷絲.IAD.效率'!A224</f>
        <v>46148</v>
      </c>
      <c r="B224" s="338" t="str">
        <f>'２斷絲.IAD.效率'!B224</f>
        <v>A24</v>
      </c>
      <c r="C224" s="338" t="str">
        <f>'２斷絲.IAD.效率'!C224</f>
        <v>2F6IC1</v>
      </c>
      <c r="D224" s="338">
        <f>'２斷絲.IAD.效率'!D224</f>
        <v>0</v>
      </c>
      <c r="E224" s="349">
        <f>'２斷絲.IAD.效率'!J224</f>
        <v>32</v>
      </c>
      <c r="F224" s="349">
        <f>'２斷絲.IAD.效率'!K224</f>
        <v>0</v>
      </c>
      <c r="G224" s="349">
        <f>'２斷絲.IAD.效率'!L224</f>
        <v>7451</v>
      </c>
      <c r="H224" s="349">
        <f>'２斷絲.IAD.效率'!M224</f>
        <v>8461</v>
      </c>
      <c r="I224" s="349">
        <f>'２斷絲.IAD.效率'!N224</f>
        <v>34</v>
      </c>
      <c r="J224" s="349">
        <f>'２斷絲.IAD.效率'!O224</f>
        <v>0</v>
      </c>
      <c r="K224" s="349">
        <f>'２斷絲.IAD.效率'!P224</f>
        <v>7375</v>
      </c>
      <c r="L224" s="349">
        <f>'２斷絲.IAD.效率'!Q224</f>
        <v>9147</v>
      </c>
      <c r="M224" s="349">
        <f>'２斷絲.IAD.效率'!R224</f>
        <v>16</v>
      </c>
      <c r="N224" s="349">
        <f>'２斷絲.IAD.效率'!S224</f>
        <v>0</v>
      </c>
      <c r="O224" s="349">
        <f>'２斷絲.IAD.效率'!T224</f>
        <v>7269</v>
      </c>
      <c r="P224" s="349">
        <f>'２斷絲.IAD.效率'!U224</f>
        <v>9512</v>
      </c>
      <c r="Q224" s="349">
        <f>'２斷絲.IAD.效率'!V224</f>
        <v>22</v>
      </c>
      <c r="R224" s="349">
        <f>'２斷絲.IAD.效率'!W224</f>
        <v>4</v>
      </c>
      <c r="S224" s="349">
        <f>'２斷絲.IAD.效率'!X224</f>
        <v>7894</v>
      </c>
      <c r="T224" s="349">
        <f>'２斷絲.IAD.效率'!Y224</f>
        <v>9673</v>
      </c>
      <c r="U224" s="345" t="str">
        <f>IF(ISNA(VLOOKUP('２斷絲.IAD.效率'!C224,條件!$A$1:$J$1011,10,0)),"",(VLOOKUP('２斷絲.IAD.效率'!C224,條件!$A$1:$J$1011,10,0)))</f>
        <v>低壓</v>
      </c>
      <c r="V224" s="346" t="str">
        <f>IF(ISNA(VLOOKUP(C224,條件!$A$1:$J$1011,8,0)),"",(VLOOKUP(C224,條件!$A$1:$J$1011,8,0)))</f>
        <v>P227</v>
      </c>
      <c r="W224" s="346">
        <f>IF(ISNA(VLOOKUP(V224,清單!$AG$1:$AH$19,2,1)),"",(VLOOKUP(V224,清單!$AG$1:$AH$19,2,1)))</f>
        <v>1.859</v>
      </c>
      <c r="X224" s="346">
        <f>IF(ISNA(VLOOKUP(C224,條件!$A$1:$J$1011,9,0)),"",(VLOOKUP(C224,條件!$A$1:$J$1011,9,0)))</f>
        <v>1.6</v>
      </c>
      <c r="Y224" s="346">
        <v>24</v>
      </c>
      <c r="Z224" s="346">
        <v>216</v>
      </c>
      <c r="AA224" s="346">
        <f t="shared" si="14"/>
        <v>2.6</v>
      </c>
      <c r="AB224" s="350">
        <f t="shared" si="15"/>
        <v>25056.345600000001</v>
      </c>
    </row>
    <row r="225" spans="1:28">
      <c r="A225" s="348">
        <f>'２斷絲.IAD.效率'!A225</f>
        <v>46148</v>
      </c>
      <c r="B225" s="338" t="str">
        <f>'２斷絲.IAD.效率'!B225</f>
        <v>J07</v>
      </c>
      <c r="C225" s="338" t="str">
        <f>'２斷絲.IAD.效率'!C225</f>
        <v>停機</v>
      </c>
      <c r="D225" s="338">
        <f>'２斷絲.IAD.效率'!D225</f>
        <v>0</v>
      </c>
      <c r="E225" s="349">
        <f>'２斷絲.IAD.效率'!J225</f>
        <v>0</v>
      </c>
      <c r="F225" s="349">
        <f>'２斷絲.IAD.效率'!K225</f>
        <v>0</v>
      </c>
      <c r="G225" s="349" t="str">
        <f>'２斷絲.IAD.效率'!L225</f>
        <v>停機</v>
      </c>
      <c r="H225" s="349">
        <f>'２斷絲.IAD.效率'!M225</f>
        <v>0</v>
      </c>
      <c r="I225" s="349">
        <f>'２斷絲.IAD.效率'!N225</f>
        <v>0</v>
      </c>
      <c r="J225" s="349">
        <f>'２斷絲.IAD.效率'!O225</f>
        <v>0</v>
      </c>
      <c r="K225" s="349" t="str">
        <f>'２斷絲.IAD.效率'!P225</f>
        <v>停機</v>
      </c>
      <c r="L225" s="349">
        <f>'２斷絲.IAD.效率'!Q225</f>
        <v>0</v>
      </c>
      <c r="M225" s="349">
        <f>'２斷絲.IAD.效率'!R225</f>
        <v>0</v>
      </c>
      <c r="N225" s="349">
        <f>'２斷絲.IAD.效率'!S225</f>
        <v>0</v>
      </c>
      <c r="O225" s="349" t="str">
        <f>'２斷絲.IAD.效率'!T225</f>
        <v>停機</v>
      </c>
      <c r="P225" s="349">
        <f>'２斷絲.IAD.效率'!U225</f>
        <v>0</v>
      </c>
      <c r="Q225" s="349">
        <f>'２斷絲.IAD.效率'!V225</f>
        <v>0</v>
      </c>
      <c r="R225" s="349">
        <f>'２斷絲.IAD.效率'!W225</f>
        <v>0</v>
      </c>
      <c r="S225" s="349" t="str">
        <f>'２斷絲.IAD.效率'!X225</f>
        <v>停機</v>
      </c>
      <c r="T225" s="349">
        <f>'２斷絲.IAD.效率'!Y225</f>
        <v>0</v>
      </c>
      <c r="U225" s="345" t="str">
        <f>IF(ISNA(VLOOKUP('２斷絲.IAD.效率'!C225,條件!$A$1:$J$1011,10,0)),"",(VLOOKUP('２斷絲.IAD.效率'!C225,條件!$A$1:$J$1011,10,0)))</f>
        <v/>
      </c>
      <c r="V225" s="346" t="str">
        <f>IF(ISNA(VLOOKUP(C225,條件!$A$1:$J$1011,8,0)),"",(VLOOKUP(C225,條件!$A$1:$J$1011,8,0)))</f>
        <v/>
      </c>
      <c r="W225" s="346" t="str">
        <f>IF(ISNA(VLOOKUP(V225,清單!$AG$1:$AH$19,2,1)),"",(VLOOKUP(V225,清單!$AG$1:$AH$19,2,1)))</f>
        <v/>
      </c>
      <c r="X225" s="346" t="str">
        <f>IF(ISNA(VLOOKUP(C225,條件!$A$1:$J$1011,9,0)),"",(VLOOKUP(C225,條件!$A$1:$J$1011,9,0)))</f>
        <v/>
      </c>
      <c r="Y225" s="346">
        <v>24</v>
      </c>
      <c r="Z225" s="346">
        <v>216</v>
      </c>
      <c r="AA225" s="346" t="str">
        <f t="shared" si="14"/>
        <v/>
      </c>
      <c r="AB225" s="350" t="str">
        <f t="shared" si="15"/>
        <v/>
      </c>
    </row>
    <row r="226" spans="1:28">
      <c r="A226" s="348">
        <f>'２斷絲.IAD.效率'!A226</f>
        <v>46148</v>
      </c>
      <c r="B226" s="338" t="str">
        <f>'２斷絲.IAD.效率'!B226</f>
        <v>J08</v>
      </c>
      <c r="C226" s="338" t="str">
        <f>'２斷絲.IAD.效率'!C226</f>
        <v>2F6GW2</v>
      </c>
      <c r="D226" s="338" t="str">
        <f>'２斷絲.IAD.效率'!D226</f>
        <v>K</v>
      </c>
      <c r="E226" s="349">
        <f>'２斷絲.IAD.效率'!J226</f>
        <v>0</v>
      </c>
      <c r="F226" s="349">
        <f>'２斷絲.IAD.效率'!K226</f>
        <v>0</v>
      </c>
      <c r="G226" s="349" t="str">
        <f>'２斷絲.IAD.效率'!L226</f>
        <v>了機</v>
      </c>
      <c r="H226" s="349">
        <f>'２斷絲.IAD.效率'!M226</f>
        <v>0</v>
      </c>
      <c r="I226" s="349">
        <f>'２斷絲.IAD.效率'!N226</f>
        <v>0</v>
      </c>
      <c r="J226" s="349">
        <f>'２斷絲.IAD.效率'!O226</f>
        <v>0</v>
      </c>
      <c r="K226" s="349" t="str">
        <f>'２斷絲.IAD.效率'!P226</f>
        <v>了機</v>
      </c>
      <c r="L226" s="349">
        <f>'２斷絲.IAD.效率'!Q226</f>
        <v>0</v>
      </c>
      <c r="M226" s="349">
        <f>'２斷絲.IAD.效率'!R226</f>
        <v>0</v>
      </c>
      <c r="N226" s="349">
        <f>'２斷絲.IAD.效率'!S226</f>
        <v>0</v>
      </c>
      <c r="O226" s="349" t="str">
        <f>'２斷絲.IAD.效率'!T226</f>
        <v>了機</v>
      </c>
      <c r="P226" s="349">
        <f>'２斷絲.IAD.效率'!U226</f>
        <v>0</v>
      </c>
      <c r="Q226" s="349">
        <f>'２斷絲.IAD.效率'!V226</f>
        <v>0</v>
      </c>
      <c r="R226" s="349">
        <f>'２斷絲.IAD.效率'!W226</f>
        <v>0</v>
      </c>
      <c r="S226" s="349" t="str">
        <f>'２斷絲.IAD.效率'!X226</f>
        <v>了機</v>
      </c>
      <c r="T226" s="349">
        <f>'２斷絲.IAD.效率'!Y226</f>
        <v>0</v>
      </c>
      <c r="U226" s="345" t="str">
        <f>IF(ISNA(VLOOKUP('２斷絲.IAD.效率'!C226,條件!$A$1:$J$1011,10,0)),"",(VLOOKUP('２斷絲.IAD.效率'!C226,條件!$A$1:$J$1011,10,0)))</f>
        <v>低壓</v>
      </c>
      <c r="V226" s="346" t="str">
        <f>IF(ISNA(VLOOKUP(C226,條件!$A$1:$J$1011,8,0)),"",(VLOOKUP(C226,條件!$A$1:$J$1011,8,0)))</f>
        <v>P227</v>
      </c>
      <c r="W226" s="346">
        <f>IF(ISNA(VLOOKUP(V226,清單!$AG$1:$AH$19,2,1)),"",(VLOOKUP(V226,清單!$AG$1:$AH$19,2,1)))</f>
        <v>1.859</v>
      </c>
      <c r="X226" s="346">
        <f>IF(ISNA(VLOOKUP(C226,條件!$A$1:$J$1011,9,0)),"",(VLOOKUP(C226,條件!$A$1:$J$1011,9,0)))</f>
        <v>2.1</v>
      </c>
      <c r="Y226" s="346">
        <v>24</v>
      </c>
      <c r="Z226" s="346">
        <v>216</v>
      </c>
      <c r="AA226" s="346">
        <f t="shared" si="14"/>
        <v>3.1</v>
      </c>
      <c r="AB226" s="350">
        <f t="shared" si="15"/>
        <v>29874.873599999999</v>
      </c>
    </row>
    <row r="227" spans="1:28">
      <c r="A227" s="348">
        <f>'２斷絲.IAD.效率'!A227</f>
        <v>46148</v>
      </c>
      <c r="B227" s="338" t="str">
        <f>'２斷絲.IAD.效率'!B227</f>
        <v>J09</v>
      </c>
      <c r="C227" s="338" t="str">
        <f>'２斷絲.IAD.效率'!C227</f>
        <v>停機</v>
      </c>
      <c r="D227" s="338">
        <f>'２斷絲.IAD.效率'!D227</f>
        <v>0</v>
      </c>
      <c r="E227" s="349">
        <f>'２斷絲.IAD.效率'!J227</f>
        <v>0</v>
      </c>
      <c r="F227" s="349">
        <f>'２斷絲.IAD.效率'!K227</f>
        <v>0</v>
      </c>
      <c r="G227" s="349" t="str">
        <f>'２斷絲.IAD.效率'!L227</f>
        <v>停機</v>
      </c>
      <c r="H227" s="349">
        <f>'２斷絲.IAD.效率'!M227</f>
        <v>0</v>
      </c>
      <c r="I227" s="349">
        <f>'２斷絲.IAD.效率'!N227</f>
        <v>0</v>
      </c>
      <c r="J227" s="349">
        <f>'２斷絲.IAD.效率'!O227</f>
        <v>0</v>
      </c>
      <c r="K227" s="349" t="str">
        <f>'２斷絲.IAD.效率'!P227</f>
        <v>停機</v>
      </c>
      <c r="L227" s="349">
        <f>'２斷絲.IAD.效率'!Q227</f>
        <v>0</v>
      </c>
      <c r="M227" s="349">
        <f>'２斷絲.IAD.效率'!R227</f>
        <v>0</v>
      </c>
      <c r="N227" s="349">
        <f>'２斷絲.IAD.效率'!S227</f>
        <v>0</v>
      </c>
      <c r="O227" s="349" t="str">
        <f>'２斷絲.IAD.效率'!T227</f>
        <v>停機</v>
      </c>
      <c r="P227" s="349">
        <f>'２斷絲.IAD.效率'!U227</f>
        <v>0</v>
      </c>
      <c r="Q227" s="349">
        <f>'２斷絲.IAD.效率'!V227</f>
        <v>0</v>
      </c>
      <c r="R227" s="349">
        <f>'２斷絲.IAD.效率'!W227</f>
        <v>0</v>
      </c>
      <c r="S227" s="349" t="str">
        <f>'２斷絲.IAD.效率'!X227</f>
        <v>停機</v>
      </c>
      <c r="T227" s="349">
        <f>'２斷絲.IAD.效率'!Y227</f>
        <v>0</v>
      </c>
      <c r="U227" s="345" t="str">
        <f>IF(ISNA(VLOOKUP('２斷絲.IAD.效率'!C227,條件!$A$1:$J$1011,10,0)),"",(VLOOKUP('２斷絲.IAD.效率'!C227,條件!$A$1:$J$1011,10,0)))</f>
        <v/>
      </c>
      <c r="V227" s="346" t="str">
        <f>IF(ISNA(VLOOKUP(C227,條件!$A$1:$J$1011,8,0)),"",(VLOOKUP(C227,條件!$A$1:$J$1011,8,0)))</f>
        <v/>
      </c>
      <c r="W227" s="346" t="str">
        <f>IF(ISNA(VLOOKUP(V227,清單!$AG$1:$AH$19,2,1)),"",(VLOOKUP(V227,清單!$AG$1:$AH$19,2,1)))</f>
        <v/>
      </c>
      <c r="X227" s="346" t="str">
        <f>IF(ISNA(VLOOKUP(C227,條件!$A$1:$J$1011,9,0)),"",(VLOOKUP(C227,條件!$A$1:$J$1011,9,0)))</f>
        <v/>
      </c>
      <c r="Y227" s="346">
        <v>24</v>
      </c>
      <c r="Z227" s="346">
        <v>216</v>
      </c>
      <c r="AA227" s="346" t="str">
        <f t="shared" si="14"/>
        <v/>
      </c>
      <c r="AB227" s="350" t="str">
        <f t="shared" si="15"/>
        <v/>
      </c>
    </row>
    <row r="228" spans="1:28">
      <c r="A228" s="348">
        <f>'２斷絲.IAD.效率'!A228</f>
        <v>46148</v>
      </c>
      <c r="B228" s="338" t="str">
        <f>'２斷絲.IAD.效率'!B228</f>
        <v>T01</v>
      </c>
      <c r="C228" s="338" t="str">
        <f>'２斷絲.IAD.效率'!C228</f>
        <v>2F6GU2</v>
      </c>
      <c r="D228" s="338" t="str">
        <f>'２斷絲.IAD.效率'!D228</f>
        <v>K</v>
      </c>
      <c r="E228" s="349">
        <f>'２斷絲.IAD.效率'!J228</f>
        <v>0</v>
      </c>
      <c r="F228" s="349">
        <f>'２斷絲.IAD.效率'!K228</f>
        <v>0</v>
      </c>
      <c r="G228" s="349" t="str">
        <f>'２斷絲.IAD.效率'!L228</f>
        <v>清車</v>
      </c>
      <c r="H228" s="349">
        <f>'２斷絲.IAD.效率'!M228</f>
        <v>0</v>
      </c>
      <c r="I228" s="349">
        <f>'２斷絲.IAD.效率'!N228</f>
        <v>0</v>
      </c>
      <c r="J228" s="349">
        <f>'２斷絲.IAD.效率'!O228</f>
        <v>0</v>
      </c>
      <c r="K228" s="349" t="str">
        <f>'２斷絲.IAD.效率'!P228</f>
        <v>清車</v>
      </c>
      <c r="L228" s="349">
        <f>'２斷絲.IAD.效率'!Q228</f>
        <v>0</v>
      </c>
      <c r="M228" s="349">
        <f>'２斷絲.IAD.效率'!R228</f>
        <v>0</v>
      </c>
      <c r="N228" s="349">
        <f>'２斷絲.IAD.效率'!S228</f>
        <v>0</v>
      </c>
      <c r="O228" s="349" t="str">
        <f>'２斷絲.IAD.效率'!T228</f>
        <v>清車</v>
      </c>
      <c r="P228" s="349">
        <f>'２斷絲.IAD.效率'!U228</f>
        <v>0</v>
      </c>
      <c r="Q228" s="349">
        <f>'２斷絲.IAD.效率'!V228</f>
        <v>0</v>
      </c>
      <c r="R228" s="349">
        <f>'２斷絲.IAD.效率'!W228</f>
        <v>0</v>
      </c>
      <c r="S228" s="349" t="str">
        <f>'２斷絲.IAD.效率'!X228</f>
        <v>清車</v>
      </c>
      <c r="T228" s="349">
        <f>'２斷絲.IAD.效率'!Y228</f>
        <v>0</v>
      </c>
      <c r="U228" s="345" t="str">
        <f>IF(ISNA(VLOOKUP('２斷絲.IAD.效率'!C228,條件!$A$1:$J$1011,10,0)),"",(VLOOKUP('２斷絲.IAD.效率'!C228,條件!$A$1:$J$1011,10,0)))</f>
        <v>高壓</v>
      </c>
      <c r="V228" s="346" t="str">
        <f>IF(ISNA(VLOOKUP(C228,條件!$A$1:$J$1011,8,0)),"",(VLOOKUP(C228,條件!$A$1:$J$1011,8,0)))</f>
        <v>P204</v>
      </c>
      <c r="W228" s="346">
        <f>IF(ISNA(VLOOKUP(V228,清單!$AG$1:$AH$19,2,1)),"",(VLOOKUP(V228,清單!$AG$1:$AH$19,2,1)))</f>
        <v>1.1890000000000001</v>
      </c>
      <c r="X228" s="346">
        <f>IF(ISNA(VLOOKUP(C228,條件!$A$1:$J$1011,9,0)),"",(VLOOKUP(C228,條件!$A$1:$J$1011,9,0)))</f>
        <v>2.9</v>
      </c>
      <c r="Y228" s="346">
        <v>24</v>
      </c>
      <c r="Z228" s="346">
        <v>216</v>
      </c>
      <c r="AA228" s="346">
        <f t="shared" si="14"/>
        <v>3.9</v>
      </c>
      <c r="AB228" s="350">
        <f t="shared" si="15"/>
        <v>24038.7264</v>
      </c>
    </row>
    <row r="229" spans="1:28">
      <c r="A229" s="348">
        <f>'２斷絲.IAD.效率'!A229</f>
        <v>46148</v>
      </c>
      <c r="B229" s="338" t="str">
        <f>'２斷絲.IAD.效率'!B229</f>
        <v>T02</v>
      </c>
      <c r="C229" s="338" t="str">
        <f>'２斷絲.IAD.效率'!C229</f>
        <v>2F6IE2</v>
      </c>
      <c r="D229" s="338" t="str">
        <f>'２斷絲.IAD.效率'!D229</f>
        <v>K</v>
      </c>
      <c r="E229" s="349">
        <f>'２斷絲.IAD.效率'!J229</f>
        <v>33</v>
      </c>
      <c r="F229" s="349">
        <f>'２斷絲.IAD.效率'!K229</f>
        <v>7</v>
      </c>
      <c r="G229" s="349">
        <f>'２斷絲.IAD.效率'!L229</f>
        <v>9720</v>
      </c>
      <c r="H229" s="349">
        <f>'２斷絲.IAD.效率'!M229</f>
        <v>9810</v>
      </c>
      <c r="I229" s="349">
        <f>'２斷絲.IAD.效率'!N229</f>
        <v>13</v>
      </c>
      <c r="J229" s="349">
        <f>'２斷絲.IAD.效率'!O229</f>
        <v>4</v>
      </c>
      <c r="K229" s="349">
        <f>'２斷絲.IAD.效率'!P229</f>
        <v>9720</v>
      </c>
      <c r="L229" s="349">
        <f>'２斷絲.IAD.效率'!Q229</f>
        <v>9810</v>
      </c>
      <c r="M229" s="349">
        <f>'２斷絲.IAD.效率'!R229</f>
        <v>38</v>
      </c>
      <c r="N229" s="349">
        <f>'２斷絲.IAD.效率'!S229</f>
        <v>0</v>
      </c>
      <c r="O229" s="349">
        <f>'２斷絲.IAD.效率'!T229</f>
        <v>9540</v>
      </c>
      <c r="P229" s="349">
        <f>'２斷絲.IAD.效率'!U229</f>
        <v>8611</v>
      </c>
      <c r="Q229" s="349">
        <f>'２斷絲.IAD.效率'!V229</f>
        <v>32</v>
      </c>
      <c r="R229" s="349">
        <f>'２斷絲.IAD.效率'!W229</f>
        <v>0</v>
      </c>
      <c r="S229" s="349">
        <f>'２斷絲.IAD.效率'!X229</f>
        <v>9630</v>
      </c>
      <c r="T229" s="349">
        <f>'２斷絲.IAD.效率'!Y229</f>
        <v>9810</v>
      </c>
      <c r="U229" s="345" t="str">
        <f>IF(ISNA(VLOOKUP('２斷絲.IAD.效率'!C229,條件!$A$1:$J$1011,10,0)),"",(VLOOKUP('２斷絲.IAD.效率'!C229,條件!$A$1:$J$1011,10,0)))</f>
        <v>低壓</v>
      </c>
      <c r="V229" s="346" t="str">
        <f>IF(ISNA(VLOOKUP(C229,條件!$A$1:$J$1011,8,0)),"",(VLOOKUP(C229,條件!$A$1:$J$1011,8,0)))</f>
        <v>P204</v>
      </c>
      <c r="W229" s="346">
        <f>IF(ISNA(VLOOKUP(V229,清單!$AG$1:$AH$19,2,1)),"",(VLOOKUP(V229,清單!$AG$1:$AH$19,2,1)))</f>
        <v>1.1890000000000001</v>
      </c>
      <c r="X229" s="346">
        <f>IF(ISNA(VLOOKUP(C229,條件!$A$1:$J$1011,9,0)),"",(VLOOKUP(C229,條件!$A$1:$J$1011,9,0)))</f>
        <v>2.9</v>
      </c>
      <c r="Y229" s="346">
        <v>24</v>
      </c>
      <c r="Z229" s="346">
        <v>216</v>
      </c>
      <c r="AA229" s="346">
        <f t="shared" si="14"/>
        <v>3.9</v>
      </c>
      <c r="AB229" s="350">
        <f t="shared" si="15"/>
        <v>24038.7264</v>
      </c>
    </row>
    <row r="230" spans="1:28">
      <c r="A230" s="348">
        <f>'２斷絲.IAD.效率'!A230</f>
        <v>46148</v>
      </c>
      <c r="B230" s="338" t="str">
        <f>'２斷絲.IAD.效率'!B230</f>
        <v>T03</v>
      </c>
      <c r="C230" s="338" t="str">
        <f>'２斷絲.IAD.效率'!C230</f>
        <v>2F6IB1</v>
      </c>
      <c r="D230" s="338">
        <f>'２斷絲.IAD.效率'!D230</f>
        <v>0</v>
      </c>
      <c r="E230" s="349">
        <f>'２斷絲.IAD.效率'!J230</f>
        <v>19</v>
      </c>
      <c r="F230" s="349">
        <f>'２斷絲.IAD.效率'!K230</f>
        <v>0</v>
      </c>
      <c r="G230" s="349">
        <f>'２斷絲.IAD.效率'!L230</f>
        <v>8330</v>
      </c>
      <c r="H230" s="349">
        <f>'２斷絲.IAD.效率'!M230</f>
        <v>0</v>
      </c>
      <c r="I230" s="349">
        <f>'２斷絲.IAD.效率'!N230</f>
        <v>14</v>
      </c>
      <c r="J230" s="349">
        <f>'２斷絲.IAD.效率'!O230</f>
        <v>0</v>
      </c>
      <c r="K230" s="349">
        <f>'２斷絲.IAD.效率'!P230</f>
        <v>9440</v>
      </c>
      <c r="L230" s="349">
        <f>'２斷絲.IAD.效率'!Q230</f>
        <v>0</v>
      </c>
      <c r="M230" s="349">
        <f>'２斷絲.IAD.效率'!R230</f>
        <v>13</v>
      </c>
      <c r="N230" s="349">
        <f>'２斷絲.IAD.效率'!S230</f>
        <v>1</v>
      </c>
      <c r="O230" s="349">
        <f>'２斷絲.IAD.效率'!T230</f>
        <v>9440</v>
      </c>
      <c r="P230" s="349">
        <f>'２斷絲.IAD.效率'!U230</f>
        <v>0</v>
      </c>
      <c r="Q230" s="349">
        <f>'２斷絲.IAD.效率'!V230</f>
        <v>23</v>
      </c>
      <c r="R230" s="349">
        <f>'２斷絲.IAD.效率'!W230</f>
        <v>0</v>
      </c>
      <c r="S230" s="349">
        <f>'２斷絲.IAD.效率'!X230</f>
        <v>9440</v>
      </c>
      <c r="T230" s="349">
        <f>'２斷絲.IAD.效率'!Y230</f>
        <v>0</v>
      </c>
      <c r="U230" s="345" t="str">
        <f>IF(ISNA(VLOOKUP('２斷絲.IAD.效率'!C230,條件!$A$1:$J$1011,10,0)),"",(VLOOKUP('２斷絲.IAD.效率'!C230,條件!$A$1:$J$1011,10,0)))</f>
        <v>低壓</v>
      </c>
      <c r="V230" s="346" t="str">
        <f>IF(ISNA(VLOOKUP(C230,條件!$A$1:$J$1011,8,0)),"",(VLOOKUP(C230,條件!$A$1:$J$1011,8,0)))</f>
        <v>P204</v>
      </c>
      <c r="W230" s="346">
        <f>IF(ISNA(VLOOKUP(V230,清單!$AG$1:$AH$19,2,1)),"",(VLOOKUP(V230,清單!$AG$1:$AH$19,2,1)))</f>
        <v>1.1890000000000001</v>
      </c>
      <c r="X230" s="346">
        <f>IF(ISNA(VLOOKUP(C230,條件!$A$1:$J$1011,9,0)),"",(VLOOKUP(C230,條件!$A$1:$J$1011,9,0)))</f>
        <v>1.7</v>
      </c>
      <c r="Y230" s="346">
        <v>24</v>
      </c>
      <c r="Z230" s="346">
        <v>216</v>
      </c>
      <c r="AA230" s="346">
        <f t="shared" si="14"/>
        <v>2.7</v>
      </c>
      <c r="AB230" s="350">
        <f t="shared" si="15"/>
        <v>16642.195200000002</v>
      </c>
    </row>
    <row r="231" spans="1:28">
      <c r="A231" s="348">
        <f>'２斷絲.IAD.效率'!A231</f>
        <v>46148</v>
      </c>
      <c r="B231" s="338" t="str">
        <f>'２斷絲.IAD.效率'!B231</f>
        <v>T03</v>
      </c>
      <c r="C231" s="338" t="str">
        <f>'２斷絲.IAD.效率'!C231</f>
        <v>2F6ID2</v>
      </c>
      <c r="D231" s="338">
        <f>'２斷絲.IAD.效率'!D231</f>
        <v>0</v>
      </c>
      <c r="E231" s="349">
        <f>'２斷絲.IAD.效率'!J231</f>
        <v>35</v>
      </c>
      <c r="F231" s="349">
        <f>'２斷絲.IAD.效率'!K231</f>
        <v>0</v>
      </c>
      <c r="G231" s="349">
        <f>'２斷絲.IAD.效率'!L231</f>
        <v>9070</v>
      </c>
      <c r="H231" s="349">
        <f>'２斷絲.IAD.效率'!M231</f>
        <v>0</v>
      </c>
      <c r="I231" s="349">
        <f>'２斷絲.IAD.效率'!N231</f>
        <v>15</v>
      </c>
      <c r="J231" s="349">
        <f>'２斷絲.IAD.效率'!O231</f>
        <v>0</v>
      </c>
      <c r="K231" s="349">
        <f>'２斷絲.IAD.效率'!P231</f>
        <v>7961</v>
      </c>
      <c r="L231" s="349">
        <f>'２斷絲.IAD.效率'!Q231</f>
        <v>0</v>
      </c>
      <c r="M231" s="349">
        <f>'２斷絲.IAD.效率'!R231</f>
        <v>25</v>
      </c>
      <c r="N231" s="349">
        <f>'２斷絲.IAD.效率'!S231</f>
        <v>3</v>
      </c>
      <c r="O231" s="349">
        <f>'２斷絲.IAD.效率'!T231</f>
        <v>0</v>
      </c>
      <c r="P231" s="349">
        <f>'２斷絲.IAD.效率'!U231</f>
        <v>9810</v>
      </c>
      <c r="Q231" s="349">
        <f>'２斷絲.IAD.效率'!V231</f>
        <v>24</v>
      </c>
      <c r="R231" s="349">
        <f>'２斷絲.IAD.效率'!W231</f>
        <v>0</v>
      </c>
      <c r="S231" s="349">
        <f>'２斷絲.IAD.效率'!X231</f>
        <v>0</v>
      </c>
      <c r="T231" s="349">
        <f>'２斷絲.IAD.效率'!Y231</f>
        <v>9810</v>
      </c>
      <c r="U231" s="345"/>
      <c r="V231" s="346" t="str">
        <f>IF(ISNA(VLOOKUP(C231,條件!$A$1:$J$1011,8,0)),"",(VLOOKUP(C231,條件!$A$1:$J$1011,8,0)))</f>
        <v>P204</v>
      </c>
      <c r="W231" s="346">
        <f>IF(ISNA(VLOOKUP(V231,清單!$AG$1:$AH$19,2,1)),"",(VLOOKUP(V231,清單!$AG$1:$AH$19,2,1)))</f>
        <v>1.1890000000000001</v>
      </c>
      <c r="X231" s="346">
        <f>IF(ISNA(VLOOKUP(C231,條件!$A$1:$J$1011,9,0)),"",(VLOOKUP(C231,條件!$A$1:$J$1011,9,0)))</f>
        <v>2.4</v>
      </c>
      <c r="Y231" s="346">
        <v>24</v>
      </c>
      <c r="Z231" s="346">
        <v>216</v>
      </c>
      <c r="AA231" s="346">
        <f t="shared" si="14"/>
        <v>3.4</v>
      </c>
      <c r="AB231" s="350">
        <f t="shared" si="15"/>
        <v>20956.838400000001</v>
      </c>
    </row>
    <row r="232" spans="1:28">
      <c r="A232" s="348">
        <f>'２斷絲.IAD.效率'!A232</f>
        <v>46148</v>
      </c>
      <c r="B232" s="338" t="str">
        <f>'２斷絲.IAD.效率'!B232</f>
        <v>T04</v>
      </c>
      <c r="C232" s="338" t="str">
        <f>'２斷絲.IAD.效率'!C232</f>
        <v>2F6GZ3</v>
      </c>
      <c r="D232" s="338">
        <f>'２斷絲.IAD.效率'!D232</f>
        <v>0</v>
      </c>
      <c r="E232" s="349">
        <f>'２斷絲.IAD.效率'!J232</f>
        <v>0</v>
      </c>
      <c r="F232" s="349">
        <f>'２斷絲.IAD.效率'!K232</f>
        <v>0</v>
      </c>
      <c r="G232" s="349" t="str">
        <f>'２斷絲.IAD.效率'!L232</f>
        <v>了機</v>
      </c>
      <c r="H232" s="349" t="str">
        <f>'２斷絲.IAD.效率'!M232</f>
        <v>停機</v>
      </c>
      <c r="I232" s="349">
        <f>'２斷絲.IAD.效率'!N232</f>
        <v>0</v>
      </c>
      <c r="J232" s="349">
        <f>'２斷絲.IAD.效率'!O232</f>
        <v>0</v>
      </c>
      <c r="K232" s="349" t="str">
        <f>'２斷絲.IAD.效率'!P232</f>
        <v>停機</v>
      </c>
      <c r="L232" s="349" t="str">
        <f>'２斷絲.IAD.效率'!Q232</f>
        <v>了機</v>
      </c>
      <c r="M232" s="349">
        <f>'２斷絲.IAD.效率'!R232</f>
        <v>0</v>
      </c>
      <c r="N232" s="349">
        <f>'２斷絲.IAD.效率'!S232</f>
        <v>0</v>
      </c>
      <c r="O232" s="349" t="str">
        <f>'２斷絲.IAD.效率'!T232</f>
        <v>停機</v>
      </c>
      <c r="P232" s="349" t="str">
        <f>'２斷絲.IAD.效率'!U232</f>
        <v>了機</v>
      </c>
      <c r="Q232" s="349">
        <f>'２斷絲.IAD.效率'!V232</f>
        <v>0</v>
      </c>
      <c r="R232" s="349">
        <f>'２斷絲.IAD.效率'!W232</f>
        <v>0</v>
      </c>
      <c r="S232" s="349" t="str">
        <f>'２斷絲.IAD.效率'!X232</f>
        <v>停機</v>
      </c>
      <c r="T232" s="349" t="str">
        <f>'２斷絲.IAD.效率'!Y232</f>
        <v>了機</v>
      </c>
      <c r="U232" s="345" t="str">
        <f>IF(ISNA(VLOOKUP('２斷絲.IAD.效率'!C232,條件!$A$1:$J$1011,10,0)),"",(VLOOKUP('２斷絲.IAD.效率'!C232,條件!$A$1:$J$1011,10,0)))</f>
        <v>低壓</v>
      </c>
      <c r="V232" s="346" t="str">
        <f>IF(ISNA(VLOOKUP(C232,條件!$A$1:$J$1011,8,0)),"",(VLOOKUP(C232,條件!$A$1:$J$1011,8,0)))</f>
        <v>P204</v>
      </c>
      <c r="W232" s="346">
        <f>IF(ISNA(VLOOKUP(V232,清單!$AG$1:$AH$19,2,1)),"",(VLOOKUP(V232,清單!$AG$1:$AH$19,2,1)))</f>
        <v>1.1890000000000001</v>
      </c>
      <c r="X232" s="346">
        <f>IF(ISNA(VLOOKUP(C232,條件!$A$1:$J$1011,9,0)),"",(VLOOKUP(C232,條件!$A$1:$J$1011,9,0)))</f>
        <v>3.8</v>
      </c>
      <c r="Y232" s="346">
        <v>24</v>
      </c>
      <c r="Z232" s="346">
        <v>216</v>
      </c>
      <c r="AA232" s="346">
        <f t="shared" si="14"/>
        <v>4.8</v>
      </c>
      <c r="AB232" s="350">
        <f t="shared" si="15"/>
        <v>29586.124800000001</v>
      </c>
    </row>
    <row r="233" spans="1:28">
      <c r="A233" s="348">
        <f>'２斷絲.IAD.效率'!A233</f>
        <v>46148</v>
      </c>
      <c r="B233" s="338" t="str">
        <f>'２斷絲.IAD.效率'!B233</f>
        <v>T05</v>
      </c>
      <c r="C233" s="338" t="str">
        <f>'２斷絲.IAD.效率'!C233</f>
        <v>2F7E03</v>
      </c>
      <c r="D233" s="338" t="str">
        <f>'２斷絲.IAD.效率'!D233</f>
        <v>K</v>
      </c>
      <c r="E233" s="349">
        <f>'２斷絲.IAD.效率'!J233</f>
        <v>18</v>
      </c>
      <c r="F233" s="349">
        <f>'２斷絲.IAD.效率'!K233</f>
        <v>0</v>
      </c>
      <c r="G233" s="349">
        <f>'２斷絲.IAD.效率'!L233</f>
        <v>7410</v>
      </c>
      <c r="H233" s="349">
        <f>'２斷絲.IAD.效率'!M233</f>
        <v>0</v>
      </c>
      <c r="I233" s="349">
        <f>'２斷絲.IAD.效率'!N233</f>
        <v>7</v>
      </c>
      <c r="J233" s="349">
        <f>'２斷絲.IAD.效率'!O233</f>
        <v>0</v>
      </c>
      <c r="K233" s="349">
        <f>'２斷絲.IAD.效率'!P233</f>
        <v>6859</v>
      </c>
      <c r="L233" s="349">
        <f>'２斷絲.IAD.效率'!Q233</f>
        <v>0</v>
      </c>
      <c r="M233" s="349">
        <f>'２斷絲.IAD.效率'!R233</f>
        <v>13</v>
      </c>
      <c r="N233" s="349">
        <f>'２斷絲.IAD.效率'!S233</f>
        <v>3</v>
      </c>
      <c r="O233" s="349">
        <f>'２斷絲.IAD.效率'!T233</f>
        <v>7310</v>
      </c>
      <c r="P233" s="349">
        <f>'２斷絲.IAD.效率'!U233</f>
        <v>0</v>
      </c>
      <c r="Q233" s="349">
        <f>'２斷絲.IAD.效率'!V233</f>
        <v>10</v>
      </c>
      <c r="R233" s="349">
        <f>'２斷絲.IAD.效率'!W233</f>
        <v>1</v>
      </c>
      <c r="S233" s="349">
        <f>'２斷絲.IAD.效率'!X233</f>
        <v>7040</v>
      </c>
      <c r="T233" s="349">
        <f>'２斷絲.IAD.效率'!Y233</f>
        <v>0</v>
      </c>
      <c r="U233" s="345" t="str">
        <f>IF(ISNA(VLOOKUP('２斷絲.IAD.效率'!C233,條件!$A$1:$J$1011,10,0)),"",(VLOOKUP('２斷絲.IAD.效率'!C233,條件!$A$1:$J$1011,10,0)))</f>
        <v>高壓</v>
      </c>
      <c r="V233" s="346" t="str">
        <f>IF(ISNA(VLOOKUP(C233,條件!$A$1:$J$1011,8,0)),"",(VLOOKUP(C233,條件!$A$1:$J$1011,8,0)))</f>
        <v>P227</v>
      </c>
      <c r="W233" s="346">
        <f>IF(ISNA(VLOOKUP(V233,清單!$AG$1:$AH$19,2,1)),"",(VLOOKUP(V233,清單!$AG$1:$AH$19,2,1)))</f>
        <v>1.859</v>
      </c>
      <c r="X233" s="346">
        <f>IF(ISNA(VLOOKUP(C233,條件!$A$1:$J$1011,9,0)),"",(VLOOKUP(C233,條件!$A$1:$J$1011,9,0)))</f>
        <v>3.2</v>
      </c>
      <c r="Y233" s="346">
        <v>24</v>
      </c>
      <c r="Z233" s="346">
        <v>216</v>
      </c>
      <c r="AA233" s="346">
        <f t="shared" ref="AA233:AA245" si="16">IF(X233="","",X233+1)</f>
        <v>4.2</v>
      </c>
      <c r="AB233" s="350">
        <f t="shared" ref="AB233:AB245" si="17">IF(AA233="","",W233*Z233*AA233*Y233)</f>
        <v>40475.635199999997</v>
      </c>
    </row>
    <row r="234" spans="1:28">
      <c r="A234" s="348">
        <f>'２斷絲.IAD.效率'!A234</f>
        <v>46148</v>
      </c>
      <c r="B234" s="338" t="str">
        <f>'２斷絲.IAD.效率'!B234</f>
        <v>T05</v>
      </c>
      <c r="C234" s="338" t="str">
        <f>'２斷絲.IAD.效率'!C234</f>
        <v>2F6IA2</v>
      </c>
      <c r="D234" s="338" t="str">
        <f>'２斷絲.IAD.效率'!D234</f>
        <v>K</v>
      </c>
      <c r="E234" s="349">
        <f>'２斷絲.IAD.效率'!J234</f>
        <v>22</v>
      </c>
      <c r="F234" s="349">
        <f>'２斷絲.IAD.效率'!K234</f>
        <v>1</v>
      </c>
      <c r="G234" s="349">
        <f>'２斷絲.IAD.效率'!L234</f>
        <v>9910</v>
      </c>
      <c r="H234" s="349">
        <f>'２斷絲.IAD.效率'!M234</f>
        <v>0</v>
      </c>
      <c r="I234" s="349">
        <f>'２斷絲.IAD.效率'!N234</f>
        <v>15</v>
      </c>
      <c r="J234" s="349">
        <f>'２斷絲.IAD.效率'!O234</f>
        <v>0</v>
      </c>
      <c r="K234" s="349">
        <f>'２斷絲.IAD.效率'!P234</f>
        <v>9910</v>
      </c>
      <c r="L234" s="349">
        <f>'２斷絲.IAD.效率'!Q234</f>
        <v>0</v>
      </c>
      <c r="M234" s="349">
        <f>'２斷絲.IAD.效率'!R234</f>
        <v>4</v>
      </c>
      <c r="N234" s="349">
        <f>'２斷絲.IAD.效率'!S234</f>
        <v>0</v>
      </c>
      <c r="O234" s="349">
        <f>'２斷絲.IAD.效率'!T234</f>
        <v>0</v>
      </c>
      <c r="P234" s="349">
        <f>'２斷絲.IAD.效率'!U234</f>
        <v>9810</v>
      </c>
      <c r="Q234" s="349">
        <f>'２斷絲.IAD.效率'!V234</f>
        <v>27</v>
      </c>
      <c r="R234" s="349">
        <f>'２斷絲.IAD.效率'!W234</f>
        <v>0</v>
      </c>
      <c r="S234" s="349">
        <f>'２斷絲.IAD.效率'!X234</f>
        <v>0</v>
      </c>
      <c r="T234" s="349">
        <f>'２斷絲.IAD.效率'!Y234</f>
        <v>8800</v>
      </c>
      <c r="U234" s="345"/>
      <c r="V234" s="346" t="str">
        <f>IF(ISNA(VLOOKUP(C234,條件!$A$1:$J$1011,8,0)),"",(VLOOKUP(C234,條件!$A$1:$J$1011,8,0)))</f>
        <v>P204</v>
      </c>
      <c r="W234" s="346">
        <f>IF(ISNA(VLOOKUP(V234,清單!$AG$1:$AH$19,2,1)),"",(VLOOKUP(V234,清單!$AG$1:$AH$19,2,1)))</f>
        <v>1.1890000000000001</v>
      </c>
      <c r="X234" s="346">
        <f>IF(ISNA(VLOOKUP(C234,條件!$A$1:$J$1011,9,0)),"",(VLOOKUP(C234,條件!$A$1:$J$1011,9,0)))</f>
        <v>2.8</v>
      </c>
      <c r="Y234" s="346">
        <v>24</v>
      </c>
      <c r="Z234" s="346">
        <v>216</v>
      </c>
      <c r="AA234" s="346">
        <f t="shared" si="16"/>
        <v>3.8</v>
      </c>
      <c r="AB234" s="350">
        <f t="shared" si="17"/>
        <v>23422.3488</v>
      </c>
    </row>
    <row r="235" spans="1:28">
      <c r="A235" s="348">
        <f>'２斷絲.IAD.效率'!A235</f>
        <v>46148</v>
      </c>
      <c r="B235" s="338" t="str">
        <f>'２斷絲.IAD.效率'!B235</f>
        <v>T06</v>
      </c>
      <c r="C235" s="338" t="str">
        <f>'２斷絲.IAD.效率'!C235</f>
        <v>2F6GT2</v>
      </c>
      <c r="D235" s="338" t="str">
        <f>'２斷絲.IAD.效率'!D235</f>
        <v>K</v>
      </c>
      <c r="E235" s="349">
        <f>'２斷絲.IAD.效率'!J235</f>
        <v>0</v>
      </c>
      <c r="F235" s="349">
        <f>'２斷絲.IAD.效率'!K235</f>
        <v>0</v>
      </c>
      <c r="G235" s="349" t="str">
        <f>'２斷絲.IAD.效率'!L235</f>
        <v>了機</v>
      </c>
      <c r="H235" s="349">
        <f>'２斷絲.IAD.效率'!M235</f>
        <v>0</v>
      </c>
      <c r="I235" s="349">
        <f>'２斷絲.IAD.效率'!N235</f>
        <v>0</v>
      </c>
      <c r="J235" s="349">
        <f>'２斷絲.IAD.效率'!O235</f>
        <v>0</v>
      </c>
      <c r="K235" s="349" t="str">
        <f>'２斷絲.IAD.效率'!P235</f>
        <v>了機</v>
      </c>
      <c r="L235" s="349">
        <f>'２斷絲.IAD.效率'!Q235</f>
        <v>0</v>
      </c>
      <c r="M235" s="349">
        <f>'２斷絲.IAD.效率'!R235</f>
        <v>0</v>
      </c>
      <c r="N235" s="349">
        <f>'２斷絲.IAD.效率'!S235</f>
        <v>0</v>
      </c>
      <c r="O235" s="349" t="str">
        <f>'２斷絲.IAD.效率'!T235</f>
        <v>了機</v>
      </c>
      <c r="P235" s="349">
        <f>'２斷絲.IAD.效率'!U235</f>
        <v>0</v>
      </c>
      <c r="Q235" s="349">
        <f>'２斷絲.IAD.效率'!V235</f>
        <v>0</v>
      </c>
      <c r="R235" s="349">
        <f>'２斷絲.IAD.效率'!W235</f>
        <v>0</v>
      </c>
      <c r="S235" s="349" t="str">
        <f>'２斷絲.IAD.效率'!X235</f>
        <v>停機</v>
      </c>
      <c r="T235" s="349">
        <f>'２斷絲.IAD.效率'!Y235</f>
        <v>0</v>
      </c>
      <c r="U235" s="345" t="str">
        <f>IF(ISNA(VLOOKUP('２斷絲.IAD.效率'!C235,條件!$A$1:$J$1011,10,0)),"",(VLOOKUP('２斷絲.IAD.效率'!C235,條件!$A$1:$J$1011,10,0)))</f>
        <v>高壓</v>
      </c>
      <c r="V235" s="346" t="str">
        <f>IF(ISNA(VLOOKUP(C235,條件!$A$1:$J$1011,8,0)),"",(VLOOKUP(C235,條件!$A$1:$J$1011,8,0)))</f>
        <v>P204</v>
      </c>
      <c r="W235" s="346">
        <f>IF(ISNA(VLOOKUP(V235,清單!$AG$1:$AH$19,2,1)),"",(VLOOKUP(V235,清單!$AG$1:$AH$19,2,1)))</f>
        <v>1.1890000000000001</v>
      </c>
      <c r="X235" s="346">
        <f>IF(ISNA(VLOOKUP(C235,條件!$A$1:$J$1011,9,0)),"",(VLOOKUP(C235,條件!$A$1:$J$1011,9,0)))</f>
        <v>2.8</v>
      </c>
      <c r="Y235" s="346">
        <v>24</v>
      </c>
      <c r="Z235" s="346">
        <v>216</v>
      </c>
      <c r="AA235" s="346">
        <f t="shared" si="16"/>
        <v>3.8</v>
      </c>
      <c r="AB235" s="350">
        <f t="shared" si="17"/>
        <v>23422.3488</v>
      </c>
    </row>
    <row r="236" spans="1:28">
      <c r="A236" s="348">
        <f>'２斷絲.IAD.效率'!A236</f>
        <v>46148</v>
      </c>
      <c r="B236" s="338" t="str">
        <f>'２斷絲.IAD.效率'!B236</f>
        <v>S01</v>
      </c>
      <c r="C236" s="338" t="str">
        <f>'２斷絲.IAD.效率'!C236</f>
        <v>停機</v>
      </c>
      <c r="D236" s="338">
        <f>'２斷絲.IAD.效率'!D236</f>
        <v>0</v>
      </c>
      <c r="E236" s="349">
        <f>'２斷絲.IAD.效率'!J236</f>
        <v>0</v>
      </c>
      <c r="F236" s="349">
        <f>'２斷絲.IAD.效率'!K236</f>
        <v>0</v>
      </c>
      <c r="G236" s="349" t="str">
        <f>'２斷絲.IAD.效率'!L236</f>
        <v>停機</v>
      </c>
      <c r="H236" s="349">
        <f>'２斷絲.IAD.效率'!M236</f>
        <v>0</v>
      </c>
      <c r="I236" s="349">
        <f>'２斷絲.IAD.效率'!N236</f>
        <v>0</v>
      </c>
      <c r="J236" s="349">
        <f>'２斷絲.IAD.效率'!O236</f>
        <v>0</v>
      </c>
      <c r="K236" s="349" t="str">
        <f>'２斷絲.IAD.效率'!P236</f>
        <v>停機</v>
      </c>
      <c r="L236" s="349">
        <f>'２斷絲.IAD.效率'!Q236</f>
        <v>0</v>
      </c>
      <c r="M236" s="349">
        <f>'２斷絲.IAD.效率'!R236</f>
        <v>0</v>
      </c>
      <c r="N236" s="349">
        <f>'２斷絲.IAD.效率'!S236</f>
        <v>0</v>
      </c>
      <c r="O236" s="349" t="str">
        <f>'２斷絲.IAD.效率'!T236</f>
        <v>停機</v>
      </c>
      <c r="P236" s="349">
        <f>'２斷絲.IAD.效率'!U236</f>
        <v>0</v>
      </c>
      <c r="Q236" s="349">
        <f>'２斷絲.IAD.效率'!V236</f>
        <v>0</v>
      </c>
      <c r="R236" s="349">
        <f>'２斷絲.IAD.效率'!W236</f>
        <v>0</v>
      </c>
      <c r="S236" s="349" t="str">
        <f>'２斷絲.IAD.效率'!X236</f>
        <v>停機</v>
      </c>
      <c r="T236" s="349">
        <f>'２斷絲.IAD.效率'!Y236</f>
        <v>0</v>
      </c>
      <c r="U236" s="345" t="str">
        <f>IF(ISNA(VLOOKUP('２斷絲.IAD.效率'!C236,條件!$A$1:$J$1011,10,0)),"",(VLOOKUP('２斷絲.IAD.效率'!C236,條件!$A$1:$J$1011,10,0)))</f>
        <v/>
      </c>
      <c r="V236" s="346" t="str">
        <f>IF(ISNA(VLOOKUP(C236,條件!$A$1:$J$1011,8,0)),"",(VLOOKUP(C236,條件!$A$1:$J$1011,8,0)))</f>
        <v/>
      </c>
      <c r="W236" s="346" t="str">
        <f>IF(ISNA(VLOOKUP(V236,清單!$AG$1:$AH$19,2,1)),"",(VLOOKUP(V236,清單!$AG$1:$AH$19,2,1)))</f>
        <v/>
      </c>
      <c r="X236" s="346" t="str">
        <f>IF(ISNA(VLOOKUP(C236,條件!$A$1:$J$1011,9,0)),"",(VLOOKUP(C236,條件!$A$1:$J$1011,9,0)))</f>
        <v/>
      </c>
      <c r="Y236" s="346">
        <v>24</v>
      </c>
      <c r="Z236" s="346">
        <v>216</v>
      </c>
      <c r="AA236" s="346" t="str">
        <f t="shared" si="16"/>
        <v/>
      </c>
      <c r="AB236" s="350" t="str">
        <f t="shared" si="17"/>
        <v/>
      </c>
    </row>
    <row r="237" spans="1:28">
      <c r="A237" s="348">
        <f>'２斷絲.IAD.效率'!A237</f>
        <v>46148</v>
      </c>
      <c r="B237" s="338" t="str">
        <f>'２斷絲.IAD.效率'!B237</f>
        <v>S02</v>
      </c>
      <c r="C237" s="338" t="str">
        <f>'２斷絲.IAD.效率'!C237</f>
        <v>絲開發</v>
      </c>
      <c r="D237" s="338">
        <f>'２斷絲.IAD.效率'!D237</f>
        <v>0</v>
      </c>
      <c r="E237" s="349">
        <f>'２斷絲.IAD.效率'!J237</f>
        <v>0</v>
      </c>
      <c r="F237" s="349">
        <f>'２斷絲.IAD.效率'!K237</f>
        <v>0</v>
      </c>
      <c r="G237" s="349" t="str">
        <f>'２斷絲.IAD.效率'!L237</f>
        <v>絲開發</v>
      </c>
      <c r="H237" s="349">
        <f>'２斷絲.IAD.效率'!M237</f>
        <v>0</v>
      </c>
      <c r="I237" s="349">
        <f>'２斷絲.IAD.效率'!N237</f>
        <v>0</v>
      </c>
      <c r="J237" s="349">
        <f>'２斷絲.IAD.效率'!O237</f>
        <v>0</v>
      </c>
      <c r="K237" s="349" t="str">
        <f>'２斷絲.IAD.效率'!P237</f>
        <v>絲開發</v>
      </c>
      <c r="L237" s="349">
        <f>'２斷絲.IAD.效率'!Q237</f>
        <v>0</v>
      </c>
      <c r="M237" s="349">
        <f>'２斷絲.IAD.效率'!R237</f>
        <v>0</v>
      </c>
      <c r="N237" s="349">
        <f>'２斷絲.IAD.效率'!S237</f>
        <v>0</v>
      </c>
      <c r="O237" s="349" t="str">
        <f>'２斷絲.IAD.效率'!T237</f>
        <v>絲開發</v>
      </c>
      <c r="P237" s="349">
        <f>'２斷絲.IAD.效率'!U237</f>
        <v>0</v>
      </c>
      <c r="Q237" s="349">
        <f>'２斷絲.IAD.效率'!V237</f>
        <v>0</v>
      </c>
      <c r="R237" s="349">
        <f>'２斷絲.IAD.效率'!W237</f>
        <v>0</v>
      </c>
      <c r="S237" s="349" t="str">
        <f>'２斷絲.IAD.效率'!X237</f>
        <v>絲開發</v>
      </c>
      <c r="T237" s="349">
        <f>'２斷絲.IAD.效率'!Y237</f>
        <v>0</v>
      </c>
      <c r="U237" s="345" t="str">
        <f>IF(ISNA(VLOOKUP('２斷絲.IAD.效率'!C237,條件!$A$1:$J$1011,10,0)),"",(VLOOKUP('２斷絲.IAD.效率'!C237,條件!$A$1:$J$1011,10,0)))</f>
        <v/>
      </c>
      <c r="V237" s="346" t="str">
        <f>IF(ISNA(VLOOKUP(C237,條件!$A$1:$J$1011,8,0)),"",(VLOOKUP(C237,條件!$A$1:$J$1011,8,0)))</f>
        <v/>
      </c>
      <c r="W237" s="346" t="str">
        <f>IF(ISNA(VLOOKUP(V237,清單!$AG$1:$AH$19,2,1)),"",(VLOOKUP(V237,清單!$AG$1:$AH$19,2,1)))</f>
        <v/>
      </c>
      <c r="X237" s="346" t="str">
        <f>IF(ISNA(VLOOKUP(C237,條件!$A$1:$J$1011,9,0)),"",(VLOOKUP(C237,條件!$A$1:$J$1011,9,0)))</f>
        <v/>
      </c>
      <c r="Y237" s="346">
        <v>24</v>
      </c>
      <c r="Z237" s="346">
        <v>216</v>
      </c>
      <c r="AA237" s="346" t="str">
        <f t="shared" si="16"/>
        <v/>
      </c>
      <c r="AB237" s="350" t="str">
        <f t="shared" si="17"/>
        <v/>
      </c>
    </row>
    <row r="238" spans="1:28">
      <c r="A238" s="348">
        <f>'２斷絲.IAD.效率'!A238</f>
        <v>46148</v>
      </c>
      <c r="B238" s="338" t="str">
        <f>'２斷絲.IAD.效率'!B238</f>
        <v>M01</v>
      </c>
      <c r="C238" s="338" t="str">
        <f>'２斷絲.IAD.效率'!C238</f>
        <v>封存</v>
      </c>
      <c r="D238" s="338">
        <f>'２斷絲.IAD.效率'!D238</f>
        <v>0</v>
      </c>
      <c r="E238" s="349">
        <f>'２斷絲.IAD.效率'!J238</f>
        <v>0</v>
      </c>
      <c r="F238" s="349">
        <f>'２斷絲.IAD.效率'!K238</f>
        <v>0</v>
      </c>
      <c r="G238" s="349" t="str">
        <f>'２斷絲.IAD.效率'!L238</f>
        <v>停機</v>
      </c>
      <c r="H238" s="349">
        <f>'２斷絲.IAD.效率'!M238</f>
        <v>0</v>
      </c>
      <c r="I238" s="349">
        <f>'２斷絲.IAD.效率'!N238</f>
        <v>0</v>
      </c>
      <c r="J238" s="349">
        <f>'２斷絲.IAD.效率'!O238</f>
        <v>0</v>
      </c>
      <c r="K238" s="349" t="str">
        <f>'２斷絲.IAD.效率'!P238</f>
        <v>停機</v>
      </c>
      <c r="L238" s="349">
        <f>'２斷絲.IAD.效率'!Q238</f>
        <v>0</v>
      </c>
      <c r="M238" s="349">
        <f>'２斷絲.IAD.效率'!R238</f>
        <v>0</v>
      </c>
      <c r="N238" s="349">
        <f>'２斷絲.IAD.效率'!S238</f>
        <v>0</v>
      </c>
      <c r="O238" s="349" t="str">
        <f>'２斷絲.IAD.效率'!T238</f>
        <v>停機</v>
      </c>
      <c r="P238" s="349">
        <f>'２斷絲.IAD.效率'!U238</f>
        <v>0</v>
      </c>
      <c r="Q238" s="349">
        <f>'２斷絲.IAD.效率'!V238</f>
        <v>0</v>
      </c>
      <c r="R238" s="349">
        <f>'２斷絲.IAD.效率'!W238</f>
        <v>0</v>
      </c>
      <c r="S238" s="349" t="str">
        <f>'２斷絲.IAD.效率'!X238</f>
        <v>停機</v>
      </c>
      <c r="T238" s="349">
        <f>'２斷絲.IAD.效率'!Y238</f>
        <v>0</v>
      </c>
      <c r="U238" s="345" t="str">
        <f>IF(ISNA(VLOOKUP('２斷絲.IAD.效率'!C238,條件!$A$1:$J$1011,10,0)),"",(VLOOKUP('２斷絲.IAD.效率'!C238,條件!$A$1:$J$1011,10,0)))</f>
        <v/>
      </c>
      <c r="V238" s="346" t="str">
        <f>IF(ISNA(VLOOKUP(C238,條件!$A$1:$J$1011,8,0)),"",(VLOOKUP(C238,條件!$A$1:$J$1011,8,0)))</f>
        <v/>
      </c>
      <c r="W238" s="346" t="str">
        <f>IF(ISNA(VLOOKUP(V238,清單!$AG$1:$AH$19,2,1)),"",(VLOOKUP(V238,清單!$AG$1:$AH$19,2,1)))</f>
        <v/>
      </c>
      <c r="X238" s="346" t="str">
        <f>IF(ISNA(VLOOKUP(C238,條件!$A$1:$J$1011,9,0)),"",(VLOOKUP(C238,條件!$A$1:$J$1011,9,0)))</f>
        <v/>
      </c>
      <c r="Y238" s="346">
        <v>24</v>
      </c>
      <c r="Z238" s="346">
        <v>216</v>
      </c>
      <c r="AA238" s="346" t="str">
        <f t="shared" si="16"/>
        <v/>
      </c>
      <c r="AB238" s="350" t="str">
        <f t="shared" si="17"/>
        <v/>
      </c>
    </row>
    <row r="239" spans="1:28">
      <c r="A239" s="348">
        <f>'２斷絲.IAD.效率'!A239</f>
        <v>46148</v>
      </c>
      <c r="B239" s="338" t="str">
        <f>'２斷絲.IAD.效率'!B239</f>
        <v>M02</v>
      </c>
      <c r="C239" s="338" t="str">
        <f>'２斷絲.IAD.效率'!C239</f>
        <v>封存</v>
      </c>
      <c r="D239" s="338">
        <f>'２斷絲.IAD.效率'!D239</f>
        <v>0</v>
      </c>
      <c r="E239" s="349">
        <f>'２斷絲.IAD.效率'!J239</f>
        <v>0</v>
      </c>
      <c r="F239" s="349">
        <f>'２斷絲.IAD.效率'!K239</f>
        <v>0</v>
      </c>
      <c r="G239" s="349" t="str">
        <f>'２斷絲.IAD.效率'!L239</f>
        <v>停機</v>
      </c>
      <c r="H239" s="349">
        <f>'２斷絲.IAD.效率'!M239</f>
        <v>0</v>
      </c>
      <c r="I239" s="349">
        <f>'２斷絲.IAD.效率'!N239</f>
        <v>0</v>
      </c>
      <c r="J239" s="349">
        <f>'２斷絲.IAD.效率'!O239</f>
        <v>0</v>
      </c>
      <c r="K239" s="349" t="str">
        <f>'２斷絲.IAD.效率'!P239</f>
        <v>停機</v>
      </c>
      <c r="L239" s="349">
        <f>'２斷絲.IAD.效率'!Q239</f>
        <v>0</v>
      </c>
      <c r="M239" s="349">
        <f>'２斷絲.IAD.效率'!R239</f>
        <v>0</v>
      </c>
      <c r="N239" s="349">
        <f>'２斷絲.IAD.效率'!S239</f>
        <v>0</v>
      </c>
      <c r="O239" s="349" t="str">
        <f>'２斷絲.IAD.效率'!T239</f>
        <v>停機</v>
      </c>
      <c r="P239" s="349">
        <f>'２斷絲.IAD.效率'!U239</f>
        <v>0</v>
      </c>
      <c r="Q239" s="349">
        <f>'２斷絲.IAD.效率'!V239</f>
        <v>0</v>
      </c>
      <c r="R239" s="349">
        <f>'２斷絲.IAD.效率'!W239</f>
        <v>0</v>
      </c>
      <c r="S239" s="349" t="str">
        <f>'２斷絲.IAD.效率'!X239</f>
        <v>停機</v>
      </c>
      <c r="T239" s="349">
        <f>'２斷絲.IAD.效率'!Y239</f>
        <v>0</v>
      </c>
      <c r="U239" s="345" t="str">
        <f>IF(ISNA(VLOOKUP('２斷絲.IAD.效率'!C239,條件!$A$1:$J$1011,10,0)),"",(VLOOKUP('２斷絲.IAD.效率'!C239,條件!$A$1:$J$1011,10,0)))</f>
        <v/>
      </c>
      <c r="V239" s="346" t="str">
        <f>IF(ISNA(VLOOKUP(C239,條件!$A$1:$J$1011,8,0)),"",(VLOOKUP(C239,條件!$A$1:$J$1011,8,0)))</f>
        <v/>
      </c>
      <c r="W239" s="346" t="str">
        <f>IF(ISNA(VLOOKUP(V239,清單!$AG$1:$AH$19,2,1)),"",(VLOOKUP(V239,清單!$AG$1:$AH$19,2,1)))</f>
        <v/>
      </c>
      <c r="X239" s="346" t="str">
        <f>IF(ISNA(VLOOKUP(C239,條件!$A$1:$J$1011,9,0)),"",(VLOOKUP(C239,條件!$A$1:$J$1011,9,0)))</f>
        <v/>
      </c>
      <c r="Y239" s="346">
        <v>24</v>
      </c>
      <c r="Z239" s="346">
        <v>216</v>
      </c>
      <c r="AA239" s="346" t="str">
        <f t="shared" si="16"/>
        <v/>
      </c>
      <c r="AB239" s="350" t="str">
        <f t="shared" si="17"/>
        <v/>
      </c>
    </row>
    <row r="240" spans="1:28">
      <c r="A240" s="348">
        <f>'２斷絲.IAD.效率'!A240</f>
        <v>46148</v>
      </c>
      <c r="B240" s="338" t="str">
        <f>'２斷絲.IAD.效率'!B240</f>
        <v>M03</v>
      </c>
      <c r="C240" s="338" t="str">
        <f>'２斷絲.IAD.效率'!C240</f>
        <v>封存</v>
      </c>
      <c r="D240" s="338">
        <f>'２斷絲.IAD.效率'!D240</f>
        <v>0</v>
      </c>
      <c r="E240" s="349">
        <f>'２斷絲.IAD.效率'!J240</f>
        <v>0</v>
      </c>
      <c r="F240" s="349">
        <f>'２斷絲.IAD.效率'!K240</f>
        <v>0</v>
      </c>
      <c r="G240" s="349" t="str">
        <f>'２斷絲.IAD.效率'!L240</f>
        <v>停機</v>
      </c>
      <c r="H240" s="349">
        <f>'２斷絲.IAD.效率'!M240</f>
        <v>0</v>
      </c>
      <c r="I240" s="349">
        <f>'２斷絲.IAD.效率'!N240</f>
        <v>0</v>
      </c>
      <c r="J240" s="349">
        <f>'２斷絲.IAD.效率'!O240</f>
        <v>0</v>
      </c>
      <c r="K240" s="349" t="str">
        <f>'２斷絲.IAD.效率'!P240</f>
        <v>停機</v>
      </c>
      <c r="L240" s="349">
        <f>'２斷絲.IAD.效率'!Q240</f>
        <v>0</v>
      </c>
      <c r="M240" s="349">
        <f>'２斷絲.IAD.效率'!R240</f>
        <v>0</v>
      </c>
      <c r="N240" s="349">
        <f>'２斷絲.IAD.效率'!S240</f>
        <v>0</v>
      </c>
      <c r="O240" s="349" t="str">
        <f>'２斷絲.IAD.效率'!T240</f>
        <v>停機</v>
      </c>
      <c r="P240" s="349">
        <f>'２斷絲.IAD.效率'!U240</f>
        <v>0</v>
      </c>
      <c r="Q240" s="349">
        <f>'２斷絲.IAD.效率'!V240</f>
        <v>0</v>
      </c>
      <c r="R240" s="349">
        <f>'２斷絲.IAD.效率'!W240</f>
        <v>0</v>
      </c>
      <c r="S240" s="349" t="str">
        <f>'２斷絲.IAD.效率'!X240</f>
        <v>停機</v>
      </c>
      <c r="T240" s="349">
        <f>'２斷絲.IAD.效率'!Y240</f>
        <v>0</v>
      </c>
      <c r="U240" s="345" t="str">
        <f>IF(ISNA(VLOOKUP('２斷絲.IAD.效率'!C240,條件!$A$1:$J$1011,10,0)),"",(VLOOKUP('２斷絲.IAD.效率'!C240,條件!$A$1:$J$1011,10,0)))</f>
        <v/>
      </c>
      <c r="V240" s="346" t="str">
        <f>IF(ISNA(VLOOKUP(C240,條件!$A$1:$J$1011,8,0)),"",(VLOOKUP(C240,條件!$A$1:$J$1011,8,0)))</f>
        <v/>
      </c>
      <c r="W240" s="346" t="str">
        <f>IF(ISNA(VLOOKUP(V240,清單!$AG$1:$AH$19,2,1)),"",(VLOOKUP(V240,清單!$AG$1:$AH$19,2,1)))</f>
        <v/>
      </c>
      <c r="X240" s="346" t="str">
        <f>IF(ISNA(VLOOKUP(C240,條件!$A$1:$J$1011,9,0)),"",(VLOOKUP(C240,條件!$A$1:$J$1011,9,0)))</f>
        <v/>
      </c>
      <c r="Y240" s="346">
        <v>24</v>
      </c>
      <c r="Z240" s="346">
        <v>216</v>
      </c>
      <c r="AA240" s="346" t="str">
        <f t="shared" si="16"/>
        <v/>
      </c>
      <c r="AB240" s="350" t="str">
        <f t="shared" si="17"/>
        <v/>
      </c>
    </row>
    <row r="241" spans="1:28">
      <c r="A241" s="348">
        <f>'２斷絲.IAD.效率'!A241</f>
        <v>46148</v>
      </c>
      <c r="B241" s="338" t="str">
        <f>'２斷絲.IAD.效率'!B241</f>
        <v>M04</v>
      </c>
      <c r="C241" s="338" t="str">
        <f>'２斷絲.IAD.效率'!C241</f>
        <v>封存</v>
      </c>
      <c r="D241" s="338">
        <f>'２斷絲.IAD.效率'!D241</f>
        <v>0</v>
      </c>
      <c r="E241" s="349">
        <f>'２斷絲.IAD.效率'!J241</f>
        <v>0</v>
      </c>
      <c r="F241" s="349">
        <f>'２斷絲.IAD.效率'!K241</f>
        <v>0</v>
      </c>
      <c r="G241" s="349" t="str">
        <f>'２斷絲.IAD.效率'!L241</f>
        <v>停機</v>
      </c>
      <c r="H241" s="349">
        <f>'２斷絲.IAD.效率'!M241</f>
        <v>0</v>
      </c>
      <c r="I241" s="349">
        <f>'２斷絲.IAD.效率'!N241</f>
        <v>0</v>
      </c>
      <c r="J241" s="349">
        <f>'２斷絲.IAD.效率'!O241</f>
        <v>0</v>
      </c>
      <c r="K241" s="349" t="str">
        <f>'２斷絲.IAD.效率'!P241</f>
        <v>停機</v>
      </c>
      <c r="L241" s="349">
        <f>'２斷絲.IAD.效率'!Q241</f>
        <v>0</v>
      </c>
      <c r="M241" s="349">
        <f>'２斷絲.IAD.效率'!R241</f>
        <v>0</v>
      </c>
      <c r="N241" s="349">
        <f>'２斷絲.IAD.效率'!S241</f>
        <v>0</v>
      </c>
      <c r="O241" s="349" t="str">
        <f>'２斷絲.IAD.效率'!T241</f>
        <v>停機</v>
      </c>
      <c r="P241" s="349">
        <f>'２斷絲.IAD.效率'!U241</f>
        <v>0</v>
      </c>
      <c r="Q241" s="349">
        <f>'２斷絲.IAD.效率'!V241</f>
        <v>0</v>
      </c>
      <c r="R241" s="349">
        <f>'２斷絲.IAD.效率'!W241</f>
        <v>0</v>
      </c>
      <c r="S241" s="349" t="str">
        <f>'２斷絲.IAD.效率'!X241</f>
        <v>停機</v>
      </c>
      <c r="T241" s="349">
        <f>'２斷絲.IAD.效率'!Y241</f>
        <v>0</v>
      </c>
      <c r="U241" s="345" t="str">
        <f>IF(ISNA(VLOOKUP('２斷絲.IAD.效率'!C241,條件!$A$1:$J$1011,10,0)),"",(VLOOKUP('２斷絲.IAD.效率'!C241,條件!$A$1:$J$1011,10,0)))</f>
        <v/>
      </c>
      <c r="V241" s="346" t="str">
        <f>IF(ISNA(VLOOKUP(C241,條件!$A$1:$J$1011,8,0)),"",(VLOOKUP(C241,條件!$A$1:$J$1011,8,0)))</f>
        <v/>
      </c>
      <c r="W241" s="346" t="str">
        <f>IF(ISNA(VLOOKUP(V241,清單!$AG$1:$AH$19,2,1)),"",(VLOOKUP(V241,清單!$AG$1:$AH$19,2,1)))</f>
        <v/>
      </c>
      <c r="X241" s="346" t="str">
        <f>IF(ISNA(VLOOKUP(C241,條件!$A$1:$J$1011,9,0)),"",(VLOOKUP(C241,條件!$A$1:$J$1011,9,0)))</f>
        <v/>
      </c>
      <c r="Y241" s="346">
        <v>24</v>
      </c>
      <c r="Z241" s="346">
        <v>216</v>
      </c>
      <c r="AA241" s="346" t="str">
        <f t="shared" si="16"/>
        <v/>
      </c>
      <c r="AB241" s="350" t="str">
        <f t="shared" si="17"/>
        <v/>
      </c>
    </row>
    <row r="242" spans="1:28">
      <c r="A242" s="348">
        <f>'２斷絲.IAD.效率'!A242</f>
        <v>46148</v>
      </c>
      <c r="B242" s="338" t="str">
        <f>'２斷絲.IAD.效率'!B242</f>
        <v>M05</v>
      </c>
      <c r="C242" s="338" t="str">
        <f>'２斷絲.IAD.效率'!C242</f>
        <v>封存</v>
      </c>
      <c r="D242" s="338">
        <f>'２斷絲.IAD.效率'!D242</f>
        <v>0</v>
      </c>
      <c r="E242" s="349">
        <f>'２斷絲.IAD.效率'!J242</f>
        <v>0</v>
      </c>
      <c r="F242" s="349">
        <f>'２斷絲.IAD.效率'!K242</f>
        <v>0</v>
      </c>
      <c r="G242" s="349" t="str">
        <f>'２斷絲.IAD.效率'!L242</f>
        <v>停機</v>
      </c>
      <c r="H242" s="349">
        <f>'２斷絲.IAD.效率'!M242</f>
        <v>0</v>
      </c>
      <c r="I242" s="349">
        <f>'２斷絲.IAD.效率'!N242</f>
        <v>0</v>
      </c>
      <c r="J242" s="349">
        <f>'２斷絲.IAD.效率'!O242</f>
        <v>0</v>
      </c>
      <c r="K242" s="349" t="str">
        <f>'２斷絲.IAD.效率'!P242</f>
        <v>停機</v>
      </c>
      <c r="L242" s="349">
        <f>'２斷絲.IAD.效率'!Q242</f>
        <v>0</v>
      </c>
      <c r="M242" s="349">
        <f>'２斷絲.IAD.效率'!R242</f>
        <v>0</v>
      </c>
      <c r="N242" s="349">
        <f>'２斷絲.IAD.效率'!S242</f>
        <v>0</v>
      </c>
      <c r="O242" s="349" t="str">
        <f>'２斷絲.IAD.效率'!T242</f>
        <v>停機</v>
      </c>
      <c r="P242" s="349">
        <f>'２斷絲.IAD.效率'!U242</f>
        <v>0</v>
      </c>
      <c r="Q242" s="349">
        <f>'２斷絲.IAD.效率'!V242</f>
        <v>0</v>
      </c>
      <c r="R242" s="349">
        <f>'２斷絲.IAD.效率'!W242</f>
        <v>0</v>
      </c>
      <c r="S242" s="349" t="str">
        <f>'２斷絲.IAD.效率'!X242</f>
        <v>停機</v>
      </c>
      <c r="T242" s="349">
        <f>'２斷絲.IAD.效率'!Y242</f>
        <v>0</v>
      </c>
      <c r="U242" s="345" t="str">
        <f>IF(ISNA(VLOOKUP('２斷絲.IAD.效率'!C242,條件!$A$1:$J$1011,10,0)),"",(VLOOKUP('２斷絲.IAD.效率'!C242,條件!$A$1:$J$1011,10,0)))</f>
        <v/>
      </c>
      <c r="V242" s="346" t="str">
        <f>IF(ISNA(VLOOKUP(C242,條件!$A$1:$J$1011,8,0)),"",(VLOOKUP(C242,條件!$A$1:$J$1011,8,0)))</f>
        <v/>
      </c>
      <c r="W242" s="346" t="str">
        <f>IF(ISNA(VLOOKUP(V242,清單!$AG$1:$AH$19,2,1)),"",(VLOOKUP(V242,清單!$AG$1:$AH$19,2,1)))</f>
        <v/>
      </c>
      <c r="X242" s="346" t="str">
        <f>IF(ISNA(VLOOKUP(C242,條件!$A$1:$J$1011,9,0)),"",(VLOOKUP(C242,條件!$A$1:$J$1011,9,0)))</f>
        <v/>
      </c>
      <c r="Y242" s="346">
        <v>24</v>
      </c>
      <c r="Z242" s="346">
        <v>216</v>
      </c>
      <c r="AA242" s="346" t="str">
        <f t="shared" si="16"/>
        <v/>
      </c>
      <c r="AB242" s="350" t="str">
        <f t="shared" si="17"/>
        <v/>
      </c>
    </row>
    <row r="243" spans="1:28">
      <c r="A243" s="348">
        <f>'２斷絲.IAD.效率'!A243</f>
        <v>46148</v>
      </c>
      <c r="B243" s="338" t="str">
        <f>'２斷絲.IAD.效率'!B243</f>
        <v>M06</v>
      </c>
      <c r="C243" s="338" t="str">
        <f>'２斷絲.IAD.效率'!C243</f>
        <v>封存</v>
      </c>
      <c r="D243" s="338">
        <f>'２斷絲.IAD.效率'!D243</f>
        <v>0</v>
      </c>
      <c r="E243" s="349">
        <f>'２斷絲.IAD.效率'!J243</f>
        <v>0</v>
      </c>
      <c r="F243" s="349">
        <f>'２斷絲.IAD.效率'!K243</f>
        <v>0</v>
      </c>
      <c r="G243" s="349" t="str">
        <f>'２斷絲.IAD.效率'!L243</f>
        <v>停機</v>
      </c>
      <c r="H243" s="349">
        <f>'２斷絲.IAD.效率'!M243</f>
        <v>0</v>
      </c>
      <c r="I243" s="349">
        <f>'２斷絲.IAD.效率'!N243</f>
        <v>0</v>
      </c>
      <c r="J243" s="349">
        <f>'２斷絲.IAD.效率'!O243</f>
        <v>0</v>
      </c>
      <c r="K243" s="349" t="str">
        <f>'２斷絲.IAD.效率'!P243</f>
        <v>停機</v>
      </c>
      <c r="L243" s="349">
        <f>'２斷絲.IAD.效率'!Q243</f>
        <v>0</v>
      </c>
      <c r="M243" s="349">
        <f>'２斷絲.IAD.效率'!R243</f>
        <v>0</v>
      </c>
      <c r="N243" s="349">
        <f>'２斷絲.IAD.效率'!S243</f>
        <v>0</v>
      </c>
      <c r="O243" s="349" t="str">
        <f>'２斷絲.IAD.效率'!T243</f>
        <v>停機</v>
      </c>
      <c r="P243" s="349">
        <f>'２斷絲.IAD.效率'!U243</f>
        <v>0</v>
      </c>
      <c r="Q243" s="349">
        <f>'２斷絲.IAD.效率'!V243</f>
        <v>0</v>
      </c>
      <c r="R243" s="349">
        <f>'２斷絲.IAD.效率'!W243</f>
        <v>0</v>
      </c>
      <c r="S243" s="349" t="str">
        <f>'２斷絲.IAD.效率'!X243</f>
        <v>停機</v>
      </c>
      <c r="T243" s="349">
        <f>'２斷絲.IAD.效率'!Y243</f>
        <v>0</v>
      </c>
      <c r="U243" s="345" t="str">
        <f>IF(ISNA(VLOOKUP('２斷絲.IAD.效率'!C243,條件!$A$1:$J$1011,10,0)),"",(VLOOKUP('２斷絲.IAD.效率'!C243,條件!$A$1:$J$1011,10,0)))</f>
        <v/>
      </c>
      <c r="V243" s="346" t="str">
        <f>IF(ISNA(VLOOKUP(C243,條件!$A$1:$J$1011,8,0)),"",(VLOOKUP(C243,條件!$A$1:$J$1011,8,0)))</f>
        <v/>
      </c>
      <c r="W243" s="346" t="str">
        <f>IF(ISNA(VLOOKUP(V243,清單!$AG$1:$AH$19,2,1)),"",(VLOOKUP(V243,清單!$AG$1:$AH$19,2,1)))</f>
        <v/>
      </c>
      <c r="X243" s="346" t="str">
        <f>IF(ISNA(VLOOKUP(C243,條件!$A$1:$J$1011,9,0)),"",(VLOOKUP(C243,條件!$A$1:$J$1011,9,0)))</f>
        <v/>
      </c>
      <c r="Y243" s="346">
        <v>24</v>
      </c>
      <c r="Z243" s="346">
        <v>216</v>
      </c>
      <c r="AA243" s="346" t="str">
        <f t="shared" si="16"/>
        <v/>
      </c>
      <c r="AB243" s="350" t="str">
        <f t="shared" si="17"/>
        <v/>
      </c>
    </row>
    <row r="244" spans="1:28">
      <c r="A244" s="348">
        <f>'２斷絲.IAD.效率'!A244</f>
        <v>46148</v>
      </c>
      <c r="B244" s="338" t="str">
        <f>'２斷絲.IAD.效率'!B244</f>
        <v>M07</v>
      </c>
      <c r="C244" s="338" t="str">
        <f>'２斷絲.IAD.效率'!C244</f>
        <v>封存</v>
      </c>
      <c r="D244" s="338">
        <f>'２斷絲.IAD.效率'!D244</f>
        <v>0</v>
      </c>
      <c r="E244" s="349">
        <f>'２斷絲.IAD.效率'!J244</f>
        <v>0</v>
      </c>
      <c r="F244" s="349">
        <f>'２斷絲.IAD.效率'!K244</f>
        <v>0</v>
      </c>
      <c r="G244" s="349" t="str">
        <f>'２斷絲.IAD.效率'!L244</f>
        <v>停機</v>
      </c>
      <c r="H244" s="349">
        <f>'２斷絲.IAD.效率'!M244</f>
        <v>0</v>
      </c>
      <c r="I244" s="349">
        <f>'２斷絲.IAD.效率'!N244</f>
        <v>0</v>
      </c>
      <c r="J244" s="349">
        <f>'２斷絲.IAD.效率'!O244</f>
        <v>0</v>
      </c>
      <c r="K244" s="349" t="str">
        <f>'２斷絲.IAD.效率'!P244</f>
        <v>停機</v>
      </c>
      <c r="L244" s="349">
        <f>'２斷絲.IAD.效率'!Q244</f>
        <v>0</v>
      </c>
      <c r="M244" s="349">
        <f>'２斷絲.IAD.效率'!R244</f>
        <v>0</v>
      </c>
      <c r="N244" s="349">
        <f>'２斷絲.IAD.效率'!S244</f>
        <v>0</v>
      </c>
      <c r="O244" s="349" t="str">
        <f>'２斷絲.IAD.效率'!T244</f>
        <v>停機</v>
      </c>
      <c r="P244" s="349">
        <f>'２斷絲.IAD.效率'!U244</f>
        <v>0</v>
      </c>
      <c r="Q244" s="349">
        <f>'２斷絲.IAD.效率'!V244</f>
        <v>0</v>
      </c>
      <c r="R244" s="349">
        <f>'２斷絲.IAD.效率'!W244</f>
        <v>0</v>
      </c>
      <c r="S244" s="349" t="str">
        <f>'２斷絲.IAD.效率'!X244</f>
        <v>停機</v>
      </c>
      <c r="T244" s="349">
        <f>'２斷絲.IAD.效率'!Y244</f>
        <v>0</v>
      </c>
      <c r="U244" s="345" t="str">
        <f>IF(ISNA(VLOOKUP('２斷絲.IAD.效率'!C244,條件!$A$1:$J$1011,10,0)),"",(VLOOKUP('２斷絲.IAD.效率'!C244,條件!$A$1:$J$1011,10,0)))</f>
        <v/>
      </c>
      <c r="V244" s="346" t="str">
        <f>IF(ISNA(VLOOKUP(C244,條件!$A$1:$J$1011,8,0)),"",(VLOOKUP(C244,條件!$A$1:$J$1011,8,0)))</f>
        <v/>
      </c>
      <c r="W244" s="346" t="str">
        <f>IF(ISNA(VLOOKUP(V244,清單!$AG$1:$AH$19,2,1)),"",(VLOOKUP(V244,清單!$AG$1:$AH$19,2,1)))</f>
        <v/>
      </c>
      <c r="X244" s="346" t="str">
        <f>IF(ISNA(VLOOKUP(C244,條件!$A$1:$J$1011,9,0)),"",(VLOOKUP(C244,條件!$A$1:$J$1011,9,0)))</f>
        <v/>
      </c>
      <c r="Y244" s="346">
        <v>24</v>
      </c>
      <c r="Z244" s="346">
        <v>216</v>
      </c>
      <c r="AA244" s="346" t="str">
        <f t="shared" si="16"/>
        <v/>
      </c>
      <c r="AB244" s="350" t="str">
        <f t="shared" si="17"/>
        <v/>
      </c>
    </row>
    <row r="245" spans="1:28">
      <c r="A245" s="348">
        <f>'２斷絲.IAD.效率'!A245</f>
        <v>46148</v>
      </c>
      <c r="B245" s="338" t="str">
        <f>'２斷絲.IAD.效率'!B245</f>
        <v>M08</v>
      </c>
      <c r="C245" s="338" t="str">
        <f>'２斷絲.IAD.效率'!C245</f>
        <v>封存</v>
      </c>
      <c r="D245" s="338">
        <f>'２斷絲.IAD.效率'!D245</f>
        <v>0</v>
      </c>
      <c r="E245" s="349">
        <f>'２斷絲.IAD.效率'!J245</f>
        <v>0</v>
      </c>
      <c r="F245" s="349">
        <f>'２斷絲.IAD.效率'!K245</f>
        <v>0</v>
      </c>
      <c r="G245" s="349" t="str">
        <f>'２斷絲.IAD.效率'!L245</f>
        <v>停機</v>
      </c>
      <c r="H245" s="349">
        <f>'２斷絲.IAD.效率'!M245</f>
        <v>0</v>
      </c>
      <c r="I245" s="349">
        <f>'２斷絲.IAD.效率'!N245</f>
        <v>0</v>
      </c>
      <c r="J245" s="349">
        <f>'２斷絲.IAD.效率'!O245</f>
        <v>0</v>
      </c>
      <c r="K245" s="349" t="str">
        <f>'２斷絲.IAD.效率'!P245</f>
        <v>停機</v>
      </c>
      <c r="L245" s="349">
        <f>'２斷絲.IAD.效率'!Q245</f>
        <v>0</v>
      </c>
      <c r="M245" s="349">
        <f>'２斷絲.IAD.效率'!R245</f>
        <v>0</v>
      </c>
      <c r="N245" s="349">
        <f>'２斷絲.IAD.效率'!S245</f>
        <v>0</v>
      </c>
      <c r="O245" s="349" t="str">
        <f>'２斷絲.IAD.效率'!T245</f>
        <v>停機</v>
      </c>
      <c r="P245" s="349">
        <f>'２斷絲.IAD.效率'!U245</f>
        <v>0</v>
      </c>
      <c r="Q245" s="349">
        <f>'２斷絲.IAD.效率'!V245</f>
        <v>0</v>
      </c>
      <c r="R245" s="349">
        <f>'２斷絲.IAD.效率'!W245</f>
        <v>0</v>
      </c>
      <c r="S245" s="349" t="str">
        <f>'２斷絲.IAD.效率'!X245</f>
        <v>停機</v>
      </c>
      <c r="T245" s="349">
        <f>'２斷絲.IAD.效率'!Y245</f>
        <v>0</v>
      </c>
      <c r="U245" s="345" t="str">
        <f>IF(ISNA(VLOOKUP('２斷絲.IAD.效率'!C245,條件!$A$1:$J$1011,10,0)),"",(VLOOKUP('２斷絲.IAD.效率'!C245,條件!$A$1:$J$1011,10,0)))</f>
        <v/>
      </c>
      <c r="V245" s="346" t="str">
        <f>IF(ISNA(VLOOKUP(C245,條件!$A$1:$J$1011,8,0)),"",(VLOOKUP(C245,條件!$A$1:$J$1011,8,0)))</f>
        <v/>
      </c>
      <c r="W245" s="346" t="str">
        <f>IF(ISNA(VLOOKUP(V245,清單!$AG$1:$AH$19,2,1)),"",(VLOOKUP(V245,清單!$AG$1:$AH$19,2,1)))</f>
        <v/>
      </c>
      <c r="X245" s="346" t="str">
        <f>IF(ISNA(VLOOKUP(C245,條件!$A$1:$J$1011,9,0)),"",(VLOOKUP(C245,條件!$A$1:$J$1011,9,0)))</f>
        <v/>
      </c>
      <c r="Y245" s="346">
        <v>24</v>
      </c>
      <c r="Z245" s="346">
        <v>216</v>
      </c>
      <c r="AA245" s="346" t="str">
        <f t="shared" si="16"/>
        <v/>
      </c>
      <c r="AB245" s="350" t="str">
        <f t="shared" si="17"/>
        <v/>
      </c>
    </row>
    <row r="246" spans="1:28">
      <c r="A246" s="348">
        <f>'２斷絲.IAD.效率'!A246</f>
        <v>46149</v>
      </c>
      <c r="B246" s="338" t="str">
        <f>'２斷絲.IAD.效率'!B246</f>
        <v>A07</v>
      </c>
      <c r="C246" s="338" t="str">
        <f>'２斷絲.IAD.效率'!C246</f>
        <v>停機</v>
      </c>
      <c r="D246" s="338">
        <f>'２斷絲.IAD.效率'!D246</f>
        <v>0</v>
      </c>
      <c r="E246" s="349">
        <f>'２斷絲.IAD.效率'!J246</f>
        <v>0</v>
      </c>
      <c r="F246" s="349">
        <f>'２斷絲.IAD.效率'!K246</f>
        <v>0</v>
      </c>
      <c r="G246" s="349" t="str">
        <f>'２斷絲.IAD.效率'!L246</f>
        <v>停機</v>
      </c>
      <c r="H246" s="349">
        <f>'２斷絲.IAD.效率'!M246</f>
        <v>0</v>
      </c>
      <c r="I246" s="349">
        <f>'２斷絲.IAD.效率'!N246</f>
        <v>0</v>
      </c>
      <c r="J246" s="349">
        <f>'２斷絲.IAD.效率'!O246</f>
        <v>0</v>
      </c>
      <c r="K246" s="349" t="str">
        <f>'２斷絲.IAD.效率'!P246</f>
        <v>停機</v>
      </c>
      <c r="L246" s="349">
        <f>'２斷絲.IAD.效率'!Q246</f>
        <v>0</v>
      </c>
      <c r="M246" s="349">
        <f>'２斷絲.IAD.效率'!R246</f>
        <v>0</v>
      </c>
      <c r="N246" s="349">
        <f>'２斷絲.IAD.效率'!S246</f>
        <v>0</v>
      </c>
      <c r="O246" s="349" t="str">
        <f>'２斷絲.IAD.效率'!T246</f>
        <v>停機</v>
      </c>
      <c r="P246" s="349">
        <f>'２斷絲.IAD.效率'!U246</f>
        <v>0</v>
      </c>
      <c r="Q246" s="349">
        <f>'２斷絲.IAD.效率'!V246</f>
        <v>0</v>
      </c>
      <c r="R246" s="349">
        <f>'２斷絲.IAD.效率'!W246</f>
        <v>0</v>
      </c>
      <c r="S246" s="349" t="str">
        <f>'２斷絲.IAD.效率'!X246</f>
        <v>停機</v>
      </c>
      <c r="T246" s="349">
        <f>'２斷絲.IAD.效率'!Y246</f>
        <v>0</v>
      </c>
      <c r="U246" s="345" t="str">
        <f>IF(ISNA(VLOOKUP('２斷絲.IAD.效率'!C246,條件!$A$1:$J$1011,10,0)),"",(VLOOKUP('２斷絲.IAD.效率'!C246,條件!$A$1:$J$1011,10,0)))</f>
        <v/>
      </c>
      <c r="V246" s="346" t="str">
        <f>IF(ISNA(VLOOKUP(C246,條件!$A$1:$J$1011,8,0)),"",(VLOOKUP(C246,條件!$A$1:$J$1011,8,0)))</f>
        <v/>
      </c>
      <c r="W246" s="346" t="str">
        <f>IF(ISNA(VLOOKUP(V246,清單!$AG$1:$AH$19,2,1)),"",(VLOOKUP(V246,清單!$AG$1:$AH$19,2,1)))</f>
        <v/>
      </c>
      <c r="X246" s="346" t="str">
        <f>IF(ISNA(VLOOKUP(C246,條件!$A$1:$J$1011,9,0)),"",(VLOOKUP(C246,條件!$A$1:$J$1011,9,0)))</f>
        <v/>
      </c>
      <c r="Y246" s="346">
        <v>24</v>
      </c>
      <c r="Z246" s="346">
        <v>216</v>
      </c>
      <c r="AA246" s="346" t="str">
        <f t="shared" ref="AA246:AA306" si="18">IF(X246="","",X246+1)</f>
        <v/>
      </c>
      <c r="AB246" s="350" t="str">
        <f t="shared" ref="AB246:AB306" si="19">IF(AA246="","",W246*Z246*AA246*Y246)</f>
        <v/>
      </c>
    </row>
    <row r="247" spans="1:28">
      <c r="A247" s="348">
        <f>'２斷絲.IAD.效率'!A247</f>
        <v>46149</v>
      </c>
      <c r="B247" s="338" t="str">
        <f>'２斷絲.IAD.效率'!B247</f>
        <v>A08</v>
      </c>
      <c r="C247" s="338" t="str">
        <f>'２斷絲.IAD.效率'!C247</f>
        <v>2FA032</v>
      </c>
      <c r="D247" s="338">
        <f>'２斷絲.IAD.效率'!D247</f>
        <v>0</v>
      </c>
      <c r="E247" s="349">
        <f>'２斷絲.IAD.效率'!J247</f>
        <v>14</v>
      </c>
      <c r="F247" s="349">
        <f>'２斷絲.IAD.效率'!K247</f>
        <v>0</v>
      </c>
      <c r="G247" s="349">
        <f>'２斷絲.IAD.效率'!L247</f>
        <v>8909</v>
      </c>
      <c r="H247" s="349">
        <f>'２斷絲.IAD.效率'!M247</f>
        <v>8595</v>
      </c>
      <c r="I247" s="349">
        <f>'２斷絲.IAD.效率'!N247</f>
        <v>8</v>
      </c>
      <c r="J247" s="349">
        <f>'２斷絲.IAD.效率'!O247</f>
        <v>0</v>
      </c>
      <c r="K247" s="349">
        <f>'２斷絲.IAD.效率'!P247</f>
        <v>8956</v>
      </c>
      <c r="L247" s="349">
        <f>'２斷絲.IAD.效率'!Q247</f>
        <v>8534</v>
      </c>
      <c r="M247" s="349">
        <f>'２斷絲.IAD.效率'!R247</f>
        <v>3</v>
      </c>
      <c r="N247" s="349">
        <f>'２斷絲.IAD.效率'!S247</f>
        <v>0</v>
      </c>
      <c r="O247" s="349">
        <f>'２斷絲.IAD.效率'!T247</f>
        <v>8948</v>
      </c>
      <c r="P247" s="349">
        <f>'２斷絲.IAD.效率'!U247</f>
        <v>8517</v>
      </c>
      <c r="Q247" s="349">
        <f>'２斷絲.IAD.效率'!V247</f>
        <v>15</v>
      </c>
      <c r="R247" s="349">
        <f>'２斷絲.IAD.效率'!W247</f>
        <v>1</v>
      </c>
      <c r="S247" s="349">
        <f>'２斷絲.IAD.效率'!X247</f>
        <v>9007</v>
      </c>
      <c r="T247" s="349">
        <f>'２斷絲.IAD.效率'!Y247</f>
        <v>8507</v>
      </c>
      <c r="U247" s="345" t="str">
        <f>IF(ISNA(VLOOKUP('２斷絲.IAD.效率'!C247,條件!$A$1:$J$1011,10,0)),"",(VLOOKUP('２斷絲.IAD.效率'!C247,條件!$A$1:$J$1011,10,0)))</f>
        <v>低壓</v>
      </c>
      <c r="V247" s="346" t="str">
        <f>IF(ISNA(VLOOKUP(C247,條件!$A$1:$J$1011,8,0)),"",(VLOOKUP(C247,條件!$A$1:$J$1011,8,0)))</f>
        <v>P203</v>
      </c>
      <c r="W247" s="346">
        <f>IF(ISNA(VLOOKUP(V247,清單!$AG$1:$AH$19,2,1)),"",(VLOOKUP(V247,清單!$AG$1:$AH$19,2,1)))</f>
        <v>0.91100000000000003</v>
      </c>
      <c r="X247" s="346">
        <f>IF(ISNA(VLOOKUP(C247,條件!$A$1:$J$1011,9,0)),"",(VLOOKUP(C247,條件!$A$1:$J$1011,9,0)))</f>
        <v>1.8</v>
      </c>
      <c r="Y247" s="346">
        <v>24</v>
      </c>
      <c r="Z247" s="346">
        <v>216</v>
      </c>
      <c r="AA247" s="346">
        <f t="shared" si="18"/>
        <v>2.8</v>
      </c>
      <c r="AB247" s="350">
        <f t="shared" si="19"/>
        <v>13223.3472</v>
      </c>
    </row>
    <row r="248" spans="1:28">
      <c r="A248" s="348">
        <f>'２斷絲.IAD.效率'!A248</f>
        <v>46149</v>
      </c>
      <c r="B248" s="338" t="str">
        <f>'２斷絲.IAD.效率'!B248</f>
        <v>A09</v>
      </c>
      <c r="C248" s="338" t="str">
        <f>'２斷絲.IAD.效率'!C248</f>
        <v>2F42S2</v>
      </c>
      <c r="D248" s="338" t="str">
        <f>'２斷絲.IAD.效率'!D248</f>
        <v>K</v>
      </c>
      <c r="E248" s="349">
        <f>'２斷絲.IAD.效率'!J248</f>
        <v>0</v>
      </c>
      <c r="F248" s="349">
        <f>'２斷絲.IAD.效率'!K248</f>
        <v>0</v>
      </c>
      <c r="G248" s="349" t="str">
        <f>'２斷絲.IAD.效率'!L248</f>
        <v>停機</v>
      </c>
      <c r="H248" s="349">
        <f>'２斷絲.IAD.效率'!M248</f>
        <v>0</v>
      </c>
      <c r="I248" s="349">
        <f>'２斷絲.IAD.效率'!N248</f>
        <v>0</v>
      </c>
      <c r="J248" s="349">
        <f>'２斷絲.IAD.效率'!O248</f>
        <v>0</v>
      </c>
      <c r="K248" s="349" t="str">
        <f>'２斷絲.IAD.效率'!P248</f>
        <v>停機</v>
      </c>
      <c r="L248" s="349">
        <f>'２斷絲.IAD.效率'!Q248</f>
        <v>0</v>
      </c>
      <c r="M248" s="349">
        <f>'２斷絲.IAD.效率'!R248</f>
        <v>0</v>
      </c>
      <c r="N248" s="349">
        <f>'２斷絲.IAD.效率'!S248</f>
        <v>0</v>
      </c>
      <c r="O248" s="349" t="str">
        <f>'２斷絲.IAD.效率'!T248</f>
        <v>停機</v>
      </c>
      <c r="P248" s="349">
        <f>'２斷絲.IAD.效率'!U248</f>
        <v>0</v>
      </c>
      <c r="Q248" s="349">
        <f>'２斷絲.IAD.效率'!V248</f>
        <v>0</v>
      </c>
      <c r="R248" s="349">
        <f>'２斷絲.IAD.效率'!W248</f>
        <v>0</v>
      </c>
      <c r="S248" s="349" t="str">
        <f>'２斷絲.IAD.效率'!X248</f>
        <v>停機</v>
      </c>
      <c r="T248" s="349">
        <f>'２斷絲.IAD.效率'!Y248</f>
        <v>0</v>
      </c>
      <c r="U248" s="345" t="str">
        <f>IF(ISNA(VLOOKUP('２斷絲.IAD.效率'!C248,條件!$A$1:$J$1011,10,0)),"",(VLOOKUP('２斷絲.IAD.效率'!C248,條件!$A$1:$J$1011,10,0)))</f>
        <v>低壓</v>
      </c>
      <c r="V248" s="346" t="str">
        <f>IF(ISNA(VLOOKUP(C248,條件!$A$1:$J$1011,8,0)),"",(VLOOKUP(C248,條件!$A$1:$J$1011,8,0)))</f>
        <v>P204</v>
      </c>
      <c r="W248" s="346">
        <f>IF(ISNA(VLOOKUP(V248,清單!$AG$1:$AH$19,2,1)),"",(VLOOKUP(V248,清單!$AG$1:$AH$19,2,1)))</f>
        <v>1.1890000000000001</v>
      </c>
      <c r="X248" s="346">
        <f>IF(ISNA(VLOOKUP(C248,條件!$A$1:$J$1011,9,0)),"",(VLOOKUP(C248,條件!$A$1:$J$1011,9,0)))</f>
        <v>2.2999999999999998</v>
      </c>
      <c r="Y248" s="346">
        <v>24</v>
      </c>
      <c r="Z248" s="346">
        <v>216</v>
      </c>
      <c r="AA248" s="346">
        <f t="shared" si="18"/>
        <v>3.3</v>
      </c>
      <c r="AB248" s="350">
        <f t="shared" si="19"/>
        <v>20340.460800000001</v>
      </c>
    </row>
    <row r="249" spans="1:28">
      <c r="A249" s="348">
        <f>'２斷絲.IAD.效率'!A249</f>
        <v>46149</v>
      </c>
      <c r="B249" s="338" t="str">
        <f>'２斷絲.IAD.效率'!B249</f>
        <v>A09</v>
      </c>
      <c r="C249" s="338" t="str">
        <f>'２斷絲.IAD.效率'!C249</f>
        <v>2F43L2</v>
      </c>
      <c r="D249" s="338" t="str">
        <f>'２斷絲.IAD.效率'!D249</f>
        <v>K</v>
      </c>
      <c r="E249" s="349">
        <f>'２斷絲.IAD.效率'!J249</f>
        <v>0</v>
      </c>
      <c r="F249" s="349">
        <f>'２斷絲.IAD.效率'!K249</f>
        <v>0</v>
      </c>
      <c r="G249" s="349" t="str">
        <f>'２斷絲.IAD.效率'!L249</f>
        <v>停機</v>
      </c>
      <c r="H249" s="349">
        <f>'２斷絲.IAD.效率'!M249</f>
        <v>0</v>
      </c>
      <c r="I249" s="349">
        <f>'２斷絲.IAD.效率'!N249</f>
        <v>0</v>
      </c>
      <c r="J249" s="349">
        <f>'２斷絲.IAD.效率'!O249</f>
        <v>0</v>
      </c>
      <c r="K249" s="349" t="str">
        <f>'２斷絲.IAD.效率'!P249</f>
        <v>停機</v>
      </c>
      <c r="L249" s="349">
        <f>'２斷絲.IAD.效率'!Q249</f>
        <v>0</v>
      </c>
      <c r="M249" s="349">
        <f>'２斷絲.IAD.效率'!R249</f>
        <v>0</v>
      </c>
      <c r="N249" s="349">
        <f>'２斷絲.IAD.效率'!S249</f>
        <v>0</v>
      </c>
      <c r="O249" s="349" t="str">
        <f>'２斷絲.IAD.效率'!T249</f>
        <v>停機</v>
      </c>
      <c r="P249" s="349">
        <f>'２斷絲.IAD.效率'!U249</f>
        <v>0</v>
      </c>
      <c r="Q249" s="349">
        <f>'２斷絲.IAD.效率'!V249</f>
        <v>0</v>
      </c>
      <c r="R249" s="349">
        <f>'２斷絲.IAD.效率'!W249</f>
        <v>0</v>
      </c>
      <c r="S249" s="349" t="str">
        <f>'２斷絲.IAD.效率'!X249</f>
        <v>停機</v>
      </c>
      <c r="T249" s="349">
        <f>'２斷絲.IAD.效率'!Y249</f>
        <v>0</v>
      </c>
      <c r="U249" s="345" t="str">
        <f>IF(ISNA(VLOOKUP('２斷絲.IAD.效率'!C249,條件!$A$1:$J$1011,10,0)),"",(VLOOKUP('２斷絲.IAD.效率'!C249,條件!$A$1:$J$1011,10,0)))</f>
        <v>低壓</v>
      </c>
      <c r="V249" s="346" t="str">
        <f>IF(ISNA(VLOOKUP(C249,條件!$A$1:$J$1011,8,0)),"",(VLOOKUP(C249,條件!$A$1:$J$1011,8,0)))</f>
        <v>P204</v>
      </c>
      <c r="W249" s="346">
        <f>IF(ISNA(VLOOKUP(V249,清單!$AG$1:$AH$19,2,1)),"",(VLOOKUP(V249,清單!$AG$1:$AH$19,2,1)))</f>
        <v>1.1890000000000001</v>
      </c>
      <c r="X249" s="346">
        <f>IF(ISNA(VLOOKUP(C249,條件!$A$1:$J$1011,9,0)),"",(VLOOKUP(C249,條件!$A$1:$J$1011,9,0)))</f>
        <v>2.2999999999999998</v>
      </c>
      <c r="Y249" s="346">
        <v>24</v>
      </c>
      <c r="Z249" s="346">
        <v>216</v>
      </c>
      <c r="AA249" s="346">
        <f t="shared" si="18"/>
        <v>3.3</v>
      </c>
      <c r="AB249" s="350">
        <f t="shared" si="19"/>
        <v>20340.460800000001</v>
      </c>
    </row>
    <row r="250" spans="1:28">
      <c r="A250" s="348">
        <f>'２斷絲.IAD.效率'!A250</f>
        <v>46149</v>
      </c>
      <c r="B250" s="338" t="str">
        <f>'２斷絲.IAD.效率'!B250</f>
        <v>A10</v>
      </c>
      <c r="C250" s="338" t="str">
        <f>'２斷絲.IAD.效率'!C250</f>
        <v>2F43E2</v>
      </c>
      <c r="D250" s="338">
        <f>'２斷絲.IAD.效率'!D250</f>
        <v>0</v>
      </c>
      <c r="E250" s="349">
        <f>'２斷絲.IAD.效率'!J250</f>
        <v>0</v>
      </c>
      <c r="F250" s="349">
        <f>'２斷絲.IAD.效率'!K250</f>
        <v>0</v>
      </c>
      <c r="G250" s="349" t="str">
        <f>'２斷絲.IAD.效率'!L250</f>
        <v>改紡</v>
      </c>
      <c r="H250" s="349" t="str">
        <f>'２斷絲.IAD.效率'!M250</f>
        <v>停機</v>
      </c>
      <c r="I250" s="349">
        <f>'２斷絲.IAD.效率'!N250</f>
        <v>0</v>
      </c>
      <c r="J250" s="349">
        <f>'２斷絲.IAD.效率'!O250</f>
        <v>0</v>
      </c>
      <c r="K250" s="349" t="str">
        <f>'２斷絲.IAD.效率'!P250</f>
        <v>停機</v>
      </c>
      <c r="L250" s="349">
        <f>'２斷絲.IAD.效率'!Q250</f>
        <v>0</v>
      </c>
      <c r="M250" s="349">
        <f>'２斷絲.IAD.效率'!R250</f>
        <v>0</v>
      </c>
      <c r="N250" s="349">
        <f>'２斷絲.IAD.效率'!S250</f>
        <v>0</v>
      </c>
      <c r="O250" s="349" t="str">
        <f>'２斷絲.IAD.效率'!T250</f>
        <v>開車</v>
      </c>
      <c r="P250" s="349" t="str">
        <f>'２斷絲.IAD.效率'!U250</f>
        <v>停機</v>
      </c>
      <c r="Q250" s="349">
        <f>'２斷絲.IAD.效率'!V250</f>
        <v>21</v>
      </c>
      <c r="R250" s="349">
        <f>'２斷絲.IAD.效率'!W250</f>
        <v>0</v>
      </c>
      <c r="S250" s="349">
        <f>'２斷絲.IAD.效率'!X250</f>
        <v>9034</v>
      </c>
      <c r="T250" s="349" t="str">
        <f>'２斷絲.IAD.效率'!Y250</f>
        <v>停機</v>
      </c>
      <c r="U250" s="345" t="str">
        <f>IF(ISNA(VLOOKUP('２斷絲.IAD.效率'!C250,條件!$A$1:$J$1011,10,0)),"",(VLOOKUP('２斷絲.IAD.效率'!C250,條件!$A$1:$J$1011,10,0)))</f>
        <v>高壓</v>
      </c>
      <c r="V250" s="346" t="str">
        <f>IF(ISNA(VLOOKUP(C250,條件!$A$1:$J$1011,8,0)),"",(VLOOKUP(C250,條件!$A$1:$J$1011,8,0)))</f>
        <v>P203</v>
      </c>
      <c r="W250" s="346">
        <f>IF(ISNA(VLOOKUP(V250,清單!$AG$1:$AH$19,2,1)),"",(VLOOKUP(V250,清單!$AG$1:$AH$19,2,1)))</f>
        <v>0.91100000000000003</v>
      </c>
      <c r="X250" s="346">
        <f>IF(ISNA(VLOOKUP(C250,條件!$A$1:$J$1011,9,0)),"",(VLOOKUP(C250,條件!$A$1:$J$1011,9,0)))</f>
        <v>3.2</v>
      </c>
      <c r="Y250" s="346">
        <v>24</v>
      </c>
      <c r="Z250" s="346">
        <v>216</v>
      </c>
      <c r="AA250" s="346">
        <f t="shared" si="18"/>
        <v>4.2</v>
      </c>
      <c r="AB250" s="350">
        <f t="shared" si="19"/>
        <v>19835.020800000002</v>
      </c>
    </row>
    <row r="251" spans="1:28">
      <c r="A251" s="348">
        <f>'２斷絲.IAD.效率'!A251</f>
        <v>46149</v>
      </c>
      <c r="B251" s="338" t="str">
        <f>'２斷絲.IAD.效率'!B251</f>
        <v>A11</v>
      </c>
      <c r="C251" s="338" t="str">
        <f>'２斷絲.IAD.效率'!C251</f>
        <v>2F1YR2</v>
      </c>
      <c r="D251" s="338">
        <f>'２斷絲.IAD.效率'!D251</f>
        <v>0</v>
      </c>
      <c r="E251" s="349">
        <f>'２斷絲.IAD.效率'!J251</f>
        <v>21</v>
      </c>
      <c r="F251" s="349">
        <f>'２斷絲.IAD.效率'!K251</f>
        <v>0</v>
      </c>
      <c r="G251" s="349">
        <f>'２斷絲.IAD.效率'!L251</f>
        <v>8557</v>
      </c>
      <c r="H251" s="349">
        <f>'２斷絲.IAD.效率'!M251</f>
        <v>9017</v>
      </c>
      <c r="I251" s="349">
        <f>'２斷絲.IAD.效率'!N251</f>
        <v>14</v>
      </c>
      <c r="J251" s="349">
        <f>'２斷絲.IAD.效率'!O251</f>
        <v>0</v>
      </c>
      <c r="K251" s="349">
        <f>'２斷絲.IAD.效率'!P251</f>
        <v>8477</v>
      </c>
      <c r="L251" s="349">
        <f>'２斷絲.IAD.效率'!Q251</f>
        <v>8937</v>
      </c>
      <c r="M251" s="349">
        <f>'２斷絲.IAD.效率'!R251</f>
        <v>6</v>
      </c>
      <c r="N251" s="349">
        <f>'２斷絲.IAD.效率'!S251</f>
        <v>0</v>
      </c>
      <c r="O251" s="349">
        <f>'２斷絲.IAD.效率'!T251</f>
        <v>8434</v>
      </c>
      <c r="P251" s="349">
        <f>'２斷絲.IAD.效率'!U251</f>
        <v>9052</v>
      </c>
      <c r="Q251" s="349">
        <f>'２斷絲.IAD.效率'!V251</f>
        <v>9</v>
      </c>
      <c r="R251" s="349">
        <f>'２斷絲.IAD.效率'!W251</f>
        <v>0</v>
      </c>
      <c r="S251" s="349">
        <f>'２斷絲.IAD.效率'!X251</f>
        <v>8567</v>
      </c>
      <c r="T251" s="349">
        <f>'２斷絲.IAD.效率'!Y251</f>
        <v>9065</v>
      </c>
      <c r="U251" s="345" t="str">
        <f>IF(ISNA(VLOOKUP('２斷絲.IAD.效率'!C251,條件!$A$1:$J$1011,10,0)),"",(VLOOKUP('２斷絲.IAD.效率'!C251,條件!$A$1:$J$1011,10,0)))</f>
        <v>高壓</v>
      </c>
      <c r="V251" s="346" t="str">
        <f>IF(ISNA(VLOOKUP(C251,條件!$A$1:$J$1011,8,0)),"",(VLOOKUP(C251,條件!$A$1:$J$1011,8,0)))</f>
        <v>P203</v>
      </c>
      <c r="W251" s="346">
        <f>IF(ISNA(VLOOKUP(V251,清單!$AG$1:$AH$19,2,1)),"",(VLOOKUP(V251,清單!$AG$1:$AH$19,2,1)))</f>
        <v>0.91100000000000003</v>
      </c>
      <c r="X251" s="346">
        <f>IF(ISNA(VLOOKUP(C251,條件!$A$1:$J$1011,9,0)),"",(VLOOKUP(C251,條件!$A$1:$J$1011,9,0)))</f>
        <v>1.7</v>
      </c>
      <c r="Y251" s="346">
        <v>24</v>
      </c>
      <c r="Z251" s="346">
        <v>216</v>
      </c>
      <c r="AA251" s="346">
        <f t="shared" si="18"/>
        <v>2.7</v>
      </c>
      <c r="AB251" s="350">
        <f t="shared" si="19"/>
        <v>12751.084800000001</v>
      </c>
    </row>
    <row r="252" spans="1:28">
      <c r="A252" s="348">
        <f>'２斷絲.IAD.效率'!A252</f>
        <v>46149</v>
      </c>
      <c r="B252" s="338" t="str">
        <f>'２斷絲.IAD.效率'!B252</f>
        <v>A12</v>
      </c>
      <c r="C252" s="338" t="str">
        <f>'２斷絲.IAD.效率'!C252</f>
        <v>2F43N2</v>
      </c>
      <c r="D252" s="338" t="str">
        <f>'２斷絲.IAD.效率'!D252</f>
        <v>K</v>
      </c>
      <c r="E252" s="349">
        <f>'２斷絲.IAD.效率'!J252</f>
        <v>6</v>
      </c>
      <c r="F252" s="349">
        <f>'２斷絲.IAD.效率'!K252</f>
        <v>0</v>
      </c>
      <c r="G252" s="349" t="str">
        <f>'２斷絲.IAD.效率'!L252</f>
        <v>了機</v>
      </c>
      <c r="H252" s="349">
        <f>'２斷絲.IAD.效率'!M252</f>
        <v>8638</v>
      </c>
      <c r="I252" s="349">
        <f>'２斷絲.IAD.效率'!N252</f>
        <v>10</v>
      </c>
      <c r="J252" s="349">
        <f>'２斷絲.IAD.效率'!O252</f>
        <v>0</v>
      </c>
      <c r="K252" s="349">
        <f>'２斷絲.IAD.效率'!P252</f>
        <v>8615</v>
      </c>
      <c r="L252" s="349" t="str">
        <f>'２斷絲.IAD.效率'!Q252</f>
        <v>停機</v>
      </c>
      <c r="M252" s="349">
        <f>'２斷絲.IAD.效率'!R252</f>
        <v>0</v>
      </c>
      <c r="N252" s="349">
        <f>'２斷絲.IAD.效率'!S252</f>
        <v>0</v>
      </c>
      <c r="O252" s="349" t="str">
        <f>'２斷絲.IAD.效率'!T252</f>
        <v>了機</v>
      </c>
      <c r="P252" s="349" t="str">
        <f>'２斷絲.IAD.效率'!U252</f>
        <v>停機</v>
      </c>
      <c r="Q252" s="349">
        <f>'２斷絲.IAD.效率'!V252</f>
        <v>0</v>
      </c>
      <c r="R252" s="349">
        <f>'２斷絲.IAD.效率'!W252</f>
        <v>0</v>
      </c>
      <c r="S252" s="349" t="str">
        <f>'２斷絲.IAD.效率'!X252</f>
        <v>了機</v>
      </c>
      <c r="T252" s="349" t="str">
        <f>'２斷絲.IAD.效率'!Y252</f>
        <v>停機</v>
      </c>
      <c r="U252" s="345" t="str">
        <f>IF(ISNA(VLOOKUP('２斷絲.IAD.效率'!C252,條件!$A$1:$J$1011,10,0)),"",(VLOOKUP('２斷絲.IAD.效率'!C252,條件!$A$1:$J$1011,10,0)))</f>
        <v>低壓</v>
      </c>
      <c r="V252" s="346" t="str">
        <f>IF(ISNA(VLOOKUP(C252,條件!$A$1:$J$1011,8,0)),"",(VLOOKUP(C252,條件!$A$1:$J$1011,8,0)))</f>
        <v>P204</v>
      </c>
      <c r="W252" s="346">
        <f>IF(ISNA(VLOOKUP(V252,清單!$AG$1:$AH$19,2,1)),"",(VLOOKUP(V252,清單!$AG$1:$AH$19,2,1)))</f>
        <v>1.1890000000000001</v>
      </c>
      <c r="X252" s="346">
        <f>IF(ISNA(VLOOKUP(C252,條件!$A$1:$J$1011,9,0)),"",(VLOOKUP(C252,條件!$A$1:$J$1011,9,0)))</f>
        <v>2.1</v>
      </c>
      <c r="Y252" s="346">
        <v>24</v>
      </c>
      <c r="Z252" s="346">
        <v>216</v>
      </c>
      <c r="AA252" s="346">
        <f t="shared" si="18"/>
        <v>3.1</v>
      </c>
      <c r="AB252" s="350">
        <f t="shared" si="19"/>
        <v>19107.705600000001</v>
      </c>
    </row>
    <row r="253" spans="1:28">
      <c r="A253" s="348">
        <f>'２斷絲.IAD.效率'!A253</f>
        <v>46149</v>
      </c>
      <c r="B253" s="338" t="str">
        <f>'２斷絲.IAD.效率'!B253</f>
        <v>A13</v>
      </c>
      <c r="C253" s="338" t="str">
        <f>'２斷絲.IAD.效率'!C253</f>
        <v>2F08R2</v>
      </c>
      <c r="D253" s="338" t="str">
        <f>'２斷絲.IAD.效率'!D253</f>
        <v>G</v>
      </c>
      <c r="E253" s="349">
        <f>'２斷絲.IAD.效率'!J253</f>
        <v>15</v>
      </c>
      <c r="F253" s="349">
        <f>'２斷絲.IAD.效率'!K253</f>
        <v>0</v>
      </c>
      <c r="G253" s="349">
        <f>'２斷絲.IAD.效率'!L253</f>
        <v>9557</v>
      </c>
      <c r="H253" s="349">
        <f>'２斷絲.IAD.效率'!M253</f>
        <v>9488</v>
      </c>
      <c r="I253" s="349">
        <f>'２斷絲.IAD.效率'!N253</f>
        <v>20</v>
      </c>
      <c r="J253" s="349">
        <f>'２斷絲.IAD.效率'!O253</f>
        <v>0</v>
      </c>
      <c r="K253" s="349">
        <f>'２斷絲.IAD.效率'!P253</f>
        <v>9651</v>
      </c>
      <c r="L253" s="349">
        <f>'２斷絲.IAD.效率'!Q253</f>
        <v>9636</v>
      </c>
      <c r="M253" s="349">
        <f>'２斷絲.IAD.效率'!R253</f>
        <v>3</v>
      </c>
      <c r="N253" s="349">
        <f>'２斷絲.IAD.效率'!S253</f>
        <v>0</v>
      </c>
      <c r="O253" s="349">
        <f>'２斷絲.IAD.效率'!T253</f>
        <v>9699</v>
      </c>
      <c r="P253" s="349">
        <f>'２斷絲.IAD.效率'!U253</f>
        <v>9692</v>
      </c>
      <c r="Q253" s="349">
        <f>'２斷絲.IAD.效率'!V253</f>
        <v>21</v>
      </c>
      <c r="R253" s="349">
        <f>'２斷絲.IAD.效率'!W253</f>
        <v>1</v>
      </c>
      <c r="S253" s="349">
        <f>'２斷絲.IAD.效率'!X253</f>
        <v>9780</v>
      </c>
      <c r="T253" s="349">
        <f>'２斷絲.IAD.效率'!Y253</f>
        <v>9588</v>
      </c>
      <c r="U253" s="345" t="str">
        <f>IF(ISNA(VLOOKUP('２斷絲.IAD.效率'!C253,條件!$A$1:$J$1011,10,0)),"",(VLOOKUP('２斷絲.IAD.效率'!C253,條件!$A$1:$J$1011,10,0)))</f>
        <v>低壓</v>
      </c>
      <c r="V253" s="346" t="str">
        <f>IF(ISNA(VLOOKUP(C253,條件!$A$1:$J$1011,8,0)),"",(VLOOKUP(C253,條件!$A$1:$J$1011,8,0)))</f>
        <v>P142</v>
      </c>
      <c r="W253" s="346">
        <f>IF(ISNA(VLOOKUP(V253,清單!$AG$1:$AH$19,2,1)),"",(VLOOKUP(V253,清單!$AG$1:$AH$19,2,1)))</f>
        <v>0.56200000000000006</v>
      </c>
      <c r="X253" s="346">
        <f>IF(ISNA(VLOOKUP(C253,條件!$A$1:$J$1011,9,0)),"",(VLOOKUP(C253,條件!$A$1:$J$1011,9,0)))</f>
        <v>1.1000000000000001</v>
      </c>
      <c r="Y253" s="346">
        <v>24</v>
      </c>
      <c r="Z253" s="346">
        <v>216</v>
      </c>
      <c r="AA253" s="346">
        <f t="shared" si="18"/>
        <v>2.1</v>
      </c>
      <c r="AB253" s="350">
        <f t="shared" si="19"/>
        <v>6118.1568000000007</v>
      </c>
    </row>
    <row r="254" spans="1:28">
      <c r="A254" s="348">
        <f>'２斷絲.IAD.效率'!A254</f>
        <v>46149</v>
      </c>
      <c r="B254" s="338" t="str">
        <f>'２斷絲.IAD.效率'!B254</f>
        <v>A14</v>
      </c>
      <c r="C254" s="338" t="str">
        <f>'２斷絲.IAD.效率'!C254</f>
        <v>停機</v>
      </c>
      <c r="D254" s="338">
        <f>'２斷絲.IAD.效率'!D254</f>
        <v>0</v>
      </c>
      <c r="E254" s="349">
        <f>'２斷絲.IAD.效率'!J254</f>
        <v>0</v>
      </c>
      <c r="F254" s="349">
        <f>'２斷絲.IAD.效率'!K254</f>
        <v>0</v>
      </c>
      <c r="G254" s="349" t="str">
        <f>'２斷絲.IAD.效率'!L254</f>
        <v>停機</v>
      </c>
      <c r="H254" s="349">
        <f>'２斷絲.IAD.效率'!M254</f>
        <v>0</v>
      </c>
      <c r="I254" s="349">
        <f>'２斷絲.IAD.效率'!N254</f>
        <v>0</v>
      </c>
      <c r="J254" s="349">
        <f>'２斷絲.IAD.效率'!O254</f>
        <v>0</v>
      </c>
      <c r="K254" s="349" t="str">
        <f>'２斷絲.IAD.效率'!P254</f>
        <v>停機</v>
      </c>
      <c r="L254" s="349">
        <f>'２斷絲.IAD.效率'!Q254</f>
        <v>0</v>
      </c>
      <c r="M254" s="349">
        <f>'２斷絲.IAD.效率'!R254</f>
        <v>0</v>
      </c>
      <c r="N254" s="349">
        <f>'２斷絲.IAD.效率'!S254</f>
        <v>0</v>
      </c>
      <c r="O254" s="349" t="str">
        <f>'２斷絲.IAD.效率'!T254</f>
        <v>停機</v>
      </c>
      <c r="P254" s="349">
        <f>'２斷絲.IAD.效率'!U254</f>
        <v>0</v>
      </c>
      <c r="Q254" s="349">
        <f>'２斷絲.IAD.效率'!V254</f>
        <v>0</v>
      </c>
      <c r="R254" s="349">
        <f>'２斷絲.IAD.效率'!W254</f>
        <v>0</v>
      </c>
      <c r="S254" s="349" t="str">
        <f>'２斷絲.IAD.效率'!X254</f>
        <v>停機</v>
      </c>
      <c r="T254" s="349">
        <f>'２斷絲.IAD.效率'!Y254</f>
        <v>0</v>
      </c>
      <c r="U254" s="345" t="str">
        <f>IF(ISNA(VLOOKUP('２斷絲.IAD.效率'!C254,條件!$A$1:$J$1011,10,0)),"",(VLOOKUP('２斷絲.IAD.效率'!C254,條件!$A$1:$J$1011,10,0)))</f>
        <v/>
      </c>
      <c r="V254" s="346" t="str">
        <f>IF(ISNA(VLOOKUP(C254,條件!$A$1:$J$1011,8,0)),"",(VLOOKUP(C254,條件!$A$1:$J$1011,8,0)))</f>
        <v/>
      </c>
      <c r="W254" s="346" t="str">
        <f>IF(ISNA(VLOOKUP(V254,清單!$AG$1:$AH$19,2,1)),"",(VLOOKUP(V254,清單!$AG$1:$AH$19,2,1)))</f>
        <v/>
      </c>
      <c r="X254" s="346" t="str">
        <f>IF(ISNA(VLOOKUP(C254,條件!$A$1:$J$1011,9,0)),"",(VLOOKUP(C254,條件!$A$1:$J$1011,9,0)))</f>
        <v/>
      </c>
      <c r="Y254" s="346">
        <v>24</v>
      </c>
      <c r="Z254" s="346">
        <v>216</v>
      </c>
      <c r="AA254" s="346" t="str">
        <f t="shared" si="18"/>
        <v/>
      </c>
      <c r="AB254" s="350" t="str">
        <f t="shared" si="19"/>
        <v/>
      </c>
    </row>
    <row r="255" spans="1:28">
      <c r="A255" s="348">
        <f>'２斷絲.IAD.效率'!A255</f>
        <v>46149</v>
      </c>
      <c r="B255" s="338" t="str">
        <f>'２斷絲.IAD.效率'!B255</f>
        <v>A15</v>
      </c>
      <c r="C255" s="338" t="str">
        <f>'２斷絲.IAD.效率'!C255</f>
        <v>2F43P2</v>
      </c>
      <c r="D255" s="338">
        <f>'２斷絲.IAD.效率'!D255</f>
        <v>0</v>
      </c>
      <c r="E255" s="349">
        <f>'２斷絲.IAD.效率'!J255</f>
        <v>16</v>
      </c>
      <c r="F255" s="349">
        <f>'２斷絲.IAD.效率'!K255</f>
        <v>0</v>
      </c>
      <c r="G255" s="349">
        <f>'２斷絲.IAD.效率'!L255</f>
        <v>8622</v>
      </c>
      <c r="H255" s="349">
        <f>'２斷絲.IAD.效率'!M255</f>
        <v>8251</v>
      </c>
      <c r="I255" s="349">
        <f>'２斷絲.IAD.效率'!N255</f>
        <v>9</v>
      </c>
      <c r="J255" s="349">
        <f>'２斷絲.IAD.效率'!O255</f>
        <v>0</v>
      </c>
      <c r="K255" s="349">
        <f>'２斷絲.IAD.效率'!P255</f>
        <v>8701</v>
      </c>
      <c r="L255" s="349">
        <f>'２斷絲.IAD.效率'!Q255</f>
        <v>8418</v>
      </c>
      <c r="M255" s="349">
        <f>'２斷絲.IAD.效率'!R255</f>
        <v>3</v>
      </c>
      <c r="N255" s="349">
        <f>'２斷絲.IAD.效率'!S255</f>
        <v>0</v>
      </c>
      <c r="O255" s="349">
        <f>'２斷絲.IAD.效率'!T255</f>
        <v>8730</v>
      </c>
      <c r="P255" s="349">
        <f>'２斷絲.IAD.效率'!U255</f>
        <v>8471</v>
      </c>
      <c r="Q255" s="349">
        <f>'２斷絲.IAD.效率'!V255</f>
        <v>10</v>
      </c>
      <c r="R255" s="349">
        <f>'２斷絲.IAD.效率'!W255</f>
        <v>2</v>
      </c>
      <c r="S255" s="349">
        <f>'２斷絲.IAD.效率'!X255</f>
        <v>8743</v>
      </c>
      <c r="T255" s="349">
        <f>'２斷絲.IAD.效率'!Y255</f>
        <v>8348</v>
      </c>
      <c r="U255" s="345" t="str">
        <f>IF(ISNA(VLOOKUP('２斷絲.IAD.效率'!C255,條件!$A$1:$J$1011,10,0)),"",(VLOOKUP('２斷絲.IAD.效率'!C255,條件!$A$1:$J$1011,10,0)))</f>
        <v>低壓</v>
      </c>
      <c r="V255" s="346" t="str">
        <f>IF(ISNA(VLOOKUP(C255,條件!$A$1:$J$1011,8,0)),"",(VLOOKUP(C255,條件!$A$1:$J$1011,8,0)))</f>
        <v>P203</v>
      </c>
      <c r="W255" s="346">
        <f>IF(ISNA(VLOOKUP(V255,清單!$AG$1:$AH$19,2,1)),"",(VLOOKUP(V255,清單!$AG$1:$AH$19,2,1)))</f>
        <v>0.91100000000000003</v>
      </c>
      <c r="X255" s="346">
        <f>IF(ISNA(VLOOKUP(C255,條件!$A$1:$J$1011,9,0)),"",(VLOOKUP(C255,條件!$A$1:$J$1011,9,0)))</f>
        <v>3</v>
      </c>
      <c r="Y255" s="346">
        <v>24</v>
      </c>
      <c r="Z255" s="346">
        <v>216</v>
      </c>
      <c r="AA255" s="346">
        <f t="shared" si="18"/>
        <v>4</v>
      </c>
      <c r="AB255" s="350">
        <f t="shared" si="19"/>
        <v>18890.495999999999</v>
      </c>
    </row>
    <row r="256" spans="1:28">
      <c r="A256" s="348">
        <f>'２斷絲.IAD.效率'!A256</f>
        <v>46149</v>
      </c>
      <c r="B256" s="338" t="str">
        <f>'２斷絲.IAD.效率'!B256</f>
        <v>A16</v>
      </c>
      <c r="C256" s="338" t="str">
        <f>'２斷絲.IAD.效率'!C256</f>
        <v>停機</v>
      </c>
      <c r="D256" s="338">
        <f>'２斷絲.IAD.效率'!D256</f>
        <v>0</v>
      </c>
      <c r="E256" s="349">
        <f>'２斷絲.IAD.效率'!J256</f>
        <v>0</v>
      </c>
      <c r="F256" s="349">
        <f>'２斷絲.IAD.效率'!K256</f>
        <v>0</v>
      </c>
      <c r="G256" s="349" t="str">
        <f>'２斷絲.IAD.效率'!L256</f>
        <v>停機</v>
      </c>
      <c r="H256" s="349">
        <f>'２斷絲.IAD.效率'!M256</f>
        <v>0</v>
      </c>
      <c r="I256" s="349">
        <f>'２斷絲.IAD.效率'!N256</f>
        <v>0</v>
      </c>
      <c r="J256" s="349">
        <f>'２斷絲.IAD.效率'!O256</f>
        <v>0</v>
      </c>
      <c r="K256" s="349" t="str">
        <f>'２斷絲.IAD.效率'!P256</f>
        <v>停機</v>
      </c>
      <c r="L256" s="349">
        <f>'２斷絲.IAD.效率'!Q256</f>
        <v>0</v>
      </c>
      <c r="M256" s="349">
        <f>'２斷絲.IAD.效率'!R256</f>
        <v>0</v>
      </c>
      <c r="N256" s="349">
        <f>'２斷絲.IAD.效率'!S256</f>
        <v>0</v>
      </c>
      <c r="O256" s="349" t="str">
        <f>'２斷絲.IAD.效率'!T256</f>
        <v>停機</v>
      </c>
      <c r="P256" s="349">
        <f>'２斷絲.IAD.效率'!U256</f>
        <v>0</v>
      </c>
      <c r="Q256" s="349">
        <f>'２斷絲.IAD.效率'!V256</f>
        <v>0</v>
      </c>
      <c r="R256" s="349">
        <f>'２斷絲.IAD.效率'!W256</f>
        <v>0</v>
      </c>
      <c r="S256" s="349" t="str">
        <f>'２斷絲.IAD.效率'!X256</f>
        <v>停機</v>
      </c>
      <c r="T256" s="349">
        <f>'２斷絲.IAD.效率'!Y256</f>
        <v>0</v>
      </c>
      <c r="U256" s="345" t="str">
        <f>IF(ISNA(VLOOKUP('２斷絲.IAD.效率'!C256,條件!$A$1:$J$1011,10,0)),"",(VLOOKUP('２斷絲.IAD.效率'!C256,條件!$A$1:$J$1011,10,0)))</f>
        <v/>
      </c>
      <c r="V256" s="346" t="str">
        <f>IF(ISNA(VLOOKUP(C256,條件!$A$1:$J$1011,8,0)),"",(VLOOKUP(C256,條件!$A$1:$J$1011,8,0)))</f>
        <v/>
      </c>
      <c r="W256" s="346" t="str">
        <f>IF(ISNA(VLOOKUP(V256,清單!$AG$1:$AH$19,2,1)),"",(VLOOKUP(V256,清單!$AG$1:$AH$19,2,1)))</f>
        <v/>
      </c>
      <c r="X256" s="346" t="str">
        <f>IF(ISNA(VLOOKUP(C256,條件!$A$1:$J$1011,9,0)),"",(VLOOKUP(C256,條件!$A$1:$J$1011,9,0)))</f>
        <v/>
      </c>
      <c r="Y256" s="346">
        <v>24</v>
      </c>
      <c r="Z256" s="346">
        <v>216</v>
      </c>
      <c r="AA256" s="346" t="str">
        <f t="shared" si="18"/>
        <v/>
      </c>
      <c r="AB256" s="350" t="str">
        <f t="shared" si="19"/>
        <v/>
      </c>
    </row>
    <row r="257" spans="1:28">
      <c r="A257" s="348">
        <f>'２斷絲.IAD.效率'!A257</f>
        <v>46149</v>
      </c>
      <c r="B257" s="338" t="str">
        <f>'２斷絲.IAD.效率'!B257</f>
        <v>A17</v>
      </c>
      <c r="C257" s="338" t="str">
        <f>'２斷絲.IAD.效率'!C257</f>
        <v>停機</v>
      </c>
      <c r="D257" s="338">
        <f>'２斷絲.IAD.效率'!D257</f>
        <v>0</v>
      </c>
      <c r="E257" s="349">
        <f>'２斷絲.IAD.效率'!J257</f>
        <v>0</v>
      </c>
      <c r="F257" s="349">
        <f>'２斷絲.IAD.效率'!K257</f>
        <v>0</v>
      </c>
      <c r="G257" s="349" t="str">
        <f>'２斷絲.IAD.效率'!L257</f>
        <v>停機</v>
      </c>
      <c r="H257" s="349">
        <f>'２斷絲.IAD.效率'!M257</f>
        <v>0</v>
      </c>
      <c r="I257" s="349">
        <f>'２斷絲.IAD.效率'!N257</f>
        <v>0</v>
      </c>
      <c r="J257" s="349">
        <f>'２斷絲.IAD.效率'!O257</f>
        <v>0</v>
      </c>
      <c r="K257" s="349" t="str">
        <f>'２斷絲.IAD.效率'!P257</f>
        <v>停機</v>
      </c>
      <c r="L257" s="349">
        <f>'２斷絲.IAD.效率'!Q257</f>
        <v>0</v>
      </c>
      <c r="M257" s="349">
        <f>'２斷絲.IAD.效率'!R257</f>
        <v>0</v>
      </c>
      <c r="N257" s="349">
        <f>'２斷絲.IAD.效率'!S257</f>
        <v>0</v>
      </c>
      <c r="O257" s="349" t="str">
        <f>'２斷絲.IAD.效率'!T257</f>
        <v>停機</v>
      </c>
      <c r="P257" s="349">
        <f>'２斷絲.IAD.效率'!U257</f>
        <v>0</v>
      </c>
      <c r="Q257" s="349">
        <f>'２斷絲.IAD.效率'!V257</f>
        <v>0</v>
      </c>
      <c r="R257" s="349">
        <f>'２斷絲.IAD.效率'!W257</f>
        <v>0</v>
      </c>
      <c r="S257" s="349" t="str">
        <f>'２斷絲.IAD.效率'!X257</f>
        <v>停機</v>
      </c>
      <c r="T257" s="349">
        <f>'２斷絲.IAD.效率'!Y257</f>
        <v>0</v>
      </c>
      <c r="U257" s="345" t="str">
        <f>IF(ISNA(VLOOKUP('２斷絲.IAD.效率'!C257,條件!$A$1:$J$1011,10,0)),"",(VLOOKUP('２斷絲.IAD.效率'!C257,條件!$A$1:$J$1011,10,0)))</f>
        <v/>
      </c>
      <c r="V257" s="346" t="str">
        <f>IF(ISNA(VLOOKUP(C257,條件!$A$1:$J$1011,8,0)),"",(VLOOKUP(C257,條件!$A$1:$J$1011,8,0)))</f>
        <v/>
      </c>
      <c r="W257" s="346" t="str">
        <f>IF(ISNA(VLOOKUP(V257,清單!$AG$1:$AH$19,2,1)),"",(VLOOKUP(V257,清單!$AG$1:$AH$19,2,1)))</f>
        <v/>
      </c>
      <c r="X257" s="346" t="str">
        <f>IF(ISNA(VLOOKUP(C257,條件!$A$1:$J$1011,9,0)),"",(VLOOKUP(C257,條件!$A$1:$J$1011,9,0)))</f>
        <v/>
      </c>
      <c r="Y257" s="346">
        <v>24</v>
      </c>
      <c r="Z257" s="346">
        <v>216</v>
      </c>
      <c r="AA257" s="346" t="str">
        <f t="shared" si="18"/>
        <v/>
      </c>
      <c r="AB257" s="350" t="str">
        <f t="shared" si="19"/>
        <v/>
      </c>
    </row>
    <row r="258" spans="1:28">
      <c r="A258" s="348">
        <f>'２斷絲.IAD.效率'!A258</f>
        <v>46149</v>
      </c>
      <c r="B258" s="338" t="str">
        <f>'２斷絲.IAD.效率'!B258</f>
        <v>A18</v>
      </c>
      <c r="C258" s="338" t="str">
        <f>'２斷絲.IAD.效率'!C258</f>
        <v>2F43K2</v>
      </c>
      <c r="D258" s="338" t="str">
        <f>'２斷絲.IAD.效率'!D258</f>
        <v>K</v>
      </c>
      <c r="E258" s="349">
        <f>'２斷絲.IAD.效率'!J258</f>
        <v>24</v>
      </c>
      <c r="F258" s="349">
        <f>'２斷絲.IAD.效率'!K258</f>
        <v>0</v>
      </c>
      <c r="G258" s="349">
        <f>'２斷絲.IAD.效率'!L258</f>
        <v>9305</v>
      </c>
      <c r="H258" s="349">
        <f>'２斷絲.IAD.效率'!M258</f>
        <v>9157</v>
      </c>
      <c r="I258" s="349">
        <f>'２斷絲.IAD.效率'!N258</f>
        <v>22</v>
      </c>
      <c r="J258" s="349">
        <f>'２斷絲.IAD.效率'!O258</f>
        <v>0</v>
      </c>
      <c r="K258" s="349">
        <f>'２斷絲.IAD.效率'!P258</f>
        <v>9543</v>
      </c>
      <c r="L258" s="349">
        <f>'２斷絲.IAD.效率'!Q258</f>
        <v>9165</v>
      </c>
      <c r="M258" s="349">
        <f>'２斷絲.IAD.效率'!R258</f>
        <v>16</v>
      </c>
      <c r="N258" s="349">
        <f>'２斷絲.IAD.效率'!S258</f>
        <v>0</v>
      </c>
      <c r="O258" s="349">
        <f>'２斷絲.IAD.效率'!T258</f>
        <v>9521</v>
      </c>
      <c r="P258" s="349">
        <f>'２斷絲.IAD.效率'!U258</f>
        <v>9097</v>
      </c>
      <c r="Q258" s="349">
        <f>'２斷絲.IAD.效率'!V258</f>
        <v>24</v>
      </c>
      <c r="R258" s="349">
        <f>'２斷絲.IAD.效率'!W258</f>
        <v>0</v>
      </c>
      <c r="S258" s="349">
        <f>'２斷絲.IAD.效率'!X258</f>
        <v>9502</v>
      </c>
      <c r="T258" s="349">
        <f>'２斷絲.IAD.效率'!Y258</f>
        <v>9134</v>
      </c>
      <c r="U258" s="345" t="str">
        <f>IF(ISNA(VLOOKUP('２斷絲.IAD.效率'!C258,條件!$A$1:$J$1011,10,0)),"",(VLOOKUP('２斷絲.IAD.效率'!C258,條件!$A$1:$J$1011,10,0)))</f>
        <v>低壓</v>
      </c>
      <c r="V258" s="346" t="str">
        <f>IF(ISNA(VLOOKUP(C258,條件!$A$1:$J$1011,8,0)),"",(VLOOKUP(C258,條件!$A$1:$J$1011,8,0)))</f>
        <v>P204</v>
      </c>
      <c r="W258" s="346">
        <f>IF(ISNA(VLOOKUP(V258,清單!$AG$1:$AH$19,2,1)),"",(VLOOKUP(V258,清單!$AG$1:$AH$19,2,1)))</f>
        <v>1.1890000000000001</v>
      </c>
      <c r="X258" s="346">
        <f>IF(ISNA(VLOOKUP(C258,條件!$A$1:$J$1011,9,0)),"",(VLOOKUP(C258,條件!$A$1:$J$1011,9,0)))</f>
        <v>2.2999999999999998</v>
      </c>
      <c r="Y258" s="346">
        <v>24</v>
      </c>
      <c r="Z258" s="346">
        <v>216</v>
      </c>
      <c r="AA258" s="346">
        <f t="shared" si="18"/>
        <v>3.3</v>
      </c>
      <c r="AB258" s="350">
        <f t="shared" si="19"/>
        <v>20340.460800000001</v>
      </c>
    </row>
    <row r="259" spans="1:28">
      <c r="A259" s="348">
        <f>'２斷絲.IAD.效率'!A259</f>
        <v>46149</v>
      </c>
      <c r="B259" s="338" t="str">
        <f>'２斷絲.IAD.效率'!B259</f>
        <v>A19</v>
      </c>
      <c r="C259" s="338" t="str">
        <f>'２斷絲.IAD.效率'!C259</f>
        <v>2F43M1</v>
      </c>
      <c r="D259" s="338">
        <f>'２斷絲.IAD.效率'!D259</f>
        <v>0</v>
      </c>
      <c r="E259" s="349">
        <f>'２斷絲.IAD.效率'!J259</f>
        <v>16</v>
      </c>
      <c r="F259" s="349">
        <f>'２斷絲.IAD.效率'!K259</f>
        <v>0</v>
      </c>
      <c r="G259" s="349">
        <f>'２斷絲.IAD.效率'!L259</f>
        <v>9468</v>
      </c>
      <c r="H259" s="349">
        <f>'２斷絲.IAD.效率'!M259</f>
        <v>8902</v>
      </c>
      <c r="I259" s="349">
        <f>'２斷絲.IAD.效率'!N259</f>
        <v>5</v>
      </c>
      <c r="J259" s="349">
        <f>'２斷絲.IAD.效率'!O259</f>
        <v>0</v>
      </c>
      <c r="K259" s="349">
        <f>'２斷絲.IAD.效率'!P259</f>
        <v>9519</v>
      </c>
      <c r="L259" s="349">
        <f>'２斷絲.IAD.效率'!Q259</f>
        <v>8942</v>
      </c>
      <c r="M259" s="349">
        <f>'２斷絲.IAD.效率'!R259</f>
        <v>18</v>
      </c>
      <c r="N259" s="349">
        <f>'２斷絲.IAD.效率'!S259</f>
        <v>3</v>
      </c>
      <c r="O259" s="349">
        <f>'２斷絲.IAD.效率'!T259</f>
        <v>9178</v>
      </c>
      <c r="P259" s="349">
        <f>'２斷絲.IAD.效率'!U259</f>
        <v>8852</v>
      </c>
      <c r="Q259" s="349">
        <f>'２斷絲.IAD.效率'!V259</f>
        <v>20</v>
      </c>
      <c r="R259" s="349">
        <f>'２斷絲.IAD.效率'!W259</f>
        <v>3</v>
      </c>
      <c r="S259" s="349">
        <f>'２斷絲.IAD.效率'!X259</f>
        <v>9070</v>
      </c>
      <c r="T259" s="349">
        <f>'２斷絲.IAD.效率'!Y259</f>
        <v>8541</v>
      </c>
      <c r="U259" s="345" t="str">
        <f>IF(ISNA(VLOOKUP('２斷絲.IAD.效率'!C259,條件!$A$1:$J$1011,10,0)),"",(VLOOKUP('２斷絲.IAD.效率'!C259,條件!$A$1:$J$1011,10,0)))</f>
        <v>低壓</v>
      </c>
      <c r="V259" s="346" t="str">
        <f>IF(ISNA(VLOOKUP(C259,條件!$A$1:$J$1011,8,0)),"",(VLOOKUP(C259,條件!$A$1:$J$1011,8,0)))</f>
        <v>P203</v>
      </c>
      <c r="W259" s="346">
        <f>IF(ISNA(VLOOKUP(V259,清單!$AG$1:$AH$19,2,1)),"",(VLOOKUP(V259,清單!$AG$1:$AH$19,2,1)))</f>
        <v>0.91100000000000003</v>
      </c>
      <c r="X259" s="346">
        <f>IF(ISNA(VLOOKUP(C259,條件!$A$1:$J$1011,9,0)),"",(VLOOKUP(C259,條件!$A$1:$J$1011,9,0)))</f>
        <v>1.9</v>
      </c>
      <c r="Y259" s="346">
        <v>24</v>
      </c>
      <c r="Z259" s="346">
        <v>216</v>
      </c>
      <c r="AA259" s="346">
        <f t="shared" si="18"/>
        <v>2.9</v>
      </c>
      <c r="AB259" s="350">
        <f t="shared" si="19"/>
        <v>13695.6096</v>
      </c>
    </row>
    <row r="260" spans="1:28">
      <c r="A260" s="348">
        <f>'２斷絲.IAD.效率'!A260</f>
        <v>46149</v>
      </c>
      <c r="B260" s="338" t="str">
        <f>'２斷絲.IAD.效率'!B260</f>
        <v>A20</v>
      </c>
      <c r="C260" s="338" t="str">
        <f>'２斷絲.IAD.效率'!C260</f>
        <v>停機</v>
      </c>
      <c r="D260" s="338">
        <f>'２斷絲.IAD.效率'!D260</f>
        <v>0</v>
      </c>
      <c r="E260" s="349">
        <f>'２斷絲.IAD.效率'!J260</f>
        <v>0</v>
      </c>
      <c r="F260" s="349">
        <f>'２斷絲.IAD.效率'!K260</f>
        <v>0</v>
      </c>
      <c r="G260" s="349" t="str">
        <f>'２斷絲.IAD.效率'!L260</f>
        <v>停機</v>
      </c>
      <c r="H260" s="349">
        <f>'２斷絲.IAD.效率'!M260</f>
        <v>0</v>
      </c>
      <c r="I260" s="349">
        <f>'２斷絲.IAD.效率'!N260</f>
        <v>0</v>
      </c>
      <c r="J260" s="349">
        <f>'２斷絲.IAD.效率'!O260</f>
        <v>0</v>
      </c>
      <c r="K260" s="349" t="str">
        <f>'２斷絲.IAD.效率'!P260</f>
        <v>停機</v>
      </c>
      <c r="L260" s="349">
        <f>'２斷絲.IAD.效率'!Q260</f>
        <v>0</v>
      </c>
      <c r="M260" s="349">
        <f>'２斷絲.IAD.效率'!R260</f>
        <v>0</v>
      </c>
      <c r="N260" s="349">
        <f>'２斷絲.IAD.效率'!S260</f>
        <v>0</v>
      </c>
      <c r="O260" s="349" t="str">
        <f>'２斷絲.IAD.效率'!T260</f>
        <v>停機</v>
      </c>
      <c r="P260" s="349">
        <f>'２斷絲.IAD.效率'!U260</f>
        <v>0</v>
      </c>
      <c r="Q260" s="349">
        <f>'２斷絲.IAD.效率'!V260</f>
        <v>0</v>
      </c>
      <c r="R260" s="349">
        <f>'２斷絲.IAD.效率'!W260</f>
        <v>0</v>
      </c>
      <c r="S260" s="349" t="str">
        <f>'２斷絲.IAD.效率'!X260</f>
        <v>停機</v>
      </c>
      <c r="T260" s="349">
        <f>'２斷絲.IAD.效率'!Y260</f>
        <v>0</v>
      </c>
      <c r="U260" s="345" t="str">
        <f>IF(ISNA(VLOOKUP('２斷絲.IAD.效率'!C260,條件!$A$1:$J$1011,10,0)),"",(VLOOKUP('２斷絲.IAD.效率'!C260,條件!$A$1:$J$1011,10,0)))</f>
        <v/>
      </c>
      <c r="V260" s="346" t="str">
        <f>IF(ISNA(VLOOKUP(C260,條件!$A$1:$J$1011,8,0)),"",(VLOOKUP(C260,條件!$A$1:$J$1011,8,0)))</f>
        <v/>
      </c>
      <c r="W260" s="346" t="str">
        <f>IF(ISNA(VLOOKUP(V260,清單!$AG$1:$AH$19,2,1)),"",(VLOOKUP(V260,清單!$AG$1:$AH$19,2,1)))</f>
        <v/>
      </c>
      <c r="X260" s="346" t="str">
        <f>IF(ISNA(VLOOKUP(C260,條件!$A$1:$J$1011,9,0)),"",(VLOOKUP(C260,條件!$A$1:$J$1011,9,0)))</f>
        <v/>
      </c>
      <c r="Y260" s="346">
        <v>24</v>
      </c>
      <c r="Z260" s="346">
        <v>216</v>
      </c>
      <c r="AA260" s="346" t="str">
        <f t="shared" si="18"/>
        <v/>
      </c>
      <c r="AB260" s="350" t="str">
        <f t="shared" si="19"/>
        <v/>
      </c>
    </row>
    <row r="261" spans="1:28">
      <c r="A261" s="348">
        <f>'２斷絲.IAD.效率'!A261</f>
        <v>46149</v>
      </c>
      <c r="B261" s="338" t="str">
        <f>'２斷絲.IAD.效率'!B261</f>
        <v>A21</v>
      </c>
      <c r="C261" s="338" t="str">
        <f>'２斷絲.IAD.效率'!C261</f>
        <v>2F29I1</v>
      </c>
      <c r="D261" s="338">
        <f>'２斷絲.IAD.效率'!D261</f>
        <v>0</v>
      </c>
      <c r="E261" s="349">
        <f>'２斷絲.IAD.效率'!J261</f>
        <v>28</v>
      </c>
      <c r="F261" s="349">
        <f>'２斷絲.IAD.效率'!K261</f>
        <v>0</v>
      </c>
      <c r="G261" s="349">
        <f>'２斷絲.IAD.效率'!L261</f>
        <v>7560</v>
      </c>
      <c r="H261" s="349">
        <f>'２斷絲.IAD.效率'!M261</f>
        <v>7946</v>
      </c>
      <c r="I261" s="349">
        <f>'２斷絲.IAD.效率'!N261</f>
        <v>5</v>
      </c>
      <c r="J261" s="349">
        <f>'２斷絲.IAD.效率'!O261</f>
        <v>0</v>
      </c>
      <c r="K261" s="349">
        <f>'２斷絲.IAD.效率'!P261</f>
        <v>7588</v>
      </c>
      <c r="L261" s="349">
        <f>'２斷絲.IAD.效率'!Q261</f>
        <v>8088</v>
      </c>
      <c r="M261" s="349">
        <f>'２斷絲.IAD.效率'!R261</f>
        <v>18</v>
      </c>
      <c r="N261" s="349">
        <f>'２斷絲.IAD.效率'!S261</f>
        <v>0</v>
      </c>
      <c r="O261" s="349">
        <f>'２斷絲.IAD.效率'!T261</f>
        <v>7332</v>
      </c>
      <c r="P261" s="349">
        <f>'２斷絲.IAD.效率'!U261</f>
        <v>7983</v>
      </c>
      <c r="Q261" s="349">
        <f>'２斷絲.IAD.效率'!V261</f>
        <v>11</v>
      </c>
      <c r="R261" s="349">
        <f>'２斷絲.IAD.效率'!W261</f>
        <v>0</v>
      </c>
      <c r="S261" s="349">
        <f>'２斷絲.IAD.效率'!X261</f>
        <v>7593</v>
      </c>
      <c r="T261" s="349">
        <f>'２斷絲.IAD.效率'!Y261</f>
        <v>8175</v>
      </c>
      <c r="U261" s="345" t="str">
        <f>IF(ISNA(VLOOKUP('２斷絲.IAD.效率'!C261,條件!$A$1:$J$1011,10,0)),"",(VLOOKUP('２斷絲.IAD.效率'!C261,條件!$A$1:$J$1011,10,0)))</f>
        <v>低壓</v>
      </c>
      <c r="V261" s="346" t="str">
        <f>IF(ISNA(VLOOKUP(C261,條件!$A$1:$J$1011,8,0)),"",(VLOOKUP(C261,條件!$A$1:$J$1011,8,0)))</f>
        <v>P123</v>
      </c>
      <c r="W261" s="346">
        <f>IF(ISNA(VLOOKUP(V261,清單!$AG$1:$AH$19,2,1)),"",(VLOOKUP(V261,清單!$AG$1:$AH$19,2,1)))</f>
        <v>0.66900000000000004</v>
      </c>
      <c r="X261" s="346">
        <f>IF(ISNA(VLOOKUP(C261,條件!$A$1:$J$1011,9,0)),"",(VLOOKUP(C261,條件!$A$1:$J$1011,9,0)))</f>
        <v>2.4</v>
      </c>
      <c r="Y261" s="346">
        <v>24</v>
      </c>
      <c r="Z261" s="346">
        <v>216</v>
      </c>
      <c r="AA261" s="346">
        <f t="shared" si="18"/>
        <v>3.4</v>
      </c>
      <c r="AB261" s="350">
        <f t="shared" si="19"/>
        <v>11791.526400000002</v>
      </c>
    </row>
    <row r="262" spans="1:28">
      <c r="A262" s="348">
        <f>'２斷絲.IAD.效率'!A262</f>
        <v>46149</v>
      </c>
      <c r="B262" s="338" t="str">
        <f>'２斷絲.IAD.效率'!B262</f>
        <v>A22</v>
      </c>
      <c r="C262" s="338" t="str">
        <f>'２斷絲.IAD.效率'!C262</f>
        <v>停機</v>
      </c>
      <c r="D262" s="338">
        <f>'２斷絲.IAD.效率'!D262</f>
        <v>0</v>
      </c>
      <c r="E262" s="349">
        <f>'２斷絲.IAD.效率'!J262</f>
        <v>0</v>
      </c>
      <c r="F262" s="349">
        <f>'２斷絲.IAD.效率'!K262</f>
        <v>0</v>
      </c>
      <c r="G262" s="349" t="str">
        <f>'２斷絲.IAD.效率'!L262</f>
        <v>停機</v>
      </c>
      <c r="H262" s="349">
        <f>'２斷絲.IAD.效率'!M262</f>
        <v>0</v>
      </c>
      <c r="I262" s="349">
        <f>'２斷絲.IAD.效率'!N262</f>
        <v>0</v>
      </c>
      <c r="J262" s="349">
        <f>'２斷絲.IAD.效率'!O262</f>
        <v>0</v>
      </c>
      <c r="K262" s="349" t="str">
        <f>'２斷絲.IAD.效率'!P262</f>
        <v>停機</v>
      </c>
      <c r="L262" s="349">
        <f>'２斷絲.IAD.效率'!Q262</f>
        <v>0</v>
      </c>
      <c r="M262" s="349">
        <f>'２斷絲.IAD.效率'!R262</f>
        <v>0</v>
      </c>
      <c r="N262" s="349">
        <f>'２斷絲.IAD.效率'!S262</f>
        <v>0</v>
      </c>
      <c r="O262" s="349" t="str">
        <f>'２斷絲.IAD.效率'!T262</f>
        <v>停機</v>
      </c>
      <c r="P262" s="349">
        <f>'２斷絲.IAD.效率'!U262</f>
        <v>0</v>
      </c>
      <c r="Q262" s="349">
        <f>'２斷絲.IAD.效率'!V262</f>
        <v>0</v>
      </c>
      <c r="R262" s="349">
        <f>'２斷絲.IAD.效率'!W262</f>
        <v>0</v>
      </c>
      <c r="S262" s="349" t="str">
        <f>'２斷絲.IAD.效率'!X262</f>
        <v>停機</v>
      </c>
      <c r="T262" s="349">
        <f>'２斷絲.IAD.效率'!Y262</f>
        <v>0</v>
      </c>
      <c r="U262" s="345" t="str">
        <f>IF(ISNA(VLOOKUP('２斷絲.IAD.效率'!C262,條件!$A$1:$J$1011,10,0)),"",(VLOOKUP('２斷絲.IAD.效率'!C262,條件!$A$1:$J$1011,10,0)))</f>
        <v/>
      </c>
      <c r="V262" s="346" t="str">
        <f>IF(ISNA(VLOOKUP(C262,條件!$A$1:$J$1011,8,0)),"",(VLOOKUP(C262,條件!$A$1:$J$1011,8,0)))</f>
        <v/>
      </c>
      <c r="W262" s="346" t="str">
        <f>IF(ISNA(VLOOKUP(V262,清單!$AG$1:$AH$19,2,1)),"",(VLOOKUP(V262,清單!$AG$1:$AH$19,2,1)))</f>
        <v/>
      </c>
      <c r="X262" s="346" t="str">
        <f>IF(ISNA(VLOOKUP(C262,條件!$A$1:$J$1011,9,0)),"",(VLOOKUP(C262,條件!$A$1:$J$1011,9,0)))</f>
        <v/>
      </c>
      <c r="Y262" s="346">
        <v>24</v>
      </c>
      <c r="Z262" s="346">
        <v>216</v>
      </c>
      <c r="AA262" s="346" t="str">
        <f t="shared" si="18"/>
        <v/>
      </c>
      <c r="AB262" s="350" t="str">
        <f t="shared" si="19"/>
        <v/>
      </c>
    </row>
    <row r="263" spans="1:28">
      <c r="A263" s="348">
        <f>'２斷絲.IAD.效率'!A263</f>
        <v>46149</v>
      </c>
      <c r="B263" s="338" t="str">
        <f>'２斷絲.IAD.效率'!B263</f>
        <v>A23</v>
      </c>
      <c r="C263" s="338" t="str">
        <f>'２斷絲.IAD.效率'!C263</f>
        <v>停機</v>
      </c>
      <c r="D263" s="338">
        <f>'２斷絲.IAD.效率'!D263</f>
        <v>0</v>
      </c>
      <c r="E263" s="349">
        <f>'２斷絲.IAD.效率'!J263</f>
        <v>0</v>
      </c>
      <c r="F263" s="349">
        <f>'２斷絲.IAD.效率'!K263</f>
        <v>0</v>
      </c>
      <c r="G263" s="349" t="str">
        <f>'２斷絲.IAD.效率'!L263</f>
        <v>停機</v>
      </c>
      <c r="H263" s="349">
        <f>'２斷絲.IAD.效率'!M263</f>
        <v>0</v>
      </c>
      <c r="I263" s="349">
        <f>'２斷絲.IAD.效率'!N263</f>
        <v>0</v>
      </c>
      <c r="J263" s="349">
        <f>'２斷絲.IAD.效率'!O263</f>
        <v>0</v>
      </c>
      <c r="K263" s="349" t="str">
        <f>'２斷絲.IAD.效率'!P263</f>
        <v>停機</v>
      </c>
      <c r="L263" s="349">
        <f>'２斷絲.IAD.效率'!Q263</f>
        <v>0</v>
      </c>
      <c r="M263" s="349">
        <f>'２斷絲.IAD.效率'!R263</f>
        <v>0</v>
      </c>
      <c r="N263" s="349">
        <f>'２斷絲.IAD.效率'!S263</f>
        <v>0</v>
      </c>
      <c r="O263" s="349" t="str">
        <f>'２斷絲.IAD.效率'!T263</f>
        <v>停機</v>
      </c>
      <c r="P263" s="349">
        <f>'２斷絲.IAD.效率'!U263</f>
        <v>0</v>
      </c>
      <c r="Q263" s="349">
        <f>'２斷絲.IAD.效率'!V263</f>
        <v>0</v>
      </c>
      <c r="R263" s="349">
        <f>'２斷絲.IAD.效率'!W263</f>
        <v>0</v>
      </c>
      <c r="S263" s="349" t="str">
        <f>'２斷絲.IAD.效率'!X263</f>
        <v>停機</v>
      </c>
      <c r="T263" s="349">
        <f>'２斷絲.IAD.效率'!Y263</f>
        <v>0</v>
      </c>
      <c r="U263" s="345" t="str">
        <f>IF(ISNA(VLOOKUP('２斷絲.IAD.效率'!C263,條件!$A$1:$J$1011,10,0)),"",(VLOOKUP('２斷絲.IAD.效率'!C263,條件!$A$1:$J$1011,10,0)))</f>
        <v/>
      </c>
      <c r="V263" s="346" t="str">
        <f>IF(ISNA(VLOOKUP(C263,條件!$A$1:$J$1011,8,0)),"",(VLOOKUP(C263,條件!$A$1:$J$1011,8,0)))</f>
        <v/>
      </c>
      <c r="W263" s="346" t="str">
        <f>IF(ISNA(VLOOKUP(V263,清單!$AG$1:$AH$19,2,1)),"",(VLOOKUP(V263,清單!$AG$1:$AH$19,2,1)))</f>
        <v/>
      </c>
      <c r="X263" s="346" t="str">
        <f>IF(ISNA(VLOOKUP(C263,條件!$A$1:$J$1011,9,0)),"",(VLOOKUP(C263,條件!$A$1:$J$1011,9,0)))</f>
        <v/>
      </c>
      <c r="Y263" s="346">
        <v>24</v>
      </c>
      <c r="Z263" s="346">
        <v>216</v>
      </c>
      <c r="AA263" s="346" t="str">
        <f t="shared" si="18"/>
        <v/>
      </c>
      <c r="AB263" s="350" t="str">
        <f t="shared" si="19"/>
        <v/>
      </c>
    </row>
    <row r="264" spans="1:28">
      <c r="A264" s="348">
        <f>'２斷絲.IAD.效率'!A264</f>
        <v>46149</v>
      </c>
      <c r="B264" s="338" t="str">
        <f>'２斷絲.IAD.效率'!B264</f>
        <v>A24</v>
      </c>
      <c r="C264" s="338" t="str">
        <f>'２斷絲.IAD.效率'!C264</f>
        <v>2F6IC1</v>
      </c>
      <c r="D264" s="338">
        <f>'２斷絲.IAD.效率'!D264</f>
        <v>0</v>
      </c>
      <c r="E264" s="349">
        <f>'２斷絲.IAD.效率'!J264</f>
        <v>28</v>
      </c>
      <c r="F264" s="349">
        <f>'２斷絲.IAD.效率'!K264</f>
        <v>0</v>
      </c>
      <c r="G264" s="349">
        <f>'２斷絲.IAD.效率'!L264</f>
        <v>7849</v>
      </c>
      <c r="H264" s="349">
        <f>'２斷絲.IAD.效率'!M264</f>
        <v>9595</v>
      </c>
      <c r="I264" s="349">
        <f>'２斷絲.IAD.效率'!N264</f>
        <v>14</v>
      </c>
      <c r="J264" s="349">
        <f>'２斷絲.IAD.效率'!O264</f>
        <v>0</v>
      </c>
      <c r="K264" s="349">
        <f>'２斷絲.IAD.效率'!P264</f>
        <v>7875</v>
      </c>
      <c r="L264" s="349">
        <f>'２斷絲.IAD.效率'!Q264</f>
        <v>9571</v>
      </c>
      <c r="M264" s="349">
        <f>'２斷絲.IAD.效率'!R264</f>
        <v>6</v>
      </c>
      <c r="N264" s="349">
        <f>'２斷絲.IAD.效率'!S264</f>
        <v>0</v>
      </c>
      <c r="O264" s="349">
        <f>'２斷絲.IAD.效率'!T264</f>
        <v>7923</v>
      </c>
      <c r="P264" s="349">
        <f>'２斷絲.IAD.效率'!U264</f>
        <v>9610</v>
      </c>
      <c r="Q264" s="349">
        <f>'２斷絲.IAD.效率'!V264</f>
        <v>36</v>
      </c>
      <c r="R264" s="349">
        <f>'２斷絲.IAD.效率'!W264</f>
        <v>0</v>
      </c>
      <c r="S264" s="349">
        <f>'２斷絲.IAD.效率'!X264</f>
        <v>7846</v>
      </c>
      <c r="T264" s="349">
        <f>'２斷絲.IAD.效率'!Y264</f>
        <v>9589</v>
      </c>
      <c r="U264" s="345" t="str">
        <f>IF(ISNA(VLOOKUP('２斷絲.IAD.效率'!C264,條件!$A$1:$J$1011,10,0)),"",(VLOOKUP('２斷絲.IAD.效率'!C264,條件!$A$1:$J$1011,10,0)))</f>
        <v>低壓</v>
      </c>
      <c r="V264" s="346" t="str">
        <f>IF(ISNA(VLOOKUP(C264,條件!$A$1:$J$1011,8,0)),"",(VLOOKUP(C264,條件!$A$1:$J$1011,8,0)))</f>
        <v>P227</v>
      </c>
      <c r="W264" s="346">
        <f>IF(ISNA(VLOOKUP(V264,清單!$AG$1:$AH$19,2,1)),"",(VLOOKUP(V264,清單!$AG$1:$AH$19,2,1)))</f>
        <v>1.859</v>
      </c>
      <c r="X264" s="346">
        <f>IF(ISNA(VLOOKUP(C264,條件!$A$1:$J$1011,9,0)),"",(VLOOKUP(C264,條件!$A$1:$J$1011,9,0)))</f>
        <v>1.6</v>
      </c>
      <c r="Y264" s="346">
        <v>24</v>
      </c>
      <c r="Z264" s="346">
        <v>216</v>
      </c>
      <c r="AA264" s="346">
        <f t="shared" si="18"/>
        <v>2.6</v>
      </c>
      <c r="AB264" s="350">
        <f t="shared" si="19"/>
        <v>25056.345600000001</v>
      </c>
    </row>
    <row r="265" spans="1:28">
      <c r="A265" s="348">
        <f>'２斷絲.IAD.效率'!A265</f>
        <v>46149</v>
      </c>
      <c r="B265" s="338" t="str">
        <f>'２斷絲.IAD.效率'!B265</f>
        <v>J07</v>
      </c>
      <c r="C265" s="338" t="str">
        <f>'２斷絲.IAD.效率'!C265</f>
        <v>停機</v>
      </c>
      <c r="D265" s="338">
        <f>'２斷絲.IAD.效率'!D265</f>
        <v>0</v>
      </c>
      <c r="E265" s="349">
        <f>'２斷絲.IAD.效率'!J265</f>
        <v>0</v>
      </c>
      <c r="F265" s="349">
        <f>'２斷絲.IAD.效率'!K265</f>
        <v>0</v>
      </c>
      <c r="G265" s="349" t="str">
        <f>'２斷絲.IAD.效率'!L265</f>
        <v>停機</v>
      </c>
      <c r="H265" s="349">
        <f>'２斷絲.IAD.效率'!M265</f>
        <v>0</v>
      </c>
      <c r="I265" s="349">
        <f>'２斷絲.IAD.效率'!N265</f>
        <v>0</v>
      </c>
      <c r="J265" s="349">
        <f>'２斷絲.IAD.效率'!O265</f>
        <v>0</v>
      </c>
      <c r="K265" s="349" t="str">
        <f>'２斷絲.IAD.效率'!P265</f>
        <v>停機</v>
      </c>
      <c r="L265" s="349">
        <f>'２斷絲.IAD.效率'!Q265</f>
        <v>0</v>
      </c>
      <c r="M265" s="349">
        <f>'２斷絲.IAD.效率'!R265</f>
        <v>0</v>
      </c>
      <c r="N265" s="349">
        <f>'２斷絲.IAD.效率'!S265</f>
        <v>0</v>
      </c>
      <c r="O265" s="349" t="str">
        <f>'２斷絲.IAD.效率'!T265</f>
        <v>停機</v>
      </c>
      <c r="P265" s="349">
        <f>'２斷絲.IAD.效率'!U265</f>
        <v>0</v>
      </c>
      <c r="Q265" s="349">
        <f>'２斷絲.IAD.效率'!V265</f>
        <v>0</v>
      </c>
      <c r="R265" s="349">
        <f>'２斷絲.IAD.效率'!W265</f>
        <v>0</v>
      </c>
      <c r="S265" s="349" t="str">
        <f>'２斷絲.IAD.效率'!X265</f>
        <v>停機</v>
      </c>
      <c r="T265" s="349">
        <f>'２斷絲.IAD.效率'!Y265</f>
        <v>0</v>
      </c>
      <c r="U265" s="345" t="str">
        <f>IF(ISNA(VLOOKUP('２斷絲.IAD.效率'!C265,條件!$A$1:$J$1011,10,0)),"",(VLOOKUP('２斷絲.IAD.效率'!C265,條件!$A$1:$J$1011,10,0)))</f>
        <v/>
      </c>
      <c r="V265" s="346" t="str">
        <f>IF(ISNA(VLOOKUP(C265,條件!$A$1:$J$1011,8,0)),"",(VLOOKUP(C265,條件!$A$1:$J$1011,8,0)))</f>
        <v/>
      </c>
      <c r="W265" s="346" t="str">
        <f>IF(ISNA(VLOOKUP(V265,清單!$AG$1:$AH$19,2,1)),"",(VLOOKUP(V265,清單!$AG$1:$AH$19,2,1)))</f>
        <v/>
      </c>
      <c r="X265" s="346" t="str">
        <f>IF(ISNA(VLOOKUP(C265,條件!$A$1:$J$1011,9,0)),"",(VLOOKUP(C265,條件!$A$1:$J$1011,9,0)))</f>
        <v/>
      </c>
      <c r="Y265" s="346">
        <v>24</v>
      </c>
      <c r="Z265" s="346">
        <v>216</v>
      </c>
      <c r="AA265" s="346" t="str">
        <f t="shared" si="18"/>
        <v/>
      </c>
      <c r="AB265" s="350" t="str">
        <f t="shared" si="19"/>
        <v/>
      </c>
    </row>
    <row r="266" spans="1:28">
      <c r="A266" s="348">
        <f>'２斷絲.IAD.效率'!A266</f>
        <v>46149</v>
      </c>
      <c r="B266" s="338" t="str">
        <f>'２斷絲.IAD.效率'!B266</f>
        <v>J08</v>
      </c>
      <c r="C266" s="338" t="str">
        <f>'２斷絲.IAD.效率'!C266</f>
        <v>2F6GW2</v>
      </c>
      <c r="D266" s="338" t="str">
        <f>'２斷絲.IAD.效率'!D266</f>
        <v>K</v>
      </c>
      <c r="E266" s="349">
        <f>'２斷絲.IAD.效率'!J266</f>
        <v>0</v>
      </c>
      <c r="F266" s="349">
        <f>'２斷絲.IAD.效率'!K266</f>
        <v>0</v>
      </c>
      <c r="G266" s="349" t="str">
        <f>'２斷絲.IAD.效率'!L266</f>
        <v>了機</v>
      </c>
      <c r="H266" s="349">
        <f>'２斷絲.IAD.效率'!M266</f>
        <v>0</v>
      </c>
      <c r="I266" s="349">
        <f>'２斷絲.IAD.效率'!N266</f>
        <v>0</v>
      </c>
      <c r="J266" s="349">
        <f>'２斷絲.IAD.效率'!O266</f>
        <v>0</v>
      </c>
      <c r="K266" s="349" t="str">
        <f>'２斷絲.IAD.效率'!P266</f>
        <v>FINAL</v>
      </c>
      <c r="L266" s="349">
        <f>'２斷絲.IAD.效率'!Q266</f>
        <v>0</v>
      </c>
      <c r="M266" s="349">
        <f>'２斷絲.IAD.效率'!R266</f>
        <v>0</v>
      </c>
      <c r="N266" s="349">
        <f>'２斷絲.IAD.效率'!S266</f>
        <v>0</v>
      </c>
      <c r="O266" s="349" t="str">
        <f>'２斷絲.IAD.效率'!T266</f>
        <v>停機</v>
      </c>
      <c r="P266" s="349">
        <f>'２斷絲.IAD.效率'!U266</f>
        <v>0</v>
      </c>
      <c r="Q266" s="349">
        <f>'２斷絲.IAD.效率'!V266</f>
        <v>0</v>
      </c>
      <c r="R266" s="349">
        <f>'２斷絲.IAD.效率'!W266</f>
        <v>0</v>
      </c>
      <c r="S266" s="349" t="str">
        <f>'２斷絲.IAD.效率'!X266</f>
        <v>停機</v>
      </c>
      <c r="T266" s="349">
        <f>'２斷絲.IAD.效率'!Y266</f>
        <v>0</v>
      </c>
      <c r="U266" s="345" t="str">
        <f>IF(ISNA(VLOOKUP('２斷絲.IAD.效率'!C266,條件!$A$1:$J$1011,10,0)),"",(VLOOKUP('２斷絲.IAD.效率'!C266,條件!$A$1:$J$1011,10,0)))</f>
        <v>低壓</v>
      </c>
      <c r="V266" s="346" t="str">
        <f>IF(ISNA(VLOOKUP(C266,條件!$A$1:$J$1011,8,0)),"",(VLOOKUP(C266,條件!$A$1:$J$1011,8,0)))</f>
        <v>P227</v>
      </c>
      <c r="W266" s="346">
        <f>IF(ISNA(VLOOKUP(V266,清單!$AG$1:$AH$19,2,1)),"",(VLOOKUP(V266,清單!$AG$1:$AH$19,2,1)))</f>
        <v>1.859</v>
      </c>
      <c r="X266" s="346">
        <f>IF(ISNA(VLOOKUP(C266,條件!$A$1:$J$1011,9,0)),"",(VLOOKUP(C266,條件!$A$1:$J$1011,9,0)))</f>
        <v>2.1</v>
      </c>
      <c r="Y266" s="346">
        <v>24</v>
      </c>
      <c r="Z266" s="346">
        <v>216</v>
      </c>
      <c r="AA266" s="346">
        <f t="shared" si="18"/>
        <v>3.1</v>
      </c>
      <c r="AB266" s="350">
        <f t="shared" si="19"/>
        <v>29874.873599999999</v>
      </c>
    </row>
    <row r="267" spans="1:28">
      <c r="A267" s="348">
        <f>'２斷絲.IAD.效率'!A267</f>
        <v>46149</v>
      </c>
      <c r="B267" s="338" t="str">
        <f>'２斷絲.IAD.效率'!B267</f>
        <v>J09</v>
      </c>
      <c r="C267" s="338" t="str">
        <f>'２斷絲.IAD.效率'!C267</f>
        <v>停機</v>
      </c>
      <c r="D267" s="338">
        <f>'２斷絲.IAD.效率'!D267</f>
        <v>0</v>
      </c>
      <c r="E267" s="349">
        <f>'２斷絲.IAD.效率'!J267</f>
        <v>0</v>
      </c>
      <c r="F267" s="349">
        <f>'２斷絲.IAD.效率'!K267</f>
        <v>0</v>
      </c>
      <c r="G267" s="349" t="str">
        <f>'２斷絲.IAD.效率'!L267</f>
        <v>停機</v>
      </c>
      <c r="H267" s="349">
        <f>'２斷絲.IAD.效率'!M267</f>
        <v>0</v>
      </c>
      <c r="I267" s="349">
        <f>'２斷絲.IAD.效率'!N267</f>
        <v>0</v>
      </c>
      <c r="J267" s="349">
        <f>'２斷絲.IAD.效率'!O267</f>
        <v>0</v>
      </c>
      <c r="K267" s="349" t="str">
        <f>'２斷絲.IAD.效率'!P267</f>
        <v>停機</v>
      </c>
      <c r="L267" s="349">
        <f>'２斷絲.IAD.效率'!Q267</f>
        <v>0</v>
      </c>
      <c r="M267" s="349">
        <f>'２斷絲.IAD.效率'!R267</f>
        <v>0</v>
      </c>
      <c r="N267" s="349">
        <f>'２斷絲.IAD.效率'!S267</f>
        <v>0</v>
      </c>
      <c r="O267" s="349" t="str">
        <f>'２斷絲.IAD.效率'!T267</f>
        <v>停機</v>
      </c>
      <c r="P267" s="349">
        <f>'２斷絲.IAD.效率'!U267</f>
        <v>0</v>
      </c>
      <c r="Q267" s="349">
        <f>'２斷絲.IAD.效率'!V267</f>
        <v>0</v>
      </c>
      <c r="R267" s="349">
        <f>'２斷絲.IAD.效率'!W267</f>
        <v>0</v>
      </c>
      <c r="S267" s="349" t="str">
        <f>'２斷絲.IAD.效率'!X267</f>
        <v>停機</v>
      </c>
      <c r="T267" s="349">
        <f>'２斷絲.IAD.效率'!Y267</f>
        <v>0</v>
      </c>
      <c r="U267" s="345" t="str">
        <f>IF(ISNA(VLOOKUP('２斷絲.IAD.效率'!C267,條件!$A$1:$J$1011,10,0)),"",(VLOOKUP('２斷絲.IAD.效率'!C267,條件!$A$1:$J$1011,10,0)))</f>
        <v/>
      </c>
      <c r="V267" s="346" t="str">
        <f>IF(ISNA(VLOOKUP(C267,條件!$A$1:$J$1011,8,0)),"",(VLOOKUP(C267,條件!$A$1:$J$1011,8,0)))</f>
        <v/>
      </c>
      <c r="W267" s="346" t="str">
        <f>IF(ISNA(VLOOKUP(V267,清單!$AG$1:$AH$19,2,1)),"",(VLOOKUP(V267,清單!$AG$1:$AH$19,2,1)))</f>
        <v/>
      </c>
      <c r="X267" s="346" t="str">
        <f>IF(ISNA(VLOOKUP(C267,條件!$A$1:$J$1011,9,0)),"",(VLOOKUP(C267,條件!$A$1:$J$1011,9,0)))</f>
        <v/>
      </c>
      <c r="Y267" s="346">
        <v>24</v>
      </c>
      <c r="Z267" s="346">
        <v>216</v>
      </c>
      <c r="AA267" s="346" t="str">
        <f t="shared" si="18"/>
        <v/>
      </c>
      <c r="AB267" s="350" t="str">
        <f t="shared" si="19"/>
        <v/>
      </c>
    </row>
    <row r="268" spans="1:28">
      <c r="A268" s="348">
        <f>'２斷絲.IAD.效率'!A268</f>
        <v>46149</v>
      </c>
      <c r="B268" s="338" t="str">
        <f>'２斷絲.IAD.效率'!B268</f>
        <v>T01</v>
      </c>
      <c r="C268" s="338" t="str">
        <f>'２斷絲.IAD.效率'!C268</f>
        <v>2F6IG2</v>
      </c>
      <c r="D268" s="338" t="str">
        <f>'２斷絲.IAD.效率'!D268</f>
        <v>K</v>
      </c>
      <c r="E268" s="349">
        <f>'２斷絲.IAD.效率'!J268</f>
        <v>0</v>
      </c>
      <c r="F268" s="349">
        <f>'２斷絲.IAD.效率'!K268</f>
        <v>0</v>
      </c>
      <c r="G268" s="349" t="str">
        <f>'２斷絲.IAD.效率'!L268</f>
        <v>清車</v>
      </c>
      <c r="H268" s="349" t="str">
        <f>'２斷絲.IAD.效率'!M268</f>
        <v>改紡</v>
      </c>
      <c r="I268" s="349">
        <f>'２斷絲.IAD.效率'!N268</f>
        <v>0</v>
      </c>
      <c r="J268" s="349">
        <f>'２斷絲.IAD.效率'!O268</f>
        <v>0</v>
      </c>
      <c r="K268" s="349" t="str">
        <f>'２斷絲.IAD.效率'!P268</f>
        <v>清車</v>
      </c>
      <c r="L268" s="349">
        <f>'２斷絲.IAD.效率'!Q268</f>
        <v>0</v>
      </c>
      <c r="M268" s="349">
        <f>'２斷絲.IAD.效率'!R268</f>
        <v>0</v>
      </c>
      <c r="N268" s="349">
        <f>'２斷絲.IAD.效率'!S268</f>
        <v>0</v>
      </c>
      <c r="O268" s="349" t="str">
        <f>'２斷絲.IAD.效率'!T268</f>
        <v>開車</v>
      </c>
      <c r="P268" s="349">
        <f>'２斷絲.IAD.效率'!U268</f>
        <v>0</v>
      </c>
      <c r="Q268" s="349">
        <f>'２斷絲.IAD.效率'!V268</f>
        <v>45</v>
      </c>
      <c r="R268" s="349">
        <f>'２斷絲.IAD.效率'!W268</f>
        <v>0</v>
      </c>
      <c r="S268" s="349">
        <f>'２斷絲.IAD.效率'!X268</f>
        <v>8520</v>
      </c>
      <c r="T268" s="349">
        <f>'２斷絲.IAD.效率'!Y268</f>
        <v>8700</v>
      </c>
      <c r="U268" s="345" t="str">
        <f>IF(ISNA(VLOOKUP('２斷絲.IAD.效率'!C268,條件!$A$1:$J$1011,10,0)),"",(VLOOKUP('２斷絲.IAD.效率'!C268,條件!$A$1:$J$1011,10,0)))</f>
        <v>高壓</v>
      </c>
      <c r="V268" s="346" t="str">
        <f>IF(ISNA(VLOOKUP(C268,條件!$A$1:$J$1011,8,0)),"",(VLOOKUP(C268,條件!$A$1:$J$1011,8,0)))</f>
        <v>P204</v>
      </c>
      <c r="W268" s="346">
        <f>IF(ISNA(VLOOKUP(V268,清單!$AG$1:$AH$19,2,1)),"",(VLOOKUP(V268,清單!$AG$1:$AH$19,2,1)))</f>
        <v>1.1890000000000001</v>
      </c>
      <c r="X268" s="346">
        <f>IF(ISNA(VLOOKUP(C268,條件!$A$1:$J$1011,9,0)),"",(VLOOKUP(C268,條件!$A$1:$J$1011,9,0)))</f>
        <v>2.9</v>
      </c>
      <c r="Y268" s="346">
        <v>24</v>
      </c>
      <c r="Z268" s="346">
        <v>216</v>
      </c>
      <c r="AA268" s="346">
        <f t="shared" si="18"/>
        <v>3.9</v>
      </c>
      <c r="AB268" s="350">
        <f t="shared" si="19"/>
        <v>24038.7264</v>
      </c>
    </row>
    <row r="269" spans="1:28">
      <c r="A269" s="348">
        <f>'２斷絲.IAD.效率'!A269</f>
        <v>46149</v>
      </c>
      <c r="B269" s="338" t="str">
        <f>'２斷絲.IAD.效率'!B269</f>
        <v>T02</v>
      </c>
      <c r="C269" s="338" t="str">
        <f>'２斷絲.IAD.效率'!C269</f>
        <v>2F6IE2</v>
      </c>
      <c r="D269" s="338" t="str">
        <f>'２斷絲.IAD.效率'!D269</f>
        <v>K</v>
      </c>
      <c r="E269" s="349">
        <f>'２斷絲.IAD.效率'!J269</f>
        <v>20</v>
      </c>
      <c r="F269" s="349">
        <f>'２斷絲.IAD.效率'!K269</f>
        <v>0</v>
      </c>
      <c r="G269" s="349">
        <f>'２斷絲.IAD.效率'!L269</f>
        <v>9630</v>
      </c>
      <c r="H269" s="349">
        <f>'２斷絲.IAD.效率'!M269</f>
        <v>9540</v>
      </c>
      <c r="I269" s="349">
        <f>'２斷絲.IAD.效率'!N269</f>
        <v>8</v>
      </c>
      <c r="J269" s="349">
        <f>'２斷絲.IAD.效率'!O269</f>
        <v>0</v>
      </c>
      <c r="K269" s="349">
        <f>'２斷絲.IAD.效率'!P269</f>
        <v>9440</v>
      </c>
      <c r="L269" s="349">
        <f>'２斷絲.IAD.效率'!Q269</f>
        <v>9170</v>
      </c>
      <c r="M269" s="349">
        <f>'２斷絲.IAD.效率'!R269</f>
        <v>0</v>
      </c>
      <c r="N269" s="349">
        <f>'２斷絲.IAD.效率'!S269</f>
        <v>0</v>
      </c>
      <c r="O269" s="349">
        <f>'２斷絲.IAD.效率'!T269</f>
        <v>7520</v>
      </c>
      <c r="P269" s="349">
        <f>'２斷絲.IAD.效率'!U269</f>
        <v>8060</v>
      </c>
      <c r="Q269" s="349">
        <f>'２斷絲.IAD.效率'!V269</f>
        <v>63</v>
      </c>
      <c r="R269" s="349">
        <f>'２斷絲.IAD.效率'!W269</f>
        <v>6</v>
      </c>
      <c r="S269" s="349">
        <f>'２斷絲.IAD.效率'!X269</f>
        <v>9810</v>
      </c>
      <c r="T269" s="349">
        <f>'２斷絲.IAD.效率'!Y269</f>
        <v>9630</v>
      </c>
      <c r="U269" s="345" t="str">
        <f>IF(ISNA(VLOOKUP('２斷絲.IAD.效率'!C269,條件!$A$1:$J$1011,10,0)),"",(VLOOKUP('２斷絲.IAD.效率'!C269,條件!$A$1:$J$1011,10,0)))</f>
        <v>低壓</v>
      </c>
      <c r="V269" s="346" t="str">
        <f>IF(ISNA(VLOOKUP(C269,條件!$A$1:$J$1011,8,0)),"",(VLOOKUP(C269,條件!$A$1:$J$1011,8,0)))</f>
        <v>P204</v>
      </c>
      <c r="W269" s="346">
        <f>IF(ISNA(VLOOKUP(V269,清單!$AG$1:$AH$19,2,1)),"",(VLOOKUP(V269,清單!$AG$1:$AH$19,2,1)))</f>
        <v>1.1890000000000001</v>
      </c>
      <c r="X269" s="346">
        <f>IF(ISNA(VLOOKUP(C269,條件!$A$1:$J$1011,9,0)),"",(VLOOKUP(C269,條件!$A$1:$J$1011,9,0)))</f>
        <v>2.9</v>
      </c>
      <c r="Y269" s="346">
        <v>24</v>
      </c>
      <c r="Z269" s="346">
        <v>216</v>
      </c>
      <c r="AA269" s="346">
        <f t="shared" si="18"/>
        <v>3.9</v>
      </c>
      <c r="AB269" s="350">
        <f t="shared" si="19"/>
        <v>24038.7264</v>
      </c>
    </row>
    <row r="270" spans="1:28">
      <c r="A270" s="348">
        <f>'２斷絲.IAD.效率'!A270</f>
        <v>46149</v>
      </c>
      <c r="B270" s="338" t="str">
        <f>'２斷絲.IAD.效率'!B270</f>
        <v>T03</v>
      </c>
      <c r="C270" s="338" t="str">
        <f>'２斷絲.IAD.效率'!C270</f>
        <v>2F6IB1</v>
      </c>
      <c r="D270" s="338">
        <f>'２斷絲.IAD.效率'!D270</f>
        <v>0</v>
      </c>
      <c r="E270" s="349">
        <f>'２斷絲.IAD.效率'!J270</f>
        <v>15</v>
      </c>
      <c r="F270" s="349">
        <f>'２斷絲.IAD.效率'!K270</f>
        <v>0</v>
      </c>
      <c r="G270" s="349">
        <f>'２斷絲.IAD.效率'!L270</f>
        <v>8800</v>
      </c>
      <c r="H270" s="349">
        <f>'２斷絲.IAD.效率'!M270</f>
        <v>0</v>
      </c>
      <c r="I270" s="349">
        <f>'２斷絲.IAD.效率'!N270</f>
        <v>11</v>
      </c>
      <c r="J270" s="349">
        <f>'２斷絲.IAD.效率'!O270</f>
        <v>0</v>
      </c>
      <c r="K270" s="349">
        <f>'２斷絲.IAD.效率'!P270</f>
        <v>9170</v>
      </c>
      <c r="L270" s="349">
        <f>'２斷絲.IAD.效率'!Q270</f>
        <v>0</v>
      </c>
      <c r="M270" s="349">
        <f>'２斷絲.IAD.效率'!R270</f>
        <v>0</v>
      </c>
      <c r="N270" s="349">
        <f>'２斷絲.IAD.效率'!S270</f>
        <v>0</v>
      </c>
      <c r="O270" s="349">
        <f>'２斷絲.IAD.效率'!T270</f>
        <v>8520</v>
      </c>
      <c r="P270" s="349">
        <f>'２斷絲.IAD.效率'!U270</f>
        <v>0</v>
      </c>
      <c r="Q270" s="349">
        <f>'２斷絲.IAD.效率'!V270</f>
        <v>33</v>
      </c>
      <c r="R270" s="349">
        <f>'２斷絲.IAD.效率'!W270</f>
        <v>0</v>
      </c>
      <c r="S270" s="349">
        <f>'２斷絲.IAD.效率'!X270</f>
        <v>8520</v>
      </c>
      <c r="T270" s="349">
        <f>'２斷絲.IAD.效率'!Y270</f>
        <v>0</v>
      </c>
      <c r="U270" s="345" t="str">
        <f>IF(ISNA(VLOOKUP('２斷絲.IAD.效率'!C270,條件!$A$1:$J$1011,10,0)),"",(VLOOKUP('２斷絲.IAD.效率'!C270,條件!$A$1:$J$1011,10,0)))</f>
        <v>低壓</v>
      </c>
      <c r="V270" s="346" t="str">
        <f>IF(ISNA(VLOOKUP(C270,條件!$A$1:$J$1011,8,0)),"",(VLOOKUP(C270,條件!$A$1:$J$1011,8,0)))</f>
        <v>P204</v>
      </c>
      <c r="W270" s="346">
        <f>IF(ISNA(VLOOKUP(V270,清單!$AG$1:$AH$19,2,1)),"",(VLOOKUP(V270,清單!$AG$1:$AH$19,2,1)))</f>
        <v>1.1890000000000001</v>
      </c>
      <c r="X270" s="346">
        <f>IF(ISNA(VLOOKUP(C270,條件!$A$1:$J$1011,9,0)),"",(VLOOKUP(C270,條件!$A$1:$J$1011,9,0)))</f>
        <v>1.7</v>
      </c>
      <c r="Y270" s="346">
        <v>24</v>
      </c>
      <c r="Z270" s="346">
        <v>216</v>
      </c>
      <c r="AA270" s="346">
        <f t="shared" si="18"/>
        <v>2.7</v>
      </c>
      <c r="AB270" s="350">
        <f t="shared" si="19"/>
        <v>16642.195200000002</v>
      </c>
    </row>
    <row r="271" spans="1:28">
      <c r="A271" s="348">
        <f>'２斷絲.IAD.效率'!A271</f>
        <v>46149</v>
      </c>
      <c r="B271" s="338" t="str">
        <f>'２斷絲.IAD.效率'!B271</f>
        <v>T03</v>
      </c>
      <c r="C271" s="338" t="str">
        <f>'２斷絲.IAD.效率'!C271</f>
        <v>2F6ID2</v>
      </c>
      <c r="D271" s="338">
        <f>'２斷絲.IAD.效率'!D271</f>
        <v>0</v>
      </c>
      <c r="E271" s="349">
        <f>'２斷絲.IAD.效率'!J271</f>
        <v>18</v>
      </c>
      <c r="F271" s="349">
        <f>'２斷絲.IAD.效率'!K271</f>
        <v>0</v>
      </c>
      <c r="G271" s="349">
        <f>'２斷絲.IAD.效率'!L271</f>
        <v>8800</v>
      </c>
      <c r="H271" s="349">
        <f>'２斷絲.IAD.效率'!M271</f>
        <v>0</v>
      </c>
      <c r="I271" s="349">
        <f>'２斷絲.IAD.效率'!N271</f>
        <v>15</v>
      </c>
      <c r="J271" s="349">
        <f>'２斷絲.IAD.效率'!O271</f>
        <v>0</v>
      </c>
      <c r="K271" s="349">
        <f>'２斷絲.IAD.效率'!P271</f>
        <v>8890</v>
      </c>
      <c r="L271" s="349">
        <f>'２斷絲.IAD.效率'!Q271</f>
        <v>0</v>
      </c>
      <c r="M271" s="349">
        <f>'２斷絲.IAD.效率'!R271</f>
        <v>0</v>
      </c>
      <c r="N271" s="349">
        <f>'２斷絲.IAD.效率'!S271</f>
        <v>0</v>
      </c>
      <c r="O271" s="349">
        <f>'２斷絲.IAD.效率'!T271</f>
        <v>0</v>
      </c>
      <c r="P271" s="349">
        <f>'２斷絲.IAD.效率'!U271</f>
        <v>7690</v>
      </c>
      <c r="Q271" s="349">
        <f>'２斷絲.IAD.效率'!V271</f>
        <v>39</v>
      </c>
      <c r="R271" s="349">
        <f>'２斷絲.IAD.效率'!W271</f>
        <v>0</v>
      </c>
      <c r="S271" s="349">
        <f>'２斷絲.IAD.效率'!X271</f>
        <v>0</v>
      </c>
      <c r="T271" s="349">
        <f>'２斷絲.IAD.效率'!Y271</f>
        <v>8890</v>
      </c>
      <c r="U271" s="345"/>
      <c r="V271" s="346" t="str">
        <f>IF(ISNA(VLOOKUP(C271,條件!$A$1:$J$1011,8,0)),"",(VLOOKUP(C271,條件!$A$1:$J$1011,8,0)))</f>
        <v>P204</v>
      </c>
      <c r="W271" s="346">
        <f>IF(ISNA(VLOOKUP(V271,清單!$AG$1:$AH$19,2,1)),"",(VLOOKUP(V271,清單!$AG$1:$AH$19,2,1)))</f>
        <v>1.1890000000000001</v>
      </c>
      <c r="X271" s="346">
        <f>IF(ISNA(VLOOKUP(C271,條件!$A$1:$J$1011,9,0)),"",(VLOOKUP(C271,條件!$A$1:$J$1011,9,0)))</f>
        <v>2.4</v>
      </c>
      <c r="Y271" s="346">
        <v>24</v>
      </c>
      <c r="Z271" s="346">
        <v>216</v>
      </c>
      <c r="AA271" s="346">
        <f t="shared" si="18"/>
        <v>3.4</v>
      </c>
      <c r="AB271" s="350">
        <f t="shared" si="19"/>
        <v>20956.838400000001</v>
      </c>
    </row>
    <row r="272" spans="1:28">
      <c r="A272" s="348">
        <f>'２斷絲.IAD.效率'!A272</f>
        <v>46149</v>
      </c>
      <c r="B272" s="338" t="str">
        <f>'２斷絲.IAD.效率'!B272</f>
        <v>T04</v>
      </c>
      <c r="C272" s="338" t="str">
        <f>'２斷絲.IAD.效率'!C272</f>
        <v>2F6GZ3</v>
      </c>
      <c r="D272" s="338">
        <f>'２斷絲.IAD.效率'!D272</f>
        <v>0</v>
      </c>
      <c r="E272" s="349">
        <f>'２斷絲.IAD.效率'!J272</f>
        <v>0</v>
      </c>
      <c r="F272" s="349">
        <f>'２斷絲.IAD.效率'!K272</f>
        <v>0</v>
      </c>
      <c r="G272" s="349" t="str">
        <f>'２斷絲.IAD.效率'!L272</f>
        <v>停機</v>
      </c>
      <c r="H272" s="349" t="str">
        <f>'２斷絲.IAD.效率'!M272</f>
        <v>了機</v>
      </c>
      <c r="I272" s="349">
        <f>'２斷絲.IAD.效率'!N272</f>
        <v>0</v>
      </c>
      <c r="J272" s="349">
        <f>'２斷絲.IAD.效率'!O272</f>
        <v>0</v>
      </c>
      <c r="K272" s="349" t="str">
        <f>'２斷絲.IAD.效率'!P272</f>
        <v>停機</v>
      </c>
      <c r="L272" s="349" t="str">
        <f>'２斷絲.IAD.效率'!Q272</f>
        <v>了機</v>
      </c>
      <c r="M272" s="349">
        <f>'２斷絲.IAD.效率'!R272</f>
        <v>0</v>
      </c>
      <c r="N272" s="349">
        <f>'２斷絲.IAD.效率'!S272</f>
        <v>0</v>
      </c>
      <c r="O272" s="349" t="str">
        <f>'２斷絲.IAD.效率'!T272</f>
        <v>停機</v>
      </c>
      <c r="P272" s="349" t="str">
        <f>'２斷絲.IAD.效率'!U272</f>
        <v>了機</v>
      </c>
      <c r="Q272" s="349">
        <f>'２斷絲.IAD.效率'!V272</f>
        <v>0</v>
      </c>
      <c r="R272" s="349">
        <f>'２斷絲.IAD.效率'!W272</f>
        <v>0</v>
      </c>
      <c r="S272" s="349" t="str">
        <f>'２斷絲.IAD.效率'!X272</f>
        <v>停機</v>
      </c>
      <c r="T272" s="349" t="str">
        <f>'２斷絲.IAD.效率'!Y272</f>
        <v>了機</v>
      </c>
      <c r="U272" s="345" t="str">
        <f>IF(ISNA(VLOOKUP('２斷絲.IAD.效率'!C272,條件!$A$1:$J$1011,10,0)),"",(VLOOKUP('２斷絲.IAD.效率'!C272,條件!$A$1:$J$1011,10,0)))</f>
        <v>低壓</v>
      </c>
      <c r="V272" s="346" t="str">
        <f>IF(ISNA(VLOOKUP(C272,條件!$A$1:$J$1011,8,0)),"",(VLOOKUP(C272,條件!$A$1:$J$1011,8,0)))</f>
        <v>P204</v>
      </c>
      <c r="W272" s="346">
        <f>IF(ISNA(VLOOKUP(V272,清單!$AG$1:$AH$19,2,1)),"",(VLOOKUP(V272,清單!$AG$1:$AH$19,2,1)))</f>
        <v>1.1890000000000001</v>
      </c>
      <c r="X272" s="346">
        <f>IF(ISNA(VLOOKUP(C272,條件!$A$1:$J$1011,9,0)),"",(VLOOKUP(C272,條件!$A$1:$J$1011,9,0)))</f>
        <v>3.8</v>
      </c>
      <c r="Y272" s="346">
        <v>24</v>
      </c>
      <c r="Z272" s="346">
        <v>216</v>
      </c>
      <c r="AA272" s="346">
        <f t="shared" si="18"/>
        <v>4.8</v>
      </c>
      <c r="AB272" s="350">
        <f t="shared" si="19"/>
        <v>29586.124800000001</v>
      </c>
    </row>
    <row r="273" spans="1:28">
      <c r="A273" s="348">
        <f>'２斷絲.IAD.效率'!A273</f>
        <v>46149</v>
      </c>
      <c r="B273" s="338" t="str">
        <f>'２斷絲.IAD.效率'!B273</f>
        <v>T05</v>
      </c>
      <c r="C273" s="338" t="str">
        <f>'２斷絲.IAD.效率'!C273</f>
        <v>2F7E03</v>
      </c>
      <c r="D273" s="338" t="str">
        <f>'２斷絲.IAD.效率'!D273</f>
        <v>K</v>
      </c>
      <c r="E273" s="349">
        <f>'２斷絲.IAD.效率'!J273</f>
        <v>29</v>
      </c>
      <c r="F273" s="349">
        <f>'２斷絲.IAD.效率'!K273</f>
        <v>0</v>
      </c>
      <c r="G273" s="349">
        <f>'２斷絲.IAD.效率'!L273</f>
        <v>7040</v>
      </c>
      <c r="H273" s="349">
        <f>'２斷絲.IAD.效率'!M273</f>
        <v>0</v>
      </c>
      <c r="I273" s="349">
        <f>'２斷絲.IAD.效率'!N273</f>
        <v>13</v>
      </c>
      <c r="J273" s="349">
        <f>'２斷絲.IAD.效率'!O273</f>
        <v>0</v>
      </c>
      <c r="K273" s="349">
        <f>'２斷絲.IAD.效率'!P273</f>
        <v>7410</v>
      </c>
      <c r="L273" s="349">
        <f>'２斷絲.IAD.效率'!Q273</f>
        <v>0</v>
      </c>
      <c r="M273" s="349">
        <f>'２斷絲.IAD.效率'!R273</f>
        <v>0</v>
      </c>
      <c r="N273" s="349">
        <f>'２斷絲.IAD.效率'!S273</f>
        <v>0</v>
      </c>
      <c r="O273" s="349">
        <f>'２斷絲.IAD.效率'!T273</f>
        <v>2500</v>
      </c>
      <c r="P273" s="349">
        <f>'２斷絲.IAD.效率'!U273</f>
        <v>0</v>
      </c>
      <c r="Q273" s="349">
        <f>'２斷絲.IAD.效率'!V273</f>
        <v>60</v>
      </c>
      <c r="R273" s="349">
        <f>'２斷絲.IAD.效率'!W273</f>
        <v>0</v>
      </c>
      <c r="S273" s="349">
        <f>'２斷絲.IAD.效率'!X273</f>
        <v>9760</v>
      </c>
      <c r="T273" s="349">
        <f>'２斷絲.IAD.效率'!Y273</f>
        <v>0</v>
      </c>
      <c r="U273" s="345" t="str">
        <f>IF(ISNA(VLOOKUP('２斷絲.IAD.效率'!C273,條件!$A$1:$J$1011,10,0)),"",(VLOOKUP('２斷絲.IAD.效率'!C273,條件!$A$1:$J$1011,10,0)))</f>
        <v>高壓</v>
      </c>
      <c r="V273" s="346" t="str">
        <f>IF(ISNA(VLOOKUP(C273,條件!$A$1:$J$1011,8,0)),"",(VLOOKUP(C273,條件!$A$1:$J$1011,8,0)))</f>
        <v>P227</v>
      </c>
      <c r="W273" s="346">
        <f>IF(ISNA(VLOOKUP(V273,清單!$AG$1:$AH$19,2,1)),"",(VLOOKUP(V273,清單!$AG$1:$AH$19,2,1)))</f>
        <v>1.859</v>
      </c>
      <c r="X273" s="346">
        <f>IF(ISNA(VLOOKUP(C273,條件!$A$1:$J$1011,9,0)),"",(VLOOKUP(C273,條件!$A$1:$J$1011,9,0)))</f>
        <v>3.2</v>
      </c>
      <c r="Y273" s="346">
        <v>24</v>
      </c>
      <c r="Z273" s="346">
        <v>216</v>
      </c>
      <c r="AA273" s="346">
        <f t="shared" si="18"/>
        <v>4.2</v>
      </c>
      <c r="AB273" s="350">
        <f t="shared" si="19"/>
        <v>40475.635199999997</v>
      </c>
    </row>
    <row r="274" spans="1:28">
      <c r="A274" s="348">
        <f>'２斷絲.IAD.效率'!A274</f>
        <v>46149</v>
      </c>
      <c r="B274" s="338" t="str">
        <f>'２斷絲.IAD.效率'!B274</f>
        <v>T05</v>
      </c>
      <c r="C274" s="338" t="str">
        <f>'２斷絲.IAD.效率'!C274</f>
        <v>2F6IA2</v>
      </c>
      <c r="D274" s="338" t="str">
        <f>'２斷絲.IAD.效率'!D274</f>
        <v>K</v>
      </c>
      <c r="E274" s="349">
        <f>'２斷絲.IAD.效率'!J274</f>
        <v>21</v>
      </c>
      <c r="F274" s="349">
        <f>'２斷絲.IAD.效率'!K274</f>
        <v>0</v>
      </c>
      <c r="G274" s="349">
        <f>'２斷絲.IAD.效率'!L274</f>
        <v>8249</v>
      </c>
      <c r="H274" s="349">
        <f>'２斷絲.IAD.效率'!M274</f>
        <v>0</v>
      </c>
      <c r="I274" s="349">
        <f>'２斷絲.IAD.效率'!N274</f>
        <v>7</v>
      </c>
      <c r="J274" s="349">
        <f>'２斷絲.IAD.效率'!O274</f>
        <v>0</v>
      </c>
      <c r="K274" s="349">
        <f>'２斷絲.IAD.效率'!P274</f>
        <v>7410</v>
      </c>
      <c r="L274" s="349">
        <f>'２斷絲.IAD.效率'!Q274</f>
        <v>0</v>
      </c>
      <c r="M274" s="349">
        <f>'２斷絲.IAD.效率'!R274</f>
        <v>0</v>
      </c>
      <c r="N274" s="349">
        <f>'２斷絲.IAD.效率'!S274</f>
        <v>0</v>
      </c>
      <c r="O274" s="349">
        <f>'２斷絲.IAD.效率'!T274</f>
        <v>0</v>
      </c>
      <c r="P274" s="349">
        <f>'２斷絲.IAD.效率'!U274</f>
        <v>6330</v>
      </c>
      <c r="Q274" s="349">
        <f>'２斷絲.IAD.效率'!V274</f>
        <v>20</v>
      </c>
      <c r="R274" s="349">
        <f>'２斷絲.IAD.效率'!W274</f>
        <v>0</v>
      </c>
      <c r="S274" s="349">
        <f>'２斷絲.IAD.效率'!X274</f>
        <v>0</v>
      </c>
      <c r="T274" s="349">
        <f>'２斷絲.IAD.效率'!Y274</f>
        <v>9070</v>
      </c>
      <c r="U274" s="345"/>
      <c r="V274" s="346" t="str">
        <f>IF(ISNA(VLOOKUP(C274,條件!$A$1:$J$1011,8,0)),"",(VLOOKUP(C274,條件!$A$1:$J$1011,8,0)))</f>
        <v>P204</v>
      </c>
      <c r="W274" s="346">
        <f>IF(ISNA(VLOOKUP(V274,清單!$AG$1:$AH$19,2,1)),"",(VLOOKUP(V274,清單!$AG$1:$AH$19,2,1)))</f>
        <v>1.1890000000000001</v>
      </c>
      <c r="X274" s="346">
        <f>IF(ISNA(VLOOKUP(C274,條件!$A$1:$J$1011,9,0)),"",(VLOOKUP(C274,條件!$A$1:$J$1011,9,0)))</f>
        <v>2.8</v>
      </c>
      <c r="Y274" s="346">
        <v>24</v>
      </c>
      <c r="Z274" s="346">
        <v>216</v>
      </c>
      <c r="AA274" s="346">
        <f t="shared" si="18"/>
        <v>3.8</v>
      </c>
      <c r="AB274" s="350">
        <f t="shared" si="19"/>
        <v>23422.3488</v>
      </c>
    </row>
    <row r="275" spans="1:28">
      <c r="A275" s="348">
        <f>'２斷絲.IAD.效率'!A275</f>
        <v>46149</v>
      </c>
      <c r="B275" s="338" t="str">
        <f>'２斷絲.IAD.效率'!B275</f>
        <v>T06</v>
      </c>
      <c r="C275" s="338" t="str">
        <f>'２斷絲.IAD.效率'!C275</f>
        <v>2F6IH2</v>
      </c>
      <c r="D275" s="338" t="str">
        <f>'２斷絲.IAD.效率'!D275</f>
        <v>K</v>
      </c>
      <c r="E275" s="349">
        <f>'２斷絲.IAD.效率'!J275</f>
        <v>0</v>
      </c>
      <c r="F275" s="349">
        <f>'２斷絲.IAD.效率'!K275</f>
        <v>0</v>
      </c>
      <c r="G275" s="349" t="str">
        <f>'２斷絲.IAD.效率'!L275</f>
        <v>改紡</v>
      </c>
      <c r="H275" s="349">
        <f>'２斷絲.IAD.效率'!M275</f>
        <v>0</v>
      </c>
      <c r="I275" s="349">
        <f>'２斷絲.IAD.效率'!N275</f>
        <v>0</v>
      </c>
      <c r="J275" s="349">
        <f>'２斷絲.IAD.效率'!O275</f>
        <v>0</v>
      </c>
      <c r="K275" s="349" t="str">
        <f>'２斷絲.IAD.效率'!P275</f>
        <v>改紡</v>
      </c>
      <c r="L275" s="349">
        <f>'２斷絲.IAD.效率'!Q275</f>
        <v>0</v>
      </c>
      <c r="M275" s="349">
        <f>'２斷絲.IAD.效率'!R275</f>
        <v>0</v>
      </c>
      <c r="N275" s="349">
        <f>'２斷絲.IAD.效率'!S275</f>
        <v>0</v>
      </c>
      <c r="O275" s="349" t="str">
        <f>'２斷絲.IAD.效率'!T275</f>
        <v>開車</v>
      </c>
      <c r="P275" s="349">
        <f>'２斷絲.IAD.效率'!U275</f>
        <v>0</v>
      </c>
      <c r="Q275" s="349">
        <f>'２斷絲.IAD.效率'!V275</f>
        <v>11</v>
      </c>
      <c r="R275" s="349">
        <f>'２斷絲.IAD.效率'!W275</f>
        <v>1</v>
      </c>
      <c r="S275" s="349">
        <f>'２斷絲.IAD.效率'!X275</f>
        <v>9810</v>
      </c>
      <c r="T275" s="349">
        <f>'２斷絲.IAD.效率'!Y275</f>
        <v>9630</v>
      </c>
      <c r="U275" s="345" t="str">
        <f>IF(ISNA(VLOOKUP('２斷絲.IAD.效率'!C275,條件!$A$1:$J$1011,10,0)),"",(VLOOKUP('２斷絲.IAD.效率'!C275,條件!$A$1:$J$1011,10,0)))</f>
        <v>高壓</v>
      </c>
      <c r="V275" s="346" t="str">
        <f>IF(ISNA(VLOOKUP(C275,條件!$A$1:$J$1011,8,0)),"",(VLOOKUP(C275,條件!$A$1:$J$1011,8,0)))</f>
        <v>P204</v>
      </c>
      <c r="W275" s="346">
        <f>IF(ISNA(VLOOKUP(V275,清單!$AG$1:$AH$19,2,1)),"",(VLOOKUP(V275,清單!$AG$1:$AH$19,2,1)))</f>
        <v>1.1890000000000001</v>
      </c>
      <c r="X275" s="346">
        <f>IF(ISNA(VLOOKUP(C275,條件!$A$1:$J$1011,9,0)),"",(VLOOKUP(C275,條件!$A$1:$J$1011,9,0)))</f>
        <v>2.8</v>
      </c>
      <c r="Y275" s="346">
        <v>24</v>
      </c>
      <c r="Z275" s="346">
        <v>216</v>
      </c>
      <c r="AA275" s="346">
        <f t="shared" si="18"/>
        <v>3.8</v>
      </c>
      <c r="AB275" s="350">
        <f t="shared" si="19"/>
        <v>23422.3488</v>
      </c>
    </row>
    <row r="276" spans="1:28">
      <c r="A276" s="348">
        <f>'２斷絲.IAD.效率'!A276</f>
        <v>46149</v>
      </c>
      <c r="B276" s="338" t="str">
        <f>'２斷絲.IAD.效率'!B276</f>
        <v>S01</v>
      </c>
      <c r="C276" s="338" t="str">
        <f>'２斷絲.IAD.效率'!C276</f>
        <v>停機</v>
      </c>
      <c r="D276" s="338">
        <f>'２斷絲.IAD.效率'!D276</f>
        <v>0</v>
      </c>
      <c r="E276" s="349">
        <f>'２斷絲.IAD.效率'!J276</f>
        <v>0</v>
      </c>
      <c r="F276" s="349">
        <f>'２斷絲.IAD.效率'!K276</f>
        <v>0</v>
      </c>
      <c r="G276" s="349" t="str">
        <f>'２斷絲.IAD.效率'!L276</f>
        <v>停機</v>
      </c>
      <c r="H276" s="349">
        <f>'２斷絲.IAD.效率'!M276</f>
        <v>0</v>
      </c>
      <c r="I276" s="349">
        <f>'２斷絲.IAD.效率'!N276</f>
        <v>0</v>
      </c>
      <c r="J276" s="349">
        <f>'２斷絲.IAD.效率'!O276</f>
        <v>0</v>
      </c>
      <c r="K276" s="349" t="str">
        <f>'２斷絲.IAD.效率'!P276</f>
        <v>停機</v>
      </c>
      <c r="L276" s="349">
        <f>'２斷絲.IAD.效率'!Q276</f>
        <v>0</v>
      </c>
      <c r="M276" s="349">
        <f>'２斷絲.IAD.效率'!R276</f>
        <v>0</v>
      </c>
      <c r="N276" s="349">
        <f>'２斷絲.IAD.效率'!S276</f>
        <v>0</v>
      </c>
      <c r="O276" s="349" t="str">
        <f>'２斷絲.IAD.效率'!T276</f>
        <v>停機</v>
      </c>
      <c r="P276" s="349">
        <f>'２斷絲.IAD.效率'!U276</f>
        <v>0</v>
      </c>
      <c r="Q276" s="349">
        <f>'２斷絲.IAD.效率'!V276</f>
        <v>0</v>
      </c>
      <c r="R276" s="349">
        <f>'２斷絲.IAD.效率'!W276</f>
        <v>0</v>
      </c>
      <c r="S276" s="349" t="str">
        <f>'２斷絲.IAD.效率'!X276</f>
        <v>停機</v>
      </c>
      <c r="T276" s="349">
        <f>'２斷絲.IAD.效率'!Y276</f>
        <v>0</v>
      </c>
      <c r="U276" s="345" t="str">
        <f>IF(ISNA(VLOOKUP('２斷絲.IAD.效率'!C276,條件!$A$1:$J$1011,10,0)),"",(VLOOKUP('２斷絲.IAD.效率'!C276,條件!$A$1:$J$1011,10,0)))</f>
        <v/>
      </c>
      <c r="V276" s="346" t="str">
        <f>IF(ISNA(VLOOKUP(C276,條件!$A$1:$J$1011,8,0)),"",(VLOOKUP(C276,條件!$A$1:$J$1011,8,0)))</f>
        <v/>
      </c>
      <c r="W276" s="346" t="str">
        <f>IF(ISNA(VLOOKUP(V276,清單!$AG$1:$AH$19,2,1)),"",(VLOOKUP(V276,清單!$AG$1:$AH$19,2,1)))</f>
        <v/>
      </c>
      <c r="X276" s="346" t="str">
        <f>IF(ISNA(VLOOKUP(C276,條件!$A$1:$J$1011,9,0)),"",(VLOOKUP(C276,條件!$A$1:$J$1011,9,0)))</f>
        <v/>
      </c>
      <c r="Y276" s="346">
        <v>24</v>
      </c>
      <c r="Z276" s="346">
        <v>216</v>
      </c>
      <c r="AA276" s="346" t="str">
        <f t="shared" si="18"/>
        <v/>
      </c>
      <c r="AB276" s="350" t="str">
        <f t="shared" si="19"/>
        <v/>
      </c>
    </row>
    <row r="277" spans="1:28">
      <c r="A277" s="348">
        <f>'２斷絲.IAD.效率'!A277</f>
        <v>46149</v>
      </c>
      <c r="B277" s="338" t="str">
        <f>'２斷絲.IAD.效率'!B277</f>
        <v>S02</v>
      </c>
      <c r="C277" s="338" t="str">
        <f>'２斷絲.IAD.效率'!C277</f>
        <v>絲開發</v>
      </c>
      <c r="D277" s="338">
        <f>'２斷絲.IAD.效率'!D277</f>
        <v>0</v>
      </c>
      <c r="E277" s="349">
        <f>'２斷絲.IAD.效率'!J277</f>
        <v>0</v>
      </c>
      <c r="F277" s="349">
        <f>'２斷絲.IAD.效率'!K277</f>
        <v>0</v>
      </c>
      <c r="G277" s="349" t="str">
        <f>'２斷絲.IAD.效率'!L277</f>
        <v>絲開發</v>
      </c>
      <c r="H277" s="349">
        <f>'２斷絲.IAD.效率'!M277</f>
        <v>0</v>
      </c>
      <c r="I277" s="349">
        <f>'２斷絲.IAD.效率'!N277</f>
        <v>0</v>
      </c>
      <c r="J277" s="349">
        <f>'２斷絲.IAD.效率'!O277</f>
        <v>0</v>
      </c>
      <c r="K277" s="349" t="str">
        <f>'２斷絲.IAD.效率'!P277</f>
        <v>絲開發</v>
      </c>
      <c r="L277" s="349">
        <f>'２斷絲.IAD.效率'!Q277</f>
        <v>0</v>
      </c>
      <c r="M277" s="349">
        <f>'２斷絲.IAD.效率'!R277</f>
        <v>0</v>
      </c>
      <c r="N277" s="349">
        <f>'２斷絲.IAD.效率'!S277</f>
        <v>0</v>
      </c>
      <c r="O277" s="349" t="str">
        <f>'２斷絲.IAD.效率'!T277</f>
        <v>絲開發</v>
      </c>
      <c r="P277" s="349">
        <f>'２斷絲.IAD.效率'!U277</f>
        <v>0</v>
      </c>
      <c r="Q277" s="349">
        <f>'２斷絲.IAD.效率'!V277</f>
        <v>0</v>
      </c>
      <c r="R277" s="349">
        <f>'２斷絲.IAD.效率'!W277</f>
        <v>0</v>
      </c>
      <c r="S277" s="349" t="str">
        <f>'２斷絲.IAD.效率'!X277</f>
        <v>絲開發</v>
      </c>
      <c r="T277" s="349">
        <f>'２斷絲.IAD.效率'!Y277</f>
        <v>0</v>
      </c>
      <c r="U277" s="345" t="str">
        <f>IF(ISNA(VLOOKUP('２斷絲.IAD.效率'!C277,條件!$A$1:$J$1011,10,0)),"",(VLOOKUP('２斷絲.IAD.效率'!C277,條件!$A$1:$J$1011,10,0)))</f>
        <v/>
      </c>
      <c r="V277" s="346" t="str">
        <f>IF(ISNA(VLOOKUP(C277,條件!$A$1:$J$1011,8,0)),"",(VLOOKUP(C277,條件!$A$1:$J$1011,8,0)))</f>
        <v/>
      </c>
      <c r="W277" s="346" t="str">
        <f>IF(ISNA(VLOOKUP(V277,清單!$AG$1:$AH$19,2,1)),"",(VLOOKUP(V277,清單!$AG$1:$AH$19,2,1)))</f>
        <v/>
      </c>
      <c r="X277" s="346" t="str">
        <f>IF(ISNA(VLOOKUP(C277,條件!$A$1:$J$1011,9,0)),"",(VLOOKUP(C277,條件!$A$1:$J$1011,9,0)))</f>
        <v/>
      </c>
      <c r="Y277" s="346">
        <v>24</v>
      </c>
      <c r="Z277" s="346">
        <v>216</v>
      </c>
      <c r="AA277" s="346" t="str">
        <f t="shared" si="18"/>
        <v/>
      </c>
      <c r="AB277" s="350" t="str">
        <f t="shared" si="19"/>
        <v/>
      </c>
    </row>
    <row r="278" spans="1:28">
      <c r="A278" s="348">
        <f>'２斷絲.IAD.效率'!A278</f>
        <v>46149</v>
      </c>
      <c r="B278" s="338" t="str">
        <f>'２斷絲.IAD.效率'!B278</f>
        <v>M01</v>
      </c>
      <c r="C278" s="338" t="str">
        <f>'２斷絲.IAD.效率'!C278</f>
        <v>封存</v>
      </c>
      <c r="D278" s="338">
        <f>'２斷絲.IAD.效率'!D278</f>
        <v>0</v>
      </c>
      <c r="E278" s="349">
        <f>'２斷絲.IAD.效率'!J278</f>
        <v>0</v>
      </c>
      <c r="F278" s="349">
        <f>'２斷絲.IAD.效率'!K278</f>
        <v>0</v>
      </c>
      <c r="G278" s="349" t="str">
        <f>'２斷絲.IAD.效率'!L278</f>
        <v>停機</v>
      </c>
      <c r="H278" s="349">
        <f>'２斷絲.IAD.效率'!M278</f>
        <v>0</v>
      </c>
      <c r="I278" s="349">
        <f>'２斷絲.IAD.效率'!N278</f>
        <v>0</v>
      </c>
      <c r="J278" s="349">
        <f>'２斷絲.IAD.效率'!O278</f>
        <v>0</v>
      </c>
      <c r="K278" s="349" t="str">
        <f>'２斷絲.IAD.效率'!P278</f>
        <v>停機</v>
      </c>
      <c r="L278" s="349">
        <f>'２斷絲.IAD.效率'!Q278</f>
        <v>0</v>
      </c>
      <c r="M278" s="349">
        <f>'２斷絲.IAD.效率'!R278</f>
        <v>0</v>
      </c>
      <c r="N278" s="349">
        <f>'２斷絲.IAD.效率'!S278</f>
        <v>0</v>
      </c>
      <c r="O278" s="349" t="str">
        <f>'２斷絲.IAD.效率'!T278</f>
        <v>停機</v>
      </c>
      <c r="P278" s="349">
        <f>'２斷絲.IAD.效率'!U278</f>
        <v>0</v>
      </c>
      <c r="Q278" s="349">
        <f>'２斷絲.IAD.效率'!V278</f>
        <v>0</v>
      </c>
      <c r="R278" s="349">
        <f>'２斷絲.IAD.效率'!W278</f>
        <v>0</v>
      </c>
      <c r="S278" s="349" t="str">
        <f>'２斷絲.IAD.效率'!X278</f>
        <v>停機</v>
      </c>
      <c r="T278" s="349">
        <f>'２斷絲.IAD.效率'!Y278</f>
        <v>0</v>
      </c>
      <c r="U278" s="345" t="str">
        <f>IF(ISNA(VLOOKUP('２斷絲.IAD.效率'!C278,條件!$A$1:$J$1011,10,0)),"",(VLOOKUP('２斷絲.IAD.效率'!C278,條件!$A$1:$J$1011,10,0)))</f>
        <v/>
      </c>
      <c r="V278" s="346" t="str">
        <f>IF(ISNA(VLOOKUP(C278,條件!$A$1:$J$1011,8,0)),"",(VLOOKUP(C278,條件!$A$1:$J$1011,8,0)))</f>
        <v/>
      </c>
      <c r="W278" s="346" t="str">
        <f>IF(ISNA(VLOOKUP(V278,清單!$AG$1:$AH$19,2,1)),"",(VLOOKUP(V278,清單!$AG$1:$AH$19,2,1)))</f>
        <v/>
      </c>
      <c r="X278" s="346" t="str">
        <f>IF(ISNA(VLOOKUP(C278,條件!$A$1:$J$1011,9,0)),"",(VLOOKUP(C278,條件!$A$1:$J$1011,9,0)))</f>
        <v/>
      </c>
      <c r="Y278" s="346">
        <v>24</v>
      </c>
      <c r="Z278" s="346">
        <v>216</v>
      </c>
      <c r="AA278" s="346" t="str">
        <f t="shared" si="18"/>
        <v/>
      </c>
      <c r="AB278" s="350" t="str">
        <f t="shared" si="19"/>
        <v/>
      </c>
    </row>
    <row r="279" spans="1:28">
      <c r="A279" s="348">
        <f>'２斷絲.IAD.效率'!A279</f>
        <v>46149</v>
      </c>
      <c r="B279" s="338" t="str">
        <f>'２斷絲.IAD.效率'!B279</f>
        <v>M02</v>
      </c>
      <c r="C279" s="338" t="str">
        <f>'２斷絲.IAD.效率'!C279</f>
        <v>封存</v>
      </c>
      <c r="D279" s="338">
        <f>'２斷絲.IAD.效率'!D279</f>
        <v>0</v>
      </c>
      <c r="E279" s="349">
        <f>'２斷絲.IAD.效率'!J279</f>
        <v>0</v>
      </c>
      <c r="F279" s="349">
        <f>'２斷絲.IAD.效率'!K279</f>
        <v>0</v>
      </c>
      <c r="G279" s="349" t="str">
        <f>'２斷絲.IAD.效率'!L279</f>
        <v>停機</v>
      </c>
      <c r="H279" s="349">
        <f>'２斷絲.IAD.效率'!M279</f>
        <v>0</v>
      </c>
      <c r="I279" s="349">
        <f>'２斷絲.IAD.效率'!N279</f>
        <v>0</v>
      </c>
      <c r="J279" s="349">
        <f>'２斷絲.IAD.效率'!O279</f>
        <v>0</v>
      </c>
      <c r="K279" s="349" t="str">
        <f>'２斷絲.IAD.效率'!P279</f>
        <v>停機</v>
      </c>
      <c r="L279" s="349">
        <f>'２斷絲.IAD.效率'!Q279</f>
        <v>0</v>
      </c>
      <c r="M279" s="349">
        <f>'２斷絲.IAD.效率'!R279</f>
        <v>0</v>
      </c>
      <c r="N279" s="349">
        <f>'２斷絲.IAD.效率'!S279</f>
        <v>0</v>
      </c>
      <c r="O279" s="349" t="str">
        <f>'２斷絲.IAD.效率'!T279</f>
        <v>停機</v>
      </c>
      <c r="P279" s="349">
        <f>'２斷絲.IAD.效率'!U279</f>
        <v>0</v>
      </c>
      <c r="Q279" s="349">
        <f>'２斷絲.IAD.效率'!V279</f>
        <v>0</v>
      </c>
      <c r="R279" s="349">
        <f>'２斷絲.IAD.效率'!W279</f>
        <v>0</v>
      </c>
      <c r="S279" s="349" t="str">
        <f>'２斷絲.IAD.效率'!X279</f>
        <v>停機</v>
      </c>
      <c r="T279" s="349">
        <f>'２斷絲.IAD.效率'!Y279</f>
        <v>0</v>
      </c>
      <c r="U279" s="345" t="str">
        <f>IF(ISNA(VLOOKUP('２斷絲.IAD.效率'!C279,條件!$A$1:$J$1011,10,0)),"",(VLOOKUP('２斷絲.IAD.效率'!C279,條件!$A$1:$J$1011,10,0)))</f>
        <v/>
      </c>
      <c r="V279" s="346" t="str">
        <f>IF(ISNA(VLOOKUP(C279,條件!$A$1:$J$1011,8,0)),"",(VLOOKUP(C279,條件!$A$1:$J$1011,8,0)))</f>
        <v/>
      </c>
      <c r="W279" s="346" t="str">
        <f>IF(ISNA(VLOOKUP(V279,清單!$AG$1:$AH$19,2,1)),"",(VLOOKUP(V279,清單!$AG$1:$AH$19,2,1)))</f>
        <v/>
      </c>
      <c r="X279" s="346" t="str">
        <f>IF(ISNA(VLOOKUP(C279,條件!$A$1:$J$1011,9,0)),"",(VLOOKUP(C279,條件!$A$1:$J$1011,9,0)))</f>
        <v/>
      </c>
      <c r="Y279" s="346">
        <v>24</v>
      </c>
      <c r="Z279" s="346">
        <v>216</v>
      </c>
      <c r="AA279" s="346" t="str">
        <f t="shared" si="18"/>
        <v/>
      </c>
      <c r="AB279" s="350" t="str">
        <f t="shared" si="19"/>
        <v/>
      </c>
    </row>
    <row r="280" spans="1:28">
      <c r="A280" s="348">
        <f>'２斷絲.IAD.效率'!A280</f>
        <v>46149</v>
      </c>
      <c r="B280" s="338" t="str">
        <f>'２斷絲.IAD.效率'!B280</f>
        <v>M03</v>
      </c>
      <c r="C280" s="338" t="str">
        <f>'２斷絲.IAD.效率'!C280</f>
        <v>封存</v>
      </c>
      <c r="D280" s="338">
        <f>'２斷絲.IAD.效率'!D280</f>
        <v>0</v>
      </c>
      <c r="E280" s="349">
        <f>'２斷絲.IAD.效率'!J280</f>
        <v>0</v>
      </c>
      <c r="F280" s="349">
        <f>'２斷絲.IAD.效率'!K280</f>
        <v>0</v>
      </c>
      <c r="G280" s="349" t="str">
        <f>'２斷絲.IAD.效率'!L280</f>
        <v>停機</v>
      </c>
      <c r="H280" s="349">
        <f>'２斷絲.IAD.效率'!M280</f>
        <v>0</v>
      </c>
      <c r="I280" s="349">
        <f>'２斷絲.IAD.效率'!N280</f>
        <v>0</v>
      </c>
      <c r="J280" s="349">
        <f>'２斷絲.IAD.效率'!O280</f>
        <v>0</v>
      </c>
      <c r="K280" s="349" t="str">
        <f>'２斷絲.IAD.效率'!P280</f>
        <v>停機</v>
      </c>
      <c r="L280" s="349">
        <f>'２斷絲.IAD.效率'!Q280</f>
        <v>0</v>
      </c>
      <c r="M280" s="349">
        <f>'２斷絲.IAD.效率'!R280</f>
        <v>0</v>
      </c>
      <c r="N280" s="349">
        <f>'２斷絲.IAD.效率'!S280</f>
        <v>0</v>
      </c>
      <c r="O280" s="349" t="str">
        <f>'２斷絲.IAD.效率'!T280</f>
        <v>停機</v>
      </c>
      <c r="P280" s="349">
        <f>'２斷絲.IAD.效率'!U280</f>
        <v>0</v>
      </c>
      <c r="Q280" s="349">
        <f>'２斷絲.IAD.效率'!V280</f>
        <v>0</v>
      </c>
      <c r="R280" s="349">
        <f>'２斷絲.IAD.效率'!W280</f>
        <v>0</v>
      </c>
      <c r="S280" s="349" t="str">
        <f>'２斷絲.IAD.效率'!X280</f>
        <v>停機</v>
      </c>
      <c r="T280" s="349">
        <f>'２斷絲.IAD.效率'!Y280</f>
        <v>0</v>
      </c>
      <c r="U280" s="345" t="str">
        <f>IF(ISNA(VLOOKUP('２斷絲.IAD.效率'!C280,條件!$A$1:$J$1011,10,0)),"",(VLOOKUP('２斷絲.IAD.效率'!C280,條件!$A$1:$J$1011,10,0)))</f>
        <v/>
      </c>
      <c r="V280" s="346" t="str">
        <f>IF(ISNA(VLOOKUP(C280,條件!$A$1:$J$1011,8,0)),"",(VLOOKUP(C280,條件!$A$1:$J$1011,8,0)))</f>
        <v/>
      </c>
      <c r="W280" s="346" t="str">
        <f>IF(ISNA(VLOOKUP(V280,清單!$AG$1:$AH$19,2,1)),"",(VLOOKUP(V280,清單!$AG$1:$AH$19,2,1)))</f>
        <v/>
      </c>
      <c r="X280" s="346" t="str">
        <f>IF(ISNA(VLOOKUP(C280,條件!$A$1:$J$1011,9,0)),"",(VLOOKUP(C280,條件!$A$1:$J$1011,9,0)))</f>
        <v/>
      </c>
      <c r="Y280" s="346">
        <v>24</v>
      </c>
      <c r="Z280" s="346">
        <v>216</v>
      </c>
      <c r="AA280" s="346" t="str">
        <f t="shared" si="18"/>
        <v/>
      </c>
      <c r="AB280" s="350" t="str">
        <f t="shared" si="19"/>
        <v/>
      </c>
    </row>
    <row r="281" spans="1:28">
      <c r="A281" s="348">
        <f>'２斷絲.IAD.效率'!A281</f>
        <v>46149</v>
      </c>
      <c r="B281" s="338" t="str">
        <f>'２斷絲.IAD.效率'!B281</f>
        <v>M04</v>
      </c>
      <c r="C281" s="338" t="str">
        <f>'２斷絲.IAD.效率'!C281</f>
        <v>封存</v>
      </c>
      <c r="D281" s="338">
        <f>'２斷絲.IAD.效率'!D281</f>
        <v>0</v>
      </c>
      <c r="E281" s="349">
        <f>'２斷絲.IAD.效率'!J281</f>
        <v>0</v>
      </c>
      <c r="F281" s="349">
        <f>'２斷絲.IAD.效率'!K281</f>
        <v>0</v>
      </c>
      <c r="G281" s="349" t="str">
        <f>'２斷絲.IAD.效率'!L281</f>
        <v>停機</v>
      </c>
      <c r="H281" s="349">
        <f>'２斷絲.IAD.效率'!M281</f>
        <v>0</v>
      </c>
      <c r="I281" s="349">
        <f>'２斷絲.IAD.效率'!N281</f>
        <v>0</v>
      </c>
      <c r="J281" s="349">
        <f>'２斷絲.IAD.效率'!O281</f>
        <v>0</v>
      </c>
      <c r="K281" s="349" t="str">
        <f>'２斷絲.IAD.效率'!P281</f>
        <v>停機</v>
      </c>
      <c r="L281" s="349">
        <f>'２斷絲.IAD.效率'!Q281</f>
        <v>0</v>
      </c>
      <c r="M281" s="349">
        <f>'２斷絲.IAD.效率'!R281</f>
        <v>0</v>
      </c>
      <c r="N281" s="349">
        <f>'２斷絲.IAD.效率'!S281</f>
        <v>0</v>
      </c>
      <c r="O281" s="349" t="str">
        <f>'２斷絲.IAD.效率'!T281</f>
        <v>停機</v>
      </c>
      <c r="P281" s="349">
        <f>'２斷絲.IAD.效率'!U281</f>
        <v>0</v>
      </c>
      <c r="Q281" s="349">
        <f>'２斷絲.IAD.效率'!V281</f>
        <v>0</v>
      </c>
      <c r="R281" s="349">
        <f>'２斷絲.IAD.效率'!W281</f>
        <v>0</v>
      </c>
      <c r="S281" s="349" t="str">
        <f>'２斷絲.IAD.效率'!X281</f>
        <v>停機</v>
      </c>
      <c r="T281" s="349">
        <f>'２斷絲.IAD.效率'!Y281</f>
        <v>0</v>
      </c>
      <c r="U281" s="345" t="str">
        <f>IF(ISNA(VLOOKUP('２斷絲.IAD.效率'!C281,條件!$A$1:$J$1011,10,0)),"",(VLOOKUP('２斷絲.IAD.效率'!C281,條件!$A$1:$J$1011,10,0)))</f>
        <v/>
      </c>
      <c r="V281" s="346" t="str">
        <f>IF(ISNA(VLOOKUP(C281,條件!$A$1:$J$1011,8,0)),"",(VLOOKUP(C281,條件!$A$1:$J$1011,8,0)))</f>
        <v/>
      </c>
      <c r="W281" s="346" t="str">
        <f>IF(ISNA(VLOOKUP(V281,清單!$AG$1:$AH$19,2,1)),"",(VLOOKUP(V281,清單!$AG$1:$AH$19,2,1)))</f>
        <v/>
      </c>
      <c r="X281" s="346" t="str">
        <f>IF(ISNA(VLOOKUP(C281,條件!$A$1:$J$1011,9,0)),"",(VLOOKUP(C281,條件!$A$1:$J$1011,9,0)))</f>
        <v/>
      </c>
      <c r="Y281" s="346">
        <v>24</v>
      </c>
      <c r="Z281" s="346">
        <v>216</v>
      </c>
      <c r="AA281" s="346" t="str">
        <f t="shared" si="18"/>
        <v/>
      </c>
      <c r="AB281" s="350" t="str">
        <f t="shared" si="19"/>
        <v/>
      </c>
    </row>
    <row r="282" spans="1:28">
      <c r="A282" s="348">
        <f>'２斷絲.IAD.效率'!A282</f>
        <v>46149</v>
      </c>
      <c r="B282" s="338" t="str">
        <f>'２斷絲.IAD.效率'!B282</f>
        <v>M05</v>
      </c>
      <c r="C282" s="338" t="str">
        <f>'２斷絲.IAD.效率'!C282</f>
        <v>封存</v>
      </c>
      <c r="D282" s="338">
        <f>'２斷絲.IAD.效率'!D282</f>
        <v>0</v>
      </c>
      <c r="E282" s="349">
        <f>'２斷絲.IAD.效率'!J282</f>
        <v>0</v>
      </c>
      <c r="F282" s="349">
        <f>'２斷絲.IAD.效率'!K282</f>
        <v>0</v>
      </c>
      <c r="G282" s="349" t="str">
        <f>'２斷絲.IAD.效率'!L282</f>
        <v>停機</v>
      </c>
      <c r="H282" s="349">
        <f>'２斷絲.IAD.效率'!M282</f>
        <v>0</v>
      </c>
      <c r="I282" s="349">
        <f>'２斷絲.IAD.效率'!N282</f>
        <v>0</v>
      </c>
      <c r="J282" s="349">
        <f>'２斷絲.IAD.效率'!O282</f>
        <v>0</v>
      </c>
      <c r="K282" s="349" t="str">
        <f>'２斷絲.IAD.效率'!P282</f>
        <v>停機</v>
      </c>
      <c r="L282" s="349">
        <f>'２斷絲.IAD.效率'!Q282</f>
        <v>0</v>
      </c>
      <c r="M282" s="349">
        <f>'２斷絲.IAD.效率'!R282</f>
        <v>0</v>
      </c>
      <c r="N282" s="349">
        <f>'２斷絲.IAD.效率'!S282</f>
        <v>0</v>
      </c>
      <c r="O282" s="349" t="str">
        <f>'２斷絲.IAD.效率'!T282</f>
        <v>停機</v>
      </c>
      <c r="P282" s="349">
        <f>'２斷絲.IAD.效率'!U282</f>
        <v>0</v>
      </c>
      <c r="Q282" s="349">
        <f>'２斷絲.IAD.效率'!V282</f>
        <v>0</v>
      </c>
      <c r="R282" s="349">
        <f>'２斷絲.IAD.效率'!W282</f>
        <v>0</v>
      </c>
      <c r="S282" s="349" t="str">
        <f>'２斷絲.IAD.效率'!X282</f>
        <v>停機</v>
      </c>
      <c r="T282" s="349">
        <f>'２斷絲.IAD.效率'!Y282</f>
        <v>0</v>
      </c>
      <c r="U282" s="345" t="str">
        <f>IF(ISNA(VLOOKUP('２斷絲.IAD.效率'!C282,條件!$A$1:$J$1011,10,0)),"",(VLOOKUP('２斷絲.IAD.效率'!C282,條件!$A$1:$J$1011,10,0)))</f>
        <v/>
      </c>
      <c r="V282" s="346" t="str">
        <f>IF(ISNA(VLOOKUP(C282,條件!$A$1:$J$1011,8,0)),"",(VLOOKUP(C282,條件!$A$1:$J$1011,8,0)))</f>
        <v/>
      </c>
      <c r="W282" s="346" t="str">
        <f>IF(ISNA(VLOOKUP(V282,清單!$AG$1:$AH$19,2,1)),"",(VLOOKUP(V282,清單!$AG$1:$AH$19,2,1)))</f>
        <v/>
      </c>
      <c r="X282" s="346" t="str">
        <f>IF(ISNA(VLOOKUP(C282,條件!$A$1:$J$1011,9,0)),"",(VLOOKUP(C282,條件!$A$1:$J$1011,9,0)))</f>
        <v/>
      </c>
      <c r="Y282" s="346">
        <v>24</v>
      </c>
      <c r="Z282" s="346">
        <v>216</v>
      </c>
      <c r="AA282" s="346" t="str">
        <f t="shared" si="18"/>
        <v/>
      </c>
      <c r="AB282" s="350" t="str">
        <f t="shared" si="19"/>
        <v/>
      </c>
    </row>
    <row r="283" spans="1:28">
      <c r="A283" s="348">
        <f>'２斷絲.IAD.效率'!A283</f>
        <v>46149</v>
      </c>
      <c r="B283" s="338" t="str">
        <f>'２斷絲.IAD.效率'!B283</f>
        <v>M06</v>
      </c>
      <c r="C283" s="338" t="str">
        <f>'２斷絲.IAD.效率'!C283</f>
        <v>封存</v>
      </c>
      <c r="D283" s="338">
        <f>'２斷絲.IAD.效率'!D283</f>
        <v>0</v>
      </c>
      <c r="E283" s="349">
        <f>'２斷絲.IAD.效率'!J283</f>
        <v>0</v>
      </c>
      <c r="F283" s="349">
        <f>'２斷絲.IAD.效率'!K283</f>
        <v>0</v>
      </c>
      <c r="G283" s="349" t="str">
        <f>'２斷絲.IAD.效率'!L283</f>
        <v>停機</v>
      </c>
      <c r="H283" s="349">
        <f>'２斷絲.IAD.效率'!M283</f>
        <v>0</v>
      </c>
      <c r="I283" s="349">
        <f>'２斷絲.IAD.效率'!N283</f>
        <v>0</v>
      </c>
      <c r="J283" s="349">
        <f>'２斷絲.IAD.效率'!O283</f>
        <v>0</v>
      </c>
      <c r="K283" s="349" t="str">
        <f>'２斷絲.IAD.效率'!P283</f>
        <v>停機</v>
      </c>
      <c r="L283" s="349">
        <f>'２斷絲.IAD.效率'!Q283</f>
        <v>0</v>
      </c>
      <c r="M283" s="349">
        <f>'２斷絲.IAD.效率'!R283</f>
        <v>0</v>
      </c>
      <c r="N283" s="349">
        <f>'２斷絲.IAD.效率'!S283</f>
        <v>0</v>
      </c>
      <c r="O283" s="349" t="str">
        <f>'２斷絲.IAD.效率'!T283</f>
        <v>停機</v>
      </c>
      <c r="P283" s="349">
        <f>'２斷絲.IAD.效率'!U283</f>
        <v>0</v>
      </c>
      <c r="Q283" s="349">
        <f>'２斷絲.IAD.效率'!V283</f>
        <v>0</v>
      </c>
      <c r="R283" s="349">
        <f>'２斷絲.IAD.效率'!W283</f>
        <v>0</v>
      </c>
      <c r="S283" s="349" t="str">
        <f>'２斷絲.IAD.效率'!X283</f>
        <v>停機</v>
      </c>
      <c r="T283" s="349">
        <f>'２斷絲.IAD.效率'!Y283</f>
        <v>0</v>
      </c>
      <c r="U283" s="345" t="str">
        <f>IF(ISNA(VLOOKUP('２斷絲.IAD.效率'!C283,條件!$A$1:$J$1011,10,0)),"",(VLOOKUP('２斷絲.IAD.效率'!C283,條件!$A$1:$J$1011,10,0)))</f>
        <v/>
      </c>
      <c r="V283" s="346" t="str">
        <f>IF(ISNA(VLOOKUP(C283,條件!$A$1:$J$1011,8,0)),"",(VLOOKUP(C283,條件!$A$1:$J$1011,8,0)))</f>
        <v/>
      </c>
      <c r="W283" s="346" t="str">
        <f>IF(ISNA(VLOOKUP(V283,清單!$AG$1:$AH$19,2,1)),"",(VLOOKUP(V283,清單!$AG$1:$AH$19,2,1)))</f>
        <v/>
      </c>
      <c r="X283" s="346" t="str">
        <f>IF(ISNA(VLOOKUP(C283,條件!$A$1:$J$1011,9,0)),"",(VLOOKUP(C283,條件!$A$1:$J$1011,9,0)))</f>
        <v/>
      </c>
      <c r="Y283" s="346">
        <v>24</v>
      </c>
      <c r="Z283" s="346">
        <v>216</v>
      </c>
      <c r="AA283" s="346" t="str">
        <f t="shared" si="18"/>
        <v/>
      </c>
      <c r="AB283" s="350" t="str">
        <f t="shared" si="19"/>
        <v/>
      </c>
    </row>
    <row r="284" spans="1:28">
      <c r="A284" s="348">
        <f>'２斷絲.IAD.效率'!A284</f>
        <v>46149</v>
      </c>
      <c r="B284" s="338" t="str">
        <f>'２斷絲.IAD.效率'!B284</f>
        <v>M07</v>
      </c>
      <c r="C284" s="338" t="str">
        <f>'２斷絲.IAD.效率'!C284</f>
        <v>封存</v>
      </c>
      <c r="D284" s="338">
        <f>'２斷絲.IAD.效率'!D284</f>
        <v>0</v>
      </c>
      <c r="E284" s="349">
        <f>'２斷絲.IAD.效率'!J284</f>
        <v>0</v>
      </c>
      <c r="F284" s="349">
        <f>'２斷絲.IAD.效率'!K284</f>
        <v>0</v>
      </c>
      <c r="G284" s="349" t="str">
        <f>'２斷絲.IAD.效率'!L284</f>
        <v>停機</v>
      </c>
      <c r="H284" s="349">
        <f>'２斷絲.IAD.效率'!M284</f>
        <v>0</v>
      </c>
      <c r="I284" s="349">
        <f>'２斷絲.IAD.效率'!N284</f>
        <v>0</v>
      </c>
      <c r="J284" s="349">
        <f>'２斷絲.IAD.效率'!O284</f>
        <v>0</v>
      </c>
      <c r="K284" s="349" t="str">
        <f>'２斷絲.IAD.效率'!P284</f>
        <v>停機</v>
      </c>
      <c r="L284" s="349">
        <f>'２斷絲.IAD.效率'!Q284</f>
        <v>0</v>
      </c>
      <c r="M284" s="349">
        <f>'２斷絲.IAD.效率'!R284</f>
        <v>0</v>
      </c>
      <c r="N284" s="349">
        <f>'２斷絲.IAD.效率'!S284</f>
        <v>0</v>
      </c>
      <c r="O284" s="349" t="str">
        <f>'２斷絲.IAD.效率'!T284</f>
        <v>停機</v>
      </c>
      <c r="P284" s="349">
        <f>'２斷絲.IAD.效率'!U284</f>
        <v>0</v>
      </c>
      <c r="Q284" s="349">
        <f>'２斷絲.IAD.效率'!V284</f>
        <v>0</v>
      </c>
      <c r="R284" s="349">
        <f>'２斷絲.IAD.效率'!W284</f>
        <v>0</v>
      </c>
      <c r="S284" s="349" t="str">
        <f>'２斷絲.IAD.效率'!X284</f>
        <v>停機</v>
      </c>
      <c r="T284" s="349">
        <f>'２斷絲.IAD.效率'!Y284</f>
        <v>0</v>
      </c>
      <c r="U284" s="345" t="str">
        <f>IF(ISNA(VLOOKUP('２斷絲.IAD.效率'!C284,條件!$A$1:$J$1011,10,0)),"",(VLOOKUP('２斷絲.IAD.效率'!C284,條件!$A$1:$J$1011,10,0)))</f>
        <v/>
      </c>
      <c r="V284" s="346" t="str">
        <f>IF(ISNA(VLOOKUP(C284,條件!$A$1:$J$1011,8,0)),"",(VLOOKUP(C284,條件!$A$1:$J$1011,8,0)))</f>
        <v/>
      </c>
      <c r="W284" s="346" t="str">
        <f>IF(ISNA(VLOOKUP(V284,清單!$AG$1:$AH$19,2,1)),"",(VLOOKUP(V284,清單!$AG$1:$AH$19,2,1)))</f>
        <v/>
      </c>
      <c r="X284" s="346" t="str">
        <f>IF(ISNA(VLOOKUP(C284,條件!$A$1:$J$1011,9,0)),"",(VLOOKUP(C284,條件!$A$1:$J$1011,9,0)))</f>
        <v/>
      </c>
      <c r="Y284" s="346">
        <v>24</v>
      </c>
      <c r="Z284" s="346">
        <v>216</v>
      </c>
      <c r="AA284" s="346" t="str">
        <f t="shared" si="18"/>
        <v/>
      </c>
      <c r="AB284" s="350" t="str">
        <f t="shared" si="19"/>
        <v/>
      </c>
    </row>
    <row r="285" spans="1:28">
      <c r="A285" s="348">
        <f>'２斷絲.IAD.效率'!A285</f>
        <v>46149</v>
      </c>
      <c r="B285" s="338" t="str">
        <f>'２斷絲.IAD.效率'!B285</f>
        <v>M08</v>
      </c>
      <c r="C285" s="338" t="str">
        <f>'２斷絲.IAD.效率'!C285</f>
        <v>封存</v>
      </c>
      <c r="D285" s="338">
        <f>'２斷絲.IAD.效率'!D285</f>
        <v>0</v>
      </c>
      <c r="E285" s="349">
        <f>'２斷絲.IAD.效率'!J285</f>
        <v>0</v>
      </c>
      <c r="F285" s="349">
        <f>'２斷絲.IAD.效率'!K285</f>
        <v>0</v>
      </c>
      <c r="G285" s="349" t="str">
        <f>'２斷絲.IAD.效率'!L285</f>
        <v>停機</v>
      </c>
      <c r="H285" s="349">
        <f>'２斷絲.IAD.效率'!M285</f>
        <v>0</v>
      </c>
      <c r="I285" s="349">
        <f>'２斷絲.IAD.效率'!N285</f>
        <v>0</v>
      </c>
      <c r="J285" s="349">
        <f>'２斷絲.IAD.效率'!O285</f>
        <v>0</v>
      </c>
      <c r="K285" s="349" t="str">
        <f>'２斷絲.IAD.效率'!P285</f>
        <v>停機</v>
      </c>
      <c r="L285" s="349">
        <f>'２斷絲.IAD.效率'!Q285</f>
        <v>0</v>
      </c>
      <c r="M285" s="349">
        <f>'２斷絲.IAD.效率'!R285</f>
        <v>0</v>
      </c>
      <c r="N285" s="349">
        <f>'２斷絲.IAD.效率'!S285</f>
        <v>0</v>
      </c>
      <c r="O285" s="349" t="str">
        <f>'２斷絲.IAD.效率'!T285</f>
        <v>停機</v>
      </c>
      <c r="P285" s="349">
        <f>'２斷絲.IAD.效率'!U285</f>
        <v>0</v>
      </c>
      <c r="Q285" s="349">
        <f>'２斷絲.IAD.效率'!V285</f>
        <v>0</v>
      </c>
      <c r="R285" s="349">
        <f>'２斷絲.IAD.效率'!W285</f>
        <v>0</v>
      </c>
      <c r="S285" s="349" t="str">
        <f>'２斷絲.IAD.效率'!X285</f>
        <v>停機</v>
      </c>
      <c r="T285" s="349">
        <f>'２斷絲.IAD.效率'!Y285</f>
        <v>0</v>
      </c>
      <c r="U285" s="345" t="str">
        <f>IF(ISNA(VLOOKUP('２斷絲.IAD.效率'!C285,條件!$A$1:$J$1011,10,0)),"",(VLOOKUP('２斷絲.IAD.效率'!C285,條件!$A$1:$J$1011,10,0)))</f>
        <v/>
      </c>
      <c r="V285" s="346" t="str">
        <f>IF(ISNA(VLOOKUP(C285,條件!$A$1:$J$1011,8,0)),"",(VLOOKUP(C285,條件!$A$1:$J$1011,8,0)))</f>
        <v/>
      </c>
      <c r="W285" s="346" t="str">
        <f>IF(ISNA(VLOOKUP(V285,清單!$AG$1:$AH$19,2,1)),"",(VLOOKUP(V285,清單!$AG$1:$AH$19,2,1)))</f>
        <v/>
      </c>
      <c r="X285" s="346" t="str">
        <f>IF(ISNA(VLOOKUP(C285,條件!$A$1:$J$1011,9,0)),"",(VLOOKUP(C285,條件!$A$1:$J$1011,9,0)))</f>
        <v/>
      </c>
      <c r="Y285" s="346">
        <v>24</v>
      </c>
      <c r="Z285" s="346">
        <v>216</v>
      </c>
      <c r="AA285" s="346" t="str">
        <f t="shared" si="18"/>
        <v/>
      </c>
      <c r="AB285" s="350" t="str">
        <f t="shared" si="19"/>
        <v/>
      </c>
    </row>
    <row r="286" spans="1:28">
      <c r="A286" s="348">
        <f>'２斷絲.IAD.效率'!A286</f>
        <v>46150</v>
      </c>
      <c r="B286" s="338" t="str">
        <f>'２斷絲.IAD.效率'!B286</f>
        <v>A07</v>
      </c>
      <c r="C286" s="338" t="str">
        <f>'２斷絲.IAD.效率'!C286</f>
        <v>停機</v>
      </c>
      <c r="D286" s="338">
        <f>'２斷絲.IAD.效率'!D286</f>
        <v>0</v>
      </c>
      <c r="E286" s="349">
        <f>'２斷絲.IAD.效率'!J286</f>
        <v>0</v>
      </c>
      <c r="F286" s="349">
        <f>'２斷絲.IAD.效率'!K286</f>
        <v>0</v>
      </c>
      <c r="G286" s="349" t="str">
        <f>'２斷絲.IAD.效率'!L286</f>
        <v>停機</v>
      </c>
      <c r="H286" s="349">
        <f>'２斷絲.IAD.效率'!M286</f>
        <v>0</v>
      </c>
      <c r="I286" s="349">
        <f>'２斷絲.IAD.效率'!N286</f>
        <v>0</v>
      </c>
      <c r="J286" s="349">
        <f>'２斷絲.IAD.效率'!O286</f>
        <v>0</v>
      </c>
      <c r="K286" s="349" t="str">
        <f>'２斷絲.IAD.效率'!P286</f>
        <v>停機</v>
      </c>
      <c r="L286" s="349">
        <f>'２斷絲.IAD.效率'!Q286</f>
        <v>0</v>
      </c>
      <c r="M286" s="349">
        <f>'２斷絲.IAD.效率'!R286</f>
        <v>0</v>
      </c>
      <c r="N286" s="349">
        <f>'２斷絲.IAD.效率'!S286</f>
        <v>0</v>
      </c>
      <c r="O286" s="349" t="str">
        <f>'２斷絲.IAD.效率'!T286</f>
        <v>停機</v>
      </c>
      <c r="P286" s="349">
        <f>'２斷絲.IAD.效率'!U286</f>
        <v>0</v>
      </c>
      <c r="Q286" s="349">
        <f>'２斷絲.IAD.效率'!V286</f>
        <v>0</v>
      </c>
      <c r="R286" s="349">
        <f>'２斷絲.IAD.效率'!W286</f>
        <v>0</v>
      </c>
      <c r="S286" s="349" t="str">
        <f>'２斷絲.IAD.效率'!X286</f>
        <v>停機</v>
      </c>
      <c r="T286" s="349">
        <f>'２斷絲.IAD.效率'!Y286</f>
        <v>0</v>
      </c>
      <c r="U286" s="345" t="str">
        <f>IF(ISNA(VLOOKUP('２斷絲.IAD.效率'!C286,條件!$A$1:$J$1011,10,0)),"",(VLOOKUP('２斷絲.IAD.效率'!C286,條件!$A$1:$J$1011,10,0)))</f>
        <v/>
      </c>
      <c r="V286" s="346" t="str">
        <f>IF(ISNA(VLOOKUP(C286,條件!$A$1:$J$1011,8,0)),"",(VLOOKUP(C286,條件!$A$1:$J$1011,8,0)))</f>
        <v/>
      </c>
      <c r="W286" s="346" t="str">
        <f>IF(ISNA(VLOOKUP(V286,清單!$AG$1:$AH$19,2,1)),"",(VLOOKUP(V286,清單!$AG$1:$AH$19,2,1)))</f>
        <v/>
      </c>
      <c r="X286" s="346" t="str">
        <f>IF(ISNA(VLOOKUP(C286,條件!$A$1:$J$1011,9,0)),"",(VLOOKUP(C286,條件!$A$1:$J$1011,9,0)))</f>
        <v/>
      </c>
      <c r="Y286" s="346">
        <v>24</v>
      </c>
      <c r="Z286" s="346">
        <v>216</v>
      </c>
      <c r="AA286" s="346" t="str">
        <f t="shared" si="18"/>
        <v/>
      </c>
      <c r="AB286" s="350" t="str">
        <f t="shared" si="19"/>
        <v/>
      </c>
    </row>
    <row r="287" spans="1:28">
      <c r="A287" s="348">
        <f>'２斷絲.IAD.效率'!A287</f>
        <v>46150</v>
      </c>
      <c r="B287" s="338" t="str">
        <f>'２斷絲.IAD.效率'!B287</f>
        <v>A08</v>
      </c>
      <c r="C287" s="338" t="str">
        <f>'２斷絲.IAD.效率'!C287</f>
        <v>2FA032</v>
      </c>
      <c r="D287" s="338">
        <f>'２斷絲.IAD.效率'!D287</f>
        <v>0</v>
      </c>
      <c r="E287" s="349">
        <f>'２斷絲.IAD.效率'!J287</f>
        <v>10</v>
      </c>
      <c r="F287" s="349">
        <f>'２斷絲.IAD.效率'!K287</f>
        <v>0</v>
      </c>
      <c r="G287" s="349">
        <f>'２斷絲.IAD.效率'!L287</f>
        <v>8967</v>
      </c>
      <c r="H287" s="349">
        <f>'２斷絲.IAD.效率'!M287</f>
        <v>8588</v>
      </c>
      <c r="I287" s="349">
        <f>'２斷絲.IAD.效率'!N287</f>
        <v>12</v>
      </c>
      <c r="J287" s="349">
        <f>'２斷絲.IAD.效率'!O287</f>
        <v>0</v>
      </c>
      <c r="K287" s="349">
        <f>'２斷絲.IAD.效率'!P287</f>
        <v>8928</v>
      </c>
      <c r="L287" s="349">
        <f>'２斷絲.IAD.效率'!Q287</f>
        <v>8440</v>
      </c>
      <c r="M287" s="349">
        <f>'２斷絲.IAD.效率'!R287</f>
        <v>4</v>
      </c>
      <c r="N287" s="349">
        <f>'２斷絲.IAD.效率'!S287</f>
        <v>0</v>
      </c>
      <c r="O287" s="349">
        <f>'２斷絲.IAD.效率'!T287</f>
        <v>8817</v>
      </c>
      <c r="P287" s="349">
        <f>'２斷絲.IAD.效率'!U287</f>
        <v>8539</v>
      </c>
      <c r="Q287" s="349">
        <f>'２斷絲.IAD.效率'!V287</f>
        <v>20</v>
      </c>
      <c r="R287" s="349">
        <f>'２斷絲.IAD.效率'!W287</f>
        <v>0</v>
      </c>
      <c r="S287" s="349">
        <f>'２斷絲.IAD.效率'!X287</f>
        <v>8670</v>
      </c>
      <c r="T287" s="349">
        <f>'２斷絲.IAD.效率'!Y287</f>
        <v>8545</v>
      </c>
      <c r="U287" s="345" t="str">
        <f>IF(ISNA(VLOOKUP('２斷絲.IAD.效率'!C287,條件!$A$1:$J$1011,10,0)),"",(VLOOKUP('２斷絲.IAD.效率'!C287,條件!$A$1:$J$1011,10,0)))</f>
        <v>低壓</v>
      </c>
      <c r="V287" s="346" t="str">
        <f>IF(ISNA(VLOOKUP(C287,條件!$A$1:$J$1011,8,0)),"",(VLOOKUP(C287,條件!$A$1:$J$1011,8,0)))</f>
        <v>P203</v>
      </c>
      <c r="W287" s="346">
        <f>IF(ISNA(VLOOKUP(V287,清單!$AG$1:$AH$19,2,1)),"",(VLOOKUP(V287,清單!$AG$1:$AH$19,2,1)))</f>
        <v>0.91100000000000003</v>
      </c>
      <c r="X287" s="346">
        <f>IF(ISNA(VLOOKUP(C287,條件!$A$1:$J$1011,9,0)),"",(VLOOKUP(C287,條件!$A$1:$J$1011,9,0)))</f>
        <v>1.8</v>
      </c>
      <c r="Y287" s="346">
        <v>24</v>
      </c>
      <c r="Z287" s="346">
        <v>216</v>
      </c>
      <c r="AA287" s="346">
        <f t="shared" si="18"/>
        <v>2.8</v>
      </c>
      <c r="AB287" s="350">
        <f t="shared" si="19"/>
        <v>13223.3472</v>
      </c>
    </row>
    <row r="288" spans="1:28">
      <c r="A288" s="348">
        <f>'２斷絲.IAD.效率'!A288</f>
        <v>46150</v>
      </c>
      <c r="B288" s="338" t="str">
        <f>'２斷絲.IAD.效率'!B288</f>
        <v>A09</v>
      </c>
      <c r="C288" s="338" t="str">
        <f>'２斷絲.IAD.效率'!C288</f>
        <v>2F42S2</v>
      </c>
      <c r="D288" s="338" t="str">
        <f>'２斷絲.IAD.效率'!D288</f>
        <v>K</v>
      </c>
      <c r="E288" s="349">
        <f>'２斷絲.IAD.效率'!J288</f>
        <v>0</v>
      </c>
      <c r="F288" s="349">
        <f>'２斷絲.IAD.效率'!K288</f>
        <v>0</v>
      </c>
      <c r="G288" s="349" t="str">
        <f>'２斷絲.IAD.效率'!L288</f>
        <v>停機</v>
      </c>
      <c r="H288" s="349">
        <f>'２斷絲.IAD.效率'!M288</f>
        <v>0</v>
      </c>
      <c r="I288" s="349">
        <f>'２斷絲.IAD.效率'!N288</f>
        <v>0</v>
      </c>
      <c r="J288" s="349">
        <f>'２斷絲.IAD.效率'!O288</f>
        <v>0</v>
      </c>
      <c r="K288" s="349" t="str">
        <f>'２斷絲.IAD.效率'!P288</f>
        <v>停機</v>
      </c>
      <c r="L288" s="349">
        <f>'２斷絲.IAD.效率'!Q288</f>
        <v>0</v>
      </c>
      <c r="M288" s="349">
        <f>'２斷絲.IAD.效率'!R288</f>
        <v>0</v>
      </c>
      <c r="N288" s="349">
        <f>'２斷絲.IAD.效率'!S288</f>
        <v>0</v>
      </c>
      <c r="O288" s="349" t="str">
        <f>'２斷絲.IAD.效率'!T288</f>
        <v>停機</v>
      </c>
      <c r="P288" s="349">
        <f>'２斷絲.IAD.效率'!U288</f>
        <v>0</v>
      </c>
      <c r="Q288" s="349">
        <f>'２斷絲.IAD.效率'!V288</f>
        <v>0</v>
      </c>
      <c r="R288" s="349">
        <f>'２斷絲.IAD.效率'!W288</f>
        <v>0</v>
      </c>
      <c r="S288" s="349" t="str">
        <f>'２斷絲.IAD.效率'!X288</f>
        <v>停機</v>
      </c>
      <c r="T288" s="349">
        <f>'２斷絲.IAD.效率'!Y288</f>
        <v>0</v>
      </c>
      <c r="U288" s="345" t="str">
        <f>IF(ISNA(VLOOKUP('２斷絲.IAD.效率'!C288,條件!$A$1:$J$1011,10,0)),"",(VLOOKUP('２斷絲.IAD.效率'!C288,條件!$A$1:$J$1011,10,0)))</f>
        <v>低壓</v>
      </c>
      <c r="V288" s="346" t="str">
        <f>IF(ISNA(VLOOKUP(C288,條件!$A$1:$J$1011,8,0)),"",(VLOOKUP(C288,條件!$A$1:$J$1011,8,0)))</f>
        <v>P204</v>
      </c>
      <c r="W288" s="346">
        <f>IF(ISNA(VLOOKUP(V288,清單!$AG$1:$AH$19,2,1)),"",(VLOOKUP(V288,清單!$AG$1:$AH$19,2,1)))</f>
        <v>1.1890000000000001</v>
      </c>
      <c r="X288" s="346">
        <f>IF(ISNA(VLOOKUP(C288,條件!$A$1:$J$1011,9,0)),"",(VLOOKUP(C288,條件!$A$1:$J$1011,9,0)))</f>
        <v>2.2999999999999998</v>
      </c>
      <c r="Y288" s="346">
        <v>24</v>
      </c>
      <c r="Z288" s="346">
        <v>216</v>
      </c>
      <c r="AA288" s="346">
        <f t="shared" si="18"/>
        <v>3.3</v>
      </c>
      <c r="AB288" s="350">
        <f t="shared" si="19"/>
        <v>20340.460800000001</v>
      </c>
    </row>
    <row r="289" spans="1:28">
      <c r="A289" s="348">
        <f>'２斷絲.IAD.效率'!A289</f>
        <v>46150</v>
      </c>
      <c r="B289" s="338" t="str">
        <f>'２斷絲.IAD.效率'!B289</f>
        <v>A09</v>
      </c>
      <c r="C289" s="338" t="str">
        <f>'２斷絲.IAD.效率'!C289</f>
        <v>2F43L2</v>
      </c>
      <c r="D289" s="338" t="str">
        <f>'２斷絲.IAD.效率'!D289</f>
        <v>K</v>
      </c>
      <c r="E289" s="349">
        <f>'２斷絲.IAD.效率'!J289</f>
        <v>0</v>
      </c>
      <c r="F289" s="349">
        <f>'２斷絲.IAD.效率'!K289</f>
        <v>0</v>
      </c>
      <c r="G289" s="349" t="str">
        <f>'２斷絲.IAD.效率'!L289</f>
        <v>停機</v>
      </c>
      <c r="H289" s="349">
        <f>'２斷絲.IAD.效率'!M289</f>
        <v>0</v>
      </c>
      <c r="I289" s="349">
        <f>'２斷絲.IAD.效率'!N289</f>
        <v>0</v>
      </c>
      <c r="J289" s="349">
        <f>'２斷絲.IAD.效率'!O289</f>
        <v>0</v>
      </c>
      <c r="K289" s="349" t="str">
        <f>'２斷絲.IAD.效率'!P289</f>
        <v>停機</v>
      </c>
      <c r="L289" s="349">
        <f>'２斷絲.IAD.效率'!Q289</f>
        <v>0</v>
      </c>
      <c r="M289" s="349">
        <f>'２斷絲.IAD.效率'!R289</f>
        <v>0</v>
      </c>
      <c r="N289" s="349">
        <f>'２斷絲.IAD.效率'!S289</f>
        <v>0</v>
      </c>
      <c r="O289" s="349" t="str">
        <f>'２斷絲.IAD.效率'!T289</f>
        <v>停機</v>
      </c>
      <c r="P289" s="349" t="str">
        <f>'２斷絲.IAD.效率'!U289</f>
        <v>開車</v>
      </c>
      <c r="Q289" s="349">
        <f>'２斷絲.IAD.效率'!V289</f>
        <v>8</v>
      </c>
      <c r="R289" s="349">
        <f>'２斷絲.IAD.效率'!W289</f>
        <v>0</v>
      </c>
      <c r="S289" s="349">
        <f>'２斷絲.IAD.效率'!X289</f>
        <v>0</v>
      </c>
      <c r="T289" s="349" t="str">
        <f>'２斷絲.IAD.效率'!Y289</f>
        <v>停機</v>
      </c>
      <c r="U289" s="345" t="str">
        <f>IF(ISNA(VLOOKUP('２斷絲.IAD.效率'!C289,條件!$A$1:$J$1011,10,0)),"",(VLOOKUP('２斷絲.IAD.效率'!C289,條件!$A$1:$J$1011,10,0)))</f>
        <v>低壓</v>
      </c>
      <c r="V289" s="346" t="str">
        <f>IF(ISNA(VLOOKUP(C289,條件!$A$1:$J$1011,8,0)),"",(VLOOKUP(C289,條件!$A$1:$J$1011,8,0)))</f>
        <v>P204</v>
      </c>
      <c r="W289" s="346">
        <f>IF(ISNA(VLOOKUP(V289,清單!$AG$1:$AH$19,2,1)),"",(VLOOKUP(V289,清單!$AG$1:$AH$19,2,1)))</f>
        <v>1.1890000000000001</v>
      </c>
      <c r="X289" s="346">
        <f>IF(ISNA(VLOOKUP(C289,條件!$A$1:$J$1011,9,0)),"",(VLOOKUP(C289,條件!$A$1:$J$1011,9,0)))</f>
        <v>2.2999999999999998</v>
      </c>
      <c r="Y289" s="346">
        <v>24</v>
      </c>
      <c r="Z289" s="346">
        <v>216</v>
      </c>
      <c r="AA289" s="346">
        <f t="shared" si="18"/>
        <v>3.3</v>
      </c>
      <c r="AB289" s="350">
        <f t="shared" si="19"/>
        <v>20340.460800000001</v>
      </c>
    </row>
    <row r="290" spans="1:28">
      <c r="A290" s="348">
        <f>'２斷絲.IAD.效率'!A290</f>
        <v>46150</v>
      </c>
      <c r="B290" s="338" t="str">
        <f>'２斷絲.IAD.效率'!B290</f>
        <v>A10</v>
      </c>
      <c r="C290" s="338" t="str">
        <f>'２斷絲.IAD.效率'!C290</f>
        <v>2F43E2</v>
      </c>
      <c r="D290" s="338">
        <f>'２斷絲.IAD.效率'!D290</f>
        <v>0</v>
      </c>
      <c r="E290" s="349">
        <f>'２斷絲.IAD.效率'!J290</f>
        <v>24</v>
      </c>
      <c r="F290" s="349">
        <f>'２斷絲.IAD.效率'!K290</f>
        <v>0</v>
      </c>
      <c r="G290" s="349">
        <f>'２斷絲.IAD.效率'!L290</f>
        <v>9482</v>
      </c>
      <c r="H290" s="349" t="str">
        <f>'２斷絲.IAD.效率'!M290</f>
        <v>停機</v>
      </c>
      <c r="I290" s="349">
        <f>'２斷絲.IAD.效率'!N290</f>
        <v>3</v>
      </c>
      <c r="J290" s="349">
        <f>'２斷絲.IAD.效率'!O290</f>
        <v>0</v>
      </c>
      <c r="K290" s="349">
        <f>'２斷絲.IAD.效率'!P290</f>
        <v>9607</v>
      </c>
      <c r="L290" s="349">
        <f>'２斷絲.IAD.效率'!Q290</f>
        <v>0</v>
      </c>
      <c r="M290" s="349">
        <f>'２斷絲.IAD.效率'!R290</f>
        <v>1</v>
      </c>
      <c r="N290" s="349">
        <f>'２斷絲.IAD.效率'!S290</f>
        <v>0</v>
      </c>
      <c r="O290" s="349">
        <f>'２斷絲.IAD.效率'!T290</f>
        <v>9655</v>
      </c>
      <c r="P290" s="349" t="str">
        <f>'２斷絲.IAD.效率'!U290</f>
        <v>停機</v>
      </c>
      <c r="Q290" s="349">
        <f>'２斷絲.IAD.效率'!V290</f>
        <v>12</v>
      </c>
      <c r="R290" s="349">
        <f>'２斷絲.IAD.效率'!W290</f>
        <v>0</v>
      </c>
      <c r="S290" s="349">
        <f>'２斷絲.IAD.效率'!X290</f>
        <v>9552</v>
      </c>
      <c r="T290" s="349" t="str">
        <f>'２斷絲.IAD.效率'!Y290</f>
        <v>停機</v>
      </c>
      <c r="U290" s="345" t="str">
        <f>IF(ISNA(VLOOKUP('２斷絲.IAD.效率'!C290,條件!$A$1:$J$1011,10,0)),"",(VLOOKUP('２斷絲.IAD.效率'!C290,條件!$A$1:$J$1011,10,0)))</f>
        <v>高壓</v>
      </c>
      <c r="V290" s="346" t="str">
        <f>IF(ISNA(VLOOKUP(C290,條件!$A$1:$J$1011,8,0)),"",(VLOOKUP(C290,條件!$A$1:$J$1011,8,0)))</f>
        <v>P203</v>
      </c>
      <c r="W290" s="346">
        <f>IF(ISNA(VLOOKUP(V290,清單!$AG$1:$AH$19,2,1)),"",(VLOOKUP(V290,清單!$AG$1:$AH$19,2,1)))</f>
        <v>0.91100000000000003</v>
      </c>
      <c r="X290" s="346">
        <f>IF(ISNA(VLOOKUP(C290,條件!$A$1:$J$1011,9,0)),"",(VLOOKUP(C290,條件!$A$1:$J$1011,9,0)))</f>
        <v>3.2</v>
      </c>
      <c r="Y290" s="346">
        <v>24</v>
      </c>
      <c r="Z290" s="346">
        <v>216</v>
      </c>
      <c r="AA290" s="346">
        <f t="shared" si="18"/>
        <v>4.2</v>
      </c>
      <c r="AB290" s="350">
        <f t="shared" si="19"/>
        <v>19835.020800000002</v>
      </c>
    </row>
    <row r="291" spans="1:28">
      <c r="A291" s="348">
        <f>'２斷絲.IAD.效率'!A291</f>
        <v>46150</v>
      </c>
      <c r="B291" s="338" t="str">
        <f>'２斷絲.IAD.效率'!B291</f>
        <v>A11</v>
      </c>
      <c r="C291" s="338" t="str">
        <f>'２斷絲.IAD.效率'!C291</f>
        <v>2F1YR2</v>
      </c>
      <c r="D291" s="338">
        <f>'２斷絲.IAD.效率'!D291</f>
        <v>0</v>
      </c>
      <c r="E291" s="349">
        <f>'２斷絲.IAD.效率'!J291</f>
        <v>15</v>
      </c>
      <c r="F291" s="349">
        <f>'２斷絲.IAD.效率'!K291</f>
        <v>0</v>
      </c>
      <c r="G291" s="349">
        <f>'２斷絲.IAD.效率'!L291</f>
        <v>8339</v>
      </c>
      <c r="H291" s="349">
        <f>'２斷絲.IAD.效率'!M291</f>
        <v>9030</v>
      </c>
      <c r="I291" s="349">
        <f>'２斷絲.IAD.效率'!N291</f>
        <v>0</v>
      </c>
      <c r="J291" s="349">
        <f>'２斷絲.IAD.效率'!O291</f>
        <v>0</v>
      </c>
      <c r="K291" s="349">
        <f>'２斷絲.IAD.效率'!P291</f>
        <v>8203</v>
      </c>
      <c r="L291" s="349">
        <f>'２斷絲.IAD.效率'!Q291</f>
        <v>8881</v>
      </c>
      <c r="M291" s="349">
        <f>'２斷絲.IAD.效率'!R291</f>
        <v>13</v>
      </c>
      <c r="N291" s="349">
        <f>'２斷絲.IAD.效率'!S291</f>
        <v>0</v>
      </c>
      <c r="O291" s="349">
        <f>'２斷絲.IAD.效率'!T291</f>
        <v>8013</v>
      </c>
      <c r="P291" s="349">
        <f>'２斷絲.IAD.效率'!U291</f>
        <v>8371</v>
      </c>
      <c r="Q291" s="349">
        <f>'２斷絲.IAD.效率'!V291</f>
        <v>42</v>
      </c>
      <c r="R291" s="349">
        <f>'２斷絲.IAD.效率'!W291</f>
        <v>1</v>
      </c>
      <c r="S291" s="349">
        <f>'２斷絲.IAD.效率'!X291</f>
        <v>8215</v>
      </c>
      <c r="T291" s="349">
        <f>'２斷絲.IAD.效率'!Y291</f>
        <v>8706</v>
      </c>
      <c r="U291" s="345" t="str">
        <f>IF(ISNA(VLOOKUP('２斷絲.IAD.效率'!C291,條件!$A$1:$J$1011,10,0)),"",(VLOOKUP('２斷絲.IAD.效率'!C291,條件!$A$1:$J$1011,10,0)))</f>
        <v>高壓</v>
      </c>
      <c r="V291" s="346" t="str">
        <f>IF(ISNA(VLOOKUP(C291,條件!$A$1:$J$1011,8,0)),"",(VLOOKUP(C291,條件!$A$1:$J$1011,8,0)))</f>
        <v>P203</v>
      </c>
      <c r="W291" s="346">
        <f>IF(ISNA(VLOOKUP(V291,清單!$AG$1:$AH$19,2,1)),"",(VLOOKUP(V291,清單!$AG$1:$AH$19,2,1)))</f>
        <v>0.91100000000000003</v>
      </c>
      <c r="X291" s="346">
        <f>IF(ISNA(VLOOKUP(C291,條件!$A$1:$J$1011,9,0)),"",(VLOOKUP(C291,條件!$A$1:$J$1011,9,0)))</f>
        <v>1.7</v>
      </c>
      <c r="Y291" s="346">
        <v>24</v>
      </c>
      <c r="Z291" s="346">
        <v>216</v>
      </c>
      <c r="AA291" s="346">
        <f t="shared" si="18"/>
        <v>2.7</v>
      </c>
      <c r="AB291" s="350">
        <f t="shared" si="19"/>
        <v>12751.084800000001</v>
      </c>
    </row>
    <row r="292" spans="1:28">
      <c r="A292" s="348">
        <f>'２斷絲.IAD.效率'!A292</f>
        <v>46150</v>
      </c>
      <c r="B292" s="338" t="str">
        <f>'２斷絲.IAD.效率'!B292</f>
        <v>A12</v>
      </c>
      <c r="C292" s="338" t="str">
        <f>'２斷絲.IAD.效率'!C292</f>
        <v>2F43N2</v>
      </c>
      <c r="D292" s="338" t="str">
        <f>'２斷絲.IAD.效率'!D292</f>
        <v>K</v>
      </c>
      <c r="E292" s="349">
        <f>'２斷絲.IAD.效率'!J292</f>
        <v>0</v>
      </c>
      <c r="F292" s="349">
        <f>'２斷絲.IAD.效率'!K292</f>
        <v>0</v>
      </c>
      <c r="G292" s="349" t="str">
        <f>'２斷絲.IAD.效率'!L292</f>
        <v>了機</v>
      </c>
      <c r="H292" s="349" t="str">
        <f>'２斷絲.IAD.效率'!M292</f>
        <v>停機</v>
      </c>
      <c r="I292" s="349">
        <f>'２斷絲.IAD.效率'!N292</f>
        <v>2</v>
      </c>
      <c r="J292" s="349">
        <f>'２斷絲.IAD.效率'!O292</f>
        <v>0</v>
      </c>
      <c r="K292" s="349">
        <f>'２斷絲.IAD.效率'!P292</f>
        <v>8531</v>
      </c>
      <c r="L292" s="349" t="str">
        <f>'２斷絲.IAD.效率'!Q292</f>
        <v>停機</v>
      </c>
      <c r="M292" s="349">
        <f>'２斷絲.IAD.效率'!R292</f>
        <v>0</v>
      </c>
      <c r="N292" s="349">
        <f>'２斷絲.IAD.效率'!S292</f>
        <v>0</v>
      </c>
      <c r="O292" s="349" t="str">
        <f>'２斷絲.IAD.效率'!T292</f>
        <v>了機</v>
      </c>
      <c r="P292" s="349" t="str">
        <f>'２斷絲.IAD.效率'!U292</f>
        <v>停機</v>
      </c>
      <c r="Q292" s="349">
        <f>'２斷絲.IAD.效率'!V292</f>
        <v>0</v>
      </c>
      <c r="R292" s="349">
        <f>'２斷絲.IAD.效率'!W292</f>
        <v>0</v>
      </c>
      <c r="S292" s="349" t="str">
        <f>'２斷絲.IAD.效率'!X292</f>
        <v>了機</v>
      </c>
      <c r="T292" s="349" t="str">
        <f>'２斷絲.IAD.效率'!Y292</f>
        <v>停機</v>
      </c>
      <c r="U292" s="345" t="str">
        <f>IF(ISNA(VLOOKUP('２斷絲.IAD.效率'!C292,條件!$A$1:$J$1011,10,0)),"",(VLOOKUP('２斷絲.IAD.效率'!C292,條件!$A$1:$J$1011,10,0)))</f>
        <v>低壓</v>
      </c>
      <c r="V292" s="346" t="str">
        <f>IF(ISNA(VLOOKUP(C292,條件!$A$1:$J$1011,8,0)),"",(VLOOKUP(C292,條件!$A$1:$J$1011,8,0)))</f>
        <v>P204</v>
      </c>
      <c r="W292" s="346">
        <f>IF(ISNA(VLOOKUP(V292,清單!$AG$1:$AH$19,2,1)),"",(VLOOKUP(V292,清單!$AG$1:$AH$19,2,1)))</f>
        <v>1.1890000000000001</v>
      </c>
      <c r="X292" s="346">
        <f>IF(ISNA(VLOOKUP(C292,條件!$A$1:$J$1011,9,0)),"",(VLOOKUP(C292,條件!$A$1:$J$1011,9,0)))</f>
        <v>2.1</v>
      </c>
      <c r="Y292" s="346">
        <v>24</v>
      </c>
      <c r="Z292" s="346">
        <v>216</v>
      </c>
      <c r="AA292" s="346">
        <f t="shared" si="18"/>
        <v>3.1</v>
      </c>
      <c r="AB292" s="350">
        <f t="shared" si="19"/>
        <v>19107.705600000001</v>
      </c>
    </row>
    <row r="293" spans="1:28">
      <c r="A293" s="348">
        <f>'２斷絲.IAD.效率'!A293</f>
        <v>46150</v>
      </c>
      <c r="B293" s="338" t="str">
        <f>'２斷絲.IAD.效率'!B293</f>
        <v>A13</v>
      </c>
      <c r="C293" s="338" t="str">
        <f>'２斷絲.IAD.效率'!C293</f>
        <v>2F08R2</v>
      </c>
      <c r="D293" s="338" t="str">
        <f>'２斷絲.IAD.效率'!D293</f>
        <v>G</v>
      </c>
      <c r="E293" s="349">
        <f>'２斷絲.IAD.效率'!J293</f>
        <v>8</v>
      </c>
      <c r="F293" s="349">
        <f>'２斷絲.IAD.效率'!K293</f>
        <v>0</v>
      </c>
      <c r="G293" s="349">
        <f>'２斷絲.IAD.效率'!L293</f>
        <v>9795</v>
      </c>
      <c r="H293" s="349">
        <f>'２斷絲.IAD.效率'!M293</f>
        <v>9727</v>
      </c>
      <c r="I293" s="349">
        <f>'２斷絲.IAD.效率'!N293</f>
        <v>5</v>
      </c>
      <c r="J293" s="349">
        <f>'２斷絲.IAD.效率'!O293</f>
        <v>0</v>
      </c>
      <c r="K293" s="349">
        <f>'２斷絲.IAD.效率'!P293</f>
        <v>9705</v>
      </c>
      <c r="L293" s="349">
        <f>'２斷絲.IAD.效率'!Q293</f>
        <v>9766</v>
      </c>
      <c r="M293" s="349">
        <f>'２斷絲.IAD.效率'!R293</f>
        <v>3</v>
      </c>
      <c r="N293" s="349">
        <f>'２斷絲.IAD.效率'!S293</f>
        <v>0</v>
      </c>
      <c r="O293" s="349">
        <f>'２斷絲.IAD.效率'!T293</f>
        <v>9742</v>
      </c>
      <c r="P293" s="349">
        <f>'２斷絲.IAD.效率'!U293</f>
        <v>9750</v>
      </c>
      <c r="Q293" s="349">
        <f>'２斷絲.IAD.效率'!V293</f>
        <v>13</v>
      </c>
      <c r="R293" s="349">
        <f>'２斷絲.IAD.效率'!W293</f>
        <v>0</v>
      </c>
      <c r="S293" s="349">
        <f>'２斷絲.IAD.效率'!X293</f>
        <v>9675</v>
      </c>
      <c r="T293" s="349">
        <f>'２斷絲.IAD.效率'!Y293</f>
        <v>9678</v>
      </c>
      <c r="U293" s="345" t="str">
        <f>IF(ISNA(VLOOKUP('２斷絲.IAD.效率'!C293,條件!$A$1:$J$1011,10,0)),"",(VLOOKUP('２斷絲.IAD.效率'!C293,條件!$A$1:$J$1011,10,0)))</f>
        <v>低壓</v>
      </c>
      <c r="V293" s="346" t="str">
        <f>IF(ISNA(VLOOKUP(C293,條件!$A$1:$J$1011,8,0)),"",(VLOOKUP(C293,條件!$A$1:$J$1011,8,0)))</f>
        <v>P142</v>
      </c>
      <c r="W293" s="346">
        <f>IF(ISNA(VLOOKUP(V293,清單!$AG$1:$AH$19,2,1)),"",(VLOOKUP(V293,清單!$AG$1:$AH$19,2,1)))</f>
        <v>0.56200000000000006</v>
      </c>
      <c r="X293" s="346">
        <f>IF(ISNA(VLOOKUP(C293,條件!$A$1:$J$1011,9,0)),"",(VLOOKUP(C293,條件!$A$1:$J$1011,9,0)))</f>
        <v>1.1000000000000001</v>
      </c>
      <c r="Y293" s="346">
        <v>24</v>
      </c>
      <c r="Z293" s="346">
        <v>216</v>
      </c>
      <c r="AA293" s="346">
        <f t="shared" si="18"/>
        <v>2.1</v>
      </c>
      <c r="AB293" s="350">
        <f t="shared" si="19"/>
        <v>6118.1568000000007</v>
      </c>
    </row>
    <row r="294" spans="1:28">
      <c r="A294" s="348">
        <f>'２斷絲.IAD.效率'!A294</f>
        <v>46150</v>
      </c>
      <c r="B294" s="338" t="str">
        <f>'２斷絲.IAD.效率'!B294</f>
        <v>A14</v>
      </c>
      <c r="C294" s="338" t="str">
        <f>'２斷絲.IAD.效率'!C294</f>
        <v>停機</v>
      </c>
      <c r="D294" s="338">
        <f>'２斷絲.IAD.效率'!D294</f>
        <v>0</v>
      </c>
      <c r="E294" s="349">
        <f>'２斷絲.IAD.效率'!J294</f>
        <v>0</v>
      </c>
      <c r="F294" s="349">
        <f>'２斷絲.IAD.效率'!K294</f>
        <v>0</v>
      </c>
      <c r="G294" s="349" t="str">
        <f>'２斷絲.IAD.效率'!L294</f>
        <v>停機</v>
      </c>
      <c r="H294" s="349">
        <f>'２斷絲.IAD.效率'!M294</f>
        <v>0</v>
      </c>
      <c r="I294" s="349">
        <f>'２斷絲.IAD.效率'!N294</f>
        <v>0</v>
      </c>
      <c r="J294" s="349">
        <f>'２斷絲.IAD.效率'!O294</f>
        <v>0</v>
      </c>
      <c r="K294" s="349" t="str">
        <f>'２斷絲.IAD.效率'!P294</f>
        <v>停機</v>
      </c>
      <c r="L294" s="349">
        <f>'２斷絲.IAD.效率'!Q294</f>
        <v>0</v>
      </c>
      <c r="M294" s="349">
        <f>'２斷絲.IAD.效率'!R294</f>
        <v>0</v>
      </c>
      <c r="N294" s="349">
        <f>'２斷絲.IAD.效率'!S294</f>
        <v>0</v>
      </c>
      <c r="O294" s="349" t="str">
        <f>'２斷絲.IAD.效率'!T294</f>
        <v>停機</v>
      </c>
      <c r="P294" s="349">
        <f>'２斷絲.IAD.效率'!U294</f>
        <v>0</v>
      </c>
      <c r="Q294" s="349">
        <f>'２斷絲.IAD.效率'!V294</f>
        <v>0</v>
      </c>
      <c r="R294" s="349">
        <f>'２斷絲.IAD.效率'!W294</f>
        <v>0</v>
      </c>
      <c r="S294" s="349" t="str">
        <f>'２斷絲.IAD.效率'!X294</f>
        <v>停機</v>
      </c>
      <c r="T294" s="349">
        <f>'２斷絲.IAD.效率'!Y294</f>
        <v>0</v>
      </c>
      <c r="U294" s="345" t="str">
        <f>IF(ISNA(VLOOKUP('２斷絲.IAD.效率'!C294,條件!$A$1:$J$1011,10,0)),"",(VLOOKUP('２斷絲.IAD.效率'!C294,條件!$A$1:$J$1011,10,0)))</f>
        <v/>
      </c>
      <c r="V294" s="346" t="str">
        <f>IF(ISNA(VLOOKUP(C294,條件!$A$1:$J$1011,8,0)),"",(VLOOKUP(C294,條件!$A$1:$J$1011,8,0)))</f>
        <v/>
      </c>
      <c r="W294" s="346" t="str">
        <f>IF(ISNA(VLOOKUP(V294,清單!$AG$1:$AH$19,2,1)),"",(VLOOKUP(V294,清單!$AG$1:$AH$19,2,1)))</f>
        <v/>
      </c>
      <c r="X294" s="346" t="str">
        <f>IF(ISNA(VLOOKUP(C294,條件!$A$1:$J$1011,9,0)),"",(VLOOKUP(C294,條件!$A$1:$J$1011,9,0)))</f>
        <v/>
      </c>
      <c r="Y294" s="346">
        <v>24</v>
      </c>
      <c r="Z294" s="346">
        <v>216</v>
      </c>
      <c r="AA294" s="346" t="str">
        <f t="shared" si="18"/>
        <v/>
      </c>
      <c r="AB294" s="350" t="str">
        <f t="shared" si="19"/>
        <v/>
      </c>
    </row>
    <row r="295" spans="1:28">
      <c r="A295" s="348">
        <f>'２斷絲.IAD.效率'!A295</f>
        <v>46150</v>
      </c>
      <c r="B295" s="338" t="str">
        <f>'２斷絲.IAD.效率'!B295</f>
        <v>A15</v>
      </c>
      <c r="C295" s="338" t="str">
        <f>'２斷絲.IAD.效率'!C295</f>
        <v>2F43P2</v>
      </c>
      <c r="D295" s="338">
        <f>'２斷絲.IAD.效率'!D295</f>
        <v>0</v>
      </c>
      <c r="E295" s="349">
        <f>'２斷絲.IAD.效率'!J295</f>
        <v>14</v>
      </c>
      <c r="F295" s="349">
        <f>'２斷絲.IAD.效率'!K295</f>
        <v>0</v>
      </c>
      <c r="G295" s="349">
        <f>'２斷絲.IAD.效率'!L295</f>
        <v>8696</v>
      </c>
      <c r="H295" s="349">
        <f>'２斷絲.IAD.效率'!M295</f>
        <v>8354</v>
      </c>
      <c r="I295" s="349">
        <f>'２斷絲.IAD.效率'!N295</f>
        <v>14</v>
      </c>
      <c r="J295" s="349">
        <f>'２斷絲.IAD.效率'!O295</f>
        <v>0</v>
      </c>
      <c r="K295" s="349">
        <f>'２斷絲.IAD.效率'!P295</f>
        <v>8686</v>
      </c>
      <c r="L295" s="349">
        <f>'２斷絲.IAD.效率'!Q295</f>
        <v>8404</v>
      </c>
      <c r="M295" s="349">
        <f>'２斷絲.IAD.效率'!R295</f>
        <v>4</v>
      </c>
      <c r="N295" s="349">
        <f>'２斷絲.IAD.效率'!S295</f>
        <v>0</v>
      </c>
      <c r="O295" s="349">
        <f>'２斷絲.IAD.效率'!T295</f>
        <v>8608</v>
      </c>
      <c r="P295" s="349">
        <f>'２斷絲.IAD.效率'!U295</f>
        <v>8354</v>
      </c>
      <c r="Q295" s="349">
        <f>'２斷絲.IAD.效率'!V295</f>
        <v>13</v>
      </c>
      <c r="R295" s="349">
        <f>'２斷絲.IAD.效率'!W295</f>
        <v>0</v>
      </c>
      <c r="S295" s="349">
        <f>'２斷絲.IAD.效率'!X295</f>
        <v>8550</v>
      </c>
      <c r="T295" s="349">
        <f>'２斷絲.IAD.效率'!Y295</f>
        <v>8259</v>
      </c>
      <c r="U295" s="345" t="str">
        <f>IF(ISNA(VLOOKUP('２斷絲.IAD.效率'!C295,條件!$A$1:$J$1011,10,0)),"",(VLOOKUP('２斷絲.IAD.效率'!C295,條件!$A$1:$J$1011,10,0)))</f>
        <v>低壓</v>
      </c>
      <c r="V295" s="346" t="str">
        <f>IF(ISNA(VLOOKUP(C295,條件!$A$1:$J$1011,8,0)),"",(VLOOKUP(C295,條件!$A$1:$J$1011,8,0)))</f>
        <v>P203</v>
      </c>
      <c r="W295" s="346">
        <f>IF(ISNA(VLOOKUP(V295,清單!$AG$1:$AH$19,2,1)),"",(VLOOKUP(V295,清單!$AG$1:$AH$19,2,1)))</f>
        <v>0.91100000000000003</v>
      </c>
      <c r="X295" s="346">
        <f>IF(ISNA(VLOOKUP(C295,條件!$A$1:$J$1011,9,0)),"",(VLOOKUP(C295,條件!$A$1:$J$1011,9,0)))</f>
        <v>3</v>
      </c>
      <c r="Y295" s="346">
        <v>24</v>
      </c>
      <c r="Z295" s="346">
        <v>216</v>
      </c>
      <c r="AA295" s="346">
        <f t="shared" si="18"/>
        <v>4</v>
      </c>
      <c r="AB295" s="350">
        <f t="shared" si="19"/>
        <v>18890.495999999999</v>
      </c>
    </row>
    <row r="296" spans="1:28">
      <c r="A296" s="348">
        <f>'２斷絲.IAD.效率'!A296</f>
        <v>46150</v>
      </c>
      <c r="B296" s="338" t="str">
        <f>'２斷絲.IAD.效率'!B296</f>
        <v>A16</v>
      </c>
      <c r="C296" s="338" t="str">
        <f>'２斷絲.IAD.效率'!C296</f>
        <v>停機</v>
      </c>
      <c r="D296" s="338">
        <f>'２斷絲.IAD.效率'!D296</f>
        <v>0</v>
      </c>
      <c r="E296" s="349">
        <f>'２斷絲.IAD.效率'!J296</f>
        <v>0</v>
      </c>
      <c r="F296" s="349">
        <f>'２斷絲.IAD.效率'!K296</f>
        <v>0</v>
      </c>
      <c r="G296" s="349" t="str">
        <f>'２斷絲.IAD.效率'!L296</f>
        <v>停機</v>
      </c>
      <c r="H296" s="349">
        <f>'２斷絲.IAD.效率'!M296</f>
        <v>0</v>
      </c>
      <c r="I296" s="349">
        <f>'２斷絲.IAD.效率'!N296</f>
        <v>0</v>
      </c>
      <c r="J296" s="349">
        <f>'２斷絲.IAD.效率'!O296</f>
        <v>0</v>
      </c>
      <c r="K296" s="349" t="str">
        <f>'２斷絲.IAD.效率'!P296</f>
        <v>停機</v>
      </c>
      <c r="L296" s="349">
        <f>'２斷絲.IAD.效率'!Q296</f>
        <v>0</v>
      </c>
      <c r="M296" s="349">
        <f>'２斷絲.IAD.效率'!R296</f>
        <v>0</v>
      </c>
      <c r="N296" s="349">
        <f>'２斷絲.IAD.效率'!S296</f>
        <v>0</v>
      </c>
      <c r="O296" s="349" t="str">
        <f>'２斷絲.IAD.效率'!T296</f>
        <v>停機</v>
      </c>
      <c r="P296" s="349">
        <f>'２斷絲.IAD.效率'!U296</f>
        <v>0</v>
      </c>
      <c r="Q296" s="349">
        <f>'２斷絲.IAD.效率'!V296</f>
        <v>0</v>
      </c>
      <c r="R296" s="349">
        <f>'２斷絲.IAD.效率'!W296</f>
        <v>0</v>
      </c>
      <c r="S296" s="349" t="str">
        <f>'２斷絲.IAD.效率'!X296</f>
        <v>停機</v>
      </c>
      <c r="T296" s="349">
        <f>'２斷絲.IAD.效率'!Y296</f>
        <v>0</v>
      </c>
      <c r="U296" s="345" t="str">
        <f>IF(ISNA(VLOOKUP('２斷絲.IAD.效率'!C296,條件!$A$1:$J$1011,10,0)),"",(VLOOKUP('２斷絲.IAD.效率'!C296,條件!$A$1:$J$1011,10,0)))</f>
        <v/>
      </c>
      <c r="V296" s="346" t="str">
        <f>IF(ISNA(VLOOKUP(C296,條件!$A$1:$J$1011,8,0)),"",(VLOOKUP(C296,條件!$A$1:$J$1011,8,0)))</f>
        <v/>
      </c>
      <c r="W296" s="346" t="str">
        <f>IF(ISNA(VLOOKUP(V296,清單!$AG$1:$AH$19,2,1)),"",(VLOOKUP(V296,清單!$AG$1:$AH$19,2,1)))</f>
        <v/>
      </c>
      <c r="X296" s="346" t="str">
        <f>IF(ISNA(VLOOKUP(C296,條件!$A$1:$J$1011,9,0)),"",(VLOOKUP(C296,條件!$A$1:$J$1011,9,0)))</f>
        <v/>
      </c>
      <c r="Y296" s="346">
        <v>24</v>
      </c>
      <c r="Z296" s="346">
        <v>216</v>
      </c>
      <c r="AA296" s="346" t="str">
        <f t="shared" si="18"/>
        <v/>
      </c>
      <c r="AB296" s="350" t="str">
        <f t="shared" si="19"/>
        <v/>
      </c>
    </row>
    <row r="297" spans="1:28">
      <c r="A297" s="348">
        <f>'２斷絲.IAD.效率'!A297</f>
        <v>46150</v>
      </c>
      <c r="B297" s="338" t="str">
        <f>'２斷絲.IAD.效率'!B297</f>
        <v>A17</v>
      </c>
      <c r="C297" s="338" t="str">
        <f>'２斷絲.IAD.效率'!C297</f>
        <v>停機</v>
      </c>
      <c r="D297" s="338">
        <f>'２斷絲.IAD.效率'!D297</f>
        <v>0</v>
      </c>
      <c r="E297" s="349">
        <f>'２斷絲.IAD.效率'!J297</f>
        <v>0</v>
      </c>
      <c r="F297" s="349">
        <f>'２斷絲.IAD.效率'!K297</f>
        <v>0</v>
      </c>
      <c r="G297" s="349" t="str">
        <f>'２斷絲.IAD.效率'!L297</f>
        <v>停機</v>
      </c>
      <c r="H297" s="349">
        <f>'２斷絲.IAD.效率'!M297</f>
        <v>0</v>
      </c>
      <c r="I297" s="349">
        <f>'２斷絲.IAD.效率'!N297</f>
        <v>0</v>
      </c>
      <c r="J297" s="349">
        <f>'２斷絲.IAD.效率'!O297</f>
        <v>0</v>
      </c>
      <c r="K297" s="349" t="str">
        <f>'２斷絲.IAD.效率'!P297</f>
        <v>停機</v>
      </c>
      <c r="L297" s="349">
        <f>'２斷絲.IAD.效率'!Q297</f>
        <v>0</v>
      </c>
      <c r="M297" s="349">
        <f>'２斷絲.IAD.效率'!R297</f>
        <v>0</v>
      </c>
      <c r="N297" s="349">
        <f>'２斷絲.IAD.效率'!S297</f>
        <v>0</v>
      </c>
      <c r="O297" s="349" t="str">
        <f>'２斷絲.IAD.效率'!T297</f>
        <v>停機</v>
      </c>
      <c r="P297" s="349">
        <f>'２斷絲.IAD.效率'!U297</f>
        <v>0</v>
      </c>
      <c r="Q297" s="349">
        <f>'２斷絲.IAD.效率'!V297</f>
        <v>0</v>
      </c>
      <c r="R297" s="349">
        <f>'２斷絲.IAD.效率'!W297</f>
        <v>0</v>
      </c>
      <c r="S297" s="349" t="str">
        <f>'２斷絲.IAD.效率'!X297</f>
        <v>停機</v>
      </c>
      <c r="T297" s="349">
        <f>'２斷絲.IAD.效率'!Y297</f>
        <v>0</v>
      </c>
      <c r="U297" s="345" t="str">
        <f>IF(ISNA(VLOOKUP('２斷絲.IAD.效率'!C297,條件!$A$1:$J$1011,10,0)),"",(VLOOKUP('２斷絲.IAD.效率'!C297,條件!$A$1:$J$1011,10,0)))</f>
        <v/>
      </c>
      <c r="V297" s="346" t="str">
        <f>IF(ISNA(VLOOKUP(C297,條件!$A$1:$J$1011,8,0)),"",(VLOOKUP(C297,條件!$A$1:$J$1011,8,0)))</f>
        <v/>
      </c>
      <c r="W297" s="346" t="str">
        <f>IF(ISNA(VLOOKUP(V297,清單!$AG$1:$AH$19,2,1)),"",(VLOOKUP(V297,清單!$AG$1:$AH$19,2,1)))</f>
        <v/>
      </c>
      <c r="X297" s="346" t="str">
        <f>IF(ISNA(VLOOKUP(C297,條件!$A$1:$J$1011,9,0)),"",(VLOOKUP(C297,條件!$A$1:$J$1011,9,0)))</f>
        <v/>
      </c>
      <c r="Y297" s="346">
        <v>24</v>
      </c>
      <c r="Z297" s="346">
        <v>216</v>
      </c>
      <c r="AA297" s="346" t="str">
        <f t="shared" si="18"/>
        <v/>
      </c>
      <c r="AB297" s="350" t="str">
        <f t="shared" si="19"/>
        <v/>
      </c>
    </row>
    <row r="298" spans="1:28">
      <c r="A298" s="348">
        <f>'２斷絲.IAD.效率'!A298</f>
        <v>46150</v>
      </c>
      <c r="B298" s="338" t="str">
        <f>'２斷絲.IAD.效率'!B298</f>
        <v>A18</v>
      </c>
      <c r="C298" s="338" t="str">
        <f>'２斷絲.IAD.效率'!C298</f>
        <v>2F43K2</v>
      </c>
      <c r="D298" s="338" t="str">
        <f>'２斷絲.IAD.效率'!D298</f>
        <v>K</v>
      </c>
      <c r="E298" s="349">
        <f>'２斷絲.IAD.效率'!J298</f>
        <v>26</v>
      </c>
      <c r="F298" s="349">
        <f>'２斷絲.IAD.效率'!K298</f>
        <v>0</v>
      </c>
      <c r="G298" s="349" t="str">
        <f>'２斷絲.IAD.效率'!L298</f>
        <v>跳車</v>
      </c>
      <c r="H298" s="349">
        <f>'２斷絲.IAD.效率'!M298</f>
        <v>8772</v>
      </c>
      <c r="I298" s="349">
        <f>'２斷絲.IAD.效率'!N298</f>
        <v>0</v>
      </c>
      <c r="J298" s="349">
        <f>'２斷絲.IAD.效率'!O298</f>
        <v>0</v>
      </c>
      <c r="K298" s="349">
        <f>'２斷絲.IAD.效率'!P298</f>
        <v>4099</v>
      </c>
      <c r="L298" s="349">
        <f>'２斷絲.IAD.效率'!Q298</f>
        <v>8553</v>
      </c>
      <c r="M298" s="349">
        <f>'２斷絲.IAD.效率'!R298</f>
        <v>18</v>
      </c>
      <c r="N298" s="349">
        <f>'２斷絲.IAD.效率'!S298</f>
        <v>0</v>
      </c>
      <c r="O298" s="349">
        <f>'２斷絲.IAD.效率'!T298</f>
        <v>6451</v>
      </c>
      <c r="P298" s="349">
        <f>'２斷絲.IAD.效率'!U298</f>
        <v>8080</v>
      </c>
      <c r="Q298" s="349">
        <f>'２斷絲.IAD.效率'!V298</f>
        <v>52</v>
      </c>
      <c r="R298" s="349">
        <f>'２斷絲.IAD.效率'!W298</f>
        <v>0</v>
      </c>
      <c r="S298" s="349">
        <f>'２斷絲.IAD.效率'!X298</f>
        <v>9088</v>
      </c>
      <c r="T298" s="349">
        <f>'２斷絲.IAD.效率'!Y298</f>
        <v>8604</v>
      </c>
      <c r="U298" s="345" t="str">
        <f>IF(ISNA(VLOOKUP('２斷絲.IAD.效率'!C298,條件!$A$1:$J$1011,10,0)),"",(VLOOKUP('２斷絲.IAD.效率'!C298,條件!$A$1:$J$1011,10,0)))</f>
        <v>低壓</v>
      </c>
      <c r="V298" s="346" t="str">
        <f>IF(ISNA(VLOOKUP(C298,條件!$A$1:$J$1011,8,0)),"",(VLOOKUP(C298,條件!$A$1:$J$1011,8,0)))</f>
        <v>P204</v>
      </c>
      <c r="W298" s="346">
        <f>IF(ISNA(VLOOKUP(V298,清單!$AG$1:$AH$19,2,1)),"",(VLOOKUP(V298,清單!$AG$1:$AH$19,2,1)))</f>
        <v>1.1890000000000001</v>
      </c>
      <c r="X298" s="346">
        <f>IF(ISNA(VLOOKUP(C298,條件!$A$1:$J$1011,9,0)),"",(VLOOKUP(C298,條件!$A$1:$J$1011,9,0)))</f>
        <v>2.2999999999999998</v>
      </c>
      <c r="Y298" s="346">
        <v>24</v>
      </c>
      <c r="Z298" s="346">
        <v>216</v>
      </c>
      <c r="AA298" s="346">
        <f t="shared" si="18"/>
        <v>3.3</v>
      </c>
      <c r="AB298" s="350">
        <f t="shared" si="19"/>
        <v>20340.460800000001</v>
      </c>
    </row>
    <row r="299" spans="1:28">
      <c r="A299" s="348">
        <f>'２斷絲.IAD.效率'!A299</f>
        <v>46150</v>
      </c>
      <c r="B299" s="338" t="str">
        <f>'２斷絲.IAD.效率'!B299</f>
        <v>A19</v>
      </c>
      <c r="C299" s="338" t="str">
        <f>'２斷絲.IAD.效率'!C299</f>
        <v>2F43M1</v>
      </c>
      <c r="D299" s="338">
        <f>'２斷絲.IAD.效率'!D299</f>
        <v>0</v>
      </c>
      <c r="E299" s="349">
        <f>'２斷絲.IAD.效率'!J299</f>
        <v>13</v>
      </c>
      <c r="F299" s="349">
        <f>'２斷絲.IAD.效率'!K299</f>
        <v>0</v>
      </c>
      <c r="G299" s="349">
        <f>'２斷絲.IAD.效率'!L299</f>
        <v>9498</v>
      </c>
      <c r="H299" s="349">
        <f>'２斷絲.IAD.效率'!M299</f>
        <v>8827</v>
      </c>
      <c r="I299" s="349">
        <f>'２斷絲.IAD.效率'!N299</f>
        <v>4</v>
      </c>
      <c r="J299" s="349">
        <f>'２斷絲.IAD.效率'!O299</f>
        <v>0</v>
      </c>
      <c r="K299" s="349">
        <f>'２斷絲.IAD.效率'!P299</f>
        <v>9415</v>
      </c>
      <c r="L299" s="349">
        <f>'２斷絲.IAD.效率'!Q299</f>
        <v>8817</v>
      </c>
      <c r="M299" s="349">
        <f>'２斷絲.IAD.效率'!R299</f>
        <v>0</v>
      </c>
      <c r="N299" s="349">
        <f>'２斷絲.IAD.效率'!S299</f>
        <v>0</v>
      </c>
      <c r="O299" s="349">
        <f>'２斷絲.IAD.效率'!T299</f>
        <v>9126</v>
      </c>
      <c r="P299" s="349">
        <f>'２斷絲.IAD.效率'!U299</f>
        <v>8674</v>
      </c>
      <c r="Q299" s="349">
        <f>'２斷絲.IAD.效率'!V299</f>
        <v>25</v>
      </c>
      <c r="R299" s="349">
        <f>'２斷絲.IAD.效率'!W299</f>
        <v>15</v>
      </c>
      <c r="S299" s="349">
        <f>'２斷絲.IAD.效率'!X299</f>
        <v>8289</v>
      </c>
      <c r="T299" s="349">
        <f>'２斷絲.IAD.效率'!Y299</f>
        <v>7661</v>
      </c>
      <c r="U299" s="345" t="str">
        <f>IF(ISNA(VLOOKUP('２斷絲.IAD.效率'!C299,條件!$A$1:$J$1011,10,0)),"",(VLOOKUP('２斷絲.IAD.效率'!C299,條件!$A$1:$J$1011,10,0)))</f>
        <v>低壓</v>
      </c>
      <c r="V299" s="346" t="str">
        <f>IF(ISNA(VLOOKUP(C299,條件!$A$1:$J$1011,8,0)),"",(VLOOKUP(C299,條件!$A$1:$J$1011,8,0)))</f>
        <v>P203</v>
      </c>
      <c r="W299" s="346">
        <f>IF(ISNA(VLOOKUP(V299,清單!$AG$1:$AH$19,2,1)),"",(VLOOKUP(V299,清單!$AG$1:$AH$19,2,1)))</f>
        <v>0.91100000000000003</v>
      </c>
      <c r="X299" s="346">
        <f>IF(ISNA(VLOOKUP(C299,條件!$A$1:$J$1011,9,0)),"",(VLOOKUP(C299,條件!$A$1:$J$1011,9,0)))</f>
        <v>1.9</v>
      </c>
      <c r="Y299" s="346">
        <v>24</v>
      </c>
      <c r="Z299" s="346">
        <v>216</v>
      </c>
      <c r="AA299" s="346">
        <f t="shared" si="18"/>
        <v>2.9</v>
      </c>
      <c r="AB299" s="350">
        <f t="shared" si="19"/>
        <v>13695.6096</v>
      </c>
    </row>
    <row r="300" spans="1:28">
      <c r="A300" s="348">
        <f>'２斷絲.IAD.效率'!A300</f>
        <v>46150</v>
      </c>
      <c r="B300" s="338" t="str">
        <f>'２斷絲.IAD.效率'!B300</f>
        <v>A20</v>
      </c>
      <c r="C300" s="338" t="str">
        <f>'２斷絲.IAD.效率'!C300</f>
        <v>停機</v>
      </c>
      <c r="D300" s="338">
        <f>'２斷絲.IAD.效率'!D300</f>
        <v>0</v>
      </c>
      <c r="E300" s="349">
        <f>'２斷絲.IAD.效率'!J300</f>
        <v>0</v>
      </c>
      <c r="F300" s="349">
        <f>'２斷絲.IAD.效率'!K300</f>
        <v>0</v>
      </c>
      <c r="G300" s="349" t="str">
        <f>'２斷絲.IAD.效率'!L300</f>
        <v>停機</v>
      </c>
      <c r="H300" s="349">
        <f>'２斷絲.IAD.效率'!M300</f>
        <v>0</v>
      </c>
      <c r="I300" s="349">
        <f>'２斷絲.IAD.效率'!N300</f>
        <v>0</v>
      </c>
      <c r="J300" s="349">
        <f>'２斷絲.IAD.效率'!O300</f>
        <v>0</v>
      </c>
      <c r="K300" s="349" t="str">
        <f>'２斷絲.IAD.效率'!P300</f>
        <v>停機</v>
      </c>
      <c r="L300" s="349">
        <f>'２斷絲.IAD.效率'!Q300</f>
        <v>0</v>
      </c>
      <c r="M300" s="349">
        <f>'２斷絲.IAD.效率'!R300</f>
        <v>0</v>
      </c>
      <c r="N300" s="349">
        <f>'２斷絲.IAD.效率'!S300</f>
        <v>0</v>
      </c>
      <c r="O300" s="349" t="str">
        <f>'２斷絲.IAD.效率'!T300</f>
        <v>停機</v>
      </c>
      <c r="P300" s="349">
        <f>'２斷絲.IAD.效率'!U300</f>
        <v>0</v>
      </c>
      <c r="Q300" s="349">
        <f>'２斷絲.IAD.效率'!V300</f>
        <v>0</v>
      </c>
      <c r="R300" s="349">
        <f>'２斷絲.IAD.效率'!W300</f>
        <v>0</v>
      </c>
      <c r="S300" s="349" t="str">
        <f>'２斷絲.IAD.效率'!X300</f>
        <v>停機</v>
      </c>
      <c r="T300" s="349">
        <f>'２斷絲.IAD.效率'!Y300</f>
        <v>0</v>
      </c>
      <c r="U300" s="345" t="str">
        <f>IF(ISNA(VLOOKUP('２斷絲.IAD.效率'!C300,條件!$A$1:$J$1011,10,0)),"",(VLOOKUP('２斷絲.IAD.效率'!C300,條件!$A$1:$J$1011,10,0)))</f>
        <v/>
      </c>
      <c r="V300" s="346" t="str">
        <f>IF(ISNA(VLOOKUP(C300,條件!$A$1:$J$1011,8,0)),"",(VLOOKUP(C300,條件!$A$1:$J$1011,8,0)))</f>
        <v/>
      </c>
      <c r="W300" s="346" t="str">
        <f>IF(ISNA(VLOOKUP(V300,清單!$AG$1:$AH$19,2,1)),"",(VLOOKUP(V300,清單!$AG$1:$AH$19,2,1)))</f>
        <v/>
      </c>
      <c r="X300" s="346" t="str">
        <f>IF(ISNA(VLOOKUP(C300,條件!$A$1:$J$1011,9,0)),"",(VLOOKUP(C300,條件!$A$1:$J$1011,9,0)))</f>
        <v/>
      </c>
      <c r="Y300" s="346">
        <v>24</v>
      </c>
      <c r="Z300" s="346">
        <v>216</v>
      </c>
      <c r="AA300" s="346" t="str">
        <f t="shared" si="18"/>
        <v/>
      </c>
      <c r="AB300" s="350" t="str">
        <f t="shared" si="19"/>
        <v/>
      </c>
    </row>
    <row r="301" spans="1:28">
      <c r="A301" s="348">
        <f>'２斷絲.IAD.效率'!A301</f>
        <v>46150</v>
      </c>
      <c r="B301" s="338" t="str">
        <f>'２斷絲.IAD.效率'!B301</f>
        <v>A21</v>
      </c>
      <c r="C301" s="338" t="str">
        <f>'２斷絲.IAD.效率'!C301</f>
        <v>2F29I1</v>
      </c>
      <c r="D301" s="338">
        <f>'２斷絲.IAD.效率'!D301</f>
        <v>0</v>
      </c>
      <c r="E301" s="349">
        <f>'２斷絲.IAD.效率'!J301</f>
        <v>20</v>
      </c>
      <c r="F301" s="349">
        <f>'２斷絲.IAD.效率'!K301</f>
        <v>0</v>
      </c>
      <c r="G301" s="349">
        <f>'２斷絲.IAD.效率'!L301</f>
        <v>7684</v>
      </c>
      <c r="H301" s="349">
        <f>'２斷絲.IAD.效率'!M301</f>
        <v>8044</v>
      </c>
      <c r="I301" s="349">
        <f>'２斷絲.IAD.效率'!N301</f>
        <v>8</v>
      </c>
      <c r="J301" s="349">
        <f>'２斷絲.IAD.效率'!O301</f>
        <v>0</v>
      </c>
      <c r="K301" s="349">
        <f>'２斷絲.IAD.效率'!P301</f>
        <v>7507</v>
      </c>
      <c r="L301" s="349">
        <f>'２斷絲.IAD.效率'!Q301</f>
        <v>8196</v>
      </c>
      <c r="M301" s="349">
        <f>'２斷絲.IAD.效率'!R301</f>
        <v>15</v>
      </c>
      <c r="N301" s="349">
        <f>'２斷絲.IAD.效率'!S301</f>
        <v>0</v>
      </c>
      <c r="O301" s="349">
        <f>'２斷絲.IAD.效率'!T301</f>
        <v>8550</v>
      </c>
      <c r="P301" s="349">
        <f>'２斷絲.IAD.效率'!U301</f>
        <v>8185</v>
      </c>
      <c r="Q301" s="349">
        <f>'２斷絲.IAD.效率'!V301</f>
        <v>10</v>
      </c>
      <c r="R301" s="349">
        <f>'２斷絲.IAD.效率'!W301</f>
        <v>1</v>
      </c>
      <c r="S301" s="349">
        <f>'２斷絲.IAD.效率'!X301</f>
        <v>7415</v>
      </c>
      <c r="T301" s="349">
        <f>'２斷絲.IAD.效率'!Y301</f>
        <v>8069</v>
      </c>
      <c r="U301" s="345" t="str">
        <f>IF(ISNA(VLOOKUP('２斷絲.IAD.效率'!C301,條件!$A$1:$J$1011,10,0)),"",(VLOOKUP('２斷絲.IAD.效率'!C301,條件!$A$1:$J$1011,10,0)))</f>
        <v>低壓</v>
      </c>
      <c r="V301" s="346" t="str">
        <f>IF(ISNA(VLOOKUP(C301,條件!$A$1:$J$1011,8,0)),"",(VLOOKUP(C301,條件!$A$1:$J$1011,8,0)))</f>
        <v>P123</v>
      </c>
      <c r="W301" s="346">
        <f>IF(ISNA(VLOOKUP(V301,清單!$AG$1:$AH$19,2,1)),"",(VLOOKUP(V301,清單!$AG$1:$AH$19,2,1)))</f>
        <v>0.66900000000000004</v>
      </c>
      <c r="X301" s="346">
        <f>IF(ISNA(VLOOKUP(C301,條件!$A$1:$J$1011,9,0)),"",(VLOOKUP(C301,條件!$A$1:$J$1011,9,0)))</f>
        <v>2.4</v>
      </c>
      <c r="Y301" s="346">
        <v>24</v>
      </c>
      <c r="Z301" s="346">
        <v>216</v>
      </c>
      <c r="AA301" s="346">
        <f t="shared" si="18"/>
        <v>3.4</v>
      </c>
      <c r="AB301" s="350">
        <f t="shared" si="19"/>
        <v>11791.526400000002</v>
      </c>
    </row>
    <row r="302" spans="1:28">
      <c r="A302" s="348">
        <f>'２斷絲.IAD.效率'!A302</f>
        <v>46150</v>
      </c>
      <c r="B302" s="338" t="str">
        <f>'２斷絲.IAD.效率'!B302</f>
        <v>A22</v>
      </c>
      <c r="C302" s="338" t="str">
        <f>'２斷絲.IAD.效率'!C302</f>
        <v>停機</v>
      </c>
      <c r="D302" s="338">
        <f>'２斷絲.IAD.效率'!D302</f>
        <v>0</v>
      </c>
      <c r="E302" s="349">
        <f>'２斷絲.IAD.效率'!J302</f>
        <v>0</v>
      </c>
      <c r="F302" s="349">
        <f>'２斷絲.IAD.效率'!K302</f>
        <v>0</v>
      </c>
      <c r="G302" s="349" t="str">
        <f>'２斷絲.IAD.效率'!L302</f>
        <v>停機</v>
      </c>
      <c r="H302" s="349">
        <f>'２斷絲.IAD.效率'!M302</f>
        <v>0</v>
      </c>
      <c r="I302" s="349">
        <f>'２斷絲.IAD.效率'!N302</f>
        <v>0</v>
      </c>
      <c r="J302" s="349">
        <f>'２斷絲.IAD.效率'!O302</f>
        <v>0</v>
      </c>
      <c r="K302" s="349" t="str">
        <f>'２斷絲.IAD.效率'!P302</f>
        <v>停機</v>
      </c>
      <c r="L302" s="349">
        <f>'２斷絲.IAD.效率'!Q302</f>
        <v>0</v>
      </c>
      <c r="M302" s="349">
        <f>'２斷絲.IAD.效率'!R302</f>
        <v>0</v>
      </c>
      <c r="N302" s="349">
        <f>'２斷絲.IAD.效率'!S302</f>
        <v>0</v>
      </c>
      <c r="O302" s="349" t="str">
        <f>'２斷絲.IAD.效率'!T302</f>
        <v>停機</v>
      </c>
      <c r="P302" s="349">
        <f>'２斷絲.IAD.效率'!U302</f>
        <v>0</v>
      </c>
      <c r="Q302" s="349">
        <f>'２斷絲.IAD.效率'!V302</f>
        <v>0</v>
      </c>
      <c r="R302" s="349">
        <f>'２斷絲.IAD.效率'!W302</f>
        <v>0</v>
      </c>
      <c r="S302" s="349" t="str">
        <f>'２斷絲.IAD.效率'!X302</f>
        <v>停機</v>
      </c>
      <c r="T302" s="349">
        <f>'２斷絲.IAD.效率'!Y302</f>
        <v>0</v>
      </c>
      <c r="U302" s="345" t="str">
        <f>IF(ISNA(VLOOKUP('２斷絲.IAD.效率'!C302,條件!$A$1:$J$1011,10,0)),"",(VLOOKUP('２斷絲.IAD.效率'!C302,條件!$A$1:$J$1011,10,0)))</f>
        <v/>
      </c>
      <c r="V302" s="346" t="str">
        <f>IF(ISNA(VLOOKUP(C302,條件!$A$1:$J$1011,8,0)),"",(VLOOKUP(C302,條件!$A$1:$J$1011,8,0)))</f>
        <v/>
      </c>
      <c r="W302" s="346" t="str">
        <f>IF(ISNA(VLOOKUP(V302,清單!$AG$1:$AH$19,2,1)),"",(VLOOKUP(V302,清單!$AG$1:$AH$19,2,1)))</f>
        <v/>
      </c>
      <c r="X302" s="346" t="str">
        <f>IF(ISNA(VLOOKUP(C302,條件!$A$1:$J$1011,9,0)),"",(VLOOKUP(C302,條件!$A$1:$J$1011,9,0)))</f>
        <v/>
      </c>
      <c r="Y302" s="346">
        <v>24</v>
      </c>
      <c r="Z302" s="346">
        <v>216</v>
      </c>
      <c r="AA302" s="346" t="str">
        <f t="shared" si="18"/>
        <v/>
      </c>
      <c r="AB302" s="350" t="str">
        <f t="shared" si="19"/>
        <v/>
      </c>
    </row>
    <row r="303" spans="1:28">
      <c r="A303" s="348">
        <f>'２斷絲.IAD.效率'!A303</f>
        <v>46150</v>
      </c>
      <c r="B303" s="338" t="str">
        <f>'２斷絲.IAD.效率'!B303</f>
        <v>A23</v>
      </c>
      <c r="C303" s="338" t="str">
        <f>'２斷絲.IAD.效率'!C303</f>
        <v>停機</v>
      </c>
      <c r="D303" s="338">
        <f>'２斷絲.IAD.效率'!D303</f>
        <v>0</v>
      </c>
      <c r="E303" s="349">
        <f>'２斷絲.IAD.效率'!J303</f>
        <v>0</v>
      </c>
      <c r="F303" s="349">
        <f>'２斷絲.IAD.效率'!K303</f>
        <v>0</v>
      </c>
      <c r="G303" s="349" t="str">
        <f>'２斷絲.IAD.效率'!L303</f>
        <v>停機</v>
      </c>
      <c r="H303" s="349">
        <f>'２斷絲.IAD.效率'!M303</f>
        <v>0</v>
      </c>
      <c r="I303" s="349">
        <f>'２斷絲.IAD.效率'!N303</f>
        <v>0</v>
      </c>
      <c r="J303" s="349">
        <f>'２斷絲.IAD.效率'!O303</f>
        <v>0</v>
      </c>
      <c r="K303" s="349" t="str">
        <f>'２斷絲.IAD.效率'!P303</f>
        <v>停機</v>
      </c>
      <c r="L303" s="349">
        <f>'２斷絲.IAD.效率'!Q303</f>
        <v>0</v>
      </c>
      <c r="M303" s="349">
        <f>'２斷絲.IAD.效率'!R303</f>
        <v>0</v>
      </c>
      <c r="N303" s="349">
        <f>'２斷絲.IAD.效率'!S303</f>
        <v>0</v>
      </c>
      <c r="O303" s="349" t="str">
        <f>'２斷絲.IAD.效率'!T303</f>
        <v>停機</v>
      </c>
      <c r="P303" s="349">
        <f>'２斷絲.IAD.效率'!U303</f>
        <v>0</v>
      </c>
      <c r="Q303" s="349">
        <f>'２斷絲.IAD.效率'!V303</f>
        <v>0</v>
      </c>
      <c r="R303" s="349">
        <f>'２斷絲.IAD.效率'!W303</f>
        <v>0</v>
      </c>
      <c r="S303" s="349" t="str">
        <f>'２斷絲.IAD.效率'!X303</f>
        <v>停機</v>
      </c>
      <c r="T303" s="349">
        <f>'２斷絲.IAD.效率'!Y303</f>
        <v>0</v>
      </c>
      <c r="U303" s="345" t="str">
        <f>IF(ISNA(VLOOKUP('２斷絲.IAD.效率'!C303,條件!$A$1:$J$1011,10,0)),"",(VLOOKUP('２斷絲.IAD.效率'!C303,條件!$A$1:$J$1011,10,0)))</f>
        <v/>
      </c>
      <c r="V303" s="346" t="str">
        <f>IF(ISNA(VLOOKUP(C303,條件!$A$1:$J$1011,8,0)),"",(VLOOKUP(C303,條件!$A$1:$J$1011,8,0)))</f>
        <v/>
      </c>
      <c r="W303" s="346" t="str">
        <f>IF(ISNA(VLOOKUP(V303,清單!$AG$1:$AH$19,2,1)),"",(VLOOKUP(V303,清單!$AG$1:$AH$19,2,1)))</f>
        <v/>
      </c>
      <c r="X303" s="346" t="str">
        <f>IF(ISNA(VLOOKUP(C303,條件!$A$1:$J$1011,9,0)),"",(VLOOKUP(C303,條件!$A$1:$J$1011,9,0)))</f>
        <v/>
      </c>
      <c r="Y303" s="346">
        <v>24</v>
      </c>
      <c r="Z303" s="346">
        <v>216</v>
      </c>
      <c r="AA303" s="346" t="str">
        <f t="shared" si="18"/>
        <v/>
      </c>
      <c r="AB303" s="350" t="str">
        <f t="shared" si="19"/>
        <v/>
      </c>
    </row>
    <row r="304" spans="1:28">
      <c r="A304" s="348">
        <f>'２斷絲.IAD.效率'!A304</f>
        <v>46150</v>
      </c>
      <c r="B304" s="338" t="str">
        <f>'２斷絲.IAD.效率'!B304</f>
        <v>A24</v>
      </c>
      <c r="C304" s="338" t="str">
        <f>'２斷絲.IAD.效率'!C304</f>
        <v>2F6IC1</v>
      </c>
      <c r="D304" s="338">
        <f>'２斷絲.IAD.效率'!D304</f>
        <v>0</v>
      </c>
      <c r="E304" s="349">
        <f>'２斷絲.IAD.效率'!J304</f>
        <v>16</v>
      </c>
      <c r="F304" s="349">
        <f>'２斷絲.IAD.效率'!K304</f>
        <v>0</v>
      </c>
      <c r="G304" s="349" t="str">
        <f>'２斷絲.IAD.效率'!L304</f>
        <v>檢修</v>
      </c>
      <c r="H304" s="349">
        <f>'２斷絲.IAD.效率'!M304</f>
        <v>9239</v>
      </c>
      <c r="I304" s="349">
        <f>'２斷絲.IAD.效率'!N304</f>
        <v>4</v>
      </c>
      <c r="J304" s="349">
        <f>'２斷絲.IAD.效率'!O304</f>
        <v>0</v>
      </c>
      <c r="K304" s="349">
        <f>'２斷絲.IAD.效率'!P304</f>
        <v>0</v>
      </c>
      <c r="L304" s="349">
        <f>'２斷絲.IAD.效率'!Q304</f>
        <v>9263</v>
      </c>
      <c r="M304" s="349">
        <f>'２斷絲.IAD.效率'!R304</f>
        <v>6</v>
      </c>
      <c r="N304" s="349">
        <f>'２斷絲.IAD.效率'!S304</f>
        <v>2</v>
      </c>
      <c r="O304" s="349" t="str">
        <f>'２斷絲.IAD.效率'!T304</f>
        <v>開車</v>
      </c>
      <c r="P304" s="349">
        <f>'２斷絲.IAD.效率'!U304</f>
        <v>9282</v>
      </c>
      <c r="Q304" s="349">
        <f>'２斷絲.IAD.效率'!V304</f>
        <v>48</v>
      </c>
      <c r="R304" s="349">
        <f>'２斷絲.IAD.效率'!W304</f>
        <v>0</v>
      </c>
      <c r="S304" s="349">
        <f>'２斷絲.IAD.效率'!X304</f>
        <v>8197</v>
      </c>
      <c r="T304" s="349">
        <f>'２斷絲.IAD.效率'!Y304</f>
        <v>8901</v>
      </c>
      <c r="U304" s="345" t="str">
        <f>IF(ISNA(VLOOKUP('２斷絲.IAD.效率'!C304,條件!$A$1:$J$1011,10,0)),"",(VLOOKUP('２斷絲.IAD.效率'!C304,條件!$A$1:$J$1011,10,0)))</f>
        <v>低壓</v>
      </c>
      <c r="V304" s="346" t="str">
        <f>IF(ISNA(VLOOKUP(C304,條件!$A$1:$J$1011,8,0)),"",(VLOOKUP(C304,條件!$A$1:$J$1011,8,0)))</f>
        <v>P227</v>
      </c>
      <c r="W304" s="346">
        <f>IF(ISNA(VLOOKUP(V304,清單!$AG$1:$AH$19,2,1)),"",(VLOOKUP(V304,清單!$AG$1:$AH$19,2,1)))</f>
        <v>1.859</v>
      </c>
      <c r="X304" s="346">
        <f>IF(ISNA(VLOOKUP(C304,條件!$A$1:$J$1011,9,0)),"",(VLOOKUP(C304,條件!$A$1:$J$1011,9,0)))</f>
        <v>1.6</v>
      </c>
      <c r="Y304" s="346">
        <v>24</v>
      </c>
      <c r="Z304" s="346">
        <v>216</v>
      </c>
      <c r="AA304" s="346">
        <f t="shared" si="18"/>
        <v>2.6</v>
      </c>
      <c r="AB304" s="350">
        <f t="shared" si="19"/>
        <v>25056.345600000001</v>
      </c>
    </row>
    <row r="305" spans="1:28">
      <c r="A305" s="348">
        <f>'２斷絲.IAD.效率'!A305</f>
        <v>46150</v>
      </c>
      <c r="B305" s="338" t="str">
        <f>'２斷絲.IAD.效率'!B305</f>
        <v>J07</v>
      </c>
      <c r="C305" s="338" t="str">
        <f>'２斷絲.IAD.效率'!C305</f>
        <v>停機</v>
      </c>
      <c r="D305" s="338">
        <f>'２斷絲.IAD.效率'!D305</f>
        <v>0</v>
      </c>
      <c r="E305" s="349">
        <f>'２斷絲.IAD.效率'!J305</f>
        <v>0</v>
      </c>
      <c r="F305" s="349">
        <f>'２斷絲.IAD.效率'!K305</f>
        <v>0</v>
      </c>
      <c r="G305" s="349" t="str">
        <f>'２斷絲.IAD.效率'!L305</f>
        <v>停機</v>
      </c>
      <c r="H305" s="349">
        <f>'２斷絲.IAD.效率'!M305</f>
        <v>0</v>
      </c>
      <c r="I305" s="349">
        <f>'２斷絲.IAD.效率'!N305</f>
        <v>0</v>
      </c>
      <c r="J305" s="349">
        <f>'２斷絲.IAD.效率'!O305</f>
        <v>0</v>
      </c>
      <c r="K305" s="349" t="str">
        <f>'２斷絲.IAD.效率'!P305</f>
        <v>停機</v>
      </c>
      <c r="L305" s="349">
        <f>'２斷絲.IAD.效率'!Q305</f>
        <v>0</v>
      </c>
      <c r="M305" s="349">
        <f>'２斷絲.IAD.效率'!R305</f>
        <v>0</v>
      </c>
      <c r="N305" s="349">
        <f>'２斷絲.IAD.效率'!S305</f>
        <v>0</v>
      </c>
      <c r="O305" s="349" t="str">
        <f>'２斷絲.IAD.效率'!T305</f>
        <v>停機</v>
      </c>
      <c r="P305" s="349">
        <f>'２斷絲.IAD.效率'!U305</f>
        <v>0</v>
      </c>
      <c r="Q305" s="349">
        <f>'２斷絲.IAD.效率'!V305</f>
        <v>0</v>
      </c>
      <c r="R305" s="349">
        <f>'２斷絲.IAD.效率'!W305</f>
        <v>0</v>
      </c>
      <c r="S305" s="349" t="str">
        <f>'２斷絲.IAD.效率'!X305</f>
        <v>停機</v>
      </c>
      <c r="T305" s="349">
        <f>'２斷絲.IAD.效率'!Y305</f>
        <v>0</v>
      </c>
      <c r="U305" s="345" t="str">
        <f>IF(ISNA(VLOOKUP('２斷絲.IAD.效率'!C305,條件!$A$1:$J$1011,10,0)),"",(VLOOKUP('２斷絲.IAD.效率'!C305,條件!$A$1:$J$1011,10,0)))</f>
        <v/>
      </c>
      <c r="V305" s="346" t="str">
        <f>IF(ISNA(VLOOKUP(C305,條件!$A$1:$J$1011,8,0)),"",(VLOOKUP(C305,條件!$A$1:$J$1011,8,0)))</f>
        <v/>
      </c>
      <c r="W305" s="346" t="str">
        <f>IF(ISNA(VLOOKUP(V305,清單!$AG$1:$AH$19,2,1)),"",(VLOOKUP(V305,清單!$AG$1:$AH$19,2,1)))</f>
        <v/>
      </c>
      <c r="X305" s="346" t="str">
        <f>IF(ISNA(VLOOKUP(C305,條件!$A$1:$J$1011,9,0)),"",(VLOOKUP(C305,條件!$A$1:$J$1011,9,0)))</f>
        <v/>
      </c>
      <c r="Y305" s="346">
        <v>24</v>
      </c>
      <c r="Z305" s="346">
        <v>216</v>
      </c>
      <c r="AA305" s="346" t="str">
        <f t="shared" si="18"/>
        <v/>
      </c>
      <c r="AB305" s="350" t="str">
        <f t="shared" si="19"/>
        <v/>
      </c>
    </row>
    <row r="306" spans="1:28">
      <c r="A306" s="348">
        <f>'２斷絲.IAD.效率'!A306</f>
        <v>46150</v>
      </c>
      <c r="B306" s="338" t="str">
        <f>'２斷絲.IAD.效率'!B306</f>
        <v>J08</v>
      </c>
      <c r="C306" s="338" t="str">
        <f>'２斷絲.IAD.效率'!C306</f>
        <v>2F6IF2</v>
      </c>
      <c r="D306" s="338" t="str">
        <f>'２斷絲.IAD.效率'!D306</f>
        <v>K</v>
      </c>
      <c r="E306" s="349">
        <f>'２斷絲.IAD.效率'!J306</f>
        <v>0</v>
      </c>
      <c r="F306" s="349">
        <f>'２斷絲.IAD.效率'!K306</f>
        <v>0</v>
      </c>
      <c r="G306" s="349" t="str">
        <f>'２斷絲.IAD.效率'!L306</f>
        <v>改紡</v>
      </c>
      <c r="H306" s="349">
        <f>'２斷絲.IAD.效率'!M306</f>
        <v>0</v>
      </c>
      <c r="I306" s="349">
        <f>'２斷絲.IAD.效率'!N306</f>
        <v>0</v>
      </c>
      <c r="J306" s="349">
        <f>'２斷絲.IAD.效率'!O306</f>
        <v>0</v>
      </c>
      <c r="K306" s="349" t="str">
        <f>'２斷絲.IAD.效率'!P306</f>
        <v>改紡</v>
      </c>
      <c r="L306" s="349">
        <f>'２斷絲.IAD.效率'!Q306</f>
        <v>0</v>
      </c>
      <c r="M306" s="349">
        <f>'２斷絲.IAD.效率'!R306</f>
        <v>0</v>
      </c>
      <c r="N306" s="349">
        <f>'２斷絲.IAD.效率'!S306</f>
        <v>0</v>
      </c>
      <c r="O306" s="349" t="str">
        <f>'２斷絲.IAD.效率'!T306</f>
        <v>開車</v>
      </c>
      <c r="P306" s="349">
        <f>'２斷絲.IAD.效率'!U306</f>
        <v>0</v>
      </c>
      <c r="Q306" s="349">
        <f>'２斷絲.IAD.效率'!V306</f>
        <v>63</v>
      </c>
      <c r="R306" s="349">
        <f>'２斷絲.IAD.效率'!W306</f>
        <v>9</v>
      </c>
      <c r="S306" s="349">
        <f>'２斷絲.IAD.效率'!X306</f>
        <v>7230</v>
      </c>
      <c r="T306" s="349">
        <f>'２斷絲.IAD.效率'!Y306</f>
        <v>0</v>
      </c>
      <c r="U306" s="345" t="str">
        <f>IF(ISNA(VLOOKUP('２斷絲.IAD.效率'!C306,條件!$A$1:$J$1011,10,0)),"",(VLOOKUP('２斷絲.IAD.效率'!C306,條件!$A$1:$J$1011,10,0)))</f>
        <v>低壓</v>
      </c>
      <c r="V306" s="346" t="str">
        <f>IF(ISNA(VLOOKUP(C306,條件!$A$1:$J$1011,8,0)),"",(VLOOKUP(C306,條件!$A$1:$J$1011,8,0)))</f>
        <v>P227</v>
      </c>
      <c r="W306" s="346">
        <f>IF(ISNA(VLOOKUP(V306,清單!$AG$1:$AH$19,2,1)),"",(VLOOKUP(V306,清單!$AG$1:$AH$19,2,1)))</f>
        <v>1.859</v>
      </c>
      <c r="X306" s="346">
        <f>IF(ISNA(VLOOKUP(C306,條件!$A$1:$J$1011,9,0)),"",(VLOOKUP(C306,條件!$A$1:$J$1011,9,0)))</f>
        <v>2</v>
      </c>
      <c r="Y306" s="346">
        <v>24</v>
      </c>
      <c r="Z306" s="346">
        <v>216</v>
      </c>
      <c r="AA306" s="346">
        <f t="shared" si="18"/>
        <v>3</v>
      </c>
      <c r="AB306" s="350">
        <f t="shared" si="19"/>
        <v>28911.168000000001</v>
      </c>
    </row>
    <row r="307" spans="1:28">
      <c r="A307" s="348">
        <f>'２斷絲.IAD.效率'!A307</f>
        <v>46150</v>
      </c>
      <c r="B307" s="338" t="str">
        <f>'２斷絲.IAD.效率'!B307</f>
        <v>J09</v>
      </c>
      <c r="C307" s="338" t="str">
        <f>'２斷絲.IAD.效率'!C307</f>
        <v>停機</v>
      </c>
      <c r="D307" s="338">
        <f>'２斷絲.IAD.效率'!D307</f>
        <v>0</v>
      </c>
      <c r="E307" s="349">
        <f>'２斷絲.IAD.效率'!J307</f>
        <v>0</v>
      </c>
      <c r="F307" s="349">
        <f>'２斷絲.IAD.效率'!K307</f>
        <v>0</v>
      </c>
      <c r="G307" s="349" t="str">
        <f>'２斷絲.IAD.效率'!L307</f>
        <v>停機</v>
      </c>
      <c r="H307" s="349">
        <f>'２斷絲.IAD.效率'!M307</f>
        <v>0</v>
      </c>
      <c r="I307" s="349">
        <f>'２斷絲.IAD.效率'!N307</f>
        <v>0</v>
      </c>
      <c r="J307" s="349">
        <f>'２斷絲.IAD.效率'!O307</f>
        <v>0</v>
      </c>
      <c r="K307" s="349" t="str">
        <f>'２斷絲.IAD.效率'!P307</f>
        <v>停機</v>
      </c>
      <c r="L307" s="349">
        <f>'２斷絲.IAD.效率'!Q307</f>
        <v>0</v>
      </c>
      <c r="M307" s="349">
        <f>'２斷絲.IAD.效率'!R307</f>
        <v>0</v>
      </c>
      <c r="N307" s="349">
        <f>'２斷絲.IAD.效率'!S307</f>
        <v>0</v>
      </c>
      <c r="O307" s="349" t="str">
        <f>'２斷絲.IAD.效率'!T307</f>
        <v>停機</v>
      </c>
      <c r="P307" s="349">
        <f>'２斷絲.IAD.效率'!U307</f>
        <v>0</v>
      </c>
      <c r="Q307" s="349">
        <f>'２斷絲.IAD.效率'!V307</f>
        <v>0</v>
      </c>
      <c r="R307" s="349">
        <f>'２斷絲.IAD.效率'!W307</f>
        <v>0</v>
      </c>
      <c r="S307" s="349" t="str">
        <f>'２斷絲.IAD.效率'!X307</f>
        <v>停機</v>
      </c>
      <c r="T307" s="349">
        <f>'２斷絲.IAD.效率'!Y307</f>
        <v>0</v>
      </c>
      <c r="U307" s="345" t="str">
        <f>IF(ISNA(VLOOKUP('２斷絲.IAD.效率'!C307,條件!$A$1:$J$1011,10,0)),"",(VLOOKUP('２斷絲.IAD.效率'!C307,條件!$A$1:$J$1011,10,0)))</f>
        <v/>
      </c>
      <c r="V307" s="346" t="str">
        <f>IF(ISNA(VLOOKUP(C307,條件!$A$1:$J$1011,8,0)),"",(VLOOKUP(C307,條件!$A$1:$J$1011,8,0)))</f>
        <v/>
      </c>
      <c r="W307" s="346" t="str">
        <f>IF(ISNA(VLOOKUP(V307,清單!$AG$1:$AH$19,2,1)),"",(VLOOKUP(V307,清單!$AG$1:$AH$19,2,1)))</f>
        <v/>
      </c>
      <c r="X307" s="346" t="str">
        <f>IF(ISNA(VLOOKUP(C307,條件!$A$1:$J$1011,9,0)),"",(VLOOKUP(C307,條件!$A$1:$J$1011,9,0)))</f>
        <v/>
      </c>
      <c r="Y307" s="346">
        <v>24</v>
      </c>
      <c r="Z307" s="346">
        <v>216</v>
      </c>
      <c r="AA307" s="346" t="str">
        <f t="shared" ref="AA307:AA370" si="20">IF(X307="","",X307+1)</f>
        <v/>
      </c>
      <c r="AB307" s="350" t="str">
        <f t="shared" ref="AB307:AB370" si="21">IF(AA307="","",W307*Z307*AA307*Y307)</f>
        <v/>
      </c>
    </row>
    <row r="308" spans="1:28">
      <c r="A308" s="348">
        <f>'２斷絲.IAD.效率'!A308</f>
        <v>46150</v>
      </c>
      <c r="B308" s="338" t="str">
        <f>'２斷絲.IAD.效率'!B308</f>
        <v>T01</v>
      </c>
      <c r="C308" s="338" t="str">
        <f>'２斷絲.IAD.效率'!C308</f>
        <v>2F6IG2</v>
      </c>
      <c r="D308" s="338" t="str">
        <f>'２斷絲.IAD.效率'!D308</f>
        <v>K</v>
      </c>
      <c r="E308" s="349">
        <f>'２斷絲.IAD.效率'!J308</f>
        <v>36</v>
      </c>
      <c r="F308" s="349">
        <f>'２斷絲.IAD.效率'!K308</f>
        <v>0</v>
      </c>
      <c r="G308" s="349">
        <f>'２斷絲.IAD.效率'!L308</f>
        <v>8700</v>
      </c>
      <c r="H308" s="349">
        <f>'２斷絲.IAD.效率'!M308</f>
        <v>8980</v>
      </c>
      <c r="I308" s="349">
        <f>'２斷絲.IAD.效率'!N308</f>
        <v>19</v>
      </c>
      <c r="J308" s="349">
        <f>'２斷絲.IAD.效率'!O308</f>
        <v>0</v>
      </c>
      <c r="K308" s="349">
        <f>'２斷絲.IAD.效率'!P308</f>
        <v>8520</v>
      </c>
      <c r="L308" s="349">
        <f>'２斷絲.IAD.效率'!Q308</f>
        <v>9440</v>
      </c>
      <c r="M308" s="349">
        <f>'２斷絲.IAD.效率'!R308</f>
        <v>10</v>
      </c>
      <c r="N308" s="349">
        <f>'２斷絲.IAD.效率'!S308</f>
        <v>0</v>
      </c>
      <c r="O308" s="349">
        <f>'２斷絲.IAD.效率'!T308</f>
        <v>8190</v>
      </c>
      <c r="P308" s="349">
        <f>'２斷絲.IAD.效率'!U308</f>
        <v>8430</v>
      </c>
      <c r="Q308" s="349">
        <f>'２斷絲.IAD.效率'!V308</f>
        <v>45</v>
      </c>
      <c r="R308" s="349">
        <f>'２斷絲.IAD.效率'!W308</f>
        <v>3</v>
      </c>
      <c r="S308" s="349">
        <f>'２斷絲.IAD.效率'!X308</f>
        <v>8330</v>
      </c>
      <c r="T308" s="349">
        <f>'２斷絲.IAD.效率'!Y308</f>
        <v>9630</v>
      </c>
      <c r="U308" s="345" t="str">
        <f>IF(ISNA(VLOOKUP('２斷絲.IAD.效率'!C308,條件!$A$1:$J$1011,10,0)),"",(VLOOKUP('２斷絲.IAD.效率'!C308,條件!$A$1:$J$1011,10,0)))</f>
        <v>高壓</v>
      </c>
      <c r="V308" s="346" t="str">
        <f>IF(ISNA(VLOOKUP(C308,條件!$A$1:$J$1011,8,0)),"",(VLOOKUP(C308,條件!$A$1:$J$1011,8,0)))</f>
        <v>P204</v>
      </c>
      <c r="W308" s="346">
        <f>IF(ISNA(VLOOKUP(V308,清單!$AG$1:$AH$19,2,1)),"",(VLOOKUP(V308,清單!$AG$1:$AH$19,2,1)))</f>
        <v>1.1890000000000001</v>
      </c>
      <c r="X308" s="346">
        <f>IF(ISNA(VLOOKUP(C308,條件!$A$1:$J$1011,9,0)),"",(VLOOKUP(C308,條件!$A$1:$J$1011,9,0)))</f>
        <v>2.9</v>
      </c>
      <c r="Y308" s="346">
        <v>24</v>
      </c>
      <c r="Z308" s="346">
        <v>216</v>
      </c>
      <c r="AA308" s="346">
        <f t="shared" si="20"/>
        <v>3.9</v>
      </c>
      <c r="AB308" s="350">
        <f t="shared" si="21"/>
        <v>24038.7264</v>
      </c>
    </row>
    <row r="309" spans="1:28">
      <c r="A309" s="348">
        <f>'２斷絲.IAD.效率'!A309</f>
        <v>46150</v>
      </c>
      <c r="B309" s="338" t="str">
        <f>'２斷絲.IAD.效率'!B309</f>
        <v>T02</v>
      </c>
      <c r="C309" s="338" t="str">
        <f>'２斷絲.IAD.效率'!C309</f>
        <v>2F6IE2</v>
      </c>
      <c r="D309" s="338" t="str">
        <f>'２斷絲.IAD.效率'!D309</f>
        <v>K</v>
      </c>
      <c r="E309" s="349">
        <f>'２斷絲.IAD.效率'!J309</f>
        <v>26</v>
      </c>
      <c r="F309" s="349">
        <f>'２斷絲.IAD.效率'!K309</f>
        <v>0</v>
      </c>
      <c r="G309" s="349">
        <f>'２斷絲.IAD.效率'!L309</f>
        <v>9810</v>
      </c>
      <c r="H309" s="349">
        <f>'２斷絲.IAD.效率'!M309</f>
        <v>9540</v>
      </c>
      <c r="I309" s="349">
        <f>'２斷絲.IAD.效率'!N309</f>
        <v>9</v>
      </c>
      <c r="J309" s="349">
        <f>'２斷絲.IAD.效率'!O309</f>
        <v>0</v>
      </c>
      <c r="K309" s="349">
        <f>'２斷絲.IAD.效率'!P309</f>
        <v>9810</v>
      </c>
      <c r="L309" s="349">
        <f>'２斷絲.IAD.效率'!Q309</f>
        <v>9540</v>
      </c>
      <c r="M309" s="349">
        <f>'２斷絲.IAD.效率'!R309</f>
        <v>32</v>
      </c>
      <c r="N309" s="349">
        <f>'２斷絲.IAD.效率'!S309</f>
        <v>2</v>
      </c>
      <c r="O309" s="349">
        <f>'２斷絲.IAD.效率'!T309</f>
        <v>9350</v>
      </c>
      <c r="P309" s="349">
        <f>'２斷絲.IAD.效率'!U309</f>
        <v>9070</v>
      </c>
      <c r="Q309" s="349">
        <f>'２斷絲.IAD.效率'!V309</f>
        <v>44</v>
      </c>
      <c r="R309" s="349">
        <f>'２斷絲.IAD.效率'!W309</f>
        <v>3</v>
      </c>
      <c r="S309" s="349">
        <f>'２斷絲.IAD.效率'!X309</f>
        <v>9810</v>
      </c>
      <c r="T309" s="349">
        <f>'２斷絲.IAD.效率'!Y309</f>
        <v>9540</v>
      </c>
      <c r="U309" s="345" t="str">
        <f>IF(ISNA(VLOOKUP('２斷絲.IAD.效率'!C309,條件!$A$1:$J$1011,10,0)),"",(VLOOKUP('２斷絲.IAD.效率'!C309,條件!$A$1:$J$1011,10,0)))</f>
        <v>低壓</v>
      </c>
      <c r="V309" s="346" t="str">
        <f>IF(ISNA(VLOOKUP(C309,條件!$A$1:$J$1011,8,0)),"",(VLOOKUP(C309,條件!$A$1:$J$1011,8,0)))</f>
        <v>P204</v>
      </c>
      <c r="W309" s="346">
        <f>IF(ISNA(VLOOKUP(V309,清單!$AG$1:$AH$19,2,1)),"",(VLOOKUP(V309,清單!$AG$1:$AH$19,2,1)))</f>
        <v>1.1890000000000001</v>
      </c>
      <c r="X309" s="346">
        <f>IF(ISNA(VLOOKUP(C309,條件!$A$1:$J$1011,9,0)),"",(VLOOKUP(C309,條件!$A$1:$J$1011,9,0)))</f>
        <v>2.9</v>
      </c>
      <c r="Y309" s="346">
        <v>24</v>
      </c>
      <c r="Z309" s="346">
        <v>216</v>
      </c>
      <c r="AA309" s="346">
        <f t="shared" si="20"/>
        <v>3.9</v>
      </c>
      <c r="AB309" s="350">
        <f t="shared" si="21"/>
        <v>24038.7264</v>
      </c>
    </row>
    <row r="310" spans="1:28">
      <c r="A310" s="348">
        <f>'２斷絲.IAD.效率'!A310</f>
        <v>46150</v>
      </c>
      <c r="B310" s="338" t="str">
        <f>'２斷絲.IAD.效率'!B310</f>
        <v>T03</v>
      </c>
      <c r="C310" s="338" t="str">
        <f>'２斷絲.IAD.效率'!C310</f>
        <v>2F6IB1</v>
      </c>
      <c r="D310" s="338">
        <f>'２斷絲.IAD.效率'!D310</f>
        <v>0</v>
      </c>
      <c r="E310" s="349">
        <f>'２斷絲.IAD.效率'!J310</f>
        <v>24</v>
      </c>
      <c r="F310" s="349">
        <f>'２斷絲.IAD.效率'!K310</f>
        <v>0</v>
      </c>
      <c r="G310" s="349">
        <f>'２斷絲.IAD.效率'!L310</f>
        <v>8700</v>
      </c>
      <c r="H310" s="349">
        <f>'２斷絲.IAD.效率'!M310</f>
        <v>0</v>
      </c>
      <c r="I310" s="349">
        <f>'２斷絲.IAD.效率'!N310</f>
        <v>10</v>
      </c>
      <c r="J310" s="349">
        <f>'２斷絲.IAD.效率'!O310</f>
        <v>0</v>
      </c>
      <c r="K310" s="349">
        <f>'２斷絲.IAD.效率'!P310</f>
        <v>9070</v>
      </c>
      <c r="L310" s="349">
        <f>'２斷絲.IAD.效率'!Q310</f>
        <v>0</v>
      </c>
      <c r="M310" s="349">
        <f>'２斷絲.IAD.效率'!R310</f>
        <v>4</v>
      </c>
      <c r="N310" s="349">
        <f>'２斷絲.IAD.效率'!S310</f>
        <v>0</v>
      </c>
      <c r="O310" s="349">
        <f>'２斷絲.IAD.效率'!T310</f>
        <v>8430</v>
      </c>
      <c r="P310" s="349">
        <f>'２斷絲.IAD.效率'!U310</f>
        <v>0</v>
      </c>
      <c r="Q310" s="349">
        <f>'２斷絲.IAD.效率'!V310</f>
        <v>27</v>
      </c>
      <c r="R310" s="349">
        <f>'２斷絲.IAD.效率'!W310</f>
        <v>0</v>
      </c>
      <c r="S310" s="349">
        <f>'２斷絲.IAD.效率'!X310</f>
        <v>9350</v>
      </c>
      <c r="T310" s="349">
        <f>'２斷絲.IAD.效率'!Y310</f>
        <v>0</v>
      </c>
      <c r="U310" s="345" t="str">
        <f>IF(ISNA(VLOOKUP('２斷絲.IAD.效率'!C310,條件!$A$1:$J$1011,10,0)),"",(VLOOKUP('２斷絲.IAD.效率'!C310,條件!$A$1:$J$1011,10,0)))</f>
        <v>低壓</v>
      </c>
      <c r="V310" s="346" t="str">
        <f>IF(ISNA(VLOOKUP(C310,條件!$A$1:$J$1011,8,0)),"",(VLOOKUP(C310,條件!$A$1:$J$1011,8,0)))</f>
        <v>P204</v>
      </c>
      <c r="W310" s="346">
        <f>IF(ISNA(VLOOKUP(V310,清單!$AG$1:$AH$19,2,1)),"",(VLOOKUP(V310,清單!$AG$1:$AH$19,2,1)))</f>
        <v>1.1890000000000001</v>
      </c>
      <c r="X310" s="346">
        <f>IF(ISNA(VLOOKUP(C310,條件!$A$1:$J$1011,9,0)),"",(VLOOKUP(C310,條件!$A$1:$J$1011,9,0)))</f>
        <v>1.7</v>
      </c>
      <c r="Y310" s="346">
        <v>24</v>
      </c>
      <c r="Z310" s="346">
        <v>216</v>
      </c>
      <c r="AA310" s="346">
        <f t="shared" si="20"/>
        <v>2.7</v>
      </c>
      <c r="AB310" s="350">
        <f t="shared" si="21"/>
        <v>16642.195200000002</v>
      </c>
    </row>
    <row r="311" spans="1:28">
      <c r="A311" s="348">
        <f>'２斷絲.IAD.效率'!A311</f>
        <v>46150</v>
      </c>
      <c r="B311" s="338" t="str">
        <f>'２斷絲.IAD.效率'!B311</f>
        <v>T03</v>
      </c>
      <c r="C311" s="338" t="str">
        <f>'２斷絲.IAD.效率'!C311</f>
        <v>2F6ID2</v>
      </c>
      <c r="D311" s="338">
        <f>'２斷絲.IAD.效率'!D311</f>
        <v>0</v>
      </c>
      <c r="E311" s="349">
        <f>'２斷絲.IAD.效率'!J311</f>
        <v>39</v>
      </c>
      <c r="F311" s="349">
        <f>'２斷絲.IAD.效率'!K311</f>
        <v>0</v>
      </c>
      <c r="G311" s="349">
        <f>'２斷絲.IAD.效率'!L311</f>
        <v>9819</v>
      </c>
      <c r="H311" s="349">
        <f>'２斷絲.IAD.效率'!M311</f>
        <v>0</v>
      </c>
      <c r="I311" s="349">
        <f>'２斷絲.IAD.效率'!N311</f>
        <v>10</v>
      </c>
      <c r="J311" s="349">
        <f>'２斷絲.IAD.效率'!O311</f>
        <v>0</v>
      </c>
      <c r="K311" s="349">
        <f>'２斷絲.IAD.效率'!P311</f>
        <v>9350</v>
      </c>
      <c r="L311" s="349">
        <f>'２斷絲.IAD.效率'!Q311</f>
        <v>0</v>
      </c>
      <c r="M311" s="349">
        <f>'２斷絲.IAD.效率'!R311</f>
        <v>9</v>
      </c>
      <c r="N311" s="349">
        <f>'２斷絲.IAD.效率'!S311</f>
        <v>0</v>
      </c>
      <c r="O311" s="349">
        <f>'２斷絲.IAD.效率'!T311</f>
        <v>0</v>
      </c>
      <c r="P311" s="349">
        <f>'２斷絲.IAD.效率'!U311</f>
        <v>9540</v>
      </c>
      <c r="Q311" s="349">
        <f>'２斷絲.IAD.效率'!V311</f>
        <v>28</v>
      </c>
      <c r="R311" s="349">
        <f>'２斷絲.IAD.效率'!W311</f>
        <v>1</v>
      </c>
      <c r="S311" s="349">
        <f>'２斷絲.IAD.效率'!X311</f>
        <v>0</v>
      </c>
      <c r="T311" s="349">
        <f>'２斷絲.IAD.效率'!Y311</f>
        <v>9540</v>
      </c>
      <c r="U311" s="345"/>
      <c r="V311" s="346" t="str">
        <f>IF(ISNA(VLOOKUP(C311,條件!$A$1:$J$1011,8,0)),"",(VLOOKUP(C311,條件!$A$1:$J$1011,8,0)))</f>
        <v>P204</v>
      </c>
      <c r="W311" s="346">
        <f>IF(ISNA(VLOOKUP(V311,清單!$AG$1:$AH$19,2,1)),"",(VLOOKUP(V311,清單!$AG$1:$AH$19,2,1)))</f>
        <v>1.1890000000000001</v>
      </c>
      <c r="X311" s="346">
        <f>IF(ISNA(VLOOKUP(C311,條件!$A$1:$J$1011,9,0)),"",(VLOOKUP(C311,條件!$A$1:$J$1011,9,0)))</f>
        <v>2.4</v>
      </c>
      <c r="Y311" s="346">
        <v>24</v>
      </c>
      <c r="Z311" s="346">
        <v>216</v>
      </c>
      <c r="AA311" s="346">
        <f t="shared" si="20"/>
        <v>3.4</v>
      </c>
      <c r="AB311" s="350">
        <f t="shared" si="21"/>
        <v>20956.838400000001</v>
      </c>
    </row>
    <row r="312" spans="1:28">
      <c r="A312" s="348">
        <f>'２斷絲.IAD.效率'!A312</f>
        <v>46150</v>
      </c>
      <c r="B312" s="338" t="str">
        <f>'２斷絲.IAD.效率'!B312</f>
        <v>T04</v>
      </c>
      <c r="C312" s="338" t="str">
        <f>'２斷絲.IAD.效率'!C312</f>
        <v>2F6GZ3</v>
      </c>
      <c r="D312" s="338">
        <f>'２斷絲.IAD.效率'!D312</f>
        <v>0</v>
      </c>
      <c r="E312" s="349">
        <f>'２斷絲.IAD.效率'!J312</f>
        <v>0</v>
      </c>
      <c r="F312" s="349">
        <f>'２斷絲.IAD.效率'!K312</f>
        <v>0</v>
      </c>
      <c r="G312" s="349" t="str">
        <f>'２斷絲.IAD.效率'!L312</f>
        <v>停機</v>
      </c>
      <c r="H312" s="349" t="str">
        <f>'２斷絲.IAD.效率'!M312</f>
        <v>了機</v>
      </c>
      <c r="I312" s="349">
        <f>'２斷絲.IAD.效率'!N312</f>
        <v>0</v>
      </c>
      <c r="J312" s="349">
        <f>'２斷絲.IAD.效率'!O312</f>
        <v>0</v>
      </c>
      <c r="K312" s="349" t="str">
        <f>'２斷絲.IAD.效率'!P312</f>
        <v>停機</v>
      </c>
      <c r="L312" s="349" t="str">
        <f>'２斷絲.IAD.效率'!Q312</f>
        <v>了機</v>
      </c>
      <c r="M312" s="349">
        <f>'２斷絲.IAD.效率'!R312</f>
        <v>0</v>
      </c>
      <c r="N312" s="349">
        <f>'２斷絲.IAD.效率'!S312</f>
        <v>0</v>
      </c>
      <c r="O312" s="349" t="str">
        <f>'２斷絲.IAD.效率'!T312</f>
        <v>停機</v>
      </c>
      <c r="P312" s="349" t="str">
        <f>'２斷絲.IAD.效率'!U312</f>
        <v>了機</v>
      </c>
      <c r="Q312" s="349">
        <f>'２斷絲.IAD.效率'!V312</f>
        <v>0</v>
      </c>
      <c r="R312" s="349">
        <f>'２斷絲.IAD.效率'!W312</f>
        <v>0</v>
      </c>
      <c r="S312" s="349" t="str">
        <f>'２斷絲.IAD.效率'!X312</f>
        <v>停機</v>
      </c>
      <c r="T312" s="349">
        <f>'２斷絲.IAD.效率'!Y312</f>
        <v>0</v>
      </c>
      <c r="U312" s="345" t="str">
        <f>IF(ISNA(VLOOKUP('２斷絲.IAD.效率'!C312,條件!$A$1:$J$1011,10,0)),"",(VLOOKUP('２斷絲.IAD.效率'!C312,條件!$A$1:$J$1011,10,0)))</f>
        <v>低壓</v>
      </c>
      <c r="V312" s="346" t="str">
        <f>IF(ISNA(VLOOKUP(C312,條件!$A$1:$J$1011,8,0)),"",(VLOOKUP(C312,條件!$A$1:$J$1011,8,0)))</f>
        <v>P204</v>
      </c>
      <c r="W312" s="346">
        <f>IF(ISNA(VLOOKUP(V312,清單!$AG$1:$AH$19,2,1)),"",(VLOOKUP(V312,清單!$AG$1:$AH$19,2,1)))</f>
        <v>1.1890000000000001</v>
      </c>
      <c r="X312" s="346">
        <f>IF(ISNA(VLOOKUP(C312,條件!$A$1:$J$1011,9,0)),"",(VLOOKUP(C312,條件!$A$1:$J$1011,9,0)))</f>
        <v>3.8</v>
      </c>
      <c r="Y312" s="346">
        <v>24</v>
      </c>
      <c r="Z312" s="346">
        <v>216</v>
      </c>
      <c r="AA312" s="346">
        <f t="shared" si="20"/>
        <v>4.8</v>
      </c>
      <c r="AB312" s="350">
        <f t="shared" si="21"/>
        <v>29586.124800000001</v>
      </c>
    </row>
    <row r="313" spans="1:28">
      <c r="A313" s="348">
        <f>'２斷絲.IAD.效率'!A313</f>
        <v>46150</v>
      </c>
      <c r="B313" s="338" t="str">
        <f>'２斷絲.IAD.效率'!B313</f>
        <v>T05</v>
      </c>
      <c r="C313" s="338" t="str">
        <f>'２斷絲.IAD.效率'!C313</f>
        <v>2F7E03</v>
      </c>
      <c r="D313" s="338" t="str">
        <f>'２斷絲.IAD.效率'!D313</f>
        <v>K</v>
      </c>
      <c r="E313" s="349">
        <f>'２斷絲.IAD.效率'!J313</f>
        <v>17</v>
      </c>
      <c r="F313" s="349">
        <f>'２斷絲.IAD.效率'!K313</f>
        <v>0</v>
      </c>
      <c r="G313" s="349">
        <f>'２斷絲.IAD.效率'!L313</f>
        <v>6940</v>
      </c>
      <c r="H313" s="349">
        <f>'２斷絲.IAD.效率'!M313</f>
        <v>0</v>
      </c>
      <c r="I313" s="349">
        <f>'２斷絲.IAD.效率'!N313</f>
        <v>9</v>
      </c>
      <c r="J313" s="349">
        <f>'２斷絲.IAD.效率'!O313</f>
        <v>0</v>
      </c>
      <c r="K313" s="349">
        <f>'２斷絲.IAD.效率'!P313</f>
        <v>7220</v>
      </c>
      <c r="L313" s="349">
        <f>'２斷絲.IAD.效率'!Q313</f>
        <v>0</v>
      </c>
      <c r="M313" s="349">
        <f>'２斷絲.IAD.效率'!R313</f>
        <v>10</v>
      </c>
      <c r="N313" s="349">
        <f>'２斷絲.IAD.效率'!S313</f>
        <v>0</v>
      </c>
      <c r="O313" s="349">
        <f>'２斷絲.IAD.效率'!T313</f>
        <v>6850</v>
      </c>
      <c r="P313" s="349">
        <f>'２斷絲.IAD.效率'!U313</f>
        <v>0</v>
      </c>
      <c r="Q313" s="349">
        <f>'２斷絲.IAD.效率'!V313</f>
        <v>18</v>
      </c>
      <c r="R313" s="349">
        <f>'２斷絲.IAD.效率'!W313</f>
        <v>0</v>
      </c>
      <c r="S313" s="349">
        <f>'２斷絲.IAD.效率'!X313</f>
        <v>7040</v>
      </c>
      <c r="T313" s="349">
        <f>'２斷絲.IAD.效率'!Y313</f>
        <v>0</v>
      </c>
      <c r="U313" s="345" t="str">
        <f>IF(ISNA(VLOOKUP('２斷絲.IAD.效率'!C313,條件!$A$1:$J$1011,10,0)),"",(VLOOKUP('２斷絲.IAD.效率'!C313,條件!$A$1:$J$1011,10,0)))</f>
        <v>高壓</v>
      </c>
      <c r="V313" s="346" t="str">
        <f>IF(ISNA(VLOOKUP(C313,條件!$A$1:$J$1011,8,0)),"",(VLOOKUP(C313,條件!$A$1:$J$1011,8,0)))</f>
        <v>P227</v>
      </c>
      <c r="W313" s="346">
        <f>IF(ISNA(VLOOKUP(V313,清單!$AG$1:$AH$19,2,1)),"",(VLOOKUP(V313,清單!$AG$1:$AH$19,2,1)))</f>
        <v>1.859</v>
      </c>
      <c r="X313" s="346">
        <f>IF(ISNA(VLOOKUP(C313,條件!$A$1:$J$1011,9,0)),"",(VLOOKUP(C313,條件!$A$1:$J$1011,9,0)))</f>
        <v>3.2</v>
      </c>
      <c r="Y313" s="346">
        <v>24</v>
      </c>
      <c r="Z313" s="346">
        <v>216</v>
      </c>
      <c r="AA313" s="346">
        <f t="shared" si="20"/>
        <v>4.2</v>
      </c>
      <c r="AB313" s="350">
        <f t="shared" si="21"/>
        <v>40475.635199999997</v>
      </c>
    </row>
    <row r="314" spans="1:28">
      <c r="A314" s="348">
        <f>'２斷絲.IAD.效率'!A314</f>
        <v>46150</v>
      </c>
      <c r="B314" s="338" t="str">
        <f>'２斷絲.IAD.效率'!B314</f>
        <v>T05</v>
      </c>
      <c r="C314" s="338" t="str">
        <f>'２斷絲.IAD.效率'!C314</f>
        <v>2F6IA2</v>
      </c>
      <c r="D314" s="338" t="str">
        <f>'２斷絲.IAD.效率'!D314</f>
        <v>K</v>
      </c>
      <c r="E314" s="349">
        <f>'２斷絲.IAD.效率'!J314</f>
        <v>35</v>
      </c>
      <c r="F314" s="349">
        <f>'２斷絲.IAD.效率'!K314</f>
        <v>0</v>
      </c>
      <c r="G314" s="349">
        <f>'２斷絲.IAD.效率'!L314</f>
        <v>9350</v>
      </c>
      <c r="H314" s="349">
        <f>'２斷絲.IAD.效率'!M314</f>
        <v>0</v>
      </c>
      <c r="I314" s="349">
        <f>'２斷絲.IAD.效率'!N314</f>
        <v>19</v>
      </c>
      <c r="J314" s="349">
        <f>'２斷絲.IAD.效率'!O314</f>
        <v>0</v>
      </c>
      <c r="K314" s="349">
        <f>'２斷絲.IAD.效率'!P314</f>
        <v>8700</v>
      </c>
      <c r="L314" s="349">
        <f>'２斷絲.IAD.效率'!Q314</f>
        <v>0</v>
      </c>
      <c r="M314" s="349">
        <f>'２斷絲.IAD.效率'!R314</f>
        <v>24</v>
      </c>
      <c r="N314" s="349">
        <f>'２斷絲.IAD.效率'!S314</f>
        <v>0</v>
      </c>
      <c r="O314" s="349">
        <f>'２斷絲.IAD.效率'!T314</f>
        <v>0</v>
      </c>
      <c r="P314" s="349">
        <f>'２斷絲.IAD.效率'!U314</f>
        <v>9070</v>
      </c>
      <c r="Q314" s="349">
        <f>'２斷絲.IAD.效率'!V314</f>
        <v>38</v>
      </c>
      <c r="R314" s="349">
        <f>'２斷絲.IAD.效率'!W314</f>
        <v>0</v>
      </c>
      <c r="S314" s="349">
        <f>'２斷絲.IAD.效率'!X314</f>
        <v>0</v>
      </c>
      <c r="T314" s="349">
        <f>'２斷絲.IAD.效率'!Y314</f>
        <v>8330</v>
      </c>
      <c r="U314" s="345"/>
      <c r="V314" s="346" t="str">
        <f>IF(ISNA(VLOOKUP(C314,條件!$A$1:$J$1011,8,0)),"",(VLOOKUP(C314,條件!$A$1:$J$1011,8,0)))</f>
        <v>P204</v>
      </c>
      <c r="W314" s="346">
        <f>IF(ISNA(VLOOKUP(V314,清單!$AG$1:$AH$19,2,1)),"",(VLOOKUP(V314,清單!$AG$1:$AH$19,2,1)))</f>
        <v>1.1890000000000001</v>
      </c>
      <c r="X314" s="346">
        <f>IF(ISNA(VLOOKUP(C314,條件!$A$1:$J$1011,9,0)),"",(VLOOKUP(C314,條件!$A$1:$J$1011,9,0)))</f>
        <v>2.8</v>
      </c>
      <c r="Y314" s="346">
        <v>24</v>
      </c>
      <c r="Z314" s="346">
        <v>216</v>
      </c>
      <c r="AA314" s="346">
        <f t="shared" si="20"/>
        <v>3.8</v>
      </c>
      <c r="AB314" s="350">
        <f t="shared" si="21"/>
        <v>23422.3488</v>
      </c>
    </row>
    <row r="315" spans="1:28">
      <c r="A315" s="348">
        <f>'２斷絲.IAD.效率'!A315</f>
        <v>46150</v>
      </c>
      <c r="B315" s="338" t="str">
        <f>'２斷絲.IAD.效率'!B315</f>
        <v>T06</v>
      </c>
      <c r="C315" s="338" t="str">
        <f>'２斷絲.IAD.效率'!C315</f>
        <v>2F6IH2</v>
      </c>
      <c r="D315" s="338" t="str">
        <f>'２斷絲.IAD.效率'!D315</f>
        <v>K</v>
      </c>
      <c r="E315" s="349">
        <f>'２斷絲.IAD.效率'!J315</f>
        <v>10</v>
      </c>
      <c r="F315" s="349">
        <f>'２斷絲.IAD.效率'!K315</f>
        <v>0</v>
      </c>
      <c r="G315" s="349">
        <f>'２斷絲.IAD.效率'!L315</f>
        <v>10000</v>
      </c>
      <c r="H315" s="349">
        <f>'２斷絲.IAD.效率'!M315</f>
        <v>9630</v>
      </c>
      <c r="I315" s="349">
        <f>'２斷絲.IAD.效率'!N315</f>
        <v>11</v>
      </c>
      <c r="J315" s="349">
        <f>'２斷絲.IAD.效率'!O315</f>
        <v>7</v>
      </c>
      <c r="K315" s="349">
        <f>'２斷絲.IAD.效率'!P315</f>
        <v>10000</v>
      </c>
      <c r="L315" s="349">
        <f>'２斷絲.IAD.效率'!Q315</f>
        <v>9540</v>
      </c>
      <c r="M315" s="349">
        <f>'２斷絲.IAD.效率'!R315</f>
        <v>16</v>
      </c>
      <c r="N315" s="349">
        <f>'２斷絲.IAD.效率'!S315</f>
        <v>0</v>
      </c>
      <c r="O315" s="349">
        <f>'２斷絲.IAD.效率'!T315</f>
        <v>9630</v>
      </c>
      <c r="P315" s="349">
        <f>'２斷絲.IAD.效率'!U315</f>
        <v>8610</v>
      </c>
      <c r="Q315" s="349">
        <f>'２斷絲.IAD.效率'!V315</f>
        <v>32</v>
      </c>
      <c r="R315" s="349">
        <f>'２斷絲.IAD.效率'!W315</f>
        <v>1</v>
      </c>
      <c r="S315" s="349">
        <f>'２斷絲.IAD.效率'!X315</f>
        <v>10000</v>
      </c>
      <c r="T315" s="349">
        <f>'２斷絲.IAD.效率'!Y315</f>
        <v>9440</v>
      </c>
      <c r="U315" s="345" t="str">
        <f>IF(ISNA(VLOOKUP('２斷絲.IAD.效率'!C315,條件!$A$1:$J$1011,10,0)),"",(VLOOKUP('２斷絲.IAD.效率'!C315,條件!$A$1:$J$1011,10,0)))</f>
        <v>高壓</v>
      </c>
      <c r="V315" s="346" t="str">
        <f>IF(ISNA(VLOOKUP(C315,條件!$A$1:$J$1011,8,0)),"",(VLOOKUP(C315,條件!$A$1:$J$1011,8,0)))</f>
        <v>P204</v>
      </c>
      <c r="W315" s="346">
        <f>IF(ISNA(VLOOKUP(V315,清單!$AG$1:$AH$19,2,1)),"",(VLOOKUP(V315,清單!$AG$1:$AH$19,2,1)))</f>
        <v>1.1890000000000001</v>
      </c>
      <c r="X315" s="346">
        <f>IF(ISNA(VLOOKUP(C315,條件!$A$1:$J$1011,9,0)),"",(VLOOKUP(C315,條件!$A$1:$J$1011,9,0)))</f>
        <v>2.8</v>
      </c>
      <c r="Y315" s="346">
        <v>24</v>
      </c>
      <c r="Z315" s="346">
        <v>216</v>
      </c>
      <c r="AA315" s="346">
        <f t="shared" si="20"/>
        <v>3.8</v>
      </c>
      <c r="AB315" s="350">
        <f t="shared" si="21"/>
        <v>23422.3488</v>
      </c>
    </row>
    <row r="316" spans="1:28">
      <c r="A316" s="348">
        <f>'２斷絲.IAD.效率'!A316</f>
        <v>46150</v>
      </c>
      <c r="B316" s="338" t="str">
        <f>'２斷絲.IAD.效率'!B316</f>
        <v>S01</v>
      </c>
      <c r="C316" s="338" t="str">
        <f>'２斷絲.IAD.效率'!C316</f>
        <v>停機</v>
      </c>
      <c r="D316" s="338">
        <f>'２斷絲.IAD.效率'!D316</f>
        <v>0</v>
      </c>
      <c r="E316" s="349">
        <f>'２斷絲.IAD.效率'!J316</f>
        <v>0</v>
      </c>
      <c r="F316" s="349">
        <f>'２斷絲.IAD.效率'!K316</f>
        <v>0</v>
      </c>
      <c r="G316" s="349" t="str">
        <f>'２斷絲.IAD.效率'!L316</f>
        <v>停機</v>
      </c>
      <c r="H316" s="349">
        <f>'２斷絲.IAD.效率'!M316</f>
        <v>0</v>
      </c>
      <c r="I316" s="349">
        <f>'２斷絲.IAD.效率'!N316</f>
        <v>0</v>
      </c>
      <c r="J316" s="349">
        <f>'２斷絲.IAD.效率'!O316</f>
        <v>0</v>
      </c>
      <c r="K316" s="349" t="str">
        <f>'２斷絲.IAD.效率'!P316</f>
        <v>停機</v>
      </c>
      <c r="L316" s="349">
        <f>'２斷絲.IAD.效率'!Q316</f>
        <v>0</v>
      </c>
      <c r="M316" s="349">
        <f>'２斷絲.IAD.效率'!R316</f>
        <v>0</v>
      </c>
      <c r="N316" s="349">
        <f>'２斷絲.IAD.效率'!S316</f>
        <v>0</v>
      </c>
      <c r="O316" s="349" t="str">
        <f>'２斷絲.IAD.效率'!T316</f>
        <v>停機</v>
      </c>
      <c r="P316" s="349">
        <f>'２斷絲.IAD.效率'!U316</f>
        <v>0</v>
      </c>
      <c r="Q316" s="349">
        <f>'２斷絲.IAD.效率'!V316</f>
        <v>0</v>
      </c>
      <c r="R316" s="349">
        <f>'２斷絲.IAD.效率'!W316</f>
        <v>0</v>
      </c>
      <c r="S316" s="349" t="str">
        <f>'２斷絲.IAD.效率'!X316</f>
        <v>停機</v>
      </c>
      <c r="T316" s="349">
        <f>'２斷絲.IAD.效率'!Y316</f>
        <v>0</v>
      </c>
      <c r="U316" s="345" t="str">
        <f>IF(ISNA(VLOOKUP('２斷絲.IAD.效率'!C316,條件!$A$1:$J$1011,10,0)),"",(VLOOKUP('２斷絲.IAD.效率'!C316,條件!$A$1:$J$1011,10,0)))</f>
        <v/>
      </c>
      <c r="V316" s="346" t="str">
        <f>IF(ISNA(VLOOKUP(C316,條件!$A$1:$J$1011,8,0)),"",(VLOOKUP(C316,條件!$A$1:$J$1011,8,0)))</f>
        <v/>
      </c>
      <c r="W316" s="346" t="str">
        <f>IF(ISNA(VLOOKUP(V316,清單!$AG$1:$AH$19,2,1)),"",(VLOOKUP(V316,清單!$AG$1:$AH$19,2,1)))</f>
        <v/>
      </c>
      <c r="X316" s="346" t="str">
        <f>IF(ISNA(VLOOKUP(C316,條件!$A$1:$J$1011,9,0)),"",(VLOOKUP(C316,條件!$A$1:$J$1011,9,0)))</f>
        <v/>
      </c>
      <c r="Y316" s="346">
        <v>24</v>
      </c>
      <c r="Z316" s="346">
        <v>216</v>
      </c>
      <c r="AA316" s="346" t="str">
        <f t="shared" si="20"/>
        <v/>
      </c>
      <c r="AB316" s="350" t="str">
        <f t="shared" si="21"/>
        <v/>
      </c>
    </row>
    <row r="317" spans="1:28">
      <c r="A317" s="348">
        <f>'２斷絲.IAD.效率'!A317</f>
        <v>46150</v>
      </c>
      <c r="B317" s="338" t="str">
        <f>'２斷絲.IAD.效率'!B317</f>
        <v>S02</v>
      </c>
      <c r="C317" s="338" t="str">
        <f>'２斷絲.IAD.效率'!C317</f>
        <v>絲開發</v>
      </c>
      <c r="D317" s="338">
        <f>'２斷絲.IAD.效率'!D317</f>
        <v>0</v>
      </c>
      <c r="E317" s="349">
        <f>'２斷絲.IAD.效率'!J317</f>
        <v>0</v>
      </c>
      <c r="F317" s="349">
        <f>'２斷絲.IAD.效率'!K317</f>
        <v>0</v>
      </c>
      <c r="G317" s="349" t="str">
        <f>'２斷絲.IAD.效率'!L317</f>
        <v>絲開發</v>
      </c>
      <c r="H317" s="349">
        <f>'２斷絲.IAD.效率'!M317</f>
        <v>0</v>
      </c>
      <c r="I317" s="349">
        <f>'２斷絲.IAD.效率'!N317</f>
        <v>0</v>
      </c>
      <c r="J317" s="349">
        <f>'２斷絲.IAD.效率'!O317</f>
        <v>0</v>
      </c>
      <c r="K317" s="349" t="str">
        <f>'２斷絲.IAD.效率'!P317</f>
        <v>絲開發</v>
      </c>
      <c r="L317" s="349">
        <f>'２斷絲.IAD.效率'!Q317</f>
        <v>0</v>
      </c>
      <c r="M317" s="349">
        <f>'２斷絲.IAD.效率'!R317</f>
        <v>0</v>
      </c>
      <c r="N317" s="349">
        <f>'２斷絲.IAD.效率'!S317</f>
        <v>0</v>
      </c>
      <c r="O317" s="349" t="str">
        <f>'２斷絲.IAD.效率'!T317</f>
        <v>絲開發</v>
      </c>
      <c r="P317" s="349">
        <f>'２斷絲.IAD.效率'!U317</f>
        <v>0</v>
      </c>
      <c r="Q317" s="349">
        <f>'２斷絲.IAD.效率'!V317</f>
        <v>0</v>
      </c>
      <c r="R317" s="349">
        <f>'２斷絲.IAD.效率'!W317</f>
        <v>0</v>
      </c>
      <c r="S317" s="349" t="str">
        <f>'２斷絲.IAD.效率'!X317</f>
        <v>絲開發</v>
      </c>
      <c r="T317" s="349">
        <f>'２斷絲.IAD.效率'!Y317</f>
        <v>0</v>
      </c>
      <c r="U317" s="345" t="str">
        <f>IF(ISNA(VLOOKUP('２斷絲.IAD.效率'!C317,條件!$A$1:$J$1011,10,0)),"",(VLOOKUP('２斷絲.IAD.效率'!C317,條件!$A$1:$J$1011,10,0)))</f>
        <v/>
      </c>
      <c r="V317" s="346" t="str">
        <f>IF(ISNA(VLOOKUP(C317,條件!$A$1:$J$1011,8,0)),"",(VLOOKUP(C317,條件!$A$1:$J$1011,8,0)))</f>
        <v/>
      </c>
      <c r="W317" s="346" t="str">
        <f>IF(ISNA(VLOOKUP(V317,清單!$AG$1:$AH$19,2,1)),"",(VLOOKUP(V317,清單!$AG$1:$AH$19,2,1)))</f>
        <v/>
      </c>
      <c r="X317" s="346" t="str">
        <f>IF(ISNA(VLOOKUP(C317,條件!$A$1:$J$1011,9,0)),"",(VLOOKUP(C317,條件!$A$1:$J$1011,9,0)))</f>
        <v/>
      </c>
      <c r="Y317" s="346">
        <v>24</v>
      </c>
      <c r="Z317" s="346">
        <v>216</v>
      </c>
      <c r="AA317" s="346" t="str">
        <f t="shared" si="20"/>
        <v/>
      </c>
      <c r="AB317" s="350" t="str">
        <f t="shared" si="21"/>
        <v/>
      </c>
    </row>
    <row r="318" spans="1:28">
      <c r="A318" s="348">
        <f>'２斷絲.IAD.效率'!A318</f>
        <v>46150</v>
      </c>
      <c r="B318" s="338" t="str">
        <f>'２斷絲.IAD.效率'!B318</f>
        <v>M01</v>
      </c>
      <c r="C318" s="338" t="str">
        <f>'２斷絲.IAD.效率'!C318</f>
        <v>封存</v>
      </c>
      <c r="D318" s="338">
        <f>'２斷絲.IAD.效率'!D318</f>
        <v>0</v>
      </c>
      <c r="E318" s="349">
        <f>'２斷絲.IAD.效率'!J318</f>
        <v>0</v>
      </c>
      <c r="F318" s="349">
        <f>'２斷絲.IAD.效率'!K318</f>
        <v>0</v>
      </c>
      <c r="G318" s="349" t="str">
        <f>'２斷絲.IAD.效率'!L318</f>
        <v>停機</v>
      </c>
      <c r="H318" s="349">
        <f>'２斷絲.IAD.效率'!M318</f>
        <v>0</v>
      </c>
      <c r="I318" s="349">
        <f>'２斷絲.IAD.效率'!N318</f>
        <v>0</v>
      </c>
      <c r="J318" s="349">
        <f>'２斷絲.IAD.效率'!O318</f>
        <v>0</v>
      </c>
      <c r="K318" s="349" t="str">
        <f>'２斷絲.IAD.效率'!P318</f>
        <v>停機</v>
      </c>
      <c r="L318" s="349">
        <f>'２斷絲.IAD.效率'!Q318</f>
        <v>0</v>
      </c>
      <c r="M318" s="349">
        <f>'２斷絲.IAD.效率'!R318</f>
        <v>0</v>
      </c>
      <c r="N318" s="349">
        <f>'２斷絲.IAD.效率'!S318</f>
        <v>0</v>
      </c>
      <c r="O318" s="349" t="str">
        <f>'２斷絲.IAD.效率'!T318</f>
        <v>停機</v>
      </c>
      <c r="P318" s="349">
        <f>'２斷絲.IAD.效率'!U318</f>
        <v>0</v>
      </c>
      <c r="Q318" s="349">
        <f>'２斷絲.IAD.效率'!V318</f>
        <v>0</v>
      </c>
      <c r="R318" s="349">
        <f>'２斷絲.IAD.效率'!W318</f>
        <v>0</v>
      </c>
      <c r="S318" s="349" t="str">
        <f>'２斷絲.IAD.效率'!X318</f>
        <v>停機</v>
      </c>
      <c r="T318" s="349">
        <f>'２斷絲.IAD.效率'!Y318</f>
        <v>0</v>
      </c>
      <c r="U318" s="345" t="str">
        <f>IF(ISNA(VLOOKUP('２斷絲.IAD.效率'!C318,條件!$A$1:$J$1011,10,0)),"",(VLOOKUP('２斷絲.IAD.效率'!C318,條件!$A$1:$J$1011,10,0)))</f>
        <v/>
      </c>
      <c r="V318" s="346" t="str">
        <f>IF(ISNA(VLOOKUP(C318,條件!$A$1:$J$1011,8,0)),"",(VLOOKUP(C318,條件!$A$1:$J$1011,8,0)))</f>
        <v/>
      </c>
      <c r="W318" s="346" t="str">
        <f>IF(ISNA(VLOOKUP(V318,清單!$AG$1:$AH$19,2,1)),"",(VLOOKUP(V318,清單!$AG$1:$AH$19,2,1)))</f>
        <v/>
      </c>
      <c r="X318" s="346" t="str">
        <f>IF(ISNA(VLOOKUP(C318,條件!$A$1:$J$1011,9,0)),"",(VLOOKUP(C318,條件!$A$1:$J$1011,9,0)))</f>
        <v/>
      </c>
      <c r="Y318" s="346">
        <v>24</v>
      </c>
      <c r="Z318" s="346">
        <v>216</v>
      </c>
      <c r="AA318" s="346" t="str">
        <f t="shared" si="20"/>
        <v/>
      </c>
      <c r="AB318" s="350" t="str">
        <f t="shared" si="21"/>
        <v/>
      </c>
    </row>
    <row r="319" spans="1:28">
      <c r="A319" s="348">
        <f>'２斷絲.IAD.效率'!A319</f>
        <v>46150</v>
      </c>
      <c r="B319" s="338" t="str">
        <f>'２斷絲.IAD.效率'!B319</f>
        <v>M02</v>
      </c>
      <c r="C319" s="338" t="str">
        <f>'２斷絲.IAD.效率'!C319</f>
        <v>封存</v>
      </c>
      <c r="D319" s="338">
        <f>'２斷絲.IAD.效率'!D319</f>
        <v>0</v>
      </c>
      <c r="E319" s="349">
        <f>'２斷絲.IAD.效率'!J319</f>
        <v>0</v>
      </c>
      <c r="F319" s="349">
        <f>'２斷絲.IAD.效率'!K319</f>
        <v>0</v>
      </c>
      <c r="G319" s="349" t="str">
        <f>'２斷絲.IAD.效率'!L319</f>
        <v>停機</v>
      </c>
      <c r="H319" s="349">
        <f>'２斷絲.IAD.效率'!M319</f>
        <v>0</v>
      </c>
      <c r="I319" s="349">
        <f>'２斷絲.IAD.效率'!N319</f>
        <v>0</v>
      </c>
      <c r="J319" s="349">
        <f>'２斷絲.IAD.效率'!O319</f>
        <v>0</v>
      </c>
      <c r="K319" s="349" t="str">
        <f>'２斷絲.IAD.效率'!P319</f>
        <v>停機</v>
      </c>
      <c r="L319" s="349">
        <f>'２斷絲.IAD.效率'!Q319</f>
        <v>0</v>
      </c>
      <c r="M319" s="349">
        <f>'２斷絲.IAD.效率'!R319</f>
        <v>0</v>
      </c>
      <c r="N319" s="349">
        <f>'２斷絲.IAD.效率'!S319</f>
        <v>0</v>
      </c>
      <c r="O319" s="349" t="str">
        <f>'２斷絲.IAD.效率'!T319</f>
        <v>停機</v>
      </c>
      <c r="P319" s="349">
        <f>'２斷絲.IAD.效率'!U319</f>
        <v>0</v>
      </c>
      <c r="Q319" s="349">
        <f>'２斷絲.IAD.效率'!V319</f>
        <v>0</v>
      </c>
      <c r="R319" s="349">
        <f>'２斷絲.IAD.效率'!W319</f>
        <v>0</v>
      </c>
      <c r="S319" s="349" t="str">
        <f>'２斷絲.IAD.效率'!X319</f>
        <v>停機</v>
      </c>
      <c r="T319" s="349">
        <f>'２斷絲.IAD.效率'!Y319</f>
        <v>0</v>
      </c>
      <c r="U319" s="345" t="str">
        <f>IF(ISNA(VLOOKUP('２斷絲.IAD.效率'!C319,條件!$A$1:$J$1011,10,0)),"",(VLOOKUP('２斷絲.IAD.效率'!C319,條件!$A$1:$J$1011,10,0)))</f>
        <v/>
      </c>
      <c r="V319" s="346" t="str">
        <f>IF(ISNA(VLOOKUP(C319,條件!$A$1:$J$1011,8,0)),"",(VLOOKUP(C319,條件!$A$1:$J$1011,8,0)))</f>
        <v/>
      </c>
      <c r="W319" s="346" t="str">
        <f>IF(ISNA(VLOOKUP(V319,清單!$AG$1:$AH$19,2,1)),"",(VLOOKUP(V319,清單!$AG$1:$AH$19,2,1)))</f>
        <v/>
      </c>
      <c r="X319" s="346" t="str">
        <f>IF(ISNA(VLOOKUP(C319,條件!$A$1:$J$1011,9,0)),"",(VLOOKUP(C319,條件!$A$1:$J$1011,9,0)))</f>
        <v/>
      </c>
      <c r="Y319" s="346">
        <v>24</v>
      </c>
      <c r="Z319" s="346">
        <v>216</v>
      </c>
      <c r="AA319" s="346" t="str">
        <f t="shared" si="20"/>
        <v/>
      </c>
      <c r="AB319" s="350" t="str">
        <f t="shared" si="21"/>
        <v/>
      </c>
    </row>
    <row r="320" spans="1:28">
      <c r="A320" s="348">
        <f>'２斷絲.IAD.效率'!A320</f>
        <v>46150</v>
      </c>
      <c r="B320" s="338" t="str">
        <f>'２斷絲.IAD.效率'!B320</f>
        <v>M03</v>
      </c>
      <c r="C320" s="338" t="str">
        <f>'２斷絲.IAD.效率'!C320</f>
        <v>封存</v>
      </c>
      <c r="D320" s="338">
        <f>'２斷絲.IAD.效率'!D320</f>
        <v>0</v>
      </c>
      <c r="E320" s="349">
        <f>'２斷絲.IAD.效率'!J320</f>
        <v>0</v>
      </c>
      <c r="F320" s="349">
        <f>'２斷絲.IAD.效率'!K320</f>
        <v>0</v>
      </c>
      <c r="G320" s="349" t="str">
        <f>'２斷絲.IAD.效率'!L320</f>
        <v>停機</v>
      </c>
      <c r="H320" s="349">
        <f>'２斷絲.IAD.效率'!M320</f>
        <v>0</v>
      </c>
      <c r="I320" s="349">
        <f>'２斷絲.IAD.效率'!N320</f>
        <v>0</v>
      </c>
      <c r="J320" s="349">
        <f>'２斷絲.IAD.效率'!O320</f>
        <v>0</v>
      </c>
      <c r="K320" s="349" t="str">
        <f>'２斷絲.IAD.效率'!P320</f>
        <v>停機</v>
      </c>
      <c r="L320" s="349">
        <f>'２斷絲.IAD.效率'!Q320</f>
        <v>0</v>
      </c>
      <c r="M320" s="349">
        <f>'２斷絲.IAD.效率'!R320</f>
        <v>0</v>
      </c>
      <c r="N320" s="349">
        <f>'２斷絲.IAD.效率'!S320</f>
        <v>0</v>
      </c>
      <c r="O320" s="349" t="str">
        <f>'２斷絲.IAD.效率'!T320</f>
        <v>停機</v>
      </c>
      <c r="P320" s="349">
        <f>'２斷絲.IAD.效率'!U320</f>
        <v>0</v>
      </c>
      <c r="Q320" s="349">
        <f>'２斷絲.IAD.效率'!V320</f>
        <v>0</v>
      </c>
      <c r="R320" s="349">
        <f>'２斷絲.IAD.效率'!W320</f>
        <v>0</v>
      </c>
      <c r="S320" s="349" t="str">
        <f>'２斷絲.IAD.效率'!X320</f>
        <v>停機</v>
      </c>
      <c r="T320" s="349">
        <f>'２斷絲.IAD.效率'!Y320</f>
        <v>0</v>
      </c>
      <c r="U320" s="345" t="str">
        <f>IF(ISNA(VLOOKUP('２斷絲.IAD.效率'!C320,條件!$A$1:$J$1011,10,0)),"",(VLOOKUP('２斷絲.IAD.效率'!C320,條件!$A$1:$J$1011,10,0)))</f>
        <v/>
      </c>
      <c r="V320" s="346" t="str">
        <f>IF(ISNA(VLOOKUP(C320,條件!$A$1:$J$1011,8,0)),"",(VLOOKUP(C320,條件!$A$1:$J$1011,8,0)))</f>
        <v/>
      </c>
      <c r="W320" s="346" t="str">
        <f>IF(ISNA(VLOOKUP(V320,清單!$AG$1:$AH$19,2,1)),"",(VLOOKUP(V320,清單!$AG$1:$AH$19,2,1)))</f>
        <v/>
      </c>
      <c r="X320" s="346" t="str">
        <f>IF(ISNA(VLOOKUP(C320,條件!$A$1:$J$1011,9,0)),"",(VLOOKUP(C320,條件!$A$1:$J$1011,9,0)))</f>
        <v/>
      </c>
      <c r="Y320" s="346">
        <v>24</v>
      </c>
      <c r="Z320" s="346">
        <v>216</v>
      </c>
      <c r="AA320" s="346" t="str">
        <f t="shared" si="20"/>
        <v/>
      </c>
      <c r="AB320" s="350" t="str">
        <f t="shared" si="21"/>
        <v/>
      </c>
    </row>
    <row r="321" spans="1:28">
      <c r="A321" s="348">
        <f>'２斷絲.IAD.效率'!A321</f>
        <v>46150</v>
      </c>
      <c r="B321" s="338" t="str">
        <f>'２斷絲.IAD.效率'!B321</f>
        <v>M04</v>
      </c>
      <c r="C321" s="338" t="str">
        <f>'２斷絲.IAD.效率'!C321</f>
        <v>封存</v>
      </c>
      <c r="D321" s="338">
        <f>'２斷絲.IAD.效率'!D321</f>
        <v>0</v>
      </c>
      <c r="E321" s="349">
        <f>'２斷絲.IAD.效率'!J321</f>
        <v>0</v>
      </c>
      <c r="F321" s="349">
        <f>'２斷絲.IAD.效率'!K321</f>
        <v>0</v>
      </c>
      <c r="G321" s="349" t="str">
        <f>'２斷絲.IAD.效率'!L321</f>
        <v>停機</v>
      </c>
      <c r="H321" s="349">
        <f>'２斷絲.IAD.效率'!M321</f>
        <v>0</v>
      </c>
      <c r="I321" s="349">
        <f>'２斷絲.IAD.效率'!N321</f>
        <v>0</v>
      </c>
      <c r="J321" s="349">
        <f>'２斷絲.IAD.效率'!O321</f>
        <v>0</v>
      </c>
      <c r="K321" s="349" t="str">
        <f>'２斷絲.IAD.效率'!P321</f>
        <v>停機</v>
      </c>
      <c r="L321" s="349">
        <f>'２斷絲.IAD.效率'!Q321</f>
        <v>0</v>
      </c>
      <c r="M321" s="349">
        <f>'２斷絲.IAD.效率'!R321</f>
        <v>0</v>
      </c>
      <c r="N321" s="349">
        <f>'２斷絲.IAD.效率'!S321</f>
        <v>0</v>
      </c>
      <c r="O321" s="349" t="str">
        <f>'２斷絲.IAD.效率'!T321</f>
        <v>停機</v>
      </c>
      <c r="P321" s="349">
        <f>'２斷絲.IAD.效率'!U321</f>
        <v>0</v>
      </c>
      <c r="Q321" s="349">
        <f>'２斷絲.IAD.效率'!V321</f>
        <v>0</v>
      </c>
      <c r="R321" s="349">
        <f>'２斷絲.IAD.效率'!W321</f>
        <v>0</v>
      </c>
      <c r="S321" s="349" t="str">
        <f>'２斷絲.IAD.效率'!X321</f>
        <v>停機</v>
      </c>
      <c r="T321" s="349">
        <f>'２斷絲.IAD.效率'!Y321</f>
        <v>0</v>
      </c>
      <c r="U321" s="345" t="str">
        <f>IF(ISNA(VLOOKUP('２斷絲.IAD.效率'!C321,條件!$A$1:$J$1011,10,0)),"",(VLOOKUP('２斷絲.IAD.效率'!C321,條件!$A$1:$J$1011,10,0)))</f>
        <v/>
      </c>
      <c r="V321" s="346" t="str">
        <f>IF(ISNA(VLOOKUP(C321,條件!$A$1:$J$1011,8,0)),"",(VLOOKUP(C321,條件!$A$1:$J$1011,8,0)))</f>
        <v/>
      </c>
      <c r="W321" s="346" t="str">
        <f>IF(ISNA(VLOOKUP(V321,清單!$AG$1:$AH$19,2,1)),"",(VLOOKUP(V321,清單!$AG$1:$AH$19,2,1)))</f>
        <v/>
      </c>
      <c r="X321" s="346" t="str">
        <f>IF(ISNA(VLOOKUP(C321,條件!$A$1:$J$1011,9,0)),"",(VLOOKUP(C321,條件!$A$1:$J$1011,9,0)))</f>
        <v/>
      </c>
      <c r="Y321" s="346">
        <v>24</v>
      </c>
      <c r="Z321" s="346">
        <v>216</v>
      </c>
      <c r="AA321" s="346" t="str">
        <f t="shared" si="20"/>
        <v/>
      </c>
      <c r="AB321" s="350" t="str">
        <f t="shared" si="21"/>
        <v/>
      </c>
    </row>
    <row r="322" spans="1:28">
      <c r="A322" s="348">
        <f>'２斷絲.IAD.效率'!A322</f>
        <v>46150</v>
      </c>
      <c r="B322" s="338" t="str">
        <f>'２斷絲.IAD.效率'!B322</f>
        <v>M05</v>
      </c>
      <c r="C322" s="338" t="str">
        <f>'２斷絲.IAD.效率'!C322</f>
        <v>封存</v>
      </c>
      <c r="D322" s="338">
        <f>'２斷絲.IAD.效率'!D322</f>
        <v>0</v>
      </c>
      <c r="E322" s="349">
        <f>'２斷絲.IAD.效率'!J322</f>
        <v>0</v>
      </c>
      <c r="F322" s="349">
        <f>'２斷絲.IAD.效率'!K322</f>
        <v>0</v>
      </c>
      <c r="G322" s="349" t="str">
        <f>'２斷絲.IAD.效率'!L322</f>
        <v>停機</v>
      </c>
      <c r="H322" s="349">
        <f>'２斷絲.IAD.效率'!M322</f>
        <v>0</v>
      </c>
      <c r="I322" s="349">
        <f>'２斷絲.IAD.效率'!N322</f>
        <v>0</v>
      </c>
      <c r="J322" s="349">
        <f>'２斷絲.IAD.效率'!O322</f>
        <v>0</v>
      </c>
      <c r="K322" s="349" t="str">
        <f>'２斷絲.IAD.效率'!P322</f>
        <v>停機</v>
      </c>
      <c r="L322" s="349">
        <f>'２斷絲.IAD.效率'!Q322</f>
        <v>0</v>
      </c>
      <c r="M322" s="349">
        <f>'２斷絲.IAD.效率'!R322</f>
        <v>0</v>
      </c>
      <c r="N322" s="349">
        <f>'２斷絲.IAD.效率'!S322</f>
        <v>0</v>
      </c>
      <c r="O322" s="349" t="str">
        <f>'２斷絲.IAD.效率'!T322</f>
        <v>停機</v>
      </c>
      <c r="P322" s="349">
        <f>'２斷絲.IAD.效率'!U322</f>
        <v>0</v>
      </c>
      <c r="Q322" s="349">
        <f>'２斷絲.IAD.效率'!V322</f>
        <v>0</v>
      </c>
      <c r="R322" s="349">
        <f>'２斷絲.IAD.效率'!W322</f>
        <v>0</v>
      </c>
      <c r="S322" s="349" t="str">
        <f>'２斷絲.IAD.效率'!X322</f>
        <v>停機</v>
      </c>
      <c r="T322" s="349">
        <f>'２斷絲.IAD.效率'!Y322</f>
        <v>0</v>
      </c>
      <c r="U322" s="345" t="str">
        <f>IF(ISNA(VLOOKUP('２斷絲.IAD.效率'!C322,條件!$A$1:$J$1011,10,0)),"",(VLOOKUP('２斷絲.IAD.效率'!C322,條件!$A$1:$J$1011,10,0)))</f>
        <v/>
      </c>
      <c r="V322" s="346" t="str">
        <f>IF(ISNA(VLOOKUP(C322,條件!$A$1:$J$1011,8,0)),"",(VLOOKUP(C322,條件!$A$1:$J$1011,8,0)))</f>
        <v/>
      </c>
      <c r="W322" s="346" t="str">
        <f>IF(ISNA(VLOOKUP(V322,清單!$AG$1:$AH$19,2,1)),"",(VLOOKUP(V322,清單!$AG$1:$AH$19,2,1)))</f>
        <v/>
      </c>
      <c r="X322" s="346" t="str">
        <f>IF(ISNA(VLOOKUP(C322,條件!$A$1:$J$1011,9,0)),"",(VLOOKUP(C322,條件!$A$1:$J$1011,9,0)))</f>
        <v/>
      </c>
      <c r="Y322" s="346">
        <v>24</v>
      </c>
      <c r="Z322" s="346">
        <v>216</v>
      </c>
      <c r="AA322" s="346" t="str">
        <f t="shared" si="20"/>
        <v/>
      </c>
      <c r="AB322" s="350" t="str">
        <f t="shared" si="21"/>
        <v/>
      </c>
    </row>
    <row r="323" spans="1:28">
      <c r="A323" s="348">
        <f>'２斷絲.IAD.效率'!A323</f>
        <v>46150</v>
      </c>
      <c r="B323" s="338" t="str">
        <f>'２斷絲.IAD.效率'!B323</f>
        <v>M06</v>
      </c>
      <c r="C323" s="338" t="str">
        <f>'２斷絲.IAD.效率'!C323</f>
        <v>封存</v>
      </c>
      <c r="D323" s="338">
        <f>'２斷絲.IAD.效率'!D323</f>
        <v>0</v>
      </c>
      <c r="E323" s="349">
        <f>'２斷絲.IAD.效率'!J323</f>
        <v>0</v>
      </c>
      <c r="F323" s="349">
        <f>'２斷絲.IAD.效率'!K323</f>
        <v>0</v>
      </c>
      <c r="G323" s="349" t="str">
        <f>'２斷絲.IAD.效率'!L323</f>
        <v>停機</v>
      </c>
      <c r="H323" s="349">
        <f>'２斷絲.IAD.效率'!M323</f>
        <v>0</v>
      </c>
      <c r="I323" s="349">
        <f>'２斷絲.IAD.效率'!N323</f>
        <v>0</v>
      </c>
      <c r="J323" s="349">
        <f>'２斷絲.IAD.效率'!O323</f>
        <v>0</v>
      </c>
      <c r="K323" s="349" t="str">
        <f>'２斷絲.IAD.效率'!P323</f>
        <v>停機</v>
      </c>
      <c r="L323" s="349">
        <f>'２斷絲.IAD.效率'!Q323</f>
        <v>0</v>
      </c>
      <c r="M323" s="349">
        <f>'２斷絲.IAD.效率'!R323</f>
        <v>0</v>
      </c>
      <c r="N323" s="349">
        <f>'２斷絲.IAD.效率'!S323</f>
        <v>0</v>
      </c>
      <c r="O323" s="349" t="str">
        <f>'２斷絲.IAD.效率'!T323</f>
        <v>停機</v>
      </c>
      <c r="P323" s="349">
        <f>'２斷絲.IAD.效率'!U323</f>
        <v>0</v>
      </c>
      <c r="Q323" s="349">
        <f>'２斷絲.IAD.效率'!V323</f>
        <v>0</v>
      </c>
      <c r="R323" s="349">
        <f>'２斷絲.IAD.效率'!W323</f>
        <v>0</v>
      </c>
      <c r="S323" s="349" t="str">
        <f>'２斷絲.IAD.效率'!X323</f>
        <v>停機</v>
      </c>
      <c r="T323" s="349">
        <f>'２斷絲.IAD.效率'!Y323</f>
        <v>0</v>
      </c>
      <c r="U323" s="345" t="str">
        <f>IF(ISNA(VLOOKUP('２斷絲.IAD.效率'!C323,條件!$A$1:$J$1011,10,0)),"",(VLOOKUP('２斷絲.IAD.效率'!C323,條件!$A$1:$J$1011,10,0)))</f>
        <v/>
      </c>
      <c r="V323" s="346" t="str">
        <f>IF(ISNA(VLOOKUP(C323,條件!$A$1:$J$1011,8,0)),"",(VLOOKUP(C323,條件!$A$1:$J$1011,8,0)))</f>
        <v/>
      </c>
      <c r="W323" s="346" t="str">
        <f>IF(ISNA(VLOOKUP(V323,清單!$AG$1:$AH$19,2,1)),"",(VLOOKUP(V323,清單!$AG$1:$AH$19,2,1)))</f>
        <v/>
      </c>
      <c r="X323" s="346" t="str">
        <f>IF(ISNA(VLOOKUP(C323,條件!$A$1:$J$1011,9,0)),"",(VLOOKUP(C323,條件!$A$1:$J$1011,9,0)))</f>
        <v/>
      </c>
      <c r="Y323" s="346">
        <v>24</v>
      </c>
      <c r="Z323" s="346">
        <v>216</v>
      </c>
      <c r="AA323" s="346" t="str">
        <f t="shared" si="20"/>
        <v/>
      </c>
      <c r="AB323" s="350" t="str">
        <f t="shared" si="21"/>
        <v/>
      </c>
    </row>
    <row r="324" spans="1:28">
      <c r="A324" s="348">
        <f>'２斷絲.IAD.效率'!A324</f>
        <v>46150</v>
      </c>
      <c r="B324" s="338" t="str">
        <f>'２斷絲.IAD.效率'!B324</f>
        <v>M07</v>
      </c>
      <c r="C324" s="338" t="str">
        <f>'２斷絲.IAD.效率'!C324</f>
        <v>封存</v>
      </c>
      <c r="D324" s="338">
        <f>'２斷絲.IAD.效率'!D324</f>
        <v>0</v>
      </c>
      <c r="E324" s="349">
        <f>'２斷絲.IAD.效率'!J324</f>
        <v>0</v>
      </c>
      <c r="F324" s="349">
        <f>'２斷絲.IAD.效率'!K324</f>
        <v>0</v>
      </c>
      <c r="G324" s="349" t="str">
        <f>'２斷絲.IAD.效率'!L324</f>
        <v>停機</v>
      </c>
      <c r="H324" s="349">
        <f>'２斷絲.IAD.效率'!M324</f>
        <v>0</v>
      </c>
      <c r="I324" s="349">
        <f>'２斷絲.IAD.效率'!N324</f>
        <v>0</v>
      </c>
      <c r="J324" s="349">
        <f>'２斷絲.IAD.效率'!O324</f>
        <v>0</v>
      </c>
      <c r="K324" s="349" t="str">
        <f>'２斷絲.IAD.效率'!P324</f>
        <v>停機</v>
      </c>
      <c r="L324" s="349">
        <f>'２斷絲.IAD.效率'!Q324</f>
        <v>0</v>
      </c>
      <c r="M324" s="349">
        <f>'２斷絲.IAD.效率'!R324</f>
        <v>0</v>
      </c>
      <c r="N324" s="349">
        <f>'２斷絲.IAD.效率'!S324</f>
        <v>0</v>
      </c>
      <c r="O324" s="349" t="str">
        <f>'２斷絲.IAD.效率'!T324</f>
        <v>停機</v>
      </c>
      <c r="P324" s="349">
        <f>'２斷絲.IAD.效率'!U324</f>
        <v>0</v>
      </c>
      <c r="Q324" s="349">
        <f>'２斷絲.IAD.效率'!V324</f>
        <v>0</v>
      </c>
      <c r="R324" s="349">
        <f>'２斷絲.IAD.效率'!W324</f>
        <v>0</v>
      </c>
      <c r="S324" s="349" t="str">
        <f>'２斷絲.IAD.效率'!X324</f>
        <v>停機</v>
      </c>
      <c r="T324" s="349">
        <f>'２斷絲.IAD.效率'!Y324</f>
        <v>0</v>
      </c>
      <c r="U324" s="345" t="str">
        <f>IF(ISNA(VLOOKUP('２斷絲.IAD.效率'!C324,條件!$A$1:$J$1011,10,0)),"",(VLOOKUP('２斷絲.IAD.效率'!C324,條件!$A$1:$J$1011,10,0)))</f>
        <v/>
      </c>
      <c r="V324" s="346" t="str">
        <f>IF(ISNA(VLOOKUP(C324,條件!$A$1:$J$1011,8,0)),"",(VLOOKUP(C324,條件!$A$1:$J$1011,8,0)))</f>
        <v/>
      </c>
      <c r="W324" s="346" t="str">
        <f>IF(ISNA(VLOOKUP(V324,清單!$AG$1:$AH$19,2,1)),"",(VLOOKUP(V324,清單!$AG$1:$AH$19,2,1)))</f>
        <v/>
      </c>
      <c r="X324" s="346" t="str">
        <f>IF(ISNA(VLOOKUP(C324,條件!$A$1:$J$1011,9,0)),"",(VLOOKUP(C324,條件!$A$1:$J$1011,9,0)))</f>
        <v/>
      </c>
      <c r="Y324" s="346">
        <v>24</v>
      </c>
      <c r="Z324" s="346">
        <v>216</v>
      </c>
      <c r="AA324" s="346" t="str">
        <f t="shared" si="20"/>
        <v/>
      </c>
      <c r="AB324" s="350" t="str">
        <f t="shared" si="21"/>
        <v/>
      </c>
    </row>
    <row r="325" spans="1:28">
      <c r="A325" s="348">
        <f>'２斷絲.IAD.效率'!A325</f>
        <v>46150</v>
      </c>
      <c r="B325" s="338" t="str">
        <f>'２斷絲.IAD.效率'!B325</f>
        <v>M08</v>
      </c>
      <c r="C325" s="338" t="str">
        <f>'２斷絲.IAD.效率'!C325</f>
        <v>封存</v>
      </c>
      <c r="D325" s="338">
        <f>'２斷絲.IAD.效率'!D325</f>
        <v>0</v>
      </c>
      <c r="E325" s="349">
        <f>'２斷絲.IAD.效率'!J325</f>
        <v>0</v>
      </c>
      <c r="F325" s="349">
        <f>'２斷絲.IAD.效率'!K325</f>
        <v>0</v>
      </c>
      <c r="G325" s="349" t="str">
        <f>'２斷絲.IAD.效率'!L325</f>
        <v>停機</v>
      </c>
      <c r="H325" s="349">
        <f>'２斷絲.IAD.效率'!M325</f>
        <v>0</v>
      </c>
      <c r="I325" s="349">
        <f>'２斷絲.IAD.效率'!N325</f>
        <v>0</v>
      </c>
      <c r="J325" s="349">
        <f>'２斷絲.IAD.效率'!O325</f>
        <v>0</v>
      </c>
      <c r="K325" s="349" t="str">
        <f>'２斷絲.IAD.效率'!P325</f>
        <v>停機</v>
      </c>
      <c r="L325" s="349">
        <f>'２斷絲.IAD.效率'!Q325</f>
        <v>0</v>
      </c>
      <c r="M325" s="349">
        <f>'２斷絲.IAD.效率'!R325</f>
        <v>0</v>
      </c>
      <c r="N325" s="349">
        <f>'２斷絲.IAD.效率'!S325</f>
        <v>0</v>
      </c>
      <c r="O325" s="349" t="str">
        <f>'２斷絲.IAD.效率'!T325</f>
        <v>停機</v>
      </c>
      <c r="P325" s="349">
        <f>'２斷絲.IAD.效率'!U325</f>
        <v>0</v>
      </c>
      <c r="Q325" s="349">
        <f>'２斷絲.IAD.效率'!V325</f>
        <v>0</v>
      </c>
      <c r="R325" s="349">
        <f>'２斷絲.IAD.效率'!W325</f>
        <v>0</v>
      </c>
      <c r="S325" s="349" t="str">
        <f>'２斷絲.IAD.效率'!X325</f>
        <v>停機</v>
      </c>
      <c r="T325" s="349">
        <f>'２斷絲.IAD.效率'!Y325</f>
        <v>0</v>
      </c>
      <c r="U325" s="345" t="str">
        <f>IF(ISNA(VLOOKUP('２斷絲.IAD.效率'!C325,條件!$A$1:$J$1011,10,0)),"",(VLOOKUP('２斷絲.IAD.效率'!C325,條件!$A$1:$J$1011,10,0)))</f>
        <v/>
      </c>
      <c r="V325" s="346" t="str">
        <f>IF(ISNA(VLOOKUP(C325,條件!$A$1:$J$1011,8,0)),"",(VLOOKUP(C325,條件!$A$1:$J$1011,8,0)))</f>
        <v/>
      </c>
      <c r="W325" s="346" t="str">
        <f>IF(ISNA(VLOOKUP(V325,清單!$AG$1:$AH$19,2,1)),"",(VLOOKUP(V325,清單!$AG$1:$AH$19,2,1)))</f>
        <v/>
      </c>
      <c r="X325" s="346" t="str">
        <f>IF(ISNA(VLOOKUP(C325,條件!$A$1:$J$1011,9,0)),"",(VLOOKUP(C325,條件!$A$1:$J$1011,9,0)))</f>
        <v/>
      </c>
      <c r="Y325" s="346">
        <v>24</v>
      </c>
      <c r="Z325" s="346">
        <v>216</v>
      </c>
      <c r="AA325" s="346" t="str">
        <f t="shared" si="20"/>
        <v/>
      </c>
      <c r="AB325" s="350" t="str">
        <f t="shared" si="21"/>
        <v/>
      </c>
    </row>
    <row r="326" spans="1:28">
      <c r="A326" s="348">
        <f>'２斷絲.IAD.效率'!A326</f>
        <v>46151</v>
      </c>
      <c r="B326" s="338" t="str">
        <f>'２斷絲.IAD.效率'!B326</f>
        <v>A07</v>
      </c>
      <c r="C326" s="338" t="str">
        <f>'２斷絲.IAD.效率'!C326</f>
        <v>停機</v>
      </c>
      <c r="D326" s="338">
        <f>'２斷絲.IAD.效率'!D326</f>
        <v>0</v>
      </c>
      <c r="E326" s="349">
        <f>'２斷絲.IAD.效率'!J326</f>
        <v>0</v>
      </c>
      <c r="F326" s="349">
        <f>'２斷絲.IAD.效率'!K326</f>
        <v>0</v>
      </c>
      <c r="G326" s="349" t="str">
        <f>'２斷絲.IAD.效率'!L326</f>
        <v>停機</v>
      </c>
      <c r="H326" s="349">
        <f>'２斷絲.IAD.效率'!M326</f>
        <v>0</v>
      </c>
      <c r="I326" s="349">
        <f>'２斷絲.IAD.效率'!N326</f>
        <v>0</v>
      </c>
      <c r="J326" s="349">
        <f>'２斷絲.IAD.效率'!O326</f>
        <v>0</v>
      </c>
      <c r="K326" s="349" t="str">
        <f>'２斷絲.IAD.效率'!P326</f>
        <v>停機</v>
      </c>
      <c r="L326" s="349">
        <f>'２斷絲.IAD.效率'!Q326</f>
        <v>0</v>
      </c>
      <c r="M326" s="349">
        <f>'２斷絲.IAD.效率'!R326</f>
        <v>0</v>
      </c>
      <c r="N326" s="349">
        <f>'２斷絲.IAD.效率'!S326</f>
        <v>0</v>
      </c>
      <c r="O326" s="349" t="str">
        <f>'２斷絲.IAD.效率'!T326</f>
        <v>停機</v>
      </c>
      <c r="P326" s="349">
        <f>'２斷絲.IAD.效率'!U326</f>
        <v>0</v>
      </c>
      <c r="Q326" s="349">
        <f>'２斷絲.IAD.效率'!V326</f>
        <v>0</v>
      </c>
      <c r="R326" s="349">
        <f>'２斷絲.IAD.效率'!W326</f>
        <v>0</v>
      </c>
      <c r="S326" s="349" t="str">
        <f>'２斷絲.IAD.效率'!X326</f>
        <v>停機</v>
      </c>
      <c r="T326" s="349">
        <f>'２斷絲.IAD.效率'!Y326</f>
        <v>0</v>
      </c>
      <c r="U326" s="345" t="str">
        <f>IF(ISNA(VLOOKUP('２斷絲.IAD.效率'!C326,條件!$A$1:$J$1011,10,0)),"",(VLOOKUP('２斷絲.IAD.效率'!C326,條件!$A$1:$J$1011,10,0)))</f>
        <v/>
      </c>
      <c r="V326" s="346" t="str">
        <f>IF(ISNA(VLOOKUP(C326,條件!$A$1:$J$1011,8,0)),"",(VLOOKUP(C326,條件!$A$1:$J$1011,8,0)))</f>
        <v/>
      </c>
      <c r="W326" s="346" t="str">
        <f>IF(ISNA(VLOOKUP(V326,清單!$AG$1:$AH$19,2,1)),"",(VLOOKUP(V326,清單!$AG$1:$AH$19,2,1)))</f>
        <v/>
      </c>
      <c r="X326" s="346" t="str">
        <f>IF(ISNA(VLOOKUP(C326,條件!$A$1:$J$1011,9,0)),"",(VLOOKUP(C326,條件!$A$1:$J$1011,9,0)))</f>
        <v/>
      </c>
      <c r="Y326" s="346">
        <v>24</v>
      </c>
      <c r="Z326" s="346">
        <v>216</v>
      </c>
      <c r="AA326" s="346" t="str">
        <f t="shared" si="20"/>
        <v/>
      </c>
      <c r="AB326" s="350" t="str">
        <f t="shared" si="21"/>
        <v/>
      </c>
    </row>
    <row r="327" spans="1:28">
      <c r="A327" s="348">
        <f>'２斷絲.IAD.效率'!A327</f>
        <v>46151</v>
      </c>
      <c r="B327" s="338" t="str">
        <f>'２斷絲.IAD.效率'!B327</f>
        <v>A08</v>
      </c>
      <c r="C327" s="338" t="str">
        <f>'２斷絲.IAD.效率'!C327</f>
        <v>2FA032</v>
      </c>
      <c r="D327" s="338">
        <f>'２斷絲.IAD.效率'!D327</f>
        <v>0</v>
      </c>
      <c r="E327" s="349">
        <f>'２斷絲.IAD.效率'!J327</f>
        <v>16</v>
      </c>
      <c r="F327" s="349">
        <f>'２斷絲.IAD.效率'!K327</f>
        <v>0</v>
      </c>
      <c r="G327" s="349">
        <f>'２斷絲.IAD.效率'!L327</f>
        <v>8781</v>
      </c>
      <c r="H327" s="349">
        <f>'２斷絲.IAD.效率'!M327</f>
        <v>8193</v>
      </c>
      <c r="I327" s="349">
        <f>'２斷絲.IAD.效率'!N327</f>
        <v>7</v>
      </c>
      <c r="J327" s="349">
        <f>'２斷絲.IAD.效率'!O327</f>
        <v>0</v>
      </c>
      <c r="K327" s="349">
        <f>'２斷絲.IAD.效率'!P327</f>
        <v>9002</v>
      </c>
      <c r="L327" s="349">
        <f>'２斷絲.IAD.效率'!Q327</f>
        <v>8485</v>
      </c>
      <c r="M327" s="349">
        <f>'２斷絲.IAD.效率'!R327</f>
        <v>3</v>
      </c>
      <c r="N327" s="349">
        <f>'２斷絲.IAD.效率'!S327</f>
        <v>1</v>
      </c>
      <c r="O327" s="349">
        <f>'２斷絲.IAD.效率'!T327</f>
        <v>9046</v>
      </c>
      <c r="P327" s="349">
        <f>'２斷絲.IAD.效率'!U327</f>
        <v>8528</v>
      </c>
      <c r="Q327" s="349">
        <f>'２斷絲.IAD.效率'!V327</f>
        <v>8</v>
      </c>
      <c r="R327" s="349">
        <f>'２斷絲.IAD.效率'!W327</f>
        <v>0</v>
      </c>
      <c r="S327" s="349">
        <f>'２斷絲.IAD.效率'!X327</f>
        <v>9142</v>
      </c>
      <c r="T327" s="349">
        <f>'２斷絲.IAD.效率'!Y327</f>
        <v>8495</v>
      </c>
      <c r="U327" s="345" t="str">
        <f>IF(ISNA(VLOOKUP('２斷絲.IAD.效率'!C327,條件!$A$1:$J$1011,10,0)),"",(VLOOKUP('２斷絲.IAD.效率'!C327,條件!$A$1:$J$1011,10,0)))</f>
        <v>低壓</v>
      </c>
      <c r="V327" s="346" t="str">
        <f>IF(ISNA(VLOOKUP(C327,條件!$A$1:$J$1011,8,0)),"",(VLOOKUP(C327,條件!$A$1:$J$1011,8,0)))</f>
        <v>P203</v>
      </c>
      <c r="W327" s="346">
        <f>IF(ISNA(VLOOKUP(V327,清單!$AG$1:$AH$19,2,1)),"",(VLOOKUP(V327,清單!$AG$1:$AH$19,2,1)))</f>
        <v>0.91100000000000003</v>
      </c>
      <c r="X327" s="346">
        <f>IF(ISNA(VLOOKUP(C327,條件!$A$1:$J$1011,9,0)),"",(VLOOKUP(C327,條件!$A$1:$J$1011,9,0)))</f>
        <v>1.8</v>
      </c>
      <c r="Y327" s="346">
        <v>24</v>
      </c>
      <c r="Z327" s="346">
        <v>216</v>
      </c>
      <c r="AA327" s="346">
        <f t="shared" si="20"/>
        <v>2.8</v>
      </c>
      <c r="AB327" s="350">
        <f t="shared" si="21"/>
        <v>13223.3472</v>
      </c>
    </row>
    <row r="328" spans="1:28">
      <c r="A328" s="348">
        <f>'２斷絲.IAD.效率'!A328</f>
        <v>46151</v>
      </c>
      <c r="B328" s="338" t="str">
        <f>'２斷絲.IAD.效率'!B328</f>
        <v>A09</v>
      </c>
      <c r="C328" s="338" t="str">
        <f>'２斷絲.IAD.效率'!C328</f>
        <v>2F43L2</v>
      </c>
      <c r="D328" s="338" t="str">
        <f>'２斷絲.IAD.效率'!D328</f>
        <v>K</v>
      </c>
      <c r="E328" s="349">
        <f>'２斷絲.IAD.效率'!J328</f>
        <v>0</v>
      </c>
      <c r="F328" s="349">
        <f>'２斷絲.IAD.效率'!K328</f>
        <v>0</v>
      </c>
      <c r="G328" s="349">
        <f>'２斷絲.IAD.效率'!L328</f>
        <v>0</v>
      </c>
      <c r="H328" s="349" t="str">
        <f>'２斷絲.IAD.效率'!M328</f>
        <v>檢修</v>
      </c>
      <c r="I328" s="349">
        <f>'２斷絲.IAD.效率'!N328</f>
        <v>14</v>
      </c>
      <c r="J328" s="349">
        <f>'２斷絲.IAD.效率'!O328</f>
        <v>0</v>
      </c>
      <c r="K328" s="349" t="str">
        <f>'２斷絲.IAD.效率'!P328</f>
        <v>停機</v>
      </c>
      <c r="L328" s="349">
        <f>'２斷絲.IAD.效率'!Q328</f>
        <v>8354</v>
      </c>
      <c r="M328" s="349">
        <f>'２斷絲.IAD.效率'!R328</f>
        <v>6</v>
      </c>
      <c r="N328" s="349">
        <f>'２斷絲.IAD.效率'!S328</f>
        <v>4</v>
      </c>
      <c r="O328" s="349" t="str">
        <f>'２斷絲.IAD.效率'!T328</f>
        <v>停機</v>
      </c>
      <c r="P328" s="349">
        <f>'２斷絲.IAD.效率'!U328</f>
        <v>8436</v>
      </c>
      <c r="Q328" s="349">
        <f>'２斷絲.IAD.效率'!V328</f>
        <v>18</v>
      </c>
      <c r="R328" s="349">
        <f>'２斷絲.IAD.效率'!W328</f>
        <v>0</v>
      </c>
      <c r="S328" s="349" t="str">
        <f>'２斷絲.IAD.效率'!X328</f>
        <v>停機</v>
      </c>
      <c r="T328" s="349">
        <f>'２斷絲.IAD.效率'!Y328</f>
        <v>8190</v>
      </c>
      <c r="U328" s="345" t="str">
        <f>IF(ISNA(VLOOKUP('２斷絲.IAD.效率'!C328,條件!$A$1:$J$1011,10,0)),"",(VLOOKUP('２斷絲.IAD.效率'!C328,條件!$A$1:$J$1011,10,0)))</f>
        <v>低壓</v>
      </c>
      <c r="V328" s="346" t="str">
        <f>IF(ISNA(VLOOKUP(C328,條件!$A$1:$J$1011,8,0)),"",(VLOOKUP(C328,條件!$A$1:$J$1011,8,0)))</f>
        <v>P204</v>
      </c>
      <c r="W328" s="346">
        <f>IF(ISNA(VLOOKUP(V328,清單!$AG$1:$AH$19,2,1)),"",(VLOOKUP(V328,清單!$AG$1:$AH$19,2,1)))</f>
        <v>1.1890000000000001</v>
      </c>
      <c r="X328" s="346">
        <f>IF(ISNA(VLOOKUP(C328,條件!$A$1:$J$1011,9,0)),"",(VLOOKUP(C328,條件!$A$1:$J$1011,9,0)))</f>
        <v>2.2999999999999998</v>
      </c>
      <c r="Y328" s="346">
        <v>24</v>
      </c>
      <c r="Z328" s="346">
        <v>216</v>
      </c>
      <c r="AA328" s="346">
        <f t="shared" si="20"/>
        <v>3.3</v>
      </c>
      <c r="AB328" s="350">
        <f t="shared" si="21"/>
        <v>20340.460800000001</v>
      </c>
    </row>
    <row r="329" spans="1:28">
      <c r="A329" s="348">
        <f>'２斷絲.IAD.效率'!A329</f>
        <v>46151</v>
      </c>
      <c r="B329" s="338" t="str">
        <f>'２斷絲.IAD.效率'!B329</f>
        <v>A10</v>
      </c>
      <c r="C329" s="338" t="str">
        <f>'２斷絲.IAD.效率'!C329</f>
        <v>2F43E2</v>
      </c>
      <c r="D329" s="338">
        <f>'２斷絲.IAD.效率'!D329</f>
        <v>0</v>
      </c>
      <c r="E329" s="349">
        <f>'２斷絲.IAD.效率'!J329</f>
        <v>7</v>
      </c>
      <c r="F329" s="349">
        <f>'２斷絲.IAD.效率'!K329</f>
        <v>0</v>
      </c>
      <c r="G329" s="349">
        <f>'２斷絲.IAD.效率'!L329</f>
        <v>9098</v>
      </c>
      <c r="H329" s="349" t="str">
        <f>'２斷絲.IAD.效率'!M329</f>
        <v>停機</v>
      </c>
      <c r="I329" s="349">
        <f>'２斷絲.IAD.效率'!N329</f>
        <v>6</v>
      </c>
      <c r="J329" s="349">
        <f>'２斷絲.IAD.效率'!O329</f>
        <v>0</v>
      </c>
      <c r="K329" s="349">
        <f>'２斷絲.IAD.效率'!P329</f>
        <v>9662</v>
      </c>
      <c r="L329" s="349" t="str">
        <f>'２斷絲.IAD.效率'!Q329</f>
        <v>停機</v>
      </c>
      <c r="M329" s="349">
        <f>'２斷絲.IAD.效率'!R329</f>
        <v>5</v>
      </c>
      <c r="N329" s="349">
        <f>'２斷絲.IAD.效率'!S329</f>
        <v>0</v>
      </c>
      <c r="O329" s="349">
        <f>'２斷絲.IAD.效率'!T329</f>
        <v>9645</v>
      </c>
      <c r="P329" s="349" t="str">
        <f>'２斷絲.IAD.效率'!U329</f>
        <v>停機</v>
      </c>
      <c r="Q329" s="349">
        <f>'２斷絲.IAD.效率'!V329</f>
        <v>20</v>
      </c>
      <c r="R329" s="349">
        <f>'２斷絲.IAD.效率'!W329</f>
        <v>2</v>
      </c>
      <c r="S329" s="349">
        <f>'２斷絲.IAD.效率'!X329</f>
        <v>9468</v>
      </c>
      <c r="T329" s="349" t="str">
        <f>'２斷絲.IAD.效率'!Y329</f>
        <v>停機</v>
      </c>
      <c r="U329" s="345" t="str">
        <f>IF(ISNA(VLOOKUP('２斷絲.IAD.效率'!C329,條件!$A$1:$J$1011,10,0)),"",(VLOOKUP('２斷絲.IAD.效率'!C329,條件!$A$1:$J$1011,10,0)))</f>
        <v>高壓</v>
      </c>
      <c r="V329" s="346" t="str">
        <f>IF(ISNA(VLOOKUP(C329,條件!$A$1:$J$1011,8,0)),"",(VLOOKUP(C329,條件!$A$1:$J$1011,8,0)))</f>
        <v>P203</v>
      </c>
      <c r="W329" s="346">
        <f>IF(ISNA(VLOOKUP(V329,清單!$AG$1:$AH$19,2,1)),"",(VLOOKUP(V329,清單!$AG$1:$AH$19,2,1)))</f>
        <v>0.91100000000000003</v>
      </c>
      <c r="X329" s="346">
        <f>IF(ISNA(VLOOKUP(C329,條件!$A$1:$J$1011,9,0)),"",(VLOOKUP(C329,條件!$A$1:$J$1011,9,0)))</f>
        <v>3.2</v>
      </c>
      <c r="Y329" s="346">
        <v>24</v>
      </c>
      <c r="Z329" s="346">
        <v>216</v>
      </c>
      <c r="AA329" s="346">
        <f t="shared" si="20"/>
        <v>4.2</v>
      </c>
      <c r="AB329" s="350">
        <f t="shared" si="21"/>
        <v>19835.020800000002</v>
      </c>
    </row>
    <row r="330" spans="1:28">
      <c r="A330" s="348">
        <f>'２斷絲.IAD.效率'!A330</f>
        <v>46151</v>
      </c>
      <c r="B330" s="338" t="str">
        <f>'２斷絲.IAD.效率'!B330</f>
        <v>A11</v>
      </c>
      <c r="C330" s="338" t="str">
        <f>'２斷絲.IAD.效率'!C330</f>
        <v>2F1YR2</v>
      </c>
      <c r="D330" s="338">
        <f>'２斷絲.IAD.效率'!D330</f>
        <v>0</v>
      </c>
      <c r="E330" s="349">
        <f>'２斷絲.IAD.效率'!J330</f>
        <v>16</v>
      </c>
      <c r="F330" s="349">
        <f>'２斷絲.IAD.效率'!K330</f>
        <v>0</v>
      </c>
      <c r="G330" s="349">
        <f>'２斷絲.IAD.效率'!L330</f>
        <v>8476</v>
      </c>
      <c r="H330" s="349">
        <f>'２斷絲.IAD.效率'!M330</f>
        <v>8800</v>
      </c>
      <c r="I330" s="349">
        <f>'２斷絲.IAD.效率'!N330</f>
        <v>13</v>
      </c>
      <c r="J330" s="349">
        <f>'２斷絲.IAD.效率'!O330</f>
        <v>0</v>
      </c>
      <c r="K330" s="349">
        <f>'２斷絲.IAD.效率'!P330</f>
        <v>8379</v>
      </c>
      <c r="L330" s="349">
        <f>'２斷絲.IAD.效率'!Q330</f>
        <v>8846</v>
      </c>
      <c r="M330" s="349">
        <f>'２斷絲.IAD.效率'!R330</f>
        <v>21</v>
      </c>
      <c r="N330" s="349">
        <f>'２斷絲.IAD.效率'!S330</f>
        <v>0</v>
      </c>
      <c r="O330" s="349">
        <f>'２斷絲.IAD.效率'!T330</f>
        <v>8341</v>
      </c>
      <c r="P330" s="349">
        <f>'２斷絲.IAD.效率'!U330</f>
        <v>8948</v>
      </c>
      <c r="Q330" s="349">
        <f>'２斷絲.IAD.效率'!V330</f>
        <v>19</v>
      </c>
      <c r="R330" s="349">
        <f>'２斷絲.IAD.效率'!W330</f>
        <v>1</v>
      </c>
      <c r="S330" s="349">
        <f>'２斷絲.IAD.效率'!X330</f>
        <v>8448</v>
      </c>
      <c r="T330" s="349">
        <f>'２斷絲.IAD.效率'!Y330</f>
        <v>8878</v>
      </c>
      <c r="U330" s="345" t="str">
        <f>IF(ISNA(VLOOKUP('２斷絲.IAD.效率'!C330,條件!$A$1:$J$1011,10,0)),"",(VLOOKUP('２斷絲.IAD.效率'!C330,條件!$A$1:$J$1011,10,0)))</f>
        <v>高壓</v>
      </c>
      <c r="V330" s="346" t="str">
        <f>IF(ISNA(VLOOKUP(C330,條件!$A$1:$J$1011,8,0)),"",(VLOOKUP(C330,條件!$A$1:$J$1011,8,0)))</f>
        <v>P203</v>
      </c>
      <c r="W330" s="346">
        <f>IF(ISNA(VLOOKUP(V330,清單!$AG$1:$AH$19,2,1)),"",(VLOOKUP(V330,清單!$AG$1:$AH$19,2,1)))</f>
        <v>0.91100000000000003</v>
      </c>
      <c r="X330" s="346">
        <f>IF(ISNA(VLOOKUP(C330,條件!$A$1:$J$1011,9,0)),"",(VLOOKUP(C330,條件!$A$1:$J$1011,9,0)))</f>
        <v>1.7</v>
      </c>
      <c r="Y330" s="346">
        <v>24</v>
      </c>
      <c r="Z330" s="346">
        <v>216</v>
      </c>
      <c r="AA330" s="346">
        <f t="shared" si="20"/>
        <v>2.7</v>
      </c>
      <c r="AB330" s="350">
        <f t="shared" si="21"/>
        <v>12751.084800000001</v>
      </c>
    </row>
    <row r="331" spans="1:28">
      <c r="A331" s="348">
        <f>'２斷絲.IAD.效率'!A331</f>
        <v>46151</v>
      </c>
      <c r="B331" s="338" t="str">
        <f>'２斷絲.IAD.效率'!B331</f>
        <v>A12</v>
      </c>
      <c r="C331" s="338" t="str">
        <f>'２斷絲.IAD.效率'!C331</f>
        <v>2F43N2</v>
      </c>
      <c r="D331" s="338" t="str">
        <f>'２斷絲.IAD.效率'!D331</f>
        <v>K</v>
      </c>
      <c r="E331" s="349">
        <f>'２斷絲.IAD.效率'!J331</f>
        <v>0</v>
      </c>
      <c r="F331" s="349">
        <f>'２斷絲.IAD.效率'!K331</f>
        <v>0</v>
      </c>
      <c r="G331" s="349" t="str">
        <f>'２斷絲.IAD.效率'!L331</f>
        <v>了機</v>
      </c>
      <c r="H331" s="349" t="str">
        <f>'２斷絲.IAD.效率'!M331</f>
        <v>停機</v>
      </c>
      <c r="I331" s="349">
        <f>'２斷絲.IAD.效率'!N331</f>
        <v>0</v>
      </c>
      <c r="J331" s="349">
        <f>'２斷絲.IAD.效率'!O331</f>
        <v>0</v>
      </c>
      <c r="K331" s="349" t="str">
        <f>'２斷絲.IAD.效率'!P331</f>
        <v>了機</v>
      </c>
      <c r="L331" s="349" t="str">
        <f>'２斷絲.IAD.效率'!Q331</f>
        <v>停機</v>
      </c>
      <c r="M331" s="349">
        <f>'２斷絲.IAD.效率'!R331</f>
        <v>0</v>
      </c>
      <c r="N331" s="349">
        <f>'２斷絲.IAD.效率'!S331</f>
        <v>0</v>
      </c>
      <c r="O331" s="349" t="str">
        <f>'２斷絲.IAD.效率'!T331</f>
        <v>了機</v>
      </c>
      <c r="P331" s="349" t="str">
        <f>'２斷絲.IAD.效率'!U331</f>
        <v>停機</v>
      </c>
      <c r="Q331" s="349">
        <f>'２斷絲.IAD.效率'!V331</f>
        <v>0</v>
      </c>
      <c r="R331" s="349">
        <f>'２斷絲.IAD.效率'!W331</f>
        <v>0</v>
      </c>
      <c r="S331" s="349" t="str">
        <f>'２斷絲.IAD.效率'!X331</f>
        <v>了機</v>
      </c>
      <c r="T331" s="349" t="str">
        <f>'２斷絲.IAD.效率'!Y331</f>
        <v>停機</v>
      </c>
      <c r="U331" s="345" t="str">
        <f>IF(ISNA(VLOOKUP('２斷絲.IAD.效率'!C331,條件!$A$1:$J$1011,10,0)),"",(VLOOKUP('２斷絲.IAD.效率'!C331,條件!$A$1:$J$1011,10,0)))</f>
        <v>低壓</v>
      </c>
      <c r="V331" s="346" t="str">
        <f>IF(ISNA(VLOOKUP(C331,條件!$A$1:$J$1011,8,0)),"",(VLOOKUP(C331,條件!$A$1:$J$1011,8,0)))</f>
        <v>P204</v>
      </c>
      <c r="W331" s="346">
        <f>IF(ISNA(VLOOKUP(V331,清單!$AG$1:$AH$19,2,1)),"",(VLOOKUP(V331,清單!$AG$1:$AH$19,2,1)))</f>
        <v>1.1890000000000001</v>
      </c>
      <c r="X331" s="346">
        <f>IF(ISNA(VLOOKUP(C331,條件!$A$1:$J$1011,9,0)),"",(VLOOKUP(C331,條件!$A$1:$J$1011,9,0)))</f>
        <v>2.1</v>
      </c>
      <c r="Y331" s="346">
        <v>24</v>
      </c>
      <c r="Z331" s="346">
        <v>216</v>
      </c>
      <c r="AA331" s="346">
        <f t="shared" si="20"/>
        <v>3.1</v>
      </c>
      <c r="AB331" s="350">
        <f t="shared" si="21"/>
        <v>19107.705600000001</v>
      </c>
    </row>
    <row r="332" spans="1:28">
      <c r="A332" s="348">
        <f>'２斷絲.IAD.效率'!A332</f>
        <v>46151</v>
      </c>
      <c r="B332" s="338" t="str">
        <f>'２斷絲.IAD.效率'!B332</f>
        <v>A13</v>
      </c>
      <c r="C332" s="338" t="str">
        <f>'２斷絲.IAD.效率'!C332</f>
        <v>2F08R2</v>
      </c>
      <c r="D332" s="338" t="str">
        <f>'２斷絲.IAD.效率'!D332</f>
        <v>G</v>
      </c>
      <c r="E332" s="349">
        <f>'２斷絲.IAD.效率'!J332</f>
        <v>14</v>
      </c>
      <c r="F332" s="349">
        <f>'２斷絲.IAD.效率'!K332</f>
        <v>0</v>
      </c>
      <c r="G332" s="349">
        <f>'２斷絲.IAD.效率'!L332</f>
        <v>9685</v>
      </c>
      <c r="H332" s="349">
        <f>'２斷絲.IAD.效率'!M332</f>
        <v>9606</v>
      </c>
      <c r="I332" s="349">
        <f>'２斷絲.IAD.效率'!N332</f>
        <v>9</v>
      </c>
      <c r="J332" s="349">
        <f>'２斷絲.IAD.效率'!O332</f>
        <v>0</v>
      </c>
      <c r="K332" s="349">
        <f>'２斷絲.IAD.效率'!P332</f>
        <v>9540</v>
      </c>
      <c r="L332" s="349">
        <f>'２斷絲.IAD.效率'!Q332</f>
        <v>9604</v>
      </c>
      <c r="M332" s="349">
        <f>'２斷絲.IAD.效率'!R332</f>
        <v>8</v>
      </c>
      <c r="N332" s="349">
        <f>'２斷絲.IAD.效率'!S332</f>
        <v>0</v>
      </c>
      <c r="O332" s="349">
        <f>'２斷絲.IAD.效率'!T332</f>
        <v>9630</v>
      </c>
      <c r="P332" s="349">
        <f>'２斷絲.IAD.效率'!U332</f>
        <v>9633</v>
      </c>
      <c r="Q332" s="349">
        <f>'２斷絲.IAD.效率'!V332</f>
        <v>16</v>
      </c>
      <c r="R332" s="349">
        <f>'２斷絲.IAD.效率'!W332</f>
        <v>0</v>
      </c>
      <c r="S332" s="349">
        <f>'２斷絲.IAD.效率'!X332</f>
        <v>9705</v>
      </c>
      <c r="T332" s="349">
        <f>'２斷絲.IAD.效率'!Y332</f>
        <v>9557</v>
      </c>
      <c r="U332" s="345" t="str">
        <f>IF(ISNA(VLOOKUP('２斷絲.IAD.效率'!C332,條件!$A$1:$J$1011,10,0)),"",(VLOOKUP('２斷絲.IAD.效率'!C332,條件!$A$1:$J$1011,10,0)))</f>
        <v>低壓</v>
      </c>
      <c r="V332" s="346" t="str">
        <f>IF(ISNA(VLOOKUP(C332,條件!$A$1:$J$1011,8,0)),"",(VLOOKUP(C332,條件!$A$1:$J$1011,8,0)))</f>
        <v>P142</v>
      </c>
      <c r="W332" s="346">
        <f>IF(ISNA(VLOOKUP(V332,清單!$AG$1:$AH$19,2,1)),"",(VLOOKUP(V332,清單!$AG$1:$AH$19,2,1)))</f>
        <v>0.56200000000000006</v>
      </c>
      <c r="X332" s="346">
        <f>IF(ISNA(VLOOKUP(C332,條件!$A$1:$J$1011,9,0)),"",(VLOOKUP(C332,條件!$A$1:$J$1011,9,0)))</f>
        <v>1.1000000000000001</v>
      </c>
      <c r="Y332" s="346">
        <v>24</v>
      </c>
      <c r="Z332" s="346">
        <v>216</v>
      </c>
      <c r="AA332" s="346">
        <f t="shared" si="20"/>
        <v>2.1</v>
      </c>
      <c r="AB332" s="350">
        <f t="shared" si="21"/>
        <v>6118.1568000000007</v>
      </c>
    </row>
    <row r="333" spans="1:28">
      <c r="A333" s="348">
        <f>'２斷絲.IAD.效率'!A333</f>
        <v>46151</v>
      </c>
      <c r="B333" s="338" t="str">
        <f>'２斷絲.IAD.效率'!B333</f>
        <v>A14</v>
      </c>
      <c r="C333" s="338" t="str">
        <f>'２斷絲.IAD.效率'!C333</f>
        <v>停機</v>
      </c>
      <c r="D333" s="338">
        <f>'２斷絲.IAD.效率'!D333</f>
        <v>0</v>
      </c>
      <c r="E333" s="349">
        <f>'２斷絲.IAD.效率'!J333</f>
        <v>0</v>
      </c>
      <c r="F333" s="349">
        <f>'２斷絲.IAD.效率'!K333</f>
        <v>0</v>
      </c>
      <c r="G333" s="349" t="str">
        <f>'２斷絲.IAD.效率'!L333</f>
        <v>停機</v>
      </c>
      <c r="H333" s="349">
        <f>'２斷絲.IAD.效率'!M333</f>
        <v>0</v>
      </c>
      <c r="I333" s="349">
        <f>'２斷絲.IAD.效率'!N333</f>
        <v>0</v>
      </c>
      <c r="J333" s="349">
        <f>'２斷絲.IAD.效率'!O333</f>
        <v>0</v>
      </c>
      <c r="K333" s="349" t="str">
        <f>'２斷絲.IAD.效率'!P333</f>
        <v>停機</v>
      </c>
      <c r="L333" s="349">
        <f>'２斷絲.IAD.效率'!Q333</f>
        <v>0</v>
      </c>
      <c r="M333" s="349">
        <f>'２斷絲.IAD.效率'!R333</f>
        <v>0</v>
      </c>
      <c r="N333" s="349">
        <f>'２斷絲.IAD.效率'!S333</f>
        <v>0</v>
      </c>
      <c r="O333" s="349" t="str">
        <f>'２斷絲.IAD.效率'!T333</f>
        <v>停機</v>
      </c>
      <c r="P333" s="349">
        <f>'２斷絲.IAD.效率'!U333</f>
        <v>0</v>
      </c>
      <c r="Q333" s="349">
        <f>'２斷絲.IAD.效率'!V333</f>
        <v>0</v>
      </c>
      <c r="R333" s="349">
        <f>'２斷絲.IAD.效率'!W333</f>
        <v>0</v>
      </c>
      <c r="S333" s="349" t="str">
        <f>'２斷絲.IAD.效率'!X333</f>
        <v>停機</v>
      </c>
      <c r="T333" s="349">
        <f>'２斷絲.IAD.效率'!Y333</f>
        <v>0</v>
      </c>
      <c r="U333" s="345" t="str">
        <f>IF(ISNA(VLOOKUP('２斷絲.IAD.效率'!C333,條件!$A$1:$J$1011,10,0)),"",(VLOOKUP('２斷絲.IAD.效率'!C333,條件!$A$1:$J$1011,10,0)))</f>
        <v/>
      </c>
      <c r="V333" s="346" t="str">
        <f>IF(ISNA(VLOOKUP(C333,條件!$A$1:$J$1011,8,0)),"",(VLOOKUP(C333,條件!$A$1:$J$1011,8,0)))</f>
        <v/>
      </c>
      <c r="W333" s="346" t="str">
        <f>IF(ISNA(VLOOKUP(V333,清單!$AG$1:$AH$19,2,1)),"",(VLOOKUP(V333,清單!$AG$1:$AH$19,2,1)))</f>
        <v/>
      </c>
      <c r="X333" s="346" t="str">
        <f>IF(ISNA(VLOOKUP(C333,條件!$A$1:$J$1011,9,0)),"",(VLOOKUP(C333,條件!$A$1:$J$1011,9,0)))</f>
        <v/>
      </c>
      <c r="Y333" s="346">
        <v>24</v>
      </c>
      <c r="Z333" s="346">
        <v>216</v>
      </c>
      <c r="AA333" s="346" t="str">
        <f t="shared" si="20"/>
        <v/>
      </c>
      <c r="AB333" s="350" t="str">
        <f t="shared" si="21"/>
        <v/>
      </c>
    </row>
    <row r="334" spans="1:28">
      <c r="A334" s="348">
        <f>'２斷絲.IAD.效率'!A334</f>
        <v>46151</v>
      </c>
      <c r="B334" s="338" t="str">
        <f>'２斷絲.IAD.效率'!B334</f>
        <v>A15</v>
      </c>
      <c r="C334" s="338" t="str">
        <f>'２斷絲.IAD.效率'!C334</f>
        <v>2F43P2</v>
      </c>
      <c r="D334" s="338">
        <f>'２斷絲.IAD.效率'!D334</f>
        <v>0</v>
      </c>
      <c r="E334" s="349">
        <f>'２斷絲.IAD.效率'!J334</f>
        <v>7</v>
      </c>
      <c r="F334" s="349">
        <f>'２斷絲.IAD.效率'!K334</f>
        <v>0</v>
      </c>
      <c r="G334" s="349">
        <f>'２斷絲.IAD.效率'!L334</f>
        <v>8413</v>
      </c>
      <c r="H334" s="349">
        <f>'２斷絲.IAD.效率'!M334</f>
        <v>8293</v>
      </c>
      <c r="I334" s="349">
        <f>'２斷絲.IAD.效率'!N334</f>
        <v>8</v>
      </c>
      <c r="J334" s="349">
        <f>'２斷絲.IAD.效率'!O334</f>
        <v>0</v>
      </c>
      <c r="K334" s="349">
        <f>'２斷絲.IAD.效率'!P334</f>
        <v>8709</v>
      </c>
      <c r="L334" s="349">
        <f>'２斷絲.IAD.效率'!Q334</f>
        <v>8299</v>
      </c>
      <c r="M334" s="349">
        <f>'２斷絲.IAD.效率'!R334</f>
        <v>10</v>
      </c>
      <c r="N334" s="349">
        <f>'２斷絲.IAD.效率'!S334</f>
        <v>1</v>
      </c>
      <c r="O334" s="349">
        <f>'２斷絲.IAD.效率'!T334</f>
        <v>8668</v>
      </c>
      <c r="P334" s="349">
        <f>'２斷絲.IAD.效率'!U334</f>
        <v>8350</v>
      </c>
      <c r="Q334" s="349">
        <f>'２斷絲.IAD.效率'!V334</f>
        <v>17</v>
      </c>
      <c r="R334" s="349">
        <f>'２斷絲.IAD.效率'!W334</f>
        <v>0</v>
      </c>
      <c r="S334" s="349">
        <f>'２斷絲.IAD.效率'!X334</f>
        <v>8619</v>
      </c>
      <c r="T334" s="349">
        <f>'２斷絲.IAD.效率'!Y334</f>
        <v>8214</v>
      </c>
      <c r="U334" s="345" t="str">
        <f>IF(ISNA(VLOOKUP('２斷絲.IAD.效率'!C334,條件!$A$1:$J$1011,10,0)),"",(VLOOKUP('２斷絲.IAD.效率'!C334,條件!$A$1:$J$1011,10,0)))</f>
        <v>低壓</v>
      </c>
      <c r="V334" s="346" t="str">
        <f>IF(ISNA(VLOOKUP(C334,條件!$A$1:$J$1011,8,0)),"",(VLOOKUP(C334,條件!$A$1:$J$1011,8,0)))</f>
        <v>P203</v>
      </c>
      <c r="W334" s="346">
        <f>IF(ISNA(VLOOKUP(V334,清單!$AG$1:$AH$19,2,1)),"",(VLOOKUP(V334,清單!$AG$1:$AH$19,2,1)))</f>
        <v>0.91100000000000003</v>
      </c>
      <c r="X334" s="346">
        <f>IF(ISNA(VLOOKUP(C334,條件!$A$1:$J$1011,9,0)),"",(VLOOKUP(C334,條件!$A$1:$J$1011,9,0)))</f>
        <v>3</v>
      </c>
      <c r="Y334" s="346">
        <v>24</v>
      </c>
      <c r="Z334" s="346">
        <v>216</v>
      </c>
      <c r="AA334" s="346">
        <f t="shared" si="20"/>
        <v>4</v>
      </c>
      <c r="AB334" s="350">
        <f t="shared" si="21"/>
        <v>18890.495999999999</v>
      </c>
    </row>
    <row r="335" spans="1:28">
      <c r="A335" s="348">
        <f>'２斷絲.IAD.效率'!A335</f>
        <v>46151</v>
      </c>
      <c r="B335" s="338" t="str">
        <f>'２斷絲.IAD.效率'!B335</f>
        <v>A16</v>
      </c>
      <c r="C335" s="338" t="str">
        <f>'２斷絲.IAD.效率'!C335</f>
        <v>停機</v>
      </c>
      <c r="D335" s="338">
        <f>'２斷絲.IAD.效率'!D335</f>
        <v>0</v>
      </c>
      <c r="E335" s="349">
        <f>'２斷絲.IAD.效率'!J335</f>
        <v>0</v>
      </c>
      <c r="F335" s="349">
        <f>'２斷絲.IAD.效率'!K335</f>
        <v>0</v>
      </c>
      <c r="G335" s="349" t="str">
        <f>'２斷絲.IAD.效率'!L335</f>
        <v>停機</v>
      </c>
      <c r="H335" s="349">
        <f>'２斷絲.IAD.效率'!M335</f>
        <v>0</v>
      </c>
      <c r="I335" s="349">
        <f>'２斷絲.IAD.效率'!N335</f>
        <v>0</v>
      </c>
      <c r="J335" s="349">
        <f>'２斷絲.IAD.效率'!O335</f>
        <v>0</v>
      </c>
      <c r="K335" s="349" t="str">
        <f>'２斷絲.IAD.效率'!P335</f>
        <v>停機</v>
      </c>
      <c r="L335" s="349">
        <f>'２斷絲.IAD.效率'!Q335</f>
        <v>0</v>
      </c>
      <c r="M335" s="349">
        <f>'２斷絲.IAD.效率'!R335</f>
        <v>0</v>
      </c>
      <c r="N335" s="349">
        <f>'２斷絲.IAD.效率'!S335</f>
        <v>0</v>
      </c>
      <c r="O335" s="349" t="str">
        <f>'２斷絲.IAD.效率'!T335</f>
        <v>停機</v>
      </c>
      <c r="P335" s="349">
        <f>'２斷絲.IAD.效率'!U335</f>
        <v>0</v>
      </c>
      <c r="Q335" s="349">
        <f>'２斷絲.IAD.效率'!V335</f>
        <v>0</v>
      </c>
      <c r="R335" s="349">
        <f>'２斷絲.IAD.效率'!W335</f>
        <v>0</v>
      </c>
      <c r="S335" s="349" t="str">
        <f>'２斷絲.IAD.效率'!X335</f>
        <v>停機</v>
      </c>
      <c r="T335" s="349">
        <f>'２斷絲.IAD.效率'!Y335</f>
        <v>0</v>
      </c>
      <c r="U335" s="345" t="str">
        <f>IF(ISNA(VLOOKUP('２斷絲.IAD.效率'!C335,條件!$A$1:$J$1011,10,0)),"",(VLOOKUP('２斷絲.IAD.效率'!C335,條件!$A$1:$J$1011,10,0)))</f>
        <v/>
      </c>
      <c r="V335" s="346" t="str">
        <f>IF(ISNA(VLOOKUP(C335,條件!$A$1:$J$1011,8,0)),"",(VLOOKUP(C335,條件!$A$1:$J$1011,8,0)))</f>
        <v/>
      </c>
      <c r="W335" s="346" t="str">
        <f>IF(ISNA(VLOOKUP(V335,清單!$AG$1:$AH$19,2,1)),"",(VLOOKUP(V335,清單!$AG$1:$AH$19,2,1)))</f>
        <v/>
      </c>
      <c r="X335" s="346" t="str">
        <f>IF(ISNA(VLOOKUP(C335,條件!$A$1:$J$1011,9,0)),"",(VLOOKUP(C335,條件!$A$1:$J$1011,9,0)))</f>
        <v/>
      </c>
      <c r="Y335" s="346">
        <v>24</v>
      </c>
      <c r="Z335" s="346">
        <v>216</v>
      </c>
      <c r="AA335" s="346" t="str">
        <f t="shared" si="20"/>
        <v/>
      </c>
      <c r="AB335" s="350" t="str">
        <f t="shared" si="21"/>
        <v/>
      </c>
    </row>
    <row r="336" spans="1:28">
      <c r="A336" s="348">
        <f>'２斷絲.IAD.效率'!A336</f>
        <v>46151</v>
      </c>
      <c r="B336" s="338" t="str">
        <f>'２斷絲.IAD.效率'!B336</f>
        <v>A17</v>
      </c>
      <c r="C336" s="338" t="str">
        <f>'２斷絲.IAD.效率'!C336</f>
        <v>停機</v>
      </c>
      <c r="D336" s="338">
        <f>'２斷絲.IAD.效率'!D336</f>
        <v>0</v>
      </c>
      <c r="E336" s="349">
        <f>'２斷絲.IAD.效率'!J336</f>
        <v>0</v>
      </c>
      <c r="F336" s="349">
        <f>'２斷絲.IAD.效率'!K336</f>
        <v>0</v>
      </c>
      <c r="G336" s="349" t="str">
        <f>'２斷絲.IAD.效率'!L336</f>
        <v>停機</v>
      </c>
      <c r="H336" s="349">
        <f>'２斷絲.IAD.效率'!M336</f>
        <v>0</v>
      </c>
      <c r="I336" s="349">
        <f>'２斷絲.IAD.效率'!N336</f>
        <v>0</v>
      </c>
      <c r="J336" s="349">
        <f>'２斷絲.IAD.效率'!O336</f>
        <v>0</v>
      </c>
      <c r="K336" s="349" t="str">
        <f>'２斷絲.IAD.效率'!P336</f>
        <v>停機</v>
      </c>
      <c r="L336" s="349">
        <f>'２斷絲.IAD.效率'!Q336</f>
        <v>0</v>
      </c>
      <c r="M336" s="349">
        <f>'２斷絲.IAD.效率'!R336</f>
        <v>0</v>
      </c>
      <c r="N336" s="349">
        <f>'２斷絲.IAD.效率'!S336</f>
        <v>0</v>
      </c>
      <c r="O336" s="349" t="str">
        <f>'２斷絲.IAD.效率'!T336</f>
        <v>停機</v>
      </c>
      <c r="P336" s="349">
        <f>'２斷絲.IAD.效率'!U336</f>
        <v>0</v>
      </c>
      <c r="Q336" s="349">
        <f>'２斷絲.IAD.效率'!V336</f>
        <v>0</v>
      </c>
      <c r="R336" s="349">
        <f>'２斷絲.IAD.效率'!W336</f>
        <v>0</v>
      </c>
      <c r="S336" s="349" t="str">
        <f>'２斷絲.IAD.效率'!X336</f>
        <v>停機</v>
      </c>
      <c r="T336" s="349">
        <f>'２斷絲.IAD.效率'!Y336</f>
        <v>0</v>
      </c>
      <c r="U336" s="345" t="str">
        <f>IF(ISNA(VLOOKUP('２斷絲.IAD.效率'!C336,條件!$A$1:$J$1011,10,0)),"",(VLOOKUP('２斷絲.IAD.效率'!C336,條件!$A$1:$J$1011,10,0)))</f>
        <v/>
      </c>
      <c r="V336" s="346" t="str">
        <f>IF(ISNA(VLOOKUP(C336,條件!$A$1:$J$1011,8,0)),"",(VLOOKUP(C336,條件!$A$1:$J$1011,8,0)))</f>
        <v/>
      </c>
      <c r="W336" s="346" t="str">
        <f>IF(ISNA(VLOOKUP(V336,清單!$AG$1:$AH$19,2,1)),"",(VLOOKUP(V336,清單!$AG$1:$AH$19,2,1)))</f>
        <v/>
      </c>
      <c r="X336" s="346" t="str">
        <f>IF(ISNA(VLOOKUP(C336,條件!$A$1:$J$1011,9,0)),"",(VLOOKUP(C336,條件!$A$1:$J$1011,9,0)))</f>
        <v/>
      </c>
      <c r="Y336" s="346">
        <v>24</v>
      </c>
      <c r="Z336" s="346">
        <v>216</v>
      </c>
      <c r="AA336" s="346" t="str">
        <f t="shared" si="20"/>
        <v/>
      </c>
      <c r="AB336" s="350" t="str">
        <f t="shared" si="21"/>
        <v/>
      </c>
    </row>
    <row r="337" spans="1:28">
      <c r="A337" s="348">
        <f>'２斷絲.IAD.效率'!A337</f>
        <v>46151</v>
      </c>
      <c r="B337" s="338" t="str">
        <f>'２斷絲.IAD.效率'!B337</f>
        <v>A18</v>
      </c>
      <c r="C337" s="338" t="str">
        <f>'２斷絲.IAD.效率'!C337</f>
        <v>2F43K2</v>
      </c>
      <c r="D337" s="338" t="str">
        <f>'２斷絲.IAD.效率'!D337</f>
        <v>K</v>
      </c>
      <c r="E337" s="349">
        <f>'２斷絲.IAD.效率'!J337</f>
        <v>18</v>
      </c>
      <c r="F337" s="349">
        <f>'２斷絲.IAD.效率'!K337</f>
        <v>2</v>
      </c>
      <c r="G337" s="349">
        <f>'２斷絲.IAD.效率'!L337</f>
        <v>9469</v>
      </c>
      <c r="H337" s="349">
        <f>'２斷絲.IAD.效率'!M337</f>
        <v>9067</v>
      </c>
      <c r="I337" s="349">
        <f>'２斷絲.IAD.效率'!N337</f>
        <v>22</v>
      </c>
      <c r="J337" s="349">
        <f>'２斷絲.IAD.效率'!O337</f>
        <v>0</v>
      </c>
      <c r="K337" s="349">
        <f>'２斷絲.IAD.效率'!P337</f>
        <v>9445</v>
      </c>
      <c r="L337" s="349">
        <f>'２斷絲.IAD.效率'!Q337</f>
        <v>9112</v>
      </c>
      <c r="M337" s="349">
        <f>'２斷絲.IAD.效率'!R337</f>
        <v>8</v>
      </c>
      <c r="N337" s="349">
        <f>'２斷絲.IAD.效率'!S337</f>
        <v>0</v>
      </c>
      <c r="O337" s="349">
        <f>'２斷絲.IAD.效率'!T337</f>
        <v>9531</v>
      </c>
      <c r="P337" s="349">
        <f>'２斷絲.IAD.效率'!U337</f>
        <v>9171</v>
      </c>
      <c r="Q337" s="349">
        <f>'２斷絲.IAD.效率'!V337</f>
        <v>38</v>
      </c>
      <c r="R337" s="349">
        <f>'２斷絲.IAD.效率'!W337</f>
        <v>1</v>
      </c>
      <c r="S337" s="349">
        <f>'２斷絲.IAD.效率'!X337</f>
        <v>9486</v>
      </c>
      <c r="T337" s="349">
        <f>'２斷絲.IAD.效率'!Y337</f>
        <v>9061</v>
      </c>
      <c r="U337" s="345" t="str">
        <f>IF(ISNA(VLOOKUP('２斷絲.IAD.效率'!C337,條件!$A$1:$J$1011,10,0)),"",(VLOOKUP('２斷絲.IAD.效率'!C337,條件!$A$1:$J$1011,10,0)))</f>
        <v>低壓</v>
      </c>
      <c r="V337" s="346" t="str">
        <f>IF(ISNA(VLOOKUP(C337,條件!$A$1:$J$1011,8,0)),"",(VLOOKUP(C337,條件!$A$1:$J$1011,8,0)))</f>
        <v>P204</v>
      </c>
      <c r="W337" s="346">
        <f>IF(ISNA(VLOOKUP(V337,清單!$AG$1:$AH$19,2,1)),"",(VLOOKUP(V337,清單!$AG$1:$AH$19,2,1)))</f>
        <v>1.1890000000000001</v>
      </c>
      <c r="X337" s="346">
        <f>IF(ISNA(VLOOKUP(C337,條件!$A$1:$J$1011,9,0)),"",(VLOOKUP(C337,條件!$A$1:$J$1011,9,0)))</f>
        <v>2.2999999999999998</v>
      </c>
      <c r="Y337" s="346">
        <v>24</v>
      </c>
      <c r="Z337" s="346">
        <v>216</v>
      </c>
      <c r="AA337" s="346">
        <f t="shared" si="20"/>
        <v>3.3</v>
      </c>
      <c r="AB337" s="350">
        <f t="shared" si="21"/>
        <v>20340.460800000001</v>
      </c>
    </row>
    <row r="338" spans="1:28">
      <c r="A338" s="348">
        <f>'２斷絲.IAD.效率'!A338</f>
        <v>46151</v>
      </c>
      <c r="B338" s="338" t="str">
        <f>'２斷絲.IAD.效率'!B338</f>
        <v>A19</v>
      </c>
      <c r="C338" s="338" t="str">
        <f>'２斷絲.IAD.效率'!C338</f>
        <v>2F43M1</v>
      </c>
      <c r="D338" s="338">
        <f>'２斷絲.IAD.效率'!D338</f>
        <v>0</v>
      </c>
      <c r="E338" s="349">
        <f>'２斷絲.IAD.效率'!J338</f>
        <v>26</v>
      </c>
      <c r="F338" s="349">
        <f>'２斷絲.IAD.效率'!K338</f>
        <v>0</v>
      </c>
      <c r="G338" s="349">
        <f>'２斷絲.IAD.效率'!L338</f>
        <v>9228</v>
      </c>
      <c r="H338" s="349">
        <f>'２斷絲.IAD.效率'!M338</f>
        <v>8733</v>
      </c>
      <c r="I338" s="349">
        <f>'２斷絲.IAD.效率'!N338</f>
        <v>6</v>
      </c>
      <c r="J338" s="349">
        <f>'２斷絲.IAD.效率'!O338</f>
        <v>0</v>
      </c>
      <c r="K338" s="349">
        <f>'２斷絲.IAD.效率'!P338</f>
        <v>9110</v>
      </c>
      <c r="L338" s="349">
        <f>'２斷絲.IAD.效率'!Q338</f>
        <v>8700</v>
      </c>
      <c r="M338" s="349">
        <f>'２斷絲.IAD.效率'!R338</f>
        <v>7</v>
      </c>
      <c r="N338" s="349">
        <f>'２斷絲.IAD.效率'!S338</f>
        <v>2</v>
      </c>
      <c r="O338" s="349">
        <f>'２斷絲.IAD.效率'!T338</f>
        <v>9214</v>
      </c>
      <c r="P338" s="349">
        <f>'２斷絲.IAD.效率'!U338</f>
        <v>8836</v>
      </c>
      <c r="Q338" s="349">
        <f>'２斷絲.IAD.效率'!V338</f>
        <v>13</v>
      </c>
      <c r="R338" s="349">
        <f>'２斷絲.IAD.效率'!W338</f>
        <v>7</v>
      </c>
      <c r="S338" s="349">
        <f>'２斷絲.IAD.效率'!X338</f>
        <v>9130</v>
      </c>
      <c r="T338" s="349">
        <f>'２斷絲.IAD.效率'!Y338</f>
        <v>8230</v>
      </c>
      <c r="U338" s="345" t="str">
        <f>IF(ISNA(VLOOKUP('２斷絲.IAD.效率'!C338,條件!$A$1:$J$1011,10,0)),"",(VLOOKUP('２斷絲.IAD.效率'!C338,條件!$A$1:$J$1011,10,0)))</f>
        <v>低壓</v>
      </c>
      <c r="V338" s="346" t="str">
        <f>IF(ISNA(VLOOKUP(C338,條件!$A$1:$J$1011,8,0)),"",(VLOOKUP(C338,條件!$A$1:$J$1011,8,0)))</f>
        <v>P203</v>
      </c>
      <c r="W338" s="346">
        <f>IF(ISNA(VLOOKUP(V338,清單!$AG$1:$AH$19,2,1)),"",(VLOOKUP(V338,清單!$AG$1:$AH$19,2,1)))</f>
        <v>0.91100000000000003</v>
      </c>
      <c r="X338" s="346">
        <f>IF(ISNA(VLOOKUP(C338,條件!$A$1:$J$1011,9,0)),"",(VLOOKUP(C338,條件!$A$1:$J$1011,9,0)))</f>
        <v>1.9</v>
      </c>
      <c r="Y338" s="346">
        <v>24</v>
      </c>
      <c r="Z338" s="346">
        <v>216</v>
      </c>
      <c r="AA338" s="346">
        <f t="shared" si="20"/>
        <v>2.9</v>
      </c>
      <c r="AB338" s="350">
        <f t="shared" si="21"/>
        <v>13695.6096</v>
      </c>
    </row>
    <row r="339" spans="1:28">
      <c r="A339" s="348">
        <f>'２斷絲.IAD.效率'!A339</f>
        <v>46151</v>
      </c>
      <c r="B339" s="338" t="str">
        <f>'２斷絲.IAD.效率'!B339</f>
        <v>A20</v>
      </c>
      <c r="C339" s="338" t="str">
        <f>'２斷絲.IAD.效率'!C339</f>
        <v>停機</v>
      </c>
      <c r="D339" s="338">
        <f>'２斷絲.IAD.效率'!D339</f>
        <v>0</v>
      </c>
      <c r="E339" s="349">
        <f>'２斷絲.IAD.效率'!J339</f>
        <v>0</v>
      </c>
      <c r="F339" s="349">
        <f>'２斷絲.IAD.效率'!K339</f>
        <v>0</v>
      </c>
      <c r="G339" s="349" t="str">
        <f>'２斷絲.IAD.效率'!L339</f>
        <v>停機</v>
      </c>
      <c r="H339" s="349">
        <f>'２斷絲.IAD.效率'!M339</f>
        <v>0</v>
      </c>
      <c r="I339" s="349">
        <f>'２斷絲.IAD.效率'!N339</f>
        <v>0</v>
      </c>
      <c r="J339" s="349">
        <f>'２斷絲.IAD.效率'!O339</f>
        <v>0</v>
      </c>
      <c r="K339" s="349" t="str">
        <f>'２斷絲.IAD.效率'!P339</f>
        <v>停機</v>
      </c>
      <c r="L339" s="349">
        <f>'２斷絲.IAD.效率'!Q339</f>
        <v>0</v>
      </c>
      <c r="M339" s="349">
        <f>'２斷絲.IAD.效率'!R339</f>
        <v>0</v>
      </c>
      <c r="N339" s="349">
        <f>'２斷絲.IAD.效率'!S339</f>
        <v>0</v>
      </c>
      <c r="O339" s="349" t="str">
        <f>'２斷絲.IAD.效率'!T339</f>
        <v>停機</v>
      </c>
      <c r="P339" s="349">
        <f>'２斷絲.IAD.效率'!U339</f>
        <v>0</v>
      </c>
      <c r="Q339" s="349">
        <f>'２斷絲.IAD.效率'!V339</f>
        <v>0</v>
      </c>
      <c r="R339" s="349">
        <f>'２斷絲.IAD.效率'!W339</f>
        <v>0</v>
      </c>
      <c r="S339" s="349" t="str">
        <f>'２斷絲.IAD.效率'!X339</f>
        <v>停機</v>
      </c>
      <c r="T339" s="349">
        <f>'２斷絲.IAD.效率'!Y339</f>
        <v>0</v>
      </c>
      <c r="U339" s="345" t="str">
        <f>IF(ISNA(VLOOKUP('２斷絲.IAD.效率'!C339,條件!$A$1:$J$1011,10,0)),"",(VLOOKUP('２斷絲.IAD.效率'!C339,條件!$A$1:$J$1011,10,0)))</f>
        <v/>
      </c>
      <c r="V339" s="346" t="str">
        <f>IF(ISNA(VLOOKUP(C339,條件!$A$1:$J$1011,8,0)),"",(VLOOKUP(C339,條件!$A$1:$J$1011,8,0)))</f>
        <v/>
      </c>
      <c r="W339" s="346" t="str">
        <f>IF(ISNA(VLOOKUP(V339,清單!$AG$1:$AH$19,2,1)),"",(VLOOKUP(V339,清單!$AG$1:$AH$19,2,1)))</f>
        <v/>
      </c>
      <c r="X339" s="346" t="str">
        <f>IF(ISNA(VLOOKUP(C339,條件!$A$1:$J$1011,9,0)),"",(VLOOKUP(C339,條件!$A$1:$J$1011,9,0)))</f>
        <v/>
      </c>
      <c r="Y339" s="346">
        <v>24</v>
      </c>
      <c r="Z339" s="346">
        <v>216</v>
      </c>
      <c r="AA339" s="346" t="str">
        <f t="shared" si="20"/>
        <v/>
      </c>
      <c r="AB339" s="350" t="str">
        <f t="shared" si="21"/>
        <v/>
      </c>
    </row>
    <row r="340" spans="1:28">
      <c r="A340" s="348">
        <f>'２斷絲.IAD.效率'!A340</f>
        <v>46151</v>
      </c>
      <c r="B340" s="338" t="str">
        <f>'２斷絲.IAD.效率'!B340</f>
        <v>A21</v>
      </c>
      <c r="C340" s="338" t="str">
        <f>'２斷絲.IAD.效率'!C340</f>
        <v>2F29I1</v>
      </c>
      <c r="D340" s="338">
        <f>'２斷絲.IAD.效率'!D340</f>
        <v>0</v>
      </c>
      <c r="E340" s="349">
        <f>'２斷絲.IAD.效率'!J340</f>
        <v>18</v>
      </c>
      <c r="F340" s="349">
        <f>'２斷絲.IAD.效率'!K340</f>
        <v>0</v>
      </c>
      <c r="G340" s="349">
        <f>'２斷絲.IAD.效率'!L340</f>
        <v>7515</v>
      </c>
      <c r="H340" s="349">
        <f>'２斷絲.IAD.效率'!M340</f>
        <v>8064</v>
      </c>
      <c r="I340" s="349">
        <f>'２斷絲.IAD.效率'!N340</f>
        <v>10</v>
      </c>
      <c r="J340" s="349">
        <f>'２斷絲.IAD.效率'!O340</f>
        <v>0</v>
      </c>
      <c r="K340" s="349">
        <f>'２斷絲.IAD.效率'!P340</f>
        <v>7617</v>
      </c>
      <c r="L340" s="349">
        <f>'２斷絲.IAD.效率'!Q340</f>
        <v>8332</v>
      </c>
      <c r="M340" s="349">
        <f>'２斷絲.IAD.效率'!R340</f>
        <v>3</v>
      </c>
      <c r="N340" s="349">
        <f>'２斷絲.IAD.效率'!S340</f>
        <v>2</v>
      </c>
      <c r="O340" s="349">
        <f>'２斷絲.IAD.效率'!T340</f>
        <v>7714</v>
      </c>
      <c r="P340" s="349">
        <f>'２斷絲.IAD.效率'!U340</f>
        <v>8312</v>
      </c>
      <c r="Q340" s="349">
        <f>'２斷絲.IAD.效率'!V340</f>
        <v>10</v>
      </c>
      <c r="R340" s="349">
        <f>'２斷絲.IAD.效率'!W340</f>
        <v>2</v>
      </c>
      <c r="S340" s="349">
        <f>'２斷絲.IAD.效率'!X340</f>
        <v>7519</v>
      </c>
      <c r="T340" s="349">
        <f>'２斷絲.IAD.效率'!Y340</f>
        <v>8001</v>
      </c>
      <c r="U340" s="345" t="str">
        <f>IF(ISNA(VLOOKUP('２斷絲.IAD.效率'!C340,條件!$A$1:$J$1011,10,0)),"",(VLOOKUP('２斷絲.IAD.效率'!C340,條件!$A$1:$J$1011,10,0)))</f>
        <v>低壓</v>
      </c>
      <c r="V340" s="346" t="str">
        <f>IF(ISNA(VLOOKUP(C340,條件!$A$1:$J$1011,8,0)),"",(VLOOKUP(C340,條件!$A$1:$J$1011,8,0)))</f>
        <v>P123</v>
      </c>
      <c r="W340" s="346">
        <f>IF(ISNA(VLOOKUP(V340,清單!$AG$1:$AH$19,2,1)),"",(VLOOKUP(V340,清單!$AG$1:$AH$19,2,1)))</f>
        <v>0.66900000000000004</v>
      </c>
      <c r="X340" s="346">
        <f>IF(ISNA(VLOOKUP(C340,條件!$A$1:$J$1011,9,0)),"",(VLOOKUP(C340,條件!$A$1:$J$1011,9,0)))</f>
        <v>2.4</v>
      </c>
      <c r="Y340" s="346">
        <v>24</v>
      </c>
      <c r="Z340" s="346">
        <v>216</v>
      </c>
      <c r="AA340" s="346">
        <f t="shared" si="20"/>
        <v>3.4</v>
      </c>
      <c r="AB340" s="350">
        <f t="shared" si="21"/>
        <v>11791.526400000002</v>
      </c>
    </row>
    <row r="341" spans="1:28">
      <c r="A341" s="348">
        <f>'２斷絲.IAD.效率'!A341</f>
        <v>46151</v>
      </c>
      <c r="B341" s="338" t="str">
        <f>'２斷絲.IAD.效率'!B341</f>
        <v>A22</v>
      </c>
      <c r="C341" s="338" t="str">
        <f>'２斷絲.IAD.效率'!C341</f>
        <v>停機</v>
      </c>
      <c r="D341" s="338">
        <f>'２斷絲.IAD.效率'!D341</f>
        <v>0</v>
      </c>
      <c r="E341" s="349">
        <f>'２斷絲.IAD.效率'!J341</f>
        <v>0</v>
      </c>
      <c r="F341" s="349">
        <f>'２斷絲.IAD.效率'!K341</f>
        <v>0</v>
      </c>
      <c r="G341" s="349" t="str">
        <f>'２斷絲.IAD.效率'!L341</f>
        <v>停機</v>
      </c>
      <c r="H341" s="349">
        <f>'２斷絲.IAD.效率'!M341</f>
        <v>0</v>
      </c>
      <c r="I341" s="349">
        <f>'２斷絲.IAD.效率'!N341</f>
        <v>0</v>
      </c>
      <c r="J341" s="349">
        <f>'２斷絲.IAD.效率'!O341</f>
        <v>0</v>
      </c>
      <c r="K341" s="349" t="str">
        <f>'２斷絲.IAD.效率'!P341</f>
        <v>停機</v>
      </c>
      <c r="L341" s="349">
        <f>'２斷絲.IAD.效率'!Q341</f>
        <v>0</v>
      </c>
      <c r="M341" s="349">
        <f>'２斷絲.IAD.效率'!R341</f>
        <v>0</v>
      </c>
      <c r="N341" s="349">
        <f>'２斷絲.IAD.效率'!S341</f>
        <v>0</v>
      </c>
      <c r="O341" s="349" t="str">
        <f>'２斷絲.IAD.效率'!T341</f>
        <v>停機</v>
      </c>
      <c r="P341" s="349">
        <f>'２斷絲.IAD.效率'!U341</f>
        <v>0</v>
      </c>
      <c r="Q341" s="349">
        <f>'２斷絲.IAD.效率'!V341</f>
        <v>0</v>
      </c>
      <c r="R341" s="349">
        <f>'２斷絲.IAD.效率'!W341</f>
        <v>0</v>
      </c>
      <c r="S341" s="349" t="str">
        <f>'２斷絲.IAD.效率'!X341</f>
        <v>停機</v>
      </c>
      <c r="T341" s="349">
        <f>'２斷絲.IAD.效率'!Y341</f>
        <v>0</v>
      </c>
      <c r="U341" s="345" t="str">
        <f>IF(ISNA(VLOOKUP('２斷絲.IAD.效率'!C341,條件!$A$1:$J$1011,10,0)),"",(VLOOKUP('２斷絲.IAD.效率'!C341,條件!$A$1:$J$1011,10,0)))</f>
        <v/>
      </c>
      <c r="V341" s="346" t="str">
        <f>IF(ISNA(VLOOKUP(C341,條件!$A$1:$J$1011,8,0)),"",(VLOOKUP(C341,條件!$A$1:$J$1011,8,0)))</f>
        <v/>
      </c>
      <c r="W341" s="346" t="str">
        <f>IF(ISNA(VLOOKUP(V341,清單!$AG$1:$AH$19,2,1)),"",(VLOOKUP(V341,清單!$AG$1:$AH$19,2,1)))</f>
        <v/>
      </c>
      <c r="X341" s="346" t="str">
        <f>IF(ISNA(VLOOKUP(C341,條件!$A$1:$J$1011,9,0)),"",(VLOOKUP(C341,條件!$A$1:$J$1011,9,0)))</f>
        <v/>
      </c>
      <c r="Y341" s="346">
        <v>24</v>
      </c>
      <c r="Z341" s="346">
        <v>216</v>
      </c>
      <c r="AA341" s="346" t="str">
        <f t="shared" si="20"/>
        <v/>
      </c>
      <c r="AB341" s="350" t="str">
        <f t="shared" si="21"/>
        <v/>
      </c>
    </row>
    <row r="342" spans="1:28">
      <c r="A342" s="348">
        <f>'２斷絲.IAD.效率'!A342</f>
        <v>46151</v>
      </c>
      <c r="B342" s="338" t="str">
        <f>'２斷絲.IAD.效率'!B342</f>
        <v>A23</v>
      </c>
      <c r="C342" s="338" t="str">
        <f>'２斷絲.IAD.效率'!C342</f>
        <v>停機</v>
      </c>
      <c r="D342" s="338">
        <f>'２斷絲.IAD.效率'!D342</f>
        <v>0</v>
      </c>
      <c r="E342" s="349">
        <f>'２斷絲.IAD.效率'!J342</f>
        <v>0</v>
      </c>
      <c r="F342" s="349">
        <f>'２斷絲.IAD.效率'!K342</f>
        <v>0</v>
      </c>
      <c r="G342" s="349" t="str">
        <f>'２斷絲.IAD.效率'!L342</f>
        <v>停機</v>
      </c>
      <c r="H342" s="349">
        <f>'２斷絲.IAD.效率'!M342</f>
        <v>0</v>
      </c>
      <c r="I342" s="349">
        <f>'２斷絲.IAD.效率'!N342</f>
        <v>0</v>
      </c>
      <c r="J342" s="349">
        <f>'２斷絲.IAD.效率'!O342</f>
        <v>0</v>
      </c>
      <c r="K342" s="349" t="str">
        <f>'２斷絲.IAD.效率'!P342</f>
        <v>停機</v>
      </c>
      <c r="L342" s="349">
        <f>'２斷絲.IAD.效率'!Q342</f>
        <v>0</v>
      </c>
      <c r="M342" s="349">
        <f>'２斷絲.IAD.效率'!R342</f>
        <v>0</v>
      </c>
      <c r="N342" s="349">
        <f>'２斷絲.IAD.效率'!S342</f>
        <v>0</v>
      </c>
      <c r="O342" s="349" t="str">
        <f>'２斷絲.IAD.效率'!T342</f>
        <v>停機</v>
      </c>
      <c r="P342" s="349">
        <f>'２斷絲.IAD.效率'!U342</f>
        <v>0</v>
      </c>
      <c r="Q342" s="349">
        <f>'２斷絲.IAD.效率'!V342</f>
        <v>0</v>
      </c>
      <c r="R342" s="349">
        <f>'２斷絲.IAD.效率'!W342</f>
        <v>0</v>
      </c>
      <c r="S342" s="349" t="str">
        <f>'２斷絲.IAD.效率'!X342</f>
        <v>停機</v>
      </c>
      <c r="T342" s="349">
        <f>'２斷絲.IAD.效率'!Y342</f>
        <v>0</v>
      </c>
      <c r="U342" s="345" t="str">
        <f>IF(ISNA(VLOOKUP('２斷絲.IAD.效率'!C342,條件!$A$1:$J$1011,10,0)),"",(VLOOKUP('２斷絲.IAD.效率'!C342,條件!$A$1:$J$1011,10,0)))</f>
        <v/>
      </c>
      <c r="V342" s="346" t="str">
        <f>IF(ISNA(VLOOKUP(C342,條件!$A$1:$J$1011,8,0)),"",(VLOOKUP(C342,條件!$A$1:$J$1011,8,0)))</f>
        <v/>
      </c>
      <c r="W342" s="346" t="str">
        <f>IF(ISNA(VLOOKUP(V342,清單!$AG$1:$AH$19,2,1)),"",(VLOOKUP(V342,清單!$AG$1:$AH$19,2,1)))</f>
        <v/>
      </c>
      <c r="X342" s="346" t="str">
        <f>IF(ISNA(VLOOKUP(C342,條件!$A$1:$J$1011,9,0)),"",(VLOOKUP(C342,條件!$A$1:$J$1011,9,0)))</f>
        <v/>
      </c>
      <c r="Y342" s="346">
        <v>24</v>
      </c>
      <c r="Z342" s="346">
        <v>216</v>
      </c>
      <c r="AA342" s="346" t="str">
        <f t="shared" si="20"/>
        <v/>
      </c>
      <c r="AB342" s="350" t="str">
        <f t="shared" si="21"/>
        <v/>
      </c>
    </row>
    <row r="343" spans="1:28">
      <c r="A343" s="348">
        <f>'２斷絲.IAD.效率'!A343</f>
        <v>46151</v>
      </c>
      <c r="B343" s="338" t="str">
        <f>'２斷絲.IAD.效率'!B343</f>
        <v>A24</v>
      </c>
      <c r="C343" s="338" t="str">
        <f>'２斷絲.IAD.效率'!C343</f>
        <v>2F6IC1</v>
      </c>
      <c r="D343" s="338">
        <f>'２斷絲.IAD.效率'!D343</f>
        <v>0</v>
      </c>
      <c r="E343" s="349">
        <f>'２斷絲.IAD.效率'!J343</f>
        <v>36</v>
      </c>
      <c r="F343" s="349">
        <f>'２斷絲.IAD.效率'!K343</f>
        <v>0</v>
      </c>
      <c r="G343" s="349">
        <f>'２斷絲.IAD.效率'!L343</f>
        <v>8930</v>
      </c>
      <c r="H343" s="349">
        <f>'２斷絲.IAD.效率'!M343</f>
        <v>9168</v>
      </c>
      <c r="I343" s="349">
        <f>'２斷絲.IAD.效率'!N343</f>
        <v>18</v>
      </c>
      <c r="J343" s="349">
        <f>'２斷絲.IAD.效率'!O343</f>
        <v>0</v>
      </c>
      <c r="K343" s="349">
        <f>'２斷絲.IAD.效率'!P343</f>
        <v>8951</v>
      </c>
      <c r="L343" s="349">
        <f>'２斷絲.IAD.效率'!Q343</f>
        <v>9408</v>
      </c>
      <c r="M343" s="349">
        <f>'２斷絲.IAD.效率'!R343</f>
        <v>12</v>
      </c>
      <c r="N343" s="349">
        <f>'２斷絲.IAD.效率'!S343</f>
        <v>0</v>
      </c>
      <c r="O343" s="349">
        <f>'２斷絲.IAD.效率'!T343</f>
        <v>8931</v>
      </c>
      <c r="P343" s="349">
        <f>'２斷絲.IAD.效率'!U343</f>
        <v>9517</v>
      </c>
      <c r="Q343" s="349">
        <f>'２斷絲.IAD.效率'!V343</f>
        <v>26</v>
      </c>
      <c r="R343" s="349">
        <f>'２斷絲.IAD.效率'!W343</f>
        <v>1</v>
      </c>
      <c r="S343" s="349">
        <f>'２斷絲.IAD.效率'!X343</f>
        <v>8552</v>
      </c>
      <c r="T343" s="349">
        <f>'２斷絲.IAD.效率'!Y343</f>
        <v>9548</v>
      </c>
      <c r="U343" s="345" t="str">
        <f>IF(ISNA(VLOOKUP('２斷絲.IAD.效率'!C343,條件!$A$1:$J$1011,10,0)),"",(VLOOKUP('２斷絲.IAD.效率'!C343,條件!$A$1:$J$1011,10,0)))</f>
        <v>低壓</v>
      </c>
      <c r="V343" s="346" t="str">
        <f>IF(ISNA(VLOOKUP(C343,條件!$A$1:$J$1011,8,0)),"",(VLOOKUP(C343,條件!$A$1:$J$1011,8,0)))</f>
        <v>P227</v>
      </c>
      <c r="W343" s="346">
        <f>IF(ISNA(VLOOKUP(V343,清單!$AG$1:$AH$19,2,1)),"",(VLOOKUP(V343,清單!$AG$1:$AH$19,2,1)))</f>
        <v>1.859</v>
      </c>
      <c r="X343" s="346">
        <f>IF(ISNA(VLOOKUP(C343,條件!$A$1:$J$1011,9,0)),"",(VLOOKUP(C343,條件!$A$1:$J$1011,9,0)))</f>
        <v>1.6</v>
      </c>
      <c r="Y343" s="346">
        <v>24</v>
      </c>
      <c r="Z343" s="346">
        <v>216</v>
      </c>
      <c r="AA343" s="346">
        <f t="shared" si="20"/>
        <v>2.6</v>
      </c>
      <c r="AB343" s="350">
        <f t="shared" si="21"/>
        <v>25056.345600000001</v>
      </c>
    </row>
    <row r="344" spans="1:28">
      <c r="A344" s="348">
        <f>'２斷絲.IAD.效率'!A344</f>
        <v>46151</v>
      </c>
      <c r="B344" s="338" t="str">
        <f>'２斷絲.IAD.效率'!B344</f>
        <v>J07</v>
      </c>
      <c r="C344" s="338" t="str">
        <f>'２斷絲.IAD.效率'!C344</f>
        <v>停機</v>
      </c>
      <c r="D344" s="338">
        <f>'２斷絲.IAD.效率'!D344</f>
        <v>0</v>
      </c>
      <c r="E344" s="349">
        <f>'２斷絲.IAD.效率'!J344</f>
        <v>0</v>
      </c>
      <c r="F344" s="349">
        <f>'２斷絲.IAD.效率'!K344</f>
        <v>0</v>
      </c>
      <c r="G344" s="349" t="str">
        <f>'２斷絲.IAD.效率'!L344</f>
        <v>停機</v>
      </c>
      <c r="H344" s="349">
        <f>'２斷絲.IAD.效率'!M344</f>
        <v>0</v>
      </c>
      <c r="I344" s="349">
        <f>'２斷絲.IAD.效率'!N344</f>
        <v>0</v>
      </c>
      <c r="J344" s="349">
        <f>'２斷絲.IAD.效率'!O344</f>
        <v>0</v>
      </c>
      <c r="K344" s="349" t="str">
        <f>'２斷絲.IAD.效率'!P344</f>
        <v>停機</v>
      </c>
      <c r="L344" s="349">
        <f>'２斷絲.IAD.效率'!Q344</f>
        <v>0</v>
      </c>
      <c r="M344" s="349">
        <f>'２斷絲.IAD.效率'!R344</f>
        <v>0</v>
      </c>
      <c r="N344" s="349">
        <f>'２斷絲.IAD.效率'!S344</f>
        <v>0</v>
      </c>
      <c r="O344" s="349" t="str">
        <f>'２斷絲.IAD.效率'!T344</f>
        <v>停機</v>
      </c>
      <c r="P344" s="349">
        <f>'２斷絲.IAD.效率'!U344</f>
        <v>0</v>
      </c>
      <c r="Q344" s="349">
        <f>'２斷絲.IAD.效率'!V344</f>
        <v>0</v>
      </c>
      <c r="R344" s="349">
        <f>'２斷絲.IAD.效率'!W344</f>
        <v>0</v>
      </c>
      <c r="S344" s="349" t="str">
        <f>'２斷絲.IAD.效率'!X344</f>
        <v>停機</v>
      </c>
      <c r="T344" s="349">
        <f>'２斷絲.IAD.效率'!Y344</f>
        <v>0</v>
      </c>
      <c r="U344" s="345" t="str">
        <f>IF(ISNA(VLOOKUP('２斷絲.IAD.效率'!C344,條件!$A$1:$J$1011,10,0)),"",(VLOOKUP('２斷絲.IAD.效率'!C344,條件!$A$1:$J$1011,10,0)))</f>
        <v/>
      </c>
      <c r="V344" s="346" t="str">
        <f>IF(ISNA(VLOOKUP(C344,條件!$A$1:$J$1011,8,0)),"",(VLOOKUP(C344,條件!$A$1:$J$1011,8,0)))</f>
        <v/>
      </c>
      <c r="W344" s="346" t="str">
        <f>IF(ISNA(VLOOKUP(V344,清單!$AG$1:$AH$19,2,1)),"",(VLOOKUP(V344,清單!$AG$1:$AH$19,2,1)))</f>
        <v/>
      </c>
      <c r="X344" s="346" t="str">
        <f>IF(ISNA(VLOOKUP(C344,條件!$A$1:$J$1011,9,0)),"",(VLOOKUP(C344,條件!$A$1:$J$1011,9,0)))</f>
        <v/>
      </c>
      <c r="Y344" s="346">
        <v>24</v>
      </c>
      <c r="Z344" s="346">
        <v>216</v>
      </c>
      <c r="AA344" s="346" t="str">
        <f t="shared" si="20"/>
        <v/>
      </c>
      <c r="AB344" s="350" t="str">
        <f t="shared" si="21"/>
        <v/>
      </c>
    </row>
    <row r="345" spans="1:28">
      <c r="A345" s="348">
        <f>'２斷絲.IAD.效率'!A345</f>
        <v>46151</v>
      </c>
      <c r="B345" s="338" t="str">
        <f>'２斷絲.IAD.效率'!B345</f>
        <v>J08</v>
      </c>
      <c r="C345" s="338" t="str">
        <f>'２斷絲.IAD.效率'!C345</f>
        <v>2F6IF2</v>
      </c>
      <c r="D345" s="338" t="str">
        <f>'２斷絲.IAD.效率'!D345</f>
        <v>K</v>
      </c>
      <c r="E345" s="349">
        <f>'２斷絲.IAD.效率'!J345</f>
        <v>75</v>
      </c>
      <c r="F345" s="349">
        <f>'２斷絲.IAD.效率'!K345</f>
        <v>4</v>
      </c>
      <c r="G345" s="349">
        <f>'２斷絲.IAD.效率'!L345</f>
        <v>7750</v>
      </c>
      <c r="H345" s="349">
        <f>'２斷絲.IAD.效率'!M345</f>
        <v>0</v>
      </c>
      <c r="I345" s="349">
        <f>'２斷絲.IAD.效率'!N345</f>
        <v>27</v>
      </c>
      <c r="J345" s="349">
        <f>'２斷絲.IAD.效率'!O345</f>
        <v>4</v>
      </c>
      <c r="K345" s="349">
        <f>'２斷絲.IAD.效率'!P345</f>
        <v>7910</v>
      </c>
      <c r="L345" s="349">
        <f>'２斷絲.IAD.效率'!Q345</f>
        <v>0</v>
      </c>
      <c r="M345" s="349">
        <f>'２斷絲.IAD.效率'!R345</f>
        <v>15</v>
      </c>
      <c r="N345" s="349">
        <f>'２斷絲.IAD.效率'!S345</f>
        <v>6</v>
      </c>
      <c r="O345" s="349">
        <f>'２斷絲.IAD.效率'!T345</f>
        <v>7830</v>
      </c>
      <c r="P345" s="349">
        <f>'２斷絲.IAD.效率'!U345</f>
        <v>0</v>
      </c>
      <c r="Q345" s="349">
        <f>'２斷絲.IAD.效率'!V345</f>
        <v>48</v>
      </c>
      <c r="R345" s="349">
        <f>'２斷絲.IAD.效率'!W345</f>
        <v>5</v>
      </c>
      <c r="S345" s="349">
        <f>'２斷絲.IAD.效率'!X345</f>
        <v>7160</v>
      </c>
      <c r="T345" s="349">
        <f>'２斷絲.IAD.效率'!Y345</f>
        <v>0</v>
      </c>
      <c r="U345" s="345" t="str">
        <f>IF(ISNA(VLOOKUP('２斷絲.IAD.效率'!C345,條件!$A$1:$J$1011,10,0)),"",(VLOOKUP('２斷絲.IAD.效率'!C345,條件!$A$1:$J$1011,10,0)))</f>
        <v>低壓</v>
      </c>
      <c r="V345" s="346" t="str">
        <f>IF(ISNA(VLOOKUP(C345,條件!$A$1:$J$1011,8,0)),"",(VLOOKUP(C345,條件!$A$1:$J$1011,8,0)))</f>
        <v>P227</v>
      </c>
      <c r="W345" s="346">
        <f>IF(ISNA(VLOOKUP(V345,清單!$AG$1:$AH$19,2,1)),"",(VLOOKUP(V345,清單!$AG$1:$AH$19,2,1)))</f>
        <v>1.859</v>
      </c>
      <c r="X345" s="346">
        <f>IF(ISNA(VLOOKUP(C345,條件!$A$1:$J$1011,9,0)),"",(VLOOKUP(C345,條件!$A$1:$J$1011,9,0)))</f>
        <v>2</v>
      </c>
      <c r="Y345" s="346">
        <v>24</v>
      </c>
      <c r="Z345" s="346">
        <v>216</v>
      </c>
      <c r="AA345" s="346">
        <f t="shared" si="20"/>
        <v>3</v>
      </c>
      <c r="AB345" s="350">
        <f t="shared" si="21"/>
        <v>28911.168000000001</v>
      </c>
    </row>
    <row r="346" spans="1:28">
      <c r="A346" s="348">
        <f>'２斷絲.IAD.效率'!A346</f>
        <v>46151</v>
      </c>
      <c r="B346" s="338" t="str">
        <f>'２斷絲.IAD.效率'!B346</f>
        <v>J09</v>
      </c>
      <c r="C346" s="338" t="str">
        <f>'２斷絲.IAD.效率'!C346</f>
        <v>停機</v>
      </c>
      <c r="D346" s="338">
        <f>'２斷絲.IAD.效率'!D346</f>
        <v>0</v>
      </c>
      <c r="E346" s="349">
        <f>'２斷絲.IAD.效率'!J346</f>
        <v>0</v>
      </c>
      <c r="F346" s="349">
        <f>'２斷絲.IAD.效率'!K346</f>
        <v>0</v>
      </c>
      <c r="G346" s="349" t="str">
        <f>'２斷絲.IAD.效率'!L346</f>
        <v>停機</v>
      </c>
      <c r="H346" s="349">
        <f>'２斷絲.IAD.效率'!M346</f>
        <v>0</v>
      </c>
      <c r="I346" s="349">
        <f>'２斷絲.IAD.效率'!N346</f>
        <v>0</v>
      </c>
      <c r="J346" s="349">
        <f>'２斷絲.IAD.效率'!O346</f>
        <v>0</v>
      </c>
      <c r="K346" s="349" t="str">
        <f>'２斷絲.IAD.效率'!P346</f>
        <v>停機</v>
      </c>
      <c r="L346" s="349">
        <f>'２斷絲.IAD.效率'!Q346</f>
        <v>0</v>
      </c>
      <c r="M346" s="349">
        <f>'２斷絲.IAD.效率'!R346</f>
        <v>0</v>
      </c>
      <c r="N346" s="349">
        <f>'２斷絲.IAD.效率'!S346</f>
        <v>0</v>
      </c>
      <c r="O346" s="349" t="str">
        <f>'２斷絲.IAD.效率'!T346</f>
        <v>停機</v>
      </c>
      <c r="P346" s="349">
        <f>'２斷絲.IAD.效率'!U346</f>
        <v>0</v>
      </c>
      <c r="Q346" s="349">
        <f>'２斷絲.IAD.效率'!V346</f>
        <v>0</v>
      </c>
      <c r="R346" s="349">
        <f>'２斷絲.IAD.效率'!W346</f>
        <v>0</v>
      </c>
      <c r="S346" s="349" t="str">
        <f>'２斷絲.IAD.效率'!X346</f>
        <v>停機</v>
      </c>
      <c r="T346" s="349">
        <f>'２斷絲.IAD.效率'!Y346</f>
        <v>0</v>
      </c>
      <c r="U346" s="345" t="str">
        <f>IF(ISNA(VLOOKUP('２斷絲.IAD.效率'!C346,條件!$A$1:$J$1011,10,0)),"",(VLOOKUP('２斷絲.IAD.效率'!C346,條件!$A$1:$J$1011,10,0)))</f>
        <v/>
      </c>
      <c r="V346" s="346" t="str">
        <f>IF(ISNA(VLOOKUP(C346,條件!$A$1:$J$1011,8,0)),"",(VLOOKUP(C346,條件!$A$1:$J$1011,8,0)))</f>
        <v/>
      </c>
      <c r="W346" s="346" t="str">
        <f>IF(ISNA(VLOOKUP(V346,清單!$AG$1:$AH$19,2,1)),"",(VLOOKUP(V346,清單!$AG$1:$AH$19,2,1)))</f>
        <v/>
      </c>
      <c r="X346" s="346" t="str">
        <f>IF(ISNA(VLOOKUP(C346,條件!$A$1:$J$1011,9,0)),"",(VLOOKUP(C346,條件!$A$1:$J$1011,9,0)))</f>
        <v/>
      </c>
      <c r="Y346" s="346">
        <v>24</v>
      </c>
      <c r="Z346" s="346">
        <v>216</v>
      </c>
      <c r="AA346" s="346" t="str">
        <f t="shared" si="20"/>
        <v/>
      </c>
      <c r="AB346" s="350" t="str">
        <f t="shared" si="21"/>
        <v/>
      </c>
    </row>
    <row r="347" spans="1:28">
      <c r="A347" s="348">
        <f>'２斷絲.IAD.效率'!A347</f>
        <v>46151</v>
      </c>
      <c r="B347" s="338" t="str">
        <f>'２斷絲.IAD.效率'!B347</f>
        <v>T01</v>
      </c>
      <c r="C347" s="338" t="str">
        <f>'２斷絲.IAD.效率'!C347</f>
        <v>2F6IG2</v>
      </c>
      <c r="D347" s="338" t="str">
        <f>'２斷絲.IAD.效率'!D347</f>
        <v>K</v>
      </c>
      <c r="E347" s="349">
        <f>'２斷絲.IAD.效率'!J347</f>
        <v>31</v>
      </c>
      <c r="F347" s="349">
        <f>'２斷絲.IAD.效率'!K347</f>
        <v>0</v>
      </c>
      <c r="G347" s="349">
        <f>'２斷絲.IAD.效率'!L347</f>
        <v>8980</v>
      </c>
      <c r="H347" s="349">
        <f>'２斷絲.IAD.效率'!M347</f>
        <v>9350</v>
      </c>
      <c r="I347" s="349">
        <f>'２斷絲.IAD.效率'!N347</f>
        <v>9</v>
      </c>
      <c r="J347" s="349">
        <f>'２斷絲.IAD.效率'!O347</f>
        <v>0</v>
      </c>
      <c r="K347" s="349">
        <f>'２斷絲.IAD.效率'!P347</f>
        <v>8890</v>
      </c>
      <c r="L347" s="349">
        <f>'２斷絲.IAD.效率'!Q347</f>
        <v>9260</v>
      </c>
      <c r="M347" s="349">
        <f>'２斷絲.IAD.效率'!R347</f>
        <v>12</v>
      </c>
      <c r="N347" s="349">
        <f>'２斷絲.IAD.效率'!S347</f>
        <v>0</v>
      </c>
      <c r="O347" s="349">
        <f>'２斷絲.IAD.效率'!T347</f>
        <v>7780</v>
      </c>
      <c r="P347" s="349">
        <f>'２斷絲.IAD.效率'!U347</f>
        <v>8980</v>
      </c>
      <c r="Q347" s="349">
        <f>'２斷絲.IAD.效率'!V347</f>
        <v>37</v>
      </c>
      <c r="R347" s="349">
        <f>'２斷絲.IAD.效率'!W347</f>
        <v>0</v>
      </c>
      <c r="S347" s="349">
        <f>'２斷絲.IAD.效率'!X347</f>
        <v>8890</v>
      </c>
      <c r="T347" s="349">
        <f>'２斷絲.IAD.效率'!Y347</f>
        <v>9540</v>
      </c>
      <c r="U347" s="345" t="str">
        <f>IF(ISNA(VLOOKUP('２斷絲.IAD.效率'!C347,條件!$A$1:$J$1011,10,0)),"",(VLOOKUP('２斷絲.IAD.效率'!C347,條件!$A$1:$J$1011,10,0)))</f>
        <v>高壓</v>
      </c>
      <c r="V347" s="346" t="str">
        <f>IF(ISNA(VLOOKUP(C347,條件!$A$1:$J$1011,8,0)),"",(VLOOKUP(C347,條件!$A$1:$J$1011,8,0)))</f>
        <v>P204</v>
      </c>
      <c r="W347" s="346">
        <f>IF(ISNA(VLOOKUP(V347,清單!$AG$1:$AH$19,2,1)),"",(VLOOKUP(V347,清單!$AG$1:$AH$19,2,1)))</f>
        <v>1.1890000000000001</v>
      </c>
      <c r="X347" s="346">
        <f>IF(ISNA(VLOOKUP(C347,條件!$A$1:$J$1011,9,0)),"",(VLOOKUP(C347,條件!$A$1:$J$1011,9,0)))</f>
        <v>2.9</v>
      </c>
      <c r="Y347" s="346">
        <v>24</v>
      </c>
      <c r="Z347" s="346">
        <v>216</v>
      </c>
      <c r="AA347" s="346">
        <f t="shared" si="20"/>
        <v>3.9</v>
      </c>
      <c r="AB347" s="350">
        <f t="shared" si="21"/>
        <v>24038.7264</v>
      </c>
    </row>
    <row r="348" spans="1:28">
      <c r="A348" s="348">
        <f>'２斷絲.IAD.效率'!A348</f>
        <v>46151</v>
      </c>
      <c r="B348" s="338" t="str">
        <f>'２斷絲.IAD.效率'!B348</f>
        <v>T02</v>
      </c>
      <c r="C348" s="338" t="str">
        <f>'２斷絲.IAD.效率'!C348</f>
        <v>2F6IE2</v>
      </c>
      <c r="D348" s="338" t="str">
        <f>'２斷絲.IAD.效率'!D348</f>
        <v>K</v>
      </c>
      <c r="E348" s="349">
        <f>'２斷絲.IAD.效率'!J348</f>
        <v>22</v>
      </c>
      <c r="F348" s="349">
        <f>'２斷絲.IAD.效率'!K348</f>
        <v>0</v>
      </c>
      <c r="G348" s="349">
        <f>'２斷絲.IAD.效率'!L348</f>
        <v>9540</v>
      </c>
      <c r="H348" s="349">
        <f>'２斷絲.IAD.效率'!M348</f>
        <v>9440</v>
      </c>
      <c r="I348" s="349">
        <f>'２斷絲.IAD.效率'!N348</f>
        <v>10</v>
      </c>
      <c r="J348" s="349">
        <f>'２斷絲.IAD.效率'!O348</f>
        <v>0</v>
      </c>
      <c r="K348" s="349">
        <f>'２斷絲.IAD.效率'!P348</f>
        <v>9810</v>
      </c>
      <c r="L348" s="349">
        <f>'２斷絲.IAD.效率'!Q348</f>
        <v>9540</v>
      </c>
      <c r="M348" s="349">
        <f>'２斷絲.IAD.效率'!R348</f>
        <v>13</v>
      </c>
      <c r="N348" s="349">
        <f>'２斷絲.IAD.效率'!S348</f>
        <v>0</v>
      </c>
      <c r="O348" s="349">
        <f>'２斷絲.IAD.效率'!T348</f>
        <v>9720</v>
      </c>
      <c r="P348" s="349">
        <f>'２斷絲.IAD.效率'!U348</f>
        <v>7960</v>
      </c>
      <c r="Q348" s="349">
        <f>'２斷絲.IAD.效率'!V348</f>
        <v>42</v>
      </c>
      <c r="R348" s="349">
        <f>'２斷絲.IAD.效率'!W348</f>
        <v>0</v>
      </c>
      <c r="S348" s="349">
        <f>'２斷絲.IAD.效率'!X348</f>
        <v>9810</v>
      </c>
      <c r="T348" s="349">
        <f>'２斷絲.IAD.效率'!Y348</f>
        <v>9440</v>
      </c>
      <c r="U348" s="345" t="str">
        <f>IF(ISNA(VLOOKUP('２斷絲.IAD.效率'!C348,條件!$A$1:$J$1011,10,0)),"",(VLOOKUP('２斷絲.IAD.效率'!C348,條件!$A$1:$J$1011,10,0)))</f>
        <v>低壓</v>
      </c>
      <c r="V348" s="346" t="str">
        <f>IF(ISNA(VLOOKUP(C348,條件!$A$1:$J$1011,8,0)),"",(VLOOKUP(C348,條件!$A$1:$J$1011,8,0)))</f>
        <v>P204</v>
      </c>
      <c r="W348" s="346">
        <f>IF(ISNA(VLOOKUP(V348,清單!$AG$1:$AH$19,2,1)),"",(VLOOKUP(V348,清單!$AG$1:$AH$19,2,1)))</f>
        <v>1.1890000000000001</v>
      </c>
      <c r="X348" s="346">
        <f>IF(ISNA(VLOOKUP(C348,條件!$A$1:$J$1011,9,0)),"",(VLOOKUP(C348,條件!$A$1:$J$1011,9,0)))</f>
        <v>2.9</v>
      </c>
      <c r="Y348" s="346">
        <v>24</v>
      </c>
      <c r="Z348" s="346">
        <v>216</v>
      </c>
      <c r="AA348" s="346">
        <f t="shared" si="20"/>
        <v>3.9</v>
      </c>
      <c r="AB348" s="350">
        <f t="shared" si="21"/>
        <v>24038.7264</v>
      </c>
    </row>
    <row r="349" spans="1:28">
      <c r="A349" s="348">
        <f>'２斷絲.IAD.效率'!A349</f>
        <v>46151</v>
      </c>
      <c r="B349" s="338" t="str">
        <f>'２斷絲.IAD.效率'!B349</f>
        <v>T03</v>
      </c>
      <c r="C349" s="338" t="str">
        <f>'２斷絲.IAD.效率'!C349</f>
        <v>2F6IB1</v>
      </c>
      <c r="D349" s="338">
        <f>'２斷絲.IAD.效率'!D349</f>
        <v>0</v>
      </c>
      <c r="E349" s="349">
        <f>'２斷絲.IAD.效率'!J349</f>
        <v>18</v>
      </c>
      <c r="F349" s="349">
        <f>'２斷絲.IAD.效率'!K349</f>
        <v>0</v>
      </c>
      <c r="G349" s="349">
        <f>'２斷絲.IAD.效率'!L349</f>
        <v>9350</v>
      </c>
      <c r="H349" s="349">
        <f>'２斷絲.IAD.效率'!M349</f>
        <v>0</v>
      </c>
      <c r="I349" s="349">
        <f>'２斷絲.IAD.效率'!N349</f>
        <v>3</v>
      </c>
      <c r="J349" s="349">
        <f>'２斷絲.IAD.效率'!O349</f>
        <v>0</v>
      </c>
      <c r="K349" s="349">
        <f>'２斷絲.IAD.效率'!P349</f>
        <v>9440</v>
      </c>
      <c r="L349" s="349">
        <f>'２斷絲.IAD.效率'!Q349</f>
        <v>0</v>
      </c>
      <c r="M349" s="349">
        <f>'２斷絲.IAD.效率'!R349</f>
        <v>6</v>
      </c>
      <c r="N349" s="349">
        <f>'２斷絲.IAD.效率'!S349</f>
        <v>0</v>
      </c>
      <c r="O349" s="349">
        <f>'２斷絲.IAD.效率'!T349</f>
        <v>9440</v>
      </c>
      <c r="P349" s="349">
        <f>'２斷絲.IAD.效率'!U349</f>
        <v>0</v>
      </c>
      <c r="Q349" s="349">
        <f>'２斷絲.IAD.效率'!V349</f>
        <v>22</v>
      </c>
      <c r="R349" s="349">
        <f>'２斷絲.IAD.效率'!W349</f>
        <v>0</v>
      </c>
      <c r="S349" s="349">
        <f>'２斷絲.IAD.效率'!X349</f>
        <v>9170</v>
      </c>
      <c r="T349" s="349">
        <f>'２斷絲.IAD.效率'!Y349</f>
        <v>0</v>
      </c>
      <c r="U349" s="345" t="str">
        <f>IF(ISNA(VLOOKUP('２斷絲.IAD.效率'!C349,條件!$A$1:$J$1011,10,0)),"",(VLOOKUP('２斷絲.IAD.效率'!C349,條件!$A$1:$J$1011,10,0)))</f>
        <v>低壓</v>
      </c>
      <c r="V349" s="346" t="str">
        <f>IF(ISNA(VLOOKUP(C349,條件!$A$1:$J$1011,8,0)),"",(VLOOKUP(C349,條件!$A$1:$J$1011,8,0)))</f>
        <v>P204</v>
      </c>
      <c r="W349" s="346">
        <f>IF(ISNA(VLOOKUP(V349,清單!$AG$1:$AH$19,2,1)),"",(VLOOKUP(V349,清單!$AG$1:$AH$19,2,1)))</f>
        <v>1.1890000000000001</v>
      </c>
      <c r="X349" s="346">
        <f>IF(ISNA(VLOOKUP(C349,條件!$A$1:$J$1011,9,0)),"",(VLOOKUP(C349,條件!$A$1:$J$1011,9,0)))</f>
        <v>1.7</v>
      </c>
      <c r="Y349" s="346">
        <v>24</v>
      </c>
      <c r="Z349" s="346">
        <v>216</v>
      </c>
      <c r="AA349" s="346">
        <f t="shared" si="20"/>
        <v>2.7</v>
      </c>
      <c r="AB349" s="350">
        <f t="shared" si="21"/>
        <v>16642.195200000002</v>
      </c>
    </row>
    <row r="350" spans="1:28">
      <c r="A350" s="348">
        <f>'２斷絲.IAD.效率'!A350</f>
        <v>46151</v>
      </c>
      <c r="B350" s="338" t="str">
        <f>'２斷絲.IAD.效率'!B350</f>
        <v>T03</v>
      </c>
      <c r="C350" s="338" t="str">
        <f>'２斷絲.IAD.效率'!C350</f>
        <v>2F6ID2</v>
      </c>
      <c r="D350" s="338">
        <f>'２斷絲.IAD.效率'!D350</f>
        <v>0</v>
      </c>
      <c r="E350" s="349">
        <f>'２斷絲.IAD.效率'!J350</f>
        <v>23</v>
      </c>
      <c r="F350" s="349">
        <f>'２斷絲.IAD.效率'!K350</f>
        <v>0</v>
      </c>
      <c r="G350" s="349">
        <f>'２斷絲.IAD.效率'!L350</f>
        <v>9070</v>
      </c>
      <c r="H350" s="349">
        <f>'２斷絲.IAD.效率'!M350</f>
        <v>0</v>
      </c>
      <c r="I350" s="349">
        <f>'２斷絲.IAD.效率'!N350</f>
        <v>19</v>
      </c>
      <c r="J350" s="349">
        <f>'２斷絲.IAD.效率'!O350</f>
        <v>0</v>
      </c>
      <c r="K350" s="349">
        <f>'２斷絲.IAD.效率'!P350</f>
        <v>9440</v>
      </c>
      <c r="L350" s="349">
        <f>'２斷絲.IAD.效率'!Q350</f>
        <v>0</v>
      </c>
      <c r="M350" s="349">
        <f>'２斷絲.IAD.效率'!R350</f>
        <v>14</v>
      </c>
      <c r="N350" s="349">
        <f>'２斷絲.IAD.效率'!S350</f>
        <v>0</v>
      </c>
      <c r="O350" s="349">
        <f>'２斷絲.IAD.效率'!T350</f>
        <v>0</v>
      </c>
      <c r="P350" s="349">
        <f>'２斷絲.IAD.效率'!U350</f>
        <v>9070</v>
      </c>
      <c r="Q350" s="349">
        <f>'２斷絲.IAD.效率'!V350</f>
        <v>40</v>
      </c>
      <c r="R350" s="349">
        <f>'２斷絲.IAD.效率'!W350</f>
        <v>0</v>
      </c>
      <c r="S350" s="349">
        <f>'２斷絲.IAD.效率'!X350</f>
        <v>0</v>
      </c>
      <c r="T350" s="349">
        <f>'２斷絲.IAD.效率'!Y350</f>
        <v>9440</v>
      </c>
      <c r="U350" s="345"/>
      <c r="V350" s="346" t="str">
        <f>IF(ISNA(VLOOKUP(C350,條件!$A$1:$J$1011,8,0)),"",(VLOOKUP(C350,條件!$A$1:$J$1011,8,0)))</f>
        <v>P204</v>
      </c>
      <c r="W350" s="346">
        <f>IF(ISNA(VLOOKUP(V350,清單!$AG$1:$AH$19,2,1)),"",(VLOOKUP(V350,清單!$AG$1:$AH$19,2,1)))</f>
        <v>1.1890000000000001</v>
      </c>
      <c r="X350" s="346">
        <f>IF(ISNA(VLOOKUP(C350,條件!$A$1:$J$1011,9,0)),"",(VLOOKUP(C350,條件!$A$1:$J$1011,9,0)))</f>
        <v>2.4</v>
      </c>
      <c r="Y350" s="346">
        <v>24</v>
      </c>
      <c r="Z350" s="346">
        <v>216</v>
      </c>
      <c r="AA350" s="346">
        <f t="shared" si="20"/>
        <v>3.4</v>
      </c>
      <c r="AB350" s="350">
        <f t="shared" si="21"/>
        <v>20956.838400000001</v>
      </c>
    </row>
    <row r="351" spans="1:28">
      <c r="A351" s="348">
        <f>'２斷絲.IAD.效率'!A351</f>
        <v>46151</v>
      </c>
      <c r="B351" s="338" t="str">
        <f>'２斷絲.IAD.效率'!B351</f>
        <v>T04</v>
      </c>
      <c r="C351" s="338" t="str">
        <f>'２斷絲.IAD.效率'!C351</f>
        <v>停機</v>
      </c>
      <c r="D351" s="338">
        <f>'２斷絲.IAD.效率'!D351</f>
        <v>0</v>
      </c>
      <c r="E351" s="349">
        <f>'２斷絲.IAD.效率'!J351</f>
        <v>0</v>
      </c>
      <c r="F351" s="349">
        <f>'２斷絲.IAD.效率'!K351</f>
        <v>0</v>
      </c>
      <c r="G351" s="349" t="str">
        <f>'２斷絲.IAD.效率'!L351</f>
        <v>停機</v>
      </c>
      <c r="H351" s="349">
        <f>'２斷絲.IAD.效率'!M351</f>
        <v>0</v>
      </c>
      <c r="I351" s="349">
        <f>'２斷絲.IAD.效率'!N351</f>
        <v>0</v>
      </c>
      <c r="J351" s="349">
        <f>'２斷絲.IAD.效率'!O351</f>
        <v>0</v>
      </c>
      <c r="K351" s="349" t="str">
        <f>'２斷絲.IAD.效率'!P351</f>
        <v>停機</v>
      </c>
      <c r="L351" s="349">
        <f>'２斷絲.IAD.效率'!Q351</f>
        <v>0</v>
      </c>
      <c r="M351" s="349">
        <f>'２斷絲.IAD.效率'!R351</f>
        <v>0</v>
      </c>
      <c r="N351" s="349">
        <f>'２斷絲.IAD.效率'!S351</f>
        <v>0</v>
      </c>
      <c r="O351" s="349" t="str">
        <f>'２斷絲.IAD.效率'!T351</f>
        <v>停機</v>
      </c>
      <c r="P351" s="349">
        <f>'２斷絲.IAD.效率'!U351</f>
        <v>0</v>
      </c>
      <c r="Q351" s="349">
        <f>'２斷絲.IAD.效率'!V351</f>
        <v>0</v>
      </c>
      <c r="R351" s="349">
        <f>'２斷絲.IAD.效率'!W351</f>
        <v>0</v>
      </c>
      <c r="S351" s="349" t="str">
        <f>'２斷絲.IAD.效率'!X351</f>
        <v>停機</v>
      </c>
      <c r="T351" s="349">
        <f>'２斷絲.IAD.效率'!Y351</f>
        <v>0</v>
      </c>
      <c r="U351" s="345" t="str">
        <f>IF(ISNA(VLOOKUP('２斷絲.IAD.效率'!C351,條件!$A$1:$J$1011,10,0)),"",(VLOOKUP('２斷絲.IAD.效率'!C351,條件!$A$1:$J$1011,10,0)))</f>
        <v/>
      </c>
      <c r="V351" s="346" t="str">
        <f>IF(ISNA(VLOOKUP(C351,條件!$A$1:$J$1011,8,0)),"",(VLOOKUP(C351,條件!$A$1:$J$1011,8,0)))</f>
        <v/>
      </c>
      <c r="W351" s="346" t="str">
        <f>IF(ISNA(VLOOKUP(V351,清單!$AG$1:$AH$19,2,1)),"",(VLOOKUP(V351,清單!$AG$1:$AH$19,2,1)))</f>
        <v/>
      </c>
      <c r="X351" s="346" t="str">
        <f>IF(ISNA(VLOOKUP(C351,條件!$A$1:$J$1011,9,0)),"",(VLOOKUP(C351,條件!$A$1:$J$1011,9,0)))</f>
        <v/>
      </c>
      <c r="Y351" s="346">
        <v>24</v>
      </c>
      <c r="Z351" s="346">
        <v>216</v>
      </c>
      <c r="AA351" s="346" t="str">
        <f t="shared" si="20"/>
        <v/>
      </c>
      <c r="AB351" s="350" t="str">
        <f t="shared" si="21"/>
        <v/>
      </c>
    </row>
    <row r="352" spans="1:28">
      <c r="A352" s="348">
        <f>'２斷絲.IAD.效率'!A352</f>
        <v>46151</v>
      </c>
      <c r="B352" s="338" t="str">
        <f>'２斷絲.IAD.效率'!B352</f>
        <v>T05</v>
      </c>
      <c r="C352" s="338" t="str">
        <f>'２斷絲.IAD.效率'!C352</f>
        <v>2F7E03</v>
      </c>
      <c r="D352" s="338" t="str">
        <f>'２斷絲.IAD.效率'!D352</f>
        <v>K</v>
      </c>
      <c r="E352" s="349">
        <f>'２斷絲.IAD.效率'!J352</f>
        <v>17</v>
      </c>
      <c r="F352" s="349">
        <f>'２斷絲.IAD.效率'!K352</f>
        <v>4</v>
      </c>
      <c r="G352" s="349">
        <f>'２斷絲.IAD.效率'!L352</f>
        <v>7410</v>
      </c>
      <c r="H352" s="349">
        <f>'２斷絲.IAD.效率'!M352</f>
        <v>0</v>
      </c>
      <c r="I352" s="349">
        <f>'２斷絲.IAD.效率'!N352</f>
        <v>3</v>
      </c>
      <c r="J352" s="349">
        <f>'２斷絲.IAD.效率'!O352</f>
        <v>0</v>
      </c>
      <c r="K352" s="349">
        <f>'２斷絲.IAD.效率'!P352</f>
        <v>7410</v>
      </c>
      <c r="L352" s="349">
        <f>'２斷絲.IAD.效率'!Q352</f>
        <v>0</v>
      </c>
      <c r="M352" s="349">
        <f>'２斷絲.IAD.效率'!R352</f>
        <v>4</v>
      </c>
      <c r="N352" s="349">
        <f>'２斷絲.IAD.效率'!S352</f>
        <v>0</v>
      </c>
      <c r="O352" s="349">
        <f>'２斷絲.IAD.效率'!T352</f>
        <v>7410</v>
      </c>
      <c r="P352" s="349">
        <f>'２斷絲.IAD.效率'!U352</f>
        <v>0</v>
      </c>
      <c r="Q352" s="349">
        <f>'２斷絲.IAD.效率'!V352</f>
        <v>13</v>
      </c>
      <c r="R352" s="349">
        <f>'２斷絲.IAD.效率'!W352</f>
        <v>0</v>
      </c>
      <c r="S352" s="349">
        <f>'２斷絲.IAD.效率'!X352</f>
        <v>6940</v>
      </c>
      <c r="T352" s="349">
        <f>'２斷絲.IAD.效率'!Y352</f>
        <v>0</v>
      </c>
      <c r="U352" s="345" t="str">
        <f>IF(ISNA(VLOOKUP('２斷絲.IAD.效率'!C352,條件!$A$1:$J$1011,10,0)),"",(VLOOKUP('２斷絲.IAD.效率'!C352,條件!$A$1:$J$1011,10,0)))</f>
        <v>高壓</v>
      </c>
      <c r="V352" s="346" t="str">
        <f>IF(ISNA(VLOOKUP(C352,條件!$A$1:$J$1011,8,0)),"",(VLOOKUP(C352,條件!$A$1:$J$1011,8,0)))</f>
        <v>P227</v>
      </c>
      <c r="W352" s="346">
        <f>IF(ISNA(VLOOKUP(V352,清單!$AG$1:$AH$19,2,1)),"",(VLOOKUP(V352,清單!$AG$1:$AH$19,2,1)))</f>
        <v>1.859</v>
      </c>
      <c r="X352" s="346">
        <f>IF(ISNA(VLOOKUP(C352,條件!$A$1:$J$1011,9,0)),"",(VLOOKUP(C352,條件!$A$1:$J$1011,9,0)))</f>
        <v>3.2</v>
      </c>
      <c r="Y352" s="346">
        <v>24</v>
      </c>
      <c r="Z352" s="346">
        <v>216</v>
      </c>
      <c r="AA352" s="346">
        <f t="shared" si="20"/>
        <v>4.2</v>
      </c>
      <c r="AB352" s="350">
        <f t="shared" si="21"/>
        <v>40475.635199999997</v>
      </c>
    </row>
    <row r="353" spans="1:28">
      <c r="A353" s="348">
        <f>'２斷絲.IAD.效率'!A353</f>
        <v>46151</v>
      </c>
      <c r="B353" s="338" t="str">
        <f>'２斷絲.IAD.效率'!B353</f>
        <v>T05</v>
      </c>
      <c r="C353" s="338" t="str">
        <f>'２斷絲.IAD.效率'!C353</f>
        <v>2F6IA2</v>
      </c>
      <c r="D353" s="338" t="str">
        <f>'２斷絲.IAD.效率'!D353</f>
        <v>K</v>
      </c>
      <c r="E353" s="349">
        <f>'２斷絲.IAD.效率'!J353</f>
        <v>0</v>
      </c>
      <c r="F353" s="349">
        <f>'２斷絲.IAD.效率'!K353</f>
        <v>0</v>
      </c>
      <c r="G353" s="349" t="str">
        <f>'２斷絲.IAD.效率'!L353</f>
        <v>了機</v>
      </c>
      <c r="H353" s="349">
        <f>'２斷絲.IAD.效率'!M353</f>
        <v>0</v>
      </c>
      <c r="I353" s="349">
        <f>'２斷絲.IAD.效率'!N353</f>
        <v>0</v>
      </c>
      <c r="J353" s="349">
        <f>'２斷絲.IAD.效率'!O353</f>
        <v>0</v>
      </c>
      <c r="K353" s="349">
        <f>'２斷絲.IAD.效率'!P353</f>
        <v>0</v>
      </c>
      <c r="L353" s="349" t="str">
        <f>'２斷絲.IAD.效率'!Q353</f>
        <v>了機</v>
      </c>
      <c r="M353" s="349">
        <f>'２斷絲.IAD.效率'!R353</f>
        <v>0</v>
      </c>
      <c r="N353" s="349">
        <f>'２斷絲.IAD.效率'!S353</f>
        <v>0</v>
      </c>
      <c r="O353" s="349">
        <f>'２斷絲.IAD.效率'!T353</f>
        <v>0</v>
      </c>
      <c r="P353" s="349" t="str">
        <f>'２斷絲.IAD.效率'!U353</f>
        <v>了機</v>
      </c>
      <c r="Q353" s="349">
        <f>'２斷絲.IAD.效率'!V353</f>
        <v>19</v>
      </c>
      <c r="R353" s="349">
        <f>'２斷絲.IAD.效率'!W353</f>
        <v>0</v>
      </c>
      <c r="S353" s="349">
        <f>'２斷絲.IAD.效率'!X353</f>
        <v>0</v>
      </c>
      <c r="T353" s="349" t="str">
        <f>'２斷絲.IAD.效率'!Y353</f>
        <v>了機</v>
      </c>
      <c r="U353" s="345"/>
      <c r="V353" s="346" t="str">
        <f>IF(ISNA(VLOOKUP(C353,條件!$A$1:$J$1011,8,0)),"",(VLOOKUP(C353,條件!$A$1:$J$1011,8,0)))</f>
        <v>P204</v>
      </c>
      <c r="W353" s="346">
        <f>IF(ISNA(VLOOKUP(V353,清單!$AG$1:$AH$19,2,1)),"",(VLOOKUP(V353,清單!$AG$1:$AH$19,2,1)))</f>
        <v>1.1890000000000001</v>
      </c>
      <c r="X353" s="346">
        <f>IF(ISNA(VLOOKUP(C353,條件!$A$1:$J$1011,9,0)),"",(VLOOKUP(C353,條件!$A$1:$J$1011,9,0)))</f>
        <v>2.8</v>
      </c>
      <c r="Y353" s="346">
        <v>24</v>
      </c>
      <c r="Z353" s="346">
        <v>216</v>
      </c>
      <c r="AA353" s="346">
        <f t="shared" si="20"/>
        <v>3.8</v>
      </c>
      <c r="AB353" s="350">
        <f t="shared" si="21"/>
        <v>23422.3488</v>
      </c>
    </row>
    <row r="354" spans="1:28">
      <c r="A354" s="348">
        <f>'２斷絲.IAD.效率'!A354</f>
        <v>46151</v>
      </c>
      <c r="B354" s="338" t="str">
        <f>'２斷絲.IAD.效率'!B354</f>
        <v>T06</v>
      </c>
      <c r="C354" s="338" t="str">
        <f>'２斷絲.IAD.效率'!C354</f>
        <v>2F6IH2</v>
      </c>
      <c r="D354" s="338" t="str">
        <f>'２斷絲.IAD.效率'!D354</f>
        <v>K</v>
      </c>
      <c r="E354" s="349">
        <f>'２斷絲.IAD.效率'!J354</f>
        <v>13</v>
      </c>
      <c r="F354" s="349">
        <f>'２斷絲.IAD.效率'!K354</f>
        <v>3</v>
      </c>
      <c r="G354" s="349">
        <f>'２斷絲.IAD.效率'!L354</f>
        <v>10000</v>
      </c>
      <c r="H354" s="349">
        <f>'２斷絲.IAD.效率'!M354</f>
        <v>9540</v>
      </c>
      <c r="I354" s="349">
        <f>'２斷絲.IAD.效率'!N354</f>
        <v>7</v>
      </c>
      <c r="J354" s="349">
        <f>'２斷絲.IAD.效率'!O354</f>
        <v>4</v>
      </c>
      <c r="K354" s="349">
        <f>'２斷絲.IAD.效率'!P354</f>
        <v>10000</v>
      </c>
      <c r="L354" s="349">
        <f>'２斷絲.IAD.效率'!Q354</f>
        <v>9540</v>
      </c>
      <c r="M354" s="349">
        <f>'２斷絲.IAD.效率'!R354</f>
        <v>21</v>
      </c>
      <c r="N354" s="349">
        <f>'２斷絲.IAD.效率'!S354</f>
        <v>1</v>
      </c>
      <c r="O354" s="349">
        <f>'２斷絲.IAD.效率'!T354</f>
        <v>10000</v>
      </c>
      <c r="P354" s="349">
        <f>'２斷絲.IAD.效率'!U354</f>
        <v>9440</v>
      </c>
      <c r="Q354" s="349">
        <f>'２斷絲.IAD.效率'!V354</f>
        <v>23</v>
      </c>
      <c r="R354" s="349">
        <f>'２斷絲.IAD.效率'!W354</f>
        <v>4</v>
      </c>
      <c r="S354" s="349">
        <f>'２斷絲.IAD.效率'!X354</f>
        <v>10000</v>
      </c>
      <c r="T354" s="349">
        <f>'２斷絲.IAD.效率'!Y354</f>
        <v>9350</v>
      </c>
      <c r="U354" s="345" t="str">
        <f>IF(ISNA(VLOOKUP('２斷絲.IAD.效率'!C354,條件!$A$1:$J$1011,10,0)),"",(VLOOKUP('２斷絲.IAD.效率'!C354,條件!$A$1:$J$1011,10,0)))</f>
        <v>高壓</v>
      </c>
      <c r="V354" s="346" t="str">
        <f>IF(ISNA(VLOOKUP(C354,條件!$A$1:$J$1011,8,0)),"",(VLOOKUP(C354,條件!$A$1:$J$1011,8,0)))</f>
        <v>P204</v>
      </c>
      <c r="W354" s="346">
        <f>IF(ISNA(VLOOKUP(V354,清單!$AG$1:$AH$19,2,1)),"",(VLOOKUP(V354,清單!$AG$1:$AH$19,2,1)))</f>
        <v>1.1890000000000001</v>
      </c>
      <c r="X354" s="346">
        <f>IF(ISNA(VLOOKUP(C354,條件!$A$1:$J$1011,9,0)),"",(VLOOKUP(C354,條件!$A$1:$J$1011,9,0)))</f>
        <v>2.8</v>
      </c>
      <c r="Y354" s="346">
        <v>24</v>
      </c>
      <c r="Z354" s="346">
        <v>216</v>
      </c>
      <c r="AA354" s="346">
        <f t="shared" si="20"/>
        <v>3.8</v>
      </c>
      <c r="AB354" s="350">
        <f t="shared" si="21"/>
        <v>23422.3488</v>
      </c>
    </row>
    <row r="355" spans="1:28">
      <c r="A355" s="348">
        <f>'２斷絲.IAD.效率'!A355</f>
        <v>46151</v>
      </c>
      <c r="B355" s="338" t="str">
        <f>'２斷絲.IAD.效率'!B355</f>
        <v>S01</v>
      </c>
      <c r="C355" s="338" t="str">
        <f>'２斷絲.IAD.效率'!C355</f>
        <v>停機</v>
      </c>
      <c r="D355" s="338">
        <f>'２斷絲.IAD.效率'!D355</f>
        <v>0</v>
      </c>
      <c r="E355" s="349">
        <f>'２斷絲.IAD.效率'!J355</f>
        <v>0</v>
      </c>
      <c r="F355" s="349">
        <f>'２斷絲.IAD.效率'!K355</f>
        <v>0</v>
      </c>
      <c r="G355" s="349" t="str">
        <f>'２斷絲.IAD.效率'!L355</f>
        <v>停機</v>
      </c>
      <c r="H355" s="349">
        <f>'２斷絲.IAD.效率'!M355</f>
        <v>0</v>
      </c>
      <c r="I355" s="349">
        <f>'２斷絲.IAD.效率'!N355</f>
        <v>0</v>
      </c>
      <c r="J355" s="349">
        <f>'２斷絲.IAD.效率'!O355</f>
        <v>0</v>
      </c>
      <c r="K355" s="349" t="str">
        <f>'２斷絲.IAD.效率'!P355</f>
        <v>停機</v>
      </c>
      <c r="L355" s="349">
        <f>'２斷絲.IAD.效率'!Q355</f>
        <v>0</v>
      </c>
      <c r="M355" s="349">
        <f>'２斷絲.IAD.效率'!R355</f>
        <v>0</v>
      </c>
      <c r="N355" s="349">
        <f>'２斷絲.IAD.效率'!S355</f>
        <v>0</v>
      </c>
      <c r="O355" s="349" t="str">
        <f>'２斷絲.IAD.效率'!T355</f>
        <v>停機</v>
      </c>
      <c r="P355" s="349">
        <f>'２斷絲.IAD.效率'!U355</f>
        <v>0</v>
      </c>
      <c r="Q355" s="349">
        <f>'２斷絲.IAD.效率'!V355</f>
        <v>0</v>
      </c>
      <c r="R355" s="349">
        <f>'２斷絲.IAD.效率'!W355</f>
        <v>0</v>
      </c>
      <c r="S355" s="349" t="str">
        <f>'２斷絲.IAD.效率'!X355</f>
        <v>停機</v>
      </c>
      <c r="T355" s="349">
        <f>'２斷絲.IAD.效率'!Y355</f>
        <v>0</v>
      </c>
      <c r="U355" s="345" t="str">
        <f>IF(ISNA(VLOOKUP('２斷絲.IAD.效率'!C355,條件!$A$1:$J$1011,10,0)),"",(VLOOKUP('２斷絲.IAD.效率'!C355,條件!$A$1:$J$1011,10,0)))</f>
        <v/>
      </c>
      <c r="V355" s="346" t="str">
        <f>IF(ISNA(VLOOKUP(C355,條件!$A$1:$J$1011,8,0)),"",(VLOOKUP(C355,條件!$A$1:$J$1011,8,0)))</f>
        <v/>
      </c>
      <c r="W355" s="346" t="str">
        <f>IF(ISNA(VLOOKUP(V355,清單!$AG$1:$AH$19,2,1)),"",(VLOOKUP(V355,清單!$AG$1:$AH$19,2,1)))</f>
        <v/>
      </c>
      <c r="X355" s="346" t="str">
        <f>IF(ISNA(VLOOKUP(C355,條件!$A$1:$J$1011,9,0)),"",(VLOOKUP(C355,條件!$A$1:$J$1011,9,0)))</f>
        <v/>
      </c>
      <c r="Y355" s="346">
        <v>24</v>
      </c>
      <c r="Z355" s="346">
        <v>216</v>
      </c>
      <c r="AA355" s="346" t="str">
        <f t="shared" si="20"/>
        <v/>
      </c>
      <c r="AB355" s="350" t="str">
        <f t="shared" si="21"/>
        <v/>
      </c>
    </row>
    <row r="356" spans="1:28">
      <c r="A356" s="348">
        <f>'２斷絲.IAD.效率'!A356</f>
        <v>46151</v>
      </c>
      <c r="B356" s="338" t="str">
        <f>'２斷絲.IAD.效率'!B356</f>
        <v>S02</v>
      </c>
      <c r="C356" s="338" t="str">
        <f>'２斷絲.IAD.效率'!C356</f>
        <v>絲開發</v>
      </c>
      <c r="D356" s="338">
        <f>'２斷絲.IAD.效率'!D356</f>
        <v>0</v>
      </c>
      <c r="E356" s="349">
        <f>'２斷絲.IAD.效率'!J356</f>
        <v>0</v>
      </c>
      <c r="F356" s="349">
        <f>'２斷絲.IAD.效率'!K356</f>
        <v>0</v>
      </c>
      <c r="G356" s="349" t="str">
        <f>'２斷絲.IAD.效率'!L356</f>
        <v>絲開發</v>
      </c>
      <c r="H356" s="349">
        <f>'２斷絲.IAD.效率'!M356</f>
        <v>0</v>
      </c>
      <c r="I356" s="349">
        <f>'２斷絲.IAD.效率'!N356</f>
        <v>0</v>
      </c>
      <c r="J356" s="349">
        <f>'２斷絲.IAD.效率'!O356</f>
        <v>0</v>
      </c>
      <c r="K356" s="349" t="str">
        <f>'２斷絲.IAD.效率'!P356</f>
        <v>絲開發</v>
      </c>
      <c r="L356" s="349">
        <f>'２斷絲.IAD.效率'!Q356</f>
        <v>0</v>
      </c>
      <c r="M356" s="349">
        <f>'２斷絲.IAD.效率'!R356</f>
        <v>0</v>
      </c>
      <c r="N356" s="349">
        <f>'２斷絲.IAD.效率'!S356</f>
        <v>0</v>
      </c>
      <c r="O356" s="349" t="str">
        <f>'２斷絲.IAD.效率'!T356</f>
        <v>絲開發</v>
      </c>
      <c r="P356" s="349">
        <f>'２斷絲.IAD.效率'!U356</f>
        <v>0</v>
      </c>
      <c r="Q356" s="349">
        <f>'２斷絲.IAD.效率'!V356</f>
        <v>0</v>
      </c>
      <c r="R356" s="349">
        <f>'２斷絲.IAD.效率'!W356</f>
        <v>0</v>
      </c>
      <c r="S356" s="349" t="str">
        <f>'２斷絲.IAD.效率'!X356</f>
        <v>絲開發</v>
      </c>
      <c r="T356" s="349">
        <f>'２斷絲.IAD.效率'!Y356</f>
        <v>0</v>
      </c>
      <c r="U356" s="345" t="str">
        <f>IF(ISNA(VLOOKUP('２斷絲.IAD.效率'!C356,條件!$A$1:$J$1011,10,0)),"",(VLOOKUP('２斷絲.IAD.效率'!C356,條件!$A$1:$J$1011,10,0)))</f>
        <v/>
      </c>
      <c r="V356" s="346" t="str">
        <f>IF(ISNA(VLOOKUP(C356,條件!$A$1:$J$1011,8,0)),"",(VLOOKUP(C356,條件!$A$1:$J$1011,8,0)))</f>
        <v/>
      </c>
      <c r="W356" s="346" t="str">
        <f>IF(ISNA(VLOOKUP(V356,清單!$AG$1:$AH$19,2,1)),"",(VLOOKUP(V356,清單!$AG$1:$AH$19,2,1)))</f>
        <v/>
      </c>
      <c r="X356" s="346" t="str">
        <f>IF(ISNA(VLOOKUP(C356,條件!$A$1:$J$1011,9,0)),"",(VLOOKUP(C356,條件!$A$1:$J$1011,9,0)))</f>
        <v/>
      </c>
      <c r="Y356" s="346">
        <v>24</v>
      </c>
      <c r="Z356" s="346">
        <v>216</v>
      </c>
      <c r="AA356" s="346" t="str">
        <f t="shared" si="20"/>
        <v/>
      </c>
      <c r="AB356" s="350" t="str">
        <f t="shared" si="21"/>
        <v/>
      </c>
    </row>
    <row r="357" spans="1:28">
      <c r="A357" s="348">
        <f>'２斷絲.IAD.效率'!A357</f>
        <v>46151</v>
      </c>
      <c r="B357" s="338" t="str">
        <f>'２斷絲.IAD.效率'!B357</f>
        <v>M01</v>
      </c>
      <c r="C357" s="338" t="str">
        <f>'２斷絲.IAD.效率'!C357</f>
        <v>封存</v>
      </c>
      <c r="D357" s="338">
        <f>'２斷絲.IAD.效率'!D357</f>
        <v>0</v>
      </c>
      <c r="E357" s="349">
        <f>'２斷絲.IAD.效率'!J357</f>
        <v>0</v>
      </c>
      <c r="F357" s="349">
        <f>'２斷絲.IAD.效率'!K357</f>
        <v>0</v>
      </c>
      <c r="G357" s="349" t="str">
        <f>'２斷絲.IAD.效率'!L357</f>
        <v>停機</v>
      </c>
      <c r="H357" s="349">
        <f>'２斷絲.IAD.效率'!M357</f>
        <v>0</v>
      </c>
      <c r="I357" s="349">
        <f>'２斷絲.IAD.效率'!N357</f>
        <v>0</v>
      </c>
      <c r="J357" s="349">
        <f>'２斷絲.IAD.效率'!O357</f>
        <v>0</v>
      </c>
      <c r="K357" s="349" t="str">
        <f>'２斷絲.IAD.效率'!P357</f>
        <v>停機</v>
      </c>
      <c r="L357" s="349">
        <f>'２斷絲.IAD.效率'!Q357</f>
        <v>0</v>
      </c>
      <c r="M357" s="349">
        <f>'２斷絲.IAD.效率'!R357</f>
        <v>0</v>
      </c>
      <c r="N357" s="349">
        <f>'２斷絲.IAD.效率'!S357</f>
        <v>0</v>
      </c>
      <c r="O357" s="349" t="str">
        <f>'２斷絲.IAD.效率'!T357</f>
        <v>停機</v>
      </c>
      <c r="P357" s="349">
        <f>'２斷絲.IAD.效率'!U357</f>
        <v>0</v>
      </c>
      <c r="Q357" s="349">
        <f>'２斷絲.IAD.效率'!V357</f>
        <v>0</v>
      </c>
      <c r="R357" s="349">
        <f>'２斷絲.IAD.效率'!W357</f>
        <v>0</v>
      </c>
      <c r="S357" s="349" t="str">
        <f>'２斷絲.IAD.效率'!X357</f>
        <v>停機</v>
      </c>
      <c r="T357" s="349">
        <f>'２斷絲.IAD.效率'!Y357</f>
        <v>0</v>
      </c>
      <c r="U357" s="345" t="str">
        <f>IF(ISNA(VLOOKUP('２斷絲.IAD.效率'!C357,條件!$A$1:$J$1011,10,0)),"",(VLOOKUP('２斷絲.IAD.效率'!C357,條件!$A$1:$J$1011,10,0)))</f>
        <v/>
      </c>
      <c r="V357" s="346" t="str">
        <f>IF(ISNA(VLOOKUP(C357,條件!$A$1:$J$1011,8,0)),"",(VLOOKUP(C357,條件!$A$1:$J$1011,8,0)))</f>
        <v/>
      </c>
      <c r="W357" s="346" t="str">
        <f>IF(ISNA(VLOOKUP(V357,清單!$AG$1:$AH$19,2,1)),"",(VLOOKUP(V357,清單!$AG$1:$AH$19,2,1)))</f>
        <v/>
      </c>
      <c r="X357" s="346" t="str">
        <f>IF(ISNA(VLOOKUP(C357,條件!$A$1:$J$1011,9,0)),"",(VLOOKUP(C357,條件!$A$1:$J$1011,9,0)))</f>
        <v/>
      </c>
      <c r="Y357" s="346">
        <v>24</v>
      </c>
      <c r="Z357" s="346">
        <v>216</v>
      </c>
      <c r="AA357" s="346" t="str">
        <f t="shared" si="20"/>
        <v/>
      </c>
      <c r="AB357" s="350" t="str">
        <f t="shared" si="21"/>
        <v/>
      </c>
    </row>
    <row r="358" spans="1:28">
      <c r="A358" s="348">
        <f>'２斷絲.IAD.效率'!A358</f>
        <v>46151</v>
      </c>
      <c r="B358" s="338" t="str">
        <f>'２斷絲.IAD.效率'!B358</f>
        <v>M02</v>
      </c>
      <c r="C358" s="338" t="str">
        <f>'２斷絲.IAD.效率'!C358</f>
        <v>封存</v>
      </c>
      <c r="D358" s="338">
        <f>'２斷絲.IAD.效率'!D358</f>
        <v>0</v>
      </c>
      <c r="E358" s="349">
        <f>'２斷絲.IAD.效率'!J358</f>
        <v>0</v>
      </c>
      <c r="F358" s="349">
        <f>'２斷絲.IAD.效率'!K358</f>
        <v>0</v>
      </c>
      <c r="G358" s="349" t="str">
        <f>'２斷絲.IAD.效率'!L358</f>
        <v>停機</v>
      </c>
      <c r="H358" s="349">
        <f>'２斷絲.IAD.效率'!M358</f>
        <v>0</v>
      </c>
      <c r="I358" s="349">
        <f>'２斷絲.IAD.效率'!N358</f>
        <v>0</v>
      </c>
      <c r="J358" s="349">
        <f>'２斷絲.IAD.效率'!O358</f>
        <v>0</v>
      </c>
      <c r="K358" s="349" t="str">
        <f>'２斷絲.IAD.效率'!P358</f>
        <v>停機</v>
      </c>
      <c r="L358" s="349">
        <f>'２斷絲.IAD.效率'!Q358</f>
        <v>0</v>
      </c>
      <c r="M358" s="349">
        <f>'２斷絲.IAD.效率'!R358</f>
        <v>0</v>
      </c>
      <c r="N358" s="349">
        <f>'２斷絲.IAD.效率'!S358</f>
        <v>0</v>
      </c>
      <c r="O358" s="349" t="str">
        <f>'２斷絲.IAD.效率'!T358</f>
        <v>停機</v>
      </c>
      <c r="P358" s="349">
        <f>'２斷絲.IAD.效率'!U358</f>
        <v>0</v>
      </c>
      <c r="Q358" s="349">
        <f>'２斷絲.IAD.效率'!V358</f>
        <v>0</v>
      </c>
      <c r="R358" s="349">
        <f>'２斷絲.IAD.效率'!W358</f>
        <v>0</v>
      </c>
      <c r="S358" s="349" t="str">
        <f>'２斷絲.IAD.效率'!X358</f>
        <v>停機</v>
      </c>
      <c r="T358" s="349">
        <f>'２斷絲.IAD.效率'!Y358</f>
        <v>0</v>
      </c>
      <c r="U358" s="345" t="str">
        <f>IF(ISNA(VLOOKUP('２斷絲.IAD.效率'!C358,條件!$A$1:$J$1011,10,0)),"",(VLOOKUP('２斷絲.IAD.效率'!C358,條件!$A$1:$J$1011,10,0)))</f>
        <v/>
      </c>
      <c r="V358" s="346" t="str">
        <f>IF(ISNA(VLOOKUP(C358,條件!$A$1:$J$1011,8,0)),"",(VLOOKUP(C358,條件!$A$1:$J$1011,8,0)))</f>
        <v/>
      </c>
      <c r="W358" s="346" t="str">
        <f>IF(ISNA(VLOOKUP(V358,清單!$AG$1:$AH$19,2,1)),"",(VLOOKUP(V358,清單!$AG$1:$AH$19,2,1)))</f>
        <v/>
      </c>
      <c r="X358" s="346" t="str">
        <f>IF(ISNA(VLOOKUP(C358,條件!$A$1:$J$1011,9,0)),"",(VLOOKUP(C358,條件!$A$1:$J$1011,9,0)))</f>
        <v/>
      </c>
      <c r="Y358" s="346">
        <v>24</v>
      </c>
      <c r="Z358" s="346">
        <v>216</v>
      </c>
      <c r="AA358" s="346" t="str">
        <f t="shared" si="20"/>
        <v/>
      </c>
      <c r="AB358" s="350" t="str">
        <f t="shared" si="21"/>
        <v/>
      </c>
    </row>
    <row r="359" spans="1:28">
      <c r="A359" s="348">
        <f>'２斷絲.IAD.效率'!A359</f>
        <v>46151</v>
      </c>
      <c r="B359" s="338" t="str">
        <f>'２斷絲.IAD.效率'!B359</f>
        <v>M03</v>
      </c>
      <c r="C359" s="338" t="str">
        <f>'２斷絲.IAD.效率'!C359</f>
        <v>封存</v>
      </c>
      <c r="D359" s="338">
        <f>'２斷絲.IAD.效率'!D359</f>
        <v>0</v>
      </c>
      <c r="E359" s="349">
        <f>'２斷絲.IAD.效率'!J359</f>
        <v>0</v>
      </c>
      <c r="F359" s="349">
        <f>'２斷絲.IAD.效率'!K359</f>
        <v>0</v>
      </c>
      <c r="G359" s="349" t="str">
        <f>'２斷絲.IAD.效率'!L359</f>
        <v>停機</v>
      </c>
      <c r="H359" s="349">
        <f>'２斷絲.IAD.效率'!M359</f>
        <v>0</v>
      </c>
      <c r="I359" s="349">
        <f>'２斷絲.IAD.效率'!N359</f>
        <v>0</v>
      </c>
      <c r="J359" s="349">
        <f>'２斷絲.IAD.效率'!O359</f>
        <v>0</v>
      </c>
      <c r="K359" s="349" t="str">
        <f>'２斷絲.IAD.效率'!P359</f>
        <v>停機</v>
      </c>
      <c r="L359" s="349">
        <f>'２斷絲.IAD.效率'!Q359</f>
        <v>0</v>
      </c>
      <c r="M359" s="349">
        <f>'２斷絲.IAD.效率'!R359</f>
        <v>0</v>
      </c>
      <c r="N359" s="349">
        <f>'２斷絲.IAD.效率'!S359</f>
        <v>0</v>
      </c>
      <c r="O359" s="349" t="str">
        <f>'２斷絲.IAD.效率'!T359</f>
        <v>停機</v>
      </c>
      <c r="P359" s="349">
        <f>'２斷絲.IAD.效率'!U359</f>
        <v>0</v>
      </c>
      <c r="Q359" s="349">
        <f>'２斷絲.IAD.效率'!V359</f>
        <v>0</v>
      </c>
      <c r="R359" s="349">
        <f>'２斷絲.IAD.效率'!W359</f>
        <v>0</v>
      </c>
      <c r="S359" s="349" t="str">
        <f>'２斷絲.IAD.效率'!X359</f>
        <v>停機</v>
      </c>
      <c r="T359" s="349">
        <f>'２斷絲.IAD.效率'!Y359</f>
        <v>0</v>
      </c>
      <c r="U359" s="345" t="str">
        <f>IF(ISNA(VLOOKUP('２斷絲.IAD.效率'!C359,條件!$A$1:$J$1011,10,0)),"",(VLOOKUP('２斷絲.IAD.效率'!C359,條件!$A$1:$J$1011,10,0)))</f>
        <v/>
      </c>
      <c r="V359" s="346" t="str">
        <f>IF(ISNA(VLOOKUP(C359,條件!$A$1:$J$1011,8,0)),"",(VLOOKUP(C359,條件!$A$1:$J$1011,8,0)))</f>
        <v/>
      </c>
      <c r="W359" s="346" t="str">
        <f>IF(ISNA(VLOOKUP(V359,清單!$AG$1:$AH$19,2,1)),"",(VLOOKUP(V359,清單!$AG$1:$AH$19,2,1)))</f>
        <v/>
      </c>
      <c r="X359" s="346" t="str">
        <f>IF(ISNA(VLOOKUP(C359,條件!$A$1:$J$1011,9,0)),"",(VLOOKUP(C359,條件!$A$1:$J$1011,9,0)))</f>
        <v/>
      </c>
      <c r="Y359" s="346">
        <v>24</v>
      </c>
      <c r="Z359" s="346">
        <v>216</v>
      </c>
      <c r="AA359" s="346" t="str">
        <f t="shared" si="20"/>
        <v/>
      </c>
      <c r="AB359" s="350" t="str">
        <f t="shared" si="21"/>
        <v/>
      </c>
    </row>
    <row r="360" spans="1:28">
      <c r="A360" s="348">
        <f>'２斷絲.IAD.效率'!A360</f>
        <v>46151</v>
      </c>
      <c r="B360" s="338" t="str">
        <f>'２斷絲.IAD.效率'!B360</f>
        <v>M04</v>
      </c>
      <c r="C360" s="338" t="str">
        <f>'２斷絲.IAD.效率'!C360</f>
        <v>封存</v>
      </c>
      <c r="D360" s="338">
        <f>'２斷絲.IAD.效率'!D360</f>
        <v>0</v>
      </c>
      <c r="E360" s="349">
        <f>'２斷絲.IAD.效率'!J360</f>
        <v>0</v>
      </c>
      <c r="F360" s="349">
        <f>'２斷絲.IAD.效率'!K360</f>
        <v>0</v>
      </c>
      <c r="G360" s="349" t="str">
        <f>'２斷絲.IAD.效率'!L360</f>
        <v>停機</v>
      </c>
      <c r="H360" s="349">
        <f>'２斷絲.IAD.效率'!M360</f>
        <v>0</v>
      </c>
      <c r="I360" s="349">
        <f>'２斷絲.IAD.效率'!N360</f>
        <v>0</v>
      </c>
      <c r="J360" s="349">
        <f>'２斷絲.IAD.效率'!O360</f>
        <v>0</v>
      </c>
      <c r="K360" s="349" t="str">
        <f>'２斷絲.IAD.效率'!P360</f>
        <v>停機</v>
      </c>
      <c r="L360" s="349">
        <f>'２斷絲.IAD.效率'!Q360</f>
        <v>0</v>
      </c>
      <c r="M360" s="349">
        <f>'２斷絲.IAD.效率'!R360</f>
        <v>0</v>
      </c>
      <c r="N360" s="349">
        <f>'２斷絲.IAD.效率'!S360</f>
        <v>0</v>
      </c>
      <c r="O360" s="349" t="str">
        <f>'２斷絲.IAD.效率'!T360</f>
        <v>停機</v>
      </c>
      <c r="P360" s="349">
        <f>'２斷絲.IAD.效率'!U360</f>
        <v>0</v>
      </c>
      <c r="Q360" s="349">
        <f>'２斷絲.IAD.效率'!V360</f>
        <v>0</v>
      </c>
      <c r="R360" s="349">
        <f>'２斷絲.IAD.效率'!W360</f>
        <v>0</v>
      </c>
      <c r="S360" s="349" t="str">
        <f>'２斷絲.IAD.效率'!X360</f>
        <v>停機</v>
      </c>
      <c r="T360" s="349">
        <f>'２斷絲.IAD.效率'!Y360</f>
        <v>0</v>
      </c>
      <c r="U360" s="345" t="str">
        <f>IF(ISNA(VLOOKUP('２斷絲.IAD.效率'!C360,條件!$A$1:$J$1011,10,0)),"",(VLOOKUP('２斷絲.IAD.效率'!C360,條件!$A$1:$J$1011,10,0)))</f>
        <v/>
      </c>
      <c r="V360" s="346" t="str">
        <f>IF(ISNA(VLOOKUP(C360,條件!$A$1:$J$1011,8,0)),"",(VLOOKUP(C360,條件!$A$1:$J$1011,8,0)))</f>
        <v/>
      </c>
      <c r="W360" s="346" t="str">
        <f>IF(ISNA(VLOOKUP(V360,清單!$AG$1:$AH$19,2,1)),"",(VLOOKUP(V360,清單!$AG$1:$AH$19,2,1)))</f>
        <v/>
      </c>
      <c r="X360" s="346" t="str">
        <f>IF(ISNA(VLOOKUP(C360,條件!$A$1:$J$1011,9,0)),"",(VLOOKUP(C360,條件!$A$1:$J$1011,9,0)))</f>
        <v/>
      </c>
      <c r="Y360" s="346">
        <v>24</v>
      </c>
      <c r="Z360" s="346">
        <v>216</v>
      </c>
      <c r="AA360" s="346" t="str">
        <f t="shared" si="20"/>
        <v/>
      </c>
      <c r="AB360" s="350" t="str">
        <f t="shared" si="21"/>
        <v/>
      </c>
    </row>
    <row r="361" spans="1:28">
      <c r="A361" s="348">
        <f>'２斷絲.IAD.效率'!A361</f>
        <v>46151</v>
      </c>
      <c r="B361" s="338" t="str">
        <f>'２斷絲.IAD.效率'!B361</f>
        <v>M05</v>
      </c>
      <c r="C361" s="338" t="str">
        <f>'２斷絲.IAD.效率'!C361</f>
        <v>封存</v>
      </c>
      <c r="D361" s="338">
        <f>'２斷絲.IAD.效率'!D361</f>
        <v>0</v>
      </c>
      <c r="E361" s="349">
        <f>'２斷絲.IAD.效率'!J361</f>
        <v>0</v>
      </c>
      <c r="F361" s="349">
        <f>'２斷絲.IAD.效率'!K361</f>
        <v>0</v>
      </c>
      <c r="G361" s="349" t="str">
        <f>'２斷絲.IAD.效率'!L361</f>
        <v>停機</v>
      </c>
      <c r="H361" s="349">
        <f>'２斷絲.IAD.效率'!M361</f>
        <v>0</v>
      </c>
      <c r="I361" s="349">
        <f>'２斷絲.IAD.效率'!N361</f>
        <v>0</v>
      </c>
      <c r="J361" s="349">
        <f>'２斷絲.IAD.效率'!O361</f>
        <v>0</v>
      </c>
      <c r="K361" s="349" t="str">
        <f>'２斷絲.IAD.效率'!P361</f>
        <v>停機</v>
      </c>
      <c r="L361" s="349">
        <f>'２斷絲.IAD.效率'!Q361</f>
        <v>0</v>
      </c>
      <c r="M361" s="349">
        <f>'２斷絲.IAD.效率'!R361</f>
        <v>0</v>
      </c>
      <c r="N361" s="349">
        <f>'２斷絲.IAD.效率'!S361</f>
        <v>0</v>
      </c>
      <c r="O361" s="349" t="str">
        <f>'２斷絲.IAD.效率'!T361</f>
        <v>停機</v>
      </c>
      <c r="P361" s="349">
        <f>'２斷絲.IAD.效率'!U361</f>
        <v>0</v>
      </c>
      <c r="Q361" s="349">
        <f>'２斷絲.IAD.效率'!V361</f>
        <v>0</v>
      </c>
      <c r="R361" s="349">
        <f>'２斷絲.IAD.效率'!W361</f>
        <v>0</v>
      </c>
      <c r="S361" s="349" t="str">
        <f>'２斷絲.IAD.效率'!X361</f>
        <v>停機</v>
      </c>
      <c r="T361" s="349">
        <f>'２斷絲.IAD.效率'!Y361</f>
        <v>0</v>
      </c>
      <c r="U361" s="345" t="str">
        <f>IF(ISNA(VLOOKUP('２斷絲.IAD.效率'!C361,條件!$A$1:$J$1011,10,0)),"",(VLOOKUP('２斷絲.IAD.效率'!C361,條件!$A$1:$J$1011,10,0)))</f>
        <v/>
      </c>
      <c r="V361" s="346" t="str">
        <f>IF(ISNA(VLOOKUP(C361,條件!$A$1:$J$1011,8,0)),"",(VLOOKUP(C361,條件!$A$1:$J$1011,8,0)))</f>
        <v/>
      </c>
      <c r="W361" s="346" t="str">
        <f>IF(ISNA(VLOOKUP(V361,清單!$AG$1:$AH$19,2,1)),"",(VLOOKUP(V361,清單!$AG$1:$AH$19,2,1)))</f>
        <v/>
      </c>
      <c r="X361" s="346" t="str">
        <f>IF(ISNA(VLOOKUP(C361,條件!$A$1:$J$1011,9,0)),"",(VLOOKUP(C361,條件!$A$1:$J$1011,9,0)))</f>
        <v/>
      </c>
      <c r="Y361" s="346">
        <v>24</v>
      </c>
      <c r="Z361" s="346">
        <v>216</v>
      </c>
      <c r="AA361" s="346" t="str">
        <f t="shared" si="20"/>
        <v/>
      </c>
      <c r="AB361" s="350" t="str">
        <f t="shared" si="21"/>
        <v/>
      </c>
    </row>
    <row r="362" spans="1:28">
      <c r="A362" s="348">
        <f>'２斷絲.IAD.效率'!A362</f>
        <v>46151</v>
      </c>
      <c r="B362" s="338" t="str">
        <f>'２斷絲.IAD.效率'!B362</f>
        <v>M06</v>
      </c>
      <c r="C362" s="338" t="str">
        <f>'２斷絲.IAD.效率'!C362</f>
        <v>封存</v>
      </c>
      <c r="D362" s="338">
        <f>'２斷絲.IAD.效率'!D362</f>
        <v>0</v>
      </c>
      <c r="E362" s="349">
        <f>'２斷絲.IAD.效率'!J362</f>
        <v>0</v>
      </c>
      <c r="F362" s="349">
        <f>'２斷絲.IAD.效率'!K362</f>
        <v>0</v>
      </c>
      <c r="G362" s="349" t="str">
        <f>'２斷絲.IAD.效率'!L362</f>
        <v>停機</v>
      </c>
      <c r="H362" s="349">
        <f>'２斷絲.IAD.效率'!M362</f>
        <v>0</v>
      </c>
      <c r="I362" s="349">
        <f>'２斷絲.IAD.效率'!N362</f>
        <v>0</v>
      </c>
      <c r="J362" s="349">
        <f>'２斷絲.IAD.效率'!O362</f>
        <v>0</v>
      </c>
      <c r="K362" s="349" t="str">
        <f>'２斷絲.IAD.效率'!P362</f>
        <v>停機</v>
      </c>
      <c r="L362" s="349">
        <f>'２斷絲.IAD.效率'!Q362</f>
        <v>0</v>
      </c>
      <c r="M362" s="349">
        <f>'２斷絲.IAD.效率'!R362</f>
        <v>0</v>
      </c>
      <c r="N362" s="349">
        <f>'２斷絲.IAD.效率'!S362</f>
        <v>0</v>
      </c>
      <c r="O362" s="349" t="str">
        <f>'２斷絲.IAD.效率'!T362</f>
        <v>停機</v>
      </c>
      <c r="P362" s="349">
        <f>'２斷絲.IAD.效率'!U362</f>
        <v>0</v>
      </c>
      <c r="Q362" s="349">
        <f>'２斷絲.IAD.效率'!V362</f>
        <v>0</v>
      </c>
      <c r="R362" s="349">
        <f>'２斷絲.IAD.效率'!W362</f>
        <v>0</v>
      </c>
      <c r="S362" s="349" t="str">
        <f>'２斷絲.IAD.效率'!X362</f>
        <v>停機</v>
      </c>
      <c r="T362" s="349">
        <f>'２斷絲.IAD.效率'!Y362</f>
        <v>0</v>
      </c>
      <c r="U362" s="345" t="str">
        <f>IF(ISNA(VLOOKUP('２斷絲.IAD.效率'!C362,條件!$A$1:$J$1011,10,0)),"",(VLOOKUP('２斷絲.IAD.效率'!C362,條件!$A$1:$J$1011,10,0)))</f>
        <v/>
      </c>
      <c r="V362" s="346" t="str">
        <f>IF(ISNA(VLOOKUP(C362,條件!$A$1:$J$1011,8,0)),"",(VLOOKUP(C362,條件!$A$1:$J$1011,8,0)))</f>
        <v/>
      </c>
      <c r="W362" s="346" t="str">
        <f>IF(ISNA(VLOOKUP(V362,清單!$AG$1:$AH$19,2,1)),"",(VLOOKUP(V362,清單!$AG$1:$AH$19,2,1)))</f>
        <v/>
      </c>
      <c r="X362" s="346" t="str">
        <f>IF(ISNA(VLOOKUP(C362,條件!$A$1:$J$1011,9,0)),"",(VLOOKUP(C362,條件!$A$1:$J$1011,9,0)))</f>
        <v/>
      </c>
      <c r="Y362" s="346">
        <v>24</v>
      </c>
      <c r="Z362" s="346">
        <v>216</v>
      </c>
      <c r="AA362" s="346" t="str">
        <f t="shared" si="20"/>
        <v/>
      </c>
      <c r="AB362" s="350" t="str">
        <f t="shared" si="21"/>
        <v/>
      </c>
    </row>
    <row r="363" spans="1:28">
      <c r="A363" s="348">
        <f>'２斷絲.IAD.效率'!A363</f>
        <v>46151</v>
      </c>
      <c r="B363" s="338" t="str">
        <f>'２斷絲.IAD.效率'!B363</f>
        <v>M07</v>
      </c>
      <c r="C363" s="338" t="str">
        <f>'２斷絲.IAD.效率'!C363</f>
        <v>封存</v>
      </c>
      <c r="D363" s="338">
        <f>'２斷絲.IAD.效率'!D363</f>
        <v>0</v>
      </c>
      <c r="E363" s="349">
        <f>'２斷絲.IAD.效率'!J363</f>
        <v>0</v>
      </c>
      <c r="F363" s="349">
        <f>'２斷絲.IAD.效率'!K363</f>
        <v>0</v>
      </c>
      <c r="G363" s="349" t="str">
        <f>'２斷絲.IAD.效率'!L363</f>
        <v>停機</v>
      </c>
      <c r="H363" s="349">
        <f>'２斷絲.IAD.效率'!M363</f>
        <v>0</v>
      </c>
      <c r="I363" s="349">
        <f>'２斷絲.IAD.效率'!N363</f>
        <v>0</v>
      </c>
      <c r="J363" s="349">
        <f>'２斷絲.IAD.效率'!O363</f>
        <v>0</v>
      </c>
      <c r="K363" s="349" t="str">
        <f>'２斷絲.IAD.效率'!P363</f>
        <v>停機</v>
      </c>
      <c r="L363" s="349">
        <f>'２斷絲.IAD.效率'!Q363</f>
        <v>0</v>
      </c>
      <c r="M363" s="349">
        <f>'２斷絲.IAD.效率'!R363</f>
        <v>0</v>
      </c>
      <c r="N363" s="349">
        <f>'２斷絲.IAD.效率'!S363</f>
        <v>0</v>
      </c>
      <c r="O363" s="349" t="str">
        <f>'２斷絲.IAD.效率'!T363</f>
        <v>停機</v>
      </c>
      <c r="P363" s="349">
        <f>'２斷絲.IAD.效率'!U363</f>
        <v>0</v>
      </c>
      <c r="Q363" s="349">
        <f>'２斷絲.IAD.效率'!V363</f>
        <v>0</v>
      </c>
      <c r="R363" s="349">
        <f>'２斷絲.IAD.效率'!W363</f>
        <v>0</v>
      </c>
      <c r="S363" s="349" t="str">
        <f>'２斷絲.IAD.效率'!X363</f>
        <v>停機</v>
      </c>
      <c r="T363" s="349">
        <f>'２斷絲.IAD.效率'!Y363</f>
        <v>0</v>
      </c>
      <c r="U363" s="345" t="str">
        <f>IF(ISNA(VLOOKUP('２斷絲.IAD.效率'!C363,條件!$A$1:$J$1011,10,0)),"",(VLOOKUP('２斷絲.IAD.效率'!C363,條件!$A$1:$J$1011,10,0)))</f>
        <v/>
      </c>
      <c r="V363" s="346" t="str">
        <f>IF(ISNA(VLOOKUP(C363,條件!$A$1:$J$1011,8,0)),"",(VLOOKUP(C363,條件!$A$1:$J$1011,8,0)))</f>
        <v/>
      </c>
      <c r="W363" s="346" t="str">
        <f>IF(ISNA(VLOOKUP(V363,清單!$AG$1:$AH$19,2,1)),"",(VLOOKUP(V363,清單!$AG$1:$AH$19,2,1)))</f>
        <v/>
      </c>
      <c r="X363" s="346" t="str">
        <f>IF(ISNA(VLOOKUP(C363,條件!$A$1:$J$1011,9,0)),"",(VLOOKUP(C363,條件!$A$1:$J$1011,9,0)))</f>
        <v/>
      </c>
      <c r="Y363" s="346">
        <v>24</v>
      </c>
      <c r="Z363" s="346">
        <v>216</v>
      </c>
      <c r="AA363" s="346" t="str">
        <f t="shared" si="20"/>
        <v/>
      </c>
      <c r="AB363" s="350" t="str">
        <f t="shared" si="21"/>
        <v/>
      </c>
    </row>
    <row r="364" spans="1:28">
      <c r="A364" s="348">
        <f>'２斷絲.IAD.效率'!A364</f>
        <v>46151</v>
      </c>
      <c r="B364" s="338" t="str">
        <f>'２斷絲.IAD.效率'!B364</f>
        <v>M08</v>
      </c>
      <c r="C364" s="338" t="str">
        <f>'２斷絲.IAD.效率'!C364</f>
        <v>封存</v>
      </c>
      <c r="D364" s="338">
        <f>'２斷絲.IAD.效率'!D364</f>
        <v>0</v>
      </c>
      <c r="E364" s="349">
        <f>'２斷絲.IAD.效率'!J364</f>
        <v>0</v>
      </c>
      <c r="F364" s="349">
        <f>'２斷絲.IAD.效率'!K364</f>
        <v>0</v>
      </c>
      <c r="G364" s="349" t="str">
        <f>'２斷絲.IAD.效率'!L364</f>
        <v>停機</v>
      </c>
      <c r="H364" s="349">
        <f>'２斷絲.IAD.效率'!M364</f>
        <v>0</v>
      </c>
      <c r="I364" s="349">
        <f>'２斷絲.IAD.效率'!N364</f>
        <v>0</v>
      </c>
      <c r="J364" s="349">
        <f>'２斷絲.IAD.效率'!O364</f>
        <v>0</v>
      </c>
      <c r="K364" s="349" t="str">
        <f>'２斷絲.IAD.效率'!P364</f>
        <v>停機</v>
      </c>
      <c r="L364" s="349">
        <f>'２斷絲.IAD.效率'!Q364</f>
        <v>0</v>
      </c>
      <c r="M364" s="349">
        <f>'２斷絲.IAD.效率'!R364</f>
        <v>0</v>
      </c>
      <c r="N364" s="349">
        <f>'２斷絲.IAD.效率'!S364</f>
        <v>0</v>
      </c>
      <c r="O364" s="349" t="str">
        <f>'２斷絲.IAD.效率'!T364</f>
        <v>停機</v>
      </c>
      <c r="P364" s="349">
        <f>'２斷絲.IAD.效率'!U364</f>
        <v>0</v>
      </c>
      <c r="Q364" s="349">
        <f>'２斷絲.IAD.效率'!V364</f>
        <v>0</v>
      </c>
      <c r="R364" s="349">
        <f>'２斷絲.IAD.效率'!W364</f>
        <v>0</v>
      </c>
      <c r="S364" s="349" t="str">
        <f>'２斷絲.IAD.效率'!X364</f>
        <v>停機</v>
      </c>
      <c r="T364" s="349">
        <f>'２斷絲.IAD.效率'!Y364</f>
        <v>0</v>
      </c>
      <c r="U364" s="345" t="str">
        <f>IF(ISNA(VLOOKUP('２斷絲.IAD.效率'!C364,條件!$A$1:$J$1011,10,0)),"",(VLOOKUP('２斷絲.IAD.效率'!C364,條件!$A$1:$J$1011,10,0)))</f>
        <v/>
      </c>
      <c r="V364" s="346" t="str">
        <f>IF(ISNA(VLOOKUP(C364,條件!$A$1:$J$1011,8,0)),"",(VLOOKUP(C364,條件!$A$1:$J$1011,8,0)))</f>
        <v/>
      </c>
      <c r="W364" s="346" t="str">
        <f>IF(ISNA(VLOOKUP(V364,清單!$AG$1:$AH$19,2,1)),"",(VLOOKUP(V364,清單!$AG$1:$AH$19,2,1)))</f>
        <v/>
      </c>
      <c r="X364" s="346" t="str">
        <f>IF(ISNA(VLOOKUP(C364,條件!$A$1:$J$1011,9,0)),"",(VLOOKUP(C364,條件!$A$1:$J$1011,9,0)))</f>
        <v/>
      </c>
      <c r="Y364" s="346">
        <v>24</v>
      </c>
      <c r="Z364" s="346">
        <v>216</v>
      </c>
      <c r="AA364" s="346" t="str">
        <f t="shared" si="20"/>
        <v/>
      </c>
      <c r="AB364" s="350" t="str">
        <f t="shared" si="21"/>
        <v/>
      </c>
    </row>
    <row r="365" spans="1:28">
      <c r="A365" s="348">
        <f>'２斷絲.IAD.效率'!A365</f>
        <v>46152</v>
      </c>
      <c r="B365" s="338" t="str">
        <f>'２斷絲.IAD.效率'!B365</f>
        <v>A07</v>
      </c>
      <c r="C365" s="338" t="str">
        <f>'２斷絲.IAD.效率'!C365</f>
        <v>停機</v>
      </c>
      <c r="D365" s="338">
        <f>'２斷絲.IAD.效率'!D365</f>
        <v>0</v>
      </c>
      <c r="E365" s="349">
        <f>'２斷絲.IAD.效率'!J365</f>
        <v>0</v>
      </c>
      <c r="F365" s="349">
        <f>'２斷絲.IAD.效率'!K365</f>
        <v>0</v>
      </c>
      <c r="G365" s="349" t="str">
        <f>'２斷絲.IAD.效率'!L365</f>
        <v>停機</v>
      </c>
      <c r="H365" s="349">
        <f>'２斷絲.IAD.效率'!M365</f>
        <v>0</v>
      </c>
      <c r="I365" s="349">
        <f>'２斷絲.IAD.效率'!N365</f>
        <v>0</v>
      </c>
      <c r="J365" s="349">
        <f>'２斷絲.IAD.效率'!O365</f>
        <v>0</v>
      </c>
      <c r="K365" s="349" t="str">
        <f>'２斷絲.IAD.效率'!P365</f>
        <v>停機</v>
      </c>
      <c r="L365" s="349">
        <f>'２斷絲.IAD.效率'!Q365</f>
        <v>0</v>
      </c>
      <c r="M365" s="349">
        <f>'２斷絲.IAD.效率'!R365</f>
        <v>0</v>
      </c>
      <c r="N365" s="349">
        <f>'２斷絲.IAD.效率'!S365</f>
        <v>0</v>
      </c>
      <c r="O365" s="349" t="str">
        <f>'２斷絲.IAD.效率'!T365</f>
        <v>停機</v>
      </c>
      <c r="P365" s="349">
        <f>'２斷絲.IAD.效率'!U365</f>
        <v>0</v>
      </c>
      <c r="Q365" s="349">
        <f>'２斷絲.IAD.效率'!V365</f>
        <v>0</v>
      </c>
      <c r="R365" s="349">
        <f>'２斷絲.IAD.效率'!W365</f>
        <v>0</v>
      </c>
      <c r="S365" s="349" t="str">
        <f>'２斷絲.IAD.效率'!X365</f>
        <v>停機</v>
      </c>
      <c r="T365" s="349">
        <f>'２斷絲.IAD.效率'!Y365</f>
        <v>0</v>
      </c>
      <c r="U365" s="345" t="str">
        <f>IF(ISNA(VLOOKUP('２斷絲.IAD.效率'!C365,條件!$A$1:$J$1011,10,0)),"",(VLOOKUP('２斷絲.IAD.效率'!C365,條件!$A$1:$J$1011,10,0)))</f>
        <v/>
      </c>
      <c r="V365" s="346" t="str">
        <f>IF(ISNA(VLOOKUP(C365,條件!$A$1:$J$1011,8,0)),"",(VLOOKUP(C365,條件!$A$1:$J$1011,8,0)))</f>
        <v/>
      </c>
      <c r="W365" s="346" t="str">
        <f>IF(ISNA(VLOOKUP(V365,清單!$AG$1:$AH$19,2,1)),"",(VLOOKUP(V365,清單!$AG$1:$AH$19,2,1)))</f>
        <v/>
      </c>
      <c r="X365" s="346" t="str">
        <f>IF(ISNA(VLOOKUP(C365,條件!$A$1:$J$1011,9,0)),"",(VLOOKUP(C365,條件!$A$1:$J$1011,9,0)))</f>
        <v/>
      </c>
      <c r="Y365" s="346">
        <v>24</v>
      </c>
      <c r="Z365" s="346">
        <v>216</v>
      </c>
      <c r="AA365" s="346" t="str">
        <f t="shared" si="20"/>
        <v/>
      </c>
      <c r="AB365" s="350" t="str">
        <f t="shared" si="21"/>
        <v/>
      </c>
    </row>
    <row r="366" spans="1:28">
      <c r="A366" s="348">
        <f>'２斷絲.IAD.效率'!A366</f>
        <v>46152</v>
      </c>
      <c r="B366" s="338" t="str">
        <f>'２斷絲.IAD.效率'!B366</f>
        <v>A08</v>
      </c>
      <c r="C366" s="338" t="str">
        <f>'２斷絲.IAD.效率'!C366</f>
        <v>2FA032</v>
      </c>
      <c r="D366" s="338">
        <f>'２斷絲.IAD.效率'!D366</f>
        <v>0</v>
      </c>
      <c r="E366" s="349">
        <f>'２斷絲.IAD.效率'!J366</f>
        <v>14</v>
      </c>
      <c r="F366" s="349">
        <f>'２斷絲.IAD.效率'!K366</f>
        <v>0</v>
      </c>
      <c r="G366" s="349">
        <f>'２斷絲.IAD.效率'!L366</f>
        <v>8916</v>
      </c>
      <c r="H366" s="349">
        <f>'２斷絲.IAD.效率'!M366</f>
        <v>8348</v>
      </c>
      <c r="I366" s="349">
        <f>'２斷絲.IAD.效率'!N366</f>
        <v>10</v>
      </c>
      <c r="J366" s="349">
        <f>'２斷絲.IAD.效率'!O366</f>
        <v>0</v>
      </c>
      <c r="K366" s="349">
        <f>'２斷絲.IAD.效率'!P366</f>
        <v>8918</v>
      </c>
      <c r="L366" s="349">
        <f>'２斷絲.IAD.效率'!Q366</f>
        <v>8488</v>
      </c>
      <c r="M366" s="349">
        <f>'２斷絲.IAD.效率'!R366</f>
        <v>7</v>
      </c>
      <c r="N366" s="349">
        <f>'２斷絲.IAD.效率'!S366</f>
        <v>0</v>
      </c>
      <c r="O366" s="349">
        <f>'２斷絲.IAD.效率'!T366</f>
        <v>8900</v>
      </c>
      <c r="P366" s="349">
        <f>'２斷絲.IAD.效率'!U366</f>
        <v>8492</v>
      </c>
      <c r="Q366" s="349">
        <f>'２斷絲.IAD.效率'!V366</f>
        <v>18</v>
      </c>
      <c r="R366" s="349">
        <f>'２斷絲.IAD.效率'!W366</f>
        <v>0</v>
      </c>
      <c r="S366" s="349">
        <f>'２斷絲.IAD.效率'!X366</f>
        <v>8844</v>
      </c>
      <c r="T366" s="349">
        <f>'２斷絲.IAD.效率'!Y366</f>
        <v>8292</v>
      </c>
      <c r="U366" s="345" t="str">
        <f>IF(ISNA(VLOOKUP('２斷絲.IAD.效率'!C366,條件!$A$1:$J$1011,10,0)),"",(VLOOKUP('２斷絲.IAD.效率'!C366,條件!$A$1:$J$1011,10,0)))</f>
        <v>低壓</v>
      </c>
      <c r="V366" s="346" t="str">
        <f>IF(ISNA(VLOOKUP(C366,條件!$A$1:$J$1011,8,0)),"",(VLOOKUP(C366,條件!$A$1:$J$1011,8,0)))</f>
        <v>P203</v>
      </c>
      <c r="W366" s="346">
        <f>IF(ISNA(VLOOKUP(V366,清單!$AG$1:$AH$19,2,1)),"",(VLOOKUP(V366,清單!$AG$1:$AH$19,2,1)))</f>
        <v>0.91100000000000003</v>
      </c>
      <c r="X366" s="346">
        <f>IF(ISNA(VLOOKUP(C366,條件!$A$1:$J$1011,9,0)),"",(VLOOKUP(C366,條件!$A$1:$J$1011,9,0)))</f>
        <v>1.8</v>
      </c>
      <c r="Y366" s="346">
        <v>24</v>
      </c>
      <c r="Z366" s="346">
        <v>216</v>
      </c>
      <c r="AA366" s="346">
        <f t="shared" si="20"/>
        <v>2.8</v>
      </c>
      <c r="AB366" s="350">
        <f t="shared" si="21"/>
        <v>13223.3472</v>
      </c>
    </row>
    <row r="367" spans="1:28">
      <c r="A367" s="348">
        <f>'２斷絲.IAD.效率'!A367</f>
        <v>46152</v>
      </c>
      <c r="B367" s="338" t="str">
        <f>'２斷絲.IAD.效率'!B367</f>
        <v>A09</v>
      </c>
      <c r="C367" s="338" t="str">
        <f>'２斷絲.IAD.效率'!C367</f>
        <v>2F43L2</v>
      </c>
      <c r="D367" s="338" t="str">
        <f>'２斷絲.IAD.效率'!D367</f>
        <v>K</v>
      </c>
      <c r="E367" s="349">
        <f>'２斷絲.IAD.效率'!J367</f>
        <v>30</v>
      </c>
      <c r="F367" s="349">
        <f>'２斷絲.IAD.效率'!K367</f>
        <v>0</v>
      </c>
      <c r="G367" s="349">
        <f>'２斷絲.IAD.效率'!L367</f>
        <v>0</v>
      </c>
      <c r="H367" s="349">
        <f>'２斷絲.IAD.效率'!M367</f>
        <v>8322</v>
      </c>
      <c r="I367" s="349">
        <f>'２斷絲.IAD.效率'!N367</f>
        <v>6</v>
      </c>
      <c r="J367" s="349">
        <f>'２斷絲.IAD.效率'!O367</f>
        <v>0</v>
      </c>
      <c r="K367" s="349" t="str">
        <f>'２斷絲.IAD.效率'!P367</f>
        <v>停機</v>
      </c>
      <c r="L367" s="349">
        <f>'２斷絲.IAD.效率'!Q367</f>
        <v>9189</v>
      </c>
      <c r="M367" s="349">
        <f>'２斷絲.IAD.效率'!R367</f>
        <v>8</v>
      </c>
      <c r="N367" s="349">
        <f>'２斷絲.IAD.效率'!S367</f>
        <v>0</v>
      </c>
      <c r="O367" s="349" t="str">
        <f>'２斷絲.IAD.效率'!T367</f>
        <v>停機</v>
      </c>
      <c r="P367" s="349">
        <f>'２斷絲.IAD.效率'!U367</f>
        <v>9219</v>
      </c>
      <c r="Q367" s="349">
        <f>'２斷絲.IAD.效率'!V367</f>
        <v>38</v>
      </c>
      <c r="R367" s="349">
        <f>'２斷絲.IAD.效率'!W367</f>
        <v>0</v>
      </c>
      <c r="S367" s="349" t="str">
        <f>'２斷絲.IAD.效率'!X367</f>
        <v>停機</v>
      </c>
      <c r="T367" s="349">
        <f>'２斷絲.IAD.效率'!Y367</f>
        <v>8944</v>
      </c>
      <c r="U367" s="345" t="str">
        <f>IF(ISNA(VLOOKUP('２斷絲.IAD.效率'!C367,條件!$A$1:$J$1011,10,0)),"",(VLOOKUP('２斷絲.IAD.效率'!C367,條件!$A$1:$J$1011,10,0)))</f>
        <v>低壓</v>
      </c>
      <c r="V367" s="346" t="str">
        <f>IF(ISNA(VLOOKUP(C367,條件!$A$1:$J$1011,8,0)),"",(VLOOKUP(C367,條件!$A$1:$J$1011,8,0)))</f>
        <v>P204</v>
      </c>
      <c r="W367" s="346">
        <f>IF(ISNA(VLOOKUP(V367,清單!$AG$1:$AH$19,2,1)),"",(VLOOKUP(V367,清單!$AG$1:$AH$19,2,1)))</f>
        <v>1.1890000000000001</v>
      </c>
      <c r="X367" s="346">
        <f>IF(ISNA(VLOOKUP(C367,條件!$A$1:$J$1011,9,0)),"",(VLOOKUP(C367,條件!$A$1:$J$1011,9,0)))</f>
        <v>2.2999999999999998</v>
      </c>
      <c r="Y367" s="346">
        <v>24</v>
      </c>
      <c r="Z367" s="346">
        <v>216</v>
      </c>
      <c r="AA367" s="346">
        <f t="shared" si="20"/>
        <v>3.3</v>
      </c>
      <c r="AB367" s="350">
        <f t="shared" si="21"/>
        <v>20340.460800000001</v>
      </c>
    </row>
    <row r="368" spans="1:28">
      <c r="A368" s="348">
        <f>'２斷絲.IAD.效率'!A368</f>
        <v>46152</v>
      </c>
      <c r="B368" s="338" t="str">
        <f>'２斷絲.IAD.效率'!B368</f>
        <v>A10</v>
      </c>
      <c r="C368" s="338" t="str">
        <f>'２斷絲.IAD.效率'!C368</f>
        <v>2F43E2</v>
      </c>
      <c r="D368" s="338">
        <f>'２斷絲.IAD.效率'!D368</f>
        <v>0</v>
      </c>
      <c r="E368" s="349">
        <f>'２斷絲.IAD.效率'!J368</f>
        <v>10</v>
      </c>
      <c r="F368" s="349">
        <f>'２斷絲.IAD.效率'!K368</f>
        <v>3</v>
      </c>
      <c r="G368" s="349">
        <f>'２斷絲.IAD.效率'!L368</f>
        <v>9275</v>
      </c>
      <c r="H368" s="349" t="str">
        <f>'２斷絲.IAD.效率'!M368</f>
        <v>停機</v>
      </c>
      <c r="I368" s="349">
        <f>'２斷絲.IAD.效率'!N368</f>
        <v>2</v>
      </c>
      <c r="J368" s="349">
        <f>'２斷絲.IAD.效率'!O368</f>
        <v>0</v>
      </c>
      <c r="K368" s="349">
        <f>'２斷絲.IAD.效率'!P368</f>
        <v>9596</v>
      </c>
      <c r="L368" s="349" t="str">
        <f>'２斷絲.IAD.效率'!Q368</f>
        <v>停機</v>
      </c>
      <c r="M368" s="349">
        <f>'２斷絲.IAD.效率'!R368</f>
        <v>0</v>
      </c>
      <c r="N368" s="349">
        <f>'２斷絲.IAD.效率'!S368</f>
        <v>0</v>
      </c>
      <c r="O368" s="349">
        <f>'２斷絲.IAD.效率'!T368</f>
        <v>9603</v>
      </c>
      <c r="P368" s="349" t="str">
        <f>'２斷絲.IAD.效率'!U368</f>
        <v>停機</v>
      </c>
      <c r="Q368" s="349">
        <f>'２斷絲.IAD.效率'!V368</f>
        <v>21</v>
      </c>
      <c r="R368" s="349">
        <f>'２斷絲.IAD.效率'!W368</f>
        <v>0</v>
      </c>
      <c r="S368" s="349">
        <f>'２斷絲.IAD.效率'!X368</f>
        <v>9221</v>
      </c>
      <c r="T368" s="349" t="str">
        <f>'２斷絲.IAD.效率'!Y368</f>
        <v>停機</v>
      </c>
      <c r="U368" s="345" t="str">
        <f>IF(ISNA(VLOOKUP('２斷絲.IAD.效率'!C368,條件!$A$1:$J$1011,10,0)),"",(VLOOKUP('２斷絲.IAD.效率'!C368,條件!$A$1:$J$1011,10,0)))</f>
        <v>高壓</v>
      </c>
      <c r="V368" s="346" t="str">
        <f>IF(ISNA(VLOOKUP(C368,條件!$A$1:$J$1011,8,0)),"",(VLOOKUP(C368,條件!$A$1:$J$1011,8,0)))</f>
        <v>P203</v>
      </c>
      <c r="W368" s="346">
        <f>IF(ISNA(VLOOKUP(V368,清單!$AG$1:$AH$19,2,1)),"",(VLOOKUP(V368,清單!$AG$1:$AH$19,2,1)))</f>
        <v>0.91100000000000003</v>
      </c>
      <c r="X368" s="346">
        <f>IF(ISNA(VLOOKUP(C368,條件!$A$1:$J$1011,9,0)),"",(VLOOKUP(C368,條件!$A$1:$J$1011,9,0)))</f>
        <v>3.2</v>
      </c>
      <c r="Y368" s="346">
        <v>24</v>
      </c>
      <c r="Z368" s="346">
        <v>216</v>
      </c>
      <c r="AA368" s="346">
        <f t="shared" si="20"/>
        <v>4.2</v>
      </c>
      <c r="AB368" s="350">
        <f t="shared" si="21"/>
        <v>19835.020800000002</v>
      </c>
    </row>
    <row r="369" spans="1:28">
      <c r="A369" s="348">
        <f>'２斷絲.IAD.效率'!A369</f>
        <v>46152</v>
      </c>
      <c r="B369" s="338" t="str">
        <f>'２斷絲.IAD.效率'!B369</f>
        <v>A11</v>
      </c>
      <c r="C369" s="338" t="str">
        <f>'２斷絲.IAD.效率'!C369</f>
        <v>2F1YR2</v>
      </c>
      <c r="D369" s="338">
        <f>'２斷絲.IAD.效率'!D369</f>
        <v>0</v>
      </c>
      <c r="E369" s="349">
        <f>'２斷絲.IAD.效率'!J369</f>
        <v>13</v>
      </c>
      <c r="F369" s="349">
        <f>'２斷絲.IAD.效率'!K369</f>
        <v>0</v>
      </c>
      <c r="G369" s="349">
        <f>'２斷絲.IAD.效率'!L369</f>
        <v>8350</v>
      </c>
      <c r="H369" s="349">
        <f>'２斷絲.IAD.效率'!M369</f>
        <v>8816</v>
      </c>
      <c r="I369" s="349">
        <f>'２斷絲.IAD.效率'!N369</f>
        <v>13</v>
      </c>
      <c r="J369" s="349">
        <f>'２斷絲.IAD.效率'!O369</f>
        <v>0</v>
      </c>
      <c r="K369" s="349">
        <f>'２斷絲.IAD.效率'!P369</f>
        <v>8330</v>
      </c>
      <c r="L369" s="349">
        <f>'２斷絲.IAD.效率'!Q369</f>
        <v>8960</v>
      </c>
      <c r="M369" s="349">
        <f>'２斷絲.IAD.效率'!R369</f>
        <v>9</v>
      </c>
      <c r="N369" s="349">
        <f>'２斷絲.IAD.效率'!S369</f>
        <v>0</v>
      </c>
      <c r="O369" s="349">
        <f>'２斷絲.IAD.效率'!T369</f>
        <v>8384</v>
      </c>
      <c r="P369" s="349">
        <f>'２斷絲.IAD.效率'!U369</f>
        <v>8946</v>
      </c>
      <c r="Q369" s="349">
        <f>'２斷絲.IAD.效率'!V369</f>
        <v>22</v>
      </c>
      <c r="R369" s="349">
        <f>'２斷絲.IAD.效率'!W369</f>
        <v>0</v>
      </c>
      <c r="S369" s="349">
        <f>'２斷絲.IAD.效率'!X369</f>
        <v>8419</v>
      </c>
      <c r="T369" s="349">
        <f>'２斷絲.IAD.效率'!Y369</f>
        <v>8879</v>
      </c>
      <c r="U369" s="345" t="str">
        <f>IF(ISNA(VLOOKUP('２斷絲.IAD.效率'!C369,條件!$A$1:$J$1011,10,0)),"",(VLOOKUP('２斷絲.IAD.效率'!C369,條件!$A$1:$J$1011,10,0)))</f>
        <v>高壓</v>
      </c>
      <c r="V369" s="346" t="str">
        <f>IF(ISNA(VLOOKUP(C369,條件!$A$1:$J$1011,8,0)),"",(VLOOKUP(C369,條件!$A$1:$J$1011,8,0)))</f>
        <v>P203</v>
      </c>
      <c r="W369" s="346">
        <f>IF(ISNA(VLOOKUP(V369,清單!$AG$1:$AH$19,2,1)),"",(VLOOKUP(V369,清單!$AG$1:$AH$19,2,1)))</f>
        <v>0.91100000000000003</v>
      </c>
      <c r="X369" s="346">
        <f>IF(ISNA(VLOOKUP(C369,條件!$A$1:$J$1011,9,0)),"",(VLOOKUP(C369,條件!$A$1:$J$1011,9,0)))</f>
        <v>1.7</v>
      </c>
      <c r="Y369" s="346">
        <v>24</v>
      </c>
      <c r="Z369" s="346">
        <v>216</v>
      </c>
      <c r="AA369" s="346">
        <f t="shared" si="20"/>
        <v>2.7</v>
      </c>
      <c r="AB369" s="350">
        <f t="shared" si="21"/>
        <v>12751.084800000001</v>
      </c>
    </row>
    <row r="370" spans="1:28">
      <c r="A370" s="348">
        <f>'２斷絲.IAD.效率'!A370</f>
        <v>46152</v>
      </c>
      <c r="B370" s="338" t="str">
        <f>'２斷絲.IAD.效率'!B370</f>
        <v>A12</v>
      </c>
      <c r="C370" s="338" t="str">
        <f>'２斷絲.IAD.效率'!C370</f>
        <v>2F43N2</v>
      </c>
      <c r="D370" s="338" t="str">
        <f>'２斷絲.IAD.效率'!D370</f>
        <v>K</v>
      </c>
      <c r="E370" s="349">
        <f>'２斷絲.IAD.效率'!J370</f>
        <v>0</v>
      </c>
      <c r="F370" s="349">
        <f>'２斷絲.IAD.效率'!K370</f>
        <v>0</v>
      </c>
      <c r="G370" s="349" t="str">
        <f>'２斷絲.IAD.效率'!L370</f>
        <v>了機</v>
      </c>
      <c r="H370" s="349" t="str">
        <f>'２斷絲.IAD.效率'!M370</f>
        <v>停機</v>
      </c>
      <c r="I370" s="349">
        <f>'２斷絲.IAD.效率'!N370</f>
        <v>0</v>
      </c>
      <c r="J370" s="349">
        <f>'２斷絲.IAD.效率'!O370</f>
        <v>0</v>
      </c>
      <c r="K370" s="349" t="str">
        <f>'２斷絲.IAD.效率'!P370</f>
        <v>了機</v>
      </c>
      <c r="L370" s="349" t="str">
        <f>'２斷絲.IAD.效率'!Q370</f>
        <v>停機</v>
      </c>
      <c r="M370" s="349">
        <f>'２斷絲.IAD.效率'!R370</f>
        <v>0</v>
      </c>
      <c r="N370" s="349">
        <f>'２斷絲.IAD.效率'!S370</f>
        <v>0</v>
      </c>
      <c r="O370" s="349" t="str">
        <f>'２斷絲.IAD.效率'!T370</f>
        <v>FINAL</v>
      </c>
      <c r="P370" s="349" t="str">
        <f>'２斷絲.IAD.效率'!U370</f>
        <v>停機</v>
      </c>
      <c r="Q370" s="349">
        <f>'２斷絲.IAD.效率'!V370</f>
        <v>0</v>
      </c>
      <c r="R370" s="349">
        <f>'２斷絲.IAD.效率'!W370</f>
        <v>0</v>
      </c>
      <c r="S370" s="349" t="str">
        <f>'２斷絲.IAD.效率'!X370</f>
        <v>停機</v>
      </c>
      <c r="T370" s="349">
        <f>'２斷絲.IAD.效率'!Y370</f>
        <v>0</v>
      </c>
      <c r="U370" s="345" t="str">
        <f>IF(ISNA(VLOOKUP('２斷絲.IAD.效率'!C370,條件!$A$1:$J$1011,10,0)),"",(VLOOKUP('２斷絲.IAD.效率'!C370,條件!$A$1:$J$1011,10,0)))</f>
        <v>低壓</v>
      </c>
      <c r="V370" s="346" t="str">
        <f>IF(ISNA(VLOOKUP(C370,條件!$A$1:$J$1011,8,0)),"",(VLOOKUP(C370,條件!$A$1:$J$1011,8,0)))</f>
        <v>P204</v>
      </c>
      <c r="W370" s="346">
        <f>IF(ISNA(VLOOKUP(V370,清單!$AG$1:$AH$19,2,1)),"",(VLOOKUP(V370,清單!$AG$1:$AH$19,2,1)))</f>
        <v>1.1890000000000001</v>
      </c>
      <c r="X370" s="346">
        <f>IF(ISNA(VLOOKUP(C370,條件!$A$1:$J$1011,9,0)),"",(VLOOKUP(C370,條件!$A$1:$J$1011,9,0)))</f>
        <v>2.1</v>
      </c>
      <c r="Y370" s="346">
        <v>24</v>
      </c>
      <c r="Z370" s="346">
        <v>216</v>
      </c>
      <c r="AA370" s="346">
        <f t="shared" si="20"/>
        <v>3.1</v>
      </c>
      <c r="AB370" s="350">
        <f t="shared" si="21"/>
        <v>19107.705600000001</v>
      </c>
    </row>
    <row r="371" spans="1:28">
      <c r="A371" s="348">
        <f>'２斷絲.IAD.效率'!A371</f>
        <v>46152</v>
      </c>
      <c r="B371" s="338" t="str">
        <f>'２斷絲.IAD.效率'!B371</f>
        <v>A13</v>
      </c>
      <c r="C371" s="338" t="str">
        <f>'２斷絲.IAD.效率'!C371</f>
        <v>2F08R2</v>
      </c>
      <c r="D371" s="338" t="str">
        <f>'２斷絲.IAD.效率'!D371</f>
        <v>G</v>
      </c>
      <c r="E371" s="349">
        <f>'２斷絲.IAD.效率'!J371</f>
        <v>12</v>
      </c>
      <c r="F371" s="349">
        <f>'２斷絲.IAD.效率'!K371</f>
        <v>0</v>
      </c>
      <c r="G371" s="349">
        <f>'２斷絲.IAD.效率'!L371</f>
        <v>9743</v>
      </c>
      <c r="H371" s="349">
        <f>'２斷絲.IAD.效率'!M371</f>
        <v>9425</v>
      </c>
      <c r="I371" s="349">
        <f>'２斷絲.IAD.效率'!N371</f>
        <v>15</v>
      </c>
      <c r="J371" s="349">
        <f>'２斷絲.IAD.效率'!O371</f>
        <v>0</v>
      </c>
      <c r="K371" s="349">
        <f>'２斷絲.IAD.效率'!P371</f>
        <v>9638</v>
      </c>
      <c r="L371" s="349">
        <f>'２斷絲.IAD.效率'!Q371</f>
        <v>9497</v>
      </c>
      <c r="M371" s="349">
        <f>'２斷絲.IAD.效率'!R371</f>
        <v>13</v>
      </c>
      <c r="N371" s="349">
        <f>'２斷絲.IAD.效率'!S371</f>
        <v>0</v>
      </c>
      <c r="O371" s="349">
        <f>'２斷絲.IAD.效率'!T371</f>
        <v>9706</v>
      </c>
      <c r="P371" s="349">
        <f>'２斷絲.IAD.效率'!U371</f>
        <v>9474</v>
      </c>
      <c r="Q371" s="349">
        <f>'２斷絲.IAD.效率'!V371</f>
        <v>17</v>
      </c>
      <c r="R371" s="349">
        <f>'２斷絲.IAD.效率'!W371</f>
        <v>0</v>
      </c>
      <c r="S371" s="349">
        <f>'２斷絲.IAD.效率'!X371</f>
        <v>9679</v>
      </c>
      <c r="T371" s="349">
        <f>'２斷絲.IAD.效率'!Y371</f>
        <v>9575</v>
      </c>
      <c r="U371" s="345" t="str">
        <f>IF(ISNA(VLOOKUP('２斷絲.IAD.效率'!C371,條件!$A$1:$J$1011,10,0)),"",(VLOOKUP('２斷絲.IAD.效率'!C371,條件!$A$1:$J$1011,10,0)))</f>
        <v>低壓</v>
      </c>
      <c r="V371" s="346" t="str">
        <f>IF(ISNA(VLOOKUP(C371,條件!$A$1:$J$1011,8,0)),"",(VLOOKUP(C371,條件!$A$1:$J$1011,8,0)))</f>
        <v>P142</v>
      </c>
      <c r="W371" s="346">
        <f>IF(ISNA(VLOOKUP(V371,清單!$AG$1:$AH$19,2,1)),"",(VLOOKUP(V371,清單!$AG$1:$AH$19,2,1)))</f>
        <v>0.56200000000000006</v>
      </c>
      <c r="X371" s="346">
        <f>IF(ISNA(VLOOKUP(C371,條件!$A$1:$J$1011,9,0)),"",(VLOOKUP(C371,條件!$A$1:$J$1011,9,0)))</f>
        <v>1.1000000000000001</v>
      </c>
      <c r="Y371" s="346">
        <v>24</v>
      </c>
      <c r="Z371" s="346">
        <v>216</v>
      </c>
      <c r="AA371" s="346">
        <f t="shared" ref="AA371:AA409" si="22">IF(X371="","",X371+1)</f>
        <v>2.1</v>
      </c>
      <c r="AB371" s="350">
        <f t="shared" ref="AB371:AB409" si="23">IF(AA371="","",W371*Z371*AA371*Y371)</f>
        <v>6118.1568000000007</v>
      </c>
    </row>
    <row r="372" spans="1:28">
      <c r="A372" s="348">
        <f>'２斷絲.IAD.效率'!A372</f>
        <v>46152</v>
      </c>
      <c r="B372" s="338" t="str">
        <f>'２斷絲.IAD.效率'!B372</f>
        <v>A14</v>
      </c>
      <c r="C372" s="338" t="str">
        <f>'２斷絲.IAD.效率'!C372</f>
        <v>停機</v>
      </c>
      <c r="D372" s="338">
        <f>'２斷絲.IAD.效率'!D372</f>
        <v>0</v>
      </c>
      <c r="E372" s="349">
        <f>'２斷絲.IAD.效率'!J372</f>
        <v>0</v>
      </c>
      <c r="F372" s="349">
        <f>'２斷絲.IAD.效率'!K372</f>
        <v>0</v>
      </c>
      <c r="G372" s="349" t="str">
        <f>'２斷絲.IAD.效率'!L372</f>
        <v>停機</v>
      </c>
      <c r="H372" s="349">
        <f>'２斷絲.IAD.效率'!M372</f>
        <v>0</v>
      </c>
      <c r="I372" s="349">
        <f>'２斷絲.IAD.效率'!N372</f>
        <v>0</v>
      </c>
      <c r="J372" s="349">
        <f>'２斷絲.IAD.效率'!O372</f>
        <v>0</v>
      </c>
      <c r="K372" s="349" t="str">
        <f>'２斷絲.IAD.效率'!P372</f>
        <v>停機</v>
      </c>
      <c r="L372" s="349">
        <f>'２斷絲.IAD.效率'!Q372</f>
        <v>0</v>
      </c>
      <c r="M372" s="349">
        <f>'２斷絲.IAD.效率'!R372</f>
        <v>0</v>
      </c>
      <c r="N372" s="349">
        <f>'２斷絲.IAD.效率'!S372</f>
        <v>0</v>
      </c>
      <c r="O372" s="349" t="str">
        <f>'２斷絲.IAD.效率'!T372</f>
        <v>停機</v>
      </c>
      <c r="P372" s="349">
        <f>'２斷絲.IAD.效率'!U372</f>
        <v>0</v>
      </c>
      <c r="Q372" s="349">
        <f>'２斷絲.IAD.效率'!V372</f>
        <v>0</v>
      </c>
      <c r="R372" s="349">
        <f>'２斷絲.IAD.效率'!W372</f>
        <v>0</v>
      </c>
      <c r="S372" s="349" t="str">
        <f>'２斷絲.IAD.效率'!X372</f>
        <v>停機</v>
      </c>
      <c r="T372" s="349">
        <f>'２斷絲.IAD.效率'!Y372</f>
        <v>0</v>
      </c>
      <c r="U372" s="345" t="str">
        <f>IF(ISNA(VLOOKUP('２斷絲.IAD.效率'!C372,條件!$A$1:$J$1011,10,0)),"",(VLOOKUP('２斷絲.IAD.效率'!C372,條件!$A$1:$J$1011,10,0)))</f>
        <v/>
      </c>
      <c r="V372" s="346" t="str">
        <f>IF(ISNA(VLOOKUP(C372,條件!$A$1:$J$1011,8,0)),"",(VLOOKUP(C372,條件!$A$1:$J$1011,8,0)))</f>
        <v/>
      </c>
      <c r="W372" s="346" t="str">
        <f>IF(ISNA(VLOOKUP(V372,清單!$AG$1:$AH$19,2,1)),"",(VLOOKUP(V372,清單!$AG$1:$AH$19,2,1)))</f>
        <v/>
      </c>
      <c r="X372" s="346" t="str">
        <f>IF(ISNA(VLOOKUP(C372,條件!$A$1:$J$1011,9,0)),"",(VLOOKUP(C372,條件!$A$1:$J$1011,9,0)))</f>
        <v/>
      </c>
      <c r="Y372" s="346">
        <v>24</v>
      </c>
      <c r="Z372" s="346">
        <v>216</v>
      </c>
      <c r="AA372" s="346" t="str">
        <f t="shared" si="22"/>
        <v/>
      </c>
      <c r="AB372" s="350" t="str">
        <f t="shared" si="23"/>
        <v/>
      </c>
    </row>
    <row r="373" spans="1:28">
      <c r="A373" s="348">
        <f>'２斷絲.IAD.效率'!A373</f>
        <v>46152</v>
      </c>
      <c r="B373" s="338" t="str">
        <f>'２斷絲.IAD.效率'!B373</f>
        <v>A15</v>
      </c>
      <c r="C373" s="338" t="str">
        <f>'２斷絲.IAD.效率'!C373</f>
        <v>2F43P2</v>
      </c>
      <c r="D373" s="338">
        <f>'２斷絲.IAD.效率'!D373</f>
        <v>0</v>
      </c>
      <c r="E373" s="349">
        <f>'２斷絲.IAD.效率'!J373</f>
        <v>15</v>
      </c>
      <c r="F373" s="349">
        <f>'２斷絲.IAD.效率'!K373</f>
        <v>6</v>
      </c>
      <c r="G373" s="349">
        <f>'２斷絲.IAD.效率'!L373</f>
        <v>8273</v>
      </c>
      <c r="H373" s="349">
        <f>'２斷絲.IAD.效率'!M373</f>
        <v>8126</v>
      </c>
      <c r="I373" s="349">
        <f>'２斷絲.IAD.效率'!N373</f>
        <v>4</v>
      </c>
      <c r="J373" s="349">
        <f>'２斷絲.IAD.效率'!O373</f>
        <v>1</v>
      </c>
      <c r="K373" s="349">
        <f>'２斷絲.IAD.效率'!P373</f>
        <v>8391</v>
      </c>
      <c r="L373" s="349">
        <f>'２斷絲.IAD.效率'!Q373</f>
        <v>8313</v>
      </c>
      <c r="M373" s="349">
        <f>'２斷絲.IAD.效率'!R373</f>
        <v>10</v>
      </c>
      <c r="N373" s="349">
        <f>'２斷絲.IAD.效率'!S373</f>
        <v>0</v>
      </c>
      <c r="O373" s="349">
        <f>'２斷絲.IAD.效率'!T373</f>
        <v>8274</v>
      </c>
      <c r="P373" s="349">
        <f>'２斷絲.IAD.效率'!U373</f>
        <v>8242</v>
      </c>
      <c r="Q373" s="349">
        <f>'２斷絲.IAD.效率'!V373</f>
        <v>11</v>
      </c>
      <c r="R373" s="349">
        <f>'２斷絲.IAD.效率'!W373</f>
        <v>0</v>
      </c>
      <c r="S373" s="349">
        <f>'２斷絲.IAD.效率'!X373</f>
        <v>8237</v>
      </c>
      <c r="T373" s="349">
        <f>'２斷絲.IAD.效率'!Y373</f>
        <v>8101</v>
      </c>
      <c r="U373" s="345" t="str">
        <f>IF(ISNA(VLOOKUP('２斷絲.IAD.效率'!C373,條件!$A$1:$J$1011,10,0)),"",(VLOOKUP('２斷絲.IAD.效率'!C373,條件!$A$1:$J$1011,10,0)))</f>
        <v>低壓</v>
      </c>
      <c r="V373" s="346" t="str">
        <f>IF(ISNA(VLOOKUP(C373,條件!$A$1:$J$1011,8,0)),"",(VLOOKUP(C373,條件!$A$1:$J$1011,8,0)))</f>
        <v>P203</v>
      </c>
      <c r="W373" s="346">
        <f>IF(ISNA(VLOOKUP(V373,清單!$AG$1:$AH$19,2,1)),"",(VLOOKUP(V373,清單!$AG$1:$AH$19,2,1)))</f>
        <v>0.91100000000000003</v>
      </c>
      <c r="X373" s="346">
        <f>IF(ISNA(VLOOKUP(C373,條件!$A$1:$J$1011,9,0)),"",(VLOOKUP(C373,條件!$A$1:$J$1011,9,0)))</f>
        <v>3</v>
      </c>
      <c r="Y373" s="346">
        <v>24</v>
      </c>
      <c r="Z373" s="346">
        <v>216</v>
      </c>
      <c r="AA373" s="346">
        <f t="shared" si="22"/>
        <v>4</v>
      </c>
      <c r="AB373" s="350">
        <f t="shared" si="23"/>
        <v>18890.495999999999</v>
      </c>
    </row>
    <row r="374" spans="1:28">
      <c r="A374" s="348">
        <f>'２斷絲.IAD.效率'!A374</f>
        <v>46152</v>
      </c>
      <c r="B374" s="338" t="str">
        <f>'２斷絲.IAD.效率'!B374</f>
        <v>A16</v>
      </c>
      <c r="C374" s="338" t="str">
        <f>'２斷絲.IAD.效率'!C374</f>
        <v>停機</v>
      </c>
      <c r="D374" s="338">
        <f>'２斷絲.IAD.效率'!D374</f>
        <v>0</v>
      </c>
      <c r="E374" s="349">
        <f>'２斷絲.IAD.效率'!J374</f>
        <v>0</v>
      </c>
      <c r="F374" s="349">
        <f>'２斷絲.IAD.效率'!K374</f>
        <v>0</v>
      </c>
      <c r="G374" s="349" t="str">
        <f>'２斷絲.IAD.效率'!L374</f>
        <v>停機</v>
      </c>
      <c r="H374" s="349">
        <f>'２斷絲.IAD.效率'!M374</f>
        <v>0</v>
      </c>
      <c r="I374" s="349">
        <f>'２斷絲.IAD.效率'!N374</f>
        <v>0</v>
      </c>
      <c r="J374" s="349">
        <f>'２斷絲.IAD.效率'!O374</f>
        <v>0</v>
      </c>
      <c r="K374" s="349" t="str">
        <f>'２斷絲.IAD.效率'!P374</f>
        <v>停機</v>
      </c>
      <c r="L374" s="349">
        <f>'２斷絲.IAD.效率'!Q374</f>
        <v>0</v>
      </c>
      <c r="M374" s="349">
        <f>'２斷絲.IAD.效率'!R374</f>
        <v>0</v>
      </c>
      <c r="N374" s="349">
        <f>'２斷絲.IAD.效率'!S374</f>
        <v>0</v>
      </c>
      <c r="O374" s="349" t="str">
        <f>'２斷絲.IAD.效率'!T374</f>
        <v>停機</v>
      </c>
      <c r="P374" s="349">
        <f>'２斷絲.IAD.效率'!U374</f>
        <v>0</v>
      </c>
      <c r="Q374" s="349">
        <f>'２斷絲.IAD.效率'!V374</f>
        <v>0</v>
      </c>
      <c r="R374" s="349">
        <f>'２斷絲.IAD.效率'!W374</f>
        <v>0</v>
      </c>
      <c r="S374" s="349" t="str">
        <f>'２斷絲.IAD.效率'!X374</f>
        <v>停機</v>
      </c>
      <c r="T374" s="349">
        <f>'２斷絲.IAD.效率'!Y374</f>
        <v>0</v>
      </c>
      <c r="U374" s="345" t="str">
        <f>IF(ISNA(VLOOKUP('２斷絲.IAD.效率'!C374,條件!$A$1:$J$1011,10,0)),"",(VLOOKUP('２斷絲.IAD.效率'!C374,條件!$A$1:$J$1011,10,0)))</f>
        <v/>
      </c>
      <c r="V374" s="346" t="str">
        <f>IF(ISNA(VLOOKUP(C374,條件!$A$1:$J$1011,8,0)),"",(VLOOKUP(C374,條件!$A$1:$J$1011,8,0)))</f>
        <v/>
      </c>
      <c r="W374" s="346" t="str">
        <f>IF(ISNA(VLOOKUP(V374,清單!$AG$1:$AH$19,2,1)),"",(VLOOKUP(V374,清單!$AG$1:$AH$19,2,1)))</f>
        <v/>
      </c>
      <c r="X374" s="346" t="str">
        <f>IF(ISNA(VLOOKUP(C374,條件!$A$1:$J$1011,9,0)),"",(VLOOKUP(C374,條件!$A$1:$J$1011,9,0)))</f>
        <v/>
      </c>
      <c r="Y374" s="346">
        <v>24</v>
      </c>
      <c r="Z374" s="346">
        <v>216</v>
      </c>
      <c r="AA374" s="346" t="str">
        <f t="shared" si="22"/>
        <v/>
      </c>
      <c r="AB374" s="350" t="str">
        <f t="shared" si="23"/>
        <v/>
      </c>
    </row>
    <row r="375" spans="1:28">
      <c r="A375" s="348">
        <f>'２斷絲.IAD.效率'!A375</f>
        <v>46152</v>
      </c>
      <c r="B375" s="338" t="str">
        <f>'２斷絲.IAD.效率'!B375</f>
        <v>A17</v>
      </c>
      <c r="C375" s="338" t="str">
        <f>'２斷絲.IAD.效率'!C375</f>
        <v>停機</v>
      </c>
      <c r="D375" s="338">
        <f>'２斷絲.IAD.效率'!D375</f>
        <v>0</v>
      </c>
      <c r="E375" s="349">
        <f>'２斷絲.IAD.效率'!J375</f>
        <v>0</v>
      </c>
      <c r="F375" s="349">
        <f>'２斷絲.IAD.效率'!K375</f>
        <v>0</v>
      </c>
      <c r="G375" s="349" t="str">
        <f>'２斷絲.IAD.效率'!L375</f>
        <v>停機</v>
      </c>
      <c r="H375" s="349">
        <f>'２斷絲.IAD.效率'!M375</f>
        <v>0</v>
      </c>
      <c r="I375" s="349">
        <f>'２斷絲.IAD.效率'!N375</f>
        <v>0</v>
      </c>
      <c r="J375" s="349">
        <f>'２斷絲.IAD.效率'!O375</f>
        <v>0</v>
      </c>
      <c r="K375" s="349" t="str">
        <f>'２斷絲.IAD.效率'!P375</f>
        <v>停機</v>
      </c>
      <c r="L375" s="349">
        <f>'２斷絲.IAD.效率'!Q375</f>
        <v>0</v>
      </c>
      <c r="M375" s="349">
        <f>'２斷絲.IAD.效率'!R375</f>
        <v>0</v>
      </c>
      <c r="N375" s="349">
        <f>'２斷絲.IAD.效率'!S375</f>
        <v>0</v>
      </c>
      <c r="O375" s="349" t="str">
        <f>'２斷絲.IAD.效率'!T375</f>
        <v>停機</v>
      </c>
      <c r="P375" s="349">
        <f>'２斷絲.IAD.效率'!U375</f>
        <v>0</v>
      </c>
      <c r="Q375" s="349">
        <f>'２斷絲.IAD.效率'!V375</f>
        <v>0</v>
      </c>
      <c r="R375" s="349">
        <f>'２斷絲.IAD.效率'!W375</f>
        <v>0</v>
      </c>
      <c r="S375" s="349" t="str">
        <f>'２斷絲.IAD.效率'!X375</f>
        <v>停機</v>
      </c>
      <c r="T375" s="349">
        <f>'２斷絲.IAD.效率'!Y375</f>
        <v>0</v>
      </c>
      <c r="U375" s="345" t="str">
        <f>IF(ISNA(VLOOKUP('２斷絲.IAD.效率'!C375,條件!$A$1:$J$1011,10,0)),"",(VLOOKUP('２斷絲.IAD.效率'!C375,條件!$A$1:$J$1011,10,0)))</f>
        <v/>
      </c>
      <c r="V375" s="346" t="str">
        <f>IF(ISNA(VLOOKUP(C375,條件!$A$1:$J$1011,8,0)),"",(VLOOKUP(C375,條件!$A$1:$J$1011,8,0)))</f>
        <v/>
      </c>
      <c r="W375" s="346" t="str">
        <f>IF(ISNA(VLOOKUP(V375,清單!$AG$1:$AH$19,2,1)),"",(VLOOKUP(V375,清單!$AG$1:$AH$19,2,1)))</f>
        <v/>
      </c>
      <c r="X375" s="346" t="str">
        <f>IF(ISNA(VLOOKUP(C375,條件!$A$1:$J$1011,9,0)),"",(VLOOKUP(C375,條件!$A$1:$J$1011,9,0)))</f>
        <v/>
      </c>
      <c r="Y375" s="346">
        <v>24</v>
      </c>
      <c r="Z375" s="346">
        <v>216</v>
      </c>
      <c r="AA375" s="346" t="str">
        <f t="shared" si="22"/>
        <v/>
      </c>
      <c r="AB375" s="350" t="str">
        <f t="shared" si="23"/>
        <v/>
      </c>
    </row>
    <row r="376" spans="1:28">
      <c r="A376" s="348">
        <f>'２斷絲.IAD.效率'!A376</f>
        <v>46152</v>
      </c>
      <c r="B376" s="338" t="str">
        <f>'２斷絲.IAD.效率'!B376</f>
        <v>A18</v>
      </c>
      <c r="C376" s="338" t="str">
        <f>'２斷絲.IAD.效率'!C376</f>
        <v>2F43K2</v>
      </c>
      <c r="D376" s="338" t="str">
        <f>'２斷絲.IAD.效率'!D376</f>
        <v>K</v>
      </c>
      <c r="E376" s="349">
        <f>'２斷絲.IAD.效率'!J376</f>
        <v>30</v>
      </c>
      <c r="F376" s="349">
        <f>'２斷絲.IAD.效率'!K376</f>
        <v>0</v>
      </c>
      <c r="G376" s="349">
        <f>'２斷絲.IAD.效率'!L376</f>
        <v>9428</v>
      </c>
      <c r="H376" s="349">
        <f>'２斷絲.IAD.效率'!M376</f>
        <v>8922</v>
      </c>
      <c r="I376" s="349">
        <f>'２斷絲.IAD.效率'!N376</f>
        <v>14</v>
      </c>
      <c r="J376" s="349">
        <f>'２斷絲.IAD.效率'!O376</f>
        <v>0</v>
      </c>
      <c r="K376" s="349">
        <f>'２斷絲.IAD.效率'!P376</f>
        <v>9111</v>
      </c>
      <c r="L376" s="349">
        <f>'２斷絲.IAD.效率'!Q376</f>
        <v>9070</v>
      </c>
      <c r="M376" s="349">
        <f>'２斷絲.IAD.效率'!R376</f>
        <v>24</v>
      </c>
      <c r="N376" s="349">
        <f>'２斷絲.IAD.效率'!S376</f>
        <v>0</v>
      </c>
      <c r="O376" s="349">
        <f>'２斷絲.IAD.效率'!T376</f>
        <v>8630</v>
      </c>
      <c r="P376" s="349">
        <f>'２斷絲.IAD.效率'!U376</f>
        <v>9302</v>
      </c>
      <c r="Q376" s="349">
        <f>'２斷絲.IAD.效率'!V376</f>
        <v>70</v>
      </c>
      <c r="R376" s="349">
        <f>'２斷絲.IAD.效率'!W376</f>
        <v>0</v>
      </c>
      <c r="S376" s="349">
        <f>'２斷絲.IAD.效率'!X376</f>
        <v>9267</v>
      </c>
      <c r="T376" s="349">
        <f>'２斷絲.IAD.效率'!Y376</f>
        <v>8909</v>
      </c>
      <c r="U376" s="345" t="str">
        <f>IF(ISNA(VLOOKUP('２斷絲.IAD.效率'!C376,條件!$A$1:$J$1011,10,0)),"",(VLOOKUP('２斷絲.IAD.效率'!C376,條件!$A$1:$J$1011,10,0)))</f>
        <v>低壓</v>
      </c>
      <c r="V376" s="346" t="str">
        <f>IF(ISNA(VLOOKUP(C376,條件!$A$1:$J$1011,8,0)),"",(VLOOKUP(C376,條件!$A$1:$J$1011,8,0)))</f>
        <v>P204</v>
      </c>
      <c r="W376" s="346">
        <f>IF(ISNA(VLOOKUP(V376,清單!$AG$1:$AH$19,2,1)),"",(VLOOKUP(V376,清單!$AG$1:$AH$19,2,1)))</f>
        <v>1.1890000000000001</v>
      </c>
      <c r="X376" s="346">
        <f>IF(ISNA(VLOOKUP(C376,條件!$A$1:$J$1011,9,0)),"",(VLOOKUP(C376,條件!$A$1:$J$1011,9,0)))</f>
        <v>2.2999999999999998</v>
      </c>
      <c r="Y376" s="346">
        <v>24</v>
      </c>
      <c r="Z376" s="346">
        <v>216</v>
      </c>
      <c r="AA376" s="346">
        <f t="shared" si="22"/>
        <v>3.3</v>
      </c>
      <c r="AB376" s="350">
        <f t="shared" si="23"/>
        <v>20340.460800000001</v>
      </c>
    </row>
    <row r="377" spans="1:28">
      <c r="A377" s="348">
        <f>'２斷絲.IAD.效率'!A377</f>
        <v>46152</v>
      </c>
      <c r="B377" s="338" t="str">
        <f>'２斷絲.IAD.效率'!B377</f>
        <v>A19</v>
      </c>
      <c r="C377" s="338" t="str">
        <f>'２斷絲.IAD.效率'!C377</f>
        <v>2F43M1</v>
      </c>
      <c r="D377" s="338">
        <f>'２斷絲.IAD.效率'!D377</f>
        <v>0</v>
      </c>
      <c r="E377" s="349">
        <f>'２斷絲.IAD.效率'!J377</f>
        <v>17</v>
      </c>
      <c r="F377" s="349">
        <f>'２斷絲.IAD.效率'!K377</f>
        <v>0</v>
      </c>
      <c r="G377" s="349">
        <f>'２斷絲.IAD.效率'!L377</f>
        <v>9112</v>
      </c>
      <c r="H377" s="349">
        <f>'２斷絲.IAD.效率'!M377</f>
        <v>9130</v>
      </c>
      <c r="I377" s="349">
        <f>'２斷絲.IAD.效率'!N377</f>
        <v>14</v>
      </c>
      <c r="J377" s="349">
        <f>'２斷絲.IAD.效率'!O377</f>
        <v>4</v>
      </c>
      <c r="K377" s="349">
        <f>'２斷絲.IAD.效率'!P377</f>
        <v>9428</v>
      </c>
      <c r="L377" s="349">
        <f>'２斷絲.IAD.效率'!Q377</f>
        <v>9117</v>
      </c>
      <c r="M377" s="349">
        <f>'２斷絲.IAD.效率'!R377</f>
        <v>9</v>
      </c>
      <c r="N377" s="349">
        <f>'２斷絲.IAD.效率'!S377</f>
        <v>0</v>
      </c>
      <c r="O377" s="349">
        <f>'２斷絲.IAD.效率'!T377</f>
        <v>9401</v>
      </c>
      <c r="P377" s="349">
        <f>'２斷絲.IAD.效率'!U377</f>
        <v>9247</v>
      </c>
      <c r="Q377" s="349">
        <f>'２斷絲.IAD.效率'!V377</f>
        <v>11</v>
      </c>
      <c r="R377" s="349">
        <f>'２斷絲.IAD.效率'!W377</f>
        <v>0</v>
      </c>
      <c r="S377" s="349">
        <f>'２斷絲.IAD.效率'!X377</f>
        <v>9375</v>
      </c>
      <c r="T377" s="349">
        <f>'２斷絲.IAD.效率'!Y377</f>
        <v>9295</v>
      </c>
      <c r="U377" s="345" t="str">
        <f>IF(ISNA(VLOOKUP('２斷絲.IAD.效率'!C377,條件!$A$1:$J$1011,10,0)),"",(VLOOKUP('２斷絲.IAD.效率'!C377,條件!$A$1:$J$1011,10,0)))</f>
        <v>低壓</v>
      </c>
      <c r="V377" s="346" t="str">
        <f>IF(ISNA(VLOOKUP(C377,條件!$A$1:$J$1011,8,0)),"",(VLOOKUP(C377,條件!$A$1:$J$1011,8,0)))</f>
        <v>P203</v>
      </c>
      <c r="W377" s="346">
        <f>IF(ISNA(VLOOKUP(V377,清單!$AG$1:$AH$19,2,1)),"",(VLOOKUP(V377,清單!$AG$1:$AH$19,2,1)))</f>
        <v>0.91100000000000003</v>
      </c>
      <c r="X377" s="346">
        <f>IF(ISNA(VLOOKUP(C377,條件!$A$1:$J$1011,9,0)),"",(VLOOKUP(C377,條件!$A$1:$J$1011,9,0)))</f>
        <v>1.9</v>
      </c>
      <c r="Y377" s="346">
        <v>24</v>
      </c>
      <c r="Z377" s="346">
        <v>216</v>
      </c>
      <c r="AA377" s="346">
        <f t="shared" si="22"/>
        <v>2.9</v>
      </c>
      <c r="AB377" s="350">
        <f t="shared" si="23"/>
        <v>13695.6096</v>
      </c>
    </row>
    <row r="378" spans="1:28">
      <c r="A378" s="348">
        <f>'２斷絲.IAD.效率'!A378</f>
        <v>46152</v>
      </c>
      <c r="B378" s="338" t="str">
        <f>'２斷絲.IAD.效率'!B378</f>
        <v>A20</v>
      </c>
      <c r="C378" s="338" t="str">
        <f>'２斷絲.IAD.效率'!C378</f>
        <v>停機</v>
      </c>
      <c r="D378" s="338">
        <f>'２斷絲.IAD.效率'!D378</f>
        <v>0</v>
      </c>
      <c r="E378" s="349">
        <f>'２斷絲.IAD.效率'!J378</f>
        <v>0</v>
      </c>
      <c r="F378" s="349">
        <f>'２斷絲.IAD.效率'!K378</f>
        <v>0</v>
      </c>
      <c r="G378" s="349" t="str">
        <f>'２斷絲.IAD.效率'!L378</f>
        <v>停機</v>
      </c>
      <c r="H378" s="349">
        <f>'２斷絲.IAD.效率'!M378</f>
        <v>0</v>
      </c>
      <c r="I378" s="349">
        <f>'２斷絲.IAD.效率'!N378</f>
        <v>0</v>
      </c>
      <c r="J378" s="349">
        <f>'２斷絲.IAD.效率'!O378</f>
        <v>0</v>
      </c>
      <c r="K378" s="349" t="str">
        <f>'２斷絲.IAD.效率'!P378</f>
        <v>停機</v>
      </c>
      <c r="L378" s="349">
        <f>'２斷絲.IAD.效率'!Q378</f>
        <v>0</v>
      </c>
      <c r="M378" s="349">
        <f>'２斷絲.IAD.效率'!R378</f>
        <v>0</v>
      </c>
      <c r="N378" s="349">
        <f>'２斷絲.IAD.效率'!S378</f>
        <v>0</v>
      </c>
      <c r="O378" s="349" t="str">
        <f>'２斷絲.IAD.效率'!T378</f>
        <v>停機</v>
      </c>
      <c r="P378" s="349">
        <f>'２斷絲.IAD.效率'!U378</f>
        <v>0</v>
      </c>
      <c r="Q378" s="349">
        <f>'２斷絲.IAD.效率'!V378</f>
        <v>0</v>
      </c>
      <c r="R378" s="349">
        <f>'２斷絲.IAD.效率'!W378</f>
        <v>0</v>
      </c>
      <c r="S378" s="349" t="str">
        <f>'２斷絲.IAD.效率'!X378</f>
        <v>停機</v>
      </c>
      <c r="T378" s="349">
        <f>'２斷絲.IAD.效率'!Y378</f>
        <v>0</v>
      </c>
      <c r="U378" s="345" t="str">
        <f>IF(ISNA(VLOOKUP('２斷絲.IAD.效率'!C378,條件!$A$1:$J$1011,10,0)),"",(VLOOKUP('２斷絲.IAD.效率'!C378,條件!$A$1:$J$1011,10,0)))</f>
        <v/>
      </c>
      <c r="V378" s="346" t="str">
        <f>IF(ISNA(VLOOKUP(C378,條件!$A$1:$J$1011,8,0)),"",(VLOOKUP(C378,條件!$A$1:$J$1011,8,0)))</f>
        <v/>
      </c>
      <c r="W378" s="346" t="str">
        <f>IF(ISNA(VLOOKUP(V378,清單!$AG$1:$AH$19,2,1)),"",(VLOOKUP(V378,清單!$AG$1:$AH$19,2,1)))</f>
        <v/>
      </c>
      <c r="X378" s="346" t="str">
        <f>IF(ISNA(VLOOKUP(C378,條件!$A$1:$J$1011,9,0)),"",(VLOOKUP(C378,條件!$A$1:$J$1011,9,0)))</f>
        <v/>
      </c>
      <c r="Y378" s="346">
        <v>24</v>
      </c>
      <c r="Z378" s="346">
        <v>216</v>
      </c>
      <c r="AA378" s="346" t="str">
        <f t="shared" si="22"/>
        <v/>
      </c>
      <c r="AB378" s="350" t="str">
        <f t="shared" si="23"/>
        <v/>
      </c>
    </row>
    <row r="379" spans="1:28">
      <c r="A379" s="348">
        <f>'２斷絲.IAD.效率'!A379</f>
        <v>46152</v>
      </c>
      <c r="B379" s="338" t="str">
        <f>'２斷絲.IAD.效率'!B379</f>
        <v>A21</v>
      </c>
      <c r="C379" s="338" t="str">
        <f>'２斷絲.IAD.效率'!C379</f>
        <v>2F29I1</v>
      </c>
      <c r="D379" s="338">
        <f>'２斷絲.IAD.效率'!D379</f>
        <v>0</v>
      </c>
      <c r="E379" s="349">
        <f>'２斷絲.IAD.效率'!J379</f>
        <v>21</v>
      </c>
      <c r="F379" s="349">
        <f>'２斷絲.IAD.效率'!K379</f>
        <v>2</v>
      </c>
      <c r="G379" s="349">
        <f>'２斷絲.IAD.效率'!L379</f>
        <v>7496</v>
      </c>
      <c r="H379" s="349">
        <f>'２斷絲.IAD.效率'!M379</f>
        <v>8127</v>
      </c>
      <c r="I379" s="349">
        <f>'２斷絲.IAD.效率'!N379</f>
        <v>12</v>
      </c>
      <c r="J379" s="349">
        <f>'２斷絲.IAD.效率'!O379</f>
        <v>1</v>
      </c>
      <c r="K379" s="349">
        <f>'２斷絲.IAD.效率'!P379</f>
        <v>7662</v>
      </c>
      <c r="L379" s="349">
        <f>'２斷絲.IAD.效率'!Q379</f>
        <v>8152</v>
      </c>
      <c r="M379" s="349">
        <f>'２斷絲.IAD.效率'!R379</f>
        <v>7</v>
      </c>
      <c r="N379" s="349">
        <f>'２斷絲.IAD.效率'!S379</f>
        <v>0</v>
      </c>
      <c r="O379" s="349">
        <f>'２斷絲.IAD.效率'!T379</f>
        <v>7683</v>
      </c>
      <c r="P379" s="349">
        <f>'２斷絲.IAD.效率'!U379</f>
        <v>8045</v>
      </c>
      <c r="Q379" s="349">
        <f>'２斷絲.IAD.效率'!V379</f>
        <v>21</v>
      </c>
      <c r="R379" s="349">
        <f>'２斷絲.IAD.效率'!W379</f>
        <v>0</v>
      </c>
      <c r="S379" s="349">
        <f>'２斷絲.IAD.效率'!X379</f>
        <v>7421</v>
      </c>
      <c r="T379" s="349">
        <f>'２斷絲.IAD.效率'!Y379</f>
        <v>8037</v>
      </c>
      <c r="U379" s="345" t="str">
        <f>IF(ISNA(VLOOKUP('２斷絲.IAD.效率'!C379,條件!$A$1:$J$1011,10,0)),"",(VLOOKUP('２斷絲.IAD.效率'!C379,條件!$A$1:$J$1011,10,0)))</f>
        <v>低壓</v>
      </c>
      <c r="V379" s="346" t="str">
        <f>IF(ISNA(VLOOKUP(C379,條件!$A$1:$J$1011,8,0)),"",(VLOOKUP(C379,條件!$A$1:$J$1011,8,0)))</f>
        <v>P123</v>
      </c>
      <c r="W379" s="346">
        <f>IF(ISNA(VLOOKUP(V379,清單!$AG$1:$AH$19,2,1)),"",(VLOOKUP(V379,清單!$AG$1:$AH$19,2,1)))</f>
        <v>0.66900000000000004</v>
      </c>
      <c r="X379" s="346">
        <f>IF(ISNA(VLOOKUP(C379,條件!$A$1:$J$1011,9,0)),"",(VLOOKUP(C379,條件!$A$1:$J$1011,9,0)))</f>
        <v>2.4</v>
      </c>
      <c r="Y379" s="346">
        <v>24</v>
      </c>
      <c r="Z379" s="346">
        <v>216</v>
      </c>
      <c r="AA379" s="346">
        <f t="shared" si="22"/>
        <v>3.4</v>
      </c>
      <c r="AB379" s="350">
        <f t="shared" si="23"/>
        <v>11791.526400000002</v>
      </c>
    </row>
    <row r="380" spans="1:28">
      <c r="A380" s="348">
        <f>'２斷絲.IAD.效率'!A380</f>
        <v>46152</v>
      </c>
      <c r="B380" s="338" t="str">
        <f>'２斷絲.IAD.效率'!B380</f>
        <v>A22</v>
      </c>
      <c r="C380" s="338" t="str">
        <f>'２斷絲.IAD.效率'!C380</f>
        <v>停機</v>
      </c>
      <c r="D380" s="338">
        <f>'２斷絲.IAD.效率'!D380</f>
        <v>0</v>
      </c>
      <c r="E380" s="349">
        <f>'２斷絲.IAD.效率'!J380</f>
        <v>0</v>
      </c>
      <c r="F380" s="349">
        <f>'２斷絲.IAD.效率'!K380</f>
        <v>0</v>
      </c>
      <c r="G380" s="349" t="str">
        <f>'２斷絲.IAD.效率'!L380</f>
        <v>停機</v>
      </c>
      <c r="H380" s="349">
        <f>'２斷絲.IAD.效率'!M380</f>
        <v>0</v>
      </c>
      <c r="I380" s="349">
        <f>'２斷絲.IAD.效率'!N380</f>
        <v>0</v>
      </c>
      <c r="J380" s="349">
        <f>'２斷絲.IAD.效率'!O380</f>
        <v>0</v>
      </c>
      <c r="K380" s="349" t="str">
        <f>'２斷絲.IAD.效率'!P380</f>
        <v>停機</v>
      </c>
      <c r="L380" s="349">
        <f>'２斷絲.IAD.效率'!Q380</f>
        <v>0</v>
      </c>
      <c r="M380" s="349">
        <f>'２斷絲.IAD.效率'!R380</f>
        <v>0</v>
      </c>
      <c r="N380" s="349">
        <f>'２斷絲.IAD.效率'!S380</f>
        <v>0</v>
      </c>
      <c r="O380" s="349" t="str">
        <f>'２斷絲.IAD.效率'!T380</f>
        <v>停機</v>
      </c>
      <c r="P380" s="349">
        <f>'２斷絲.IAD.效率'!U380</f>
        <v>0</v>
      </c>
      <c r="Q380" s="349">
        <f>'２斷絲.IAD.效率'!V380</f>
        <v>0</v>
      </c>
      <c r="R380" s="349">
        <f>'２斷絲.IAD.效率'!W380</f>
        <v>0</v>
      </c>
      <c r="S380" s="349" t="str">
        <f>'２斷絲.IAD.效率'!X380</f>
        <v>停機</v>
      </c>
      <c r="T380" s="349">
        <f>'２斷絲.IAD.效率'!Y380</f>
        <v>0</v>
      </c>
      <c r="U380" s="345" t="str">
        <f>IF(ISNA(VLOOKUP('２斷絲.IAD.效率'!C380,條件!$A$1:$J$1011,10,0)),"",(VLOOKUP('２斷絲.IAD.效率'!C380,條件!$A$1:$J$1011,10,0)))</f>
        <v/>
      </c>
      <c r="V380" s="346" t="str">
        <f>IF(ISNA(VLOOKUP(C380,條件!$A$1:$J$1011,8,0)),"",(VLOOKUP(C380,條件!$A$1:$J$1011,8,0)))</f>
        <v/>
      </c>
      <c r="W380" s="346" t="str">
        <f>IF(ISNA(VLOOKUP(V380,清單!$AG$1:$AH$19,2,1)),"",(VLOOKUP(V380,清單!$AG$1:$AH$19,2,1)))</f>
        <v/>
      </c>
      <c r="X380" s="346" t="str">
        <f>IF(ISNA(VLOOKUP(C380,條件!$A$1:$J$1011,9,0)),"",(VLOOKUP(C380,條件!$A$1:$J$1011,9,0)))</f>
        <v/>
      </c>
      <c r="Y380" s="346">
        <v>24</v>
      </c>
      <c r="Z380" s="346">
        <v>216</v>
      </c>
      <c r="AA380" s="346" t="str">
        <f t="shared" si="22"/>
        <v/>
      </c>
      <c r="AB380" s="350" t="str">
        <f t="shared" si="23"/>
        <v/>
      </c>
    </row>
    <row r="381" spans="1:28">
      <c r="A381" s="348">
        <f>'２斷絲.IAD.效率'!A381</f>
        <v>46152</v>
      </c>
      <c r="B381" s="338" t="str">
        <f>'２斷絲.IAD.效率'!B381</f>
        <v>A23</v>
      </c>
      <c r="C381" s="338" t="str">
        <f>'２斷絲.IAD.效率'!C381</f>
        <v>停機</v>
      </c>
      <c r="D381" s="338">
        <f>'２斷絲.IAD.效率'!D381</f>
        <v>0</v>
      </c>
      <c r="E381" s="349">
        <f>'２斷絲.IAD.效率'!J381</f>
        <v>0</v>
      </c>
      <c r="F381" s="349">
        <f>'２斷絲.IAD.效率'!K381</f>
        <v>0</v>
      </c>
      <c r="G381" s="349" t="str">
        <f>'２斷絲.IAD.效率'!L381</f>
        <v>停機</v>
      </c>
      <c r="H381" s="349">
        <f>'２斷絲.IAD.效率'!M381</f>
        <v>0</v>
      </c>
      <c r="I381" s="349">
        <f>'２斷絲.IAD.效率'!N381</f>
        <v>0</v>
      </c>
      <c r="J381" s="349">
        <f>'２斷絲.IAD.效率'!O381</f>
        <v>0</v>
      </c>
      <c r="K381" s="349" t="str">
        <f>'２斷絲.IAD.效率'!P381</f>
        <v>停機</v>
      </c>
      <c r="L381" s="349">
        <f>'２斷絲.IAD.效率'!Q381</f>
        <v>0</v>
      </c>
      <c r="M381" s="349">
        <f>'２斷絲.IAD.效率'!R381</f>
        <v>0</v>
      </c>
      <c r="N381" s="349">
        <f>'２斷絲.IAD.效率'!S381</f>
        <v>0</v>
      </c>
      <c r="O381" s="349" t="str">
        <f>'２斷絲.IAD.效率'!T381</f>
        <v>停機</v>
      </c>
      <c r="P381" s="349">
        <f>'２斷絲.IAD.效率'!U381</f>
        <v>0</v>
      </c>
      <c r="Q381" s="349">
        <f>'２斷絲.IAD.效率'!V381</f>
        <v>0</v>
      </c>
      <c r="R381" s="349">
        <f>'２斷絲.IAD.效率'!W381</f>
        <v>0</v>
      </c>
      <c r="S381" s="349" t="str">
        <f>'２斷絲.IAD.效率'!X381</f>
        <v>停機</v>
      </c>
      <c r="T381" s="349">
        <f>'２斷絲.IAD.效率'!Y381</f>
        <v>0</v>
      </c>
      <c r="U381" s="345" t="str">
        <f>IF(ISNA(VLOOKUP('２斷絲.IAD.效率'!C381,條件!$A$1:$J$1011,10,0)),"",(VLOOKUP('２斷絲.IAD.效率'!C381,條件!$A$1:$J$1011,10,0)))</f>
        <v/>
      </c>
      <c r="V381" s="346" t="str">
        <f>IF(ISNA(VLOOKUP(C381,條件!$A$1:$J$1011,8,0)),"",(VLOOKUP(C381,條件!$A$1:$J$1011,8,0)))</f>
        <v/>
      </c>
      <c r="W381" s="346" t="str">
        <f>IF(ISNA(VLOOKUP(V381,清單!$AG$1:$AH$19,2,1)),"",(VLOOKUP(V381,清單!$AG$1:$AH$19,2,1)))</f>
        <v/>
      </c>
      <c r="X381" s="346" t="str">
        <f>IF(ISNA(VLOOKUP(C381,條件!$A$1:$J$1011,9,0)),"",(VLOOKUP(C381,條件!$A$1:$J$1011,9,0)))</f>
        <v/>
      </c>
      <c r="Y381" s="346">
        <v>24</v>
      </c>
      <c r="Z381" s="346">
        <v>216</v>
      </c>
      <c r="AA381" s="346" t="str">
        <f t="shared" si="22"/>
        <v/>
      </c>
      <c r="AB381" s="350" t="str">
        <f t="shared" si="23"/>
        <v/>
      </c>
    </row>
    <row r="382" spans="1:28">
      <c r="A382" s="348">
        <f>'２斷絲.IAD.效率'!A382</f>
        <v>46152</v>
      </c>
      <c r="B382" s="338" t="str">
        <f>'２斷絲.IAD.效率'!B382</f>
        <v>A24</v>
      </c>
      <c r="C382" s="338" t="str">
        <f>'２斷絲.IAD.效率'!C382</f>
        <v>2F6IC1</v>
      </c>
      <c r="D382" s="338">
        <f>'２斷絲.IAD.效率'!D382</f>
        <v>0</v>
      </c>
      <c r="E382" s="349">
        <f>'２斷絲.IAD.效率'!J382</f>
        <v>24</v>
      </c>
      <c r="F382" s="349">
        <f>'２斷絲.IAD.效率'!K382</f>
        <v>0</v>
      </c>
      <c r="G382" s="349">
        <f>'２斷絲.IAD.效率'!L382</f>
        <v>8378</v>
      </c>
      <c r="H382" s="349">
        <f>'２斷絲.IAD.效率'!M382</f>
        <v>9027</v>
      </c>
      <c r="I382" s="349">
        <f>'２斷絲.IAD.效率'!N382</f>
        <v>20</v>
      </c>
      <c r="J382" s="349">
        <f>'２斷絲.IAD.效率'!O382</f>
        <v>0</v>
      </c>
      <c r="K382" s="349">
        <f>'２斷絲.IAD.效率'!P382</f>
        <v>8581</v>
      </c>
      <c r="L382" s="349">
        <f>'２斷絲.IAD.效率'!Q382</f>
        <v>9194</v>
      </c>
      <c r="M382" s="349">
        <f>'２斷絲.IAD.效率'!R382</f>
        <v>14</v>
      </c>
      <c r="N382" s="349">
        <f>'２斷絲.IAD.效率'!S382</f>
        <v>0</v>
      </c>
      <c r="O382" s="349">
        <f>'２斷絲.IAD.效率'!T382</f>
        <v>8629</v>
      </c>
      <c r="P382" s="349">
        <f>'２斷絲.IAD.效率'!U382</f>
        <v>9320</v>
      </c>
      <c r="Q382" s="349">
        <f>'２斷絲.IAD.效率'!V382</f>
        <v>16</v>
      </c>
      <c r="R382" s="349">
        <f>'２斷絲.IAD.效率'!W382</f>
        <v>2</v>
      </c>
      <c r="S382" s="349">
        <f>'２斷絲.IAD.效率'!X382</f>
        <v>8813</v>
      </c>
      <c r="T382" s="349">
        <f>'２斷絲.IAD.效率'!Y382</f>
        <v>9554</v>
      </c>
      <c r="U382" s="345" t="str">
        <f>IF(ISNA(VLOOKUP('２斷絲.IAD.效率'!C382,條件!$A$1:$J$1011,10,0)),"",(VLOOKUP('２斷絲.IAD.效率'!C382,條件!$A$1:$J$1011,10,0)))</f>
        <v>低壓</v>
      </c>
      <c r="V382" s="346" t="str">
        <f>IF(ISNA(VLOOKUP(C382,條件!$A$1:$J$1011,8,0)),"",(VLOOKUP(C382,條件!$A$1:$J$1011,8,0)))</f>
        <v>P227</v>
      </c>
      <c r="W382" s="346">
        <f>IF(ISNA(VLOOKUP(V382,清單!$AG$1:$AH$19,2,1)),"",(VLOOKUP(V382,清單!$AG$1:$AH$19,2,1)))</f>
        <v>1.859</v>
      </c>
      <c r="X382" s="346">
        <f>IF(ISNA(VLOOKUP(C382,條件!$A$1:$J$1011,9,0)),"",(VLOOKUP(C382,條件!$A$1:$J$1011,9,0)))</f>
        <v>1.6</v>
      </c>
      <c r="Y382" s="346">
        <v>24</v>
      </c>
      <c r="Z382" s="346">
        <v>216</v>
      </c>
      <c r="AA382" s="346">
        <f t="shared" si="22"/>
        <v>2.6</v>
      </c>
      <c r="AB382" s="350">
        <f t="shared" si="23"/>
        <v>25056.345600000001</v>
      </c>
    </row>
    <row r="383" spans="1:28">
      <c r="A383" s="348">
        <f>'２斷絲.IAD.效率'!A383</f>
        <v>46152</v>
      </c>
      <c r="B383" s="338" t="str">
        <f>'２斷絲.IAD.效率'!B383</f>
        <v>J07</v>
      </c>
      <c r="C383" s="338" t="str">
        <f>'２斷絲.IAD.效率'!C383</f>
        <v>停機</v>
      </c>
      <c r="D383" s="338">
        <f>'２斷絲.IAD.效率'!D383</f>
        <v>0</v>
      </c>
      <c r="E383" s="349">
        <f>'２斷絲.IAD.效率'!J383</f>
        <v>0</v>
      </c>
      <c r="F383" s="349">
        <f>'２斷絲.IAD.效率'!K383</f>
        <v>0</v>
      </c>
      <c r="G383" s="349" t="str">
        <f>'２斷絲.IAD.效率'!L383</f>
        <v>停機</v>
      </c>
      <c r="H383" s="349">
        <f>'２斷絲.IAD.效率'!M383</f>
        <v>0</v>
      </c>
      <c r="I383" s="349">
        <f>'２斷絲.IAD.效率'!N383</f>
        <v>0</v>
      </c>
      <c r="J383" s="349">
        <f>'２斷絲.IAD.效率'!O383</f>
        <v>0</v>
      </c>
      <c r="K383" s="349" t="str">
        <f>'２斷絲.IAD.效率'!P383</f>
        <v>停機</v>
      </c>
      <c r="L383" s="349">
        <f>'２斷絲.IAD.效率'!Q383</f>
        <v>0</v>
      </c>
      <c r="M383" s="349">
        <f>'２斷絲.IAD.效率'!R383</f>
        <v>0</v>
      </c>
      <c r="N383" s="349">
        <f>'２斷絲.IAD.效率'!S383</f>
        <v>0</v>
      </c>
      <c r="O383" s="349" t="str">
        <f>'２斷絲.IAD.效率'!T383</f>
        <v>停機</v>
      </c>
      <c r="P383" s="349">
        <f>'２斷絲.IAD.效率'!U383</f>
        <v>0</v>
      </c>
      <c r="Q383" s="349">
        <f>'２斷絲.IAD.效率'!V383</f>
        <v>0</v>
      </c>
      <c r="R383" s="349">
        <f>'２斷絲.IAD.效率'!W383</f>
        <v>0</v>
      </c>
      <c r="S383" s="349" t="str">
        <f>'２斷絲.IAD.效率'!X383</f>
        <v>停機</v>
      </c>
      <c r="T383" s="349">
        <f>'２斷絲.IAD.效率'!Y383</f>
        <v>0</v>
      </c>
      <c r="U383" s="345" t="str">
        <f>IF(ISNA(VLOOKUP('２斷絲.IAD.效率'!C383,條件!$A$1:$J$1011,10,0)),"",(VLOOKUP('２斷絲.IAD.效率'!C383,條件!$A$1:$J$1011,10,0)))</f>
        <v/>
      </c>
      <c r="V383" s="346" t="str">
        <f>IF(ISNA(VLOOKUP(C383,條件!$A$1:$J$1011,8,0)),"",(VLOOKUP(C383,條件!$A$1:$J$1011,8,0)))</f>
        <v/>
      </c>
      <c r="W383" s="346" t="str">
        <f>IF(ISNA(VLOOKUP(V383,清單!$AG$1:$AH$19,2,1)),"",(VLOOKUP(V383,清單!$AG$1:$AH$19,2,1)))</f>
        <v/>
      </c>
      <c r="X383" s="346" t="str">
        <f>IF(ISNA(VLOOKUP(C383,條件!$A$1:$J$1011,9,0)),"",(VLOOKUP(C383,條件!$A$1:$J$1011,9,0)))</f>
        <v/>
      </c>
      <c r="Y383" s="346">
        <v>24</v>
      </c>
      <c r="Z383" s="346">
        <v>216</v>
      </c>
      <c r="AA383" s="346" t="str">
        <f t="shared" si="22"/>
        <v/>
      </c>
      <c r="AB383" s="350" t="str">
        <f t="shared" si="23"/>
        <v/>
      </c>
    </row>
    <row r="384" spans="1:28">
      <c r="A384" s="348">
        <f>'２斷絲.IAD.效率'!A384</f>
        <v>46152</v>
      </c>
      <c r="B384" s="338" t="str">
        <f>'２斷絲.IAD.效率'!B384</f>
        <v>J08</v>
      </c>
      <c r="C384" s="338" t="str">
        <f>'２斷絲.IAD.效率'!C384</f>
        <v>2F6IF2</v>
      </c>
      <c r="D384" s="338" t="str">
        <f>'２斷絲.IAD.效率'!D384</f>
        <v>K</v>
      </c>
      <c r="E384" s="349">
        <f>'２斷絲.IAD.效率'!J384</f>
        <v>76</v>
      </c>
      <c r="F384" s="349">
        <f>'２斷絲.IAD.效率'!K384</f>
        <v>10</v>
      </c>
      <c r="G384" s="349">
        <f>'２斷絲.IAD.效率'!L384</f>
        <v>7830</v>
      </c>
      <c r="H384" s="349">
        <f>'２斷絲.IAD.效率'!M384</f>
        <v>0</v>
      </c>
      <c r="I384" s="349">
        <f>'２斷絲.IAD.效率'!N384</f>
        <v>21</v>
      </c>
      <c r="J384" s="349">
        <f>'２斷絲.IAD.效率'!O384</f>
        <v>3</v>
      </c>
      <c r="K384" s="349">
        <f>'２斷絲.IAD.效率'!P384</f>
        <v>8050</v>
      </c>
      <c r="L384" s="349">
        <f>'２斷絲.IAD.效率'!Q384</f>
        <v>0</v>
      </c>
      <c r="M384" s="349">
        <f>'２斷絲.IAD.效率'!R384</f>
        <v>19</v>
      </c>
      <c r="N384" s="349">
        <f>'２斷絲.IAD.效率'!S384</f>
        <v>6</v>
      </c>
      <c r="O384" s="349">
        <f>'２斷絲.IAD.效率'!T384</f>
        <v>7990</v>
      </c>
      <c r="P384" s="349">
        <f>'２斷絲.IAD.效率'!U384</f>
        <v>0</v>
      </c>
      <c r="Q384" s="349">
        <f>'２斷絲.IAD.效率'!V384</f>
        <v>54</v>
      </c>
      <c r="R384" s="349">
        <f>'２斷絲.IAD.效率'!W384</f>
        <v>4</v>
      </c>
      <c r="S384" s="349">
        <f>'２斷絲.IAD.效率'!X384</f>
        <v>7720</v>
      </c>
      <c r="T384" s="349">
        <f>'２斷絲.IAD.效率'!Y384</f>
        <v>0</v>
      </c>
      <c r="U384" s="345" t="str">
        <f>IF(ISNA(VLOOKUP('２斷絲.IAD.效率'!C384,條件!$A$1:$J$1011,10,0)),"",(VLOOKUP('２斷絲.IAD.效率'!C384,條件!$A$1:$J$1011,10,0)))</f>
        <v>低壓</v>
      </c>
      <c r="V384" s="346" t="str">
        <f>IF(ISNA(VLOOKUP(C384,條件!$A$1:$J$1011,8,0)),"",(VLOOKUP(C384,條件!$A$1:$J$1011,8,0)))</f>
        <v>P227</v>
      </c>
      <c r="W384" s="346">
        <f>IF(ISNA(VLOOKUP(V384,清單!$AG$1:$AH$19,2,1)),"",(VLOOKUP(V384,清單!$AG$1:$AH$19,2,1)))</f>
        <v>1.859</v>
      </c>
      <c r="X384" s="346">
        <f>IF(ISNA(VLOOKUP(C384,條件!$A$1:$J$1011,9,0)),"",(VLOOKUP(C384,條件!$A$1:$J$1011,9,0)))</f>
        <v>2</v>
      </c>
      <c r="Y384" s="346">
        <v>24</v>
      </c>
      <c r="Z384" s="346">
        <v>216</v>
      </c>
      <c r="AA384" s="346">
        <f t="shared" si="22"/>
        <v>3</v>
      </c>
      <c r="AB384" s="350">
        <f t="shared" si="23"/>
        <v>28911.168000000001</v>
      </c>
    </row>
    <row r="385" spans="1:28">
      <c r="A385" s="348">
        <f>'２斷絲.IAD.效率'!A385</f>
        <v>46152</v>
      </c>
      <c r="B385" s="338" t="str">
        <f>'２斷絲.IAD.效率'!B385</f>
        <v>J09</v>
      </c>
      <c r="C385" s="338" t="str">
        <f>'２斷絲.IAD.效率'!C385</f>
        <v>停機</v>
      </c>
      <c r="D385" s="338">
        <f>'２斷絲.IAD.效率'!D385</f>
        <v>0</v>
      </c>
      <c r="E385" s="349">
        <f>'２斷絲.IAD.效率'!J385</f>
        <v>0</v>
      </c>
      <c r="F385" s="349">
        <f>'２斷絲.IAD.效率'!K385</f>
        <v>0</v>
      </c>
      <c r="G385" s="349" t="str">
        <f>'２斷絲.IAD.效率'!L385</f>
        <v>停機</v>
      </c>
      <c r="H385" s="349">
        <f>'２斷絲.IAD.效率'!M385</f>
        <v>0</v>
      </c>
      <c r="I385" s="349">
        <f>'２斷絲.IAD.效率'!N385</f>
        <v>0</v>
      </c>
      <c r="J385" s="349">
        <f>'２斷絲.IAD.效率'!O385</f>
        <v>0</v>
      </c>
      <c r="K385" s="349" t="str">
        <f>'２斷絲.IAD.效率'!P385</f>
        <v>停機</v>
      </c>
      <c r="L385" s="349">
        <f>'２斷絲.IAD.效率'!Q385</f>
        <v>0</v>
      </c>
      <c r="M385" s="349">
        <f>'２斷絲.IAD.效率'!R385</f>
        <v>0</v>
      </c>
      <c r="N385" s="349">
        <f>'２斷絲.IAD.效率'!S385</f>
        <v>0</v>
      </c>
      <c r="O385" s="349" t="str">
        <f>'２斷絲.IAD.效率'!T385</f>
        <v>停機</v>
      </c>
      <c r="P385" s="349">
        <f>'２斷絲.IAD.效率'!U385</f>
        <v>0</v>
      </c>
      <c r="Q385" s="349">
        <f>'２斷絲.IAD.效率'!V385</f>
        <v>0</v>
      </c>
      <c r="R385" s="349">
        <f>'２斷絲.IAD.效率'!W385</f>
        <v>0</v>
      </c>
      <c r="S385" s="349" t="str">
        <f>'２斷絲.IAD.效率'!X385</f>
        <v>停機</v>
      </c>
      <c r="T385" s="349">
        <f>'２斷絲.IAD.效率'!Y385</f>
        <v>0</v>
      </c>
      <c r="U385" s="345" t="str">
        <f>IF(ISNA(VLOOKUP('２斷絲.IAD.效率'!C385,條件!$A$1:$J$1011,10,0)),"",(VLOOKUP('２斷絲.IAD.效率'!C385,條件!$A$1:$J$1011,10,0)))</f>
        <v/>
      </c>
      <c r="V385" s="346" t="str">
        <f>IF(ISNA(VLOOKUP(C385,條件!$A$1:$J$1011,8,0)),"",(VLOOKUP(C385,條件!$A$1:$J$1011,8,0)))</f>
        <v/>
      </c>
      <c r="W385" s="346" t="str">
        <f>IF(ISNA(VLOOKUP(V385,清單!$AG$1:$AH$19,2,1)),"",(VLOOKUP(V385,清單!$AG$1:$AH$19,2,1)))</f>
        <v/>
      </c>
      <c r="X385" s="346" t="str">
        <f>IF(ISNA(VLOOKUP(C385,條件!$A$1:$J$1011,9,0)),"",(VLOOKUP(C385,條件!$A$1:$J$1011,9,0)))</f>
        <v/>
      </c>
      <c r="Y385" s="346">
        <v>24</v>
      </c>
      <c r="Z385" s="346">
        <v>216</v>
      </c>
      <c r="AA385" s="346" t="str">
        <f t="shared" si="22"/>
        <v/>
      </c>
      <c r="AB385" s="350" t="str">
        <f t="shared" si="23"/>
        <v/>
      </c>
    </row>
    <row r="386" spans="1:28">
      <c r="A386" s="348">
        <f>'２斷絲.IAD.效率'!A386</f>
        <v>46152</v>
      </c>
      <c r="B386" s="338" t="str">
        <f>'２斷絲.IAD.效率'!B386</f>
        <v>T01</v>
      </c>
      <c r="C386" s="338" t="str">
        <f>'２斷絲.IAD.效率'!C386</f>
        <v>2F6IG2</v>
      </c>
      <c r="D386" s="338" t="str">
        <f>'２斷絲.IAD.效率'!D386</f>
        <v>K</v>
      </c>
      <c r="E386" s="349">
        <f>'２斷絲.IAD.效率'!J386</f>
        <v>38</v>
      </c>
      <c r="F386" s="349">
        <f>'２斷絲.IAD.效率'!K386</f>
        <v>0</v>
      </c>
      <c r="G386" s="349">
        <f>'２斷絲.IAD.效率'!L386</f>
        <v>8430</v>
      </c>
      <c r="H386" s="349">
        <f>'２斷絲.IAD.效率'!M386</f>
        <v>9350</v>
      </c>
      <c r="I386" s="349">
        <f>'２斷絲.IAD.效率'!N386</f>
        <v>22</v>
      </c>
      <c r="J386" s="349">
        <f>'２斷絲.IAD.效率'!O386</f>
        <v>0</v>
      </c>
      <c r="K386" s="349">
        <f>'２斷絲.IAD.效率'!P386</f>
        <v>8520</v>
      </c>
      <c r="L386" s="349">
        <f>'２斷絲.IAD.效率'!Q386</f>
        <v>9170</v>
      </c>
      <c r="M386" s="349">
        <f>'２斷絲.IAD.效率'!R386</f>
        <v>30</v>
      </c>
      <c r="N386" s="349">
        <f>'２斷絲.IAD.效率'!S386</f>
        <v>0</v>
      </c>
      <c r="O386" s="349">
        <f>'２斷絲.IAD.效率'!T386</f>
        <v>8800</v>
      </c>
      <c r="P386" s="349">
        <f>'２斷絲.IAD.效率'!U386</f>
        <v>8980</v>
      </c>
      <c r="Q386" s="349">
        <f>'２斷絲.IAD.效率'!V386</f>
        <v>44</v>
      </c>
      <c r="R386" s="349">
        <f>'２斷絲.IAD.效率'!W386</f>
        <v>0</v>
      </c>
      <c r="S386" s="349">
        <f>'２斷絲.IAD.效率'!X386</f>
        <v>9260</v>
      </c>
      <c r="T386" s="349">
        <f>'２斷絲.IAD.效率'!Y386</f>
        <v>9720</v>
      </c>
      <c r="U386" s="345" t="str">
        <f>IF(ISNA(VLOOKUP('２斷絲.IAD.效率'!C386,條件!$A$1:$J$1011,10,0)),"",(VLOOKUP('２斷絲.IAD.效率'!C386,條件!$A$1:$J$1011,10,0)))</f>
        <v>高壓</v>
      </c>
      <c r="V386" s="346" t="str">
        <f>IF(ISNA(VLOOKUP(C386,條件!$A$1:$J$1011,8,0)),"",(VLOOKUP(C386,條件!$A$1:$J$1011,8,0)))</f>
        <v>P204</v>
      </c>
      <c r="W386" s="346">
        <f>IF(ISNA(VLOOKUP(V386,清單!$AG$1:$AH$19,2,1)),"",(VLOOKUP(V386,清單!$AG$1:$AH$19,2,1)))</f>
        <v>1.1890000000000001</v>
      </c>
      <c r="X386" s="346">
        <f>IF(ISNA(VLOOKUP(C386,條件!$A$1:$J$1011,9,0)),"",(VLOOKUP(C386,條件!$A$1:$J$1011,9,0)))</f>
        <v>2.9</v>
      </c>
      <c r="Y386" s="346">
        <v>24</v>
      </c>
      <c r="Z386" s="346">
        <v>216</v>
      </c>
      <c r="AA386" s="346">
        <f t="shared" si="22"/>
        <v>3.9</v>
      </c>
      <c r="AB386" s="350">
        <f t="shared" si="23"/>
        <v>24038.7264</v>
      </c>
    </row>
    <row r="387" spans="1:28">
      <c r="A387" s="348">
        <f>'２斷絲.IAD.效率'!A387</f>
        <v>46152</v>
      </c>
      <c r="B387" s="338" t="str">
        <f>'２斷絲.IAD.效率'!B387</f>
        <v>T02</v>
      </c>
      <c r="C387" s="338" t="str">
        <f>'２斷絲.IAD.效率'!C387</f>
        <v>2F6IE2</v>
      </c>
      <c r="D387" s="338" t="str">
        <f>'２斷絲.IAD.效率'!D387</f>
        <v>K</v>
      </c>
      <c r="E387" s="349">
        <f>'２斷絲.IAD.效率'!J387</f>
        <v>25</v>
      </c>
      <c r="F387" s="349">
        <f>'２斷絲.IAD.效率'!K387</f>
        <v>0</v>
      </c>
      <c r="G387" s="349">
        <f>'２斷絲.IAD.效率'!L387</f>
        <v>9540</v>
      </c>
      <c r="H387" s="349">
        <f>'２斷絲.IAD.效率'!M387</f>
        <v>9170</v>
      </c>
      <c r="I387" s="349">
        <f>'２斷絲.IAD.效率'!N387</f>
        <v>9</v>
      </c>
      <c r="J387" s="349">
        <f>'２斷絲.IAD.效率'!O387</f>
        <v>0</v>
      </c>
      <c r="K387" s="349">
        <f>'２斷絲.IAD.效率'!P387</f>
        <v>9810</v>
      </c>
      <c r="L387" s="349">
        <f>'２斷絲.IAD.效率'!Q387</f>
        <v>9070</v>
      </c>
      <c r="M387" s="349">
        <f>'２斷絲.IAD.效率'!R387</f>
        <v>10</v>
      </c>
      <c r="N387" s="349">
        <f>'２斷絲.IAD.效率'!S387</f>
        <v>0</v>
      </c>
      <c r="O387" s="349">
        <f>'２斷絲.IAD.效率'!T387</f>
        <v>9170</v>
      </c>
      <c r="P387" s="349">
        <f>'２斷絲.IAD.效率'!U387</f>
        <v>8060</v>
      </c>
      <c r="Q387" s="349">
        <f>'２斷絲.IAD.效率'!V387</f>
        <v>58</v>
      </c>
      <c r="R387" s="349">
        <f>'２斷絲.IAD.效率'!W387</f>
        <v>0</v>
      </c>
      <c r="S387" s="349">
        <f>'２斷絲.IAD.效率'!X387</f>
        <v>9630</v>
      </c>
      <c r="T387" s="349">
        <f>'２斷絲.IAD.效率'!Y387</f>
        <v>9170</v>
      </c>
      <c r="U387" s="345" t="str">
        <f>IF(ISNA(VLOOKUP('２斷絲.IAD.效率'!C387,條件!$A$1:$J$1011,10,0)),"",(VLOOKUP('２斷絲.IAD.效率'!C387,條件!$A$1:$J$1011,10,0)))</f>
        <v>低壓</v>
      </c>
      <c r="V387" s="346" t="str">
        <f>IF(ISNA(VLOOKUP(C387,條件!$A$1:$J$1011,8,0)),"",(VLOOKUP(C387,條件!$A$1:$J$1011,8,0)))</f>
        <v>P204</v>
      </c>
      <c r="W387" s="346">
        <f>IF(ISNA(VLOOKUP(V387,清單!$AG$1:$AH$19,2,1)),"",(VLOOKUP(V387,清單!$AG$1:$AH$19,2,1)))</f>
        <v>1.1890000000000001</v>
      </c>
      <c r="X387" s="346">
        <f>IF(ISNA(VLOOKUP(C387,條件!$A$1:$J$1011,9,0)),"",(VLOOKUP(C387,條件!$A$1:$J$1011,9,0)))</f>
        <v>2.9</v>
      </c>
      <c r="Y387" s="346">
        <v>24</v>
      </c>
      <c r="Z387" s="346">
        <v>216</v>
      </c>
      <c r="AA387" s="346">
        <f t="shared" si="22"/>
        <v>3.9</v>
      </c>
      <c r="AB387" s="350">
        <f t="shared" si="23"/>
        <v>24038.7264</v>
      </c>
    </row>
    <row r="388" spans="1:28">
      <c r="A388" s="348">
        <f>'２斷絲.IAD.效率'!A388</f>
        <v>46152</v>
      </c>
      <c r="B388" s="338" t="str">
        <f>'２斷絲.IAD.效率'!B388</f>
        <v>T03</v>
      </c>
      <c r="C388" s="338" t="str">
        <f>'２斷絲.IAD.效率'!C388</f>
        <v>2F6IB1</v>
      </c>
      <c r="D388" s="338">
        <f>'２斷絲.IAD.效率'!D388</f>
        <v>0</v>
      </c>
      <c r="E388" s="349">
        <f>'２斷絲.IAD.效率'!J388</f>
        <v>25</v>
      </c>
      <c r="F388" s="349">
        <f>'２斷絲.IAD.效率'!K388</f>
        <v>0</v>
      </c>
      <c r="G388" s="349">
        <f>'２斷絲.IAD.效率'!L388</f>
        <v>9070</v>
      </c>
      <c r="H388" s="349">
        <f>'２斷絲.IAD.效率'!M388</f>
        <v>0</v>
      </c>
      <c r="I388" s="349">
        <f>'２斷絲.IAD.效率'!N388</f>
        <v>10</v>
      </c>
      <c r="J388" s="349">
        <f>'２斷絲.IAD.效率'!O388</f>
        <v>0</v>
      </c>
      <c r="K388" s="349">
        <f>'２斷絲.IAD.效率'!P388</f>
        <v>9260</v>
      </c>
      <c r="L388" s="349">
        <f>'２斷絲.IAD.效率'!Q388</f>
        <v>0</v>
      </c>
      <c r="M388" s="349">
        <f>'２斷絲.IAD.效率'!R388</f>
        <v>4</v>
      </c>
      <c r="N388" s="349">
        <f>'２斷絲.IAD.效率'!S388</f>
        <v>0</v>
      </c>
      <c r="O388" s="349">
        <f>'２斷絲.IAD.效率'!T388</f>
        <v>9260</v>
      </c>
      <c r="P388" s="349">
        <f>'２斷絲.IAD.效率'!U388</f>
        <v>0</v>
      </c>
      <c r="Q388" s="349">
        <f>'２斷絲.IAD.效率'!V388</f>
        <v>48</v>
      </c>
      <c r="R388" s="349">
        <f>'２斷絲.IAD.效率'!W388</f>
        <v>0</v>
      </c>
      <c r="S388" s="349">
        <f>'２斷絲.IAD.效率'!X388</f>
        <v>9350</v>
      </c>
      <c r="T388" s="349">
        <f>'２斷絲.IAD.效率'!Y388</f>
        <v>0</v>
      </c>
      <c r="U388" s="345" t="str">
        <f>IF(ISNA(VLOOKUP('２斷絲.IAD.效率'!C388,條件!$A$1:$J$1011,10,0)),"",(VLOOKUP('２斷絲.IAD.效率'!C388,條件!$A$1:$J$1011,10,0)))</f>
        <v>低壓</v>
      </c>
      <c r="V388" s="346" t="str">
        <f>IF(ISNA(VLOOKUP(C388,條件!$A$1:$J$1011,8,0)),"",(VLOOKUP(C388,條件!$A$1:$J$1011,8,0)))</f>
        <v>P204</v>
      </c>
      <c r="W388" s="346">
        <f>IF(ISNA(VLOOKUP(V388,清單!$AG$1:$AH$19,2,1)),"",(VLOOKUP(V388,清單!$AG$1:$AH$19,2,1)))</f>
        <v>1.1890000000000001</v>
      </c>
      <c r="X388" s="346">
        <f>IF(ISNA(VLOOKUP(C388,條件!$A$1:$J$1011,9,0)),"",(VLOOKUP(C388,條件!$A$1:$J$1011,9,0)))</f>
        <v>1.7</v>
      </c>
      <c r="Y388" s="346">
        <v>24</v>
      </c>
      <c r="Z388" s="346">
        <v>216</v>
      </c>
      <c r="AA388" s="346">
        <f t="shared" si="22"/>
        <v>2.7</v>
      </c>
      <c r="AB388" s="350">
        <f t="shared" si="23"/>
        <v>16642.195200000002</v>
      </c>
    </row>
    <row r="389" spans="1:28">
      <c r="A389" s="348">
        <f>'２斷絲.IAD.效率'!A389</f>
        <v>46152</v>
      </c>
      <c r="B389" s="338" t="str">
        <f>'２斷絲.IAD.效率'!B389</f>
        <v>T03</v>
      </c>
      <c r="C389" s="338" t="str">
        <f>'２斷絲.IAD.效率'!C389</f>
        <v>2F6ID2</v>
      </c>
      <c r="D389" s="338">
        <f>'２斷絲.IAD.效率'!D389</f>
        <v>0</v>
      </c>
      <c r="E389" s="349">
        <f>'２斷絲.IAD.效率'!J389</f>
        <v>20</v>
      </c>
      <c r="F389" s="349">
        <f>'２斷絲.IAD.效率'!K389</f>
        <v>0</v>
      </c>
      <c r="G389" s="349">
        <f>'２斷絲.IAD.效率'!L389</f>
        <v>0</v>
      </c>
      <c r="H389" s="349">
        <f>'２斷絲.IAD.效率'!M389</f>
        <v>8610</v>
      </c>
      <c r="I389" s="349">
        <f>'２斷絲.IAD.效率'!N389</f>
        <v>18</v>
      </c>
      <c r="J389" s="349">
        <f>'２斷絲.IAD.效率'!O389</f>
        <v>0</v>
      </c>
      <c r="K389" s="349">
        <f>'２斷絲.IAD.效率'!P389</f>
        <v>0</v>
      </c>
      <c r="L389" s="349">
        <f>'２斷絲.IAD.效率'!Q389</f>
        <v>8700</v>
      </c>
      <c r="M389" s="349">
        <f>'２斷絲.IAD.效率'!R389</f>
        <v>19</v>
      </c>
      <c r="N389" s="349">
        <f>'２斷絲.IAD.效率'!S389</f>
        <v>0</v>
      </c>
      <c r="O389" s="349">
        <f>'２斷絲.IAD.效率'!T389</f>
        <v>0</v>
      </c>
      <c r="P389" s="349">
        <f>'２斷絲.IAD.效率'!U389</f>
        <v>8610</v>
      </c>
      <c r="Q389" s="349">
        <f>'２斷絲.IAD.效率'!V389</f>
        <v>20</v>
      </c>
      <c r="R389" s="349">
        <f>'２斷絲.IAD.效率'!W389</f>
        <v>1</v>
      </c>
      <c r="S389" s="349">
        <f>'２斷絲.IAD.效率'!X389</f>
        <v>0</v>
      </c>
      <c r="T389" s="349">
        <f>'２斷絲.IAD.效率'!Y389</f>
        <v>9350</v>
      </c>
      <c r="U389" s="345"/>
      <c r="V389" s="346" t="str">
        <f>IF(ISNA(VLOOKUP(C389,條件!$A$1:$J$1011,8,0)),"",(VLOOKUP(C389,條件!$A$1:$J$1011,8,0)))</f>
        <v>P204</v>
      </c>
      <c r="W389" s="346">
        <f>IF(ISNA(VLOOKUP(V389,清單!$AG$1:$AH$19,2,1)),"",(VLOOKUP(V389,清單!$AG$1:$AH$19,2,1)))</f>
        <v>1.1890000000000001</v>
      </c>
      <c r="X389" s="346">
        <f>IF(ISNA(VLOOKUP(C389,條件!$A$1:$J$1011,9,0)),"",(VLOOKUP(C389,條件!$A$1:$J$1011,9,0)))</f>
        <v>2.4</v>
      </c>
      <c r="Y389" s="346">
        <v>24</v>
      </c>
      <c r="Z389" s="346">
        <v>216</v>
      </c>
      <c r="AA389" s="346">
        <f t="shared" si="22"/>
        <v>3.4</v>
      </c>
      <c r="AB389" s="350">
        <f t="shared" si="23"/>
        <v>20956.838400000001</v>
      </c>
    </row>
    <row r="390" spans="1:28">
      <c r="A390" s="348">
        <f>'２斷絲.IAD.效率'!A390</f>
        <v>46152</v>
      </c>
      <c r="B390" s="338" t="str">
        <f>'２斷絲.IAD.效率'!B390</f>
        <v>T04</v>
      </c>
      <c r="C390" s="338" t="str">
        <f>'２斷絲.IAD.效率'!C390</f>
        <v>停機</v>
      </c>
      <c r="D390" s="338">
        <f>'２斷絲.IAD.效率'!D390</f>
        <v>0</v>
      </c>
      <c r="E390" s="349">
        <f>'２斷絲.IAD.效率'!J390</f>
        <v>0</v>
      </c>
      <c r="F390" s="349">
        <f>'２斷絲.IAD.效率'!K390</f>
        <v>0</v>
      </c>
      <c r="G390" s="349" t="str">
        <f>'２斷絲.IAD.效率'!L390</f>
        <v>停機</v>
      </c>
      <c r="H390" s="349">
        <f>'２斷絲.IAD.效率'!M390</f>
        <v>0</v>
      </c>
      <c r="I390" s="349">
        <f>'２斷絲.IAD.效率'!N390</f>
        <v>0</v>
      </c>
      <c r="J390" s="349">
        <f>'２斷絲.IAD.效率'!O390</f>
        <v>0</v>
      </c>
      <c r="K390" s="349" t="str">
        <f>'２斷絲.IAD.效率'!P390</f>
        <v>停機</v>
      </c>
      <c r="L390" s="349">
        <f>'２斷絲.IAD.效率'!Q390</f>
        <v>0</v>
      </c>
      <c r="M390" s="349">
        <f>'２斷絲.IAD.效率'!R390</f>
        <v>0</v>
      </c>
      <c r="N390" s="349">
        <f>'２斷絲.IAD.效率'!S390</f>
        <v>0</v>
      </c>
      <c r="O390" s="349" t="str">
        <f>'２斷絲.IAD.效率'!T390</f>
        <v>停機</v>
      </c>
      <c r="P390" s="349">
        <f>'２斷絲.IAD.效率'!U390</f>
        <v>0</v>
      </c>
      <c r="Q390" s="349">
        <f>'２斷絲.IAD.效率'!V390</f>
        <v>0</v>
      </c>
      <c r="R390" s="349">
        <f>'２斷絲.IAD.效率'!W390</f>
        <v>0</v>
      </c>
      <c r="S390" s="349" t="str">
        <f>'２斷絲.IAD.效率'!X390</f>
        <v>停機</v>
      </c>
      <c r="T390" s="349">
        <f>'２斷絲.IAD.效率'!Y390</f>
        <v>0</v>
      </c>
      <c r="U390" s="345" t="str">
        <f>IF(ISNA(VLOOKUP('２斷絲.IAD.效率'!C390,條件!$A$1:$J$1011,10,0)),"",(VLOOKUP('２斷絲.IAD.效率'!C390,條件!$A$1:$J$1011,10,0)))</f>
        <v/>
      </c>
      <c r="V390" s="346" t="str">
        <f>IF(ISNA(VLOOKUP(C390,條件!$A$1:$J$1011,8,0)),"",(VLOOKUP(C390,條件!$A$1:$J$1011,8,0)))</f>
        <v/>
      </c>
      <c r="W390" s="346" t="str">
        <f>IF(ISNA(VLOOKUP(V390,清單!$AG$1:$AH$19,2,1)),"",(VLOOKUP(V390,清單!$AG$1:$AH$19,2,1)))</f>
        <v/>
      </c>
      <c r="X390" s="346" t="str">
        <f>IF(ISNA(VLOOKUP(C390,條件!$A$1:$J$1011,9,0)),"",(VLOOKUP(C390,條件!$A$1:$J$1011,9,0)))</f>
        <v/>
      </c>
      <c r="Y390" s="346">
        <v>24</v>
      </c>
      <c r="Z390" s="346">
        <v>216</v>
      </c>
      <c r="AA390" s="346" t="str">
        <f t="shared" si="22"/>
        <v/>
      </c>
      <c r="AB390" s="350" t="str">
        <f t="shared" si="23"/>
        <v/>
      </c>
    </row>
    <row r="391" spans="1:28">
      <c r="A391" s="348">
        <f>'２斷絲.IAD.效率'!A391</f>
        <v>46152</v>
      </c>
      <c r="B391" s="338" t="str">
        <f>'２斷絲.IAD.效率'!B391</f>
        <v>T05</v>
      </c>
      <c r="C391" s="338" t="str">
        <f>'２斷絲.IAD.效率'!C391</f>
        <v>2F7E03</v>
      </c>
      <c r="D391" s="338" t="str">
        <f>'２斷絲.IAD.效率'!D391</f>
        <v>K</v>
      </c>
      <c r="E391" s="349">
        <f>'２斷絲.IAD.效率'!J391</f>
        <v>20</v>
      </c>
      <c r="F391" s="349">
        <f>'２斷絲.IAD.效率'!K391</f>
        <v>0</v>
      </c>
      <c r="G391" s="349">
        <f>'２斷絲.IAD.效率'!L391</f>
        <v>7410</v>
      </c>
      <c r="H391" s="349">
        <f>'２斷絲.IAD.效率'!M391</f>
        <v>0</v>
      </c>
      <c r="I391" s="349">
        <f>'２斷絲.IAD.效率'!N391</f>
        <v>8</v>
      </c>
      <c r="J391" s="349">
        <f>'２斷絲.IAD.效率'!O391</f>
        <v>0</v>
      </c>
      <c r="K391" s="349">
        <f>'２斷絲.IAD.效率'!P391</f>
        <v>7410</v>
      </c>
      <c r="L391" s="349">
        <f>'２斷絲.IAD.效率'!Q391</f>
        <v>0</v>
      </c>
      <c r="M391" s="349">
        <f>'２斷絲.IAD.效率'!R391</f>
        <v>11</v>
      </c>
      <c r="N391" s="349">
        <f>'２斷絲.IAD.效率'!S391</f>
        <v>0</v>
      </c>
      <c r="O391" s="349">
        <f>'２斷絲.IAD.效率'!T391</f>
        <v>7310</v>
      </c>
      <c r="P391" s="349">
        <f>'２斷絲.IAD.效率'!U391</f>
        <v>0</v>
      </c>
      <c r="Q391" s="349">
        <f>'２斷絲.IAD.效率'!V391</f>
        <v>10</v>
      </c>
      <c r="R391" s="349">
        <f>'２斷絲.IAD.效率'!W391</f>
        <v>2</v>
      </c>
      <c r="S391" s="349">
        <f>'２斷絲.IAD.效率'!X391</f>
        <v>7410</v>
      </c>
      <c r="T391" s="349">
        <f>'２斷絲.IAD.效率'!Y391</f>
        <v>0</v>
      </c>
      <c r="U391" s="345" t="str">
        <f>IF(ISNA(VLOOKUP('２斷絲.IAD.效率'!C391,條件!$A$1:$J$1011,10,0)),"",(VLOOKUP('２斷絲.IAD.效率'!C391,條件!$A$1:$J$1011,10,0)))</f>
        <v>高壓</v>
      </c>
      <c r="V391" s="346" t="str">
        <f>IF(ISNA(VLOOKUP(C391,條件!$A$1:$J$1011,8,0)),"",(VLOOKUP(C391,條件!$A$1:$J$1011,8,0)))</f>
        <v>P227</v>
      </c>
      <c r="W391" s="346">
        <f>IF(ISNA(VLOOKUP(V391,清單!$AG$1:$AH$19,2,1)),"",(VLOOKUP(V391,清單!$AG$1:$AH$19,2,1)))</f>
        <v>1.859</v>
      </c>
      <c r="X391" s="346">
        <f>IF(ISNA(VLOOKUP(C391,條件!$A$1:$J$1011,9,0)),"",(VLOOKUP(C391,條件!$A$1:$J$1011,9,0)))</f>
        <v>3.2</v>
      </c>
      <c r="Y391" s="346">
        <v>24</v>
      </c>
      <c r="Z391" s="346">
        <v>216</v>
      </c>
      <c r="AA391" s="346">
        <f t="shared" si="22"/>
        <v>4.2</v>
      </c>
      <c r="AB391" s="350">
        <f t="shared" si="23"/>
        <v>40475.635199999997</v>
      </c>
    </row>
    <row r="392" spans="1:28">
      <c r="A392" s="348">
        <f>'２斷絲.IAD.效率'!A392</f>
        <v>46152</v>
      </c>
      <c r="B392" s="338" t="str">
        <f>'２斷絲.IAD.效率'!B392</f>
        <v>T05</v>
      </c>
      <c r="C392" s="338" t="str">
        <f>'２斷絲.IAD.效率'!C392</f>
        <v>2F6IA2</v>
      </c>
      <c r="D392" s="338" t="str">
        <f>'２斷絲.IAD.效率'!D392</f>
        <v>K</v>
      </c>
      <c r="E392" s="349">
        <f>'２斷絲.IAD.效率'!J392</f>
        <v>0</v>
      </c>
      <c r="F392" s="349">
        <f>'２斷絲.IAD.效率'!K392</f>
        <v>0</v>
      </c>
      <c r="G392" s="349" t="str">
        <f>'２斷絲.IAD.效率'!L392</f>
        <v>了機</v>
      </c>
      <c r="H392" s="349">
        <f>'２斷絲.IAD.效率'!M392</f>
        <v>0</v>
      </c>
      <c r="I392" s="349">
        <f>'２斷絲.IAD.效率'!N392</f>
        <v>0</v>
      </c>
      <c r="J392" s="349">
        <f>'２斷絲.IAD.效率'!O392</f>
        <v>0</v>
      </c>
      <c r="K392" s="349">
        <f>'２斷絲.IAD.效率'!P392</f>
        <v>0</v>
      </c>
      <c r="L392" s="349" t="str">
        <f>'２斷絲.IAD.效率'!Q392</f>
        <v>了機</v>
      </c>
      <c r="M392" s="349">
        <f>'２斷絲.IAD.效率'!R392</f>
        <v>0</v>
      </c>
      <c r="N392" s="349">
        <f>'２斷絲.IAD.效率'!S392</f>
        <v>0</v>
      </c>
      <c r="O392" s="349">
        <f>'２斷絲.IAD.效率'!T392</f>
        <v>0</v>
      </c>
      <c r="P392" s="349" t="str">
        <f>'２斷絲.IAD.效率'!U392</f>
        <v>了機</v>
      </c>
      <c r="Q392" s="349">
        <f>'２斷絲.IAD.效率'!V392</f>
        <v>0</v>
      </c>
      <c r="R392" s="349">
        <f>'２斷絲.IAD.效率'!W392</f>
        <v>0</v>
      </c>
      <c r="S392" s="349">
        <f>'２斷絲.IAD.效率'!X392</f>
        <v>0</v>
      </c>
      <c r="T392" s="349" t="str">
        <f>'２斷絲.IAD.效率'!Y392</f>
        <v>停機</v>
      </c>
      <c r="U392" s="345"/>
      <c r="V392" s="346" t="str">
        <f>IF(ISNA(VLOOKUP(C392,條件!$A$1:$J$1011,8,0)),"",(VLOOKUP(C392,條件!$A$1:$J$1011,8,0)))</f>
        <v>P204</v>
      </c>
      <c r="W392" s="346">
        <f>IF(ISNA(VLOOKUP(V392,清單!$AG$1:$AH$19,2,1)),"",(VLOOKUP(V392,清單!$AG$1:$AH$19,2,1)))</f>
        <v>1.1890000000000001</v>
      </c>
      <c r="X392" s="346">
        <f>IF(ISNA(VLOOKUP(C392,條件!$A$1:$J$1011,9,0)),"",(VLOOKUP(C392,條件!$A$1:$J$1011,9,0)))</f>
        <v>2.8</v>
      </c>
      <c r="Y392" s="346">
        <v>24</v>
      </c>
      <c r="Z392" s="346">
        <v>216</v>
      </c>
      <c r="AA392" s="346">
        <f t="shared" si="22"/>
        <v>3.8</v>
      </c>
      <c r="AB392" s="350">
        <f t="shared" si="23"/>
        <v>23422.3488</v>
      </c>
    </row>
    <row r="393" spans="1:28">
      <c r="A393" s="348">
        <f>'２斷絲.IAD.效率'!A393</f>
        <v>46152</v>
      </c>
      <c r="B393" s="338" t="str">
        <f>'２斷絲.IAD.效率'!B393</f>
        <v>T06</v>
      </c>
      <c r="C393" s="338" t="str">
        <f>'２斷絲.IAD.效率'!C393</f>
        <v>2F6IH2</v>
      </c>
      <c r="D393" s="338" t="str">
        <f>'２斷絲.IAD.效率'!D393</f>
        <v>K</v>
      </c>
      <c r="E393" s="349">
        <f>'２斷絲.IAD.效率'!J393</f>
        <v>19</v>
      </c>
      <c r="F393" s="349">
        <f>'２斷絲.IAD.效率'!K393</f>
        <v>0</v>
      </c>
      <c r="G393" s="349">
        <f>'２斷絲.IAD.效率'!L393</f>
        <v>10000</v>
      </c>
      <c r="H393" s="349">
        <f>'２斷絲.IAD.效率'!M393</f>
        <v>9540</v>
      </c>
      <c r="I393" s="349">
        <f>'２斷絲.IAD.效率'!N393</f>
        <v>9</v>
      </c>
      <c r="J393" s="349">
        <f>'２斷絲.IAD.效率'!O393</f>
        <v>0</v>
      </c>
      <c r="K393" s="349">
        <f>'２斷絲.IAD.效率'!P393</f>
        <v>10000</v>
      </c>
      <c r="L393" s="349">
        <f>'２斷絲.IAD.效率'!Q393</f>
        <v>9510</v>
      </c>
      <c r="M393" s="349">
        <f>'２斷絲.IAD.效率'!R393</f>
        <v>26</v>
      </c>
      <c r="N393" s="349">
        <f>'２斷絲.IAD.效率'!S393</f>
        <v>0</v>
      </c>
      <c r="O393" s="349">
        <f>'２斷絲.IAD.效率'!T393</f>
        <v>8610</v>
      </c>
      <c r="P393" s="349">
        <f>'２斷絲.IAD.效率'!U393</f>
        <v>9260</v>
      </c>
      <c r="Q393" s="349">
        <f>'２斷絲.IAD.效率'!V393</f>
        <v>32</v>
      </c>
      <c r="R393" s="349">
        <f>'２斷絲.IAD.效率'!W393</f>
        <v>1</v>
      </c>
      <c r="S393" s="349">
        <f>'２斷絲.IAD.效率'!X393</f>
        <v>10000</v>
      </c>
      <c r="T393" s="349">
        <f>'２斷絲.IAD.效率'!Y393</f>
        <v>9540</v>
      </c>
      <c r="U393" s="345" t="str">
        <f>IF(ISNA(VLOOKUP('２斷絲.IAD.效率'!C393,條件!$A$1:$J$1011,10,0)),"",(VLOOKUP('２斷絲.IAD.效率'!C393,條件!$A$1:$J$1011,10,0)))</f>
        <v>高壓</v>
      </c>
      <c r="V393" s="346" t="str">
        <f>IF(ISNA(VLOOKUP(C393,條件!$A$1:$J$1011,8,0)),"",(VLOOKUP(C393,條件!$A$1:$J$1011,8,0)))</f>
        <v>P204</v>
      </c>
      <c r="W393" s="346">
        <f>IF(ISNA(VLOOKUP(V393,清單!$AG$1:$AH$19,2,1)),"",(VLOOKUP(V393,清單!$AG$1:$AH$19,2,1)))</f>
        <v>1.1890000000000001</v>
      </c>
      <c r="X393" s="346">
        <f>IF(ISNA(VLOOKUP(C393,條件!$A$1:$J$1011,9,0)),"",(VLOOKUP(C393,條件!$A$1:$J$1011,9,0)))</f>
        <v>2.8</v>
      </c>
      <c r="Y393" s="346">
        <v>24</v>
      </c>
      <c r="Z393" s="346">
        <v>216</v>
      </c>
      <c r="AA393" s="346">
        <f t="shared" si="22"/>
        <v>3.8</v>
      </c>
      <c r="AB393" s="350">
        <f t="shared" si="23"/>
        <v>23422.3488</v>
      </c>
    </row>
    <row r="394" spans="1:28">
      <c r="A394" s="348">
        <f>'２斷絲.IAD.效率'!A394</f>
        <v>46152</v>
      </c>
      <c r="B394" s="338" t="str">
        <f>'２斷絲.IAD.效率'!B394</f>
        <v>S01</v>
      </c>
      <c r="C394" s="338" t="str">
        <f>'２斷絲.IAD.效率'!C394</f>
        <v>停機</v>
      </c>
      <c r="D394" s="338">
        <f>'２斷絲.IAD.效率'!D394</f>
        <v>0</v>
      </c>
      <c r="E394" s="349">
        <f>'２斷絲.IAD.效率'!J394</f>
        <v>0</v>
      </c>
      <c r="F394" s="349">
        <f>'２斷絲.IAD.效率'!K394</f>
        <v>0</v>
      </c>
      <c r="G394" s="349" t="str">
        <f>'２斷絲.IAD.效率'!L394</f>
        <v>停機</v>
      </c>
      <c r="H394" s="349">
        <f>'２斷絲.IAD.效率'!M394</f>
        <v>0</v>
      </c>
      <c r="I394" s="349">
        <f>'２斷絲.IAD.效率'!N394</f>
        <v>0</v>
      </c>
      <c r="J394" s="349">
        <f>'２斷絲.IAD.效率'!O394</f>
        <v>0</v>
      </c>
      <c r="K394" s="349" t="str">
        <f>'２斷絲.IAD.效率'!P394</f>
        <v>停機</v>
      </c>
      <c r="L394" s="349">
        <f>'２斷絲.IAD.效率'!Q394</f>
        <v>0</v>
      </c>
      <c r="M394" s="349">
        <f>'２斷絲.IAD.效率'!R394</f>
        <v>0</v>
      </c>
      <c r="N394" s="349">
        <f>'２斷絲.IAD.效率'!S394</f>
        <v>0</v>
      </c>
      <c r="O394" s="349" t="str">
        <f>'２斷絲.IAD.效率'!T394</f>
        <v>停機</v>
      </c>
      <c r="P394" s="349">
        <f>'２斷絲.IAD.效率'!U394</f>
        <v>0</v>
      </c>
      <c r="Q394" s="349">
        <f>'２斷絲.IAD.效率'!V394</f>
        <v>0</v>
      </c>
      <c r="R394" s="349">
        <f>'２斷絲.IAD.效率'!W394</f>
        <v>0</v>
      </c>
      <c r="S394" s="349" t="str">
        <f>'２斷絲.IAD.效率'!X394</f>
        <v>停機</v>
      </c>
      <c r="T394" s="349">
        <f>'２斷絲.IAD.效率'!Y394</f>
        <v>0</v>
      </c>
      <c r="U394" s="345" t="str">
        <f>IF(ISNA(VLOOKUP('２斷絲.IAD.效率'!C394,條件!$A$1:$J$1011,10,0)),"",(VLOOKUP('２斷絲.IAD.效率'!C394,條件!$A$1:$J$1011,10,0)))</f>
        <v/>
      </c>
      <c r="V394" s="346" t="str">
        <f>IF(ISNA(VLOOKUP(C394,條件!$A$1:$J$1011,8,0)),"",(VLOOKUP(C394,條件!$A$1:$J$1011,8,0)))</f>
        <v/>
      </c>
      <c r="W394" s="346" t="str">
        <f>IF(ISNA(VLOOKUP(V394,清單!$AG$1:$AH$19,2,1)),"",(VLOOKUP(V394,清單!$AG$1:$AH$19,2,1)))</f>
        <v/>
      </c>
      <c r="X394" s="346" t="str">
        <f>IF(ISNA(VLOOKUP(C394,條件!$A$1:$J$1011,9,0)),"",(VLOOKUP(C394,條件!$A$1:$J$1011,9,0)))</f>
        <v/>
      </c>
      <c r="Y394" s="346">
        <v>24</v>
      </c>
      <c r="Z394" s="346">
        <v>216</v>
      </c>
      <c r="AA394" s="346" t="str">
        <f t="shared" si="22"/>
        <v/>
      </c>
      <c r="AB394" s="350" t="str">
        <f t="shared" si="23"/>
        <v/>
      </c>
    </row>
    <row r="395" spans="1:28">
      <c r="A395" s="348">
        <f>'２斷絲.IAD.效率'!A395</f>
        <v>46152</v>
      </c>
      <c r="B395" s="338" t="str">
        <f>'２斷絲.IAD.效率'!B395</f>
        <v>S02</v>
      </c>
      <c r="C395" s="338" t="str">
        <f>'２斷絲.IAD.效率'!C395</f>
        <v>絲開發</v>
      </c>
      <c r="D395" s="338">
        <f>'２斷絲.IAD.效率'!D395</f>
        <v>0</v>
      </c>
      <c r="E395" s="349">
        <f>'２斷絲.IAD.效率'!J395</f>
        <v>0</v>
      </c>
      <c r="F395" s="349">
        <f>'２斷絲.IAD.效率'!K395</f>
        <v>0</v>
      </c>
      <c r="G395" s="349" t="str">
        <f>'２斷絲.IAD.效率'!L395</f>
        <v>絲開發</v>
      </c>
      <c r="H395" s="349">
        <f>'２斷絲.IAD.效率'!M395</f>
        <v>0</v>
      </c>
      <c r="I395" s="349">
        <f>'２斷絲.IAD.效率'!N395</f>
        <v>0</v>
      </c>
      <c r="J395" s="349">
        <f>'２斷絲.IAD.效率'!O395</f>
        <v>0</v>
      </c>
      <c r="K395" s="349" t="str">
        <f>'２斷絲.IAD.效率'!P395</f>
        <v>絲開發</v>
      </c>
      <c r="L395" s="349">
        <f>'２斷絲.IAD.效率'!Q395</f>
        <v>0</v>
      </c>
      <c r="M395" s="349">
        <f>'２斷絲.IAD.效率'!R395</f>
        <v>0</v>
      </c>
      <c r="N395" s="349">
        <f>'２斷絲.IAD.效率'!S395</f>
        <v>0</v>
      </c>
      <c r="O395" s="349" t="str">
        <f>'２斷絲.IAD.效率'!T395</f>
        <v>絲開發</v>
      </c>
      <c r="P395" s="349">
        <f>'２斷絲.IAD.效率'!U395</f>
        <v>0</v>
      </c>
      <c r="Q395" s="349">
        <f>'２斷絲.IAD.效率'!V395</f>
        <v>0</v>
      </c>
      <c r="R395" s="349">
        <f>'２斷絲.IAD.效率'!W395</f>
        <v>0</v>
      </c>
      <c r="S395" s="349" t="str">
        <f>'２斷絲.IAD.效率'!X395</f>
        <v>絲開發</v>
      </c>
      <c r="T395" s="349">
        <f>'２斷絲.IAD.效率'!Y395</f>
        <v>0</v>
      </c>
      <c r="U395" s="345" t="str">
        <f>IF(ISNA(VLOOKUP('２斷絲.IAD.效率'!C395,條件!$A$1:$J$1011,10,0)),"",(VLOOKUP('２斷絲.IAD.效率'!C395,條件!$A$1:$J$1011,10,0)))</f>
        <v/>
      </c>
      <c r="V395" s="346" t="str">
        <f>IF(ISNA(VLOOKUP(C395,條件!$A$1:$J$1011,8,0)),"",(VLOOKUP(C395,條件!$A$1:$J$1011,8,0)))</f>
        <v/>
      </c>
      <c r="W395" s="346" t="str">
        <f>IF(ISNA(VLOOKUP(V395,清單!$AG$1:$AH$19,2,1)),"",(VLOOKUP(V395,清單!$AG$1:$AH$19,2,1)))</f>
        <v/>
      </c>
      <c r="X395" s="346" t="str">
        <f>IF(ISNA(VLOOKUP(C395,條件!$A$1:$J$1011,9,0)),"",(VLOOKUP(C395,條件!$A$1:$J$1011,9,0)))</f>
        <v/>
      </c>
      <c r="Y395" s="346">
        <v>24</v>
      </c>
      <c r="Z395" s="346">
        <v>216</v>
      </c>
      <c r="AA395" s="346" t="str">
        <f t="shared" si="22"/>
        <v/>
      </c>
      <c r="AB395" s="350" t="str">
        <f t="shared" si="23"/>
        <v/>
      </c>
    </row>
    <row r="396" spans="1:28">
      <c r="A396" s="348">
        <f>'２斷絲.IAD.效率'!A396</f>
        <v>46152</v>
      </c>
      <c r="B396" s="338" t="str">
        <f>'２斷絲.IAD.效率'!B396</f>
        <v>M01</v>
      </c>
      <c r="C396" s="338" t="str">
        <f>'２斷絲.IAD.效率'!C396</f>
        <v>封存</v>
      </c>
      <c r="D396" s="338">
        <f>'２斷絲.IAD.效率'!D396</f>
        <v>0</v>
      </c>
      <c r="E396" s="349">
        <f>'２斷絲.IAD.效率'!J396</f>
        <v>0</v>
      </c>
      <c r="F396" s="349">
        <f>'２斷絲.IAD.效率'!K396</f>
        <v>0</v>
      </c>
      <c r="G396" s="349" t="str">
        <f>'２斷絲.IAD.效率'!L396</f>
        <v>停機</v>
      </c>
      <c r="H396" s="349">
        <f>'２斷絲.IAD.效率'!M396</f>
        <v>0</v>
      </c>
      <c r="I396" s="349">
        <f>'２斷絲.IAD.效率'!N396</f>
        <v>0</v>
      </c>
      <c r="J396" s="349">
        <f>'２斷絲.IAD.效率'!O396</f>
        <v>0</v>
      </c>
      <c r="K396" s="349" t="str">
        <f>'２斷絲.IAD.效率'!P396</f>
        <v>停機</v>
      </c>
      <c r="L396" s="349">
        <f>'２斷絲.IAD.效率'!Q396</f>
        <v>0</v>
      </c>
      <c r="M396" s="349">
        <f>'２斷絲.IAD.效率'!R396</f>
        <v>0</v>
      </c>
      <c r="N396" s="349">
        <f>'２斷絲.IAD.效率'!S396</f>
        <v>0</v>
      </c>
      <c r="O396" s="349" t="str">
        <f>'２斷絲.IAD.效率'!T396</f>
        <v>停機</v>
      </c>
      <c r="P396" s="349">
        <f>'２斷絲.IAD.效率'!U396</f>
        <v>0</v>
      </c>
      <c r="Q396" s="349">
        <f>'２斷絲.IAD.效率'!V396</f>
        <v>0</v>
      </c>
      <c r="R396" s="349">
        <f>'２斷絲.IAD.效率'!W396</f>
        <v>0</v>
      </c>
      <c r="S396" s="349" t="str">
        <f>'２斷絲.IAD.效率'!X396</f>
        <v>停機</v>
      </c>
      <c r="T396" s="349">
        <f>'２斷絲.IAD.效率'!Y396</f>
        <v>0</v>
      </c>
      <c r="U396" s="345" t="str">
        <f>IF(ISNA(VLOOKUP('２斷絲.IAD.效率'!C396,條件!$A$1:$J$1011,10,0)),"",(VLOOKUP('２斷絲.IAD.效率'!C396,條件!$A$1:$J$1011,10,0)))</f>
        <v/>
      </c>
      <c r="V396" s="346" t="str">
        <f>IF(ISNA(VLOOKUP(C396,條件!$A$1:$J$1011,8,0)),"",(VLOOKUP(C396,條件!$A$1:$J$1011,8,0)))</f>
        <v/>
      </c>
      <c r="W396" s="346" t="str">
        <f>IF(ISNA(VLOOKUP(V396,清單!$AG$1:$AH$19,2,1)),"",(VLOOKUP(V396,清單!$AG$1:$AH$19,2,1)))</f>
        <v/>
      </c>
      <c r="X396" s="346" t="str">
        <f>IF(ISNA(VLOOKUP(C396,條件!$A$1:$J$1011,9,0)),"",(VLOOKUP(C396,條件!$A$1:$J$1011,9,0)))</f>
        <v/>
      </c>
      <c r="Y396" s="346">
        <v>24</v>
      </c>
      <c r="Z396" s="346">
        <v>216</v>
      </c>
      <c r="AA396" s="346" t="str">
        <f t="shared" si="22"/>
        <v/>
      </c>
      <c r="AB396" s="350" t="str">
        <f t="shared" si="23"/>
        <v/>
      </c>
    </row>
    <row r="397" spans="1:28">
      <c r="A397" s="348">
        <f>'２斷絲.IAD.效率'!A397</f>
        <v>46152</v>
      </c>
      <c r="B397" s="338" t="str">
        <f>'２斷絲.IAD.效率'!B397</f>
        <v>M02</v>
      </c>
      <c r="C397" s="338" t="str">
        <f>'２斷絲.IAD.效率'!C397</f>
        <v>封存</v>
      </c>
      <c r="D397" s="338">
        <f>'２斷絲.IAD.效率'!D397</f>
        <v>0</v>
      </c>
      <c r="E397" s="349">
        <f>'２斷絲.IAD.效率'!J397</f>
        <v>0</v>
      </c>
      <c r="F397" s="349">
        <f>'２斷絲.IAD.效率'!K397</f>
        <v>0</v>
      </c>
      <c r="G397" s="349" t="str">
        <f>'２斷絲.IAD.效率'!L397</f>
        <v>停機</v>
      </c>
      <c r="H397" s="349">
        <f>'２斷絲.IAD.效率'!M397</f>
        <v>0</v>
      </c>
      <c r="I397" s="349">
        <f>'２斷絲.IAD.效率'!N397</f>
        <v>0</v>
      </c>
      <c r="J397" s="349">
        <f>'２斷絲.IAD.效率'!O397</f>
        <v>0</v>
      </c>
      <c r="K397" s="349" t="str">
        <f>'２斷絲.IAD.效率'!P397</f>
        <v>停機</v>
      </c>
      <c r="L397" s="349">
        <f>'２斷絲.IAD.效率'!Q397</f>
        <v>0</v>
      </c>
      <c r="M397" s="349">
        <f>'２斷絲.IAD.效率'!R397</f>
        <v>0</v>
      </c>
      <c r="N397" s="349">
        <f>'２斷絲.IAD.效率'!S397</f>
        <v>0</v>
      </c>
      <c r="O397" s="349" t="str">
        <f>'２斷絲.IAD.效率'!T397</f>
        <v>停機</v>
      </c>
      <c r="P397" s="349">
        <f>'２斷絲.IAD.效率'!U397</f>
        <v>0</v>
      </c>
      <c r="Q397" s="349">
        <f>'２斷絲.IAD.效率'!V397</f>
        <v>0</v>
      </c>
      <c r="R397" s="349">
        <f>'２斷絲.IAD.效率'!W397</f>
        <v>0</v>
      </c>
      <c r="S397" s="349" t="str">
        <f>'２斷絲.IAD.效率'!X397</f>
        <v>停機</v>
      </c>
      <c r="T397" s="349">
        <f>'２斷絲.IAD.效率'!Y397</f>
        <v>0</v>
      </c>
      <c r="U397" s="345" t="str">
        <f>IF(ISNA(VLOOKUP('２斷絲.IAD.效率'!C397,條件!$A$1:$J$1011,10,0)),"",(VLOOKUP('２斷絲.IAD.效率'!C397,條件!$A$1:$J$1011,10,0)))</f>
        <v/>
      </c>
      <c r="V397" s="346" t="str">
        <f>IF(ISNA(VLOOKUP(C397,條件!$A$1:$J$1011,8,0)),"",(VLOOKUP(C397,條件!$A$1:$J$1011,8,0)))</f>
        <v/>
      </c>
      <c r="W397" s="346" t="str">
        <f>IF(ISNA(VLOOKUP(V397,清單!$AG$1:$AH$19,2,1)),"",(VLOOKUP(V397,清單!$AG$1:$AH$19,2,1)))</f>
        <v/>
      </c>
      <c r="X397" s="346" t="str">
        <f>IF(ISNA(VLOOKUP(C397,條件!$A$1:$J$1011,9,0)),"",(VLOOKUP(C397,條件!$A$1:$J$1011,9,0)))</f>
        <v/>
      </c>
      <c r="Y397" s="346">
        <v>24</v>
      </c>
      <c r="Z397" s="346">
        <v>216</v>
      </c>
      <c r="AA397" s="346" t="str">
        <f t="shared" si="22"/>
        <v/>
      </c>
      <c r="AB397" s="350" t="str">
        <f t="shared" si="23"/>
        <v/>
      </c>
    </row>
    <row r="398" spans="1:28">
      <c r="A398" s="348">
        <f>'２斷絲.IAD.效率'!A398</f>
        <v>46152</v>
      </c>
      <c r="B398" s="338" t="str">
        <f>'２斷絲.IAD.效率'!B398</f>
        <v>M03</v>
      </c>
      <c r="C398" s="338" t="str">
        <f>'２斷絲.IAD.效率'!C398</f>
        <v>封存</v>
      </c>
      <c r="D398" s="338">
        <f>'２斷絲.IAD.效率'!D398</f>
        <v>0</v>
      </c>
      <c r="E398" s="349">
        <f>'２斷絲.IAD.效率'!J398</f>
        <v>0</v>
      </c>
      <c r="F398" s="349">
        <f>'２斷絲.IAD.效率'!K398</f>
        <v>0</v>
      </c>
      <c r="G398" s="349" t="str">
        <f>'２斷絲.IAD.效率'!L398</f>
        <v>停機</v>
      </c>
      <c r="H398" s="349">
        <f>'２斷絲.IAD.效率'!M398</f>
        <v>0</v>
      </c>
      <c r="I398" s="349">
        <f>'２斷絲.IAD.效率'!N398</f>
        <v>0</v>
      </c>
      <c r="J398" s="349">
        <f>'２斷絲.IAD.效率'!O398</f>
        <v>0</v>
      </c>
      <c r="K398" s="349" t="str">
        <f>'２斷絲.IAD.效率'!P398</f>
        <v>停機</v>
      </c>
      <c r="L398" s="349">
        <f>'２斷絲.IAD.效率'!Q398</f>
        <v>0</v>
      </c>
      <c r="M398" s="349">
        <f>'２斷絲.IAD.效率'!R398</f>
        <v>0</v>
      </c>
      <c r="N398" s="349">
        <f>'２斷絲.IAD.效率'!S398</f>
        <v>0</v>
      </c>
      <c r="O398" s="349" t="str">
        <f>'２斷絲.IAD.效率'!T398</f>
        <v>停機</v>
      </c>
      <c r="P398" s="349">
        <f>'２斷絲.IAD.效率'!U398</f>
        <v>0</v>
      </c>
      <c r="Q398" s="349">
        <f>'２斷絲.IAD.效率'!V398</f>
        <v>0</v>
      </c>
      <c r="R398" s="349">
        <f>'２斷絲.IAD.效率'!W398</f>
        <v>0</v>
      </c>
      <c r="S398" s="349" t="str">
        <f>'２斷絲.IAD.效率'!X398</f>
        <v>停機</v>
      </c>
      <c r="T398" s="349">
        <f>'２斷絲.IAD.效率'!Y398</f>
        <v>0</v>
      </c>
      <c r="U398" s="345" t="str">
        <f>IF(ISNA(VLOOKUP('２斷絲.IAD.效率'!C398,條件!$A$1:$J$1011,10,0)),"",(VLOOKUP('２斷絲.IAD.效率'!C398,條件!$A$1:$J$1011,10,0)))</f>
        <v/>
      </c>
      <c r="V398" s="346" t="str">
        <f>IF(ISNA(VLOOKUP(C398,條件!$A$1:$J$1011,8,0)),"",(VLOOKUP(C398,條件!$A$1:$J$1011,8,0)))</f>
        <v/>
      </c>
      <c r="W398" s="346" t="str">
        <f>IF(ISNA(VLOOKUP(V398,清單!$AG$1:$AH$19,2,1)),"",(VLOOKUP(V398,清單!$AG$1:$AH$19,2,1)))</f>
        <v/>
      </c>
      <c r="X398" s="346" t="str">
        <f>IF(ISNA(VLOOKUP(C398,條件!$A$1:$J$1011,9,0)),"",(VLOOKUP(C398,條件!$A$1:$J$1011,9,0)))</f>
        <v/>
      </c>
      <c r="Y398" s="346">
        <v>24</v>
      </c>
      <c r="Z398" s="346">
        <v>216</v>
      </c>
      <c r="AA398" s="346" t="str">
        <f t="shared" si="22"/>
        <v/>
      </c>
      <c r="AB398" s="350" t="str">
        <f t="shared" si="23"/>
        <v/>
      </c>
    </row>
    <row r="399" spans="1:28">
      <c r="A399" s="348">
        <f>'２斷絲.IAD.效率'!A399</f>
        <v>46152</v>
      </c>
      <c r="B399" s="338" t="str">
        <f>'２斷絲.IAD.效率'!B399</f>
        <v>M04</v>
      </c>
      <c r="C399" s="338" t="str">
        <f>'２斷絲.IAD.效率'!C399</f>
        <v>封存</v>
      </c>
      <c r="D399" s="338">
        <f>'２斷絲.IAD.效率'!D399</f>
        <v>0</v>
      </c>
      <c r="E399" s="349">
        <f>'２斷絲.IAD.效率'!J399</f>
        <v>0</v>
      </c>
      <c r="F399" s="349">
        <f>'２斷絲.IAD.效率'!K399</f>
        <v>0</v>
      </c>
      <c r="G399" s="349" t="str">
        <f>'２斷絲.IAD.效率'!L399</f>
        <v>停機</v>
      </c>
      <c r="H399" s="349">
        <f>'２斷絲.IAD.效率'!M399</f>
        <v>0</v>
      </c>
      <c r="I399" s="349">
        <f>'２斷絲.IAD.效率'!N399</f>
        <v>0</v>
      </c>
      <c r="J399" s="349">
        <f>'２斷絲.IAD.效率'!O399</f>
        <v>0</v>
      </c>
      <c r="K399" s="349" t="str">
        <f>'２斷絲.IAD.效率'!P399</f>
        <v>停機</v>
      </c>
      <c r="L399" s="349">
        <f>'２斷絲.IAD.效率'!Q399</f>
        <v>0</v>
      </c>
      <c r="M399" s="349">
        <f>'２斷絲.IAD.效率'!R399</f>
        <v>0</v>
      </c>
      <c r="N399" s="349">
        <f>'２斷絲.IAD.效率'!S399</f>
        <v>0</v>
      </c>
      <c r="O399" s="349" t="str">
        <f>'２斷絲.IAD.效率'!T399</f>
        <v>停機</v>
      </c>
      <c r="P399" s="349">
        <f>'２斷絲.IAD.效率'!U399</f>
        <v>0</v>
      </c>
      <c r="Q399" s="349">
        <f>'２斷絲.IAD.效率'!V399</f>
        <v>0</v>
      </c>
      <c r="R399" s="349">
        <f>'２斷絲.IAD.效率'!W399</f>
        <v>0</v>
      </c>
      <c r="S399" s="349" t="str">
        <f>'２斷絲.IAD.效率'!X399</f>
        <v>停機</v>
      </c>
      <c r="T399" s="349">
        <f>'２斷絲.IAD.效率'!Y399</f>
        <v>0</v>
      </c>
      <c r="U399" s="345" t="str">
        <f>IF(ISNA(VLOOKUP('２斷絲.IAD.效率'!C399,條件!$A$1:$J$1011,10,0)),"",(VLOOKUP('２斷絲.IAD.效率'!C399,條件!$A$1:$J$1011,10,0)))</f>
        <v/>
      </c>
      <c r="V399" s="346" t="str">
        <f>IF(ISNA(VLOOKUP(C399,條件!$A$1:$J$1011,8,0)),"",(VLOOKUP(C399,條件!$A$1:$J$1011,8,0)))</f>
        <v/>
      </c>
      <c r="W399" s="346" t="str">
        <f>IF(ISNA(VLOOKUP(V399,清單!$AG$1:$AH$19,2,1)),"",(VLOOKUP(V399,清單!$AG$1:$AH$19,2,1)))</f>
        <v/>
      </c>
      <c r="X399" s="346" t="str">
        <f>IF(ISNA(VLOOKUP(C399,條件!$A$1:$J$1011,9,0)),"",(VLOOKUP(C399,條件!$A$1:$J$1011,9,0)))</f>
        <v/>
      </c>
      <c r="Y399" s="346">
        <v>24</v>
      </c>
      <c r="Z399" s="346">
        <v>216</v>
      </c>
      <c r="AA399" s="346" t="str">
        <f t="shared" si="22"/>
        <v/>
      </c>
      <c r="AB399" s="350" t="str">
        <f t="shared" si="23"/>
        <v/>
      </c>
    </row>
    <row r="400" spans="1:28">
      <c r="A400" s="348">
        <f>'２斷絲.IAD.效率'!A400</f>
        <v>46152</v>
      </c>
      <c r="B400" s="338" t="str">
        <f>'２斷絲.IAD.效率'!B400</f>
        <v>M05</v>
      </c>
      <c r="C400" s="338" t="str">
        <f>'２斷絲.IAD.效率'!C400</f>
        <v>封存</v>
      </c>
      <c r="D400" s="338">
        <f>'２斷絲.IAD.效率'!D400</f>
        <v>0</v>
      </c>
      <c r="E400" s="349">
        <f>'２斷絲.IAD.效率'!J400</f>
        <v>0</v>
      </c>
      <c r="F400" s="349">
        <f>'２斷絲.IAD.效率'!K400</f>
        <v>0</v>
      </c>
      <c r="G400" s="349" t="str">
        <f>'２斷絲.IAD.效率'!L400</f>
        <v>停機</v>
      </c>
      <c r="H400" s="349">
        <f>'２斷絲.IAD.效率'!M400</f>
        <v>0</v>
      </c>
      <c r="I400" s="349">
        <f>'２斷絲.IAD.效率'!N400</f>
        <v>0</v>
      </c>
      <c r="J400" s="349">
        <f>'２斷絲.IAD.效率'!O400</f>
        <v>0</v>
      </c>
      <c r="K400" s="349" t="str">
        <f>'２斷絲.IAD.效率'!P400</f>
        <v>停機</v>
      </c>
      <c r="L400" s="349">
        <f>'２斷絲.IAD.效率'!Q400</f>
        <v>0</v>
      </c>
      <c r="M400" s="349">
        <f>'２斷絲.IAD.效率'!R400</f>
        <v>0</v>
      </c>
      <c r="N400" s="349">
        <f>'２斷絲.IAD.效率'!S400</f>
        <v>0</v>
      </c>
      <c r="O400" s="349" t="str">
        <f>'２斷絲.IAD.效率'!T400</f>
        <v>停機</v>
      </c>
      <c r="P400" s="349">
        <f>'２斷絲.IAD.效率'!U400</f>
        <v>0</v>
      </c>
      <c r="Q400" s="349">
        <f>'２斷絲.IAD.效率'!V400</f>
        <v>0</v>
      </c>
      <c r="R400" s="349">
        <f>'２斷絲.IAD.效率'!W400</f>
        <v>0</v>
      </c>
      <c r="S400" s="349" t="str">
        <f>'２斷絲.IAD.效率'!X400</f>
        <v>停機</v>
      </c>
      <c r="T400" s="349">
        <f>'２斷絲.IAD.效率'!Y400</f>
        <v>0</v>
      </c>
      <c r="U400" s="345" t="str">
        <f>IF(ISNA(VLOOKUP('２斷絲.IAD.效率'!C400,條件!$A$1:$J$1011,10,0)),"",(VLOOKUP('２斷絲.IAD.效率'!C400,條件!$A$1:$J$1011,10,0)))</f>
        <v/>
      </c>
      <c r="V400" s="346" t="str">
        <f>IF(ISNA(VLOOKUP(C400,條件!$A$1:$J$1011,8,0)),"",(VLOOKUP(C400,條件!$A$1:$J$1011,8,0)))</f>
        <v/>
      </c>
      <c r="W400" s="346" t="str">
        <f>IF(ISNA(VLOOKUP(V400,清單!$AG$1:$AH$19,2,1)),"",(VLOOKUP(V400,清單!$AG$1:$AH$19,2,1)))</f>
        <v/>
      </c>
      <c r="X400" s="346" t="str">
        <f>IF(ISNA(VLOOKUP(C400,條件!$A$1:$J$1011,9,0)),"",(VLOOKUP(C400,條件!$A$1:$J$1011,9,0)))</f>
        <v/>
      </c>
      <c r="Y400" s="346">
        <v>24</v>
      </c>
      <c r="Z400" s="346">
        <v>216</v>
      </c>
      <c r="AA400" s="346" t="str">
        <f t="shared" si="22"/>
        <v/>
      </c>
      <c r="AB400" s="350" t="str">
        <f t="shared" si="23"/>
        <v/>
      </c>
    </row>
    <row r="401" spans="1:28">
      <c r="A401" s="348">
        <f>'２斷絲.IAD.效率'!A401</f>
        <v>46152</v>
      </c>
      <c r="B401" s="338" t="str">
        <f>'２斷絲.IAD.效率'!B401</f>
        <v>M06</v>
      </c>
      <c r="C401" s="338" t="str">
        <f>'２斷絲.IAD.效率'!C401</f>
        <v>封存</v>
      </c>
      <c r="D401" s="338">
        <f>'２斷絲.IAD.效率'!D401</f>
        <v>0</v>
      </c>
      <c r="E401" s="349">
        <f>'２斷絲.IAD.效率'!J401</f>
        <v>0</v>
      </c>
      <c r="F401" s="349">
        <f>'２斷絲.IAD.效率'!K401</f>
        <v>0</v>
      </c>
      <c r="G401" s="349" t="str">
        <f>'２斷絲.IAD.效率'!L401</f>
        <v>停機</v>
      </c>
      <c r="H401" s="349">
        <f>'２斷絲.IAD.效率'!M401</f>
        <v>0</v>
      </c>
      <c r="I401" s="349">
        <f>'２斷絲.IAD.效率'!N401</f>
        <v>0</v>
      </c>
      <c r="J401" s="349">
        <f>'２斷絲.IAD.效率'!O401</f>
        <v>0</v>
      </c>
      <c r="K401" s="349" t="str">
        <f>'２斷絲.IAD.效率'!P401</f>
        <v>停機</v>
      </c>
      <c r="L401" s="349">
        <f>'２斷絲.IAD.效率'!Q401</f>
        <v>0</v>
      </c>
      <c r="M401" s="349">
        <f>'２斷絲.IAD.效率'!R401</f>
        <v>0</v>
      </c>
      <c r="N401" s="349">
        <f>'２斷絲.IAD.效率'!S401</f>
        <v>0</v>
      </c>
      <c r="O401" s="349" t="str">
        <f>'２斷絲.IAD.效率'!T401</f>
        <v>停機</v>
      </c>
      <c r="P401" s="349">
        <f>'２斷絲.IAD.效率'!U401</f>
        <v>0</v>
      </c>
      <c r="Q401" s="349">
        <f>'２斷絲.IAD.效率'!V401</f>
        <v>0</v>
      </c>
      <c r="R401" s="349">
        <f>'２斷絲.IAD.效率'!W401</f>
        <v>0</v>
      </c>
      <c r="S401" s="349" t="str">
        <f>'２斷絲.IAD.效率'!X401</f>
        <v>停機</v>
      </c>
      <c r="T401" s="349">
        <f>'２斷絲.IAD.效率'!Y401</f>
        <v>0</v>
      </c>
      <c r="U401" s="345" t="str">
        <f>IF(ISNA(VLOOKUP('２斷絲.IAD.效率'!C401,條件!$A$1:$J$1011,10,0)),"",(VLOOKUP('２斷絲.IAD.效率'!C401,條件!$A$1:$J$1011,10,0)))</f>
        <v/>
      </c>
      <c r="V401" s="346" t="str">
        <f>IF(ISNA(VLOOKUP(C401,條件!$A$1:$J$1011,8,0)),"",(VLOOKUP(C401,條件!$A$1:$J$1011,8,0)))</f>
        <v/>
      </c>
      <c r="W401" s="346" t="str">
        <f>IF(ISNA(VLOOKUP(V401,清單!$AG$1:$AH$19,2,1)),"",(VLOOKUP(V401,清單!$AG$1:$AH$19,2,1)))</f>
        <v/>
      </c>
      <c r="X401" s="346" t="str">
        <f>IF(ISNA(VLOOKUP(C401,條件!$A$1:$J$1011,9,0)),"",(VLOOKUP(C401,條件!$A$1:$J$1011,9,0)))</f>
        <v/>
      </c>
      <c r="Y401" s="346">
        <v>24</v>
      </c>
      <c r="Z401" s="346">
        <v>216</v>
      </c>
      <c r="AA401" s="346" t="str">
        <f t="shared" si="22"/>
        <v/>
      </c>
      <c r="AB401" s="350" t="str">
        <f t="shared" si="23"/>
        <v/>
      </c>
    </row>
    <row r="402" spans="1:28">
      <c r="A402" s="348">
        <f>'２斷絲.IAD.效率'!A402</f>
        <v>46152</v>
      </c>
      <c r="B402" s="338" t="str">
        <f>'２斷絲.IAD.效率'!B402</f>
        <v>M07</v>
      </c>
      <c r="C402" s="338" t="str">
        <f>'２斷絲.IAD.效率'!C402</f>
        <v>封存</v>
      </c>
      <c r="D402" s="338">
        <f>'２斷絲.IAD.效率'!D402</f>
        <v>0</v>
      </c>
      <c r="E402" s="349">
        <f>'２斷絲.IAD.效率'!J402</f>
        <v>0</v>
      </c>
      <c r="F402" s="349">
        <f>'２斷絲.IAD.效率'!K402</f>
        <v>0</v>
      </c>
      <c r="G402" s="349" t="str">
        <f>'２斷絲.IAD.效率'!L402</f>
        <v>停機</v>
      </c>
      <c r="H402" s="349">
        <f>'２斷絲.IAD.效率'!M402</f>
        <v>0</v>
      </c>
      <c r="I402" s="349">
        <f>'２斷絲.IAD.效率'!N402</f>
        <v>0</v>
      </c>
      <c r="J402" s="349">
        <f>'２斷絲.IAD.效率'!O402</f>
        <v>0</v>
      </c>
      <c r="K402" s="349" t="str">
        <f>'２斷絲.IAD.效率'!P402</f>
        <v>停機</v>
      </c>
      <c r="L402" s="349">
        <f>'２斷絲.IAD.效率'!Q402</f>
        <v>0</v>
      </c>
      <c r="M402" s="349">
        <f>'２斷絲.IAD.效率'!R402</f>
        <v>0</v>
      </c>
      <c r="N402" s="349">
        <f>'２斷絲.IAD.效率'!S402</f>
        <v>0</v>
      </c>
      <c r="O402" s="349" t="str">
        <f>'２斷絲.IAD.效率'!T402</f>
        <v>停機</v>
      </c>
      <c r="P402" s="349">
        <f>'２斷絲.IAD.效率'!U402</f>
        <v>0</v>
      </c>
      <c r="Q402" s="349">
        <f>'２斷絲.IAD.效率'!V402</f>
        <v>0</v>
      </c>
      <c r="R402" s="349">
        <f>'２斷絲.IAD.效率'!W402</f>
        <v>0</v>
      </c>
      <c r="S402" s="349" t="str">
        <f>'２斷絲.IAD.效率'!X402</f>
        <v>停機</v>
      </c>
      <c r="T402" s="349">
        <f>'２斷絲.IAD.效率'!Y402</f>
        <v>0</v>
      </c>
      <c r="U402" s="345" t="str">
        <f>IF(ISNA(VLOOKUP('２斷絲.IAD.效率'!C402,條件!$A$1:$J$1011,10,0)),"",(VLOOKUP('２斷絲.IAD.效率'!C402,條件!$A$1:$J$1011,10,0)))</f>
        <v/>
      </c>
      <c r="V402" s="346" t="str">
        <f>IF(ISNA(VLOOKUP(C402,條件!$A$1:$J$1011,8,0)),"",(VLOOKUP(C402,條件!$A$1:$J$1011,8,0)))</f>
        <v/>
      </c>
      <c r="W402" s="346" t="str">
        <f>IF(ISNA(VLOOKUP(V402,清單!$AG$1:$AH$19,2,1)),"",(VLOOKUP(V402,清單!$AG$1:$AH$19,2,1)))</f>
        <v/>
      </c>
      <c r="X402" s="346" t="str">
        <f>IF(ISNA(VLOOKUP(C402,條件!$A$1:$J$1011,9,0)),"",(VLOOKUP(C402,條件!$A$1:$J$1011,9,0)))</f>
        <v/>
      </c>
      <c r="Y402" s="346">
        <v>24</v>
      </c>
      <c r="Z402" s="346">
        <v>216</v>
      </c>
      <c r="AA402" s="346" t="str">
        <f t="shared" si="22"/>
        <v/>
      </c>
      <c r="AB402" s="350" t="str">
        <f t="shared" si="23"/>
        <v/>
      </c>
    </row>
    <row r="403" spans="1:28">
      <c r="A403" s="348">
        <f>'２斷絲.IAD.效率'!A403</f>
        <v>46152</v>
      </c>
      <c r="B403" s="338" t="str">
        <f>'２斷絲.IAD.效率'!B403</f>
        <v>M08</v>
      </c>
      <c r="C403" s="338" t="str">
        <f>'２斷絲.IAD.效率'!C403</f>
        <v>封存</v>
      </c>
      <c r="D403" s="338">
        <f>'２斷絲.IAD.效率'!D403</f>
        <v>0</v>
      </c>
      <c r="E403" s="349">
        <f>'２斷絲.IAD.效率'!J403</f>
        <v>0</v>
      </c>
      <c r="F403" s="349">
        <f>'２斷絲.IAD.效率'!K403</f>
        <v>0</v>
      </c>
      <c r="G403" s="349" t="str">
        <f>'２斷絲.IAD.效率'!L403</f>
        <v>停機</v>
      </c>
      <c r="H403" s="349">
        <f>'２斷絲.IAD.效率'!M403</f>
        <v>0</v>
      </c>
      <c r="I403" s="349">
        <f>'２斷絲.IAD.效率'!N403</f>
        <v>0</v>
      </c>
      <c r="J403" s="349">
        <f>'２斷絲.IAD.效率'!O403</f>
        <v>0</v>
      </c>
      <c r="K403" s="349" t="str">
        <f>'２斷絲.IAD.效率'!P403</f>
        <v>停機</v>
      </c>
      <c r="L403" s="349">
        <f>'２斷絲.IAD.效率'!Q403</f>
        <v>0</v>
      </c>
      <c r="M403" s="349">
        <f>'２斷絲.IAD.效率'!R403</f>
        <v>0</v>
      </c>
      <c r="N403" s="349">
        <f>'２斷絲.IAD.效率'!S403</f>
        <v>0</v>
      </c>
      <c r="O403" s="349" t="str">
        <f>'２斷絲.IAD.效率'!T403</f>
        <v>停機</v>
      </c>
      <c r="P403" s="349">
        <f>'２斷絲.IAD.效率'!U403</f>
        <v>0</v>
      </c>
      <c r="Q403" s="349">
        <f>'２斷絲.IAD.效率'!V403</f>
        <v>0</v>
      </c>
      <c r="R403" s="349">
        <f>'２斷絲.IAD.效率'!W403</f>
        <v>0</v>
      </c>
      <c r="S403" s="349" t="str">
        <f>'２斷絲.IAD.效率'!X403</f>
        <v>停機</v>
      </c>
      <c r="T403" s="349">
        <f>'２斷絲.IAD.效率'!Y403</f>
        <v>0</v>
      </c>
      <c r="U403" s="345" t="str">
        <f>IF(ISNA(VLOOKUP('２斷絲.IAD.效率'!C403,條件!$A$1:$J$1011,10,0)),"",(VLOOKUP('２斷絲.IAD.效率'!C403,條件!$A$1:$J$1011,10,0)))</f>
        <v/>
      </c>
      <c r="V403" s="346" t="str">
        <f>IF(ISNA(VLOOKUP(C403,條件!$A$1:$J$1011,8,0)),"",(VLOOKUP(C403,條件!$A$1:$J$1011,8,0)))</f>
        <v/>
      </c>
      <c r="W403" s="346" t="str">
        <f>IF(ISNA(VLOOKUP(V403,清單!$AG$1:$AH$19,2,1)),"",(VLOOKUP(V403,清單!$AG$1:$AH$19,2,1)))</f>
        <v/>
      </c>
      <c r="X403" s="346" t="str">
        <f>IF(ISNA(VLOOKUP(C403,條件!$A$1:$J$1011,9,0)),"",(VLOOKUP(C403,條件!$A$1:$J$1011,9,0)))</f>
        <v/>
      </c>
      <c r="Y403" s="346">
        <v>24</v>
      </c>
      <c r="Z403" s="346">
        <v>216</v>
      </c>
      <c r="AA403" s="346" t="str">
        <f t="shared" si="22"/>
        <v/>
      </c>
      <c r="AB403" s="350" t="str">
        <f t="shared" si="23"/>
        <v/>
      </c>
    </row>
    <row r="404" spans="1:28">
      <c r="A404" s="348">
        <f>'２斷絲.IAD.效率'!A404</f>
        <v>46153</v>
      </c>
      <c r="B404" s="338" t="str">
        <f>'２斷絲.IAD.效率'!B404</f>
        <v>A07</v>
      </c>
      <c r="C404" s="338" t="str">
        <f>'２斷絲.IAD.效率'!C404</f>
        <v>停機</v>
      </c>
      <c r="D404" s="338">
        <f>'２斷絲.IAD.效率'!D404</f>
        <v>0</v>
      </c>
      <c r="E404" s="349">
        <f>'２斷絲.IAD.效率'!J404</f>
        <v>0</v>
      </c>
      <c r="F404" s="349">
        <f>'２斷絲.IAD.效率'!K404</f>
        <v>0</v>
      </c>
      <c r="G404" s="349" t="str">
        <f>'２斷絲.IAD.效率'!L404</f>
        <v>停機</v>
      </c>
      <c r="H404" s="349">
        <f>'２斷絲.IAD.效率'!M404</f>
        <v>0</v>
      </c>
      <c r="I404" s="349">
        <f>'２斷絲.IAD.效率'!N404</f>
        <v>0</v>
      </c>
      <c r="J404" s="349">
        <f>'２斷絲.IAD.效率'!O404</f>
        <v>0</v>
      </c>
      <c r="K404" s="349" t="str">
        <f>'２斷絲.IAD.效率'!P404</f>
        <v>停機</v>
      </c>
      <c r="L404" s="349">
        <f>'２斷絲.IAD.效率'!Q404</f>
        <v>0</v>
      </c>
      <c r="M404" s="349">
        <f>'２斷絲.IAD.效率'!R404</f>
        <v>0</v>
      </c>
      <c r="N404" s="349">
        <f>'２斷絲.IAD.效率'!S404</f>
        <v>0</v>
      </c>
      <c r="O404" s="349" t="str">
        <f>'２斷絲.IAD.效率'!T404</f>
        <v>停機</v>
      </c>
      <c r="P404" s="349">
        <f>'２斷絲.IAD.效率'!U404</f>
        <v>0</v>
      </c>
      <c r="Q404" s="349">
        <f>'２斷絲.IAD.效率'!V404</f>
        <v>0</v>
      </c>
      <c r="R404" s="349">
        <f>'２斷絲.IAD.效率'!W404</f>
        <v>0</v>
      </c>
      <c r="S404" s="349" t="str">
        <f>'２斷絲.IAD.效率'!X404</f>
        <v>停機</v>
      </c>
      <c r="T404" s="349">
        <f>'２斷絲.IAD.效率'!Y404</f>
        <v>0</v>
      </c>
      <c r="U404" s="345" t="str">
        <f>IF(ISNA(VLOOKUP('２斷絲.IAD.效率'!C404,條件!$A$1:$J$1011,10,0)),"",(VLOOKUP('２斷絲.IAD.效率'!C404,條件!$A$1:$J$1011,10,0)))</f>
        <v/>
      </c>
      <c r="V404" s="346" t="str">
        <f>IF(ISNA(VLOOKUP(C404,條件!$A$1:$J$1011,8,0)),"",(VLOOKUP(C404,條件!$A$1:$J$1011,8,0)))</f>
        <v/>
      </c>
      <c r="W404" s="346" t="str">
        <f>IF(ISNA(VLOOKUP(V404,清單!$AG$1:$AH$19,2,1)),"",(VLOOKUP(V404,清單!$AG$1:$AH$19,2,1)))</f>
        <v/>
      </c>
      <c r="X404" s="346" t="str">
        <f>IF(ISNA(VLOOKUP(C404,條件!$A$1:$J$1011,9,0)),"",(VLOOKUP(C404,條件!$A$1:$J$1011,9,0)))</f>
        <v/>
      </c>
      <c r="Y404" s="346">
        <v>24</v>
      </c>
      <c r="Z404" s="346">
        <v>216</v>
      </c>
      <c r="AA404" s="346" t="str">
        <f t="shared" ref="AA404:AA431" si="24">IF(X404="","",X404+1)</f>
        <v/>
      </c>
      <c r="AB404" s="350" t="str">
        <f t="shared" ref="AB404:AB431" si="25">IF(AA404="","",W404*Z404*AA404*Y404)</f>
        <v/>
      </c>
    </row>
    <row r="405" spans="1:28">
      <c r="A405" s="348">
        <f>'２斷絲.IAD.效率'!A405</f>
        <v>46153</v>
      </c>
      <c r="B405" s="338" t="str">
        <f>'２斷絲.IAD.效率'!B405</f>
        <v>A08</v>
      </c>
      <c r="C405" s="338" t="str">
        <f>'２斷絲.IAD.效率'!C405</f>
        <v>2FA032</v>
      </c>
      <c r="D405" s="338">
        <f>'２斷絲.IAD.效率'!D405</f>
        <v>0</v>
      </c>
      <c r="E405" s="349">
        <f>'２斷絲.IAD.效率'!J405</f>
        <v>18</v>
      </c>
      <c r="F405" s="349">
        <f>'２斷絲.IAD.效率'!K405</f>
        <v>1</v>
      </c>
      <c r="G405" s="349">
        <f>'２斷絲.IAD.效率'!L405</f>
        <v>8861</v>
      </c>
      <c r="H405" s="349">
        <f>'２斷絲.IAD.效率'!M405</f>
        <v>8235</v>
      </c>
      <c r="I405" s="349">
        <f>'２斷絲.IAD.效率'!N405</f>
        <v>5</v>
      </c>
      <c r="J405" s="349">
        <f>'２斷絲.IAD.效率'!O405</f>
        <v>0</v>
      </c>
      <c r="K405" s="349">
        <f>'２斷絲.IAD.效率'!P405</f>
        <v>8802</v>
      </c>
      <c r="L405" s="349">
        <f>'２斷絲.IAD.效率'!Q405</f>
        <v>8361</v>
      </c>
      <c r="M405" s="349">
        <f>'２斷絲.IAD.效率'!R405</f>
        <v>5</v>
      </c>
      <c r="N405" s="349">
        <f>'２斷絲.IAD.效率'!S405</f>
        <v>0</v>
      </c>
      <c r="O405" s="349">
        <f>'２斷絲.IAD.效率'!T405</f>
        <v>8799</v>
      </c>
      <c r="P405" s="349">
        <f>'２斷絲.IAD.效率'!U405</f>
        <v>8368</v>
      </c>
      <c r="Q405" s="349">
        <f>'２斷絲.IAD.效率'!V405</f>
        <v>18</v>
      </c>
      <c r="R405" s="349">
        <f>'２斷絲.IAD.效率'!W405</f>
        <v>0</v>
      </c>
      <c r="S405" s="349">
        <f>'２斷絲.IAD.效率'!X405</f>
        <v>8750</v>
      </c>
      <c r="T405" s="349">
        <f>'２斷絲.IAD.效率'!Y405</f>
        <v>8326</v>
      </c>
      <c r="U405" s="345" t="str">
        <f>IF(ISNA(VLOOKUP('２斷絲.IAD.效率'!C405,條件!$A$1:$J$1011,10,0)),"",(VLOOKUP('２斷絲.IAD.效率'!C405,條件!$A$1:$J$1011,10,0)))</f>
        <v>低壓</v>
      </c>
      <c r="V405" s="346" t="str">
        <f>IF(ISNA(VLOOKUP(C405,條件!$A$1:$J$1011,8,0)),"",(VLOOKUP(C405,條件!$A$1:$J$1011,8,0)))</f>
        <v>P203</v>
      </c>
      <c r="W405" s="346">
        <f>IF(ISNA(VLOOKUP(V405,清單!$AG$1:$AH$19,2,1)),"",(VLOOKUP(V405,清單!$AG$1:$AH$19,2,1)))</f>
        <v>0.91100000000000003</v>
      </c>
      <c r="X405" s="346">
        <f>IF(ISNA(VLOOKUP(C405,條件!$A$1:$J$1011,9,0)),"",(VLOOKUP(C405,條件!$A$1:$J$1011,9,0)))</f>
        <v>1.8</v>
      </c>
      <c r="Y405" s="346">
        <v>24</v>
      </c>
      <c r="Z405" s="346">
        <v>216</v>
      </c>
      <c r="AA405" s="346">
        <f t="shared" si="24"/>
        <v>2.8</v>
      </c>
      <c r="AB405" s="350">
        <f t="shared" si="25"/>
        <v>13223.3472</v>
      </c>
    </row>
    <row r="406" spans="1:28">
      <c r="A406" s="348">
        <f>'２斷絲.IAD.效率'!A406</f>
        <v>46153</v>
      </c>
      <c r="B406" s="338" t="str">
        <f>'２斷絲.IAD.效率'!B406</f>
        <v>A09</v>
      </c>
      <c r="C406" s="338" t="str">
        <f>'２斷絲.IAD.效率'!C406</f>
        <v>2F43L2</v>
      </c>
      <c r="D406" s="338" t="str">
        <f>'２斷絲.IAD.效率'!D406</f>
        <v>K</v>
      </c>
      <c r="E406" s="349">
        <f>'２斷絲.IAD.效率'!J406</f>
        <v>22</v>
      </c>
      <c r="F406" s="349">
        <f>'２斷絲.IAD.效率'!K406</f>
        <v>0</v>
      </c>
      <c r="G406" s="349">
        <f>'２斷絲.IAD.效率'!L406</f>
        <v>0</v>
      </c>
      <c r="H406" s="349">
        <f>'２斷絲.IAD.效率'!M406</f>
        <v>8954</v>
      </c>
      <c r="I406" s="349">
        <f>'２斷絲.IAD.效率'!N406</f>
        <v>10</v>
      </c>
      <c r="J406" s="349">
        <f>'２斷絲.IAD.效率'!O406</f>
        <v>0</v>
      </c>
      <c r="K406" s="349" t="str">
        <f>'２斷絲.IAD.效率'!P406</f>
        <v>停機</v>
      </c>
      <c r="L406" s="349">
        <f>'２斷絲.IAD.效率'!Q406</f>
        <v>9135</v>
      </c>
      <c r="M406" s="349">
        <f>'２斷絲.IAD.效率'!R406</f>
        <v>12</v>
      </c>
      <c r="N406" s="349">
        <f>'２斷絲.IAD.效率'!S406</f>
        <v>0</v>
      </c>
      <c r="O406" s="349" t="str">
        <f>'２斷絲.IAD.效率'!T406</f>
        <v>停機</v>
      </c>
      <c r="P406" s="349">
        <f>'２斷絲.IAD.效率'!U406</f>
        <v>9052</v>
      </c>
      <c r="Q406" s="349">
        <f>'２斷絲.IAD.效率'!V406</f>
        <v>34</v>
      </c>
      <c r="R406" s="349">
        <f>'２斷絲.IAD.效率'!W406</f>
        <v>0</v>
      </c>
      <c r="S406" s="349" t="str">
        <f>'２斷絲.IAD.效率'!X406</f>
        <v>停機</v>
      </c>
      <c r="T406" s="349">
        <f>'２斷絲.IAD.效率'!Y406</f>
        <v>8730</v>
      </c>
      <c r="U406" s="345" t="str">
        <f>IF(ISNA(VLOOKUP('２斷絲.IAD.效率'!C406,條件!$A$1:$J$1011,10,0)),"",(VLOOKUP('２斷絲.IAD.效率'!C406,條件!$A$1:$J$1011,10,0)))</f>
        <v>低壓</v>
      </c>
      <c r="V406" s="346" t="str">
        <f>IF(ISNA(VLOOKUP(C406,條件!$A$1:$J$1011,8,0)),"",(VLOOKUP(C406,條件!$A$1:$J$1011,8,0)))</f>
        <v>P204</v>
      </c>
      <c r="W406" s="346">
        <f>IF(ISNA(VLOOKUP(V406,清單!$AG$1:$AH$19,2,1)),"",(VLOOKUP(V406,清單!$AG$1:$AH$19,2,1)))</f>
        <v>1.1890000000000001</v>
      </c>
      <c r="X406" s="346">
        <f>IF(ISNA(VLOOKUP(C406,條件!$A$1:$J$1011,9,0)),"",(VLOOKUP(C406,條件!$A$1:$J$1011,9,0)))</f>
        <v>2.2999999999999998</v>
      </c>
      <c r="Y406" s="346">
        <v>24</v>
      </c>
      <c r="Z406" s="346">
        <v>216</v>
      </c>
      <c r="AA406" s="346">
        <f t="shared" si="24"/>
        <v>3.3</v>
      </c>
      <c r="AB406" s="350">
        <f t="shared" si="25"/>
        <v>20340.460800000001</v>
      </c>
    </row>
    <row r="407" spans="1:28">
      <c r="A407" s="348">
        <f>'２斷絲.IAD.效率'!A407</f>
        <v>46153</v>
      </c>
      <c r="B407" s="338" t="str">
        <f>'２斷絲.IAD.效率'!B407</f>
        <v>A10</v>
      </c>
      <c r="C407" s="338" t="str">
        <f>'２斷絲.IAD.效率'!C407</f>
        <v>2F43E2</v>
      </c>
      <c r="D407" s="338">
        <f>'２斷絲.IAD.效率'!D407</f>
        <v>0</v>
      </c>
      <c r="E407" s="349">
        <f>'２斷絲.IAD.效率'!J407</f>
        <v>10</v>
      </c>
      <c r="F407" s="349">
        <f>'２斷絲.IAD.效率'!K407</f>
        <v>1</v>
      </c>
      <c r="G407" s="349">
        <f>'２斷絲.IAD.效率'!L407</f>
        <v>9237</v>
      </c>
      <c r="H407" s="349" t="str">
        <f>'２斷絲.IAD.效率'!M407</f>
        <v>停機</v>
      </c>
      <c r="I407" s="349">
        <f>'２斷絲.IAD.效率'!N407</f>
        <v>18</v>
      </c>
      <c r="J407" s="349">
        <f>'２斷絲.IAD.效率'!O407</f>
        <v>1</v>
      </c>
      <c r="K407" s="349">
        <f>'２斷絲.IAD.效率'!P407</f>
        <v>9049</v>
      </c>
      <c r="L407" s="349" t="str">
        <f>'２斷絲.IAD.效率'!Q407</f>
        <v>停機</v>
      </c>
      <c r="M407" s="349">
        <f>'２斷絲.IAD.效率'!R407</f>
        <v>3</v>
      </c>
      <c r="N407" s="349">
        <f>'２斷絲.IAD.效率'!S407</f>
        <v>0</v>
      </c>
      <c r="O407" s="349">
        <f>'２斷絲.IAD.效率'!T407</f>
        <v>9143</v>
      </c>
      <c r="P407" s="349" t="str">
        <f>'２斷絲.IAD.效率'!U407</f>
        <v>停機</v>
      </c>
      <c r="Q407" s="349">
        <f>'２斷絲.IAD.效率'!V407</f>
        <v>4</v>
      </c>
      <c r="R407" s="349">
        <f>'２斷絲.IAD.效率'!W407</f>
        <v>0</v>
      </c>
      <c r="S407" s="349">
        <f>'２斷絲.IAD.效率'!X407</f>
        <v>9186</v>
      </c>
      <c r="T407" s="349" t="str">
        <f>'２斷絲.IAD.效率'!Y407</f>
        <v>停機</v>
      </c>
      <c r="U407" s="345" t="str">
        <f>IF(ISNA(VLOOKUP('２斷絲.IAD.效率'!C407,條件!$A$1:$J$1011,10,0)),"",(VLOOKUP('２斷絲.IAD.效率'!C407,條件!$A$1:$J$1011,10,0)))</f>
        <v>高壓</v>
      </c>
      <c r="V407" s="346" t="str">
        <f>IF(ISNA(VLOOKUP(C407,條件!$A$1:$J$1011,8,0)),"",(VLOOKUP(C407,條件!$A$1:$J$1011,8,0)))</f>
        <v>P203</v>
      </c>
      <c r="W407" s="346">
        <f>IF(ISNA(VLOOKUP(V407,清單!$AG$1:$AH$19,2,1)),"",(VLOOKUP(V407,清單!$AG$1:$AH$19,2,1)))</f>
        <v>0.91100000000000003</v>
      </c>
      <c r="X407" s="346">
        <f>IF(ISNA(VLOOKUP(C407,條件!$A$1:$J$1011,9,0)),"",(VLOOKUP(C407,條件!$A$1:$J$1011,9,0)))</f>
        <v>3.2</v>
      </c>
      <c r="Y407" s="346">
        <v>24</v>
      </c>
      <c r="Z407" s="346">
        <v>216</v>
      </c>
      <c r="AA407" s="346">
        <f t="shared" si="24"/>
        <v>4.2</v>
      </c>
      <c r="AB407" s="350">
        <f t="shared" si="25"/>
        <v>19835.020800000002</v>
      </c>
    </row>
    <row r="408" spans="1:28">
      <c r="A408" s="348">
        <f>'２斷絲.IAD.效率'!A408</f>
        <v>46153</v>
      </c>
      <c r="B408" s="338" t="str">
        <f>'２斷絲.IAD.效率'!B408</f>
        <v>A11</v>
      </c>
      <c r="C408" s="338" t="str">
        <f>'２斷絲.IAD.效率'!C408</f>
        <v>2F1YR2</v>
      </c>
      <c r="D408" s="338">
        <f>'２斷絲.IAD.效率'!D408</f>
        <v>0</v>
      </c>
      <c r="E408" s="349">
        <f>'２斷絲.IAD.效率'!J408</f>
        <v>35</v>
      </c>
      <c r="F408" s="349">
        <f>'２斷絲.IAD.效率'!K408</f>
        <v>0</v>
      </c>
      <c r="G408" s="349">
        <f>'２斷絲.IAD.效率'!L408</f>
        <v>8106</v>
      </c>
      <c r="H408" s="349">
        <f>'２斷絲.IAD.效率'!M408</f>
        <v>8760</v>
      </c>
      <c r="I408" s="349">
        <f>'２斷絲.IAD.效率'!N408</f>
        <v>9</v>
      </c>
      <c r="J408" s="349">
        <f>'２斷絲.IAD.效率'!O408</f>
        <v>0</v>
      </c>
      <c r="K408" s="349">
        <f>'２斷絲.IAD.效率'!P408</f>
        <v>7548</v>
      </c>
      <c r="L408" s="349">
        <f>'２斷絲.IAD.效率'!Q408</f>
        <v>8657</v>
      </c>
      <c r="M408" s="349">
        <f>'２斷絲.IAD.效率'!R408</f>
        <v>24</v>
      </c>
      <c r="N408" s="349">
        <f>'２斷絲.IAD.效率'!S408</f>
        <v>0</v>
      </c>
      <c r="O408" s="349">
        <f>'２斷絲.IAD.效率'!T408</f>
        <v>7802</v>
      </c>
      <c r="P408" s="349">
        <f>'２斷絲.IAD.效率'!U408</f>
        <v>8685</v>
      </c>
      <c r="Q408" s="349">
        <f>'２斷絲.IAD.效率'!V408</f>
        <v>24</v>
      </c>
      <c r="R408" s="349">
        <f>'２斷絲.IAD.效率'!W408</f>
        <v>0</v>
      </c>
      <c r="S408" s="349">
        <f>'２斷絲.IAD.效率'!X408</f>
        <v>8322</v>
      </c>
      <c r="T408" s="349">
        <f>'２斷絲.IAD.效率'!Y408</f>
        <v>8700</v>
      </c>
      <c r="U408" s="345" t="str">
        <f>IF(ISNA(VLOOKUP('２斷絲.IAD.效率'!C408,條件!$A$1:$J$1011,10,0)),"",(VLOOKUP('２斷絲.IAD.效率'!C408,條件!$A$1:$J$1011,10,0)))</f>
        <v>高壓</v>
      </c>
      <c r="V408" s="346" t="str">
        <f>IF(ISNA(VLOOKUP(C408,條件!$A$1:$J$1011,8,0)),"",(VLOOKUP(C408,條件!$A$1:$J$1011,8,0)))</f>
        <v>P203</v>
      </c>
      <c r="W408" s="346">
        <f>IF(ISNA(VLOOKUP(V408,清單!$AG$1:$AH$19,2,1)),"",(VLOOKUP(V408,清單!$AG$1:$AH$19,2,1)))</f>
        <v>0.91100000000000003</v>
      </c>
      <c r="X408" s="346">
        <f>IF(ISNA(VLOOKUP(C408,條件!$A$1:$J$1011,9,0)),"",(VLOOKUP(C408,條件!$A$1:$J$1011,9,0)))</f>
        <v>1.7</v>
      </c>
      <c r="Y408" s="346">
        <v>24</v>
      </c>
      <c r="Z408" s="346">
        <v>216</v>
      </c>
      <c r="AA408" s="346">
        <f t="shared" si="24"/>
        <v>2.7</v>
      </c>
      <c r="AB408" s="350">
        <f t="shared" si="25"/>
        <v>12751.084800000001</v>
      </c>
    </row>
    <row r="409" spans="1:28">
      <c r="A409" s="348">
        <f>'２斷絲.IAD.效率'!A409</f>
        <v>46153</v>
      </c>
      <c r="B409" s="338" t="str">
        <f>'２斷絲.IAD.效率'!B409</f>
        <v>A12</v>
      </c>
      <c r="C409" s="338" t="str">
        <f>'２斷絲.IAD.效率'!C409</f>
        <v>停機</v>
      </c>
      <c r="D409" s="338">
        <f>'２斷絲.IAD.效率'!D409</f>
        <v>0</v>
      </c>
      <c r="E409" s="349">
        <f>'２斷絲.IAD.效率'!J409</f>
        <v>0</v>
      </c>
      <c r="F409" s="349">
        <f>'２斷絲.IAD.效率'!K409</f>
        <v>0</v>
      </c>
      <c r="G409" s="349" t="str">
        <f>'２斷絲.IAD.效率'!L409</f>
        <v>停機</v>
      </c>
      <c r="H409" s="349">
        <f>'２斷絲.IAD.效率'!M409</f>
        <v>0</v>
      </c>
      <c r="I409" s="349">
        <f>'２斷絲.IAD.效率'!N409</f>
        <v>0</v>
      </c>
      <c r="J409" s="349">
        <f>'２斷絲.IAD.效率'!O409</f>
        <v>0</v>
      </c>
      <c r="K409" s="349" t="str">
        <f>'２斷絲.IAD.效率'!P409</f>
        <v>停機</v>
      </c>
      <c r="L409" s="349">
        <f>'２斷絲.IAD.效率'!Q409</f>
        <v>0</v>
      </c>
      <c r="M409" s="349">
        <f>'２斷絲.IAD.效率'!R409</f>
        <v>0</v>
      </c>
      <c r="N409" s="349">
        <f>'２斷絲.IAD.效率'!S409</f>
        <v>0</v>
      </c>
      <c r="O409" s="349" t="str">
        <f>'２斷絲.IAD.效率'!T409</f>
        <v>停機</v>
      </c>
      <c r="P409" s="349">
        <f>'２斷絲.IAD.效率'!U409</f>
        <v>0</v>
      </c>
      <c r="Q409" s="349">
        <f>'２斷絲.IAD.效率'!V409</f>
        <v>0</v>
      </c>
      <c r="R409" s="349">
        <f>'２斷絲.IAD.效率'!W409</f>
        <v>0</v>
      </c>
      <c r="S409" s="349" t="str">
        <f>'２斷絲.IAD.效率'!X409</f>
        <v>停機</v>
      </c>
      <c r="T409" s="349">
        <f>'２斷絲.IAD.效率'!Y409</f>
        <v>0</v>
      </c>
      <c r="U409" s="345" t="str">
        <f>IF(ISNA(VLOOKUP('２斷絲.IAD.效率'!C409,條件!$A$1:$J$1011,10,0)),"",(VLOOKUP('２斷絲.IAD.效率'!C409,條件!$A$1:$J$1011,10,0)))</f>
        <v/>
      </c>
      <c r="V409" s="346" t="str">
        <f>IF(ISNA(VLOOKUP(C409,條件!$A$1:$J$1011,8,0)),"",(VLOOKUP(C409,條件!$A$1:$J$1011,8,0)))</f>
        <v/>
      </c>
      <c r="W409" s="346" t="str">
        <f>IF(ISNA(VLOOKUP(V409,清單!$AG$1:$AH$19,2,1)),"",(VLOOKUP(V409,清單!$AG$1:$AH$19,2,1)))</f>
        <v/>
      </c>
      <c r="X409" s="346" t="str">
        <f>IF(ISNA(VLOOKUP(C409,條件!$A$1:$J$1011,9,0)),"",(VLOOKUP(C409,條件!$A$1:$J$1011,9,0)))</f>
        <v/>
      </c>
      <c r="Y409" s="346">
        <v>24</v>
      </c>
      <c r="Z409" s="346">
        <v>216</v>
      </c>
      <c r="AA409" s="346" t="str">
        <f t="shared" si="24"/>
        <v/>
      </c>
      <c r="AB409" s="350" t="str">
        <f t="shared" si="25"/>
        <v/>
      </c>
    </row>
    <row r="410" spans="1:28">
      <c r="A410" s="348">
        <f>'２斷絲.IAD.效率'!A410</f>
        <v>46153</v>
      </c>
      <c r="B410" s="338" t="str">
        <f>'２斷絲.IAD.效率'!B410</f>
        <v>A13</v>
      </c>
      <c r="C410" s="338" t="str">
        <f>'２斷絲.IAD.效率'!C410</f>
        <v>2F08R2</v>
      </c>
      <c r="D410" s="338" t="str">
        <f>'２斷絲.IAD.效率'!D410</f>
        <v>G</v>
      </c>
      <c r="E410" s="349">
        <f>'２斷絲.IAD.效率'!J410</f>
        <v>13</v>
      </c>
      <c r="F410" s="349">
        <f>'２斷絲.IAD.效率'!K410</f>
        <v>1</v>
      </c>
      <c r="G410" s="349">
        <f>'２斷絲.IAD.效率'!L410</f>
        <v>9611</v>
      </c>
      <c r="H410" s="349">
        <f>'２斷絲.IAD.效率'!M410</f>
        <v>9588</v>
      </c>
      <c r="I410" s="349">
        <f>'２斷絲.IAD.效率'!N410</f>
        <v>6</v>
      </c>
      <c r="J410" s="349">
        <f>'２斷絲.IAD.效率'!O410</f>
        <v>0</v>
      </c>
      <c r="K410" s="349">
        <f>'２斷絲.IAD.效率'!P410</f>
        <v>9627</v>
      </c>
      <c r="L410" s="349">
        <f>'２斷絲.IAD.效率'!Q410</f>
        <v>9701</v>
      </c>
      <c r="M410" s="349">
        <f>'２斷絲.IAD.效率'!R410</f>
        <v>15</v>
      </c>
      <c r="N410" s="349">
        <f>'２斷絲.IAD.效率'!S410</f>
        <v>0</v>
      </c>
      <c r="O410" s="349">
        <f>'２斷絲.IAD.效率'!T410</f>
        <v>9649</v>
      </c>
      <c r="P410" s="349">
        <f>'２斷絲.IAD.效率'!U410</f>
        <v>9638</v>
      </c>
      <c r="Q410" s="349">
        <f>'２斷絲.IAD.效率'!V410</f>
        <v>26</v>
      </c>
      <c r="R410" s="349">
        <f>'２斷絲.IAD.效率'!W410</f>
        <v>1</v>
      </c>
      <c r="S410" s="349">
        <f>'２斷絲.IAD.效率'!X410</f>
        <v>9536</v>
      </c>
      <c r="T410" s="349">
        <f>'２斷絲.IAD.效率'!Y410</f>
        <v>9626</v>
      </c>
      <c r="U410" s="345" t="str">
        <f>IF(ISNA(VLOOKUP('２斷絲.IAD.效率'!C410,條件!$A$1:$J$1011,10,0)),"",(VLOOKUP('２斷絲.IAD.效率'!C410,條件!$A$1:$J$1011,10,0)))</f>
        <v>低壓</v>
      </c>
      <c r="V410" s="346" t="str">
        <f>IF(ISNA(VLOOKUP(C410,條件!$A$1:$J$1011,8,0)),"",(VLOOKUP(C410,條件!$A$1:$J$1011,8,0)))</f>
        <v>P142</v>
      </c>
      <c r="W410" s="346">
        <f>IF(ISNA(VLOOKUP(V410,清單!$AG$1:$AH$19,2,1)),"",(VLOOKUP(V410,清單!$AG$1:$AH$19,2,1)))</f>
        <v>0.56200000000000006</v>
      </c>
      <c r="X410" s="346">
        <f>IF(ISNA(VLOOKUP(C410,條件!$A$1:$J$1011,9,0)),"",(VLOOKUP(C410,條件!$A$1:$J$1011,9,0)))</f>
        <v>1.1000000000000001</v>
      </c>
      <c r="Y410" s="346">
        <v>24</v>
      </c>
      <c r="Z410" s="346">
        <v>216</v>
      </c>
      <c r="AA410" s="346">
        <f t="shared" si="24"/>
        <v>2.1</v>
      </c>
      <c r="AB410" s="350">
        <f t="shared" si="25"/>
        <v>6118.1568000000007</v>
      </c>
    </row>
    <row r="411" spans="1:28">
      <c r="A411" s="348">
        <f>'２斷絲.IAD.效率'!A411</f>
        <v>46153</v>
      </c>
      <c r="B411" s="338" t="str">
        <f>'２斷絲.IAD.效率'!B411</f>
        <v>A14</v>
      </c>
      <c r="C411" s="338" t="str">
        <f>'２斷絲.IAD.效率'!C411</f>
        <v>停機</v>
      </c>
      <c r="D411" s="338">
        <f>'２斷絲.IAD.效率'!D411</f>
        <v>0</v>
      </c>
      <c r="E411" s="349">
        <f>'２斷絲.IAD.效率'!J411</f>
        <v>0</v>
      </c>
      <c r="F411" s="349">
        <f>'２斷絲.IAD.效率'!K411</f>
        <v>0</v>
      </c>
      <c r="G411" s="349" t="str">
        <f>'２斷絲.IAD.效率'!L411</f>
        <v>停機</v>
      </c>
      <c r="H411" s="349">
        <f>'２斷絲.IAD.效率'!M411</f>
        <v>0</v>
      </c>
      <c r="I411" s="349">
        <f>'２斷絲.IAD.效率'!N411</f>
        <v>0</v>
      </c>
      <c r="J411" s="349">
        <f>'２斷絲.IAD.效率'!O411</f>
        <v>0</v>
      </c>
      <c r="K411" s="349" t="str">
        <f>'２斷絲.IAD.效率'!P411</f>
        <v>停機</v>
      </c>
      <c r="L411" s="349">
        <f>'２斷絲.IAD.效率'!Q411</f>
        <v>0</v>
      </c>
      <c r="M411" s="349">
        <f>'２斷絲.IAD.效率'!R411</f>
        <v>0</v>
      </c>
      <c r="N411" s="349">
        <f>'２斷絲.IAD.效率'!S411</f>
        <v>0</v>
      </c>
      <c r="O411" s="349" t="str">
        <f>'２斷絲.IAD.效率'!T411</f>
        <v>停機</v>
      </c>
      <c r="P411" s="349">
        <f>'２斷絲.IAD.效率'!U411</f>
        <v>0</v>
      </c>
      <c r="Q411" s="349">
        <f>'２斷絲.IAD.效率'!V411</f>
        <v>0</v>
      </c>
      <c r="R411" s="349">
        <f>'２斷絲.IAD.效率'!W411</f>
        <v>0</v>
      </c>
      <c r="S411" s="349" t="str">
        <f>'２斷絲.IAD.效率'!X411</f>
        <v>停機</v>
      </c>
      <c r="T411" s="349">
        <f>'２斷絲.IAD.效率'!Y411</f>
        <v>0</v>
      </c>
      <c r="U411" s="345" t="str">
        <f>IF(ISNA(VLOOKUP('２斷絲.IAD.效率'!C411,條件!$A$1:$J$1011,10,0)),"",(VLOOKUP('２斷絲.IAD.效率'!C411,條件!$A$1:$J$1011,10,0)))</f>
        <v/>
      </c>
      <c r="V411" s="346" t="str">
        <f>IF(ISNA(VLOOKUP(C411,條件!$A$1:$J$1011,8,0)),"",(VLOOKUP(C411,條件!$A$1:$J$1011,8,0)))</f>
        <v/>
      </c>
      <c r="W411" s="346" t="str">
        <f>IF(ISNA(VLOOKUP(V411,清單!$AG$1:$AH$19,2,1)),"",(VLOOKUP(V411,清單!$AG$1:$AH$19,2,1)))</f>
        <v/>
      </c>
      <c r="X411" s="346" t="str">
        <f>IF(ISNA(VLOOKUP(C411,條件!$A$1:$J$1011,9,0)),"",(VLOOKUP(C411,條件!$A$1:$J$1011,9,0)))</f>
        <v/>
      </c>
      <c r="Y411" s="346">
        <v>24</v>
      </c>
      <c r="Z411" s="346">
        <v>216</v>
      </c>
      <c r="AA411" s="346" t="str">
        <f t="shared" si="24"/>
        <v/>
      </c>
      <c r="AB411" s="350" t="str">
        <f t="shared" si="25"/>
        <v/>
      </c>
    </row>
    <row r="412" spans="1:28">
      <c r="A412" s="348">
        <f>'２斷絲.IAD.效率'!A412</f>
        <v>46153</v>
      </c>
      <c r="B412" s="338" t="str">
        <f>'２斷絲.IAD.效率'!B412</f>
        <v>A15</v>
      </c>
      <c r="C412" s="338" t="str">
        <f>'２斷絲.IAD.效率'!C412</f>
        <v>2F43P2</v>
      </c>
      <c r="D412" s="338">
        <f>'２斷絲.IAD.效率'!D412</f>
        <v>0</v>
      </c>
      <c r="E412" s="349">
        <f>'２斷絲.IAD.效率'!J412</f>
        <v>13</v>
      </c>
      <c r="F412" s="349">
        <f>'２斷絲.IAD.效率'!K412</f>
        <v>0</v>
      </c>
      <c r="G412" s="349">
        <f>'２斷絲.IAD.效率'!L412</f>
        <v>8203</v>
      </c>
      <c r="H412" s="349">
        <f>'２斷絲.IAD.效率'!M412</f>
        <v>8018</v>
      </c>
      <c r="I412" s="349">
        <f>'２斷絲.IAD.效率'!N412</f>
        <v>6</v>
      </c>
      <c r="J412" s="349">
        <f>'２斷絲.IAD.效率'!O412</f>
        <v>0</v>
      </c>
      <c r="K412" s="349">
        <f>'２斷絲.IAD.效率'!P412</f>
        <v>8178</v>
      </c>
      <c r="L412" s="349">
        <f>'２斷絲.IAD.效率'!Q412</f>
        <v>8087</v>
      </c>
      <c r="M412" s="349">
        <f>'２斷絲.IAD.效率'!R412</f>
        <v>10</v>
      </c>
      <c r="N412" s="349">
        <f>'２斷絲.IAD.效率'!S412</f>
        <v>0</v>
      </c>
      <c r="O412" s="349">
        <f>'２斷絲.IAD.效率'!T412</f>
        <v>8128</v>
      </c>
      <c r="P412" s="349">
        <f>'２斷絲.IAD.效率'!U412</f>
        <v>8038</v>
      </c>
      <c r="Q412" s="349">
        <f>'２斷絲.IAD.效率'!V412</f>
        <v>12</v>
      </c>
      <c r="R412" s="349">
        <f>'２斷絲.IAD.效率'!W412</f>
        <v>0</v>
      </c>
      <c r="S412" s="349">
        <f>'２斷絲.IAD.效率'!X412</f>
        <v>8100</v>
      </c>
      <c r="T412" s="349">
        <f>'２斷絲.IAD.效率'!Y412</f>
        <v>7889</v>
      </c>
      <c r="U412" s="345" t="str">
        <f>IF(ISNA(VLOOKUP('２斷絲.IAD.效率'!C412,條件!$A$1:$J$1011,10,0)),"",(VLOOKUP('２斷絲.IAD.效率'!C412,條件!$A$1:$J$1011,10,0)))</f>
        <v>低壓</v>
      </c>
      <c r="V412" s="346" t="str">
        <f>IF(ISNA(VLOOKUP(C412,條件!$A$1:$J$1011,8,0)),"",(VLOOKUP(C412,條件!$A$1:$J$1011,8,0)))</f>
        <v>P203</v>
      </c>
      <c r="W412" s="346">
        <f>IF(ISNA(VLOOKUP(V412,清單!$AG$1:$AH$19,2,1)),"",(VLOOKUP(V412,清單!$AG$1:$AH$19,2,1)))</f>
        <v>0.91100000000000003</v>
      </c>
      <c r="X412" s="346">
        <f>IF(ISNA(VLOOKUP(C412,條件!$A$1:$J$1011,9,0)),"",(VLOOKUP(C412,條件!$A$1:$J$1011,9,0)))</f>
        <v>3</v>
      </c>
      <c r="Y412" s="346">
        <v>24</v>
      </c>
      <c r="Z412" s="346">
        <v>216</v>
      </c>
      <c r="AA412" s="346">
        <f t="shared" si="24"/>
        <v>4</v>
      </c>
      <c r="AB412" s="350">
        <f t="shared" si="25"/>
        <v>18890.495999999999</v>
      </c>
    </row>
    <row r="413" spans="1:28">
      <c r="A413" s="348">
        <f>'２斷絲.IAD.效率'!A413</f>
        <v>46153</v>
      </c>
      <c r="B413" s="338" t="str">
        <f>'２斷絲.IAD.效率'!B413</f>
        <v>A16</v>
      </c>
      <c r="C413" s="338" t="str">
        <f>'２斷絲.IAD.效率'!C413</f>
        <v>停機</v>
      </c>
      <c r="D413" s="338">
        <f>'２斷絲.IAD.效率'!D413</f>
        <v>0</v>
      </c>
      <c r="E413" s="349">
        <f>'２斷絲.IAD.效率'!J413</f>
        <v>0</v>
      </c>
      <c r="F413" s="349">
        <f>'２斷絲.IAD.效率'!K413</f>
        <v>0</v>
      </c>
      <c r="G413" s="349" t="str">
        <f>'２斷絲.IAD.效率'!L413</f>
        <v>停機</v>
      </c>
      <c r="H413" s="349">
        <f>'２斷絲.IAD.效率'!M413</f>
        <v>0</v>
      </c>
      <c r="I413" s="349">
        <f>'２斷絲.IAD.效率'!N413</f>
        <v>0</v>
      </c>
      <c r="J413" s="349">
        <f>'２斷絲.IAD.效率'!O413</f>
        <v>0</v>
      </c>
      <c r="K413" s="349" t="str">
        <f>'２斷絲.IAD.效率'!P413</f>
        <v>停機</v>
      </c>
      <c r="L413" s="349">
        <f>'２斷絲.IAD.效率'!Q413</f>
        <v>0</v>
      </c>
      <c r="M413" s="349">
        <f>'２斷絲.IAD.效率'!R413</f>
        <v>0</v>
      </c>
      <c r="N413" s="349">
        <f>'２斷絲.IAD.效率'!S413</f>
        <v>0</v>
      </c>
      <c r="O413" s="349" t="str">
        <f>'２斷絲.IAD.效率'!T413</f>
        <v>停機</v>
      </c>
      <c r="P413" s="349">
        <f>'２斷絲.IAD.效率'!U413</f>
        <v>0</v>
      </c>
      <c r="Q413" s="349">
        <f>'２斷絲.IAD.效率'!V413</f>
        <v>0</v>
      </c>
      <c r="R413" s="349">
        <f>'２斷絲.IAD.效率'!W413</f>
        <v>0</v>
      </c>
      <c r="S413" s="349" t="str">
        <f>'２斷絲.IAD.效率'!X413</f>
        <v>停機</v>
      </c>
      <c r="T413" s="349">
        <f>'２斷絲.IAD.效率'!Y413</f>
        <v>0</v>
      </c>
      <c r="U413" s="345" t="str">
        <f>IF(ISNA(VLOOKUP('２斷絲.IAD.效率'!C413,條件!$A$1:$J$1011,10,0)),"",(VLOOKUP('２斷絲.IAD.效率'!C413,條件!$A$1:$J$1011,10,0)))</f>
        <v/>
      </c>
      <c r="V413" s="346" t="str">
        <f>IF(ISNA(VLOOKUP(C413,條件!$A$1:$J$1011,8,0)),"",(VLOOKUP(C413,條件!$A$1:$J$1011,8,0)))</f>
        <v/>
      </c>
      <c r="W413" s="346" t="str">
        <f>IF(ISNA(VLOOKUP(V413,清單!$AG$1:$AH$19,2,1)),"",(VLOOKUP(V413,清單!$AG$1:$AH$19,2,1)))</f>
        <v/>
      </c>
      <c r="X413" s="346" t="str">
        <f>IF(ISNA(VLOOKUP(C413,條件!$A$1:$J$1011,9,0)),"",(VLOOKUP(C413,條件!$A$1:$J$1011,9,0)))</f>
        <v/>
      </c>
      <c r="Y413" s="346">
        <v>24</v>
      </c>
      <c r="Z413" s="346">
        <v>216</v>
      </c>
      <c r="AA413" s="346" t="str">
        <f t="shared" si="24"/>
        <v/>
      </c>
      <c r="AB413" s="350" t="str">
        <f t="shared" si="25"/>
        <v/>
      </c>
    </row>
    <row r="414" spans="1:28">
      <c r="A414" s="348">
        <f>'２斷絲.IAD.效率'!A414</f>
        <v>46153</v>
      </c>
      <c r="B414" s="338" t="str">
        <f>'２斷絲.IAD.效率'!B414</f>
        <v>A17</v>
      </c>
      <c r="C414" s="338" t="str">
        <f>'２斷絲.IAD.效率'!C414</f>
        <v>停機</v>
      </c>
      <c r="D414" s="338">
        <f>'２斷絲.IAD.效率'!D414</f>
        <v>0</v>
      </c>
      <c r="E414" s="349">
        <f>'２斷絲.IAD.效率'!J414</f>
        <v>0</v>
      </c>
      <c r="F414" s="349">
        <f>'２斷絲.IAD.效率'!K414</f>
        <v>0</v>
      </c>
      <c r="G414" s="349" t="str">
        <f>'２斷絲.IAD.效率'!L414</f>
        <v>停機</v>
      </c>
      <c r="H414" s="349">
        <f>'２斷絲.IAD.效率'!M414</f>
        <v>0</v>
      </c>
      <c r="I414" s="349">
        <f>'２斷絲.IAD.效率'!N414</f>
        <v>0</v>
      </c>
      <c r="J414" s="349">
        <f>'２斷絲.IAD.效率'!O414</f>
        <v>0</v>
      </c>
      <c r="K414" s="349" t="str">
        <f>'２斷絲.IAD.效率'!P414</f>
        <v>停機</v>
      </c>
      <c r="L414" s="349">
        <f>'２斷絲.IAD.效率'!Q414</f>
        <v>0</v>
      </c>
      <c r="M414" s="349">
        <f>'２斷絲.IAD.效率'!R414</f>
        <v>0</v>
      </c>
      <c r="N414" s="349">
        <f>'２斷絲.IAD.效率'!S414</f>
        <v>0</v>
      </c>
      <c r="O414" s="349" t="str">
        <f>'２斷絲.IAD.效率'!T414</f>
        <v>停機</v>
      </c>
      <c r="P414" s="349">
        <f>'２斷絲.IAD.效率'!U414</f>
        <v>0</v>
      </c>
      <c r="Q414" s="349">
        <f>'２斷絲.IAD.效率'!V414</f>
        <v>0</v>
      </c>
      <c r="R414" s="349">
        <f>'２斷絲.IAD.效率'!W414</f>
        <v>0</v>
      </c>
      <c r="S414" s="349" t="str">
        <f>'２斷絲.IAD.效率'!X414</f>
        <v>停機</v>
      </c>
      <c r="T414" s="349">
        <f>'２斷絲.IAD.效率'!Y414</f>
        <v>0</v>
      </c>
      <c r="U414" s="345" t="str">
        <f>IF(ISNA(VLOOKUP('２斷絲.IAD.效率'!C414,條件!$A$1:$J$1011,10,0)),"",(VLOOKUP('２斷絲.IAD.效率'!C414,條件!$A$1:$J$1011,10,0)))</f>
        <v/>
      </c>
      <c r="V414" s="346" t="str">
        <f>IF(ISNA(VLOOKUP(C414,條件!$A$1:$J$1011,8,0)),"",(VLOOKUP(C414,條件!$A$1:$J$1011,8,0)))</f>
        <v/>
      </c>
      <c r="W414" s="346" t="str">
        <f>IF(ISNA(VLOOKUP(V414,清單!$AG$1:$AH$19,2,1)),"",(VLOOKUP(V414,清單!$AG$1:$AH$19,2,1)))</f>
        <v/>
      </c>
      <c r="X414" s="346" t="str">
        <f>IF(ISNA(VLOOKUP(C414,條件!$A$1:$J$1011,9,0)),"",(VLOOKUP(C414,條件!$A$1:$J$1011,9,0)))</f>
        <v/>
      </c>
      <c r="Y414" s="346">
        <v>24</v>
      </c>
      <c r="Z414" s="346">
        <v>216</v>
      </c>
      <c r="AA414" s="346" t="str">
        <f t="shared" si="24"/>
        <v/>
      </c>
      <c r="AB414" s="350" t="str">
        <f t="shared" si="25"/>
        <v/>
      </c>
    </row>
    <row r="415" spans="1:28">
      <c r="A415" s="348">
        <f>'２斷絲.IAD.效率'!A415</f>
        <v>46153</v>
      </c>
      <c r="B415" s="338" t="str">
        <f>'２斷絲.IAD.效率'!B415</f>
        <v>A18</v>
      </c>
      <c r="C415" s="338" t="str">
        <f>'２斷絲.IAD.效率'!C415</f>
        <v>2F43K2</v>
      </c>
      <c r="D415" s="338" t="str">
        <f>'２斷絲.IAD.效率'!D415</f>
        <v>K</v>
      </c>
      <c r="E415" s="349">
        <f>'２斷絲.IAD.效率'!J415</f>
        <v>32</v>
      </c>
      <c r="F415" s="349">
        <f>'２斷絲.IAD.效率'!K415</f>
        <v>8</v>
      </c>
      <c r="G415" s="349">
        <f>'２斷絲.IAD.效率'!L415</f>
        <v>9388</v>
      </c>
      <c r="H415" s="349">
        <f>'２斷絲.IAD.效率'!M415</f>
        <v>8167</v>
      </c>
      <c r="I415" s="349">
        <f>'２斷絲.IAD.效率'!N415</f>
        <v>18</v>
      </c>
      <c r="J415" s="349">
        <f>'２斷絲.IAD.效率'!O415</f>
        <v>2</v>
      </c>
      <c r="K415" s="349">
        <f>'２斷絲.IAD.效率'!P415</f>
        <v>9157</v>
      </c>
      <c r="L415" s="349">
        <f>'２斷絲.IAD.效率'!Q415</f>
        <v>8222</v>
      </c>
      <c r="M415" s="349">
        <f>'２斷絲.IAD.效率'!R415</f>
        <v>18</v>
      </c>
      <c r="N415" s="349">
        <f>'２斷絲.IAD.效率'!S415</f>
        <v>0</v>
      </c>
      <c r="O415" s="349">
        <f>'２斷絲.IAD.效率'!T415</f>
        <v>9015</v>
      </c>
      <c r="P415" s="349">
        <f>'２斷絲.IAD.效率'!U415</f>
        <v>8236</v>
      </c>
      <c r="Q415" s="349">
        <f>'２斷絲.IAD.效率'!V415</f>
        <v>30</v>
      </c>
      <c r="R415" s="349">
        <f>'２斷絲.IAD.效率'!W415</f>
        <v>0</v>
      </c>
      <c r="S415" s="349">
        <f>'２斷絲.IAD.效率'!X415</f>
        <v>9176</v>
      </c>
      <c r="T415" s="349">
        <f>'２斷絲.IAD.效率'!Y415</f>
        <v>8366</v>
      </c>
      <c r="U415" s="345" t="str">
        <f>IF(ISNA(VLOOKUP('２斷絲.IAD.效率'!C415,條件!$A$1:$J$1011,10,0)),"",(VLOOKUP('２斷絲.IAD.效率'!C415,條件!$A$1:$J$1011,10,0)))</f>
        <v>低壓</v>
      </c>
      <c r="V415" s="346" t="str">
        <f>IF(ISNA(VLOOKUP(C415,條件!$A$1:$J$1011,8,0)),"",(VLOOKUP(C415,條件!$A$1:$J$1011,8,0)))</f>
        <v>P204</v>
      </c>
      <c r="W415" s="346">
        <f>IF(ISNA(VLOOKUP(V415,清單!$AG$1:$AH$19,2,1)),"",(VLOOKUP(V415,清單!$AG$1:$AH$19,2,1)))</f>
        <v>1.1890000000000001</v>
      </c>
      <c r="X415" s="346">
        <f>IF(ISNA(VLOOKUP(C415,條件!$A$1:$J$1011,9,0)),"",(VLOOKUP(C415,條件!$A$1:$J$1011,9,0)))</f>
        <v>2.2999999999999998</v>
      </c>
      <c r="Y415" s="346">
        <v>24</v>
      </c>
      <c r="Z415" s="346">
        <v>216</v>
      </c>
      <c r="AA415" s="346">
        <f t="shared" si="24"/>
        <v>3.3</v>
      </c>
      <c r="AB415" s="350">
        <f t="shared" si="25"/>
        <v>20340.460800000001</v>
      </c>
    </row>
    <row r="416" spans="1:28">
      <c r="A416" s="348">
        <f>'２斷絲.IAD.效率'!A416</f>
        <v>46153</v>
      </c>
      <c r="B416" s="338" t="str">
        <f>'２斷絲.IAD.效率'!B416</f>
        <v>A19</v>
      </c>
      <c r="C416" s="338" t="str">
        <f>'２斷絲.IAD.效率'!C416</f>
        <v>2F43M1</v>
      </c>
      <c r="D416" s="338">
        <f>'２斷絲.IAD.效率'!D416</f>
        <v>0</v>
      </c>
      <c r="E416" s="349">
        <f>'２斷絲.IAD.效率'!J416</f>
        <v>15</v>
      </c>
      <c r="F416" s="349">
        <f>'２斷絲.IAD.效率'!K416</f>
        <v>0</v>
      </c>
      <c r="G416" s="349">
        <f>'２斷絲.IAD.效率'!L416</f>
        <v>9259</v>
      </c>
      <c r="H416" s="349">
        <f>'２斷絲.IAD.效率'!M416</f>
        <v>8922</v>
      </c>
      <c r="I416" s="349">
        <f>'２斷絲.IAD.效率'!N416</f>
        <v>11</v>
      </c>
      <c r="J416" s="349">
        <f>'２斷絲.IAD.效率'!O416</f>
        <v>0</v>
      </c>
      <c r="K416" s="349">
        <f>'２斷絲.IAD.效率'!P416</f>
        <v>9325</v>
      </c>
      <c r="L416" s="349">
        <f>'２斷絲.IAD.效率'!Q416</f>
        <v>8928</v>
      </c>
      <c r="M416" s="349">
        <f>'２斷絲.IAD.效率'!R416</f>
        <v>6</v>
      </c>
      <c r="N416" s="349">
        <f>'２斷絲.IAD.效率'!S416</f>
        <v>0</v>
      </c>
      <c r="O416" s="349">
        <f>'２斷絲.IAD.效率'!T416</f>
        <v>9384</v>
      </c>
      <c r="P416" s="349">
        <f>'２斷絲.IAD.效率'!U416</f>
        <v>8949</v>
      </c>
      <c r="Q416" s="349">
        <f>'２斷絲.IAD.效率'!V416</f>
        <v>18</v>
      </c>
      <c r="R416" s="349">
        <f>'２斷絲.IAD.效率'!W416</f>
        <v>2</v>
      </c>
      <c r="S416" s="349">
        <f>'２斷絲.IAD.效率'!X416</f>
        <v>9276</v>
      </c>
      <c r="T416" s="349">
        <f>'２斷絲.IAD.效率'!Y416</f>
        <v>8905</v>
      </c>
      <c r="U416" s="345" t="str">
        <f>IF(ISNA(VLOOKUP('２斷絲.IAD.效率'!C416,條件!$A$1:$J$1011,10,0)),"",(VLOOKUP('２斷絲.IAD.效率'!C416,條件!$A$1:$J$1011,10,0)))</f>
        <v>低壓</v>
      </c>
      <c r="V416" s="346" t="str">
        <f>IF(ISNA(VLOOKUP(C416,條件!$A$1:$J$1011,8,0)),"",(VLOOKUP(C416,條件!$A$1:$J$1011,8,0)))</f>
        <v>P203</v>
      </c>
      <c r="W416" s="346">
        <f>IF(ISNA(VLOOKUP(V416,清單!$AG$1:$AH$19,2,1)),"",(VLOOKUP(V416,清單!$AG$1:$AH$19,2,1)))</f>
        <v>0.91100000000000003</v>
      </c>
      <c r="X416" s="346">
        <f>IF(ISNA(VLOOKUP(C416,條件!$A$1:$J$1011,9,0)),"",(VLOOKUP(C416,條件!$A$1:$J$1011,9,0)))</f>
        <v>1.9</v>
      </c>
      <c r="Y416" s="346">
        <v>24</v>
      </c>
      <c r="Z416" s="346">
        <v>216</v>
      </c>
      <c r="AA416" s="346">
        <f t="shared" si="24"/>
        <v>2.9</v>
      </c>
      <c r="AB416" s="350">
        <f t="shared" si="25"/>
        <v>13695.6096</v>
      </c>
    </row>
    <row r="417" spans="1:28">
      <c r="A417" s="348">
        <f>'２斷絲.IAD.效率'!A417</f>
        <v>46153</v>
      </c>
      <c r="B417" s="338" t="str">
        <f>'２斷絲.IAD.效率'!B417</f>
        <v>A20</v>
      </c>
      <c r="C417" s="338" t="str">
        <f>'２斷絲.IAD.效率'!C417</f>
        <v>停機</v>
      </c>
      <c r="D417" s="338">
        <f>'２斷絲.IAD.效率'!D417</f>
        <v>0</v>
      </c>
      <c r="E417" s="349">
        <f>'２斷絲.IAD.效率'!J417</f>
        <v>0</v>
      </c>
      <c r="F417" s="349">
        <f>'２斷絲.IAD.效率'!K417</f>
        <v>0</v>
      </c>
      <c r="G417" s="349" t="str">
        <f>'２斷絲.IAD.效率'!L417</f>
        <v>停機</v>
      </c>
      <c r="H417" s="349">
        <f>'２斷絲.IAD.效率'!M417</f>
        <v>0</v>
      </c>
      <c r="I417" s="349">
        <f>'２斷絲.IAD.效率'!N417</f>
        <v>0</v>
      </c>
      <c r="J417" s="349">
        <f>'２斷絲.IAD.效率'!O417</f>
        <v>0</v>
      </c>
      <c r="K417" s="349" t="str">
        <f>'２斷絲.IAD.效率'!P417</f>
        <v>停機</v>
      </c>
      <c r="L417" s="349">
        <f>'２斷絲.IAD.效率'!Q417</f>
        <v>0</v>
      </c>
      <c r="M417" s="349">
        <f>'２斷絲.IAD.效率'!R417</f>
        <v>0</v>
      </c>
      <c r="N417" s="349">
        <f>'２斷絲.IAD.效率'!S417</f>
        <v>0</v>
      </c>
      <c r="O417" s="349" t="str">
        <f>'２斷絲.IAD.效率'!T417</f>
        <v>停機</v>
      </c>
      <c r="P417" s="349">
        <f>'２斷絲.IAD.效率'!U417</f>
        <v>0</v>
      </c>
      <c r="Q417" s="349">
        <f>'２斷絲.IAD.效率'!V417</f>
        <v>0</v>
      </c>
      <c r="R417" s="349">
        <f>'２斷絲.IAD.效率'!W417</f>
        <v>0</v>
      </c>
      <c r="S417" s="349" t="str">
        <f>'２斷絲.IAD.效率'!X417</f>
        <v>停機</v>
      </c>
      <c r="T417" s="349">
        <f>'２斷絲.IAD.效率'!Y417</f>
        <v>0</v>
      </c>
      <c r="U417" s="345" t="str">
        <f>IF(ISNA(VLOOKUP('２斷絲.IAD.效率'!C417,條件!$A$1:$J$1011,10,0)),"",(VLOOKUP('２斷絲.IAD.效率'!C417,條件!$A$1:$J$1011,10,0)))</f>
        <v/>
      </c>
      <c r="V417" s="346" t="str">
        <f>IF(ISNA(VLOOKUP(C417,條件!$A$1:$J$1011,8,0)),"",(VLOOKUP(C417,條件!$A$1:$J$1011,8,0)))</f>
        <v/>
      </c>
      <c r="W417" s="346" t="str">
        <f>IF(ISNA(VLOOKUP(V417,清單!$AG$1:$AH$19,2,1)),"",(VLOOKUP(V417,清單!$AG$1:$AH$19,2,1)))</f>
        <v/>
      </c>
      <c r="X417" s="346" t="str">
        <f>IF(ISNA(VLOOKUP(C417,條件!$A$1:$J$1011,9,0)),"",(VLOOKUP(C417,條件!$A$1:$J$1011,9,0)))</f>
        <v/>
      </c>
      <c r="Y417" s="346">
        <v>24</v>
      </c>
      <c r="Z417" s="346">
        <v>216</v>
      </c>
      <c r="AA417" s="346" t="str">
        <f t="shared" si="24"/>
        <v/>
      </c>
      <c r="AB417" s="350" t="str">
        <f t="shared" si="25"/>
        <v/>
      </c>
    </row>
    <row r="418" spans="1:28">
      <c r="A418" s="348">
        <f>'２斷絲.IAD.效率'!A418</f>
        <v>46153</v>
      </c>
      <c r="B418" s="338" t="str">
        <f>'２斷絲.IAD.效率'!B418</f>
        <v>A21</v>
      </c>
      <c r="C418" s="338" t="str">
        <f>'２斷絲.IAD.效率'!C418</f>
        <v>2F29I1</v>
      </c>
      <c r="D418" s="338">
        <f>'２斷絲.IAD.效率'!D418</f>
        <v>0</v>
      </c>
      <c r="E418" s="349">
        <f>'２斷絲.IAD.效率'!J418</f>
        <v>16</v>
      </c>
      <c r="F418" s="349">
        <f>'２斷絲.IAD.效率'!K418</f>
        <v>0</v>
      </c>
      <c r="G418" s="349">
        <f>'２斷絲.IAD.效率'!L418</f>
        <v>7661</v>
      </c>
      <c r="H418" s="349">
        <f>'２斷絲.IAD.效率'!M418</f>
        <v>8061</v>
      </c>
      <c r="I418" s="349">
        <f>'２斷絲.IAD.效率'!N418</f>
        <v>10</v>
      </c>
      <c r="J418" s="349">
        <f>'２斷絲.IAD.效率'!O418</f>
        <v>0</v>
      </c>
      <c r="K418" s="349">
        <f>'２斷絲.IAD.效率'!P418</f>
        <v>7120</v>
      </c>
      <c r="L418" s="349">
        <f>'２斷絲.IAD.效率'!Q418</f>
        <v>7905</v>
      </c>
      <c r="M418" s="349">
        <f>'２斷絲.IAD.效率'!R418</f>
        <v>21</v>
      </c>
      <c r="N418" s="349">
        <f>'２斷絲.IAD.效率'!S418</f>
        <v>0</v>
      </c>
      <c r="O418" s="349">
        <f>'２斷絲.IAD.效率'!T418</f>
        <v>7237</v>
      </c>
      <c r="P418" s="349">
        <f>'２斷絲.IAD.效率'!U418</f>
        <v>8001</v>
      </c>
      <c r="Q418" s="349">
        <f>'２斷絲.IAD.效率'!V418</f>
        <v>19</v>
      </c>
      <c r="R418" s="349">
        <f>'２斷絲.IAD.效率'!W418</f>
        <v>1</v>
      </c>
      <c r="S418" s="349">
        <f>'２斷絲.IAD.效率'!X418</f>
        <v>7937</v>
      </c>
      <c r="T418" s="349">
        <f>'２斷絲.IAD.效率'!Y418</f>
        <v>8105</v>
      </c>
      <c r="U418" s="345" t="str">
        <f>IF(ISNA(VLOOKUP('２斷絲.IAD.效率'!C418,條件!$A$1:$J$1011,10,0)),"",(VLOOKUP('２斷絲.IAD.效率'!C418,條件!$A$1:$J$1011,10,0)))</f>
        <v>低壓</v>
      </c>
      <c r="V418" s="346" t="str">
        <f>IF(ISNA(VLOOKUP(C418,條件!$A$1:$J$1011,8,0)),"",(VLOOKUP(C418,條件!$A$1:$J$1011,8,0)))</f>
        <v>P123</v>
      </c>
      <c r="W418" s="346">
        <f>IF(ISNA(VLOOKUP(V418,清單!$AG$1:$AH$19,2,1)),"",(VLOOKUP(V418,清單!$AG$1:$AH$19,2,1)))</f>
        <v>0.66900000000000004</v>
      </c>
      <c r="X418" s="346">
        <f>IF(ISNA(VLOOKUP(C418,條件!$A$1:$J$1011,9,0)),"",(VLOOKUP(C418,條件!$A$1:$J$1011,9,0)))</f>
        <v>2.4</v>
      </c>
      <c r="Y418" s="346">
        <v>24</v>
      </c>
      <c r="Z418" s="346">
        <v>216</v>
      </c>
      <c r="AA418" s="346">
        <f t="shared" si="24"/>
        <v>3.4</v>
      </c>
      <c r="AB418" s="350">
        <f t="shared" si="25"/>
        <v>11791.526400000002</v>
      </c>
    </row>
    <row r="419" spans="1:28">
      <c r="A419" s="348">
        <f>'２斷絲.IAD.效率'!A419</f>
        <v>46153</v>
      </c>
      <c r="B419" s="338" t="str">
        <f>'２斷絲.IAD.效率'!B419</f>
        <v>A22</v>
      </c>
      <c r="C419" s="338" t="str">
        <f>'２斷絲.IAD.效率'!C419</f>
        <v>停機</v>
      </c>
      <c r="D419" s="338">
        <f>'２斷絲.IAD.效率'!D419</f>
        <v>0</v>
      </c>
      <c r="E419" s="349">
        <f>'２斷絲.IAD.效率'!J419</f>
        <v>0</v>
      </c>
      <c r="F419" s="349">
        <f>'２斷絲.IAD.效率'!K419</f>
        <v>0</v>
      </c>
      <c r="G419" s="349" t="str">
        <f>'２斷絲.IAD.效率'!L419</f>
        <v>停機</v>
      </c>
      <c r="H419" s="349">
        <f>'２斷絲.IAD.效率'!M419</f>
        <v>0</v>
      </c>
      <c r="I419" s="349">
        <f>'２斷絲.IAD.效率'!N419</f>
        <v>0</v>
      </c>
      <c r="J419" s="349">
        <f>'２斷絲.IAD.效率'!O419</f>
        <v>0</v>
      </c>
      <c r="K419" s="349" t="str">
        <f>'２斷絲.IAD.效率'!P419</f>
        <v>停機</v>
      </c>
      <c r="L419" s="349">
        <f>'２斷絲.IAD.效率'!Q419</f>
        <v>0</v>
      </c>
      <c r="M419" s="349">
        <f>'２斷絲.IAD.效率'!R419</f>
        <v>0</v>
      </c>
      <c r="N419" s="349">
        <f>'２斷絲.IAD.效率'!S419</f>
        <v>0</v>
      </c>
      <c r="O419" s="349" t="str">
        <f>'２斷絲.IAD.效率'!T419</f>
        <v>停機</v>
      </c>
      <c r="P419" s="349">
        <f>'２斷絲.IAD.效率'!U419</f>
        <v>0</v>
      </c>
      <c r="Q419" s="349">
        <f>'２斷絲.IAD.效率'!V419</f>
        <v>0</v>
      </c>
      <c r="R419" s="349">
        <f>'２斷絲.IAD.效率'!W419</f>
        <v>0</v>
      </c>
      <c r="S419" s="349" t="str">
        <f>'２斷絲.IAD.效率'!X419</f>
        <v>停機</v>
      </c>
      <c r="T419" s="349">
        <f>'２斷絲.IAD.效率'!Y419</f>
        <v>0</v>
      </c>
      <c r="U419" s="345" t="str">
        <f>IF(ISNA(VLOOKUP('２斷絲.IAD.效率'!C419,條件!$A$1:$J$1011,10,0)),"",(VLOOKUP('２斷絲.IAD.效率'!C419,條件!$A$1:$J$1011,10,0)))</f>
        <v/>
      </c>
      <c r="V419" s="346" t="str">
        <f>IF(ISNA(VLOOKUP(C419,條件!$A$1:$J$1011,8,0)),"",(VLOOKUP(C419,條件!$A$1:$J$1011,8,0)))</f>
        <v/>
      </c>
      <c r="W419" s="346" t="str">
        <f>IF(ISNA(VLOOKUP(V419,清單!$AG$1:$AH$19,2,1)),"",(VLOOKUP(V419,清單!$AG$1:$AH$19,2,1)))</f>
        <v/>
      </c>
      <c r="X419" s="346" t="str">
        <f>IF(ISNA(VLOOKUP(C419,條件!$A$1:$J$1011,9,0)),"",(VLOOKUP(C419,條件!$A$1:$J$1011,9,0)))</f>
        <v/>
      </c>
      <c r="Y419" s="346">
        <v>24</v>
      </c>
      <c r="Z419" s="346">
        <v>216</v>
      </c>
      <c r="AA419" s="346" t="str">
        <f t="shared" si="24"/>
        <v/>
      </c>
      <c r="AB419" s="350" t="str">
        <f t="shared" si="25"/>
        <v/>
      </c>
    </row>
    <row r="420" spans="1:28">
      <c r="A420" s="348">
        <f>'２斷絲.IAD.效率'!A420</f>
        <v>46153</v>
      </c>
      <c r="B420" s="338" t="str">
        <f>'２斷絲.IAD.效率'!B420</f>
        <v>A23</v>
      </c>
      <c r="C420" s="338" t="str">
        <f>'２斷絲.IAD.效率'!C420</f>
        <v>停機</v>
      </c>
      <c r="D420" s="338">
        <f>'２斷絲.IAD.效率'!D420</f>
        <v>0</v>
      </c>
      <c r="E420" s="349">
        <f>'２斷絲.IAD.效率'!J420</f>
        <v>0</v>
      </c>
      <c r="F420" s="349">
        <f>'２斷絲.IAD.效率'!K420</f>
        <v>0</v>
      </c>
      <c r="G420" s="349" t="str">
        <f>'２斷絲.IAD.效率'!L420</f>
        <v>停機</v>
      </c>
      <c r="H420" s="349">
        <f>'２斷絲.IAD.效率'!M420</f>
        <v>0</v>
      </c>
      <c r="I420" s="349">
        <f>'２斷絲.IAD.效率'!N420</f>
        <v>0</v>
      </c>
      <c r="J420" s="349">
        <f>'２斷絲.IAD.效率'!O420</f>
        <v>0</v>
      </c>
      <c r="K420" s="349" t="str">
        <f>'２斷絲.IAD.效率'!P420</f>
        <v>停機</v>
      </c>
      <c r="L420" s="349">
        <f>'２斷絲.IAD.效率'!Q420</f>
        <v>0</v>
      </c>
      <c r="M420" s="349">
        <f>'２斷絲.IAD.效率'!R420</f>
        <v>0</v>
      </c>
      <c r="N420" s="349">
        <f>'２斷絲.IAD.效率'!S420</f>
        <v>0</v>
      </c>
      <c r="O420" s="349" t="str">
        <f>'２斷絲.IAD.效率'!T420</f>
        <v>停機</v>
      </c>
      <c r="P420" s="349">
        <f>'２斷絲.IAD.效率'!U420</f>
        <v>0</v>
      </c>
      <c r="Q420" s="349">
        <f>'２斷絲.IAD.效率'!V420</f>
        <v>0</v>
      </c>
      <c r="R420" s="349">
        <f>'２斷絲.IAD.效率'!W420</f>
        <v>0</v>
      </c>
      <c r="S420" s="349" t="str">
        <f>'２斷絲.IAD.效率'!X420</f>
        <v>停機</v>
      </c>
      <c r="T420" s="349">
        <f>'２斷絲.IAD.效率'!Y420</f>
        <v>0</v>
      </c>
      <c r="U420" s="345" t="str">
        <f>IF(ISNA(VLOOKUP('２斷絲.IAD.效率'!C420,條件!$A$1:$J$1011,10,0)),"",(VLOOKUP('２斷絲.IAD.效率'!C420,條件!$A$1:$J$1011,10,0)))</f>
        <v/>
      </c>
      <c r="V420" s="346" t="str">
        <f>IF(ISNA(VLOOKUP(C420,條件!$A$1:$J$1011,8,0)),"",(VLOOKUP(C420,條件!$A$1:$J$1011,8,0)))</f>
        <v/>
      </c>
      <c r="W420" s="346" t="str">
        <f>IF(ISNA(VLOOKUP(V420,清單!$AG$1:$AH$19,2,1)),"",(VLOOKUP(V420,清單!$AG$1:$AH$19,2,1)))</f>
        <v/>
      </c>
      <c r="X420" s="346" t="str">
        <f>IF(ISNA(VLOOKUP(C420,條件!$A$1:$J$1011,9,0)),"",(VLOOKUP(C420,條件!$A$1:$J$1011,9,0)))</f>
        <v/>
      </c>
      <c r="Y420" s="346">
        <v>24</v>
      </c>
      <c r="Z420" s="346">
        <v>216</v>
      </c>
      <c r="AA420" s="346" t="str">
        <f t="shared" si="24"/>
        <v/>
      </c>
      <c r="AB420" s="350" t="str">
        <f t="shared" si="25"/>
        <v/>
      </c>
    </row>
    <row r="421" spans="1:28">
      <c r="A421" s="348">
        <f>'２斷絲.IAD.效率'!A421</f>
        <v>46153</v>
      </c>
      <c r="B421" s="338" t="str">
        <f>'２斷絲.IAD.效率'!B421</f>
        <v>A24</v>
      </c>
      <c r="C421" s="338" t="str">
        <f>'２斷絲.IAD.效率'!C421</f>
        <v>2F6IC1</v>
      </c>
      <c r="D421" s="338">
        <f>'２斷絲.IAD.效率'!D421</f>
        <v>0</v>
      </c>
      <c r="E421" s="349">
        <f>'２斷絲.IAD.效率'!J421</f>
        <v>16</v>
      </c>
      <c r="F421" s="349">
        <f>'２斷絲.IAD.效率'!K421</f>
        <v>0</v>
      </c>
      <c r="G421" s="349">
        <f>'２斷絲.IAD.效率'!L421</f>
        <v>8842</v>
      </c>
      <c r="H421" s="349">
        <f>'２斷絲.IAD.效率'!M421</f>
        <v>9192</v>
      </c>
      <c r="I421" s="349">
        <f>'２斷絲.IAD.效率'!N421</f>
        <v>36</v>
      </c>
      <c r="J421" s="349">
        <f>'２斷絲.IAD.效率'!O421</f>
        <v>0</v>
      </c>
      <c r="K421" s="349">
        <f>'２斷絲.IAD.效率'!P421</f>
        <v>8802</v>
      </c>
      <c r="L421" s="349">
        <f>'２斷絲.IAD.效率'!Q421</f>
        <v>9001</v>
      </c>
      <c r="M421" s="349">
        <f>'２斷絲.IAD.效率'!R421</f>
        <v>22</v>
      </c>
      <c r="N421" s="349">
        <f>'２斷絲.IAD.效率'!S421</f>
        <v>2</v>
      </c>
      <c r="O421" s="349">
        <f>'２斷絲.IAD.效率'!T421</f>
        <v>8626</v>
      </c>
      <c r="P421" s="349">
        <f>'２斷絲.IAD.效率'!U421</f>
        <v>9090</v>
      </c>
      <c r="Q421" s="349">
        <f>'２斷絲.IAD.效率'!V421</f>
        <v>14</v>
      </c>
      <c r="R421" s="349">
        <f>'２斷絲.IAD.效率'!W421</f>
        <v>2</v>
      </c>
      <c r="S421" s="349">
        <f>'２斷絲.IAD.效率'!X421</f>
        <v>8914</v>
      </c>
      <c r="T421" s="349">
        <f>'２斷絲.IAD.效率'!Y421</f>
        <v>9630</v>
      </c>
      <c r="U421" s="345" t="str">
        <f>IF(ISNA(VLOOKUP('２斷絲.IAD.效率'!C421,條件!$A$1:$J$1011,10,0)),"",(VLOOKUP('２斷絲.IAD.效率'!C421,條件!$A$1:$J$1011,10,0)))</f>
        <v>低壓</v>
      </c>
      <c r="V421" s="346" t="str">
        <f>IF(ISNA(VLOOKUP(C421,條件!$A$1:$J$1011,8,0)),"",(VLOOKUP(C421,條件!$A$1:$J$1011,8,0)))</f>
        <v>P227</v>
      </c>
      <c r="W421" s="346">
        <f>IF(ISNA(VLOOKUP(V421,清單!$AG$1:$AH$19,2,1)),"",(VLOOKUP(V421,清單!$AG$1:$AH$19,2,1)))</f>
        <v>1.859</v>
      </c>
      <c r="X421" s="346">
        <f>IF(ISNA(VLOOKUP(C421,條件!$A$1:$J$1011,9,0)),"",(VLOOKUP(C421,條件!$A$1:$J$1011,9,0)))</f>
        <v>1.6</v>
      </c>
      <c r="Y421" s="346">
        <v>24</v>
      </c>
      <c r="Z421" s="346">
        <v>216</v>
      </c>
      <c r="AA421" s="346">
        <f t="shared" si="24"/>
        <v>2.6</v>
      </c>
      <c r="AB421" s="350">
        <f t="shared" si="25"/>
        <v>25056.345600000001</v>
      </c>
    </row>
    <row r="422" spans="1:28">
      <c r="A422" s="348">
        <f>'２斷絲.IAD.效率'!A422</f>
        <v>46153</v>
      </c>
      <c r="B422" s="338" t="str">
        <f>'２斷絲.IAD.效率'!B422</f>
        <v>J07</v>
      </c>
      <c r="C422" s="338" t="str">
        <f>'２斷絲.IAD.效率'!C422</f>
        <v>停機</v>
      </c>
      <c r="D422" s="338">
        <f>'２斷絲.IAD.效率'!D422</f>
        <v>0</v>
      </c>
      <c r="E422" s="349">
        <f>'２斷絲.IAD.效率'!J422</f>
        <v>0</v>
      </c>
      <c r="F422" s="349">
        <f>'２斷絲.IAD.效率'!K422</f>
        <v>0</v>
      </c>
      <c r="G422" s="349" t="str">
        <f>'２斷絲.IAD.效率'!L422</f>
        <v>停機</v>
      </c>
      <c r="H422" s="349">
        <f>'２斷絲.IAD.效率'!M422</f>
        <v>0</v>
      </c>
      <c r="I422" s="349">
        <f>'２斷絲.IAD.效率'!N422</f>
        <v>0</v>
      </c>
      <c r="J422" s="349">
        <f>'２斷絲.IAD.效率'!O422</f>
        <v>0</v>
      </c>
      <c r="K422" s="349" t="str">
        <f>'２斷絲.IAD.效率'!P422</f>
        <v>停機</v>
      </c>
      <c r="L422" s="349">
        <f>'２斷絲.IAD.效率'!Q422</f>
        <v>0</v>
      </c>
      <c r="M422" s="349">
        <f>'２斷絲.IAD.效率'!R422</f>
        <v>0</v>
      </c>
      <c r="N422" s="349">
        <f>'２斷絲.IAD.效率'!S422</f>
        <v>0</v>
      </c>
      <c r="O422" s="349" t="str">
        <f>'２斷絲.IAD.效率'!T422</f>
        <v>停機</v>
      </c>
      <c r="P422" s="349">
        <f>'２斷絲.IAD.效率'!U422</f>
        <v>0</v>
      </c>
      <c r="Q422" s="349">
        <f>'２斷絲.IAD.效率'!V422</f>
        <v>0</v>
      </c>
      <c r="R422" s="349">
        <f>'２斷絲.IAD.效率'!W422</f>
        <v>0</v>
      </c>
      <c r="S422" s="349" t="str">
        <f>'２斷絲.IAD.效率'!X422</f>
        <v>停機</v>
      </c>
      <c r="T422" s="349">
        <f>'２斷絲.IAD.效率'!Y422</f>
        <v>0</v>
      </c>
      <c r="U422" s="345" t="str">
        <f>IF(ISNA(VLOOKUP('２斷絲.IAD.效率'!C422,條件!$A$1:$J$1011,10,0)),"",(VLOOKUP('２斷絲.IAD.效率'!C422,條件!$A$1:$J$1011,10,0)))</f>
        <v/>
      </c>
      <c r="V422" s="346" t="str">
        <f>IF(ISNA(VLOOKUP(C422,條件!$A$1:$J$1011,8,0)),"",(VLOOKUP(C422,條件!$A$1:$J$1011,8,0)))</f>
        <v/>
      </c>
      <c r="W422" s="346" t="str">
        <f>IF(ISNA(VLOOKUP(V422,清單!$AG$1:$AH$19,2,1)),"",(VLOOKUP(V422,清單!$AG$1:$AH$19,2,1)))</f>
        <v/>
      </c>
      <c r="X422" s="346" t="str">
        <f>IF(ISNA(VLOOKUP(C422,條件!$A$1:$J$1011,9,0)),"",(VLOOKUP(C422,條件!$A$1:$J$1011,9,0)))</f>
        <v/>
      </c>
      <c r="Y422" s="346">
        <v>24</v>
      </c>
      <c r="Z422" s="346">
        <v>216</v>
      </c>
      <c r="AA422" s="346" t="str">
        <f t="shared" si="24"/>
        <v/>
      </c>
      <c r="AB422" s="350" t="str">
        <f t="shared" si="25"/>
        <v/>
      </c>
    </row>
    <row r="423" spans="1:28">
      <c r="A423" s="348">
        <f>'２斷絲.IAD.效率'!A423</f>
        <v>46153</v>
      </c>
      <c r="B423" s="338" t="str">
        <f>'２斷絲.IAD.效率'!B423</f>
        <v>J08</v>
      </c>
      <c r="C423" s="338" t="str">
        <f>'２斷絲.IAD.效率'!C423</f>
        <v>2F6IF2</v>
      </c>
      <c r="D423" s="338" t="str">
        <f>'２斷絲.IAD.效率'!D423</f>
        <v>K</v>
      </c>
      <c r="E423" s="349">
        <f>'２斷絲.IAD.效率'!J423</f>
        <v>35</v>
      </c>
      <c r="F423" s="349">
        <f>'２斷絲.IAD.效率'!K423</f>
        <v>7</v>
      </c>
      <c r="G423" s="349">
        <f>'２斷絲.IAD.效率'!L423</f>
        <v>7920</v>
      </c>
      <c r="H423" s="349">
        <f>'２斷絲.IAD.效率'!M423</f>
        <v>0</v>
      </c>
      <c r="I423" s="349">
        <f>'２斷絲.IAD.效率'!N423</f>
        <v>13</v>
      </c>
      <c r="J423" s="349">
        <f>'２斷絲.IAD.效率'!O423</f>
        <v>5</v>
      </c>
      <c r="K423" s="349">
        <f>'２斷絲.IAD.效率'!P423</f>
        <v>7890</v>
      </c>
      <c r="L423" s="349">
        <f>'２斷絲.IAD.效率'!Q423</f>
        <v>0</v>
      </c>
      <c r="M423" s="349">
        <f>'２斷絲.IAD.效率'!R423</f>
        <v>7</v>
      </c>
      <c r="N423" s="349">
        <f>'２斷絲.IAD.效率'!S423</f>
        <v>3</v>
      </c>
      <c r="O423" s="349">
        <f>'２斷絲.IAD.效率'!T423</f>
        <v>8100</v>
      </c>
      <c r="P423" s="349">
        <f>'２斷絲.IAD.效率'!U423</f>
        <v>0</v>
      </c>
      <c r="Q423" s="349">
        <f>'２斷絲.IAD.效率'!V423</f>
        <v>13</v>
      </c>
      <c r="R423" s="349">
        <f>'２斷絲.IAD.效率'!W423</f>
        <v>0</v>
      </c>
      <c r="S423" s="349">
        <f>'２斷絲.IAD.效率'!X423</f>
        <v>7930</v>
      </c>
      <c r="T423" s="349">
        <f>'２斷絲.IAD.效率'!Y423</f>
        <v>0</v>
      </c>
      <c r="U423" s="345" t="str">
        <f>IF(ISNA(VLOOKUP('２斷絲.IAD.效率'!C423,條件!$A$1:$J$1011,10,0)),"",(VLOOKUP('２斷絲.IAD.效率'!C423,條件!$A$1:$J$1011,10,0)))</f>
        <v>低壓</v>
      </c>
      <c r="V423" s="346" t="str">
        <f>IF(ISNA(VLOOKUP(C423,條件!$A$1:$J$1011,8,0)),"",(VLOOKUP(C423,條件!$A$1:$J$1011,8,0)))</f>
        <v>P227</v>
      </c>
      <c r="W423" s="346">
        <f>IF(ISNA(VLOOKUP(V423,清單!$AG$1:$AH$19,2,1)),"",(VLOOKUP(V423,清單!$AG$1:$AH$19,2,1)))</f>
        <v>1.859</v>
      </c>
      <c r="X423" s="346">
        <f>IF(ISNA(VLOOKUP(C423,條件!$A$1:$J$1011,9,0)),"",(VLOOKUP(C423,條件!$A$1:$J$1011,9,0)))</f>
        <v>2</v>
      </c>
      <c r="Y423" s="346">
        <v>24</v>
      </c>
      <c r="Z423" s="346">
        <v>216</v>
      </c>
      <c r="AA423" s="346">
        <f t="shared" si="24"/>
        <v>3</v>
      </c>
      <c r="AB423" s="350">
        <f t="shared" si="25"/>
        <v>28911.168000000001</v>
      </c>
    </row>
    <row r="424" spans="1:28">
      <c r="A424" s="348">
        <f>'２斷絲.IAD.效率'!A424</f>
        <v>46153</v>
      </c>
      <c r="B424" s="338" t="str">
        <f>'２斷絲.IAD.效率'!B424</f>
        <v>J09</v>
      </c>
      <c r="C424" s="338" t="str">
        <f>'２斷絲.IAD.效率'!C424</f>
        <v>停機</v>
      </c>
      <c r="D424" s="338">
        <f>'２斷絲.IAD.效率'!D424</f>
        <v>0</v>
      </c>
      <c r="E424" s="349">
        <f>'２斷絲.IAD.效率'!J424</f>
        <v>0</v>
      </c>
      <c r="F424" s="349">
        <f>'２斷絲.IAD.效率'!K424</f>
        <v>0</v>
      </c>
      <c r="G424" s="349" t="str">
        <f>'２斷絲.IAD.效率'!L424</f>
        <v>停機</v>
      </c>
      <c r="H424" s="349">
        <f>'２斷絲.IAD.效率'!M424</f>
        <v>0</v>
      </c>
      <c r="I424" s="349">
        <f>'２斷絲.IAD.效率'!N424</f>
        <v>0</v>
      </c>
      <c r="J424" s="349">
        <f>'２斷絲.IAD.效率'!O424</f>
        <v>0</v>
      </c>
      <c r="K424" s="349" t="str">
        <f>'２斷絲.IAD.效率'!P424</f>
        <v>停機</v>
      </c>
      <c r="L424" s="349">
        <f>'２斷絲.IAD.效率'!Q424</f>
        <v>0</v>
      </c>
      <c r="M424" s="349">
        <f>'２斷絲.IAD.效率'!R424</f>
        <v>0</v>
      </c>
      <c r="N424" s="349">
        <f>'２斷絲.IAD.效率'!S424</f>
        <v>0</v>
      </c>
      <c r="O424" s="349" t="str">
        <f>'２斷絲.IAD.效率'!T424</f>
        <v>停機</v>
      </c>
      <c r="P424" s="349">
        <f>'２斷絲.IAD.效率'!U424</f>
        <v>0</v>
      </c>
      <c r="Q424" s="349">
        <f>'２斷絲.IAD.效率'!V424</f>
        <v>0</v>
      </c>
      <c r="R424" s="349">
        <f>'２斷絲.IAD.效率'!W424</f>
        <v>0</v>
      </c>
      <c r="S424" s="349" t="str">
        <f>'２斷絲.IAD.效率'!X424</f>
        <v>停機</v>
      </c>
      <c r="T424" s="349">
        <f>'２斷絲.IAD.效率'!Y424</f>
        <v>0</v>
      </c>
      <c r="U424" s="345" t="str">
        <f>IF(ISNA(VLOOKUP('２斷絲.IAD.效率'!C424,條件!$A$1:$J$1011,10,0)),"",(VLOOKUP('２斷絲.IAD.效率'!C424,條件!$A$1:$J$1011,10,0)))</f>
        <v/>
      </c>
      <c r="V424" s="346" t="str">
        <f>IF(ISNA(VLOOKUP(C424,條件!$A$1:$J$1011,8,0)),"",(VLOOKUP(C424,條件!$A$1:$J$1011,8,0)))</f>
        <v/>
      </c>
      <c r="W424" s="346" t="str">
        <f>IF(ISNA(VLOOKUP(V424,清單!$AG$1:$AH$19,2,1)),"",(VLOOKUP(V424,清單!$AG$1:$AH$19,2,1)))</f>
        <v/>
      </c>
      <c r="X424" s="346" t="str">
        <f>IF(ISNA(VLOOKUP(C424,條件!$A$1:$J$1011,9,0)),"",(VLOOKUP(C424,條件!$A$1:$J$1011,9,0)))</f>
        <v/>
      </c>
      <c r="Y424" s="346">
        <v>24</v>
      </c>
      <c r="Z424" s="346">
        <v>216</v>
      </c>
      <c r="AA424" s="346" t="str">
        <f t="shared" si="24"/>
        <v/>
      </c>
      <c r="AB424" s="350" t="str">
        <f t="shared" si="25"/>
        <v/>
      </c>
    </row>
    <row r="425" spans="1:28">
      <c r="A425" s="348">
        <f>'２斷絲.IAD.效率'!A425</f>
        <v>46153</v>
      </c>
      <c r="B425" s="338" t="str">
        <f>'２斷絲.IAD.效率'!B425</f>
        <v>T01</v>
      </c>
      <c r="C425" s="338" t="str">
        <f>'２斷絲.IAD.效率'!C425</f>
        <v>2F6IG2</v>
      </c>
      <c r="D425" s="338" t="str">
        <f>'２斷絲.IAD.效率'!D425</f>
        <v>K</v>
      </c>
      <c r="E425" s="349">
        <f>'２斷絲.IAD.效率'!J425</f>
        <v>21</v>
      </c>
      <c r="F425" s="349">
        <f>'２斷絲.IAD.效率'!K425</f>
        <v>0</v>
      </c>
      <c r="G425" s="349">
        <f>'２斷絲.IAD.效率'!L425</f>
        <v>8890</v>
      </c>
      <c r="H425" s="349">
        <f>'２斷絲.IAD.效率'!M425</f>
        <v>8890</v>
      </c>
      <c r="I425" s="349">
        <f>'２斷絲.IAD.效率'!N425</f>
        <v>15</v>
      </c>
      <c r="J425" s="349">
        <f>'２斷絲.IAD.效率'!O425</f>
        <v>0</v>
      </c>
      <c r="K425" s="349">
        <f>'２斷絲.IAD.效率'!P425</f>
        <v>8800</v>
      </c>
      <c r="L425" s="349">
        <f>'２斷絲.IAD.效率'!Q425</f>
        <v>9070</v>
      </c>
      <c r="M425" s="349">
        <f>'２斷絲.IAD.效率'!R425</f>
        <v>31</v>
      </c>
      <c r="N425" s="349">
        <f>'２斷絲.IAD.效率'!S425</f>
        <v>3</v>
      </c>
      <c r="O425" s="349">
        <f>'２斷絲.IAD.效率'!T425</f>
        <v>8430</v>
      </c>
      <c r="P425" s="349">
        <f>'２斷絲.IAD.效率'!U425</f>
        <v>9620</v>
      </c>
      <c r="Q425" s="349">
        <f>'２斷絲.IAD.效率'!V425</f>
        <v>40</v>
      </c>
      <c r="R425" s="349">
        <f>'２斷絲.IAD.效率'!W425</f>
        <v>1</v>
      </c>
      <c r="S425" s="349">
        <f>'２斷絲.IAD.效率'!X425</f>
        <v>8980</v>
      </c>
      <c r="T425" s="349">
        <f>'２斷絲.IAD.效率'!Y425</f>
        <v>9720</v>
      </c>
      <c r="U425" s="345" t="str">
        <f>IF(ISNA(VLOOKUP('２斷絲.IAD.效率'!C425,條件!$A$1:$J$1011,10,0)),"",(VLOOKUP('２斷絲.IAD.效率'!C425,條件!$A$1:$J$1011,10,0)))</f>
        <v>高壓</v>
      </c>
      <c r="V425" s="346" t="str">
        <f>IF(ISNA(VLOOKUP(C425,條件!$A$1:$J$1011,8,0)),"",(VLOOKUP(C425,條件!$A$1:$J$1011,8,0)))</f>
        <v>P204</v>
      </c>
      <c r="W425" s="346">
        <f>IF(ISNA(VLOOKUP(V425,清單!$AG$1:$AH$19,2,1)),"",(VLOOKUP(V425,清單!$AG$1:$AH$19,2,1)))</f>
        <v>1.1890000000000001</v>
      </c>
      <c r="X425" s="346">
        <f>IF(ISNA(VLOOKUP(C425,條件!$A$1:$J$1011,9,0)),"",(VLOOKUP(C425,條件!$A$1:$J$1011,9,0)))</f>
        <v>2.9</v>
      </c>
      <c r="Y425" s="346">
        <v>24</v>
      </c>
      <c r="Z425" s="346">
        <v>216</v>
      </c>
      <c r="AA425" s="346">
        <f t="shared" si="24"/>
        <v>3.9</v>
      </c>
      <c r="AB425" s="350">
        <f t="shared" si="25"/>
        <v>24038.7264</v>
      </c>
    </row>
    <row r="426" spans="1:28">
      <c r="A426" s="348">
        <f>'２斷絲.IAD.效率'!A426</f>
        <v>46153</v>
      </c>
      <c r="B426" s="338" t="str">
        <f>'２斷絲.IAD.效率'!B426</f>
        <v>T02</v>
      </c>
      <c r="C426" s="338" t="str">
        <f>'２斷絲.IAD.效率'!C426</f>
        <v>2F6IE2</v>
      </c>
      <c r="D426" s="338" t="str">
        <f>'２斷絲.IAD.效率'!D426</f>
        <v>K</v>
      </c>
      <c r="E426" s="349">
        <f>'２斷絲.IAD.效率'!J426</f>
        <v>34</v>
      </c>
      <c r="F426" s="349">
        <f>'２斷絲.IAD.效率'!K426</f>
        <v>0</v>
      </c>
      <c r="G426" s="349">
        <f>'２斷絲.IAD.效率'!L426</f>
        <v>9350</v>
      </c>
      <c r="H426" s="349">
        <f>'２斷絲.IAD.效率'!M426</f>
        <v>9070</v>
      </c>
      <c r="I426" s="349">
        <f>'２斷絲.IAD.效率'!N426</f>
        <v>12</v>
      </c>
      <c r="J426" s="349">
        <f>'２斷絲.IAD.效率'!O426</f>
        <v>0</v>
      </c>
      <c r="K426" s="349">
        <f>'２斷絲.IAD.效率'!P426</f>
        <v>8980</v>
      </c>
      <c r="L426" s="349">
        <f>'２斷絲.IAD.效率'!Q426</f>
        <v>9170</v>
      </c>
      <c r="M426" s="349">
        <f>'２斷絲.IAD.效率'!R426</f>
        <v>26</v>
      </c>
      <c r="N426" s="349">
        <f>'２斷絲.IAD.效率'!S426</f>
        <v>3</v>
      </c>
      <c r="O426" s="349">
        <f>'２斷絲.IAD.效率'!T426</f>
        <v>9350</v>
      </c>
      <c r="P426" s="349">
        <f>'２斷絲.IAD.效率'!U426</f>
        <v>9070</v>
      </c>
      <c r="Q426" s="349">
        <f>'２斷絲.IAD.效率'!V426</f>
        <v>48</v>
      </c>
      <c r="R426" s="349">
        <f>'２斷絲.IAD.效率'!W426</f>
        <v>3</v>
      </c>
      <c r="S426" s="349">
        <f>'２斷絲.IAD.效率'!X426</f>
        <v>9720</v>
      </c>
      <c r="T426" s="349">
        <f>'２斷絲.IAD.效率'!Y426</f>
        <v>9350</v>
      </c>
      <c r="U426" s="345" t="str">
        <f>IF(ISNA(VLOOKUP('２斷絲.IAD.效率'!C426,條件!$A$1:$J$1011,10,0)),"",(VLOOKUP('２斷絲.IAD.效率'!C426,條件!$A$1:$J$1011,10,0)))</f>
        <v>低壓</v>
      </c>
      <c r="V426" s="346" t="str">
        <f>IF(ISNA(VLOOKUP(C426,條件!$A$1:$J$1011,8,0)),"",(VLOOKUP(C426,條件!$A$1:$J$1011,8,0)))</f>
        <v>P204</v>
      </c>
      <c r="W426" s="346">
        <f>IF(ISNA(VLOOKUP(V426,清單!$AG$1:$AH$19,2,1)),"",(VLOOKUP(V426,清單!$AG$1:$AH$19,2,1)))</f>
        <v>1.1890000000000001</v>
      </c>
      <c r="X426" s="346">
        <f>IF(ISNA(VLOOKUP(C426,條件!$A$1:$J$1011,9,0)),"",(VLOOKUP(C426,條件!$A$1:$J$1011,9,0)))</f>
        <v>2.9</v>
      </c>
      <c r="Y426" s="346">
        <v>24</v>
      </c>
      <c r="Z426" s="346">
        <v>216</v>
      </c>
      <c r="AA426" s="346">
        <f t="shared" si="24"/>
        <v>3.9</v>
      </c>
      <c r="AB426" s="350">
        <f t="shared" si="25"/>
        <v>24038.7264</v>
      </c>
    </row>
    <row r="427" spans="1:28">
      <c r="A427" s="348">
        <f>'２斷絲.IAD.效率'!A427</f>
        <v>46153</v>
      </c>
      <c r="B427" s="338" t="str">
        <f>'２斷絲.IAD.效率'!B427</f>
        <v>T03</v>
      </c>
      <c r="C427" s="338" t="str">
        <f>'２斷絲.IAD.效率'!C427</f>
        <v>2F6IB1</v>
      </c>
      <c r="D427" s="338">
        <f>'２斷絲.IAD.效率'!D427</f>
        <v>0</v>
      </c>
      <c r="E427" s="349">
        <f>'２斷絲.IAD.效率'!J427</f>
        <v>27</v>
      </c>
      <c r="F427" s="349">
        <f>'２斷絲.IAD.效率'!K427</f>
        <v>0</v>
      </c>
      <c r="G427" s="349">
        <f>'２斷絲.IAD.效率'!L427</f>
        <v>9540</v>
      </c>
      <c r="H427" s="349">
        <f>'２斷絲.IAD.效率'!M427</f>
        <v>0</v>
      </c>
      <c r="I427" s="349">
        <f>'２斷絲.IAD.效率'!N427</f>
        <v>12</v>
      </c>
      <c r="J427" s="349">
        <f>'２斷絲.IAD.效率'!O427</f>
        <v>0</v>
      </c>
      <c r="K427" s="349">
        <f>'２斷絲.IAD.效率'!P427</f>
        <v>8700</v>
      </c>
      <c r="L427" s="349">
        <f>'２斷絲.IAD.效率'!Q427</f>
        <v>0</v>
      </c>
      <c r="M427" s="349">
        <f>'２斷絲.IAD.效率'!R427</f>
        <v>11</v>
      </c>
      <c r="N427" s="349">
        <f>'２斷絲.IAD.效率'!S427</f>
        <v>0</v>
      </c>
      <c r="O427" s="349">
        <f>'２斷絲.IAD.效率'!T427</f>
        <v>9350</v>
      </c>
      <c r="P427" s="349">
        <f>'２斷絲.IAD.效率'!U427</f>
        <v>0</v>
      </c>
      <c r="Q427" s="349">
        <f>'２斷絲.IAD.效率'!V427</f>
        <v>12</v>
      </c>
      <c r="R427" s="349">
        <f>'２斷絲.IAD.效率'!W427</f>
        <v>0</v>
      </c>
      <c r="S427" s="349">
        <f>'２斷絲.IAD.效率'!X427</f>
        <v>9350</v>
      </c>
      <c r="T427" s="349">
        <f>'２斷絲.IAD.效率'!Y427</f>
        <v>0</v>
      </c>
      <c r="U427" s="345" t="str">
        <f>IF(ISNA(VLOOKUP('２斷絲.IAD.效率'!C427,條件!$A$1:$J$1011,10,0)),"",(VLOOKUP('２斷絲.IAD.效率'!C427,條件!$A$1:$J$1011,10,0)))</f>
        <v>低壓</v>
      </c>
      <c r="V427" s="346" t="str">
        <f>IF(ISNA(VLOOKUP(C427,條件!$A$1:$J$1011,8,0)),"",(VLOOKUP(C427,條件!$A$1:$J$1011,8,0)))</f>
        <v>P204</v>
      </c>
      <c r="W427" s="346">
        <f>IF(ISNA(VLOOKUP(V427,清單!$AG$1:$AH$19,2,1)),"",(VLOOKUP(V427,清單!$AG$1:$AH$19,2,1)))</f>
        <v>1.1890000000000001</v>
      </c>
      <c r="X427" s="346">
        <f>IF(ISNA(VLOOKUP(C427,條件!$A$1:$J$1011,9,0)),"",(VLOOKUP(C427,條件!$A$1:$J$1011,9,0)))</f>
        <v>1.7</v>
      </c>
      <c r="Y427" s="346">
        <v>24</v>
      </c>
      <c r="Z427" s="346">
        <v>216</v>
      </c>
      <c r="AA427" s="346">
        <f t="shared" si="24"/>
        <v>2.7</v>
      </c>
      <c r="AB427" s="350">
        <f t="shared" si="25"/>
        <v>16642.195200000002</v>
      </c>
    </row>
    <row r="428" spans="1:28">
      <c r="A428" s="348">
        <f>'２斷絲.IAD.效率'!A428</f>
        <v>46153</v>
      </c>
      <c r="B428" s="338" t="str">
        <f>'２斷絲.IAD.效率'!B428</f>
        <v>T03</v>
      </c>
      <c r="C428" s="338" t="str">
        <f>'２斷絲.IAD.效率'!C428</f>
        <v>2F6ID2</v>
      </c>
      <c r="D428" s="338">
        <f>'２斷絲.IAD.效率'!D428</f>
        <v>0</v>
      </c>
      <c r="E428" s="349">
        <f>'２斷絲.IAD.效率'!J428</f>
        <v>20</v>
      </c>
      <c r="F428" s="349">
        <f>'２斷絲.IAD.效率'!K428</f>
        <v>0</v>
      </c>
      <c r="G428" s="349">
        <f>'２斷絲.IAD.效率'!L428</f>
        <v>0</v>
      </c>
      <c r="H428" s="349">
        <f>'２斷絲.IAD.效率'!M428</f>
        <v>8980</v>
      </c>
      <c r="I428" s="349">
        <f>'２斷絲.IAD.效率'!N428</f>
        <v>10</v>
      </c>
      <c r="J428" s="349">
        <f>'２斷絲.IAD.效率'!O428</f>
        <v>0</v>
      </c>
      <c r="K428" s="349">
        <f>'２斷絲.IAD.效率'!P428</f>
        <v>0</v>
      </c>
      <c r="L428" s="349">
        <f>'２斷絲.IAD.效率'!Q428</f>
        <v>9070</v>
      </c>
      <c r="M428" s="349">
        <f>'２斷絲.IAD.效率'!R428</f>
        <v>10</v>
      </c>
      <c r="N428" s="349">
        <f>'２斷絲.IAD.效率'!S428</f>
        <v>0</v>
      </c>
      <c r="O428" s="349">
        <f>'２斷絲.IAD.效率'!T428</f>
        <v>0</v>
      </c>
      <c r="P428" s="349">
        <f>'２斷絲.IAD.效率'!U428</f>
        <v>9260</v>
      </c>
      <c r="Q428" s="349">
        <f>'２斷絲.IAD.效率'!V428</f>
        <v>20</v>
      </c>
      <c r="R428" s="349">
        <f>'２斷絲.IAD.效率'!W428</f>
        <v>0</v>
      </c>
      <c r="S428" s="349">
        <f>'２斷絲.IAD.效率'!X428</f>
        <v>0</v>
      </c>
      <c r="T428" s="349">
        <f>'２斷絲.IAD.效率'!Y428</f>
        <v>9540</v>
      </c>
      <c r="U428" s="345"/>
      <c r="V428" s="346" t="str">
        <f>IF(ISNA(VLOOKUP(C428,條件!$A$1:$J$1011,8,0)),"",(VLOOKUP(C428,條件!$A$1:$J$1011,8,0)))</f>
        <v>P204</v>
      </c>
      <c r="W428" s="346">
        <f>IF(ISNA(VLOOKUP(V428,清單!$AG$1:$AH$19,2,1)),"",(VLOOKUP(V428,清單!$AG$1:$AH$19,2,1)))</f>
        <v>1.1890000000000001</v>
      </c>
      <c r="X428" s="346">
        <f>IF(ISNA(VLOOKUP(C428,條件!$A$1:$J$1011,9,0)),"",(VLOOKUP(C428,條件!$A$1:$J$1011,9,0)))</f>
        <v>2.4</v>
      </c>
      <c r="Y428" s="346">
        <v>24</v>
      </c>
      <c r="Z428" s="346">
        <v>216</v>
      </c>
      <c r="AA428" s="346">
        <f t="shared" si="24"/>
        <v>3.4</v>
      </c>
      <c r="AB428" s="350">
        <f t="shared" si="25"/>
        <v>20956.838400000001</v>
      </c>
    </row>
    <row r="429" spans="1:28">
      <c r="A429" s="348">
        <f>'２斷絲.IAD.效率'!A429</f>
        <v>46153</v>
      </c>
      <c r="B429" s="338" t="str">
        <f>'２斷絲.IAD.效率'!B429</f>
        <v>T04</v>
      </c>
      <c r="C429" s="338" t="str">
        <f>'２斷絲.IAD.效率'!C429</f>
        <v>停機</v>
      </c>
      <c r="D429" s="338">
        <f>'２斷絲.IAD.效率'!D429</f>
        <v>0</v>
      </c>
      <c r="E429" s="349">
        <f>'２斷絲.IAD.效率'!J429</f>
        <v>0</v>
      </c>
      <c r="F429" s="349">
        <f>'２斷絲.IAD.效率'!K429</f>
        <v>0</v>
      </c>
      <c r="G429" s="349" t="str">
        <f>'２斷絲.IAD.效率'!L429</f>
        <v>停機</v>
      </c>
      <c r="H429" s="349">
        <f>'２斷絲.IAD.效率'!M429</f>
        <v>0</v>
      </c>
      <c r="I429" s="349">
        <f>'２斷絲.IAD.效率'!N429</f>
        <v>0</v>
      </c>
      <c r="J429" s="349">
        <f>'２斷絲.IAD.效率'!O429</f>
        <v>0</v>
      </c>
      <c r="K429" s="349" t="str">
        <f>'２斷絲.IAD.效率'!P429</f>
        <v>停機</v>
      </c>
      <c r="L429" s="349">
        <f>'２斷絲.IAD.效率'!Q429</f>
        <v>0</v>
      </c>
      <c r="M429" s="349">
        <f>'２斷絲.IAD.效率'!R429</f>
        <v>0</v>
      </c>
      <c r="N429" s="349">
        <f>'２斷絲.IAD.效率'!S429</f>
        <v>0</v>
      </c>
      <c r="O429" s="349" t="str">
        <f>'２斷絲.IAD.效率'!T429</f>
        <v>停機</v>
      </c>
      <c r="P429" s="349">
        <f>'２斷絲.IAD.效率'!U429</f>
        <v>0</v>
      </c>
      <c r="Q429" s="349">
        <f>'２斷絲.IAD.效率'!V429</f>
        <v>0</v>
      </c>
      <c r="R429" s="349">
        <f>'２斷絲.IAD.效率'!W429</f>
        <v>0</v>
      </c>
      <c r="S429" s="349" t="str">
        <f>'２斷絲.IAD.效率'!X429</f>
        <v>停機</v>
      </c>
      <c r="T429" s="349">
        <f>'２斷絲.IAD.效率'!Y429</f>
        <v>0</v>
      </c>
      <c r="U429" s="345" t="str">
        <f>IF(ISNA(VLOOKUP('２斷絲.IAD.效率'!C429,條件!$A$1:$J$1011,10,0)),"",(VLOOKUP('２斷絲.IAD.效率'!C429,條件!$A$1:$J$1011,10,0)))</f>
        <v/>
      </c>
      <c r="V429" s="346" t="str">
        <f>IF(ISNA(VLOOKUP(C429,條件!$A$1:$J$1011,8,0)),"",(VLOOKUP(C429,條件!$A$1:$J$1011,8,0)))</f>
        <v/>
      </c>
      <c r="W429" s="346" t="str">
        <f>IF(ISNA(VLOOKUP(V429,清單!$AG$1:$AH$19,2,1)),"",(VLOOKUP(V429,清單!$AG$1:$AH$19,2,1)))</f>
        <v/>
      </c>
      <c r="X429" s="346" t="str">
        <f>IF(ISNA(VLOOKUP(C429,條件!$A$1:$J$1011,9,0)),"",(VLOOKUP(C429,條件!$A$1:$J$1011,9,0)))</f>
        <v/>
      </c>
      <c r="Y429" s="346">
        <v>24</v>
      </c>
      <c r="Z429" s="346">
        <v>216</v>
      </c>
      <c r="AA429" s="346" t="str">
        <f t="shared" si="24"/>
        <v/>
      </c>
      <c r="AB429" s="350" t="str">
        <f t="shared" si="25"/>
        <v/>
      </c>
    </row>
    <row r="430" spans="1:28">
      <c r="A430" s="348">
        <f>'２斷絲.IAD.效率'!A430</f>
        <v>46153</v>
      </c>
      <c r="B430" s="338" t="str">
        <f>'２斷絲.IAD.效率'!B430</f>
        <v>T05</v>
      </c>
      <c r="C430" s="338" t="str">
        <f>'２斷絲.IAD.效率'!C430</f>
        <v>2F7E03</v>
      </c>
      <c r="D430" s="338" t="str">
        <f>'２斷絲.IAD.效率'!D430</f>
        <v>K</v>
      </c>
      <c r="E430" s="349">
        <f>'２斷絲.IAD.效率'!J430</f>
        <v>23</v>
      </c>
      <c r="F430" s="349">
        <f>'２斷絲.IAD.效率'!K430</f>
        <v>6</v>
      </c>
      <c r="G430" s="349">
        <f>'２斷絲.IAD.效率'!L430</f>
        <v>7410</v>
      </c>
      <c r="H430" s="349">
        <f>'２斷絲.IAD.效率'!M430</f>
        <v>0</v>
      </c>
      <c r="I430" s="349">
        <f>'２斷絲.IAD.效率'!N430</f>
        <v>6</v>
      </c>
      <c r="J430" s="349">
        <f>'２斷絲.IAD.效率'!O430</f>
        <v>1</v>
      </c>
      <c r="K430" s="349">
        <f>'２斷絲.IAD.效率'!P430</f>
        <v>7410</v>
      </c>
      <c r="L430" s="349">
        <f>'２斷絲.IAD.效率'!Q430</f>
        <v>0</v>
      </c>
      <c r="M430" s="349">
        <f>'２斷絲.IAD.效率'!R430</f>
        <v>7</v>
      </c>
      <c r="N430" s="349">
        <f>'２斷絲.IAD.效率'!S430</f>
        <v>0</v>
      </c>
      <c r="O430" s="349">
        <f>'２斷絲.IAD.效率'!T430</f>
        <v>7310</v>
      </c>
      <c r="P430" s="349">
        <f>'２斷絲.IAD.效率'!U430</f>
        <v>0</v>
      </c>
      <c r="Q430" s="349">
        <f>'２斷絲.IAD.效率'!V430</f>
        <v>5</v>
      </c>
      <c r="R430" s="349">
        <f>'２斷絲.IAD.效率'!W430</f>
        <v>0</v>
      </c>
      <c r="S430" s="349">
        <f>'２斷絲.IAD.效率'!X430</f>
        <v>7410</v>
      </c>
      <c r="T430" s="349">
        <f>'２斷絲.IAD.效率'!Y430</f>
        <v>0</v>
      </c>
      <c r="U430" s="345" t="str">
        <f>IF(ISNA(VLOOKUP('２斷絲.IAD.效率'!C430,條件!$A$1:$J$1011,10,0)),"",(VLOOKUP('２斷絲.IAD.效率'!C430,條件!$A$1:$J$1011,10,0)))</f>
        <v>高壓</v>
      </c>
      <c r="V430" s="346" t="str">
        <f>IF(ISNA(VLOOKUP(C430,條件!$A$1:$J$1011,8,0)),"",(VLOOKUP(C430,條件!$A$1:$J$1011,8,0)))</f>
        <v>P227</v>
      </c>
      <c r="W430" s="346">
        <f>IF(ISNA(VLOOKUP(V430,清單!$AG$1:$AH$19,2,1)),"",(VLOOKUP(V430,清單!$AG$1:$AH$19,2,1)))</f>
        <v>1.859</v>
      </c>
      <c r="X430" s="346">
        <f>IF(ISNA(VLOOKUP(C430,條件!$A$1:$J$1011,9,0)),"",(VLOOKUP(C430,條件!$A$1:$J$1011,9,0)))</f>
        <v>3.2</v>
      </c>
      <c r="Y430" s="346">
        <v>24</v>
      </c>
      <c r="Z430" s="346">
        <v>216</v>
      </c>
      <c r="AA430" s="346">
        <f t="shared" si="24"/>
        <v>4.2</v>
      </c>
      <c r="AB430" s="350">
        <f t="shared" si="25"/>
        <v>40475.635199999997</v>
      </c>
    </row>
    <row r="431" spans="1:28">
      <c r="A431" s="348">
        <f>'２斷絲.IAD.效率'!A431</f>
        <v>46153</v>
      </c>
      <c r="B431" s="338" t="str">
        <f>'２斷絲.IAD.效率'!B431</f>
        <v>T05</v>
      </c>
      <c r="C431" s="338" t="str">
        <f>'２斷絲.IAD.效率'!C431</f>
        <v>2F6II2</v>
      </c>
      <c r="D431" s="338" t="str">
        <f>'２斷絲.IAD.效率'!D431</f>
        <v>K</v>
      </c>
      <c r="E431" s="349">
        <f>'２斷絲.IAD.效率'!J431</f>
        <v>0</v>
      </c>
      <c r="F431" s="349">
        <f>'２斷絲.IAD.效率'!K431</f>
        <v>0</v>
      </c>
      <c r="G431" s="349">
        <f>'２斷絲.IAD.效率'!L431</f>
        <v>0</v>
      </c>
      <c r="H431" s="349" t="str">
        <f>'２斷絲.IAD.效率'!M431</f>
        <v>改紡</v>
      </c>
      <c r="I431" s="349">
        <f>'２斷絲.IAD.效率'!N431</f>
        <v>0</v>
      </c>
      <c r="J431" s="349">
        <f>'２斷絲.IAD.效率'!O431</f>
        <v>0</v>
      </c>
      <c r="K431" s="349">
        <f>'２斷絲.IAD.效率'!P431</f>
        <v>0</v>
      </c>
      <c r="L431" s="349" t="str">
        <f>'２斷絲.IAD.效率'!Q431</f>
        <v>開車</v>
      </c>
      <c r="M431" s="349">
        <f>'２斷絲.IAD.效率'!R431</f>
        <v>10</v>
      </c>
      <c r="N431" s="349">
        <f>'２斷絲.IAD.效率'!S431</f>
        <v>0</v>
      </c>
      <c r="O431" s="349">
        <f>'２斷絲.IAD.效率'!T431</f>
        <v>0</v>
      </c>
      <c r="P431" s="349">
        <f>'２斷絲.IAD.效率'!U431</f>
        <v>9810</v>
      </c>
      <c r="Q431" s="349">
        <f>'２斷絲.IAD.效率'!V431</f>
        <v>10</v>
      </c>
      <c r="R431" s="349">
        <f>'２斷絲.IAD.效率'!W431</f>
        <v>0</v>
      </c>
      <c r="S431" s="349">
        <f>'２斷絲.IAD.效率'!X431</f>
        <v>0</v>
      </c>
      <c r="T431" s="349">
        <f>'２斷絲.IAD.效率'!Y431</f>
        <v>9350</v>
      </c>
      <c r="U431" s="345"/>
      <c r="V431" s="346" t="str">
        <f>IF(ISNA(VLOOKUP(C431,條件!$A$1:$J$1011,8,0)),"",(VLOOKUP(C431,條件!$A$1:$J$1011,8,0)))</f>
        <v>P204</v>
      </c>
      <c r="W431" s="346">
        <f>IF(ISNA(VLOOKUP(V431,清單!$AG$1:$AH$19,2,1)),"",(VLOOKUP(V431,清單!$AG$1:$AH$19,2,1)))</f>
        <v>1.1890000000000001</v>
      </c>
      <c r="X431" s="346">
        <f>IF(ISNA(VLOOKUP(C431,條件!$A$1:$J$1011,9,0)),"",(VLOOKUP(C431,條件!$A$1:$J$1011,9,0)))</f>
        <v>2.8</v>
      </c>
      <c r="Y431" s="346">
        <v>24</v>
      </c>
      <c r="Z431" s="346">
        <v>216</v>
      </c>
      <c r="AA431" s="346">
        <f t="shared" si="24"/>
        <v>3.8</v>
      </c>
      <c r="AB431" s="350">
        <f t="shared" si="25"/>
        <v>23422.3488</v>
      </c>
    </row>
    <row r="432" spans="1:28">
      <c r="A432" s="348">
        <f>'２斷絲.IAD.效率'!A432</f>
        <v>46153</v>
      </c>
      <c r="B432" s="338" t="str">
        <f>'２斷絲.IAD.效率'!B432</f>
        <v>T06</v>
      </c>
      <c r="C432" s="338" t="str">
        <f>'２斷絲.IAD.效率'!C432</f>
        <v>2F6IH2</v>
      </c>
      <c r="D432" s="338" t="str">
        <f>'２斷絲.IAD.效率'!D432</f>
        <v>K</v>
      </c>
      <c r="E432" s="349">
        <f>'２斷絲.IAD.效率'!J432</f>
        <v>16</v>
      </c>
      <c r="F432" s="349">
        <f>'２斷絲.IAD.效率'!K432</f>
        <v>7</v>
      </c>
      <c r="G432" s="349">
        <f>'２斷絲.IAD.效率'!L432</f>
        <v>10000</v>
      </c>
      <c r="H432" s="349">
        <f>'２斷絲.IAD.效率'!M432</f>
        <v>9540</v>
      </c>
      <c r="I432" s="349">
        <f>'２斷絲.IAD.效率'!N432</f>
        <v>1</v>
      </c>
      <c r="J432" s="349">
        <f>'２斷絲.IAD.效率'!O432</f>
        <v>0</v>
      </c>
      <c r="K432" s="349">
        <f>'２斷絲.IAD.效率'!P432</f>
        <v>10000</v>
      </c>
      <c r="L432" s="349">
        <f>'２斷絲.IAD.效率'!Q432</f>
        <v>9540</v>
      </c>
      <c r="M432" s="349">
        <f>'２斷絲.IAD.效率'!R432</f>
        <v>21</v>
      </c>
      <c r="N432" s="349">
        <f>'２斷絲.IAD.效率'!S432</f>
        <v>0</v>
      </c>
      <c r="O432" s="349">
        <f>'２斷絲.IAD.效率'!T432</f>
        <v>9630</v>
      </c>
      <c r="P432" s="349">
        <f>'２斷絲.IAD.效率'!U432</f>
        <v>8440</v>
      </c>
      <c r="Q432" s="349">
        <f>'２斷絲.IAD.效率'!V432</f>
        <v>0</v>
      </c>
      <c r="R432" s="349">
        <f>'２斷絲.IAD.效率'!W432</f>
        <v>0</v>
      </c>
      <c r="S432" s="349" t="str">
        <f>'２斷絲.IAD.效率'!X432</f>
        <v>final</v>
      </c>
      <c r="T432" s="349">
        <f>'２斷絲.IAD.效率'!Y432</f>
        <v>0</v>
      </c>
      <c r="U432" s="345" t="str">
        <f>IF(ISNA(VLOOKUP('２斷絲.IAD.效率'!C432,條件!$A$1:$J$1011,10,0)),"",(VLOOKUP('２斷絲.IAD.效率'!C432,條件!$A$1:$J$1011,10,0)))</f>
        <v>高壓</v>
      </c>
      <c r="V432" s="346" t="str">
        <f>IF(ISNA(VLOOKUP(C432,條件!$A$1:$J$1011,8,0)),"",(VLOOKUP(C432,條件!$A$1:$J$1011,8,0)))</f>
        <v>P204</v>
      </c>
      <c r="W432" s="346">
        <f>IF(ISNA(VLOOKUP(V432,清單!$AG$1:$AH$19,2,1)),"",(VLOOKUP(V432,清單!$AG$1:$AH$19,2,1)))</f>
        <v>1.1890000000000001</v>
      </c>
      <c r="X432" s="346">
        <f>IF(ISNA(VLOOKUP(C432,條件!$A$1:$J$1011,9,0)),"",(VLOOKUP(C432,條件!$A$1:$J$1011,9,0)))</f>
        <v>2.8</v>
      </c>
      <c r="Y432" s="346">
        <v>24</v>
      </c>
      <c r="Z432" s="346">
        <v>216</v>
      </c>
      <c r="AA432" s="346">
        <f t="shared" ref="AA432:AA443" si="26">IF(X432="","",X432+1)</f>
        <v>3.8</v>
      </c>
      <c r="AB432" s="350">
        <f t="shared" ref="AB432:AB443" si="27">IF(AA432="","",W432*Z432*AA432*Y432)</f>
        <v>23422.3488</v>
      </c>
    </row>
    <row r="433" spans="1:28">
      <c r="A433" s="348">
        <f>'２斷絲.IAD.效率'!A433</f>
        <v>46153</v>
      </c>
      <c r="B433" s="338" t="str">
        <f>'２斷絲.IAD.效率'!B433</f>
        <v>S01</v>
      </c>
      <c r="C433" s="338" t="str">
        <f>'２斷絲.IAD.效率'!C433</f>
        <v>2F29J2</v>
      </c>
      <c r="D433" s="338">
        <f>'２斷絲.IAD.效率'!D433</f>
        <v>0</v>
      </c>
      <c r="E433" s="349">
        <f>'２斷絲.IAD.效率'!J433</f>
        <v>0</v>
      </c>
      <c r="F433" s="349">
        <f>'２斷絲.IAD.效率'!K433</f>
        <v>0</v>
      </c>
      <c r="G433" s="349" t="str">
        <f>'２斷絲.IAD.效率'!L433</f>
        <v>改紡</v>
      </c>
      <c r="H433" s="349">
        <f>'２斷絲.IAD.效率'!M433</f>
        <v>0</v>
      </c>
      <c r="I433" s="349">
        <f>'２斷絲.IAD.效率'!N433</f>
        <v>0</v>
      </c>
      <c r="J433" s="349">
        <f>'２斷絲.IAD.效率'!O433</f>
        <v>0</v>
      </c>
      <c r="K433" s="349" t="str">
        <f>'２斷絲.IAD.效率'!P433</f>
        <v>改紡</v>
      </c>
      <c r="L433" s="349">
        <f>'２斷絲.IAD.效率'!Q433</f>
        <v>0</v>
      </c>
      <c r="M433" s="349">
        <f>'２斷絲.IAD.效率'!R433</f>
        <v>0</v>
      </c>
      <c r="N433" s="349">
        <f>'２斷絲.IAD.效率'!S433</f>
        <v>0</v>
      </c>
      <c r="O433" s="349" t="str">
        <f>'２斷絲.IAD.效率'!T433</f>
        <v>開車</v>
      </c>
      <c r="P433" s="349">
        <f>'２斷絲.IAD.效率'!U433</f>
        <v>0</v>
      </c>
      <c r="Q433" s="349">
        <f>'２斷絲.IAD.效率'!V433</f>
        <v>10</v>
      </c>
      <c r="R433" s="349">
        <f>'２斷絲.IAD.效率'!W433</f>
        <v>0</v>
      </c>
      <c r="S433" s="349">
        <f>'２斷絲.IAD.效率'!X433</f>
        <v>1735</v>
      </c>
      <c r="T433" s="349">
        <f>'２斷絲.IAD.效率'!Y433</f>
        <v>0</v>
      </c>
      <c r="U433" s="345" t="str">
        <f>IF(ISNA(VLOOKUP('２斷絲.IAD.效率'!C433,條件!$A$1:$J$1011,10,0)),"",(VLOOKUP('２斷絲.IAD.效率'!C433,條件!$A$1:$J$1011,10,0)))</f>
        <v>高壓</v>
      </c>
      <c r="V433" s="346" t="str">
        <f>IF(ISNA(VLOOKUP(C433,條件!$A$1:$J$1011,8,0)),"",(VLOOKUP(C433,條件!$A$1:$J$1011,8,0)))</f>
        <v>P203</v>
      </c>
      <c r="W433" s="346">
        <f>IF(ISNA(VLOOKUP(V433,清單!$AG$1:$AH$19,2,1)),"",(VLOOKUP(V433,清單!$AG$1:$AH$19,2,1)))</f>
        <v>0.91100000000000003</v>
      </c>
      <c r="X433" s="346">
        <f>IF(ISNA(VLOOKUP(C433,條件!$A$1:$J$1011,9,0)),"",(VLOOKUP(C433,條件!$A$1:$J$1011,9,0)))</f>
        <v>0.9</v>
      </c>
      <c r="Y433" s="346">
        <v>24</v>
      </c>
      <c r="Z433" s="346">
        <v>216</v>
      </c>
      <c r="AA433" s="346">
        <f t="shared" si="26"/>
        <v>1.9</v>
      </c>
      <c r="AB433" s="350">
        <f t="shared" si="27"/>
        <v>8972.9856</v>
      </c>
    </row>
    <row r="434" spans="1:28">
      <c r="A434" s="348">
        <f>'２斷絲.IAD.效率'!A434</f>
        <v>46153</v>
      </c>
      <c r="B434" s="338" t="str">
        <f>'２斷絲.IAD.效率'!B434</f>
        <v>S01</v>
      </c>
      <c r="C434" s="338" t="str">
        <f>'２斷絲.IAD.效率'!C434</f>
        <v>2F43Q2</v>
      </c>
      <c r="D434" s="338">
        <f>'２斷絲.IAD.效率'!D434</f>
        <v>0</v>
      </c>
      <c r="E434" s="349">
        <f>'２斷絲.IAD.效率'!J434</f>
        <v>0</v>
      </c>
      <c r="F434" s="349">
        <f>'２斷絲.IAD.效率'!K434</f>
        <v>0</v>
      </c>
      <c r="G434" s="349" t="str">
        <f>'２斷絲.IAD.效率'!L434</f>
        <v>改紡</v>
      </c>
      <c r="H434" s="349">
        <f>'２斷絲.IAD.效率'!M434</f>
        <v>0</v>
      </c>
      <c r="I434" s="349">
        <f>'２斷絲.IAD.效率'!N434</f>
        <v>0</v>
      </c>
      <c r="J434" s="349">
        <f>'２斷絲.IAD.效率'!O434</f>
        <v>0</v>
      </c>
      <c r="K434" s="349" t="str">
        <f>'２斷絲.IAD.效率'!P434</f>
        <v>改紡</v>
      </c>
      <c r="L434" s="349">
        <f>'２斷絲.IAD.效率'!Q434</f>
        <v>0</v>
      </c>
      <c r="M434" s="349">
        <f>'２斷絲.IAD.效率'!R434</f>
        <v>0</v>
      </c>
      <c r="N434" s="349">
        <f>'２斷絲.IAD.效率'!S434</f>
        <v>0</v>
      </c>
      <c r="O434" s="349" t="str">
        <f>'２斷絲.IAD.效率'!T434</f>
        <v>開車</v>
      </c>
      <c r="P434" s="349">
        <f>'２斷絲.IAD.效率'!U434</f>
        <v>0</v>
      </c>
      <c r="Q434" s="349">
        <f>'２斷絲.IAD.效率'!V434</f>
        <v>12</v>
      </c>
      <c r="R434" s="349">
        <f>'２斷絲.IAD.效率'!W434</f>
        <v>0</v>
      </c>
      <c r="S434" s="349">
        <f>'２斷絲.IAD.效率'!X434</f>
        <v>1735</v>
      </c>
      <c r="T434" s="349">
        <f>'２斷絲.IAD.效率'!Y434</f>
        <v>0</v>
      </c>
      <c r="U434" s="345"/>
      <c r="V434" s="346" t="str">
        <f>IF(ISNA(VLOOKUP(C434,條件!$A$1:$J$1011,8,0)),"",(VLOOKUP(C434,條件!$A$1:$J$1011,8,0)))</f>
        <v>P203</v>
      </c>
      <c r="W434" s="346">
        <f>IF(ISNA(VLOOKUP(V434,清單!$AG$1:$AH$19,2,1)),"",(VLOOKUP(V434,清單!$AG$1:$AH$19,2,1)))</f>
        <v>0.91100000000000003</v>
      </c>
      <c r="X434" s="346">
        <f>IF(ISNA(VLOOKUP(C434,條件!$A$1:$J$1011,9,0)),"",(VLOOKUP(C434,條件!$A$1:$J$1011,9,0)))</f>
        <v>1.3</v>
      </c>
      <c r="Y434" s="346">
        <v>24</v>
      </c>
      <c r="Z434" s="346">
        <v>216</v>
      </c>
      <c r="AA434" s="346">
        <f t="shared" si="26"/>
        <v>2.2999999999999998</v>
      </c>
      <c r="AB434" s="350">
        <f t="shared" si="27"/>
        <v>10862.035199999998</v>
      </c>
    </row>
    <row r="435" spans="1:28">
      <c r="A435" s="348">
        <f>'２斷絲.IAD.效率'!A435</f>
        <v>46153</v>
      </c>
      <c r="B435" s="338" t="str">
        <f>'２斷絲.IAD.效率'!B435</f>
        <v>S02</v>
      </c>
      <c r="C435" s="338" t="str">
        <f>'２斷絲.IAD.效率'!C435</f>
        <v>絲開發</v>
      </c>
      <c r="D435" s="338">
        <f>'２斷絲.IAD.效率'!D435</f>
        <v>0</v>
      </c>
      <c r="E435" s="349">
        <f>'２斷絲.IAD.效率'!J435</f>
        <v>0</v>
      </c>
      <c r="F435" s="349">
        <f>'２斷絲.IAD.效率'!K435</f>
        <v>0</v>
      </c>
      <c r="G435" s="349" t="str">
        <f>'２斷絲.IAD.效率'!L435</f>
        <v>絲開發</v>
      </c>
      <c r="H435" s="349">
        <f>'２斷絲.IAD.效率'!M435</f>
        <v>0</v>
      </c>
      <c r="I435" s="349">
        <f>'２斷絲.IAD.效率'!N435</f>
        <v>0</v>
      </c>
      <c r="J435" s="349">
        <f>'２斷絲.IAD.效率'!O435</f>
        <v>0</v>
      </c>
      <c r="K435" s="349" t="str">
        <f>'２斷絲.IAD.效率'!P435</f>
        <v>絲開發</v>
      </c>
      <c r="L435" s="349">
        <f>'２斷絲.IAD.效率'!Q435</f>
        <v>0</v>
      </c>
      <c r="M435" s="349">
        <f>'２斷絲.IAD.效率'!R435</f>
        <v>0</v>
      </c>
      <c r="N435" s="349">
        <f>'２斷絲.IAD.效率'!S435</f>
        <v>0</v>
      </c>
      <c r="O435" s="349" t="str">
        <f>'２斷絲.IAD.效率'!T435</f>
        <v>絲開發</v>
      </c>
      <c r="P435" s="349">
        <f>'２斷絲.IAD.效率'!U435</f>
        <v>0</v>
      </c>
      <c r="Q435" s="349">
        <f>'２斷絲.IAD.效率'!V435</f>
        <v>0</v>
      </c>
      <c r="R435" s="349">
        <f>'２斷絲.IAD.效率'!W435</f>
        <v>0</v>
      </c>
      <c r="S435" s="349" t="str">
        <f>'２斷絲.IAD.效率'!X435</f>
        <v>絲開發</v>
      </c>
      <c r="T435" s="349">
        <f>'２斷絲.IAD.效率'!Y435</f>
        <v>0</v>
      </c>
      <c r="U435" s="345" t="str">
        <f>IF(ISNA(VLOOKUP('２斷絲.IAD.效率'!C435,條件!$A$1:$J$1011,10,0)),"",(VLOOKUP('２斷絲.IAD.效率'!C435,條件!$A$1:$J$1011,10,0)))</f>
        <v/>
      </c>
      <c r="V435" s="346" t="str">
        <f>IF(ISNA(VLOOKUP(C435,條件!$A$1:$J$1011,8,0)),"",(VLOOKUP(C435,條件!$A$1:$J$1011,8,0)))</f>
        <v/>
      </c>
      <c r="W435" s="346" t="str">
        <f>IF(ISNA(VLOOKUP(V435,清單!$AG$1:$AH$19,2,1)),"",(VLOOKUP(V435,清單!$AG$1:$AH$19,2,1)))</f>
        <v/>
      </c>
      <c r="X435" s="346" t="str">
        <f>IF(ISNA(VLOOKUP(C435,條件!$A$1:$J$1011,9,0)),"",(VLOOKUP(C435,條件!$A$1:$J$1011,9,0)))</f>
        <v/>
      </c>
      <c r="Y435" s="346">
        <v>24</v>
      </c>
      <c r="Z435" s="346">
        <v>216</v>
      </c>
      <c r="AA435" s="346" t="str">
        <f t="shared" si="26"/>
        <v/>
      </c>
      <c r="AB435" s="350" t="str">
        <f t="shared" si="27"/>
        <v/>
      </c>
    </row>
    <row r="436" spans="1:28">
      <c r="A436" s="348">
        <f>'２斷絲.IAD.效率'!A436</f>
        <v>46153</v>
      </c>
      <c r="B436" s="338" t="str">
        <f>'２斷絲.IAD.效率'!B436</f>
        <v>M01</v>
      </c>
      <c r="C436" s="338" t="str">
        <f>'２斷絲.IAD.效率'!C436</f>
        <v>封存</v>
      </c>
      <c r="D436" s="338">
        <f>'２斷絲.IAD.效率'!D436</f>
        <v>0</v>
      </c>
      <c r="E436" s="349">
        <f>'２斷絲.IAD.效率'!J436</f>
        <v>0</v>
      </c>
      <c r="F436" s="349">
        <f>'２斷絲.IAD.效率'!K436</f>
        <v>0</v>
      </c>
      <c r="G436" s="349" t="str">
        <f>'２斷絲.IAD.效率'!L436</f>
        <v>停機</v>
      </c>
      <c r="H436" s="349">
        <f>'２斷絲.IAD.效率'!M436</f>
        <v>0</v>
      </c>
      <c r="I436" s="349">
        <f>'２斷絲.IAD.效率'!N436</f>
        <v>0</v>
      </c>
      <c r="J436" s="349">
        <f>'２斷絲.IAD.效率'!O436</f>
        <v>0</v>
      </c>
      <c r="K436" s="349" t="str">
        <f>'２斷絲.IAD.效率'!P436</f>
        <v>停機</v>
      </c>
      <c r="L436" s="349">
        <f>'２斷絲.IAD.效率'!Q436</f>
        <v>0</v>
      </c>
      <c r="M436" s="349">
        <f>'２斷絲.IAD.效率'!R436</f>
        <v>0</v>
      </c>
      <c r="N436" s="349">
        <f>'２斷絲.IAD.效率'!S436</f>
        <v>0</v>
      </c>
      <c r="O436" s="349" t="str">
        <f>'２斷絲.IAD.效率'!T436</f>
        <v>停機</v>
      </c>
      <c r="P436" s="349">
        <f>'２斷絲.IAD.效率'!U436</f>
        <v>0</v>
      </c>
      <c r="Q436" s="349">
        <f>'２斷絲.IAD.效率'!V436</f>
        <v>0</v>
      </c>
      <c r="R436" s="349">
        <f>'２斷絲.IAD.效率'!W436</f>
        <v>0</v>
      </c>
      <c r="S436" s="349" t="str">
        <f>'２斷絲.IAD.效率'!X436</f>
        <v>停機</v>
      </c>
      <c r="T436" s="349">
        <f>'２斷絲.IAD.效率'!Y436</f>
        <v>0</v>
      </c>
      <c r="U436" s="345" t="str">
        <f>IF(ISNA(VLOOKUP('２斷絲.IAD.效率'!C436,條件!$A$1:$J$1011,10,0)),"",(VLOOKUP('２斷絲.IAD.效率'!C436,條件!$A$1:$J$1011,10,0)))</f>
        <v/>
      </c>
      <c r="V436" s="346" t="str">
        <f>IF(ISNA(VLOOKUP(C436,條件!$A$1:$J$1011,8,0)),"",(VLOOKUP(C436,條件!$A$1:$J$1011,8,0)))</f>
        <v/>
      </c>
      <c r="W436" s="346" t="str">
        <f>IF(ISNA(VLOOKUP(V436,清單!$AG$1:$AH$19,2,1)),"",(VLOOKUP(V436,清單!$AG$1:$AH$19,2,1)))</f>
        <v/>
      </c>
      <c r="X436" s="346" t="str">
        <f>IF(ISNA(VLOOKUP(C436,條件!$A$1:$J$1011,9,0)),"",(VLOOKUP(C436,條件!$A$1:$J$1011,9,0)))</f>
        <v/>
      </c>
      <c r="Y436" s="346">
        <v>24</v>
      </c>
      <c r="Z436" s="346">
        <v>216</v>
      </c>
      <c r="AA436" s="346" t="str">
        <f t="shared" si="26"/>
        <v/>
      </c>
      <c r="AB436" s="350" t="str">
        <f t="shared" si="27"/>
        <v/>
      </c>
    </row>
    <row r="437" spans="1:28">
      <c r="A437" s="348">
        <f>'２斷絲.IAD.效率'!A437</f>
        <v>46153</v>
      </c>
      <c r="B437" s="338" t="str">
        <f>'２斷絲.IAD.效率'!B437</f>
        <v>M02</v>
      </c>
      <c r="C437" s="338" t="str">
        <f>'２斷絲.IAD.效率'!C437</f>
        <v>封存</v>
      </c>
      <c r="D437" s="338">
        <f>'２斷絲.IAD.效率'!D437</f>
        <v>0</v>
      </c>
      <c r="E437" s="349">
        <f>'２斷絲.IAD.效率'!J437</f>
        <v>0</v>
      </c>
      <c r="F437" s="349">
        <f>'２斷絲.IAD.效率'!K437</f>
        <v>0</v>
      </c>
      <c r="G437" s="349" t="str">
        <f>'２斷絲.IAD.效率'!L437</f>
        <v>停機</v>
      </c>
      <c r="H437" s="349">
        <f>'２斷絲.IAD.效率'!M437</f>
        <v>0</v>
      </c>
      <c r="I437" s="349">
        <f>'２斷絲.IAD.效率'!N437</f>
        <v>0</v>
      </c>
      <c r="J437" s="349">
        <f>'２斷絲.IAD.效率'!O437</f>
        <v>0</v>
      </c>
      <c r="K437" s="349" t="str">
        <f>'２斷絲.IAD.效率'!P437</f>
        <v>停機</v>
      </c>
      <c r="L437" s="349">
        <f>'２斷絲.IAD.效率'!Q437</f>
        <v>0</v>
      </c>
      <c r="M437" s="349">
        <f>'２斷絲.IAD.效率'!R437</f>
        <v>0</v>
      </c>
      <c r="N437" s="349">
        <f>'２斷絲.IAD.效率'!S437</f>
        <v>0</v>
      </c>
      <c r="O437" s="349" t="str">
        <f>'２斷絲.IAD.效率'!T437</f>
        <v>停機</v>
      </c>
      <c r="P437" s="349">
        <f>'２斷絲.IAD.效率'!U437</f>
        <v>0</v>
      </c>
      <c r="Q437" s="349">
        <f>'２斷絲.IAD.效率'!V437</f>
        <v>0</v>
      </c>
      <c r="R437" s="349">
        <f>'２斷絲.IAD.效率'!W437</f>
        <v>0</v>
      </c>
      <c r="S437" s="349" t="str">
        <f>'２斷絲.IAD.效率'!X437</f>
        <v>停機</v>
      </c>
      <c r="T437" s="349">
        <f>'２斷絲.IAD.效率'!Y437</f>
        <v>0</v>
      </c>
      <c r="U437" s="345" t="str">
        <f>IF(ISNA(VLOOKUP('２斷絲.IAD.效率'!C437,條件!$A$1:$J$1011,10,0)),"",(VLOOKUP('２斷絲.IAD.效率'!C437,條件!$A$1:$J$1011,10,0)))</f>
        <v/>
      </c>
      <c r="V437" s="346" t="str">
        <f>IF(ISNA(VLOOKUP(C437,條件!$A$1:$J$1011,8,0)),"",(VLOOKUP(C437,條件!$A$1:$J$1011,8,0)))</f>
        <v/>
      </c>
      <c r="W437" s="346" t="str">
        <f>IF(ISNA(VLOOKUP(V437,清單!$AG$1:$AH$19,2,1)),"",(VLOOKUP(V437,清單!$AG$1:$AH$19,2,1)))</f>
        <v/>
      </c>
      <c r="X437" s="346" t="str">
        <f>IF(ISNA(VLOOKUP(C437,條件!$A$1:$J$1011,9,0)),"",(VLOOKUP(C437,條件!$A$1:$J$1011,9,0)))</f>
        <v/>
      </c>
      <c r="Y437" s="346">
        <v>24</v>
      </c>
      <c r="Z437" s="346">
        <v>216</v>
      </c>
      <c r="AA437" s="346" t="str">
        <f t="shared" si="26"/>
        <v/>
      </c>
      <c r="AB437" s="350" t="str">
        <f t="shared" si="27"/>
        <v/>
      </c>
    </row>
    <row r="438" spans="1:28">
      <c r="A438" s="348">
        <f>'２斷絲.IAD.效率'!A438</f>
        <v>46153</v>
      </c>
      <c r="B438" s="338" t="str">
        <f>'２斷絲.IAD.效率'!B438</f>
        <v>M03</v>
      </c>
      <c r="C438" s="338" t="str">
        <f>'２斷絲.IAD.效率'!C438</f>
        <v>封存</v>
      </c>
      <c r="D438" s="338">
        <f>'２斷絲.IAD.效率'!D438</f>
        <v>0</v>
      </c>
      <c r="E438" s="349">
        <f>'２斷絲.IAD.效率'!J438</f>
        <v>0</v>
      </c>
      <c r="F438" s="349">
        <f>'２斷絲.IAD.效率'!K438</f>
        <v>0</v>
      </c>
      <c r="G438" s="349" t="str">
        <f>'２斷絲.IAD.效率'!L438</f>
        <v>停機</v>
      </c>
      <c r="H438" s="349">
        <f>'２斷絲.IAD.效率'!M438</f>
        <v>0</v>
      </c>
      <c r="I438" s="349">
        <f>'２斷絲.IAD.效率'!N438</f>
        <v>0</v>
      </c>
      <c r="J438" s="349">
        <f>'２斷絲.IAD.效率'!O438</f>
        <v>0</v>
      </c>
      <c r="K438" s="349" t="str">
        <f>'２斷絲.IAD.效率'!P438</f>
        <v>停機</v>
      </c>
      <c r="L438" s="349">
        <f>'２斷絲.IAD.效率'!Q438</f>
        <v>0</v>
      </c>
      <c r="M438" s="349">
        <f>'２斷絲.IAD.效率'!R438</f>
        <v>0</v>
      </c>
      <c r="N438" s="349">
        <f>'２斷絲.IAD.效率'!S438</f>
        <v>0</v>
      </c>
      <c r="O438" s="349" t="str">
        <f>'２斷絲.IAD.效率'!T438</f>
        <v>停機</v>
      </c>
      <c r="P438" s="349">
        <f>'２斷絲.IAD.效率'!U438</f>
        <v>0</v>
      </c>
      <c r="Q438" s="349">
        <f>'２斷絲.IAD.效率'!V438</f>
        <v>0</v>
      </c>
      <c r="R438" s="349">
        <f>'２斷絲.IAD.效率'!W438</f>
        <v>0</v>
      </c>
      <c r="S438" s="349" t="str">
        <f>'２斷絲.IAD.效率'!X438</f>
        <v>停機</v>
      </c>
      <c r="T438" s="349">
        <f>'２斷絲.IAD.效率'!Y438</f>
        <v>0</v>
      </c>
      <c r="U438" s="345" t="str">
        <f>IF(ISNA(VLOOKUP('２斷絲.IAD.效率'!C438,條件!$A$1:$J$1011,10,0)),"",(VLOOKUP('２斷絲.IAD.效率'!C438,條件!$A$1:$J$1011,10,0)))</f>
        <v/>
      </c>
      <c r="V438" s="346" t="str">
        <f>IF(ISNA(VLOOKUP(C438,條件!$A$1:$J$1011,8,0)),"",(VLOOKUP(C438,條件!$A$1:$J$1011,8,0)))</f>
        <v/>
      </c>
      <c r="W438" s="346" t="str">
        <f>IF(ISNA(VLOOKUP(V438,清單!$AG$1:$AH$19,2,1)),"",(VLOOKUP(V438,清單!$AG$1:$AH$19,2,1)))</f>
        <v/>
      </c>
      <c r="X438" s="346" t="str">
        <f>IF(ISNA(VLOOKUP(C438,條件!$A$1:$J$1011,9,0)),"",(VLOOKUP(C438,條件!$A$1:$J$1011,9,0)))</f>
        <v/>
      </c>
      <c r="Y438" s="346">
        <v>24</v>
      </c>
      <c r="Z438" s="346">
        <v>216</v>
      </c>
      <c r="AA438" s="346" t="str">
        <f t="shared" si="26"/>
        <v/>
      </c>
      <c r="AB438" s="350" t="str">
        <f t="shared" si="27"/>
        <v/>
      </c>
    </row>
    <row r="439" spans="1:28">
      <c r="A439" s="348">
        <f>'２斷絲.IAD.效率'!A439</f>
        <v>46153</v>
      </c>
      <c r="B439" s="338" t="str">
        <f>'２斷絲.IAD.效率'!B439</f>
        <v>M04</v>
      </c>
      <c r="C439" s="338" t="str">
        <f>'２斷絲.IAD.效率'!C439</f>
        <v>封存</v>
      </c>
      <c r="D439" s="338">
        <f>'２斷絲.IAD.效率'!D439</f>
        <v>0</v>
      </c>
      <c r="E439" s="349">
        <f>'２斷絲.IAD.效率'!J439</f>
        <v>0</v>
      </c>
      <c r="F439" s="349">
        <f>'２斷絲.IAD.效率'!K439</f>
        <v>0</v>
      </c>
      <c r="G439" s="349" t="str">
        <f>'２斷絲.IAD.效率'!L439</f>
        <v>停機</v>
      </c>
      <c r="H439" s="349">
        <f>'２斷絲.IAD.效率'!M439</f>
        <v>0</v>
      </c>
      <c r="I439" s="349">
        <f>'２斷絲.IAD.效率'!N439</f>
        <v>0</v>
      </c>
      <c r="J439" s="349">
        <f>'２斷絲.IAD.效率'!O439</f>
        <v>0</v>
      </c>
      <c r="K439" s="349" t="str">
        <f>'２斷絲.IAD.效率'!P439</f>
        <v>停機</v>
      </c>
      <c r="L439" s="349">
        <f>'２斷絲.IAD.效率'!Q439</f>
        <v>0</v>
      </c>
      <c r="M439" s="349">
        <f>'２斷絲.IAD.效率'!R439</f>
        <v>0</v>
      </c>
      <c r="N439" s="349">
        <f>'２斷絲.IAD.效率'!S439</f>
        <v>0</v>
      </c>
      <c r="O439" s="349" t="str">
        <f>'２斷絲.IAD.效率'!T439</f>
        <v>停機</v>
      </c>
      <c r="P439" s="349">
        <f>'２斷絲.IAD.效率'!U439</f>
        <v>0</v>
      </c>
      <c r="Q439" s="349">
        <f>'２斷絲.IAD.效率'!V439</f>
        <v>0</v>
      </c>
      <c r="R439" s="349">
        <f>'２斷絲.IAD.效率'!W439</f>
        <v>0</v>
      </c>
      <c r="S439" s="349" t="str">
        <f>'２斷絲.IAD.效率'!X439</f>
        <v>停機</v>
      </c>
      <c r="T439" s="349">
        <f>'２斷絲.IAD.效率'!Y439</f>
        <v>0</v>
      </c>
      <c r="U439" s="345" t="str">
        <f>IF(ISNA(VLOOKUP('２斷絲.IAD.效率'!C439,條件!$A$1:$J$1011,10,0)),"",(VLOOKUP('２斷絲.IAD.效率'!C439,條件!$A$1:$J$1011,10,0)))</f>
        <v/>
      </c>
      <c r="V439" s="346" t="str">
        <f>IF(ISNA(VLOOKUP(C439,條件!$A$1:$J$1011,8,0)),"",(VLOOKUP(C439,條件!$A$1:$J$1011,8,0)))</f>
        <v/>
      </c>
      <c r="W439" s="346" t="str">
        <f>IF(ISNA(VLOOKUP(V439,清單!$AG$1:$AH$19,2,1)),"",(VLOOKUP(V439,清單!$AG$1:$AH$19,2,1)))</f>
        <v/>
      </c>
      <c r="X439" s="346" t="str">
        <f>IF(ISNA(VLOOKUP(C439,條件!$A$1:$J$1011,9,0)),"",(VLOOKUP(C439,條件!$A$1:$J$1011,9,0)))</f>
        <v/>
      </c>
      <c r="Y439" s="346">
        <v>24</v>
      </c>
      <c r="Z439" s="346">
        <v>216</v>
      </c>
      <c r="AA439" s="346" t="str">
        <f t="shared" si="26"/>
        <v/>
      </c>
      <c r="AB439" s="350" t="str">
        <f t="shared" si="27"/>
        <v/>
      </c>
    </row>
    <row r="440" spans="1:28">
      <c r="A440" s="348">
        <f>'２斷絲.IAD.效率'!A440</f>
        <v>46153</v>
      </c>
      <c r="B440" s="338" t="str">
        <f>'２斷絲.IAD.效率'!B440</f>
        <v>M05</v>
      </c>
      <c r="C440" s="338" t="str">
        <f>'２斷絲.IAD.效率'!C440</f>
        <v>封存</v>
      </c>
      <c r="D440" s="338">
        <f>'２斷絲.IAD.效率'!D440</f>
        <v>0</v>
      </c>
      <c r="E440" s="349">
        <f>'２斷絲.IAD.效率'!J440</f>
        <v>0</v>
      </c>
      <c r="F440" s="349">
        <f>'２斷絲.IAD.效率'!K440</f>
        <v>0</v>
      </c>
      <c r="G440" s="349" t="str">
        <f>'２斷絲.IAD.效率'!L440</f>
        <v>停機</v>
      </c>
      <c r="H440" s="349">
        <f>'２斷絲.IAD.效率'!M440</f>
        <v>0</v>
      </c>
      <c r="I440" s="349">
        <f>'２斷絲.IAD.效率'!N440</f>
        <v>0</v>
      </c>
      <c r="J440" s="349">
        <f>'２斷絲.IAD.效率'!O440</f>
        <v>0</v>
      </c>
      <c r="K440" s="349" t="str">
        <f>'２斷絲.IAD.效率'!P440</f>
        <v>停機</v>
      </c>
      <c r="L440" s="349">
        <f>'２斷絲.IAD.效率'!Q440</f>
        <v>0</v>
      </c>
      <c r="M440" s="349">
        <f>'２斷絲.IAD.效率'!R440</f>
        <v>0</v>
      </c>
      <c r="N440" s="349">
        <f>'２斷絲.IAD.效率'!S440</f>
        <v>0</v>
      </c>
      <c r="O440" s="349" t="str">
        <f>'２斷絲.IAD.效率'!T440</f>
        <v>停機</v>
      </c>
      <c r="P440" s="349">
        <f>'２斷絲.IAD.效率'!U440</f>
        <v>0</v>
      </c>
      <c r="Q440" s="349">
        <f>'２斷絲.IAD.效率'!V440</f>
        <v>0</v>
      </c>
      <c r="R440" s="349">
        <f>'２斷絲.IAD.效率'!W440</f>
        <v>0</v>
      </c>
      <c r="S440" s="349" t="str">
        <f>'２斷絲.IAD.效率'!X440</f>
        <v>停機</v>
      </c>
      <c r="T440" s="349">
        <f>'２斷絲.IAD.效率'!Y440</f>
        <v>0</v>
      </c>
      <c r="U440" s="345" t="str">
        <f>IF(ISNA(VLOOKUP('２斷絲.IAD.效率'!C440,條件!$A$1:$J$1011,10,0)),"",(VLOOKUP('２斷絲.IAD.效率'!C440,條件!$A$1:$J$1011,10,0)))</f>
        <v/>
      </c>
      <c r="V440" s="346" t="str">
        <f>IF(ISNA(VLOOKUP(C440,條件!$A$1:$J$1011,8,0)),"",(VLOOKUP(C440,條件!$A$1:$J$1011,8,0)))</f>
        <v/>
      </c>
      <c r="W440" s="346" t="str">
        <f>IF(ISNA(VLOOKUP(V440,清單!$AG$1:$AH$19,2,1)),"",(VLOOKUP(V440,清單!$AG$1:$AH$19,2,1)))</f>
        <v/>
      </c>
      <c r="X440" s="346" t="str">
        <f>IF(ISNA(VLOOKUP(C440,條件!$A$1:$J$1011,9,0)),"",(VLOOKUP(C440,條件!$A$1:$J$1011,9,0)))</f>
        <v/>
      </c>
      <c r="Y440" s="346">
        <v>24</v>
      </c>
      <c r="Z440" s="346">
        <v>216</v>
      </c>
      <c r="AA440" s="346" t="str">
        <f t="shared" si="26"/>
        <v/>
      </c>
      <c r="AB440" s="350" t="str">
        <f t="shared" si="27"/>
        <v/>
      </c>
    </row>
    <row r="441" spans="1:28">
      <c r="A441" s="348">
        <f>'２斷絲.IAD.效率'!A441</f>
        <v>46153</v>
      </c>
      <c r="B441" s="338" t="str">
        <f>'２斷絲.IAD.效率'!B441</f>
        <v>M06</v>
      </c>
      <c r="C441" s="338" t="str">
        <f>'２斷絲.IAD.效率'!C441</f>
        <v>封存</v>
      </c>
      <c r="D441" s="338">
        <f>'２斷絲.IAD.效率'!D441</f>
        <v>0</v>
      </c>
      <c r="E441" s="349">
        <f>'２斷絲.IAD.效率'!J441</f>
        <v>0</v>
      </c>
      <c r="F441" s="349">
        <f>'２斷絲.IAD.效率'!K441</f>
        <v>0</v>
      </c>
      <c r="G441" s="349" t="str">
        <f>'２斷絲.IAD.效率'!L441</f>
        <v>停機</v>
      </c>
      <c r="H441" s="349">
        <f>'２斷絲.IAD.效率'!M441</f>
        <v>0</v>
      </c>
      <c r="I441" s="349">
        <f>'２斷絲.IAD.效率'!N441</f>
        <v>0</v>
      </c>
      <c r="J441" s="349">
        <f>'２斷絲.IAD.效率'!O441</f>
        <v>0</v>
      </c>
      <c r="K441" s="349" t="str">
        <f>'２斷絲.IAD.效率'!P441</f>
        <v>停機</v>
      </c>
      <c r="L441" s="349">
        <f>'２斷絲.IAD.效率'!Q441</f>
        <v>0</v>
      </c>
      <c r="M441" s="349">
        <f>'２斷絲.IAD.效率'!R441</f>
        <v>0</v>
      </c>
      <c r="N441" s="349">
        <f>'２斷絲.IAD.效率'!S441</f>
        <v>0</v>
      </c>
      <c r="O441" s="349" t="str">
        <f>'２斷絲.IAD.效率'!T441</f>
        <v>停機</v>
      </c>
      <c r="P441" s="349">
        <f>'２斷絲.IAD.效率'!U441</f>
        <v>0</v>
      </c>
      <c r="Q441" s="349">
        <f>'２斷絲.IAD.效率'!V441</f>
        <v>0</v>
      </c>
      <c r="R441" s="349">
        <f>'２斷絲.IAD.效率'!W441</f>
        <v>0</v>
      </c>
      <c r="S441" s="349" t="str">
        <f>'２斷絲.IAD.效率'!X441</f>
        <v>停機</v>
      </c>
      <c r="T441" s="349">
        <f>'２斷絲.IAD.效率'!Y441</f>
        <v>0</v>
      </c>
      <c r="U441" s="345" t="str">
        <f>IF(ISNA(VLOOKUP('２斷絲.IAD.效率'!C441,條件!$A$1:$J$1011,10,0)),"",(VLOOKUP('２斷絲.IAD.效率'!C441,條件!$A$1:$J$1011,10,0)))</f>
        <v/>
      </c>
      <c r="V441" s="346" t="str">
        <f>IF(ISNA(VLOOKUP(C441,條件!$A$1:$J$1011,8,0)),"",(VLOOKUP(C441,條件!$A$1:$J$1011,8,0)))</f>
        <v/>
      </c>
      <c r="W441" s="346" t="str">
        <f>IF(ISNA(VLOOKUP(V441,清單!$AG$1:$AH$19,2,1)),"",(VLOOKUP(V441,清單!$AG$1:$AH$19,2,1)))</f>
        <v/>
      </c>
      <c r="X441" s="346" t="str">
        <f>IF(ISNA(VLOOKUP(C441,條件!$A$1:$J$1011,9,0)),"",(VLOOKUP(C441,條件!$A$1:$J$1011,9,0)))</f>
        <v/>
      </c>
      <c r="Y441" s="346">
        <v>24</v>
      </c>
      <c r="Z441" s="346">
        <v>216</v>
      </c>
      <c r="AA441" s="346" t="str">
        <f t="shared" si="26"/>
        <v/>
      </c>
      <c r="AB441" s="350" t="str">
        <f t="shared" si="27"/>
        <v/>
      </c>
    </row>
    <row r="442" spans="1:28">
      <c r="A442" s="348">
        <f>'２斷絲.IAD.效率'!A442</f>
        <v>46153</v>
      </c>
      <c r="B442" s="338" t="str">
        <f>'２斷絲.IAD.效率'!B442</f>
        <v>M07</v>
      </c>
      <c r="C442" s="338" t="str">
        <f>'２斷絲.IAD.效率'!C442</f>
        <v>封存</v>
      </c>
      <c r="D442" s="338">
        <f>'２斷絲.IAD.效率'!D442</f>
        <v>0</v>
      </c>
      <c r="E442" s="349">
        <f>'２斷絲.IAD.效率'!J442</f>
        <v>0</v>
      </c>
      <c r="F442" s="349">
        <f>'２斷絲.IAD.效率'!K442</f>
        <v>0</v>
      </c>
      <c r="G442" s="349" t="str">
        <f>'２斷絲.IAD.效率'!L442</f>
        <v>停機</v>
      </c>
      <c r="H442" s="349">
        <f>'２斷絲.IAD.效率'!M442</f>
        <v>0</v>
      </c>
      <c r="I442" s="349">
        <f>'２斷絲.IAD.效率'!N442</f>
        <v>0</v>
      </c>
      <c r="J442" s="349">
        <f>'２斷絲.IAD.效率'!O442</f>
        <v>0</v>
      </c>
      <c r="K442" s="349" t="str">
        <f>'２斷絲.IAD.效率'!P442</f>
        <v>停機</v>
      </c>
      <c r="L442" s="349">
        <f>'２斷絲.IAD.效率'!Q442</f>
        <v>0</v>
      </c>
      <c r="M442" s="349">
        <f>'２斷絲.IAD.效率'!R442</f>
        <v>0</v>
      </c>
      <c r="N442" s="349">
        <f>'２斷絲.IAD.效率'!S442</f>
        <v>0</v>
      </c>
      <c r="O442" s="349" t="str">
        <f>'２斷絲.IAD.效率'!T442</f>
        <v>停機</v>
      </c>
      <c r="P442" s="349">
        <f>'２斷絲.IAD.效率'!U442</f>
        <v>0</v>
      </c>
      <c r="Q442" s="349">
        <f>'２斷絲.IAD.效率'!V442</f>
        <v>0</v>
      </c>
      <c r="R442" s="349">
        <f>'２斷絲.IAD.效率'!W442</f>
        <v>0</v>
      </c>
      <c r="S442" s="349" t="str">
        <f>'２斷絲.IAD.效率'!X442</f>
        <v>停機</v>
      </c>
      <c r="T442" s="349">
        <f>'２斷絲.IAD.效率'!Y442</f>
        <v>0</v>
      </c>
      <c r="U442" s="345" t="str">
        <f>IF(ISNA(VLOOKUP('２斷絲.IAD.效率'!C442,條件!$A$1:$J$1011,10,0)),"",(VLOOKUP('２斷絲.IAD.效率'!C442,條件!$A$1:$J$1011,10,0)))</f>
        <v/>
      </c>
      <c r="V442" s="346" t="str">
        <f>IF(ISNA(VLOOKUP(C442,條件!$A$1:$J$1011,8,0)),"",(VLOOKUP(C442,條件!$A$1:$J$1011,8,0)))</f>
        <v/>
      </c>
      <c r="W442" s="346" t="str">
        <f>IF(ISNA(VLOOKUP(V442,清單!$AG$1:$AH$19,2,1)),"",(VLOOKUP(V442,清單!$AG$1:$AH$19,2,1)))</f>
        <v/>
      </c>
      <c r="X442" s="346" t="str">
        <f>IF(ISNA(VLOOKUP(C442,條件!$A$1:$J$1011,9,0)),"",(VLOOKUP(C442,條件!$A$1:$J$1011,9,0)))</f>
        <v/>
      </c>
      <c r="Y442" s="346">
        <v>24</v>
      </c>
      <c r="Z442" s="346">
        <v>216</v>
      </c>
      <c r="AA442" s="346" t="str">
        <f t="shared" si="26"/>
        <v/>
      </c>
      <c r="AB442" s="350" t="str">
        <f t="shared" si="27"/>
        <v/>
      </c>
    </row>
    <row r="443" spans="1:28">
      <c r="A443" s="348">
        <f>'２斷絲.IAD.效率'!A443</f>
        <v>46153</v>
      </c>
      <c r="B443" s="338" t="str">
        <f>'２斷絲.IAD.效率'!B443</f>
        <v>M08</v>
      </c>
      <c r="C443" s="338" t="str">
        <f>'２斷絲.IAD.效率'!C443</f>
        <v>封存</v>
      </c>
      <c r="D443" s="338">
        <f>'２斷絲.IAD.效率'!D443</f>
        <v>0</v>
      </c>
      <c r="E443" s="349">
        <f>'２斷絲.IAD.效率'!J443</f>
        <v>0</v>
      </c>
      <c r="F443" s="349">
        <f>'２斷絲.IAD.效率'!K443</f>
        <v>0</v>
      </c>
      <c r="G443" s="349" t="str">
        <f>'２斷絲.IAD.效率'!L443</f>
        <v>停機</v>
      </c>
      <c r="H443" s="349">
        <f>'２斷絲.IAD.效率'!M443</f>
        <v>0</v>
      </c>
      <c r="I443" s="349">
        <f>'２斷絲.IAD.效率'!N443</f>
        <v>0</v>
      </c>
      <c r="J443" s="349">
        <f>'２斷絲.IAD.效率'!O443</f>
        <v>0</v>
      </c>
      <c r="K443" s="349" t="str">
        <f>'２斷絲.IAD.效率'!P443</f>
        <v>停機</v>
      </c>
      <c r="L443" s="349">
        <f>'２斷絲.IAD.效率'!Q443</f>
        <v>0</v>
      </c>
      <c r="M443" s="349">
        <f>'２斷絲.IAD.效率'!R443</f>
        <v>0</v>
      </c>
      <c r="N443" s="349">
        <f>'２斷絲.IAD.效率'!S443</f>
        <v>0</v>
      </c>
      <c r="O443" s="349" t="str">
        <f>'２斷絲.IAD.效率'!T443</f>
        <v>停機</v>
      </c>
      <c r="P443" s="349">
        <f>'２斷絲.IAD.效率'!U443</f>
        <v>0</v>
      </c>
      <c r="Q443" s="349">
        <f>'２斷絲.IAD.效率'!V443</f>
        <v>0</v>
      </c>
      <c r="R443" s="349">
        <f>'２斷絲.IAD.效率'!W443</f>
        <v>0</v>
      </c>
      <c r="S443" s="349" t="str">
        <f>'２斷絲.IAD.效率'!X443</f>
        <v>停機</v>
      </c>
      <c r="T443" s="349">
        <f>'２斷絲.IAD.效率'!Y443</f>
        <v>0</v>
      </c>
      <c r="U443" s="345" t="str">
        <f>IF(ISNA(VLOOKUP('２斷絲.IAD.效率'!C443,條件!$A$1:$J$1011,10,0)),"",(VLOOKUP('２斷絲.IAD.效率'!C443,條件!$A$1:$J$1011,10,0)))</f>
        <v/>
      </c>
      <c r="V443" s="346" t="str">
        <f>IF(ISNA(VLOOKUP(C443,條件!$A$1:$J$1011,8,0)),"",(VLOOKUP(C443,條件!$A$1:$J$1011,8,0)))</f>
        <v/>
      </c>
      <c r="W443" s="346" t="str">
        <f>IF(ISNA(VLOOKUP(V443,清單!$AG$1:$AH$19,2,1)),"",(VLOOKUP(V443,清單!$AG$1:$AH$19,2,1)))</f>
        <v/>
      </c>
      <c r="X443" s="346" t="str">
        <f>IF(ISNA(VLOOKUP(C443,條件!$A$1:$J$1011,9,0)),"",(VLOOKUP(C443,條件!$A$1:$J$1011,9,0)))</f>
        <v/>
      </c>
      <c r="Y443" s="346">
        <v>24</v>
      </c>
      <c r="Z443" s="346">
        <v>216</v>
      </c>
      <c r="AA443" s="346" t="str">
        <f t="shared" si="26"/>
        <v/>
      </c>
      <c r="AB443" s="350" t="str">
        <f t="shared" si="27"/>
        <v/>
      </c>
    </row>
    <row r="444" spans="1:28">
      <c r="A444" s="348">
        <f>'２斷絲.IAD.效率'!A444</f>
        <v>46154</v>
      </c>
      <c r="B444" s="338" t="str">
        <f>'２斷絲.IAD.效率'!B444</f>
        <v>A07</v>
      </c>
      <c r="C444" s="338" t="str">
        <f>'２斷絲.IAD.效率'!C444</f>
        <v>停機</v>
      </c>
      <c r="D444" s="338">
        <f>'２斷絲.IAD.效率'!D444</f>
        <v>0</v>
      </c>
      <c r="E444" s="349">
        <f>'２斷絲.IAD.效率'!J444</f>
        <v>0</v>
      </c>
      <c r="F444" s="349">
        <f>'２斷絲.IAD.效率'!K444</f>
        <v>0</v>
      </c>
      <c r="G444" s="349" t="str">
        <f>'２斷絲.IAD.效率'!L444</f>
        <v>停機</v>
      </c>
      <c r="H444" s="349">
        <f>'２斷絲.IAD.效率'!M444</f>
        <v>0</v>
      </c>
      <c r="I444" s="349">
        <f>'２斷絲.IAD.效率'!N444</f>
        <v>0</v>
      </c>
      <c r="J444" s="349">
        <f>'２斷絲.IAD.效率'!O444</f>
        <v>0</v>
      </c>
      <c r="K444" s="349" t="str">
        <f>'２斷絲.IAD.效率'!P444</f>
        <v>停機</v>
      </c>
      <c r="L444" s="349">
        <f>'２斷絲.IAD.效率'!Q444</f>
        <v>0</v>
      </c>
      <c r="M444" s="349">
        <f>'２斷絲.IAD.效率'!R444</f>
        <v>0</v>
      </c>
      <c r="N444" s="349">
        <f>'２斷絲.IAD.效率'!S444</f>
        <v>0</v>
      </c>
      <c r="O444" s="349" t="str">
        <f>'２斷絲.IAD.效率'!T444</f>
        <v>停機</v>
      </c>
      <c r="P444" s="349">
        <f>'２斷絲.IAD.效率'!U444</f>
        <v>0</v>
      </c>
      <c r="Q444" s="349">
        <f>'２斷絲.IAD.效率'!V444</f>
        <v>0</v>
      </c>
      <c r="R444" s="349">
        <f>'２斷絲.IAD.效率'!W444</f>
        <v>0</v>
      </c>
      <c r="S444" s="349" t="str">
        <f>'２斷絲.IAD.效率'!X444</f>
        <v>停機</v>
      </c>
      <c r="T444" s="349">
        <f>'２斷絲.IAD.效率'!Y444</f>
        <v>0</v>
      </c>
      <c r="U444" s="345" t="str">
        <f>IF(ISNA(VLOOKUP('２斷絲.IAD.效率'!C444,條件!$A$1:$J$1011,10,0)),"",(VLOOKUP('２斷絲.IAD.效率'!C444,條件!$A$1:$J$1011,10,0)))</f>
        <v/>
      </c>
      <c r="V444" s="346" t="str">
        <f>IF(ISNA(VLOOKUP(C444,條件!$A$1:$J$1011,8,0)),"",(VLOOKUP(C444,條件!$A$1:$J$1011,8,0)))</f>
        <v/>
      </c>
      <c r="W444" s="346" t="str">
        <f>IF(ISNA(VLOOKUP(V444,清單!$AG$1:$AH$19,2,1)),"",(VLOOKUP(V444,清單!$AG$1:$AH$19,2,1)))</f>
        <v/>
      </c>
      <c r="X444" s="346" t="str">
        <f>IF(ISNA(VLOOKUP(C444,條件!$A$1:$J$1011,9,0)),"",(VLOOKUP(C444,條件!$A$1:$J$1011,9,0)))</f>
        <v/>
      </c>
      <c r="Y444" s="346">
        <v>24</v>
      </c>
      <c r="Z444" s="346">
        <v>216</v>
      </c>
      <c r="AA444" s="346" t="str">
        <f t="shared" ref="AA444:AA463" si="28">IF(X444="","",X444+1)</f>
        <v/>
      </c>
      <c r="AB444" s="350" t="str">
        <f t="shared" ref="AB444:AB463" si="29">IF(AA444="","",W444*Z444*AA444*Y444)</f>
        <v/>
      </c>
    </row>
    <row r="445" spans="1:28">
      <c r="A445" s="348">
        <f>'２斷絲.IAD.效率'!A445</f>
        <v>46154</v>
      </c>
      <c r="B445" s="338" t="str">
        <f>'２斷絲.IAD.效率'!B445</f>
        <v>A08</v>
      </c>
      <c r="C445" s="338" t="str">
        <f>'２斷絲.IAD.效率'!C445</f>
        <v>2FA032</v>
      </c>
      <c r="D445" s="338">
        <f>'２斷絲.IAD.效率'!D445</f>
        <v>0</v>
      </c>
      <c r="E445" s="349">
        <f>'２斷絲.IAD.效率'!J445</f>
        <v>13</v>
      </c>
      <c r="F445" s="349">
        <f>'２斷絲.IAD.效率'!K445</f>
        <v>0</v>
      </c>
      <c r="G445" s="349">
        <f>'２斷絲.IAD.效率'!L445</f>
        <v>8869</v>
      </c>
      <c r="H445" s="349">
        <f>'２斷絲.IAD.效率'!M445</f>
        <v>8470</v>
      </c>
      <c r="I445" s="349">
        <f>'２斷絲.IAD.效率'!N445</f>
        <v>16</v>
      </c>
      <c r="J445" s="349">
        <f>'２斷絲.IAD.效率'!O445</f>
        <v>1</v>
      </c>
      <c r="K445" s="349">
        <f>'２斷絲.IAD.效率'!P445</f>
        <v>8930</v>
      </c>
      <c r="L445" s="349">
        <f>'２斷絲.IAD.效率'!Q445</f>
        <v>8468</v>
      </c>
      <c r="M445" s="349">
        <f>'２斷絲.IAD.效率'!R445</f>
        <v>9</v>
      </c>
      <c r="N445" s="349">
        <f>'２斷絲.IAD.效率'!S445</f>
        <v>0</v>
      </c>
      <c r="O445" s="349">
        <f>'２斷絲.IAD.效率'!T445</f>
        <v>8897</v>
      </c>
      <c r="P445" s="349">
        <f>'２斷絲.IAD.效率'!U445</f>
        <v>8456</v>
      </c>
      <c r="Q445" s="349">
        <f>'２斷絲.IAD.效率'!V445</f>
        <v>10</v>
      </c>
      <c r="R445" s="349">
        <f>'２斷絲.IAD.效率'!W445</f>
        <v>1</v>
      </c>
      <c r="S445" s="349">
        <f>'２斷絲.IAD.效率'!X445</f>
        <v>8853</v>
      </c>
      <c r="T445" s="349">
        <f>'２斷絲.IAD.效率'!Y445</f>
        <v>8510</v>
      </c>
      <c r="U445" s="345" t="str">
        <f>IF(ISNA(VLOOKUP('２斷絲.IAD.效率'!C445,條件!$A$1:$J$1011,10,0)),"",(VLOOKUP('２斷絲.IAD.效率'!C445,條件!$A$1:$J$1011,10,0)))</f>
        <v>低壓</v>
      </c>
      <c r="V445" s="346" t="str">
        <f>IF(ISNA(VLOOKUP(C445,條件!$A$1:$J$1011,8,0)),"",(VLOOKUP(C445,條件!$A$1:$J$1011,8,0)))</f>
        <v>P203</v>
      </c>
      <c r="W445" s="346">
        <f>IF(ISNA(VLOOKUP(V445,清單!$AG$1:$AH$19,2,1)),"",(VLOOKUP(V445,清單!$AG$1:$AH$19,2,1)))</f>
        <v>0.91100000000000003</v>
      </c>
      <c r="X445" s="346">
        <f>IF(ISNA(VLOOKUP(C445,條件!$A$1:$J$1011,9,0)),"",(VLOOKUP(C445,條件!$A$1:$J$1011,9,0)))</f>
        <v>1.8</v>
      </c>
      <c r="Y445" s="346">
        <v>24</v>
      </c>
      <c r="Z445" s="346">
        <v>216</v>
      </c>
      <c r="AA445" s="346">
        <f t="shared" si="28"/>
        <v>2.8</v>
      </c>
      <c r="AB445" s="350">
        <f t="shared" si="29"/>
        <v>13223.3472</v>
      </c>
    </row>
    <row r="446" spans="1:28">
      <c r="A446" s="348">
        <f>'２斷絲.IAD.效率'!A446</f>
        <v>46154</v>
      </c>
      <c r="B446" s="338" t="str">
        <f>'２斷絲.IAD.效率'!B446</f>
        <v>A09</v>
      </c>
      <c r="C446" s="338" t="str">
        <f>'２斷絲.IAD.效率'!C446</f>
        <v>2F43L2</v>
      </c>
      <c r="D446" s="338" t="str">
        <f>'２斷絲.IAD.效率'!D446</f>
        <v>K</v>
      </c>
      <c r="E446" s="349">
        <f>'２斷絲.IAD.效率'!J446</f>
        <v>26</v>
      </c>
      <c r="F446" s="349">
        <f>'２斷絲.IAD.效率'!K446</f>
        <v>2</v>
      </c>
      <c r="G446" s="349">
        <f>'２斷絲.IAD.效率'!L446</f>
        <v>0</v>
      </c>
      <c r="H446" s="349">
        <f>'２斷絲.IAD.效率'!M446</f>
        <v>8974</v>
      </c>
      <c r="I446" s="349">
        <f>'２斷絲.IAD.效率'!N446</f>
        <v>16</v>
      </c>
      <c r="J446" s="349">
        <f>'２斷絲.IAD.效率'!O446</f>
        <v>0</v>
      </c>
      <c r="K446" s="349" t="str">
        <f>'２斷絲.IAD.效率'!P446</f>
        <v>停機</v>
      </c>
      <c r="L446" s="349">
        <f>'２斷絲.IAD.效率'!Q446</f>
        <v>8840</v>
      </c>
      <c r="M446" s="349">
        <f>'２斷絲.IAD.效率'!R446</f>
        <v>12</v>
      </c>
      <c r="N446" s="349">
        <f>'２斷絲.IAD.效率'!S446</f>
        <v>1</v>
      </c>
      <c r="O446" s="349" t="str">
        <f>'２斷絲.IAD.效率'!T446</f>
        <v>停機</v>
      </c>
      <c r="P446" s="349">
        <f>'２斷絲.IAD.效率'!U446</f>
        <v>8963</v>
      </c>
      <c r="Q446" s="349">
        <f>'２斷絲.IAD.效率'!V446</f>
        <v>32</v>
      </c>
      <c r="R446" s="349">
        <f>'２斷絲.IAD.效率'!W446</f>
        <v>0</v>
      </c>
      <c r="S446" s="349" t="str">
        <f>'２斷絲.IAD.效率'!X446</f>
        <v>停機</v>
      </c>
      <c r="T446" s="349">
        <f>'２斷絲.IAD.效率'!Y446</f>
        <v>8611</v>
      </c>
      <c r="U446" s="345" t="str">
        <f>IF(ISNA(VLOOKUP('２斷絲.IAD.效率'!C446,條件!$A$1:$J$1011,10,0)),"",(VLOOKUP('２斷絲.IAD.效率'!C446,條件!$A$1:$J$1011,10,0)))</f>
        <v>低壓</v>
      </c>
      <c r="V446" s="346" t="str">
        <f>IF(ISNA(VLOOKUP(C446,條件!$A$1:$J$1011,8,0)),"",(VLOOKUP(C446,條件!$A$1:$J$1011,8,0)))</f>
        <v>P204</v>
      </c>
      <c r="W446" s="346">
        <f>IF(ISNA(VLOOKUP(V446,清單!$AG$1:$AH$19,2,1)),"",(VLOOKUP(V446,清單!$AG$1:$AH$19,2,1)))</f>
        <v>1.1890000000000001</v>
      </c>
      <c r="X446" s="346">
        <f>IF(ISNA(VLOOKUP(C446,條件!$A$1:$J$1011,9,0)),"",(VLOOKUP(C446,條件!$A$1:$J$1011,9,0)))</f>
        <v>2.2999999999999998</v>
      </c>
      <c r="Y446" s="346">
        <v>24</v>
      </c>
      <c r="Z446" s="346">
        <v>216</v>
      </c>
      <c r="AA446" s="346">
        <f t="shared" si="28"/>
        <v>3.3</v>
      </c>
      <c r="AB446" s="350">
        <f t="shared" si="29"/>
        <v>20340.460800000001</v>
      </c>
    </row>
    <row r="447" spans="1:28">
      <c r="A447" s="348">
        <f>'２斷絲.IAD.效率'!A447</f>
        <v>46154</v>
      </c>
      <c r="B447" s="338" t="str">
        <f>'２斷絲.IAD.效率'!B447</f>
        <v>A10</v>
      </c>
      <c r="C447" s="338" t="str">
        <f>'２斷絲.IAD.效率'!C447</f>
        <v>2F43E2</v>
      </c>
      <c r="D447" s="338">
        <f>'２斷絲.IAD.效率'!D447</f>
        <v>0</v>
      </c>
      <c r="E447" s="349">
        <f>'２斷絲.IAD.效率'!J447</f>
        <v>13</v>
      </c>
      <c r="F447" s="349">
        <f>'２斷絲.IAD.效率'!K447</f>
        <v>3</v>
      </c>
      <c r="G447" s="349">
        <f>'２斷絲.IAD.效率'!L447</f>
        <v>9326</v>
      </c>
      <c r="H447" s="349" t="str">
        <f>'２斷絲.IAD.效率'!M447</f>
        <v>停機</v>
      </c>
      <c r="I447" s="349">
        <f>'２斷絲.IAD.效率'!N447</f>
        <v>3</v>
      </c>
      <c r="J447" s="349">
        <f>'２斷絲.IAD.效率'!O447</f>
        <v>0</v>
      </c>
      <c r="K447" s="349">
        <f>'２斷絲.IAD.效率'!P447</f>
        <v>9335</v>
      </c>
      <c r="L447" s="349" t="str">
        <f>'２斷絲.IAD.效率'!Q447</f>
        <v>停機</v>
      </c>
      <c r="M447" s="349">
        <f>'２斷絲.IAD.效率'!R447</f>
        <v>4</v>
      </c>
      <c r="N447" s="349">
        <f>'２斷絲.IAD.效率'!S447</f>
        <v>0</v>
      </c>
      <c r="O447" s="349">
        <f>'２斷絲.IAD.效率'!T447</f>
        <v>9275</v>
      </c>
      <c r="P447" s="349" t="str">
        <f>'２斷絲.IAD.效率'!U447</f>
        <v>停機</v>
      </c>
      <c r="Q447" s="349">
        <f>'２斷絲.IAD.效率'!V447</f>
        <v>8</v>
      </c>
      <c r="R447" s="349">
        <f>'２斷絲.IAD.效率'!W447</f>
        <v>1</v>
      </c>
      <c r="S447" s="349">
        <f>'２斷絲.IAD.效率'!X447</f>
        <v>8981</v>
      </c>
      <c r="T447" s="349" t="str">
        <f>'２斷絲.IAD.效率'!Y447</f>
        <v>停機</v>
      </c>
      <c r="U447" s="345" t="str">
        <f>IF(ISNA(VLOOKUP('２斷絲.IAD.效率'!C447,條件!$A$1:$J$1011,10,0)),"",(VLOOKUP('２斷絲.IAD.效率'!C447,條件!$A$1:$J$1011,10,0)))</f>
        <v>高壓</v>
      </c>
      <c r="V447" s="346" t="str">
        <f>IF(ISNA(VLOOKUP(C447,條件!$A$1:$J$1011,8,0)),"",(VLOOKUP(C447,條件!$A$1:$J$1011,8,0)))</f>
        <v>P203</v>
      </c>
      <c r="W447" s="346">
        <f>IF(ISNA(VLOOKUP(V447,清單!$AG$1:$AH$19,2,1)),"",(VLOOKUP(V447,清單!$AG$1:$AH$19,2,1)))</f>
        <v>0.91100000000000003</v>
      </c>
      <c r="X447" s="346">
        <f>IF(ISNA(VLOOKUP(C447,條件!$A$1:$J$1011,9,0)),"",(VLOOKUP(C447,條件!$A$1:$J$1011,9,0)))</f>
        <v>3.2</v>
      </c>
      <c r="Y447" s="346">
        <v>24</v>
      </c>
      <c r="Z447" s="346">
        <v>216</v>
      </c>
      <c r="AA447" s="346">
        <f t="shared" si="28"/>
        <v>4.2</v>
      </c>
      <c r="AB447" s="350">
        <f t="shared" si="29"/>
        <v>19835.020800000002</v>
      </c>
    </row>
    <row r="448" spans="1:28">
      <c r="A448" s="348">
        <f>'２斷絲.IAD.效率'!A448</f>
        <v>46154</v>
      </c>
      <c r="B448" s="338" t="str">
        <f>'２斷絲.IAD.效率'!B448</f>
        <v>A11</v>
      </c>
      <c r="C448" s="338" t="str">
        <f>'２斷絲.IAD.效率'!C448</f>
        <v>2F1YR2</v>
      </c>
      <c r="D448" s="338">
        <f>'２斷絲.IAD.效率'!D448</f>
        <v>0</v>
      </c>
      <c r="E448" s="349">
        <f>'２斷絲.IAD.效率'!J448</f>
        <v>26</v>
      </c>
      <c r="F448" s="349">
        <f>'２斷絲.IAD.效率'!K448</f>
        <v>0</v>
      </c>
      <c r="G448" s="349">
        <f>'２斷絲.IAD.效率'!L448</f>
        <v>8166</v>
      </c>
      <c r="H448" s="349">
        <f>'２斷絲.IAD.效率'!M448</f>
        <v>8681</v>
      </c>
      <c r="I448" s="349">
        <f>'２斷絲.IAD.效率'!N448</f>
        <v>18</v>
      </c>
      <c r="J448" s="349">
        <f>'２斷絲.IAD.效率'!O448</f>
        <v>0</v>
      </c>
      <c r="K448" s="349">
        <f>'２斷絲.IAD.效率'!P448</f>
        <v>8312</v>
      </c>
      <c r="L448" s="349">
        <f>'２斷絲.IAD.效率'!Q448</f>
        <v>8739</v>
      </c>
      <c r="M448" s="349">
        <f>'２斷絲.IAD.效率'!R448</f>
        <v>5</v>
      </c>
      <c r="N448" s="349">
        <f>'２斷絲.IAD.效率'!S448</f>
        <v>0</v>
      </c>
      <c r="O448" s="349">
        <f>'２斷絲.IAD.效率'!T448</f>
        <v>8315</v>
      </c>
      <c r="P448" s="349">
        <f>'２斷絲.IAD.效率'!U448</f>
        <v>8796</v>
      </c>
      <c r="Q448" s="349">
        <f>'２斷絲.IAD.效率'!V448</f>
        <v>19</v>
      </c>
      <c r="R448" s="349">
        <f>'２斷絲.IAD.效率'!W448</f>
        <v>1</v>
      </c>
      <c r="S448" s="349">
        <f>'２斷絲.IAD.效率'!X448</f>
        <v>8295</v>
      </c>
      <c r="T448" s="349">
        <f>'２斷絲.IAD.效率'!Y448</f>
        <v>8798</v>
      </c>
      <c r="U448" s="345" t="str">
        <f>IF(ISNA(VLOOKUP('２斷絲.IAD.效率'!C448,條件!$A$1:$J$1011,10,0)),"",(VLOOKUP('２斷絲.IAD.效率'!C448,條件!$A$1:$J$1011,10,0)))</f>
        <v>高壓</v>
      </c>
      <c r="V448" s="346" t="str">
        <f>IF(ISNA(VLOOKUP(C448,條件!$A$1:$J$1011,8,0)),"",(VLOOKUP(C448,條件!$A$1:$J$1011,8,0)))</f>
        <v>P203</v>
      </c>
      <c r="W448" s="346">
        <f>IF(ISNA(VLOOKUP(V448,清單!$AG$1:$AH$19,2,1)),"",(VLOOKUP(V448,清單!$AG$1:$AH$19,2,1)))</f>
        <v>0.91100000000000003</v>
      </c>
      <c r="X448" s="346">
        <f>IF(ISNA(VLOOKUP(C448,條件!$A$1:$J$1011,9,0)),"",(VLOOKUP(C448,條件!$A$1:$J$1011,9,0)))</f>
        <v>1.7</v>
      </c>
      <c r="Y448" s="346">
        <v>24</v>
      </c>
      <c r="Z448" s="346">
        <v>216</v>
      </c>
      <c r="AA448" s="346">
        <f t="shared" si="28"/>
        <v>2.7</v>
      </c>
      <c r="AB448" s="350">
        <f t="shared" si="29"/>
        <v>12751.084800000001</v>
      </c>
    </row>
    <row r="449" spans="1:28">
      <c r="A449" s="348">
        <f>'２斷絲.IAD.效率'!A449</f>
        <v>46154</v>
      </c>
      <c r="B449" s="338" t="str">
        <f>'２斷絲.IAD.效率'!B449</f>
        <v>A12</v>
      </c>
      <c r="C449" s="338" t="str">
        <f>'２斷絲.IAD.效率'!C449</f>
        <v>停機</v>
      </c>
      <c r="D449" s="338">
        <f>'２斷絲.IAD.效率'!D449</f>
        <v>0</v>
      </c>
      <c r="E449" s="349">
        <f>'２斷絲.IAD.效率'!J449</f>
        <v>0</v>
      </c>
      <c r="F449" s="349">
        <f>'２斷絲.IAD.效率'!K449</f>
        <v>0</v>
      </c>
      <c r="G449" s="349" t="str">
        <f>'２斷絲.IAD.效率'!L449</f>
        <v>停機</v>
      </c>
      <c r="H449" s="349">
        <f>'２斷絲.IAD.效率'!M449</f>
        <v>0</v>
      </c>
      <c r="I449" s="349">
        <f>'２斷絲.IAD.效率'!N449</f>
        <v>0</v>
      </c>
      <c r="J449" s="349">
        <f>'２斷絲.IAD.效率'!O449</f>
        <v>0</v>
      </c>
      <c r="K449" s="349" t="str">
        <f>'２斷絲.IAD.效率'!P449</f>
        <v>停機</v>
      </c>
      <c r="L449" s="349">
        <f>'２斷絲.IAD.效率'!Q449</f>
        <v>0</v>
      </c>
      <c r="M449" s="349">
        <f>'２斷絲.IAD.效率'!R449</f>
        <v>0</v>
      </c>
      <c r="N449" s="349">
        <f>'２斷絲.IAD.效率'!S449</f>
        <v>0</v>
      </c>
      <c r="O449" s="349" t="str">
        <f>'２斷絲.IAD.效率'!T449</f>
        <v>停機</v>
      </c>
      <c r="P449" s="349">
        <f>'２斷絲.IAD.效率'!U449</f>
        <v>0</v>
      </c>
      <c r="Q449" s="349">
        <f>'２斷絲.IAD.效率'!V449</f>
        <v>0</v>
      </c>
      <c r="R449" s="349">
        <f>'２斷絲.IAD.效率'!W449</f>
        <v>0</v>
      </c>
      <c r="S449" s="349" t="str">
        <f>'２斷絲.IAD.效率'!X449</f>
        <v>停機</v>
      </c>
      <c r="T449" s="349">
        <f>'２斷絲.IAD.效率'!Y449</f>
        <v>0</v>
      </c>
      <c r="U449" s="345" t="str">
        <f>IF(ISNA(VLOOKUP('２斷絲.IAD.效率'!C449,條件!$A$1:$J$1011,10,0)),"",(VLOOKUP('２斷絲.IAD.效率'!C449,條件!$A$1:$J$1011,10,0)))</f>
        <v/>
      </c>
      <c r="V449" s="346" t="str">
        <f>IF(ISNA(VLOOKUP(C449,條件!$A$1:$J$1011,8,0)),"",(VLOOKUP(C449,條件!$A$1:$J$1011,8,0)))</f>
        <v/>
      </c>
      <c r="W449" s="346" t="str">
        <f>IF(ISNA(VLOOKUP(V449,清單!$AG$1:$AH$19,2,1)),"",(VLOOKUP(V449,清單!$AG$1:$AH$19,2,1)))</f>
        <v/>
      </c>
      <c r="X449" s="346" t="str">
        <f>IF(ISNA(VLOOKUP(C449,條件!$A$1:$J$1011,9,0)),"",(VLOOKUP(C449,條件!$A$1:$J$1011,9,0)))</f>
        <v/>
      </c>
      <c r="Y449" s="346">
        <v>24</v>
      </c>
      <c r="Z449" s="346">
        <v>216</v>
      </c>
      <c r="AA449" s="346" t="str">
        <f t="shared" si="28"/>
        <v/>
      </c>
      <c r="AB449" s="350" t="str">
        <f t="shared" si="29"/>
        <v/>
      </c>
    </row>
    <row r="450" spans="1:28">
      <c r="A450" s="348">
        <f>'２斷絲.IAD.效率'!A450</f>
        <v>46154</v>
      </c>
      <c r="B450" s="338" t="str">
        <f>'２斷絲.IAD.效率'!B450</f>
        <v>A13</v>
      </c>
      <c r="C450" s="338" t="str">
        <f>'２斷絲.IAD.效率'!C450</f>
        <v>2F08R2</v>
      </c>
      <c r="D450" s="338" t="str">
        <f>'２斷絲.IAD.效率'!D450</f>
        <v>G</v>
      </c>
      <c r="E450" s="349">
        <f>'２斷絲.IAD.效率'!J450</f>
        <v>8</v>
      </c>
      <c r="F450" s="349">
        <f>'２斷絲.IAD.效率'!K450</f>
        <v>1</v>
      </c>
      <c r="G450" s="349">
        <f>'２斷絲.IAD.效率'!L450</f>
        <v>9669</v>
      </c>
      <c r="H450" s="349">
        <f>'２斷絲.IAD.效率'!M450</f>
        <v>9692</v>
      </c>
      <c r="I450" s="349">
        <f>'２斷絲.IAD.效率'!N450</f>
        <v>6</v>
      </c>
      <c r="J450" s="349">
        <f>'２斷絲.IAD.效率'!O450</f>
        <v>2</v>
      </c>
      <c r="K450" s="349">
        <f>'２斷絲.IAD.效率'!P450</f>
        <v>9773</v>
      </c>
      <c r="L450" s="349">
        <f>'２斷絲.IAD.效率'!Q450</f>
        <v>9641</v>
      </c>
      <c r="M450" s="349">
        <f>'２斷絲.IAD.效率'!R450</f>
        <v>6</v>
      </c>
      <c r="N450" s="349">
        <f>'２斷絲.IAD.效率'!S450</f>
        <v>0</v>
      </c>
      <c r="O450" s="349">
        <f>'２斷絲.IAD.效率'!T450</f>
        <v>9775</v>
      </c>
      <c r="P450" s="349">
        <f>'２斷絲.IAD.效率'!U450</f>
        <v>9683</v>
      </c>
      <c r="Q450" s="349">
        <f>'２斷絲.IAD.效率'!V450</f>
        <v>18</v>
      </c>
      <c r="R450" s="349">
        <f>'２斷絲.IAD.效率'!W450</f>
        <v>0</v>
      </c>
      <c r="S450" s="349">
        <f>'２斷絲.IAD.效率'!X450</f>
        <v>9720</v>
      </c>
      <c r="T450" s="349">
        <f>'２斷絲.IAD.效率'!Y450</f>
        <v>9556</v>
      </c>
      <c r="U450" s="345" t="str">
        <f>IF(ISNA(VLOOKUP('２斷絲.IAD.效率'!C450,條件!$A$1:$J$1011,10,0)),"",(VLOOKUP('２斷絲.IAD.效率'!C450,條件!$A$1:$J$1011,10,0)))</f>
        <v>低壓</v>
      </c>
      <c r="V450" s="346" t="str">
        <f>IF(ISNA(VLOOKUP(C450,條件!$A$1:$J$1011,8,0)),"",(VLOOKUP(C450,條件!$A$1:$J$1011,8,0)))</f>
        <v>P142</v>
      </c>
      <c r="W450" s="346">
        <f>IF(ISNA(VLOOKUP(V450,清單!$AG$1:$AH$19,2,1)),"",(VLOOKUP(V450,清單!$AG$1:$AH$19,2,1)))</f>
        <v>0.56200000000000006</v>
      </c>
      <c r="X450" s="346">
        <f>IF(ISNA(VLOOKUP(C450,條件!$A$1:$J$1011,9,0)),"",(VLOOKUP(C450,條件!$A$1:$J$1011,9,0)))</f>
        <v>1.1000000000000001</v>
      </c>
      <c r="Y450" s="346">
        <v>24</v>
      </c>
      <c r="Z450" s="346">
        <v>216</v>
      </c>
      <c r="AA450" s="346">
        <f t="shared" si="28"/>
        <v>2.1</v>
      </c>
      <c r="AB450" s="350">
        <f t="shared" si="29"/>
        <v>6118.1568000000007</v>
      </c>
    </row>
    <row r="451" spans="1:28">
      <c r="A451" s="348">
        <f>'２斷絲.IAD.效率'!A451</f>
        <v>46154</v>
      </c>
      <c r="B451" s="338" t="str">
        <f>'２斷絲.IAD.效率'!B451</f>
        <v>A14</v>
      </c>
      <c r="C451" s="338" t="str">
        <f>'２斷絲.IAD.效率'!C451</f>
        <v>停機</v>
      </c>
      <c r="D451" s="338">
        <f>'２斷絲.IAD.效率'!D451</f>
        <v>0</v>
      </c>
      <c r="E451" s="349">
        <f>'２斷絲.IAD.效率'!J451</f>
        <v>0</v>
      </c>
      <c r="F451" s="349">
        <f>'２斷絲.IAD.效率'!K451</f>
        <v>0</v>
      </c>
      <c r="G451" s="349" t="str">
        <f>'２斷絲.IAD.效率'!L451</f>
        <v>停機</v>
      </c>
      <c r="H451" s="349">
        <f>'２斷絲.IAD.效率'!M451</f>
        <v>0</v>
      </c>
      <c r="I451" s="349">
        <f>'２斷絲.IAD.效率'!N451</f>
        <v>0</v>
      </c>
      <c r="J451" s="349">
        <f>'２斷絲.IAD.效率'!O451</f>
        <v>0</v>
      </c>
      <c r="K451" s="349" t="str">
        <f>'２斷絲.IAD.效率'!P451</f>
        <v>停機</v>
      </c>
      <c r="L451" s="349">
        <f>'２斷絲.IAD.效率'!Q451</f>
        <v>0</v>
      </c>
      <c r="M451" s="349">
        <f>'２斷絲.IAD.效率'!R451</f>
        <v>0</v>
      </c>
      <c r="N451" s="349">
        <f>'２斷絲.IAD.效率'!S451</f>
        <v>0</v>
      </c>
      <c r="O451" s="349" t="str">
        <f>'２斷絲.IAD.效率'!T451</f>
        <v>停機</v>
      </c>
      <c r="P451" s="349">
        <f>'２斷絲.IAD.效率'!U451</f>
        <v>0</v>
      </c>
      <c r="Q451" s="349">
        <f>'２斷絲.IAD.效率'!V451</f>
        <v>0</v>
      </c>
      <c r="R451" s="349">
        <f>'２斷絲.IAD.效率'!W451</f>
        <v>0</v>
      </c>
      <c r="S451" s="349" t="str">
        <f>'２斷絲.IAD.效率'!X451</f>
        <v>停機</v>
      </c>
      <c r="T451" s="349">
        <f>'２斷絲.IAD.效率'!Y451</f>
        <v>0</v>
      </c>
      <c r="U451" s="345" t="str">
        <f>IF(ISNA(VLOOKUP('２斷絲.IAD.效率'!C451,條件!$A$1:$J$1011,10,0)),"",(VLOOKUP('２斷絲.IAD.效率'!C451,條件!$A$1:$J$1011,10,0)))</f>
        <v/>
      </c>
      <c r="V451" s="346" t="str">
        <f>IF(ISNA(VLOOKUP(C451,條件!$A$1:$J$1011,8,0)),"",(VLOOKUP(C451,條件!$A$1:$J$1011,8,0)))</f>
        <v/>
      </c>
      <c r="W451" s="346" t="str">
        <f>IF(ISNA(VLOOKUP(V451,清單!$AG$1:$AH$19,2,1)),"",(VLOOKUP(V451,清單!$AG$1:$AH$19,2,1)))</f>
        <v/>
      </c>
      <c r="X451" s="346" t="str">
        <f>IF(ISNA(VLOOKUP(C451,條件!$A$1:$J$1011,9,0)),"",(VLOOKUP(C451,條件!$A$1:$J$1011,9,0)))</f>
        <v/>
      </c>
      <c r="Y451" s="346">
        <v>24</v>
      </c>
      <c r="Z451" s="346">
        <v>216</v>
      </c>
      <c r="AA451" s="346" t="str">
        <f t="shared" si="28"/>
        <v/>
      </c>
      <c r="AB451" s="350" t="str">
        <f t="shared" si="29"/>
        <v/>
      </c>
    </row>
    <row r="452" spans="1:28">
      <c r="A452" s="348">
        <f>'２斷絲.IAD.效率'!A452</f>
        <v>46154</v>
      </c>
      <c r="B452" s="338" t="str">
        <f>'２斷絲.IAD.效率'!B452</f>
        <v>A15</v>
      </c>
      <c r="C452" s="338" t="str">
        <f>'２斷絲.IAD.效率'!C452</f>
        <v>2F43P2</v>
      </c>
      <c r="D452" s="338">
        <f>'２斷絲.IAD.效率'!D452</f>
        <v>0</v>
      </c>
      <c r="E452" s="349">
        <f>'２斷絲.IAD.效率'!J452</f>
        <v>20</v>
      </c>
      <c r="F452" s="349">
        <f>'２斷絲.IAD.效率'!K452</f>
        <v>3</v>
      </c>
      <c r="G452" s="349">
        <f>'２斷絲.IAD.效率'!L452</f>
        <v>8354</v>
      </c>
      <c r="H452" s="349">
        <f>'２斷絲.IAD.效率'!M452</f>
        <v>8000</v>
      </c>
      <c r="I452" s="349">
        <f>'２斷絲.IAD.效率'!N452</f>
        <v>1</v>
      </c>
      <c r="J452" s="349">
        <f>'２斷絲.IAD.效率'!O452</f>
        <v>0</v>
      </c>
      <c r="K452" s="349">
        <f>'２斷絲.IAD.效率'!P452</f>
        <v>8519</v>
      </c>
      <c r="L452" s="349">
        <f>'２斷絲.IAD.效率'!Q452</f>
        <v>8039</v>
      </c>
      <c r="M452" s="349">
        <f>'２斷絲.IAD.效率'!R452</f>
        <v>2</v>
      </c>
      <c r="N452" s="349">
        <f>'２斷絲.IAD.效率'!S452</f>
        <v>0</v>
      </c>
      <c r="O452" s="349">
        <f>'２斷絲.IAD.效率'!T452</f>
        <v>8493</v>
      </c>
      <c r="P452" s="349">
        <f>'２斷絲.IAD.效率'!U452</f>
        <v>8034</v>
      </c>
      <c r="Q452" s="349">
        <f>'２斷絲.IAD.效率'!V452</f>
        <v>17</v>
      </c>
      <c r="R452" s="349">
        <f>'２斷絲.IAD.效率'!W452</f>
        <v>0</v>
      </c>
      <c r="S452" s="349">
        <f>'２斷絲.IAD.效率'!X452</f>
        <v>8356</v>
      </c>
      <c r="T452" s="349">
        <f>'２斷絲.IAD.效率'!Y452</f>
        <v>7976</v>
      </c>
      <c r="U452" s="345" t="str">
        <f>IF(ISNA(VLOOKUP('２斷絲.IAD.效率'!C452,條件!$A$1:$J$1011,10,0)),"",(VLOOKUP('２斷絲.IAD.效率'!C452,條件!$A$1:$J$1011,10,0)))</f>
        <v>低壓</v>
      </c>
      <c r="V452" s="346" t="str">
        <f>IF(ISNA(VLOOKUP(C452,條件!$A$1:$J$1011,8,0)),"",(VLOOKUP(C452,條件!$A$1:$J$1011,8,0)))</f>
        <v>P203</v>
      </c>
      <c r="W452" s="346">
        <f>IF(ISNA(VLOOKUP(V452,清單!$AG$1:$AH$19,2,1)),"",(VLOOKUP(V452,清單!$AG$1:$AH$19,2,1)))</f>
        <v>0.91100000000000003</v>
      </c>
      <c r="X452" s="346">
        <f>IF(ISNA(VLOOKUP(C452,條件!$A$1:$J$1011,9,0)),"",(VLOOKUP(C452,條件!$A$1:$J$1011,9,0)))</f>
        <v>3</v>
      </c>
      <c r="Y452" s="346">
        <v>24</v>
      </c>
      <c r="Z452" s="346">
        <v>216</v>
      </c>
      <c r="AA452" s="346">
        <f t="shared" si="28"/>
        <v>4</v>
      </c>
      <c r="AB452" s="350">
        <f t="shared" si="29"/>
        <v>18890.495999999999</v>
      </c>
    </row>
    <row r="453" spans="1:28">
      <c r="A453" s="348">
        <f>'２斷絲.IAD.效率'!A453</f>
        <v>46154</v>
      </c>
      <c r="B453" s="338" t="str">
        <f>'２斷絲.IAD.效率'!B453</f>
        <v>A16</v>
      </c>
      <c r="C453" s="338" t="str">
        <f>'２斷絲.IAD.效率'!C453</f>
        <v>停機</v>
      </c>
      <c r="D453" s="338">
        <f>'２斷絲.IAD.效率'!D453</f>
        <v>0</v>
      </c>
      <c r="E453" s="349">
        <f>'２斷絲.IAD.效率'!J453</f>
        <v>0</v>
      </c>
      <c r="F453" s="349">
        <f>'２斷絲.IAD.效率'!K453</f>
        <v>0</v>
      </c>
      <c r="G453" s="349" t="str">
        <f>'２斷絲.IAD.效率'!L453</f>
        <v>停機</v>
      </c>
      <c r="H453" s="349">
        <f>'２斷絲.IAD.效率'!M453</f>
        <v>0</v>
      </c>
      <c r="I453" s="349">
        <f>'２斷絲.IAD.效率'!N453</f>
        <v>0</v>
      </c>
      <c r="J453" s="349">
        <f>'２斷絲.IAD.效率'!O453</f>
        <v>0</v>
      </c>
      <c r="K453" s="349" t="str">
        <f>'２斷絲.IAD.效率'!P453</f>
        <v>停機</v>
      </c>
      <c r="L453" s="349">
        <f>'２斷絲.IAD.效率'!Q453</f>
        <v>0</v>
      </c>
      <c r="M453" s="349">
        <f>'２斷絲.IAD.效率'!R453</f>
        <v>0</v>
      </c>
      <c r="N453" s="349">
        <f>'２斷絲.IAD.效率'!S453</f>
        <v>0</v>
      </c>
      <c r="O453" s="349" t="str">
        <f>'２斷絲.IAD.效率'!T453</f>
        <v>停機</v>
      </c>
      <c r="P453" s="349">
        <f>'２斷絲.IAD.效率'!U453</f>
        <v>0</v>
      </c>
      <c r="Q453" s="349">
        <f>'２斷絲.IAD.效率'!V453</f>
        <v>0</v>
      </c>
      <c r="R453" s="349">
        <f>'２斷絲.IAD.效率'!W453</f>
        <v>0</v>
      </c>
      <c r="S453" s="349" t="str">
        <f>'２斷絲.IAD.效率'!X453</f>
        <v>停機</v>
      </c>
      <c r="T453" s="349">
        <f>'２斷絲.IAD.效率'!Y453</f>
        <v>0</v>
      </c>
      <c r="U453" s="345" t="str">
        <f>IF(ISNA(VLOOKUP('２斷絲.IAD.效率'!C453,條件!$A$1:$J$1011,10,0)),"",(VLOOKUP('２斷絲.IAD.效率'!C453,條件!$A$1:$J$1011,10,0)))</f>
        <v/>
      </c>
      <c r="V453" s="346" t="str">
        <f>IF(ISNA(VLOOKUP(C453,條件!$A$1:$J$1011,8,0)),"",(VLOOKUP(C453,條件!$A$1:$J$1011,8,0)))</f>
        <v/>
      </c>
      <c r="W453" s="346" t="str">
        <f>IF(ISNA(VLOOKUP(V453,清單!$AG$1:$AH$19,2,1)),"",(VLOOKUP(V453,清單!$AG$1:$AH$19,2,1)))</f>
        <v/>
      </c>
      <c r="X453" s="346" t="str">
        <f>IF(ISNA(VLOOKUP(C453,條件!$A$1:$J$1011,9,0)),"",(VLOOKUP(C453,條件!$A$1:$J$1011,9,0)))</f>
        <v/>
      </c>
      <c r="Y453" s="346">
        <v>24</v>
      </c>
      <c r="Z453" s="346">
        <v>216</v>
      </c>
      <c r="AA453" s="346" t="str">
        <f t="shared" si="28"/>
        <v/>
      </c>
      <c r="AB453" s="350" t="str">
        <f t="shared" si="29"/>
        <v/>
      </c>
    </row>
    <row r="454" spans="1:28">
      <c r="A454" s="348">
        <f>'２斷絲.IAD.效率'!A454</f>
        <v>46154</v>
      </c>
      <c r="B454" s="338" t="str">
        <f>'２斷絲.IAD.效率'!B454</f>
        <v>A17</v>
      </c>
      <c r="C454" s="338" t="str">
        <f>'２斷絲.IAD.效率'!C454</f>
        <v>停機</v>
      </c>
      <c r="D454" s="338">
        <f>'２斷絲.IAD.效率'!D454</f>
        <v>0</v>
      </c>
      <c r="E454" s="349">
        <f>'２斷絲.IAD.效率'!J454</f>
        <v>0</v>
      </c>
      <c r="F454" s="349">
        <f>'２斷絲.IAD.效率'!K454</f>
        <v>0</v>
      </c>
      <c r="G454" s="349" t="str">
        <f>'２斷絲.IAD.效率'!L454</f>
        <v>停機</v>
      </c>
      <c r="H454" s="349">
        <f>'２斷絲.IAD.效率'!M454</f>
        <v>0</v>
      </c>
      <c r="I454" s="349">
        <f>'２斷絲.IAD.效率'!N454</f>
        <v>0</v>
      </c>
      <c r="J454" s="349">
        <f>'２斷絲.IAD.效率'!O454</f>
        <v>0</v>
      </c>
      <c r="K454" s="349" t="str">
        <f>'２斷絲.IAD.效率'!P454</f>
        <v>停機</v>
      </c>
      <c r="L454" s="349">
        <f>'２斷絲.IAD.效率'!Q454</f>
        <v>0</v>
      </c>
      <c r="M454" s="349">
        <f>'２斷絲.IAD.效率'!R454</f>
        <v>0</v>
      </c>
      <c r="N454" s="349">
        <f>'２斷絲.IAD.效率'!S454</f>
        <v>0</v>
      </c>
      <c r="O454" s="349" t="str">
        <f>'２斷絲.IAD.效率'!T454</f>
        <v>停機</v>
      </c>
      <c r="P454" s="349">
        <f>'２斷絲.IAD.效率'!U454</f>
        <v>0</v>
      </c>
      <c r="Q454" s="349">
        <f>'２斷絲.IAD.效率'!V454</f>
        <v>0</v>
      </c>
      <c r="R454" s="349">
        <f>'２斷絲.IAD.效率'!W454</f>
        <v>0</v>
      </c>
      <c r="S454" s="349" t="str">
        <f>'２斷絲.IAD.效率'!X454</f>
        <v>停機</v>
      </c>
      <c r="T454" s="349">
        <f>'２斷絲.IAD.效率'!Y454</f>
        <v>0</v>
      </c>
      <c r="U454" s="345" t="str">
        <f>IF(ISNA(VLOOKUP('２斷絲.IAD.效率'!C454,條件!$A$1:$J$1011,10,0)),"",(VLOOKUP('２斷絲.IAD.效率'!C454,條件!$A$1:$J$1011,10,0)))</f>
        <v/>
      </c>
      <c r="V454" s="346" t="str">
        <f>IF(ISNA(VLOOKUP(C454,條件!$A$1:$J$1011,8,0)),"",(VLOOKUP(C454,條件!$A$1:$J$1011,8,0)))</f>
        <v/>
      </c>
      <c r="W454" s="346" t="str">
        <f>IF(ISNA(VLOOKUP(V454,清單!$AG$1:$AH$19,2,1)),"",(VLOOKUP(V454,清單!$AG$1:$AH$19,2,1)))</f>
        <v/>
      </c>
      <c r="X454" s="346" t="str">
        <f>IF(ISNA(VLOOKUP(C454,條件!$A$1:$J$1011,9,0)),"",(VLOOKUP(C454,條件!$A$1:$J$1011,9,0)))</f>
        <v/>
      </c>
      <c r="Y454" s="346">
        <v>24</v>
      </c>
      <c r="Z454" s="346">
        <v>216</v>
      </c>
      <c r="AA454" s="346" t="str">
        <f t="shared" si="28"/>
        <v/>
      </c>
      <c r="AB454" s="350" t="str">
        <f t="shared" si="29"/>
        <v/>
      </c>
    </row>
    <row r="455" spans="1:28">
      <c r="A455" s="348">
        <f>'２斷絲.IAD.效率'!A455</f>
        <v>46154</v>
      </c>
      <c r="B455" s="338" t="str">
        <f>'２斷絲.IAD.效率'!B455</f>
        <v>A18</v>
      </c>
      <c r="C455" s="338" t="str">
        <f>'２斷絲.IAD.效率'!C455</f>
        <v>2F43K2</v>
      </c>
      <c r="D455" s="338" t="str">
        <f>'２斷絲.IAD.效率'!D455</f>
        <v>K</v>
      </c>
      <c r="E455" s="349">
        <f>'２斷絲.IAD.效率'!J455</f>
        <v>48</v>
      </c>
      <c r="F455" s="349">
        <f>'２斷絲.IAD.效率'!K455</f>
        <v>0</v>
      </c>
      <c r="G455" s="349">
        <f>'２斷絲.IAD.效率'!L455</f>
        <v>9027</v>
      </c>
      <c r="H455" s="349">
        <f>'２斷絲.IAD.效率'!M455</f>
        <v>8307</v>
      </c>
      <c r="I455" s="349">
        <f>'２斷絲.IAD.效率'!N455</f>
        <v>20</v>
      </c>
      <c r="J455" s="349">
        <f>'２斷絲.IAD.效率'!O455</f>
        <v>0</v>
      </c>
      <c r="K455" s="349">
        <f>'２斷絲.IAD.效率'!P455</f>
        <v>8951</v>
      </c>
      <c r="L455" s="349">
        <f>'２斷絲.IAD.效率'!Q455</f>
        <v>8604</v>
      </c>
      <c r="M455" s="349">
        <f>'２斷絲.IAD.效率'!R455</f>
        <v>10</v>
      </c>
      <c r="N455" s="349">
        <f>'２斷絲.IAD.效率'!S455</f>
        <v>0</v>
      </c>
      <c r="O455" s="349">
        <f>'２斷絲.IAD.效率'!T455</f>
        <v>9148</v>
      </c>
      <c r="P455" s="349">
        <f>'２斷絲.IAD.效率'!U455</f>
        <v>8650</v>
      </c>
      <c r="Q455" s="349">
        <f>'２斷絲.IAD.效率'!V455</f>
        <v>46</v>
      </c>
      <c r="R455" s="349">
        <f>'２斷絲.IAD.效率'!W455</f>
        <v>4</v>
      </c>
      <c r="S455" s="349">
        <f>'２斷絲.IAD.效率'!X455</f>
        <v>8922</v>
      </c>
      <c r="T455" s="349">
        <f>'２斷絲.IAD.效率'!Y455</f>
        <v>8547</v>
      </c>
      <c r="U455" s="345" t="str">
        <f>IF(ISNA(VLOOKUP('２斷絲.IAD.效率'!C455,條件!$A$1:$J$1011,10,0)),"",(VLOOKUP('２斷絲.IAD.效率'!C455,條件!$A$1:$J$1011,10,0)))</f>
        <v>低壓</v>
      </c>
      <c r="V455" s="346" t="str">
        <f>IF(ISNA(VLOOKUP(C455,條件!$A$1:$J$1011,8,0)),"",(VLOOKUP(C455,條件!$A$1:$J$1011,8,0)))</f>
        <v>P204</v>
      </c>
      <c r="W455" s="346">
        <f>IF(ISNA(VLOOKUP(V455,清單!$AG$1:$AH$19,2,1)),"",(VLOOKUP(V455,清單!$AG$1:$AH$19,2,1)))</f>
        <v>1.1890000000000001</v>
      </c>
      <c r="X455" s="346">
        <f>IF(ISNA(VLOOKUP(C455,條件!$A$1:$J$1011,9,0)),"",(VLOOKUP(C455,條件!$A$1:$J$1011,9,0)))</f>
        <v>2.2999999999999998</v>
      </c>
      <c r="Y455" s="346">
        <v>24</v>
      </c>
      <c r="Z455" s="346">
        <v>216</v>
      </c>
      <c r="AA455" s="346">
        <f t="shared" si="28"/>
        <v>3.3</v>
      </c>
      <c r="AB455" s="350">
        <f t="shared" si="29"/>
        <v>20340.460800000001</v>
      </c>
    </row>
    <row r="456" spans="1:28">
      <c r="A456" s="348">
        <f>'２斷絲.IAD.效率'!A456</f>
        <v>46154</v>
      </c>
      <c r="B456" s="338" t="str">
        <f>'２斷絲.IAD.效率'!B456</f>
        <v>A19</v>
      </c>
      <c r="C456" s="338" t="str">
        <f>'２斷絲.IAD.效率'!C456</f>
        <v>2F43M1</v>
      </c>
      <c r="D456" s="338">
        <f>'２斷絲.IAD.效率'!D456</f>
        <v>0</v>
      </c>
      <c r="E456" s="349">
        <f>'２斷絲.IAD.效率'!J456</f>
        <v>13</v>
      </c>
      <c r="F456" s="349">
        <f>'２斷絲.IAD.效率'!K456</f>
        <v>0</v>
      </c>
      <c r="G456" s="349">
        <f>'２斷絲.IAD.效率'!L456</f>
        <v>9360</v>
      </c>
      <c r="H456" s="349">
        <f>'２斷絲.IAD.效率'!M456</f>
        <v>8679</v>
      </c>
      <c r="I456" s="349">
        <f>'２斷絲.IAD.效率'!N456</f>
        <v>18</v>
      </c>
      <c r="J456" s="349">
        <f>'２斷絲.IAD.效率'!O456</f>
        <v>3</v>
      </c>
      <c r="K456" s="349">
        <f>'２斷絲.IAD.效率'!P456</f>
        <v>9193</v>
      </c>
      <c r="L456" s="349">
        <f>'２斷絲.IAD.效率'!Q456</f>
        <v>8299</v>
      </c>
      <c r="M456" s="349">
        <f>'２斷絲.IAD.效率'!R456</f>
        <v>8</v>
      </c>
      <c r="N456" s="349">
        <f>'２斷絲.IAD.效率'!S456</f>
        <v>0</v>
      </c>
      <c r="O456" s="349">
        <f>'２斷絲.IAD.效率'!T456</f>
        <v>9279</v>
      </c>
      <c r="P456" s="349">
        <f>'２斷絲.IAD.效率'!U456</f>
        <v>8649</v>
      </c>
      <c r="Q456" s="349">
        <f>'２斷絲.IAD.效率'!V456</f>
        <v>10</v>
      </c>
      <c r="R456" s="349">
        <f>'２斷絲.IAD.效率'!W456</f>
        <v>1</v>
      </c>
      <c r="S456" s="349">
        <f>'２斷絲.IAD.效率'!X456</f>
        <v>9370</v>
      </c>
      <c r="T456" s="349">
        <f>'２斷絲.IAD.效率'!Y456</f>
        <v>8946</v>
      </c>
      <c r="U456" s="345" t="str">
        <f>IF(ISNA(VLOOKUP('２斷絲.IAD.效率'!C456,條件!$A$1:$J$1011,10,0)),"",(VLOOKUP('２斷絲.IAD.效率'!C456,條件!$A$1:$J$1011,10,0)))</f>
        <v>低壓</v>
      </c>
      <c r="V456" s="346" t="str">
        <f>IF(ISNA(VLOOKUP(C456,條件!$A$1:$J$1011,8,0)),"",(VLOOKUP(C456,條件!$A$1:$J$1011,8,0)))</f>
        <v>P203</v>
      </c>
      <c r="W456" s="346">
        <f>IF(ISNA(VLOOKUP(V456,清單!$AG$1:$AH$19,2,1)),"",(VLOOKUP(V456,清單!$AG$1:$AH$19,2,1)))</f>
        <v>0.91100000000000003</v>
      </c>
      <c r="X456" s="346">
        <f>IF(ISNA(VLOOKUP(C456,條件!$A$1:$J$1011,9,0)),"",(VLOOKUP(C456,條件!$A$1:$J$1011,9,0)))</f>
        <v>1.9</v>
      </c>
      <c r="Y456" s="346">
        <v>24</v>
      </c>
      <c r="Z456" s="346">
        <v>216</v>
      </c>
      <c r="AA456" s="346">
        <f t="shared" si="28"/>
        <v>2.9</v>
      </c>
      <c r="AB456" s="350">
        <f t="shared" si="29"/>
        <v>13695.6096</v>
      </c>
    </row>
    <row r="457" spans="1:28">
      <c r="A457" s="348">
        <f>'２斷絲.IAD.效率'!A457</f>
        <v>46154</v>
      </c>
      <c r="B457" s="338" t="str">
        <f>'２斷絲.IAD.效率'!B457</f>
        <v>A20</v>
      </c>
      <c r="C457" s="338" t="str">
        <f>'２斷絲.IAD.效率'!C457</f>
        <v>停機</v>
      </c>
      <c r="D457" s="338">
        <f>'２斷絲.IAD.效率'!D457</f>
        <v>0</v>
      </c>
      <c r="E457" s="349">
        <f>'２斷絲.IAD.效率'!J457</f>
        <v>0</v>
      </c>
      <c r="F457" s="349">
        <f>'２斷絲.IAD.效率'!K457</f>
        <v>0</v>
      </c>
      <c r="G457" s="349" t="str">
        <f>'２斷絲.IAD.效率'!L457</f>
        <v>停機</v>
      </c>
      <c r="H457" s="349">
        <f>'２斷絲.IAD.效率'!M457</f>
        <v>0</v>
      </c>
      <c r="I457" s="349">
        <f>'２斷絲.IAD.效率'!N457</f>
        <v>0</v>
      </c>
      <c r="J457" s="349">
        <f>'２斷絲.IAD.效率'!O457</f>
        <v>0</v>
      </c>
      <c r="K457" s="349" t="str">
        <f>'２斷絲.IAD.效率'!P457</f>
        <v>停機</v>
      </c>
      <c r="L457" s="349">
        <f>'２斷絲.IAD.效率'!Q457</f>
        <v>0</v>
      </c>
      <c r="M457" s="349">
        <f>'２斷絲.IAD.效率'!R457</f>
        <v>0</v>
      </c>
      <c r="N457" s="349">
        <f>'２斷絲.IAD.效率'!S457</f>
        <v>0</v>
      </c>
      <c r="O457" s="349" t="str">
        <f>'２斷絲.IAD.效率'!T457</f>
        <v>停機</v>
      </c>
      <c r="P457" s="349">
        <f>'２斷絲.IAD.效率'!U457</f>
        <v>0</v>
      </c>
      <c r="Q457" s="349">
        <f>'２斷絲.IAD.效率'!V457</f>
        <v>0</v>
      </c>
      <c r="R457" s="349">
        <f>'２斷絲.IAD.效率'!W457</f>
        <v>0</v>
      </c>
      <c r="S457" s="349" t="str">
        <f>'２斷絲.IAD.效率'!X457</f>
        <v>停機</v>
      </c>
      <c r="T457" s="349">
        <f>'２斷絲.IAD.效率'!Y457</f>
        <v>0</v>
      </c>
      <c r="U457" s="345" t="str">
        <f>IF(ISNA(VLOOKUP('２斷絲.IAD.效率'!C457,條件!$A$1:$J$1011,10,0)),"",(VLOOKUP('２斷絲.IAD.效率'!C457,條件!$A$1:$J$1011,10,0)))</f>
        <v/>
      </c>
      <c r="V457" s="346" t="str">
        <f>IF(ISNA(VLOOKUP(C457,條件!$A$1:$J$1011,8,0)),"",(VLOOKUP(C457,條件!$A$1:$J$1011,8,0)))</f>
        <v/>
      </c>
      <c r="W457" s="346" t="str">
        <f>IF(ISNA(VLOOKUP(V457,清單!$AG$1:$AH$19,2,1)),"",(VLOOKUP(V457,清單!$AG$1:$AH$19,2,1)))</f>
        <v/>
      </c>
      <c r="X457" s="346" t="str">
        <f>IF(ISNA(VLOOKUP(C457,條件!$A$1:$J$1011,9,0)),"",(VLOOKUP(C457,條件!$A$1:$J$1011,9,0)))</f>
        <v/>
      </c>
      <c r="Y457" s="346">
        <v>24</v>
      </c>
      <c r="Z457" s="346">
        <v>216</v>
      </c>
      <c r="AA457" s="346" t="str">
        <f t="shared" si="28"/>
        <v/>
      </c>
      <c r="AB457" s="350" t="str">
        <f t="shared" si="29"/>
        <v/>
      </c>
    </row>
    <row r="458" spans="1:28">
      <c r="A458" s="348">
        <f>'２斷絲.IAD.效率'!A458</f>
        <v>46154</v>
      </c>
      <c r="B458" s="338" t="str">
        <f>'２斷絲.IAD.效率'!B458</f>
        <v>A21</v>
      </c>
      <c r="C458" s="338" t="str">
        <f>'２斷絲.IAD.效率'!C458</f>
        <v>2F29I1</v>
      </c>
      <c r="D458" s="338">
        <f>'２斷絲.IAD.效率'!D458</f>
        <v>0</v>
      </c>
      <c r="E458" s="349">
        <f>'２斷絲.IAD.效率'!J458</f>
        <v>20</v>
      </c>
      <c r="F458" s="349">
        <f>'２斷絲.IAD.效率'!K458</f>
        <v>0</v>
      </c>
      <c r="G458" s="349">
        <f>'２斷絲.IAD.效率'!L458</f>
        <v>7433</v>
      </c>
      <c r="H458" s="349">
        <f>'２斷絲.IAD.效率'!M458</f>
        <v>7947</v>
      </c>
      <c r="I458" s="349">
        <f>'２斷絲.IAD.效率'!N458</f>
        <v>8</v>
      </c>
      <c r="J458" s="349">
        <f>'２斷絲.IAD.效率'!O458</f>
        <v>0</v>
      </c>
      <c r="K458" s="349">
        <f>'２斷絲.IAD.效率'!P458</f>
        <v>7374</v>
      </c>
      <c r="L458" s="349">
        <f>'２斷絲.IAD.效率'!Q458</f>
        <v>8053</v>
      </c>
      <c r="M458" s="349">
        <f>'２斷絲.IAD.效率'!R458</f>
        <v>7</v>
      </c>
      <c r="N458" s="349">
        <f>'２斷絲.IAD.效率'!S458</f>
        <v>0</v>
      </c>
      <c r="O458" s="349">
        <f>'２斷絲.IAD.效率'!T458</f>
        <v>7451</v>
      </c>
      <c r="P458" s="349">
        <f>'２斷絲.IAD.效率'!U458</f>
        <v>8104</v>
      </c>
      <c r="Q458" s="349">
        <f>'２斷絲.IAD.效率'!V458</f>
        <v>17</v>
      </c>
      <c r="R458" s="349">
        <f>'２斷絲.IAD.效率'!W458</f>
        <v>1</v>
      </c>
      <c r="S458" s="349">
        <f>'２斷絲.IAD.效率'!X458</f>
        <v>7657</v>
      </c>
      <c r="T458" s="349">
        <f>'２斷絲.IAD.效率'!Y458</f>
        <v>8028</v>
      </c>
      <c r="U458" s="345" t="str">
        <f>IF(ISNA(VLOOKUP('２斷絲.IAD.效率'!C458,條件!$A$1:$J$1011,10,0)),"",(VLOOKUP('２斷絲.IAD.效率'!C458,條件!$A$1:$J$1011,10,0)))</f>
        <v>低壓</v>
      </c>
      <c r="V458" s="346" t="str">
        <f>IF(ISNA(VLOOKUP(C458,條件!$A$1:$J$1011,8,0)),"",(VLOOKUP(C458,條件!$A$1:$J$1011,8,0)))</f>
        <v>P123</v>
      </c>
      <c r="W458" s="346">
        <f>IF(ISNA(VLOOKUP(V458,清單!$AG$1:$AH$19,2,1)),"",(VLOOKUP(V458,清單!$AG$1:$AH$19,2,1)))</f>
        <v>0.66900000000000004</v>
      </c>
      <c r="X458" s="346">
        <f>IF(ISNA(VLOOKUP(C458,條件!$A$1:$J$1011,9,0)),"",(VLOOKUP(C458,條件!$A$1:$J$1011,9,0)))</f>
        <v>2.4</v>
      </c>
      <c r="Y458" s="346">
        <v>24</v>
      </c>
      <c r="Z458" s="346">
        <v>216</v>
      </c>
      <c r="AA458" s="346">
        <f t="shared" si="28"/>
        <v>3.4</v>
      </c>
      <c r="AB458" s="350">
        <f t="shared" si="29"/>
        <v>11791.526400000002</v>
      </c>
    </row>
    <row r="459" spans="1:28">
      <c r="A459" s="348">
        <f>'２斷絲.IAD.效率'!A459</f>
        <v>46154</v>
      </c>
      <c r="B459" s="338" t="str">
        <f>'２斷絲.IAD.效率'!B459</f>
        <v>A22</v>
      </c>
      <c r="C459" s="338" t="str">
        <f>'２斷絲.IAD.效率'!C459</f>
        <v>停機</v>
      </c>
      <c r="D459" s="338">
        <f>'２斷絲.IAD.效率'!D459</f>
        <v>0</v>
      </c>
      <c r="E459" s="349">
        <f>'２斷絲.IAD.效率'!J459</f>
        <v>0</v>
      </c>
      <c r="F459" s="349">
        <f>'２斷絲.IAD.效率'!K459</f>
        <v>0</v>
      </c>
      <c r="G459" s="349" t="str">
        <f>'２斷絲.IAD.效率'!L459</f>
        <v>停機</v>
      </c>
      <c r="H459" s="349">
        <f>'２斷絲.IAD.效率'!M459</f>
        <v>0</v>
      </c>
      <c r="I459" s="349">
        <f>'２斷絲.IAD.效率'!N459</f>
        <v>0</v>
      </c>
      <c r="J459" s="349">
        <f>'２斷絲.IAD.效率'!O459</f>
        <v>0</v>
      </c>
      <c r="K459" s="349" t="str">
        <f>'２斷絲.IAD.效率'!P459</f>
        <v>停機</v>
      </c>
      <c r="L459" s="349">
        <f>'２斷絲.IAD.效率'!Q459</f>
        <v>0</v>
      </c>
      <c r="M459" s="349">
        <f>'２斷絲.IAD.效率'!R459</f>
        <v>0</v>
      </c>
      <c r="N459" s="349">
        <f>'２斷絲.IAD.效率'!S459</f>
        <v>0</v>
      </c>
      <c r="O459" s="349" t="str">
        <f>'２斷絲.IAD.效率'!T459</f>
        <v>停機</v>
      </c>
      <c r="P459" s="349">
        <f>'２斷絲.IAD.效率'!U459</f>
        <v>0</v>
      </c>
      <c r="Q459" s="349">
        <f>'２斷絲.IAD.效率'!V459</f>
        <v>0</v>
      </c>
      <c r="R459" s="349">
        <f>'２斷絲.IAD.效率'!W459</f>
        <v>0</v>
      </c>
      <c r="S459" s="349" t="str">
        <f>'２斷絲.IAD.效率'!X459</f>
        <v>停機</v>
      </c>
      <c r="T459" s="349">
        <f>'２斷絲.IAD.效率'!Y459</f>
        <v>0</v>
      </c>
      <c r="U459" s="345" t="str">
        <f>IF(ISNA(VLOOKUP('２斷絲.IAD.效率'!C459,條件!$A$1:$J$1011,10,0)),"",(VLOOKUP('２斷絲.IAD.效率'!C459,條件!$A$1:$J$1011,10,0)))</f>
        <v/>
      </c>
      <c r="V459" s="346" t="str">
        <f>IF(ISNA(VLOOKUP(C459,條件!$A$1:$J$1011,8,0)),"",(VLOOKUP(C459,條件!$A$1:$J$1011,8,0)))</f>
        <v/>
      </c>
      <c r="W459" s="346" t="str">
        <f>IF(ISNA(VLOOKUP(V459,清單!$AG$1:$AH$19,2,1)),"",(VLOOKUP(V459,清單!$AG$1:$AH$19,2,1)))</f>
        <v/>
      </c>
      <c r="X459" s="346" t="str">
        <f>IF(ISNA(VLOOKUP(C459,條件!$A$1:$J$1011,9,0)),"",(VLOOKUP(C459,條件!$A$1:$J$1011,9,0)))</f>
        <v/>
      </c>
      <c r="Y459" s="346">
        <v>24</v>
      </c>
      <c r="Z459" s="346">
        <v>216</v>
      </c>
      <c r="AA459" s="346" t="str">
        <f t="shared" si="28"/>
        <v/>
      </c>
      <c r="AB459" s="350" t="str">
        <f t="shared" si="29"/>
        <v/>
      </c>
    </row>
    <row r="460" spans="1:28">
      <c r="A460" s="348">
        <f>'２斷絲.IAD.效率'!A460</f>
        <v>46154</v>
      </c>
      <c r="B460" s="338" t="str">
        <f>'２斷絲.IAD.效率'!B460</f>
        <v>A23</v>
      </c>
      <c r="C460" s="338" t="str">
        <f>'２斷絲.IAD.效率'!C460</f>
        <v>停機</v>
      </c>
      <c r="D460" s="338">
        <f>'２斷絲.IAD.效率'!D460</f>
        <v>0</v>
      </c>
      <c r="E460" s="349">
        <f>'２斷絲.IAD.效率'!J460</f>
        <v>0</v>
      </c>
      <c r="F460" s="349">
        <f>'２斷絲.IAD.效率'!K460</f>
        <v>0</v>
      </c>
      <c r="G460" s="349" t="str">
        <f>'２斷絲.IAD.效率'!L460</f>
        <v>停機</v>
      </c>
      <c r="H460" s="349">
        <f>'２斷絲.IAD.效率'!M460</f>
        <v>0</v>
      </c>
      <c r="I460" s="349">
        <f>'２斷絲.IAD.效率'!N460</f>
        <v>0</v>
      </c>
      <c r="J460" s="349">
        <f>'２斷絲.IAD.效率'!O460</f>
        <v>0</v>
      </c>
      <c r="K460" s="349" t="str">
        <f>'２斷絲.IAD.效率'!P460</f>
        <v>停機</v>
      </c>
      <c r="L460" s="349">
        <f>'２斷絲.IAD.效率'!Q460</f>
        <v>0</v>
      </c>
      <c r="M460" s="349">
        <f>'２斷絲.IAD.效率'!R460</f>
        <v>0</v>
      </c>
      <c r="N460" s="349">
        <f>'２斷絲.IAD.效率'!S460</f>
        <v>0</v>
      </c>
      <c r="O460" s="349" t="str">
        <f>'２斷絲.IAD.效率'!T460</f>
        <v>停機</v>
      </c>
      <c r="P460" s="349">
        <f>'２斷絲.IAD.效率'!U460</f>
        <v>0</v>
      </c>
      <c r="Q460" s="349">
        <f>'２斷絲.IAD.效率'!V460</f>
        <v>0</v>
      </c>
      <c r="R460" s="349">
        <f>'２斷絲.IAD.效率'!W460</f>
        <v>0</v>
      </c>
      <c r="S460" s="349" t="str">
        <f>'２斷絲.IAD.效率'!X460</f>
        <v>停機</v>
      </c>
      <c r="T460" s="349">
        <f>'２斷絲.IAD.效率'!Y460</f>
        <v>0</v>
      </c>
      <c r="U460" s="345" t="str">
        <f>IF(ISNA(VLOOKUP('２斷絲.IAD.效率'!C460,條件!$A$1:$J$1011,10,0)),"",(VLOOKUP('２斷絲.IAD.效率'!C460,條件!$A$1:$J$1011,10,0)))</f>
        <v/>
      </c>
      <c r="V460" s="346" t="str">
        <f>IF(ISNA(VLOOKUP(C460,條件!$A$1:$J$1011,8,0)),"",(VLOOKUP(C460,條件!$A$1:$J$1011,8,0)))</f>
        <v/>
      </c>
      <c r="W460" s="346" t="str">
        <f>IF(ISNA(VLOOKUP(V460,清單!$AG$1:$AH$19,2,1)),"",(VLOOKUP(V460,清單!$AG$1:$AH$19,2,1)))</f>
        <v/>
      </c>
      <c r="X460" s="346" t="str">
        <f>IF(ISNA(VLOOKUP(C460,條件!$A$1:$J$1011,9,0)),"",(VLOOKUP(C460,條件!$A$1:$J$1011,9,0)))</f>
        <v/>
      </c>
      <c r="Y460" s="346">
        <v>24</v>
      </c>
      <c r="Z460" s="346">
        <v>216</v>
      </c>
      <c r="AA460" s="346" t="str">
        <f t="shared" si="28"/>
        <v/>
      </c>
      <c r="AB460" s="350" t="str">
        <f t="shared" si="29"/>
        <v/>
      </c>
    </row>
    <row r="461" spans="1:28">
      <c r="A461" s="348">
        <f>'２斷絲.IAD.效率'!A461</f>
        <v>46154</v>
      </c>
      <c r="B461" s="338" t="str">
        <f>'２斷絲.IAD.效率'!B461</f>
        <v>A24</v>
      </c>
      <c r="C461" s="338" t="str">
        <f>'２斷絲.IAD.效率'!C461</f>
        <v>2F6IC1</v>
      </c>
      <c r="D461" s="338">
        <f>'２斷絲.IAD.效率'!D461</f>
        <v>0</v>
      </c>
      <c r="E461" s="349">
        <f>'２斷絲.IAD.效率'!J461</f>
        <v>24</v>
      </c>
      <c r="F461" s="349">
        <f>'２斷絲.IAD.效率'!K461</f>
        <v>0</v>
      </c>
      <c r="G461" s="349">
        <f>'２斷絲.IAD.效率'!L461</f>
        <v>8938</v>
      </c>
      <c r="H461" s="349">
        <f>'２斷絲.IAD.效率'!M461</f>
        <v>9559</v>
      </c>
      <c r="I461" s="349">
        <f>'２斷絲.IAD.效率'!N461</f>
        <v>18</v>
      </c>
      <c r="J461" s="349">
        <f>'２斷絲.IAD.效率'!O461</f>
        <v>0</v>
      </c>
      <c r="K461" s="349">
        <f>'２斷絲.IAD.效率'!P461</f>
        <v>8772</v>
      </c>
      <c r="L461" s="349">
        <f>'２斷絲.IAD.效率'!Q461</f>
        <v>9595</v>
      </c>
      <c r="M461" s="349">
        <f>'２斷絲.IAD.效率'!R461</f>
        <v>10</v>
      </c>
      <c r="N461" s="349">
        <f>'２斷絲.IAD.效率'!S461</f>
        <v>4</v>
      </c>
      <c r="O461" s="349">
        <f>'２斷絲.IAD.效率'!T461</f>
        <v>8920</v>
      </c>
      <c r="P461" s="349">
        <f>'２斷絲.IAD.效率'!U461</f>
        <v>9635</v>
      </c>
      <c r="Q461" s="349">
        <f>'２斷絲.IAD.效率'!V461</f>
        <v>14</v>
      </c>
      <c r="R461" s="349">
        <f>'２斷絲.IAD.效率'!W461</f>
        <v>2</v>
      </c>
      <c r="S461" s="349">
        <f>'２斷絲.IAD.效率'!X461</f>
        <v>9038</v>
      </c>
      <c r="T461" s="349">
        <f>'２斷絲.IAD.效率'!Y461</f>
        <v>9638</v>
      </c>
      <c r="U461" s="345" t="str">
        <f>IF(ISNA(VLOOKUP('２斷絲.IAD.效率'!C461,條件!$A$1:$J$1011,10,0)),"",(VLOOKUP('２斷絲.IAD.效率'!C461,條件!$A$1:$J$1011,10,0)))</f>
        <v>低壓</v>
      </c>
      <c r="V461" s="346" t="str">
        <f>IF(ISNA(VLOOKUP(C461,條件!$A$1:$J$1011,8,0)),"",(VLOOKUP(C461,條件!$A$1:$J$1011,8,0)))</f>
        <v>P227</v>
      </c>
      <c r="W461" s="346">
        <f>IF(ISNA(VLOOKUP(V461,清單!$AG$1:$AH$19,2,1)),"",(VLOOKUP(V461,清單!$AG$1:$AH$19,2,1)))</f>
        <v>1.859</v>
      </c>
      <c r="X461" s="346">
        <f>IF(ISNA(VLOOKUP(C461,條件!$A$1:$J$1011,9,0)),"",(VLOOKUP(C461,條件!$A$1:$J$1011,9,0)))</f>
        <v>1.6</v>
      </c>
      <c r="Y461" s="346">
        <v>24</v>
      </c>
      <c r="Z461" s="346">
        <v>216</v>
      </c>
      <c r="AA461" s="346">
        <f t="shared" si="28"/>
        <v>2.6</v>
      </c>
      <c r="AB461" s="350">
        <f t="shared" si="29"/>
        <v>25056.345600000001</v>
      </c>
    </row>
    <row r="462" spans="1:28">
      <c r="A462" s="348">
        <f>'２斷絲.IAD.效率'!A462</f>
        <v>46154</v>
      </c>
      <c r="B462" s="338" t="str">
        <f>'２斷絲.IAD.效率'!B462</f>
        <v>J07</v>
      </c>
      <c r="C462" s="338" t="str">
        <f>'２斷絲.IAD.效率'!C462</f>
        <v>停機</v>
      </c>
      <c r="D462" s="338">
        <f>'２斷絲.IAD.效率'!D462</f>
        <v>0</v>
      </c>
      <c r="E462" s="349">
        <f>'２斷絲.IAD.效率'!J462</f>
        <v>0</v>
      </c>
      <c r="F462" s="349">
        <f>'２斷絲.IAD.效率'!K462</f>
        <v>0</v>
      </c>
      <c r="G462" s="349" t="str">
        <f>'２斷絲.IAD.效率'!L462</f>
        <v>停機</v>
      </c>
      <c r="H462" s="349">
        <f>'２斷絲.IAD.效率'!M462</f>
        <v>0</v>
      </c>
      <c r="I462" s="349">
        <f>'２斷絲.IAD.效率'!N462</f>
        <v>0</v>
      </c>
      <c r="J462" s="349">
        <f>'２斷絲.IAD.效率'!O462</f>
        <v>0</v>
      </c>
      <c r="K462" s="349" t="str">
        <f>'２斷絲.IAD.效率'!P462</f>
        <v>停機</v>
      </c>
      <c r="L462" s="349">
        <f>'２斷絲.IAD.效率'!Q462</f>
        <v>0</v>
      </c>
      <c r="M462" s="349">
        <f>'２斷絲.IAD.效率'!R462</f>
        <v>0</v>
      </c>
      <c r="N462" s="349">
        <f>'２斷絲.IAD.效率'!S462</f>
        <v>0</v>
      </c>
      <c r="O462" s="349" t="str">
        <f>'２斷絲.IAD.效率'!T462</f>
        <v>停機</v>
      </c>
      <c r="P462" s="349">
        <f>'２斷絲.IAD.效率'!U462</f>
        <v>0</v>
      </c>
      <c r="Q462" s="349">
        <f>'２斷絲.IAD.效率'!V462</f>
        <v>0</v>
      </c>
      <c r="R462" s="349">
        <f>'２斷絲.IAD.效率'!W462</f>
        <v>0</v>
      </c>
      <c r="S462" s="349" t="str">
        <f>'２斷絲.IAD.效率'!X462</f>
        <v>停機</v>
      </c>
      <c r="T462" s="349">
        <f>'２斷絲.IAD.效率'!Y462</f>
        <v>0</v>
      </c>
      <c r="U462" s="345" t="str">
        <f>IF(ISNA(VLOOKUP('２斷絲.IAD.效率'!C462,條件!$A$1:$J$1011,10,0)),"",(VLOOKUP('２斷絲.IAD.效率'!C462,條件!$A$1:$J$1011,10,0)))</f>
        <v/>
      </c>
      <c r="V462" s="346" t="str">
        <f>IF(ISNA(VLOOKUP(C462,條件!$A$1:$J$1011,8,0)),"",(VLOOKUP(C462,條件!$A$1:$J$1011,8,0)))</f>
        <v/>
      </c>
      <c r="W462" s="346" t="str">
        <f>IF(ISNA(VLOOKUP(V462,清單!$AG$1:$AH$19,2,1)),"",(VLOOKUP(V462,清單!$AG$1:$AH$19,2,1)))</f>
        <v/>
      </c>
      <c r="X462" s="346" t="str">
        <f>IF(ISNA(VLOOKUP(C462,條件!$A$1:$J$1011,9,0)),"",(VLOOKUP(C462,條件!$A$1:$J$1011,9,0)))</f>
        <v/>
      </c>
      <c r="Y462" s="346">
        <v>24</v>
      </c>
      <c r="Z462" s="346">
        <v>216</v>
      </c>
      <c r="AA462" s="346" t="str">
        <f t="shared" si="28"/>
        <v/>
      </c>
      <c r="AB462" s="350" t="str">
        <f t="shared" si="29"/>
        <v/>
      </c>
    </row>
    <row r="463" spans="1:28">
      <c r="A463" s="348">
        <f>'２斷絲.IAD.效率'!A463</f>
        <v>46154</v>
      </c>
      <c r="B463" s="338" t="str">
        <f>'２斷絲.IAD.效率'!B463</f>
        <v>J08</v>
      </c>
      <c r="C463" s="338" t="str">
        <f>'２斷絲.IAD.效率'!C463</f>
        <v>2F6IF2</v>
      </c>
      <c r="D463" s="338" t="str">
        <f>'２斷絲.IAD.效率'!D463</f>
        <v>K</v>
      </c>
      <c r="E463" s="349">
        <f>'２斷絲.IAD.效率'!J463</f>
        <v>39</v>
      </c>
      <c r="F463" s="349">
        <f>'２斷絲.IAD.效率'!K463</f>
        <v>4</v>
      </c>
      <c r="G463" s="349">
        <f>'２斷絲.IAD.效率'!L463</f>
        <v>6630</v>
      </c>
      <c r="H463" s="349">
        <f>'２斷絲.IAD.效率'!M463</f>
        <v>0</v>
      </c>
      <c r="I463" s="349">
        <f>'２斷絲.IAD.效率'!N463</f>
        <v>22</v>
      </c>
      <c r="J463" s="349">
        <f>'２斷絲.IAD.效率'!O463</f>
        <v>5</v>
      </c>
      <c r="K463" s="349">
        <f>'２斷絲.IAD.效率'!P463</f>
        <v>7740</v>
      </c>
      <c r="L463" s="349">
        <f>'２斷絲.IAD.效率'!Q463</f>
        <v>0</v>
      </c>
      <c r="M463" s="349">
        <f>'２斷絲.IAD.效率'!R463</f>
        <v>7</v>
      </c>
      <c r="N463" s="349">
        <f>'２斷絲.IAD.效率'!S463</f>
        <v>3</v>
      </c>
      <c r="O463" s="349">
        <f>'２斷絲.IAD.效率'!T463</f>
        <v>8040</v>
      </c>
      <c r="P463" s="349">
        <f>'２斷絲.IAD.效率'!U463</f>
        <v>0</v>
      </c>
      <c r="Q463" s="349">
        <f>'２斷絲.IAD.效率'!V463</f>
        <v>15</v>
      </c>
      <c r="R463" s="349">
        <f>'２斷絲.IAD.效率'!W463</f>
        <v>7</v>
      </c>
      <c r="S463" s="349">
        <f>'２斷絲.IAD.效率'!X463</f>
        <v>7960</v>
      </c>
      <c r="T463" s="349">
        <f>'２斷絲.IAD.效率'!Y463</f>
        <v>0</v>
      </c>
      <c r="U463" s="345" t="str">
        <f>IF(ISNA(VLOOKUP('２斷絲.IAD.效率'!C463,條件!$A$1:$J$1011,10,0)),"",(VLOOKUP('２斷絲.IAD.效率'!C463,條件!$A$1:$J$1011,10,0)))</f>
        <v>低壓</v>
      </c>
      <c r="V463" s="346" t="str">
        <f>IF(ISNA(VLOOKUP(C463,條件!$A$1:$J$1011,8,0)),"",(VLOOKUP(C463,條件!$A$1:$J$1011,8,0)))</f>
        <v>P227</v>
      </c>
      <c r="W463" s="346">
        <f>IF(ISNA(VLOOKUP(V463,清單!$AG$1:$AH$19,2,1)),"",(VLOOKUP(V463,清單!$AG$1:$AH$19,2,1)))</f>
        <v>1.859</v>
      </c>
      <c r="X463" s="346">
        <f>IF(ISNA(VLOOKUP(C463,條件!$A$1:$J$1011,9,0)),"",(VLOOKUP(C463,條件!$A$1:$J$1011,9,0)))</f>
        <v>2</v>
      </c>
      <c r="Y463" s="346">
        <v>24</v>
      </c>
      <c r="Z463" s="346">
        <v>216</v>
      </c>
      <c r="AA463" s="346">
        <f t="shared" si="28"/>
        <v>3</v>
      </c>
      <c r="AB463" s="350">
        <f t="shared" si="29"/>
        <v>28911.168000000001</v>
      </c>
    </row>
    <row r="464" spans="1:28">
      <c r="A464" s="348">
        <f>'２斷絲.IAD.效率'!A464</f>
        <v>46154</v>
      </c>
      <c r="B464" s="338" t="str">
        <f>'２斷絲.IAD.效率'!B464</f>
        <v>J09</v>
      </c>
      <c r="C464" s="338" t="str">
        <f>'２斷絲.IAD.效率'!C464</f>
        <v>停機</v>
      </c>
      <c r="D464" s="338">
        <f>'２斷絲.IAD.效率'!D464</f>
        <v>0</v>
      </c>
      <c r="E464" s="349">
        <f>'２斷絲.IAD.效率'!J464</f>
        <v>0</v>
      </c>
      <c r="F464" s="349">
        <f>'２斷絲.IAD.效率'!K464</f>
        <v>0</v>
      </c>
      <c r="G464" s="349" t="str">
        <f>'２斷絲.IAD.效率'!L464</f>
        <v>停機</v>
      </c>
      <c r="H464" s="349">
        <f>'２斷絲.IAD.效率'!M464</f>
        <v>0</v>
      </c>
      <c r="I464" s="349">
        <f>'２斷絲.IAD.效率'!N464</f>
        <v>0</v>
      </c>
      <c r="J464" s="349">
        <f>'２斷絲.IAD.效率'!O464</f>
        <v>0</v>
      </c>
      <c r="K464" s="349" t="str">
        <f>'２斷絲.IAD.效率'!P464</f>
        <v>停機</v>
      </c>
      <c r="L464" s="349">
        <f>'２斷絲.IAD.效率'!Q464</f>
        <v>0</v>
      </c>
      <c r="M464" s="349">
        <f>'２斷絲.IAD.效率'!R464</f>
        <v>0</v>
      </c>
      <c r="N464" s="349">
        <f>'２斷絲.IAD.效率'!S464</f>
        <v>0</v>
      </c>
      <c r="O464" s="349" t="str">
        <f>'２斷絲.IAD.效率'!T464</f>
        <v>停機</v>
      </c>
      <c r="P464" s="349">
        <f>'２斷絲.IAD.效率'!U464</f>
        <v>0</v>
      </c>
      <c r="Q464" s="349">
        <f>'２斷絲.IAD.效率'!V464</f>
        <v>0</v>
      </c>
      <c r="R464" s="349">
        <f>'２斷絲.IAD.效率'!W464</f>
        <v>0</v>
      </c>
      <c r="S464" s="349" t="str">
        <f>'２斷絲.IAD.效率'!X464</f>
        <v>停機</v>
      </c>
      <c r="T464" s="349">
        <f>'２斷絲.IAD.效率'!Y464</f>
        <v>0</v>
      </c>
      <c r="U464" s="345" t="str">
        <f>IF(ISNA(VLOOKUP('２斷絲.IAD.效率'!C464,條件!$A$1:$J$1011,10,0)),"",(VLOOKUP('２斷絲.IAD.效率'!C464,條件!$A$1:$J$1011,10,0)))</f>
        <v/>
      </c>
      <c r="V464" s="346" t="str">
        <f>IF(ISNA(VLOOKUP(C464,條件!$A$1:$J$1011,8,0)),"",(VLOOKUP(C464,條件!$A$1:$J$1011,8,0)))</f>
        <v/>
      </c>
      <c r="W464" s="346" t="str">
        <f>IF(ISNA(VLOOKUP(V464,清單!$AG$1:$AH$19,2,1)),"",(VLOOKUP(V464,清單!$AG$1:$AH$19,2,1)))</f>
        <v/>
      </c>
      <c r="X464" s="346" t="str">
        <f>IF(ISNA(VLOOKUP(C464,條件!$A$1:$J$1011,9,0)),"",(VLOOKUP(C464,條件!$A$1:$J$1011,9,0)))</f>
        <v/>
      </c>
      <c r="Y464" s="346">
        <v>24</v>
      </c>
      <c r="Z464" s="346">
        <v>216</v>
      </c>
      <c r="AA464" s="346" t="str">
        <f t="shared" ref="AA464:AA483" si="30">IF(X464="","",X464+1)</f>
        <v/>
      </c>
      <c r="AB464" s="350" t="str">
        <f t="shared" ref="AB464:AB483" si="31">IF(AA464="","",W464*Z464*AA464*Y464)</f>
        <v/>
      </c>
    </row>
    <row r="465" spans="1:28">
      <c r="A465" s="348">
        <f>'２斷絲.IAD.效率'!A465</f>
        <v>46154</v>
      </c>
      <c r="B465" s="338" t="str">
        <f>'２斷絲.IAD.效率'!B465</f>
        <v>T01</v>
      </c>
      <c r="C465" s="338" t="str">
        <f>'２斷絲.IAD.效率'!C465</f>
        <v>2F6IG2</v>
      </c>
      <c r="D465" s="338" t="str">
        <f>'２斷絲.IAD.效率'!D465</f>
        <v>K</v>
      </c>
      <c r="E465" s="349">
        <f>'２斷絲.IAD.效率'!J465</f>
        <v>38</v>
      </c>
      <c r="F465" s="349">
        <f>'２斷絲.IAD.效率'!K465</f>
        <v>7</v>
      </c>
      <c r="G465" s="349">
        <f>'２斷絲.IAD.效率'!L465</f>
        <v>8520</v>
      </c>
      <c r="H465" s="349">
        <f>'２斷絲.IAD.效率'!M465</f>
        <v>9810</v>
      </c>
      <c r="I465" s="349">
        <f>'２斷絲.IAD.效率'!N465</f>
        <v>17</v>
      </c>
      <c r="J465" s="349">
        <f>'２斷絲.IAD.效率'!O465</f>
        <v>0</v>
      </c>
      <c r="K465" s="349">
        <f>'２斷絲.IAD.效率'!P465</f>
        <v>8890</v>
      </c>
      <c r="L465" s="349">
        <f>'２斷絲.IAD.效率'!Q465</f>
        <v>9070</v>
      </c>
      <c r="M465" s="349">
        <f>'２斷絲.IAD.效率'!R465</f>
        <v>24</v>
      </c>
      <c r="N465" s="349">
        <f>'２斷絲.IAD.效率'!S465</f>
        <v>0</v>
      </c>
      <c r="O465" s="349">
        <f>'２斷絲.IAD.效率'!T465</f>
        <v>8800</v>
      </c>
      <c r="P465" s="349">
        <f>'２斷絲.IAD.效率'!U465</f>
        <v>9440</v>
      </c>
      <c r="Q465" s="349">
        <f>'２斷絲.IAD.效率'!V465</f>
        <v>32</v>
      </c>
      <c r="R465" s="349">
        <f>'２斷絲.IAD.效率'!W465</f>
        <v>0</v>
      </c>
      <c r="S465" s="349">
        <f>'２斷絲.IAD.效率'!X465</f>
        <v>9070</v>
      </c>
      <c r="T465" s="349">
        <f>'２斷絲.IAD.效率'!Y465</f>
        <v>9810</v>
      </c>
      <c r="U465" s="345" t="str">
        <f>IF(ISNA(VLOOKUP('２斷絲.IAD.效率'!C465,條件!$A$1:$J$1011,10,0)),"",(VLOOKUP('２斷絲.IAD.效率'!C465,條件!$A$1:$J$1011,10,0)))</f>
        <v>高壓</v>
      </c>
      <c r="V465" s="346" t="str">
        <f>IF(ISNA(VLOOKUP(C465,條件!$A$1:$J$1011,8,0)),"",(VLOOKUP(C465,條件!$A$1:$J$1011,8,0)))</f>
        <v>P204</v>
      </c>
      <c r="W465" s="346">
        <f>IF(ISNA(VLOOKUP(V465,清單!$AG$1:$AH$19,2,1)),"",(VLOOKUP(V465,清單!$AG$1:$AH$19,2,1)))</f>
        <v>1.1890000000000001</v>
      </c>
      <c r="X465" s="346">
        <f>IF(ISNA(VLOOKUP(C465,條件!$A$1:$J$1011,9,0)),"",(VLOOKUP(C465,條件!$A$1:$J$1011,9,0)))</f>
        <v>2.9</v>
      </c>
      <c r="Y465" s="346">
        <v>24</v>
      </c>
      <c r="Z465" s="346">
        <v>216</v>
      </c>
      <c r="AA465" s="346">
        <f t="shared" si="30"/>
        <v>3.9</v>
      </c>
      <c r="AB465" s="350">
        <f t="shared" si="31"/>
        <v>24038.7264</v>
      </c>
    </row>
    <row r="466" spans="1:28">
      <c r="A466" s="348">
        <f>'２斷絲.IAD.效率'!A466</f>
        <v>46154</v>
      </c>
      <c r="B466" s="338" t="str">
        <f>'２斷絲.IAD.效率'!B466</f>
        <v>T02</v>
      </c>
      <c r="C466" s="338" t="str">
        <f>'２斷絲.IAD.效率'!C466</f>
        <v>2F6IE2</v>
      </c>
      <c r="D466" s="338" t="str">
        <f>'２斷絲.IAD.效率'!D466</f>
        <v>K</v>
      </c>
      <c r="E466" s="349">
        <f>'２斷絲.IAD.效率'!J466</f>
        <v>34</v>
      </c>
      <c r="F466" s="349">
        <f>'２斷絲.IAD.效率'!K466</f>
        <v>8</v>
      </c>
      <c r="G466" s="349">
        <f>'２斷絲.IAD.效率'!L466</f>
        <v>9630</v>
      </c>
      <c r="H466" s="349">
        <f>'２斷絲.IAD.效率'!M466</f>
        <v>9350</v>
      </c>
      <c r="I466" s="349">
        <f>'２斷絲.IAD.效率'!N466</f>
        <v>11</v>
      </c>
      <c r="J466" s="349">
        <f>'２斷絲.IAD.效率'!O466</f>
        <v>0</v>
      </c>
      <c r="K466" s="349">
        <f>'２斷絲.IAD.效率'!P466</f>
        <v>9551</v>
      </c>
      <c r="L466" s="349">
        <f>'２斷絲.IAD.效率'!Q466</f>
        <v>8890</v>
      </c>
      <c r="M466" s="349">
        <f>'２斷絲.IAD.效率'!R466</f>
        <v>20</v>
      </c>
      <c r="N466" s="349">
        <f>'２斷絲.IAD.效率'!S466</f>
        <v>0</v>
      </c>
      <c r="O466" s="349">
        <f>'２斷絲.IAD.效率'!T466</f>
        <v>8630</v>
      </c>
      <c r="P466" s="349">
        <f>'２斷絲.IAD.效率'!U466</f>
        <v>8980</v>
      </c>
      <c r="Q466" s="349">
        <f>'２斷絲.IAD.效率'!V466</f>
        <v>38</v>
      </c>
      <c r="R466" s="349">
        <f>'２斷絲.IAD.效率'!W466</f>
        <v>0</v>
      </c>
      <c r="S466" s="349">
        <f>'２斷絲.IAD.效率'!X466</f>
        <v>9630</v>
      </c>
      <c r="T466" s="349">
        <f>'２斷絲.IAD.效率'!Y466</f>
        <v>9540</v>
      </c>
      <c r="U466" s="345" t="str">
        <f>IF(ISNA(VLOOKUP('２斷絲.IAD.效率'!C466,條件!$A$1:$J$1011,10,0)),"",(VLOOKUP('２斷絲.IAD.效率'!C466,條件!$A$1:$J$1011,10,0)))</f>
        <v>低壓</v>
      </c>
      <c r="V466" s="346" t="str">
        <f>IF(ISNA(VLOOKUP(C466,條件!$A$1:$J$1011,8,0)),"",(VLOOKUP(C466,條件!$A$1:$J$1011,8,0)))</f>
        <v>P204</v>
      </c>
      <c r="W466" s="346">
        <f>IF(ISNA(VLOOKUP(V466,清單!$AG$1:$AH$19,2,1)),"",(VLOOKUP(V466,清單!$AG$1:$AH$19,2,1)))</f>
        <v>1.1890000000000001</v>
      </c>
      <c r="X466" s="346">
        <f>IF(ISNA(VLOOKUP(C466,條件!$A$1:$J$1011,9,0)),"",(VLOOKUP(C466,條件!$A$1:$J$1011,9,0)))</f>
        <v>2.9</v>
      </c>
      <c r="Y466" s="346">
        <v>24</v>
      </c>
      <c r="Z466" s="346">
        <v>216</v>
      </c>
      <c r="AA466" s="346">
        <f t="shared" si="30"/>
        <v>3.9</v>
      </c>
      <c r="AB466" s="350">
        <f t="shared" si="31"/>
        <v>24038.7264</v>
      </c>
    </row>
    <row r="467" spans="1:28">
      <c r="A467" s="348">
        <f>'２斷絲.IAD.效率'!A467</f>
        <v>46154</v>
      </c>
      <c r="B467" s="338" t="str">
        <f>'２斷絲.IAD.效率'!B467</f>
        <v>T03</v>
      </c>
      <c r="C467" s="338" t="str">
        <f>'２斷絲.IAD.效率'!C467</f>
        <v>2F6IB1</v>
      </c>
      <c r="D467" s="338">
        <f>'２斷絲.IAD.效率'!D467</f>
        <v>0</v>
      </c>
      <c r="E467" s="349">
        <f>'２斷絲.IAD.效率'!J467</f>
        <v>34</v>
      </c>
      <c r="F467" s="349">
        <f>'２斷絲.IAD.效率'!K467</f>
        <v>0</v>
      </c>
      <c r="G467" s="349">
        <f>'２斷絲.IAD.效率'!L467</f>
        <v>9440</v>
      </c>
      <c r="H467" s="349">
        <f>'２斷絲.IAD.效率'!M467</f>
        <v>0</v>
      </c>
      <c r="I467" s="349">
        <f>'２斷絲.IAD.效率'!N467</f>
        <v>13</v>
      </c>
      <c r="J467" s="349">
        <f>'２斷絲.IAD.效率'!O467</f>
        <v>0</v>
      </c>
      <c r="K467" s="349">
        <f>'２斷絲.IAD.效率'!P467</f>
        <v>9170</v>
      </c>
      <c r="L467" s="349">
        <f>'２斷絲.IAD.效率'!Q467</f>
        <v>0</v>
      </c>
      <c r="M467" s="349">
        <f>'２斷絲.IAD.效率'!R467</f>
        <v>7</v>
      </c>
      <c r="N467" s="349">
        <f>'２斷絲.IAD.效率'!S467</f>
        <v>0</v>
      </c>
      <c r="O467" s="349">
        <f>'２斷絲.IAD.效率'!T467</f>
        <v>9440</v>
      </c>
      <c r="P467" s="349">
        <f>'２斷絲.IAD.效率'!U467</f>
        <v>0</v>
      </c>
      <c r="Q467" s="349">
        <f>'２斷絲.IAD.效率'!V467</f>
        <v>25</v>
      </c>
      <c r="R467" s="349">
        <f>'２斷絲.IAD.效率'!W467</f>
        <v>1</v>
      </c>
      <c r="S467" s="349">
        <f>'２斷絲.IAD.效率'!X467</f>
        <v>9440</v>
      </c>
      <c r="T467" s="349">
        <f>'２斷絲.IAD.效率'!Y467</f>
        <v>0</v>
      </c>
      <c r="U467" s="345" t="str">
        <f>IF(ISNA(VLOOKUP('２斷絲.IAD.效率'!C467,條件!$A$1:$J$1011,10,0)),"",(VLOOKUP('２斷絲.IAD.效率'!C467,條件!$A$1:$J$1011,10,0)))</f>
        <v>低壓</v>
      </c>
      <c r="V467" s="346" t="str">
        <f>IF(ISNA(VLOOKUP(C467,條件!$A$1:$J$1011,8,0)),"",(VLOOKUP(C467,條件!$A$1:$J$1011,8,0)))</f>
        <v>P204</v>
      </c>
      <c r="W467" s="346">
        <f>IF(ISNA(VLOOKUP(V467,清單!$AG$1:$AH$19,2,1)),"",(VLOOKUP(V467,清單!$AG$1:$AH$19,2,1)))</f>
        <v>1.1890000000000001</v>
      </c>
      <c r="X467" s="346">
        <f>IF(ISNA(VLOOKUP(C467,條件!$A$1:$J$1011,9,0)),"",(VLOOKUP(C467,條件!$A$1:$J$1011,9,0)))</f>
        <v>1.7</v>
      </c>
      <c r="Y467" s="346">
        <v>24</v>
      </c>
      <c r="Z467" s="346">
        <v>216</v>
      </c>
      <c r="AA467" s="346">
        <f t="shared" si="30"/>
        <v>2.7</v>
      </c>
      <c r="AB467" s="350">
        <f t="shared" si="31"/>
        <v>16642.195200000002</v>
      </c>
    </row>
    <row r="468" spans="1:28">
      <c r="A468" s="348">
        <f>'２斷絲.IAD.效率'!A468</f>
        <v>46154</v>
      </c>
      <c r="B468" s="338" t="str">
        <f>'２斷絲.IAD.效率'!B468</f>
        <v>T03</v>
      </c>
      <c r="C468" s="338" t="str">
        <f>'２斷絲.IAD.效率'!C468</f>
        <v>2F6ID2</v>
      </c>
      <c r="D468" s="338">
        <f>'２斷絲.IAD.效率'!D468</f>
        <v>0</v>
      </c>
      <c r="E468" s="349">
        <f>'２斷絲.IAD.效率'!J468</f>
        <v>38</v>
      </c>
      <c r="F468" s="349">
        <f>'２斷絲.IAD.效率'!K468</f>
        <v>0</v>
      </c>
      <c r="G468" s="349">
        <f>'２斷絲.IAD.效率'!L468</f>
        <v>0</v>
      </c>
      <c r="H468" s="349">
        <f>'２斷絲.IAD.效率'!M468</f>
        <v>9810</v>
      </c>
      <c r="I468" s="349">
        <f>'２斷絲.IAD.效率'!N468</f>
        <v>22</v>
      </c>
      <c r="J468" s="349">
        <f>'２斷絲.IAD.效率'!O468</f>
        <v>11</v>
      </c>
      <c r="K468" s="349">
        <f>'２斷絲.IAD.效率'!P468</f>
        <v>0</v>
      </c>
      <c r="L468" s="349">
        <f>'２斷絲.IAD.效率'!Q468</f>
        <v>9071</v>
      </c>
      <c r="M468" s="349">
        <f>'２斷絲.IAD.效率'!R468</f>
        <v>14</v>
      </c>
      <c r="N468" s="349">
        <f>'２斷絲.IAD.效率'!S468</f>
        <v>2</v>
      </c>
      <c r="O468" s="349">
        <f>'２斷絲.IAD.效率'!T468</f>
        <v>0</v>
      </c>
      <c r="P468" s="349">
        <f>'２斷絲.IAD.效率'!U468</f>
        <v>9720</v>
      </c>
      <c r="Q468" s="349">
        <f>'２斷絲.IAD.效率'!V468</f>
        <v>22</v>
      </c>
      <c r="R468" s="349">
        <f>'２斷絲.IAD.效率'!W468</f>
        <v>3</v>
      </c>
      <c r="S468" s="349">
        <f>'２斷絲.IAD.效率'!X468</f>
        <v>0</v>
      </c>
      <c r="T468" s="349">
        <f>'２斷絲.IAD.效率'!Y468</f>
        <v>9630</v>
      </c>
      <c r="U468" s="345"/>
      <c r="V468" s="346" t="str">
        <f>IF(ISNA(VLOOKUP(C468,條件!$A$1:$J$1011,8,0)),"",(VLOOKUP(C468,條件!$A$1:$J$1011,8,0)))</f>
        <v>P204</v>
      </c>
      <c r="W468" s="346">
        <f>IF(ISNA(VLOOKUP(V468,清單!$AG$1:$AH$19,2,1)),"",(VLOOKUP(V468,清單!$AG$1:$AH$19,2,1)))</f>
        <v>1.1890000000000001</v>
      </c>
      <c r="X468" s="346">
        <f>IF(ISNA(VLOOKUP(C468,條件!$A$1:$J$1011,9,0)),"",(VLOOKUP(C468,條件!$A$1:$J$1011,9,0)))</f>
        <v>2.4</v>
      </c>
      <c r="Y468" s="346">
        <v>24</v>
      </c>
      <c r="Z468" s="346">
        <v>216</v>
      </c>
      <c r="AA468" s="346">
        <f t="shared" si="30"/>
        <v>3.4</v>
      </c>
      <c r="AB468" s="350">
        <f t="shared" si="31"/>
        <v>20956.838400000001</v>
      </c>
    </row>
    <row r="469" spans="1:28">
      <c r="A469" s="348">
        <f>'２斷絲.IAD.效率'!A469</f>
        <v>46154</v>
      </c>
      <c r="B469" s="338" t="str">
        <f>'２斷絲.IAD.效率'!B469</f>
        <v>T04</v>
      </c>
      <c r="C469" s="338" t="str">
        <f>'２斷絲.IAD.效率'!C469</f>
        <v>停機</v>
      </c>
      <c r="D469" s="338">
        <f>'２斷絲.IAD.效率'!D469</f>
        <v>0</v>
      </c>
      <c r="E469" s="349">
        <f>'２斷絲.IAD.效率'!J469</f>
        <v>0</v>
      </c>
      <c r="F469" s="349">
        <f>'２斷絲.IAD.效率'!K469</f>
        <v>0</v>
      </c>
      <c r="G469" s="349" t="str">
        <f>'２斷絲.IAD.效率'!L469</f>
        <v>停機</v>
      </c>
      <c r="H469" s="349">
        <f>'２斷絲.IAD.效率'!M469</f>
        <v>0</v>
      </c>
      <c r="I469" s="349">
        <f>'２斷絲.IAD.效率'!N469</f>
        <v>0</v>
      </c>
      <c r="J469" s="349">
        <f>'２斷絲.IAD.效率'!O469</f>
        <v>0</v>
      </c>
      <c r="K469" s="349" t="str">
        <f>'２斷絲.IAD.效率'!P469</f>
        <v>停機</v>
      </c>
      <c r="L469" s="349">
        <f>'２斷絲.IAD.效率'!Q469</f>
        <v>0</v>
      </c>
      <c r="M469" s="349">
        <f>'２斷絲.IAD.效率'!R469</f>
        <v>0</v>
      </c>
      <c r="N469" s="349">
        <f>'２斷絲.IAD.效率'!S469</f>
        <v>0</v>
      </c>
      <c r="O469" s="349" t="str">
        <f>'２斷絲.IAD.效率'!T469</f>
        <v>停機</v>
      </c>
      <c r="P469" s="349">
        <f>'２斷絲.IAD.效率'!U469</f>
        <v>0</v>
      </c>
      <c r="Q469" s="349">
        <f>'２斷絲.IAD.效率'!V469</f>
        <v>0</v>
      </c>
      <c r="R469" s="349">
        <f>'２斷絲.IAD.效率'!W469</f>
        <v>0</v>
      </c>
      <c r="S469" s="349" t="str">
        <f>'２斷絲.IAD.效率'!X469</f>
        <v>停機</v>
      </c>
      <c r="T469" s="349">
        <f>'２斷絲.IAD.效率'!Y469</f>
        <v>0</v>
      </c>
      <c r="U469" s="345" t="str">
        <f>IF(ISNA(VLOOKUP('２斷絲.IAD.效率'!C469,條件!$A$1:$J$1011,10,0)),"",(VLOOKUP('２斷絲.IAD.效率'!C469,條件!$A$1:$J$1011,10,0)))</f>
        <v/>
      </c>
      <c r="V469" s="346" t="str">
        <f>IF(ISNA(VLOOKUP(C469,條件!$A$1:$J$1011,8,0)),"",(VLOOKUP(C469,條件!$A$1:$J$1011,8,0)))</f>
        <v/>
      </c>
      <c r="W469" s="346" t="str">
        <f>IF(ISNA(VLOOKUP(V469,清單!$AG$1:$AH$19,2,1)),"",(VLOOKUP(V469,清單!$AG$1:$AH$19,2,1)))</f>
        <v/>
      </c>
      <c r="X469" s="346" t="str">
        <f>IF(ISNA(VLOOKUP(C469,條件!$A$1:$J$1011,9,0)),"",(VLOOKUP(C469,條件!$A$1:$J$1011,9,0)))</f>
        <v/>
      </c>
      <c r="Y469" s="346">
        <v>24</v>
      </c>
      <c r="Z469" s="346">
        <v>216</v>
      </c>
      <c r="AA469" s="346" t="str">
        <f t="shared" si="30"/>
        <v/>
      </c>
      <c r="AB469" s="350" t="str">
        <f t="shared" si="31"/>
        <v/>
      </c>
    </row>
    <row r="470" spans="1:28">
      <c r="A470" s="348">
        <f>'２斷絲.IAD.效率'!A470</f>
        <v>46154</v>
      </c>
      <c r="B470" s="338" t="str">
        <f>'２斷絲.IAD.效率'!B470</f>
        <v>T05</v>
      </c>
      <c r="C470" s="338" t="str">
        <f>'２斷絲.IAD.效率'!C470</f>
        <v>2F7E03</v>
      </c>
      <c r="D470" s="338" t="str">
        <f>'２斷絲.IAD.效率'!D470</f>
        <v>K</v>
      </c>
      <c r="E470" s="349">
        <f>'２斷絲.IAD.效率'!J470</f>
        <v>14</v>
      </c>
      <c r="F470" s="349">
        <f>'２斷絲.IAD.效率'!K470</f>
        <v>0</v>
      </c>
      <c r="G470" s="349">
        <f>'２斷絲.IAD.效率'!L470</f>
        <v>7410</v>
      </c>
      <c r="H470" s="349">
        <f>'２斷絲.IAD.效率'!M470</f>
        <v>0</v>
      </c>
      <c r="I470" s="349">
        <f>'２斷絲.IAD.效率'!N470</f>
        <v>8</v>
      </c>
      <c r="J470" s="349">
        <f>'２斷絲.IAD.效率'!O470</f>
        <v>0</v>
      </c>
      <c r="K470" s="349">
        <f>'２斷絲.IAD.效率'!P470</f>
        <v>7410</v>
      </c>
      <c r="L470" s="349">
        <f>'２斷絲.IAD.效率'!Q470</f>
        <v>0</v>
      </c>
      <c r="M470" s="349">
        <f>'２斷絲.IAD.效率'!R470</f>
        <v>10</v>
      </c>
      <c r="N470" s="349">
        <f>'２斷絲.IAD.效率'!S470</f>
        <v>2</v>
      </c>
      <c r="O470" s="349">
        <f>'２斷絲.IAD.效率'!T470</f>
        <v>7410</v>
      </c>
      <c r="P470" s="349">
        <f>'２斷絲.IAD.效率'!U470</f>
        <v>0</v>
      </c>
      <c r="Q470" s="349">
        <f>'２斷絲.IAD.效率'!V470</f>
        <v>12</v>
      </c>
      <c r="R470" s="349">
        <f>'２斷絲.IAD.效率'!W470</f>
        <v>2</v>
      </c>
      <c r="S470" s="349">
        <f>'２斷絲.IAD.效率'!X470</f>
        <v>7310</v>
      </c>
      <c r="T470" s="349">
        <f>'２斷絲.IAD.效率'!Y470</f>
        <v>0</v>
      </c>
      <c r="U470" s="345" t="str">
        <f>IF(ISNA(VLOOKUP('２斷絲.IAD.效率'!C470,條件!$A$1:$J$1011,10,0)),"",(VLOOKUP('２斷絲.IAD.效率'!C470,條件!$A$1:$J$1011,10,0)))</f>
        <v>高壓</v>
      </c>
      <c r="V470" s="346" t="str">
        <f>IF(ISNA(VLOOKUP(C470,條件!$A$1:$J$1011,8,0)),"",(VLOOKUP(C470,條件!$A$1:$J$1011,8,0)))</f>
        <v>P227</v>
      </c>
      <c r="W470" s="346">
        <f>IF(ISNA(VLOOKUP(V470,清單!$AG$1:$AH$19,2,1)),"",(VLOOKUP(V470,清單!$AG$1:$AH$19,2,1)))</f>
        <v>1.859</v>
      </c>
      <c r="X470" s="346">
        <f>IF(ISNA(VLOOKUP(C470,條件!$A$1:$J$1011,9,0)),"",(VLOOKUP(C470,條件!$A$1:$J$1011,9,0)))</f>
        <v>3.2</v>
      </c>
      <c r="Y470" s="346">
        <v>24</v>
      </c>
      <c r="Z470" s="346">
        <v>216</v>
      </c>
      <c r="AA470" s="346">
        <f t="shared" si="30"/>
        <v>4.2</v>
      </c>
      <c r="AB470" s="350">
        <f t="shared" si="31"/>
        <v>40475.635199999997</v>
      </c>
    </row>
    <row r="471" spans="1:28">
      <c r="A471" s="348">
        <f>'２斷絲.IAD.效率'!A471</f>
        <v>46154</v>
      </c>
      <c r="B471" s="338" t="str">
        <f>'２斷絲.IAD.效率'!B471</f>
        <v>T05</v>
      </c>
      <c r="C471" s="338" t="str">
        <f>'２斷絲.IAD.效率'!C471</f>
        <v>2F6II2</v>
      </c>
      <c r="D471" s="338" t="str">
        <f>'２斷絲.IAD.效率'!D471</f>
        <v>K</v>
      </c>
      <c r="E471" s="349">
        <f>'２斷絲.IAD.效率'!J471</f>
        <v>17</v>
      </c>
      <c r="F471" s="349">
        <f>'２斷絲.IAD.效率'!K471</f>
        <v>0</v>
      </c>
      <c r="G471" s="349">
        <f>'２斷絲.IAD.效率'!L471</f>
        <v>0</v>
      </c>
      <c r="H471" s="349">
        <f>'２斷絲.IAD.效率'!M471</f>
        <v>10000</v>
      </c>
      <c r="I471" s="349">
        <f>'２斷絲.IAD.效率'!N471</f>
        <v>17</v>
      </c>
      <c r="J471" s="349">
        <f>'２斷絲.IAD.效率'!O471</f>
        <v>0</v>
      </c>
      <c r="K471" s="349">
        <f>'２斷絲.IAD.效率'!P471</f>
        <v>0</v>
      </c>
      <c r="L471" s="349">
        <f>'２斷絲.IAD.效率'!Q471</f>
        <v>10000</v>
      </c>
      <c r="M471" s="349">
        <f>'２斷絲.IAD.效率'!R471</f>
        <v>3</v>
      </c>
      <c r="N471" s="349">
        <f>'２斷絲.IAD.效率'!S471</f>
        <v>0</v>
      </c>
      <c r="O471" s="349">
        <f>'２斷絲.IAD.效率'!T471</f>
        <v>0</v>
      </c>
      <c r="P471" s="349">
        <f>'２斷絲.IAD.效率'!U471</f>
        <v>10000</v>
      </c>
      <c r="Q471" s="349">
        <f>'２斷絲.IAD.效率'!V471</f>
        <v>10</v>
      </c>
      <c r="R471" s="349">
        <f>'２斷絲.IAD.效率'!W471</f>
        <v>1</v>
      </c>
      <c r="S471" s="349">
        <f>'２斷絲.IAD.效率'!X471</f>
        <v>0</v>
      </c>
      <c r="T471" s="349">
        <f>'２斷絲.IAD.效率'!Y471</f>
        <v>9910</v>
      </c>
      <c r="U471" s="345"/>
      <c r="V471" s="346" t="str">
        <f>IF(ISNA(VLOOKUP(C471,條件!$A$1:$J$1011,8,0)),"",(VLOOKUP(C471,條件!$A$1:$J$1011,8,0)))</f>
        <v>P204</v>
      </c>
      <c r="W471" s="346">
        <f>IF(ISNA(VLOOKUP(V471,清單!$AG$1:$AH$19,2,1)),"",(VLOOKUP(V471,清單!$AG$1:$AH$19,2,1)))</f>
        <v>1.1890000000000001</v>
      </c>
      <c r="X471" s="346">
        <f>IF(ISNA(VLOOKUP(C471,條件!$A$1:$J$1011,9,0)),"",(VLOOKUP(C471,條件!$A$1:$J$1011,9,0)))</f>
        <v>2.8</v>
      </c>
      <c r="Y471" s="346">
        <v>24</v>
      </c>
      <c r="Z471" s="346">
        <v>216</v>
      </c>
      <c r="AA471" s="346">
        <f t="shared" si="30"/>
        <v>3.8</v>
      </c>
      <c r="AB471" s="350">
        <f t="shared" si="31"/>
        <v>23422.3488</v>
      </c>
    </row>
    <row r="472" spans="1:28">
      <c r="A472" s="348">
        <f>'２斷絲.IAD.效率'!A472</f>
        <v>46154</v>
      </c>
      <c r="B472" s="338" t="str">
        <f>'２斷絲.IAD.效率'!B472</f>
        <v>T06</v>
      </c>
      <c r="C472" s="338" t="str">
        <f>'２斷絲.IAD.效率'!C472</f>
        <v>2F6IH2</v>
      </c>
      <c r="D472" s="338" t="str">
        <f>'２斷絲.IAD.效率'!D472</f>
        <v>K</v>
      </c>
      <c r="E472" s="349">
        <f>'２斷絲.IAD.效率'!J472</f>
        <v>0</v>
      </c>
      <c r="F472" s="349">
        <f>'２斷絲.IAD.效率'!K472</f>
        <v>0</v>
      </c>
      <c r="G472" s="349" t="str">
        <f>'２斷絲.IAD.效率'!L472</f>
        <v>清車</v>
      </c>
      <c r="H472" s="349">
        <f>'２斷絲.IAD.效率'!M472</f>
        <v>0</v>
      </c>
      <c r="I472" s="349">
        <f>'２斷絲.IAD.效率'!N472</f>
        <v>0</v>
      </c>
      <c r="J472" s="349">
        <f>'２斷絲.IAD.效率'!O472</f>
        <v>0</v>
      </c>
      <c r="K472" s="349" t="str">
        <f>'２斷絲.IAD.效率'!P472</f>
        <v>清車</v>
      </c>
      <c r="L472" s="349">
        <f>'２斷絲.IAD.效率'!Q472</f>
        <v>0</v>
      </c>
      <c r="M472" s="349">
        <f>'２斷絲.IAD.效率'!R472</f>
        <v>0</v>
      </c>
      <c r="N472" s="349">
        <f>'２斷絲.IAD.效率'!S472</f>
        <v>0</v>
      </c>
      <c r="O472" s="349" t="str">
        <f>'２斷絲.IAD.效率'!T472</f>
        <v>清車</v>
      </c>
      <c r="P472" s="349">
        <f>'２斷絲.IAD.效率'!U472</f>
        <v>0</v>
      </c>
      <c r="Q472" s="349">
        <f>'２斷絲.IAD.效率'!V472</f>
        <v>0</v>
      </c>
      <c r="R472" s="349">
        <f>'２斷絲.IAD.效率'!W472</f>
        <v>0</v>
      </c>
      <c r="S472" s="349" t="str">
        <f>'２斷絲.IAD.效率'!X472</f>
        <v>清車</v>
      </c>
      <c r="T472" s="349">
        <f>'２斷絲.IAD.效率'!Y472</f>
        <v>0</v>
      </c>
      <c r="U472" s="345" t="str">
        <f>IF(ISNA(VLOOKUP('２斷絲.IAD.效率'!C472,條件!$A$1:$J$1011,10,0)),"",(VLOOKUP('２斷絲.IAD.效率'!C472,條件!$A$1:$J$1011,10,0)))</f>
        <v>高壓</v>
      </c>
      <c r="V472" s="346" t="str">
        <f>IF(ISNA(VLOOKUP(C472,條件!$A$1:$J$1011,8,0)),"",(VLOOKUP(C472,條件!$A$1:$J$1011,8,0)))</f>
        <v>P204</v>
      </c>
      <c r="W472" s="346">
        <f>IF(ISNA(VLOOKUP(V472,清單!$AG$1:$AH$19,2,1)),"",(VLOOKUP(V472,清單!$AG$1:$AH$19,2,1)))</f>
        <v>1.1890000000000001</v>
      </c>
      <c r="X472" s="346">
        <f>IF(ISNA(VLOOKUP(C472,條件!$A$1:$J$1011,9,0)),"",(VLOOKUP(C472,條件!$A$1:$J$1011,9,0)))</f>
        <v>2.8</v>
      </c>
      <c r="Y472" s="346">
        <v>24</v>
      </c>
      <c r="Z472" s="346">
        <v>216</v>
      </c>
      <c r="AA472" s="346">
        <f t="shared" si="30"/>
        <v>3.8</v>
      </c>
      <c r="AB472" s="350">
        <f t="shared" si="31"/>
        <v>23422.3488</v>
      </c>
    </row>
    <row r="473" spans="1:28">
      <c r="A473" s="348">
        <f>'２斷絲.IAD.效率'!A473</f>
        <v>46154</v>
      </c>
      <c r="B473" s="338" t="str">
        <f>'２斷絲.IAD.效率'!B473</f>
        <v>S01</v>
      </c>
      <c r="C473" s="338" t="str">
        <f>'２斷絲.IAD.效率'!C473</f>
        <v>2F29J2</v>
      </c>
      <c r="D473" s="338">
        <f>'２斷絲.IAD.效率'!D473</f>
        <v>0</v>
      </c>
      <c r="E473" s="349">
        <f>'２斷絲.IAD.效率'!J473</f>
        <v>4</v>
      </c>
      <c r="F473" s="349">
        <f>'２斷絲.IAD.效率'!K473</f>
        <v>0</v>
      </c>
      <c r="G473" s="349">
        <f>'２斷絲.IAD.效率'!L473</f>
        <v>1578</v>
      </c>
      <c r="H473" s="349">
        <f>'２斷絲.IAD.效率'!M473</f>
        <v>0</v>
      </c>
      <c r="I473" s="349">
        <f>'２斷絲.IAD.效率'!N473</f>
        <v>4</v>
      </c>
      <c r="J473" s="349">
        <f>'２斷絲.IAD.效率'!O473</f>
        <v>0</v>
      </c>
      <c r="K473" s="349">
        <f>'２斷絲.IAD.效率'!P473</f>
        <v>1910</v>
      </c>
      <c r="L473" s="349">
        <f>'２斷絲.IAD.效率'!Q473</f>
        <v>0</v>
      </c>
      <c r="M473" s="349">
        <f>'２斷絲.IAD.效率'!R473</f>
        <v>20</v>
      </c>
      <c r="N473" s="349">
        <f>'２斷絲.IAD.效率'!S473</f>
        <v>0</v>
      </c>
      <c r="O473" s="349">
        <f>'２斷絲.IAD.效率'!T473</f>
        <v>2093</v>
      </c>
      <c r="P473" s="349">
        <f>'２斷絲.IAD.效率'!U473</f>
        <v>0</v>
      </c>
      <c r="Q473" s="349">
        <f>'２斷絲.IAD.效率'!V473</f>
        <v>10</v>
      </c>
      <c r="R473" s="349">
        <f>'２斷絲.IAD.效率'!W473</f>
        <v>0</v>
      </c>
      <c r="S473" s="349">
        <f>'２斷絲.IAD.效率'!X473</f>
        <v>2999</v>
      </c>
      <c r="T473" s="349">
        <f>'２斷絲.IAD.效率'!Y473</f>
        <v>0</v>
      </c>
      <c r="U473" s="345" t="str">
        <f>IF(ISNA(VLOOKUP('２斷絲.IAD.效率'!C473,條件!$A$1:$J$1011,10,0)),"",(VLOOKUP('２斷絲.IAD.效率'!C473,條件!$A$1:$J$1011,10,0)))</f>
        <v>高壓</v>
      </c>
      <c r="V473" s="346" t="str">
        <f>IF(ISNA(VLOOKUP(C473,條件!$A$1:$J$1011,8,0)),"",(VLOOKUP(C473,條件!$A$1:$J$1011,8,0)))</f>
        <v>P203</v>
      </c>
      <c r="W473" s="346">
        <f>IF(ISNA(VLOOKUP(V473,清單!$AG$1:$AH$19,2,1)),"",(VLOOKUP(V473,清單!$AG$1:$AH$19,2,1)))</f>
        <v>0.91100000000000003</v>
      </c>
      <c r="X473" s="346">
        <f>IF(ISNA(VLOOKUP(C473,條件!$A$1:$J$1011,9,0)),"",(VLOOKUP(C473,條件!$A$1:$J$1011,9,0)))</f>
        <v>0.9</v>
      </c>
      <c r="Y473" s="346">
        <v>24</v>
      </c>
      <c r="Z473" s="346">
        <v>216</v>
      </c>
      <c r="AA473" s="346">
        <f t="shared" si="30"/>
        <v>1.9</v>
      </c>
      <c r="AB473" s="350">
        <f t="shared" si="31"/>
        <v>8972.9856</v>
      </c>
    </row>
    <row r="474" spans="1:28">
      <c r="A474" s="348">
        <f>'２斷絲.IAD.效率'!A474</f>
        <v>46154</v>
      </c>
      <c r="B474" s="338" t="str">
        <f>'２斷絲.IAD.效率'!B474</f>
        <v>S01</v>
      </c>
      <c r="C474" s="338" t="str">
        <f>'２斷絲.IAD.效率'!C474</f>
        <v>2F43Q2</v>
      </c>
      <c r="D474" s="338">
        <f>'２斷絲.IAD.效率'!D474</f>
        <v>0</v>
      </c>
      <c r="E474" s="349">
        <f>'２斷絲.IAD.效率'!J474</f>
        <v>16</v>
      </c>
      <c r="F474" s="349">
        <f>'２斷絲.IAD.效率'!K474</f>
        <v>0</v>
      </c>
      <c r="G474" s="349">
        <f>'２斷絲.IAD.效率'!L474</f>
        <v>1578</v>
      </c>
      <c r="H474" s="349">
        <f>'２斷絲.IAD.效率'!M474</f>
        <v>0</v>
      </c>
      <c r="I474" s="349">
        <f>'２斷絲.IAD.效率'!N474</f>
        <v>8</v>
      </c>
      <c r="J474" s="349">
        <f>'２斷絲.IAD.效率'!O474</f>
        <v>0</v>
      </c>
      <c r="K474" s="349">
        <f>'２斷絲.IAD.效率'!P474</f>
        <v>1910</v>
      </c>
      <c r="L474" s="349">
        <f>'２斷絲.IAD.效率'!Q474</f>
        <v>0</v>
      </c>
      <c r="M474" s="349">
        <f>'２斷絲.IAD.效率'!R474</f>
        <v>16</v>
      </c>
      <c r="N474" s="349">
        <f>'２斷絲.IAD.效率'!S474</f>
        <v>0</v>
      </c>
      <c r="O474" s="349">
        <f>'２斷絲.IAD.效率'!T474</f>
        <v>2093</v>
      </c>
      <c r="P474" s="349">
        <f>'２斷絲.IAD.效率'!U474</f>
        <v>0</v>
      </c>
      <c r="Q474" s="349">
        <f>'２斷絲.IAD.效率'!V474</f>
        <v>8</v>
      </c>
      <c r="R474" s="349">
        <f>'２斷絲.IAD.效率'!W474</f>
        <v>2</v>
      </c>
      <c r="S474" s="349">
        <f>'２斷絲.IAD.效率'!X474</f>
        <v>2999</v>
      </c>
      <c r="T474" s="349">
        <f>'２斷絲.IAD.效率'!Y474</f>
        <v>0</v>
      </c>
      <c r="U474" s="345"/>
      <c r="V474" s="346" t="str">
        <f>IF(ISNA(VLOOKUP(C474,條件!$A$1:$J$1011,8,0)),"",(VLOOKUP(C474,條件!$A$1:$J$1011,8,0)))</f>
        <v>P203</v>
      </c>
      <c r="W474" s="346">
        <f>IF(ISNA(VLOOKUP(V474,清單!$AG$1:$AH$19,2,1)),"",(VLOOKUP(V474,清單!$AG$1:$AH$19,2,1)))</f>
        <v>0.91100000000000003</v>
      </c>
      <c r="X474" s="346">
        <f>IF(ISNA(VLOOKUP(C474,條件!$A$1:$J$1011,9,0)),"",(VLOOKUP(C474,條件!$A$1:$J$1011,9,0)))</f>
        <v>1.3</v>
      </c>
      <c r="Y474" s="346">
        <v>24</v>
      </c>
      <c r="Z474" s="346">
        <v>216</v>
      </c>
      <c r="AA474" s="346">
        <f t="shared" si="30"/>
        <v>2.2999999999999998</v>
      </c>
      <c r="AB474" s="350">
        <f t="shared" si="31"/>
        <v>10862.035199999998</v>
      </c>
    </row>
    <row r="475" spans="1:28">
      <c r="A475" s="348">
        <f>'２斷絲.IAD.效率'!A475</f>
        <v>46154</v>
      </c>
      <c r="B475" s="338" t="str">
        <f>'２斷絲.IAD.效率'!B475</f>
        <v>S02</v>
      </c>
      <c r="C475" s="338" t="str">
        <f>'２斷絲.IAD.效率'!C475</f>
        <v>絲開發</v>
      </c>
      <c r="D475" s="338">
        <f>'２斷絲.IAD.效率'!D475</f>
        <v>0</v>
      </c>
      <c r="E475" s="349">
        <f>'２斷絲.IAD.效率'!J475</f>
        <v>0</v>
      </c>
      <c r="F475" s="349">
        <f>'２斷絲.IAD.效率'!K475</f>
        <v>0</v>
      </c>
      <c r="G475" s="349" t="str">
        <f>'２斷絲.IAD.效率'!L475</f>
        <v>絲開發</v>
      </c>
      <c r="H475" s="349">
        <f>'２斷絲.IAD.效率'!M475</f>
        <v>0</v>
      </c>
      <c r="I475" s="349">
        <f>'２斷絲.IAD.效率'!N475</f>
        <v>0</v>
      </c>
      <c r="J475" s="349">
        <f>'２斷絲.IAD.效率'!O475</f>
        <v>0</v>
      </c>
      <c r="K475" s="349" t="str">
        <f>'２斷絲.IAD.效率'!P475</f>
        <v>絲開發</v>
      </c>
      <c r="L475" s="349">
        <f>'２斷絲.IAD.效率'!Q475</f>
        <v>0</v>
      </c>
      <c r="M475" s="349">
        <f>'２斷絲.IAD.效率'!R475</f>
        <v>0</v>
      </c>
      <c r="N475" s="349">
        <f>'２斷絲.IAD.效率'!S475</f>
        <v>0</v>
      </c>
      <c r="O475" s="349" t="str">
        <f>'２斷絲.IAD.效率'!T475</f>
        <v>絲開發</v>
      </c>
      <c r="P475" s="349">
        <f>'２斷絲.IAD.效率'!U475</f>
        <v>0</v>
      </c>
      <c r="Q475" s="349">
        <f>'２斷絲.IAD.效率'!V475</f>
        <v>0</v>
      </c>
      <c r="R475" s="349">
        <f>'２斷絲.IAD.效率'!W475</f>
        <v>0</v>
      </c>
      <c r="S475" s="349" t="str">
        <f>'２斷絲.IAD.效率'!X475</f>
        <v>絲開發</v>
      </c>
      <c r="T475" s="349">
        <f>'２斷絲.IAD.效率'!Y475</f>
        <v>0</v>
      </c>
      <c r="U475" s="345" t="str">
        <f>IF(ISNA(VLOOKUP('２斷絲.IAD.效率'!C475,條件!$A$1:$J$1011,10,0)),"",(VLOOKUP('２斷絲.IAD.效率'!C475,條件!$A$1:$J$1011,10,0)))</f>
        <v/>
      </c>
      <c r="V475" s="346" t="str">
        <f>IF(ISNA(VLOOKUP(C475,條件!$A$1:$J$1011,8,0)),"",(VLOOKUP(C475,條件!$A$1:$J$1011,8,0)))</f>
        <v/>
      </c>
      <c r="W475" s="346" t="str">
        <f>IF(ISNA(VLOOKUP(V475,清單!$AG$1:$AH$19,2,1)),"",(VLOOKUP(V475,清單!$AG$1:$AH$19,2,1)))</f>
        <v/>
      </c>
      <c r="X475" s="346" t="str">
        <f>IF(ISNA(VLOOKUP(C475,條件!$A$1:$J$1011,9,0)),"",(VLOOKUP(C475,條件!$A$1:$J$1011,9,0)))</f>
        <v/>
      </c>
      <c r="Y475" s="346">
        <v>24</v>
      </c>
      <c r="Z475" s="346">
        <v>216</v>
      </c>
      <c r="AA475" s="346" t="str">
        <f t="shared" si="30"/>
        <v/>
      </c>
      <c r="AB475" s="350" t="str">
        <f t="shared" si="31"/>
        <v/>
      </c>
    </row>
    <row r="476" spans="1:28">
      <c r="A476" s="348">
        <f>'２斷絲.IAD.效率'!A476</f>
        <v>46154</v>
      </c>
      <c r="B476" s="338" t="str">
        <f>'２斷絲.IAD.效率'!B476</f>
        <v>M01</v>
      </c>
      <c r="C476" s="338" t="str">
        <f>'２斷絲.IAD.效率'!C476</f>
        <v>封存</v>
      </c>
      <c r="D476" s="338">
        <f>'２斷絲.IAD.效率'!D476</f>
        <v>0</v>
      </c>
      <c r="E476" s="349">
        <f>'２斷絲.IAD.效率'!J476</f>
        <v>0</v>
      </c>
      <c r="F476" s="349">
        <f>'２斷絲.IAD.效率'!K476</f>
        <v>0</v>
      </c>
      <c r="G476" s="349" t="str">
        <f>'２斷絲.IAD.效率'!L476</f>
        <v>停機</v>
      </c>
      <c r="H476" s="349">
        <f>'２斷絲.IAD.效率'!M476</f>
        <v>0</v>
      </c>
      <c r="I476" s="349">
        <f>'２斷絲.IAD.效率'!N476</f>
        <v>0</v>
      </c>
      <c r="J476" s="349">
        <f>'２斷絲.IAD.效率'!O476</f>
        <v>0</v>
      </c>
      <c r="K476" s="349" t="str">
        <f>'２斷絲.IAD.效率'!P476</f>
        <v>停機</v>
      </c>
      <c r="L476" s="349">
        <f>'２斷絲.IAD.效率'!Q476</f>
        <v>0</v>
      </c>
      <c r="M476" s="349">
        <f>'２斷絲.IAD.效率'!R476</f>
        <v>0</v>
      </c>
      <c r="N476" s="349">
        <f>'２斷絲.IAD.效率'!S476</f>
        <v>0</v>
      </c>
      <c r="O476" s="349" t="str">
        <f>'２斷絲.IAD.效率'!T476</f>
        <v>停機</v>
      </c>
      <c r="P476" s="349">
        <f>'２斷絲.IAD.效率'!U476</f>
        <v>0</v>
      </c>
      <c r="Q476" s="349">
        <f>'２斷絲.IAD.效率'!V476</f>
        <v>0</v>
      </c>
      <c r="R476" s="349">
        <f>'２斷絲.IAD.效率'!W476</f>
        <v>0</v>
      </c>
      <c r="S476" s="349" t="str">
        <f>'２斷絲.IAD.效率'!X476</f>
        <v>停機</v>
      </c>
      <c r="T476" s="349">
        <f>'２斷絲.IAD.效率'!Y476</f>
        <v>0</v>
      </c>
      <c r="U476" s="345" t="str">
        <f>IF(ISNA(VLOOKUP('２斷絲.IAD.效率'!C476,條件!$A$1:$J$1011,10,0)),"",(VLOOKUP('２斷絲.IAD.效率'!C476,條件!$A$1:$J$1011,10,0)))</f>
        <v/>
      </c>
      <c r="V476" s="346" t="str">
        <f>IF(ISNA(VLOOKUP(C476,條件!$A$1:$J$1011,8,0)),"",(VLOOKUP(C476,條件!$A$1:$J$1011,8,0)))</f>
        <v/>
      </c>
      <c r="W476" s="346" t="str">
        <f>IF(ISNA(VLOOKUP(V476,清單!$AG$1:$AH$19,2,1)),"",(VLOOKUP(V476,清單!$AG$1:$AH$19,2,1)))</f>
        <v/>
      </c>
      <c r="X476" s="346" t="str">
        <f>IF(ISNA(VLOOKUP(C476,條件!$A$1:$J$1011,9,0)),"",(VLOOKUP(C476,條件!$A$1:$J$1011,9,0)))</f>
        <v/>
      </c>
      <c r="Y476" s="346">
        <v>24</v>
      </c>
      <c r="Z476" s="346">
        <v>216</v>
      </c>
      <c r="AA476" s="346" t="str">
        <f t="shared" si="30"/>
        <v/>
      </c>
      <c r="AB476" s="350" t="str">
        <f t="shared" si="31"/>
        <v/>
      </c>
    </row>
    <row r="477" spans="1:28">
      <c r="A477" s="348">
        <f>'２斷絲.IAD.效率'!A477</f>
        <v>46154</v>
      </c>
      <c r="B477" s="338" t="str">
        <f>'２斷絲.IAD.效率'!B477</f>
        <v>M02</v>
      </c>
      <c r="C477" s="338" t="str">
        <f>'２斷絲.IAD.效率'!C477</f>
        <v>封存</v>
      </c>
      <c r="D477" s="338">
        <f>'２斷絲.IAD.效率'!D477</f>
        <v>0</v>
      </c>
      <c r="E477" s="349">
        <f>'２斷絲.IAD.效率'!J477</f>
        <v>0</v>
      </c>
      <c r="F477" s="349">
        <f>'２斷絲.IAD.效率'!K477</f>
        <v>0</v>
      </c>
      <c r="G477" s="349" t="str">
        <f>'２斷絲.IAD.效率'!L477</f>
        <v>停機</v>
      </c>
      <c r="H477" s="349">
        <f>'２斷絲.IAD.效率'!M477</f>
        <v>0</v>
      </c>
      <c r="I477" s="349">
        <f>'２斷絲.IAD.效率'!N477</f>
        <v>0</v>
      </c>
      <c r="J477" s="349">
        <f>'２斷絲.IAD.效率'!O477</f>
        <v>0</v>
      </c>
      <c r="K477" s="349" t="str">
        <f>'２斷絲.IAD.效率'!P477</f>
        <v>停機</v>
      </c>
      <c r="L477" s="349">
        <f>'２斷絲.IAD.效率'!Q477</f>
        <v>0</v>
      </c>
      <c r="M477" s="349">
        <f>'２斷絲.IAD.效率'!R477</f>
        <v>0</v>
      </c>
      <c r="N477" s="349">
        <f>'２斷絲.IAD.效率'!S477</f>
        <v>0</v>
      </c>
      <c r="O477" s="349" t="str">
        <f>'２斷絲.IAD.效率'!T477</f>
        <v>停機</v>
      </c>
      <c r="P477" s="349">
        <f>'２斷絲.IAD.效率'!U477</f>
        <v>0</v>
      </c>
      <c r="Q477" s="349">
        <f>'２斷絲.IAD.效率'!V477</f>
        <v>0</v>
      </c>
      <c r="R477" s="349">
        <f>'２斷絲.IAD.效率'!W477</f>
        <v>0</v>
      </c>
      <c r="S477" s="349" t="str">
        <f>'２斷絲.IAD.效率'!X477</f>
        <v>停機</v>
      </c>
      <c r="T477" s="349">
        <f>'２斷絲.IAD.效率'!Y477</f>
        <v>0</v>
      </c>
      <c r="U477" s="345" t="str">
        <f>IF(ISNA(VLOOKUP('２斷絲.IAD.效率'!C477,條件!$A$1:$J$1011,10,0)),"",(VLOOKUP('２斷絲.IAD.效率'!C477,條件!$A$1:$J$1011,10,0)))</f>
        <v/>
      </c>
      <c r="V477" s="346" t="str">
        <f>IF(ISNA(VLOOKUP(C477,條件!$A$1:$J$1011,8,0)),"",(VLOOKUP(C477,條件!$A$1:$J$1011,8,0)))</f>
        <v/>
      </c>
      <c r="W477" s="346" t="str">
        <f>IF(ISNA(VLOOKUP(V477,清單!$AG$1:$AH$19,2,1)),"",(VLOOKUP(V477,清單!$AG$1:$AH$19,2,1)))</f>
        <v/>
      </c>
      <c r="X477" s="346" t="str">
        <f>IF(ISNA(VLOOKUP(C477,條件!$A$1:$J$1011,9,0)),"",(VLOOKUP(C477,條件!$A$1:$J$1011,9,0)))</f>
        <v/>
      </c>
      <c r="Y477" s="346">
        <v>24</v>
      </c>
      <c r="Z477" s="346">
        <v>216</v>
      </c>
      <c r="AA477" s="346" t="str">
        <f t="shared" si="30"/>
        <v/>
      </c>
      <c r="AB477" s="350" t="str">
        <f t="shared" si="31"/>
        <v/>
      </c>
    </row>
    <row r="478" spans="1:28">
      <c r="A478" s="348">
        <f>'２斷絲.IAD.效率'!A478</f>
        <v>46154</v>
      </c>
      <c r="B478" s="338" t="str">
        <f>'２斷絲.IAD.效率'!B478</f>
        <v>M03</v>
      </c>
      <c r="C478" s="338" t="str">
        <f>'２斷絲.IAD.效率'!C478</f>
        <v>封存</v>
      </c>
      <c r="D478" s="338">
        <f>'２斷絲.IAD.效率'!D478</f>
        <v>0</v>
      </c>
      <c r="E478" s="349">
        <f>'２斷絲.IAD.效率'!J478</f>
        <v>0</v>
      </c>
      <c r="F478" s="349">
        <f>'２斷絲.IAD.效率'!K478</f>
        <v>0</v>
      </c>
      <c r="G478" s="349" t="str">
        <f>'２斷絲.IAD.效率'!L478</f>
        <v>停機</v>
      </c>
      <c r="H478" s="349">
        <f>'２斷絲.IAD.效率'!M478</f>
        <v>0</v>
      </c>
      <c r="I478" s="349">
        <f>'２斷絲.IAD.效率'!N478</f>
        <v>0</v>
      </c>
      <c r="J478" s="349">
        <f>'２斷絲.IAD.效率'!O478</f>
        <v>0</v>
      </c>
      <c r="K478" s="349" t="str">
        <f>'２斷絲.IAD.效率'!P478</f>
        <v>停機</v>
      </c>
      <c r="L478" s="349">
        <f>'２斷絲.IAD.效率'!Q478</f>
        <v>0</v>
      </c>
      <c r="M478" s="349">
        <f>'２斷絲.IAD.效率'!R478</f>
        <v>0</v>
      </c>
      <c r="N478" s="349">
        <f>'２斷絲.IAD.效率'!S478</f>
        <v>0</v>
      </c>
      <c r="O478" s="349" t="str">
        <f>'２斷絲.IAD.效率'!T478</f>
        <v>停機</v>
      </c>
      <c r="P478" s="349">
        <f>'２斷絲.IAD.效率'!U478</f>
        <v>0</v>
      </c>
      <c r="Q478" s="349">
        <f>'２斷絲.IAD.效率'!V478</f>
        <v>0</v>
      </c>
      <c r="R478" s="349">
        <f>'２斷絲.IAD.效率'!W478</f>
        <v>0</v>
      </c>
      <c r="S478" s="349" t="str">
        <f>'２斷絲.IAD.效率'!X478</f>
        <v>停機</v>
      </c>
      <c r="T478" s="349">
        <f>'２斷絲.IAD.效率'!Y478</f>
        <v>0</v>
      </c>
      <c r="U478" s="345" t="str">
        <f>IF(ISNA(VLOOKUP('２斷絲.IAD.效率'!C478,條件!$A$1:$J$1011,10,0)),"",(VLOOKUP('２斷絲.IAD.效率'!C478,條件!$A$1:$J$1011,10,0)))</f>
        <v/>
      </c>
      <c r="V478" s="346" t="str">
        <f>IF(ISNA(VLOOKUP(C478,條件!$A$1:$J$1011,8,0)),"",(VLOOKUP(C478,條件!$A$1:$J$1011,8,0)))</f>
        <v/>
      </c>
      <c r="W478" s="346" t="str">
        <f>IF(ISNA(VLOOKUP(V478,清單!$AG$1:$AH$19,2,1)),"",(VLOOKUP(V478,清單!$AG$1:$AH$19,2,1)))</f>
        <v/>
      </c>
      <c r="X478" s="346" t="str">
        <f>IF(ISNA(VLOOKUP(C478,條件!$A$1:$J$1011,9,0)),"",(VLOOKUP(C478,條件!$A$1:$J$1011,9,0)))</f>
        <v/>
      </c>
      <c r="Y478" s="346">
        <v>24</v>
      </c>
      <c r="Z478" s="346">
        <v>216</v>
      </c>
      <c r="AA478" s="346" t="str">
        <f t="shared" si="30"/>
        <v/>
      </c>
      <c r="AB478" s="350" t="str">
        <f t="shared" si="31"/>
        <v/>
      </c>
    </row>
    <row r="479" spans="1:28">
      <c r="A479" s="348">
        <f>'２斷絲.IAD.效率'!A479</f>
        <v>46154</v>
      </c>
      <c r="B479" s="338" t="str">
        <f>'２斷絲.IAD.效率'!B479</f>
        <v>M04</v>
      </c>
      <c r="C479" s="338" t="str">
        <f>'２斷絲.IAD.效率'!C479</f>
        <v>封存</v>
      </c>
      <c r="D479" s="338">
        <f>'２斷絲.IAD.效率'!D479</f>
        <v>0</v>
      </c>
      <c r="E479" s="349">
        <f>'２斷絲.IAD.效率'!J479</f>
        <v>0</v>
      </c>
      <c r="F479" s="349">
        <f>'２斷絲.IAD.效率'!K479</f>
        <v>0</v>
      </c>
      <c r="G479" s="349" t="str">
        <f>'２斷絲.IAD.效率'!L479</f>
        <v>停機</v>
      </c>
      <c r="H479" s="349">
        <f>'２斷絲.IAD.效率'!M479</f>
        <v>0</v>
      </c>
      <c r="I479" s="349">
        <f>'２斷絲.IAD.效率'!N479</f>
        <v>0</v>
      </c>
      <c r="J479" s="349">
        <f>'２斷絲.IAD.效率'!O479</f>
        <v>0</v>
      </c>
      <c r="K479" s="349" t="str">
        <f>'２斷絲.IAD.效率'!P479</f>
        <v>停機</v>
      </c>
      <c r="L479" s="349">
        <f>'２斷絲.IAD.效率'!Q479</f>
        <v>0</v>
      </c>
      <c r="M479" s="349">
        <f>'２斷絲.IAD.效率'!R479</f>
        <v>0</v>
      </c>
      <c r="N479" s="349">
        <f>'２斷絲.IAD.效率'!S479</f>
        <v>0</v>
      </c>
      <c r="O479" s="349" t="str">
        <f>'２斷絲.IAD.效率'!T479</f>
        <v>停機</v>
      </c>
      <c r="P479" s="349">
        <f>'２斷絲.IAD.效率'!U479</f>
        <v>0</v>
      </c>
      <c r="Q479" s="349">
        <f>'２斷絲.IAD.效率'!V479</f>
        <v>0</v>
      </c>
      <c r="R479" s="349">
        <f>'２斷絲.IAD.效率'!W479</f>
        <v>0</v>
      </c>
      <c r="S479" s="349" t="str">
        <f>'２斷絲.IAD.效率'!X479</f>
        <v>停機</v>
      </c>
      <c r="T479" s="349">
        <f>'２斷絲.IAD.效率'!Y479</f>
        <v>0</v>
      </c>
      <c r="U479" s="345" t="str">
        <f>IF(ISNA(VLOOKUP('２斷絲.IAD.效率'!C479,條件!$A$1:$J$1011,10,0)),"",(VLOOKUP('２斷絲.IAD.效率'!C479,條件!$A$1:$J$1011,10,0)))</f>
        <v/>
      </c>
      <c r="V479" s="346" t="str">
        <f>IF(ISNA(VLOOKUP(C479,條件!$A$1:$J$1011,8,0)),"",(VLOOKUP(C479,條件!$A$1:$J$1011,8,0)))</f>
        <v/>
      </c>
      <c r="W479" s="346" t="str">
        <f>IF(ISNA(VLOOKUP(V479,清單!$AG$1:$AH$19,2,1)),"",(VLOOKUP(V479,清單!$AG$1:$AH$19,2,1)))</f>
        <v/>
      </c>
      <c r="X479" s="346" t="str">
        <f>IF(ISNA(VLOOKUP(C479,條件!$A$1:$J$1011,9,0)),"",(VLOOKUP(C479,條件!$A$1:$J$1011,9,0)))</f>
        <v/>
      </c>
      <c r="Y479" s="346">
        <v>24</v>
      </c>
      <c r="Z479" s="346">
        <v>216</v>
      </c>
      <c r="AA479" s="346" t="str">
        <f t="shared" si="30"/>
        <v/>
      </c>
      <c r="AB479" s="350" t="str">
        <f t="shared" si="31"/>
        <v/>
      </c>
    </row>
    <row r="480" spans="1:28">
      <c r="A480" s="348">
        <f>'２斷絲.IAD.效率'!A480</f>
        <v>46154</v>
      </c>
      <c r="B480" s="338" t="str">
        <f>'２斷絲.IAD.效率'!B480</f>
        <v>M05</v>
      </c>
      <c r="C480" s="338" t="str">
        <f>'２斷絲.IAD.效率'!C480</f>
        <v>封存</v>
      </c>
      <c r="D480" s="338">
        <f>'２斷絲.IAD.效率'!D480</f>
        <v>0</v>
      </c>
      <c r="E480" s="349">
        <f>'２斷絲.IAD.效率'!J480</f>
        <v>0</v>
      </c>
      <c r="F480" s="349">
        <f>'２斷絲.IAD.效率'!K480</f>
        <v>0</v>
      </c>
      <c r="G480" s="349" t="str">
        <f>'２斷絲.IAD.效率'!L480</f>
        <v>停機</v>
      </c>
      <c r="H480" s="349">
        <f>'２斷絲.IAD.效率'!M480</f>
        <v>0</v>
      </c>
      <c r="I480" s="349">
        <f>'２斷絲.IAD.效率'!N480</f>
        <v>0</v>
      </c>
      <c r="J480" s="349">
        <f>'２斷絲.IAD.效率'!O480</f>
        <v>0</v>
      </c>
      <c r="K480" s="349" t="str">
        <f>'２斷絲.IAD.效率'!P480</f>
        <v>停機</v>
      </c>
      <c r="L480" s="349">
        <f>'２斷絲.IAD.效率'!Q480</f>
        <v>0</v>
      </c>
      <c r="M480" s="349">
        <f>'２斷絲.IAD.效率'!R480</f>
        <v>0</v>
      </c>
      <c r="N480" s="349">
        <f>'２斷絲.IAD.效率'!S480</f>
        <v>0</v>
      </c>
      <c r="O480" s="349" t="str">
        <f>'２斷絲.IAD.效率'!T480</f>
        <v>停機</v>
      </c>
      <c r="P480" s="349">
        <f>'２斷絲.IAD.效率'!U480</f>
        <v>0</v>
      </c>
      <c r="Q480" s="349">
        <f>'２斷絲.IAD.效率'!V480</f>
        <v>0</v>
      </c>
      <c r="R480" s="349">
        <f>'２斷絲.IAD.效率'!W480</f>
        <v>0</v>
      </c>
      <c r="S480" s="349" t="str">
        <f>'２斷絲.IAD.效率'!X480</f>
        <v>停機</v>
      </c>
      <c r="T480" s="349">
        <f>'２斷絲.IAD.效率'!Y480</f>
        <v>0</v>
      </c>
      <c r="U480" s="345" t="str">
        <f>IF(ISNA(VLOOKUP('２斷絲.IAD.效率'!C480,條件!$A$1:$J$1011,10,0)),"",(VLOOKUP('２斷絲.IAD.效率'!C480,條件!$A$1:$J$1011,10,0)))</f>
        <v/>
      </c>
      <c r="V480" s="346" t="str">
        <f>IF(ISNA(VLOOKUP(C480,條件!$A$1:$J$1011,8,0)),"",(VLOOKUP(C480,條件!$A$1:$J$1011,8,0)))</f>
        <v/>
      </c>
      <c r="W480" s="346" t="str">
        <f>IF(ISNA(VLOOKUP(V480,清單!$AG$1:$AH$19,2,1)),"",(VLOOKUP(V480,清單!$AG$1:$AH$19,2,1)))</f>
        <v/>
      </c>
      <c r="X480" s="346" t="str">
        <f>IF(ISNA(VLOOKUP(C480,條件!$A$1:$J$1011,9,0)),"",(VLOOKUP(C480,條件!$A$1:$J$1011,9,0)))</f>
        <v/>
      </c>
      <c r="Y480" s="346">
        <v>24</v>
      </c>
      <c r="Z480" s="346">
        <v>216</v>
      </c>
      <c r="AA480" s="346" t="str">
        <f t="shared" si="30"/>
        <v/>
      </c>
      <c r="AB480" s="350" t="str">
        <f t="shared" si="31"/>
        <v/>
      </c>
    </row>
    <row r="481" spans="1:28">
      <c r="A481" s="348">
        <f>'２斷絲.IAD.效率'!A481</f>
        <v>46154</v>
      </c>
      <c r="B481" s="338" t="str">
        <f>'２斷絲.IAD.效率'!B481</f>
        <v>M06</v>
      </c>
      <c r="C481" s="338" t="str">
        <f>'２斷絲.IAD.效率'!C481</f>
        <v>封存</v>
      </c>
      <c r="D481" s="338">
        <f>'２斷絲.IAD.效率'!D481</f>
        <v>0</v>
      </c>
      <c r="E481" s="349">
        <f>'２斷絲.IAD.效率'!J481</f>
        <v>0</v>
      </c>
      <c r="F481" s="349">
        <f>'２斷絲.IAD.效率'!K481</f>
        <v>0</v>
      </c>
      <c r="G481" s="349" t="str">
        <f>'２斷絲.IAD.效率'!L481</f>
        <v>停機</v>
      </c>
      <c r="H481" s="349">
        <f>'２斷絲.IAD.效率'!M481</f>
        <v>0</v>
      </c>
      <c r="I481" s="349">
        <f>'２斷絲.IAD.效率'!N481</f>
        <v>0</v>
      </c>
      <c r="J481" s="349">
        <f>'２斷絲.IAD.效率'!O481</f>
        <v>0</v>
      </c>
      <c r="K481" s="349" t="str">
        <f>'２斷絲.IAD.效率'!P481</f>
        <v>停機</v>
      </c>
      <c r="L481" s="349">
        <f>'２斷絲.IAD.效率'!Q481</f>
        <v>0</v>
      </c>
      <c r="M481" s="349">
        <f>'２斷絲.IAD.效率'!R481</f>
        <v>0</v>
      </c>
      <c r="N481" s="349">
        <f>'２斷絲.IAD.效率'!S481</f>
        <v>0</v>
      </c>
      <c r="O481" s="349" t="str">
        <f>'２斷絲.IAD.效率'!T481</f>
        <v>停機</v>
      </c>
      <c r="P481" s="349">
        <f>'２斷絲.IAD.效率'!U481</f>
        <v>0</v>
      </c>
      <c r="Q481" s="349">
        <f>'２斷絲.IAD.效率'!V481</f>
        <v>0</v>
      </c>
      <c r="R481" s="349">
        <f>'２斷絲.IAD.效率'!W481</f>
        <v>0</v>
      </c>
      <c r="S481" s="349" t="str">
        <f>'２斷絲.IAD.效率'!X481</f>
        <v>停機</v>
      </c>
      <c r="T481" s="349">
        <f>'２斷絲.IAD.效率'!Y481</f>
        <v>0</v>
      </c>
      <c r="U481" s="345" t="str">
        <f>IF(ISNA(VLOOKUP('２斷絲.IAD.效率'!C481,條件!$A$1:$J$1011,10,0)),"",(VLOOKUP('２斷絲.IAD.效率'!C481,條件!$A$1:$J$1011,10,0)))</f>
        <v/>
      </c>
      <c r="V481" s="346" t="str">
        <f>IF(ISNA(VLOOKUP(C481,條件!$A$1:$J$1011,8,0)),"",(VLOOKUP(C481,條件!$A$1:$J$1011,8,0)))</f>
        <v/>
      </c>
      <c r="W481" s="346" t="str">
        <f>IF(ISNA(VLOOKUP(V481,清單!$AG$1:$AH$19,2,1)),"",(VLOOKUP(V481,清單!$AG$1:$AH$19,2,1)))</f>
        <v/>
      </c>
      <c r="X481" s="346" t="str">
        <f>IF(ISNA(VLOOKUP(C481,條件!$A$1:$J$1011,9,0)),"",(VLOOKUP(C481,條件!$A$1:$J$1011,9,0)))</f>
        <v/>
      </c>
      <c r="Y481" s="346">
        <v>24</v>
      </c>
      <c r="Z481" s="346">
        <v>216</v>
      </c>
      <c r="AA481" s="346" t="str">
        <f t="shared" si="30"/>
        <v/>
      </c>
      <c r="AB481" s="350" t="str">
        <f t="shared" si="31"/>
        <v/>
      </c>
    </row>
    <row r="482" spans="1:28">
      <c r="A482" s="348">
        <f>'２斷絲.IAD.效率'!A482</f>
        <v>46154</v>
      </c>
      <c r="B482" s="338" t="str">
        <f>'２斷絲.IAD.效率'!B482</f>
        <v>M07</v>
      </c>
      <c r="C482" s="338" t="str">
        <f>'２斷絲.IAD.效率'!C482</f>
        <v>封存</v>
      </c>
      <c r="D482" s="338">
        <f>'２斷絲.IAD.效率'!D482</f>
        <v>0</v>
      </c>
      <c r="E482" s="349">
        <f>'２斷絲.IAD.效率'!J482</f>
        <v>0</v>
      </c>
      <c r="F482" s="349">
        <f>'２斷絲.IAD.效率'!K482</f>
        <v>0</v>
      </c>
      <c r="G482" s="349" t="str">
        <f>'２斷絲.IAD.效率'!L482</f>
        <v>停機</v>
      </c>
      <c r="H482" s="349">
        <f>'２斷絲.IAD.效率'!M482</f>
        <v>0</v>
      </c>
      <c r="I482" s="349">
        <f>'２斷絲.IAD.效率'!N482</f>
        <v>0</v>
      </c>
      <c r="J482" s="349">
        <f>'２斷絲.IAD.效率'!O482</f>
        <v>0</v>
      </c>
      <c r="K482" s="349" t="str">
        <f>'２斷絲.IAD.效率'!P482</f>
        <v>停機</v>
      </c>
      <c r="L482" s="349">
        <f>'２斷絲.IAD.效率'!Q482</f>
        <v>0</v>
      </c>
      <c r="M482" s="349">
        <f>'２斷絲.IAD.效率'!R482</f>
        <v>0</v>
      </c>
      <c r="N482" s="349">
        <f>'２斷絲.IAD.效率'!S482</f>
        <v>0</v>
      </c>
      <c r="O482" s="349" t="str">
        <f>'２斷絲.IAD.效率'!T482</f>
        <v>停機</v>
      </c>
      <c r="P482" s="349">
        <f>'２斷絲.IAD.效率'!U482</f>
        <v>0</v>
      </c>
      <c r="Q482" s="349">
        <f>'２斷絲.IAD.效率'!V482</f>
        <v>0</v>
      </c>
      <c r="R482" s="349">
        <f>'２斷絲.IAD.效率'!W482</f>
        <v>0</v>
      </c>
      <c r="S482" s="349" t="str">
        <f>'２斷絲.IAD.效率'!X482</f>
        <v>停機</v>
      </c>
      <c r="T482" s="349">
        <f>'２斷絲.IAD.效率'!Y482</f>
        <v>0</v>
      </c>
      <c r="U482" s="345" t="str">
        <f>IF(ISNA(VLOOKUP('２斷絲.IAD.效率'!C482,條件!$A$1:$J$1011,10,0)),"",(VLOOKUP('２斷絲.IAD.效率'!C482,條件!$A$1:$J$1011,10,0)))</f>
        <v/>
      </c>
      <c r="V482" s="346" t="str">
        <f>IF(ISNA(VLOOKUP(C482,條件!$A$1:$J$1011,8,0)),"",(VLOOKUP(C482,條件!$A$1:$J$1011,8,0)))</f>
        <v/>
      </c>
      <c r="W482" s="346" t="str">
        <f>IF(ISNA(VLOOKUP(V482,清單!$AG$1:$AH$19,2,1)),"",(VLOOKUP(V482,清單!$AG$1:$AH$19,2,1)))</f>
        <v/>
      </c>
      <c r="X482" s="346" t="str">
        <f>IF(ISNA(VLOOKUP(C482,條件!$A$1:$J$1011,9,0)),"",(VLOOKUP(C482,條件!$A$1:$J$1011,9,0)))</f>
        <v/>
      </c>
      <c r="Y482" s="346">
        <v>24</v>
      </c>
      <c r="Z482" s="346">
        <v>216</v>
      </c>
      <c r="AA482" s="346" t="str">
        <f t="shared" si="30"/>
        <v/>
      </c>
      <c r="AB482" s="350" t="str">
        <f t="shared" si="31"/>
        <v/>
      </c>
    </row>
    <row r="483" spans="1:28">
      <c r="A483" s="348">
        <f>'２斷絲.IAD.效率'!A483</f>
        <v>46154</v>
      </c>
      <c r="B483" s="338" t="str">
        <f>'２斷絲.IAD.效率'!B483</f>
        <v>M08</v>
      </c>
      <c r="C483" s="338" t="str">
        <f>'２斷絲.IAD.效率'!C483</f>
        <v>封存</v>
      </c>
      <c r="D483" s="338">
        <f>'２斷絲.IAD.效率'!D483</f>
        <v>0</v>
      </c>
      <c r="E483" s="349">
        <f>'２斷絲.IAD.效率'!J483</f>
        <v>0</v>
      </c>
      <c r="F483" s="349">
        <f>'２斷絲.IAD.效率'!K483</f>
        <v>0</v>
      </c>
      <c r="G483" s="349" t="str">
        <f>'２斷絲.IAD.效率'!L483</f>
        <v>停機</v>
      </c>
      <c r="H483" s="349">
        <f>'２斷絲.IAD.效率'!M483</f>
        <v>0</v>
      </c>
      <c r="I483" s="349">
        <f>'２斷絲.IAD.效率'!N483</f>
        <v>0</v>
      </c>
      <c r="J483" s="349">
        <f>'２斷絲.IAD.效率'!O483</f>
        <v>0</v>
      </c>
      <c r="K483" s="349" t="str">
        <f>'２斷絲.IAD.效率'!P483</f>
        <v>停機</v>
      </c>
      <c r="L483" s="349">
        <f>'２斷絲.IAD.效率'!Q483</f>
        <v>0</v>
      </c>
      <c r="M483" s="349">
        <f>'２斷絲.IAD.效率'!R483</f>
        <v>0</v>
      </c>
      <c r="N483" s="349">
        <f>'２斷絲.IAD.效率'!S483</f>
        <v>0</v>
      </c>
      <c r="O483" s="349" t="str">
        <f>'２斷絲.IAD.效率'!T483</f>
        <v>停機</v>
      </c>
      <c r="P483" s="349">
        <f>'２斷絲.IAD.效率'!U483</f>
        <v>0</v>
      </c>
      <c r="Q483" s="349">
        <f>'２斷絲.IAD.效率'!V483</f>
        <v>0</v>
      </c>
      <c r="R483" s="349">
        <f>'２斷絲.IAD.效率'!W483</f>
        <v>0</v>
      </c>
      <c r="S483" s="349" t="str">
        <f>'２斷絲.IAD.效率'!X483</f>
        <v>停機</v>
      </c>
      <c r="T483" s="349">
        <f>'２斷絲.IAD.效率'!Y483</f>
        <v>0</v>
      </c>
      <c r="U483" s="345" t="str">
        <f>IF(ISNA(VLOOKUP('２斷絲.IAD.效率'!C483,條件!$A$1:$J$1011,10,0)),"",(VLOOKUP('２斷絲.IAD.效率'!C483,條件!$A$1:$J$1011,10,0)))</f>
        <v/>
      </c>
      <c r="V483" s="346" t="str">
        <f>IF(ISNA(VLOOKUP(C483,條件!$A$1:$J$1011,8,0)),"",(VLOOKUP(C483,條件!$A$1:$J$1011,8,0)))</f>
        <v/>
      </c>
      <c r="W483" s="346" t="str">
        <f>IF(ISNA(VLOOKUP(V483,清單!$AG$1:$AH$19,2,1)),"",(VLOOKUP(V483,清單!$AG$1:$AH$19,2,1)))</f>
        <v/>
      </c>
      <c r="X483" s="346" t="str">
        <f>IF(ISNA(VLOOKUP(C483,條件!$A$1:$J$1011,9,0)),"",(VLOOKUP(C483,條件!$A$1:$J$1011,9,0)))</f>
        <v/>
      </c>
      <c r="Y483" s="346">
        <v>24</v>
      </c>
      <c r="Z483" s="346">
        <v>216</v>
      </c>
      <c r="AA483" s="346" t="str">
        <f t="shared" si="30"/>
        <v/>
      </c>
      <c r="AB483" s="350" t="str">
        <f t="shared" si="31"/>
        <v/>
      </c>
    </row>
    <row r="484" spans="1:28">
      <c r="A484" s="348">
        <f>'２斷絲.IAD.效率'!A484</f>
        <v>46155</v>
      </c>
      <c r="B484" s="338" t="str">
        <f>'２斷絲.IAD.效率'!B484</f>
        <v>A07</v>
      </c>
      <c r="C484" s="338" t="str">
        <f>'２斷絲.IAD.效率'!C484</f>
        <v>停機</v>
      </c>
      <c r="D484" s="338">
        <f>'２斷絲.IAD.效率'!D484</f>
        <v>0</v>
      </c>
      <c r="E484" s="349">
        <f>'２斷絲.IAD.效率'!J484</f>
        <v>0</v>
      </c>
      <c r="F484" s="349">
        <f>'２斷絲.IAD.效率'!K484</f>
        <v>0</v>
      </c>
      <c r="G484" s="349" t="str">
        <f>'２斷絲.IAD.效率'!L484</f>
        <v>停機</v>
      </c>
      <c r="H484" s="349">
        <f>'２斷絲.IAD.效率'!M484</f>
        <v>0</v>
      </c>
      <c r="I484" s="349">
        <f>'２斷絲.IAD.效率'!N484</f>
        <v>0</v>
      </c>
      <c r="J484" s="349">
        <f>'２斷絲.IAD.效率'!O484</f>
        <v>0</v>
      </c>
      <c r="K484" s="349" t="str">
        <f>'２斷絲.IAD.效率'!P484</f>
        <v>停機</v>
      </c>
      <c r="L484" s="349">
        <f>'２斷絲.IAD.效率'!Q484</f>
        <v>0</v>
      </c>
      <c r="M484" s="349">
        <f>'２斷絲.IAD.效率'!R484</f>
        <v>0</v>
      </c>
      <c r="N484" s="349">
        <f>'２斷絲.IAD.效率'!S484</f>
        <v>0</v>
      </c>
      <c r="O484" s="349" t="str">
        <f>'２斷絲.IAD.效率'!T484</f>
        <v>停機</v>
      </c>
      <c r="P484" s="349">
        <f>'２斷絲.IAD.效率'!U484</f>
        <v>0</v>
      </c>
      <c r="Q484" s="349">
        <f>'２斷絲.IAD.效率'!V484</f>
        <v>0</v>
      </c>
      <c r="R484" s="349">
        <f>'２斷絲.IAD.效率'!W484</f>
        <v>0</v>
      </c>
      <c r="S484" s="349" t="str">
        <f>'２斷絲.IAD.效率'!X484</f>
        <v>停機</v>
      </c>
      <c r="T484" s="349">
        <f>'２斷絲.IAD.效率'!Y484</f>
        <v>0</v>
      </c>
      <c r="U484" s="345" t="str">
        <f>IF(ISNA(VLOOKUP('２斷絲.IAD.效率'!C484,條件!$A$1:$J$1011,10,0)),"",(VLOOKUP('２斷絲.IAD.效率'!C484,條件!$A$1:$J$1011,10,0)))</f>
        <v/>
      </c>
      <c r="V484" s="346" t="str">
        <f>IF(ISNA(VLOOKUP(C484,條件!$A$1:$J$1011,8,0)),"",(VLOOKUP(C484,條件!$A$1:$J$1011,8,0)))</f>
        <v/>
      </c>
      <c r="W484" s="346" t="str">
        <f>IF(ISNA(VLOOKUP(V484,清單!$AG$1:$AH$19,2,1)),"",(VLOOKUP(V484,清單!$AG$1:$AH$19,2,1)))</f>
        <v/>
      </c>
      <c r="X484" s="346" t="str">
        <f>IF(ISNA(VLOOKUP(C484,條件!$A$1:$J$1011,9,0)),"",(VLOOKUP(C484,條件!$A$1:$J$1011,9,0)))</f>
        <v/>
      </c>
      <c r="Y484" s="346">
        <v>24</v>
      </c>
      <c r="Z484" s="346">
        <v>216</v>
      </c>
      <c r="AA484" s="346" t="str">
        <f t="shared" ref="AA484:AA523" si="32">IF(X484="","",X484+1)</f>
        <v/>
      </c>
      <c r="AB484" s="350" t="str">
        <f t="shared" ref="AB484:AB523" si="33">IF(AA484="","",W484*Z484*AA484*Y484)</f>
        <v/>
      </c>
    </row>
    <row r="485" spans="1:28">
      <c r="A485" s="348">
        <f>'２斷絲.IAD.效率'!A485</f>
        <v>46155</v>
      </c>
      <c r="B485" s="338" t="str">
        <f>'２斷絲.IAD.效率'!B485</f>
        <v>A08</v>
      </c>
      <c r="C485" s="338" t="str">
        <f>'２斷絲.IAD.效率'!C485</f>
        <v>2FA032</v>
      </c>
      <c r="D485" s="338">
        <f>'２斷絲.IAD.效率'!D485</f>
        <v>0</v>
      </c>
      <c r="E485" s="349">
        <f>'２斷絲.IAD.效率'!J485</f>
        <v>14</v>
      </c>
      <c r="F485" s="349">
        <f>'２斷絲.IAD.效率'!K485</f>
        <v>0</v>
      </c>
      <c r="G485" s="349">
        <f>'２斷絲.IAD.效率'!L485</f>
        <v>8825</v>
      </c>
      <c r="H485" s="349">
        <f>'２斷絲.IAD.效率'!M485</f>
        <v>8353</v>
      </c>
      <c r="I485" s="349">
        <f>'２斷絲.IAD.效率'!N485</f>
        <v>5</v>
      </c>
      <c r="J485" s="349">
        <f>'２斷絲.IAD.效率'!O485</f>
        <v>0</v>
      </c>
      <c r="K485" s="349">
        <f>'２斷絲.IAD.效率'!P485</f>
        <v>8851</v>
      </c>
      <c r="L485" s="349">
        <f>'２斷絲.IAD.效率'!Q485</f>
        <v>8320</v>
      </c>
      <c r="M485" s="349">
        <f>'２斷絲.IAD.效率'!R485</f>
        <v>10</v>
      </c>
      <c r="N485" s="349">
        <f>'２斷絲.IAD.效率'!S485</f>
        <v>0</v>
      </c>
      <c r="O485" s="349">
        <f>'２斷絲.IAD.效率'!T485</f>
        <v>8819</v>
      </c>
      <c r="P485" s="349">
        <f>'２斷絲.IAD.效率'!U485</f>
        <v>8217</v>
      </c>
      <c r="Q485" s="349">
        <f>'２斷絲.IAD.效率'!V485</f>
        <v>16</v>
      </c>
      <c r="R485" s="349">
        <f>'２斷絲.IAD.效率'!W485</f>
        <v>0</v>
      </c>
      <c r="S485" s="349">
        <f>'２斷絲.IAD.效率'!X485</f>
        <v>8696</v>
      </c>
      <c r="T485" s="349">
        <f>'２斷絲.IAD.效率'!Y485</f>
        <v>8249</v>
      </c>
      <c r="U485" s="345" t="str">
        <f>IF(ISNA(VLOOKUP('２斷絲.IAD.效率'!C485,條件!$A$1:$J$1011,10,0)),"",(VLOOKUP('２斷絲.IAD.效率'!C485,條件!$A$1:$J$1011,10,0)))</f>
        <v>低壓</v>
      </c>
      <c r="V485" s="346" t="str">
        <f>IF(ISNA(VLOOKUP(C485,條件!$A$1:$J$1011,8,0)),"",(VLOOKUP(C485,條件!$A$1:$J$1011,8,0)))</f>
        <v>P203</v>
      </c>
      <c r="W485" s="346">
        <f>IF(ISNA(VLOOKUP(V485,清單!$AG$1:$AH$19,2,1)),"",(VLOOKUP(V485,清單!$AG$1:$AH$19,2,1)))</f>
        <v>0.91100000000000003</v>
      </c>
      <c r="X485" s="346">
        <f>IF(ISNA(VLOOKUP(C485,條件!$A$1:$J$1011,9,0)),"",(VLOOKUP(C485,條件!$A$1:$J$1011,9,0)))</f>
        <v>1.8</v>
      </c>
      <c r="Y485" s="346">
        <v>24</v>
      </c>
      <c r="Z485" s="346">
        <v>216</v>
      </c>
      <c r="AA485" s="346">
        <f t="shared" si="32"/>
        <v>2.8</v>
      </c>
      <c r="AB485" s="350">
        <f t="shared" si="33"/>
        <v>13223.3472</v>
      </c>
    </row>
    <row r="486" spans="1:28">
      <c r="A486" s="348">
        <f>'２斷絲.IAD.效率'!A486</f>
        <v>46155</v>
      </c>
      <c r="B486" s="338" t="str">
        <f>'２斷絲.IAD.效率'!B486</f>
        <v>A09</v>
      </c>
      <c r="C486" s="338" t="str">
        <f>'２斷絲.IAD.效率'!C486</f>
        <v>2F43L2</v>
      </c>
      <c r="D486" s="338" t="str">
        <f>'２斷絲.IAD.效率'!D486</f>
        <v>K</v>
      </c>
      <c r="E486" s="349">
        <f>'２斷絲.IAD.效率'!J486</f>
        <v>24</v>
      </c>
      <c r="F486" s="349">
        <f>'２斷絲.IAD.效率'!K486</f>
        <v>0</v>
      </c>
      <c r="G486" s="349">
        <f>'２斷絲.IAD.效率'!L486</f>
        <v>0</v>
      </c>
      <c r="H486" s="349">
        <f>'２斷絲.IAD.效率'!M486</f>
        <v>8603</v>
      </c>
      <c r="I486" s="349">
        <f>'２斷絲.IAD.效率'!N486</f>
        <v>24</v>
      </c>
      <c r="J486" s="349">
        <f>'２斷絲.IAD.效率'!O486</f>
        <v>0</v>
      </c>
      <c r="K486" s="349" t="str">
        <f>'２斷絲.IAD.效率'!P486</f>
        <v>停機</v>
      </c>
      <c r="L486" s="349">
        <f>'２斷絲.IAD.效率'!Q486</f>
        <v>8441</v>
      </c>
      <c r="M486" s="349">
        <f>'２斷絲.IAD.效率'!R486</f>
        <v>10</v>
      </c>
      <c r="N486" s="349">
        <f>'２斷絲.IAD.效率'!S486</f>
        <v>0</v>
      </c>
      <c r="O486" s="349" t="str">
        <f>'２斷絲.IAD.效率'!T486</f>
        <v>停機</v>
      </c>
      <c r="P486" s="349">
        <f>'２斷絲.IAD.效率'!U486</f>
        <v>8442</v>
      </c>
      <c r="Q486" s="349">
        <f>'２斷絲.IAD.效率'!V486</f>
        <v>24</v>
      </c>
      <c r="R486" s="349">
        <f>'２斷絲.IAD.效率'!W486</f>
        <v>0</v>
      </c>
      <c r="S486" s="349" t="str">
        <f>'２斷絲.IAD.效率'!X486</f>
        <v>停機</v>
      </c>
      <c r="T486" s="349">
        <f>'２斷絲.IAD.效率'!Y486</f>
        <v>7959</v>
      </c>
      <c r="U486" s="345" t="str">
        <f>IF(ISNA(VLOOKUP('２斷絲.IAD.效率'!C486,條件!$A$1:$J$1011,10,0)),"",(VLOOKUP('２斷絲.IAD.效率'!C486,條件!$A$1:$J$1011,10,0)))</f>
        <v>低壓</v>
      </c>
      <c r="V486" s="346" t="str">
        <f>IF(ISNA(VLOOKUP(C486,條件!$A$1:$J$1011,8,0)),"",(VLOOKUP(C486,條件!$A$1:$J$1011,8,0)))</f>
        <v>P204</v>
      </c>
      <c r="W486" s="346">
        <f>IF(ISNA(VLOOKUP(V486,清單!$AG$1:$AH$19,2,1)),"",(VLOOKUP(V486,清單!$AG$1:$AH$19,2,1)))</f>
        <v>1.1890000000000001</v>
      </c>
      <c r="X486" s="346">
        <f>IF(ISNA(VLOOKUP(C486,條件!$A$1:$J$1011,9,0)),"",(VLOOKUP(C486,條件!$A$1:$J$1011,9,0)))</f>
        <v>2.2999999999999998</v>
      </c>
      <c r="Y486" s="346">
        <v>24</v>
      </c>
      <c r="Z486" s="346">
        <v>216</v>
      </c>
      <c r="AA486" s="346">
        <f t="shared" si="32"/>
        <v>3.3</v>
      </c>
      <c r="AB486" s="350">
        <f t="shared" si="33"/>
        <v>20340.460800000001</v>
      </c>
    </row>
    <row r="487" spans="1:28">
      <c r="A487" s="348">
        <f>'２斷絲.IAD.效率'!A487</f>
        <v>46155</v>
      </c>
      <c r="B487" s="338" t="str">
        <f>'２斷絲.IAD.效率'!B487</f>
        <v>A10</v>
      </c>
      <c r="C487" s="338" t="str">
        <f>'２斷絲.IAD.效率'!C487</f>
        <v>2F43E2</v>
      </c>
      <c r="D487" s="338">
        <f>'２斷絲.IAD.效率'!D487</f>
        <v>0</v>
      </c>
      <c r="E487" s="349">
        <f>'２斷絲.IAD.效率'!J487</f>
        <v>10</v>
      </c>
      <c r="F487" s="349">
        <f>'２斷絲.IAD.效率'!K487</f>
        <v>0</v>
      </c>
      <c r="G487" s="349">
        <f>'２斷絲.IAD.效率'!L487</f>
        <v>8777</v>
      </c>
      <c r="H487" s="349" t="str">
        <f>'２斷絲.IAD.效率'!M487</f>
        <v>停機</v>
      </c>
      <c r="I487" s="349">
        <f>'２斷絲.IAD.效率'!N487</f>
        <v>10</v>
      </c>
      <c r="J487" s="349">
        <f>'２斷絲.IAD.效率'!O487</f>
        <v>0</v>
      </c>
      <c r="K487" s="349">
        <f>'２斷絲.IAD.效率'!P487</f>
        <v>8818</v>
      </c>
      <c r="L487" s="349" t="str">
        <f>'２斷絲.IAD.效率'!Q487</f>
        <v>停機</v>
      </c>
      <c r="M487" s="349">
        <f>'２斷絲.IAD.效率'!R487</f>
        <v>1</v>
      </c>
      <c r="N487" s="349">
        <f>'２斷絲.IAD.效率'!S487</f>
        <v>0</v>
      </c>
      <c r="O487" s="349">
        <f>'２斷絲.IAD.效率'!T487</f>
        <v>9047</v>
      </c>
      <c r="P487" s="349" t="str">
        <f>'２斷絲.IAD.效率'!U487</f>
        <v>停機</v>
      </c>
      <c r="Q487" s="349">
        <f>'２斷絲.IAD.效率'!V487</f>
        <v>6</v>
      </c>
      <c r="R487" s="349">
        <f>'２斷絲.IAD.效率'!W487</f>
        <v>0</v>
      </c>
      <c r="S487" s="349">
        <f>'２斷絲.IAD.效率'!X487</f>
        <v>9010</v>
      </c>
      <c r="T487" s="349" t="str">
        <f>'２斷絲.IAD.效率'!Y487</f>
        <v>停機</v>
      </c>
      <c r="U487" s="345" t="str">
        <f>IF(ISNA(VLOOKUP('２斷絲.IAD.效率'!C487,條件!$A$1:$J$1011,10,0)),"",(VLOOKUP('２斷絲.IAD.效率'!C487,條件!$A$1:$J$1011,10,0)))</f>
        <v>高壓</v>
      </c>
      <c r="V487" s="346" t="str">
        <f>IF(ISNA(VLOOKUP(C487,條件!$A$1:$J$1011,8,0)),"",(VLOOKUP(C487,條件!$A$1:$J$1011,8,0)))</f>
        <v>P203</v>
      </c>
      <c r="W487" s="346">
        <f>IF(ISNA(VLOOKUP(V487,清單!$AG$1:$AH$19,2,1)),"",(VLOOKUP(V487,清單!$AG$1:$AH$19,2,1)))</f>
        <v>0.91100000000000003</v>
      </c>
      <c r="X487" s="346">
        <f>IF(ISNA(VLOOKUP(C487,條件!$A$1:$J$1011,9,0)),"",(VLOOKUP(C487,條件!$A$1:$J$1011,9,0)))</f>
        <v>3.2</v>
      </c>
      <c r="Y487" s="346">
        <v>24</v>
      </c>
      <c r="Z487" s="346">
        <v>216</v>
      </c>
      <c r="AA487" s="346">
        <f t="shared" si="32"/>
        <v>4.2</v>
      </c>
      <c r="AB487" s="350">
        <f t="shared" si="33"/>
        <v>19835.020800000002</v>
      </c>
    </row>
    <row r="488" spans="1:28">
      <c r="A488" s="348">
        <f>'２斷絲.IAD.效率'!A488</f>
        <v>46155</v>
      </c>
      <c r="B488" s="338" t="str">
        <f>'２斷絲.IAD.效率'!B488</f>
        <v>A11</v>
      </c>
      <c r="C488" s="338" t="str">
        <f>'２斷絲.IAD.效率'!C488</f>
        <v>2F1YR2</v>
      </c>
      <c r="D488" s="338">
        <f>'２斷絲.IAD.效率'!D488</f>
        <v>0</v>
      </c>
      <c r="E488" s="349">
        <f>'２斷絲.IAD.效率'!J488</f>
        <v>19</v>
      </c>
      <c r="F488" s="349">
        <f>'２斷絲.IAD.效率'!K488</f>
        <v>0</v>
      </c>
      <c r="G488" s="349">
        <f>'２斷絲.IAD.效率'!L488</f>
        <v>8174</v>
      </c>
      <c r="H488" s="349">
        <f>'２斷絲.IAD.效率'!M488</f>
        <v>8841</v>
      </c>
      <c r="I488" s="349">
        <f>'２斷絲.IAD.效率'!N488</f>
        <v>16</v>
      </c>
      <c r="J488" s="349">
        <f>'２斷絲.IAD.效率'!O488</f>
        <v>0</v>
      </c>
      <c r="K488" s="349">
        <f>'２斷絲.IAD.效率'!P488</f>
        <v>8342</v>
      </c>
      <c r="L488" s="349">
        <f>'２斷絲.IAD.效率'!Q488</f>
        <v>8731</v>
      </c>
      <c r="M488" s="349">
        <f>'２斷絲.IAD.效率'!R488</f>
        <v>12</v>
      </c>
      <c r="N488" s="349">
        <f>'２斷絲.IAD.效率'!S488</f>
        <v>2</v>
      </c>
      <c r="O488" s="349">
        <f>'２斷絲.IAD.效率'!T488</f>
        <v>8343</v>
      </c>
      <c r="P488" s="349">
        <f>'２斷絲.IAD.效率'!U488</f>
        <v>8742</v>
      </c>
      <c r="Q488" s="349">
        <f>'２斷絲.IAD.效率'!V488</f>
        <v>21</v>
      </c>
      <c r="R488" s="349">
        <f>'２斷絲.IAD.效率'!W488</f>
        <v>1</v>
      </c>
      <c r="S488" s="349">
        <f>'２斷絲.IAD.效率'!X488</f>
        <v>8435</v>
      </c>
      <c r="T488" s="349">
        <f>'２斷絲.IAD.效率'!Y488</f>
        <v>8591</v>
      </c>
      <c r="U488" s="345" t="str">
        <f>IF(ISNA(VLOOKUP('２斷絲.IAD.效率'!C488,條件!$A$1:$J$1011,10,0)),"",(VLOOKUP('２斷絲.IAD.效率'!C488,條件!$A$1:$J$1011,10,0)))</f>
        <v>高壓</v>
      </c>
      <c r="V488" s="346" t="str">
        <f>IF(ISNA(VLOOKUP(C488,條件!$A$1:$J$1011,8,0)),"",(VLOOKUP(C488,條件!$A$1:$J$1011,8,0)))</f>
        <v>P203</v>
      </c>
      <c r="W488" s="346">
        <f>IF(ISNA(VLOOKUP(V488,清單!$AG$1:$AH$19,2,1)),"",(VLOOKUP(V488,清單!$AG$1:$AH$19,2,1)))</f>
        <v>0.91100000000000003</v>
      </c>
      <c r="X488" s="346">
        <f>IF(ISNA(VLOOKUP(C488,條件!$A$1:$J$1011,9,0)),"",(VLOOKUP(C488,條件!$A$1:$J$1011,9,0)))</f>
        <v>1.7</v>
      </c>
      <c r="Y488" s="346">
        <v>24</v>
      </c>
      <c r="Z488" s="346">
        <v>216</v>
      </c>
      <c r="AA488" s="346">
        <f t="shared" si="32"/>
        <v>2.7</v>
      </c>
      <c r="AB488" s="350">
        <f t="shared" si="33"/>
        <v>12751.084800000001</v>
      </c>
    </row>
    <row r="489" spans="1:28">
      <c r="A489" s="348">
        <f>'２斷絲.IAD.效率'!A489</f>
        <v>46155</v>
      </c>
      <c r="B489" s="338" t="str">
        <f>'２斷絲.IAD.效率'!B489</f>
        <v>A12</v>
      </c>
      <c r="C489" s="338" t="str">
        <f>'２斷絲.IAD.效率'!C489</f>
        <v>停機</v>
      </c>
      <c r="D489" s="338">
        <f>'２斷絲.IAD.效率'!D489</f>
        <v>0</v>
      </c>
      <c r="E489" s="349">
        <f>'２斷絲.IAD.效率'!J489</f>
        <v>0</v>
      </c>
      <c r="F489" s="349">
        <f>'２斷絲.IAD.效率'!K489</f>
        <v>0</v>
      </c>
      <c r="G489" s="349" t="str">
        <f>'２斷絲.IAD.效率'!L489</f>
        <v>停機</v>
      </c>
      <c r="H489" s="349">
        <f>'２斷絲.IAD.效率'!M489</f>
        <v>0</v>
      </c>
      <c r="I489" s="349">
        <f>'２斷絲.IAD.效率'!N489</f>
        <v>0</v>
      </c>
      <c r="J489" s="349">
        <f>'２斷絲.IAD.效率'!O489</f>
        <v>0</v>
      </c>
      <c r="K489" s="349" t="str">
        <f>'２斷絲.IAD.效率'!P489</f>
        <v>停機</v>
      </c>
      <c r="L489" s="349">
        <f>'２斷絲.IAD.效率'!Q489</f>
        <v>0</v>
      </c>
      <c r="M489" s="349">
        <f>'２斷絲.IAD.效率'!R489</f>
        <v>0</v>
      </c>
      <c r="N489" s="349">
        <f>'２斷絲.IAD.效率'!S489</f>
        <v>0</v>
      </c>
      <c r="O489" s="349" t="str">
        <f>'２斷絲.IAD.效率'!T489</f>
        <v>停機</v>
      </c>
      <c r="P489" s="349">
        <f>'２斷絲.IAD.效率'!U489</f>
        <v>0</v>
      </c>
      <c r="Q489" s="349">
        <f>'２斷絲.IAD.效率'!V489</f>
        <v>0</v>
      </c>
      <c r="R489" s="349">
        <f>'２斷絲.IAD.效率'!W489</f>
        <v>0</v>
      </c>
      <c r="S489" s="349" t="str">
        <f>'２斷絲.IAD.效率'!X489</f>
        <v>停機</v>
      </c>
      <c r="T489" s="349">
        <f>'２斷絲.IAD.效率'!Y489</f>
        <v>0</v>
      </c>
      <c r="U489" s="345" t="str">
        <f>IF(ISNA(VLOOKUP('２斷絲.IAD.效率'!C489,條件!$A$1:$J$1011,10,0)),"",(VLOOKUP('２斷絲.IAD.效率'!C489,條件!$A$1:$J$1011,10,0)))</f>
        <v/>
      </c>
      <c r="V489" s="346" t="str">
        <f>IF(ISNA(VLOOKUP(C489,條件!$A$1:$J$1011,8,0)),"",(VLOOKUP(C489,條件!$A$1:$J$1011,8,0)))</f>
        <v/>
      </c>
      <c r="W489" s="346" t="str">
        <f>IF(ISNA(VLOOKUP(V489,清單!$AG$1:$AH$19,2,1)),"",(VLOOKUP(V489,清單!$AG$1:$AH$19,2,1)))</f>
        <v/>
      </c>
      <c r="X489" s="346" t="str">
        <f>IF(ISNA(VLOOKUP(C489,條件!$A$1:$J$1011,9,0)),"",(VLOOKUP(C489,條件!$A$1:$J$1011,9,0)))</f>
        <v/>
      </c>
      <c r="Y489" s="346">
        <v>24</v>
      </c>
      <c r="Z489" s="346">
        <v>216</v>
      </c>
      <c r="AA489" s="346" t="str">
        <f t="shared" si="32"/>
        <v/>
      </c>
      <c r="AB489" s="350" t="str">
        <f t="shared" si="33"/>
        <v/>
      </c>
    </row>
    <row r="490" spans="1:28">
      <c r="A490" s="348">
        <f>'２斷絲.IAD.效率'!A490</f>
        <v>46155</v>
      </c>
      <c r="B490" s="338" t="str">
        <f>'２斷絲.IAD.效率'!B490</f>
        <v>A13</v>
      </c>
      <c r="C490" s="338" t="str">
        <f>'２斷絲.IAD.效率'!C490</f>
        <v>2F08R2</v>
      </c>
      <c r="D490" s="338" t="str">
        <f>'２斷絲.IAD.效率'!D490</f>
        <v>G</v>
      </c>
      <c r="E490" s="349">
        <f>'２斷絲.IAD.效率'!J490</f>
        <v>14</v>
      </c>
      <c r="F490" s="349">
        <f>'２斷絲.IAD.效率'!K490</f>
        <v>0</v>
      </c>
      <c r="G490" s="349">
        <f>'２斷絲.IAD.效率'!L490</f>
        <v>9787</v>
      </c>
      <c r="H490" s="349">
        <f>'２斷絲.IAD.效率'!M490</f>
        <v>9548</v>
      </c>
      <c r="I490" s="349">
        <f>'２斷絲.IAD.效率'!N490</f>
        <v>13</v>
      </c>
      <c r="J490" s="349">
        <f>'２斷絲.IAD.效率'!O490</f>
        <v>0</v>
      </c>
      <c r="K490" s="349">
        <f>'２斷絲.IAD.效率'!P490</f>
        <v>9242</v>
      </c>
      <c r="L490" s="349">
        <f>'２斷絲.IAD.效率'!Q490</f>
        <v>9666</v>
      </c>
      <c r="M490" s="349">
        <f>'２斷絲.IAD.效率'!R490</f>
        <v>6</v>
      </c>
      <c r="N490" s="349">
        <f>'２斷絲.IAD.效率'!S490</f>
        <v>0</v>
      </c>
      <c r="O490" s="349">
        <f>'２斷絲.IAD.效率'!T490</f>
        <v>9678</v>
      </c>
      <c r="P490" s="349">
        <f>'２斷絲.IAD.效率'!U490</f>
        <v>9610</v>
      </c>
      <c r="Q490" s="349">
        <f>'２斷絲.IAD.效率'!V490</f>
        <v>14</v>
      </c>
      <c r="R490" s="349">
        <f>'２斷絲.IAD.效率'!W490</f>
        <v>0</v>
      </c>
      <c r="S490" s="349">
        <f>'２斷絲.IAD.效率'!X490</f>
        <v>9673</v>
      </c>
      <c r="T490" s="349">
        <f>'２斷絲.IAD.效率'!Y490</f>
        <v>9661</v>
      </c>
      <c r="U490" s="345" t="str">
        <f>IF(ISNA(VLOOKUP('２斷絲.IAD.效率'!C490,條件!$A$1:$J$1011,10,0)),"",(VLOOKUP('２斷絲.IAD.效率'!C490,條件!$A$1:$J$1011,10,0)))</f>
        <v>低壓</v>
      </c>
      <c r="V490" s="346" t="str">
        <f>IF(ISNA(VLOOKUP(C490,條件!$A$1:$J$1011,8,0)),"",(VLOOKUP(C490,條件!$A$1:$J$1011,8,0)))</f>
        <v>P142</v>
      </c>
      <c r="W490" s="346">
        <f>IF(ISNA(VLOOKUP(V490,清單!$AG$1:$AH$19,2,1)),"",(VLOOKUP(V490,清單!$AG$1:$AH$19,2,1)))</f>
        <v>0.56200000000000006</v>
      </c>
      <c r="X490" s="346">
        <f>IF(ISNA(VLOOKUP(C490,條件!$A$1:$J$1011,9,0)),"",(VLOOKUP(C490,條件!$A$1:$J$1011,9,0)))</f>
        <v>1.1000000000000001</v>
      </c>
      <c r="Y490" s="346">
        <v>24</v>
      </c>
      <c r="Z490" s="346">
        <v>216</v>
      </c>
      <c r="AA490" s="346">
        <f t="shared" si="32"/>
        <v>2.1</v>
      </c>
      <c r="AB490" s="350">
        <f t="shared" si="33"/>
        <v>6118.1568000000007</v>
      </c>
    </row>
    <row r="491" spans="1:28">
      <c r="A491" s="348">
        <f>'２斷絲.IAD.效率'!A491</f>
        <v>46155</v>
      </c>
      <c r="B491" s="338" t="str">
        <f>'２斷絲.IAD.效率'!B491</f>
        <v>A14</v>
      </c>
      <c r="C491" s="338" t="str">
        <f>'２斷絲.IAD.效率'!C491</f>
        <v>停機</v>
      </c>
      <c r="D491" s="338">
        <f>'２斷絲.IAD.效率'!D491</f>
        <v>0</v>
      </c>
      <c r="E491" s="349">
        <f>'２斷絲.IAD.效率'!J491</f>
        <v>0</v>
      </c>
      <c r="F491" s="349">
        <f>'２斷絲.IAD.效率'!K491</f>
        <v>0</v>
      </c>
      <c r="G491" s="349" t="str">
        <f>'２斷絲.IAD.效率'!L491</f>
        <v>停機</v>
      </c>
      <c r="H491" s="349">
        <f>'２斷絲.IAD.效率'!M491</f>
        <v>0</v>
      </c>
      <c r="I491" s="349">
        <f>'２斷絲.IAD.效率'!N491</f>
        <v>0</v>
      </c>
      <c r="J491" s="349">
        <f>'２斷絲.IAD.效率'!O491</f>
        <v>0</v>
      </c>
      <c r="K491" s="349" t="str">
        <f>'２斷絲.IAD.效率'!P491</f>
        <v>停機</v>
      </c>
      <c r="L491" s="349">
        <f>'２斷絲.IAD.效率'!Q491</f>
        <v>0</v>
      </c>
      <c r="M491" s="349">
        <f>'２斷絲.IAD.效率'!R491</f>
        <v>0</v>
      </c>
      <c r="N491" s="349">
        <f>'２斷絲.IAD.效率'!S491</f>
        <v>0</v>
      </c>
      <c r="O491" s="349" t="str">
        <f>'２斷絲.IAD.效率'!T491</f>
        <v>停機</v>
      </c>
      <c r="P491" s="349">
        <f>'２斷絲.IAD.效率'!U491</f>
        <v>0</v>
      </c>
      <c r="Q491" s="349">
        <f>'２斷絲.IAD.效率'!V491</f>
        <v>0</v>
      </c>
      <c r="R491" s="349">
        <f>'２斷絲.IAD.效率'!W491</f>
        <v>0</v>
      </c>
      <c r="S491" s="349" t="str">
        <f>'２斷絲.IAD.效率'!X491</f>
        <v>停機</v>
      </c>
      <c r="T491" s="349">
        <f>'２斷絲.IAD.效率'!Y491</f>
        <v>0</v>
      </c>
      <c r="U491" s="345" t="str">
        <f>IF(ISNA(VLOOKUP('２斷絲.IAD.效率'!C491,條件!$A$1:$J$1011,10,0)),"",(VLOOKUP('２斷絲.IAD.效率'!C491,條件!$A$1:$J$1011,10,0)))</f>
        <v/>
      </c>
      <c r="V491" s="346" t="str">
        <f>IF(ISNA(VLOOKUP(C491,條件!$A$1:$J$1011,8,0)),"",(VLOOKUP(C491,條件!$A$1:$J$1011,8,0)))</f>
        <v/>
      </c>
      <c r="W491" s="346" t="str">
        <f>IF(ISNA(VLOOKUP(V491,清單!$AG$1:$AH$19,2,1)),"",(VLOOKUP(V491,清單!$AG$1:$AH$19,2,1)))</f>
        <v/>
      </c>
      <c r="X491" s="346" t="str">
        <f>IF(ISNA(VLOOKUP(C491,條件!$A$1:$J$1011,9,0)),"",(VLOOKUP(C491,條件!$A$1:$J$1011,9,0)))</f>
        <v/>
      </c>
      <c r="Y491" s="346">
        <v>24</v>
      </c>
      <c r="Z491" s="346">
        <v>216</v>
      </c>
      <c r="AA491" s="346" t="str">
        <f t="shared" si="32"/>
        <v/>
      </c>
      <c r="AB491" s="350" t="str">
        <f t="shared" si="33"/>
        <v/>
      </c>
    </row>
    <row r="492" spans="1:28">
      <c r="A492" s="348">
        <f>'２斷絲.IAD.效率'!A492</f>
        <v>46155</v>
      </c>
      <c r="B492" s="338" t="str">
        <f>'２斷絲.IAD.效率'!B492</f>
        <v>A15</v>
      </c>
      <c r="C492" s="338" t="str">
        <f>'２斷絲.IAD.效率'!C492</f>
        <v>2F43P2</v>
      </c>
      <c r="D492" s="338">
        <f>'２斷絲.IAD.效率'!D492</f>
        <v>0</v>
      </c>
      <c r="E492" s="349">
        <f>'２斷絲.IAD.效率'!J492</f>
        <v>16</v>
      </c>
      <c r="F492" s="349">
        <f>'２斷絲.IAD.效率'!K492</f>
        <v>0</v>
      </c>
      <c r="G492" s="349">
        <f>'２斷絲.IAD.效率'!L492</f>
        <v>8304</v>
      </c>
      <c r="H492" s="349">
        <f>'２斷絲.IAD.效率'!M492</f>
        <v>8053</v>
      </c>
      <c r="I492" s="349">
        <f>'２斷絲.IAD.效率'!N492</f>
        <v>3</v>
      </c>
      <c r="J492" s="349">
        <f>'２斷絲.IAD.效率'!O492</f>
        <v>0</v>
      </c>
      <c r="K492" s="349">
        <f>'２斷絲.IAD.效率'!P492</f>
        <v>8595</v>
      </c>
      <c r="L492" s="349">
        <f>'２斷絲.IAD.效率'!Q492</f>
        <v>8216</v>
      </c>
      <c r="M492" s="349">
        <f>'２斷絲.IAD.效率'!R492</f>
        <v>2</v>
      </c>
      <c r="N492" s="349">
        <f>'２斷絲.IAD.效率'!S492</f>
        <v>0</v>
      </c>
      <c r="O492" s="349">
        <f>'２斷絲.IAD.效率'!T492</f>
        <v>8604</v>
      </c>
      <c r="P492" s="349">
        <f>'２斷絲.IAD.效率'!U492</f>
        <v>8203</v>
      </c>
      <c r="Q492" s="349">
        <f>'２斷絲.IAD.效率'!V492</f>
        <v>12</v>
      </c>
      <c r="R492" s="349">
        <f>'２斷絲.IAD.效率'!W492</f>
        <v>0</v>
      </c>
      <c r="S492" s="349">
        <f>'２斷絲.IAD.效率'!X492</f>
        <v>8261</v>
      </c>
      <c r="T492" s="349">
        <f>'２斷絲.IAD.效率'!Y492</f>
        <v>8149</v>
      </c>
      <c r="U492" s="345" t="str">
        <f>IF(ISNA(VLOOKUP('２斷絲.IAD.效率'!C492,條件!$A$1:$J$1011,10,0)),"",(VLOOKUP('２斷絲.IAD.效率'!C492,條件!$A$1:$J$1011,10,0)))</f>
        <v>低壓</v>
      </c>
      <c r="V492" s="346" t="str">
        <f>IF(ISNA(VLOOKUP(C492,條件!$A$1:$J$1011,8,0)),"",(VLOOKUP(C492,條件!$A$1:$J$1011,8,0)))</f>
        <v>P203</v>
      </c>
      <c r="W492" s="346">
        <f>IF(ISNA(VLOOKUP(V492,清單!$AG$1:$AH$19,2,1)),"",(VLOOKUP(V492,清單!$AG$1:$AH$19,2,1)))</f>
        <v>0.91100000000000003</v>
      </c>
      <c r="X492" s="346">
        <f>IF(ISNA(VLOOKUP(C492,條件!$A$1:$J$1011,9,0)),"",(VLOOKUP(C492,條件!$A$1:$J$1011,9,0)))</f>
        <v>3</v>
      </c>
      <c r="Y492" s="346">
        <v>24</v>
      </c>
      <c r="Z492" s="346">
        <v>216</v>
      </c>
      <c r="AA492" s="346">
        <f t="shared" si="32"/>
        <v>4</v>
      </c>
      <c r="AB492" s="350">
        <f t="shared" si="33"/>
        <v>18890.495999999999</v>
      </c>
    </row>
    <row r="493" spans="1:28">
      <c r="A493" s="348">
        <f>'２斷絲.IAD.效率'!A493</f>
        <v>46155</v>
      </c>
      <c r="B493" s="338" t="str">
        <f>'２斷絲.IAD.效率'!B493</f>
        <v>A16</v>
      </c>
      <c r="C493" s="338" t="str">
        <f>'２斷絲.IAD.效率'!C493</f>
        <v>停機</v>
      </c>
      <c r="D493" s="338">
        <f>'２斷絲.IAD.效率'!D493</f>
        <v>0</v>
      </c>
      <c r="E493" s="349">
        <f>'２斷絲.IAD.效率'!J493</f>
        <v>0</v>
      </c>
      <c r="F493" s="349">
        <f>'２斷絲.IAD.效率'!K493</f>
        <v>0</v>
      </c>
      <c r="G493" s="349" t="str">
        <f>'２斷絲.IAD.效率'!L493</f>
        <v>停機</v>
      </c>
      <c r="H493" s="349">
        <f>'２斷絲.IAD.效率'!M493</f>
        <v>0</v>
      </c>
      <c r="I493" s="349">
        <f>'２斷絲.IAD.效率'!N493</f>
        <v>0</v>
      </c>
      <c r="J493" s="349">
        <f>'２斷絲.IAD.效率'!O493</f>
        <v>0</v>
      </c>
      <c r="K493" s="349" t="str">
        <f>'２斷絲.IAD.效率'!P493</f>
        <v>停機</v>
      </c>
      <c r="L493" s="349">
        <f>'２斷絲.IAD.效率'!Q493</f>
        <v>0</v>
      </c>
      <c r="M493" s="349">
        <f>'２斷絲.IAD.效率'!R493</f>
        <v>0</v>
      </c>
      <c r="N493" s="349">
        <f>'２斷絲.IAD.效率'!S493</f>
        <v>0</v>
      </c>
      <c r="O493" s="349" t="str">
        <f>'２斷絲.IAD.效率'!T493</f>
        <v>停機</v>
      </c>
      <c r="P493" s="349">
        <f>'２斷絲.IAD.效率'!U493</f>
        <v>0</v>
      </c>
      <c r="Q493" s="349">
        <f>'２斷絲.IAD.效率'!V493</f>
        <v>0</v>
      </c>
      <c r="R493" s="349">
        <f>'２斷絲.IAD.效率'!W493</f>
        <v>0</v>
      </c>
      <c r="S493" s="349" t="str">
        <f>'２斷絲.IAD.效率'!X493</f>
        <v>停機</v>
      </c>
      <c r="T493" s="349">
        <f>'２斷絲.IAD.效率'!Y493</f>
        <v>0</v>
      </c>
      <c r="U493" s="345" t="str">
        <f>IF(ISNA(VLOOKUP('２斷絲.IAD.效率'!C493,條件!$A$1:$J$1011,10,0)),"",(VLOOKUP('２斷絲.IAD.效率'!C493,條件!$A$1:$J$1011,10,0)))</f>
        <v/>
      </c>
      <c r="V493" s="346" t="str">
        <f>IF(ISNA(VLOOKUP(C493,條件!$A$1:$J$1011,8,0)),"",(VLOOKUP(C493,條件!$A$1:$J$1011,8,0)))</f>
        <v/>
      </c>
      <c r="W493" s="346" t="str">
        <f>IF(ISNA(VLOOKUP(V493,清單!$AG$1:$AH$19,2,1)),"",(VLOOKUP(V493,清單!$AG$1:$AH$19,2,1)))</f>
        <v/>
      </c>
      <c r="X493" s="346" t="str">
        <f>IF(ISNA(VLOOKUP(C493,條件!$A$1:$J$1011,9,0)),"",(VLOOKUP(C493,條件!$A$1:$J$1011,9,0)))</f>
        <v/>
      </c>
      <c r="Y493" s="346">
        <v>24</v>
      </c>
      <c r="Z493" s="346">
        <v>216</v>
      </c>
      <c r="AA493" s="346" t="str">
        <f t="shared" si="32"/>
        <v/>
      </c>
      <c r="AB493" s="350" t="str">
        <f t="shared" si="33"/>
        <v/>
      </c>
    </row>
    <row r="494" spans="1:28">
      <c r="A494" s="348">
        <f>'２斷絲.IAD.效率'!A494</f>
        <v>46155</v>
      </c>
      <c r="B494" s="338" t="str">
        <f>'２斷絲.IAD.效率'!B494</f>
        <v>A17</v>
      </c>
      <c r="C494" s="338" t="str">
        <f>'２斷絲.IAD.效率'!C494</f>
        <v>停機</v>
      </c>
      <c r="D494" s="338">
        <f>'２斷絲.IAD.效率'!D494</f>
        <v>0</v>
      </c>
      <c r="E494" s="349">
        <f>'２斷絲.IAD.效率'!J494</f>
        <v>0</v>
      </c>
      <c r="F494" s="349">
        <f>'２斷絲.IAD.效率'!K494</f>
        <v>0</v>
      </c>
      <c r="G494" s="349" t="str">
        <f>'２斷絲.IAD.效率'!L494</f>
        <v>停機</v>
      </c>
      <c r="H494" s="349">
        <f>'２斷絲.IAD.效率'!M494</f>
        <v>0</v>
      </c>
      <c r="I494" s="349">
        <f>'２斷絲.IAD.效率'!N494</f>
        <v>0</v>
      </c>
      <c r="J494" s="349">
        <f>'２斷絲.IAD.效率'!O494</f>
        <v>0</v>
      </c>
      <c r="K494" s="349" t="str">
        <f>'２斷絲.IAD.效率'!P494</f>
        <v>停機</v>
      </c>
      <c r="L494" s="349">
        <f>'２斷絲.IAD.效率'!Q494</f>
        <v>0</v>
      </c>
      <c r="M494" s="349">
        <f>'２斷絲.IAD.效率'!R494</f>
        <v>0</v>
      </c>
      <c r="N494" s="349">
        <f>'２斷絲.IAD.效率'!S494</f>
        <v>0</v>
      </c>
      <c r="O494" s="349" t="str">
        <f>'２斷絲.IAD.效率'!T494</f>
        <v>停機</v>
      </c>
      <c r="P494" s="349">
        <f>'２斷絲.IAD.效率'!U494</f>
        <v>0</v>
      </c>
      <c r="Q494" s="349">
        <f>'２斷絲.IAD.效率'!V494</f>
        <v>0</v>
      </c>
      <c r="R494" s="349">
        <f>'２斷絲.IAD.效率'!W494</f>
        <v>0</v>
      </c>
      <c r="S494" s="349" t="str">
        <f>'２斷絲.IAD.效率'!X494</f>
        <v>停機</v>
      </c>
      <c r="T494" s="349">
        <f>'２斷絲.IAD.效率'!Y494</f>
        <v>0</v>
      </c>
      <c r="U494" s="345" t="str">
        <f>IF(ISNA(VLOOKUP('２斷絲.IAD.效率'!C494,條件!$A$1:$J$1011,10,0)),"",(VLOOKUP('２斷絲.IAD.效率'!C494,條件!$A$1:$J$1011,10,0)))</f>
        <v/>
      </c>
      <c r="V494" s="346" t="str">
        <f>IF(ISNA(VLOOKUP(C494,條件!$A$1:$J$1011,8,0)),"",(VLOOKUP(C494,條件!$A$1:$J$1011,8,0)))</f>
        <v/>
      </c>
      <c r="W494" s="346" t="str">
        <f>IF(ISNA(VLOOKUP(V494,清單!$AG$1:$AH$19,2,1)),"",(VLOOKUP(V494,清單!$AG$1:$AH$19,2,1)))</f>
        <v/>
      </c>
      <c r="X494" s="346" t="str">
        <f>IF(ISNA(VLOOKUP(C494,條件!$A$1:$J$1011,9,0)),"",(VLOOKUP(C494,條件!$A$1:$J$1011,9,0)))</f>
        <v/>
      </c>
      <c r="Y494" s="346">
        <v>24</v>
      </c>
      <c r="Z494" s="346">
        <v>216</v>
      </c>
      <c r="AA494" s="346" t="str">
        <f t="shared" si="32"/>
        <v/>
      </c>
      <c r="AB494" s="350" t="str">
        <f t="shared" si="33"/>
        <v/>
      </c>
    </row>
    <row r="495" spans="1:28">
      <c r="A495" s="348">
        <f>'２斷絲.IAD.效率'!A495</f>
        <v>46155</v>
      </c>
      <c r="B495" s="338" t="str">
        <f>'２斷絲.IAD.效率'!B495</f>
        <v>A18</v>
      </c>
      <c r="C495" s="338" t="str">
        <f>'２斷絲.IAD.效率'!C495</f>
        <v>2F43K2</v>
      </c>
      <c r="D495" s="338" t="str">
        <f>'２斷絲.IAD.效率'!D495</f>
        <v>K</v>
      </c>
      <c r="E495" s="349">
        <f>'２斷絲.IAD.效率'!J495</f>
        <v>30</v>
      </c>
      <c r="F495" s="349">
        <f>'２斷絲.IAD.效率'!K495</f>
        <v>0</v>
      </c>
      <c r="G495" s="349">
        <f>'２斷絲.IAD.效率'!L495</f>
        <v>9142</v>
      </c>
      <c r="H495" s="349">
        <f>'２斷絲.IAD.效率'!M495</f>
        <v>8448</v>
      </c>
      <c r="I495" s="349">
        <f>'２斷絲.IAD.效率'!N495</f>
        <v>18</v>
      </c>
      <c r="J495" s="349">
        <f>'２斷絲.IAD.效率'!O495</f>
        <v>0</v>
      </c>
      <c r="K495" s="349">
        <f>'２斷絲.IAD.效率'!P495</f>
        <v>9315</v>
      </c>
      <c r="L495" s="349">
        <f>'２斷絲.IAD.效率'!Q495</f>
        <v>8754</v>
      </c>
      <c r="M495" s="349">
        <f>'２斷絲.IAD.效率'!R495</f>
        <v>20</v>
      </c>
      <c r="N495" s="349">
        <f>'２斷絲.IAD.效率'!S495</f>
        <v>0</v>
      </c>
      <c r="O495" s="349">
        <f>'２斷絲.IAD.效率'!T495</f>
        <v>9305</v>
      </c>
      <c r="P495" s="349">
        <f>'２斷絲.IAD.效率'!U495</f>
        <v>8709</v>
      </c>
      <c r="Q495" s="349">
        <f>'２斷絲.IAD.效率'!V495</f>
        <v>18</v>
      </c>
      <c r="R495" s="349">
        <f>'２斷絲.IAD.效率'!W495</f>
        <v>0</v>
      </c>
      <c r="S495" s="349">
        <f>'２斷絲.IAD.效率'!X495</f>
        <v>9431</v>
      </c>
      <c r="T495" s="349">
        <f>'２斷絲.IAD.效率'!Y495</f>
        <v>8629</v>
      </c>
      <c r="U495" s="345" t="str">
        <f>IF(ISNA(VLOOKUP('２斷絲.IAD.效率'!C495,條件!$A$1:$J$1011,10,0)),"",(VLOOKUP('２斷絲.IAD.效率'!C495,條件!$A$1:$J$1011,10,0)))</f>
        <v>低壓</v>
      </c>
      <c r="V495" s="346" t="str">
        <f>IF(ISNA(VLOOKUP(C495,條件!$A$1:$J$1011,8,0)),"",(VLOOKUP(C495,條件!$A$1:$J$1011,8,0)))</f>
        <v>P204</v>
      </c>
      <c r="W495" s="346">
        <f>IF(ISNA(VLOOKUP(V495,清單!$AG$1:$AH$19,2,1)),"",(VLOOKUP(V495,清單!$AG$1:$AH$19,2,1)))</f>
        <v>1.1890000000000001</v>
      </c>
      <c r="X495" s="346">
        <f>IF(ISNA(VLOOKUP(C495,條件!$A$1:$J$1011,9,0)),"",(VLOOKUP(C495,條件!$A$1:$J$1011,9,0)))</f>
        <v>2.2999999999999998</v>
      </c>
      <c r="Y495" s="346">
        <v>24</v>
      </c>
      <c r="Z495" s="346">
        <v>216</v>
      </c>
      <c r="AA495" s="346">
        <f t="shared" si="32"/>
        <v>3.3</v>
      </c>
      <c r="AB495" s="350">
        <f t="shared" si="33"/>
        <v>20340.460800000001</v>
      </c>
    </row>
    <row r="496" spans="1:28">
      <c r="A496" s="348">
        <f>'２斷絲.IAD.效率'!A496</f>
        <v>46155</v>
      </c>
      <c r="B496" s="338" t="str">
        <f>'２斷絲.IAD.效率'!B496</f>
        <v>A19</v>
      </c>
      <c r="C496" s="338" t="str">
        <f>'２斷絲.IAD.效率'!C496</f>
        <v>2F43M1</v>
      </c>
      <c r="D496" s="338">
        <f>'２斷絲.IAD.效率'!D496</f>
        <v>0</v>
      </c>
      <c r="E496" s="349">
        <f>'２斷絲.IAD.效率'!J496</f>
        <v>24</v>
      </c>
      <c r="F496" s="349">
        <f>'２斷絲.IAD.效率'!K496</f>
        <v>3</v>
      </c>
      <c r="G496" s="349">
        <f>'２斷絲.IAD.效率'!L496</f>
        <v>9212</v>
      </c>
      <c r="H496" s="349">
        <f>'２斷絲.IAD.效率'!M496</f>
        <v>8801</v>
      </c>
      <c r="I496" s="349">
        <f>'２斷絲.IAD.效率'!N496</f>
        <v>10</v>
      </c>
      <c r="J496" s="349">
        <f>'２斷絲.IAD.效率'!O496</f>
        <v>2</v>
      </c>
      <c r="K496" s="349">
        <f>'２斷絲.IAD.效率'!P496</f>
        <v>9260</v>
      </c>
      <c r="L496" s="349">
        <f>'２斷絲.IAD.效率'!Q496</f>
        <v>8860</v>
      </c>
      <c r="M496" s="349">
        <f>'２斷絲.IAD.效率'!R496</f>
        <v>9</v>
      </c>
      <c r="N496" s="349">
        <f>'２斷絲.IAD.效率'!S496</f>
        <v>1</v>
      </c>
      <c r="O496" s="349">
        <f>'２斷絲.IAD.效率'!T496</f>
        <v>8889</v>
      </c>
      <c r="P496" s="349">
        <f>'２斷絲.IAD.效率'!U496</f>
        <v>8889</v>
      </c>
      <c r="Q496" s="349">
        <f>'２斷絲.IAD.效率'!V496</f>
        <v>17</v>
      </c>
      <c r="R496" s="349">
        <f>'２斷絲.IAD.效率'!W496</f>
        <v>2</v>
      </c>
      <c r="S496" s="349">
        <f>'２斷絲.IAD.效率'!X496</f>
        <v>8973</v>
      </c>
      <c r="T496" s="349">
        <f>'２斷絲.IAD.效率'!Y496</f>
        <v>8840</v>
      </c>
      <c r="U496" s="345" t="str">
        <f>IF(ISNA(VLOOKUP('２斷絲.IAD.效率'!C496,條件!$A$1:$J$1011,10,0)),"",(VLOOKUP('２斷絲.IAD.效率'!C496,條件!$A$1:$J$1011,10,0)))</f>
        <v>低壓</v>
      </c>
      <c r="V496" s="346" t="str">
        <f>IF(ISNA(VLOOKUP(C496,條件!$A$1:$J$1011,8,0)),"",(VLOOKUP(C496,條件!$A$1:$J$1011,8,0)))</f>
        <v>P203</v>
      </c>
      <c r="W496" s="346">
        <f>IF(ISNA(VLOOKUP(V496,清單!$AG$1:$AH$19,2,1)),"",(VLOOKUP(V496,清單!$AG$1:$AH$19,2,1)))</f>
        <v>0.91100000000000003</v>
      </c>
      <c r="X496" s="346">
        <f>IF(ISNA(VLOOKUP(C496,條件!$A$1:$J$1011,9,0)),"",(VLOOKUP(C496,條件!$A$1:$J$1011,9,0)))</f>
        <v>1.9</v>
      </c>
      <c r="Y496" s="346">
        <v>24</v>
      </c>
      <c r="Z496" s="346">
        <v>216</v>
      </c>
      <c r="AA496" s="346">
        <f t="shared" si="32"/>
        <v>2.9</v>
      </c>
      <c r="AB496" s="350">
        <f t="shared" si="33"/>
        <v>13695.6096</v>
      </c>
    </row>
    <row r="497" spans="1:28">
      <c r="A497" s="348">
        <f>'２斷絲.IAD.效率'!A497</f>
        <v>46155</v>
      </c>
      <c r="B497" s="338" t="str">
        <f>'２斷絲.IAD.效率'!B497</f>
        <v>A20</v>
      </c>
      <c r="C497" s="338" t="str">
        <f>'２斷絲.IAD.效率'!C497</f>
        <v>停機</v>
      </c>
      <c r="D497" s="338">
        <f>'２斷絲.IAD.效率'!D497</f>
        <v>0</v>
      </c>
      <c r="E497" s="349">
        <f>'２斷絲.IAD.效率'!J497</f>
        <v>0</v>
      </c>
      <c r="F497" s="349">
        <f>'２斷絲.IAD.效率'!K497</f>
        <v>0</v>
      </c>
      <c r="G497" s="349" t="str">
        <f>'２斷絲.IAD.效率'!L497</f>
        <v>停機</v>
      </c>
      <c r="H497" s="349">
        <f>'２斷絲.IAD.效率'!M497</f>
        <v>0</v>
      </c>
      <c r="I497" s="349">
        <f>'２斷絲.IAD.效率'!N497</f>
        <v>0</v>
      </c>
      <c r="J497" s="349">
        <f>'２斷絲.IAD.效率'!O497</f>
        <v>0</v>
      </c>
      <c r="K497" s="349" t="str">
        <f>'２斷絲.IAD.效率'!P497</f>
        <v>停機</v>
      </c>
      <c r="L497" s="349">
        <f>'２斷絲.IAD.效率'!Q497</f>
        <v>0</v>
      </c>
      <c r="M497" s="349">
        <f>'２斷絲.IAD.效率'!R497</f>
        <v>0</v>
      </c>
      <c r="N497" s="349">
        <f>'２斷絲.IAD.效率'!S497</f>
        <v>0</v>
      </c>
      <c r="O497" s="349" t="str">
        <f>'２斷絲.IAD.效率'!T497</f>
        <v>停機</v>
      </c>
      <c r="P497" s="349">
        <f>'２斷絲.IAD.效率'!U497</f>
        <v>0</v>
      </c>
      <c r="Q497" s="349">
        <f>'２斷絲.IAD.效率'!V497</f>
        <v>0</v>
      </c>
      <c r="R497" s="349">
        <f>'２斷絲.IAD.效率'!W497</f>
        <v>0</v>
      </c>
      <c r="S497" s="349" t="str">
        <f>'２斷絲.IAD.效率'!X497</f>
        <v>停機</v>
      </c>
      <c r="T497" s="349">
        <f>'２斷絲.IAD.效率'!Y497</f>
        <v>0</v>
      </c>
      <c r="U497" s="345" t="str">
        <f>IF(ISNA(VLOOKUP('２斷絲.IAD.效率'!C497,條件!$A$1:$J$1011,10,0)),"",(VLOOKUP('２斷絲.IAD.效率'!C497,條件!$A$1:$J$1011,10,0)))</f>
        <v/>
      </c>
      <c r="V497" s="346" t="str">
        <f>IF(ISNA(VLOOKUP(C497,條件!$A$1:$J$1011,8,0)),"",(VLOOKUP(C497,條件!$A$1:$J$1011,8,0)))</f>
        <v/>
      </c>
      <c r="W497" s="346" t="str">
        <f>IF(ISNA(VLOOKUP(V497,清單!$AG$1:$AH$19,2,1)),"",(VLOOKUP(V497,清單!$AG$1:$AH$19,2,1)))</f>
        <v/>
      </c>
      <c r="X497" s="346" t="str">
        <f>IF(ISNA(VLOOKUP(C497,條件!$A$1:$J$1011,9,0)),"",(VLOOKUP(C497,條件!$A$1:$J$1011,9,0)))</f>
        <v/>
      </c>
      <c r="Y497" s="346">
        <v>24</v>
      </c>
      <c r="Z497" s="346">
        <v>216</v>
      </c>
      <c r="AA497" s="346" t="str">
        <f t="shared" si="32"/>
        <v/>
      </c>
      <c r="AB497" s="350" t="str">
        <f t="shared" si="33"/>
        <v/>
      </c>
    </row>
    <row r="498" spans="1:28">
      <c r="A498" s="348">
        <f>'２斷絲.IAD.效率'!A498</f>
        <v>46155</v>
      </c>
      <c r="B498" s="338" t="str">
        <f>'２斷絲.IAD.效率'!B498</f>
        <v>A21</v>
      </c>
      <c r="C498" s="338" t="str">
        <f>'２斷絲.IAD.效率'!C498</f>
        <v>2F29I1</v>
      </c>
      <c r="D498" s="338">
        <f>'２斷絲.IAD.效率'!D498</f>
        <v>0</v>
      </c>
      <c r="E498" s="349">
        <f>'２斷絲.IAD.效率'!J498</f>
        <v>19</v>
      </c>
      <c r="F498" s="349">
        <f>'２斷絲.IAD.效率'!K498</f>
        <v>0</v>
      </c>
      <c r="G498" s="349">
        <f>'２斷絲.IAD.效率'!L498</f>
        <v>7609</v>
      </c>
      <c r="H498" s="349">
        <f>'２斷絲.IAD.效率'!M498</f>
        <v>7965</v>
      </c>
      <c r="I498" s="349">
        <f>'２斷絲.IAD.效率'!N498</f>
        <v>7</v>
      </c>
      <c r="J498" s="349">
        <f>'２斷絲.IAD.效率'!O498</f>
        <v>0</v>
      </c>
      <c r="K498" s="349">
        <f>'２斷絲.IAD.效率'!P498</f>
        <v>7769</v>
      </c>
      <c r="L498" s="349">
        <f>'２斷絲.IAD.效率'!Q498</f>
        <v>8010</v>
      </c>
      <c r="M498" s="349">
        <f>'２斷絲.IAD.效率'!R498</f>
        <v>10</v>
      </c>
      <c r="N498" s="349">
        <f>'２斷絲.IAD.效率'!S498</f>
        <v>2</v>
      </c>
      <c r="O498" s="349">
        <f>'２斷絲.IAD.效率'!T498</f>
        <v>7741</v>
      </c>
      <c r="P498" s="349">
        <f>'２斷絲.IAD.效率'!U498</f>
        <v>8050</v>
      </c>
      <c r="Q498" s="349">
        <f>'２斷絲.IAD.效率'!V498</f>
        <v>16</v>
      </c>
      <c r="R498" s="349">
        <f>'２斷絲.IAD.效率'!W498</f>
        <v>1</v>
      </c>
      <c r="S498" s="349">
        <f>'２斷絲.IAD.效率'!X498</f>
        <v>7854</v>
      </c>
      <c r="T498" s="349">
        <f>'２斷絲.IAD.效率'!Y498</f>
        <v>8092</v>
      </c>
      <c r="U498" s="345" t="str">
        <f>IF(ISNA(VLOOKUP('２斷絲.IAD.效率'!C498,條件!$A$1:$J$1011,10,0)),"",(VLOOKUP('２斷絲.IAD.效率'!C498,條件!$A$1:$J$1011,10,0)))</f>
        <v>低壓</v>
      </c>
      <c r="V498" s="346" t="str">
        <f>IF(ISNA(VLOOKUP(C498,條件!$A$1:$J$1011,8,0)),"",(VLOOKUP(C498,條件!$A$1:$J$1011,8,0)))</f>
        <v>P123</v>
      </c>
      <c r="W498" s="346">
        <f>IF(ISNA(VLOOKUP(V498,清單!$AG$1:$AH$19,2,1)),"",(VLOOKUP(V498,清單!$AG$1:$AH$19,2,1)))</f>
        <v>0.66900000000000004</v>
      </c>
      <c r="X498" s="346">
        <f>IF(ISNA(VLOOKUP(C498,條件!$A$1:$J$1011,9,0)),"",(VLOOKUP(C498,條件!$A$1:$J$1011,9,0)))</f>
        <v>2.4</v>
      </c>
      <c r="Y498" s="346">
        <v>24</v>
      </c>
      <c r="Z498" s="346">
        <v>216</v>
      </c>
      <c r="AA498" s="346">
        <f t="shared" si="32"/>
        <v>3.4</v>
      </c>
      <c r="AB498" s="350">
        <f t="shared" si="33"/>
        <v>11791.526400000002</v>
      </c>
    </row>
    <row r="499" spans="1:28">
      <c r="A499" s="348">
        <f>'２斷絲.IAD.效率'!A499</f>
        <v>46155</v>
      </c>
      <c r="B499" s="338" t="str">
        <f>'２斷絲.IAD.效率'!B499</f>
        <v>A22</v>
      </c>
      <c r="C499" s="338" t="str">
        <f>'２斷絲.IAD.效率'!C499</f>
        <v>停機</v>
      </c>
      <c r="D499" s="338">
        <f>'２斷絲.IAD.效率'!D499</f>
        <v>0</v>
      </c>
      <c r="E499" s="349">
        <f>'２斷絲.IAD.效率'!J499</f>
        <v>0</v>
      </c>
      <c r="F499" s="349">
        <f>'２斷絲.IAD.效率'!K499</f>
        <v>0</v>
      </c>
      <c r="G499" s="349" t="str">
        <f>'２斷絲.IAD.效率'!L499</f>
        <v>停機</v>
      </c>
      <c r="H499" s="349">
        <f>'２斷絲.IAD.效率'!M499</f>
        <v>0</v>
      </c>
      <c r="I499" s="349">
        <f>'２斷絲.IAD.效率'!N499</f>
        <v>0</v>
      </c>
      <c r="J499" s="349">
        <f>'２斷絲.IAD.效率'!O499</f>
        <v>0</v>
      </c>
      <c r="K499" s="349" t="str">
        <f>'２斷絲.IAD.效率'!P499</f>
        <v>停機</v>
      </c>
      <c r="L499" s="349">
        <f>'２斷絲.IAD.效率'!Q499</f>
        <v>0</v>
      </c>
      <c r="M499" s="349">
        <f>'２斷絲.IAD.效率'!R499</f>
        <v>0</v>
      </c>
      <c r="N499" s="349">
        <f>'２斷絲.IAD.效率'!S499</f>
        <v>0</v>
      </c>
      <c r="O499" s="349" t="str">
        <f>'２斷絲.IAD.效率'!T499</f>
        <v>停機</v>
      </c>
      <c r="P499" s="349">
        <f>'２斷絲.IAD.效率'!U499</f>
        <v>0</v>
      </c>
      <c r="Q499" s="349">
        <f>'２斷絲.IAD.效率'!V499</f>
        <v>0</v>
      </c>
      <c r="R499" s="349">
        <f>'２斷絲.IAD.效率'!W499</f>
        <v>0</v>
      </c>
      <c r="S499" s="349" t="str">
        <f>'２斷絲.IAD.效率'!X499</f>
        <v>停機</v>
      </c>
      <c r="T499" s="349">
        <f>'２斷絲.IAD.效率'!Y499</f>
        <v>0</v>
      </c>
      <c r="U499" s="345" t="str">
        <f>IF(ISNA(VLOOKUP('２斷絲.IAD.效率'!C499,條件!$A$1:$J$1011,10,0)),"",(VLOOKUP('２斷絲.IAD.效率'!C499,條件!$A$1:$J$1011,10,0)))</f>
        <v/>
      </c>
      <c r="V499" s="346" t="str">
        <f>IF(ISNA(VLOOKUP(C499,條件!$A$1:$J$1011,8,0)),"",(VLOOKUP(C499,條件!$A$1:$J$1011,8,0)))</f>
        <v/>
      </c>
      <c r="W499" s="346" t="str">
        <f>IF(ISNA(VLOOKUP(V499,清單!$AG$1:$AH$19,2,1)),"",(VLOOKUP(V499,清單!$AG$1:$AH$19,2,1)))</f>
        <v/>
      </c>
      <c r="X499" s="346" t="str">
        <f>IF(ISNA(VLOOKUP(C499,條件!$A$1:$J$1011,9,0)),"",(VLOOKUP(C499,條件!$A$1:$J$1011,9,0)))</f>
        <v/>
      </c>
      <c r="Y499" s="346">
        <v>24</v>
      </c>
      <c r="Z499" s="346">
        <v>216</v>
      </c>
      <c r="AA499" s="346" t="str">
        <f t="shared" si="32"/>
        <v/>
      </c>
      <c r="AB499" s="350" t="str">
        <f t="shared" si="33"/>
        <v/>
      </c>
    </row>
    <row r="500" spans="1:28">
      <c r="A500" s="348">
        <f>'２斷絲.IAD.效率'!A500</f>
        <v>46155</v>
      </c>
      <c r="B500" s="338" t="str">
        <f>'２斷絲.IAD.效率'!B500</f>
        <v>A23</v>
      </c>
      <c r="C500" s="338" t="str">
        <f>'２斷絲.IAD.效率'!C500</f>
        <v>停機</v>
      </c>
      <c r="D500" s="338">
        <f>'２斷絲.IAD.效率'!D500</f>
        <v>0</v>
      </c>
      <c r="E500" s="349">
        <f>'２斷絲.IAD.效率'!J500</f>
        <v>0</v>
      </c>
      <c r="F500" s="349">
        <f>'２斷絲.IAD.效率'!K500</f>
        <v>0</v>
      </c>
      <c r="G500" s="349" t="str">
        <f>'２斷絲.IAD.效率'!L500</f>
        <v>停機</v>
      </c>
      <c r="H500" s="349">
        <f>'２斷絲.IAD.效率'!M500</f>
        <v>0</v>
      </c>
      <c r="I500" s="349">
        <f>'２斷絲.IAD.效率'!N500</f>
        <v>0</v>
      </c>
      <c r="J500" s="349">
        <f>'２斷絲.IAD.效率'!O500</f>
        <v>0</v>
      </c>
      <c r="K500" s="349" t="str">
        <f>'２斷絲.IAD.效率'!P500</f>
        <v>停機</v>
      </c>
      <c r="L500" s="349">
        <f>'２斷絲.IAD.效率'!Q500</f>
        <v>0</v>
      </c>
      <c r="M500" s="349">
        <f>'２斷絲.IAD.效率'!R500</f>
        <v>0</v>
      </c>
      <c r="N500" s="349">
        <f>'２斷絲.IAD.效率'!S500</f>
        <v>0</v>
      </c>
      <c r="O500" s="349" t="str">
        <f>'２斷絲.IAD.效率'!T500</f>
        <v>停機</v>
      </c>
      <c r="P500" s="349">
        <f>'２斷絲.IAD.效率'!U500</f>
        <v>0</v>
      </c>
      <c r="Q500" s="349">
        <f>'２斷絲.IAD.效率'!V500</f>
        <v>0</v>
      </c>
      <c r="R500" s="349">
        <f>'２斷絲.IAD.效率'!W500</f>
        <v>0</v>
      </c>
      <c r="S500" s="349" t="str">
        <f>'２斷絲.IAD.效率'!X500</f>
        <v>停機</v>
      </c>
      <c r="T500" s="349">
        <f>'２斷絲.IAD.效率'!Y500</f>
        <v>0</v>
      </c>
      <c r="U500" s="345" t="str">
        <f>IF(ISNA(VLOOKUP('２斷絲.IAD.效率'!C500,條件!$A$1:$J$1011,10,0)),"",(VLOOKUP('２斷絲.IAD.效率'!C500,條件!$A$1:$J$1011,10,0)))</f>
        <v/>
      </c>
      <c r="V500" s="346" t="str">
        <f>IF(ISNA(VLOOKUP(C500,條件!$A$1:$J$1011,8,0)),"",(VLOOKUP(C500,條件!$A$1:$J$1011,8,0)))</f>
        <v/>
      </c>
      <c r="W500" s="346" t="str">
        <f>IF(ISNA(VLOOKUP(V500,清單!$AG$1:$AH$19,2,1)),"",(VLOOKUP(V500,清單!$AG$1:$AH$19,2,1)))</f>
        <v/>
      </c>
      <c r="X500" s="346" t="str">
        <f>IF(ISNA(VLOOKUP(C500,條件!$A$1:$J$1011,9,0)),"",(VLOOKUP(C500,條件!$A$1:$J$1011,9,0)))</f>
        <v/>
      </c>
      <c r="Y500" s="346">
        <v>24</v>
      </c>
      <c r="Z500" s="346">
        <v>216</v>
      </c>
      <c r="AA500" s="346" t="str">
        <f t="shared" si="32"/>
        <v/>
      </c>
      <c r="AB500" s="350" t="str">
        <f t="shared" si="33"/>
        <v/>
      </c>
    </row>
    <row r="501" spans="1:28">
      <c r="A501" s="348">
        <f>'２斷絲.IAD.效率'!A501</f>
        <v>46155</v>
      </c>
      <c r="B501" s="338" t="str">
        <f>'２斷絲.IAD.效率'!B501</f>
        <v>A24</v>
      </c>
      <c r="C501" s="338" t="str">
        <f>'２斷絲.IAD.效率'!C501</f>
        <v>2F6IC1</v>
      </c>
      <c r="D501" s="338">
        <f>'２斷絲.IAD.效率'!D501</f>
        <v>0</v>
      </c>
      <c r="E501" s="349">
        <f>'２斷絲.IAD.效率'!J501</f>
        <v>18</v>
      </c>
      <c r="F501" s="349">
        <f>'２斷絲.IAD.效率'!K501</f>
        <v>0</v>
      </c>
      <c r="G501" s="349">
        <f>'２斷絲.IAD.效率'!L501</f>
        <v>9009</v>
      </c>
      <c r="H501" s="349">
        <f>'２斷絲.IAD.效率'!M501</f>
        <v>9709</v>
      </c>
      <c r="I501" s="349">
        <f>'２斷絲.IAD.效率'!N501</f>
        <v>18</v>
      </c>
      <c r="J501" s="349">
        <f>'２斷絲.IAD.效率'!O501</f>
        <v>0</v>
      </c>
      <c r="K501" s="349">
        <f>'２斷絲.IAD.效率'!P501</f>
        <v>9352</v>
      </c>
      <c r="L501" s="349">
        <f>'２斷絲.IAD.效率'!Q501</f>
        <v>9818</v>
      </c>
      <c r="M501" s="349">
        <f>'２斷絲.IAD.效率'!R501</f>
        <v>10</v>
      </c>
      <c r="N501" s="349">
        <f>'２斷絲.IAD.效率'!S501</f>
        <v>2</v>
      </c>
      <c r="O501" s="349">
        <f>'２斷絲.IAD.效率'!T501</f>
        <v>9370</v>
      </c>
      <c r="P501" s="349">
        <f>'２斷絲.IAD.效率'!U501</f>
        <v>9794</v>
      </c>
      <c r="Q501" s="349">
        <f>'２斷絲.IAD.效率'!V501</f>
        <v>18</v>
      </c>
      <c r="R501" s="349">
        <f>'２斷絲.IAD.效率'!W501</f>
        <v>4</v>
      </c>
      <c r="S501" s="349">
        <f>'２斷絲.IAD.效率'!X501</f>
        <v>9389</v>
      </c>
      <c r="T501" s="349">
        <f>'２斷絲.IAD.效率'!Y501</f>
        <v>9756</v>
      </c>
      <c r="U501" s="345" t="str">
        <f>IF(ISNA(VLOOKUP('２斷絲.IAD.效率'!C501,條件!$A$1:$J$1011,10,0)),"",(VLOOKUP('２斷絲.IAD.效率'!C501,條件!$A$1:$J$1011,10,0)))</f>
        <v>低壓</v>
      </c>
      <c r="V501" s="346" t="str">
        <f>IF(ISNA(VLOOKUP(C501,條件!$A$1:$J$1011,8,0)),"",(VLOOKUP(C501,條件!$A$1:$J$1011,8,0)))</f>
        <v>P227</v>
      </c>
      <c r="W501" s="346">
        <f>IF(ISNA(VLOOKUP(V501,清單!$AG$1:$AH$19,2,1)),"",(VLOOKUP(V501,清單!$AG$1:$AH$19,2,1)))</f>
        <v>1.859</v>
      </c>
      <c r="X501" s="346">
        <f>IF(ISNA(VLOOKUP(C501,條件!$A$1:$J$1011,9,0)),"",(VLOOKUP(C501,條件!$A$1:$J$1011,9,0)))</f>
        <v>1.6</v>
      </c>
      <c r="Y501" s="346">
        <v>24</v>
      </c>
      <c r="Z501" s="346">
        <v>216</v>
      </c>
      <c r="AA501" s="346">
        <f t="shared" si="32"/>
        <v>2.6</v>
      </c>
      <c r="AB501" s="350">
        <f t="shared" si="33"/>
        <v>25056.345600000001</v>
      </c>
    </row>
    <row r="502" spans="1:28">
      <c r="A502" s="348">
        <f>'２斷絲.IAD.效率'!A502</f>
        <v>46155</v>
      </c>
      <c r="B502" s="338" t="str">
        <f>'２斷絲.IAD.效率'!B502</f>
        <v>J07</v>
      </c>
      <c r="C502" s="338" t="str">
        <f>'２斷絲.IAD.效率'!C502</f>
        <v>停機</v>
      </c>
      <c r="D502" s="338">
        <f>'２斷絲.IAD.效率'!D502</f>
        <v>0</v>
      </c>
      <c r="E502" s="349">
        <f>'２斷絲.IAD.效率'!J502</f>
        <v>0</v>
      </c>
      <c r="F502" s="349">
        <f>'２斷絲.IAD.效率'!K502</f>
        <v>0</v>
      </c>
      <c r="G502" s="349" t="str">
        <f>'２斷絲.IAD.效率'!L502</f>
        <v>停機</v>
      </c>
      <c r="H502" s="349">
        <f>'２斷絲.IAD.效率'!M502</f>
        <v>0</v>
      </c>
      <c r="I502" s="349">
        <f>'２斷絲.IAD.效率'!N502</f>
        <v>0</v>
      </c>
      <c r="J502" s="349">
        <f>'２斷絲.IAD.效率'!O502</f>
        <v>0</v>
      </c>
      <c r="K502" s="349" t="str">
        <f>'２斷絲.IAD.效率'!P502</f>
        <v>停機</v>
      </c>
      <c r="L502" s="349">
        <f>'２斷絲.IAD.效率'!Q502</f>
        <v>0</v>
      </c>
      <c r="M502" s="349">
        <f>'２斷絲.IAD.效率'!R502</f>
        <v>0</v>
      </c>
      <c r="N502" s="349">
        <f>'２斷絲.IAD.效率'!S502</f>
        <v>0</v>
      </c>
      <c r="O502" s="349" t="str">
        <f>'２斷絲.IAD.效率'!T502</f>
        <v>停機</v>
      </c>
      <c r="P502" s="349">
        <f>'２斷絲.IAD.效率'!U502</f>
        <v>0</v>
      </c>
      <c r="Q502" s="349">
        <f>'２斷絲.IAD.效率'!V502</f>
        <v>0</v>
      </c>
      <c r="R502" s="349">
        <f>'２斷絲.IAD.效率'!W502</f>
        <v>0</v>
      </c>
      <c r="S502" s="349" t="str">
        <f>'２斷絲.IAD.效率'!X502</f>
        <v>停機</v>
      </c>
      <c r="T502" s="349">
        <f>'２斷絲.IAD.效率'!Y502</f>
        <v>0</v>
      </c>
      <c r="U502" s="345" t="str">
        <f>IF(ISNA(VLOOKUP('２斷絲.IAD.效率'!C502,條件!$A$1:$J$1011,10,0)),"",(VLOOKUP('２斷絲.IAD.效率'!C502,條件!$A$1:$J$1011,10,0)))</f>
        <v/>
      </c>
      <c r="V502" s="346" t="str">
        <f>IF(ISNA(VLOOKUP(C502,條件!$A$1:$J$1011,8,0)),"",(VLOOKUP(C502,條件!$A$1:$J$1011,8,0)))</f>
        <v/>
      </c>
      <c r="W502" s="346" t="str">
        <f>IF(ISNA(VLOOKUP(V502,清單!$AG$1:$AH$19,2,1)),"",(VLOOKUP(V502,清單!$AG$1:$AH$19,2,1)))</f>
        <v/>
      </c>
      <c r="X502" s="346" t="str">
        <f>IF(ISNA(VLOOKUP(C502,條件!$A$1:$J$1011,9,0)),"",(VLOOKUP(C502,條件!$A$1:$J$1011,9,0)))</f>
        <v/>
      </c>
      <c r="Y502" s="346">
        <v>24</v>
      </c>
      <c r="Z502" s="346">
        <v>216</v>
      </c>
      <c r="AA502" s="346" t="str">
        <f t="shared" si="32"/>
        <v/>
      </c>
      <c r="AB502" s="350" t="str">
        <f t="shared" si="33"/>
        <v/>
      </c>
    </row>
    <row r="503" spans="1:28">
      <c r="A503" s="348">
        <f>'２斷絲.IAD.效率'!A503</f>
        <v>46155</v>
      </c>
      <c r="B503" s="338" t="str">
        <f>'２斷絲.IAD.效率'!B503</f>
        <v>J08</v>
      </c>
      <c r="C503" s="338" t="str">
        <f>'２斷絲.IAD.效率'!C503</f>
        <v>2F6IF2</v>
      </c>
      <c r="D503" s="338" t="str">
        <f>'２斷絲.IAD.效率'!D503</f>
        <v>K</v>
      </c>
      <c r="E503" s="349">
        <f>'２斷絲.IAD.效率'!J503</f>
        <v>22</v>
      </c>
      <c r="F503" s="349">
        <f>'２斷絲.IAD.效率'!K503</f>
        <v>8</v>
      </c>
      <c r="G503" s="349">
        <f>'２斷絲.IAD.效率'!L503</f>
        <v>7520</v>
      </c>
      <c r="H503" s="349">
        <f>'２斷絲.IAD.效率'!M503</f>
        <v>0</v>
      </c>
      <c r="I503" s="349">
        <f>'２斷絲.IAD.效率'!N503</f>
        <v>34</v>
      </c>
      <c r="J503" s="349">
        <f>'２斷絲.IAD.效率'!O503</f>
        <v>6</v>
      </c>
      <c r="K503" s="349">
        <f>'２斷絲.IAD.效率'!P503</f>
        <v>7340</v>
      </c>
      <c r="L503" s="349">
        <f>'２斷絲.IAD.效率'!Q503</f>
        <v>0</v>
      </c>
      <c r="M503" s="349">
        <f>'２斷絲.IAD.效率'!R503</f>
        <v>35</v>
      </c>
      <c r="N503" s="349">
        <f>'２斷絲.IAD.效率'!S503</f>
        <v>14</v>
      </c>
      <c r="O503" s="349">
        <f>'２斷絲.IAD.效率'!T503</f>
        <v>7080</v>
      </c>
      <c r="P503" s="349">
        <f>'２斷絲.IAD.效率'!U503</f>
        <v>0</v>
      </c>
      <c r="Q503" s="349">
        <f>'２斷絲.IAD.效率'!V503</f>
        <v>21</v>
      </c>
      <c r="R503" s="349">
        <f>'２斷絲.IAD.效率'!W503</f>
        <v>5</v>
      </c>
      <c r="S503" s="349">
        <f>'２斷絲.IAD.效率'!X503</f>
        <v>7530</v>
      </c>
      <c r="T503" s="349">
        <f>'２斷絲.IAD.效率'!Y503</f>
        <v>0</v>
      </c>
      <c r="U503" s="345" t="str">
        <f>IF(ISNA(VLOOKUP('２斷絲.IAD.效率'!C503,條件!$A$1:$J$1011,10,0)),"",(VLOOKUP('２斷絲.IAD.效率'!C503,條件!$A$1:$J$1011,10,0)))</f>
        <v>低壓</v>
      </c>
      <c r="V503" s="346" t="str">
        <f>IF(ISNA(VLOOKUP(C503,條件!$A$1:$J$1011,8,0)),"",(VLOOKUP(C503,條件!$A$1:$J$1011,8,0)))</f>
        <v>P227</v>
      </c>
      <c r="W503" s="346">
        <f>IF(ISNA(VLOOKUP(V503,清單!$AG$1:$AH$19,2,1)),"",(VLOOKUP(V503,清單!$AG$1:$AH$19,2,1)))</f>
        <v>1.859</v>
      </c>
      <c r="X503" s="346">
        <f>IF(ISNA(VLOOKUP(C503,條件!$A$1:$J$1011,9,0)),"",(VLOOKUP(C503,條件!$A$1:$J$1011,9,0)))</f>
        <v>2</v>
      </c>
      <c r="Y503" s="346">
        <v>24</v>
      </c>
      <c r="Z503" s="346">
        <v>216</v>
      </c>
      <c r="AA503" s="346">
        <f t="shared" si="32"/>
        <v>3</v>
      </c>
      <c r="AB503" s="350">
        <f t="shared" si="33"/>
        <v>28911.168000000001</v>
      </c>
    </row>
    <row r="504" spans="1:28">
      <c r="A504" s="348">
        <f>'２斷絲.IAD.效率'!A504</f>
        <v>46155</v>
      </c>
      <c r="B504" s="338" t="str">
        <f>'２斷絲.IAD.效率'!B504</f>
        <v>J09</v>
      </c>
      <c r="C504" s="338" t="str">
        <f>'２斷絲.IAD.效率'!C504</f>
        <v>停機</v>
      </c>
      <c r="D504" s="338">
        <f>'２斷絲.IAD.效率'!D504</f>
        <v>0</v>
      </c>
      <c r="E504" s="349">
        <f>'２斷絲.IAD.效率'!J504</f>
        <v>0</v>
      </c>
      <c r="F504" s="349">
        <f>'２斷絲.IAD.效率'!K504</f>
        <v>0</v>
      </c>
      <c r="G504" s="349" t="str">
        <f>'２斷絲.IAD.效率'!L504</f>
        <v>停機</v>
      </c>
      <c r="H504" s="349">
        <f>'２斷絲.IAD.效率'!M504</f>
        <v>0</v>
      </c>
      <c r="I504" s="349">
        <f>'２斷絲.IAD.效率'!N504</f>
        <v>0</v>
      </c>
      <c r="J504" s="349">
        <f>'２斷絲.IAD.效率'!O504</f>
        <v>0</v>
      </c>
      <c r="K504" s="349" t="str">
        <f>'２斷絲.IAD.效率'!P504</f>
        <v>停機</v>
      </c>
      <c r="L504" s="349">
        <f>'２斷絲.IAD.效率'!Q504</f>
        <v>0</v>
      </c>
      <c r="M504" s="349">
        <f>'２斷絲.IAD.效率'!R504</f>
        <v>0</v>
      </c>
      <c r="N504" s="349">
        <f>'２斷絲.IAD.效率'!S504</f>
        <v>0</v>
      </c>
      <c r="O504" s="349" t="str">
        <f>'２斷絲.IAD.效率'!T504</f>
        <v>停機</v>
      </c>
      <c r="P504" s="349">
        <f>'２斷絲.IAD.效率'!U504</f>
        <v>0</v>
      </c>
      <c r="Q504" s="349">
        <f>'２斷絲.IAD.效率'!V504</f>
        <v>0</v>
      </c>
      <c r="R504" s="349">
        <f>'２斷絲.IAD.效率'!W504</f>
        <v>0</v>
      </c>
      <c r="S504" s="349" t="str">
        <f>'２斷絲.IAD.效率'!X504</f>
        <v>停機</v>
      </c>
      <c r="T504" s="349">
        <f>'２斷絲.IAD.效率'!Y504</f>
        <v>0</v>
      </c>
      <c r="U504" s="345" t="str">
        <f>IF(ISNA(VLOOKUP('２斷絲.IAD.效率'!C504,條件!$A$1:$J$1011,10,0)),"",(VLOOKUP('２斷絲.IAD.效率'!C504,條件!$A$1:$J$1011,10,0)))</f>
        <v/>
      </c>
      <c r="V504" s="346" t="str">
        <f>IF(ISNA(VLOOKUP(C504,條件!$A$1:$J$1011,8,0)),"",(VLOOKUP(C504,條件!$A$1:$J$1011,8,0)))</f>
        <v/>
      </c>
      <c r="W504" s="346" t="str">
        <f>IF(ISNA(VLOOKUP(V504,清單!$AG$1:$AH$19,2,1)),"",(VLOOKUP(V504,清單!$AG$1:$AH$19,2,1)))</f>
        <v/>
      </c>
      <c r="X504" s="346" t="str">
        <f>IF(ISNA(VLOOKUP(C504,條件!$A$1:$J$1011,9,0)),"",(VLOOKUP(C504,條件!$A$1:$J$1011,9,0)))</f>
        <v/>
      </c>
      <c r="Y504" s="346">
        <v>24</v>
      </c>
      <c r="Z504" s="346">
        <v>216</v>
      </c>
      <c r="AA504" s="346" t="str">
        <f t="shared" si="32"/>
        <v/>
      </c>
      <c r="AB504" s="350" t="str">
        <f t="shared" si="33"/>
        <v/>
      </c>
    </row>
    <row r="505" spans="1:28">
      <c r="A505" s="348">
        <f>'２斷絲.IAD.效率'!A505</f>
        <v>46155</v>
      </c>
      <c r="B505" s="338" t="str">
        <f>'２斷絲.IAD.效率'!B505</f>
        <v>T01</v>
      </c>
      <c r="C505" s="338" t="str">
        <f>'２斷絲.IAD.效率'!C505</f>
        <v>2F6IG2</v>
      </c>
      <c r="D505" s="338" t="str">
        <f>'２斷絲.IAD.效率'!D505</f>
        <v>K</v>
      </c>
      <c r="E505" s="349">
        <f>'２斷絲.IAD.效率'!J505</f>
        <v>15</v>
      </c>
      <c r="F505" s="349">
        <f>'２斷絲.IAD.效率'!K505</f>
        <v>3</v>
      </c>
      <c r="G505" s="349">
        <f>'２斷絲.IAD.效率'!L505</f>
        <v>8700</v>
      </c>
      <c r="H505" s="349">
        <f>'２斷絲.IAD.效率'!M505</f>
        <v>9090</v>
      </c>
      <c r="I505" s="349">
        <f>'２斷絲.IAD.效率'!N505</f>
        <v>14</v>
      </c>
      <c r="J505" s="349">
        <f>'２斷絲.IAD.效率'!O505</f>
        <v>2</v>
      </c>
      <c r="K505" s="349">
        <f>'２斷絲.IAD.效率'!P505</f>
        <v>8529</v>
      </c>
      <c r="L505" s="349">
        <f>'２斷絲.IAD.效率'!Q505</f>
        <v>9260</v>
      </c>
      <c r="M505" s="349">
        <f>'２斷絲.IAD.效率'!R505</f>
        <v>14</v>
      </c>
      <c r="N505" s="349">
        <f>'２斷絲.IAD.效率'!S505</f>
        <v>0</v>
      </c>
      <c r="O505" s="349">
        <f>'２斷絲.IAD.效率'!T505</f>
        <v>7780</v>
      </c>
      <c r="P505" s="349">
        <f>'２斷絲.IAD.效率'!U505</f>
        <v>9170</v>
      </c>
      <c r="Q505" s="349">
        <f>'２斷絲.IAD.效率'!V505</f>
        <v>46</v>
      </c>
      <c r="R505" s="349">
        <f>'２斷絲.IAD.效率'!W505</f>
        <v>0</v>
      </c>
      <c r="S505" s="349">
        <f>'２斷絲.IAD.效率'!X505</f>
        <v>8890</v>
      </c>
      <c r="T505" s="349">
        <f>'２斷絲.IAD.效率'!Y505</f>
        <v>9350</v>
      </c>
      <c r="U505" s="345" t="str">
        <f>IF(ISNA(VLOOKUP('２斷絲.IAD.效率'!C505,條件!$A$1:$J$1011,10,0)),"",(VLOOKUP('２斷絲.IAD.效率'!C505,條件!$A$1:$J$1011,10,0)))</f>
        <v>高壓</v>
      </c>
      <c r="V505" s="346" t="str">
        <f>IF(ISNA(VLOOKUP(C505,條件!$A$1:$J$1011,8,0)),"",(VLOOKUP(C505,條件!$A$1:$J$1011,8,0)))</f>
        <v>P204</v>
      </c>
      <c r="W505" s="346">
        <f>IF(ISNA(VLOOKUP(V505,清單!$AG$1:$AH$19,2,1)),"",(VLOOKUP(V505,清單!$AG$1:$AH$19,2,1)))</f>
        <v>1.1890000000000001</v>
      </c>
      <c r="X505" s="346">
        <f>IF(ISNA(VLOOKUP(C505,條件!$A$1:$J$1011,9,0)),"",(VLOOKUP(C505,條件!$A$1:$J$1011,9,0)))</f>
        <v>2.9</v>
      </c>
      <c r="Y505" s="346">
        <v>24</v>
      </c>
      <c r="Z505" s="346">
        <v>216</v>
      </c>
      <c r="AA505" s="346">
        <f t="shared" si="32"/>
        <v>3.9</v>
      </c>
      <c r="AB505" s="350">
        <f t="shared" si="33"/>
        <v>24038.7264</v>
      </c>
    </row>
    <row r="506" spans="1:28">
      <c r="A506" s="348">
        <f>'２斷絲.IAD.效率'!A506</f>
        <v>46155</v>
      </c>
      <c r="B506" s="338" t="str">
        <f>'２斷絲.IAD.效率'!B506</f>
        <v>T02</v>
      </c>
      <c r="C506" s="338" t="str">
        <f>'２斷絲.IAD.效率'!C506</f>
        <v>2F6IE2</v>
      </c>
      <c r="D506" s="338" t="str">
        <f>'２斷絲.IAD.效率'!D506</f>
        <v>K</v>
      </c>
      <c r="E506" s="349">
        <f>'２斷絲.IAD.效率'!J506</f>
        <v>40</v>
      </c>
      <c r="F506" s="349">
        <f>'２斷絲.IAD.效率'!K506</f>
        <v>2</v>
      </c>
      <c r="G506" s="349">
        <f>'２斷絲.IAD.效率'!L506</f>
        <v>9540</v>
      </c>
      <c r="H506" s="349">
        <f>'２斷絲.IAD.效率'!M506</f>
        <v>9170</v>
      </c>
      <c r="I506" s="349">
        <f>'２斷絲.IAD.效率'!N506</f>
        <v>17</v>
      </c>
      <c r="J506" s="349">
        <f>'２斷絲.IAD.效率'!O506</f>
        <v>0</v>
      </c>
      <c r="K506" s="349">
        <f>'２斷絲.IAD.效率'!P506</f>
        <v>9260</v>
      </c>
      <c r="L506" s="349">
        <f>'２斷絲.IAD.效率'!Q506</f>
        <v>9170</v>
      </c>
      <c r="M506" s="349">
        <f>'２斷絲.IAD.效率'!R506</f>
        <v>7</v>
      </c>
      <c r="N506" s="349">
        <f>'２斷絲.IAD.效率'!S506</f>
        <v>0</v>
      </c>
      <c r="O506" s="349">
        <f>'２斷絲.IAD.效率'!T506</f>
        <v>8330</v>
      </c>
      <c r="P506" s="349">
        <f>'２斷絲.IAD.效率'!U506</f>
        <v>9260</v>
      </c>
      <c r="Q506" s="349">
        <f>'２斷絲.IAD.效率'!V506</f>
        <v>36</v>
      </c>
      <c r="R506" s="349">
        <f>'２斷絲.IAD.效率'!W506</f>
        <v>0</v>
      </c>
      <c r="S506" s="349">
        <f>'２斷絲.IAD.效率'!X506</f>
        <v>9540</v>
      </c>
      <c r="T506" s="349">
        <f>'２斷絲.IAD.效率'!Y506</f>
        <v>9260</v>
      </c>
      <c r="U506" s="345" t="str">
        <f>IF(ISNA(VLOOKUP('２斷絲.IAD.效率'!C506,條件!$A$1:$J$1011,10,0)),"",(VLOOKUP('２斷絲.IAD.效率'!C506,條件!$A$1:$J$1011,10,0)))</f>
        <v>低壓</v>
      </c>
      <c r="V506" s="346" t="str">
        <f>IF(ISNA(VLOOKUP(C506,條件!$A$1:$J$1011,8,0)),"",(VLOOKUP(C506,條件!$A$1:$J$1011,8,0)))</f>
        <v>P204</v>
      </c>
      <c r="W506" s="346">
        <f>IF(ISNA(VLOOKUP(V506,清單!$AG$1:$AH$19,2,1)),"",(VLOOKUP(V506,清單!$AG$1:$AH$19,2,1)))</f>
        <v>1.1890000000000001</v>
      </c>
      <c r="X506" s="346">
        <f>IF(ISNA(VLOOKUP(C506,條件!$A$1:$J$1011,9,0)),"",(VLOOKUP(C506,條件!$A$1:$J$1011,9,0)))</f>
        <v>2.9</v>
      </c>
      <c r="Y506" s="346">
        <v>24</v>
      </c>
      <c r="Z506" s="346">
        <v>216</v>
      </c>
      <c r="AA506" s="346">
        <f t="shared" si="32"/>
        <v>3.9</v>
      </c>
      <c r="AB506" s="350">
        <f t="shared" si="33"/>
        <v>24038.7264</v>
      </c>
    </row>
    <row r="507" spans="1:28">
      <c r="A507" s="348">
        <f>'２斷絲.IAD.效率'!A507</f>
        <v>46155</v>
      </c>
      <c r="B507" s="338" t="str">
        <f>'２斷絲.IAD.效率'!B507</f>
        <v>T03</v>
      </c>
      <c r="C507" s="338" t="str">
        <f>'２斷絲.IAD.效率'!C507</f>
        <v>2F6IB1</v>
      </c>
      <c r="D507" s="338">
        <f>'２斷絲.IAD.效率'!D507</f>
        <v>0</v>
      </c>
      <c r="E507" s="349">
        <f>'２斷絲.IAD.效率'!J507</f>
        <v>39</v>
      </c>
      <c r="F507" s="349">
        <f>'２斷絲.IAD.效率'!K507</f>
        <v>0</v>
      </c>
      <c r="G507" s="349">
        <f>'２斷絲.IAD.效率'!L507</f>
        <v>9260</v>
      </c>
      <c r="H507" s="349">
        <f>'２斷絲.IAD.效率'!M507</f>
        <v>0</v>
      </c>
      <c r="I507" s="349">
        <f>'２斷絲.IAD.效率'!N507</f>
        <v>4</v>
      </c>
      <c r="J507" s="349">
        <f>'２斷絲.IAD.效率'!O507</f>
        <v>0</v>
      </c>
      <c r="K507" s="349">
        <f>'２斷絲.IAD.效率'!P507</f>
        <v>8730</v>
      </c>
      <c r="L507" s="349">
        <f>'２斷絲.IAD.效率'!Q507</f>
        <v>0</v>
      </c>
      <c r="M507" s="349">
        <f>'２斷絲.IAD.效率'!R507</f>
        <v>15</v>
      </c>
      <c r="N507" s="349">
        <f>'２斷絲.IAD.效率'!S507</f>
        <v>0</v>
      </c>
      <c r="O507" s="349">
        <f>'２斷絲.IAD.效率'!T507</f>
        <v>9170</v>
      </c>
      <c r="P507" s="349">
        <f>'２斷絲.IAD.效率'!U507</f>
        <v>0</v>
      </c>
      <c r="Q507" s="349">
        <f>'２斷絲.IAD.效率'!V507</f>
        <v>35</v>
      </c>
      <c r="R507" s="349">
        <f>'２斷絲.IAD.效率'!W507</f>
        <v>1</v>
      </c>
      <c r="S507" s="349">
        <f>'２斷絲.IAD.效率'!X507</f>
        <v>9810</v>
      </c>
      <c r="T507" s="349">
        <f>'２斷絲.IAD.效率'!Y507</f>
        <v>0</v>
      </c>
      <c r="U507" s="345" t="str">
        <f>IF(ISNA(VLOOKUP('２斷絲.IAD.效率'!C507,條件!$A$1:$J$1011,10,0)),"",(VLOOKUP('２斷絲.IAD.效率'!C507,條件!$A$1:$J$1011,10,0)))</f>
        <v>低壓</v>
      </c>
      <c r="V507" s="346" t="str">
        <f>IF(ISNA(VLOOKUP(C507,條件!$A$1:$J$1011,8,0)),"",(VLOOKUP(C507,條件!$A$1:$J$1011,8,0)))</f>
        <v>P204</v>
      </c>
      <c r="W507" s="346">
        <f>IF(ISNA(VLOOKUP(V507,清單!$AG$1:$AH$19,2,1)),"",(VLOOKUP(V507,清單!$AG$1:$AH$19,2,1)))</f>
        <v>1.1890000000000001</v>
      </c>
      <c r="X507" s="346">
        <f>IF(ISNA(VLOOKUP(C507,條件!$A$1:$J$1011,9,0)),"",(VLOOKUP(C507,條件!$A$1:$J$1011,9,0)))</f>
        <v>1.7</v>
      </c>
      <c r="Y507" s="346">
        <v>24</v>
      </c>
      <c r="Z507" s="346">
        <v>216</v>
      </c>
      <c r="AA507" s="346">
        <f t="shared" si="32"/>
        <v>2.7</v>
      </c>
      <c r="AB507" s="350">
        <f t="shared" si="33"/>
        <v>16642.195200000002</v>
      </c>
    </row>
    <row r="508" spans="1:28">
      <c r="A508" s="348">
        <f>'２斷絲.IAD.效率'!A508</f>
        <v>46155</v>
      </c>
      <c r="B508" s="338" t="str">
        <f>'２斷絲.IAD.效率'!B508</f>
        <v>T03</v>
      </c>
      <c r="C508" s="338" t="str">
        <f>'２斷絲.IAD.效率'!C508</f>
        <v>2F6ID2</v>
      </c>
      <c r="D508" s="338">
        <f>'２斷絲.IAD.效率'!D508</f>
        <v>0</v>
      </c>
      <c r="E508" s="349">
        <f>'２斷絲.IAD.效率'!J508</f>
        <v>30</v>
      </c>
      <c r="F508" s="349">
        <f>'２斷絲.IAD.效率'!K508</f>
        <v>0</v>
      </c>
      <c r="G508" s="349">
        <f>'２斷絲.IAD.效率'!L508</f>
        <v>0</v>
      </c>
      <c r="H508" s="349">
        <f>'２斷絲.IAD.效率'!M508</f>
        <v>9079</v>
      </c>
      <c r="I508" s="349">
        <f>'２斷絲.IAD.效率'!N508</f>
        <v>11</v>
      </c>
      <c r="J508" s="349">
        <f>'２斷絲.IAD.效率'!O508</f>
        <v>0</v>
      </c>
      <c r="K508" s="349">
        <f>'２斷絲.IAD.效率'!P508</f>
        <v>0</v>
      </c>
      <c r="L508" s="349">
        <f>'２斷絲.IAD.效率'!Q508</f>
        <v>9170</v>
      </c>
      <c r="M508" s="349">
        <f>'２斷絲.IAD.效率'!R508</f>
        <v>15</v>
      </c>
      <c r="N508" s="349">
        <f>'２斷絲.IAD.效率'!S508</f>
        <v>0</v>
      </c>
      <c r="O508" s="349">
        <f>'２斷絲.IAD.效率'!T508</f>
        <v>9070</v>
      </c>
      <c r="P508" s="349">
        <f>'２斷絲.IAD.效率'!U508</f>
        <v>0</v>
      </c>
      <c r="Q508" s="349">
        <f>'２斷絲.IAD.效率'!V508</f>
        <v>9</v>
      </c>
      <c r="R508" s="349">
        <f>'２斷絲.IAD.效率'!W508</f>
        <v>0</v>
      </c>
      <c r="S508" s="349">
        <f>'２斷絲.IAD.效率'!X508</f>
        <v>9170</v>
      </c>
      <c r="T508" s="349">
        <f>'２斷絲.IAD.效率'!Y508</f>
        <v>0</v>
      </c>
      <c r="U508" s="345" t="str">
        <f>IF(ISNA(VLOOKUP('２斷絲.IAD.效率'!C508,條件!$A$1:$J$1011,10,0)),"",(VLOOKUP('２斷絲.IAD.效率'!C508,條件!$A$1:$J$1011,10,0)))</f>
        <v>低壓</v>
      </c>
      <c r="V508" s="346" t="str">
        <f>IF(ISNA(VLOOKUP(C508,條件!$A$1:$J$1011,8,0)),"",(VLOOKUP(C508,條件!$A$1:$J$1011,8,0)))</f>
        <v>P204</v>
      </c>
      <c r="W508" s="346">
        <f>IF(ISNA(VLOOKUP(V508,清單!$AG$1:$AH$19,2,1)),"",(VLOOKUP(V508,清單!$AG$1:$AH$19,2,1)))</f>
        <v>1.1890000000000001</v>
      </c>
      <c r="X508" s="346">
        <f>IF(ISNA(VLOOKUP(C508,條件!$A$1:$J$1011,9,0)),"",(VLOOKUP(C508,條件!$A$1:$J$1011,9,0)))</f>
        <v>2.4</v>
      </c>
      <c r="Y508" s="346">
        <v>24</v>
      </c>
      <c r="Z508" s="346">
        <v>216</v>
      </c>
      <c r="AA508" s="346">
        <f t="shared" si="32"/>
        <v>3.4</v>
      </c>
      <c r="AB508" s="350">
        <f t="shared" si="33"/>
        <v>20956.838400000001</v>
      </c>
    </row>
    <row r="509" spans="1:28">
      <c r="A509" s="348">
        <f>'２斷絲.IAD.效率'!A509</f>
        <v>46155</v>
      </c>
      <c r="B509" s="338" t="str">
        <f>'２斷絲.IAD.效率'!B509</f>
        <v>T04</v>
      </c>
      <c r="C509" s="338" t="str">
        <f>'２斷絲.IAD.效率'!C509</f>
        <v>停機</v>
      </c>
      <c r="D509" s="338">
        <f>'２斷絲.IAD.效率'!D509</f>
        <v>0</v>
      </c>
      <c r="E509" s="349">
        <f>'２斷絲.IAD.效率'!J509</f>
        <v>0</v>
      </c>
      <c r="F509" s="349">
        <f>'２斷絲.IAD.效率'!K509</f>
        <v>0</v>
      </c>
      <c r="G509" s="349" t="str">
        <f>'２斷絲.IAD.效率'!L509</f>
        <v>停機</v>
      </c>
      <c r="H509" s="349">
        <f>'２斷絲.IAD.效率'!M509</f>
        <v>0</v>
      </c>
      <c r="I509" s="349">
        <f>'２斷絲.IAD.效率'!N509</f>
        <v>0</v>
      </c>
      <c r="J509" s="349">
        <f>'２斷絲.IAD.效率'!O509</f>
        <v>0</v>
      </c>
      <c r="K509" s="349" t="str">
        <f>'２斷絲.IAD.效率'!P509</f>
        <v>停機</v>
      </c>
      <c r="L509" s="349">
        <f>'２斷絲.IAD.效率'!Q509</f>
        <v>0</v>
      </c>
      <c r="M509" s="349">
        <f>'２斷絲.IAD.效率'!R509</f>
        <v>0</v>
      </c>
      <c r="N509" s="349">
        <f>'２斷絲.IAD.效率'!S509</f>
        <v>0</v>
      </c>
      <c r="O509" s="349" t="str">
        <f>'２斷絲.IAD.效率'!T509</f>
        <v>停機</v>
      </c>
      <c r="P509" s="349">
        <f>'２斷絲.IAD.效率'!U509</f>
        <v>0</v>
      </c>
      <c r="Q509" s="349">
        <f>'２斷絲.IAD.效率'!V509</f>
        <v>0</v>
      </c>
      <c r="R509" s="349">
        <f>'２斷絲.IAD.效率'!W509</f>
        <v>0</v>
      </c>
      <c r="S509" s="349" t="str">
        <f>'２斷絲.IAD.效率'!X509</f>
        <v>停機</v>
      </c>
      <c r="T509" s="349">
        <f>'２斷絲.IAD.效率'!Y509</f>
        <v>0</v>
      </c>
      <c r="U509" s="345" t="str">
        <f>IF(ISNA(VLOOKUP('２斷絲.IAD.效率'!C509,條件!$A$1:$J$1011,10,0)),"",(VLOOKUP('２斷絲.IAD.效率'!C509,條件!$A$1:$J$1011,10,0)))</f>
        <v/>
      </c>
      <c r="V509" s="346" t="str">
        <f>IF(ISNA(VLOOKUP(C509,條件!$A$1:$J$1011,8,0)),"",(VLOOKUP(C509,條件!$A$1:$J$1011,8,0)))</f>
        <v/>
      </c>
      <c r="W509" s="346" t="str">
        <f>IF(ISNA(VLOOKUP(V509,清單!$AG$1:$AH$19,2,1)),"",(VLOOKUP(V509,清單!$AG$1:$AH$19,2,1)))</f>
        <v/>
      </c>
      <c r="X509" s="346" t="str">
        <f>IF(ISNA(VLOOKUP(C509,條件!$A$1:$J$1011,9,0)),"",(VLOOKUP(C509,條件!$A$1:$J$1011,9,0)))</f>
        <v/>
      </c>
      <c r="Y509" s="346">
        <v>24</v>
      </c>
      <c r="Z509" s="346">
        <v>216</v>
      </c>
      <c r="AA509" s="346" t="str">
        <f t="shared" si="32"/>
        <v/>
      </c>
      <c r="AB509" s="350" t="str">
        <f t="shared" si="33"/>
        <v/>
      </c>
    </row>
    <row r="510" spans="1:28">
      <c r="A510" s="348">
        <f>'２斷絲.IAD.效率'!A510</f>
        <v>46155</v>
      </c>
      <c r="B510" s="338" t="str">
        <f>'２斷絲.IAD.效率'!B510</f>
        <v>T05</v>
      </c>
      <c r="C510" s="338" t="str">
        <f>'２斷絲.IAD.效率'!C510</f>
        <v>2F7E03</v>
      </c>
      <c r="D510" s="338" t="str">
        <f>'２斷絲.IAD.效率'!D510</f>
        <v>K</v>
      </c>
      <c r="E510" s="349">
        <f>'２斷絲.IAD.效率'!J510</f>
        <v>9</v>
      </c>
      <c r="F510" s="349">
        <f>'２斷絲.IAD.效率'!K510</f>
        <v>0</v>
      </c>
      <c r="G510" s="349">
        <f>'２斷絲.IAD.效率'!L510</f>
        <v>4350</v>
      </c>
      <c r="H510" s="349">
        <f>'２斷絲.IAD.效率'!M510</f>
        <v>0</v>
      </c>
      <c r="I510" s="349">
        <f>'２斷絲.IAD.效率'!N510</f>
        <v>0</v>
      </c>
      <c r="J510" s="349">
        <f>'２斷絲.IAD.效率'!O510</f>
        <v>0</v>
      </c>
      <c r="K510" s="349" t="str">
        <f>'２斷絲.IAD.效率'!P510</f>
        <v>了機</v>
      </c>
      <c r="L510" s="349">
        <f>'２斷絲.IAD.效率'!Q510</f>
        <v>0</v>
      </c>
      <c r="M510" s="349">
        <f>'２斷絲.IAD.效率'!R510</f>
        <v>0</v>
      </c>
      <c r="N510" s="349">
        <f>'２斷絲.IAD.效率'!S510</f>
        <v>0</v>
      </c>
      <c r="O510" s="349" t="str">
        <f>'２斷絲.IAD.效率'!T510</f>
        <v>了機</v>
      </c>
      <c r="P510" s="349">
        <f>'２斷絲.IAD.效率'!U510</f>
        <v>0</v>
      </c>
      <c r="Q510" s="349">
        <f>'２斷絲.IAD.效率'!V510</f>
        <v>0</v>
      </c>
      <c r="R510" s="349">
        <f>'２斷絲.IAD.效率'!W510</f>
        <v>0</v>
      </c>
      <c r="S510" s="349" t="str">
        <f>'２斷絲.IAD.效率'!X510</f>
        <v>了機</v>
      </c>
      <c r="T510" s="349">
        <f>'２斷絲.IAD.效率'!Y510</f>
        <v>0</v>
      </c>
      <c r="U510" s="345" t="str">
        <f>IF(ISNA(VLOOKUP('２斷絲.IAD.效率'!C510,條件!$A$1:$J$1011,10,0)),"",(VLOOKUP('２斷絲.IAD.效率'!C510,條件!$A$1:$J$1011,10,0)))</f>
        <v>高壓</v>
      </c>
      <c r="V510" s="346" t="str">
        <f>IF(ISNA(VLOOKUP(C510,條件!$A$1:$J$1011,8,0)),"",(VLOOKUP(C510,條件!$A$1:$J$1011,8,0)))</f>
        <v>P227</v>
      </c>
      <c r="W510" s="346">
        <f>IF(ISNA(VLOOKUP(V510,清單!$AG$1:$AH$19,2,1)),"",(VLOOKUP(V510,清單!$AG$1:$AH$19,2,1)))</f>
        <v>1.859</v>
      </c>
      <c r="X510" s="346">
        <f>IF(ISNA(VLOOKUP(C510,條件!$A$1:$J$1011,9,0)),"",(VLOOKUP(C510,條件!$A$1:$J$1011,9,0)))</f>
        <v>3.2</v>
      </c>
      <c r="Y510" s="346">
        <v>24</v>
      </c>
      <c r="Z510" s="346">
        <v>216</v>
      </c>
      <c r="AA510" s="346">
        <f t="shared" si="32"/>
        <v>4.2</v>
      </c>
      <c r="AB510" s="350">
        <f t="shared" si="33"/>
        <v>40475.635199999997</v>
      </c>
    </row>
    <row r="511" spans="1:28">
      <c r="A511" s="348">
        <f>'２斷絲.IAD.效率'!A511</f>
        <v>46155</v>
      </c>
      <c r="B511" s="338" t="str">
        <f>'２斷絲.IAD.效率'!B511</f>
        <v>T05</v>
      </c>
      <c r="C511" s="338" t="str">
        <f>'２斷絲.IAD.效率'!C511</f>
        <v>2F6II2</v>
      </c>
      <c r="D511" s="338" t="str">
        <f>'２斷絲.IAD.效率'!D511</f>
        <v>K</v>
      </c>
      <c r="E511" s="349">
        <f>'２斷絲.IAD.效率'!J511</f>
        <v>6</v>
      </c>
      <c r="F511" s="349">
        <f>'２斷絲.IAD.效率'!K511</f>
        <v>0</v>
      </c>
      <c r="G511" s="349">
        <f>'２斷絲.IAD.效率'!L511</f>
        <v>0</v>
      </c>
      <c r="H511" s="349">
        <f>'２斷絲.IAD.效率'!M511</f>
        <v>10000</v>
      </c>
      <c r="I511" s="349">
        <f>'２斷絲.IAD.效率'!N511</f>
        <v>17</v>
      </c>
      <c r="J511" s="349">
        <f>'２斷絲.IAD.效率'!O511</f>
        <v>0</v>
      </c>
      <c r="K511" s="349">
        <f>'２斷絲.IAD.效率'!P511</f>
        <v>0</v>
      </c>
      <c r="L511" s="349">
        <f>'２斷絲.IAD.效率'!Q511</f>
        <v>9910</v>
      </c>
      <c r="M511" s="349">
        <f>'２斷絲.IAD.效率'!R511</f>
        <v>0</v>
      </c>
      <c r="N511" s="349">
        <f>'２斷絲.IAD.效率'!S511</f>
        <v>0</v>
      </c>
      <c r="O511" s="349">
        <f>'２斷絲.IAD.效率'!T511</f>
        <v>9630</v>
      </c>
      <c r="P511" s="349">
        <f>'２斷絲.IAD.效率'!U511</f>
        <v>0</v>
      </c>
      <c r="Q511" s="349">
        <f>'２斷絲.IAD.效率'!V511</f>
        <v>3</v>
      </c>
      <c r="R511" s="349">
        <f>'２斷絲.IAD.效率'!W511</f>
        <v>0</v>
      </c>
      <c r="S511" s="349">
        <f>'２斷絲.IAD.效率'!X511</f>
        <v>9810</v>
      </c>
      <c r="T511" s="349">
        <f>'２斷絲.IAD.效率'!Y511</f>
        <v>0</v>
      </c>
      <c r="U511" s="345" t="str">
        <f>IF(ISNA(VLOOKUP('２斷絲.IAD.效率'!C511,條件!$A$1:$J$1011,10,0)),"",(VLOOKUP('２斷絲.IAD.效率'!C511,條件!$A$1:$J$1011,10,0)))</f>
        <v>高壓</v>
      </c>
      <c r="V511" s="346" t="str">
        <f>IF(ISNA(VLOOKUP(C511,條件!$A$1:$J$1011,8,0)),"",(VLOOKUP(C511,條件!$A$1:$J$1011,8,0)))</f>
        <v>P204</v>
      </c>
      <c r="W511" s="346">
        <f>IF(ISNA(VLOOKUP(V511,清單!$AG$1:$AH$19,2,1)),"",(VLOOKUP(V511,清單!$AG$1:$AH$19,2,1)))</f>
        <v>1.1890000000000001</v>
      </c>
      <c r="X511" s="346">
        <f>IF(ISNA(VLOOKUP(C511,條件!$A$1:$J$1011,9,0)),"",(VLOOKUP(C511,條件!$A$1:$J$1011,9,0)))</f>
        <v>2.8</v>
      </c>
      <c r="Y511" s="346">
        <v>24</v>
      </c>
      <c r="Z511" s="346">
        <v>216</v>
      </c>
      <c r="AA511" s="346">
        <f t="shared" si="32"/>
        <v>3.8</v>
      </c>
      <c r="AB511" s="350">
        <f t="shared" si="33"/>
        <v>23422.3488</v>
      </c>
    </row>
    <row r="512" spans="1:28">
      <c r="A512" s="348">
        <f>'２斷絲.IAD.效率'!A512</f>
        <v>46155</v>
      </c>
      <c r="B512" s="338" t="str">
        <f>'２斷絲.IAD.效率'!B512</f>
        <v>T06</v>
      </c>
      <c r="C512" s="338" t="str">
        <f>'２斷絲.IAD.效率'!C512</f>
        <v>2F6IH2</v>
      </c>
      <c r="D512" s="338" t="str">
        <f>'２斷絲.IAD.效率'!D512</f>
        <v>K</v>
      </c>
      <c r="E512" s="349">
        <f>'２斷絲.IAD.效率'!J512</f>
        <v>0</v>
      </c>
      <c r="F512" s="349">
        <f>'２斷絲.IAD.效率'!K512</f>
        <v>0</v>
      </c>
      <c r="G512" s="349" t="str">
        <f>'２斷絲.IAD.效率'!L512</f>
        <v>清車</v>
      </c>
      <c r="H512" s="349">
        <f>'２斷絲.IAD.效率'!M512</f>
        <v>0</v>
      </c>
      <c r="I512" s="349">
        <f>'２斷絲.IAD.效率'!N512</f>
        <v>0</v>
      </c>
      <c r="J512" s="349">
        <f>'２斷絲.IAD.效率'!O512</f>
        <v>0</v>
      </c>
      <c r="K512" s="349" t="str">
        <f>'２斷絲.IAD.效率'!P512</f>
        <v>清車</v>
      </c>
      <c r="L512" s="349">
        <f>'２斷絲.IAD.效率'!Q512</f>
        <v>0</v>
      </c>
      <c r="M512" s="349">
        <f>'２斷絲.IAD.效率'!R512</f>
        <v>0</v>
      </c>
      <c r="N512" s="349">
        <f>'２斷絲.IAD.效率'!S512</f>
        <v>0</v>
      </c>
      <c r="O512" s="349">
        <f>'２斷絲.IAD.效率'!T512</f>
        <v>9910</v>
      </c>
      <c r="P512" s="349">
        <f>'２斷絲.IAD.效率'!U512</f>
        <v>9350</v>
      </c>
      <c r="Q512" s="349">
        <f>'２斷絲.IAD.效率'!V512</f>
        <v>19</v>
      </c>
      <c r="R512" s="349">
        <f>'２斷絲.IAD.效率'!W512</f>
        <v>1</v>
      </c>
      <c r="S512" s="349">
        <f>'２斷絲.IAD.效率'!X512</f>
        <v>9910</v>
      </c>
      <c r="T512" s="349">
        <f>'２斷絲.IAD.效率'!Y512</f>
        <v>9260</v>
      </c>
      <c r="U512" s="345" t="str">
        <f>IF(ISNA(VLOOKUP('２斷絲.IAD.效率'!C512,條件!$A$1:$J$1011,10,0)),"",(VLOOKUP('２斷絲.IAD.效率'!C512,條件!$A$1:$J$1011,10,0)))</f>
        <v>高壓</v>
      </c>
      <c r="V512" s="346" t="str">
        <f>IF(ISNA(VLOOKUP(C512,條件!$A$1:$J$1011,8,0)),"",(VLOOKUP(C512,條件!$A$1:$J$1011,8,0)))</f>
        <v>P204</v>
      </c>
      <c r="W512" s="346">
        <f>IF(ISNA(VLOOKUP(V512,清單!$AG$1:$AH$19,2,1)),"",(VLOOKUP(V512,清單!$AG$1:$AH$19,2,1)))</f>
        <v>1.1890000000000001</v>
      </c>
      <c r="X512" s="346">
        <f>IF(ISNA(VLOOKUP(C512,條件!$A$1:$J$1011,9,0)),"",(VLOOKUP(C512,條件!$A$1:$J$1011,9,0)))</f>
        <v>2.8</v>
      </c>
      <c r="Y512" s="346">
        <v>24</v>
      </c>
      <c r="Z512" s="346">
        <v>216</v>
      </c>
      <c r="AA512" s="346">
        <f t="shared" si="32"/>
        <v>3.8</v>
      </c>
      <c r="AB512" s="350">
        <f t="shared" si="33"/>
        <v>23422.3488</v>
      </c>
    </row>
    <row r="513" spans="1:28">
      <c r="A513" s="348">
        <f>'２斷絲.IAD.效率'!A513</f>
        <v>46155</v>
      </c>
      <c r="B513" s="338" t="str">
        <f>'２斷絲.IAD.效率'!B513</f>
        <v>S01</v>
      </c>
      <c r="C513" s="338" t="str">
        <f>'２斷絲.IAD.效率'!C513</f>
        <v>2F29J2</v>
      </c>
      <c r="D513" s="338">
        <f>'２斷絲.IAD.效率'!D513</f>
        <v>0</v>
      </c>
      <c r="E513" s="349">
        <f>'２斷絲.IAD.效率'!J513</f>
        <v>22</v>
      </c>
      <c r="F513" s="349">
        <f>'２斷絲.IAD.效率'!K513</f>
        <v>0</v>
      </c>
      <c r="G513" s="349">
        <f>'２斷絲.IAD.效率'!L513</f>
        <v>2781</v>
      </c>
      <c r="H513" s="349">
        <f>'２斷絲.IAD.效率'!M513</f>
        <v>0</v>
      </c>
      <c r="I513" s="349">
        <f>'２斷絲.IAD.效率'!N513</f>
        <v>8</v>
      </c>
      <c r="J513" s="349">
        <f>'２斷絲.IAD.效率'!O513</f>
        <v>0</v>
      </c>
      <c r="K513" s="349">
        <f>'２斷絲.IAD.效率'!P513</f>
        <v>3268</v>
      </c>
      <c r="L513" s="349">
        <f>'２斷絲.IAD.效率'!Q513</f>
        <v>0</v>
      </c>
      <c r="M513" s="349">
        <f>'２斷絲.IAD.效率'!R513</f>
        <v>16</v>
      </c>
      <c r="N513" s="349">
        <f>'２斷絲.IAD.效率'!S513</f>
        <v>0</v>
      </c>
      <c r="O513" s="349">
        <f>'２斷絲.IAD.效率'!T513</f>
        <v>3023</v>
      </c>
      <c r="P513" s="349">
        <f>'２斷絲.IAD.效率'!U513</f>
        <v>0</v>
      </c>
      <c r="Q513" s="349">
        <f>'２斷絲.IAD.效率'!V513</f>
        <v>8</v>
      </c>
      <c r="R513" s="349">
        <f>'２斷絲.IAD.效率'!W513</f>
        <v>0</v>
      </c>
      <c r="S513" s="349">
        <f>'２斷絲.IAD.效率'!X513</f>
        <v>2740</v>
      </c>
      <c r="T513" s="349">
        <f>'２斷絲.IAD.效率'!Y513</f>
        <v>0</v>
      </c>
      <c r="U513" s="345" t="str">
        <f>IF(ISNA(VLOOKUP('２斷絲.IAD.效率'!C513,條件!$A$1:$J$1011,10,0)),"",(VLOOKUP('２斷絲.IAD.效率'!C513,條件!$A$1:$J$1011,10,0)))</f>
        <v>高壓</v>
      </c>
      <c r="V513" s="346" t="str">
        <f>IF(ISNA(VLOOKUP(C513,條件!$A$1:$J$1011,8,0)),"",(VLOOKUP(C513,條件!$A$1:$J$1011,8,0)))</f>
        <v>P203</v>
      </c>
      <c r="W513" s="346">
        <f>IF(ISNA(VLOOKUP(V513,清單!$AG$1:$AH$19,2,1)),"",(VLOOKUP(V513,清單!$AG$1:$AH$19,2,1)))</f>
        <v>0.91100000000000003</v>
      </c>
      <c r="X513" s="346">
        <f>IF(ISNA(VLOOKUP(C513,條件!$A$1:$J$1011,9,0)),"",(VLOOKUP(C513,條件!$A$1:$J$1011,9,0)))</f>
        <v>0.9</v>
      </c>
      <c r="Y513" s="346">
        <v>24</v>
      </c>
      <c r="Z513" s="346">
        <v>216</v>
      </c>
      <c r="AA513" s="346">
        <f t="shared" si="32"/>
        <v>1.9</v>
      </c>
      <c r="AB513" s="350">
        <f t="shared" si="33"/>
        <v>8972.9856</v>
      </c>
    </row>
    <row r="514" spans="1:28">
      <c r="A514" s="348">
        <f>'２斷絲.IAD.效率'!A514</f>
        <v>46155</v>
      </c>
      <c r="B514" s="338" t="str">
        <f>'２斷絲.IAD.效率'!B514</f>
        <v>S01</v>
      </c>
      <c r="C514" s="338" t="str">
        <f>'２斷絲.IAD.效率'!C514</f>
        <v>2F43Q2</v>
      </c>
      <c r="D514" s="338">
        <f>'２斷絲.IAD.效率'!D514</f>
        <v>0</v>
      </c>
      <c r="E514" s="349">
        <f>'２斷絲.IAD.效率'!J514</f>
        <v>14</v>
      </c>
      <c r="F514" s="349">
        <f>'２斷絲.IAD.效率'!K514</f>
        <v>0</v>
      </c>
      <c r="G514" s="349">
        <f>'２斷絲.IAD.效率'!L514</f>
        <v>2781</v>
      </c>
      <c r="H514" s="349">
        <f>'２斷絲.IAD.效率'!M514</f>
        <v>0</v>
      </c>
      <c r="I514" s="349">
        <f>'２斷絲.IAD.效率'!N514</f>
        <v>4</v>
      </c>
      <c r="J514" s="349">
        <f>'２斷絲.IAD.效率'!O514</f>
        <v>0</v>
      </c>
      <c r="K514" s="349">
        <f>'２斷絲.IAD.效率'!P514</f>
        <v>3268</v>
      </c>
      <c r="L514" s="349">
        <f>'２斷絲.IAD.效率'!Q514</f>
        <v>0</v>
      </c>
      <c r="M514" s="349">
        <f>'２斷絲.IAD.效率'!R514</f>
        <v>4</v>
      </c>
      <c r="N514" s="349">
        <f>'２斷絲.IAD.效率'!S514</f>
        <v>0</v>
      </c>
      <c r="O514" s="349">
        <f>'２斷絲.IAD.效率'!T514</f>
        <v>3033</v>
      </c>
      <c r="P514" s="349">
        <f>'２斷絲.IAD.效率'!U514</f>
        <v>0</v>
      </c>
      <c r="Q514" s="349">
        <f>'２斷絲.IAD.效率'!V514</f>
        <v>28</v>
      </c>
      <c r="R514" s="349">
        <f>'２斷絲.IAD.效率'!W514</f>
        <v>0</v>
      </c>
      <c r="S514" s="349">
        <f>'２斷絲.IAD.效率'!X514</f>
        <v>2740</v>
      </c>
      <c r="T514" s="349">
        <f>'２斷絲.IAD.效率'!Y514</f>
        <v>0</v>
      </c>
      <c r="U514" s="345" t="str">
        <f>IF(ISNA(VLOOKUP('２斷絲.IAD.效率'!C514,條件!$A$1:$J$1011,10,0)),"",(VLOOKUP('２斷絲.IAD.效率'!C514,條件!$A$1:$J$1011,10,0)))</f>
        <v>高壓</v>
      </c>
      <c r="V514" s="346" t="str">
        <f>IF(ISNA(VLOOKUP(C514,條件!$A$1:$J$1011,8,0)),"",(VLOOKUP(C514,條件!$A$1:$J$1011,8,0)))</f>
        <v>P203</v>
      </c>
      <c r="W514" s="346">
        <f>IF(ISNA(VLOOKUP(V514,清單!$AG$1:$AH$19,2,1)),"",(VLOOKUP(V514,清單!$AG$1:$AH$19,2,1)))</f>
        <v>0.91100000000000003</v>
      </c>
      <c r="X514" s="346">
        <f>IF(ISNA(VLOOKUP(C514,條件!$A$1:$J$1011,9,0)),"",(VLOOKUP(C514,條件!$A$1:$J$1011,9,0)))</f>
        <v>1.3</v>
      </c>
      <c r="Y514" s="346">
        <v>24</v>
      </c>
      <c r="Z514" s="346">
        <v>216</v>
      </c>
      <c r="AA514" s="346">
        <f t="shared" si="32"/>
        <v>2.2999999999999998</v>
      </c>
      <c r="AB514" s="350">
        <f t="shared" si="33"/>
        <v>10862.035199999998</v>
      </c>
    </row>
    <row r="515" spans="1:28">
      <c r="A515" s="348">
        <f>'２斷絲.IAD.效率'!A515</f>
        <v>46155</v>
      </c>
      <c r="B515" s="338" t="str">
        <f>'２斷絲.IAD.效率'!B515</f>
        <v>S02</v>
      </c>
      <c r="C515" s="338" t="str">
        <f>'２斷絲.IAD.效率'!C515</f>
        <v>絲開發</v>
      </c>
      <c r="D515" s="338">
        <f>'２斷絲.IAD.效率'!D515</f>
        <v>0</v>
      </c>
      <c r="E515" s="349">
        <f>'２斷絲.IAD.效率'!J515</f>
        <v>0</v>
      </c>
      <c r="F515" s="349">
        <f>'２斷絲.IAD.效率'!K515</f>
        <v>0</v>
      </c>
      <c r="G515" s="349" t="str">
        <f>'２斷絲.IAD.效率'!L515</f>
        <v>絲開發</v>
      </c>
      <c r="H515" s="349">
        <f>'２斷絲.IAD.效率'!M515</f>
        <v>0</v>
      </c>
      <c r="I515" s="349">
        <f>'２斷絲.IAD.效率'!N515</f>
        <v>0</v>
      </c>
      <c r="J515" s="349">
        <f>'２斷絲.IAD.效率'!O515</f>
        <v>0</v>
      </c>
      <c r="K515" s="349" t="str">
        <f>'２斷絲.IAD.效率'!P515</f>
        <v>絲開發</v>
      </c>
      <c r="L515" s="349">
        <f>'２斷絲.IAD.效率'!Q515</f>
        <v>0</v>
      </c>
      <c r="M515" s="349">
        <f>'２斷絲.IAD.效率'!R515</f>
        <v>0</v>
      </c>
      <c r="N515" s="349">
        <f>'２斷絲.IAD.效率'!S515</f>
        <v>0</v>
      </c>
      <c r="O515" s="349" t="str">
        <f>'２斷絲.IAD.效率'!T515</f>
        <v>絲開發</v>
      </c>
      <c r="P515" s="349">
        <f>'２斷絲.IAD.效率'!U515</f>
        <v>0</v>
      </c>
      <c r="Q515" s="349">
        <f>'２斷絲.IAD.效率'!V515</f>
        <v>0</v>
      </c>
      <c r="R515" s="349">
        <f>'２斷絲.IAD.效率'!W515</f>
        <v>0</v>
      </c>
      <c r="S515" s="349" t="str">
        <f>'２斷絲.IAD.效率'!X515</f>
        <v>絲開發</v>
      </c>
      <c r="T515" s="349">
        <f>'２斷絲.IAD.效率'!Y515</f>
        <v>0</v>
      </c>
      <c r="U515" s="345" t="str">
        <f>IF(ISNA(VLOOKUP('２斷絲.IAD.效率'!C515,條件!$A$1:$J$1011,10,0)),"",(VLOOKUP('２斷絲.IAD.效率'!C515,條件!$A$1:$J$1011,10,0)))</f>
        <v/>
      </c>
      <c r="V515" s="346" t="str">
        <f>IF(ISNA(VLOOKUP(C515,條件!$A$1:$J$1011,8,0)),"",(VLOOKUP(C515,條件!$A$1:$J$1011,8,0)))</f>
        <v/>
      </c>
      <c r="W515" s="346" t="str">
        <f>IF(ISNA(VLOOKUP(V515,清單!$AG$1:$AH$19,2,1)),"",(VLOOKUP(V515,清單!$AG$1:$AH$19,2,1)))</f>
        <v/>
      </c>
      <c r="X515" s="346" t="str">
        <f>IF(ISNA(VLOOKUP(C515,條件!$A$1:$J$1011,9,0)),"",(VLOOKUP(C515,條件!$A$1:$J$1011,9,0)))</f>
        <v/>
      </c>
      <c r="Y515" s="346">
        <v>24</v>
      </c>
      <c r="Z515" s="346">
        <v>216</v>
      </c>
      <c r="AA515" s="346" t="str">
        <f t="shared" si="32"/>
        <v/>
      </c>
      <c r="AB515" s="350" t="str">
        <f t="shared" si="33"/>
        <v/>
      </c>
    </row>
    <row r="516" spans="1:28">
      <c r="A516" s="348">
        <f>'２斷絲.IAD.效率'!A516</f>
        <v>46155</v>
      </c>
      <c r="B516" s="338" t="str">
        <f>'２斷絲.IAD.效率'!B516</f>
        <v>M01</v>
      </c>
      <c r="C516" s="338" t="str">
        <f>'２斷絲.IAD.效率'!C516</f>
        <v>封存</v>
      </c>
      <c r="D516" s="338">
        <f>'２斷絲.IAD.效率'!D516</f>
        <v>0</v>
      </c>
      <c r="E516" s="349">
        <f>'２斷絲.IAD.效率'!J516</f>
        <v>0</v>
      </c>
      <c r="F516" s="349">
        <f>'２斷絲.IAD.效率'!K516</f>
        <v>0</v>
      </c>
      <c r="G516" s="349" t="str">
        <f>'２斷絲.IAD.效率'!L516</f>
        <v>停機</v>
      </c>
      <c r="H516" s="349">
        <f>'２斷絲.IAD.效率'!M516</f>
        <v>0</v>
      </c>
      <c r="I516" s="349">
        <f>'２斷絲.IAD.效率'!N516</f>
        <v>0</v>
      </c>
      <c r="J516" s="349">
        <f>'２斷絲.IAD.效率'!O516</f>
        <v>0</v>
      </c>
      <c r="K516" s="349" t="str">
        <f>'２斷絲.IAD.效率'!P516</f>
        <v>停機</v>
      </c>
      <c r="L516" s="349">
        <f>'２斷絲.IAD.效率'!Q516</f>
        <v>0</v>
      </c>
      <c r="M516" s="349">
        <f>'２斷絲.IAD.效率'!R516</f>
        <v>0</v>
      </c>
      <c r="N516" s="349">
        <f>'２斷絲.IAD.效率'!S516</f>
        <v>0</v>
      </c>
      <c r="O516" s="349" t="str">
        <f>'２斷絲.IAD.效率'!T516</f>
        <v>停機</v>
      </c>
      <c r="P516" s="349">
        <f>'２斷絲.IAD.效率'!U516</f>
        <v>0</v>
      </c>
      <c r="Q516" s="349">
        <f>'２斷絲.IAD.效率'!V516</f>
        <v>0</v>
      </c>
      <c r="R516" s="349">
        <f>'２斷絲.IAD.效率'!W516</f>
        <v>0</v>
      </c>
      <c r="S516" s="349" t="str">
        <f>'２斷絲.IAD.效率'!X516</f>
        <v>停機</v>
      </c>
      <c r="T516" s="349">
        <f>'２斷絲.IAD.效率'!Y516</f>
        <v>0</v>
      </c>
      <c r="U516" s="345" t="str">
        <f>IF(ISNA(VLOOKUP('２斷絲.IAD.效率'!C516,條件!$A$1:$J$1011,10,0)),"",(VLOOKUP('２斷絲.IAD.效率'!C516,條件!$A$1:$J$1011,10,0)))</f>
        <v/>
      </c>
      <c r="V516" s="346" t="str">
        <f>IF(ISNA(VLOOKUP(C516,條件!$A$1:$J$1011,8,0)),"",(VLOOKUP(C516,條件!$A$1:$J$1011,8,0)))</f>
        <v/>
      </c>
      <c r="W516" s="346" t="str">
        <f>IF(ISNA(VLOOKUP(V516,清單!$AG$1:$AH$19,2,1)),"",(VLOOKUP(V516,清單!$AG$1:$AH$19,2,1)))</f>
        <v/>
      </c>
      <c r="X516" s="346" t="str">
        <f>IF(ISNA(VLOOKUP(C516,條件!$A$1:$J$1011,9,0)),"",(VLOOKUP(C516,條件!$A$1:$J$1011,9,0)))</f>
        <v/>
      </c>
      <c r="Y516" s="346">
        <v>24</v>
      </c>
      <c r="Z516" s="346">
        <v>216</v>
      </c>
      <c r="AA516" s="346" t="str">
        <f t="shared" si="32"/>
        <v/>
      </c>
      <c r="AB516" s="350" t="str">
        <f t="shared" si="33"/>
        <v/>
      </c>
    </row>
    <row r="517" spans="1:28">
      <c r="A517" s="348">
        <f>'２斷絲.IAD.效率'!A517</f>
        <v>46155</v>
      </c>
      <c r="B517" s="338" t="str">
        <f>'２斷絲.IAD.效率'!B517</f>
        <v>M02</v>
      </c>
      <c r="C517" s="338" t="str">
        <f>'２斷絲.IAD.效率'!C517</f>
        <v>封存</v>
      </c>
      <c r="D517" s="338">
        <f>'２斷絲.IAD.效率'!D517</f>
        <v>0</v>
      </c>
      <c r="E517" s="349">
        <f>'２斷絲.IAD.效率'!J517</f>
        <v>0</v>
      </c>
      <c r="F517" s="349">
        <f>'２斷絲.IAD.效率'!K517</f>
        <v>0</v>
      </c>
      <c r="G517" s="349" t="str">
        <f>'２斷絲.IAD.效率'!L517</f>
        <v>停機</v>
      </c>
      <c r="H517" s="349">
        <f>'２斷絲.IAD.效率'!M517</f>
        <v>0</v>
      </c>
      <c r="I517" s="349">
        <f>'２斷絲.IAD.效率'!N517</f>
        <v>0</v>
      </c>
      <c r="J517" s="349">
        <f>'２斷絲.IAD.效率'!O517</f>
        <v>0</v>
      </c>
      <c r="K517" s="349" t="str">
        <f>'２斷絲.IAD.效率'!P517</f>
        <v>停機</v>
      </c>
      <c r="L517" s="349">
        <f>'２斷絲.IAD.效率'!Q517</f>
        <v>0</v>
      </c>
      <c r="M517" s="349">
        <f>'２斷絲.IAD.效率'!R517</f>
        <v>0</v>
      </c>
      <c r="N517" s="349">
        <f>'２斷絲.IAD.效率'!S517</f>
        <v>0</v>
      </c>
      <c r="O517" s="349" t="str">
        <f>'２斷絲.IAD.效率'!T517</f>
        <v>停機</v>
      </c>
      <c r="P517" s="349">
        <f>'２斷絲.IAD.效率'!U517</f>
        <v>0</v>
      </c>
      <c r="Q517" s="349">
        <f>'２斷絲.IAD.效率'!V517</f>
        <v>0</v>
      </c>
      <c r="R517" s="349">
        <f>'２斷絲.IAD.效率'!W517</f>
        <v>0</v>
      </c>
      <c r="S517" s="349" t="str">
        <f>'２斷絲.IAD.效率'!X517</f>
        <v>停機</v>
      </c>
      <c r="T517" s="349">
        <f>'２斷絲.IAD.效率'!Y517</f>
        <v>0</v>
      </c>
      <c r="U517" s="345" t="str">
        <f>IF(ISNA(VLOOKUP('２斷絲.IAD.效率'!C517,條件!$A$1:$J$1011,10,0)),"",(VLOOKUP('２斷絲.IAD.效率'!C517,條件!$A$1:$J$1011,10,0)))</f>
        <v/>
      </c>
      <c r="V517" s="346" t="str">
        <f>IF(ISNA(VLOOKUP(C517,條件!$A$1:$J$1011,8,0)),"",(VLOOKUP(C517,條件!$A$1:$J$1011,8,0)))</f>
        <v/>
      </c>
      <c r="W517" s="346" t="str">
        <f>IF(ISNA(VLOOKUP(V517,清單!$AG$1:$AH$19,2,1)),"",(VLOOKUP(V517,清單!$AG$1:$AH$19,2,1)))</f>
        <v/>
      </c>
      <c r="X517" s="346" t="str">
        <f>IF(ISNA(VLOOKUP(C517,條件!$A$1:$J$1011,9,0)),"",(VLOOKUP(C517,條件!$A$1:$J$1011,9,0)))</f>
        <v/>
      </c>
      <c r="Y517" s="346">
        <v>24</v>
      </c>
      <c r="Z517" s="346">
        <v>216</v>
      </c>
      <c r="AA517" s="346" t="str">
        <f t="shared" si="32"/>
        <v/>
      </c>
      <c r="AB517" s="350" t="str">
        <f t="shared" si="33"/>
        <v/>
      </c>
    </row>
    <row r="518" spans="1:28">
      <c r="A518" s="348">
        <f>'２斷絲.IAD.效率'!A518</f>
        <v>46155</v>
      </c>
      <c r="B518" s="338" t="str">
        <f>'２斷絲.IAD.效率'!B518</f>
        <v>M03</v>
      </c>
      <c r="C518" s="338" t="str">
        <f>'２斷絲.IAD.效率'!C518</f>
        <v>封存</v>
      </c>
      <c r="D518" s="338">
        <f>'２斷絲.IAD.效率'!D518</f>
        <v>0</v>
      </c>
      <c r="E518" s="349">
        <f>'２斷絲.IAD.效率'!J518</f>
        <v>0</v>
      </c>
      <c r="F518" s="349">
        <f>'２斷絲.IAD.效率'!K518</f>
        <v>0</v>
      </c>
      <c r="G518" s="349" t="str">
        <f>'２斷絲.IAD.效率'!L518</f>
        <v>停機</v>
      </c>
      <c r="H518" s="349">
        <f>'２斷絲.IAD.效率'!M518</f>
        <v>0</v>
      </c>
      <c r="I518" s="349">
        <f>'２斷絲.IAD.效率'!N518</f>
        <v>0</v>
      </c>
      <c r="J518" s="349">
        <f>'２斷絲.IAD.效率'!O518</f>
        <v>0</v>
      </c>
      <c r="K518" s="349" t="str">
        <f>'２斷絲.IAD.效率'!P518</f>
        <v>停機</v>
      </c>
      <c r="L518" s="349">
        <f>'２斷絲.IAD.效率'!Q518</f>
        <v>0</v>
      </c>
      <c r="M518" s="349">
        <f>'２斷絲.IAD.效率'!R518</f>
        <v>0</v>
      </c>
      <c r="N518" s="349">
        <f>'２斷絲.IAD.效率'!S518</f>
        <v>0</v>
      </c>
      <c r="O518" s="349" t="str">
        <f>'２斷絲.IAD.效率'!T518</f>
        <v>停機</v>
      </c>
      <c r="P518" s="349">
        <f>'２斷絲.IAD.效率'!U518</f>
        <v>0</v>
      </c>
      <c r="Q518" s="349">
        <f>'２斷絲.IAD.效率'!V518</f>
        <v>0</v>
      </c>
      <c r="R518" s="349">
        <f>'２斷絲.IAD.效率'!W518</f>
        <v>0</v>
      </c>
      <c r="S518" s="349" t="str">
        <f>'２斷絲.IAD.效率'!X518</f>
        <v>停機</v>
      </c>
      <c r="T518" s="349">
        <f>'２斷絲.IAD.效率'!Y518</f>
        <v>0</v>
      </c>
      <c r="U518" s="345" t="str">
        <f>IF(ISNA(VLOOKUP('２斷絲.IAD.效率'!C518,條件!$A$1:$J$1011,10,0)),"",(VLOOKUP('２斷絲.IAD.效率'!C518,條件!$A$1:$J$1011,10,0)))</f>
        <v/>
      </c>
      <c r="V518" s="346" t="str">
        <f>IF(ISNA(VLOOKUP(C518,條件!$A$1:$J$1011,8,0)),"",(VLOOKUP(C518,條件!$A$1:$J$1011,8,0)))</f>
        <v/>
      </c>
      <c r="W518" s="346" t="str">
        <f>IF(ISNA(VLOOKUP(V518,清單!$AG$1:$AH$19,2,1)),"",(VLOOKUP(V518,清單!$AG$1:$AH$19,2,1)))</f>
        <v/>
      </c>
      <c r="X518" s="346" t="str">
        <f>IF(ISNA(VLOOKUP(C518,條件!$A$1:$J$1011,9,0)),"",(VLOOKUP(C518,條件!$A$1:$J$1011,9,0)))</f>
        <v/>
      </c>
      <c r="Y518" s="346">
        <v>24</v>
      </c>
      <c r="Z518" s="346">
        <v>216</v>
      </c>
      <c r="AA518" s="346" t="str">
        <f t="shared" si="32"/>
        <v/>
      </c>
      <c r="AB518" s="350" t="str">
        <f t="shared" si="33"/>
        <v/>
      </c>
    </row>
    <row r="519" spans="1:28">
      <c r="A519" s="348">
        <f>'２斷絲.IAD.效率'!A519</f>
        <v>46155</v>
      </c>
      <c r="B519" s="338" t="str">
        <f>'２斷絲.IAD.效率'!B519</f>
        <v>M04</v>
      </c>
      <c r="C519" s="338" t="str">
        <f>'２斷絲.IAD.效率'!C519</f>
        <v>封存</v>
      </c>
      <c r="D519" s="338">
        <f>'２斷絲.IAD.效率'!D519</f>
        <v>0</v>
      </c>
      <c r="E519" s="349">
        <f>'２斷絲.IAD.效率'!J519</f>
        <v>0</v>
      </c>
      <c r="F519" s="349">
        <f>'２斷絲.IAD.效率'!K519</f>
        <v>0</v>
      </c>
      <c r="G519" s="349" t="str">
        <f>'２斷絲.IAD.效率'!L519</f>
        <v>停機</v>
      </c>
      <c r="H519" s="349">
        <f>'２斷絲.IAD.效率'!M519</f>
        <v>0</v>
      </c>
      <c r="I519" s="349">
        <f>'２斷絲.IAD.效率'!N519</f>
        <v>0</v>
      </c>
      <c r="J519" s="349">
        <f>'２斷絲.IAD.效率'!O519</f>
        <v>0</v>
      </c>
      <c r="K519" s="349" t="str">
        <f>'２斷絲.IAD.效率'!P519</f>
        <v>停機</v>
      </c>
      <c r="L519" s="349">
        <f>'２斷絲.IAD.效率'!Q519</f>
        <v>0</v>
      </c>
      <c r="M519" s="349">
        <f>'２斷絲.IAD.效率'!R519</f>
        <v>0</v>
      </c>
      <c r="N519" s="349">
        <f>'２斷絲.IAD.效率'!S519</f>
        <v>0</v>
      </c>
      <c r="O519" s="349" t="str">
        <f>'２斷絲.IAD.效率'!T519</f>
        <v>停機</v>
      </c>
      <c r="P519" s="349">
        <f>'２斷絲.IAD.效率'!U519</f>
        <v>0</v>
      </c>
      <c r="Q519" s="349">
        <f>'２斷絲.IAD.效率'!V519</f>
        <v>0</v>
      </c>
      <c r="R519" s="349">
        <f>'２斷絲.IAD.效率'!W519</f>
        <v>0</v>
      </c>
      <c r="S519" s="349" t="str">
        <f>'２斷絲.IAD.效率'!X519</f>
        <v>停機</v>
      </c>
      <c r="T519" s="349">
        <f>'２斷絲.IAD.效率'!Y519</f>
        <v>0</v>
      </c>
      <c r="U519" s="345" t="str">
        <f>IF(ISNA(VLOOKUP('２斷絲.IAD.效率'!C519,條件!$A$1:$J$1011,10,0)),"",(VLOOKUP('２斷絲.IAD.效率'!C519,條件!$A$1:$J$1011,10,0)))</f>
        <v/>
      </c>
      <c r="V519" s="346" t="str">
        <f>IF(ISNA(VLOOKUP(C519,條件!$A$1:$J$1011,8,0)),"",(VLOOKUP(C519,條件!$A$1:$J$1011,8,0)))</f>
        <v/>
      </c>
      <c r="W519" s="346" t="str">
        <f>IF(ISNA(VLOOKUP(V519,清單!$AG$1:$AH$19,2,1)),"",(VLOOKUP(V519,清單!$AG$1:$AH$19,2,1)))</f>
        <v/>
      </c>
      <c r="X519" s="346" t="str">
        <f>IF(ISNA(VLOOKUP(C519,條件!$A$1:$J$1011,9,0)),"",(VLOOKUP(C519,條件!$A$1:$J$1011,9,0)))</f>
        <v/>
      </c>
      <c r="Y519" s="346">
        <v>24</v>
      </c>
      <c r="Z519" s="346">
        <v>216</v>
      </c>
      <c r="AA519" s="346" t="str">
        <f t="shared" si="32"/>
        <v/>
      </c>
      <c r="AB519" s="350" t="str">
        <f t="shared" si="33"/>
        <v/>
      </c>
    </row>
    <row r="520" spans="1:28">
      <c r="A520" s="348">
        <f>'２斷絲.IAD.效率'!A520</f>
        <v>46155</v>
      </c>
      <c r="B520" s="338" t="str">
        <f>'２斷絲.IAD.效率'!B520</f>
        <v>M05</v>
      </c>
      <c r="C520" s="338" t="str">
        <f>'２斷絲.IAD.效率'!C520</f>
        <v>封存</v>
      </c>
      <c r="D520" s="338">
        <f>'２斷絲.IAD.效率'!D520</f>
        <v>0</v>
      </c>
      <c r="E520" s="349">
        <f>'２斷絲.IAD.效率'!J520</f>
        <v>0</v>
      </c>
      <c r="F520" s="349">
        <f>'２斷絲.IAD.效率'!K520</f>
        <v>0</v>
      </c>
      <c r="G520" s="349" t="str">
        <f>'２斷絲.IAD.效率'!L520</f>
        <v>停機</v>
      </c>
      <c r="H520" s="349">
        <f>'２斷絲.IAD.效率'!M520</f>
        <v>0</v>
      </c>
      <c r="I520" s="349">
        <f>'２斷絲.IAD.效率'!N520</f>
        <v>0</v>
      </c>
      <c r="J520" s="349">
        <f>'２斷絲.IAD.效率'!O520</f>
        <v>0</v>
      </c>
      <c r="K520" s="349" t="str">
        <f>'２斷絲.IAD.效率'!P520</f>
        <v>停機</v>
      </c>
      <c r="L520" s="349">
        <f>'２斷絲.IAD.效率'!Q520</f>
        <v>0</v>
      </c>
      <c r="M520" s="349">
        <f>'２斷絲.IAD.效率'!R520</f>
        <v>0</v>
      </c>
      <c r="N520" s="349">
        <f>'２斷絲.IAD.效率'!S520</f>
        <v>0</v>
      </c>
      <c r="O520" s="349" t="str">
        <f>'２斷絲.IAD.效率'!T520</f>
        <v>停機</v>
      </c>
      <c r="P520" s="349">
        <f>'２斷絲.IAD.效率'!U520</f>
        <v>0</v>
      </c>
      <c r="Q520" s="349">
        <f>'２斷絲.IAD.效率'!V520</f>
        <v>0</v>
      </c>
      <c r="R520" s="349">
        <f>'２斷絲.IAD.效率'!W520</f>
        <v>0</v>
      </c>
      <c r="S520" s="349" t="str">
        <f>'２斷絲.IAD.效率'!X520</f>
        <v>停機</v>
      </c>
      <c r="T520" s="349">
        <f>'２斷絲.IAD.效率'!Y520</f>
        <v>0</v>
      </c>
      <c r="U520" s="345" t="str">
        <f>IF(ISNA(VLOOKUP('２斷絲.IAD.效率'!C520,條件!$A$1:$J$1011,10,0)),"",(VLOOKUP('２斷絲.IAD.效率'!C520,條件!$A$1:$J$1011,10,0)))</f>
        <v/>
      </c>
      <c r="V520" s="346" t="str">
        <f>IF(ISNA(VLOOKUP(C520,條件!$A$1:$J$1011,8,0)),"",(VLOOKUP(C520,條件!$A$1:$J$1011,8,0)))</f>
        <v/>
      </c>
      <c r="W520" s="346" t="str">
        <f>IF(ISNA(VLOOKUP(V520,清單!$AG$1:$AH$19,2,1)),"",(VLOOKUP(V520,清單!$AG$1:$AH$19,2,1)))</f>
        <v/>
      </c>
      <c r="X520" s="346" t="str">
        <f>IF(ISNA(VLOOKUP(C520,條件!$A$1:$J$1011,9,0)),"",(VLOOKUP(C520,條件!$A$1:$J$1011,9,0)))</f>
        <v/>
      </c>
      <c r="Y520" s="346">
        <v>24</v>
      </c>
      <c r="Z520" s="346">
        <v>216</v>
      </c>
      <c r="AA520" s="346" t="str">
        <f t="shared" si="32"/>
        <v/>
      </c>
      <c r="AB520" s="350" t="str">
        <f t="shared" si="33"/>
        <v/>
      </c>
    </row>
    <row r="521" spans="1:28">
      <c r="A521" s="348">
        <f>'２斷絲.IAD.效率'!A521</f>
        <v>46155</v>
      </c>
      <c r="B521" s="338" t="str">
        <f>'２斷絲.IAD.效率'!B521</f>
        <v>M06</v>
      </c>
      <c r="C521" s="338" t="str">
        <f>'２斷絲.IAD.效率'!C521</f>
        <v>封存</v>
      </c>
      <c r="D521" s="338">
        <f>'２斷絲.IAD.效率'!D521</f>
        <v>0</v>
      </c>
      <c r="E521" s="349">
        <f>'２斷絲.IAD.效率'!J521</f>
        <v>0</v>
      </c>
      <c r="F521" s="349">
        <f>'２斷絲.IAD.效率'!K521</f>
        <v>0</v>
      </c>
      <c r="G521" s="349" t="str">
        <f>'２斷絲.IAD.效率'!L521</f>
        <v>停機</v>
      </c>
      <c r="H521" s="349">
        <f>'２斷絲.IAD.效率'!M521</f>
        <v>0</v>
      </c>
      <c r="I521" s="349">
        <f>'２斷絲.IAD.效率'!N521</f>
        <v>0</v>
      </c>
      <c r="J521" s="349">
        <f>'２斷絲.IAD.效率'!O521</f>
        <v>0</v>
      </c>
      <c r="K521" s="349" t="str">
        <f>'２斷絲.IAD.效率'!P521</f>
        <v>停機</v>
      </c>
      <c r="L521" s="349">
        <f>'２斷絲.IAD.效率'!Q521</f>
        <v>0</v>
      </c>
      <c r="M521" s="349">
        <f>'２斷絲.IAD.效率'!R521</f>
        <v>0</v>
      </c>
      <c r="N521" s="349">
        <f>'２斷絲.IAD.效率'!S521</f>
        <v>0</v>
      </c>
      <c r="O521" s="349" t="str">
        <f>'２斷絲.IAD.效率'!T521</f>
        <v>停機</v>
      </c>
      <c r="P521" s="349">
        <f>'２斷絲.IAD.效率'!U521</f>
        <v>0</v>
      </c>
      <c r="Q521" s="349">
        <f>'２斷絲.IAD.效率'!V521</f>
        <v>0</v>
      </c>
      <c r="R521" s="349">
        <f>'２斷絲.IAD.效率'!W521</f>
        <v>0</v>
      </c>
      <c r="S521" s="349" t="str">
        <f>'２斷絲.IAD.效率'!X521</f>
        <v>停機</v>
      </c>
      <c r="T521" s="349">
        <f>'２斷絲.IAD.效率'!Y521</f>
        <v>0</v>
      </c>
      <c r="U521" s="345" t="str">
        <f>IF(ISNA(VLOOKUP('２斷絲.IAD.效率'!C521,條件!$A$1:$J$1011,10,0)),"",(VLOOKUP('２斷絲.IAD.效率'!C521,條件!$A$1:$J$1011,10,0)))</f>
        <v/>
      </c>
      <c r="V521" s="346" t="str">
        <f>IF(ISNA(VLOOKUP(C521,條件!$A$1:$J$1011,8,0)),"",(VLOOKUP(C521,條件!$A$1:$J$1011,8,0)))</f>
        <v/>
      </c>
      <c r="W521" s="346" t="str">
        <f>IF(ISNA(VLOOKUP(V521,清單!$AG$1:$AH$19,2,1)),"",(VLOOKUP(V521,清單!$AG$1:$AH$19,2,1)))</f>
        <v/>
      </c>
      <c r="X521" s="346" t="str">
        <f>IF(ISNA(VLOOKUP(C521,條件!$A$1:$J$1011,9,0)),"",(VLOOKUP(C521,條件!$A$1:$J$1011,9,0)))</f>
        <v/>
      </c>
      <c r="Y521" s="346">
        <v>24</v>
      </c>
      <c r="Z521" s="346">
        <v>216</v>
      </c>
      <c r="AA521" s="346" t="str">
        <f t="shared" si="32"/>
        <v/>
      </c>
      <c r="AB521" s="350" t="str">
        <f t="shared" si="33"/>
        <v/>
      </c>
    </row>
    <row r="522" spans="1:28">
      <c r="A522" s="348">
        <f>'２斷絲.IAD.效率'!A522</f>
        <v>46155</v>
      </c>
      <c r="B522" s="338" t="str">
        <f>'２斷絲.IAD.效率'!B522</f>
        <v>M07</v>
      </c>
      <c r="C522" s="338" t="str">
        <f>'２斷絲.IAD.效率'!C522</f>
        <v>封存</v>
      </c>
      <c r="D522" s="338">
        <f>'２斷絲.IAD.效率'!D522</f>
        <v>0</v>
      </c>
      <c r="E522" s="349">
        <f>'２斷絲.IAD.效率'!J522</f>
        <v>0</v>
      </c>
      <c r="F522" s="349">
        <f>'２斷絲.IAD.效率'!K522</f>
        <v>0</v>
      </c>
      <c r="G522" s="349" t="str">
        <f>'２斷絲.IAD.效率'!L522</f>
        <v>停機</v>
      </c>
      <c r="H522" s="349">
        <f>'２斷絲.IAD.效率'!M522</f>
        <v>0</v>
      </c>
      <c r="I522" s="349">
        <f>'２斷絲.IAD.效率'!N522</f>
        <v>0</v>
      </c>
      <c r="J522" s="349">
        <f>'２斷絲.IAD.效率'!O522</f>
        <v>0</v>
      </c>
      <c r="K522" s="349" t="str">
        <f>'２斷絲.IAD.效率'!P522</f>
        <v>停機</v>
      </c>
      <c r="L522" s="349">
        <f>'２斷絲.IAD.效率'!Q522</f>
        <v>0</v>
      </c>
      <c r="M522" s="349">
        <f>'２斷絲.IAD.效率'!R522</f>
        <v>0</v>
      </c>
      <c r="N522" s="349">
        <f>'２斷絲.IAD.效率'!S522</f>
        <v>0</v>
      </c>
      <c r="O522" s="349" t="str">
        <f>'２斷絲.IAD.效率'!T522</f>
        <v>停機</v>
      </c>
      <c r="P522" s="349">
        <f>'２斷絲.IAD.效率'!U522</f>
        <v>0</v>
      </c>
      <c r="Q522" s="349">
        <f>'２斷絲.IAD.效率'!V522</f>
        <v>0</v>
      </c>
      <c r="R522" s="349">
        <f>'２斷絲.IAD.效率'!W522</f>
        <v>0</v>
      </c>
      <c r="S522" s="349" t="str">
        <f>'２斷絲.IAD.效率'!X522</f>
        <v>停機</v>
      </c>
      <c r="T522" s="349">
        <f>'２斷絲.IAD.效率'!Y522</f>
        <v>0</v>
      </c>
      <c r="U522" s="345" t="str">
        <f>IF(ISNA(VLOOKUP('２斷絲.IAD.效率'!C522,條件!$A$1:$J$1011,10,0)),"",(VLOOKUP('２斷絲.IAD.效率'!C522,條件!$A$1:$J$1011,10,0)))</f>
        <v/>
      </c>
      <c r="V522" s="346" t="str">
        <f>IF(ISNA(VLOOKUP(C522,條件!$A$1:$J$1011,8,0)),"",(VLOOKUP(C522,條件!$A$1:$J$1011,8,0)))</f>
        <v/>
      </c>
      <c r="W522" s="346" t="str">
        <f>IF(ISNA(VLOOKUP(V522,清單!$AG$1:$AH$19,2,1)),"",(VLOOKUP(V522,清單!$AG$1:$AH$19,2,1)))</f>
        <v/>
      </c>
      <c r="X522" s="346" t="str">
        <f>IF(ISNA(VLOOKUP(C522,條件!$A$1:$J$1011,9,0)),"",(VLOOKUP(C522,條件!$A$1:$J$1011,9,0)))</f>
        <v/>
      </c>
      <c r="Y522" s="346">
        <v>24</v>
      </c>
      <c r="Z522" s="346">
        <v>216</v>
      </c>
      <c r="AA522" s="346" t="str">
        <f t="shared" si="32"/>
        <v/>
      </c>
      <c r="AB522" s="350" t="str">
        <f t="shared" si="33"/>
        <v/>
      </c>
    </row>
    <row r="523" spans="1:28">
      <c r="A523" s="348">
        <f>'２斷絲.IAD.效率'!A523</f>
        <v>46155</v>
      </c>
      <c r="B523" s="338" t="str">
        <f>'２斷絲.IAD.效率'!B523</f>
        <v>M08</v>
      </c>
      <c r="C523" s="338" t="str">
        <f>'２斷絲.IAD.效率'!C523</f>
        <v>封存</v>
      </c>
      <c r="D523" s="338">
        <f>'２斷絲.IAD.效率'!D523</f>
        <v>0</v>
      </c>
      <c r="E523" s="349">
        <f>'２斷絲.IAD.效率'!J523</f>
        <v>0</v>
      </c>
      <c r="F523" s="349">
        <f>'２斷絲.IAD.效率'!K523</f>
        <v>0</v>
      </c>
      <c r="G523" s="349" t="str">
        <f>'２斷絲.IAD.效率'!L523</f>
        <v>停機</v>
      </c>
      <c r="H523" s="349">
        <f>'２斷絲.IAD.效率'!M523</f>
        <v>0</v>
      </c>
      <c r="I523" s="349">
        <f>'２斷絲.IAD.效率'!N523</f>
        <v>0</v>
      </c>
      <c r="J523" s="349">
        <f>'２斷絲.IAD.效率'!O523</f>
        <v>0</v>
      </c>
      <c r="K523" s="349" t="str">
        <f>'２斷絲.IAD.效率'!P523</f>
        <v>停機</v>
      </c>
      <c r="L523" s="349">
        <f>'２斷絲.IAD.效率'!Q523</f>
        <v>0</v>
      </c>
      <c r="M523" s="349">
        <f>'２斷絲.IAD.效率'!R523</f>
        <v>0</v>
      </c>
      <c r="N523" s="349">
        <f>'２斷絲.IAD.效率'!S523</f>
        <v>0</v>
      </c>
      <c r="O523" s="349" t="str">
        <f>'２斷絲.IAD.效率'!T523</f>
        <v>停機</v>
      </c>
      <c r="P523" s="349">
        <f>'２斷絲.IAD.效率'!U523</f>
        <v>0</v>
      </c>
      <c r="Q523" s="349">
        <f>'２斷絲.IAD.效率'!V523</f>
        <v>0</v>
      </c>
      <c r="R523" s="349">
        <f>'２斷絲.IAD.效率'!W523</f>
        <v>0</v>
      </c>
      <c r="S523" s="349" t="str">
        <f>'２斷絲.IAD.效率'!X523</f>
        <v>停機</v>
      </c>
      <c r="T523" s="349">
        <f>'２斷絲.IAD.效率'!Y523</f>
        <v>0</v>
      </c>
      <c r="U523" s="345" t="str">
        <f>IF(ISNA(VLOOKUP('２斷絲.IAD.效率'!C523,條件!$A$1:$J$1011,10,0)),"",(VLOOKUP('２斷絲.IAD.效率'!C523,條件!$A$1:$J$1011,10,0)))</f>
        <v/>
      </c>
      <c r="V523" s="346" t="str">
        <f>IF(ISNA(VLOOKUP(C523,條件!$A$1:$J$1011,8,0)),"",(VLOOKUP(C523,條件!$A$1:$J$1011,8,0)))</f>
        <v/>
      </c>
      <c r="W523" s="346" t="str">
        <f>IF(ISNA(VLOOKUP(V523,清單!$AG$1:$AH$19,2,1)),"",(VLOOKUP(V523,清單!$AG$1:$AH$19,2,1)))</f>
        <v/>
      </c>
      <c r="X523" s="346" t="str">
        <f>IF(ISNA(VLOOKUP(C523,條件!$A$1:$J$1011,9,0)),"",(VLOOKUP(C523,條件!$A$1:$J$1011,9,0)))</f>
        <v/>
      </c>
      <c r="Y523" s="346">
        <v>24</v>
      </c>
      <c r="Z523" s="346">
        <v>216</v>
      </c>
      <c r="AA523" s="346" t="str">
        <f t="shared" si="32"/>
        <v/>
      </c>
      <c r="AB523" s="350" t="str">
        <f t="shared" si="33"/>
        <v/>
      </c>
    </row>
    <row r="524" spans="1:28">
      <c r="A524" s="348">
        <f>'２斷絲.IAD.效率'!A524</f>
        <v>46156</v>
      </c>
      <c r="B524" s="338" t="str">
        <f>'２斷絲.IAD.效率'!B524</f>
        <v>A07</v>
      </c>
      <c r="C524" s="338" t="str">
        <f>'２斷絲.IAD.效率'!C524</f>
        <v>停機</v>
      </c>
      <c r="D524" s="338">
        <f>'２斷絲.IAD.效率'!D524</f>
        <v>0</v>
      </c>
      <c r="E524" s="349">
        <f>'２斷絲.IAD.效率'!J524</f>
        <v>0</v>
      </c>
      <c r="F524" s="349">
        <f>'２斷絲.IAD.效率'!K524</f>
        <v>0</v>
      </c>
      <c r="G524" s="349" t="str">
        <f>'２斷絲.IAD.效率'!L524</f>
        <v>停機</v>
      </c>
      <c r="H524" s="349">
        <f>'２斷絲.IAD.效率'!M524</f>
        <v>0</v>
      </c>
      <c r="I524" s="349">
        <f>'２斷絲.IAD.效率'!N524</f>
        <v>0</v>
      </c>
      <c r="J524" s="349">
        <f>'２斷絲.IAD.效率'!O524</f>
        <v>0</v>
      </c>
      <c r="K524" s="349" t="str">
        <f>'２斷絲.IAD.效率'!P524</f>
        <v>停機</v>
      </c>
      <c r="L524" s="349">
        <f>'２斷絲.IAD.效率'!Q524</f>
        <v>0</v>
      </c>
      <c r="M524" s="349">
        <f>'２斷絲.IAD.效率'!R524</f>
        <v>0</v>
      </c>
      <c r="N524" s="349">
        <f>'２斷絲.IAD.效率'!S524</f>
        <v>0</v>
      </c>
      <c r="O524" s="349" t="str">
        <f>'２斷絲.IAD.效率'!T524</f>
        <v>停機</v>
      </c>
      <c r="P524" s="349">
        <f>'２斷絲.IAD.效率'!U524</f>
        <v>0</v>
      </c>
      <c r="Q524" s="349">
        <f>'２斷絲.IAD.效率'!V524</f>
        <v>0</v>
      </c>
      <c r="R524" s="349">
        <f>'２斷絲.IAD.效率'!W524</f>
        <v>0</v>
      </c>
      <c r="S524" s="349" t="str">
        <f>'２斷絲.IAD.效率'!X524</f>
        <v>停機</v>
      </c>
      <c r="T524" s="349">
        <f>'２斷絲.IAD.效率'!Y524</f>
        <v>0</v>
      </c>
      <c r="U524" s="345" t="str">
        <f>IF(ISNA(VLOOKUP('２斷絲.IAD.效率'!C524,條件!$A$1:$J$1011,10,0)),"",(VLOOKUP('２斷絲.IAD.效率'!C524,條件!$A$1:$J$1011,10,0)))</f>
        <v/>
      </c>
      <c r="V524" s="346" t="str">
        <f>IF(ISNA(VLOOKUP(C524,條件!$A$1:$J$1011,8,0)),"",(VLOOKUP(C524,條件!$A$1:$J$1011,8,0)))</f>
        <v/>
      </c>
      <c r="W524" s="346" t="str">
        <f>IF(ISNA(VLOOKUP(V524,清單!$AG$1:$AH$19,2,1)),"",(VLOOKUP(V524,清單!$AG$1:$AH$19,2,1)))</f>
        <v/>
      </c>
      <c r="X524" s="346" t="str">
        <f>IF(ISNA(VLOOKUP(C524,條件!$A$1:$J$1011,9,0)),"",(VLOOKUP(C524,條件!$A$1:$J$1011,9,0)))</f>
        <v/>
      </c>
      <c r="Y524" s="346">
        <v>24</v>
      </c>
      <c r="Z524" s="346">
        <v>216</v>
      </c>
      <c r="AA524" s="346" t="str">
        <f t="shared" ref="AA524:AA563" si="34">IF(X524="","",X524+1)</f>
        <v/>
      </c>
      <c r="AB524" s="350" t="str">
        <f t="shared" ref="AB524:AB563" si="35">IF(AA524="","",W524*Z524*AA524*Y524)</f>
        <v/>
      </c>
    </row>
    <row r="525" spans="1:28">
      <c r="A525" s="348">
        <f>'２斷絲.IAD.效率'!A525</f>
        <v>46156</v>
      </c>
      <c r="B525" s="338" t="str">
        <f>'２斷絲.IAD.效率'!B525</f>
        <v>A08</v>
      </c>
      <c r="C525" s="338" t="str">
        <f>'２斷絲.IAD.效率'!C525</f>
        <v>2FA032</v>
      </c>
      <c r="D525" s="338">
        <f>'２斷絲.IAD.效率'!D525</f>
        <v>0</v>
      </c>
      <c r="E525" s="349">
        <f>'２斷絲.IAD.效率'!J525</f>
        <v>16</v>
      </c>
      <c r="F525" s="349">
        <f>'２斷絲.IAD.效率'!K525</f>
        <v>0</v>
      </c>
      <c r="G525" s="349">
        <f>'２斷絲.IAD.效率'!L525</f>
        <v>8550</v>
      </c>
      <c r="H525" s="349">
        <f>'２斷絲.IAD.效率'!M525</f>
        <v>8406</v>
      </c>
      <c r="I525" s="349">
        <f>'２斷絲.IAD.效率'!N525</f>
        <v>10</v>
      </c>
      <c r="J525" s="349">
        <f>'２斷絲.IAD.效率'!O525</f>
        <v>0</v>
      </c>
      <c r="K525" s="349">
        <f>'２斷絲.IAD.效率'!P525</f>
        <v>8664</v>
      </c>
      <c r="L525" s="349">
        <f>'２斷絲.IAD.效率'!Q525</f>
        <v>8342</v>
      </c>
      <c r="M525" s="349">
        <f>'２斷絲.IAD.效率'!R525</f>
        <v>11</v>
      </c>
      <c r="N525" s="349">
        <f>'２斷絲.IAD.效率'!S525</f>
        <v>0</v>
      </c>
      <c r="O525" s="349">
        <f>'２斷絲.IAD.效率'!T525</f>
        <v>9695</v>
      </c>
      <c r="P525" s="349">
        <f>'２斷絲.IAD.效率'!U525</f>
        <v>8783</v>
      </c>
      <c r="Q525" s="349">
        <f>'２斷絲.IAD.效率'!V525</f>
        <v>0</v>
      </c>
      <c r="R525" s="349">
        <f>'２斷絲.IAD.效率'!W525</f>
        <v>0</v>
      </c>
      <c r="S525" s="349">
        <f>'２斷絲.IAD.效率'!X525</f>
        <v>0</v>
      </c>
      <c r="T525" s="349">
        <f>'２斷絲.IAD.效率'!Y525</f>
        <v>0</v>
      </c>
      <c r="U525" s="345" t="str">
        <f>IF(ISNA(VLOOKUP('２斷絲.IAD.效率'!C525,條件!$A$1:$J$1011,10,0)),"",(VLOOKUP('２斷絲.IAD.效率'!C525,條件!$A$1:$J$1011,10,0)))</f>
        <v>低壓</v>
      </c>
      <c r="V525" s="346" t="str">
        <f>IF(ISNA(VLOOKUP(C525,條件!$A$1:$J$1011,8,0)),"",(VLOOKUP(C525,條件!$A$1:$J$1011,8,0)))</f>
        <v>P203</v>
      </c>
      <c r="W525" s="346">
        <f>IF(ISNA(VLOOKUP(V525,清單!$AG$1:$AH$19,2,1)),"",(VLOOKUP(V525,清單!$AG$1:$AH$19,2,1)))</f>
        <v>0.91100000000000003</v>
      </c>
      <c r="X525" s="346">
        <f>IF(ISNA(VLOOKUP(C525,條件!$A$1:$J$1011,9,0)),"",(VLOOKUP(C525,條件!$A$1:$J$1011,9,0)))</f>
        <v>1.8</v>
      </c>
      <c r="Y525" s="346">
        <v>24</v>
      </c>
      <c r="Z525" s="346">
        <v>216</v>
      </c>
      <c r="AA525" s="346">
        <f t="shared" si="34"/>
        <v>2.8</v>
      </c>
      <c r="AB525" s="350">
        <f t="shared" si="35"/>
        <v>13223.3472</v>
      </c>
    </row>
    <row r="526" spans="1:28">
      <c r="A526" s="348">
        <f>'２斷絲.IAD.效率'!A526</f>
        <v>46156</v>
      </c>
      <c r="B526" s="338" t="str">
        <f>'２斷絲.IAD.效率'!B526</f>
        <v>A09</v>
      </c>
      <c r="C526" s="338" t="str">
        <f>'２斷絲.IAD.效率'!C526</f>
        <v>2F43L2</v>
      </c>
      <c r="D526" s="338" t="str">
        <f>'２斷絲.IAD.效率'!D526</f>
        <v>K</v>
      </c>
      <c r="E526" s="349">
        <f>'２斷絲.IAD.效率'!J526</f>
        <v>26</v>
      </c>
      <c r="F526" s="349">
        <f>'２斷絲.IAD.效率'!K526</f>
        <v>0</v>
      </c>
      <c r="G526" s="349" t="str">
        <f>'２斷絲.IAD.效率'!L526</f>
        <v>停機</v>
      </c>
      <c r="H526" s="349">
        <f>'２斷絲.IAD.效率'!M526</f>
        <v>8453</v>
      </c>
      <c r="I526" s="349">
        <f>'２斷絲.IAD.效率'!N526</f>
        <v>20</v>
      </c>
      <c r="J526" s="349">
        <f>'２斷絲.IAD.效率'!O526</f>
        <v>0</v>
      </c>
      <c r="K526" s="349" t="str">
        <f>'２斷絲.IAD.效率'!P526</f>
        <v>停機</v>
      </c>
      <c r="L526" s="349">
        <f>'２斷絲.IAD.效率'!Q526</f>
        <v>8357</v>
      </c>
      <c r="M526" s="349">
        <f>'２斷絲.IAD.效率'!R526</f>
        <v>10</v>
      </c>
      <c r="N526" s="349">
        <f>'２斷絲.IAD.效率'!S526</f>
        <v>0</v>
      </c>
      <c r="O526" s="349" t="str">
        <f>'２斷絲.IAD.效率'!T526</f>
        <v>停機</v>
      </c>
      <c r="P526" s="349">
        <f>'２斷絲.IAD.效率'!U526</f>
        <v>8331</v>
      </c>
      <c r="Q526" s="349">
        <f>'２斷絲.IAD.效率'!V526</f>
        <v>0</v>
      </c>
      <c r="R526" s="349">
        <f>'２斷絲.IAD.效率'!W526</f>
        <v>0</v>
      </c>
      <c r="S526" s="349" t="str">
        <f>'２斷絲.IAD.效率'!X526</f>
        <v>停機</v>
      </c>
      <c r="T526" s="349">
        <f>'２斷絲.IAD.效率'!Y526</f>
        <v>0</v>
      </c>
      <c r="U526" s="345" t="str">
        <f>IF(ISNA(VLOOKUP('２斷絲.IAD.效率'!C526,條件!$A$1:$J$1011,10,0)),"",(VLOOKUP('２斷絲.IAD.效率'!C526,條件!$A$1:$J$1011,10,0)))</f>
        <v>低壓</v>
      </c>
      <c r="V526" s="346" t="str">
        <f>IF(ISNA(VLOOKUP(C526,條件!$A$1:$J$1011,8,0)),"",(VLOOKUP(C526,條件!$A$1:$J$1011,8,0)))</f>
        <v>P204</v>
      </c>
      <c r="W526" s="346">
        <f>IF(ISNA(VLOOKUP(V526,清單!$AG$1:$AH$19,2,1)),"",(VLOOKUP(V526,清單!$AG$1:$AH$19,2,1)))</f>
        <v>1.1890000000000001</v>
      </c>
      <c r="X526" s="346">
        <f>IF(ISNA(VLOOKUP(C526,條件!$A$1:$J$1011,9,0)),"",(VLOOKUP(C526,條件!$A$1:$J$1011,9,0)))</f>
        <v>2.2999999999999998</v>
      </c>
      <c r="Y526" s="346">
        <v>24</v>
      </c>
      <c r="Z526" s="346">
        <v>216</v>
      </c>
      <c r="AA526" s="346">
        <f t="shared" si="34"/>
        <v>3.3</v>
      </c>
      <c r="AB526" s="350">
        <f t="shared" si="35"/>
        <v>20340.460800000001</v>
      </c>
    </row>
    <row r="527" spans="1:28">
      <c r="A527" s="348">
        <f>'２斷絲.IAD.效率'!A527</f>
        <v>46156</v>
      </c>
      <c r="B527" s="338" t="str">
        <f>'２斷絲.IAD.效率'!B527</f>
        <v>A10</v>
      </c>
      <c r="C527" s="338" t="str">
        <f>'２斷絲.IAD.效率'!C527</f>
        <v>2F43E2</v>
      </c>
      <c r="D527" s="338">
        <f>'２斷絲.IAD.效率'!D527</f>
        <v>0</v>
      </c>
      <c r="E527" s="349">
        <f>'２斷絲.IAD.效率'!J527</f>
        <v>14</v>
      </c>
      <c r="F527" s="349">
        <f>'２斷絲.IAD.效率'!K527</f>
        <v>0</v>
      </c>
      <c r="G527" s="349">
        <f>'２斷絲.IAD.效率'!L527</f>
        <v>9271</v>
      </c>
      <c r="H527" s="349" t="str">
        <f>'２斷絲.IAD.效率'!M527</f>
        <v>停機</v>
      </c>
      <c r="I527" s="349">
        <f>'２斷絲.IAD.效率'!N527</f>
        <v>5</v>
      </c>
      <c r="J527" s="349">
        <f>'２斷絲.IAD.效率'!O527</f>
        <v>0</v>
      </c>
      <c r="K527" s="349">
        <f>'２斷絲.IAD.效率'!P527</f>
        <v>9347</v>
      </c>
      <c r="L527" s="349" t="str">
        <f>'２斷絲.IAD.效率'!Q527</f>
        <v>停機</v>
      </c>
      <c r="M527" s="349">
        <f>'２斷絲.IAD.效率'!R527</f>
        <v>4</v>
      </c>
      <c r="N527" s="349">
        <f>'２斷絲.IAD.效率'!S527</f>
        <v>0</v>
      </c>
      <c r="O527" s="349">
        <f>'２斷絲.IAD.效率'!T527</f>
        <v>9301</v>
      </c>
      <c r="P527" s="349" t="str">
        <f>'２斷絲.IAD.效率'!U527</f>
        <v>停機</v>
      </c>
      <c r="Q527" s="349">
        <f>'２斷絲.IAD.效率'!V527</f>
        <v>0</v>
      </c>
      <c r="R527" s="349">
        <f>'２斷絲.IAD.效率'!W527</f>
        <v>0</v>
      </c>
      <c r="S527" s="349">
        <f>'２斷絲.IAD.效率'!X527</f>
        <v>0</v>
      </c>
      <c r="T527" s="349" t="str">
        <f>'２斷絲.IAD.效率'!Y527</f>
        <v>停機</v>
      </c>
      <c r="U527" s="345" t="str">
        <f>IF(ISNA(VLOOKUP('２斷絲.IAD.效率'!C527,條件!$A$1:$J$1011,10,0)),"",(VLOOKUP('２斷絲.IAD.效率'!C527,條件!$A$1:$J$1011,10,0)))</f>
        <v>高壓</v>
      </c>
      <c r="V527" s="346" t="str">
        <f>IF(ISNA(VLOOKUP(C527,條件!$A$1:$J$1011,8,0)),"",(VLOOKUP(C527,條件!$A$1:$J$1011,8,0)))</f>
        <v>P203</v>
      </c>
      <c r="W527" s="346">
        <f>IF(ISNA(VLOOKUP(V527,清單!$AG$1:$AH$19,2,1)),"",(VLOOKUP(V527,清單!$AG$1:$AH$19,2,1)))</f>
        <v>0.91100000000000003</v>
      </c>
      <c r="X527" s="346">
        <f>IF(ISNA(VLOOKUP(C527,條件!$A$1:$J$1011,9,0)),"",(VLOOKUP(C527,條件!$A$1:$J$1011,9,0)))</f>
        <v>3.2</v>
      </c>
      <c r="Y527" s="346">
        <v>24</v>
      </c>
      <c r="Z527" s="346">
        <v>216</v>
      </c>
      <c r="AA527" s="346">
        <f t="shared" si="34"/>
        <v>4.2</v>
      </c>
      <c r="AB527" s="350">
        <f t="shared" si="35"/>
        <v>19835.020800000002</v>
      </c>
    </row>
    <row r="528" spans="1:28">
      <c r="A528" s="348">
        <f>'２斷絲.IAD.效率'!A528</f>
        <v>46156</v>
      </c>
      <c r="B528" s="338" t="str">
        <f>'２斷絲.IAD.效率'!B528</f>
        <v>A11</v>
      </c>
      <c r="C528" s="338" t="str">
        <f>'２斷絲.IAD.效率'!C528</f>
        <v>2F1YR2</v>
      </c>
      <c r="D528" s="338">
        <f>'２斷絲.IAD.效率'!D528</f>
        <v>0</v>
      </c>
      <c r="E528" s="349">
        <f>'２斷絲.IAD.效率'!J528</f>
        <v>35</v>
      </c>
      <c r="F528" s="349">
        <f>'２斷絲.IAD.效率'!K528</f>
        <v>0</v>
      </c>
      <c r="G528" s="349">
        <f>'２斷絲.IAD.效率'!L528</f>
        <v>8315</v>
      </c>
      <c r="H528" s="349">
        <f>'２斷絲.IAD.效率'!M528</f>
        <v>8670</v>
      </c>
      <c r="I528" s="349">
        <f>'２斷絲.IAD.效率'!N528</f>
        <v>7</v>
      </c>
      <c r="J528" s="349">
        <f>'２斷絲.IAD.效率'!O528</f>
        <v>0</v>
      </c>
      <c r="K528" s="349">
        <f>'２斷絲.IAD.效率'!P528</f>
        <v>8373</v>
      </c>
      <c r="L528" s="349">
        <f>'２斷絲.IAD.效率'!Q528</f>
        <v>8879</v>
      </c>
      <c r="M528" s="349">
        <f>'２斷絲.IAD.效率'!R528</f>
        <v>7</v>
      </c>
      <c r="N528" s="349">
        <f>'２斷絲.IAD.效率'!S528</f>
        <v>0</v>
      </c>
      <c r="O528" s="349">
        <f>'２斷絲.IAD.效率'!T528</f>
        <v>8396</v>
      </c>
      <c r="P528" s="349">
        <f>'２斷絲.IAD.效率'!U528</f>
        <v>8848</v>
      </c>
      <c r="Q528" s="349">
        <f>'２斷絲.IAD.效率'!V528</f>
        <v>0</v>
      </c>
      <c r="R528" s="349">
        <f>'２斷絲.IAD.效率'!W528</f>
        <v>0</v>
      </c>
      <c r="S528" s="349">
        <f>'２斷絲.IAD.效率'!X528</f>
        <v>0</v>
      </c>
      <c r="T528" s="349">
        <f>'２斷絲.IAD.效率'!Y528</f>
        <v>0</v>
      </c>
      <c r="U528" s="345" t="str">
        <f>IF(ISNA(VLOOKUP('２斷絲.IAD.效率'!C528,條件!$A$1:$J$1011,10,0)),"",(VLOOKUP('２斷絲.IAD.效率'!C528,條件!$A$1:$J$1011,10,0)))</f>
        <v>高壓</v>
      </c>
      <c r="V528" s="346" t="str">
        <f>IF(ISNA(VLOOKUP(C528,條件!$A$1:$J$1011,8,0)),"",(VLOOKUP(C528,條件!$A$1:$J$1011,8,0)))</f>
        <v>P203</v>
      </c>
      <c r="W528" s="346">
        <f>IF(ISNA(VLOOKUP(V528,清單!$AG$1:$AH$19,2,1)),"",(VLOOKUP(V528,清單!$AG$1:$AH$19,2,1)))</f>
        <v>0.91100000000000003</v>
      </c>
      <c r="X528" s="346">
        <f>IF(ISNA(VLOOKUP(C528,條件!$A$1:$J$1011,9,0)),"",(VLOOKUP(C528,條件!$A$1:$J$1011,9,0)))</f>
        <v>1.7</v>
      </c>
      <c r="Y528" s="346">
        <v>24</v>
      </c>
      <c r="Z528" s="346">
        <v>216</v>
      </c>
      <c r="AA528" s="346">
        <f t="shared" si="34"/>
        <v>2.7</v>
      </c>
      <c r="AB528" s="350">
        <f t="shared" si="35"/>
        <v>12751.084800000001</v>
      </c>
    </row>
    <row r="529" spans="1:28">
      <c r="A529" s="348">
        <f>'２斷絲.IAD.效率'!A529</f>
        <v>46156</v>
      </c>
      <c r="B529" s="338" t="str">
        <f>'２斷絲.IAD.效率'!B529</f>
        <v>A12</v>
      </c>
      <c r="C529" s="338" t="str">
        <f>'２斷絲.IAD.效率'!C529</f>
        <v>停機</v>
      </c>
      <c r="D529" s="338">
        <f>'２斷絲.IAD.效率'!D529</f>
        <v>0</v>
      </c>
      <c r="E529" s="349">
        <f>'２斷絲.IAD.效率'!J529</f>
        <v>0</v>
      </c>
      <c r="F529" s="349">
        <f>'２斷絲.IAD.效率'!K529</f>
        <v>0</v>
      </c>
      <c r="G529" s="349" t="str">
        <f>'２斷絲.IAD.效率'!L529</f>
        <v>停機</v>
      </c>
      <c r="H529" s="349">
        <f>'２斷絲.IAD.效率'!M529</f>
        <v>0</v>
      </c>
      <c r="I529" s="349">
        <f>'２斷絲.IAD.效率'!N529</f>
        <v>0</v>
      </c>
      <c r="J529" s="349">
        <f>'２斷絲.IAD.效率'!O529</f>
        <v>0</v>
      </c>
      <c r="K529" s="349" t="str">
        <f>'２斷絲.IAD.效率'!P529</f>
        <v>停機</v>
      </c>
      <c r="L529" s="349">
        <f>'２斷絲.IAD.效率'!Q529</f>
        <v>0</v>
      </c>
      <c r="M529" s="349">
        <f>'２斷絲.IAD.效率'!R529</f>
        <v>0</v>
      </c>
      <c r="N529" s="349">
        <f>'２斷絲.IAD.效率'!S529</f>
        <v>0</v>
      </c>
      <c r="O529" s="349" t="str">
        <f>'２斷絲.IAD.效率'!T529</f>
        <v>停機</v>
      </c>
      <c r="P529" s="349">
        <f>'２斷絲.IAD.效率'!U529</f>
        <v>0</v>
      </c>
      <c r="Q529" s="349">
        <f>'２斷絲.IAD.效率'!V529</f>
        <v>0</v>
      </c>
      <c r="R529" s="349">
        <f>'２斷絲.IAD.效率'!W529</f>
        <v>0</v>
      </c>
      <c r="S529" s="349" t="str">
        <f>'２斷絲.IAD.效率'!X529</f>
        <v>停機</v>
      </c>
      <c r="T529" s="349">
        <f>'２斷絲.IAD.效率'!Y529</f>
        <v>0</v>
      </c>
      <c r="U529" s="345" t="str">
        <f>IF(ISNA(VLOOKUP('２斷絲.IAD.效率'!C529,條件!$A$1:$J$1011,10,0)),"",(VLOOKUP('２斷絲.IAD.效率'!C529,條件!$A$1:$J$1011,10,0)))</f>
        <v/>
      </c>
      <c r="V529" s="346" t="str">
        <f>IF(ISNA(VLOOKUP(C529,條件!$A$1:$J$1011,8,0)),"",(VLOOKUP(C529,條件!$A$1:$J$1011,8,0)))</f>
        <v/>
      </c>
      <c r="W529" s="346" t="str">
        <f>IF(ISNA(VLOOKUP(V529,清單!$AG$1:$AH$19,2,1)),"",(VLOOKUP(V529,清單!$AG$1:$AH$19,2,1)))</f>
        <v/>
      </c>
      <c r="X529" s="346" t="str">
        <f>IF(ISNA(VLOOKUP(C529,條件!$A$1:$J$1011,9,0)),"",(VLOOKUP(C529,條件!$A$1:$J$1011,9,0)))</f>
        <v/>
      </c>
      <c r="Y529" s="346">
        <v>24</v>
      </c>
      <c r="Z529" s="346">
        <v>216</v>
      </c>
      <c r="AA529" s="346" t="str">
        <f t="shared" si="34"/>
        <v/>
      </c>
      <c r="AB529" s="350" t="str">
        <f t="shared" si="35"/>
        <v/>
      </c>
    </row>
    <row r="530" spans="1:28">
      <c r="A530" s="348">
        <f>'２斷絲.IAD.效率'!A530</f>
        <v>46156</v>
      </c>
      <c r="B530" s="338" t="str">
        <f>'２斷絲.IAD.效率'!B530</f>
        <v>A13</v>
      </c>
      <c r="C530" s="338" t="str">
        <f>'２斷絲.IAD.效率'!C530</f>
        <v>2F08R2</v>
      </c>
      <c r="D530" s="338" t="str">
        <f>'２斷絲.IAD.效率'!D530</f>
        <v>G</v>
      </c>
      <c r="E530" s="349">
        <f>'２斷絲.IAD.效率'!J530</f>
        <v>17</v>
      </c>
      <c r="F530" s="349">
        <f>'２斷絲.IAD.效率'!K530</f>
        <v>1</v>
      </c>
      <c r="G530" s="349">
        <f>'２斷絲.IAD.效率'!L530</f>
        <v>9640</v>
      </c>
      <c r="H530" s="349">
        <f>'２斷絲.IAD.效率'!M530</f>
        <v>9511</v>
      </c>
      <c r="I530" s="349">
        <f>'２斷絲.IAD.效率'!N530</f>
        <v>15</v>
      </c>
      <c r="J530" s="349">
        <f>'２斷絲.IAD.效率'!O530</f>
        <v>0</v>
      </c>
      <c r="K530" s="349">
        <f>'２斷絲.IAD.效率'!P530</f>
        <v>9545</v>
      </c>
      <c r="L530" s="349">
        <f>'２斷絲.IAD.效率'!Q530</f>
        <v>9028</v>
      </c>
      <c r="M530" s="349">
        <f>'２斷絲.IAD.效率'!R530</f>
        <v>15</v>
      </c>
      <c r="N530" s="349">
        <f>'２斷絲.IAD.效率'!S530</f>
        <v>0</v>
      </c>
      <c r="O530" s="349">
        <f>'２斷絲.IAD.效率'!T530</f>
        <v>9621</v>
      </c>
      <c r="P530" s="349">
        <f>'２斷絲.IAD.效率'!U530</f>
        <v>9321</v>
      </c>
      <c r="Q530" s="349">
        <f>'２斷絲.IAD.效率'!V530</f>
        <v>0</v>
      </c>
      <c r="R530" s="349">
        <f>'２斷絲.IAD.效率'!W530</f>
        <v>0</v>
      </c>
      <c r="S530" s="349">
        <f>'２斷絲.IAD.效率'!X530</f>
        <v>0</v>
      </c>
      <c r="T530" s="349">
        <f>'２斷絲.IAD.效率'!Y530</f>
        <v>0</v>
      </c>
      <c r="U530" s="345" t="str">
        <f>IF(ISNA(VLOOKUP('２斷絲.IAD.效率'!C530,條件!$A$1:$J$1011,10,0)),"",(VLOOKUP('２斷絲.IAD.效率'!C530,條件!$A$1:$J$1011,10,0)))</f>
        <v>低壓</v>
      </c>
      <c r="V530" s="346" t="str">
        <f>IF(ISNA(VLOOKUP(C530,條件!$A$1:$J$1011,8,0)),"",(VLOOKUP(C530,條件!$A$1:$J$1011,8,0)))</f>
        <v>P142</v>
      </c>
      <c r="W530" s="346">
        <f>IF(ISNA(VLOOKUP(V530,清單!$AG$1:$AH$19,2,1)),"",(VLOOKUP(V530,清單!$AG$1:$AH$19,2,1)))</f>
        <v>0.56200000000000006</v>
      </c>
      <c r="X530" s="346">
        <f>IF(ISNA(VLOOKUP(C530,條件!$A$1:$J$1011,9,0)),"",(VLOOKUP(C530,條件!$A$1:$J$1011,9,0)))</f>
        <v>1.1000000000000001</v>
      </c>
      <c r="Y530" s="346">
        <v>24</v>
      </c>
      <c r="Z530" s="346">
        <v>216</v>
      </c>
      <c r="AA530" s="346">
        <f t="shared" si="34"/>
        <v>2.1</v>
      </c>
      <c r="AB530" s="350">
        <f t="shared" si="35"/>
        <v>6118.1568000000007</v>
      </c>
    </row>
    <row r="531" spans="1:28">
      <c r="A531" s="348">
        <f>'２斷絲.IAD.效率'!A531</f>
        <v>46156</v>
      </c>
      <c r="B531" s="338" t="str">
        <f>'２斷絲.IAD.效率'!B531</f>
        <v>A14</v>
      </c>
      <c r="C531" s="338" t="str">
        <f>'２斷絲.IAD.效率'!C531</f>
        <v>停機</v>
      </c>
      <c r="D531" s="338">
        <f>'２斷絲.IAD.效率'!D531</f>
        <v>0</v>
      </c>
      <c r="E531" s="349">
        <f>'２斷絲.IAD.效率'!J531</f>
        <v>0</v>
      </c>
      <c r="F531" s="349">
        <f>'２斷絲.IAD.效率'!K531</f>
        <v>0</v>
      </c>
      <c r="G531" s="349" t="str">
        <f>'２斷絲.IAD.效率'!L531</f>
        <v>停機</v>
      </c>
      <c r="H531" s="349">
        <f>'２斷絲.IAD.效率'!M531</f>
        <v>0</v>
      </c>
      <c r="I531" s="349">
        <f>'２斷絲.IAD.效率'!N531</f>
        <v>0</v>
      </c>
      <c r="J531" s="349">
        <f>'２斷絲.IAD.效率'!O531</f>
        <v>0</v>
      </c>
      <c r="K531" s="349" t="str">
        <f>'２斷絲.IAD.效率'!P531</f>
        <v>停機</v>
      </c>
      <c r="L531" s="349">
        <f>'２斷絲.IAD.效率'!Q531</f>
        <v>0</v>
      </c>
      <c r="M531" s="349">
        <f>'２斷絲.IAD.效率'!R531</f>
        <v>0</v>
      </c>
      <c r="N531" s="349">
        <f>'２斷絲.IAD.效率'!S531</f>
        <v>0</v>
      </c>
      <c r="O531" s="349" t="str">
        <f>'２斷絲.IAD.效率'!T531</f>
        <v>停機</v>
      </c>
      <c r="P531" s="349">
        <f>'２斷絲.IAD.效率'!U531</f>
        <v>0</v>
      </c>
      <c r="Q531" s="349">
        <f>'２斷絲.IAD.效率'!V531</f>
        <v>0</v>
      </c>
      <c r="R531" s="349">
        <f>'２斷絲.IAD.效率'!W531</f>
        <v>0</v>
      </c>
      <c r="S531" s="349" t="str">
        <f>'２斷絲.IAD.效率'!X531</f>
        <v>停機</v>
      </c>
      <c r="T531" s="349">
        <f>'２斷絲.IAD.效率'!Y531</f>
        <v>0</v>
      </c>
      <c r="U531" s="345" t="str">
        <f>IF(ISNA(VLOOKUP('２斷絲.IAD.效率'!C531,條件!$A$1:$J$1011,10,0)),"",(VLOOKUP('２斷絲.IAD.效率'!C531,條件!$A$1:$J$1011,10,0)))</f>
        <v/>
      </c>
      <c r="V531" s="346" t="str">
        <f>IF(ISNA(VLOOKUP(C531,條件!$A$1:$J$1011,8,0)),"",(VLOOKUP(C531,條件!$A$1:$J$1011,8,0)))</f>
        <v/>
      </c>
      <c r="W531" s="346" t="str">
        <f>IF(ISNA(VLOOKUP(V531,清單!$AG$1:$AH$19,2,1)),"",(VLOOKUP(V531,清單!$AG$1:$AH$19,2,1)))</f>
        <v/>
      </c>
      <c r="X531" s="346" t="str">
        <f>IF(ISNA(VLOOKUP(C531,條件!$A$1:$J$1011,9,0)),"",(VLOOKUP(C531,條件!$A$1:$J$1011,9,0)))</f>
        <v/>
      </c>
      <c r="Y531" s="346">
        <v>24</v>
      </c>
      <c r="Z531" s="346">
        <v>216</v>
      </c>
      <c r="AA531" s="346" t="str">
        <f t="shared" si="34"/>
        <v/>
      </c>
      <c r="AB531" s="350" t="str">
        <f t="shared" si="35"/>
        <v/>
      </c>
    </row>
    <row r="532" spans="1:28">
      <c r="A532" s="348">
        <f>'２斷絲.IAD.效率'!A532</f>
        <v>46156</v>
      </c>
      <c r="B532" s="338" t="str">
        <f>'２斷絲.IAD.效率'!B532</f>
        <v>A15</v>
      </c>
      <c r="C532" s="338" t="str">
        <f>'２斷絲.IAD.效率'!C532</f>
        <v>2F43P2</v>
      </c>
      <c r="D532" s="338">
        <f>'２斷絲.IAD.效率'!D532</f>
        <v>0</v>
      </c>
      <c r="E532" s="349">
        <f>'２斷絲.IAD.效率'!J532</f>
        <v>8</v>
      </c>
      <c r="F532" s="349">
        <f>'２斷絲.IAD.效率'!K532</f>
        <v>0</v>
      </c>
      <c r="G532" s="349">
        <f>'２斷絲.IAD.效率'!L532</f>
        <v>8527</v>
      </c>
      <c r="H532" s="349">
        <f>'２斷絲.IAD.效率'!M532</f>
        <v>8160</v>
      </c>
      <c r="I532" s="349">
        <f>'２斷絲.IAD.效率'!N532</f>
        <v>3</v>
      </c>
      <c r="J532" s="349">
        <f>'２斷絲.IAD.效率'!O532</f>
        <v>0</v>
      </c>
      <c r="K532" s="349">
        <f>'２斷絲.IAD.效率'!P532</f>
        <v>8546</v>
      </c>
      <c r="L532" s="349">
        <f>'２斷絲.IAD.效率'!Q532</f>
        <v>8172</v>
      </c>
      <c r="M532" s="349">
        <f>'２斷絲.IAD.效率'!R532</f>
        <v>2</v>
      </c>
      <c r="N532" s="349">
        <f>'２斷絲.IAD.效率'!S532</f>
        <v>0</v>
      </c>
      <c r="O532" s="349">
        <f>'２斷絲.IAD.效率'!T532</f>
        <v>8582</v>
      </c>
      <c r="P532" s="349">
        <f>'２斷絲.IAD.效率'!U532</f>
        <v>8194</v>
      </c>
      <c r="Q532" s="349">
        <f>'２斷絲.IAD.效率'!V532</f>
        <v>0</v>
      </c>
      <c r="R532" s="349">
        <f>'２斷絲.IAD.效率'!W532</f>
        <v>0</v>
      </c>
      <c r="S532" s="349">
        <f>'２斷絲.IAD.效率'!X532</f>
        <v>0</v>
      </c>
      <c r="T532" s="349">
        <f>'２斷絲.IAD.效率'!Y532</f>
        <v>0</v>
      </c>
      <c r="U532" s="345" t="str">
        <f>IF(ISNA(VLOOKUP('２斷絲.IAD.效率'!C532,條件!$A$1:$J$1011,10,0)),"",(VLOOKUP('２斷絲.IAD.效率'!C532,條件!$A$1:$J$1011,10,0)))</f>
        <v>低壓</v>
      </c>
      <c r="V532" s="346" t="str">
        <f>IF(ISNA(VLOOKUP(C532,條件!$A$1:$J$1011,8,0)),"",(VLOOKUP(C532,條件!$A$1:$J$1011,8,0)))</f>
        <v>P203</v>
      </c>
      <c r="W532" s="346">
        <f>IF(ISNA(VLOOKUP(V532,清單!$AG$1:$AH$19,2,1)),"",(VLOOKUP(V532,清單!$AG$1:$AH$19,2,1)))</f>
        <v>0.91100000000000003</v>
      </c>
      <c r="X532" s="346">
        <f>IF(ISNA(VLOOKUP(C532,條件!$A$1:$J$1011,9,0)),"",(VLOOKUP(C532,條件!$A$1:$J$1011,9,0)))</f>
        <v>3</v>
      </c>
      <c r="Y532" s="346">
        <v>24</v>
      </c>
      <c r="Z532" s="346">
        <v>216</v>
      </c>
      <c r="AA532" s="346">
        <f t="shared" si="34"/>
        <v>4</v>
      </c>
      <c r="AB532" s="350">
        <f t="shared" si="35"/>
        <v>18890.495999999999</v>
      </c>
    </row>
    <row r="533" spans="1:28">
      <c r="A533" s="348">
        <f>'２斷絲.IAD.效率'!A533</f>
        <v>46156</v>
      </c>
      <c r="B533" s="338" t="str">
        <f>'２斷絲.IAD.效率'!B533</f>
        <v>A16</v>
      </c>
      <c r="C533" s="338" t="str">
        <f>'２斷絲.IAD.效率'!C533</f>
        <v>停機</v>
      </c>
      <c r="D533" s="338">
        <f>'２斷絲.IAD.效率'!D533</f>
        <v>0</v>
      </c>
      <c r="E533" s="349">
        <f>'２斷絲.IAD.效率'!J533</f>
        <v>0</v>
      </c>
      <c r="F533" s="349">
        <f>'２斷絲.IAD.效率'!K533</f>
        <v>0</v>
      </c>
      <c r="G533" s="349" t="str">
        <f>'２斷絲.IAD.效率'!L533</f>
        <v>停機</v>
      </c>
      <c r="H533" s="349">
        <f>'２斷絲.IAD.效率'!M533</f>
        <v>0</v>
      </c>
      <c r="I533" s="349">
        <f>'２斷絲.IAD.效率'!N533</f>
        <v>0</v>
      </c>
      <c r="J533" s="349">
        <f>'２斷絲.IAD.效率'!O533</f>
        <v>0</v>
      </c>
      <c r="K533" s="349" t="str">
        <f>'２斷絲.IAD.效率'!P533</f>
        <v>停機</v>
      </c>
      <c r="L533" s="349">
        <f>'２斷絲.IAD.效率'!Q533</f>
        <v>0</v>
      </c>
      <c r="M533" s="349">
        <f>'２斷絲.IAD.效率'!R533</f>
        <v>0</v>
      </c>
      <c r="N533" s="349">
        <f>'２斷絲.IAD.效率'!S533</f>
        <v>0</v>
      </c>
      <c r="O533" s="349" t="str">
        <f>'２斷絲.IAD.效率'!T533</f>
        <v>停機</v>
      </c>
      <c r="P533" s="349">
        <f>'２斷絲.IAD.效率'!U533</f>
        <v>0</v>
      </c>
      <c r="Q533" s="349">
        <f>'２斷絲.IAD.效率'!V533</f>
        <v>0</v>
      </c>
      <c r="R533" s="349">
        <f>'２斷絲.IAD.效率'!W533</f>
        <v>0</v>
      </c>
      <c r="S533" s="349" t="str">
        <f>'２斷絲.IAD.效率'!X533</f>
        <v>停機</v>
      </c>
      <c r="T533" s="349">
        <f>'２斷絲.IAD.效率'!Y533</f>
        <v>0</v>
      </c>
      <c r="U533" s="345" t="str">
        <f>IF(ISNA(VLOOKUP('２斷絲.IAD.效率'!C533,條件!$A$1:$J$1011,10,0)),"",(VLOOKUP('２斷絲.IAD.效率'!C533,條件!$A$1:$J$1011,10,0)))</f>
        <v/>
      </c>
      <c r="V533" s="346" t="str">
        <f>IF(ISNA(VLOOKUP(C533,條件!$A$1:$J$1011,8,0)),"",(VLOOKUP(C533,條件!$A$1:$J$1011,8,0)))</f>
        <v/>
      </c>
      <c r="W533" s="346" t="str">
        <f>IF(ISNA(VLOOKUP(V533,清單!$AG$1:$AH$19,2,1)),"",(VLOOKUP(V533,清單!$AG$1:$AH$19,2,1)))</f>
        <v/>
      </c>
      <c r="X533" s="346" t="str">
        <f>IF(ISNA(VLOOKUP(C533,條件!$A$1:$J$1011,9,0)),"",(VLOOKUP(C533,條件!$A$1:$J$1011,9,0)))</f>
        <v/>
      </c>
      <c r="Y533" s="346">
        <v>24</v>
      </c>
      <c r="Z533" s="346">
        <v>216</v>
      </c>
      <c r="AA533" s="346" t="str">
        <f t="shared" si="34"/>
        <v/>
      </c>
      <c r="AB533" s="350" t="str">
        <f t="shared" si="35"/>
        <v/>
      </c>
    </row>
    <row r="534" spans="1:28">
      <c r="A534" s="348">
        <f>'２斷絲.IAD.效率'!A534</f>
        <v>46156</v>
      </c>
      <c r="B534" s="338" t="str">
        <f>'２斷絲.IAD.效率'!B534</f>
        <v>A17</v>
      </c>
      <c r="C534" s="338" t="str">
        <f>'２斷絲.IAD.效率'!C534</f>
        <v>停機</v>
      </c>
      <c r="D534" s="338">
        <f>'２斷絲.IAD.效率'!D534</f>
        <v>0</v>
      </c>
      <c r="E534" s="349">
        <f>'２斷絲.IAD.效率'!J534</f>
        <v>0</v>
      </c>
      <c r="F534" s="349">
        <f>'２斷絲.IAD.效率'!K534</f>
        <v>0</v>
      </c>
      <c r="G534" s="349" t="str">
        <f>'２斷絲.IAD.效率'!L534</f>
        <v>停機</v>
      </c>
      <c r="H534" s="349">
        <f>'２斷絲.IAD.效率'!M534</f>
        <v>0</v>
      </c>
      <c r="I534" s="349">
        <f>'２斷絲.IAD.效率'!N534</f>
        <v>0</v>
      </c>
      <c r="J534" s="349">
        <f>'２斷絲.IAD.效率'!O534</f>
        <v>0</v>
      </c>
      <c r="K534" s="349" t="str">
        <f>'２斷絲.IAD.效率'!P534</f>
        <v>停機</v>
      </c>
      <c r="L534" s="349">
        <f>'２斷絲.IAD.效率'!Q534</f>
        <v>0</v>
      </c>
      <c r="M534" s="349">
        <f>'２斷絲.IAD.效率'!R534</f>
        <v>0</v>
      </c>
      <c r="N534" s="349">
        <f>'２斷絲.IAD.效率'!S534</f>
        <v>0</v>
      </c>
      <c r="O534" s="349" t="str">
        <f>'２斷絲.IAD.效率'!T534</f>
        <v>停機</v>
      </c>
      <c r="P534" s="349">
        <f>'２斷絲.IAD.效率'!U534</f>
        <v>0</v>
      </c>
      <c r="Q534" s="349">
        <f>'２斷絲.IAD.效率'!V534</f>
        <v>0</v>
      </c>
      <c r="R534" s="349">
        <f>'２斷絲.IAD.效率'!W534</f>
        <v>0</v>
      </c>
      <c r="S534" s="349" t="str">
        <f>'２斷絲.IAD.效率'!X534</f>
        <v>停機</v>
      </c>
      <c r="T534" s="349">
        <f>'２斷絲.IAD.效率'!Y534</f>
        <v>0</v>
      </c>
      <c r="U534" s="345" t="str">
        <f>IF(ISNA(VLOOKUP('２斷絲.IAD.效率'!C534,條件!$A$1:$J$1011,10,0)),"",(VLOOKUP('２斷絲.IAD.效率'!C534,條件!$A$1:$J$1011,10,0)))</f>
        <v/>
      </c>
      <c r="V534" s="346" t="str">
        <f>IF(ISNA(VLOOKUP(C534,條件!$A$1:$J$1011,8,0)),"",(VLOOKUP(C534,條件!$A$1:$J$1011,8,0)))</f>
        <v/>
      </c>
      <c r="W534" s="346" t="str">
        <f>IF(ISNA(VLOOKUP(V534,清單!$AG$1:$AH$19,2,1)),"",(VLOOKUP(V534,清單!$AG$1:$AH$19,2,1)))</f>
        <v/>
      </c>
      <c r="X534" s="346" t="str">
        <f>IF(ISNA(VLOOKUP(C534,條件!$A$1:$J$1011,9,0)),"",(VLOOKUP(C534,條件!$A$1:$J$1011,9,0)))</f>
        <v/>
      </c>
      <c r="Y534" s="346">
        <v>24</v>
      </c>
      <c r="Z534" s="346">
        <v>216</v>
      </c>
      <c r="AA534" s="346" t="str">
        <f t="shared" si="34"/>
        <v/>
      </c>
      <c r="AB534" s="350" t="str">
        <f t="shared" si="35"/>
        <v/>
      </c>
    </row>
    <row r="535" spans="1:28">
      <c r="A535" s="348">
        <f>'２斷絲.IAD.效率'!A535</f>
        <v>46156</v>
      </c>
      <c r="B535" s="338" t="str">
        <f>'２斷絲.IAD.效率'!B535</f>
        <v>A18</v>
      </c>
      <c r="C535" s="338" t="str">
        <f>'２斷絲.IAD.效率'!C535</f>
        <v>2F43K2</v>
      </c>
      <c r="D535" s="338" t="str">
        <f>'２斷絲.IAD.效率'!D535</f>
        <v>K</v>
      </c>
      <c r="E535" s="349">
        <f>'２斷絲.IAD.效率'!J535</f>
        <v>30</v>
      </c>
      <c r="F535" s="349">
        <f>'２斷絲.IAD.效率'!K535</f>
        <v>6</v>
      </c>
      <c r="G535" s="349">
        <f>'２斷絲.IAD.效率'!L535</f>
        <v>9439</v>
      </c>
      <c r="H535" s="349">
        <f>'２斷絲.IAD.效率'!M535</f>
        <v>8338</v>
      </c>
      <c r="I535" s="349">
        <f>'２斷絲.IAD.效率'!N535</f>
        <v>18</v>
      </c>
      <c r="J535" s="349">
        <f>'２斷絲.IAD.效率'!O535</f>
        <v>0</v>
      </c>
      <c r="K535" s="349">
        <f>'２斷絲.IAD.效率'!P535</f>
        <v>9334</v>
      </c>
      <c r="L535" s="349">
        <f>'２斷絲.IAD.效率'!Q535</f>
        <v>8384</v>
      </c>
      <c r="M535" s="349">
        <f>'２斷絲.IAD.效率'!R535</f>
        <v>22</v>
      </c>
      <c r="N535" s="349">
        <f>'２斷絲.IAD.效率'!S535</f>
        <v>1</v>
      </c>
      <c r="O535" s="349">
        <f>'２斷絲.IAD.效率'!T535</f>
        <v>9343</v>
      </c>
      <c r="P535" s="349">
        <f>'２斷絲.IAD.效率'!U535</f>
        <v>8368</v>
      </c>
      <c r="Q535" s="349">
        <f>'２斷絲.IAD.效率'!V535</f>
        <v>0</v>
      </c>
      <c r="R535" s="349">
        <f>'２斷絲.IAD.效率'!W535</f>
        <v>0</v>
      </c>
      <c r="S535" s="349">
        <f>'２斷絲.IAD.效率'!X535</f>
        <v>0</v>
      </c>
      <c r="T535" s="349">
        <f>'２斷絲.IAD.效率'!Y535</f>
        <v>0</v>
      </c>
      <c r="U535" s="345" t="str">
        <f>IF(ISNA(VLOOKUP('２斷絲.IAD.效率'!C535,條件!$A$1:$J$1011,10,0)),"",(VLOOKUP('２斷絲.IAD.效率'!C535,條件!$A$1:$J$1011,10,0)))</f>
        <v>低壓</v>
      </c>
      <c r="V535" s="346" t="str">
        <f>IF(ISNA(VLOOKUP(C535,條件!$A$1:$J$1011,8,0)),"",(VLOOKUP(C535,條件!$A$1:$J$1011,8,0)))</f>
        <v>P204</v>
      </c>
      <c r="W535" s="346">
        <f>IF(ISNA(VLOOKUP(V535,清單!$AG$1:$AH$19,2,1)),"",(VLOOKUP(V535,清單!$AG$1:$AH$19,2,1)))</f>
        <v>1.1890000000000001</v>
      </c>
      <c r="X535" s="346">
        <f>IF(ISNA(VLOOKUP(C535,條件!$A$1:$J$1011,9,0)),"",(VLOOKUP(C535,條件!$A$1:$J$1011,9,0)))</f>
        <v>2.2999999999999998</v>
      </c>
      <c r="Y535" s="346">
        <v>24</v>
      </c>
      <c r="Z535" s="346">
        <v>216</v>
      </c>
      <c r="AA535" s="346">
        <f t="shared" si="34"/>
        <v>3.3</v>
      </c>
      <c r="AB535" s="350">
        <f t="shared" si="35"/>
        <v>20340.460800000001</v>
      </c>
    </row>
    <row r="536" spans="1:28">
      <c r="A536" s="348">
        <f>'２斷絲.IAD.效率'!A536</f>
        <v>46156</v>
      </c>
      <c r="B536" s="338" t="str">
        <f>'２斷絲.IAD.效率'!B536</f>
        <v>A19</v>
      </c>
      <c r="C536" s="338" t="str">
        <f>'２斷絲.IAD.效率'!C536</f>
        <v>2F43M1</v>
      </c>
      <c r="D536" s="338">
        <f>'２斷絲.IAD.效率'!D536</f>
        <v>0</v>
      </c>
      <c r="E536" s="349">
        <f>'２斷絲.IAD.效率'!J536</f>
        <v>22</v>
      </c>
      <c r="F536" s="349">
        <f>'２斷絲.IAD.效率'!K536</f>
        <v>1</v>
      </c>
      <c r="G536" s="349">
        <f>'２斷絲.IAD.效率'!L536</f>
        <v>9088</v>
      </c>
      <c r="H536" s="349">
        <f>'２斷絲.IAD.效率'!M536</f>
        <v>8960</v>
      </c>
      <c r="I536" s="349">
        <f>'２斷絲.IAD.效率'!N536</f>
        <v>10</v>
      </c>
      <c r="J536" s="349">
        <f>'２斷絲.IAD.效率'!O536</f>
        <v>0</v>
      </c>
      <c r="K536" s="349">
        <f>'２斷絲.IAD.效率'!P536</f>
        <v>8921</v>
      </c>
      <c r="L536" s="349">
        <f>'２斷絲.IAD.效率'!Q536</f>
        <v>8430</v>
      </c>
      <c r="M536" s="349">
        <f>'２斷絲.IAD.效率'!R536</f>
        <v>0</v>
      </c>
      <c r="N536" s="349">
        <f>'２斷絲.IAD.效率'!S536</f>
        <v>0</v>
      </c>
      <c r="O536" s="349" t="str">
        <f>'２斷絲.IAD.效率'!T536</f>
        <v>FINAL</v>
      </c>
      <c r="P536" s="349">
        <f>'２斷絲.IAD.效率'!U536</f>
        <v>0</v>
      </c>
      <c r="Q536" s="349">
        <f>'２斷絲.IAD.效率'!V536</f>
        <v>0</v>
      </c>
      <c r="R536" s="349">
        <f>'２斷絲.IAD.效率'!W536</f>
        <v>0</v>
      </c>
      <c r="S536" s="349" t="str">
        <f>'２斷絲.IAD.效率'!X536</f>
        <v>停機</v>
      </c>
      <c r="T536" s="349">
        <f>'２斷絲.IAD.效率'!Y536</f>
        <v>0</v>
      </c>
      <c r="U536" s="345" t="str">
        <f>IF(ISNA(VLOOKUP('２斷絲.IAD.效率'!C536,條件!$A$1:$J$1011,10,0)),"",(VLOOKUP('２斷絲.IAD.效率'!C536,條件!$A$1:$J$1011,10,0)))</f>
        <v>低壓</v>
      </c>
      <c r="V536" s="346" t="str">
        <f>IF(ISNA(VLOOKUP(C536,條件!$A$1:$J$1011,8,0)),"",(VLOOKUP(C536,條件!$A$1:$J$1011,8,0)))</f>
        <v>P203</v>
      </c>
      <c r="W536" s="346">
        <f>IF(ISNA(VLOOKUP(V536,清單!$AG$1:$AH$19,2,1)),"",(VLOOKUP(V536,清單!$AG$1:$AH$19,2,1)))</f>
        <v>0.91100000000000003</v>
      </c>
      <c r="X536" s="346">
        <f>IF(ISNA(VLOOKUP(C536,條件!$A$1:$J$1011,9,0)),"",(VLOOKUP(C536,條件!$A$1:$J$1011,9,0)))</f>
        <v>1.9</v>
      </c>
      <c r="Y536" s="346">
        <v>24</v>
      </c>
      <c r="Z536" s="346">
        <v>216</v>
      </c>
      <c r="AA536" s="346">
        <f t="shared" si="34"/>
        <v>2.9</v>
      </c>
      <c r="AB536" s="350">
        <f t="shared" si="35"/>
        <v>13695.6096</v>
      </c>
    </row>
    <row r="537" spans="1:28">
      <c r="A537" s="348">
        <f>'２斷絲.IAD.效率'!A537</f>
        <v>46156</v>
      </c>
      <c r="B537" s="338" t="str">
        <f>'２斷絲.IAD.效率'!B537</f>
        <v>A20</v>
      </c>
      <c r="C537" s="338" t="str">
        <f>'２斷絲.IAD.效率'!C537</f>
        <v>停機</v>
      </c>
      <c r="D537" s="338">
        <f>'２斷絲.IAD.效率'!D537</f>
        <v>0</v>
      </c>
      <c r="E537" s="349">
        <f>'２斷絲.IAD.效率'!J537</f>
        <v>0</v>
      </c>
      <c r="F537" s="349">
        <f>'２斷絲.IAD.效率'!K537</f>
        <v>0</v>
      </c>
      <c r="G537" s="349" t="str">
        <f>'２斷絲.IAD.效率'!L537</f>
        <v>停機</v>
      </c>
      <c r="H537" s="349">
        <f>'２斷絲.IAD.效率'!M537</f>
        <v>0</v>
      </c>
      <c r="I537" s="349">
        <f>'２斷絲.IAD.效率'!N537</f>
        <v>0</v>
      </c>
      <c r="J537" s="349">
        <f>'２斷絲.IAD.效率'!O537</f>
        <v>0</v>
      </c>
      <c r="K537" s="349" t="str">
        <f>'２斷絲.IAD.效率'!P537</f>
        <v>停機</v>
      </c>
      <c r="L537" s="349">
        <f>'２斷絲.IAD.效率'!Q537</f>
        <v>0</v>
      </c>
      <c r="M537" s="349">
        <f>'２斷絲.IAD.效率'!R537</f>
        <v>0</v>
      </c>
      <c r="N537" s="349">
        <f>'２斷絲.IAD.效率'!S537</f>
        <v>0</v>
      </c>
      <c r="O537" s="349" t="str">
        <f>'２斷絲.IAD.效率'!T537</f>
        <v>停機</v>
      </c>
      <c r="P537" s="349">
        <f>'２斷絲.IAD.效率'!U537</f>
        <v>0</v>
      </c>
      <c r="Q537" s="349">
        <f>'２斷絲.IAD.效率'!V537</f>
        <v>0</v>
      </c>
      <c r="R537" s="349">
        <f>'２斷絲.IAD.效率'!W537</f>
        <v>0</v>
      </c>
      <c r="S537" s="349" t="str">
        <f>'２斷絲.IAD.效率'!X537</f>
        <v>停機</v>
      </c>
      <c r="T537" s="349">
        <f>'２斷絲.IAD.效率'!Y537</f>
        <v>0</v>
      </c>
      <c r="U537" s="345" t="str">
        <f>IF(ISNA(VLOOKUP('２斷絲.IAD.效率'!C537,條件!$A$1:$J$1011,10,0)),"",(VLOOKUP('２斷絲.IAD.效率'!C537,條件!$A$1:$J$1011,10,0)))</f>
        <v/>
      </c>
      <c r="V537" s="346" t="str">
        <f>IF(ISNA(VLOOKUP(C537,條件!$A$1:$J$1011,8,0)),"",(VLOOKUP(C537,條件!$A$1:$J$1011,8,0)))</f>
        <v/>
      </c>
      <c r="W537" s="346" t="str">
        <f>IF(ISNA(VLOOKUP(V537,清單!$AG$1:$AH$19,2,1)),"",(VLOOKUP(V537,清單!$AG$1:$AH$19,2,1)))</f>
        <v/>
      </c>
      <c r="X537" s="346" t="str">
        <f>IF(ISNA(VLOOKUP(C537,條件!$A$1:$J$1011,9,0)),"",(VLOOKUP(C537,條件!$A$1:$J$1011,9,0)))</f>
        <v/>
      </c>
      <c r="Y537" s="346">
        <v>24</v>
      </c>
      <c r="Z537" s="346">
        <v>216</v>
      </c>
      <c r="AA537" s="346" t="str">
        <f t="shared" si="34"/>
        <v/>
      </c>
      <c r="AB537" s="350" t="str">
        <f t="shared" si="35"/>
        <v/>
      </c>
    </row>
    <row r="538" spans="1:28">
      <c r="A538" s="348">
        <f>'２斷絲.IAD.效率'!A538</f>
        <v>46156</v>
      </c>
      <c r="B538" s="338" t="str">
        <f>'２斷絲.IAD.效率'!B538</f>
        <v>A21</v>
      </c>
      <c r="C538" s="338" t="str">
        <f>'２斷絲.IAD.效率'!C538</f>
        <v>2F29I1</v>
      </c>
      <c r="D538" s="338">
        <f>'２斷絲.IAD.效率'!D538</f>
        <v>0</v>
      </c>
      <c r="E538" s="349">
        <f>'２斷絲.IAD.效率'!J538</f>
        <v>16</v>
      </c>
      <c r="F538" s="349">
        <f>'２斷絲.IAD.效率'!K538</f>
        <v>0</v>
      </c>
      <c r="G538" s="349">
        <f>'２斷絲.IAD.效率'!L538</f>
        <v>7346</v>
      </c>
      <c r="H538" s="349">
        <f>'２斷絲.IAD.效率'!M538</f>
        <v>7873</v>
      </c>
      <c r="I538" s="349">
        <f>'２斷絲.IAD.效率'!N538</f>
        <v>14</v>
      </c>
      <c r="J538" s="349">
        <f>'２斷絲.IAD.效率'!O538</f>
        <v>0</v>
      </c>
      <c r="K538" s="349">
        <f>'２斷絲.IAD.效率'!P538</f>
        <v>7120</v>
      </c>
      <c r="L538" s="349">
        <f>'２斷絲.IAD.效率'!Q538</f>
        <v>7841</v>
      </c>
      <c r="M538" s="349">
        <f>'２斷絲.IAD.效率'!R538</f>
        <v>13</v>
      </c>
      <c r="N538" s="349">
        <f>'２斷絲.IAD.效率'!S538</f>
        <v>0</v>
      </c>
      <c r="O538" s="349">
        <f>'２斷絲.IAD.效率'!T538</f>
        <v>7233</v>
      </c>
      <c r="P538" s="349">
        <f>'２斷絲.IAD.效率'!U538</f>
        <v>7753</v>
      </c>
      <c r="Q538" s="349">
        <f>'２斷絲.IAD.效率'!V538</f>
        <v>0</v>
      </c>
      <c r="R538" s="349">
        <f>'２斷絲.IAD.效率'!W538</f>
        <v>0</v>
      </c>
      <c r="S538" s="349">
        <f>'２斷絲.IAD.效率'!X538</f>
        <v>0</v>
      </c>
      <c r="T538" s="349">
        <f>'２斷絲.IAD.效率'!Y538</f>
        <v>0</v>
      </c>
      <c r="U538" s="345" t="str">
        <f>IF(ISNA(VLOOKUP('２斷絲.IAD.效率'!C538,條件!$A$1:$J$1011,10,0)),"",(VLOOKUP('２斷絲.IAD.效率'!C538,條件!$A$1:$J$1011,10,0)))</f>
        <v>低壓</v>
      </c>
      <c r="V538" s="346" t="str">
        <f>IF(ISNA(VLOOKUP(C538,條件!$A$1:$J$1011,8,0)),"",(VLOOKUP(C538,條件!$A$1:$J$1011,8,0)))</f>
        <v>P123</v>
      </c>
      <c r="W538" s="346">
        <f>IF(ISNA(VLOOKUP(V538,清單!$AG$1:$AH$19,2,1)),"",(VLOOKUP(V538,清單!$AG$1:$AH$19,2,1)))</f>
        <v>0.66900000000000004</v>
      </c>
      <c r="X538" s="346">
        <f>IF(ISNA(VLOOKUP(C538,條件!$A$1:$J$1011,9,0)),"",(VLOOKUP(C538,條件!$A$1:$J$1011,9,0)))</f>
        <v>2.4</v>
      </c>
      <c r="Y538" s="346">
        <v>24</v>
      </c>
      <c r="Z538" s="346">
        <v>216</v>
      </c>
      <c r="AA538" s="346">
        <f t="shared" si="34"/>
        <v>3.4</v>
      </c>
      <c r="AB538" s="350">
        <f t="shared" si="35"/>
        <v>11791.526400000002</v>
      </c>
    </row>
    <row r="539" spans="1:28">
      <c r="A539" s="348">
        <f>'２斷絲.IAD.效率'!A539</f>
        <v>46156</v>
      </c>
      <c r="B539" s="338" t="str">
        <f>'２斷絲.IAD.效率'!B539</f>
        <v>A22</v>
      </c>
      <c r="C539" s="338" t="str">
        <f>'２斷絲.IAD.效率'!C539</f>
        <v>停機</v>
      </c>
      <c r="D539" s="338">
        <f>'２斷絲.IAD.效率'!D539</f>
        <v>0</v>
      </c>
      <c r="E539" s="349">
        <f>'２斷絲.IAD.效率'!J539</f>
        <v>0</v>
      </c>
      <c r="F539" s="349">
        <f>'２斷絲.IAD.效率'!K539</f>
        <v>0</v>
      </c>
      <c r="G539" s="349" t="str">
        <f>'２斷絲.IAD.效率'!L539</f>
        <v>停機</v>
      </c>
      <c r="H539" s="349">
        <f>'２斷絲.IAD.效率'!M539</f>
        <v>0</v>
      </c>
      <c r="I539" s="349">
        <f>'２斷絲.IAD.效率'!N539</f>
        <v>0</v>
      </c>
      <c r="J539" s="349">
        <f>'２斷絲.IAD.效率'!O539</f>
        <v>0</v>
      </c>
      <c r="K539" s="349" t="str">
        <f>'２斷絲.IAD.效率'!P539</f>
        <v>停機</v>
      </c>
      <c r="L539" s="349">
        <f>'２斷絲.IAD.效率'!Q539</f>
        <v>0</v>
      </c>
      <c r="M539" s="349">
        <f>'２斷絲.IAD.效率'!R539</f>
        <v>0</v>
      </c>
      <c r="N539" s="349">
        <f>'２斷絲.IAD.效率'!S539</f>
        <v>0</v>
      </c>
      <c r="O539" s="349" t="str">
        <f>'２斷絲.IAD.效率'!T539</f>
        <v>停機</v>
      </c>
      <c r="P539" s="349">
        <f>'２斷絲.IAD.效率'!U539</f>
        <v>0</v>
      </c>
      <c r="Q539" s="349">
        <f>'２斷絲.IAD.效率'!V539</f>
        <v>0</v>
      </c>
      <c r="R539" s="349">
        <f>'２斷絲.IAD.效率'!W539</f>
        <v>0</v>
      </c>
      <c r="S539" s="349" t="str">
        <f>'２斷絲.IAD.效率'!X539</f>
        <v>停機</v>
      </c>
      <c r="T539" s="349">
        <f>'２斷絲.IAD.效率'!Y539</f>
        <v>0</v>
      </c>
      <c r="U539" s="345" t="str">
        <f>IF(ISNA(VLOOKUP('２斷絲.IAD.效率'!C539,條件!$A$1:$J$1011,10,0)),"",(VLOOKUP('２斷絲.IAD.效率'!C539,條件!$A$1:$J$1011,10,0)))</f>
        <v/>
      </c>
      <c r="V539" s="346" t="str">
        <f>IF(ISNA(VLOOKUP(C539,條件!$A$1:$J$1011,8,0)),"",(VLOOKUP(C539,條件!$A$1:$J$1011,8,0)))</f>
        <v/>
      </c>
      <c r="W539" s="346" t="str">
        <f>IF(ISNA(VLOOKUP(V539,清單!$AG$1:$AH$19,2,1)),"",(VLOOKUP(V539,清單!$AG$1:$AH$19,2,1)))</f>
        <v/>
      </c>
      <c r="X539" s="346" t="str">
        <f>IF(ISNA(VLOOKUP(C539,條件!$A$1:$J$1011,9,0)),"",(VLOOKUP(C539,條件!$A$1:$J$1011,9,0)))</f>
        <v/>
      </c>
      <c r="Y539" s="346">
        <v>24</v>
      </c>
      <c r="Z539" s="346">
        <v>216</v>
      </c>
      <c r="AA539" s="346" t="str">
        <f t="shared" si="34"/>
        <v/>
      </c>
      <c r="AB539" s="350" t="str">
        <f t="shared" si="35"/>
        <v/>
      </c>
    </row>
    <row r="540" spans="1:28">
      <c r="A540" s="348">
        <f>'２斷絲.IAD.效率'!A540</f>
        <v>46156</v>
      </c>
      <c r="B540" s="338" t="str">
        <f>'２斷絲.IAD.效率'!B540</f>
        <v>A23</v>
      </c>
      <c r="C540" s="338" t="str">
        <f>'２斷絲.IAD.效率'!C540</f>
        <v>停機</v>
      </c>
      <c r="D540" s="338">
        <f>'２斷絲.IAD.效率'!D540</f>
        <v>0</v>
      </c>
      <c r="E540" s="349">
        <f>'２斷絲.IAD.效率'!J540</f>
        <v>0</v>
      </c>
      <c r="F540" s="349">
        <f>'２斷絲.IAD.效率'!K540</f>
        <v>0</v>
      </c>
      <c r="G540" s="349" t="str">
        <f>'２斷絲.IAD.效率'!L540</f>
        <v>停機</v>
      </c>
      <c r="H540" s="349">
        <f>'２斷絲.IAD.效率'!M540</f>
        <v>0</v>
      </c>
      <c r="I540" s="349">
        <f>'２斷絲.IAD.效率'!N540</f>
        <v>0</v>
      </c>
      <c r="J540" s="349">
        <f>'２斷絲.IAD.效率'!O540</f>
        <v>0</v>
      </c>
      <c r="K540" s="349" t="str">
        <f>'２斷絲.IAD.效率'!P540</f>
        <v>停機</v>
      </c>
      <c r="L540" s="349">
        <f>'２斷絲.IAD.效率'!Q540</f>
        <v>0</v>
      </c>
      <c r="M540" s="349">
        <f>'２斷絲.IAD.效率'!R540</f>
        <v>0</v>
      </c>
      <c r="N540" s="349">
        <f>'２斷絲.IAD.效率'!S540</f>
        <v>0</v>
      </c>
      <c r="O540" s="349" t="str">
        <f>'２斷絲.IAD.效率'!T540</f>
        <v>停機</v>
      </c>
      <c r="P540" s="349">
        <f>'２斷絲.IAD.效率'!U540</f>
        <v>0</v>
      </c>
      <c r="Q540" s="349">
        <f>'２斷絲.IAD.效率'!V540</f>
        <v>0</v>
      </c>
      <c r="R540" s="349">
        <f>'２斷絲.IAD.效率'!W540</f>
        <v>0</v>
      </c>
      <c r="S540" s="349" t="str">
        <f>'２斷絲.IAD.效率'!X540</f>
        <v>停機</v>
      </c>
      <c r="T540" s="349">
        <f>'２斷絲.IAD.效率'!Y540</f>
        <v>0</v>
      </c>
      <c r="U540" s="345" t="str">
        <f>IF(ISNA(VLOOKUP('２斷絲.IAD.效率'!C540,條件!$A$1:$J$1011,10,0)),"",(VLOOKUP('２斷絲.IAD.效率'!C540,條件!$A$1:$J$1011,10,0)))</f>
        <v/>
      </c>
      <c r="V540" s="346" t="str">
        <f>IF(ISNA(VLOOKUP(C540,條件!$A$1:$J$1011,8,0)),"",(VLOOKUP(C540,條件!$A$1:$J$1011,8,0)))</f>
        <v/>
      </c>
      <c r="W540" s="346" t="str">
        <f>IF(ISNA(VLOOKUP(V540,清單!$AG$1:$AH$19,2,1)),"",(VLOOKUP(V540,清單!$AG$1:$AH$19,2,1)))</f>
        <v/>
      </c>
      <c r="X540" s="346" t="str">
        <f>IF(ISNA(VLOOKUP(C540,條件!$A$1:$J$1011,9,0)),"",(VLOOKUP(C540,條件!$A$1:$J$1011,9,0)))</f>
        <v/>
      </c>
      <c r="Y540" s="346">
        <v>24</v>
      </c>
      <c r="Z540" s="346">
        <v>216</v>
      </c>
      <c r="AA540" s="346" t="str">
        <f t="shared" si="34"/>
        <v/>
      </c>
      <c r="AB540" s="350" t="str">
        <f t="shared" si="35"/>
        <v/>
      </c>
    </row>
    <row r="541" spans="1:28">
      <c r="A541" s="348">
        <f>'２斷絲.IAD.效率'!A541</f>
        <v>46156</v>
      </c>
      <c r="B541" s="338" t="str">
        <f>'２斷絲.IAD.效率'!B541</f>
        <v>A24</v>
      </c>
      <c r="C541" s="338" t="str">
        <f>'２斷絲.IAD.效率'!C541</f>
        <v>2F6IC1</v>
      </c>
      <c r="D541" s="338">
        <f>'２斷絲.IAD.效率'!D541</f>
        <v>0</v>
      </c>
      <c r="E541" s="349">
        <f>'２斷絲.IAD.效率'!J541</f>
        <v>14</v>
      </c>
      <c r="F541" s="349">
        <f>'２斷絲.IAD.效率'!K541</f>
        <v>0</v>
      </c>
      <c r="G541" s="349">
        <f>'２斷絲.IAD.效率'!L541</f>
        <v>9292</v>
      </c>
      <c r="H541" s="349">
        <f>'２斷絲.IAD.效率'!M541</f>
        <v>9795</v>
      </c>
      <c r="I541" s="349">
        <f>'２斷絲.IAD.效率'!N541</f>
        <v>4</v>
      </c>
      <c r="J541" s="349">
        <f>'２斷絲.IAD.效率'!O541</f>
        <v>0</v>
      </c>
      <c r="K541" s="349">
        <f>'２斷絲.IAD.效率'!P541</f>
        <v>9438</v>
      </c>
      <c r="L541" s="349">
        <f>'２斷絲.IAD.效率'!Q541</f>
        <v>9765</v>
      </c>
      <c r="M541" s="349">
        <f>'２斷絲.IAD.效率'!R541</f>
        <v>6</v>
      </c>
      <c r="N541" s="349">
        <f>'２斷絲.IAD.效率'!S541</f>
        <v>0</v>
      </c>
      <c r="O541" s="349">
        <f>'２斷絲.IAD.效率'!T541</f>
        <v>9440</v>
      </c>
      <c r="P541" s="349">
        <f>'２斷絲.IAD.效率'!U541</f>
        <v>9766</v>
      </c>
      <c r="Q541" s="349">
        <f>'２斷絲.IAD.效率'!V541</f>
        <v>0</v>
      </c>
      <c r="R541" s="349">
        <f>'２斷絲.IAD.效率'!W541</f>
        <v>0</v>
      </c>
      <c r="S541" s="349">
        <f>'２斷絲.IAD.效率'!X541</f>
        <v>0</v>
      </c>
      <c r="T541" s="349">
        <f>'２斷絲.IAD.效率'!Y541</f>
        <v>0</v>
      </c>
      <c r="U541" s="345" t="str">
        <f>IF(ISNA(VLOOKUP('２斷絲.IAD.效率'!C541,條件!$A$1:$J$1011,10,0)),"",(VLOOKUP('２斷絲.IAD.效率'!C541,條件!$A$1:$J$1011,10,0)))</f>
        <v>低壓</v>
      </c>
      <c r="V541" s="346" t="str">
        <f>IF(ISNA(VLOOKUP(C541,條件!$A$1:$J$1011,8,0)),"",(VLOOKUP(C541,條件!$A$1:$J$1011,8,0)))</f>
        <v>P227</v>
      </c>
      <c r="W541" s="346">
        <f>IF(ISNA(VLOOKUP(V541,清單!$AG$1:$AH$19,2,1)),"",(VLOOKUP(V541,清單!$AG$1:$AH$19,2,1)))</f>
        <v>1.859</v>
      </c>
      <c r="X541" s="346">
        <f>IF(ISNA(VLOOKUP(C541,條件!$A$1:$J$1011,9,0)),"",(VLOOKUP(C541,條件!$A$1:$J$1011,9,0)))</f>
        <v>1.6</v>
      </c>
      <c r="Y541" s="346">
        <v>24</v>
      </c>
      <c r="Z541" s="346">
        <v>216</v>
      </c>
      <c r="AA541" s="346">
        <f t="shared" si="34"/>
        <v>2.6</v>
      </c>
      <c r="AB541" s="350">
        <f t="shared" si="35"/>
        <v>25056.345600000001</v>
      </c>
    </row>
    <row r="542" spans="1:28">
      <c r="A542" s="348">
        <f>'２斷絲.IAD.效率'!A542</f>
        <v>46156</v>
      </c>
      <c r="B542" s="338" t="str">
        <f>'２斷絲.IAD.效率'!B542</f>
        <v>J07</v>
      </c>
      <c r="C542" s="338" t="str">
        <f>'２斷絲.IAD.效率'!C542</f>
        <v>停機</v>
      </c>
      <c r="D542" s="338">
        <f>'２斷絲.IAD.效率'!D542</f>
        <v>0</v>
      </c>
      <c r="E542" s="349">
        <f>'２斷絲.IAD.效率'!J542</f>
        <v>0</v>
      </c>
      <c r="F542" s="349">
        <f>'２斷絲.IAD.效率'!K542</f>
        <v>0</v>
      </c>
      <c r="G542" s="349" t="str">
        <f>'２斷絲.IAD.效率'!L542</f>
        <v>停機</v>
      </c>
      <c r="H542" s="349">
        <f>'２斷絲.IAD.效率'!M542</f>
        <v>0</v>
      </c>
      <c r="I542" s="349">
        <f>'２斷絲.IAD.效率'!N542</f>
        <v>0</v>
      </c>
      <c r="J542" s="349">
        <f>'２斷絲.IAD.效率'!O542</f>
        <v>0</v>
      </c>
      <c r="K542" s="349" t="str">
        <f>'２斷絲.IAD.效率'!P542</f>
        <v>停機</v>
      </c>
      <c r="L542" s="349">
        <f>'２斷絲.IAD.效率'!Q542</f>
        <v>0</v>
      </c>
      <c r="M542" s="349">
        <f>'２斷絲.IAD.效率'!R542</f>
        <v>0</v>
      </c>
      <c r="N542" s="349">
        <f>'２斷絲.IAD.效率'!S542</f>
        <v>0</v>
      </c>
      <c r="O542" s="349" t="str">
        <f>'２斷絲.IAD.效率'!T542</f>
        <v>停機</v>
      </c>
      <c r="P542" s="349">
        <f>'２斷絲.IAD.效率'!U542</f>
        <v>0</v>
      </c>
      <c r="Q542" s="349">
        <f>'２斷絲.IAD.效率'!V542</f>
        <v>0</v>
      </c>
      <c r="R542" s="349">
        <f>'２斷絲.IAD.效率'!W542</f>
        <v>0</v>
      </c>
      <c r="S542" s="349" t="str">
        <f>'２斷絲.IAD.效率'!X542</f>
        <v>停機</v>
      </c>
      <c r="T542" s="349">
        <f>'２斷絲.IAD.效率'!Y542</f>
        <v>0</v>
      </c>
      <c r="U542" s="345" t="str">
        <f>IF(ISNA(VLOOKUP('２斷絲.IAD.效率'!C542,條件!$A$1:$J$1011,10,0)),"",(VLOOKUP('２斷絲.IAD.效率'!C542,條件!$A$1:$J$1011,10,0)))</f>
        <v/>
      </c>
      <c r="V542" s="346" t="str">
        <f>IF(ISNA(VLOOKUP(C542,條件!$A$1:$J$1011,8,0)),"",(VLOOKUP(C542,條件!$A$1:$J$1011,8,0)))</f>
        <v/>
      </c>
      <c r="W542" s="346" t="str">
        <f>IF(ISNA(VLOOKUP(V542,清單!$AG$1:$AH$19,2,1)),"",(VLOOKUP(V542,清單!$AG$1:$AH$19,2,1)))</f>
        <v/>
      </c>
      <c r="X542" s="346" t="str">
        <f>IF(ISNA(VLOOKUP(C542,條件!$A$1:$J$1011,9,0)),"",(VLOOKUP(C542,條件!$A$1:$J$1011,9,0)))</f>
        <v/>
      </c>
      <c r="Y542" s="346">
        <v>24</v>
      </c>
      <c r="Z542" s="346">
        <v>216</v>
      </c>
      <c r="AA542" s="346" t="str">
        <f t="shared" si="34"/>
        <v/>
      </c>
      <c r="AB542" s="350" t="str">
        <f t="shared" si="35"/>
        <v/>
      </c>
    </row>
    <row r="543" spans="1:28">
      <c r="A543" s="348">
        <f>'２斷絲.IAD.效率'!A543</f>
        <v>46156</v>
      </c>
      <c r="B543" s="338" t="str">
        <f>'２斷絲.IAD.效率'!B543</f>
        <v>J08</v>
      </c>
      <c r="C543" s="338" t="str">
        <f>'２斷絲.IAD.效率'!C543</f>
        <v>2F6IF2</v>
      </c>
      <c r="D543" s="338" t="str">
        <f>'２斷絲.IAD.效率'!D543</f>
        <v>K</v>
      </c>
      <c r="E543" s="349">
        <f>'２斷絲.IAD.效率'!J543</f>
        <v>13</v>
      </c>
      <c r="F543" s="349">
        <f>'２斷絲.IAD.效率'!K543</f>
        <v>1</v>
      </c>
      <c r="G543" s="349">
        <f>'２斷絲.IAD.效率'!L543</f>
        <v>7230</v>
      </c>
      <c r="H543" s="349">
        <f>'２斷絲.IAD.效率'!M543</f>
        <v>0</v>
      </c>
      <c r="I543" s="349">
        <f>'２斷絲.IAD.效率'!N543</f>
        <v>21</v>
      </c>
      <c r="J543" s="349">
        <f>'２斷絲.IAD.效率'!O543</f>
        <v>2</v>
      </c>
      <c r="K543" s="349">
        <f>'２斷絲.IAD.效率'!P543</f>
        <v>7250</v>
      </c>
      <c r="L543" s="349">
        <f>'２斷絲.IAD.效率'!Q543</f>
        <v>0</v>
      </c>
      <c r="M543" s="349">
        <f>'２斷絲.IAD.效率'!R543</f>
        <v>23</v>
      </c>
      <c r="N543" s="349">
        <f>'２斷絲.IAD.效率'!S543</f>
        <v>3</v>
      </c>
      <c r="O543" s="349">
        <f>'２斷絲.IAD.效率'!T543</f>
        <v>7300</v>
      </c>
      <c r="P543" s="349">
        <f>'２斷絲.IAD.效率'!U543</f>
        <v>0</v>
      </c>
      <c r="Q543" s="349">
        <f>'２斷絲.IAD.效率'!V543</f>
        <v>0</v>
      </c>
      <c r="R543" s="349">
        <f>'２斷絲.IAD.效率'!W543</f>
        <v>0</v>
      </c>
      <c r="S543" s="349">
        <f>'２斷絲.IAD.效率'!X543</f>
        <v>0</v>
      </c>
      <c r="T543" s="349">
        <f>'２斷絲.IAD.效率'!Y543</f>
        <v>0</v>
      </c>
      <c r="U543" s="345" t="str">
        <f>IF(ISNA(VLOOKUP('２斷絲.IAD.效率'!C543,條件!$A$1:$J$1011,10,0)),"",(VLOOKUP('２斷絲.IAD.效率'!C543,條件!$A$1:$J$1011,10,0)))</f>
        <v>低壓</v>
      </c>
      <c r="V543" s="346" t="str">
        <f>IF(ISNA(VLOOKUP(C543,條件!$A$1:$J$1011,8,0)),"",(VLOOKUP(C543,條件!$A$1:$J$1011,8,0)))</f>
        <v>P227</v>
      </c>
      <c r="W543" s="346">
        <f>IF(ISNA(VLOOKUP(V543,清單!$AG$1:$AH$19,2,1)),"",(VLOOKUP(V543,清單!$AG$1:$AH$19,2,1)))</f>
        <v>1.859</v>
      </c>
      <c r="X543" s="346">
        <f>IF(ISNA(VLOOKUP(C543,條件!$A$1:$J$1011,9,0)),"",(VLOOKUP(C543,條件!$A$1:$J$1011,9,0)))</f>
        <v>2</v>
      </c>
      <c r="Y543" s="346">
        <v>24</v>
      </c>
      <c r="Z543" s="346">
        <v>216</v>
      </c>
      <c r="AA543" s="346">
        <f t="shared" si="34"/>
        <v>3</v>
      </c>
      <c r="AB543" s="350">
        <f t="shared" si="35"/>
        <v>28911.168000000001</v>
      </c>
    </row>
    <row r="544" spans="1:28">
      <c r="A544" s="348">
        <f>'２斷絲.IAD.效率'!A544</f>
        <v>46156</v>
      </c>
      <c r="B544" s="338" t="str">
        <f>'２斷絲.IAD.效率'!B544</f>
        <v>J09</v>
      </c>
      <c r="C544" s="338" t="str">
        <f>'２斷絲.IAD.效率'!C544</f>
        <v>停機</v>
      </c>
      <c r="D544" s="338">
        <f>'２斷絲.IAD.效率'!D544</f>
        <v>0</v>
      </c>
      <c r="E544" s="349">
        <f>'２斷絲.IAD.效率'!J544</f>
        <v>0</v>
      </c>
      <c r="F544" s="349">
        <f>'２斷絲.IAD.效率'!K544</f>
        <v>0</v>
      </c>
      <c r="G544" s="349" t="str">
        <f>'２斷絲.IAD.效率'!L544</f>
        <v>停機</v>
      </c>
      <c r="H544" s="349">
        <f>'２斷絲.IAD.效率'!M544</f>
        <v>0</v>
      </c>
      <c r="I544" s="349">
        <f>'２斷絲.IAD.效率'!N544</f>
        <v>0</v>
      </c>
      <c r="J544" s="349">
        <f>'２斷絲.IAD.效率'!O544</f>
        <v>0</v>
      </c>
      <c r="K544" s="349" t="str">
        <f>'２斷絲.IAD.效率'!P544</f>
        <v>停機</v>
      </c>
      <c r="L544" s="349">
        <f>'２斷絲.IAD.效率'!Q544</f>
        <v>0</v>
      </c>
      <c r="M544" s="349">
        <f>'２斷絲.IAD.效率'!R544</f>
        <v>0</v>
      </c>
      <c r="N544" s="349">
        <f>'２斷絲.IAD.效率'!S544</f>
        <v>0</v>
      </c>
      <c r="O544" s="349" t="str">
        <f>'２斷絲.IAD.效率'!T544</f>
        <v>停機</v>
      </c>
      <c r="P544" s="349">
        <f>'２斷絲.IAD.效率'!U544</f>
        <v>0</v>
      </c>
      <c r="Q544" s="349">
        <f>'２斷絲.IAD.效率'!V544</f>
        <v>0</v>
      </c>
      <c r="R544" s="349">
        <f>'２斷絲.IAD.效率'!W544</f>
        <v>0</v>
      </c>
      <c r="S544" s="349" t="str">
        <f>'２斷絲.IAD.效率'!X544</f>
        <v>停機</v>
      </c>
      <c r="T544" s="349">
        <f>'２斷絲.IAD.效率'!Y544</f>
        <v>0</v>
      </c>
      <c r="U544" s="345" t="str">
        <f>IF(ISNA(VLOOKUP('２斷絲.IAD.效率'!C544,條件!$A$1:$J$1011,10,0)),"",(VLOOKUP('２斷絲.IAD.效率'!C544,條件!$A$1:$J$1011,10,0)))</f>
        <v/>
      </c>
      <c r="V544" s="346" t="str">
        <f>IF(ISNA(VLOOKUP(C544,條件!$A$1:$J$1011,8,0)),"",(VLOOKUP(C544,條件!$A$1:$J$1011,8,0)))</f>
        <v/>
      </c>
      <c r="W544" s="346" t="str">
        <f>IF(ISNA(VLOOKUP(V544,清單!$AG$1:$AH$19,2,1)),"",(VLOOKUP(V544,清單!$AG$1:$AH$19,2,1)))</f>
        <v/>
      </c>
      <c r="X544" s="346" t="str">
        <f>IF(ISNA(VLOOKUP(C544,條件!$A$1:$J$1011,9,0)),"",(VLOOKUP(C544,條件!$A$1:$J$1011,9,0)))</f>
        <v/>
      </c>
      <c r="Y544" s="346">
        <v>24</v>
      </c>
      <c r="Z544" s="346">
        <v>216</v>
      </c>
      <c r="AA544" s="346" t="str">
        <f t="shared" si="34"/>
        <v/>
      </c>
      <c r="AB544" s="350" t="str">
        <f t="shared" si="35"/>
        <v/>
      </c>
    </row>
    <row r="545" spans="1:28">
      <c r="A545" s="348">
        <f>'２斷絲.IAD.效率'!A545</f>
        <v>46156</v>
      </c>
      <c r="B545" s="338" t="str">
        <f>'２斷絲.IAD.效率'!B545</f>
        <v>T01</v>
      </c>
      <c r="C545" s="338" t="str">
        <f>'２斷絲.IAD.效率'!C545</f>
        <v>2F6IG2</v>
      </c>
      <c r="D545" s="338" t="str">
        <f>'２斷絲.IAD.效率'!D545</f>
        <v>K</v>
      </c>
      <c r="E545" s="349">
        <f>'２斷絲.IAD.效率'!J545</f>
        <v>47</v>
      </c>
      <c r="F545" s="349">
        <f>'２斷絲.IAD.效率'!K545</f>
        <v>0</v>
      </c>
      <c r="G545" s="349">
        <f>'２斷絲.IAD.效率'!L545</f>
        <v>8470</v>
      </c>
      <c r="H545" s="349">
        <f>'２斷絲.IAD.效率'!M545</f>
        <v>9070</v>
      </c>
      <c r="I545" s="349">
        <f>'２斷絲.IAD.效率'!N545</f>
        <v>7</v>
      </c>
      <c r="J545" s="349">
        <f>'２斷絲.IAD.效率'!O545</f>
        <v>0</v>
      </c>
      <c r="K545" s="349">
        <f>'２斷絲.IAD.效率'!P545</f>
        <v>7780</v>
      </c>
      <c r="L545" s="349">
        <f>'２斷絲.IAD.效率'!Q545</f>
        <v>8520</v>
      </c>
      <c r="M545" s="349">
        <f>'２斷絲.IAD.效率'!R545</f>
        <v>29</v>
      </c>
      <c r="N545" s="349">
        <f>'２斷絲.IAD.效率'!S545</f>
        <v>2</v>
      </c>
      <c r="O545" s="349">
        <f>'２斷絲.IAD.效率'!T545</f>
        <v>7960</v>
      </c>
      <c r="P545" s="349">
        <f>'２斷絲.IAD.效率'!U545</f>
        <v>9260</v>
      </c>
      <c r="Q545" s="349">
        <f>'２斷絲.IAD.效率'!V545</f>
        <v>0</v>
      </c>
      <c r="R545" s="349">
        <f>'２斷絲.IAD.效率'!W545</f>
        <v>0</v>
      </c>
      <c r="S545" s="349">
        <f>'２斷絲.IAD.效率'!X545</f>
        <v>0</v>
      </c>
      <c r="T545" s="349">
        <f>'２斷絲.IAD.效率'!Y545</f>
        <v>0</v>
      </c>
      <c r="U545" s="345" t="str">
        <f>IF(ISNA(VLOOKUP('２斷絲.IAD.效率'!C545,條件!$A$1:$J$1011,10,0)),"",(VLOOKUP('２斷絲.IAD.效率'!C545,條件!$A$1:$J$1011,10,0)))</f>
        <v>高壓</v>
      </c>
      <c r="V545" s="346" t="str">
        <f>IF(ISNA(VLOOKUP(C545,條件!$A$1:$J$1011,8,0)),"",(VLOOKUP(C545,條件!$A$1:$J$1011,8,0)))</f>
        <v>P204</v>
      </c>
      <c r="W545" s="346">
        <f>IF(ISNA(VLOOKUP(V545,清單!$AG$1:$AH$19,2,1)),"",(VLOOKUP(V545,清單!$AG$1:$AH$19,2,1)))</f>
        <v>1.1890000000000001</v>
      </c>
      <c r="X545" s="346">
        <f>IF(ISNA(VLOOKUP(C545,條件!$A$1:$J$1011,9,0)),"",(VLOOKUP(C545,條件!$A$1:$J$1011,9,0)))</f>
        <v>2.9</v>
      </c>
      <c r="Y545" s="346">
        <v>24</v>
      </c>
      <c r="Z545" s="346">
        <v>216</v>
      </c>
      <c r="AA545" s="346">
        <f t="shared" si="34"/>
        <v>3.9</v>
      </c>
      <c r="AB545" s="350">
        <f t="shared" si="35"/>
        <v>24038.7264</v>
      </c>
    </row>
    <row r="546" spans="1:28">
      <c r="A546" s="348">
        <f>'２斷絲.IAD.效率'!A546</f>
        <v>46156</v>
      </c>
      <c r="B546" s="338" t="str">
        <f>'２斷絲.IAD.效率'!B546</f>
        <v>T02</v>
      </c>
      <c r="C546" s="338" t="str">
        <f>'２斷絲.IAD.效率'!C546</f>
        <v>2F6IE2</v>
      </c>
      <c r="D546" s="338" t="str">
        <f>'２斷絲.IAD.效率'!D546</f>
        <v>K</v>
      </c>
      <c r="E546" s="349">
        <f>'２斷絲.IAD.效率'!J546</f>
        <v>16</v>
      </c>
      <c r="F546" s="349">
        <f>'２斷絲.IAD.效率'!K546</f>
        <v>0</v>
      </c>
      <c r="G546" s="349">
        <f>'２斷絲.IAD.效率'!L546</f>
        <v>9070</v>
      </c>
      <c r="H546" s="349">
        <f>'２斷絲.IAD.效率'!M546</f>
        <v>8700</v>
      </c>
      <c r="I546" s="349">
        <f>'２斷絲.IAD.效率'!N546</f>
        <v>13</v>
      </c>
      <c r="J546" s="349">
        <f>'２斷絲.IAD.效率'!O546</f>
        <v>0</v>
      </c>
      <c r="K546" s="349">
        <f>'２斷絲.IAD.效率'!P546</f>
        <v>9070</v>
      </c>
      <c r="L546" s="349">
        <f>'２斷絲.IAD.效率'!Q546</f>
        <v>9070</v>
      </c>
      <c r="M546" s="349">
        <f>'２斷絲.IAD.效率'!R546</f>
        <v>26</v>
      </c>
      <c r="N546" s="349">
        <f>'２斷絲.IAD.效率'!S546</f>
        <v>0</v>
      </c>
      <c r="O546" s="349">
        <f>'２斷絲.IAD.效率'!T546</f>
        <v>9630</v>
      </c>
      <c r="P546" s="349">
        <f>'２斷絲.IAD.效率'!U546</f>
        <v>8890</v>
      </c>
      <c r="Q546" s="349">
        <f>'２斷絲.IAD.效率'!V546</f>
        <v>0</v>
      </c>
      <c r="R546" s="349">
        <f>'２斷絲.IAD.效率'!W546</f>
        <v>0</v>
      </c>
      <c r="S546" s="349">
        <f>'２斷絲.IAD.效率'!X546</f>
        <v>0</v>
      </c>
      <c r="T546" s="349">
        <f>'２斷絲.IAD.效率'!Y546</f>
        <v>0</v>
      </c>
      <c r="U546" s="345" t="str">
        <f>IF(ISNA(VLOOKUP('２斷絲.IAD.效率'!C546,條件!$A$1:$J$1011,10,0)),"",(VLOOKUP('２斷絲.IAD.效率'!C546,條件!$A$1:$J$1011,10,0)))</f>
        <v>低壓</v>
      </c>
      <c r="V546" s="346" t="str">
        <f>IF(ISNA(VLOOKUP(C546,條件!$A$1:$J$1011,8,0)),"",(VLOOKUP(C546,條件!$A$1:$J$1011,8,0)))</f>
        <v>P204</v>
      </c>
      <c r="W546" s="346">
        <f>IF(ISNA(VLOOKUP(V546,清單!$AG$1:$AH$19,2,1)),"",(VLOOKUP(V546,清單!$AG$1:$AH$19,2,1)))</f>
        <v>1.1890000000000001</v>
      </c>
      <c r="X546" s="346">
        <f>IF(ISNA(VLOOKUP(C546,條件!$A$1:$J$1011,9,0)),"",(VLOOKUP(C546,條件!$A$1:$J$1011,9,0)))</f>
        <v>2.9</v>
      </c>
      <c r="Y546" s="346">
        <v>24</v>
      </c>
      <c r="Z546" s="346">
        <v>216</v>
      </c>
      <c r="AA546" s="346">
        <f t="shared" si="34"/>
        <v>3.9</v>
      </c>
      <c r="AB546" s="350">
        <f t="shared" si="35"/>
        <v>24038.7264</v>
      </c>
    </row>
    <row r="547" spans="1:28">
      <c r="A547" s="348">
        <f>'２斷絲.IAD.效率'!A547</f>
        <v>46156</v>
      </c>
      <c r="B547" s="338" t="str">
        <f>'２斷絲.IAD.效率'!B547</f>
        <v>T03</v>
      </c>
      <c r="C547" s="338" t="str">
        <f>'２斷絲.IAD.效率'!C547</f>
        <v>2F6IB1</v>
      </c>
      <c r="D547" s="338">
        <f>'２斷絲.IAD.效率'!D547</f>
        <v>0</v>
      </c>
      <c r="E547" s="349">
        <f>'２斷絲.IAD.效率'!J547</f>
        <v>20</v>
      </c>
      <c r="F547" s="349">
        <f>'２斷絲.IAD.效率'!K547</f>
        <v>0</v>
      </c>
      <c r="G547" s="349">
        <f>'２斷絲.IAD.效率'!L547</f>
        <v>8700</v>
      </c>
      <c r="H547" s="349">
        <f>'２斷絲.IAD.效率'!M547</f>
        <v>0</v>
      </c>
      <c r="I547" s="349">
        <f>'２斷絲.IAD.效率'!N547</f>
        <v>13</v>
      </c>
      <c r="J547" s="349">
        <f>'２斷絲.IAD.效率'!O547</f>
        <v>0</v>
      </c>
      <c r="K547" s="349">
        <f>'２斷絲.IAD.效率'!P547</f>
        <v>8980</v>
      </c>
      <c r="L547" s="349">
        <f>'２斷絲.IAD.效率'!Q547</f>
        <v>0</v>
      </c>
      <c r="M547" s="349">
        <f>'２斷絲.IAD.效率'!R547</f>
        <v>15</v>
      </c>
      <c r="N547" s="349">
        <f>'２斷絲.IAD.效率'!S547</f>
        <v>0</v>
      </c>
      <c r="O547" s="349">
        <f>'２斷絲.IAD.效率'!T547</f>
        <v>9170</v>
      </c>
      <c r="P547" s="349">
        <f>'２斷絲.IAD.效率'!U547</f>
        <v>0</v>
      </c>
      <c r="Q547" s="349">
        <f>'２斷絲.IAD.效率'!V547</f>
        <v>0</v>
      </c>
      <c r="R547" s="349">
        <f>'２斷絲.IAD.效率'!W547</f>
        <v>0</v>
      </c>
      <c r="S547" s="349">
        <f>'２斷絲.IAD.效率'!X547</f>
        <v>0</v>
      </c>
      <c r="T547" s="349">
        <f>'２斷絲.IAD.效率'!Y547</f>
        <v>0</v>
      </c>
      <c r="U547" s="345" t="str">
        <f>IF(ISNA(VLOOKUP('２斷絲.IAD.效率'!C547,條件!$A$1:$J$1011,10,0)),"",(VLOOKUP('２斷絲.IAD.效率'!C547,條件!$A$1:$J$1011,10,0)))</f>
        <v>低壓</v>
      </c>
      <c r="V547" s="346" t="str">
        <f>IF(ISNA(VLOOKUP(C547,條件!$A$1:$J$1011,8,0)),"",(VLOOKUP(C547,條件!$A$1:$J$1011,8,0)))</f>
        <v>P204</v>
      </c>
      <c r="W547" s="346">
        <f>IF(ISNA(VLOOKUP(V547,清單!$AG$1:$AH$19,2,1)),"",(VLOOKUP(V547,清單!$AG$1:$AH$19,2,1)))</f>
        <v>1.1890000000000001</v>
      </c>
      <c r="X547" s="346">
        <f>IF(ISNA(VLOOKUP(C547,條件!$A$1:$J$1011,9,0)),"",(VLOOKUP(C547,條件!$A$1:$J$1011,9,0)))</f>
        <v>1.7</v>
      </c>
      <c r="Y547" s="346">
        <v>24</v>
      </c>
      <c r="Z547" s="346">
        <v>216</v>
      </c>
      <c r="AA547" s="346">
        <f t="shared" si="34"/>
        <v>2.7</v>
      </c>
      <c r="AB547" s="350">
        <f t="shared" si="35"/>
        <v>16642.195200000002</v>
      </c>
    </row>
    <row r="548" spans="1:28">
      <c r="A548" s="348">
        <f>'２斷絲.IAD.效率'!A548</f>
        <v>46156</v>
      </c>
      <c r="B548" s="338" t="str">
        <f>'２斷絲.IAD.效率'!B548</f>
        <v>T03</v>
      </c>
      <c r="C548" s="338" t="str">
        <f>'２斷絲.IAD.效率'!C548</f>
        <v>2F6ID2</v>
      </c>
      <c r="D548" s="338">
        <f>'２斷絲.IAD.效率'!D548</f>
        <v>0</v>
      </c>
      <c r="E548" s="349">
        <f>'２斷絲.IAD.效率'!J548</f>
        <v>23</v>
      </c>
      <c r="F548" s="349">
        <f>'２斷絲.IAD.效率'!K548</f>
        <v>0</v>
      </c>
      <c r="G548" s="349">
        <f>'２斷絲.IAD.效率'!L548</f>
        <v>0</v>
      </c>
      <c r="H548" s="349">
        <f>'２斷絲.IAD.效率'!M548</f>
        <v>8520</v>
      </c>
      <c r="I548" s="349">
        <f>'２斷絲.IAD.效率'!N548</f>
        <v>12</v>
      </c>
      <c r="J548" s="349">
        <f>'２斷絲.IAD.效率'!O548</f>
        <v>0</v>
      </c>
      <c r="K548" s="349">
        <f>'２斷絲.IAD.效率'!P548</f>
        <v>0</v>
      </c>
      <c r="L548" s="349">
        <f>'２斷絲.IAD.效率'!Q548</f>
        <v>8700</v>
      </c>
      <c r="M548" s="349">
        <f>'２斷絲.IAD.效率'!R548</f>
        <v>24</v>
      </c>
      <c r="N548" s="349">
        <f>'２斷絲.IAD.效率'!S548</f>
        <v>0</v>
      </c>
      <c r="O548" s="349">
        <f>'２斷絲.IAD.效率'!T548</f>
        <v>9540</v>
      </c>
      <c r="P548" s="349">
        <f>'２斷絲.IAD.效率'!U548</f>
        <v>0</v>
      </c>
      <c r="Q548" s="349">
        <f>'２斷絲.IAD.效率'!V548</f>
        <v>0</v>
      </c>
      <c r="R548" s="349">
        <f>'２斷絲.IAD.效率'!W548</f>
        <v>0</v>
      </c>
      <c r="S548" s="349">
        <f>'２斷絲.IAD.效率'!X548</f>
        <v>0</v>
      </c>
      <c r="T548" s="349">
        <f>'２斷絲.IAD.效率'!Y548</f>
        <v>0</v>
      </c>
      <c r="U548" s="345" t="str">
        <f>IF(ISNA(VLOOKUP('２斷絲.IAD.效率'!C548,條件!$A$1:$J$1011,10,0)),"",(VLOOKUP('２斷絲.IAD.效率'!C548,條件!$A$1:$J$1011,10,0)))</f>
        <v>低壓</v>
      </c>
      <c r="V548" s="346" t="str">
        <f>IF(ISNA(VLOOKUP(C548,條件!$A$1:$J$1011,8,0)),"",(VLOOKUP(C548,條件!$A$1:$J$1011,8,0)))</f>
        <v>P204</v>
      </c>
      <c r="W548" s="346">
        <f>IF(ISNA(VLOOKUP(V548,清單!$AG$1:$AH$19,2,1)),"",(VLOOKUP(V548,清單!$AG$1:$AH$19,2,1)))</f>
        <v>1.1890000000000001</v>
      </c>
      <c r="X548" s="346">
        <f>IF(ISNA(VLOOKUP(C548,條件!$A$1:$J$1011,9,0)),"",(VLOOKUP(C548,條件!$A$1:$J$1011,9,0)))</f>
        <v>2.4</v>
      </c>
      <c r="Y548" s="346">
        <v>24</v>
      </c>
      <c r="Z548" s="346">
        <v>216</v>
      </c>
      <c r="AA548" s="346">
        <f t="shared" si="34"/>
        <v>3.4</v>
      </c>
      <c r="AB548" s="350">
        <f t="shared" si="35"/>
        <v>20956.838400000001</v>
      </c>
    </row>
    <row r="549" spans="1:28">
      <c r="A549" s="348">
        <f>'２斷絲.IAD.效率'!A549</f>
        <v>46156</v>
      </c>
      <c r="B549" s="338" t="str">
        <f>'２斷絲.IAD.效率'!B549</f>
        <v>T04</v>
      </c>
      <c r="C549" s="338" t="str">
        <f>'２斷絲.IAD.效率'!C549</f>
        <v>停機</v>
      </c>
      <c r="D549" s="338">
        <f>'２斷絲.IAD.效率'!D549</f>
        <v>0</v>
      </c>
      <c r="E549" s="349">
        <f>'２斷絲.IAD.效率'!J549</f>
        <v>0</v>
      </c>
      <c r="F549" s="349">
        <f>'２斷絲.IAD.效率'!K549</f>
        <v>0</v>
      </c>
      <c r="G549" s="349" t="str">
        <f>'２斷絲.IAD.效率'!L549</f>
        <v>停機</v>
      </c>
      <c r="H549" s="349">
        <f>'２斷絲.IAD.效率'!M549</f>
        <v>0</v>
      </c>
      <c r="I549" s="349">
        <f>'２斷絲.IAD.效率'!N549</f>
        <v>0</v>
      </c>
      <c r="J549" s="349">
        <f>'２斷絲.IAD.效率'!O549</f>
        <v>0</v>
      </c>
      <c r="K549" s="349" t="str">
        <f>'２斷絲.IAD.效率'!P549</f>
        <v>停機</v>
      </c>
      <c r="L549" s="349">
        <f>'２斷絲.IAD.效率'!Q549</f>
        <v>0</v>
      </c>
      <c r="M549" s="349">
        <f>'２斷絲.IAD.效率'!R549</f>
        <v>0</v>
      </c>
      <c r="N549" s="349">
        <f>'２斷絲.IAD.效率'!S549</f>
        <v>0</v>
      </c>
      <c r="O549" s="349" t="str">
        <f>'２斷絲.IAD.效率'!T549</f>
        <v>停機</v>
      </c>
      <c r="P549" s="349">
        <f>'２斷絲.IAD.效率'!U549</f>
        <v>0</v>
      </c>
      <c r="Q549" s="349">
        <f>'２斷絲.IAD.效率'!V549</f>
        <v>0</v>
      </c>
      <c r="R549" s="349">
        <f>'２斷絲.IAD.效率'!W549</f>
        <v>0</v>
      </c>
      <c r="S549" s="349" t="str">
        <f>'２斷絲.IAD.效率'!X549</f>
        <v>停機</v>
      </c>
      <c r="T549" s="349">
        <f>'２斷絲.IAD.效率'!Y549</f>
        <v>0</v>
      </c>
      <c r="U549" s="345" t="str">
        <f>IF(ISNA(VLOOKUP('２斷絲.IAD.效率'!C549,條件!$A$1:$J$1011,10,0)),"",(VLOOKUP('２斷絲.IAD.效率'!C549,條件!$A$1:$J$1011,10,0)))</f>
        <v/>
      </c>
      <c r="V549" s="346" t="str">
        <f>IF(ISNA(VLOOKUP(C549,條件!$A$1:$J$1011,8,0)),"",(VLOOKUP(C549,條件!$A$1:$J$1011,8,0)))</f>
        <v/>
      </c>
      <c r="W549" s="346" t="str">
        <f>IF(ISNA(VLOOKUP(V549,清單!$AG$1:$AH$19,2,1)),"",(VLOOKUP(V549,清單!$AG$1:$AH$19,2,1)))</f>
        <v/>
      </c>
      <c r="X549" s="346" t="str">
        <f>IF(ISNA(VLOOKUP(C549,條件!$A$1:$J$1011,9,0)),"",(VLOOKUP(C549,條件!$A$1:$J$1011,9,0)))</f>
        <v/>
      </c>
      <c r="Y549" s="346">
        <v>24</v>
      </c>
      <c r="Z549" s="346">
        <v>216</v>
      </c>
      <c r="AA549" s="346" t="str">
        <f t="shared" si="34"/>
        <v/>
      </c>
      <c r="AB549" s="350" t="str">
        <f t="shared" si="35"/>
        <v/>
      </c>
    </row>
    <row r="550" spans="1:28">
      <c r="A550" s="348">
        <f>'２斷絲.IAD.效率'!A550</f>
        <v>46156</v>
      </c>
      <c r="B550" s="338" t="str">
        <f>'２斷絲.IAD.效率'!B550</f>
        <v>T05</v>
      </c>
      <c r="C550" s="338" t="str">
        <f>'２斷絲.IAD.效率'!C550</f>
        <v>2F7E03</v>
      </c>
      <c r="D550" s="338" t="str">
        <f>'２斷絲.IAD.效率'!D550</f>
        <v>K</v>
      </c>
      <c r="E550" s="349">
        <f>'２斷絲.IAD.效率'!J550</f>
        <v>0</v>
      </c>
      <c r="F550" s="349">
        <f>'２斷絲.IAD.效率'!K550</f>
        <v>0</v>
      </c>
      <c r="G550" s="349" t="str">
        <f>'２斷絲.IAD.效率'!L550</f>
        <v>了機</v>
      </c>
      <c r="H550" s="349">
        <f>'２斷絲.IAD.效率'!M550</f>
        <v>0</v>
      </c>
      <c r="I550" s="349">
        <f>'２斷絲.IAD.效率'!N550</f>
        <v>0</v>
      </c>
      <c r="J550" s="349">
        <f>'２斷絲.IAD.效率'!O550</f>
        <v>0</v>
      </c>
      <c r="K550" s="349" t="str">
        <f>'２斷絲.IAD.效率'!P550</f>
        <v>了機</v>
      </c>
      <c r="L550" s="349">
        <f>'２斷絲.IAD.效率'!Q550</f>
        <v>0</v>
      </c>
      <c r="M550" s="349">
        <f>'２斷絲.IAD.效率'!R550</f>
        <v>0</v>
      </c>
      <c r="N550" s="349">
        <f>'２斷絲.IAD.效率'!S550</f>
        <v>0</v>
      </c>
      <c r="O550" s="349" t="str">
        <f>'２斷絲.IAD.效率'!T550</f>
        <v>了機</v>
      </c>
      <c r="P550" s="349">
        <f>'２斷絲.IAD.效率'!U550</f>
        <v>0</v>
      </c>
      <c r="Q550" s="349">
        <f>'２斷絲.IAD.效率'!V550</f>
        <v>0</v>
      </c>
      <c r="R550" s="349">
        <f>'２斷絲.IAD.效率'!W550</f>
        <v>0</v>
      </c>
      <c r="S550" s="349" t="str">
        <f>'２斷絲.IAD.效率'!X550</f>
        <v>停機</v>
      </c>
      <c r="T550" s="349">
        <f>'２斷絲.IAD.效率'!Y550</f>
        <v>0</v>
      </c>
      <c r="U550" s="345" t="str">
        <f>IF(ISNA(VLOOKUP('２斷絲.IAD.效率'!C550,條件!$A$1:$J$1011,10,0)),"",(VLOOKUP('２斷絲.IAD.效率'!C550,條件!$A$1:$J$1011,10,0)))</f>
        <v>高壓</v>
      </c>
      <c r="V550" s="346" t="str">
        <f>IF(ISNA(VLOOKUP(C550,條件!$A$1:$J$1011,8,0)),"",(VLOOKUP(C550,條件!$A$1:$J$1011,8,0)))</f>
        <v>P227</v>
      </c>
      <c r="W550" s="346">
        <f>IF(ISNA(VLOOKUP(V550,清單!$AG$1:$AH$19,2,1)),"",(VLOOKUP(V550,清單!$AG$1:$AH$19,2,1)))</f>
        <v>1.859</v>
      </c>
      <c r="X550" s="346">
        <f>IF(ISNA(VLOOKUP(C550,條件!$A$1:$J$1011,9,0)),"",(VLOOKUP(C550,條件!$A$1:$J$1011,9,0)))</f>
        <v>3.2</v>
      </c>
      <c r="Y550" s="346">
        <v>24</v>
      </c>
      <c r="Z550" s="346">
        <v>216</v>
      </c>
      <c r="AA550" s="346">
        <f t="shared" si="34"/>
        <v>4.2</v>
      </c>
      <c r="AB550" s="350">
        <f t="shared" si="35"/>
        <v>40475.635199999997</v>
      </c>
    </row>
    <row r="551" spans="1:28">
      <c r="A551" s="348">
        <f>'２斷絲.IAD.效率'!A551</f>
        <v>46156</v>
      </c>
      <c r="B551" s="338" t="str">
        <f>'２斷絲.IAD.效率'!B551</f>
        <v>T05</v>
      </c>
      <c r="C551" s="338" t="str">
        <f>'２斷絲.IAD.效率'!C551</f>
        <v>2F6II2</v>
      </c>
      <c r="D551" s="338" t="str">
        <f>'２斷絲.IAD.效率'!D551</f>
        <v>K</v>
      </c>
      <c r="E551" s="349">
        <f>'２斷絲.IAD.效率'!J551</f>
        <v>5</v>
      </c>
      <c r="F551" s="349">
        <f>'２斷絲.IAD.效率'!K551</f>
        <v>0</v>
      </c>
      <c r="G551" s="349">
        <f>'２斷絲.IAD.效率'!L551</f>
        <v>0</v>
      </c>
      <c r="H551" s="349">
        <f>'２斷絲.IAD.效率'!M551</f>
        <v>10000</v>
      </c>
      <c r="I551" s="349">
        <f>'２斷絲.IAD.效率'!N551</f>
        <v>18</v>
      </c>
      <c r="J551" s="349">
        <f>'２斷絲.IAD.效率'!O551</f>
        <v>0</v>
      </c>
      <c r="K551" s="349">
        <f>'２斷絲.IAD.效率'!P551</f>
        <v>0</v>
      </c>
      <c r="L551" s="349">
        <f>'２斷絲.IAD.效率'!Q551</f>
        <v>10000</v>
      </c>
      <c r="M551" s="349">
        <f>'２斷絲.IAD.效率'!R551</f>
        <v>3</v>
      </c>
      <c r="N551" s="349">
        <f>'２斷絲.IAD.效率'!S551</f>
        <v>0</v>
      </c>
      <c r="O551" s="349">
        <f>'２斷絲.IAD.效率'!T551</f>
        <v>10000</v>
      </c>
      <c r="P551" s="349">
        <f>'２斷絲.IAD.效率'!U551</f>
        <v>0</v>
      </c>
      <c r="Q551" s="349">
        <f>'２斷絲.IAD.效率'!V551</f>
        <v>0</v>
      </c>
      <c r="R551" s="349">
        <f>'２斷絲.IAD.效率'!W551</f>
        <v>0</v>
      </c>
      <c r="S551" s="349">
        <f>'２斷絲.IAD.效率'!X551</f>
        <v>0</v>
      </c>
      <c r="T551" s="349">
        <f>'２斷絲.IAD.效率'!Y551</f>
        <v>0</v>
      </c>
      <c r="U551" s="345" t="str">
        <f>IF(ISNA(VLOOKUP('２斷絲.IAD.效率'!C551,條件!$A$1:$J$1011,10,0)),"",(VLOOKUP('２斷絲.IAD.效率'!C551,條件!$A$1:$J$1011,10,0)))</f>
        <v>高壓</v>
      </c>
      <c r="V551" s="346" t="str">
        <f>IF(ISNA(VLOOKUP(C551,條件!$A$1:$J$1011,8,0)),"",(VLOOKUP(C551,條件!$A$1:$J$1011,8,0)))</f>
        <v>P204</v>
      </c>
      <c r="W551" s="346">
        <f>IF(ISNA(VLOOKUP(V551,清單!$AG$1:$AH$19,2,1)),"",(VLOOKUP(V551,清單!$AG$1:$AH$19,2,1)))</f>
        <v>1.1890000000000001</v>
      </c>
      <c r="X551" s="346">
        <f>IF(ISNA(VLOOKUP(C551,條件!$A$1:$J$1011,9,0)),"",(VLOOKUP(C551,條件!$A$1:$J$1011,9,0)))</f>
        <v>2.8</v>
      </c>
      <c r="Y551" s="346">
        <v>24</v>
      </c>
      <c r="Z551" s="346">
        <v>216</v>
      </c>
      <c r="AA551" s="346">
        <f t="shared" si="34"/>
        <v>3.8</v>
      </c>
      <c r="AB551" s="350">
        <f t="shared" si="35"/>
        <v>23422.3488</v>
      </c>
    </row>
    <row r="552" spans="1:28">
      <c r="A552" s="348">
        <f>'２斷絲.IAD.效率'!A552</f>
        <v>46156</v>
      </c>
      <c r="B552" s="338" t="str">
        <f>'２斷絲.IAD.效率'!B552</f>
        <v>T06</v>
      </c>
      <c r="C552" s="338" t="str">
        <f>'２斷絲.IAD.效率'!C552</f>
        <v>2F6IH2</v>
      </c>
      <c r="D552" s="338" t="str">
        <f>'２斷絲.IAD.效率'!D552</f>
        <v>K</v>
      </c>
      <c r="E552" s="349">
        <f>'２斷絲.IAD.效率'!J552</f>
        <v>31</v>
      </c>
      <c r="F552" s="349">
        <f>'２斷絲.IAD.效率'!K552</f>
        <v>8</v>
      </c>
      <c r="G552" s="349">
        <f>'２斷絲.IAD.效率'!L552</f>
        <v>10000</v>
      </c>
      <c r="H552" s="349">
        <f>'２斷絲.IAD.效率'!M552</f>
        <v>9630</v>
      </c>
      <c r="I552" s="349">
        <f>'２斷絲.IAD.效率'!N552</f>
        <v>19</v>
      </c>
      <c r="J552" s="349">
        <f>'２斷絲.IAD.效率'!O552</f>
        <v>0</v>
      </c>
      <c r="K552" s="349">
        <f>'２斷絲.IAD.效率'!P552</f>
        <v>10000</v>
      </c>
      <c r="L552" s="349">
        <f>'２斷絲.IAD.效率'!Q552</f>
        <v>9630</v>
      </c>
      <c r="M552" s="349">
        <f>'２斷絲.IAD.效率'!R552</f>
        <v>15</v>
      </c>
      <c r="N552" s="349">
        <f>'２斷絲.IAD.效率'!S552</f>
        <v>0</v>
      </c>
      <c r="O552" s="349">
        <f>'２斷絲.IAD.效率'!T552</f>
        <v>9720</v>
      </c>
      <c r="P552" s="349">
        <f>'２斷絲.IAD.效率'!U552</f>
        <v>8610</v>
      </c>
      <c r="Q552" s="349">
        <f>'２斷絲.IAD.效率'!V552</f>
        <v>0</v>
      </c>
      <c r="R552" s="349">
        <f>'２斷絲.IAD.效率'!W552</f>
        <v>0</v>
      </c>
      <c r="S552" s="349">
        <f>'２斷絲.IAD.效率'!X552</f>
        <v>0</v>
      </c>
      <c r="T552" s="349">
        <f>'２斷絲.IAD.效率'!Y552</f>
        <v>0</v>
      </c>
      <c r="U552" s="345" t="str">
        <f>IF(ISNA(VLOOKUP('２斷絲.IAD.效率'!C552,條件!$A$1:$J$1011,10,0)),"",(VLOOKUP('２斷絲.IAD.效率'!C552,條件!$A$1:$J$1011,10,0)))</f>
        <v>高壓</v>
      </c>
      <c r="V552" s="346" t="str">
        <f>IF(ISNA(VLOOKUP(C552,條件!$A$1:$J$1011,8,0)),"",(VLOOKUP(C552,條件!$A$1:$J$1011,8,0)))</f>
        <v>P204</v>
      </c>
      <c r="W552" s="346">
        <f>IF(ISNA(VLOOKUP(V552,清單!$AG$1:$AH$19,2,1)),"",(VLOOKUP(V552,清單!$AG$1:$AH$19,2,1)))</f>
        <v>1.1890000000000001</v>
      </c>
      <c r="X552" s="346">
        <f>IF(ISNA(VLOOKUP(C552,條件!$A$1:$J$1011,9,0)),"",(VLOOKUP(C552,條件!$A$1:$J$1011,9,0)))</f>
        <v>2.8</v>
      </c>
      <c r="Y552" s="346">
        <v>24</v>
      </c>
      <c r="Z552" s="346">
        <v>216</v>
      </c>
      <c r="AA552" s="346">
        <f t="shared" si="34"/>
        <v>3.8</v>
      </c>
      <c r="AB552" s="350">
        <f t="shared" si="35"/>
        <v>23422.3488</v>
      </c>
    </row>
    <row r="553" spans="1:28">
      <c r="A553" s="348">
        <f>'２斷絲.IAD.效率'!A553</f>
        <v>46156</v>
      </c>
      <c r="B553" s="338" t="str">
        <f>'２斷絲.IAD.效率'!B553</f>
        <v>S01</v>
      </c>
      <c r="C553" s="338" t="str">
        <f>'２斷絲.IAD.效率'!C553</f>
        <v>2F29J2</v>
      </c>
      <c r="D553" s="338">
        <f>'２斷絲.IAD.效率'!D553</f>
        <v>0</v>
      </c>
      <c r="E553" s="349">
        <f>'２斷絲.IAD.效率'!J553</f>
        <v>24</v>
      </c>
      <c r="F553" s="349">
        <f>'２斷絲.IAD.效率'!K553</f>
        <v>0</v>
      </c>
      <c r="G553" s="349">
        <f>'２斷絲.IAD.效率'!L553</f>
        <v>2617</v>
      </c>
      <c r="H553" s="349">
        <f>'２斷絲.IAD.效率'!M553</f>
        <v>0</v>
      </c>
      <c r="I553" s="349">
        <f>'２斷絲.IAD.效率'!N553</f>
        <v>10</v>
      </c>
      <c r="J553" s="349">
        <f>'２斷絲.IAD.效率'!O553</f>
        <v>0</v>
      </c>
      <c r="K553" s="349">
        <f>'２斷絲.IAD.效率'!P553</f>
        <v>2640</v>
      </c>
      <c r="L553" s="349">
        <f>'２斷絲.IAD.效率'!Q553</f>
        <v>0</v>
      </c>
      <c r="M553" s="349">
        <f>'２斷絲.IAD.效率'!R553</f>
        <v>4</v>
      </c>
      <c r="N553" s="349">
        <f>'２斷絲.IAD.效率'!S553</f>
        <v>0</v>
      </c>
      <c r="O553" s="349">
        <f>'２斷絲.IAD.效率'!T553</f>
        <v>2801</v>
      </c>
      <c r="P553" s="349">
        <f>'２斷絲.IAD.效率'!U553</f>
        <v>0</v>
      </c>
      <c r="Q553" s="349">
        <f>'２斷絲.IAD.效率'!V553</f>
        <v>0</v>
      </c>
      <c r="R553" s="349">
        <f>'２斷絲.IAD.效率'!W553</f>
        <v>0</v>
      </c>
      <c r="S553" s="349">
        <f>'２斷絲.IAD.效率'!X553</f>
        <v>0</v>
      </c>
      <c r="T553" s="349">
        <f>'２斷絲.IAD.效率'!Y553</f>
        <v>0</v>
      </c>
      <c r="U553" s="345" t="str">
        <f>IF(ISNA(VLOOKUP('２斷絲.IAD.效率'!C553,條件!$A$1:$J$1011,10,0)),"",(VLOOKUP('２斷絲.IAD.效率'!C553,條件!$A$1:$J$1011,10,0)))</f>
        <v>高壓</v>
      </c>
      <c r="V553" s="346" t="str">
        <f>IF(ISNA(VLOOKUP(C553,條件!$A$1:$J$1011,8,0)),"",(VLOOKUP(C553,條件!$A$1:$J$1011,8,0)))</f>
        <v>P203</v>
      </c>
      <c r="W553" s="346">
        <f>IF(ISNA(VLOOKUP(V553,清單!$AG$1:$AH$19,2,1)),"",(VLOOKUP(V553,清單!$AG$1:$AH$19,2,1)))</f>
        <v>0.91100000000000003</v>
      </c>
      <c r="X553" s="346">
        <f>IF(ISNA(VLOOKUP(C553,條件!$A$1:$J$1011,9,0)),"",(VLOOKUP(C553,條件!$A$1:$J$1011,9,0)))</f>
        <v>0.9</v>
      </c>
      <c r="Y553" s="346">
        <v>24</v>
      </c>
      <c r="Z553" s="346">
        <v>216</v>
      </c>
      <c r="AA553" s="346">
        <f t="shared" si="34"/>
        <v>1.9</v>
      </c>
      <c r="AB553" s="350">
        <f t="shared" si="35"/>
        <v>8972.9856</v>
      </c>
    </row>
    <row r="554" spans="1:28">
      <c r="A554" s="348">
        <f>'２斷絲.IAD.效率'!A554</f>
        <v>46156</v>
      </c>
      <c r="B554" s="338" t="str">
        <f>'２斷絲.IAD.效率'!B554</f>
        <v>S01</v>
      </c>
      <c r="C554" s="338" t="str">
        <f>'２斷絲.IAD.效率'!C554</f>
        <v>2F43Q2</v>
      </c>
      <c r="D554" s="338">
        <f>'２斷絲.IAD.效率'!D554</f>
        <v>0</v>
      </c>
      <c r="E554" s="349">
        <f>'２斷絲.IAD.效率'!J554</f>
        <v>8</v>
      </c>
      <c r="F554" s="349">
        <f>'２斷絲.IAD.效率'!K554</f>
        <v>0</v>
      </c>
      <c r="G554" s="349">
        <f>'２斷絲.IAD.效率'!L554</f>
        <v>2617</v>
      </c>
      <c r="H554" s="349">
        <f>'２斷絲.IAD.效率'!M554</f>
        <v>0</v>
      </c>
      <c r="I554" s="349">
        <f>'２斷絲.IAD.效率'!N554</f>
        <v>4</v>
      </c>
      <c r="J554" s="349">
        <f>'２斷絲.IAD.效率'!O554</f>
        <v>0</v>
      </c>
      <c r="K554" s="349">
        <f>'２斷絲.IAD.效率'!P554</f>
        <v>2640</v>
      </c>
      <c r="L554" s="349">
        <f>'２斷絲.IAD.效率'!Q554</f>
        <v>0</v>
      </c>
      <c r="M554" s="349">
        <f>'２斷絲.IAD.效率'!R554</f>
        <v>2</v>
      </c>
      <c r="N554" s="349">
        <f>'２斷絲.IAD.效率'!S554</f>
        <v>0</v>
      </c>
      <c r="O554" s="349">
        <f>'２斷絲.IAD.效率'!T554</f>
        <v>2801</v>
      </c>
      <c r="P554" s="349">
        <f>'２斷絲.IAD.效率'!U554</f>
        <v>0</v>
      </c>
      <c r="Q554" s="349">
        <f>'２斷絲.IAD.效率'!V554</f>
        <v>0</v>
      </c>
      <c r="R554" s="349">
        <f>'２斷絲.IAD.效率'!W554</f>
        <v>0</v>
      </c>
      <c r="S554" s="349">
        <f>'２斷絲.IAD.效率'!X554</f>
        <v>0</v>
      </c>
      <c r="T554" s="349">
        <f>'２斷絲.IAD.效率'!Y554</f>
        <v>0</v>
      </c>
      <c r="U554" s="345" t="str">
        <f>IF(ISNA(VLOOKUP('２斷絲.IAD.效率'!C554,條件!$A$1:$J$1011,10,0)),"",(VLOOKUP('２斷絲.IAD.效率'!C554,條件!$A$1:$J$1011,10,0)))</f>
        <v>高壓</v>
      </c>
      <c r="V554" s="346" t="str">
        <f>IF(ISNA(VLOOKUP(C554,條件!$A$1:$J$1011,8,0)),"",(VLOOKUP(C554,條件!$A$1:$J$1011,8,0)))</f>
        <v>P203</v>
      </c>
      <c r="W554" s="346">
        <f>IF(ISNA(VLOOKUP(V554,清單!$AG$1:$AH$19,2,1)),"",(VLOOKUP(V554,清單!$AG$1:$AH$19,2,1)))</f>
        <v>0.91100000000000003</v>
      </c>
      <c r="X554" s="346">
        <f>IF(ISNA(VLOOKUP(C554,條件!$A$1:$J$1011,9,0)),"",(VLOOKUP(C554,條件!$A$1:$J$1011,9,0)))</f>
        <v>1.3</v>
      </c>
      <c r="Y554" s="346">
        <v>24</v>
      </c>
      <c r="Z554" s="346">
        <v>216</v>
      </c>
      <c r="AA554" s="346">
        <f t="shared" si="34"/>
        <v>2.2999999999999998</v>
      </c>
      <c r="AB554" s="350">
        <f t="shared" si="35"/>
        <v>10862.035199999998</v>
      </c>
    </row>
    <row r="555" spans="1:28">
      <c r="A555" s="348">
        <f>'２斷絲.IAD.效率'!A555</f>
        <v>46156</v>
      </c>
      <c r="B555" s="338" t="str">
        <f>'２斷絲.IAD.效率'!B555</f>
        <v>S02</v>
      </c>
      <c r="C555" s="338" t="str">
        <f>'２斷絲.IAD.效率'!C555</f>
        <v>絲開發</v>
      </c>
      <c r="D555" s="338">
        <f>'２斷絲.IAD.效率'!D555</f>
        <v>0</v>
      </c>
      <c r="E555" s="349">
        <f>'２斷絲.IAD.效率'!J555</f>
        <v>0</v>
      </c>
      <c r="F555" s="349">
        <f>'２斷絲.IAD.效率'!K555</f>
        <v>0</v>
      </c>
      <c r="G555" s="349" t="str">
        <f>'２斷絲.IAD.效率'!L555</f>
        <v>絲開發</v>
      </c>
      <c r="H555" s="349">
        <f>'２斷絲.IAD.效率'!M555</f>
        <v>0</v>
      </c>
      <c r="I555" s="349">
        <f>'２斷絲.IAD.效率'!N555</f>
        <v>0</v>
      </c>
      <c r="J555" s="349">
        <f>'２斷絲.IAD.效率'!O555</f>
        <v>0</v>
      </c>
      <c r="K555" s="349" t="str">
        <f>'２斷絲.IAD.效率'!P555</f>
        <v>絲開發</v>
      </c>
      <c r="L555" s="349">
        <f>'２斷絲.IAD.效率'!Q555</f>
        <v>0</v>
      </c>
      <c r="M555" s="349">
        <f>'２斷絲.IAD.效率'!R555</f>
        <v>0</v>
      </c>
      <c r="N555" s="349">
        <f>'２斷絲.IAD.效率'!S555</f>
        <v>0</v>
      </c>
      <c r="O555" s="349" t="str">
        <f>'２斷絲.IAD.效率'!T555</f>
        <v>絲開發</v>
      </c>
      <c r="P555" s="349">
        <f>'２斷絲.IAD.效率'!U555</f>
        <v>0</v>
      </c>
      <c r="Q555" s="349">
        <f>'２斷絲.IAD.效率'!V555</f>
        <v>0</v>
      </c>
      <c r="R555" s="349">
        <f>'２斷絲.IAD.效率'!W555</f>
        <v>0</v>
      </c>
      <c r="S555" s="349" t="str">
        <f>'２斷絲.IAD.效率'!X555</f>
        <v>絲開發</v>
      </c>
      <c r="T555" s="349">
        <f>'２斷絲.IAD.效率'!Y555</f>
        <v>0</v>
      </c>
      <c r="U555" s="345" t="str">
        <f>IF(ISNA(VLOOKUP('２斷絲.IAD.效率'!C555,條件!$A$1:$J$1011,10,0)),"",(VLOOKUP('２斷絲.IAD.效率'!C555,條件!$A$1:$J$1011,10,0)))</f>
        <v/>
      </c>
      <c r="V555" s="346" t="str">
        <f>IF(ISNA(VLOOKUP(C555,條件!$A$1:$J$1011,8,0)),"",(VLOOKUP(C555,條件!$A$1:$J$1011,8,0)))</f>
        <v/>
      </c>
      <c r="W555" s="346" t="str">
        <f>IF(ISNA(VLOOKUP(V555,清單!$AG$1:$AH$19,2,1)),"",(VLOOKUP(V555,清單!$AG$1:$AH$19,2,1)))</f>
        <v/>
      </c>
      <c r="X555" s="346" t="str">
        <f>IF(ISNA(VLOOKUP(C555,條件!$A$1:$J$1011,9,0)),"",(VLOOKUP(C555,條件!$A$1:$J$1011,9,0)))</f>
        <v/>
      </c>
      <c r="Y555" s="346">
        <v>24</v>
      </c>
      <c r="Z555" s="346">
        <v>216</v>
      </c>
      <c r="AA555" s="346" t="str">
        <f t="shared" si="34"/>
        <v/>
      </c>
      <c r="AB555" s="350" t="str">
        <f t="shared" si="35"/>
        <v/>
      </c>
    </row>
    <row r="556" spans="1:28">
      <c r="A556" s="348">
        <f>'２斷絲.IAD.效率'!A556</f>
        <v>46156</v>
      </c>
      <c r="B556" s="338" t="str">
        <f>'２斷絲.IAD.效率'!B556</f>
        <v>M01</v>
      </c>
      <c r="C556" s="338" t="str">
        <f>'２斷絲.IAD.效率'!C556</f>
        <v>封存</v>
      </c>
      <c r="D556" s="338">
        <f>'２斷絲.IAD.效率'!D556</f>
        <v>0</v>
      </c>
      <c r="E556" s="349">
        <f>'２斷絲.IAD.效率'!J556</f>
        <v>0</v>
      </c>
      <c r="F556" s="349">
        <f>'２斷絲.IAD.效率'!K556</f>
        <v>0</v>
      </c>
      <c r="G556" s="349" t="str">
        <f>'２斷絲.IAD.效率'!L556</f>
        <v>停機</v>
      </c>
      <c r="H556" s="349">
        <f>'２斷絲.IAD.效率'!M556</f>
        <v>0</v>
      </c>
      <c r="I556" s="349">
        <f>'２斷絲.IAD.效率'!N556</f>
        <v>0</v>
      </c>
      <c r="J556" s="349">
        <f>'２斷絲.IAD.效率'!O556</f>
        <v>0</v>
      </c>
      <c r="K556" s="349" t="str">
        <f>'２斷絲.IAD.效率'!P556</f>
        <v>停機</v>
      </c>
      <c r="L556" s="349">
        <f>'２斷絲.IAD.效率'!Q556</f>
        <v>0</v>
      </c>
      <c r="M556" s="349">
        <f>'２斷絲.IAD.效率'!R556</f>
        <v>0</v>
      </c>
      <c r="N556" s="349">
        <f>'２斷絲.IAD.效率'!S556</f>
        <v>0</v>
      </c>
      <c r="O556" s="349" t="str">
        <f>'２斷絲.IAD.效率'!T556</f>
        <v>停機</v>
      </c>
      <c r="P556" s="349">
        <f>'２斷絲.IAD.效率'!U556</f>
        <v>0</v>
      </c>
      <c r="Q556" s="349">
        <f>'２斷絲.IAD.效率'!V556</f>
        <v>0</v>
      </c>
      <c r="R556" s="349">
        <f>'２斷絲.IAD.效率'!W556</f>
        <v>0</v>
      </c>
      <c r="S556" s="349" t="str">
        <f>'２斷絲.IAD.效率'!X556</f>
        <v>停機</v>
      </c>
      <c r="T556" s="349">
        <f>'２斷絲.IAD.效率'!Y556</f>
        <v>0</v>
      </c>
      <c r="U556" s="345" t="str">
        <f>IF(ISNA(VLOOKUP('２斷絲.IAD.效率'!C556,條件!$A$1:$J$1011,10,0)),"",(VLOOKUP('２斷絲.IAD.效率'!C556,條件!$A$1:$J$1011,10,0)))</f>
        <v/>
      </c>
      <c r="V556" s="346" t="str">
        <f>IF(ISNA(VLOOKUP(C556,條件!$A$1:$J$1011,8,0)),"",(VLOOKUP(C556,條件!$A$1:$J$1011,8,0)))</f>
        <v/>
      </c>
      <c r="W556" s="346" t="str">
        <f>IF(ISNA(VLOOKUP(V556,清單!$AG$1:$AH$19,2,1)),"",(VLOOKUP(V556,清單!$AG$1:$AH$19,2,1)))</f>
        <v/>
      </c>
      <c r="X556" s="346" t="str">
        <f>IF(ISNA(VLOOKUP(C556,條件!$A$1:$J$1011,9,0)),"",(VLOOKUP(C556,條件!$A$1:$J$1011,9,0)))</f>
        <v/>
      </c>
      <c r="Y556" s="346">
        <v>24</v>
      </c>
      <c r="Z556" s="346">
        <v>216</v>
      </c>
      <c r="AA556" s="346" t="str">
        <f t="shared" si="34"/>
        <v/>
      </c>
      <c r="AB556" s="350" t="str">
        <f t="shared" si="35"/>
        <v/>
      </c>
    </row>
    <row r="557" spans="1:28">
      <c r="A557" s="348">
        <f>'２斷絲.IAD.效率'!A557</f>
        <v>46156</v>
      </c>
      <c r="B557" s="338" t="str">
        <f>'２斷絲.IAD.效率'!B557</f>
        <v>M02</v>
      </c>
      <c r="C557" s="338" t="str">
        <f>'２斷絲.IAD.效率'!C557</f>
        <v>封存</v>
      </c>
      <c r="D557" s="338">
        <f>'２斷絲.IAD.效率'!D557</f>
        <v>0</v>
      </c>
      <c r="E557" s="349">
        <f>'２斷絲.IAD.效率'!J557</f>
        <v>0</v>
      </c>
      <c r="F557" s="349">
        <f>'２斷絲.IAD.效率'!K557</f>
        <v>0</v>
      </c>
      <c r="G557" s="349" t="str">
        <f>'２斷絲.IAD.效率'!L557</f>
        <v>停機</v>
      </c>
      <c r="H557" s="349">
        <f>'２斷絲.IAD.效率'!M557</f>
        <v>0</v>
      </c>
      <c r="I557" s="349">
        <f>'２斷絲.IAD.效率'!N557</f>
        <v>0</v>
      </c>
      <c r="J557" s="349">
        <f>'２斷絲.IAD.效率'!O557</f>
        <v>0</v>
      </c>
      <c r="K557" s="349" t="str">
        <f>'２斷絲.IAD.效率'!P557</f>
        <v>停機</v>
      </c>
      <c r="L557" s="349">
        <f>'２斷絲.IAD.效率'!Q557</f>
        <v>0</v>
      </c>
      <c r="M557" s="349">
        <f>'２斷絲.IAD.效率'!R557</f>
        <v>0</v>
      </c>
      <c r="N557" s="349">
        <f>'２斷絲.IAD.效率'!S557</f>
        <v>0</v>
      </c>
      <c r="O557" s="349" t="str">
        <f>'２斷絲.IAD.效率'!T557</f>
        <v>停機</v>
      </c>
      <c r="P557" s="349">
        <f>'２斷絲.IAD.效率'!U557</f>
        <v>0</v>
      </c>
      <c r="Q557" s="349">
        <f>'２斷絲.IAD.效率'!V557</f>
        <v>0</v>
      </c>
      <c r="R557" s="349">
        <f>'２斷絲.IAD.效率'!W557</f>
        <v>0</v>
      </c>
      <c r="S557" s="349" t="str">
        <f>'２斷絲.IAD.效率'!X557</f>
        <v>停機</v>
      </c>
      <c r="T557" s="349">
        <f>'２斷絲.IAD.效率'!Y557</f>
        <v>0</v>
      </c>
      <c r="U557" s="345" t="str">
        <f>IF(ISNA(VLOOKUP('２斷絲.IAD.效率'!C557,條件!$A$1:$J$1011,10,0)),"",(VLOOKUP('２斷絲.IAD.效率'!C557,條件!$A$1:$J$1011,10,0)))</f>
        <v/>
      </c>
      <c r="V557" s="346" t="str">
        <f>IF(ISNA(VLOOKUP(C557,條件!$A$1:$J$1011,8,0)),"",(VLOOKUP(C557,條件!$A$1:$J$1011,8,0)))</f>
        <v/>
      </c>
      <c r="W557" s="346" t="str">
        <f>IF(ISNA(VLOOKUP(V557,清單!$AG$1:$AH$19,2,1)),"",(VLOOKUP(V557,清單!$AG$1:$AH$19,2,1)))</f>
        <v/>
      </c>
      <c r="X557" s="346" t="str">
        <f>IF(ISNA(VLOOKUP(C557,條件!$A$1:$J$1011,9,0)),"",(VLOOKUP(C557,條件!$A$1:$J$1011,9,0)))</f>
        <v/>
      </c>
      <c r="Y557" s="346">
        <v>24</v>
      </c>
      <c r="Z557" s="346">
        <v>216</v>
      </c>
      <c r="AA557" s="346" t="str">
        <f t="shared" si="34"/>
        <v/>
      </c>
      <c r="AB557" s="350" t="str">
        <f t="shared" si="35"/>
        <v/>
      </c>
    </row>
    <row r="558" spans="1:28">
      <c r="A558" s="348">
        <f>'２斷絲.IAD.效率'!A558</f>
        <v>46156</v>
      </c>
      <c r="B558" s="338" t="str">
        <f>'２斷絲.IAD.效率'!B558</f>
        <v>M03</v>
      </c>
      <c r="C558" s="338" t="str">
        <f>'２斷絲.IAD.效率'!C558</f>
        <v>封存</v>
      </c>
      <c r="D558" s="338">
        <f>'２斷絲.IAD.效率'!D558</f>
        <v>0</v>
      </c>
      <c r="E558" s="349">
        <f>'２斷絲.IAD.效率'!J558</f>
        <v>0</v>
      </c>
      <c r="F558" s="349">
        <f>'２斷絲.IAD.效率'!K558</f>
        <v>0</v>
      </c>
      <c r="G558" s="349" t="str">
        <f>'２斷絲.IAD.效率'!L558</f>
        <v>停機</v>
      </c>
      <c r="H558" s="349">
        <f>'２斷絲.IAD.效率'!M558</f>
        <v>0</v>
      </c>
      <c r="I558" s="349">
        <f>'２斷絲.IAD.效率'!N558</f>
        <v>0</v>
      </c>
      <c r="J558" s="349">
        <f>'２斷絲.IAD.效率'!O558</f>
        <v>0</v>
      </c>
      <c r="K558" s="349" t="str">
        <f>'２斷絲.IAD.效率'!P558</f>
        <v>停機</v>
      </c>
      <c r="L558" s="349">
        <f>'２斷絲.IAD.效率'!Q558</f>
        <v>0</v>
      </c>
      <c r="M558" s="349">
        <f>'２斷絲.IAD.效率'!R558</f>
        <v>0</v>
      </c>
      <c r="N558" s="349">
        <f>'２斷絲.IAD.效率'!S558</f>
        <v>0</v>
      </c>
      <c r="O558" s="349" t="str">
        <f>'２斷絲.IAD.效率'!T558</f>
        <v>停機</v>
      </c>
      <c r="P558" s="349">
        <f>'２斷絲.IAD.效率'!U558</f>
        <v>0</v>
      </c>
      <c r="Q558" s="349">
        <f>'２斷絲.IAD.效率'!V558</f>
        <v>0</v>
      </c>
      <c r="R558" s="349">
        <f>'２斷絲.IAD.效率'!W558</f>
        <v>0</v>
      </c>
      <c r="S558" s="349" t="str">
        <f>'２斷絲.IAD.效率'!X558</f>
        <v>停機</v>
      </c>
      <c r="T558" s="349">
        <f>'２斷絲.IAD.效率'!Y558</f>
        <v>0</v>
      </c>
      <c r="U558" s="345" t="str">
        <f>IF(ISNA(VLOOKUP('２斷絲.IAD.效率'!C558,條件!$A$1:$J$1011,10,0)),"",(VLOOKUP('２斷絲.IAD.效率'!C558,條件!$A$1:$J$1011,10,0)))</f>
        <v/>
      </c>
      <c r="V558" s="346" t="str">
        <f>IF(ISNA(VLOOKUP(C558,條件!$A$1:$J$1011,8,0)),"",(VLOOKUP(C558,條件!$A$1:$J$1011,8,0)))</f>
        <v/>
      </c>
      <c r="W558" s="346" t="str">
        <f>IF(ISNA(VLOOKUP(V558,清單!$AG$1:$AH$19,2,1)),"",(VLOOKUP(V558,清單!$AG$1:$AH$19,2,1)))</f>
        <v/>
      </c>
      <c r="X558" s="346" t="str">
        <f>IF(ISNA(VLOOKUP(C558,條件!$A$1:$J$1011,9,0)),"",(VLOOKUP(C558,條件!$A$1:$J$1011,9,0)))</f>
        <v/>
      </c>
      <c r="Y558" s="346">
        <v>24</v>
      </c>
      <c r="Z558" s="346">
        <v>216</v>
      </c>
      <c r="AA558" s="346" t="str">
        <f t="shared" si="34"/>
        <v/>
      </c>
      <c r="AB558" s="350" t="str">
        <f t="shared" si="35"/>
        <v/>
      </c>
    </row>
    <row r="559" spans="1:28">
      <c r="A559" s="348">
        <f>'２斷絲.IAD.效率'!A559</f>
        <v>46156</v>
      </c>
      <c r="B559" s="338" t="str">
        <f>'２斷絲.IAD.效率'!B559</f>
        <v>M04</v>
      </c>
      <c r="C559" s="338" t="str">
        <f>'２斷絲.IAD.效率'!C559</f>
        <v>封存</v>
      </c>
      <c r="D559" s="338">
        <f>'２斷絲.IAD.效率'!D559</f>
        <v>0</v>
      </c>
      <c r="E559" s="349">
        <f>'２斷絲.IAD.效率'!J559</f>
        <v>0</v>
      </c>
      <c r="F559" s="349">
        <f>'２斷絲.IAD.效率'!K559</f>
        <v>0</v>
      </c>
      <c r="G559" s="349" t="str">
        <f>'２斷絲.IAD.效率'!L559</f>
        <v>停機</v>
      </c>
      <c r="H559" s="349">
        <f>'２斷絲.IAD.效率'!M559</f>
        <v>0</v>
      </c>
      <c r="I559" s="349">
        <f>'２斷絲.IAD.效率'!N559</f>
        <v>0</v>
      </c>
      <c r="J559" s="349">
        <f>'２斷絲.IAD.效率'!O559</f>
        <v>0</v>
      </c>
      <c r="K559" s="349" t="str">
        <f>'２斷絲.IAD.效率'!P559</f>
        <v>停機</v>
      </c>
      <c r="L559" s="349">
        <f>'２斷絲.IAD.效率'!Q559</f>
        <v>0</v>
      </c>
      <c r="M559" s="349">
        <f>'２斷絲.IAD.效率'!R559</f>
        <v>0</v>
      </c>
      <c r="N559" s="349">
        <f>'２斷絲.IAD.效率'!S559</f>
        <v>0</v>
      </c>
      <c r="O559" s="349" t="str">
        <f>'２斷絲.IAD.效率'!T559</f>
        <v>停機</v>
      </c>
      <c r="P559" s="349">
        <f>'２斷絲.IAD.效率'!U559</f>
        <v>0</v>
      </c>
      <c r="Q559" s="349">
        <f>'２斷絲.IAD.效率'!V559</f>
        <v>0</v>
      </c>
      <c r="R559" s="349">
        <f>'２斷絲.IAD.效率'!W559</f>
        <v>0</v>
      </c>
      <c r="S559" s="349" t="str">
        <f>'２斷絲.IAD.效率'!X559</f>
        <v>停機</v>
      </c>
      <c r="T559" s="349">
        <f>'２斷絲.IAD.效率'!Y559</f>
        <v>0</v>
      </c>
      <c r="U559" s="345" t="str">
        <f>IF(ISNA(VLOOKUP('２斷絲.IAD.效率'!C559,條件!$A$1:$J$1011,10,0)),"",(VLOOKUP('２斷絲.IAD.效率'!C559,條件!$A$1:$J$1011,10,0)))</f>
        <v/>
      </c>
      <c r="V559" s="346" t="str">
        <f>IF(ISNA(VLOOKUP(C559,條件!$A$1:$J$1011,8,0)),"",(VLOOKUP(C559,條件!$A$1:$J$1011,8,0)))</f>
        <v/>
      </c>
      <c r="W559" s="346" t="str">
        <f>IF(ISNA(VLOOKUP(V559,清單!$AG$1:$AH$19,2,1)),"",(VLOOKUP(V559,清單!$AG$1:$AH$19,2,1)))</f>
        <v/>
      </c>
      <c r="X559" s="346" t="str">
        <f>IF(ISNA(VLOOKUP(C559,條件!$A$1:$J$1011,9,0)),"",(VLOOKUP(C559,條件!$A$1:$J$1011,9,0)))</f>
        <v/>
      </c>
      <c r="Y559" s="346">
        <v>24</v>
      </c>
      <c r="Z559" s="346">
        <v>216</v>
      </c>
      <c r="AA559" s="346" t="str">
        <f t="shared" si="34"/>
        <v/>
      </c>
      <c r="AB559" s="350" t="str">
        <f t="shared" si="35"/>
        <v/>
      </c>
    </row>
    <row r="560" spans="1:28">
      <c r="A560" s="348">
        <f>'２斷絲.IAD.效率'!A560</f>
        <v>46156</v>
      </c>
      <c r="B560" s="338" t="str">
        <f>'２斷絲.IAD.效率'!B560</f>
        <v>M05</v>
      </c>
      <c r="C560" s="338" t="str">
        <f>'２斷絲.IAD.效率'!C560</f>
        <v>封存</v>
      </c>
      <c r="D560" s="338">
        <f>'２斷絲.IAD.效率'!D560</f>
        <v>0</v>
      </c>
      <c r="E560" s="349">
        <f>'２斷絲.IAD.效率'!J560</f>
        <v>0</v>
      </c>
      <c r="F560" s="349">
        <f>'２斷絲.IAD.效率'!K560</f>
        <v>0</v>
      </c>
      <c r="G560" s="349" t="str">
        <f>'２斷絲.IAD.效率'!L560</f>
        <v>停機</v>
      </c>
      <c r="H560" s="349">
        <f>'２斷絲.IAD.效率'!M560</f>
        <v>0</v>
      </c>
      <c r="I560" s="349">
        <f>'２斷絲.IAD.效率'!N560</f>
        <v>0</v>
      </c>
      <c r="J560" s="349">
        <f>'２斷絲.IAD.效率'!O560</f>
        <v>0</v>
      </c>
      <c r="K560" s="349" t="str">
        <f>'２斷絲.IAD.效率'!P560</f>
        <v>停機</v>
      </c>
      <c r="L560" s="349">
        <f>'２斷絲.IAD.效率'!Q560</f>
        <v>0</v>
      </c>
      <c r="M560" s="349">
        <f>'２斷絲.IAD.效率'!R560</f>
        <v>0</v>
      </c>
      <c r="N560" s="349">
        <f>'２斷絲.IAD.效率'!S560</f>
        <v>0</v>
      </c>
      <c r="O560" s="349" t="str">
        <f>'２斷絲.IAD.效率'!T560</f>
        <v>停機</v>
      </c>
      <c r="P560" s="349">
        <f>'２斷絲.IAD.效率'!U560</f>
        <v>0</v>
      </c>
      <c r="Q560" s="349">
        <f>'２斷絲.IAD.效率'!V560</f>
        <v>0</v>
      </c>
      <c r="R560" s="349">
        <f>'２斷絲.IAD.效率'!W560</f>
        <v>0</v>
      </c>
      <c r="S560" s="349" t="str">
        <f>'２斷絲.IAD.效率'!X560</f>
        <v>停機</v>
      </c>
      <c r="T560" s="349">
        <f>'２斷絲.IAD.效率'!Y560</f>
        <v>0</v>
      </c>
      <c r="U560" s="345" t="str">
        <f>IF(ISNA(VLOOKUP('２斷絲.IAD.效率'!C560,條件!$A$1:$J$1011,10,0)),"",(VLOOKUP('２斷絲.IAD.效率'!C560,條件!$A$1:$J$1011,10,0)))</f>
        <v/>
      </c>
      <c r="V560" s="346" t="str">
        <f>IF(ISNA(VLOOKUP(C560,條件!$A$1:$J$1011,8,0)),"",(VLOOKUP(C560,條件!$A$1:$J$1011,8,0)))</f>
        <v/>
      </c>
      <c r="W560" s="346" t="str">
        <f>IF(ISNA(VLOOKUP(V560,清單!$AG$1:$AH$19,2,1)),"",(VLOOKUP(V560,清單!$AG$1:$AH$19,2,1)))</f>
        <v/>
      </c>
      <c r="X560" s="346" t="str">
        <f>IF(ISNA(VLOOKUP(C560,條件!$A$1:$J$1011,9,0)),"",(VLOOKUP(C560,條件!$A$1:$J$1011,9,0)))</f>
        <v/>
      </c>
      <c r="Y560" s="346">
        <v>24</v>
      </c>
      <c r="Z560" s="346">
        <v>216</v>
      </c>
      <c r="AA560" s="346" t="str">
        <f t="shared" si="34"/>
        <v/>
      </c>
      <c r="AB560" s="350" t="str">
        <f t="shared" si="35"/>
        <v/>
      </c>
    </row>
    <row r="561" spans="1:28">
      <c r="A561" s="348">
        <f>'２斷絲.IAD.效率'!A561</f>
        <v>46156</v>
      </c>
      <c r="B561" s="338" t="str">
        <f>'２斷絲.IAD.效率'!B561</f>
        <v>M06</v>
      </c>
      <c r="C561" s="338" t="str">
        <f>'２斷絲.IAD.效率'!C561</f>
        <v>封存</v>
      </c>
      <c r="D561" s="338">
        <f>'２斷絲.IAD.效率'!D561</f>
        <v>0</v>
      </c>
      <c r="E561" s="349">
        <f>'２斷絲.IAD.效率'!J561</f>
        <v>0</v>
      </c>
      <c r="F561" s="349">
        <f>'２斷絲.IAD.效率'!K561</f>
        <v>0</v>
      </c>
      <c r="G561" s="349" t="str">
        <f>'２斷絲.IAD.效率'!L561</f>
        <v>停機</v>
      </c>
      <c r="H561" s="349">
        <f>'２斷絲.IAD.效率'!M561</f>
        <v>0</v>
      </c>
      <c r="I561" s="349">
        <f>'２斷絲.IAD.效率'!N561</f>
        <v>0</v>
      </c>
      <c r="J561" s="349">
        <f>'２斷絲.IAD.效率'!O561</f>
        <v>0</v>
      </c>
      <c r="K561" s="349" t="str">
        <f>'２斷絲.IAD.效率'!P561</f>
        <v>停機</v>
      </c>
      <c r="L561" s="349">
        <f>'２斷絲.IAD.效率'!Q561</f>
        <v>0</v>
      </c>
      <c r="M561" s="349">
        <f>'２斷絲.IAD.效率'!R561</f>
        <v>0</v>
      </c>
      <c r="N561" s="349">
        <f>'２斷絲.IAD.效率'!S561</f>
        <v>0</v>
      </c>
      <c r="O561" s="349" t="str">
        <f>'２斷絲.IAD.效率'!T561</f>
        <v>停機</v>
      </c>
      <c r="P561" s="349">
        <f>'２斷絲.IAD.效率'!U561</f>
        <v>0</v>
      </c>
      <c r="Q561" s="349">
        <f>'２斷絲.IAD.效率'!V561</f>
        <v>0</v>
      </c>
      <c r="R561" s="349">
        <f>'２斷絲.IAD.效率'!W561</f>
        <v>0</v>
      </c>
      <c r="S561" s="349" t="str">
        <f>'２斷絲.IAD.效率'!X561</f>
        <v>停機</v>
      </c>
      <c r="T561" s="349">
        <f>'２斷絲.IAD.效率'!Y561</f>
        <v>0</v>
      </c>
      <c r="U561" s="345" t="str">
        <f>IF(ISNA(VLOOKUP('２斷絲.IAD.效率'!C561,條件!$A$1:$J$1011,10,0)),"",(VLOOKUP('２斷絲.IAD.效率'!C561,條件!$A$1:$J$1011,10,0)))</f>
        <v/>
      </c>
      <c r="V561" s="346" t="str">
        <f>IF(ISNA(VLOOKUP(C561,條件!$A$1:$J$1011,8,0)),"",(VLOOKUP(C561,條件!$A$1:$J$1011,8,0)))</f>
        <v/>
      </c>
      <c r="W561" s="346" t="str">
        <f>IF(ISNA(VLOOKUP(V561,清單!$AG$1:$AH$19,2,1)),"",(VLOOKUP(V561,清單!$AG$1:$AH$19,2,1)))</f>
        <v/>
      </c>
      <c r="X561" s="346" t="str">
        <f>IF(ISNA(VLOOKUP(C561,條件!$A$1:$J$1011,9,0)),"",(VLOOKUP(C561,條件!$A$1:$J$1011,9,0)))</f>
        <v/>
      </c>
      <c r="Y561" s="346">
        <v>24</v>
      </c>
      <c r="Z561" s="346">
        <v>216</v>
      </c>
      <c r="AA561" s="346" t="str">
        <f t="shared" si="34"/>
        <v/>
      </c>
      <c r="AB561" s="350" t="str">
        <f t="shared" si="35"/>
        <v/>
      </c>
    </row>
    <row r="562" spans="1:28">
      <c r="A562" s="348">
        <f>'２斷絲.IAD.效率'!A562</f>
        <v>46156</v>
      </c>
      <c r="B562" s="338" t="str">
        <f>'２斷絲.IAD.效率'!B562</f>
        <v>M07</v>
      </c>
      <c r="C562" s="338" t="str">
        <f>'２斷絲.IAD.效率'!C562</f>
        <v>封存</v>
      </c>
      <c r="D562" s="338">
        <f>'２斷絲.IAD.效率'!D562</f>
        <v>0</v>
      </c>
      <c r="E562" s="349">
        <f>'２斷絲.IAD.效率'!J562</f>
        <v>0</v>
      </c>
      <c r="F562" s="349">
        <f>'２斷絲.IAD.效率'!K562</f>
        <v>0</v>
      </c>
      <c r="G562" s="349" t="str">
        <f>'２斷絲.IAD.效率'!L562</f>
        <v>停機</v>
      </c>
      <c r="H562" s="349">
        <f>'２斷絲.IAD.效率'!M562</f>
        <v>0</v>
      </c>
      <c r="I562" s="349">
        <f>'２斷絲.IAD.效率'!N562</f>
        <v>0</v>
      </c>
      <c r="J562" s="349">
        <f>'２斷絲.IAD.效率'!O562</f>
        <v>0</v>
      </c>
      <c r="K562" s="349" t="str">
        <f>'２斷絲.IAD.效率'!P562</f>
        <v>停機</v>
      </c>
      <c r="L562" s="349">
        <f>'２斷絲.IAD.效率'!Q562</f>
        <v>0</v>
      </c>
      <c r="M562" s="349">
        <f>'２斷絲.IAD.效率'!R562</f>
        <v>0</v>
      </c>
      <c r="N562" s="349">
        <f>'２斷絲.IAD.效率'!S562</f>
        <v>0</v>
      </c>
      <c r="O562" s="349" t="str">
        <f>'２斷絲.IAD.效率'!T562</f>
        <v>停機</v>
      </c>
      <c r="P562" s="349">
        <f>'２斷絲.IAD.效率'!U562</f>
        <v>0</v>
      </c>
      <c r="Q562" s="349">
        <f>'２斷絲.IAD.效率'!V562</f>
        <v>0</v>
      </c>
      <c r="R562" s="349">
        <f>'２斷絲.IAD.效率'!W562</f>
        <v>0</v>
      </c>
      <c r="S562" s="349" t="str">
        <f>'２斷絲.IAD.效率'!X562</f>
        <v>停機</v>
      </c>
      <c r="T562" s="349">
        <f>'２斷絲.IAD.效率'!Y562</f>
        <v>0</v>
      </c>
      <c r="U562" s="345" t="str">
        <f>IF(ISNA(VLOOKUP('２斷絲.IAD.效率'!C562,條件!$A$1:$J$1011,10,0)),"",(VLOOKUP('２斷絲.IAD.效率'!C562,條件!$A$1:$J$1011,10,0)))</f>
        <v/>
      </c>
      <c r="V562" s="346" t="str">
        <f>IF(ISNA(VLOOKUP(C562,條件!$A$1:$J$1011,8,0)),"",(VLOOKUP(C562,條件!$A$1:$J$1011,8,0)))</f>
        <v/>
      </c>
      <c r="W562" s="346" t="str">
        <f>IF(ISNA(VLOOKUP(V562,清單!$AG$1:$AH$19,2,1)),"",(VLOOKUP(V562,清單!$AG$1:$AH$19,2,1)))</f>
        <v/>
      </c>
      <c r="X562" s="346" t="str">
        <f>IF(ISNA(VLOOKUP(C562,條件!$A$1:$J$1011,9,0)),"",(VLOOKUP(C562,條件!$A$1:$J$1011,9,0)))</f>
        <v/>
      </c>
      <c r="Y562" s="346">
        <v>24</v>
      </c>
      <c r="Z562" s="346">
        <v>216</v>
      </c>
      <c r="AA562" s="346" t="str">
        <f t="shared" si="34"/>
        <v/>
      </c>
      <c r="AB562" s="350" t="str">
        <f t="shared" si="35"/>
        <v/>
      </c>
    </row>
    <row r="563" spans="1:28">
      <c r="A563" s="348">
        <f>'２斷絲.IAD.效率'!A563</f>
        <v>46156</v>
      </c>
      <c r="B563" s="338" t="str">
        <f>'２斷絲.IAD.效率'!B563</f>
        <v>M08</v>
      </c>
      <c r="C563" s="338" t="str">
        <f>'２斷絲.IAD.效率'!C563</f>
        <v>封存</v>
      </c>
      <c r="D563" s="338">
        <f>'２斷絲.IAD.效率'!D563</f>
        <v>0</v>
      </c>
      <c r="E563" s="349">
        <f>'２斷絲.IAD.效率'!J563</f>
        <v>0</v>
      </c>
      <c r="F563" s="349">
        <f>'２斷絲.IAD.效率'!K563</f>
        <v>0</v>
      </c>
      <c r="G563" s="349" t="str">
        <f>'２斷絲.IAD.效率'!L563</f>
        <v>停機</v>
      </c>
      <c r="H563" s="349">
        <f>'２斷絲.IAD.效率'!M563</f>
        <v>0</v>
      </c>
      <c r="I563" s="349">
        <f>'２斷絲.IAD.效率'!N563</f>
        <v>0</v>
      </c>
      <c r="J563" s="349">
        <f>'２斷絲.IAD.效率'!O563</f>
        <v>0</v>
      </c>
      <c r="K563" s="349" t="str">
        <f>'２斷絲.IAD.效率'!P563</f>
        <v>停機</v>
      </c>
      <c r="L563" s="349">
        <f>'２斷絲.IAD.效率'!Q563</f>
        <v>0</v>
      </c>
      <c r="M563" s="349">
        <f>'２斷絲.IAD.效率'!R563</f>
        <v>0</v>
      </c>
      <c r="N563" s="349">
        <f>'２斷絲.IAD.效率'!S563</f>
        <v>0</v>
      </c>
      <c r="O563" s="349" t="str">
        <f>'２斷絲.IAD.效率'!T563</f>
        <v>停機</v>
      </c>
      <c r="P563" s="349">
        <f>'２斷絲.IAD.效率'!U563</f>
        <v>0</v>
      </c>
      <c r="Q563" s="349">
        <f>'２斷絲.IAD.效率'!V563</f>
        <v>0</v>
      </c>
      <c r="R563" s="349">
        <f>'２斷絲.IAD.效率'!W563</f>
        <v>0</v>
      </c>
      <c r="S563" s="349" t="str">
        <f>'２斷絲.IAD.效率'!X563</f>
        <v>停機</v>
      </c>
      <c r="T563" s="349">
        <f>'２斷絲.IAD.效率'!Y563</f>
        <v>0</v>
      </c>
      <c r="U563" s="345" t="str">
        <f>IF(ISNA(VLOOKUP('２斷絲.IAD.效率'!C563,條件!$A$1:$J$1011,10,0)),"",(VLOOKUP('２斷絲.IAD.效率'!C563,條件!$A$1:$J$1011,10,0)))</f>
        <v/>
      </c>
      <c r="V563" s="346" t="str">
        <f>IF(ISNA(VLOOKUP(C563,條件!$A$1:$J$1011,8,0)),"",(VLOOKUP(C563,條件!$A$1:$J$1011,8,0)))</f>
        <v/>
      </c>
      <c r="W563" s="346" t="str">
        <f>IF(ISNA(VLOOKUP(V563,清單!$AG$1:$AH$19,2,1)),"",(VLOOKUP(V563,清單!$AG$1:$AH$19,2,1)))</f>
        <v/>
      </c>
      <c r="X563" s="346" t="str">
        <f>IF(ISNA(VLOOKUP(C563,條件!$A$1:$J$1011,9,0)),"",(VLOOKUP(C563,條件!$A$1:$J$1011,9,0)))</f>
        <v/>
      </c>
      <c r="Y563" s="346">
        <v>24</v>
      </c>
      <c r="Z563" s="346">
        <v>216</v>
      </c>
      <c r="AA563" s="346" t="str">
        <f t="shared" si="34"/>
        <v/>
      </c>
      <c r="AB563" s="350" t="str">
        <f t="shared" si="35"/>
        <v/>
      </c>
    </row>
    <row r="564" spans="1:28">
      <c r="A564" s="348"/>
      <c r="B564" s="349"/>
      <c r="C564" s="352"/>
      <c r="D564" s="349"/>
      <c r="E564" s="349"/>
      <c r="F564" s="349"/>
      <c r="G564" s="349"/>
      <c r="H564" s="349"/>
      <c r="I564" s="349"/>
      <c r="J564" s="349"/>
      <c r="K564" s="349"/>
      <c r="L564" s="349"/>
      <c r="M564" s="349"/>
      <c r="N564" s="349"/>
      <c r="O564" s="349"/>
      <c r="P564" s="349"/>
      <c r="Q564" s="349"/>
      <c r="R564" s="349"/>
      <c r="S564" s="349"/>
      <c r="T564" s="349"/>
      <c r="U564" s="345"/>
      <c r="V564" s="346"/>
      <c r="W564" s="346"/>
      <c r="X564" s="346"/>
      <c r="Y564" s="346"/>
      <c r="Z564" s="346"/>
      <c r="AA564" s="346"/>
      <c r="AB564" s="350"/>
    </row>
    <row r="565" spans="1:28">
      <c r="A565" s="348"/>
      <c r="B565" s="349"/>
      <c r="C565" s="352"/>
      <c r="D565" s="349"/>
      <c r="E565" s="349"/>
      <c r="F565" s="349"/>
      <c r="G565" s="349"/>
      <c r="H565" s="349"/>
      <c r="I565" s="349"/>
      <c r="J565" s="349"/>
      <c r="K565" s="349"/>
      <c r="L565" s="349"/>
      <c r="M565" s="349"/>
      <c r="N565" s="349"/>
      <c r="O565" s="349"/>
      <c r="P565" s="349"/>
      <c r="Q565" s="349"/>
      <c r="R565" s="349"/>
      <c r="S565" s="349"/>
      <c r="T565" s="349"/>
      <c r="U565" s="345"/>
      <c r="V565" s="346"/>
      <c r="W565" s="346"/>
      <c r="X565" s="346"/>
      <c r="Y565" s="346"/>
      <c r="Z565" s="346"/>
      <c r="AA565" s="346"/>
      <c r="AB565" s="350"/>
    </row>
    <row r="566" spans="1:28">
      <c r="A566" s="348"/>
      <c r="B566" s="349"/>
      <c r="C566" s="352"/>
      <c r="D566" s="349"/>
      <c r="E566" s="349"/>
      <c r="F566" s="349"/>
      <c r="G566" s="349"/>
      <c r="H566" s="349"/>
      <c r="I566" s="349"/>
      <c r="J566" s="349"/>
      <c r="K566" s="349"/>
      <c r="L566" s="349"/>
      <c r="M566" s="349"/>
      <c r="N566" s="349"/>
      <c r="O566" s="349"/>
      <c r="P566" s="349"/>
      <c r="Q566" s="349"/>
      <c r="R566" s="349"/>
      <c r="S566" s="349"/>
      <c r="T566" s="349"/>
      <c r="U566" s="345"/>
      <c r="V566" s="346"/>
      <c r="W566" s="346"/>
      <c r="X566" s="346"/>
      <c r="Y566" s="346"/>
      <c r="Z566" s="346"/>
      <c r="AA566" s="346"/>
      <c r="AB566" s="350"/>
    </row>
    <row r="567" spans="1:28">
      <c r="A567" s="348"/>
      <c r="B567" s="349"/>
      <c r="C567" s="352"/>
      <c r="D567" s="349"/>
      <c r="E567" s="349"/>
      <c r="F567" s="349"/>
      <c r="G567" s="349"/>
      <c r="H567" s="349"/>
      <c r="I567" s="349"/>
      <c r="J567" s="349"/>
      <c r="K567" s="349"/>
      <c r="L567" s="349"/>
      <c r="M567" s="349"/>
      <c r="N567" s="349"/>
      <c r="O567" s="349"/>
      <c r="P567" s="349"/>
      <c r="Q567" s="349"/>
      <c r="R567" s="349"/>
      <c r="S567" s="349"/>
      <c r="T567" s="349"/>
      <c r="U567" s="345"/>
      <c r="V567" s="346"/>
      <c r="W567" s="346"/>
      <c r="X567" s="346"/>
      <c r="Y567" s="346"/>
      <c r="Z567" s="346"/>
      <c r="AA567" s="346"/>
      <c r="AB567" s="350"/>
    </row>
    <row r="568" spans="1:28">
      <c r="A568" s="348"/>
      <c r="B568" s="349"/>
      <c r="C568" s="352"/>
      <c r="D568" s="349"/>
      <c r="E568" s="349"/>
      <c r="F568" s="349"/>
      <c r="G568" s="349"/>
      <c r="H568" s="349"/>
      <c r="I568" s="349"/>
      <c r="J568" s="349"/>
      <c r="K568" s="349"/>
      <c r="L568" s="349"/>
      <c r="M568" s="349"/>
      <c r="N568" s="349"/>
      <c r="O568" s="349"/>
      <c r="P568" s="349"/>
      <c r="Q568" s="349"/>
      <c r="R568" s="349"/>
      <c r="S568" s="349"/>
      <c r="T568" s="349"/>
      <c r="U568" s="345"/>
      <c r="V568" s="346"/>
      <c r="W568" s="346"/>
      <c r="X568" s="346"/>
      <c r="Y568" s="346"/>
      <c r="Z568" s="346"/>
      <c r="AA568" s="346"/>
      <c r="AB568" s="350"/>
    </row>
    <row r="569" spans="1:28">
      <c r="A569" s="348"/>
      <c r="B569" s="349"/>
      <c r="C569" s="352"/>
      <c r="D569" s="349"/>
      <c r="E569" s="349"/>
      <c r="F569" s="349"/>
      <c r="G569" s="349"/>
      <c r="H569" s="349"/>
      <c r="I569" s="349"/>
      <c r="J569" s="349"/>
      <c r="K569" s="349"/>
      <c r="L569" s="349"/>
      <c r="M569" s="349"/>
      <c r="N569" s="349"/>
      <c r="O569" s="349"/>
      <c r="P569" s="349"/>
      <c r="Q569" s="349"/>
      <c r="R569" s="349"/>
      <c r="S569" s="349"/>
      <c r="T569" s="349"/>
      <c r="U569" s="345"/>
      <c r="V569" s="346"/>
      <c r="W569" s="346"/>
      <c r="X569" s="346"/>
      <c r="Y569" s="346"/>
      <c r="Z569" s="346"/>
      <c r="AA569" s="346"/>
      <c r="AB569" s="350"/>
    </row>
    <row r="570" spans="1:28">
      <c r="A570" s="348"/>
      <c r="B570" s="349"/>
      <c r="C570" s="352"/>
      <c r="D570" s="349"/>
      <c r="E570" s="349"/>
      <c r="F570" s="349"/>
      <c r="G570" s="349"/>
      <c r="H570" s="349"/>
      <c r="I570" s="349"/>
      <c r="J570" s="349"/>
      <c r="K570" s="349"/>
      <c r="L570" s="349"/>
      <c r="M570" s="349"/>
      <c r="N570" s="349"/>
      <c r="O570" s="349"/>
      <c r="P570" s="349"/>
      <c r="Q570" s="349"/>
      <c r="R570" s="349"/>
      <c r="S570" s="349"/>
      <c r="T570" s="349"/>
      <c r="U570" s="345"/>
      <c r="V570" s="346"/>
      <c r="W570" s="346"/>
      <c r="X570" s="346"/>
      <c r="Y570" s="346"/>
      <c r="Z570" s="346"/>
      <c r="AA570" s="346"/>
      <c r="AB570" s="350"/>
    </row>
    <row r="571" spans="1:28">
      <c r="A571" s="348"/>
      <c r="B571" s="349"/>
      <c r="C571" s="352"/>
      <c r="D571" s="349"/>
      <c r="E571" s="349"/>
      <c r="F571" s="349"/>
      <c r="G571" s="349"/>
      <c r="H571" s="349"/>
      <c r="I571" s="349"/>
      <c r="J571" s="349"/>
      <c r="K571" s="349"/>
      <c r="L571" s="349"/>
      <c r="M571" s="349"/>
      <c r="N571" s="349"/>
      <c r="O571" s="349"/>
      <c r="P571" s="349"/>
      <c r="Q571" s="349"/>
      <c r="R571" s="349"/>
      <c r="S571" s="349"/>
      <c r="T571" s="349"/>
      <c r="U571" s="345"/>
      <c r="V571" s="346"/>
      <c r="W571" s="346"/>
      <c r="X571" s="346"/>
      <c r="Y571" s="346"/>
      <c r="Z571" s="346"/>
      <c r="AA571" s="346"/>
      <c r="AB571" s="350"/>
    </row>
    <row r="572" spans="1:28">
      <c r="A572" s="348"/>
      <c r="B572" s="349"/>
      <c r="C572" s="352"/>
      <c r="D572" s="349"/>
      <c r="E572" s="349"/>
      <c r="F572" s="349"/>
      <c r="G572" s="349"/>
      <c r="H572" s="349"/>
      <c r="I572" s="349"/>
      <c r="J572" s="349"/>
      <c r="K572" s="349"/>
      <c r="L572" s="349"/>
      <c r="M572" s="349"/>
      <c r="N572" s="349"/>
      <c r="O572" s="349"/>
      <c r="P572" s="349"/>
      <c r="Q572" s="349"/>
      <c r="R572" s="349"/>
      <c r="S572" s="349"/>
      <c r="T572" s="349"/>
      <c r="U572" s="345"/>
      <c r="V572" s="346"/>
      <c r="W572" s="346"/>
      <c r="X572" s="346"/>
      <c r="Y572" s="346"/>
      <c r="Z572" s="346"/>
      <c r="AA572" s="346"/>
      <c r="AB572" s="350"/>
    </row>
    <row r="573" spans="1:28">
      <c r="A573" s="348"/>
      <c r="B573" s="349"/>
      <c r="C573" s="352"/>
      <c r="D573" s="349"/>
      <c r="E573" s="349"/>
      <c r="F573" s="349"/>
      <c r="G573" s="349"/>
      <c r="H573" s="349"/>
      <c r="I573" s="349"/>
      <c r="J573" s="349"/>
      <c r="K573" s="349"/>
      <c r="L573" s="349"/>
      <c r="M573" s="349"/>
      <c r="N573" s="349"/>
      <c r="O573" s="349"/>
      <c r="P573" s="349"/>
      <c r="Q573" s="349"/>
      <c r="R573" s="349"/>
      <c r="S573" s="349"/>
      <c r="T573" s="349"/>
      <c r="U573" s="345"/>
      <c r="V573" s="346"/>
      <c r="W573" s="346"/>
      <c r="X573" s="346"/>
      <c r="Y573" s="346"/>
      <c r="Z573" s="346"/>
      <c r="AA573" s="346"/>
      <c r="AB573" s="350"/>
    </row>
    <row r="574" spans="1:28">
      <c r="A574" s="348"/>
      <c r="B574" s="349"/>
      <c r="C574" s="352"/>
      <c r="D574" s="349"/>
      <c r="E574" s="349"/>
      <c r="F574" s="349"/>
      <c r="G574" s="349"/>
      <c r="H574" s="349"/>
      <c r="I574" s="349"/>
      <c r="J574" s="349"/>
      <c r="K574" s="349"/>
      <c r="L574" s="349"/>
      <c r="M574" s="349"/>
      <c r="N574" s="349"/>
      <c r="O574" s="349"/>
      <c r="P574" s="349"/>
      <c r="Q574" s="349"/>
      <c r="R574" s="349"/>
      <c r="S574" s="349"/>
      <c r="T574" s="349"/>
      <c r="U574" s="345"/>
      <c r="V574" s="346"/>
      <c r="W574" s="346"/>
      <c r="X574" s="346"/>
      <c r="Y574" s="346"/>
      <c r="Z574" s="346"/>
      <c r="AA574" s="346"/>
      <c r="AB574" s="350"/>
    </row>
    <row r="575" spans="1:28">
      <c r="A575" s="348"/>
      <c r="B575" s="349"/>
      <c r="C575" s="352"/>
      <c r="D575" s="349"/>
      <c r="E575" s="349"/>
      <c r="F575" s="349"/>
      <c r="G575" s="349"/>
      <c r="H575" s="349"/>
      <c r="I575" s="349"/>
      <c r="J575" s="349"/>
      <c r="K575" s="349"/>
      <c r="L575" s="349"/>
      <c r="M575" s="349"/>
      <c r="N575" s="349"/>
      <c r="O575" s="349"/>
      <c r="P575" s="349"/>
      <c r="Q575" s="349"/>
      <c r="R575" s="349"/>
      <c r="S575" s="349"/>
      <c r="T575" s="349"/>
      <c r="U575" s="345"/>
      <c r="V575" s="346"/>
      <c r="W575" s="346"/>
      <c r="X575" s="346"/>
      <c r="Y575" s="346"/>
      <c r="Z575" s="346"/>
      <c r="AA575" s="346"/>
      <c r="AB575" s="350"/>
    </row>
    <row r="576" spans="1:28">
      <c r="A576" s="348"/>
      <c r="B576" s="349"/>
      <c r="C576" s="352"/>
      <c r="D576" s="349"/>
      <c r="E576" s="349"/>
      <c r="F576" s="349"/>
      <c r="G576" s="349"/>
      <c r="H576" s="349"/>
      <c r="I576" s="349"/>
      <c r="J576" s="349"/>
      <c r="K576" s="349"/>
      <c r="L576" s="349"/>
      <c r="M576" s="349"/>
      <c r="N576" s="349"/>
      <c r="O576" s="349"/>
      <c r="P576" s="349"/>
      <c r="Q576" s="349"/>
      <c r="R576" s="349"/>
      <c r="S576" s="349"/>
      <c r="T576" s="349"/>
      <c r="U576" s="345"/>
      <c r="V576" s="346"/>
      <c r="W576" s="346"/>
      <c r="X576" s="346"/>
      <c r="Y576" s="346"/>
      <c r="Z576" s="346"/>
      <c r="AA576" s="346"/>
      <c r="AB576" s="350"/>
    </row>
    <row r="577" spans="1:28">
      <c r="A577" s="348"/>
      <c r="B577" s="349"/>
      <c r="C577" s="352"/>
      <c r="D577" s="349"/>
      <c r="E577" s="349"/>
      <c r="F577" s="349"/>
      <c r="G577" s="349"/>
      <c r="H577" s="349"/>
      <c r="I577" s="349"/>
      <c r="J577" s="349"/>
      <c r="K577" s="349"/>
      <c r="L577" s="349"/>
      <c r="M577" s="349"/>
      <c r="N577" s="349"/>
      <c r="O577" s="349"/>
      <c r="P577" s="349"/>
      <c r="Q577" s="349"/>
      <c r="R577" s="349"/>
      <c r="S577" s="349"/>
      <c r="T577" s="349"/>
      <c r="U577" s="345"/>
      <c r="V577" s="346"/>
      <c r="W577" s="346"/>
      <c r="X577" s="346"/>
      <c r="Y577" s="346"/>
      <c r="Z577" s="346"/>
      <c r="AA577" s="346"/>
      <c r="AB577" s="350"/>
    </row>
    <row r="578" spans="1:28">
      <c r="A578" s="348"/>
      <c r="B578" s="349"/>
      <c r="C578" s="352"/>
      <c r="D578" s="349"/>
      <c r="E578" s="349"/>
      <c r="F578" s="349"/>
      <c r="G578" s="349"/>
      <c r="H578" s="349"/>
      <c r="I578" s="349"/>
      <c r="J578" s="349"/>
      <c r="K578" s="349"/>
      <c r="L578" s="349"/>
      <c r="M578" s="349"/>
      <c r="N578" s="349"/>
      <c r="O578" s="349"/>
      <c r="P578" s="349"/>
      <c r="Q578" s="349"/>
      <c r="R578" s="349"/>
      <c r="S578" s="349"/>
      <c r="T578" s="349"/>
      <c r="U578" s="345"/>
      <c r="V578" s="346"/>
      <c r="W578" s="346"/>
      <c r="X578" s="346"/>
      <c r="Y578" s="346"/>
      <c r="Z578" s="346"/>
      <c r="AA578" s="346"/>
      <c r="AB578" s="350"/>
    </row>
    <row r="579" spans="1:28">
      <c r="A579" s="348"/>
      <c r="B579" s="349"/>
      <c r="C579" s="352"/>
      <c r="D579" s="349"/>
      <c r="E579" s="349"/>
      <c r="F579" s="349"/>
      <c r="G579" s="349"/>
      <c r="H579" s="349"/>
      <c r="I579" s="349"/>
      <c r="J579" s="349"/>
      <c r="K579" s="349"/>
      <c r="L579" s="349"/>
      <c r="M579" s="349"/>
      <c r="N579" s="349"/>
      <c r="O579" s="349"/>
      <c r="P579" s="349"/>
      <c r="Q579" s="349"/>
      <c r="R579" s="349"/>
      <c r="S579" s="349"/>
      <c r="T579" s="349"/>
      <c r="U579" s="345"/>
      <c r="V579" s="346"/>
      <c r="W579" s="346"/>
      <c r="X579" s="346"/>
      <c r="Y579" s="346"/>
      <c r="Z579" s="346"/>
      <c r="AA579" s="346"/>
      <c r="AB579" s="350"/>
    </row>
    <row r="580" spans="1:28">
      <c r="A580" s="348"/>
      <c r="B580" s="349"/>
      <c r="C580" s="352"/>
      <c r="D580" s="349"/>
      <c r="E580" s="349"/>
      <c r="F580" s="349"/>
      <c r="G580" s="349"/>
      <c r="H580" s="349"/>
      <c r="I580" s="349"/>
      <c r="J580" s="349"/>
      <c r="K580" s="349"/>
      <c r="L580" s="349"/>
      <c r="M580" s="349"/>
      <c r="N580" s="349"/>
      <c r="O580" s="349"/>
      <c r="P580" s="349"/>
      <c r="Q580" s="349"/>
      <c r="R580" s="349"/>
      <c r="S580" s="349"/>
      <c r="T580" s="349"/>
      <c r="U580" s="345"/>
      <c r="V580" s="346"/>
      <c r="W580" s="346"/>
      <c r="X580" s="346"/>
      <c r="Y580" s="346"/>
      <c r="Z580" s="346"/>
      <c r="AA580" s="346"/>
      <c r="AB580" s="350"/>
    </row>
    <row r="581" spans="1:28">
      <c r="A581" s="348"/>
      <c r="B581" s="349"/>
      <c r="C581" s="352"/>
      <c r="D581" s="349"/>
      <c r="E581" s="349"/>
      <c r="F581" s="349"/>
      <c r="G581" s="349"/>
      <c r="H581" s="349"/>
      <c r="I581" s="349"/>
      <c r="J581" s="349"/>
      <c r="K581" s="349"/>
      <c r="L581" s="349"/>
      <c r="M581" s="349"/>
      <c r="N581" s="349"/>
      <c r="O581" s="349"/>
      <c r="P581" s="349"/>
      <c r="Q581" s="349"/>
      <c r="R581" s="349"/>
      <c r="S581" s="349"/>
      <c r="T581" s="349"/>
      <c r="U581" s="345"/>
      <c r="V581" s="346"/>
      <c r="W581" s="346"/>
      <c r="X581" s="346"/>
      <c r="Y581" s="346"/>
      <c r="Z581" s="346"/>
      <c r="AA581" s="346"/>
      <c r="AB581" s="350"/>
    </row>
    <row r="582" spans="1:28">
      <c r="A582" s="348"/>
      <c r="B582" s="349"/>
      <c r="C582" s="352"/>
      <c r="D582" s="349"/>
      <c r="E582" s="349"/>
      <c r="F582" s="349"/>
      <c r="G582" s="349"/>
      <c r="H582" s="349"/>
      <c r="I582" s="349"/>
      <c r="J582" s="349"/>
      <c r="K582" s="349"/>
      <c r="L582" s="349"/>
      <c r="M582" s="349"/>
      <c r="N582" s="349"/>
      <c r="O582" s="349"/>
      <c r="P582" s="349"/>
      <c r="Q582" s="349"/>
      <c r="R582" s="349"/>
      <c r="S582" s="349"/>
      <c r="T582" s="349"/>
      <c r="U582" s="345"/>
      <c r="V582" s="346"/>
      <c r="W582" s="346"/>
      <c r="X582" s="346"/>
      <c r="Y582" s="346"/>
      <c r="Z582" s="346"/>
      <c r="AA582" s="346"/>
      <c r="AB582" s="350"/>
    </row>
    <row r="583" spans="1:28">
      <c r="A583" s="348"/>
      <c r="B583" s="349"/>
      <c r="C583" s="352"/>
      <c r="D583" s="349"/>
      <c r="E583" s="349"/>
      <c r="F583" s="349"/>
      <c r="G583" s="349"/>
      <c r="H583" s="349"/>
      <c r="I583" s="349"/>
      <c r="J583" s="349"/>
      <c r="K583" s="349"/>
      <c r="L583" s="349"/>
      <c r="M583" s="349"/>
      <c r="N583" s="349"/>
      <c r="O583" s="349"/>
      <c r="P583" s="349"/>
      <c r="Q583" s="349"/>
      <c r="R583" s="349"/>
      <c r="S583" s="349"/>
      <c r="T583" s="349"/>
      <c r="U583" s="345"/>
      <c r="V583" s="346"/>
      <c r="W583" s="346"/>
      <c r="X583" s="346"/>
      <c r="Y583" s="346"/>
      <c r="Z583" s="346"/>
      <c r="AA583" s="346"/>
      <c r="AB583" s="350"/>
    </row>
    <row r="584" spans="1:28">
      <c r="A584" s="348"/>
      <c r="B584" s="349"/>
      <c r="C584" s="352"/>
      <c r="D584" s="349"/>
      <c r="E584" s="349"/>
      <c r="F584" s="349"/>
      <c r="G584" s="349"/>
      <c r="H584" s="349"/>
      <c r="I584" s="349"/>
      <c r="J584" s="349"/>
      <c r="K584" s="349"/>
      <c r="L584" s="349"/>
      <c r="M584" s="349"/>
      <c r="N584" s="349"/>
      <c r="O584" s="349"/>
      <c r="P584" s="349"/>
      <c r="Q584" s="349"/>
      <c r="R584" s="349"/>
      <c r="S584" s="349"/>
      <c r="T584" s="349"/>
      <c r="U584" s="345"/>
      <c r="V584" s="346"/>
      <c r="W584" s="346"/>
      <c r="X584" s="346"/>
      <c r="Y584" s="346"/>
      <c r="Z584" s="346"/>
      <c r="AA584" s="346"/>
      <c r="AB584" s="350"/>
    </row>
    <row r="585" spans="1:28">
      <c r="A585" s="348"/>
      <c r="B585" s="349"/>
      <c r="C585" s="352"/>
      <c r="D585" s="349"/>
      <c r="E585" s="349"/>
      <c r="F585" s="349"/>
      <c r="G585" s="349"/>
      <c r="H585" s="349"/>
      <c r="I585" s="349"/>
      <c r="J585" s="349"/>
      <c r="K585" s="349"/>
      <c r="L585" s="349"/>
      <c r="M585" s="349"/>
      <c r="N585" s="349"/>
      <c r="O585" s="349"/>
      <c r="P585" s="349"/>
      <c r="Q585" s="349"/>
      <c r="R585" s="349"/>
      <c r="S585" s="349"/>
      <c r="T585" s="349"/>
      <c r="U585" s="345"/>
      <c r="V585" s="346"/>
      <c r="W585" s="346"/>
      <c r="X585" s="346"/>
      <c r="Y585" s="346"/>
      <c r="Z585" s="346"/>
      <c r="AA585" s="346"/>
      <c r="AB585" s="350"/>
    </row>
    <row r="586" spans="1:28">
      <c r="A586" s="348"/>
      <c r="B586" s="349"/>
      <c r="C586" s="352"/>
      <c r="D586" s="349"/>
      <c r="E586" s="349"/>
      <c r="F586" s="349"/>
      <c r="G586" s="349"/>
      <c r="H586" s="349"/>
      <c r="I586" s="349"/>
      <c r="J586" s="349"/>
      <c r="K586" s="349"/>
      <c r="L586" s="349"/>
      <c r="M586" s="349"/>
      <c r="N586" s="349"/>
      <c r="O586" s="349"/>
      <c r="P586" s="349"/>
      <c r="Q586" s="349"/>
      <c r="R586" s="349"/>
      <c r="S586" s="349"/>
      <c r="T586" s="349"/>
      <c r="U586" s="345"/>
      <c r="V586" s="346"/>
      <c r="W586" s="346"/>
      <c r="X586" s="346"/>
      <c r="Y586" s="346"/>
      <c r="Z586" s="346"/>
      <c r="AA586" s="346"/>
      <c r="AB586" s="350"/>
    </row>
    <row r="587" spans="1:28">
      <c r="A587" s="348"/>
      <c r="B587" s="349"/>
      <c r="C587" s="352"/>
      <c r="D587" s="349"/>
      <c r="E587" s="349"/>
      <c r="F587" s="349"/>
      <c r="G587" s="349"/>
      <c r="H587" s="349"/>
      <c r="I587" s="349"/>
      <c r="J587" s="349"/>
      <c r="K587" s="349"/>
      <c r="L587" s="349"/>
      <c r="M587" s="349"/>
      <c r="N587" s="349"/>
      <c r="O587" s="349"/>
      <c r="P587" s="349"/>
      <c r="Q587" s="349"/>
      <c r="R587" s="349"/>
      <c r="S587" s="349"/>
      <c r="T587" s="349"/>
      <c r="U587" s="345"/>
      <c r="V587" s="346"/>
      <c r="W587" s="346"/>
      <c r="X587" s="346"/>
      <c r="Y587" s="346"/>
      <c r="Z587" s="346"/>
      <c r="AA587" s="346"/>
      <c r="AB587" s="350"/>
    </row>
    <row r="588" spans="1:28">
      <c r="A588" s="348"/>
      <c r="B588" s="349"/>
      <c r="C588" s="352"/>
      <c r="D588" s="349"/>
      <c r="E588" s="349"/>
      <c r="F588" s="349"/>
      <c r="G588" s="349"/>
      <c r="H588" s="349"/>
      <c r="I588" s="349"/>
      <c r="J588" s="349"/>
      <c r="K588" s="349"/>
      <c r="L588" s="349"/>
      <c r="M588" s="349"/>
      <c r="N588" s="349"/>
      <c r="O588" s="349"/>
      <c r="P588" s="349"/>
      <c r="Q588" s="349"/>
      <c r="R588" s="349"/>
      <c r="S588" s="349"/>
      <c r="T588" s="349"/>
      <c r="U588" s="345"/>
      <c r="V588" s="346"/>
      <c r="W588" s="346"/>
      <c r="X588" s="346"/>
      <c r="Y588" s="346"/>
      <c r="Z588" s="346"/>
      <c r="AA588" s="346"/>
      <c r="AB588" s="350"/>
    </row>
    <row r="589" spans="1:28">
      <c r="A589" s="348"/>
      <c r="B589" s="349"/>
      <c r="C589" s="352"/>
      <c r="D589" s="349"/>
      <c r="E589" s="349"/>
      <c r="F589" s="349"/>
      <c r="G589" s="349"/>
      <c r="H589" s="349"/>
      <c r="I589" s="349"/>
      <c r="J589" s="349"/>
      <c r="K589" s="349"/>
      <c r="L589" s="349"/>
      <c r="M589" s="349"/>
      <c r="N589" s="349"/>
      <c r="O589" s="349"/>
      <c r="P589" s="349"/>
      <c r="Q589" s="349"/>
      <c r="R589" s="349"/>
      <c r="S589" s="349"/>
      <c r="T589" s="349"/>
      <c r="U589" s="345"/>
      <c r="V589" s="346"/>
      <c r="W589" s="346"/>
      <c r="X589" s="346"/>
      <c r="Y589" s="346"/>
      <c r="Z589" s="346"/>
      <c r="AA589" s="346"/>
      <c r="AB589" s="350"/>
    </row>
    <row r="590" spans="1:28">
      <c r="A590" s="348"/>
      <c r="B590" s="349"/>
      <c r="C590" s="352"/>
      <c r="D590" s="349"/>
      <c r="E590" s="349"/>
      <c r="F590" s="349"/>
      <c r="G590" s="349"/>
      <c r="H590" s="349"/>
      <c r="I590" s="349"/>
      <c r="J590" s="349"/>
      <c r="K590" s="349"/>
      <c r="L590" s="349"/>
      <c r="M590" s="349"/>
      <c r="N590" s="349"/>
      <c r="O590" s="349"/>
      <c r="P590" s="349"/>
      <c r="Q590" s="349"/>
      <c r="R590" s="349"/>
      <c r="S590" s="349"/>
      <c r="T590" s="349"/>
      <c r="U590" s="345"/>
      <c r="V590" s="346"/>
      <c r="W590" s="346"/>
      <c r="X590" s="346"/>
      <c r="Y590" s="346"/>
      <c r="Z590" s="346"/>
      <c r="AA590" s="346"/>
      <c r="AB590" s="350"/>
    </row>
    <row r="591" spans="1:28">
      <c r="A591" s="348"/>
      <c r="B591" s="349"/>
      <c r="C591" s="352"/>
      <c r="D591" s="349"/>
      <c r="E591" s="349"/>
      <c r="F591" s="349"/>
      <c r="G591" s="349"/>
      <c r="H591" s="349"/>
      <c r="I591" s="349"/>
      <c r="J591" s="349"/>
      <c r="K591" s="349"/>
      <c r="L591" s="349"/>
      <c r="M591" s="349"/>
      <c r="N591" s="349"/>
      <c r="O591" s="349"/>
      <c r="P591" s="349"/>
      <c r="Q591" s="349"/>
      <c r="R591" s="349"/>
      <c r="S591" s="349"/>
      <c r="T591" s="349"/>
      <c r="U591" s="345"/>
      <c r="V591" s="346"/>
      <c r="W591" s="346"/>
      <c r="X591" s="346"/>
      <c r="Y591" s="346"/>
      <c r="Z591" s="346"/>
      <c r="AA591" s="346"/>
      <c r="AB591" s="350"/>
    </row>
    <row r="592" spans="1:28">
      <c r="A592" s="348"/>
      <c r="B592" s="349"/>
      <c r="C592" s="352"/>
      <c r="D592" s="349"/>
      <c r="E592" s="349"/>
      <c r="F592" s="349"/>
      <c r="G592" s="349"/>
      <c r="H592" s="349"/>
      <c r="I592" s="349"/>
      <c r="J592" s="349"/>
      <c r="K592" s="349"/>
      <c r="L592" s="349"/>
      <c r="M592" s="349"/>
      <c r="N592" s="349"/>
      <c r="O592" s="349"/>
      <c r="P592" s="349"/>
      <c r="Q592" s="349"/>
      <c r="R592" s="349"/>
      <c r="S592" s="349"/>
      <c r="T592" s="349"/>
      <c r="U592" s="345"/>
      <c r="V592" s="346"/>
      <c r="W592" s="346"/>
      <c r="X592" s="346"/>
      <c r="Y592" s="346"/>
      <c r="Z592" s="346"/>
      <c r="AA592" s="346"/>
      <c r="AB592" s="350"/>
    </row>
    <row r="593" spans="1:28">
      <c r="A593" s="348"/>
      <c r="B593" s="349"/>
      <c r="C593" s="352"/>
      <c r="D593" s="349"/>
      <c r="E593" s="349"/>
      <c r="F593" s="349"/>
      <c r="G593" s="349"/>
      <c r="H593" s="349"/>
      <c r="I593" s="349"/>
      <c r="J593" s="349"/>
      <c r="K593" s="349"/>
      <c r="L593" s="349"/>
      <c r="M593" s="349"/>
      <c r="N593" s="349"/>
      <c r="O593" s="349"/>
      <c r="P593" s="349"/>
      <c r="Q593" s="349"/>
      <c r="R593" s="349"/>
      <c r="S593" s="349"/>
      <c r="T593" s="349"/>
      <c r="U593" s="345"/>
      <c r="V593" s="346"/>
      <c r="W593" s="346"/>
      <c r="X593" s="346"/>
      <c r="Y593" s="346"/>
      <c r="Z593" s="346"/>
      <c r="AA593" s="346"/>
      <c r="AB593" s="350"/>
    </row>
    <row r="594" spans="1:28">
      <c r="A594" s="348"/>
      <c r="B594" s="349"/>
      <c r="C594" s="352"/>
      <c r="D594" s="349"/>
      <c r="E594" s="349"/>
      <c r="F594" s="349"/>
      <c r="G594" s="349"/>
      <c r="H594" s="349"/>
      <c r="I594" s="349"/>
      <c r="J594" s="349"/>
      <c r="K594" s="349"/>
      <c r="L594" s="349"/>
      <c r="M594" s="349"/>
      <c r="N594" s="349"/>
      <c r="O594" s="349"/>
      <c r="P594" s="349"/>
      <c r="Q594" s="349"/>
      <c r="R594" s="349"/>
      <c r="S594" s="349"/>
      <c r="T594" s="349"/>
      <c r="U594" s="345"/>
      <c r="V594" s="346"/>
      <c r="W594" s="346"/>
      <c r="X594" s="346"/>
      <c r="Y594" s="346"/>
      <c r="Z594" s="346"/>
      <c r="AA594" s="346"/>
      <c r="AB594" s="350"/>
    </row>
    <row r="595" spans="1:28">
      <c r="A595" s="348"/>
      <c r="B595" s="349"/>
      <c r="C595" s="352"/>
      <c r="D595" s="349"/>
      <c r="E595" s="349"/>
      <c r="F595" s="349"/>
      <c r="G595" s="349"/>
      <c r="H595" s="349"/>
      <c r="I595" s="349"/>
      <c r="J595" s="349"/>
      <c r="K595" s="349"/>
      <c r="L595" s="349"/>
      <c r="M595" s="349"/>
      <c r="N595" s="349"/>
      <c r="O595" s="349"/>
      <c r="P595" s="349"/>
      <c r="Q595" s="349"/>
      <c r="R595" s="349"/>
      <c r="S595" s="349"/>
      <c r="T595" s="349"/>
      <c r="U595" s="345"/>
      <c r="V595" s="346"/>
      <c r="W595" s="346"/>
      <c r="X595" s="346"/>
      <c r="Y595" s="346"/>
      <c r="Z595" s="346"/>
      <c r="AA595" s="346"/>
      <c r="AB595" s="350"/>
    </row>
    <row r="596" spans="1:28">
      <c r="A596" s="348"/>
      <c r="B596" s="349"/>
      <c r="C596" s="352"/>
      <c r="D596" s="349"/>
      <c r="E596" s="349"/>
      <c r="F596" s="349"/>
      <c r="G596" s="349"/>
      <c r="H596" s="349"/>
      <c r="I596" s="349"/>
      <c r="J596" s="349"/>
      <c r="K596" s="349"/>
      <c r="L596" s="349"/>
      <c r="M596" s="349"/>
      <c r="N596" s="349"/>
      <c r="O596" s="349"/>
      <c r="P596" s="349"/>
      <c r="Q596" s="349"/>
      <c r="R596" s="349"/>
      <c r="S596" s="349"/>
      <c r="T596" s="349"/>
      <c r="U596" s="345"/>
      <c r="V596" s="346"/>
      <c r="W596" s="346"/>
      <c r="X596" s="346"/>
      <c r="Y596" s="346"/>
      <c r="Z596" s="346"/>
      <c r="AA596" s="346"/>
      <c r="AB596" s="350"/>
    </row>
    <row r="597" spans="1:28">
      <c r="A597" s="348"/>
      <c r="B597" s="349"/>
      <c r="C597" s="352"/>
      <c r="D597" s="349"/>
      <c r="E597" s="349"/>
      <c r="F597" s="349"/>
      <c r="G597" s="349"/>
      <c r="H597" s="349"/>
      <c r="I597" s="349"/>
      <c r="J597" s="349"/>
      <c r="K597" s="349"/>
      <c r="L597" s="349"/>
      <c r="M597" s="349"/>
      <c r="N597" s="349"/>
      <c r="O597" s="349"/>
      <c r="P597" s="349"/>
      <c r="Q597" s="349"/>
      <c r="R597" s="349"/>
      <c r="S597" s="349"/>
      <c r="T597" s="349"/>
      <c r="U597" s="345"/>
      <c r="V597" s="346"/>
      <c r="W597" s="346"/>
      <c r="X597" s="346"/>
      <c r="Y597" s="346"/>
      <c r="Z597" s="346"/>
      <c r="AA597" s="346"/>
      <c r="AB597" s="350"/>
    </row>
    <row r="598" spans="1:28">
      <c r="A598" s="348"/>
      <c r="B598" s="349"/>
      <c r="C598" s="352"/>
      <c r="D598" s="349"/>
      <c r="E598" s="349"/>
      <c r="F598" s="349"/>
      <c r="G598" s="349"/>
      <c r="H598" s="349"/>
      <c r="I598" s="349"/>
      <c r="J598" s="349"/>
      <c r="K598" s="349"/>
      <c r="L598" s="349"/>
      <c r="M598" s="349"/>
      <c r="N598" s="349"/>
      <c r="O598" s="349"/>
      <c r="P598" s="349"/>
      <c r="Q598" s="349"/>
      <c r="R598" s="349"/>
      <c r="S598" s="349"/>
      <c r="T598" s="349"/>
      <c r="U598" s="345"/>
      <c r="V598" s="346"/>
      <c r="W598" s="346"/>
      <c r="X598" s="346"/>
      <c r="Y598" s="346"/>
      <c r="Z598" s="346"/>
      <c r="AA598" s="346"/>
      <c r="AB598" s="350"/>
    </row>
    <row r="599" spans="1:28">
      <c r="A599" s="348"/>
      <c r="B599" s="349"/>
      <c r="C599" s="352"/>
      <c r="D599" s="349"/>
      <c r="E599" s="349"/>
      <c r="F599" s="349"/>
      <c r="G599" s="349"/>
      <c r="H599" s="349"/>
      <c r="I599" s="349"/>
      <c r="J599" s="349"/>
      <c r="K599" s="349"/>
      <c r="L599" s="349"/>
      <c r="M599" s="349"/>
      <c r="N599" s="349"/>
      <c r="O599" s="349"/>
      <c r="P599" s="349"/>
      <c r="Q599" s="349"/>
      <c r="R599" s="349"/>
      <c r="S599" s="349"/>
      <c r="T599" s="349"/>
      <c r="U599" s="345"/>
      <c r="V599" s="346"/>
      <c r="W599" s="346"/>
      <c r="X599" s="346"/>
      <c r="Y599" s="346"/>
      <c r="Z599" s="346"/>
      <c r="AA599" s="346"/>
      <c r="AB599" s="350"/>
    </row>
    <row r="600" spans="1:28">
      <c r="A600" s="348"/>
      <c r="B600" s="349"/>
      <c r="C600" s="352"/>
      <c r="D600" s="349"/>
      <c r="E600" s="349"/>
      <c r="F600" s="349"/>
      <c r="G600" s="349"/>
      <c r="H600" s="349"/>
      <c r="I600" s="349"/>
      <c r="J600" s="349"/>
      <c r="K600" s="349"/>
      <c r="L600" s="349"/>
      <c r="M600" s="349"/>
      <c r="N600" s="349"/>
      <c r="O600" s="349"/>
      <c r="P600" s="349"/>
      <c r="Q600" s="349"/>
      <c r="R600" s="349"/>
      <c r="S600" s="349"/>
      <c r="T600" s="349"/>
      <c r="U600" s="345"/>
      <c r="V600" s="346"/>
      <c r="W600" s="346"/>
      <c r="X600" s="346"/>
      <c r="Y600" s="346"/>
      <c r="Z600" s="346"/>
      <c r="AA600" s="346"/>
      <c r="AB600" s="350"/>
    </row>
    <row r="601" spans="1:28">
      <c r="A601" s="348"/>
      <c r="B601" s="349"/>
      <c r="C601" s="352"/>
      <c r="D601" s="349"/>
      <c r="E601" s="349"/>
      <c r="F601" s="349"/>
      <c r="G601" s="349"/>
      <c r="H601" s="349"/>
      <c r="I601" s="349"/>
      <c r="J601" s="349"/>
      <c r="K601" s="349"/>
      <c r="L601" s="349"/>
      <c r="M601" s="349"/>
      <c r="N601" s="349"/>
      <c r="O601" s="349"/>
      <c r="P601" s="349"/>
      <c r="Q601" s="349"/>
      <c r="R601" s="349"/>
      <c r="S601" s="349"/>
      <c r="T601" s="349"/>
      <c r="U601" s="345"/>
      <c r="V601" s="346"/>
      <c r="W601" s="346"/>
      <c r="X601" s="346"/>
      <c r="Y601" s="346"/>
      <c r="Z601" s="346"/>
      <c r="AA601" s="346"/>
      <c r="AB601" s="350"/>
    </row>
    <row r="602" spans="1:28">
      <c r="A602" s="348"/>
      <c r="B602" s="349"/>
      <c r="C602" s="352"/>
      <c r="D602" s="349"/>
      <c r="E602" s="349"/>
      <c r="F602" s="349"/>
      <c r="G602" s="349"/>
      <c r="H602" s="349"/>
      <c r="I602" s="349"/>
      <c r="J602" s="349"/>
      <c r="K602" s="349"/>
      <c r="L602" s="349"/>
      <c r="M602" s="349"/>
      <c r="N602" s="349"/>
      <c r="O602" s="349"/>
      <c r="P602" s="349"/>
      <c r="Q602" s="349"/>
      <c r="R602" s="349"/>
      <c r="S602" s="349"/>
      <c r="T602" s="349"/>
      <c r="U602" s="345"/>
      <c r="V602" s="346"/>
      <c r="W602" s="346"/>
      <c r="X602" s="346"/>
      <c r="Y602" s="346"/>
      <c r="Z602" s="346"/>
      <c r="AA602" s="346"/>
      <c r="AB602" s="350"/>
    </row>
    <row r="603" spans="1:28">
      <c r="A603" s="348"/>
      <c r="B603" s="349"/>
      <c r="C603" s="352"/>
      <c r="D603" s="349"/>
      <c r="E603" s="349"/>
      <c r="F603" s="349"/>
      <c r="G603" s="349"/>
      <c r="H603" s="349"/>
      <c r="I603" s="349"/>
      <c r="J603" s="349"/>
      <c r="K603" s="349"/>
      <c r="L603" s="349"/>
      <c r="M603" s="349"/>
      <c r="N603" s="349"/>
      <c r="O603" s="349"/>
      <c r="P603" s="349"/>
      <c r="Q603" s="349"/>
      <c r="R603" s="349"/>
      <c r="S603" s="349"/>
      <c r="T603" s="349"/>
      <c r="U603" s="345"/>
      <c r="V603" s="346"/>
      <c r="W603" s="346"/>
      <c r="X603" s="346"/>
      <c r="Y603" s="346"/>
      <c r="Z603" s="346"/>
      <c r="AA603" s="346"/>
      <c r="AB603" s="350"/>
    </row>
    <row r="604" spans="1:28">
      <c r="A604" s="348"/>
      <c r="B604" s="349"/>
      <c r="C604" s="352"/>
      <c r="D604" s="349"/>
      <c r="E604" s="349"/>
      <c r="F604" s="349"/>
      <c r="G604" s="349"/>
      <c r="H604" s="349"/>
      <c r="I604" s="349"/>
      <c r="J604" s="349"/>
      <c r="K604" s="349"/>
      <c r="L604" s="349"/>
      <c r="M604" s="349"/>
      <c r="N604" s="349"/>
      <c r="O604" s="349"/>
      <c r="P604" s="349"/>
      <c r="Q604" s="349"/>
      <c r="R604" s="349"/>
      <c r="S604" s="349"/>
      <c r="T604" s="349"/>
      <c r="U604" s="345"/>
      <c r="V604" s="346"/>
      <c r="W604" s="346"/>
      <c r="X604" s="346"/>
      <c r="Y604" s="346"/>
      <c r="Z604" s="346"/>
      <c r="AA604" s="346"/>
      <c r="AB604" s="350"/>
    </row>
    <row r="605" spans="1:28">
      <c r="A605" s="348"/>
      <c r="B605" s="349"/>
      <c r="C605" s="352"/>
      <c r="D605" s="349"/>
      <c r="E605" s="349"/>
      <c r="F605" s="349"/>
      <c r="G605" s="349"/>
      <c r="H605" s="349"/>
      <c r="I605" s="349"/>
      <c r="J605" s="349"/>
      <c r="K605" s="349"/>
      <c r="L605" s="349"/>
      <c r="M605" s="349"/>
      <c r="N605" s="349"/>
      <c r="O605" s="349"/>
      <c r="P605" s="349"/>
      <c r="Q605" s="349"/>
      <c r="R605" s="349"/>
      <c r="S605" s="349"/>
      <c r="T605" s="349"/>
      <c r="U605" s="345"/>
      <c r="V605" s="346"/>
      <c r="W605" s="346"/>
      <c r="X605" s="346"/>
      <c r="Y605" s="346"/>
      <c r="Z605" s="346"/>
      <c r="AA605" s="346"/>
      <c r="AB605" s="350"/>
    </row>
    <row r="606" spans="1:28">
      <c r="A606" s="348"/>
      <c r="B606" s="349"/>
      <c r="C606" s="352"/>
      <c r="D606" s="349"/>
      <c r="E606" s="349"/>
      <c r="F606" s="349"/>
      <c r="G606" s="349"/>
      <c r="H606" s="349"/>
      <c r="I606" s="349"/>
      <c r="J606" s="349"/>
      <c r="K606" s="349"/>
      <c r="L606" s="349"/>
      <c r="M606" s="349"/>
      <c r="N606" s="349"/>
      <c r="O606" s="349"/>
      <c r="P606" s="349"/>
      <c r="Q606" s="349"/>
      <c r="R606" s="349"/>
      <c r="S606" s="349"/>
      <c r="T606" s="349"/>
      <c r="U606" s="345"/>
      <c r="V606" s="346"/>
      <c r="W606" s="346"/>
      <c r="X606" s="346"/>
      <c r="Y606" s="346"/>
      <c r="Z606" s="346"/>
      <c r="AA606" s="346"/>
      <c r="AB606" s="350"/>
    </row>
    <row r="607" spans="1:28">
      <c r="A607" s="348"/>
      <c r="B607" s="349"/>
      <c r="C607" s="352"/>
      <c r="D607" s="349"/>
      <c r="E607" s="349"/>
      <c r="F607" s="349"/>
      <c r="G607" s="349"/>
      <c r="H607" s="349"/>
      <c r="I607" s="349"/>
      <c r="J607" s="349"/>
      <c r="K607" s="349"/>
      <c r="L607" s="349"/>
      <c r="M607" s="349"/>
      <c r="N607" s="349"/>
      <c r="O607" s="349"/>
      <c r="P607" s="349"/>
      <c r="Q607" s="349"/>
      <c r="R607" s="349"/>
      <c r="S607" s="349"/>
      <c r="T607" s="349"/>
      <c r="U607" s="345"/>
      <c r="V607" s="346"/>
      <c r="W607" s="346"/>
      <c r="X607" s="346"/>
      <c r="Y607" s="346"/>
      <c r="Z607" s="346"/>
      <c r="AA607" s="346"/>
      <c r="AB607" s="350"/>
    </row>
    <row r="608" spans="1:28">
      <c r="A608" s="348"/>
      <c r="B608" s="349"/>
      <c r="C608" s="352"/>
      <c r="D608" s="349"/>
      <c r="E608" s="349"/>
      <c r="F608" s="349"/>
      <c r="G608" s="349"/>
      <c r="H608" s="349"/>
      <c r="I608" s="349"/>
      <c r="J608" s="349"/>
      <c r="K608" s="349"/>
      <c r="L608" s="349"/>
      <c r="M608" s="349"/>
      <c r="N608" s="349"/>
      <c r="O608" s="349"/>
      <c r="P608" s="349"/>
      <c r="Q608" s="349"/>
      <c r="R608" s="349"/>
      <c r="S608" s="349"/>
      <c r="T608" s="349"/>
      <c r="U608" s="345"/>
      <c r="V608" s="346"/>
      <c r="W608" s="346"/>
      <c r="X608" s="346"/>
      <c r="Y608" s="346"/>
      <c r="Z608" s="346"/>
      <c r="AA608" s="346"/>
      <c r="AB608" s="350"/>
    </row>
    <row r="609" spans="1:28">
      <c r="A609" s="348"/>
      <c r="B609" s="349"/>
      <c r="C609" s="352"/>
      <c r="D609" s="349"/>
      <c r="E609" s="349"/>
      <c r="F609" s="349"/>
      <c r="G609" s="349"/>
      <c r="H609" s="349"/>
      <c r="I609" s="349"/>
      <c r="J609" s="349"/>
      <c r="K609" s="349"/>
      <c r="L609" s="349"/>
      <c r="M609" s="349"/>
      <c r="N609" s="349"/>
      <c r="O609" s="349"/>
      <c r="P609" s="349"/>
      <c r="Q609" s="349"/>
      <c r="R609" s="349"/>
      <c r="S609" s="349"/>
      <c r="T609" s="349"/>
      <c r="U609" s="345"/>
      <c r="V609" s="346"/>
      <c r="W609" s="346"/>
      <c r="X609" s="346"/>
      <c r="Y609" s="346"/>
      <c r="Z609" s="346"/>
      <c r="AA609" s="346"/>
      <c r="AB609" s="350"/>
    </row>
    <row r="610" spans="1:28">
      <c r="A610" s="348"/>
      <c r="B610" s="349"/>
      <c r="C610" s="352"/>
      <c r="D610" s="349"/>
      <c r="E610" s="349"/>
      <c r="F610" s="349"/>
      <c r="G610" s="349"/>
      <c r="H610" s="349"/>
      <c r="I610" s="349"/>
      <c r="J610" s="349"/>
      <c r="K610" s="349"/>
      <c r="L610" s="349"/>
      <c r="M610" s="349"/>
      <c r="N610" s="349"/>
      <c r="O610" s="349"/>
      <c r="P610" s="349"/>
      <c r="Q610" s="349"/>
      <c r="R610" s="349"/>
      <c r="S610" s="349"/>
      <c r="T610" s="349"/>
      <c r="U610" s="345"/>
      <c r="V610" s="346"/>
      <c r="W610" s="346"/>
      <c r="X610" s="346"/>
      <c r="Y610" s="346"/>
      <c r="Z610" s="346"/>
      <c r="AA610" s="346"/>
      <c r="AB610" s="350"/>
    </row>
    <row r="611" spans="1:28">
      <c r="A611" s="348"/>
      <c r="B611" s="349"/>
      <c r="C611" s="352"/>
      <c r="D611" s="349"/>
      <c r="E611" s="349"/>
      <c r="F611" s="349"/>
      <c r="G611" s="349"/>
      <c r="H611" s="349"/>
      <c r="I611" s="349"/>
      <c r="J611" s="349"/>
      <c r="K611" s="349"/>
      <c r="L611" s="349"/>
      <c r="M611" s="349"/>
      <c r="N611" s="349"/>
      <c r="O611" s="349"/>
      <c r="P611" s="349"/>
      <c r="Q611" s="349"/>
      <c r="R611" s="349"/>
      <c r="S611" s="349"/>
      <c r="T611" s="349"/>
      <c r="U611" s="345"/>
      <c r="V611" s="346"/>
      <c r="W611" s="346"/>
      <c r="X611" s="346"/>
      <c r="Y611" s="346"/>
      <c r="Z611" s="346"/>
      <c r="AA611" s="346"/>
      <c r="AB611" s="350"/>
    </row>
    <row r="612" spans="1:28">
      <c r="A612" s="348"/>
      <c r="B612" s="349"/>
      <c r="C612" s="352"/>
      <c r="D612" s="349"/>
      <c r="E612" s="349"/>
      <c r="F612" s="349"/>
      <c r="G612" s="349"/>
      <c r="H612" s="349"/>
      <c r="I612" s="349"/>
      <c r="J612" s="349"/>
      <c r="K612" s="349"/>
      <c r="L612" s="349"/>
      <c r="M612" s="349"/>
      <c r="N612" s="349"/>
      <c r="O612" s="349"/>
      <c r="P612" s="349"/>
      <c r="Q612" s="349"/>
      <c r="R612" s="349"/>
      <c r="S612" s="349"/>
      <c r="T612" s="349"/>
      <c r="U612" s="345"/>
      <c r="V612" s="346"/>
      <c r="W612" s="346"/>
      <c r="X612" s="346"/>
      <c r="Y612" s="346"/>
      <c r="Z612" s="346"/>
      <c r="AA612" s="346"/>
      <c r="AB612" s="350"/>
    </row>
    <row r="613" spans="1:28">
      <c r="A613" s="348"/>
      <c r="B613" s="349"/>
      <c r="C613" s="352"/>
      <c r="D613" s="349"/>
      <c r="E613" s="349"/>
      <c r="F613" s="349"/>
      <c r="G613" s="349"/>
      <c r="H613" s="349"/>
      <c r="I613" s="349"/>
      <c r="J613" s="349"/>
      <c r="K613" s="349"/>
      <c r="L613" s="349"/>
      <c r="M613" s="349"/>
      <c r="N613" s="349"/>
      <c r="O613" s="349"/>
      <c r="P613" s="349"/>
      <c r="Q613" s="349"/>
      <c r="R613" s="349"/>
      <c r="S613" s="349"/>
      <c r="T613" s="349"/>
      <c r="U613" s="345"/>
      <c r="V613" s="346"/>
      <c r="W613" s="346"/>
      <c r="X613" s="346"/>
      <c r="Y613" s="346"/>
      <c r="Z613" s="346"/>
      <c r="AA613" s="346"/>
      <c r="AB613" s="350"/>
    </row>
    <row r="614" spans="1:28">
      <c r="A614" s="348"/>
      <c r="B614" s="349"/>
      <c r="C614" s="352"/>
      <c r="D614" s="349"/>
      <c r="E614" s="349"/>
      <c r="F614" s="349"/>
      <c r="G614" s="349"/>
      <c r="H614" s="349"/>
      <c r="I614" s="349"/>
      <c r="J614" s="349"/>
      <c r="K614" s="349"/>
      <c r="L614" s="349"/>
      <c r="M614" s="349"/>
      <c r="N614" s="349"/>
      <c r="O614" s="349"/>
      <c r="P614" s="349"/>
      <c r="Q614" s="349"/>
      <c r="R614" s="349"/>
      <c r="S614" s="349"/>
      <c r="T614" s="349"/>
      <c r="U614" s="345"/>
      <c r="V614" s="346"/>
      <c r="W614" s="346"/>
      <c r="X614" s="346"/>
      <c r="Y614" s="346"/>
      <c r="Z614" s="346"/>
      <c r="AA614" s="346"/>
      <c r="AB614" s="350"/>
    </row>
    <row r="615" spans="1:28">
      <c r="A615" s="348"/>
      <c r="B615" s="349"/>
      <c r="C615" s="352"/>
      <c r="D615" s="349"/>
      <c r="E615" s="349"/>
      <c r="F615" s="349"/>
      <c r="G615" s="349"/>
      <c r="H615" s="349"/>
      <c r="I615" s="349"/>
      <c r="J615" s="349"/>
      <c r="K615" s="349"/>
      <c r="L615" s="349"/>
      <c r="M615" s="349"/>
      <c r="N615" s="349"/>
      <c r="O615" s="349"/>
      <c r="P615" s="349"/>
      <c r="Q615" s="349"/>
      <c r="R615" s="349"/>
      <c r="S615" s="349"/>
      <c r="T615" s="349"/>
      <c r="U615" s="345"/>
      <c r="V615" s="346"/>
      <c r="W615" s="346"/>
      <c r="X615" s="346"/>
      <c r="Y615" s="346"/>
      <c r="Z615" s="346"/>
      <c r="AA615" s="346"/>
      <c r="AB615" s="350"/>
    </row>
    <row r="616" spans="1:28">
      <c r="A616" s="348"/>
      <c r="B616" s="349"/>
      <c r="C616" s="352"/>
      <c r="D616" s="349"/>
      <c r="E616" s="349"/>
      <c r="F616" s="349"/>
      <c r="G616" s="349"/>
      <c r="H616" s="349"/>
      <c r="I616" s="349"/>
      <c r="J616" s="349"/>
      <c r="K616" s="349"/>
      <c r="L616" s="349"/>
      <c r="M616" s="349"/>
      <c r="N616" s="349"/>
      <c r="O616" s="349"/>
      <c r="P616" s="349"/>
      <c r="Q616" s="349"/>
      <c r="R616" s="349"/>
      <c r="S616" s="349"/>
      <c r="T616" s="349"/>
      <c r="U616" s="345"/>
      <c r="V616" s="346"/>
      <c r="W616" s="346"/>
      <c r="X616" s="346"/>
      <c r="Y616" s="346"/>
      <c r="Z616" s="346"/>
      <c r="AA616" s="346"/>
      <c r="AB616" s="350"/>
    </row>
    <row r="617" spans="1:28">
      <c r="A617" s="348"/>
      <c r="B617" s="349"/>
      <c r="C617" s="352"/>
      <c r="D617" s="349"/>
      <c r="E617" s="349"/>
      <c r="F617" s="349"/>
      <c r="G617" s="349"/>
      <c r="H617" s="349"/>
      <c r="I617" s="349"/>
      <c r="J617" s="349"/>
      <c r="K617" s="349"/>
      <c r="L617" s="349"/>
      <c r="M617" s="349"/>
      <c r="N617" s="349"/>
      <c r="O617" s="349"/>
      <c r="P617" s="349"/>
      <c r="Q617" s="349"/>
      <c r="R617" s="349"/>
      <c r="S617" s="349"/>
      <c r="T617" s="349"/>
      <c r="U617" s="345"/>
      <c r="V617" s="346"/>
      <c r="W617" s="346"/>
      <c r="X617" s="346"/>
      <c r="Y617" s="346"/>
      <c r="Z617" s="346"/>
      <c r="AA617" s="346"/>
      <c r="AB617" s="350"/>
    </row>
    <row r="618" spans="1:28">
      <c r="A618" s="348"/>
      <c r="B618" s="349"/>
      <c r="C618" s="352"/>
      <c r="D618" s="349"/>
      <c r="E618" s="349"/>
      <c r="F618" s="349"/>
      <c r="G618" s="349"/>
      <c r="H618" s="349"/>
      <c r="I618" s="349"/>
      <c r="J618" s="349"/>
      <c r="K618" s="349"/>
      <c r="L618" s="349"/>
      <c r="M618" s="349"/>
      <c r="N618" s="349"/>
      <c r="O618" s="349"/>
      <c r="P618" s="349"/>
      <c r="Q618" s="349"/>
      <c r="R618" s="349"/>
      <c r="S618" s="349"/>
      <c r="T618" s="349"/>
      <c r="U618" s="345"/>
      <c r="V618" s="346"/>
      <c r="W618" s="346"/>
      <c r="X618" s="346"/>
      <c r="Y618" s="346"/>
      <c r="Z618" s="346"/>
      <c r="AA618" s="346"/>
      <c r="AB618" s="350"/>
    </row>
    <row r="619" spans="1:28">
      <c r="A619" s="348"/>
      <c r="B619" s="349"/>
      <c r="C619" s="352"/>
      <c r="D619" s="349"/>
      <c r="E619" s="349"/>
      <c r="F619" s="349"/>
      <c r="G619" s="349"/>
      <c r="H619" s="349"/>
      <c r="I619" s="349"/>
      <c r="J619" s="349"/>
      <c r="K619" s="349"/>
      <c r="L619" s="349"/>
      <c r="M619" s="349"/>
      <c r="N619" s="349"/>
      <c r="O619" s="349"/>
      <c r="P619" s="349"/>
      <c r="Q619" s="349"/>
      <c r="R619" s="349"/>
      <c r="S619" s="349"/>
      <c r="T619" s="349"/>
      <c r="U619" s="345"/>
      <c r="V619" s="346"/>
      <c r="W619" s="346"/>
      <c r="X619" s="346"/>
      <c r="Y619" s="346"/>
      <c r="Z619" s="346"/>
      <c r="AA619" s="346"/>
      <c r="AB619" s="350"/>
    </row>
    <row r="620" spans="1:28">
      <c r="A620" s="348"/>
      <c r="B620" s="349"/>
      <c r="C620" s="352"/>
      <c r="D620" s="349"/>
      <c r="E620" s="349"/>
      <c r="F620" s="349"/>
      <c r="G620" s="349"/>
      <c r="H620" s="349"/>
      <c r="I620" s="349"/>
      <c r="J620" s="349"/>
      <c r="K620" s="349"/>
      <c r="L620" s="349"/>
      <c r="M620" s="349"/>
      <c r="N620" s="349"/>
      <c r="O620" s="349"/>
      <c r="P620" s="349"/>
      <c r="Q620" s="349"/>
      <c r="R620" s="349"/>
      <c r="S620" s="349"/>
      <c r="T620" s="349"/>
      <c r="U620" s="345"/>
      <c r="V620" s="346"/>
      <c r="W620" s="346"/>
      <c r="X620" s="346"/>
      <c r="Y620" s="346"/>
      <c r="Z620" s="346"/>
      <c r="AA620" s="346"/>
      <c r="AB620" s="350"/>
    </row>
    <row r="621" spans="1:28">
      <c r="A621" s="348"/>
      <c r="B621" s="349"/>
      <c r="C621" s="352"/>
      <c r="D621" s="349"/>
      <c r="E621" s="349"/>
      <c r="F621" s="349"/>
      <c r="G621" s="349"/>
      <c r="H621" s="349"/>
      <c r="I621" s="349"/>
      <c r="J621" s="349"/>
      <c r="K621" s="349"/>
      <c r="L621" s="349"/>
      <c r="M621" s="349"/>
      <c r="N621" s="349"/>
      <c r="O621" s="349"/>
      <c r="P621" s="349"/>
      <c r="Q621" s="349"/>
      <c r="R621" s="349"/>
      <c r="S621" s="349"/>
      <c r="T621" s="349"/>
      <c r="U621" s="345"/>
      <c r="V621" s="346"/>
      <c r="W621" s="346"/>
      <c r="X621" s="346"/>
      <c r="Y621" s="346"/>
      <c r="Z621" s="346"/>
      <c r="AA621" s="346"/>
      <c r="AB621" s="350"/>
    </row>
    <row r="622" spans="1:28">
      <c r="A622" s="348"/>
      <c r="B622" s="349"/>
      <c r="C622" s="352"/>
      <c r="D622" s="349"/>
      <c r="E622" s="349"/>
      <c r="F622" s="349"/>
      <c r="G622" s="349"/>
      <c r="H622" s="349"/>
      <c r="I622" s="349"/>
      <c r="J622" s="349"/>
      <c r="K622" s="349"/>
      <c r="L622" s="349"/>
      <c r="M622" s="349"/>
      <c r="N622" s="349"/>
      <c r="O622" s="349"/>
      <c r="P622" s="349"/>
      <c r="Q622" s="349"/>
      <c r="R622" s="349"/>
      <c r="S622" s="349"/>
      <c r="T622" s="349"/>
      <c r="U622" s="345"/>
      <c r="V622" s="346"/>
      <c r="W622" s="346"/>
      <c r="X622" s="346"/>
      <c r="Y622" s="346"/>
      <c r="Z622" s="346"/>
      <c r="AA622" s="346"/>
      <c r="AB622" s="350"/>
    </row>
    <row r="623" spans="1:28">
      <c r="A623" s="348"/>
      <c r="B623" s="349"/>
      <c r="C623" s="352"/>
      <c r="D623" s="349"/>
      <c r="E623" s="349"/>
      <c r="F623" s="349"/>
      <c r="G623" s="349"/>
      <c r="H623" s="349"/>
      <c r="I623" s="349"/>
      <c r="J623" s="349"/>
      <c r="K623" s="349"/>
      <c r="L623" s="349"/>
      <c r="M623" s="349"/>
      <c r="N623" s="349"/>
      <c r="O623" s="349"/>
      <c r="P623" s="349"/>
      <c r="Q623" s="349"/>
      <c r="R623" s="349"/>
      <c r="S623" s="349"/>
      <c r="T623" s="349"/>
      <c r="U623" s="345"/>
      <c r="V623" s="346"/>
      <c r="W623" s="346"/>
      <c r="X623" s="346"/>
      <c r="Y623" s="346"/>
      <c r="Z623" s="346"/>
      <c r="AA623" s="346"/>
      <c r="AB623" s="350"/>
    </row>
    <row r="624" spans="1:28">
      <c r="A624" s="348"/>
      <c r="B624" s="349"/>
      <c r="C624" s="352"/>
      <c r="D624" s="349"/>
      <c r="E624" s="349"/>
      <c r="F624" s="349"/>
      <c r="G624" s="349"/>
      <c r="H624" s="349"/>
      <c r="I624" s="349"/>
      <c r="J624" s="349"/>
      <c r="K624" s="349"/>
      <c r="L624" s="349"/>
      <c r="M624" s="349"/>
      <c r="N624" s="349"/>
      <c r="O624" s="349"/>
      <c r="P624" s="349"/>
      <c r="Q624" s="349"/>
      <c r="R624" s="349"/>
      <c r="S624" s="349"/>
      <c r="T624" s="349"/>
      <c r="U624" s="345"/>
      <c r="V624" s="346"/>
      <c r="W624" s="346"/>
      <c r="X624" s="346"/>
      <c r="Y624" s="346"/>
      <c r="Z624" s="346"/>
      <c r="AA624" s="346"/>
      <c r="AB624" s="350"/>
    </row>
    <row r="625" spans="1:28">
      <c r="A625" s="348"/>
      <c r="B625" s="349"/>
      <c r="C625" s="352"/>
      <c r="D625" s="349"/>
      <c r="E625" s="349"/>
      <c r="F625" s="349"/>
      <c r="G625" s="349"/>
      <c r="H625" s="349"/>
      <c r="I625" s="349"/>
      <c r="J625" s="349"/>
      <c r="K625" s="349"/>
      <c r="L625" s="349"/>
      <c r="M625" s="349"/>
      <c r="N625" s="349"/>
      <c r="O625" s="349"/>
      <c r="P625" s="349"/>
      <c r="Q625" s="349"/>
      <c r="R625" s="349"/>
      <c r="S625" s="349"/>
      <c r="T625" s="349"/>
      <c r="U625" s="345"/>
      <c r="V625" s="346"/>
      <c r="W625" s="346"/>
      <c r="X625" s="346"/>
      <c r="Y625" s="346"/>
      <c r="Z625" s="346"/>
      <c r="AA625" s="346"/>
      <c r="AB625" s="350"/>
    </row>
    <row r="626" spans="1:28">
      <c r="A626" s="348"/>
      <c r="B626" s="349"/>
      <c r="C626" s="352"/>
      <c r="D626" s="349"/>
      <c r="E626" s="349"/>
      <c r="F626" s="349"/>
      <c r="G626" s="349"/>
      <c r="H626" s="349"/>
      <c r="I626" s="349"/>
      <c r="J626" s="349"/>
      <c r="K626" s="349"/>
      <c r="L626" s="349"/>
      <c r="M626" s="349"/>
      <c r="N626" s="349"/>
      <c r="O626" s="349"/>
      <c r="P626" s="349"/>
      <c r="Q626" s="349"/>
      <c r="R626" s="349"/>
      <c r="S626" s="349"/>
      <c r="T626" s="349"/>
      <c r="U626" s="345"/>
      <c r="V626" s="346"/>
      <c r="W626" s="346"/>
      <c r="X626" s="346"/>
      <c r="Y626" s="346"/>
      <c r="Z626" s="346"/>
      <c r="AA626" s="346"/>
      <c r="AB626" s="350"/>
    </row>
    <row r="627" spans="1:28">
      <c r="A627" s="348"/>
      <c r="B627" s="349"/>
      <c r="C627" s="352"/>
      <c r="D627" s="349"/>
      <c r="E627" s="349"/>
      <c r="F627" s="349"/>
      <c r="G627" s="349"/>
      <c r="H627" s="349"/>
      <c r="I627" s="349"/>
      <c r="J627" s="349"/>
      <c r="K627" s="349"/>
      <c r="L627" s="349"/>
      <c r="M627" s="349"/>
      <c r="N627" s="349"/>
      <c r="O627" s="349"/>
      <c r="P627" s="349"/>
      <c r="Q627" s="349"/>
      <c r="R627" s="349"/>
      <c r="S627" s="349"/>
      <c r="T627" s="349"/>
      <c r="U627" s="345"/>
      <c r="V627" s="346"/>
      <c r="W627" s="346"/>
      <c r="X627" s="346"/>
      <c r="Y627" s="346"/>
      <c r="Z627" s="346"/>
      <c r="AA627" s="346"/>
      <c r="AB627" s="350"/>
    </row>
    <row r="628" spans="1:28">
      <c r="A628" s="348"/>
      <c r="B628" s="349"/>
      <c r="C628" s="352"/>
      <c r="D628" s="349"/>
      <c r="E628" s="349"/>
      <c r="F628" s="349"/>
      <c r="G628" s="349"/>
      <c r="H628" s="349"/>
      <c r="I628" s="349"/>
      <c r="J628" s="349"/>
      <c r="K628" s="349"/>
      <c r="L628" s="349"/>
      <c r="M628" s="349"/>
      <c r="N628" s="349"/>
      <c r="O628" s="349"/>
      <c r="P628" s="349"/>
      <c r="Q628" s="349"/>
      <c r="R628" s="349"/>
      <c r="S628" s="349"/>
      <c r="T628" s="349"/>
      <c r="U628" s="345"/>
      <c r="V628" s="346"/>
      <c r="W628" s="346"/>
      <c r="X628" s="346"/>
      <c r="Y628" s="346"/>
      <c r="Z628" s="346"/>
      <c r="AA628" s="346"/>
      <c r="AB628" s="350"/>
    </row>
    <row r="629" spans="1:28">
      <c r="A629" s="348"/>
      <c r="B629" s="349"/>
      <c r="C629" s="352"/>
      <c r="D629" s="349"/>
      <c r="E629" s="349"/>
      <c r="F629" s="349"/>
      <c r="G629" s="349"/>
      <c r="H629" s="349"/>
      <c r="I629" s="349"/>
      <c r="J629" s="349"/>
      <c r="K629" s="349"/>
      <c r="L629" s="349"/>
      <c r="M629" s="349"/>
      <c r="N629" s="349"/>
      <c r="O629" s="349"/>
      <c r="P629" s="349"/>
      <c r="Q629" s="349"/>
      <c r="R629" s="349"/>
      <c r="S629" s="349"/>
      <c r="T629" s="349"/>
      <c r="U629" s="345"/>
      <c r="V629" s="346"/>
      <c r="W629" s="346"/>
      <c r="X629" s="346"/>
      <c r="Y629" s="346"/>
      <c r="Z629" s="346"/>
      <c r="AA629" s="346"/>
      <c r="AB629" s="350"/>
    </row>
    <row r="630" spans="1:28">
      <c r="A630" s="348"/>
      <c r="B630" s="349"/>
      <c r="C630" s="352"/>
      <c r="D630" s="349"/>
      <c r="E630" s="349"/>
      <c r="F630" s="349"/>
      <c r="G630" s="349"/>
      <c r="H630" s="349"/>
      <c r="I630" s="349"/>
      <c r="J630" s="349"/>
      <c r="K630" s="349"/>
      <c r="L630" s="349"/>
      <c r="M630" s="349"/>
      <c r="N630" s="349"/>
      <c r="O630" s="349"/>
      <c r="P630" s="349"/>
      <c r="Q630" s="349"/>
      <c r="R630" s="349"/>
      <c r="S630" s="349"/>
      <c r="T630" s="349"/>
      <c r="U630" s="345"/>
      <c r="V630" s="346"/>
      <c r="W630" s="346"/>
      <c r="X630" s="346"/>
      <c r="Y630" s="346"/>
      <c r="Z630" s="346"/>
      <c r="AA630" s="346"/>
      <c r="AB630" s="350"/>
    </row>
    <row r="631" spans="1:28">
      <c r="A631" s="348"/>
      <c r="B631" s="349"/>
      <c r="C631" s="352"/>
      <c r="D631" s="349"/>
      <c r="E631" s="349"/>
      <c r="F631" s="349"/>
      <c r="G631" s="349"/>
      <c r="H631" s="349"/>
      <c r="I631" s="349"/>
      <c r="J631" s="349"/>
      <c r="K631" s="349"/>
      <c r="L631" s="349"/>
      <c r="M631" s="349"/>
      <c r="N631" s="349"/>
      <c r="O631" s="349"/>
      <c r="P631" s="349"/>
      <c r="Q631" s="349"/>
      <c r="R631" s="349"/>
      <c r="S631" s="349"/>
      <c r="T631" s="349"/>
      <c r="U631" s="345"/>
      <c r="V631" s="346"/>
      <c r="W631" s="346"/>
      <c r="X631" s="346"/>
      <c r="Y631" s="346"/>
      <c r="Z631" s="346"/>
      <c r="AA631" s="346"/>
      <c r="AB631" s="350"/>
    </row>
    <row r="632" spans="1:28">
      <c r="A632" s="348"/>
      <c r="B632" s="349"/>
      <c r="C632" s="352"/>
      <c r="D632" s="349"/>
      <c r="E632" s="349"/>
      <c r="F632" s="349"/>
      <c r="G632" s="349"/>
      <c r="H632" s="349"/>
      <c r="I632" s="349"/>
      <c r="J632" s="349"/>
      <c r="K632" s="349"/>
      <c r="L632" s="349"/>
      <c r="M632" s="349"/>
      <c r="N632" s="349"/>
      <c r="O632" s="349"/>
      <c r="P632" s="349"/>
      <c r="Q632" s="349"/>
      <c r="R632" s="349"/>
      <c r="S632" s="349"/>
      <c r="T632" s="349"/>
      <c r="U632" s="345"/>
      <c r="V632" s="346"/>
      <c r="W632" s="346"/>
      <c r="X632" s="346"/>
      <c r="Y632" s="346"/>
      <c r="Z632" s="346"/>
      <c r="AA632" s="346"/>
      <c r="AB632" s="350"/>
    </row>
    <row r="633" spans="1:28">
      <c r="A633" s="348"/>
      <c r="B633" s="349"/>
      <c r="C633" s="352"/>
      <c r="D633" s="349"/>
      <c r="E633" s="349"/>
      <c r="F633" s="349"/>
      <c r="G633" s="349"/>
      <c r="H633" s="349"/>
      <c r="I633" s="349"/>
      <c r="J633" s="349"/>
      <c r="K633" s="349"/>
      <c r="L633" s="349"/>
      <c r="M633" s="349"/>
      <c r="N633" s="349"/>
      <c r="O633" s="349"/>
      <c r="P633" s="349"/>
      <c r="Q633" s="349"/>
      <c r="R633" s="349"/>
      <c r="S633" s="349"/>
      <c r="T633" s="349"/>
      <c r="U633" s="345"/>
      <c r="V633" s="346"/>
      <c r="W633" s="346"/>
      <c r="X633" s="346"/>
      <c r="Y633" s="346"/>
      <c r="Z633" s="346"/>
      <c r="AA633" s="346"/>
      <c r="AB633" s="350"/>
    </row>
    <row r="634" spans="1:28">
      <c r="A634" s="348"/>
      <c r="B634" s="349"/>
      <c r="C634" s="352"/>
      <c r="D634" s="349"/>
      <c r="E634" s="349"/>
      <c r="F634" s="349"/>
      <c r="G634" s="349"/>
      <c r="H634" s="349"/>
      <c r="I634" s="349"/>
      <c r="J634" s="349"/>
      <c r="K634" s="349"/>
      <c r="L634" s="349"/>
      <c r="M634" s="349"/>
      <c r="N634" s="349"/>
      <c r="O634" s="349"/>
      <c r="P634" s="349"/>
      <c r="Q634" s="349"/>
      <c r="R634" s="349"/>
      <c r="S634" s="349"/>
      <c r="T634" s="349"/>
      <c r="U634" s="345"/>
      <c r="V634" s="346"/>
      <c r="W634" s="346"/>
      <c r="X634" s="346"/>
      <c r="Y634" s="346"/>
      <c r="Z634" s="346"/>
      <c r="AA634" s="346"/>
      <c r="AB634" s="350"/>
    </row>
    <row r="635" spans="1:28">
      <c r="A635" s="348"/>
      <c r="B635" s="349"/>
      <c r="C635" s="352"/>
      <c r="D635" s="349"/>
      <c r="E635" s="349"/>
      <c r="F635" s="349"/>
      <c r="G635" s="349"/>
      <c r="H635" s="349"/>
      <c r="I635" s="349"/>
      <c r="J635" s="349"/>
      <c r="K635" s="349"/>
      <c r="L635" s="349"/>
      <c r="M635" s="349"/>
      <c r="N635" s="349"/>
      <c r="O635" s="349"/>
      <c r="P635" s="349"/>
      <c r="Q635" s="349"/>
      <c r="R635" s="349"/>
      <c r="S635" s="349"/>
      <c r="T635" s="349"/>
      <c r="U635" s="345"/>
      <c r="V635" s="346"/>
      <c r="W635" s="346"/>
      <c r="X635" s="346"/>
      <c r="Y635" s="346"/>
      <c r="Z635" s="346"/>
      <c r="AA635" s="346"/>
      <c r="AB635" s="350"/>
    </row>
    <row r="636" spans="1:28">
      <c r="A636" s="348"/>
      <c r="B636" s="349"/>
      <c r="C636" s="352"/>
      <c r="D636" s="349"/>
      <c r="E636" s="349"/>
      <c r="F636" s="349"/>
      <c r="G636" s="349"/>
      <c r="H636" s="349"/>
      <c r="I636" s="349"/>
      <c r="J636" s="349"/>
      <c r="K636" s="349"/>
      <c r="L636" s="349"/>
      <c r="M636" s="349"/>
      <c r="N636" s="349"/>
      <c r="O636" s="349"/>
      <c r="P636" s="349"/>
      <c r="Q636" s="349"/>
      <c r="R636" s="349"/>
      <c r="S636" s="349"/>
      <c r="T636" s="349"/>
      <c r="U636" s="345"/>
      <c r="V636" s="346"/>
      <c r="W636" s="346"/>
      <c r="X636" s="346"/>
      <c r="Y636" s="346"/>
      <c r="Z636" s="346"/>
      <c r="AA636" s="346"/>
      <c r="AB636" s="350"/>
    </row>
    <row r="637" spans="1:28">
      <c r="A637" s="348"/>
      <c r="B637" s="349"/>
      <c r="C637" s="352"/>
      <c r="D637" s="349"/>
      <c r="E637" s="349"/>
      <c r="F637" s="349"/>
      <c r="G637" s="349"/>
      <c r="H637" s="349"/>
      <c r="I637" s="349"/>
      <c r="J637" s="349"/>
      <c r="K637" s="349"/>
      <c r="L637" s="349"/>
      <c r="M637" s="349"/>
      <c r="N637" s="349"/>
      <c r="O637" s="349"/>
      <c r="P637" s="349"/>
      <c r="Q637" s="349"/>
      <c r="R637" s="349"/>
      <c r="S637" s="349"/>
      <c r="T637" s="349"/>
      <c r="U637" s="345"/>
      <c r="V637" s="346"/>
      <c r="W637" s="346"/>
      <c r="X637" s="346"/>
      <c r="Y637" s="346"/>
      <c r="Z637" s="346"/>
      <c r="AA637" s="346"/>
      <c r="AB637" s="350"/>
    </row>
    <row r="638" spans="1:28">
      <c r="A638" s="348"/>
      <c r="B638" s="349"/>
      <c r="C638" s="352"/>
      <c r="D638" s="349"/>
      <c r="E638" s="349"/>
      <c r="F638" s="349"/>
      <c r="G638" s="349"/>
      <c r="H638" s="349"/>
      <c r="I638" s="349"/>
      <c r="J638" s="349"/>
      <c r="K638" s="349"/>
      <c r="L638" s="349"/>
      <c r="M638" s="349"/>
      <c r="N638" s="349"/>
      <c r="O638" s="349"/>
      <c r="P638" s="349"/>
      <c r="Q638" s="349"/>
      <c r="R638" s="349"/>
      <c r="S638" s="349"/>
      <c r="T638" s="349"/>
      <c r="U638" s="345"/>
      <c r="V638" s="346"/>
      <c r="W638" s="346"/>
      <c r="X638" s="346"/>
      <c r="Y638" s="346"/>
      <c r="Z638" s="346"/>
      <c r="AA638" s="346"/>
      <c r="AB638" s="350"/>
    </row>
    <row r="639" spans="1:28">
      <c r="A639" s="348"/>
      <c r="B639" s="349"/>
      <c r="C639" s="352"/>
      <c r="D639" s="349"/>
      <c r="E639" s="349"/>
      <c r="F639" s="349"/>
      <c r="G639" s="349"/>
      <c r="H639" s="349"/>
      <c r="I639" s="349"/>
      <c r="J639" s="349"/>
      <c r="K639" s="349"/>
      <c r="L639" s="349"/>
      <c r="M639" s="349"/>
      <c r="N639" s="349"/>
      <c r="O639" s="349"/>
      <c r="P639" s="349"/>
      <c r="Q639" s="349"/>
      <c r="R639" s="349"/>
      <c r="S639" s="349"/>
      <c r="T639" s="349"/>
      <c r="U639" s="345"/>
      <c r="V639" s="346"/>
      <c r="W639" s="346"/>
      <c r="X639" s="346"/>
      <c r="Y639" s="346"/>
      <c r="Z639" s="346"/>
      <c r="AA639" s="346"/>
      <c r="AB639" s="350"/>
    </row>
    <row r="640" spans="1:28">
      <c r="A640" s="348"/>
      <c r="B640" s="349"/>
      <c r="C640" s="352"/>
      <c r="D640" s="349"/>
      <c r="E640" s="349"/>
      <c r="F640" s="349"/>
      <c r="G640" s="349"/>
      <c r="H640" s="349"/>
      <c r="I640" s="349"/>
      <c r="J640" s="349"/>
      <c r="K640" s="349"/>
      <c r="L640" s="349"/>
      <c r="M640" s="349"/>
      <c r="N640" s="349"/>
      <c r="O640" s="349"/>
      <c r="P640" s="349"/>
      <c r="Q640" s="349"/>
      <c r="R640" s="349"/>
      <c r="S640" s="349"/>
      <c r="T640" s="349"/>
      <c r="U640" s="345"/>
      <c r="V640" s="346"/>
      <c r="W640" s="346"/>
      <c r="X640" s="346"/>
      <c r="Y640" s="346"/>
      <c r="Z640" s="346"/>
      <c r="AA640" s="346"/>
      <c r="AB640" s="350"/>
    </row>
    <row r="641" spans="1:28">
      <c r="A641" s="348"/>
      <c r="B641" s="349"/>
      <c r="C641" s="352"/>
      <c r="D641" s="349"/>
      <c r="E641" s="349"/>
      <c r="F641" s="349"/>
      <c r="G641" s="349"/>
      <c r="H641" s="349"/>
      <c r="I641" s="349"/>
      <c r="J641" s="349"/>
      <c r="K641" s="349"/>
      <c r="L641" s="349"/>
      <c r="M641" s="349"/>
      <c r="N641" s="349"/>
      <c r="O641" s="349"/>
      <c r="P641" s="349"/>
      <c r="Q641" s="349"/>
      <c r="R641" s="349"/>
      <c r="S641" s="349"/>
      <c r="T641" s="349"/>
      <c r="U641" s="345"/>
      <c r="V641" s="346"/>
      <c r="W641" s="346"/>
      <c r="X641" s="346"/>
      <c r="Y641" s="346"/>
      <c r="Z641" s="346"/>
      <c r="AA641" s="346"/>
      <c r="AB641" s="350"/>
    </row>
    <row r="642" spans="1:28">
      <c r="A642" s="348"/>
      <c r="B642" s="349"/>
      <c r="C642" s="352"/>
      <c r="D642" s="349"/>
      <c r="E642" s="349"/>
      <c r="F642" s="349"/>
      <c r="G642" s="349"/>
      <c r="H642" s="349"/>
      <c r="I642" s="349"/>
      <c r="J642" s="349"/>
      <c r="K642" s="349"/>
      <c r="L642" s="349"/>
      <c r="M642" s="349"/>
      <c r="N642" s="349"/>
      <c r="O642" s="349"/>
      <c r="P642" s="349"/>
      <c r="Q642" s="349"/>
      <c r="R642" s="349"/>
      <c r="S642" s="349"/>
      <c r="T642" s="349"/>
      <c r="U642" s="345"/>
      <c r="V642" s="346"/>
      <c r="W642" s="346"/>
      <c r="X642" s="346"/>
      <c r="Y642" s="346"/>
      <c r="Z642" s="346"/>
      <c r="AA642" s="346"/>
      <c r="AB642" s="350"/>
    </row>
    <row r="643" spans="1:28">
      <c r="A643" s="348"/>
      <c r="B643" s="349"/>
      <c r="C643" s="352"/>
      <c r="D643" s="349"/>
      <c r="E643" s="349"/>
      <c r="F643" s="349"/>
      <c r="G643" s="349"/>
      <c r="H643" s="349"/>
      <c r="I643" s="349"/>
      <c r="J643" s="349"/>
      <c r="K643" s="349"/>
      <c r="L643" s="349"/>
      <c r="M643" s="349"/>
      <c r="N643" s="349"/>
      <c r="O643" s="349"/>
      <c r="P643" s="349"/>
      <c r="Q643" s="349"/>
      <c r="R643" s="349"/>
      <c r="S643" s="349"/>
      <c r="T643" s="349"/>
      <c r="U643" s="345"/>
      <c r="V643" s="346"/>
      <c r="W643" s="346"/>
      <c r="X643" s="346"/>
      <c r="Y643" s="346"/>
      <c r="Z643" s="346"/>
      <c r="AA643" s="346"/>
      <c r="AB643" s="350"/>
    </row>
    <row r="644" spans="1:28">
      <c r="A644" s="348"/>
      <c r="B644" s="349"/>
      <c r="C644" s="352"/>
      <c r="D644" s="349"/>
      <c r="E644" s="349"/>
      <c r="F644" s="349"/>
      <c r="G644" s="349"/>
      <c r="H644" s="349"/>
      <c r="I644" s="349"/>
      <c r="J644" s="349"/>
      <c r="K644" s="349"/>
      <c r="L644" s="349"/>
      <c r="M644" s="349"/>
      <c r="N644" s="349"/>
      <c r="O644" s="349"/>
      <c r="P644" s="349"/>
      <c r="Q644" s="349"/>
      <c r="R644" s="349"/>
      <c r="S644" s="349"/>
      <c r="T644" s="349"/>
      <c r="U644" s="345"/>
      <c r="V644" s="346"/>
      <c r="W644" s="346"/>
      <c r="X644" s="346"/>
      <c r="Y644" s="346"/>
      <c r="Z644" s="346"/>
      <c r="AA644" s="346"/>
      <c r="AB644" s="350"/>
    </row>
    <row r="645" spans="1:28">
      <c r="A645" s="348"/>
      <c r="B645" s="349"/>
      <c r="C645" s="352"/>
      <c r="D645" s="349"/>
      <c r="E645" s="349"/>
      <c r="F645" s="349"/>
      <c r="G645" s="349"/>
      <c r="H645" s="349"/>
      <c r="I645" s="349"/>
      <c r="J645" s="349"/>
      <c r="K645" s="349"/>
      <c r="L645" s="349"/>
      <c r="M645" s="349"/>
      <c r="N645" s="349"/>
      <c r="O645" s="349"/>
      <c r="P645" s="349"/>
      <c r="Q645" s="349"/>
      <c r="R645" s="349"/>
      <c r="S645" s="349"/>
      <c r="T645" s="349"/>
      <c r="U645" s="345"/>
      <c r="V645" s="346"/>
      <c r="W645" s="346"/>
      <c r="X645" s="346"/>
      <c r="Y645" s="346"/>
      <c r="Z645" s="346"/>
      <c r="AA645" s="346"/>
      <c r="AB645" s="350"/>
    </row>
    <row r="646" spans="1:28">
      <c r="A646" s="348"/>
      <c r="B646" s="349"/>
      <c r="C646" s="352"/>
      <c r="D646" s="349"/>
      <c r="E646" s="349"/>
      <c r="F646" s="349"/>
      <c r="G646" s="349"/>
      <c r="H646" s="349"/>
      <c r="I646" s="349"/>
      <c r="J646" s="349"/>
      <c r="K646" s="349"/>
      <c r="L646" s="349"/>
      <c r="M646" s="349"/>
      <c r="N646" s="349"/>
      <c r="O646" s="349"/>
      <c r="P646" s="349"/>
      <c r="Q646" s="349"/>
      <c r="R646" s="349"/>
      <c r="S646" s="349"/>
      <c r="T646" s="349"/>
      <c r="U646" s="345"/>
      <c r="V646" s="346"/>
      <c r="W646" s="346"/>
      <c r="X646" s="346"/>
      <c r="Y646" s="346"/>
      <c r="Z646" s="346"/>
      <c r="AA646" s="346"/>
      <c r="AB646" s="350"/>
    </row>
    <row r="647" spans="1:28">
      <c r="A647" s="348"/>
      <c r="B647" s="349"/>
      <c r="C647" s="352"/>
      <c r="D647" s="349"/>
      <c r="E647" s="349"/>
      <c r="F647" s="349"/>
      <c r="G647" s="349"/>
      <c r="H647" s="349"/>
      <c r="I647" s="349"/>
      <c r="J647" s="349"/>
      <c r="K647" s="349"/>
      <c r="L647" s="349"/>
      <c r="M647" s="349"/>
      <c r="N647" s="349"/>
      <c r="O647" s="349"/>
      <c r="P647" s="349"/>
      <c r="Q647" s="349"/>
      <c r="R647" s="349"/>
      <c r="S647" s="349"/>
      <c r="T647" s="349"/>
      <c r="U647" s="345"/>
      <c r="V647" s="346"/>
      <c r="W647" s="346"/>
      <c r="X647" s="346"/>
      <c r="Y647" s="346"/>
      <c r="Z647" s="346"/>
      <c r="AA647" s="346"/>
      <c r="AB647" s="350"/>
    </row>
    <row r="648" spans="1:28">
      <c r="A648" s="348"/>
      <c r="B648" s="349"/>
      <c r="C648" s="352"/>
      <c r="D648" s="349"/>
      <c r="E648" s="349"/>
      <c r="F648" s="349"/>
      <c r="G648" s="349"/>
      <c r="H648" s="349"/>
      <c r="I648" s="349"/>
      <c r="J648" s="349"/>
      <c r="K648" s="349"/>
      <c r="L648" s="349"/>
      <c r="M648" s="349"/>
      <c r="N648" s="349"/>
      <c r="O648" s="349"/>
      <c r="P648" s="349"/>
      <c r="Q648" s="349"/>
      <c r="R648" s="349"/>
      <c r="S648" s="349"/>
      <c r="T648" s="349"/>
      <c r="U648" s="345"/>
      <c r="V648" s="346"/>
      <c r="W648" s="346"/>
      <c r="X648" s="346"/>
      <c r="Y648" s="346"/>
      <c r="Z648" s="346"/>
      <c r="AA648" s="346"/>
      <c r="AB648" s="350"/>
    </row>
    <row r="649" spans="1:28">
      <c r="A649" s="348"/>
      <c r="B649" s="349"/>
      <c r="C649" s="352"/>
      <c r="D649" s="349"/>
      <c r="E649" s="349"/>
      <c r="F649" s="349"/>
      <c r="G649" s="349"/>
      <c r="H649" s="349"/>
      <c r="I649" s="349"/>
      <c r="J649" s="349"/>
      <c r="K649" s="349"/>
      <c r="L649" s="349"/>
      <c r="M649" s="349"/>
      <c r="N649" s="349"/>
      <c r="O649" s="349"/>
      <c r="P649" s="349"/>
      <c r="Q649" s="349"/>
      <c r="R649" s="349"/>
      <c r="S649" s="349"/>
      <c r="T649" s="349"/>
      <c r="U649" s="345"/>
      <c r="V649" s="346"/>
      <c r="W649" s="346"/>
      <c r="X649" s="346"/>
      <c r="Y649" s="346"/>
      <c r="Z649" s="346"/>
      <c r="AA649" s="346"/>
      <c r="AB649" s="350"/>
    </row>
    <row r="650" spans="1:28">
      <c r="A650" s="348"/>
      <c r="B650" s="349"/>
      <c r="C650" s="352"/>
      <c r="D650" s="349"/>
      <c r="E650" s="349"/>
      <c r="F650" s="349"/>
      <c r="G650" s="349"/>
      <c r="H650" s="349"/>
      <c r="I650" s="349"/>
      <c r="J650" s="349"/>
      <c r="K650" s="349"/>
      <c r="L650" s="349"/>
      <c r="M650" s="349"/>
      <c r="N650" s="349"/>
      <c r="O650" s="349"/>
      <c r="P650" s="349"/>
      <c r="Q650" s="349"/>
      <c r="R650" s="349"/>
      <c r="S650" s="349"/>
      <c r="T650" s="349"/>
      <c r="U650" s="345"/>
      <c r="V650" s="346"/>
      <c r="W650" s="346"/>
      <c r="X650" s="346"/>
      <c r="Y650" s="346"/>
      <c r="Z650" s="346"/>
      <c r="AA650" s="346"/>
      <c r="AB650" s="350"/>
    </row>
    <row r="651" spans="1:28">
      <c r="A651" s="348"/>
      <c r="B651" s="349"/>
      <c r="C651" s="352"/>
      <c r="D651" s="349"/>
      <c r="E651" s="349"/>
      <c r="F651" s="349"/>
      <c r="G651" s="349"/>
      <c r="H651" s="349"/>
      <c r="I651" s="349"/>
      <c r="J651" s="349"/>
      <c r="K651" s="349"/>
      <c r="L651" s="349"/>
      <c r="M651" s="349"/>
      <c r="N651" s="349"/>
      <c r="O651" s="349"/>
      <c r="P651" s="349"/>
      <c r="Q651" s="349"/>
      <c r="R651" s="349"/>
      <c r="S651" s="349"/>
      <c r="T651" s="349"/>
      <c r="U651" s="345"/>
      <c r="V651" s="346"/>
      <c r="W651" s="346"/>
      <c r="X651" s="346"/>
      <c r="Y651" s="346"/>
      <c r="Z651" s="346"/>
      <c r="AA651" s="346"/>
      <c r="AB651" s="350"/>
    </row>
    <row r="652" spans="1:28">
      <c r="A652" s="348"/>
      <c r="B652" s="349"/>
      <c r="C652" s="352"/>
      <c r="D652" s="349"/>
      <c r="E652" s="349"/>
      <c r="F652" s="349"/>
      <c r="G652" s="349"/>
      <c r="H652" s="349"/>
      <c r="I652" s="349"/>
      <c r="J652" s="349"/>
      <c r="K652" s="349"/>
      <c r="L652" s="349"/>
      <c r="M652" s="349"/>
      <c r="N652" s="349"/>
      <c r="O652" s="349"/>
      <c r="P652" s="349"/>
      <c r="Q652" s="349"/>
      <c r="R652" s="349"/>
      <c r="S652" s="349"/>
      <c r="T652" s="349"/>
      <c r="U652" s="345"/>
      <c r="V652" s="346"/>
      <c r="W652" s="346"/>
      <c r="X652" s="346"/>
      <c r="Y652" s="346"/>
      <c r="Z652" s="346"/>
      <c r="AA652" s="346"/>
      <c r="AB652" s="350"/>
    </row>
    <row r="653" spans="1:28">
      <c r="A653" s="348"/>
      <c r="B653" s="349"/>
      <c r="C653" s="352"/>
      <c r="D653" s="349"/>
      <c r="E653" s="349"/>
      <c r="F653" s="349"/>
      <c r="G653" s="349"/>
      <c r="H653" s="349"/>
      <c r="I653" s="349"/>
      <c r="J653" s="349"/>
      <c r="K653" s="349"/>
      <c r="L653" s="349"/>
      <c r="M653" s="349"/>
      <c r="N653" s="349"/>
      <c r="O653" s="349"/>
      <c r="P653" s="349"/>
      <c r="Q653" s="349"/>
      <c r="R653" s="349"/>
      <c r="S653" s="349"/>
      <c r="T653" s="349"/>
      <c r="U653" s="345"/>
      <c r="V653" s="346"/>
      <c r="W653" s="346"/>
      <c r="X653" s="346"/>
      <c r="Y653" s="346"/>
      <c r="Z653" s="346"/>
      <c r="AA653" s="346"/>
      <c r="AB653" s="350"/>
    </row>
    <row r="654" spans="1:28">
      <c r="A654" s="348"/>
      <c r="B654" s="349"/>
      <c r="C654" s="352"/>
      <c r="D654" s="349"/>
      <c r="E654" s="349"/>
      <c r="F654" s="349"/>
      <c r="G654" s="349"/>
      <c r="H654" s="349"/>
      <c r="I654" s="349"/>
      <c r="J654" s="349"/>
      <c r="K654" s="349"/>
      <c r="L654" s="349"/>
      <c r="M654" s="349"/>
      <c r="N654" s="349"/>
      <c r="O654" s="349"/>
      <c r="P654" s="349"/>
      <c r="Q654" s="349"/>
      <c r="R654" s="349"/>
      <c r="S654" s="349"/>
      <c r="T654" s="349"/>
      <c r="U654" s="345"/>
      <c r="V654" s="346"/>
      <c r="W654" s="346"/>
      <c r="X654" s="346"/>
      <c r="Y654" s="346"/>
      <c r="Z654" s="346"/>
      <c r="AA654" s="346"/>
      <c r="AB654" s="350"/>
    </row>
    <row r="655" spans="1:28">
      <c r="A655" s="348"/>
      <c r="B655" s="349"/>
      <c r="C655" s="352"/>
      <c r="D655" s="349"/>
      <c r="E655" s="349"/>
      <c r="F655" s="349"/>
      <c r="G655" s="349"/>
      <c r="H655" s="349"/>
      <c r="I655" s="349"/>
      <c r="J655" s="349"/>
      <c r="K655" s="349"/>
      <c r="L655" s="349"/>
      <c r="M655" s="349"/>
      <c r="N655" s="349"/>
      <c r="O655" s="349"/>
      <c r="P655" s="349"/>
      <c r="Q655" s="349"/>
      <c r="R655" s="349"/>
      <c r="S655" s="349"/>
      <c r="T655" s="349"/>
      <c r="U655" s="345"/>
      <c r="V655" s="346"/>
      <c r="W655" s="346"/>
      <c r="X655" s="346"/>
      <c r="Y655" s="346"/>
      <c r="Z655" s="346"/>
      <c r="AA655" s="346"/>
      <c r="AB655" s="350"/>
    </row>
    <row r="656" spans="1:28">
      <c r="A656" s="348"/>
      <c r="B656" s="349"/>
      <c r="C656" s="352"/>
      <c r="D656" s="349"/>
      <c r="E656" s="349"/>
      <c r="F656" s="349"/>
      <c r="G656" s="349"/>
      <c r="H656" s="349"/>
      <c r="I656" s="349"/>
      <c r="J656" s="349"/>
      <c r="K656" s="349"/>
      <c r="L656" s="349"/>
      <c r="M656" s="349"/>
      <c r="N656" s="349"/>
      <c r="O656" s="349"/>
      <c r="P656" s="349"/>
      <c r="Q656" s="349"/>
      <c r="R656" s="349"/>
      <c r="S656" s="349"/>
      <c r="T656" s="349"/>
      <c r="U656" s="345"/>
      <c r="V656" s="346"/>
      <c r="W656" s="346"/>
      <c r="X656" s="346"/>
      <c r="Y656" s="346"/>
      <c r="Z656" s="346"/>
      <c r="AA656" s="346"/>
      <c r="AB656" s="350"/>
    </row>
    <row r="657" spans="1:28">
      <c r="A657" s="348"/>
      <c r="B657" s="349"/>
      <c r="C657" s="352"/>
      <c r="D657" s="349"/>
      <c r="E657" s="349"/>
      <c r="F657" s="349"/>
      <c r="G657" s="349"/>
      <c r="H657" s="349"/>
      <c r="I657" s="349"/>
      <c r="J657" s="349"/>
      <c r="K657" s="349"/>
      <c r="L657" s="349"/>
      <c r="M657" s="349"/>
      <c r="N657" s="349"/>
      <c r="O657" s="349"/>
      <c r="P657" s="349"/>
      <c r="Q657" s="349"/>
      <c r="R657" s="349"/>
      <c r="S657" s="349"/>
      <c r="T657" s="349"/>
      <c r="U657" s="345"/>
      <c r="V657" s="346"/>
      <c r="W657" s="346"/>
      <c r="X657" s="346"/>
      <c r="Y657" s="346"/>
      <c r="Z657" s="346"/>
      <c r="AA657" s="346"/>
      <c r="AB657" s="350"/>
    </row>
    <row r="658" spans="1:28">
      <c r="A658" s="348"/>
      <c r="B658" s="349"/>
      <c r="C658" s="352"/>
      <c r="D658" s="349"/>
      <c r="E658" s="349"/>
      <c r="F658" s="349"/>
      <c r="G658" s="349"/>
      <c r="H658" s="349"/>
      <c r="I658" s="349"/>
      <c r="J658" s="349"/>
      <c r="K658" s="349"/>
      <c r="L658" s="349"/>
      <c r="M658" s="349"/>
      <c r="N658" s="349"/>
      <c r="O658" s="349"/>
      <c r="P658" s="349"/>
      <c r="Q658" s="349"/>
      <c r="R658" s="349"/>
      <c r="S658" s="349"/>
      <c r="T658" s="349"/>
      <c r="U658" s="345"/>
      <c r="V658" s="346"/>
      <c r="W658" s="346"/>
      <c r="X658" s="346"/>
      <c r="Y658" s="346"/>
      <c r="Z658" s="346"/>
      <c r="AA658" s="346"/>
      <c r="AB658" s="350"/>
    </row>
    <row r="659" spans="1:28">
      <c r="A659" s="348"/>
      <c r="B659" s="349"/>
      <c r="C659" s="352"/>
      <c r="D659" s="349"/>
      <c r="E659" s="349"/>
      <c r="F659" s="349"/>
      <c r="G659" s="349"/>
      <c r="H659" s="349"/>
      <c r="I659" s="349"/>
      <c r="J659" s="349"/>
      <c r="K659" s="349"/>
      <c r="L659" s="349"/>
      <c r="M659" s="349"/>
      <c r="N659" s="349"/>
      <c r="O659" s="349"/>
      <c r="P659" s="349"/>
      <c r="Q659" s="349"/>
      <c r="R659" s="349"/>
      <c r="S659" s="349"/>
      <c r="T659" s="349"/>
      <c r="U659" s="345"/>
      <c r="V659" s="346"/>
      <c r="W659" s="346"/>
      <c r="X659" s="346"/>
      <c r="Y659" s="346"/>
      <c r="Z659" s="346"/>
      <c r="AA659" s="346"/>
      <c r="AB659" s="350"/>
    </row>
    <row r="660" spans="1:28">
      <c r="A660" s="348"/>
      <c r="B660" s="349"/>
      <c r="C660" s="352"/>
      <c r="D660" s="349"/>
      <c r="E660" s="349"/>
      <c r="F660" s="349"/>
      <c r="G660" s="349"/>
      <c r="H660" s="349"/>
      <c r="I660" s="349"/>
      <c r="J660" s="349"/>
      <c r="K660" s="349"/>
      <c r="L660" s="349"/>
      <c r="M660" s="349"/>
      <c r="N660" s="349"/>
      <c r="O660" s="349"/>
      <c r="P660" s="349"/>
      <c r="Q660" s="349"/>
      <c r="R660" s="349"/>
      <c r="S660" s="349"/>
      <c r="T660" s="349"/>
      <c r="U660" s="345"/>
      <c r="V660" s="346"/>
      <c r="W660" s="346"/>
      <c r="X660" s="346"/>
      <c r="Y660" s="346"/>
      <c r="Z660" s="346"/>
      <c r="AA660" s="346"/>
      <c r="AB660" s="350"/>
    </row>
    <row r="661" spans="1:28">
      <c r="A661" s="348"/>
      <c r="B661" s="349"/>
      <c r="C661" s="352"/>
      <c r="D661" s="349"/>
      <c r="E661" s="349"/>
      <c r="F661" s="349"/>
      <c r="G661" s="349"/>
      <c r="H661" s="349"/>
      <c r="I661" s="349"/>
      <c r="J661" s="349"/>
      <c r="K661" s="349"/>
      <c r="L661" s="349"/>
      <c r="M661" s="349"/>
      <c r="N661" s="349"/>
      <c r="O661" s="349"/>
      <c r="P661" s="349"/>
      <c r="Q661" s="349"/>
      <c r="R661" s="349"/>
      <c r="S661" s="349"/>
      <c r="T661" s="349"/>
      <c r="U661" s="345"/>
      <c r="V661" s="346"/>
      <c r="W661" s="346"/>
      <c r="X661" s="346"/>
      <c r="Y661" s="346"/>
      <c r="Z661" s="346"/>
      <c r="AA661" s="346"/>
      <c r="AB661" s="350"/>
    </row>
    <row r="662" spans="1:28">
      <c r="A662" s="348"/>
      <c r="B662" s="349"/>
      <c r="C662" s="352"/>
      <c r="D662" s="349"/>
      <c r="E662" s="349"/>
      <c r="F662" s="349"/>
      <c r="G662" s="349"/>
      <c r="H662" s="349"/>
      <c r="I662" s="349"/>
      <c r="J662" s="349"/>
      <c r="K662" s="349"/>
      <c r="L662" s="349"/>
      <c r="M662" s="349"/>
      <c r="N662" s="349"/>
      <c r="O662" s="349"/>
      <c r="P662" s="349"/>
      <c r="Q662" s="349"/>
      <c r="R662" s="349"/>
      <c r="S662" s="349"/>
      <c r="T662" s="349"/>
      <c r="U662" s="345"/>
      <c r="V662" s="346"/>
      <c r="W662" s="346"/>
      <c r="X662" s="346"/>
      <c r="Y662" s="346"/>
      <c r="Z662" s="346"/>
      <c r="AA662" s="346"/>
      <c r="AB662" s="350"/>
    </row>
    <row r="663" spans="1:28">
      <c r="A663" s="348"/>
      <c r="B663" s="349"/>
      <c r="C663" s="352"/>
      <c r="D663" s="349"/>
      <c r="E663" s="349"/>
      <c r="F663" s="349"/>
      <c r="G663" s="349"/>
      <c r="H663" s="349"/>
      <c r="I663" s="349"/>
      <c r="J663" s="349"/>
      <c r="K663" s="349"/>
      <c r="L663" s="349"/>
      <c r="M663" s="349"/>
      <c r="N663" s="349"/>
      <c r="O663" s="349"/>
      <c r="P663" s="349"/>
      <c r="Q663" s="349"/>
      <c r="R663" s="349"/>
      <c r="S663" s="349"/>
      <c r="T663" s="349"/>
      <c r="U663" s="345"/>
      <c r="V663" s="346"/>
      <c r="W663" s="346"/>
      <c r="X663" s="346"/>
      <c r="Y663" s="346"/>
      <c r="Z663" s="346"/>
      <c r="AA663" s="346"/>
      <c r="AB663" s="350"/>
    </row>
    <row r="664" spans="1:28">
      <c r="A664" s="348"/>
      <c r="B664" s="349"/>
      <c r="C664" s="352"/>
      <c r="D664" s="349"/>
      <c r="E664" s="349"/>
      <c r="F664" s="349"/>
      <c r="G664" s="349"/>
      <c r="H664" s="349"/>
      <c r="I664" s="349"/>
      <c r="J664" s="349"/>
      <c r="K664" s="349"/>
      <c r="L664" s="349"/>
      <c r="M664" s="349"/>
      <c r="N664" s="349"/>
      <c r="O664" s="349"/>
      <c r="P664" s="349"/>
      <c r="Q664" s="349"/>
      <c r="R664" s="349"/>
      <c r="S664" s="349"/>
      <c r="T664" s="349"/>
      <c r="U664" s="345"/>
      <c r="V664" s="346"/>
      <c r="W664" s="346"/>
      <c r="X664" s="346"/>
      <c r="Y664" s="346"/>
      <c r="Z664" s="346"/>
      <c r="AA664" s="346"/>
      <c r="AB664" s="350"/>
    </row>
    <row r="665" spans="1:28">
      <c r="A665" s="348"/>
      <c r="B665" s="349"/>
      <c r="C665" s="352"/>
      <c r="D665" s="349"/>
      <c r="E665" s="349"/>
      <c r="F665" s="349"/>
      <c r="G665" s="349"/>
      <c r="H665" s="349"/>
      <c r="I665" s="349"/>
      <c r="J665" s="349"/>
      <c r="K665" s="349"/>
      <c r="L665" s="349"/>
      <c r="M665" s="349"/>
      <c r="N665" s="349"/>
      <c r="O665" s="349"/>
      <c r="P665" s="349"/>
      <c r="Q665" s="349"/>
      <c r="R665" s="349"/>
      <c r="S665" s="349"/>
      <c r="T665" s="349"/>
      <c r="U665" s="345"/>
      <c r="V665" s="346"/>
      <c r="W665" s="346"/>
      <c r="X665" s="346"/>
      <c r="Y665" s="346"/>
      <c r="Z665" s="346"/>
      <c r="AA665" s="346"/>
      <c r="AB665" s="350"/>
    </row>
    <row r="666" spans="1:28">
      <c r="A666" s="348"/>
      <c r="B666" s="349"/>
      <c r="C666" s="352"/>
      <c r="D666" s="349"/>
      <c r="E666" s="349"/>
      <c r="F666" s="349"/>
      <c r="G666" s="349"/>
      <c r="H666" s="349"/>
      <c r="I666" s="349"/>
      <c r="J666" s="349"/>
      <c r="K666" s="349"/>
      <c r="L666" s="349"/>
      <c r="M666" s="349"/>
      <c r="N666" s="349"/>
      <c r="O666" s="349"/>
      <c r="P666" s="349"/>
      <c r="Q666" s="349"/>
      <c r="R666" s="349"/>
      <c r="S666" s="349"/>
      <c r="T666" s="349"/>
      <c r="U666" s="345"/>
      <c r="V666" s="346"/>
      <c r="W666" s="346"/>
      <c r="X666" s="346"/>
      <c r="Y666" s="346"/>
      <c r="Z666" s="346"/>
      <c r="AA666" s="346"/>
      <c r="AB666" s="350"/>
    </row>
    <row r="667" spans="1:28">
      <c r="A667" s="348"/>
      <c r="B667" s="349"/>
      <c r="C667" s="352"/>
      <c r="D667" s="349"/>
      <c r="E667" s="349"/>
      <c r="F667" s="349"/>
      <c r="G667" s="349"/>
      <c r="H667" s="349"/>
      <c r="I667" s="349"/>
      <c r="J667" s="349"/>
      <c r="K667" s="349"/>
      <c r="L667" s="349"/>
      <c r="M667" s="349"/>
      <c r="N667" s="349"/>
      <c r="O667" s="349"/>
      <c r="P667" s="349"/>
      <c r="Q667" s="349"/>
      <c r="R667" s="349"/>
      <c r="S667" s="349"/>
      <c r="T667" s="349"/>
      <c r="U667" s="345"/>
      <c r="V667" s="346"/>
      <c r="W667" s="346"/>
      <c r="X667" s="346"/>
      <c r="Y667" s="346"/>
      <c r="Z667" s="346"/>
      <c r="AA667" s="346"/>
      <c r="AB667" s="350"/>
    </row>
    <row r="668" spans="1:28">
      <c r="A668" s="348"/>
      <c r="B668" s="349"/>
      <c r="C668" s="352"/>
      <c r="D668" s="349"/>
      <c r="E668" s="349"/>
      <c r="F668" s="349"/>
      <c r="G668" s="349"/>
      <c r="H668" s="349"/>
      <c r="I668" s="349"/>
      <c r="J668" s="349"/>
      <c r="K668" s="349"/>
      <c r="L668" s="349"/>
      <c r="M668" s="349"/>
      <c r="N668" s="349"/>
      <c r="O668" s="349"/>
      <c r="P668" s="349"/>
      <c r="Q668" s="349"/>
      <c r="R668" s="349"/>
      <c r="S668" s="349"/>
      <c r="T668" s="349"/>
      <c r="U668" s="345"/>
      <c r="V668" s="346"/>
      <c r="W668" s="346"/>
      <c r="X668" s="346"/>
      <c r="Y668" s="346"/>
      <c r="Z668" s="346"/>
      <c r="AA668" s="346"/>
      <c r="AB668" s="350"/>
    </row>
    <row r="669" spans="1:28">
      <c r="A669" s="348"/>
      <c r="B669" s="349"/>
      <c r="C669" s="352"/>
      <c r="D669" s="349"/>
      <c r="E669" s="349"/>
      <c r="F669" s="349"/>
      <c r="G669" s="349"/>
      <c r="H669" s="349"/>
      <c r="I669" s="349"/>
      <c r="J669" s="349"/>
      <c r="K669" s="349"/>
      <c r="L669" s="349"/>
      <c r="M669" s="349"/>
      <c r="N669" s="349"/>
      <c r="O669" s="349"/>
      <c r="P669" s="349"/>
      <c r="Q669" s="349"/>
      <c r="R669" s="349"/>
      <c r="S669" s="349"/>
      <c r="T669" s="349"/>
      <c r="U669" s="345"/>
      <c r="V669" s="346"/>
      <c r="W669" s="346"/>
      <c r="X669" s="346"/>
      <c r="Y669" s="346"/>
      <c r="Z669" s="346"/>
      <c r="AA669" s="346"/>
      <c r="AB669" s="350"/>
    </row>
    <row r="670" spans="1:28">
      <c r="A670" s="348"/>
      <c r="B670" s="349"/>
      <c r="C670" s="352"/>
      <c r="D670" s="349"/>
      <c r="E670" s="349"/>
      <c r="F670" s="349"/>
      <c r="G670" s="349"/>
      <c r="H670" s="349"/>
      <c r="I670" s="349"/>
      <c r="J670" s="349"/>
      <c r="K670" s="349"/>
      <c r="L670" s="349"/>
      <c r="M670" s="349"/>
      <c r="N670" s="349"/>
      <c r="O670" s="349"/>
      <c r="P670" s="349"/>
      <c r="Q670" s="349"/>
      <c r="R670" s="349"/>
      <c r="S670" s="349"/>
      <c r="T670" s="349"/>
      <c r="U670" s="345"/>
      <c r="V670" s="346"/>
      <c r="W670" s="346"/>
      <c r="X670" s="346"/>
      <c r="Y670" s="346"/>
      <c r="Z670" s="346"/>
      <c r="AA670" s="346"/>
      <c r="AB670" s="350"/>
    </row>
    <row r="671" spans="1:28">
      <c r="A671" s="348"/>
      <c r="B671" s="349"/>
      <c r="C671" s="352"/>
      <c r="D671" s="349"/>
      <c r="E671" s="349"/>
      <c r="F671" s="349"/>
      <c r="G671" s="349"/>
      <c r="H671" s="349"/>
      <c r="I671" s="349"/>
      <c r="J671" s="349"/>
      <c r="K671" s="349"/>
      <c r="L671" s="349"/>
      <c r="M671" s="349"/>
      <c r="N671" s="349"/>
      <c r="O671" s="349"/>
      <c r="P671" s="349"/>
      <c r="Q671" s="349"/>
      <c r="R671" s="349"/>
      <c r="S671" s="349"/>
      <c r="T671" s="349"/>
      <c r="U671" s="345"/>
      <c r="V671" s="346"/>
      <c r="W671" s="346"/>
      <c r="X671" s="346"/>
      <c r="Y671" s="346"/>
      <c r="Z671" s="346"/>
      <c r="AA671" s="346"/>
      <c r="AB671" s="350"/>
    </row>
    <row r="672" spans="1:28">
      <c r="A672" s="348"/>
      <c r="B672" s="349"/>
      <c r="C672" s="352"/>
      <c r="D672" s="349"/>
      <c r="E672" s="349"/>
      <c r="F672" s="349"/>
      <c r="G672" s="349"/>
      <c r="H672" s="349"/>
      <c r="I672" s="349"/>
      <c r="J672" s="349"/>
      <c r="K672" s="349"/>
      <c r="L672" s="349"/>
      <c r="M672" s="349"/>
      <c r="N672" s="349"/>
      <c r="O672" s="349"/>
      <c r="P672" s="349"/>
      <c r="Q672" s="349"/>
      <c r="R672" s="349"/>
      <c r="S672" s="349"/>
      <c r="T672" s="349"/>
      <c r="U672" s="345"/>
      <c r="V672" s="346"/>
      <c r="W672" s="346"/>
      <c r="X672" s="346"/>
      <c r="Y672" s="346"/>
      <c r="Z672" s="346"/>
      <c r="AA672" s="346"/>
      <c r="AB672" s="350"/>
    </row>
    <row r="673" spans="1:28">
      <c r="A673" s="348"/>
      <c r="B673" s="349"/>
      <c r="C673" s="352"/>
      <c r="D673" s="349"/>
      <c r="E673" s="349"/>
      <c r="F673" s="349"/>
      <c r="G673" s="349"/>
      <c r="H673" s="349"/>
      <c r="I673" s="349"/>
      <c r="J673" s="349"/>
      <c r="K673" s="349"/>
      <c r="L673" s="349"/>
      <c r="M673" s="349"/>
      <c r="N673" s="349"/>
      <c r="O673" s="349"/>
      <c r="P673" s="349"/>
      <c r="Q673" s="349"/>
      <c r="R673" s="349"/>
      <c r="S673" s="349"/>
      <c r="T673" s="349"/>
      <c r="U673" s="345"/>
      <c r="V673" s="346"/>
      <c r="W673" s="346"/>
      <c r="X673" s="346"/>
      <c r="Y673" s="346"/>
      <c r="Z673" s="346"/>
      <c r="AA673" s="346"/>
      <c r="AB673" s="350"/>
    </row>
    <row r="674" spans="1:28">
      <c r="A674" s="348"/>
      <c r="B674" s="349"/>
      <c r="C674" s="352"/>
      <c r="D674" s="349"/>
      <c r="E674" s="349"/>
      <c r="F674" s="349"/>
      <c r="G674" s="349"/>
      <c r="H674" s="349"/>
      <c r="I674" s="349"/>
      <c r="J674" s="349"/>
      <c r="K674" s="349"/>
      <c r="L674" s="349"/>
      <c r="M674" s="349"/>
      <c r="N674" s="349"/>
      <c r="O674" s="349"/>
      <c r="P674" s="349"/>
      <c r="Q674" s="349"/>
      <c r="R674" s="349"/>
      <c r="S674" s="349"/>
      <c r="T674" s="349"/>
      <c r="U674" s="345"/>
      <c r="V674" s="346"/>
      <c r="W674" s="346"/>
      <c r="X674" s="346"/>
      <c r="Y674" s="346"/>
      <c r="Z674" s="346"/>
      <c r="AA674" s="346"/>
      <c r="AB674" s="350"/>
    </row>
    <row r="675" spans="1:28">
      <c r="A675" s="348"/>
      <c r="B675" s="349"/>
      <c r="C675" s="352"/>
      <c r="D675" s="349"/>
      <c r="E675" s="349"/>
      <c r="F675" s="349"/>
      <c r="G675" s="349"/>
      <c r="H675" s="349"/>
      <c r="I675" s="349"/>
      <c r="J675" s="349"/>
      <c r="K675" s="349"/>
      <c r="L675" s="349"/>
      <c r="M675" s="349"/>
      <c r="N675" s="349"/>
      <c r="O675" s="349"/>
      <c r="P675" s="349"/>
      <c r="Q675" s="349"/>
      <c r="R675" s="349"/>
      <c r="S675" s="349"/>
      <c r="T675" s="349"/>
      <c r="U675" s="345"/>
      <c r="V675" s="346"/>
      <c r="W675" s="346"/>
      <c r="X675" s="346"/>
      <c r="Y675" s="346"/>
      <c r="Z675" s="346"/>
      <c r="AA675" s="346"/>
      <c r="AB675" s="350"/>
    </row>
    <row r="676" spans="1:28">
      <c r="A676" s="348"/>
      <c r="B676" s="349"/>
      <c r="C676" s="352"/>
      <c r="D676" s="349"/>
      <c r="E676" s="349"/>
      <c r="F676" s="349"/>
      <c r="G676" s="349"/>
      <c r="H676" s="349"/>
      <c r="I676" s="349"/>
      <c r="J676" s="349"/>
      <c r="K676" s="349"/>
      <c r="L676" s="349"/>
      <c r="M676" s="349"/>
      <c r="N676" s="349"/>
      <c r="O676" s="349"/>
      <c r="P676" s="349"/>
      <c r="Q676" s="349"/>
      <c r="R676" s="349"/>
      <c r="S676" s="349"/>
      <c r="T676" s="349"/>
      <c r="U676" s="345"/>
      <c r="V676" s="346"/>
      <c r="W676" s="346"/>
      <c r="X676" s="346"/>
      <c r="Y676" s="346"/>
      <c r="Z676" s="346"/>
      <c r="AA676" s="346"/>
      <c r="AB676" s="350"/>
    </row>
    <row r="677" spans="1:28">
      <c r="A677" s="348"/>
      <c r="B677" s="349"/>
      <c r="C677" s="352"/>
      <c r="D677" s="349"/>
      <c r="E677" s="349"/>
      <c r="F677" s="349"/>
      <c r="G677" s="349"/>
      <c r="H677" s="349"/>
      <c r="I677" s="349"/>
      <c r="J677" s="349"/>
      <c r="K677" s="349"/>
      <c r="L677" s="349"/>
      <c r="M677" s="349"/>
      <c r="N677" s="349"/>
      <c r="O677" s="349"/>
      <c r="P677" s="349"/>
      <c r="Q677" s="349"/>
      <c r="R677" s="349"/>
      <c r="S677" s="349"/>
      <c r="T677" s="349"/>
      <c r="U677" s="345"/>
      <c r="V677" s="346"/>
      <c r="W677" s="346"/>
      <c r="X677" s="346"/>
      <c r="Y677" s="346"/>
      <c r="Z677" s="346"/>
      <c r="AA677" s="346"/>
      <c r="AB677" s="350"/>
    </row>
    <row r="678" spans="1:28">
      <c r="A678" s="348"/>
      <c r="B678" s="349"/>
      <c r="C678" s="352"/>
      <c r="D678" s="349"/>
      <c r="E678" s="349"/>
      <c r="F678" s="349"/>
      <c r="G678" s="349"/>
      <c r="H678" s="349"/>
      <c r="I678" s="349"/>
      <c r="J678" s="349"/>
      <c r="K678" s="349"/>
      <c r="L678" s="349"/>
      <c r="M678" s="349"/>
      <c r="N678" s="349"/>
      <c r="O678" s="349"/>
      <c r="P678" s="349"/>
      <c r="Q678" s="349"/>
      <c r="R678" s="349"/>
      <c r="S678" s="349"/>
      <c r="T678" s="349"/>
      <c r="U678" s="345"/>
      <c r="V678" s="346"/>
      <c r="W678" s="346"/>
      <c r="X678" s="346"/>
      <c r="Y678" s="346"/>
      <c r="Z678" s="346"/>
      <c r="AA678" s="346"/>
      <c r="AB678" s="350"/>
    </row>
    <row r="679" spans="1:28">
      <c r="A679" s="348"/>
      <c r="B679" s="349"/>
      <c r="C679" s="352"/>
      <c r="D679" s="349"/>
      <c r="E679" s="349"/>
      <c r="F679" s="349"/>
      <c r="G679" s="349"/>
      <c r="H679" s="349"/>
      <c r="I679" s="349"/>
      <c r="J679" s="349"/>
      <c r="K679" s="349"/>
      <c r="L679" s="349"/>
      <c r="M679" s="349"/>
      <c r="N679" s="349"/>
      <c r="O679" s="349"/>
      <c r="P679" s="349"/>
      <c r="Q679" s="349"/>
      <c r="R679" s="349"/>
      <c r="S679" s="349"/>
      <c r="T679" s="349"/>
      <c r="U679" s="345"/>
      <c r="V679" s="346"/>
      <c r="W679" s="346"/>
      <c r="X679" s="346"/>
      <c r="Y679" s="346"/>
      <c r="Z679" s="346"/>
      <c r="AA679" s="346"/>
      <c r="AB679" s="350"/>
    </row>
    <row r="680" spans="1:28">
      <c r="A680" s="348"/>
      <c r="B680" s="349"/>
      <c r="C680" s="352"/>
      <c r="D680" s="349"/>
      <c r="E680" s="349"/>
      <c r="F680" s="349"/>
      <c r="G680" s="349"/>
      <c r="H680" s="349"/>
      <c r="I680" s="349"/>
      <c r="J680" s="349"/>
      <c r="K680" s="349"/>
      <c r="L680" s="349"/>
      <c r="M680" s="349"/>
      <c r="N680" s="349"/>
      <c r="O680" s="349"/>
      <c r="P680" s="349"/>
      <c r="Q680" s="349"/>
      <c r="R680" s="349"/>
      <c r="S680" s="349"/>
      <c r="T680" s="349"/>
      <c r="U680" s="345"/>
      <c r="V680" s="346"/>
      <c r="W680" s="346"/>
      <c r="X680" s="346"/>
      <c r="Y680" s="346"/>
      <c r="Z680" s="346"/>
      <c r="AA680" s="346"/>
      <c r="AB680" s="350"/>
    </row>
    <row r="681" spans="1:28">
      <c r="A681" s="348"/>
      <c r="B681" s="349"/>
      <c r="C681" s="352"/>
      <c r="D681" s="349"/>
      <c r="E681" s="349"/>
      <c r="F681" s="349"/>
      <c r="G681" s="349"/>
      <c r="H681" s="349"/>
      <c r="I681" s="349"/>
      <c r="J681" s="349"/>
      <c r="K681" s="349"/>
      <c r="L681" s="349"/>
      <c r="M681" s="349"/>
      <c r="N681" s="349"/>
      <c r="O681" s="349"/>
      <c r="P681" s="349"/>
      <c r="Q681" s="349"/>
      <c r="R681" s="349"/>
      <c r="S681" s="349"/>
      <c r="T681" s="349"/>
      <c r="U681" s="345"/>
      <c r="V681" s="346"/>
      <c r="W681" s="346"/>
      <c r="X681" s="346"/>
      <c r="Y681" s="346"/>
      <c r="Z681" s="346"/>
      <c r="AA681" s="346"/>
      <c r="AB681" s="350"/>
    </row>
    <row r="682" spans="1:28">
      <c r="A682" s="348"/>
      <c r="B682" s="349"/>
      <c r="C682" s="352"/>
      <c r="D682" s="349"/>
      <c r="E682" s="349"/>
      <c r="F682" s="349"/>
      <c r="G682" s="349"/>
      <c r="H682" s="349"/>
      <c r="I682" s="349"/>
      <c r="J682" s="349"/>
      <c r="K682" s="349"/>
      <c r="L682" s="349"/>
      <c r="M682" s="349"/>
      <c r="N682" s="349"/>
      <c r="O682" s="349"/>
      <c r="P682" s="349"/>
      <c r="Q682" s="349"/>
      <c r="R682" s="349"/>
      <c r="S682" s="349"/>
      <c r="T682" s="349"/>
      <c r="U682" s="345"/>
      <c r="V682" s="346"/>
      <c r="W682" s="346"/>
      <c r="X682" s="346"/>
      <c r="Y682" s="346"/>
      <c r="Z682" s="346"/>
      <c r="AA682" s="346"/>
      <c r="AB682" s="350"/>
    </row>
    <row r="683" spans="1:28">
      <c r="A683" s="348"/>
      <c r="B683" s="349"/>
      <c r="C683" s="352"/>
      <c r="D683" s="349"/>
      <c r="E683" s="349"/>
      <c r="F683" s="349"/>
      <c r="G683" s="349"/>
      <c r="H683" s="349"/>
      <c r="I683" s="349"/>
      <c r="J683" s="349"/>
      <c r="K683" s="349"/>
      <c r="L683" s="349"/>
      <c r="M683" s="349"/>
      <c r="N683" s="349"/>
      <c r="O683" s="349"/>
      <c r="P683" s="349"/>
      <c r="Q683" s="349"/>
      <c r="R683" s="349"/>
      <c r="S683" s="349"/>
      <c r="T683" s="349"/>
      <c r="U683" s="345"/>
      <c r="V683" s="346"/>
      <c r="W683" s="346"/>
      <c r="X683" s="346"/>
      <c r="Y683" s="346"/>
      <c r="Z683" s="346"/>
      <c r="AA683" s="346"/>
      <c r="AB683" s="350"/>
    </row>
    <row r="684" spans="1:28">
      <c r="A684" s="348"/>
      <c r="B684" s="349"/>
      <c r="C684" s="352"/>
      <c r="D684" s="349"/>
      <c r="E684" s="349"/>
      <c r="F684" s="349"/>
      <c r="G684" s="349"/>
      <c r="H684" s="349"/>
      <c r="I684" s="349"/>
      <c r="J684" s="349"/>
      <c r="K684" s="349"/>
      <c r="L684" s="349"/>
      <c r="M684" s="349"/>
      <c r="N684" s="349"/>
      <c r="O684" s="349"/>
      <c r="P684" s="349"/>
      <c r="Q684" s="349"/>
      <c r="R684" s="349"/>
      <c r="S684" s="349"/>
      <c r="T684" s="349"/>
      <c r="U684" s="345"/>
      <c r="V684" s="346"/>
      <c r="W684" s="346"/>
      <c r="X684" s="346"/>
      <c r="Y684" s="346"/>
      <c r="Z684" s="346"/>
      <c r="AA684" s="346"/>
      <c r="AB684" s="350"/>
    </row>
    <row r="685" spans="1:28">
      <c r="A685" s="348"/>
      <c r="B685" s="349"/>
      <c r="C685" s="352"/>
      <c r="D685" s="349"/>
      <c r="E685" s="349"/>
      <c r="F685" s="349"/>
      <c r="G685" s="349"/>
      <c r="H685" s="349"/>
      <c r="I685" s="349"/>
      <c r="J685" s="349"/>
      <c r="K685" s="349"/>
      <c r="L685" s="349"/>
      <c r="M685" s="349"/>
      <c r="N685" s="349"/>
      <c r="O685" s="349"/>
      <c r="P685" s="349"/>
      <c r="Q685" s="349"/>
      <c r="R685" s="349"/>
      <c r="S685" s="349"/>
      <c r="T685" s="349"/>
      <c r="U685" s="345"/>
      <c r="V685" s="346"/>
      <c r="W685" s="346"/>
      <c r="X685" s="346"/>
      <c r="Y685" s="346"/>
      <c r="Z685" s="346"/>
      <c r="AA685" s="346"/>
      <c r="AB685" s="350"/>
    </row>
    <row r="686" spans="1:28">
      <c r="A686" s="348"/>
      <c r="B686" s="349"/>
      <c r="C686" s="352"/>
      <c r="D686" s="349"/>
      <c r="E686" s="349"/>
      <c r="F686" s="349"/>
      <c r="G686" s="349"/>
      <c r="H686" s="349"/>
      <c r="I686" s="349"/>
      <c r="J686" s="349"/>
      <c r="K686" s="349"/>
      <c r="L686" s="349"/>
      <c r="M686" s="349"/>
      <c r="N686" s="349"/>
      <c r="O686" s="349"/>
      <c r="P686" s="349"/>
      <c r="Q686" s="349"/>
      <c r="R686" s="349"/>
      <c r="S686" s="349"/>
      <c r="T686" s="349"/>
      <c r="U686" s="345"/>
      <c r="V686" s="346"/>
      <c r="W686" s="346"/>
      <c r="X686" s="346"/>
      <c r="Y686" s="346"/>
      <c r="Z686" s="346"/>
      <c r="AA686" s="346"/>
      <c r="AB686" s="350"/>
    </row>
    <row r="687" spans="1:28">
      <c r="A687" s="348"/>
      <c r="B687" s="349"/>
      <c r="C687" s="352"/>
      <c r="D687" s="349"/>
      <c r="E687" s="349"/>
      <c r="F687" s="349"/>
      <c r="G687" s="349"/>
      <c r="H687" s="349"/>
      <c r="I687" s="349"/>
      <c r="J687" s="349"/>
      <c r="K687" s="349"/>
      <c r="L687" s="349"/>
      <c r="M687" s="349"/>
      <c r="N687" s="349"/>
      <c r="O687" s="349"/>
      <c r="P687" s="349"/>
      <c r="Q687" s="349"/>
      <c r="R687" s="349"/>
      <c r="S687" s="349"/>
      <c r="T687" s="349"/>
      <c r="U687" s="345"/>
      <c r="V687" s="346"/>
      <c r="W687" s="346"/>
      <c r="X687" s="346"/>
      <c r="Y687" s="346"/>
      <c r="Z687" s="346"/>
      <c r="AA687" s="346"/>
      <c r="AB687" s="350"/>
    </row>
    <row r="688" spans="1:28">
      <c r="A688" s="348"/>
      <c r="B688" s="349"/>
      <c r="C688" s="352"/>
      <c r="D688" s="349"/>
      <c r="E688" s="349"/>
      <c r="F688" s="349"/>
      <c r="G688" s="349"/>
      <c r="H688" s="349"/>
      <c r="I688" s="349"/>
      <c r="J688" s="349"/>
      <c r="K688" s="349"/>
      <c r="L688" s="349"/>
      <c r="M688" s="349"/>
      <c r="N688" s="349"/>
      <c r="O688" s="349"/>
      <c r="P688" s="349"/>
      <c r="Q688" s="349"/>
      <c r="R688" s="349"/>
      <c r="S688" s="349"/>
      <c r="T688" s="349"/>
      <c r="U688" s="345"/>
      <c r="V688" s="346"/>
      <c r="W688" s="346"/>
      <c r="X688" s="346"/>
      <c r="Y688" s="346"/>
      <c r="Z688" s="346"/>
      <c r="AA688" s="346"/>
      <c r="AB688" s="350"/>
    </row>
    <row r="689" spans="1:28">
      <c r="A689" s="348"/>
      <c r="B689" s="349"/>
      <c r="C689" s="352"/>
      <c r="D689" s="349"/>
      <c r="E689" s="349"/>
      <c r="F689" s="349"/>
      <c r="G689" s="349"/>
      <c r="H689" s="349"/>
      <c r="I689" s="349"/>
      <c r="J689" s="349"/>
      <c r="K689" s="349"/>
      <c r="L689" s="349"/>
      <c r="M689" s="349"/>
      <c r="N689" s="349"/>
      <c r="O689" s="349"/>
      <c r="P689" s="349"/>
      <c r="Q689" s="349"/>
      <c r="R689" s="349"/>
      <c r="S689" s="349"/>
      <c r="T689" s="349"/>
      <c r="U689" s="345"/>
      <c r="V689" s="346"/>
      <c r="W689" s="346"/>
      <c r="X689" s="346"/>
      <c r="Y689" s="346"/>
      <c r="Z689" s="346"/>
      <c r="AA689" s="346"/>
      <c r="AB689" s="350"/>
    </row>
    <row r="690" spans="1:28">
      <c r="A690" s="348"/>
      <c r="B690" s="349"/>
      <c r="C690" s="352"/>
      <c r="D690" s="349"/>
      <c r="E690" s="349"/>
      <c r="F690" s="349"/>
      <c r="G690" s="349"/>
      <c r="H690" s="349"/>
      <c r="I690" s="349"/>
      <c r="J690" s="349"/>
      <c r="K690" s="349"/>
      <c r="L690" s="349"/>
      <c r="M690" s="349"/>
      <c r="N690" s="349"/>
      <c r="O690" s="349"/>
      <c r="P690" s="349"/>
      <c r="Q690" s="349"/>
      <c r="R690" s="349"/>
      <c r="S690" s="349"/>
      <c r="T690" s="349"/>
      <c r="U690" s="345"/>
      <c r="V690" s="346"/>
      <c r="W690" s="346"/>
      <c r="X690" s="346"/>
      <c r="Y690" s="346"/>
      <c r="Z690" s="346"/>
      <c r="AA690" s="346"/>
      <c r="AB690" s="350"/>
    </row>
    <row r="691" spans="1:28">
      <c r="A691" s="348"/>
      <c r="B691" s="349"/>
      <c r="C691" s="352"/>
      <c r="D691" s="349"/>
      <c r="E691" s="349"/>
      <c r="F691" s="349"/>
      <c r="G691" s="349"/>
      <c r="H691" s="349"/>
      <c r="I691" s="349"/>
      <c r="J691" s="349"/>
      <c r="K691" s="349"/>
      <c r="L691" s="349"/>
      <c r="M691" s="349"/>
      <c r="N691" s="349"/>
      <c r="O691" s="349"/>
      <c r="P691" s="349"/>
      <c r="Q691" s="349"/>
      <c r="R691" s="349"/>
      <c r="S691" s="349"/>
      <c r="T691" s="349"/>
      <c r="U691" s="345"/>
      <c r="V691" s="346"/>
      <c r="W691" s="346"/>
      <c r="X691" s="346"/>
      <c r="Y691" s="346"/>
      <c r="Z691" s="346"/>
      <c r="AA691" s="346"/>
      <c r="AB691" s="350"/>
    </row>
    <row r="692" spans="1:28">
      <c r="A692" s="348"/>
      <c r="B692" s="349"/>
      <c r="C692" s="352"/>
      <c r="D692" s="349"/>
      <c r="E692" s="349"/>
      <c r="F692" s="349"/>
      <c r="G692" s="349"/>
      <c r="H692" s="349"/>
      <c r="I692" s="349"/>
      <c r="J692" s="349"/>
      <c r="K692" s="349"/>
      <c r="L692" s="349"/>
      <c r="M692" s="349"/>
      <c r="N692" s="349"/>
      <c r="O692" s="349"/>
      <c r="P692" s="349"/>
      <c r="Q692" s="349"/>
      <c r="R692" s="349"/>
      <c r="S692" s="349"/>
      <c r="T692" s="349"/>
      <c r="U692" s="345"/>
      <c r="V692" s="346"/>
      <c r="W692" s="346"/>
      <c r="X692" s="346"/>
      <c r="Y692" s="346"/>
      <c r="Z692" s="346"/>
      <c r="AA692" s="346"/>
      <c r="AB692" s="350"/>
    </row>
    <row r="693" spans="1:28">
      <c r="A693" s="348"/>
      <c r="B693" s="349"/>
      <c r="C693" s="352"/>
      <c r="D693" s="349"/>
      <c r="E693" s="349"/>
      <c r="F693" s="349"/>
      <c r="G693" s="349"/>
      <c r="H693" s="349"/>
      <c r="I693" s="349"/>
      <c r="J693" s="349"/>
      <c r="K693" s="349"/>
      <c r="L693" s="349"/>
      <c r="M693" s="349"/>
      <c r="N693" s="349"/>
      <c r="O693" s="349"/>
      <c r="P693" s="349"/>
      <c r="Q693" s="349"/>
      <c r="R693" s="349"/>
      <c r="S693" s="349"/>
      <c r="T693" s="349"/>
      <c r="U693" s="345"/>
      <c r="V693" s="346"/>
      <c r="W693" s="346"/>
      <c r="X693" s="346"/>
      <c r="Y693" s="346"/>
      <c r="Z693" s="346"/>
      <c r="AA693" s="346"/>
      <c r="AB693" s="350"/>
    </row>
    <row r="694" spans="1:28">
      <c r="A694" s="348"/>
      <c r="B694" s="349"/>
      <c r="C694" s="352"/>
      <c r="D694" s="349"/>
      <c r="E694" s="349"/>
      <c r="F694" s="349"/>
      <c r="G694" s="349"/>
      <c r="H694" s="349"/>
      <c r="I694" s="349"/>
      <c r="J694" s="349"/>
      <c r="K694" s="349"/>
      <c r="L694" s="349"/>
      <c r="M694" s="349"/>
      <c r="N694" s="349"/>
      <c r="O694" s="349"/>
      <c r="P694" s="349"/>
      <c r="Q694" s="349"/>
      <c r="R694" s="349"/>
      <c r="S694" s="349"/>
      <c r="T694" s="349"/>
      <c r="U694" s="345"/>
      <c r="V694" s="346"/>
      <c r="W694" s="346"/>
      <c r="X694" s="346"/>
      <c r="Y694" s="346"/>
      <c r="Z694" s="346"/>
      <c r="AA694" s="346"/>
      <c r="AB694" s="350"/>
    </row>
    <row r="695" spans="1:28">
      <c r="A695" s="348"/>
      <c r="B695" s="349"/>
      <c r="C695" s="352"/>
      <c r="D695" s="349"/>
      <c r="E695" s="349"/>
      <c r="F695" s="349"/>
      <c r="G695" s="349"/>
      <c r="H695" s="349"/>
      <c r="I695" s="349"/>
      <c r="J695" s="349"/>
      <c r="K695" s="349"/>
      <c r="L695" s="349"/>
      <c r="M695" s="349"/>
      <c r="N695" s="349"/>
      <c r="O695" s="349"/>
      <c r="P695" s="349"/>
      <c r="Q695" s="349"/>
      <c r="R695" s="349"/>
      <c r="S695" s="349"/>
      <c r="T695" s="349"/>
      <c r="U695" s="345"/>
      <c r="V695" s="346"/>
      <c r="W695" s="346"/>
      <c r="X695" s="346"/>
      <c r="Y695" s="346"/>
      <c r="Z695" s="346"/>
      <c r="AA695" s="346"/>
      <c r="AB695" s="350"/>
    </row>
    <row r="696" spans="1:28">
      <c r="A696" s="348"/>
      <c r="B696" s="349"/>
      <c r="C696" s="352"/>
      <c r="D696" s="349"/>
      <c r="E696" s="349"/>
      <c r="F696" s="349"/>
      <c r="G696" s="349"/>
      <c r="H696" s="349"/>
      <c r="I696" s="349"/>
      <c r="J696" s="349"/>
      <c r="K696" s="349"/>
      <c r="L696" s="349"/>
      <c r="M696" s="349"/>
      <c r="N696" s="349"/>
      <c r="O696" s="349"/>
      <c r="P696" s="349"/>
      <c r="Q696" s="349"/>
      <c r="R696" s="349"/>
      <c r="S696" s="349"/>
      <c r="T696" s="349"/>
      <c r="U696" s="345"/>
      <c r="V696" s="346"/>
      <c r="W696" s="346"/>
      <c r="X696" s="346"/>
      <c r="Y696" s="346"/>
      <c r="Z696" s="346"/>
      <c r="AA696" s="346"/>
      <c r="AB696" s="350"/>
    </row>
    <row r="697" spans="1:28">
      <c r="A697" s="348"/>
      <c r="B697" s="349"/>
      <c r="C697" s="352"/>
      <c r="D697" s="349"/>
      <c r="E697" s="349"/>
      <c r="F697" s="349"/>
      <c r="G697" s="349"/>
      <c r="H697" s="349"/>
      <c r="I697" s="349"/>
      <c r="J697" s="349"/>
      <c r="K697" s="349"/>
      <c r="L697" s="349"/>
      <c r="M697" s="349"/>
      <c r="N697" s="349"/>
      <c r="O697" s="349"/>
      <c r="P697" s="349"/>
      <c r="Q697" s="349"/>
      <c r="R697" s="349"/>
      <c r="S697" s="349"/>
      <c r="T697" s="349"/>
      <c r="U697" s="345"/>
      <c r="V697" s="346"/>
      <c r="W697" s="346"/>
      <c r="X697" s="346"/>
      <c r="Y697" s="346"/>
      <c r="Z697" s="346"/>
      <c r="AA697" s="346"/>
      <c r="AB697" s="350"/>
    </row>
    <row r="698" spans="1:28">
      <c r="A698" s="348"/>
      <c r="B698" s="349"/>
      <c r="C698" s="352"/>
      <c r="D698" s="349"/>
      <c r="E698" s="349"/>
      <c r="F698" s="349"/>
      <c r="G698" s="349"/>
      <c r="H698" s="349"/>
      <c r="I698" s="349"/>
      <c r="J698" s="349"/>
      <c r="K698" s="349"/>
      <c r="L698" s="349"/>
      <c r="M698" s="349"/>
      <c r="N698" s="349"/>
      <c r="O698" s="349"/>
      <c r="P698" s="349"/>
      <c r="Q698" s="349"/>
      <c r="R698" s="349"/>
      <c r="S698" s="349"/>
      <c r="T698" s="349"/>
      <c r="U698" s="345"/>
      <c r="V698" s="346"/>
      <c r="W698" s="346"/>
      <c r="X698" s="346"/>
      <c r="Y698" s="346"/>
      <c r="Z698" s="346"/>
      <c r="AA698" s="346"/>
      <c r="AB698" s="350"/>
    </row>
    <row r="699" spans="1:28">
      <c r="A699" s="348"/>
      <c r="B699" s="349"/>
      <c r="C699" s="352"/>
      <c r="D699" s="349"/>
      <c r="E699" s="349"/>
      <c r="F699" s="349"/>
      <c r="G699" s="349"/>
      <c r="H699" s="349"/>
      <c r="I699" s="349"/>
      <c r="J699" s="349"/>
      <c r="K699" s="349"/>
      <c r="L699" s="349"/>
      <c r="M699" s="349"/>
      <c r="N699" s="349"/>
      <c r="O699" s="349"/>
      <c r="P699" s="349"/>
      <c r="Q699" s="349"/>
      <c r="R699" s="349"/>
      <c r="S699" s="349"/>
      <c r="T699" s="349"/>
      <c r="U699" s="345"/>
      <c r="V699" s="346"/>
      <c r="W699" s="346"/>
      <c r="X699" s="346"/>
      <c r="Y699" s="346"/>
      <c r="Z699" s="346"/>
      <c r="AA699" s="346"/>
      <c r="AB699" s="350"/>
    </row>
    <row r="700" spans="1:28">
      <c r="A700" s="348"/>
      <c r="B700" s="349"/>
      <c r="C700" s="352"/>
      <c r="D700" s="349"/>
      <c r="E700" s="349"/>
      <c r="F700" s="349"/>
      <c r="G700" s="349"/>
      <c r="H700" s="349"/>
      <c r="I700" s="349"/>
      <c r="J700" s="349"/>
      <c r="K700" s="349"/>
      <c r="L700" s="349"/>
      <c r="M700" s="349"/>
      <c r="N700" s="349"/>
      <c r="O700" s="349"/>
      <c r="P700" s="349"/>
      <c r="Q700" s="349"/>
      <c r="R700" s="349"/>
      <c r="S700" s="349"/>
      <c r="T700" s="349"/>
      <c r="U700" s="345"/>
      <c r="V700" s="346"/>
      <c r="W700" s="346"/>
      <c r="X700" s="346"/>
      <c r="Y700" s="346"/>
      <c r="Z700" s="346"/>
      <c r="AA700" s="346"/>
      <c r="AB700" s="350"/>
    </row>
    <row r="701" spans="1:28">
      <c r="A701" s="348"/>
      <c r="B701" s="349"/>
      <c r="C701" s="352"/>
      <c r="D701" s="349"/>
      <c r="E701" s="349"/>
      <c r="F701" s="349"/>
      <c r="G701" s="349"/>
      <c r="H701" s="349"/>
      <c r="I701" s="349"/>
      <c r="J701" s="349"/>
      <c r="K701" s="349"/>
      <c r="L701" s="349"/>
      <c r="M701" s="349"/>
      <c r="N701" s="349"/>
      <c r="O701" s="349"/>
      <c r="P701" s="349"/>
      <c r="Q701" s="349"/>
      <c r="R701" s="349"/>
      <c r="S701" s="349"/>
      <c r="T701" s="349"/>
      <c r="U701" s="345"/>
      <c r="V701" s="346"/>
      <c r="W701" s="346"/>
      <c r="X701" s="346"/>
      <c r="Y701" s="346"/>
      <c r="Z701" s="346"/>
      <c r="AA701" s="346"/>
      <c r="AB701" s="350"/>
    </row>
    <row r="702" spans="1:28">
      <c r="A702" s="348"/>
      <c r="B702" s="349"/>
      <c r="C702" s="352"/>
      <c r="D702" s="349"/>
      <c r="E702" s="349"/>
      <c r="F702" s="349"/>
      <c r="G702" s="349"/>
      <c r="H702" s="349"/>
      <c r="I702" s="349"/>
      <c r="J702" s="349"/>
      <c r="K702" s="349"/>
      <c r="L702" s="349"/>
      <c r="M702" s="349"/>
      <c r="N702" s="349"/>
      <c r="O702" s="349"/>
      <c r="P702" s="349"/>
      <c r="Q702" s="349"/>
      <c r="R702" s="349"/>
      <c r="S702" s="349"/>
      <c r="T702" s="349"/>
      <c r="U702" s="345"/>
      <c r="V702" s="346"/>
      <c r="W702" s="346"/>
      <c r="X702" s="346"/>
      <c r="Y702" s="346"/>
      <c r="Z702" s="346"/>
      <c r="AA702" s="346"/>
      <c r="AB702" s="350"/>
    </row>
    <row r="703" spans="1:28">
      <c r="A703" s="348"/>
      <c r="B703" s="349"/>
      <c r="C703" s="352"/>
      <c r="D703" s="349"/>
      <c r="E703" s="349"/>
      <c r="F703" s="349"/>
      <c r="G703" s="349"/>
      <c r="H703" s="349"/>
      <c r="I703" s="349"/>
      <c r="J703" s="349"/>
      <c r="K703" s="349"/>
      <c r="L703" s="349"/>
      <c r="M703" s="349"/>
      <c r="N703" s="349"/>
      <c r="O703" s="349"/>
      <c r="P703" s="349"/>
      <c r="Q703" s="349"/>
      <c r="R703" s="349"/>
      <c r="S703" s="349"/>
      <c r="T703" s="349"/>
      <c r="U703" s="345"/>
      <c r="V703" s="346"/>
      <c r="W703" s="346"/>
      <c r="X703" s="346"/>
      <c r="Y703" s="346"/>
      <c r="Z703" s="346"/>
      <c r="AA703" s="346"/>
      <c r="AB703" s="350"/>
    </row>
    <row r="704" spans="1:28">
      <c r="A704" s="348"/>
      <c r="B704" s="349"/>
      <c r="C704" s="352"/>
      <c r="D704" s="349"/>
      <c r="E704" s="349"/>
      <c r="F704" s="349"/>
      <c r="G704" s="349"/>
      <c r="H704" s="349"/>
      <c r="I704" s="349"/>
      <c r="J704" s="349"/>
      <c r="K704" s="349"/>
      <c r="L704" s="349"/>
      <c r="M704" s="349"/>
      <c r="N704" s="349"/>
      <c r="O704" s="349"/>
      <c r="P704" s="349"/>
      <c r="Q704" s="349"/>
      <c r="R704" s="349"/>
      <c r="S704" s="349"/>
      <c r="T704" s="349"/>
      <c r="U704" s="345"/>
      <c r="V704" s="346"/>
      <c r="W704" s="346"/>
      <c r="X704" s="346"/>
      <c r="Y704" s="346"/>
      <c r="Z704" s="346"/>
      <c r="AA704" s="346"/>
      <c r="AB704" s="350"/>
    </row>
    <row r="705" spans="1:28">
      <c r="A705" s="348"/>
      <c r="B705" s="349"/>
      <c r="C705" s="352"/>
      <c r="D705" s="349"/>
      <c r="E705" s="349"/>
      <c r="F705" s="349"/>
      <c r="G705" s="349"/>
      <c r="H705" s="349"/>
      <c r="I705" s="349"/>
      <c r="J705" s="349"/>
      <c r="K705" s="349"/>
      <c r="L705" s="349"/>
      <c r="M705" s="349"/>
      <c r="N705" s="349"/>
      <c r="O705" s="349"/>
      <c r="P705" s="349"/>
      <c r="Q705" s="349"/>
      <c r="R705" s="349"/>
      <c r="S705" s="349"/>
      <c r="T705" s="349"/>
      <c r="U705" s="345"/>
      <c r="V705" s="346"/>
      <c r="W705" s="346"/>
      <c r="X705" s="346"/>
      <c r="Y705" s="346"/>
      <c r="Z705" s="346"/>
      <c r="AA705" s="346"/>
      <c r="AB705" s="350"/>
    </row>
    <row r="706" spans="1:28">
      <c r="A706" s="348"/>
      <c r="B706" s="349"/>
      <c r="C706" s="352"/>
      <c r="D706" s="349"/>
      <c r="E706" s="349"/>
      <c r="F706" s="349"/>
      <c r="G706" s="349"/>
      <c r="H706" s="349"/>
      <c r="I706" s="349"/>
      <c r="J706" s="349"/>
      <c r="K706" s="349"/>
      <c r="L706" s="349"/>
      <c r="M706" s="349"/>
      <c r="N706" s="349"/>
      <c r="O706" s="349"/>
      <c r="P706" s="349"/>
      <c r="Q706" s="349"/>
      <c r="R706" s="349"/>
      <c r="S706" s="349"/>
      <c r="T706" s="349"/>
      <c r="U706" s="345"/>
      <c r="V706" s="346"/>
      <c r="W706" s="346"/>
      <c r="X706" s="346"/>
      <c r="Y706" s="346"/>
      <c r="Z706" s="346"/>
      <c r="AA706" s="346"/>
      <c r="AB706" s="350"/>
    </row>
    <row r="707" spans="1:28">
      <c r="A707" s="348"/>
      <c r="B707" s="349"/>
      <c r="C707" s="352"/>
      <c r="D707" s="349"/>
      <c r="E707" s="349"/>
      <c r="F707" s="349"/>
      <c r="G707" s="349"/>
      <c r="H707" s="349"/>
      <c r="I707" s="349"/>
      <c r="J707" s="349"/>
      <c r="K707" s="349"/>
      <c r="L707" s="349"/>
      <c r="M707" s="349"/>
      <c r="N707" s="349"/>
      <c r="O707" s="349"/>
      <c r="P707" s="349"/>
      <c r="Q707" s="349"/>
      <c r="R707" s="349"/>
      <c r="S707" s="349"/>
      <c r="T707" s="349"/>
      <c r="U707" s="345"/>
      <c r="V707" s="346"/>
      <c r="W707" s="346"/>
      <c r="X707" s="346"/>
      <c r="Y707" s="346"/>
      <c r="Z707" s="346"/>
      <c r="AA707" s="346"/>
      <c r="AB707" s="350"/>
    </row>
    <row r="708" spans="1:28">
      <c r="A708" s="348"/>
      <c r="B708" s="349"/>
      <c r="C708" s="352"/>
      <c r="D708" s="349"/>
      <c r="E708" s="349"/>
      <c r="F708" s="349"/>
      <c r="G708" s="349"/>
      <c r="H708" s="349"/>
      <c r="I708" s="349"/>
      <c r="J708" s="349"/>
      <c r="K708" s="349"/>
      <c r="L708" s="349"/>
      <c r="M708" s="349"/>
      <c r="N708" s="349"/>
      <c r="O708" s="349"/>
      <c r="P708" s="349"/>
      <c r="Q708" s="349"/>
      <c r="R708" s="349"/>
      <c r="S708" s="349"/>
      <c r="T708" s="349"/>
      <c r="U708" s="345"/>
      <c r="V708" s="346"/>
      <c r="W708" s="346"/>
      <c r="X708" s="346"/>
      <c r="Y708" s="346"/>
      <c r="Z708" s="346"/>
      <c r="AA708" s="346"/>
      <c r="AB708" s="350"/>
    </row>
    <row r="709" spans="1:28">
      <c r="A709" s="348"/>
      <c r="B709" s="349"/>
      <c r="C709" s="352"/>
      <c r="D709" s="349"/>
      <c r="E709" s="349"/>
      <c r="F709" s="349"/>
      <c r="G709" s="349"/>
      <c r="H709" s="349"/>
      <c r="I709" s="349"/>
      <c r="J709" s="349"/>
      <c r="K709" s="349"/>
      <c r="L709" s="349"/>
      <c r="M709" s="349"/>
      <c r="N709" s="349"/>
      <c r="O709" s="349"/>
      <c r="P709" s="349"/>
      <c r="Q709" s="349"/>
      <c r="R709" s="349"/>
      <c r="S709" s="349"/>
      <c r="T709" s="349"/>
      <c r="U709" s="345"/>
      <c r="V709" s="346"/>
      <c r="W709" s="346"/>
      <c r="X709" s="346"/>
      <c r="Y709" s="346"/>
      <c r="Z709" s="346"/>
      <c r="AA709" s="346"/>
      <c r="AB709" s="350"/>
    </row>
    <row r="710" spans="1:28">
      <c r="A710" s="348"/>
      <c r="B710" s="349"/>
      <c r="C710" s="352"/>
      <c r="D710" s="349"/>
      <c r="E710" s="349"/>
      <c r="F710" s="349"/>
      <c r="G710" s="349"/>
      <c r="H710" s="349"/>
      <c r="I710" s="349"/>
      <c r="J710" s="349"/>
      <c r="K710" s="349"/>
      <c r="L710" s="349"/>
      <c r="M710" s="349"/>
      <c r="N710" s="349"/>
      <c r="O710" s="349"/>
      <c r="P710" s="349"/>
      <c r="Q710" s="349"/>
      <c r="R710" s="349"/>
      <c r="S710" s="349"/>
      <c r="T710" s="349"/>
      <c r="U710" s="345"/>
      <c r="V710" s="346"/>
      <c r="W710" s="346"/>
      <c r="X710" s="346"/>
      <c r="Y710" s="346"/>
      <c r="Z710" s="346"/>
      <c r="AA710" s="346"/>
      <c r="AB710" s="350"/>
    </row>
    <row r="711" spans="1:28">
      <c r="A711" s="348"/>
      <c r="B711" s="349"/>
      <c r="C711" s="352"/>
      <c r="D711" s="349"/>
      <c r="E711" s="349"/>
      <c r="F711" s="349"/>
      <c r="G711" s="349"/>
      <c r="H711" s="349"/>
      <c r="I711" s="349"/>
      <c r="J711" s="349"/>
      <c r="K711" s="349"/>
      <c r="L711" s="349"/>
      <c r="M711" s="349"/>
      <c r="N711" s="349"/>
      <c r="O711" s="349"/>
      <c r="P711" s="349"/>
      <c r="Q711" s="349"/>
      <c r="R711" s="349"/>
      <c r="S711" s="349"/>
      <c r="T711" s="349"/>
      <c r="U711" s="345"/>
      <c r="V711" s="346"/>
      <c r="W711" s="346"/>
      <c r="X711" s="346"/>
      <c r="Y711" s="346"/>
      <c r="Z711" s="346"/>
      <c r="AA711" s="346"/>
      <c r="AB711" s="350"/>
    </row>
    <row r="712" spans="1:28">
      <c r="A712" s="348"/>
      <c r="B712" s="349"/>
      <c r="C712" s="352"/>
      <c r="D712" s="349"/>
      <c r="E712" s="349"/>
      <c r="F712" s="349"/>
      <c r="G712" s="349"/>
      <c r="H712" s="349"/>
      <c r="I712" s="349"/>
      <c r="J712" s="349"/>
      <c r="K712" s="349"/>
      <c r="L712" s="349"/>
      <c r="M712" s="349"/>
      <c r="N712" s="349"/>
      <c r="O712" s="349"/>
      <c r="P712" s="349"/>
      <c r="Q712" s="349"/>
      <c r="R712" s="349"/>
      <c r="S712" s="349"/>
      <c r="T712" s="349"/>
      <c r="U712" s="345"/>
      <c r="V712" s="346"/>
      <c r="W712" s="346"/>
      <c r="X712" s="346"/>
      <c r="Y712" s="346"/>
      <c r="Z712" s="346"/>
      <c r="AA712" s="346"/>
      <c r="AB712" s="350"/>
    </row>
    <row r="713" spans="1:28">
      <c r="A713" s="348"/>
      <c r="B713" s="349"/>
      <c r="C713" s="352"/>
      <c r="D713" s="349"/>
      <c r="E713" s="349"/>
      <c r="F713" s="349"/>
      <c r="G713" s="349"/>
      <c r="H713" s="349"/>
      <c r="I713" s="349"/>
      <c r="J713" s="349"/>
      <c r="K713" s="349"/>
      <c r="L713" s="349"/>
      <c r="M713" s="349"/>
      <c r="N713" s="349"/>
      <c r="O713" s="349"/>
      <c r="P713" s="349"/>
      <c r="Q713" s="349"/>
      <c r="R713" s="349"/>
      <c r="S713" s="349"/>
      <c r="T713" s="349"/>
      <c r="U713" s="345"/>
      <c r="V713" s="346"/>
      <c r="W713" s="346"/>
      <c r="X713" s="346"/>
      <c r="Y713" s="346"/>
      <c r="Z713" s="346"/>
      <c r="AA713" s="346"/>
      <c r="AB713" s="350"/>
    </row>
    <row r="714" spans="1:28">
      <c r="A714" s="348"/>
      <c r="B714" s="349"/>
      <c r="C714" s="352"/>
      <c r="D714" s="349"/>
      <c r="E714" s="349"/>
      <c r="F714" s="349"/>
      <c r="G714" s="349"/>
      <c r="H714" s="349"/>
      <c r="I714" s="349"/>
      <c r="J714" s="349"/>
      <c r="K714" s="349"/>
      <c r="L714" s="349"/>
      <c r="M714" s="349"/>
      <c r="N714" s="349"/>
      <c r="O714" s="349"/>
      <c r="P714" s="349"/>
      <c r="Q714" s="349"/>
      <c r="R714" s="349"/>
      <c r="S714" s="349"/>
      <c r="T714" s="349"/>
      <c r="U714" s="345"/>
      <c r="V714" s="346"/>
      <c r="W714" s="346"/>
      <c r="X714" s="346"/>
      <c r="Y714" s="346"/>
      <c r="Z714" s="346"/>
      <c r="AA714" s="346"/>
      <c r="AB714" s="350"/>
    </row>
    <row r="715" spans="1:28">
      <c r="A715" s="348"/>
      <c r="B715" s="349"/>
      <c r="C715" s="352"/>
      <c r="D715" s="349"/>
      <c r="E715" s="349"/>
      <c r="F715" s="349"/>
      <c r="G715" s="349"/>
      <c r="H715" s="349"/>
      <c r="I715" s="349"/>
      <c r="J715" s="349"/>
      <c r="K715" s="349"/>
      <c r="L715" s="349"/>
      <c r="M715" s="349"/>
      <c r="N715" s="349"/>
      <c r="O715" s="349"/>
      <c r="P715" s="349"/>
      <c r="Q715" s="349"/>
      <c r="R715" s="349"/>
      <c r="S715" s="349"/>
      <c r="T715" s="349"/>
      <c r="U715" s="345"/>
      <c r="V715" s="346"/>
      <c r="W715" s="346"/>
      <c r="X715" s="346"/>
      <c r="Y715" s="346"/>
      <c r="Z715" s="346"/>
      <c r="AA715" s="346"/>
      <c r="AB715" s="350"/>
    </row>
    <row r="716" spans="1:28">
      <c r="A716" s="348"/>
      <c r="B716" s="349"/>
      <c r="C716" s="352"/>
      <c r="D716" s="349"/>
      <c r="E716" s="349"/>
      <c r="F716" s="349"/>
      <c r="G716" s="349"/>
      <c r="H716" s="349"/>
      <c r="I716" s="349"/>
      <c r="J716" s="349"/>
      <c r="K716" s="349"/>
      <c r="L716" s="349"/>
      <c r="M716" s="349"/>
      <c r="N716" s="349"/>
      <c r="O716" s="349"/>
      <c r="P716" s="349"/>
      <c r="Q716" s="349"/>
      <c r="R716" s="349"/>
      <c r="S716" s="349"/>
      <c r="T716" s="349"/>
      <c r="U716" s="345"/>
      <c r="V716" s="346"/>
      <c r="W716" s="346"/>
      <c r="X716" s="346"/>
      <c r="Y716" s="346"/>
      <c r="Z716" s="346"/>
      <c r="AA716" s="346"/>
      <c r="AB716" s="350"/>
    </row>
    <row r="717" spans="1:28">
      <c r="A717" s="348"/>
      <c r="B717" s="349"/>
      <c r="C717" s="352"/>
      <c r="D717" s="349"/>
      <c r="E717" s="349"/>
      <c r="F717" s="349"/>
      <c r="G717" s="349"/>
      <c r="H717" s="349"/>
      <c r="I717" s="349"/>
      <c r="J717" s="349"/>
      <c r="K717" s="349"/>
      <c r="L717" s="349"/>
      <c r="M717" s="349"/>
      <c r="N717" s="349"/>
      <c r="O717" s="349"/>
      <c r="P717" s="349"/>
      <c r="Q717" s="349"/>
      <c r="R717" s="349"/>
      <c r="S717" s="349"/>
      <c r="T717" s="349"/>
      <c r="U717" s="345"/>
      <c r="V717" s="346"/>
      <c r="W717" s="346"/>
      <c r="X717" s="346"/>
      <c r="Y717" s="346"/>
      <c r="Z717" s="346"/>
      <c r="AA717" s="346"/>
      <c r="AB717" s="350"/>
    </row>
    <row r="718" spans="1:28">
      <c r="A718" s="348"/>
      <c r="B718" s="349"/>
      <c r="C718" s="352"/>
      <c r="D718" s="349"/>
      <c r="E718" s="349"/>
      <c r="F718" s="349"/>
      <c r="G718" s="349"/>
      <c r="H718" s="349"/>
      <c r="I718" s="349"/>
      <c r="J718" s="349"/>
      <c r="K718" s="349"/>
      <c r="L718" s="349"/>
      <c r="M718" s="349"/>
      <c r="N718" s="349"/>
      <c r="O718" s="349"/>
      <c r="P718" s="349"/>
      <c r="Q718" s="349"/>
      <c r="R718" s="349"/>
      <c r="S718" s="349"/>
      <c r="T718" s="349"/>
      <c r="U718" s="345"/>
      <c r="V718" s="346"/>
      <c r="W718" s="346"/>
      <c r="X718" s="346"/>
      <c r="Y718" s="346"/>
      <c r="Z718" s="346"/>
      <c r="AA718" s="346"/>
      <c r="AB718" s="350"/>
    </row>
    <row r="719" spans="1:28">
      <c r="A719" s="348"/>
      <c r="B719" s="349"/>
      <c r="C719" s="352"/>
      <c r="D719" s="349"/>
      <c r="E719" s="349"/>
      <c r="F719" s="349"/>
      <c r="G719" s="349"/>
      <c r="H719" s="349"/>
      <c r="I719" s="349"/>
      <c r="J719" s="349"/>
      <c r="K719" s="349"/>
      <c r="L719" s="349"/>
      <c r="M719" s="349"/>
      <c r="N719" s="349"/>
      <c r="O719" s="349"/>
      <c r="P719" s="349"/>
      <c r="Q719" s="349"/>
      <c r="R719" s="349"/>
      <c r="S719" s="349"/>
      <c r="T719" s="349"/>
      <c r="U719" s="345"/>
      <c r="V719" s="346"/>
      <c r="W719" s="346"/>
      <c r="X719" s="346"/>
      <c r="Y719" s="346"/>
      <c r="Z719" s="346"/>
      <c r="AA719" s="346"/>
      <c r="AB719" s="350"/>
    </row>
    <row r="720" spans="1:28">
      <c r="A720" s="348"/>
      <c r="B720" s="349"/>
      <c r="C720" s="352"/>
      <c r="D720" s="349"/>
      <c r="E720" s="349"/>
      <c r="F720" s="349"/>
      <c r="G720" s="349"/>
      <c r="H720" s="349"/>
      <c r="I720" s="349"/>
      <c r="J720" s="349"/>
      <c r="K720" s="349"/>
      <c r="L720" s="349"/>
      <c r="M720" s="349"/>
      <c r="N720" s="349"/>
      <c r="O720" s="349"/>
      <c r="P720" s="349"/>
      <c r="Q720" s="349"/>
      <c r="R720" s="349"/>
      <c r="S720" s="349"/>
      <c r="T720" s="349"/>
      <c r="U720" s="345"/>
      <c r="V720" s="346"/>
      <c r="W720" s="346"/>
      <c r="X720" s="346"/>
      <c r="Y720" s="346"/>
      <c r="Z720" s="346"/>
      <c r="AA720" s="346"/>
      <c r="AB720" s="350"/>
    </row>
    <row r="721" spans="1:28">
      <c r="A721" s="348"/>
      <c r="B721" s="349"/>
      <c r="C721" s="352"/>
      <c r="D721" s="349"/>
      <c r="E721" s="349"/>
      <c r="F721" s="349"/>
      <c r="G721" s="349"/>
      <c r="H721" s="349"/>
      <c r="I721" s="349"/>
      <c r="J721" s="349"/>
      <c r="K721" s="349"/>
      <c r="L721" s="349"/>
      <c r="M721" s="349"/>
      <c r="N721" s="349"/>
      <c r="O721" s="349"/>
      <c r="P721" s="349"/>
      <c r="Q721" s="349"/>
      <c r="R721" s="349"/>
      <c r="S721" s="349"/>
      <c r="T721" s="349"/>
      <c r="U721" s="345"/>
      <c r="V721" s="346"/>
      <c r="W721" s="346"/>
      <c r="X721" s="346"/>
      <c r="Y721" s="346"/>
      <c r="Z721" s="346"/>
      <c r="AA721" s="346"/>
      <c r="AB721" s="350"/>
    </row>
    <row r="722" spans="1:28">
      <c r="A722" s="348"/>
      <c r="B722" s="349"/>
      <c r="C722" s="352"/>
      <c r="D722" s="349"/>
      <c r="E722" s="349"/>
      <c r="F722" s="349"/>
      <c r="G722" s="349"/>
      <c r="H722" s="349"/>
      <c r="I722" s="349"/>
      <c r="J722" s="349"/>
      <c r="K722" s="349"/>
      <c r="L722" s="349"/>
      <c r="M722" s="349"/>
      <c r="N722" s="349"/>
      <c r="O722" s="349"/>
      <c r="P722" s="349"/>
      <c r="Q722" s="349"/>
      <c r="R722" s="349"/>
      <c r="S722" s="349"/>
      <c r="T722" s="349"/>
      <c r="U722" s="345"/>
      <c r="V722" s="346"/>
      <c r="W722" s="346"/>
      <c r="X722" s="346"/>
      <c r="Y722" s="346"/>
      <c r="Z722" s="346"/>
      <c r="AA722" s="346"/>
      <c r="AB722" s="350"/>
    </row>
    <row r="723" spans="1:28">
      <c r="A723" s="348"/>
      <c r="B723" s="349"/>
      <c r="C723" s="352"/>
      <c r="D723" s="349"/>
      <c r="E723" s="349"/>
      <c r="F723" s="349"/>
      <c r="G723" s="349"/>
      <c r="H723" s="349"/>
      <c r="I723" s="349"/>
      <c r="J723" s="349"/>
      <c r="K723" s="349"/>
      <c r="L723" s="349"/>
      <c r="M723" s="349"/>
      <c r="N723" s="349"/>
      <c r="O723" s="349"/>
      <c r="P723" s="349"/>
      <c r="Q723" s="349"/>
      <c r="R723" s="349"/>
      <c r="S723" s="349"/>
      <c r="T723" s="349"/>
      <c r="U723" s="345"/>
      <c r="V723" s="346"/>
      <c r="W723" s="346"/>
      <c r="X723" s="346"/>
      <c r="Y723" s="346"/>
      <c r="Z723" s="346"/>
      <c r="AA723" s="346"/>
      <c r="AB723" s="350"/>
    </row>
    <row r="724" spans="1:28">
      <c r="A724" s="348"/>
      <c r="B724" s="349"/>
      <c r="C724" s="352"/>
      <c r="D724" s="349"/>
      <c r="E724" s="349"/>
      <c r="F724" s="349"/>
      <c r="G724" s="349"/>
      <c r="H724" s="349"/>
      <c r="I724" s="349"/>
      <c r="J724" s="349"/>
      <c r="K724" s="349"/>
      <c r="L724" s="349"/>
      <c r="M724" s="349"/>
      <c r="N724" s="349"/>
      <c r="O724" s="349"/>
      <c r="P724" s="349"/>
      <c r="Q724" s="349"/>
      <c r="R724" s="349"/>
      <c r="S724" s="349"/>
      <c r="T724" s="349"/>
      <c r="U724" s="345"/>
      <c r="V724" s="346"/>
      <c r="W724" s="346"/>
      <c r="X724" s="346"/>
      <c r="Y724" s="346"/>
      <c r="Z724" s="346"/>
      <c r="AA724" s="346"/>
      <c r="AB724" s="350"/>
    </row>
    <row r="725" spans="1:28">
      <c r="A725" s="348"/>
      <c r="B725" s="349"/>
      <c r="C725" s="352"/>
      <c r="D725" s="349"/>
      <c r="E725" s="349"/>
      <c r="F725" s="349"/>
      <c r="G725" s="349"/>
      <c r="H725" s="349"/>
      <c r="I725" s="349"/>
      <c r="J725" s="349"/>
      <c r="K725" s="349"/>
      <c r="L725" s="349"/>
      <c r="M725" s="349"/>
      <c r="N725" s="349"/>
      <c r="O725" s="349"/>
      <c r="P725" s="349"/>
      <c r="Q725" s="349"/>
      <c r="R725" s="349"/>
      <c r="S725" s="349"/>
      <c r="T725" s="349"/>
      <c r="U725" s="345"/>
      <c r="V725" s="346"/>
      <c r="W725" s="346"/>
      <c r="X725" s="346"/>
      <c r="Y725" s="346"/>
      <c r="Z725" s="346"/>
      <c r="AA725" s="346"/>
      <c r="AB725" s="350"/>
    </row>
    <row r="726" spans="1:28">
      <c r="A726" s="348"/>
      <c r="B726" s="349"/>
      <c r="C726" s="352"/>
      <c r="D726" s="349"/>
      <c r="E726" s="349"/>
      <c r="F726" s="349"/>
      <c r="G726" s="349"/>
      <c r="H726" s="349"/>
      <c r="I726" s="349"/>
      <c r="J726" s="349"/>
      <c r="K726" s="349"/>
      <c r="L726" s="349"/>
      <c r="M726" s="349"/>
      <c r="N726" s="349"/>
      <c r="O726" s="349"/>
      <c r="P726" s="349"/>
      <c r="Q726" s="349"/>
      <c r="R726" s="349"/>
      <c r="S726" s="349"/>
      <c r="T726" s="349"/>
      <c r="U726" s="345"/>
      <c r="V726" s="346"/>
      <c r="W726" s="346"/>
      <c r="X726" s="346"/>
      <c r="Y726" s="346"/>
      <c r="Z726" s="346"/>
      <c r="AA726" s="346"/>
      <c r="AB726" s="350"/>
    </row>
    <row r="727" spans="1:28">
      <c r="A727" s="348"/>
      <c r="B727" s="349"/>
      <c r="C727" s="352"/>
      <c r="D727" s="349"/>
      <c r="E727" s="349"/>
      <c r="F727" s="349"/>
      <c r="G727" s="349"/>
      <c r="H727" s="349"/>
      <c r="I727" s="349"/>
      <c r="J727" s="349"/>
      <c r="K727" s="349"/>
      <c r="L727" s="349"/>
      <c r="M727" s="349"/>
      <c r="N727" s="349"/>
      <c r="O727" s="349"/>
      <c r="P727" s="349"/>
      <c r="Q727" s="349"/>
      <c r="R727" s="349"/>
      <c r="S727" s="349"/>
      <c r="T727" s="349"/>
      <c r="U727" s="345"/>
      <c r="V727" s="346"/>
      <c r="W727" s="346"/>
      <c r="X727" s="346"/>
      <c r="Y727" s="346"/>
      <c r="Z727" s="346"/>
      <c r="AA727" s="346"/>
      <c r="AB727" s="350"/>
    </row>
    <row r="728" spans="1:28">
      <c r="A728" s="348"/>
      <c r="B728" s="349"/>
      <c r="C728" s="352"/>
      <c r="D728" s="349"/>
      <c r="E728" s="349"/>
      <c r="F728" s="349"/>
      <c r="G728" s="349"/>
      <c r="H728" s="349"/>
      <c r="I728" s="349"/>
      <c r="J728" s="349"/>
      <c r="K728" s="349"/>
      <c r="L728" s="349"/>
      <c r="M728" s="349"/>
      <c r="N728" s="349"/>
      <c r="O728" s="349"/>
      <c r="P728" s="349"/>
      <c r="Q728" s="349"/>
      <c r="R728" s="349"/>
      <c r="S728" s="349"/>
      <c r="T728" s="349"/>
      <c r="U728" s="345"/>
      <c r="V728" s="346"/>
      <c r="W728" s="346"/>
      <c r="X728" s="346"/>
      <c r="Y728" s="346"/>
      <c r="Z728" s="346"/>
      <c r="AA728" s="346"/>
      <c r="AB728" s="350"/>
    </row>
    <row r="729" spans="1:28">
      <c r="A729" s="348"/>
      <c r="B729" s="349"/>
      <c r="C729" s="352"/>
      <c r="D729" s="349"/>
      <c r="E729" s="349"/>
      <c r="F729" s="349"/>
      <c r="G729" s="349"/>
      <c r="H729" s="349"/>
      <c r="I729" s="349"/>
      <c r="J729" s="349"/>
      <c r="K729" s="349"/>
      <c r="L729" s="349"/>
      <c r="M729" s="349"/>
      <c r="N729" s="349"/>
      <c r="O729" s="349"/>
      <c r="P729" s="349"/>
      <c r="Q729" s="349"/>
      <c r="R729" s="349"/>
      <c r="S729" s="349"/>
      <c r="T729" s="349"/>
      <c r="U729" s="345"/>
      <c r="V729" s="346"/>
      <c r="W729" s="346"/>
      <c r="X729" s="346"/>
      <c r="Y729" s="346"/>
      <c r="Z729" s="346"/>
      <c r="AA729" s="346"/>
      <c r="AB729" s="350"/>
    </row>
    <row r="730" spans="1:28">
      <c r="A730" s="348"/>
      <c r="B730" s="349"/>
      <c r="C730" s="352"/>
      <c r="D730" s="349"/>
      <c r="E730" s="349"/>
      <c r="F730" s="349"/>
      <c r="G730" s="349"/>
      <c r="H730" s="349"/>
      <c r="I730" s="349"/>
      <c r="J730" s="349"/>
      <c r="K730" s="349"/>
      <c r="L730" s="349"/>
      <c r="M730" s="349"/>
      <c r="N730" s="349"/>
      <c r="O730" s="349"/>
      <c r="P730" s="349"/>
      <c r="Q730" s="349"/>
      <c r="R730" s="349"/>
      <c r="S730" s="349"/>
      <c r="T730" s="349"/>
      <c r="U730" s="345"/>
      <c r="V730" s="346"/>
      <c r="W730" s="346"/>
      <c r="X730" s="346"/>
      <c r="Y730" s="346"/>
      <c r="Z730" s="346"/>
      <c r="AA730" s="346"/>
      <c r="AB730" s="350"/>
    </row>
    <row r="731" spans="1:28">
      <c r="A731" s="348"/>
      <c r="B731" s="349"/>
      <c r="C731" s="352"/>
      <c r="D731" s="349"/>
      <c r="E731" s="349"/>
      <c r="F731" s="349"/>
      <c r="G731" s="349"/>
      <c r="H731" s="349"/>
      <c r="I731" s="349"/>
      <c r="J731" s="349"/>
      <c r="K731" s="349"/>
      <c r="L731" s="349"/>
      <c r="M731" s="349"/>
      <c r="N731" s="349"/>
      <c r="O731" s="349"/>
      <c r="P731" s="349"/>
      <c r="Q731" s="349"/>
      <c r="R731" s="349"/>
      <c r="S731" s="349"/>
      <c r="T731" s="349"/>
      <c r="U731" s="345"/>
      <c r="V731" s="346"/>
      <c r="W731" s="346"/>
      <c r="X731" s="346"/>
      <c r="Y731" s="346"/>
      <c r="Z731" s="346"/>
      <c r="AA731" s="346"/>
      <c r="AB731" s="350"/>
    </row>
    <row r="732" spans="1:28">
      <c r="A732" s="348"/>
      <c r="B732" s="349"/>
      <c r="C732" s="352"/>
      <c r="D732" s="349"/>
      <c r="E732" s="349"/>
      <c r="F732" s="349"/>
      <c r="G732" s="349"/>
      <c r="H732" s="349"/>
      <c r="I732" s="349"/>
      <c r="J732" s="349"/>
      <c r="K732" s="349"/>
      <c r="L732" s="349"/>
      <c r="M732" s="349"/>
      <c r="N732" s="349"/>
      <c r="O732" s="349"/>
      <c r="P732" s="349"/>
      <c r="Q732" s="349"/>
      <c r="R732" s="349"/>
      <c r="S732" s="349"/>
      <c r="T732" s="349"/>
      <c r="U732" s="345"/>
      <c r="V732" s="346"/>
      <c r="W732" s="346"/>
      <c r="X732" s="346"/>
      <c r="Y732" s="346"/>
      <c r="Z732" s="346"/>
      <c r="AA732" s="346"/>
      <c r="AB732" s="350"/>
    </row>
    <row r="733" spans="1:28">
      <c r="A733" s="348"/>
      <c r="B733" s="349"/>
      <c r="C733" s="352"/>
      <c r="D733" s="349"/>
      <c r="E733" s="349"/>
      <c r="F733" s="349"/>
      <c r="G733" s="349"/>
      <c r="H733" s="349"/>
      <c r="I733" s="349"/>
      <c r="J733" s="349"/>
      <c r="K733" s="349"/>
      <c r="L733" s="349"/>
      <c r="M733" s="349"/>
      <c r="N733" s="349"/>
      <c r="O733" s="349"/>
      <c r="P733" s="349"/>
      <c r="Q733" s="349"/>
      <c r="R733" s="349"/>
      <c r="S733" s="349"/>
      <c r="T733" s="349"/>
      <c r="U733" s="345"/>
      <c r="V733" s="346"/>
      <c r="W733" s="346"/>
      <c r="X733" s="346"/>
      <c r="Y733" s="346"/>
      <c r="Z733" s="346"/>
      <c r="AA733" s="346"/>
      <c r="AB733" s="350"/>
    </row>
    <row r="734" spans="1:28">
      <c r="A734" s="348"/>
      <c r="B734" s="349"/>
      <c r="C734" s="352"/>
      <c r="D734" s="349"/>
      <c r="E734" s="349"/>
      <c r="F734" s="349"/>
      <c r="G734" s="349"/>
      <c r="H734" s="349"/>
      <c r="I734" s="349"/>
      <c r="J734" s="349"/>
      <c r="K734" s="349"/>
      <c r="L734" s="349"/>
      <c r="M734" s="349"/>
      <c r="N734" s="349"/>
      <c r="O734" s="349"/>
      <c r="P734" s="349"/>
      <c r="Q734" s="349"/>
      <c r="R734" s="349"/>
      <c r="S734" s="349"/>
      <c r="T734" s="349"/>
      <c r="U734" s="345"/>
      <c r="V734" s="346"/>
      <c r="W734" s="346"/>
      <c r="X734" s="346"/>
      <c r="Y734" s="346"/>
      <c r="Z734" s="346"/>
      <c r="AA734" s="346"/>
      <c r="AB734" s="350"/>
    </row>
    <row r="735" spans="1:28">
      <c r="A735" s="348"/>
      <c r="B735" s="349"/>
      <c r="C735" s="352"/>
      <c r="D735" s="349"/>
      <c r="E735" s="349"/>
      <c r="F735" s="349"/>
      <c r="G735" s="349"/>
      <c r="H735" s="349"/>
      <c r="I735" s="349"/>
      <c r="J735" s="349"/>
      <c r="K735" s="349"/>
      <c r="L735" s="349"/>
      <c r="M735" s="349"/>
      <c r="N735" s="349"/>
      <c r="O735" s="349"/>
      <c r="P735" s="349"/>
      <c r="Q735" s="349"/>
      <c r="R735" s="349"/>
      <c r="S735" s="349"/>
      <c r="T735" s="349"/>
      <c r="U735" s="345"/>
      <c r="V735" s="346"/>
      <c r="W735" s="346"/>
      <c r="X735" s="346"/>
      <c r="Y735" s="346"/>
      <c r="Z735" s="346"/>
      <c r="AA735" s="346"/>
      <c r="AB735" s="350"/>
    </row>
    <row r="736" spans="1:28">
      <c r="A736" s="348"/>
      <c r="B736" s="349"/>
      <c r="C736" s="352"/>
      <c r="D736" s="349"/>
      <c r="E736" s="349"/>
      <c r="F736" s="349"/>
      <c r="G736" s="349"/>
      <c r="H736" s="349"/>
      <c r="I736" s="349"/>
      <c r="J736" s="349"/>
      <c r="K736" s="349"/>
      <c r="L736" s="349"/>
      <c r="M736" s="349"/>
      <c r="N736" s="349"/>
      <c r="O736" s="349"/>
      <c r="P736" s="349"/>
      <c r="Q736" s="349"/>
      <c r="R736" s="349"/>
      <c r="S736" s="349"/>
      <c r="T736" s="349"/>
      <c r="U736" s="345"/>
      <c r="V736" s="346"/>
      <c r="W736" s="346"/>
      <c r="X736" s="346"/>
      <c r="Y736" s="346"/>
      <c r="Z736" s="346"/>
      <c r="AA736" s="346"/>
      <c r="AB736" s="350"/>
    </row>
    <row r="737" spans="1:28">
      <c r="A737" s="348"/>
      <c r="B737" s="349"/>
      <c r="C737" s="352"/>
      <c r="D737" s="349"/>
      <c r="E737" s="349"/>
      <c r="F737" s="349"/>
      <c r="G737" s="349"/>
      <c r="H737" s="349"/>
      <c r="I737" s="349"/>
      <c r="J737" s="349"/>
      <c r="K737" s="349"/>
      <c r="L737" s="349"/>
      <c r="M737" s="349"/>
      <c r="N737" s="349"/>
      <c r="O737" s="349"/>
      <c r="P737" s="349"/>
      <c r="Q737" s="349"/>
      <c r="R737" s="349"/>
      <c r="S737" s="349"/>
      <c r="T737" s="349"/>
      <c r="U737" s="345"/>
      <c r="V737" s="346"/>
      <c r="W737" s="346"/>
      <c r="X737" s="346"/>
      <c r="Y737" s="346"/>
      <c r="Z737" s="346"/>
      <c r="AA737" s="346"/>
      <c r="AB737" s="350"/>
    </row>
    <row r="738" spans="1:28">
      <c r="A738" s="348"/>
      <c r="B738" s="349"/>
      <c r="C738" s="352"/>
      <c r="D738" s="349"/>
      <c r="E738" s="349"/>
      <c r="F738" s="349"/>
      <c r="G738" s="349"/>
      <c r="H738" s="349"/>
      <c r="I738" s="349"/>
      <c r="J738" s="349"/>
      <c r="K738" s="349"/>
      <c r="L738" s="349"/>
      <c r="M738" s="349"/>
      <c r="N738" s="349"/>
      <c r="O738" s="349"/>
      <c r="P738" s="349"/>
      <c r="Q738" s="349"/>
      <c r="R738" s="349"/>
      <c r="S738" s="349"/>
      <c r="T738" s="349"/>
      <c r="U738" s="345"/>
      <c r="V738" s="346"/>
      <c r="W738" s="346"/>
      <c r="X738" s="346"/>
      <c r="Y738" s="346"/>
      <c r="Z738" s="346"/>
      <c r="AA738" s="346"/>
      <c r="AB738" s="350"/>
    </row>
    <row r="739" spans="1:28">
      <c r="A739" s="348"/>
      <c r="B739" s="349"/>
      <c r="C739" s="352"/>
      <c r="D739" s="349"/>
      <c r="E739" s="349"/>
      <c r="F739" s="349"/>
      <c r="G739" s="349"/>
      <c r="H739" s="349"/>
      <c r="I739" s="349"/>
      <c r="J739" s="349"/>
      <c r="K739" s="349"/>
      <c r="L739" s="349"/>
      <c r="M739" s="349"/>
      <c r="N739" s="349"/>
      <c r="O739" s="349"/>
      <c r="P739" s="349"/>
      <c r="Q739" s="349"/>
      <c r="R739" s="349"/>
      <c r="S739" s="349"/>
      <c r="T739" s="349"/>
      <c r="U739" s="345"/>
      <c r="V739" s="346"/>
      <c r="W739" s="346"/>
      <c r="X739" s="346"/>
      <c r="Y739" s="346"/>
      <c r="Z739" s="346"/>
      <c r="AA739" s="346"/>
      <c r="AB739" s="350"/>
    </row>
    <row r="740" spans="1:28">
      <c r="A740" s="348"/>
      <c r="B740" s="349"/>
      <c r="C740" s="352"/>
      <c r="D740" s="349"/>
      <c r="E740" s="349"/>
      <c r="F740" s="349"/>
      <c r="G740" s="349"/>
      <c r="H740" s="349"/>
      <c r="I740" s="349"/>
      <c r="J740" s="349"/>
      <c r="K740" s="349"/>
      <c r="L740" s="349"/>
      <c r="M740" s="349"/>
      <c r="N740" s="349"/>
      <c r="O740" s="349"/>
      <c r="P740" s="349"/>
      <c r="Q740" s="349"/>
      <c r="R740" s="349"/>
      <c r="S740" s="349"/>
      <c r="T740" s="349"/>
      <c r="U740" s="345"/>
      <c r="V740" s="346"/>
      <c r="W740" s="346"/>
      <c r="X740" s="346"/>
      <c r="Y740" s="346"/>
      <c r="Z740" s="346"/>
      <c r="AA740" s="346"/>
      <c r="AB740" s="350"/>
    </row>
    <row r="741" spans="1:28">
      <c r="A741" s="348"/>
      <c r="B741" s="349"/>
      <c r="C741" s="352"/>
      <c r="D741" s="349"/>
      <c r="E741" s="349"/>
      <c r="F741" s="349"/>
      <c r="G741" s="349"/>
      <c r="H741" s="349"/>
      <c r="I741" s="349"/>
      <c r="J741" s="349"/>
      <c r="K741" s="349"/>
      <c r="L741" s="349"/>
      <c r="M741" s="349"/>
      <c r="N741" s="349"/>
      <c r="O741" s="349"/>
      <c r="P741" s="349"/>
      <c r="Q741" s="349"/>
      <c r="R741" s="349"/>
      <c r="S741" s="349"/>
      <c r="T741" s="349"/>
      <c r="U741" s="345"/>
      <c r="V741" s="346"/>
      <c r="W741" s="346"/>
      <c r="X741" s="346"/>
      <c r="Y741" s="346"/>
      <c r="Z741" s="346"/>
      <c r="AA741" s="346"/>
      <c r="AB741" s="350"/>
    </row>
    <row r="742" spans="1:28">
      <c r="A742" s="348"/>
      <c r="B742" s="349"/>
      <c r="C742" s="352"/>
      <c r="D742" s="349"/>
      <c r="E742" s="349"/>
      <c r="F742" s="349"/>
      <c r="G742" s="349"/>
      <c r="H742" s="349"/>
      <c r="I742" s="349"/>
      <c r="J742" s="349"/>
      <c r="K742" s="349"/>
      <c r="L742" s="349"/>
      <c r="M742" s="349"/>
      <c r="N742" s="349"/>
      <c r="O742" s="349"/>
      <c r="P742" s="349"/>
      <c r="Q742" s="349"/>
      <c r="R742" s="349"/>
      <c r="S742" s="349"/>
      <c r="T742" s="349"/>
      <c r="U742" s="345"/>
      <c r="V742" s="346"/>
      <c r="W742" s="346"/>
      <c r="X742" s="346"/>
      <c r="Y742" s="346"/>
      <c r="Z742" s="346"/>
      <c r="AA742" s="346"/>
      <c r="AB742" s="350"/>
    </row>
    <row r="743" spans="1:28">
      <c r="A743" s="348"/>
      <c r="B743" s="349"/>
      <c r="C743" s="352"/>
      <c r="D743" s="349"/>
      <c r="E743" s="349"/>
      <c r="F743" s="349"/>
      <c r="G743" s="349"/>
      <c r="H743" s="349"/>
      <c r="I743" s="349"/>
      <c r="J743" s="349"/>
      <c r="K743" s="349"/>
      <c r="L743" s="349"/>
      <c r="M743" s="349"/>
      <c r="N743" s="349"/>
      <c r="O743" s="349"/>
      <c r="P743" s="349"/>
      <c r="Q743" s="349"/>
      <c r="R743" s="349"/>
      <c r="S743" s="349"/>
      <c r="T743" s="349"/>
      <c r="U743" s="345"/>
      <c r="V743" s="346"/>
      <c r="W743" s="346"/>
      <c r="X743" s="346"/>
      <c r="Y743" s="346"/>
      <c r="Z743" s="346"/>
      <c r="AA743" s="346"/>
      <c r="AB743" s="350"/>
    </row>
    <row r="744" spans="1:28">
      <c r="A744" s="348"/>
      <c r="B744" s="349"/>
      <c r="C744" s="352"/>
      <c r="D744" s="349"/>
      <c r="E744" s="349"/>
      <c r="F744" s="349"/>
      <c r="G744" s="349"/>
      <c r="H744" s="349"/>
      <c r="I744" s="349"/>
      <c r="J744" s="349"/>
      <c r="K744" s="349"/>
      <c r="L744" s="349"/>
      <c r="M744" s="349"/>
      <c r="N744" s="349"/>
      <c r="O744" s="349"/>
      <c r="P744" s="349"/>
      <c r="Q744" s="349"/>
      <c r="R744" s="349"/>
      <c r="S744" s="349"/>
      <c r="T744" s="349"/>
      <c r="U744" s="345"/>
      <c r="V744" s="346"/>
      <c r="W744" s="346"/>
      <c r="X744" s="346"/>
      <c r="Y744" s="346"/>
      <c r="Z744" s="346"/>
      <c r="AA744" s="346"/>
      <c r="AB744" s="350"/>
    </row>
    <row r="745" spans="1:28">
      <c r="A745" s="348"/>
      <c r="B745" s="349"/>
      <c r="C745" s="352"/>
      <c r="D745" s="349"/>
      <c r="E745" s="349"/>
      <c r="F745" s="349"/>
      <c r="G745" s="349"/>
      <c r="H745" s="349"/>
      <c r="I745" s="349"/>
      <c r="J745" s="349"/>
      <c r="K745" s="349"/>
      <c r="L745" s="349"/>
      <c r="M745" s="349"/>
      <c r="N745" s="349"/>
      <c r="O745" s="349"/>
      <c r="P745" s="349"/>
      <c r="Q745" s="349"/>
      <c r="R745" s="349"/>
      <c r="S745" s="349"/>
      <c r="T745" s="349"/>
      <c r="U745" s="345"/>
      <c r="V745" s="346"/>
      <c r="W745" s="346"/>
      <c r="X745" s="346"/>
      <c r="Y745" s="346"/>
      <c r="Z745" s="346"/>
      <c r="AA745" s="346"/>
      <c r="AB745" s="350"/>
    </row>
    <row r="746" spans="1:28">
      <c r="A746" s="348"/>
      <c r="B746" s="349"/>
      <c r="C746" s="352"/>
      <c r="D746" s="349"/>
      <c r="E746" s="349"/>
      <c r="F746" s="349"/>
      <c r="G746" s="349"/>
      <c r="H746" s="349"/>
      <c r="I746" s="349"/>
      <c r="J746" s="349"/>
      <c r="K746" s="349"/>
      <c r="L746" s="349"/>
      <c r="M746" s="349"/>
      <c r="N746" s="349"/>
      <c r="O746" s="349"/>
      <c r="P746" s="349"/>
      <c r="Q746" s="349"/>
      <c r="R746" s="349"/>
      <c r="S746" s="349"/>
      <c r="T746" s="349"/>
      <c r="U746" s="345"/>
      <c r="V746" s="346"/>
      <c r="W746" s="346"/>
      <c r="X746" s="346"/>
      <c r="Y746" s="346"/>
      <c r="Z746" s="346"/>
      <c r="AA746" s="346"/>
      <c r="AB746" s="350"/>
    </row>
    <row r="747" spans="1:28">
      <c r="A747" s="348"/>
      <c r="B747" s="349"/>
      <c r="C747" s="352"/>
      <c r="D747" s="349"/>
      <c r="E747" s="349"/>
      <c r="F747" s="349"/>
      <c r="G747" s="349"/>
      <c r="H747" s="349"/>
      <c r="I747" s="349"/>
      <c r="J747" s="349"/>
      <c r="K747" s="349"/>
      <c r="L747" s="349"/>
      <c r="M747" s="349"/>
      <c r="N747" s="349"/>
      <c r="O747" s="349"/>
      <c r="P747" s="349"/>
      <c r="Q747" s="349"/>
      <c r="R747" s="349"/>
      <c r="S747" s="349"/>
      <c r="T747" s="349"/>
      <c r="U747" s="345"/>
      <c r="V747" s="346"/>
      <c r="W747" s="346"/>
      <c r="X747" s="346"/>
      <c r="Y747" s="346"/>
      <c r="Z747" s="346"/>
      <c r="AA747" s="346"/>
      <c r="AB747" s="350"/>
    </row>
    <row r="748" spans="1:28">
      <c r="A748" s="348"/>
      <c r="B748" s="349"/>
      <c r="C748" s="352"/>
      <c r="D748" s="349"/>
      <c r="E748" s="349"/>
      <c r="F748" s="349"/>
      <c r="G748" s="349"/>
      <c r="H748" s="349"/>
      <c r="I748" s="349"/>
      <c r="J748" s="349"/>
      <c r="K748" s="349"/>
      <c r="L748" s="349"/>
      <c r="M748" s="349"/>
      <c r="N748" s="349"/>
      <c r="O748" s="349"/>
      <c r="P748" s="349"/>
      <c r="Q748" s="349"/>
      <c r="R748" s="349"/>
      <c r="S748" s="349"/>
      <c r="T748" s="349"/>
      <c r="U748" s="345"/>
      <c r="V748" s="346"/>
      <c r="W748" s="346"/>
      <c r="X748" s="346"/>
      <c r="Y748" s="346"/>
      <c r="Z748" s="346"/>
      <c r="AA748" s="346"/>
      <c r="AB748" s="350"/>
    </row>
    <row r="749" spans="1:28">
      <c r="A749" s="348"/>
      <c r="B749" s="349"/>
      <c r="C749" s="352"/>
      <c r="D749" s="349"/>
      <c r="E749" s="349"/>
      <c r="F749" s="349"/>
      <c r="G749" s="349"/>
      <c r="H749" s="349"/>
      <c r="I749" s="349"/>
      <c r="J749" s="349"/>
      <c r="K749" s="349"/>
      <c r="L749" s="349"/>
      <c r="M749" s="349"/>
      <c r="N749" s="349"/>
      <c r="O749" s="349"/>
      <c r="P749" s="349"/>
      <c r="Q749" s="349"/>
      <c r="R749" s="349"/>
      <c r="S749" s="349"/>
      <c r="T749" s="349"/>
      <c r="U749" s="345"/>
      <c r="V749" s="346"/>
      <c r="W749" s="346"/>
      <c r="X749" s="346"/>
      <c r="Y749" s="346"/>
      <c r="Z749" s="346"/>
      <c r="AA749" s="346"/>
      <c r="AB749" s="350"/>
    </row>
    <row r="750" spans="1:28">
      <c r="A750" s="348"/>
      <c r="B750" s="349"/>
      <c r="C750" s="352"/>
      <c r="D750" s="349"/>
      <c r="E750" s="349"/>
      <c r="F750" s="349"/>
      <c r="G750" s="349"/>
      <c r="H750" s="349"/>
      <c r="I750" s="349"/>
      <c r="J750" s="349"/>
      <c r="K750" s="349"/>
      <c r="L750" s="349"/>
      <c r="M750" s="349"/>
      <c r="N750" s="349"/>
      <c r="O750" s="349"/>
      <c r="P750" s="349"/>
      <c r="Q750" s="349"/>
      <c r="R750" s="349"/>
      <c r="S750" s="349"/>
      <c r="T750" s="349"/>
      <c r="U750" s="345"/>
      <c r="V750" s="346"/>
      <c r="W750" s="346"/>
      <c r="X750" s="346"/>
      <c r="Y750" s="346"/>
      <c r="Z750" s="346"/>
      <c r="AA750" s="346"/>
      <c r="AB750" s="350"/>
    </row>
    <row r="751" spans="1:28">
      <c r="A751" s="348"/>
      <c r="B751" s="349"/>
      <c r="C751" s="352"/>
      <c r="D751" s="349"/>
      <c r="E751" s="349"/>
      <c r="F751" s="349"/>
      <c r="G751" s="349"/>
      <c r="H751" s="349"/>
      <c r="I751" s="349"/>
      <c r="J751" s="349"/>
      <c r="K751" s="349"/>
      <c r="L751" s="349"/>
      <c r="M751" s="349"/>
      <c r="N751" s="349"/>
      <c r="O751" s="349"/>
      <c r="P751" s="349"/>
      <c r="Q751" s="349"/>
      <c r="R751" s="349"/>
      <c r="S751" s="349"/>
      <c r="T751" s="349"/>
      <c r="U751" s="345"/>
      <c r="V751" s="346"/>
      <c r="W751" s="346"/>
      <c r="X751" s="346"/>
      <c r="Y751" s="346"/>
      <c r="Z751" s="346"/>
      <c r="AA751" s="346"/>
      <c r="AB751" s="350"/>
    </row>
    <row r="752" spans="1:28">
      <c r="A752" s="348"/>
      <c r="B752" s="349"/>
      <c r="C752" s="352"/>
      <c r="D752" s="349"/>
      <c r="E752" s="349"/>
      <c r="F752" s="349"/>
      <c r="G752" s="349"/>
      <c r="H752" s="349"/>
      <c r="I752" s="349"/>
      <c r="J752" s="349"/>
      <c r="K752" s="349"/>
      <c r="L752" s="349"/>
      <c r="M752" s="349"/>
      <c r="N752" s="349"/>
      <c r="O752" s="349"/>
      <c r="P752" s="349"/>
      <c r="Q752" s="349"/>
      <c r="R752" s="349"/>
      <c r="S752" s="349"/>
      <c r="T752" s="349"/>
      <c r="U752" s="345"/>
      <c r="V752" s="346"/>
      <c r="W752" s="346"/>
      <c r="X752" s="346"/>
      <c r="Y752" s="346"/>
      <c r="Z752" s="346"/>
      <c r="AA752" s="346"/>
      <c r="AB752" s="350"/>
    </row>
    <row r="753" spans="1:28">
      <c r="A753" s="348"/>
      <c r="B753" s="349"/>
      <c r="C753" s="352"/>
      <c r="D753" s="349"/>
      <c r="E753" s="349"/>
      <c r="F753" s="349"/>
      <c r="G753" s="349"/>
      <c r="H753" s="349"/>
      <c r="I753" s="349"/>
      <c r="J753" s="349"/>
      <c r="K753" s="349"/>
      <c r="L753" s="349"/>
      <c r="M753" s="349"/>
      <c r="N753" s="349"/>
      <c r="O753" s="349"/>
      <c r="P753" s="349"/>
      <c r="Q753" s="349"/>
      <c r="R753" s="349"/>
      <c r="S753" s="349"/>
      <c r="T753" s="349"/>
      <c r="U753" s="345"/>
      <c r="V753" s="346"/>
      <c r="W753" s="346"/>
      <c r="X753" s="346"/>
      <c r="Y753" s="346"/>
      <c r="Z753" s="346"/>
      <c r="AA753" s="346"/>
      <c r="AB753" s="350"/>
    </row>
    <row r="754" spans="1:28">
      <c r="A754" s="348"/>
      <c r="B754" s="349"/>
      <c r="C754" s="352"/>
      <c r="D754" s="349"/>
      <c r="E754" s="349"/>
      <c r="F754" s="349"/>
      <c r="G754" s="349"/>
      <c r="H754" s="349"/>
      <c r="I754" s="349"/>
      <c r="J754" s="349"/>
      <c r="K754" s="349"/>
      <c r="L754" s="349"/>
      <c r="M754" s="349"/>
      <c r="N754" s="349"/>
      <c r="O754" s="349"/>
      <c r="P754" s="349"/>
      <c r="Q754" s="349"/>
      <c r="R754" s="349"/>
      <c r="S754" s="349"/>
      <c r="T754" s="349"/>
      <c r="U754" s="345"/>
      <c r="V754" s="346"/>
      <c r="W754" s="346"/>
      <c r="X754" s="346"/>
      <c r="Y754" s="346"/>
      <c r="Z754" s="346"/>
      <c r="AA754" s="346"/>
      <c r="AB754" s="350"/>
    </row>
    <row r="755" spans="1:28">
      <c r="A755" s="348"/>
      <c r="B755" s="349"/>
      <c r="C755" s="352"/>
      <c r="D755" s="349"/>
      <c r="E755" s="349"/>
      <c r="F755" s="349"/>
      <c r="G755" s="349"/>
      <c r="H755" s="349"/>
      <c r="I755" s="349"/>
      <c r="J755" s="349"/>
      <c r="K755" s="349"/>
      <c r="L755" s="349"/>
      <c r="M755" s="349"/>
      <c r="N755" s="349"/>
      <c r="O755" s="349"/>
      <c r="P755" s="349"/>
      <c r="Q755" s="349"/>
      <c r="R755" s="349"/>
      <c r="S755" s="349"/>
      <c r="T755" s="349"/>
      <c r="U755" s="345"/>
      <c r="V755" s="346"/>
      <c r="W755" s="346"/>
      <c r="X755" s="346"/>
      <c r="Y755" s="346"/>
      <c r="Z755" s="346"/>
      <c r="AA755" s="346"/>
      <c r="AB755" s="350"/>
    </row>
    <row r="756" spans="1:28">
      <c r="A756" s="348"/>
      <c r="B756" s="349"/>
      <c r="C756" s="352"/>
      <c r="D756" s="349"/>
      <c r="E756" s="349"/>
      <c r="F756" s="349"/>
      <c r="G756" s="349"/>
      <c r="H756" s="349"/>
      <c r="I756" s="349"/>
      <c r="J756" s="349"/>
      <c r="K756" s="349"/>
      <c r="L756" s="349"/>
      <c r="M756" s="349"/>
      <c r="N756" s="349"/>
      <c r="O756" s="349"/>
      <c r="P756" s="349"/>
      <c r="Q756" s="349"/>
      <c r="R756" s="349"/>
      <c r="S756" s="349"/>
      <c r="T756" s="349"/>
      <c r="U756" s="345"/>
      <c r="V756" s="346"/>
      <c r="W756" s="346"/>
      <c r="X756" s="346"/>
      <c r="Y756" s="346"/>
      <c r="Z756" s="346"/>
      <c r="AA756" s="346"/>
      <c r="AB756" s="350"/>
    </row>
    <row r="757" spans="1:28">
      <c r="A757" s="348"/>
      <c r="B757" s="349"/>
      <c r="C757" s="352"/>
      <c r="D757" s="349"/>
      <c r="E757" s="349"/>
      <c r="F757" s="349"/>
      <c r="G757" s="349"/>
      <c r="H757" s="349"/>
      <c r="I757" s="349"/>
      <c r="J757" s="349"/>
      <c r="K757" s="349"/>
      <c r="L757" s="349"/>
      <c r="M757" s="349"/>
      <c r="N757" s="349"/>
      <c r="O757" s="349"/>
      <c r="P757" s="349"/>
      <c r="Q757" s="349"/>
      <c r="R757" s="349"/>
      <c r="S757" s="349"/>
      <c r="T757" s="349"/>
      <c r="U757" s="345"/>
      <c r="V757" s="346"/>
      <c r="W757" s="346"/>
      <c r="X757" s="346"/>
      <c r="Y757" s="346"/>
      <c r="Z757" s="346"/>
      <c r="AA757" s="346"/>
      <c r="AB757" s="350"/>
    </row>
    <row r="758" spans="1:28">
      <c r="A758" s="348"/>
      <c r="B758" s="349"/>
      <c r="C758" s="352"/>
      <c r="D758" s="349"/>
      <c r="E758" s="349"/>
      <c r="F758" s="349"/>
      <c r="G758" s="349"/>
      <c r="H758" s="349"/>
      <c r="I758" s="349"/>
      <c r="J758" s="349"/>
      <c r="K758" s="349"/>
      <c r="L758" s="349"/>
      <c r="M758" s="349"/>
      <c r="N758" s="349"/>
      <c r="O758" s="349"/>
      <c r="P758" s="349"/>
      <c r="Q758" s="349"/>
      <c r="R758" s="349"/>
      <c r="S758" s="349"/>
      <c r="T758" s="349"/>
      <c r="U758" s="345"/>
      <c r="V758" s="346"/>
      <c r="W758" s="346"/>
      <c r="X758" s="346"/>
      <c r="Y758" s="346"/>
      <c r="Z758" s="346"/>
      <c r="AA758" s="346"/>
      <c r="AB758" s="350"/>
    </row>
    <row r="759" spans="1:28">
      <c r="A759" s="348"/>
      <c r="B759" s="349"/>
      <c r="C759" s="352"/>
      <c r="D759" s="349"/>
      <c r="E759" s="349"/>
      <c r="F759" s="349"/>
      <c r="G759" s="349"/>
      <c r="H759" s="349"/>
      <c r="I759" s="349"/>
      <c r="J759" s="349"/>
      <c r="K759" s="349"/>
      <c r="L759" s="349"/>
      <c r="M759" s="349"/>
      <c r="N759" s="349"/>
      <c r="O759" s="349"/>
      <c r="P759" s="349"/>
      <c r="Q759" s="349"/>
      <c r="R759" s="349"/>
      <c r="S759" s="349"/>
      <c r="T759" s="349"/>
      <c r="U759" s="345"/>
      <c r="V759" s="346"/>
      <c r="W759" s="346"/>
      <c r="X759" s="346"/>
      <c r="Y759" s="346"/>
      <c r="Z759" s="346"/>
      <c r="AA759" s="346"/>
      <c r="AB759" s="350"/>
    </row>
    <row r="760" spans="1:28">
      <c r="A760" s="348"/>
      <c r="B760" s="349"/>
      <c r="C760" s="352"/>
      <c r="D760" s="349"/>
      <c r="E760" s="349"/>
      <c r="F760" s="349"/>
      <c r="G760" s="349"/>
      <c r="H760" s="349"/>
      <c r="I760" s="349"/>
      <c r="J760" s="349"/>
      <c r="K760" s="349"/>
      <c r="L760" s="349"/>
      <c r="M760" s="349"/>
      <c r="N760" s="349"/>
      <c r="O760" s="349"/>
      <c r="P760" s="349"/>
      <c r="Q760" s="349"/>
      <c r="R760" s="349"/>
      <c r="S760" s="349"/>
      <c r="T760" s="349"/>
      <c r="U760" s="345"/>
      <c r="V760" s="346"/>
      <c r="W760" s="346"/>
      <c r="X760" s="346"/>
      <c r="Y760" s="346"/>
      <c r="Z760" s="346"/>
      <c r="AA760" s="346"/>
      <c r="AB760" s="350"/>
    </row>
    <row r="761" spans="1:28">
      <c r="A761" s="348"/>
      <c r="B761" s="349"/>
      <c r="C761" s="352"/>
      <c r="D761" s="349"/>
      <c r="E761" s="349"/>
      <c r="F761" s="349"/>
      <c r="G761" s="349"/>
      <c r="H761" s="349"/>
      <c r="I761" s="349"/>
      <c r="J761" s="349"/>
      <c r="K761" s="349"/>
      <c r="L761" s="349"/>
      <c r="M761" s="349"/>
      <c r="N761" s="349"/>
      <c r="O761" s="349"/>
      <c r="P761" s="349"/>
      <c r="Q761" s="349"/>
      <c r="R761" s="349"/>
      <c r="S761" s="349"/>
      <c r="T761" s="349"/>
      <c r="U761" s="345"/>
      <c r="V761" s="346"/>
      <c r="W761" s="346"/>
      <c r="X761" s="346"/>
      <c r="Y761" s="346"/>
      <c r="Z761" s="346"/>
      <c r="AA761" s="346"/>
      <c r="AB761" s="350"/>
    </row>
    <row r="762" spans="1:28">
      <c r="A762" s="348"/>
      <c r="B762" s="349"/>
      <c r="C762" s="352"/>
      <c r="D762" s="349"/>
      <c r="E762" s="349"/>
      <c r="F762" s="349"/>
      <c r="G762" s="349"/>
      <c r="H762" s="349"/>
      <c r="I762" s="349"/>
      <c r="J762" s="349"/>
      <c r="K762" s="349"/>
      <c r="L762" s="349"/>
      <c r="M762" s="349"/>
      <c r="N762" s="349"/>
      <c r="O762" s="349"/>
      <c r="P762" s="349"/>
      <c r="Q762" s="349"/>
      <c r="R762" s="349"/>
      <c r="S762" s="349"/>
      <c r="T762" s="349"/>
      <c r="U762" s="345"/>
      <c r="V762" s="346"/>
      <c r="W762" s="346"/>
      <c r="X762" s="346"/>
      <c r="Y762" s="346"/>
      <c r="Z762" s="346"/>
      <c r="AA762" s="346"/>
      <c r="AB762" s="350"/>
    </row>
    <row r="763" spans="1:28">
      <c r="A763" s="348"/>
      <c r="B763" s="349"/>
      <c r="C763" s="352"/>
      <c r="D763" s="349"/>
      <c r="E763" s="349"/>
      <c r="F763" s="349"/>
      <c r="G763" s="349"/>
      <c r="H763" s="349"/>
      <c r="I763" s="349"/>
      <c r="J763" s="349"/>
      <c r="K763" s="349"/>
      <c r="L763" s="349"/>
      <c r="M763" s="349"/>
      <c r="N763" s="349"/>
      <c r="O763" s="349"/>
      <c r="P763" s="349"/>
      <c r="Q763" s="349"/>
      <c r="R763" s="349"/>
      <c r="S763" s="349"/>
      <c r="T763" s="349"/>
      <c r="U763" s="345"/>
      <c r="V763" s="346"/>
      <c r="W763" s="346"/>
      <c r="X763" s="346"/>
      <c r="Y763" s="346"/>
      <c r="Z763" s="346"/>
      <c r="AA763" s="346"/>
      <c r="AB763" s="350"/>
    </row>
    <row r="764" spans="1:28">
      <c r="A764" s="348"/>
      <c r="B764" s="349"/>
      <c r="C764" s="352"/>
      <c r="D764" s="349"/>
      <c r="E764" s="349"/>
      <c r="F764" s="349"/>
      <c r="G764" s="349"/>
      <c r="H764" s="349"/>
      <c r="I764" s="349"/>
      <c r="J764" s="349"/>
      <c r="K764" s="349"/>
      <c r="L764" s="349"/>
      <c r="M764" s="349"/>
      <c r="N764" s="349"/>
      <c r="O764" s="349"/>
      <c r="P764" s="349"/>
      <c r="Q764" s="349"/>
      <c r="R764" s="349"/>
      <c r="S764" s="349"/>
      <c r="T764" s="349"/>
      <c r="U764" s="345"/>
      <c r="V764" s="346"/>
      <c r="W764" s="346"/>
      <c r="X764" s="346"/>
      <c r="Y764" s="346"/>
      <c r="Z764" s="346"/>
      <c r="AA764" s="346"/>
      <c r="AB764" s="350"/>
    </row>
    <row r="765" spans="1:28">
      <c r="A765" s="348"/>
      <c r="B765" s="349"/>
      <c r="C765" s="352"/>
      <c r="D765" s="349"/>
      <c r="E765" s="349"/>
      <c r="F765" s="349"/>
      <c r="G765" s="349"/>
      <c r="H765" s="349"/>
      <c r="I765" s="349"/>
      <c r="J765" s="349"/>
      <c r="K765" s="349"/>
      <c r="L765" s="349"/>
      <c r="M765" s="349"/>
      <c r="N765" s="349"/>
      <c r="O765" s="349"/>
      <c r="P765" s="349"/>
      <c r="Q765" s="349"/>
      <c r="R765" s="349"/>
      <c r="S765" s="349"/>
      <c r="T765" s="349"/>
      <c r="U765" s="345"/>
      <c r="V765" s="346"/>
      <c r="W765" s="346"/>
      <c r="X765" s="346"/>
      <c r="Y765" s="346"/>
      <c r="Z765" s="346"/>
      <c r="AA765" s="346"/>
      <c r="AB765" s="350"/>
    </row>
    <row r="766" spans="1:28">
      <c r="A766" s="348"/>
      <c r="B766" s="349"/>
      <c r="C766" s="352"/>
      <c r="D766" s="349"/>
      <c r="E766" s="349"/>
      <c r="F766" s="349"/>
      <c r="G766" s="349"/>
      <c r="H766" s="349"/>
      <c r="I766" s="349"/>
      <c r="J766" s="349"/>
      <c r="K766" s="349"/>
      <c r="L766" s="349"/>
      <c r="M766" s="349"/>
      <c r="N766" s="349"/>
      <c r="O766" s="349"/>
      <c r="P766" s="349"/>
      <c r="Q766" s="349"/>
      <c r="R766" s="349"/>
      <c r="S766" s="349"/>
      <c r="T766" s="349"/>
      <c r="U766" s="345"/>
      <c r="V766" s="346"/>
      <c r="W766" s="346"/>
      <c r="X766" s="346"/>
      <c r="Y766" s="346"/>
      <c r="Z766" s="346"/>
      <c r="AA766" s="346"/>
      <c r="AB766" s="350"/>
    </row>
    <row r="767" spans="1:28">
      <c r="A767" s="348"/>
      <c r="B767" s="349"/>
      <c r="C767" s="352"/>
      <c r="D767" s="349"/>
      <c r="E767" s="349"/>
      <c r="F767" s="349"/>
      <c r="G767" s="349"/>
      <c r="H767" s="349"/>
      <c r="I767" s="349"/>
      <c r="J767" s="349"/>
      <c r="K767" s="349"/>
      <c r="L767" s="349"/>
      <c r="M767" s="349"/>
      <c r="N767" s="349"/>
      <c r="O767" s="349"/>
      <c r="P767" s="349"/>
      <c r="Q767" s="349"/>
      <c r="R767" s="349"/>
      <c r="S767" s="349"/>
      <c r="T767" s="349"/>
      <c r="U767" s="345"/>
      <c r="V767" s="346"/>
      <c r="W767" s="346"/>
      <c r="X767" s="346"/>
      <c r="Y767" s="346"/>
      <c r="Z767" s="346"/>
      <c r="AA767" s="346"/>
      <c r="AB767" s="350"/>
    </row>
    <row r="768" spans="1:28">
      <c r="A768" s="348"/>
      <c r="B768" s="349"/>
      <c r="C768" s="352"/>
      <c r="D768" s="349"/>
      <c r="E768" s="349"/>
      <c r="F768" s="349"/>
      <c r="G768" s="349"/>
      <c r="H768" s="349"/>
      <c r="I768" s="349"/>
      <c r="J768" s="349"/>
      <c r="K768" s="349"/>
      <c r="L768" s="349"/>
      <c r="M768" s="349"/>
      <c r="N768" s="349"/>
      <c r="O768" s="349"/>
      <c r="P768" s="349"/>
      <c r="Q768" s="349"/>
      <c r="R768" s="349"/>
      <c r="S768" s="349"/>
      <c r="T768" s="349"/>
      <c r="U768" s="345"/>
      <c r="V768" s="346"/>
      <c r="W768" s="346"/>
      <c r="X768" s="346"/>
      <c r="Y768" s="346"/>
      <c r="Z768" s="346"/>
      <c r="AA768" s="346"/>
      <c r="AB768" s="350"/>
    </row>
    <row r="769" spans="1:28">
      <c r="A769" s="348"/>
      <c r="B769" s="349"/>
      <c r="C769" s="352"/>
      <c r="D769" s="349"/>
      <c r="E769" s="349"/>
      <c r="F769" s="349"/>
      <c r="G769" s="349"/>
      <c r="H769" s="349"/>
      <c r="I769" s="349"/>
      <c r="J769" s="349"/>
      <c r="K769" s="349"/>
      <c r="L769" s="349"/>
      <c r="M769" s="349"/>
      <c r="N769" s="349"/>
      <c r="O769" s="349"/>
      <c r="P769" s="349"/>
      <c r="Q769" s="349"/>
      <c r="R769" s="349"/>
      <c r="S769" s="349"/>
      <c r="T769" s="349"/>
      <c r="U769" s="345"/>
      <c r="V769" s="346"/>
      <c r="W769" s="346"/>
      <c r="X769" s="346"/>
      <c r="Y769" s="346"/>
      <c r="Z769" s="346"/>
      <c r="AA769" s="346"/>
      <c r="AB769" s="350"/>
    </row>
    <row r="770" spans="1:28">
      <c r="A770" s="348"/>
      <c r="B770" s="349"/>
      <c r="C770" s="352"/>
      <c r="D770" s="349"/>
      <c r="E770" s="349"/>
      <c r="F770" s="349"/>
      <c r="G770" s="349"/>
      <c r="H770" s="349"/>
      <c r="I770" s="349"/>
      <c r="J770" s="349"/>
      <c r="K770" s="349"/>
      <c r="L770" s="349"/>
      <c r="M770" s="349"/>
      <c r="N770" s="349"/>
      <c r="O770" s="349"/>
      <c r="P770" s="349"/>
      <c r="Q770" s="349"/>
      <c r="R770" s="349"/>
      <c r="S770" s="349"/>
      <c r="T770" s="349"/>
      <c r="U770" s="345"/>
      <c r="V770" s="346"/>
      <c r="W770" s="346"/>
      <c r="X770" s="346"/>
      <c r="Y770" s="346"/>
      <c r="Z770" s="346"/>
      <c r="AA770" s="346"/>
      <c r="AB770" s="350"/>
    </row>
    <row r="771" spans="1:28">
      <c r="A771" s="348"/>
      <c r="B771" s="349"/>
      <c r="C771" s="352"/>
      <c r="D771" s="349"/>
      <c r="E771" s="349"/>
      <c r="F771" s="349"/>
      <c r="G771" s="349"/>
      <c r="H771" s="349"/>
      <c r="I771" s="349"/>
      <c r="J771" s="349"/>
      <c r="K771" s="349"/>
      <c r="L771" s="349"/>
      <c r="M771" s="349"/>
      <c r="N771" s="349"/>
      <c r="O771" s="349"/>
      <c r="P771" s="349"/>
      <c r="Q771" s="349"/>
      <c r="R771" s="349"/>
      <c r="S771" s="349"/>
      <c r="T771" s="349"/>
      <c r="U771" s="345"/>
      <c r="V771" s="346"/>
      <c r="W771" s="346"/>
      <c r="X771" s="346"/>
      <c r="Y771" s="346"/>
      <c r="Z771" s="346"/>
      <c r="AA771" s="346"/>
      <c r="AB771" s="350"/>
    </row>
    <row r="772" spans="1:28">
      <c r="A772" s="348"/>
      <c r="B772" s="349"/>
      <c r="C772" s="352"/>
      <c r="D772" s="349"/>
      <c r="E772" s="349"/>
      <c r="F772" s="349"/>
      <c r="G772" s="349"/>
      <c r="H772" s="349"/>
      <c r="I772" s="349"/>
      <c r="J772" s="349"/>
      <c r="K772" s="349"/>
      <c r="L772" s="349"/>
      <c r="M772" s="349"/>
      <c r="N772" s="349"/>
      <c r="O772" s="349"/>
      <c r="P772" s="349"/>
      <c r="Q772" s="349"/>
      <c r="R772" s="349"/>
      <c r="S772" s="349"/>
      <c r="T772" s="349"/>
      <c r="U772" s="345"/>
      <c r="V772" s="346"/>
      <c r="W772" s="346"/>
      <c r="X772" s="346"/>
      <c r="Y772" s="346"/>
      <c r="Z772" s="346"/>
      <c r="AA772" s="346"/>
      <c r="AB772" s="350"/>
    </row>
    <row r="773" spans="1:28">
      <c r="A773" s="348"/>
      <c r="B773" s="349"/>
      <c r="C773" s="352"/>
      <c r="D773" s="349"/>
      <c r="E773" s="349"/>
      <c r="F773" s="349"/>
      <c r="G773" s="349"/>
      <c r="H773" s="349"/>
      <c r="I773" s="349"/>
      <c r="J773" s="349"/>
      <c r="K773" s="349"/>
      <c r="L773" s="349"/>
      <c r="M773" s="349"/>
      <c r="N773" s="349"/>
      <c r="O773" s="349"/>
      <c r="P773" s="349"/>
      <c r="Q773" s="349"/>
      <c r="R773" s="349"/>
      <c r="S773" s="349"/>
      <c r="T773" s="349"/>
      <c r="U773" s="345"/>
      <c r="V773" s="346"/>
      <c r="W773" s="346"/>
      <c r="X773" s="346"/>
      <c r="Y773" s="346"/>
      <c r="Z773" s="346"/>
      <c r="AA773" s="346"/>
      <c r="AB773" s="350"/>
    </row>
    <row r="774" spans="1:28">
      <c r="A774" s="348"/>
      <c r="B774" s="349"/>
      <c r="C774" s="352"/>
      <c r="D774" s="349"/>
      <c r="E774" s="349"/>
      <c r="F774" s="349"/>
      <c r="G774" s="349"/>
      <c r="H774" s="349"/>
      <c r="I774" s="349"/>
      <c r="J774" s="349"/>
      <c r="K774" s="349"/>
      <c r="L774" s="349"/>
      <c r="M774" s="349"/>
      <c r="N774" s="349"/>
      <c r="O774" s="349"/>
      <c r="P774" s="349"/>
      <c r="Q774" s="349"/>
      <c r="R774" s="349"/>
      <c r="S774" s="349"/>
      <c r="T774" s="349"/>
      <c r="U774" s="345"/>
      <c r="V774" s="346"/>
      <c r="W774" s="346"/>
      <c r="X774" s="346"/>
      <c r="Y774" s="346"/>
      <c r="Z774" s="346"/>
      <c r="AA774" s="346"/>
      <c r="AB774" s="350"/>
    </row>
    <row r="775" spans="1:28">
      <c r="A775" s="348"/>
      <c r="B775" s="349"/>
      <c r="C775" s="352"/>
      <c r="D775" s="349"/>
      <c r="E775" s="349"/>
      <c r="F775" s="349"/>
      <c r="G775" s="349"/>
      <c r="H775" s="349"/>
      <c r="I775" s="349"/>
      <c r="J775" s="349"/>
      <c r="K775" s="349"/>
      <c r="L775" s="349"/>
      <c r="M775" s="349"/>
      <c r="N775" s="349"/>
      <c r="O775" s="349"/>
      <c r="P775" s="349"/>
      <c r="Q775" s="349"/>
      <c r="R775" s="349"/>
      <c r="S775" s="349"/>
      <c r="T775" s="349"/>
      <c r="U775" s="345"/>
      <c r="V775" s="346"/>
      <c r="W775" s="346"/>
      <c r="X775" s="346"/>
      <c r="Y775" s="346"/>
      <c r="Z775" s="346"/>
      <c r="AA775" s="346"/>
      <c r="AB775" s="350"/>
    </row>
    <row r="776" spans="1:28">
      <c r="A776" s="348"/>
      <c r="B776" s="349"/>
      <c r="C776" s="352"/>
      <c r="D776" s="349"/>
      <c r="E776" s="349"/>
      <c r="F776" s="349"/>
      <c r="G776" s="349"/>
      <c r="H776" s="349"/>
      <c r="I776" s="349"/>
      <c r="J776" s="349"/>
      <c r="K776" s="349"/>
      <c r="L776" s="349"/>
      <c r="M776" s="349"/>
      <c r="N776" s="349"/>
      <c r="O776" s="349"/>
      <c r="P776" s="349"/>
      <c r="Q776" s="349"/>
      <c r="R776" s="349"/>
      <c r="S776" s="349"/>
      <c r="T776" s="349"/>
      <c r="U776" s="345"/>
      <c r="V776" s="346"/>
      <c r="W776" s="346"/>
      <c r="X776" s="346"/>
      <c r="Y776" s="346"/>
      <c r="Z776" s="346"/>
      <c r="AA776" s="346"/>
      <c r="AB776" s="350"/>
    </row>
    <row r="777" spans="1:28">
      <c r="A777" s="348"/>
      <c r="B777" s="349"/>
      <c r="C777" s="352"/>
      <c r="D777" s="349"/>
      <c r="E777" s="349"/>
      <c r="F777" s="349"/>
      <c r="G777" s="349"/>
      <c r="H777" s="349"/>
      <c r="I777" s="349"/>
      <c r="J777" s="349"/>
      <c r="K777" s="349"/>
      <c r="L777" s="349"/>
      <c r="M777" s="349"/>
      <c r="N777" s="349"/>
      <c r="O777" s="349"/>
      <c r="P777" s="349"/>
      <c r="Q777" s="349"/>
      <c r="R777" s="349"/>
      <c r="S777" s="349"/>
      <c r="T777" s="349"/>
      <c r="U777" s="345"/>
      <c r="V777" s="346"/>
      <c r="W777" s="346"/>
      <c r="X777" s="346"/>
      <c r="Y777" s="346"/>
      <c r="Z777" s="346"/>
      <c r="AA777" s="346"/>
      <c r="AB777" s="350"/>
    </row>
    <row r="778" spans="1:28">
      <c r="A778" s="348"/>
      <c r="B778" s="349"/>
      <c r="C778" s="352"/>
      <c r="D778" s="349"/>
      <c r="E778" s="349"/>
      <c r="F778" s="349"/>
      <c r="G778" s="349"/>
      <c r="H778" s="349"/>
      <c r="I778" s="349"/>
      <c r="J778" s="349"/>
      <c r="K778" s="349"/>
      <c r="L778" s="349"/>
      <c r="M778" s="349"/>
      <c r="N778" s="349"/>
      <c r="O778" s="349"/>
      <c r="P778" s="349"/>
      <c r="Q778" s="349"/>
      <c r="R778" s="349"/>
      <c r="S778" s="349"/>
      <c r="T778" s="349"/>
      <c r="U778" s="345"/>
      <c r="V778" s="346"/>
      <c r="W778" s="346"/>
      <c r="X778" s="346"/>
      <c r="Y778" s="346"/>
      <c r="Z778" s="346"/>
      <c r="AA778" s="346"/>
      <c r="AB778" s="350"/>
    </row>
    <row r="779" spans="1:28">
      <c r="A779" s="348"/>
      <c r="B779" s="349"/>
      <c r="C779" s="352"/>
      <c r="D779" s="349"/>
      <c r="E779" s="349"/>
      <c r="F779" s="349"/>
      <c r="G779" s="349"/>
      <c r="H779" s="349"/>
      <c r="I779" s="349"/>
      <c r="J779" s="349"/>
      <c r="K779" s="349"/>
      <c r="L779" s="349"/>
      <c r="M779" s="349"/>
      <c r="N779" s="349"/>
      <c r="O779" s="349"/>
      <c r="P779" s="349"/>
      <c r="Q779" s="349"/>
      <c r="R779" s="349"/>
      <c r="S779" s="349"/>
      <c r="T779" s="349"/>
      <c r="U779" s="345"/>
      <c r="V779" s="346"/>
      <c r="W779" s="346"/>
      <c r="X779" s="346"/>
      <c r="Y779" s="346"/>
      <c r="Z779" s="346"/>
      <c r="AA779" s="346"/>
      <c r="AB779" s="350"/>
    </row>
    <row r="780" spans="1:28">
      <c r="A780" s="348"/>
      <c r="B780" s="349"/>
      <c r="C780" s="352"/>
      <c r="D780" s="349"/>
      <c r="E780" s="349"/>
      <c r="F780" s="349"/>
      <c r="G780" s="349"/>
      <c r="H780" s="349"/>
      <c r="I780" s="349"/>
      <c r="J780" s="349"/>
      <c r="K780" s="349"/>
      <c r="L780" s="349"/>
      <c r="M780" s="349"/>
      <c r="N780" s="349"/>
      <c r="O780" s="349"/>
      <c r="P780" s="349"/>
      <c r="Q780" s="349"/>
      <c r="R780" s="349"/>
      <c r="S780" s="349"/>
      <c r="T780" s="349"/>
      <c r="U780" s="345"/>
      <c r="V780" s="346"/>
      <c r="W780" s="346"/>
      <c r="X780" s="346"/>
      <c r="Y780" s="346"/>
      <c r="Z780" s="346"/>
      <c r="AA780" s="346"/>
      <c r="AB780" s="350"/>
    </row>
    <row r="781" spans="1:28">
      <c r="A781" s="348"/>
      <c r="B781" s="349"/>
      <c r="C781" s="352"/>
      <c r="D781" s="349"/>
      <c r="E781" s="349"/>
      <c r="F781" s="349"/>
      <c r="G781" s="349"/>
      <c r="H781" s="349"/>
      <c r="I781" s="349"/>
      <c r="J781" s="349"/>
      <c r="K781" s="349"/>
      <c r="L781" s="349"/>
      <c r="M781" s="349"/>
      <c r="N781" s="349"/>
      <c r="O781" s="349"/>
      <c r="P781" s="349"/>
      <c r="Q781" s="349"/>
      <c r="R781" s="349"/>
      <c r="S781" s="349"/>
      <c r="T781" s="349"/>
      <c r="U781" s="345"/>
      <c r="V781" s="346"/>
      <c r="W781" s="346"/>
      <c r="X781" s="346"/>
      <c r="Y781" s="346"/>
      <c r="Z781" s="346"/>
      <c r="AA781" s="346"/>
      <c r="AB781" s="350"/>
    </row>
    <row r="782" spans="1:28">
      <c r="A782" s="348"/>
      <c r="B782" s="349"/>
      <c r="C782" s="352"/>
      <c r="D782" s="349"/>
      <c r="E782" s="349"/>
      <c r="F782" s="349"/>
      <c r="G782" s="349"/>
      <c r="H782" s="349"/>
      <c r="I782" s="349"/>
      <c r="J782" s="349"/>
      <c r="K782" s="349"/>
      <c r="L782" s="349"/>
      <c r="M782" s="349"/>
      <c r="N782" s="349"/>
      <c r="O782" s="349"/>
      <c r="P782" s="349"/>
      <c r="Q782" s="349"/>
      <c r="R782" s="349"/>
      <c r="S782" s="349"/>
      <c r="T782" s="349"/>
      <c r="U782" s="345"/>
      <c r="V782" s="346"/>
      <c r="W782" s="346"/>
      <c r="X782" s="346"/>
      <c r="Y782" s="346"/>
      <c r="Z782" s="346"/>
      <c r="AA782" s="346"/>
      <c r="AB782" s="350"/>
    </row>
    <row r="783" spans="1:28">
      <c r="A783" s="348"/>
      <c r="B783" s="349"/>
      <c r="C783" s="352"/>
      <c r="D783" s="349"/>
      <c r="E783" s="349"/>
      <c r="F783" s="349"/>
      <c r="G783" s="349"/>
      <c r="H783" s="349"/>
      <c r="I783" s="349"/>
      <c r="J783" s="349"/>
      <c r="K783" s="349"/>
      <c r="L783" s="349"/>
      <c r="M783" s="349"/>
      <c r="N783" s="349"/>
      <c r="O783" s="349"/>
      <c r="P783" s="349"/>
      <c r="Q783" s="349"/>
      <c r="R783" s="349"/>
      <c r="S783" s="349"/>
      <c r="T783" s="349"/>
      <c r="U783" s="345"/>
      <c r="V783" s="346"/>
      <c r="W783" s="346"/>
      <c r="X783" s="346"/>
      <c r="Y783" s="346"/>
      <c r="Z783" s="346"/>
      <c r="AA783" s="346"/>
      <c r="AB783" s="350"/>
    </row>
    <row r="784" spans="1:28">
      <c r="A784" s="348"/>
      <c r="B784" s="349"/>
      <c r="C784" s="352"/>
      <c r="D784" s="349"/>
      <c r="E784" s="349"/>
      <c r="F784" s="349"/>
      <c r="G784" s="349"/>
      <c r="H784" s="349"/>
      <c r="I784" s="349"/>
      <c r="J784" s="349"/>
      <c r="K784" s="349"/>
      <c r="L784" s="349"/>
      <c r="M784" s="349"/>
      <c r="N784" s="349"/>
      <c r="O784" s="349"/>
      <c r="P784" s="349"/>
      <c r="Q784" s="349"/>
      <c r="R784" s="349"/>
      <c r="S784" s="349"/>
      <c r="T784" s="349"/>
      <c r="U784" s="345"/>
      <c r="V784" s="346"/>
      <c r="W784" s="346"/>
      <c r="X784" s="346"/>
      <c r="Y784" s="346"/>
      <c r="Z784" s="346"/>
      <c r="AA784" s="346"/>
      <c r="AB784" s="350"/>
    </row>
    <row r="785" spans="1:28">
      <c r="A785" s="348"/>
      <c r="B785" s="349"/>
      <c r="C785" s="352"/>
      <c r="D785" s="349"/>
      <c r="E785" s="349"/>
      <c r="F785" s="349"/>
      <c r="G785" s="349"/>
      <c r="H785" s="349"/>
      <c r="I785" s="349"/>
      <c r="J785" s="349"/>
      <c r="K785" s="349"/>
      <c r="L785" s="349"/>
      <c r="M785" s="349"/>
      <c r="N785" s="349"/>
      <c r="O785" s="349"/>
      <c r="P785" s="349"/>
      <c r="Q785" s="349"/>
      <c r="R785" s="349"/>
      <c r="S785" s="349"/>
      <c r="T785" s="349"/>
      <c r="U785" s="345"/>
      <c r="V785" s="346"/>
      <c r="W785" s="346"/>
      <c r="X785" s="346"/>
      <c r="Y785" s="346"/>
      <c r="Z785" s="346"/>
      <c r="AA785" s="346"/>
      <c r="AB785" s="350"/>
    </row>
    <row r="786" spans="1:28">
      <c r="A786" s="348"/>
      <c r="B786" s="349"/>
      <c r="C786" s="352"/>
      <c r="D786" s="349"/>
      <c r="E786" s="349"/>
      <c r="F786" s="349"/>
      <c r="G786" s="349"/>
      <c r="H786" s="349"/>
      <c r="I786" s="349"/>
      <c r="J786" s="349"/>
      <c r="K786" s="349"/>
      <c r="L786" s="349"/>
      <c r="M786" s="349"/>
      <c r="N786" s="349"/>
      <c r="O786" s="349"/>
      <c r="P786" s="349"/>
      <c r="Q786" s="349"/>
      <c r="R786" s="349"/>
      <c r="S786" s="349"/>
      <c r="T786" s="349"/>
      <c r="U786" s="345"/>
      <c r="V786" s="346"/>
      <c r="W786" s="346"/>
      <c r="X786" s="346"/>
      <c r="Y786" s="346"/>
      <c r="Z786" s="346"/>
      <c r="AA786" s="346"/>
      <c r="AB786" s="350"/>
    </row>
    <row r="787" spans="1:28">
      <c r="A787" s="348"/>
      <c r="B787" s="349"/>
      <c r="C787" s="352"/>
      <c r="D787" s="349"/>
      <c r="E787" s="349"/>
      <c r="F787" s="349"/>
      <c r="G787" s="349"/>
      <c r="H787" s="349"/>
      <c r="I787" s="349"/>
      <c r="J787" s="349"/>
      <c r="K787" s="349"/>
      <c r="L787" s="349"/>
      <c r="M787" s="349"/>
      <c r="N787" s="349"/>
      <c r="O787" s="349"/>
      <c r="P787" s="349"/>
      <c r="Q787" s="349"/>
      <c r="R787" s="349"/>
      <c r="S787" s="349"/>
      <c r="T787" s="349"/>
      <c r="U787" s="345"/>
      <c r="V787" s="346"/>
      <c r="W787" s="346"/>
      <c r="X787" s="346"/>
      <c r="Y787" s="346"/>
      <c r="Z787" s="346"/>
      <c r="AA787" s="346"/>
      <c r="AB787" s="350"/>
    </row>
    <row r="788" spans="1:28">
      <c r="A788" s="348"/>
      <c r="B788" s="349"/>
      <c r="C788" s="352"/>
      <c r="D788" s="349"/>
      <c r="E788" s="349"/>
      <c r="F788" s="349"/>
      <c r="G788" s="349"/>
      <c r="H788" s="349"/>
      <c r="I788" s="349"/>
      <c r="J788" s="349"/>
      <c r="K788" s="349"/>
      <c r="L788" s="349"/>
      <c r="M788" s="349"/>
      <c r="N788" s="349"/>
      <c r="O788" s="349"/>
      <c r="P788" s="349"/>
      <c r="Q788" s="349"/>
      <c r="R788" s="349"/>
      <c r="S788" s="349"/>
      <c r="T788" s="349"/>
      <c r="U788" s="345"/>
      <c r="V788" s="346"/>
      <c r="W788" s="346"/>
      <c r="X788" s="346"/>
      <c r="Y788" s="346"/>
      <c r="Z788" s="346"/>
      <c r="AA788" s="346"/>
      <c r="AB788" s="350"/>
    </row>
    <row r="789" spans="1:28">
      <c r="A789" s="348"/>
      <c r="B789" s="349"/>
      <c r="C789" s="352"/>
      <c r="D789" s="349"/>
      <c r="E789" s="349"/>
      <c r="F789" s="349"/>
      <c r="G789" s="349"/>
      <c r="H789" s="349"/>
      <c r="I789" s="349"/>
      <c r="J789" s="349"/>
      <c r="K789" s="349"/>
      <c r="L789" s="349"/>
      <c r="M789" s="349"/>
      <c r="N789" s="349"/>
      <c r="O789" s="349"/>
      <c r="P789" s="349"/>
      <c r="Q789" s="349"/>
      <c r="R789" s="349"/>
      <c r="S789" s="349"/>
      <c r="T789" s="349"/>
      <c r="U789" s="345"/>
      <c r="V789" s="346"/>
      <c r="W789" s="346"/>
      <c r="X789" s="346"/>
      <c r="Y789" s="346"/>
      <c r="Z789" s="346"/>
      <c r="AA789" s="346"/>
      <c r="AB789" s="350"/>
    </row>
    <row r="790" spans="1:28">
      <c r="A790" s="348"/>
      <c r="B790" s="349"/>
      <c r="C790" s="352"/>
      <c r="D790" s="349"/>
      <c r="E790" s="349"/>
      <c r="F790" s="349"/>
      <c r="G790" s="349"/>
      <c r="H790" s="349"/>
      <c r="I790" s="349"/>
      <c r="J790" s="349"/>
      <c r="K790" s="349"/>
      <c r="L790" s="349"/>
      <c r="M790" s="349"/>
      <c r="N790" s="349"/>
      <c r="O790" s="349"/>
      <c r="P790" s="349"/>
      <c r="Q790" s="349"/>
      <c r="R790" s="349"/>
      <c r="S790" s="349"/>
      <c r="T790" s="349"/>
      <c r="U790" s="345"/>
      <c r="V790" s="346"/>
      <c r="W790" s="346"/>
      <c r="X790" s="346"/>
      <c r="Y790" s="346"/>
      <c r="Z790" s="346"/>
      <c r="AA790" s="346"/>
      <c r="AB790" s="350"/>
    </row>
    <row r="791" spans="1:28">
      <c r="A791" s="348"/>
      <c r="B791" s="349"/>
      <c r="C791" s="352"/>
      <c r="D791" s="349"/>
      <c r="E791" s="349"/>
      <c r="F791" s="349"/>
      <c r="G791" s="349"/>
      <c r="H791" s="349"/>
      <c r="I791" s="349"/>
      <c r="J791" s="349"/>
      <c r="K791" s="349"/>
      <c r="L791" s="349"/>
      <c r="M791" s="349"/>
      <c r="N791" s="349"/>
      <c r="O791" s="349"/>
      <c r="P791" s="349"/>
      <c r="Q791" s="349"/>
      <c r="R791" s="349"/>
      <c r="S791" s="349"/>
      <c r="T791" s="349"/>
      <c r="U791" s="345"/>
      <c r="V791" s="346"/>
      <c r="W791" s="346"/>
      <c r="X791" s="346"/>
      <c r="Y791" s="346"/>
      <c r="Z791" s="346"/>
      <c r="AA791" s="346"/>
      <c r="AB791" s="350"/>
    </row>
    <row r="792" spans="1:28">
      <c r="A792" s="348"/>
      <c r="B792" s="349"/>
      <c r="C792" s="352"/>
      <c r="D792" s="349"/>
      <c r="E792" s="349"/>
      <c r="F792" s="349"/>
      <c r="G792" s="349"/>
      <c r="H792" s="349"/>
      <c r="I792" s="349"/>
      <c r="J792" s="349"/>
      <c r="K792" s="349"/>
      <c r="L792" s="349"/>
      <c r="M792" s="349"/>
      <c r="N792" s="349"/>
      <c r="O792" s="349"/>
      <c r="P792" s="349"/>
      <c r="Q792" s="349"/>
      <c r="R792" s="349"/>
      <c r="S792" s="349"/>
      <c r="T792" s="349"/>
      <c r="U792" s="345"/>
      <c r="V792" s="346"/>
      <c r="W792" s="346"/>
      <c r="X792" s="346"/>
      <c r="Y792" s="346"/>
      <c r="Z792" s="346"/>
      <c r="AA792" s="346"/>
      <c r="AB792" s="350"/>
    </row>
    <row r="793" spans="1:28">
      <c r="A793" s="348"/>
      <c r="B793" s="349"/>
      <c r="C793" s="352"/>
      <c r="D793" s="349"/>
      <c r="E793" s="349"/>
      <c r="F793" s="349"/>
      <c r="G793" s="349"/>
      <c r="H793" s="349"/>
      <c r="I793" s="349"/>
      <c r="J793" s="349"/>
      <c r="K793" s="349"/>
      <c r="L793" s="349"/>
      <c r="M793" s="349"/>
      <c r="N793" s="349"/>
      <c r="O793" s="349"/>
      <c r="P793" s="349"/>
      <c r="Q793" s="349"/>
      <c r="R793" s="349"/>
      <c r="S793" s="349"/>
      <c r="T793" s="349"/>
      <c r="U793" s="345"/>
      <c r="V793" s="346"/>
      <c r="W793" s="346"/>
      <c r="X793" s="346"/>
      <c r="Y793" s="346"/>
      <c r="Z793" s="346"/>
      <c r="AA793" s="346"/>
      <c r="AB793" s="350"/>
    </row>
    <row r="794" spans="1:28">
      <c r="A794" s="348"/>
      <c r="B794" s="349"/>
      <c r="C794" s="352"/>
      <c r="D794" s="349"/>
      <c r="E794" s="349"/>
      <c r="F794" s="349"/>
      <c r="G794" s="349"/>
      <c r="H794" s="349"/>
      <c r="I794" s="349"/>
      <c r="J794" s="349"/>
      <c r="K794" s="349"/>
      <c r="L794" s="349"/>
      <c r="M794" s="349"/>
      <c r="N794" s="349"/>
      <c r="O794" s="349"/>
      <c r="P794" s="349"/>
      <c r="Q794" s="349"/>
      <c r="R794" s="349"/>
      <c r="S794" s="349"/>
      <c r="T794" s="349"/>
      <c r="U794" s="345"/>
      <c r="V794" s="346"/>
      <c r="W794" s="346"/>
      <c r="X794" s="346"/>
      <c r="Y794" s="346"/>
      <c r="Z794" s="346"/>
      <c r="AA794" s="346"/>
      <c r="AB794" s="350"/>
    </row>
    <row r="795" spans="1:28">
      <c r="A795" s="348"/>
      <c r="B795" s="349"/>
      <c r="C795" s="352"/>
      <c r="D795" s="349"/>
      <c r="E795" s="349"/>
      <c r="F795" s="349"/>
      <c r="G795" s="349"/>
      <c r="H795" s="349"/>
      <c r="I795" s="349"/>
      <c r="J795" s="349"/>
      <c r="K795" s="349"/>
      <c r="L795" s="349"/>
      <c r="M795" s="349"/>
      <c r="N795" s="349"/>
      <c r="O795" s="349"/>
      <c r="P795" s="349"/>
      <c r="Q795" s="349"/>
      <c r="R795" s="349"/>
      <c r="S795" s="349"/>
      <c r="T795" s="349"/>
      <c r="U795" s="345"/>
      <c r="V795" s="346"/>
      <c r="W795" s="346"/>
      <c r="X795" s="346"/>
      <c r="Y795" s="346"/>
      <c r="Z795" s="346"/>
      <c r="AA795" s="346"/>
      <c r="AB795" s="350"/>
    </row>
    <row r="796" spans="1:28">
      <c r="A796" s="348"/>
      <c r="B796" s="349"/>
      <c r="C796" s="352"/>
      <c r="D796" s="349"/>
      <c r="E796" s="349"/>
      <c r="F796" s="349"/>
      <c r="G796" s="349"/>
      <c r="H796" s="349"/>
      <c r="I796" s="349"/>
      <c r="J796" s="349"/>
      <c r="K796" s="349"/>
      <c r="L796" s="349"/>
      <c r="M796" s="349"/>
      <c r="N796" s="349"/>
      <c r="O796" s="349"/>
      <c r="P796" s="349"/>
      <c r="Q796" s="349"/>
      <c r="R796" s="349"/>
      <c r="S796" s="349"/>
      <c r="T796" s="349"/>
      <c r="U796" s="345"/>
      <c r="V796" s="346"/>
      <c r="W796" s="346"/>
      <c r="X796" s="346"/>
      <c r="Y796" s="346"/>
      <c r="Z796" s="346"/>
      <c r="AA796" s="346"/>
      <c r="AB796" s="350"/>
    </row>
    <row r="797" spans="1:28">
      <c r="A797" s="348"/>
      <c r="B797" s="349"/>
      <c r="C797" s="352"/>
      <c r="D797" s="349"/>
      <c r="E797" s="349"/>
      <c r="F797" s="349"/>
      <c r="G797" s="349"/>
      <c r="H797" s="349"/>
      <c r="I797" s="349"/>
      <c r="J797" s="349"/>
      <c r="K797" s="349"/>
      <c r="L797" s="349"/>
      <c r="M797" s="349"/>
      <c r="N797" s="349"/>
      <c r="O797" s="349"/>
      <c r="P797" s="349"/>
      <c r="Q797" s="349"/>
      <c r="R797" s="349"/>
      <c r="S797" s="349"/>
      <c r="T797" s="349"/>
      <c r="U797" s="345"/>
      <c r="V797" s="346"/>
      <c r="W797" s="346"/>
      <c r="X797" s="346"/>
      <c r="Y797" s="346"/>
      <c r="Z797" s="346"/>
      <c r="AA797" s="346"/>
      <c r="AB797" s="350"/>
    </row>
    <row r="798" spans="1:28">
      <c r="A798" s="348"/>
      <c r="B798" s="349"/>
      <c r="C798" s="352"/>
      <c r="D798" s="349"/>
      <c r="E798" s="349"/>
      <c r="F798" s="349"/>
      <c r="G798" s="349"/>
      <c r="H798" s="349"/>
      <c r="I798" s="349"/>
      <c r="J798" s="349"/>
      <c r="K798" s="349"/>
      <c r="L798" s="349"/>
      <c r="M798" s="349"/>
      <c r="N798" s="349"/>
      <c r="O798" s="349"/>
      <c r="P798" s="349"/>
      <c r="Q798" s="349"/>
      <c r="R798" s="349"/>
      <c r="S798" s="349"/>
      <c r="T798" s="349"/>
      <c r="U798" s="345"/>
      <c r="V798" s="346"/>
      <c r="W798" s="346"/>
      <c r="X798" s="346"/>
      <c r="Y798" s="346"/>
      <c r="Z798" s="346"/>
      <c r="AA798" s="346"/>
      <c r="AB798" s="350"/>
    </row>
    <row r="799" spans="1:28">
      <c r="A799" s="348"/>
      <c r="B799" s="349"/>
      <c r="C799" s="352"/>
      <c r="D799" s="349"/>
      <c r="E799" s="349"/>
      <c r="F799" s="349"/>
      <c r="G799" s="349"/>
      <c r="H799" s="349"/>
      <c r="I799" s="349"/>
      <c r="J799" s="349"/>
      <c r="K799" s="349"/>
      <c r="L799" s="349"/>
      <c r="M799" s="349"/>
      <c r="N799" s="349"/>
      <c r="O799" s="349"/>
      <c r="P799" s="349"/>
      <c r="Q799" s="349"/>
      <c r="R799" s="349"/>
      <c r="S799" s="349"/>
      <c r="T799" s="349"/>
      <c r="U799" s="345"/>
      <c r="V799" s="346"/>
      <c r="W799" s="346"/>
      <c r="X799" s="346"/>
      <c r="Y799" s="346"/>
      <c r="Z799" s="346"/>
      <c r="AA799" s="346"/>
      <c r="AB799" s="350"/>
    </row>
    <row r="800" spans="1:28">
      <c r="A800" s="348"/>
      <c r="B800" s="349"/>
      <c r="C800" s="352"/>
      <c r="D800" s="349"/>
      <c r="E800" s="349"/>
      <c r="F800" s="349"/>
      <c r="G800" s="349"/>
      <c r="H800" s="349"/>
      <c r="I800" s="349"/>
      <c r="J800" s="349"/>
      <c r="K800" s="349"/>
      <c r="L800" s="349"/>
      <c r="M800" s="349"/>
      <c r="N800" s="349"/>
      <c r="O800" s="349"/>
      <c r="P800" s="349"/>
      <c r="Q800" s="349"/>
      <c r="R800" s="349"/>
      <c r="S800" s="349"/>
      <c r="T800" s="349"/>
      <c r="U800" s="345"/>
      <c r="V800" s="346"/>
      <c r="W800" s="346"/>
      <c r="X800" s="346"/>
      <c r="Y800" s="346"/>
      <c r="Z800" s="346"/>
      <c r="AA800" s="346"/>
      <c r="AB800" s="350"/>
    </row>
    <row r="801" spans="1:28">
      <c r="A801" s="348"/>
      <c r="B801" s="349"/>
      <c r="C801" s="352"/>
      <c r="D801" s="349"/>
      <c r="E801" s="349"/>
      <c r="F801" s="349"/>
      <c r="G801" s="349"/>
      <c r="H801" s="349"/>
      <c r="I801" s="349"/>
      <c r="J801" s="349"/>
      <c r="K801" s="349"/>
      <c r="L801" s="349"/>
      <c r="M801" s="349"/>
      <c r="N801" s="349"/>
      <c r="O801" s="349"/>
      <c r="P801" s="349"/>
      <c r="Q801" s="349"/>
      <c r="R801" s="349"/>
      <c r="S801" s="349"/>
      <c r="T801" s="349"/>
      <c r="U801" s="345"/>
      <c r="V801" s="346"/>
      <c r="W801" s="346"/>
      <c r="X801" s="346"/>
      <c r="Y801" s="346"/>
      <c r="Z801" s="346"/>
      <c r="AA801" s="346"/>
      <c r="AB801" s="350"/>
    </row>
    <row r="802" spans="1:28">
      <c r="A802" s="348"/>
      <c r="B802" s="349"/>
      <c r="C802" s="352"/>
      <c r="D802" s="349"/>
      <c r="E802" s="349"/>
      <c r="F802" s="349"/>
      <c r="G802" s="349"/>
      <c r="H802" s="349"/>
      <c r="I802" s="349"/>
      <c r="J802" s="349"/>
      <c r="K802" s="349"/>
      <c r="L802" s="349"/>
      <c r="M802" s="349"/>
      <c r="N802" s="349"/>
      <c r="O802" s="349"/>
      <c r="P802" s="349"/>
      <c r="Q802" s="349"/>
      <c r="R802" s="349"/>
      <c r="S802" s="349"/>
      <c r="T802" s="349"/>
      <c r="U802" s="345"/>
      <c r="V802" s="346"/>
      <c r="W802" s="346"/>
      <c r="X802" s="346"/>
      <c r="Y802" s="346"/>
      <c r="Z802" s="346"/>
      <c r="AA802" s="346"/>
      <c r="AB802" s="350"/>
    </row>
    <row r="803" spans="1:28">
      <c r="A803" s="348"/>
      <c r="B803" s="349"/>
      <c r="C803" s="352"/>
      <c r="D803" s="349"/>
      <c r="E803" s="349"/>
      <c r="F803" s="349"/>
      <c r="G803" s="349"/>
      <c r="H803" s="349"/>
      <c r="I803" s="349"/>
      <c r="J803" s="349"/>
      <c r="K803" s="349"/>
      <c r="L803" s="349"/>
      <c r="M803" s="349"/>
      <c r="N803" s="349"/>
      <c r="O803" s="349"/>
      <c r="P803" s="349"/>
      <c r="Q803" s="349"/>
      <c r="R803" s="349"/>
      <c r="S803" s="349"/>
      <c r="T803" s="349"/>
      <c r="U803" s="345"/>
      <c r="V803" s="346"/>
      <c r="W803" s="346"/>
      <c r="X803" s="346"/>
      <c r="Y803" s="346"/>
      <c r="Z803" s="346"/>
      <c r="AA803" s="346"/>
      <c r="AB803" s="350"/>
    </row>
    <row r="804" spans="1:28">
      <c r="A804" s="348"/>
      <c r="B804" s="349"/>
      <c r="C804" s="352"/>
      <c r="D804" s="349"/>
      <c r="E804" s="349"/>
      <c r="F804" s="349"/>
      <c r="G804" s="349"/>
      <c r="H804" s="349"/>
      <c r="I804" s="349"/>
      <c r="J804" s="349"/>
      <c r="K804" s="349"/>
      <c r="L804" s="349"/>
      <c r="M804" s="349"/>
      <c r="N804" s="349"/>
      <c r="O804" s="349"/>
      <c r="P804" s="349"/>
      <c r="Q804" s="349"/>
      <c r="R804" s="349"/>
      <c r="S804" s="349"/>
      <c r="T804" s="349"/>
      <c r="U804" s="345"/>
      <c r="V804" s="346"/>
      <c r="W804" s="346"/>
      <c r="X804" s="346"/>
      <c r="Y804" s="346"/>
      <c r="Z804" s="346"/>
      <c r="AA804" s="346"/>
      <c r="AB804" s="350"/>
    </row>
    <row r="805" spans="1:28">
      <c r="A805" s="348"/>
      <c r="B805" s="349"/>
      <c r="C805" s="352"/>
      <c r="D805" s="349"/>
      <c r="E805" s="349"/>
      <c r="F805" s="349"/>
      <c r="G805" s="349"/>
      <c r="H805" s="349"/>
      <c r="I805" s="349"/>
      <c r="J805" s="349"/>
      <c r="K805" s="349"/>
      <c r="L805" s="349"/>
      <c r="M805" s="349"/>
      <c r="N805" s="349"/>
      <c r="O805" s="349"/>
      <c r="P805" s="349"/>
      <c r="Q805" s="349"/>
      <c r="R805" s="349"/>
      <c r="S805" s="349"/>
      <c r="T805" s="349"/>
      <c r="U805" s="345"/>
      <c r="V805" s="346"/>
      <c r="W805" s="346"/>
      <c r="X805" s="346"/>
      <c r="Y805" s="346"/>
      <c r="Z805" s="346"/>
      <c r="AA805" s="346"/>
      <c r="AB805" s="350"/>
    </row>
    <row r="806" spans="1:28">
      <c r="A806" s="348"/>
      <c r="B806" s="349"/>
      <c r="C806" s="352"/>
      <c r="D806" s="349"/>
      <c r="E806" s="349"/>
      <c r="F806" s="349"/>
      <c r="G806" s="349"/>
      <c r="H806" s="349"/>
      <c r="I806" s="349"/>
      <c r="J806" s="349"/>
      <c r="K806" s="349"/>
      <c r="L806" s="349"/>
      <c r="M806" s="349"/>
      <c r="N806" s="349"/>
      <c r="O806" s="349"/>
      <c r="P806" s="349"/>
      <c r="Q806" s="349"/>
      <c r="R806" s="349"/>
      <c r="S806" s="349"/>
      <c r="T806" s="349"/>
      <c r="U806" s="345"/>
      <c r="V806" s="346"/>
      <c r="W806" s="346"/>
      <c r="X806" s="346"/>
      <c r="Y806" s="346"/>
      <c r="Z806" s="346"/>
      <c r="AA806" s="346"/>
      <c r="AB806" s="350"/>
    </row>
    <row r="807" spans="1:28">
      <c r="A807" s="348"/>
      <c r="B807" s="349"/>
      <c r="C807" s="352"/>
      <c r="D807" s="349"/>
      <c r="E807" s="349"/>
      <c r="F807" s="349"/>
      <c r="G807" s="349"/>
      <c r="H807" s="349"/>
      <c r="I807" s="349"/>
      <c r="J807" s="349"/>
      <c r="K807" s="349"/>
      <c r="L807" s="349"/>
      <c r="M807" s="349"/>
      <c r="N807" s="349"/>
      <c r="O807" s="349"/>
      <c r="P807" s="349"/>
      <c r="Q807" s="349"/>
      <c r="R807" s="349"/>
      <c r="S807" s="349"/>
      <c r="T807" s="349"/>
      <c r="U807" s="345"/>
      <c r="V807" s="346"/>
      <c r="W807" s="346"/>
      <c r="X807" s="346"/>
      <c r="Y807" s="346"/>
      <c r="Z807" s="346"/>
      <c r="AA807" s="346"/>
      <c r="AB807" s="350"/>
    </row>
    <row r="808" spans="1:28">
      <c r="A808" s="348"/>
      <c r="B808" s="349"/>
      <c r="C808" s="352"/>
      <c r="D808" s="349"/>
      <c r="E808" s="349"/>
      <c r="F808" s="349"/>
      <c r="G808" s="349"/>
      <c r="H808" s="349"/>
      <c r="I808" s="349"/>
      <c r="J808" s="349"/>
      <c r="K808" s="349"/>
      <c r="L808" s="349"/>
      <c r="M808" s="349"/>
      <c r="N808" s="349"/>
      <c r="O808" s="349"/>
      <c r="P808" s="349"/>
      <c r="Q808" s="349"/>
      <c r="R808" s="349"/>
      <c r="S808" s="349"/>
      <c r="T808" s="349"/>
      <c r="U808" s="345"/>
      <c r="V808" s="346"/>
      <c r="W808" s="346"/>
      <c r="X808" s="346"/>
      <c r="Y808" s="346"/>
      <c r="Z808" s="346"/>
      <c r="AA808" s="346"/>
      <c r="AB808" s="350"/>
    </row>
    <row r="809" spans="1:28">
      <c r="A809" s="348"/>
      <c r="B809" s="349"/>
      <c r="C809" s="352"/>
      <c r="D809" s="349"/>
      <c r="E809" s="349"/>
      <c r="F809" s="349"/>
      <c r="G809" s="349"/>
      <c r="H809" s="349"/>
      <c r="I809" s="349"/>
      <c r="J809" s="349"/>
      <c r="K809" s="349"/>
      <c r="L809" s="349"/>
      <c r="M809" s="349"/>
      <c r="N809" s="349"/>
      <c r="O809" s="349"/>
      <c r="P809" s="349"/>
      <c r="Q809" s="349"/>
      <c r="R809" s="349"/>
      <c r="S809" s="349"/>
      <c r="T809" s="349"/>
      <c r="U809" s="345"/>
      <c r="V809" s="346"/>
      <c r="W809" s="346"/>
      <c r="X809" s="346"/>
      <c r="Y809" s="346"/>
      <c r="Z809" s="346"/>
      <c r="AA809" s="346"/>
      <c r="AB809" s="350"/>
    </row>
    <row r="810" spans="1:28">
      <c r="A810" s="348"/>
      <c r="B810" s="349"/>
      <c r="C810" s="352"/>
      <c r="D810" s="349"/>
      <c r="E810" s="349"/>
      <c r="F810" s="349"/>
      <c r="G810" s="349"/>
      <c r="H810" s="349"/>
      <c r="I810" s="349"/>
      <c r="J810" s="349"/>
      <c r="K810" s="349"/>
      <c r="L810" s="349"/>
      <c r="M810" s="349"/>
      <c r="N810" s="349"/>
      <c r="O810" s="349"/>
      <c r="P810" s="349"/>
      <c r="Q810" s="349"/>
      <c r="R810" s="349"/>
      <c r="S810" s="349"/>
      <c r="T810" s="349"/>
      <c r="U810" s="345"/>
      <c r="V810" s="346"/>
      <c r="W810" s="346"/>
      <c r="X810" s="346"/>
      <c r="Y810" s="346"/>
      <c r="Z810" s="346"/>
      <c r="AA810" s="346"/>
      <c r="AB810" s="350"/>
    </row>
    <row r="811" spans="1:28">
      <c r="A811" s="348"/>
      <c r="B811" s="349"/>
      <c r="C811" s="352"/>
      <c r="D811" s="349"/>
      <c r="E811" s="349"/>
      <c r="F811" s="349"/>
      <c r="G811" s="349"/>
      <c r="H811" s="349"/>
      <c r="I811" s="349"/>
      <c r="J811" s="349"/>
      <c r="K811" s="349"/>
      <c r="L811" s="349"/>
      <c r="M811" s="349"/>
      <c r="N811" s="349"/>
      <c r="O811" s="349"/>
      <c r="P811" s="349"/>
      <c r="Q811" s="349"/>
      <c r="R811" s="349"/>
      <c r="S811" s="349"/>
      <c r="T811" s="349"/>
      <c r="U811" s="345"/>
      <c r="V811" s="346"/>
      <c r="W811" s="346"/>
      <c r="X811" s="346"/>
      <c r="Y811" s="346"/>
      <c r="Z811" s="346"/>
      <c r="AA811" s="346"/>
      <c r="AB811" s="350"/>
    </row>
    <row r="812" spans="1:28">
      <c r="A812" s="348"/>
      <c r="B812" s="349"/>
      <c r="C812" s="352"/>
      <c r="D812" s="349"/>
      <c r="E812" s="349"/>
      <c r="F812" s="349"/>
      <c r="G812" s="349"/>
      <c r="H812" s="349"/>
      <c r="I812" s="349"/>
      <c r="J812" s="349"/>
      <c r="K812" s="349"/>
      <c r="L812" s="349"/>
      <c r="M812" s="349"/>
      <c r="N812" s="349"/>
      <c r="O812" s="349"/>
      <c r="P812" s="349"/>
      <c r="Q812" s="349"/>
      <c r="R812" s="349"/>
      <c r="S812" s="349"/>
      <c r="T812" s="349"/>
      <c r="U812" s="345"/>
      <c r="V812" s="346"/>
      <c r="W812" s="346"/>
      <c r="X812" s="346"/>
      <c r="Y812" s="346"/>
      <c r="Z812" s="346"/>
      <c r="AA812" s="346"/>
      <c r="AB812" s="350"/>
    </row>
    <row r="813" spans="1:28">
      <c r="A813" s="348"/>
      <c r="B813" s="349"/>
      <c r="C813" s="352"/>
      <c r="D813" s="349"/>
      <c r="E813" s="349"/>
      <c r="F813" s="349"/>
      <c r="G813" s="349"/>
      <c r="H813" s="349"/>
      <c r="I813" s="349"/>
      <c r="J813" s="349"/>
      <c r="K813" s="349"/>
      <c r="L813" s="349"/>
      <c r="M813" s="349"/>
      <c r="N813" s="349"/>
      <c r="O813" s="349"/>
      <c r="P813" s="349"/>
      <c r="Q813" s="349"/>
      <c r="R813" s="349"/>
      <c r="S813" s="349"/>
      <c r="T813" s="349"/>
      <c r="U813" s="345"/>
      <c r="V813" s="346"/>
      <c r="W813" s="346"/>
      <c r="X813" s="346"/>
      <c r="Y813" s="346"/>
      <c r="Z813" s="346"/>
      <c r="AA813" s="346"/>
      <c r="AB813" s="350"/>
    </row>
    <row r="814" spans="1:28">
      <c r="A814" s="348"/>
      <c r="B814" s="349"/>
      <c r="C814" s="352"/>
      <c r="D814" s="349"/>
      <c r="E814" s="349"/>
      <c r="F814" s="349"/>
      <c r="G814" s="349"/>
      <c r="H814" s="349"/>
      <c r="I814" s="349"/>
      <c r="J814" s="349"/>
      <c r="K814" s="349"/>
      <c r="L814" s="349"/>
      <c r="M814" s="349"/>
      <c r="N814" s="349"/>
      <c r="O814" s="349"/>
      <c r="P814" s="349"/>
      <c r="Q814" s="349"/>
      <c r="R814" s="349"/>
      <c r="S814" s="349"/>
      <c r="T814" s="349"/>
      <c r="U814" s="345"/>
      <c r="V814" s="346"/>
      <c r="W814" s="346"/>
      <c r="X814" s="346"/>
      <c r="Y814" s="346"/>
      <c r="Z814" s="346"/>
      <c r="AA814" s="346"/>
      <c r="AB814" s="350"/>
    </row>
    <row r="815" spans="1:28">
      <c r="A815" s="348"/>
      <c r="B815" s="349"/>
      <c r="C815" s="352"/>
      <c r="D815" s="349"/>
      <c r="E815" s="349"/>
      <c r="F815" s="349"/>
      <c r="G815" s="349"/>
      <c r="H815" s="349"/>
      <c r="I815" s="349"/>
      <c r="J815" s="349"/>
      <c r="K815" s="349"/>
      <c r="L815" s="349"/>
      <c r="M815" s="349"/>
      <c r="N815" s="349"/>
      <c r="O815" s="349"/>
      <c r="P815" s="349"/>
      <c r="Q815" s="349"/>
      <c r="R815" s="349"/>
      <c r="S815" s="349"/>
      <c r="T815" s="349"/>
      <c r="U815" s="345"/>
      <c r="V815" s="346"/>
      <c r="W815" s="346"/>
      <c r="X815" s="346"/>
      <c r="Y815" s="346"/>
      <c r="Z815" s="346"/>
      <c r="AA815" s="346"/>
      <c r="AB815" s="350"/>
    </row>
    <row r="816" spans="1:28">
      <c r="A816" s="348"/>
      <c r="B816" s="349"/>
      <c r="C816" s="352"/>
      <c r="D816" s="349"/>
      <c r="E816" s="349"/>
      <c r="F816" s="349"/>
      <c r="G816" s="349"/>
      <c r="H816" s="349"/>
      <c r="I816" s="349"/>
      <c r="J816" s="349"/>
      <c r="K816" s="349"/>
      <c r="L816" s="349"/>
      <c r="M816" s="349"/>
      <c r="N816" s="349"/>
      <c r="O816" s="349"/>
      <c r="P816" s="349"/>
      <c r="Q816" s="349"/>
      <c r="R816" s="349"/>
      <c r="S816" s="349"/>
      <c r="T816" s="349"/>
      <c r="U816" s="345"/>
      <c r="V816" s="346"/>
      <c r="W816" s="346"/>
      <c r="X816" s="346"/>
      <c r="Y816" s="346"/>
      <c r="Z816" s="346"/>
      <c r="AA816" s="346"/>
      <c r="AB816" s="350"/>
    </row>
    <row r="817" spans="1:28">
      <c r="A817" s="348"/>
      <c r="B817" s="349"/>
      <c r="C817" s="352"/>
      <c r="D817" s="349"/>
      <c r="E817" s="349"/>
      <c r="F817" s="349"/>
      <c r="G817" s="349"/>
      <c r="H817" s="349"/>
      <c r="I817" s="349"/>
      <c r="J817" s="349"/>
      <c r="K817" s="349"/>
      <c r="L817" s="349"/>
      <c r="M817" s="349"/>
      <c r="N817" s="349"/>
      <c r="O817" s="349"/>
      <c r="P817" s="349"/>
      <c r="Q817" s="349"/>
      <c r="R817" s="349"/>
      <c r="S817" s="349"/>
      <c r="T817" s="349"/>
      <c r="U817" s="345"/>
      <c r="V817" s="346"/>
      <c r="W817" s="346"/>
      <c r="X817" s="346"/>
      <c r="Y817" s="346"/>
      <c r="Z817" s="346"/>
      <c r="AA817" s="346"/>
      <c r="AB817" s="350"/>
    </row>
    <row r="818" spans="1:28">
      <c r="A818" s="348"/>
      <c r="B818" s="349"/>
      <c r="C818" s="352"/>
      <c r="D818" s="349"/>
      <c r="E818" s="349"/>
      <c r="F818" s="349"/>
      <c r="G818" s="349"/>
      <c r="H818" s="349"/>
      <c r="I818" s="349"/>
      <c r="J818" s="349"/>
      <c r="K818" s="349"/>
      <c r="L818" s="349"/>
      <c r="M818" s="349"/>
      <c r="N818" s="349"/>
      <c r="O818" s="349"/>
      <c r="P818" s="349"/>
      <c r="Q818" s="349"/>
      <c r="R818" s="349"/>
      <c r="S818" s="349"/>
      <c r="T818" s="349"/>
      <c r="U818" s="345"/>
      <c r="V818" s="346"/>
      <c r="W818" s="346"/>
      <c r="X818" s="346"/>
      <c r="Y818" s="346"/>
      <c r="Z818" s="346"/>
      <c r="AA818" s="346"/>
      <c r="AB818" s="350"/>
    </row>
    <row r="819" spans="1:28">
      <c r="A819" s="348"/>
      <c r="B819" s="349"/>
      <c r="C819" s="352"/>
      <c r="D819" s="349"/>
      <c r="E819" s="349"/>
      <c r="F819" s="349"/>
      <c r="G819" s="349"/>
      <c r="H819" s="349"/>
      <c r="I819" s="349"/>
      <c r="J819" s="349"/>
      <c r="K819" s="349"/>
      <c r="L819" s="349"/>
      <c r="M819" s="349"/>
      <c r="N819" s="349"/>
      <c r="O819" s="349"/>
      <c r="P819" s="349"/>
      <c r="Q819" s="349"/>
      <c r="R819" s="349"/>
      <c r="S819" s="349"/>
      <c r="T819" s="349"/>
      <c r="U819" s="345"/>
      <c r="V819" s="346"/>
      <c r="W819" s="346"/>
      <c r="X819" s="346"/>
      <c r="Y819" s="346"/>
      <c r="Z819" s="346"/>
      <c r="AA819" s="346"/>
      <c r="AB819" s="350"/>
    </row>
    <row r="820" spans="1:28">
      <c r="A820" s="348"/>
      <c r="B820" s="349"/>
      <c r="C820" s="352"/>
      <c r="D820" s="349"/>
      <c r="E820" s="349"/>
      <c r="F820" s="349"/>
      <c r="G820" s="349"/>
      <c r="H820" s="349"/>
      <c r="I820" s="349"/>
      <c r="J820" s="349"/>
      <c r="K820" s="349"/>
      <c r="L820" s="349"/>
      <c r="M820" s="349"/>
      <c r="N820" s="349"/>
      <c r="O820" s="349"/>
      <c r="P820" s="349"/>
      <c r="Q820" s="349"/>
      <c r="R820" s="349"/>
      <c r="S820" s="349"/>
      <c r="T820" s="349"/>
      <c r="U820" s="345"/>
      <c r="V820" s="346"/>
      <c r="W820" s="346"/>
      <c r="X820" s="346"/>
      <c r="Y820" s="346"/>
      <c r="Z820" s="346"/>
      <c r="AA820" s="346"/>
      <c r="AB820" s="350"/>
    </row>
    <row r="821" spans="1:28">
      <c r="A821" s="348"/>
      <c r="B821" s="349"/>
      <c r="C821" s="352"/>
      <c r="D821" s="349"/>
      <c r="E821" s="349"/>
      <c r="F821" s="349"/>
      <c r="G821" s="349"/>
      <c r="H821" s="349"/>
      <c r="I821" s="349"/>
      <c r="J821" s="349"/>
      <c r="K821" s="349"/>
      <c r="L821" s="349"/>
      <c r="M821" s="349"/>
      <c r="N821" s="349"/>
      <c r="O821" s="349"/>
      <c r="P821" s="349"/>
      <c r="Q821" s="349"/>
      <c r="R821" s="349"/>
      <c r="S821" s="349"/>
      <c r="T821" s="349"/>
      <c r="U821" s="345"/>
      <c r="V821" s="346"/>
      <c r="W821" s="346"/>
      <c r="X821" s="346"/>
      <c r="Y821" s="346"/>
      <c r="Z821" s="346"/>
      <c r="AA821" s="346"/>
      <c r="AB821" s="350"/>
    </row>
    <row r="822" spans="1:28">
      <c r="A822" s="348"/>
      <c r="B822" s="349"/>
      <c r="C822" s="352"/>
      <c r="D822" s="349"/>
      <c r="E822" s="349"/>
      <c r="F822" s="349"/>
      <c r="G822" s="349"/>
      <c r="H822" s="349"/>
      <c r="I822" s="349"/>
      <c r="J822" s="349"/>
      <c r="K822" s="349"/>
      <c r="L822" s="349"/>
      <c r="M822" s="349"/>
      <c r="N822" s="349"/>
      <c r="O822" s="349"/>
      <c r="P822" s="349"/>
      <c r="Q822" s="349"/>
      <c r="R822" s="349"/>
      <c r="S822" s="349"/>
      <c r="T822" s="349"/>
      <c r="U822" s="345"/>
      <c r="V822" s="346"/>
      <c r="W822" s="346"/>
      <c r="X822" s="346"/>
      <c r="Y822" s="346"/>
      <c r="Z822" s="346"/>
      <c r="AA822" s="346"/>
      <c r="AB822" s="350"/>
    </row>
    <row r="823" spans="1:28">
      <c r="A823" s="348"/>
      <c r="B823" s="349"/>
      <c r="C823" s="352"/>
      <c r="D823" s="349"/>
      <c r="E823" s="349"/>
      <c r="F823" s="349"/>
      <c r="G823" s="349"/>
      <c r="H823" s="349"/>
      <c r="I823" s="349"/>
      <c r="J823" s="349"/>
      <c r="K823" s="349"/>
      <c r="L823" s="349"/>
      <c r="M823" s="349"/>
      <c r="N823" s="349"/>
      <c r="O823" s="349"/>
      <c r="P823" s="349"/>
      <c r="Q823" s="349"/>
      <c r="R823" s="349"/>
      <c r="S823" s="349"/>
      <c r="T823" s="349"/>
      <c r="U823" s="345"/>
      <c r="V823" s="346"/>
      <c r="W823" s="346"/>
      <c r="X823" s="346"/>
      <c r="Y823" s="346"/>
      <c r="Z823" s="346"/>
      <c r="AA823" s="346"/>
      <c r="AB823" s="350"/>
    </row>
    <row r="824" spans="1:28">
      <c r="A824" s="348"/>
      <c r="B824" s="349"/>
      <c r="C824" s="352"/>
      <c r="D824" s="349"/>
      <c r="E824" s="349"/>
      <c r="F824" s="349"/>
      <c r="G824" s="349"/>
      <c r="H824" s="349"/>
      <c r="I824" s="349"/>
      <c r="J824" s="349"/>
      <c r="K824" s="349"/>
      <c r="L824" s="349"/>
      <c r="M824" s="349"/>
      <c r="N824" s="349"/>
      <c r="O824" s="349"/>
      <c r="P824" s="349"/>
      <c r="Q824" s="349"/>
      <c r="R824" s="349"/>
      <c r="S824" s="349"/>
      <c r="T824" s="349"/>
      <c r="U824" s="345"/>
      <c r="V824" s="346"/>
      <c r="W824" s="346"/>
      <c r="X824" s="346"/>
      <c r="Y824" s="346"/>
      <c r="Z824" s="346"/>
      <c r="AA824" s="346"/>
      <c r="AB824" s="350"/>
    </row>
    <row r="825" spans="1:28">
      <c r="A825" s="348"/>
      <c r="B825" s="349"/>
      <c r="C825" s="352"/>
      <c r="D825" s="349"/>
      <c r="E825" s="349"/>
      <c r="F825" s="349"/>
      <c r="G825" s="349"/>
      <c r="H825" s="349"/>
      <c r="I825" s="349"/>
      <c r="J825" s="349"/>
      <c r="K825" s="349"/>
      <c r="L825" s="349"/>
      <c r="M825" s="349"/>
      <c r="N825" s="349"/>
      <c r="O825" s="349"/>
      <c r="P825" s="349"/>
      <c r="Q825" s="349"/>
      <c r="R825" s="349"/>
      <c r="S825" s="349"/>
      <c r="T825" s="349"/>
      <c r="U825" s="345"/>
      <c r="V825" s="346"/>
      <c r="W825" s="346"/>
      <c r="X825" s="346"/>
      <c r="Y825" s="346"/>
      <c r="Z825" s="346"/>
      <c r="AA825" s="346"/>
      <c r="AB825" s="350"/>
    </row>
    <row r="826" spans="1:28">
      <c r="A826" s="348"/>
      <c r="B826" s="349"/>
      <c r="C826" s="352"/>
      <c r="D826" s="349"/>
      <c r="E826" s="349"/>
      <c r="F826" s="349"/>
      <c r="G826" s="349"/>
      <c r="H826" s="349"/>
      <c r="I826" s="349"/>
      <c r="J826" s="349"/>
      <c r="K826" s="349"/>
      <c r="L826" s="349"/>
      <c r="M826" s="349"/>
      <c r="N826" s="349"/>
      <c r="O826" s="349"/>
      <c r="P826" s="349"/>
      <c r="Q826" s="349"/>
      <c r="R826" s="349"/>
      <c r="S826" s="349"/>
      <c r="T826" s="349"/>
      <c r="U826" s="345"/>
      <c r="V826" s="346"/>
      <c r="W826" s="346"/>
      <c r="X826" s="346"/>
      <c r="Y826" s="346"/>
      <c r="Z826" s="346"/>
      <c r="AA826" s="346"/>
      <c r="AB826" s="350"/>
    </row>
    <row r="827" spans="1:28">
      <c r="A827" s="348"/>
      <c r="B827" s="349"/>
      <c r="C827" s="352"/>
      <c r="D827" s="349"/>
      <c r="E827" s="349"/>
      <c r="F827" s="349"/>
      <c r="G827" s="349"/>
      <c r="H827" s="349"/>
      <c r="I827" s="349"/>
      <c r="J827" s="349"/>
      <c r="K827" s="349"/>
      <c r="L827" s="349"/>
      <c r="M827" s="349"/>
      <c r="N827" s="349"/>
      <c r="O827" s="349"/>
      <c r="P827" s="349"/>
      <c r="Q827" s="349"/>
      <c r="R827" s="349"/>
      <c r="S827" s="349"/>
      <c r="T827" s="349"/>
      <c r="U827" s="345"/>
      <c r="V827" s="346"/>
      <c r="W827" s="346"/>
      <c r="X827" s="346"/>
      <c r="Y827" s="346"/>
      <c r="Z827" s="346"/>
      <c r="AA827" s="346"/>
      <c r="AB827" s="350"/>
    </row>
    <row r="828" spans="1:28">
      <c r="A828" s="348"/>
      <c r="B828" s="349"/>
      <c r="C828" s="352"/>
      <c r="D828" s="349"/>
      <c r="E828" s="349"/>
      <c r="F828" s="349"/>
      <c r="G828" s="349"/>
      <c r="H828" s="349"/>
      <c r="I828" s="349"/>
      <c r="J828" s="349"/>
      <c r="K828" s="349"/>
      <c r="L828" s="349"/>
      <c r="M828" s="349"/>
      <c r="N828" s="349"/>
      <c r="O828" s="349"/>
      <c r="P828" s="349"/>
      <c r="Q828" s="349"/>
      <c r="R828" s="349"/>
      <c r="S828" s="349"/>
      <c r="T828" s="349"/>
      <c r="U828" s="345"/>
      <c r="V828" s="346"/>
      <c r="W828" s="346"/>
      <c r="X828" s="346"/>
      <c r="Y828" s="346"/>
      <c r="Z828" s="346"/>
      <c r="AA828" s="346"/>
      <c r="AB828" s="350"/>
    </row>
    <row r="829" spans="1:28">
      <c r="A829" s="348"/>
      <c r="B829" s="349"/>
      <c r="C829" s="352"/>
      <c r="D829" s="349"/>
      <c r="E829" s="349"/>
      <c r="F829" s="349"/>
      <c r="G829" s="349"/>
      <c r="H829" s="349"/>
      <c r="I829" s="349"/>
      <c r="J829" s="349"/>
      <c r="K829" s="349"/>
      <c r="L829" s="349"/>
      <c r="M829" s="349"/>
      <c r="N829" s="349"/>
      <c r="O829" s="349"/>
      <c r="P829" s="349"/>
      <c r="Q829" s="349"/>
      <c r="R829" s="349"/>
      <c r="S829" s="349"/>
      <c r="T829" s="349"/>
      <c r="U829" s="345"/>
      <c r="V829" s="346"/>
      <c r="W829" s="346"/>
      <c r="X829" s="346"/>
      <c r="Y829" s="346"/>
      <c r="Z829" s="346"/>
      <c r="AA829" s="346"/>
      <c r="AB829" s="350"/>
    </row>
    <row r="830" spans="1:28">
      <c r="A830" s="348"/>
      <c r="B830" s="349"/>
      <c r="C830" s="352"/>
      <c r="D830" s="349"/>
      <c r="E830" s="349"/>
      <c r="F830" s="349"/>
      <c r="G830" s="349"/>
      <c r="H830" s="349"/>
      <c r="I830" s="349"/>
      <c r="J830" s="349"/>
      <c r="K830" s="349"/>
      <c r="L830" s="349"/>
      <c r="M830" s="349"/>
      <c r="N830" s="349"/>
      <c r="O830" s="349"/>
      <c r="P830" s="349"/>
      <c r="Q830" s="349"/>
      <c r="R830" s="349"/>
      <c r="S830" s="349"/>
      <c r="T830" s="349"/>
      <c r="U830" s="345"/>
      <c r="V830" s="346"/>
      <c r="W830" s="346"/>
      <c r="X830" s="346"/>
      <c r="Y830" s="346"/>
      <c r="Z830" s="346"/>
      <c r="AA830" s="346"/>
      <c r="AB830" s="350"/>
    </row>
    <row r="831" spans="1:28">
      <c r="A831" s="348"/>
      <c r="B831" s="349"/>
      <c r="C831" s="352"/>
      <c r="D831" s="349"/>
      <c r="E831" s="349"/>
      <c r="F831" s="349"/>
      <c r="G831" s="349"/>
      <c r="H831" s="349"/>
      <c r="I831" s="349"/>
      <c r="J831" s="349"/>
      <c r="K831" s="349"/>
      <c r="L831" s="349"/>
      <c r="M831" s="349"/>
      <c r="N831" s="349"/>
      <c r="O831" s="349"/>
      <c r="P831" s="349"/>
      <c r="Q831" s="349"/>
      <c r="R831" s="349"/>
      <c r="S831" s="349"/>
      <c r="T831" s="349"/>
      <c r="U831" s="345"/>
      <c r="V831" s="346"/>
      <c r="W831" s="346"/>
      <c r="X831" s="346"/>
      <c r="Y831" s="346"/>
      <c r="Z831" s="346"/>
      <c r="AA831" s="346"/>
      <c r="AB831" s="350"/>
    </row>
    <row r="832" spans="1:28">
      <c r="A832" s="348"/>
      <c r="B832" s="349"/>
      <c r="C832" s="352"/>
      <c r="D832" s="349"/>
      <c r="E832" s="349"/>
      <c r="F832" s="349"/>
      <c r="G832" s="349"/>
      <c r="H832" s="349"/>
      <c r="I832" s="349"/>
      <c r="J832" s="349"/>
      <c r="K832" s="349"/>
      <c r="L832" s="349"/>
      <c r="M832" s="349"/>
      <c r="N832" s="349"/>
      <c r="O832" s="349"/>
      <c r="P832" s="349"/>
      <c r="Q832" s="349"/>
      <c r="R832" s="349"/>
      <c r="S832" s="349"/>
      <c r="T832" s="349"/>
      <c r="U832" s="345"/>
      <c r="V832" s="346"/>
      <c r="W832" s="346"/>
      <c r="X832" s="346"/>
      <c r="Y832" s="346"/>
      <c r="Z832" s="346"/>
      <c r="AA832" s="346"/>
      <c r="AB832" s="350"/>
    </row>
    <row r="833" spans="1:28">
      <c r="A833" s="348"/>
      <c r="B833" s="349"/>
      <c r="C833" s="352"/>
      <c r="D833" s="349"/>
      <c r="E833" s="349"/>
      <c r="F833" s="349"/>
      <c r="G833" s="349"/>
      <c r="H833" s="349"/>
      <c r="I833" s="349"/>
      <c r="J833" s="349"/>
      <c r="K833" s="349"/>
      <c r="L833" s="349"/>
      <c r="M833" s="349"/>
      <c r="N833" s="349"/>
      <c r="O833" s="349"/>
      <c r="P833" s="349"/>
      <c r="Q833" s="349"/>
      <c r="R833" s="349"/>
      <c r="S833" s="349"/>
      <c r="T833" s="349"/>
      <c r="U833" s="345"/>
      <c r="V833" s="346"/>
      <c r="W833" s="346"/>
      <c r="X833" s="346"/>
      <c r="Y833" s="346"/>
      <c r="Z833" s="346"/>
      <c r="AA833" s="346"/>
      <c r="AB833" s="350"/>
    </row>
    <row r="834" spans="1:28">
      <c r="A834" s="348"/>
      <c r="B834" s="349"/>
      <c r="C834" s="352"/>
      <c r="D834" s="349"/>
      <c r="E834" s="349"/>
      <c r="F834" s="349"/>
      <c r="G834" s="349"/>
      <c r="H834" s="349"/>
      <c r="I834" s="349"/>
      <c r="J834" s="349"/>
      <c r="K834" s="349"/>
      <c r="L834" s="349"/>
      <c r="M834" s="349"/>
      <c r="N834" s="349"/>
      <c r="O834" s="349"/>
      <c r="P834" s="349"/>
      <c r="Q834" s="349"/>
      <c r="R834" s="349"/>
      <c r="S834" s="349"/>
      <c r="T834" s="349"/>
      <c r="U834" s="345"/>
      <c r="V834" s="346"/>
      <c r="W834" s="346"/>
      <c r="X834" s="346"/>
      <c r="Y834" s="346"/>
      <c r="Z834" s="346"/>
      <c r="AA834" s="346"/>
      <c r="AB834" s="350"/>
    </row>
    <row r="835" spans="1:28">
      <c r="A835" s="348"/>
      <c r="B835" s="349"/>
      <c r="C835" s="352"/>
      <c r="D835" s="349"/>
      <c r="E835" s="349"/>
      <c r="F835" s="349"/>
      <c r="G835" s="349"/>
      <c r="H835" s="349"/>
      <c r="I835" s="349"/>
      <c r="J835" s="349"/>
      <c r="K835" s="349"/>
      <c r="L835" s="349"/>
      <c r="M835" s="349"/>
      <c r="N835" s="349"/>
      <c r="O835" s="349"/>
      <c r="P835" s="349"/>
      <c r="Q835" s="349"/>
      <c r="R835" s="349"/>
      <c r="S835" s="349"/>
      <c r="T835" s="349"/>
      <c r="U835" s="345"/>
      <c r="V835" s="346"/>
      <c r="W835" s="346"/>
      <c r="X835" s="346"/>
      <c r="Y835" s="346"/>
      <c r="Z835" s="346"/>
      <c r="AA835" s="346"/>
      <c r="AB835" s="350"/>
    </row>
    <row r="836" spans="1:28">
      <c r="A836" s="348"/>
      <c r="B836" s="349"/>
      <c r="C836" s="352"/>
      <c r="D836" s="349"/>
      <c r="E836" s="349"/>
      <c r="F836" s="349"/>
      <c r="G836" s="349"/>
      <c r="H836" s="349"/>
      <c r="I836" s="349"/>
      <c r="J836" s="349"/>
      <c r="K836" s="349"/>
      <c r="L836" s="349"/>
      <c r="M836" s="349"/>
      <c r="N836" s="349"/>
      <c r="O836" s="349"/>
      <c r="P836" s="349"/>
      <c r="Q836" s="349"/>
      <c r="R836" s="349"/>
      <c r="S836" s="349"/>
      <c r="T836" s="349"/>
      <c r="U836" s="345"/>
      <c r="V836" s="346"/>
      <c r="W836" s="346"/>
      <c r="X836" s="346"/>
      <c r="Y836" s="346"/>
      <c r="Z836" s="346"/>
      <c r="AA836" s="346"/>
      <c r="AB836" s="350"/>
    </row>
    <row r="837" spans="1:28">
      <c r="A837" s="348"/>
      <c r="B837" s="349"/>
      <c r="C837" s="352"/>
      <c r="D837" s="349"/>
      <c r="E837" s="349"/>
      <c r="F837" s="349"/>
      <c r="G837" s="349"/>
      <c r="H837" s="349"/>
      <c r="I837" s="349"/>
      <c r="J837" s="349"/>
      <c r="K837" s="349"/>
      <c r="L837" s="349"/>
      <c r="M837" s="349"/>
      <c r="N837" s="349"/>
      <c r="O837" s="349"/>
      <c r="P837" s="349"/>
      <c r="Q837" s="349"/>
      <c r="R837" s="349"/>
      <c r="S837" s="349"/>
      <c r="T837" s="349"/>
      <c r="U837" s="345"/>
      <c r="V837" s="346"/>
      <c r="W837" s="346"/>
      <c r="X837" s="346"/>
      <c r="Y837" s="346"/>
      <c r="Z837" s="346"/>
      <c r="AA837" s="346"/>
      <c r="AB837" s="350"/>
    </row>
    <row r="838" spans="1:28">
      <c r="A838" s="348"/>
      <c r="B838" s="349"/>
      <c r="C838" s="352"/>
      <c r="D838" s="349"/>
      <c r="E838" s="349"/>
      <c r="F838" s="349"/>
      <c r="G838" s="349"/>
      <c r="H838" s="349"/>
      <c r="I838" s="349"/>
      <c r="J838" s="349"/>
      <c r="K838" s="349"/>
      <c r="L838" s="349"/>
      <c r="M838" s="349"/>
      <c r="N838" s="349"/>
      <c r="O838" s="349"/>
      <c r="P838" s="349"/>
      <c r="Q838" s="349"/>
      <c r="R838" s="349"/>
      <c r="S838" s="349"/>
      <c r="T838" s="349"/>
      <c r="U838" s="345"/>
      <c r="V838" s="346"/>
      <c r="W838" s="346"/>
      <c r="X838" s="346"/>
      <c r="Y838" s="346"/>
      <c r="Z838" s="346"/>
      <c r="AA838" s="346"/>
      <c r="AB838" s="350"/>
    </row>
    <row r="839" spans="1:28">
      <c r="A839" s="348"/>
      <c r="B839" s="349"/>
      <c r="C839" s="352"/>
      <c r="D839" s="349"/>
      <c r="E839" s="349"/>
      <c r="F839" s="349"/>
      <c r="G839" s="349"/>
      <c r="H839" s="349"/>
      <c r="I839" s="349"/>
      <c r="J839" s="349"/>
      <c r="K839" s="349"/>
      <c r="L839" s="349"/>
      <c r="M839" s="349"/>
      <c r="N839" s="349"/>
      <c r="O839" s="349"/>
      <c r="P839" s="349"/>
      <c r="Q839" s="349"/>
      <c r="R839" s="349"/>
      <c r="S839" s="349"/>
      <c r="T839" s="349"/>
      <c r="U839" s="345"/>
      <c r="V839" s="346"/>
      <c r="W839" s="346"/>
      <c r="X839" s="346"/>
      <c r="Y839" s="346"/>
      <c r="Z839" s="346"/>
      <c r="AA839" s="346"/>
      <c r="AB839" s="350"/>
    </row>
    <row r="840" spans="1:28">
      <c r="A840" s="348"/>
      <c r="B840" s="349"/>
      <c r="C840" s="352"/>
      <c r="D840" s="349"/>
      <c r="E840" s="349"/>
      <c r="F840" s="349"/>
      <c r="G840" s="349"/>
      <c r="H840" s="349"/>
      <c r="I840" s="349"/>
      <c r="J840" s="349"/>
      <c r="K840" s="349"/>
      <c r="L840" s="349"/>
      <c r="M840" s="349"/>
      <c r="N840" s="349"/>
      <c r="O840" s="349"/>
      <c r="P840" s="349"/>
      <c r="Q840" s="349"/>
      <c r="R840" s="349"/>
      <c r="S840" s="349"/>
      <c r="T840" s="349"/>
      <c r="U840" s="345"/>
      <c r="V840" s="346"/>
      <c r="W840" s="346"/>
      <c r="X840" s="346"/>
      <c r="Y840" s="346"/>
      <c r="Z840" s="346"/>
      <c r="AA840" s="346"/>
      <c r="AB840" s="350"/>
    </row>
    <row r="841" spans="1:28">
      <c r="A841" s="348"/>
      <c r="B841" s="349"/>
      <c r="C841" s="352"/>
      <c r="D841" s="349"/>
      <c r="E841" s="349"/>
      <c r="F841" s="349"/>
      <c r="G841" s="349"/>
      <c r="H841" s="349"/>
      <c r="I841" s="349"/>
      <c r="J841" s="349"/>
      <c r="K841" s="349"/>
      <c r="L841" s="349"/>
      <c r="M841" s="349"/>
      <c r="N841" s="349"/>
      <c r="O841" s="349"/>
      <c r="P841" s="349"/>
      <c r="Q841" s="349"/>
      <c r="R841" s="349"/>
      <c r="S841" s="349"/>
      <c r="T841" s="349"/>
      <c r="U841" s="345"/>
      <c r="V841" s="346"/>
      <c r="W841" s="346"/>
      <c r="X841" s="346"/>
      <c r="Y841" s="346"/>
      <c r="Z841" s="346"/>
      <c r="AA841" s="346"/>
      <c r="AB841" s="350"/>
    </row>
    <row r="842" spans="1:28">
      <c r="A842" s="348"/>
      <c r="B842" s="349"/>
      <c r="C842" s="352"/>
      <c r="D842" s="349"/>
      <c r="E842" s="349"/>
      <c r="F842" s="349"/>
      <c r="G842" s="349"/>
      <c r="H842" s="349"/>
      <c r="I842" s="349"/>
      <c r="J842" s="349"/>
      <c r="K842" s="349"/>
      <c r="L842" s="349"/>
      <c r="M842" s="349"/>
      <c r="N842" s="349"/>
      <c r="O842" s="349"/>
      <c r="P842" s="349"/>
      <c r="Q842" s="349"/>
      <c r="R842" s="349"/>
      <c r="S842" s="349"/>
      <c r="T842" s="349"/>
      <c r="U842" s="345"/>
      <c r="V842" s="346"/>
      <c r="W842" s="346"/>
      <c r="X842" s="346"/>
      <c r="Y842" s="346"/>
      <c r="Z842" s="346"/>
      <c r="AA842" s="346"/>
      <c r="AB842" s="350"/>
    </row>
    <row r="843" spans="1:28">
      <c r="A843" s="348"/>
      <c r="B843" s="349"/>
      <c r="C843" s="352"/>
      <c r="D843" s="349"/>
      <c r="E843" s="349"/>
      <c r="F843" s="349"/>
      <c r="G843" s="349"/>
      <c r="H843" s="349"/>
      <c r="I843" s="349"/>
      <c r="J843" s="349"/>
      <c r="K843" s="349"/>
      <c r="L843" s="349"/>
      <c r="M843" s="349"/>
      <c r="N843" s="349"/>
      <c r="O843" s="349"/>
      <c r="P843" s="349"/>
      <c r="Q843" s="349"/>
      <c r="R843" s="349"/>
      <c r="S843" s="349"/>
      <c r="T843" s="349"/>
      <c r="U843" s="345"/>
      <c r="V843" s="346"/>
      <c r="W843" s="346"/>
      <c r="X843" s="346"/>
      <c r="Y843" s="346"/>
      <c r="Z843" s="346"/>
      <c r="AA843" s="346"/>
      <c r="AB843" s="350"/>
    </row>
    <row r="844" spans="1:28">
      <c r="A844" s="348"/>
      <c r="B844" s="349"/>
      <c r="C844" s="352"/>
      <c r="D844" s="349"/>
      <c r="E844" s="349"/>
      <c r="F844" s="349"/>
      <c r="G844" s="349"/>
      <c r="H844" s="349"/>
      <c r="I844" s="349"/>
      <c r="J844" s="349"/>
      <c r="K844" s="349"/>
      <c r="L844" s="349"/>
      <c r="M844" s="349"/>
      <c r="N844" s="349"/>
      <c r="O844" s="349"/>
      <c r="P844" s="349"/>
      <c r="Q844" s="349"/>
      <c r="R844" s="349"/>
      <c r="S844" s="349"/>
      <c r="T844" s="349"/>
      <c r="U844" s="345"/>
      <c r="V844" s="346"/>
      <c r="W844" s="346"/>
      <c r="X844" s="346"/>
      <c r="Y844" s="346"/>
      <c r="Z844" s="346"/>
      <c r="AA844" s="346"/>
      <c r="AB844" s="350"/>
    </row>
    <row r="845" spans="1:28">
      <c r="A845" s="348"/>
      <c r="B845" s="349"/>
      <c r="C845" s="352"/>
      <c r="D845" s="349"/>
      <c r="E845" s="349"/>
      <c r="F845" s="349"/>
      <c r="G845" s="349"/>
      <c r="H845" s="349"/>
      <c r="I845" s="349"/>
      <c r="J845" s="349"/>
      <c r="K845" s="349"/>
      <c r="L845" s="349"/>
      <c r="M845" s="349"/>
      <c r="N845" s="349"/>
      <c r="O845" s="349"/>
      <c r="P845" s="349"/>
      <c r="Q845" s="349"/>
      <c r="R845" s="349"/>
      <c r="S845" s="349"/>
      <c r="T845" s="349"/>
      <c r="U845" s="345"/>
      <c r="V845" s="346"/>
      <c r="W845" s="346"/>
      <c r="X845" s="346"/>
      <c r="Y845" s="346"/>
      <c r="Z845" s="346"/>
      <c r="AA845" s="346"/>
      <c r="AB845" s="350"/>
    </row>
    <row r="846" spans="1:28">
      <c r="A846" s="348"/>
      <c r="B846" s="349"/>
      <c r="C846" s="352"/>
      <c r="D846" s="349"/>
      <c r="E846" s="349"/>
      <c r="F846" s="349"/>
      <c r="G846" s="349"/>
      <c r="H846" s="349"/>
      <c r="I846" s="349"/>
      <c r="J846" s="349"/>
      <c r="K846" s="349"/>
      <c r="L846" s="349"/>
      <c r="M846" s="349"/>
      <c r="N846" s="349"/>
      <c r="O846" s="349"/>
      <c r="P846" s="349"/>
      <c r="Q846" s="349"/>
      <c r="R846" s="349"/>
      <c r="S846" s="349"/>
      <c r="T846" s="349"/>
      <c r="U846" s="345"/>
      <c r="V846" s="346"/>
      <c r="W846" s="346"/>
      <c r="X846" s="346"/>
      <c r="Y846" s="346"/>
      <c r="Z846" s="346"/>
      <c r="AA846" s="346"/>
      <c r="AB846" s="350"/>
    </row>
    <row r="847" spans="1:28">
      <c r="A847" s="348"/>
      <c r="B847" s="349"/>
      <c r="C847" s="352"/>
      <c r="D847" s="349"/>
      <c r="E847" s="349"/>
      <c r="F847" s="349"/>
      <c r="G847" s="349"/>
      <c r="H847" s="349"/>
      <c r="I847" s="349"/>
      <c r="J847" s="349"/>
      <c r="K847" s="349"/>
      <c r="L847" s="349"/>
      <c r="M847" s="349"/>
      <c r="N847" s="349"/>
      <c r="O847" s="349"/>
      <c r="P847" s="349"/>
      <c r="Q847" s="349"/>
      <c r="R847" s="349"/>
      <c r="S847" s="349"/>
      <c r="T847" s="349"/>
      <c r="U847" s="345"/>
      <c r="V847" s="346"/>
      <c r="W847" s="346"/>
      <c r="X847" s="346"/>
      <c r="Y847" s="346"/>
      <c r="Z847" s="346"/>
      <c r="AA847" s="346"/>
      <c r="AB847" s="350"/>
    </row>
    <row r="848" spans="1:28">
      <c r="A848" s="348"/>
      <c r="B848" s="349"/>
      <c r="C848" s="352"/>
      <c r="D848" s="349"/>
      <c r="E848" s="349"/>
      <c r="F848" s="349"/>
      <c r="G848" s="349"/>
      <c r="H848" s="349"/>
      <c r="I848" s="349"/>
      <c r="J848" s="349"/>
      <c r="K848" s="349"/>
      <c r="L848" s="349"/>
      <c r="M848" s="349"/>
      <c r="N848" s="349"/>
      <c r="O848" s="349"/>
      <c r="P848" s="349"/>
      <c r="Q848" s="349"/>
      <c r="R848" s="349"/>
      <c r="S848" s="349"/>
      <c r="T848" s="349"/>
      <c r="U848" s="345"/>
      <c r="V848" s="346"/>
      <c r="W848" s="346"/>
      <c r="X848" s="346"/>
      <c r="Y848" s="346"/>
      <c r="Z848" s="346"/>
      <c r="AA848" s="346"/>
      <c r="AB848" s="350"/>
    </row>
    <row r="849" spans="1:28">
      <c r="A849" s="348"/>
      <c r="B849" s="349"/>
      <c r="C849" s="352"/>
      <c r="D849" s="349"/>
      <c r="E849" s="349"/>
      <c r="F849" s="349"/>
      <c r="G849" s="349"/>
      <c r="H849" s="349"/>
      <c r="I849" s="349"/>
      <c r="J849" s="349"/>
      <c r="K849" s="349"/>
      <c r="L849" s="349"/>
      <c r="M849" s="349"/>
      <c r="N849" s="349"/>
      <c r="O849" s="349"/>
      <c r="P849" s="349"/>
      <c r="Q849" s="349"/>
      <c r="R849" s="349"/>
      <c r="S849" s="349"/>
      <c r="T849" s="349"/>
      <c r="U849" s="345"/>
      <c r="V849" s="346"/>
      <c r="W849" s="346"/>
      <c r="X849" s="346"/>
      <c r="Y849" s="346"/>
      <c r="Z849" s="346"/>
      <c r="AA849" s="346"/>
      <c r="AB849" s="350"/>
    </row>
    <row r="850" spans="1:28">
      <c r="A850" s="348"/>
      <c r="B850" s="349"/>
      <c r="C850" s="352"/>
      <c r="D850" s="349"/>
      <c r="E850" s="349"/>
      <c r="F850" s="349"/>
      <c r="G850" s="349"/>
      <c r="H850" s="349"/>
      <c r="I850" s="349"/>
      <c r="J850" s="349"/>
      <c r="K850" s="349"/>
      <c r="L850" s="349"/>
      <c r="M850" s="349"/>
      <c r="N850" s="349"/>
      <c r="O850" s="349"/>
      <c r="P850" s="349"/>
      <c r="Q850" s="349"/>
      <c r="R850" s="349"/>
      <c r="S850" s="349"/>
      <c r="T850" s="349"/>
      <c r="U850" s="345"/>
      <c r="V850" s="346"/>
      <c r="W850" s="346"/>
      <c r="X850" s="346"/>
      <c r="Y850" s="346"/>
      <c r="Z850" s="346"/>
      <c r="AA850" s="346"/>
      <c r="AB850" s="350"/>
    </row>
    <row r="851" spans="1:28">
      <c r="A851" s="348"/>
      <c r="B851" s="349"/>
      <c r="C851" s="352"/>
      <c r="D851" s="349"/>
      <c r="E851" s="349"/>
      <c r="F851" s="349"/>
      <c r="G851" s="349"/>
      <c r="H851" s="349"/>
      <c r="I851" s="349"/>
      <c r="J851" s="349"/>
      <c r="K851" s="349"/>
      <c r="L851" s="349"/>
      <c r="M851" s="349"/>
      <c r="N851" s="349"/>
      <c r="O851" s="349"/>
      <c r="P851" s="349"/>
      <c r="Q851" s="349"/>
      <c r="R851" s="349"/>
      <c r="S851" s="349"/>
      <c r="T851" s="349"/>
      <c r="U851" s="345"/>
      <c r="V851" s="346"/>
      <c r="W851" s="346"/>
      <c r="X851" s="346"/>
      <c r="Y851" s="346"/>
      <c r="Z851" s="346"/>
      <c r="AA851" s="346"/>
      <c r="AB851" s="350"/>
    </row>
    <row r="852" spans="1:28">
      <c r="A852" s="348"/>
      <c r="B852" s="349"/>
      <c r="C852" s="352"/>
      <c r="D852" s="349"/>
      <c r="E852" s="349"/>
      <c r="F852" s="349"/>
      <c r="G852" s="349"/>
      <c r="H852" s="349"/>
      <c r="I852" s="349"/>
      <c r="J852" s="349"/>
      <c r="K852" s="349"/>
      <c r="L852" s="349"/>
      <c r="M852" s="349"/>
      <c r="N852" s="349"/>
      <c r="O852" s="349"/>
      <c r="P852" s="349"/>
      <c r="Q852" s="349"/>
      <c r="R852" s="349"/>
      <c r="S852" s="349"/>
      <c r="T852" s="349"/>
      <c r="U852" s="345"/>
      <c r="V852" s="346"/>
      <c r="W852" s="346"/>
      <c r="X852" s="346"/>
      <c r="Y852" s="346"/>
      <c r="Z852" s="346"/>
      <c r="AA852" s="346"/>
      <c r="AB852" s="350"/>
    </row>
    <row r="853" spans="1:28">
      <c r="A853" s="348"/>
      <c r="B853" s="349"/>
      <c r="C853" s="352"/>
      <c r="D853" s="349"/>
      <c r="E853" s="349"/>
      <c r="F853" s="349"/>
      <c r="G853" s="349"/>
      <c r="H853" s="349"/>
      <c r="I853" s="349"/>
      <c r="J853" s="349"/>
      <c r="K853" s="349"/>
      <c r="L853" s="349"/>
      <c r="M853" s="349"/>
      <c r="N853" s="349"/>
      <c r="O853" s="349"/>
      <c r="P853" s="349"/>
      <c r="Q853" s="349"/>
      <c r="R853" s="349"/>
      <c r="S853" s="349"/>
      <c r="T853" s="349"/>
      <c r="U853" s="345"/>
      <c r="V853" s="346"/>
      <c r="W853" s="346"/>
      <c r="X853" s="346"/>
      <c r="Y853" s="346"/>
      <c r="Z853" s="346"/>
      <c r="AA853" s="346"/>
      <c r="AB853" s="350"/>
    </row>
    <row r="854" spans="1:28">
      <c r="A854" s="348"/>
      <c r="B854" s="349"/>
      <c r="C854" s="352"/>
      <c r="D854" s="349"/>
      <c r="E854" s="349"/>
      <c r="F854" s="349"/>
      <c r="G854" s="349"/>
      <c r="H854" s="349"/>
      <c r="I854" s="349"/>
      <c r="J854" s="349"/>
      <c r="K854" s="349"/>
      <c r="L854" s="349"/>
      <c r="M854" s="349"/>
      <c r="N854" s="349"/>
      <c r="O854" s="349"/>
      <c r="P854" s="349"/>
      <c r="Q854" s="349"/>
      <c r="R854" s="349"/>
      <c r="S854" s="349"/>
      <c r="T854" s="349"/>
      <c r="U854" s="345"/>
      <c r="V854" s="346"/>
      <c r="W854" s="346"/>
      <c r="X854" s="346"/>
      <c r="Y854" s="346"/>
      <c r="Z854" s="346"/>
      <c r="AA854" s="346"/>
      <c r="AB854" s="350"/>
    </row>
    <row r="855" spans="1:28">
      <c r="A855" s="348"/>
      <c r="B855" s="349"/>
      <c r="C855" s="352"/>
      <c r="D855" s="349"/>
      <c r="E855" s="349"/>
      <c r="F855" s="349"/>
      <c r="G855" s="349"/>
      <c r="H855" s="349"/>
      <c r="I855" s="349"/>
      <c r="J855" s="349"/>
      <c r="K855" s="349"/>
      <c r="L855" s="349"/>
      <c r="M855" s="349"/>
      <c r="N855" s="349"/>
      <c r="O855" s="349"/>
      <c r="P855" s="349"/>
      <c r="Q855" s="349"/>
      <c r="R855" s="349"/>
      <c r="S855" s="349"/>
      <c r="T855" s="349"/>
      <c r="U855" s="345"/>
      <c r="V855" s="346"/>
      <c r="W855" s="346"/>
      <c r="X855" s="346"/>
      <c r="Y855" s="346"/>
      <c r="Z855" s="346"/>
      <c r="AA855" s="346"/>
      <c r="AB855" s="350"/>
    </row>
    <row r="856" spans="1:28">
      <c r="A856" s="348"/>
      <c r="B856" s="349"/>
      <c r="C856" s="352"/>
      <c r="D856" s="349"/>
      <c r="E856" s="349"/>
      <c r="F856" s="349"/>
      <c r="G856" s="349"/>
      <c r="H856" s="349"/>
      <c r="I856" s="349"/>
      <c r="J856" s="349"/>
      <c r="K856" s="349"/>
      <c r="L856" s="349"/>
      <c r="M856" s="349"/>
      <c r="N856" s="349"/>
      <c r="O856" s="349"/>
      <c r="P856" s="349"/>
      <c r="Q856" s="349"/>
      <c r="R856" s="349"/>
      <c r="S856" s="349"/>
      <c r="T856" s="349"/>
      <c r="U856" s="345"/>
      <c r="V856" s="346"/>
      <c r="W856" s="346"/>
      <c r="X856" s="346"/>
      <c r="Y856" s="346"/>
      <c r="Z856" s="346"/>
      <c r="AA856" s="346"/>
      <c r="AB856" s="350"/>
    </row>
    <row r="857" spans="1:28">
      <c r="A857" s="348"/>
      <c r="B857" s="349"/>
      <c r="C857" s="352"/>
      <c r="D857" s="349"/>
      <c r="E857" s="349"/>
      <c r="F857" s="349"/>
      <c r="G857" s="349"/>
      <c r="H857" s="349"/>
      <c r="I857" s="349"/>
      <c r="J857" s="349"/>
      <c r="K857" s="349"/>
      <c r="L857" s="349"/>
      <c r="M857" s="349"/>
      <c r="N857" s="349"/>
      <c r="O857" s="349"/>
      <c r="P857" s="349"/>
      <c r="Q857" s="349"/>
      <c r="R857" s="349"/>
      <c r="S857" s="349"/>
      <c r="T857" s="349"/>
      <c r="U857" s="345"/>
      <c r="V857" s="346"/>
      <c r="W857" s="346"/>
      <c r="X857" s="346"/>
      <c r="Y857" s="346"/>
      <c r="Z857" s="346"/>
      <c r="AA857" s="346"/>
      <c r="AB857" s="350"/>
    </row>
    <row r="858" spans="1:28">
      <c r="A858" s="348"/>
      <c r="B858" s="349"/>
      <c r="C858" s="352"/>
      <c r="D858" s="349"/>
      <c r="E858" s="349"/>
      <c r="F858" s="349"/>
      <c r="G858" s="349"/>
      <c r="H858" s="349"/>
      <c r="I858" s="349"/>
      <c r="J858" s="349"/>
      <c r="K858" s="349"/>
      <c r="L858" s="349"/>
      <c r="M858" s="349"/>
      <c r="N858" s="349"/>
      <c r="O858" s="349"/>
      <c r="P858" s="349"/>
      <c r="Q858" s="349"/>
      <c r="R858" s="349"/>
      <c r="S858" s="349"/>
      <c r="T858" s="349"/>
      <c r="U858" s="345"/>
      <c r="V858" s="346"/>
      <c r="W858" s="346"/>
      <c r="X858" s="346"/>
      <c r="Y858" s="346"/>
      <c r="Z858" s="346"/>
      <c r="AA858" s="346"/>
      <c r="AB858" s="350"/>
    </row>
    <row r="859" spans="1:28">
      <c r="A859" s="348"/>
      <c r="B859" s="349"/>
      <c r="C859" s="352"/>
      <c r="D859" s="349"/>
      <c r="E859" s="349"/>
      <c r="F859" s="349"/>
      <c r="G859" s="349"/>
      <c r="H859" s="349"/>
      <c r="I859" s="349"/>
      <c r="J859" s="349"/>
      <c r="K859" s="349"/>
      <c r="L859" s="349"/>
      <c r="M859" s="349"/>
      <c r="N859" s="349"/>
      <c r="O859" s="349"/>
      <c r="P859" s="349"/>
      <c r="Q859" s="349"/>
      <c r="R859" s="349"/>
      <c r="S859" s="349"/>
      <c r="T859" s="349"/>
      <c r="U859" s="345"/>
      <c r="V859" s="346"/>
      <c r="W859" s="346"/>
      <c r="X859" s="346"/>
      <c r="Y859" s="346"/>
      <c r="Z859" s="346"/>
      <c r="AA859" s="346"/>
      <c r="AB859" s="350"/>
    </row>
    <row r="860" spans="1:28">
      <c r="A860" s="348"/>
      <c r="B860" s="349"/>
      <c r="C860" s="352"/>
      <c r="D860" s="349"/>
      <c r="E860" s="349"/>
      <c r="F860" s="349"/>
      <c r="G860" s="349"/>
      <c r="H860" s="349"/>
      <c r="I860" s="349"/>
      <c r="J860" s="349"/>
      <c r="K860" s="349"/>
      <c r="L860" s="349"/>
      <c r="M860" s="349"/>
      <c r="N860" s="349"/>
      <c r="O860" s="349"/>
      <c r="P860" s="349"/>
      <c r="Q860" s="349"/>
      <c r="R860" s="349"/>
      <c r="S860" s="349"/>
      <c r="T860" s="349"/>
      <c r="U860" s="345"/>
      <c r="V860" s="346"/>
      <c r="W860" s="346"/>
      <c r="X860" s="346"/>
      <c r="Y860" s="346"/>
      <c r="Z860" s="346"/>
      <c r="AA860" s="346"/>
      <c r="AB860" s="350"/>
    </row>
    <row r="861" spans="1:28">
      <c r="A861" s="348"/>
      <c r="B861" s="349"/>
      <c r="C861" s="352"/>
      <c r="D861" s="349"/>
      <c r="E861" s="349"/>
      <c r="F861" s="349"/>
      <c r="G861" s="349"/>
      <c r="H861" s="349"/>
      <c r="I861" s="349"/>
      <c r="J861" s="349"/>
      <c r="K861" s="349"/>
      <c r="L861" s="349"/>
      <c r="M861" s="349"/>
      <c r="N861" s="349"/>
      <c r="O861" s="349"/>
      <c r="P861" s="349"/>
      <c r="Q861" s="349"/>
      <c r="R861" s="349"/>
      <c r="S861" s="349"/>
      <c r="T861" s="349"/>
      <c r="U861" s="345"/>
      <c r="V861" s="346"/>
      <c r="W861" s="346"/>
      <c r="X861" s="346"/>
      <c r="Y861" s="346"/>
      <c r="Z861" s="346"/>
      <c r="AA861" s="346"/>
      <c r="AB861" s="350"/>
    </row>
    <row r="862" spans="1:28">
      <c r="A862" s="348"/>
      <c r="B862" s="349"/>
      <c r="C862" s="352"/>
      <c r="D862" s="349"/>
      <c r="E862" s="349"/>
      <c r="F862" s="349"/>
      <c r="G862" s="349"/>
      <c r="H862" s="349"/>
      <c r="I862" s="349"/>
      <c r="J862" s="349"/>
      <c r="K862" s="349"/>
      <c r="L862" s="349"/>
      <c r="M862" s="349"/>
      <c r="N862" s="349"/>
      <c r="O862" s="349"/>
      <c r="P862" s="349"/>
      <c r="Q862" s="349"/>
      <c r="R862" s="349"/>
      <c r="S862" s="349"/>
      <c r="T862" s="349"/>
      <c r="U862" s="345"/>
      <c r="V862" s="346"/>
      <c r="W862" s="346"/>
      <c r="X862" s="346"/>
      <c r="Y862" s="346"/>
      <c r="Z862" s="346"/>
      <c r="AA862" s="346"/>
      <c r="AB862" s="350"/>
    </row>
    <row r="863" spans="1:28">
      <c r="A863" s="348"/>
      <c r="B863" s="349"/>
      <c r="C863" s="352"/>
      <c r="D863" s="349"/>
      <c r="E863" s="349"/>
      <c r="F863" s="349"/>
      <c r="G863" s="349"/>
      <c r="H863" s="349"/>
      <c r="I863" s="349"/>
      <c r="J863" s="349"/>
      <c r="K863" s="349"/>
      <c r="L863" s="349"/>
      <c r="M863" s="349"/>
      <c r="N863" s="349"/>
      <c r="O863" s="349"/>
      <c r="P863" s="349"/>
      <c r="Q863" s="349"/>
      <c r="R863" s="349"/>
      <c r="S863" s="349"/>
      <c r="T863" s="349"/>
      <c r="U863" s="345"/>
      <c r="V863" s="346"/>
      <c r="W863" s="346"/>
      <c r="X863" s="346"/>
      <c r="Y863" s="346"/>
      <c r="Z863" s="346"/>
      <c r="AA863" s="346"/>
      <c r="AB863" s="350"/>
    </row>
    <row r="864" spans="1:28">
      <c r="A864" s="348"/>
      <c r="B864" s="349"/>
      <c r="C864" s="352"/>
      <c r="D864" s="349"/>
      <c r="E864" s="349"/>
      <c r="F864" s="349"/>
      <c r="G864" s="349"/>
      <c r="H864" s="349"/>
      <c r="I864" s="349"/>
      <c r="J864" s="349"/>
      <c r="K864" s="349"/>
      <c r="L864" s="349"/>
      <c r="M864" s="349"/>
      <c r="N864" s="349"/>
      <c r="O864" s="349"/>
      <c r="P864" s="349"/>
      <c r="Q864" s="349"/>
      <c r="R864" s="349"/>
      <c r="S864" s="349"/>
      <c r="T864" s="349"/>
      <c r="U864" s="345"/>
      <c r="V864" s="346"/>
      <c r="W864" s="346"/>
      <c r="X864" s="346"/>
      <c r="Y864" s="346"/>
      <c r="Z864" s="346"/>
      <c r="AA864" s="346"/>
      <c r="AB864" s="350"/>
    </row>
    <row r="865" spans="1:28">
      <c r="A865" s="348"/>
      <c r="B865" s="349"/>
      <c r="C865" s="352"/>
      <c r="D865" s="349"/>
      <c r="E865" s="349"/>
      <c r="F865" s="349"/>
      <c r="G865" s="349"/>
      <c r="H865" s="349"/>
      <c r="I865" s="349"/>
      <c r="J865" s="349"/>
      <c r="K865" s="349"/>
      <c r="L865" s="349"/>
      <c r="M865" s="349"/>
      <c r="N865" s="349"/>
      <c r="O865" s="349"/>
      <c r="P865" s="349"/>
      <c r="Q865" s="349"/>
      <c r="R865" s="349"/>
      <c r="S865" s="349"/>
      <c r="T865" s="349"/>
      <c r="U865" s="345"/>
      <c r="V865" s="346"/>
      <c r="W865" s="346"/>
      <c r="X865" s="346"/>
      <c r="Y865" s="346"/>
      <c r="Z865" s="346"/>
      <c r="AA865" s="346"/>
      <c r="AB865" s="350"/>
    </row>
    <row r="866" spans="1:28">
      <c r="A866" s="348"/>
      <c r="B866" s="349"/>
      <c r="C866" s="352"/>
      <c r="D866" s="349"/>
      <c r="E866" s="349"/>
      <c r="F866" s="349"/>
      <c r="G866" s="349"/>
      <c r="H866" s="349"/>
      <c r="I866" s="349"/>
      <c r="J866" s="349"/>
      <c r="K866" s="349"/>
      <c r="L866" s="349"/>
      <c r="M866" s="349"/>
      <c r="N866" s="349"/>
      <c r="O866" s="349"/>
      <c r="P866" s="349"/>
      <c r="Q866" s="349"/>
      <c r="R866" s="349"/>
      <c r="S866" s="349"/>
      <c r="T866" s="349"/>
      <c r="U866" s="345"/>
      <c r="V866" s="346"/>
      <c r="W866" s="346"/>
      <c r="X866" s="346"/>
      <c r="Y866" s="346"/>
      <c r="Z866" s="346"/>
      <c r="AA866" s="346"/>
      <c r="AB866" s="350"/>
    </row>
    <row r="867" spans="1:28">
      <c r="A867" s="348"/>
      <c r="B867" s="349"/>
      <c r="C867" s="352"/>
      <c r="D867" s="349"/>
      <c r="E867" s="349"/>
      <c r="F867" s="349"/>
      <c r="G867" s="349"/>
      <c r="H867" s="349"/>
      <c r="I867" s="349"/>
      <c r="J867" s="349"/>
      <c r="K867" s="349"/>
      <c r="L867" s="349"/>
      <c r="M867" s="349"/>
      <c r="N867" s="349"/>
      <c r="O867" s="349"/>
      <c r="P867" s="349"/>
      <c r="Q867" s="349"/>
      <c r="R867" s="349"/>
      <c r="S867" s="349"/>
      <c r="T867" s="349"/>
      <c r="U867" s="345"/>
      <c r="V867" s="346"/>
      <c r="W867" s="346"/>
      <c r="X867" s="346"/>
      <c r="Y867" s="346"/>
      <c r="Z867" s="346"/>
      <c r="AA867" s="346"/>
      <c r="AB867" s="350"/>
    </row>
    <row r="868" spans="1:28">
      <c r="A868" s="348"/>
      <c r="B868" s="349"/>
      <c r="C868" s="352"/>
      <c r="D868" s="349"/>
      <c r="E868" s="349"/>
      <c r="F868" s="349"/>
      <c r="G868" s="349"/>
      <c r="H868" s="349"/>
      <c r="I868" s="349"/>
      <c r="J868" s="349"/>
      <c r="K868" s="349"/>
      <c r="L868" s="349"/>
      <c r="M868" s="349"/>
      <c r="N868" s="349"/>
      <c r="O868" s="349"/>
      <c r="P868" s="349"/>
      <c r="Q868" s="349"/>
      <c r="R868" s="349"/>
      <c r="S868" s="349"/>
      <c r="T868" s="349"/>
      <c r="U868" s="345"/>
      <c r="V868" s="346"/>
      <c r="W868" s="346"/>
      <c r="X868" s="346"/>
      <c r="Y868" s="346"/>
      <c r="Z868" s="346"/>
      <c r="AA868" s="346"/>
      <c r="AB868" s="350"/>
    </row>
    <row r="869" spans="1:28">
      <c r="A869" s="348"/>
      <c r="B869" s="349"/>
      <c r="C869" s="352"/>
      <c r="D869" s="349"/>
      <c r="E869" s="349"/>
      <c r="F869" s="349"/>
      <c r="G869" s="349"/>
      <c r="H869" s="349"/>
      <c r="I869" s="349"/>
      <c r="J869" s="349"/>
      <c r="K869" s="349"/>
      <c r="L869" s="349"/>
      <c r="M869" s="349"/>
      <c r="N869" s="349"/>
      <c r="O869" s="349"/>
      <c r="P869" s="349"/>
      <c r="Q869" s="349"/>
      <c r="R869" s="349"/>
      <c r="S869" s="349"/>
      <c r="T869" s="349"/>
      <c r="U869" s="345"/>
      <c r="V869" s="346"/>
      <c r="W869" s="346"/>
      <c r="X869" s="346"/>
      <c r="Y869" s="346"/>
      <c r="Z869" s="346"/>
      <c r="AA869" s="346"/>
      <c r="AB869" s="350"/>
    </row>
    <row r="870" spans="1:28">
      <c r="A870" s="348"/>
      <c r="B870" s="349"/>
      <c r="C870" s="352"/>
      <c r="D870" s="349"/>
      <c r="E870" s="349"/>
      <c r="F870" s="349"/>
      <c r="G870" s="349"/>
      <c r="H870" s="349"/>
      <c r="I870" s="349"/>
      <c r="J870" s="349"/>
      <c r="K870" s="349"/>
      <c r="L870" s="349"/>
      <c r="M870" s="349"/>
      <c r="N870" s="349"/>
      <c r="O870" s="349"/>
      <c r="P870" s="349"/>
      <c r="Q870" s="349"/>
      <c r="R870" s="349"/>
      <c r="S870" s="349"/>
      <c r="T870" s="349"/>
      <c r="U870" s="345"/>
      <c r="V870" s="346"/>
      <c r="W870" s="346"/>
      <c r="X870" s="346"/>
      <c r="Y870" s="346"/>
      <c r="Z870" s="346"/>
      <c r="AA870" s="346"/>
      <c r="AB870" s="350"/>
    </row>
    <row r="871" spans="1:28">
      <c r="A871" s="348"/>
      <c r="B871" s="349"/>
      <c r="C871" s="352"/>
      <c r="D871" s="349"/>
      <c r="E871" s="349"/>
      <c r="F871" s="349"/>
      <c r="G871" s="349"/>
      <c r="H871" s="349"/>
      <c r="I871" s="349"/>
      <c r="J871" s="349"/>
      <c r="K871" s="349"/>
      <c r="L871" s="349"/>
      <c r="M871" s="349"/>
      <c r="N871" s="349"/>
      <c r="O871" s="349"/>
      <c r="P871" s="349"/>
      <c r="Q871" s="349"/>
      <c r="R871" s="349"/>
      <c r="S871" s="349"/>
      <c r="T871" s="349"/>
      <c r="U871" s="345"/>
      <c r="V871" s="346"/>
      <c r="W871" s="346"/>
      <c r="X871" s="346"/>
      <c r="Y871" s="346"/>
      <c r="Z871" s="346"/>
      <c r="AA871" s="346"/>
      <c r="AB871" s="350"/>
    </row>
    <row r="872" spans="1:28">
      <c r="A872" s="348"/>
      <c r="B872" s="349"/>
      <c r="C872" s="352"/>
      <c r="D872" s="349"/>
      <c r="E872" s="349"/>
      <c r="F872" s="349"/>
      <c r="G872" s="349"/>
      <c r="H872" s="349"/>
      <c r="I872" s="349"/>
      <c r="J872" s="349"/>
      <c r="K872" s="349"/>
      <c r="L872" s="349"/>
      <c r="M872" s="349"/>
      <c r="N872" s="349"/>
      <c r="O872" s="349"/>
      <c r="P872" s="349"/>
      <c r="Q872" s="349"/>
      <c r="R872" s="349"/>
      <c r="S872" s="349"/>
      <c r="T872" s="349"/>
      <c r="U872" s="345"/>
      <c r="V872" s="346"/>
      <c r="W872" s="346"/>
      <c r="X872" s="346"/>
      <c r="Y872" s="346"/>
      <c r="Z872" s="346"/>
      <c r="AA872" s="346"/>
      <c r="AB872" s="350"/>
    </row>
    <row r="873" spans="1:28">
      <c r="A873" s="348"/>
      <c r="B873" s="349"/>
      <c r="C873" s="352"/>
      <c r="D873" s="349"/>
      <c r="E873" s="349"/>
      <c r="F873" s="349"/>
      <c r="G873" s="349"/>
      <c r="H873" s="349"/>
      <c r="I873" s="349"/>
      <c r="J873" s="349"/>
      <c r="K873" s="349"/>
      <c r="L873" s="349"/>
      <c r="M873" s="349"/>
      <c r="N873" s="349"/>
      <c r="O873" s="349"/>
      <c r="P873" s="349"/>
      <c r="Q873" s="349"/>
      <c r="R873" s="349"/>
      <c r="S873" s="349"/>
      <c r="T873" s="349"/>
      <c r="U873" s="345"/>
      <c r="V873" s="346"/>
      <c r="W873" s="346"/>
      <c r="X873" s="346"/>
      <c r="Y873" s="346"/>
      <c r="Z873" s="346"/>
      <c r="AA873" s="346"/>
      <c r="AB873" s="350"/>
    </row>
    <row r="874" spans="1:28">
      <c r="A874" s="348"/>
      <c r="B874" s="349"/>
      <c r="C874" s="352"/>
      <c r="D874" s="349"/>
      <c r="E874" s="349"/>
      <c r="F874" s="349"/>
      <c r="G874" s="349"/>
      <c r="H874" s="349"/>
      <c r="I874" s="349"/>
      <c r="J874" s="349"/>
      <c r="K874" s="349"/>
      <c r="L874" s="349"/>
      <c r="M874" s="349"/>
      <c r="N874" s="349"/>
      <c r="O874" s="349"/>
      <c r="P874" s="349"/>
      <c r="Q874" s="349"/>
      <c r="R874" s="349"/>
      <c r="S874" s="349"/>
      <c r="T874" s="349"/>
      <c r="U874" s="345"/>
      <c r="V874" s="346"/>
      <c r="W874" s="346"/>
      <c r="X874" s="346"/>
      <c r="Y874" s="346"/>
      <c r="Z874" s="346"/>
      <c r="AA874" s="346"/>
      <c r="AB874" s="350"/>
    </row>
    <row r="875" spans="1:28">
      <c r="A875" s="348"/>
      <c r="B875" s="349"/>
      <c r="C875" s="352"/>
      <c r="D875" s="349"/>
      <c r="E875" s="349"/>
      <c r="F875" s="349"/>
      <c r="G875" s="349"/>
      <c r="H875" s="349"/>
      <c r="I875" s="349"/>
      <c r="J875" s="349"/>
      <c r="K875" s="349"/>
      <c r="L875" s="349"/>
      <c r="M875" s="349"/>
      <c r="N875" s="349"/>
      <c r="O875" s="349"/>
      <c r="P875" s="349"/>
      <c r="Q875" s="349"/>
      <c r="R875" s="349"/>
      <c r="S875" s="349"/>
      <c r="T875" s="349"/>
      <c r="U875" s="345"/>
      <c r="V875" s="346"/>
      <c r="W875" s="346"/>
      <c r="X875" s="346"/>
      <c r="Y875" s="346"/>
      <c r="Z875" s="346"/>
      <c r="AA875" s="346"/>
      <c r="AB875" s="350"/>
    </row>
    <row r="876" spans="1:28">
      <c r="A876" s="348"/>
      <c r="B876" s="349"/>
      <c r="C876" s="352"/>
      <c r="D876" s="349"/>
      <c r="E876" s="349"/>
      <c r="F876" s="349"/>
      <c r="G876" s="349"/>
      <c r="H876" s="349"/>
      <c r="I876" s="349"/>
      <c r="J876" s="349"/>
      <c r="K876" s="349"/>
      <c r="L876" s="349"/>
      <c r="M876" s="349"/>
      <c r="N876" s="349"/>
      <c r="O876" s="349"/>
      <c r="P876" s="349"/>
      <c r="Q876" s="349"/>
      <c r="R876" s="349"/>
      <c r="S876" s="349"/>
      <c r="T876" s="349"/>
      <c r="U876" s="345"/>
      <c r="V876" s="346"/>
      <c r="W876" s="346"/>
      <c r="X876" s="346"/>
      <c r="Y876" s="346"/>
      <c r="Z876" s="346"/>
      <c r="AA876" s="346"/>
      <c r="AB876" s="350"/>
    </row>
    <row r="877" spans="1:28">
      <c r="A877" s="348"/>
      <c r="B877" s="349"/>
      <c r="C877" s="352"/>
      <c r="D877" s="349"/>
      <c r="E877" s="349"/>
      <c r="F877" s="349"/>
      <c r="G877" s="349"/>
      <c r="H877" s="349"/>
      <c r="I877" s="349"/>
      <c r="J877" s="349"/>
      <c r="K877" s="349"/>
      <c r="L877" s="349"/>
      <c r="M877" s="349"/>
      <c r="N877" s="349"/>
      <c r="O877" s="349"/>
      <c r="P877" s="349"/>
      <c r="Q877" s="349"/>
      <c r="R877" s="349"/>
      <c r="S877" s="349"/>
      <c r="T877" s="349"/>
      <c r="U877" s="345"/>
      <c r="V877" s="346"/>
      <c r="W877" s="346"/>
      <c r="X877" s="346"/>
      <c r="Y877" s="346"/>
      <c r="Z877" s="346"/>
      <c r="AA877" s="346"/>
      <c r="AB877" s="350"/>
    </row>
    <row r="878" spans="1:28">
      <c r="A878" s="348"/>
      <c r="B878" s="349"/>
      <c r="C878" s="352"/>
      <c r="D878" s="349"/>
      <c r="E878" s="349"/>
      <c r="F878" s="349"/>
      <c r="G878" s="349"/>
      <c r="H878" s="349"/>
      <c r="I878" s="349"/>
      <c r="J878" s="349"/>
      <c r="K878" s="349"/>
      <c r="L878" s="349"/>
      <c r="M878" s="349"/>
      <c r="N878" s="349"/>
      <c r="O878" s="349"/>
      <c r="P878" s="349"/>
      <c r="Q878" s="349"/>
      <c r="R878" s="349"/>
      <c r="S878" s="349"/>
      <c r="T878" s="349"/>
      <c r="U878" s="345"/>
      <c r="V878" s="346"/>
      <c r="W878" s="346"/>
      <c r="X878" s="346"/>
      <c r="Y878" s="346"/>
      <c r="Z878" s="346"/>
      <c r="AA878" s="346"/>
      <c r="AB878" s="350"/>
    </row>
    <row r="879" spans="1:28">
      <c r="A879" s="348"/>
      <c r="B879" s="349"/>
      <c r="C879" s="352"/>
      <c r="D879" s="349"/>
      <c r="E879" s="349"/>
      <c r="F879" s="349"/>
      <c r="G879" s="349"/>
      <c r="H879" s="349"/>
      <c r="I879" s="349"/>
      <c r="J879" s="349"/>
      <c r="K879" s="349"/>
      <c r="L879" s="349"/>
      <c r="M879" s="349"/>
      <c r="N879" s="349"/>
      <c r="O879" s="349"/>
      <c r="P879" s="349"/>
      <c r="Q879" s="349"/>
      <c r="R879" s="349"/>
      <c r="S879" s="349"/>
      <c r="T879" s="349"/>
      <c r="U879" s="345"/>
      <c r="V879" s="346"/>
      <c r="W879" s="346"/>
      <c r="X879" s="346"/>
      <c r="Y879" s="346"/>
      <c r="Z879" s="346"/>
      <c r="AA879" s="346"/>
      <c r="AB879" s="350"/>
    </row>
    <row r="880" spans="1:28">
      <c r="A880" s="348"/>
      <c r="B880" s="349"/>
      <c r="C880" s="352"/>
      <c r="D880" s="349"/>
      <c r="E880" s="349"/>
      <c r="F880" s="349"/>
      <c r="G880" s="349"/>
      <c r="H880" s="349"/>
      <c r="I880" s="349"/>
      <c r="J880" s="349"/>
      <c r="K880" s="349"/>
      <c r="L880" s="349"/>
      <c r="M880" s="349"/>
      <c r="N880" s="349"/>
      <c r="O880" s="349"/>
      <c r="P880" s="349"/>
      <c r="Q880" s="349"/>
      <c r="R880" s="349"/>
      <c r="S880" s="349"/>
      <c r="T880" s="349"/>
      <c r="U880" s="345"/>
      <c r="V880" s="346"/>
      <c r="W880" s="346"/>
      <c r="X880" s="346"/>
      <c r="Y880" s="346"/>
      <c r="Z880" s="346"/>
      <c r="AA880" s="346"/>
      <c r="AB880" s="350"/>
    </row>
    <row r="881" spans="1:28">
      <c r="A881" s="348"/>
      <c r="B881" s="349"/>
      <c r="C881" s="352"/>
      <c r="D881" s="349"/>
      <c r="E881" s="349"/>
      <c r="F881" s="349"/>
      <c r="G881" s="349"/>
      <c r="H881" s="349"/>
      <c r="I881" s="349"/>
      <c r="J881" s="349"/>
      <c r="K881" s="349"/>
      <c r="L881" s="349"/>
      <c r="M881" s="349"/>
      <c r="N881" s="349"/>
      <c r="O881" s="349"/>
      <c r="P881" s="349"/>
      <c r="Q881" s="349"/>
      <c r="R881" s="349"/>
      <c r="S881" s="349"/>
      <c r="T881" s="349"/>
      <c r="U881" s="345"/>
      <c r="V881" s="346"/>
      <c r="W881" s="346"/>
      <c r="X881" s="346"/>
      <c r="Y881" s="346"/>
      <c r="Z881" s="346"/>
      <c r="AA881" s="346"/>
      <c r="AB881" s="350"/>
    </row>
    <row r="882" spans="1:28">
      <c r="A882" s="348"/>
      <c r="B882" s="349"/>
      <c r="C882" s="352"/>
      <c r="D882" s="349"/>
      <c r="E882" s="349"/>
      <c r="F882" s="349"/>
      <c r="G882" s="349"/>
      <c r="H882" s="349"/>
      <c r="I882" s="349"/>
      <c r="J882" s="349"/>
      <c r="K882" s="349"/>
      <c r="L882" s="349"/>
      <c r="M882" s="349"/>
      <c r="N882" s="349"/>
      <c r="O882" s="349"/>
      <c r="P882" s="349"/>
      <c r="Q882" s="349"/>
      <c r="R882" s="349"/>
      <c r="S882" s="349"/>
      <c r="T882" s="349"/>
      <c r="U882" s="345"/>
      <c r="V882" s="346"/>
      <c r="W882" s="346"/>
      <c r="X882" s="346"/>
      <c r="Y882" s="346"/>
      <c r="Z882" s="346"/>
      <c r="AA882" s="346"/>
      <c r="AB882" s="350"/>
    </row>
    <row r="883" spans="1:28">
      <c r="A883" s="348"/>
      <c r="B883" s="349"/>
      <c r="C883" s="352"/>
      <c r="D883" s="349"/>
      <c r="E883" s="349"/>
      <c r="F883" s="349"/>
      <c r="G883" s="349"/>
      <c r="H883" s="349"/>
      <c r="I883" s="349"/>
      <c r="J883" s="349"/>
      <c r="K883" s="349"/>
      <c r="L883" s="349"/>
      <c r="M883" s="349"/>
      <c r="N883" s="349"/>
      <c r="O883" s="349"/>
      <c r="P883" s="349"/>
      <c r="Q883" s="349"/>
      <c r="R883" s="349"/>
      <c r="S883" s="349"/>
      <c r="T883" s="349"/>
      <c r="U883" s="345"/>
      <c r="V883" s="346"/>
      <c r="W883" s="346"/>
      <c r="X883" s="346"/>
      <c r="Y883" s="346"/>
      <c r="Z883" s="346"/>
      <c r="AA883" s="346"/>
      <c r="AB883" s="350"/>
    </row>
    <row r="884" spans="1:28">
      <c r="A884" s="348"/>
      <c r="B884" s="349"/>
      <c r="C884" s="352"/>
      <c r="D884" s="349"/>
      <c r="E884" s="349"/>
      <c r="F884" s="349"/>
      <c r="G884" s="349"/>
      <c r="H884" s="349"/>
      <c r="I884" s="349"/>
      <c r="J884" s="349"/>
      <c r="K884" s="349"/>
      <c r="L884" s="349"/>
      <c r="M884" s="349"/>
      <c r="N884" s="349"/>
      <c r="O884" s="349"/>
      <c r="P884" s="349"/>
      <c r="Q884" s="349"/>
      <c r="R884" s="349"/>
      <c r="S884" s="349"/>
      <c r="T884" s="349"/>
      <c r="U884" s="345"/>
      <c r="V884" s="346"/>
      <c r="W884" s="346"/>
      <c r="X884" s="346"/>
      <c r="Y884" s="346"/>
      <c r="Z884" s="346"/>
      <c r="AA884" s="346"/>
      <c r="AB884" s="350"/>
    </row>
    <row r="885" spans="1:28">
      <c r="A885" s="348"/>
      <c r="B885" s="349"/>
      <c r="C885" s="352"/>
      <c r="D885" s="349"/>
      <c r="E885" s="349"/>
      <c r="F885" s="349"/>
      <c r="G885" s="349"/>
      <c r="H885" s="349"/>
      <c r="I885" s="349"/>
      <c r="J885" s="349"/>
      <c r="K885" s="349"/>
      <c r="L885" s="349"/>
      <c r="M885" s="349"/>
      <c r="N885" s="349"/>
      <c r="O885" s="349"/>
      <c r="P885" s="349"/>
      <c r="Q885" s="349"/>
      <c r="R885" s="349"/>
      <c r="S885" s="349"/>
      <c r="T885" s="349"/>
      <c r="U885" s="345"/>
      <c r="V885" s="346"/>
      <c r="W885" s="346"/>
      <c r="X885" s="346"/>
      <c r="Y885" s="346"/>
      <c r="Z885" s="346"/>
      <c r="AA885" s="346"/>
      <c r="AB885" s="350"/>
    </row>
    <row r="886" spans="1:28">
      <c r="A886" s="348"/>
      <c r="B886" s="349"/>
      <c r="C886" s="352"/>
      <c r="D886" s="349"/>
      <c r="E886" s="349"/>
      <c r="F886" s="349"/>
      <c r="G886" s="349"/>
      <c r="H886" s="349"/>
      <c r="I886" s="349"/>
      <c r="J886" s="349"/>
      <c r="K886" s="349"/>
      <c r="L886" s="349"/>
      <c r="M886" s="349"/>
      <c r="N886" s="349"/>
      <c r="O886" s="349"/>
      <c r="P886" s="349"/>
      <c r="Q886" s="349"/>
      <c r="R886" s="349"/>
      <c r="S886" s="349"/>
      <c r="T886" s="349"/>
      <c r="U886" s="345"/>
      <c r="V886" s="346"/>
      <c r="W886" s="346"/>
      <c r="X886" s="346"/>
      <c r="Y886" s="346"/>
      <c r="Z886" s="346"/>
      <c r="AA886" s="346"/>
      <c r="AB886" s="350"/>
    </row>
    <row r="887" spans="1:28">
      <c r="A887" s="348"/>
      <c r="B887" s="349"/>
      <c r="C887" s="352"/>
      <c r="D887" s="349"/>
      <c r="E887" s="349"/>
      <c r="F887" s="349"/>
      <c r="G887" s="349"/>
      <c r="H887" s="349"/>
      <c r="I887" s="349"/>
      <c r="J887" s="349"/>
      <c r="K887" s="349"/>
      <c r="L887" s="349"/>
      <c r="M887" s="349"/>
      <c r="N887" s="349"/>
      <c r="O887" s="349"/>
      <c r="P887" s="349"/>
      <c r="Q887" s="349"/>
      <c r="R887" s="349"/>
      <c r="S887" s="349"/>
      <c r="T887" s="349"/>
      <c r="U887" s="345"/>
      <c r="V887" s="346"/>
      <c r="W887" s="346"/>
      <c r="X887" s="346"/>
      <c r="Y887" s="346"/>
      <c r="Z887" s="346"/>
      <c r="AA887" s="346"/>
      <c r="AB887" s="350"/>
    </row>
    <row r="888" spans="1:28">
      <c r="A888" s="348"/>
      <c r="B888" s="349"/>
      <c r="C888" s="352"/>
      <c r="D888" s="349"/>
      <c r="E888" s="349"/>
      <c r="F888" s="349"/>
      <c r="G888" s="349"/>
      <c r="H888" s="349"/>
      <c r="I888" s="349"/>
      <c r="J888" s="349"/>
      <c r="K888" s="349"/>
      <c r="L888" s="349"/>
      <c r="M888" s="349"/>
      <c r="N888" s="349"/>
      <c r="O888" s="349"/>
      <c r="P888" s="349"/>
      <c r="Q888" s="349"/>
      <c r="R888" s="349"/>
      <c r="S888" s="349"/>
      <c r="T888" s="349"/>
      <c r="U888" s="345"/>
      <c r="V888" s="346"/>
      <c r="W888" s="346"/>
      <c r="X888" s="346"/>
      <c r="Y888" s="346"/>
      <c r="Z888" s="346"/>
      <c r="AA888" s="346"/>
      <c r="AB888" s="350"/>
    </row>
    <row r="889" spans="1:28">
      <c r="A889" s="348"/>
      <c r="B889" s="349"/>
      <c r="C889" s="352"/>
      <c r="D889" s="349"/>
      <c r="E889" s="349"/>
      <c r="F889" s="349"/>
      <c r="G889" s="349"/>
      <c r="H889" s="349"/>
      <c r="I889" s="349"/>
      <c r="J889" s="349"/>
      <c r="K889" s="349"/>
      <c r="L889" s="349"/>
      <c r="M889" s="349"/>
      <c r="N889" s="349"/>
      <c r="O889" s="349"/>
      <c r="P889" s="349"/>
      <c r="Q889" s="349"/>
      <c r="R889" s="349"/>
      <c r="S889" s="349"/>
      <c r="T889" s="349"/>
      <c r="U889" s="345"/>
      <c r="V889" s="346"/>
      <c r="W889" s="346"/>
      <c r="X889" s="346"/>
      <c r="Y889" s="346"/>
      <c r="Z889" s="346"/>
      <c r="AA889" s="346"/>
      <c r="AB889" s="350"/>
    </row>
    <row r="890" spans="1:28">
      <c r="A890" s="348"/>
      <c r="B890" s="349"/>
      <c r="C890" s="352"/>
      <c r="D890" s="349"/>
      <c r="E890" s="349"/>
      <c r="F890" s="349"/>
      <c r="G890" s="349"/>
      <c r="H890" s="349"/>
      <c r="I890" s="349"/>
      <c r="J890" s="349"/>
      <c r="K890" s="349"/>
      <c r="L890" s="349"/>
      <c r="M890" s="349"/>
      <c r="N890" s="349"/>
      <c r="O890" s="349"/>
      <c r="P890" s="349"/>
      <c r="Q890" s="349"/>
      <c r="R890" s="349"/>
      <c r="S890" s="349"/>
      <c r="T890" s="349"/>
      <c r="U890" s="345"/>
      <c r="V890" s="346"/>
      <c r="W890" s="346"/>
      <c r="X890" s="346"/>
      <c r="Y890" s="346"/>
      <c r="Z890" s="346"/>
      <c r="AA890" s="346"/>
      <c r="AB890" s="350"/>
    </row>
    <row r="891" spans="1:28">
      <c r="A891" s="348"/>
      <c r="B891" s="349"/>
      <c r="C891" s="352"/>
      <c r="D891" s="349"/>
      <c r="E891" s="349"/>
      <c r="F891" s="349"/>
      <c r="G891" s="349"/>
      <c r="H891" s="349"/>
      <c r="I891" s="349"/>
      <c r="J891" s="349"/>
      <c r="K891" s="349"/>
      <c r="L891" s="349"/>
      <c r="M891" s="349"/>
      <c r="N891" s="349"/>
      <c r="O891" s="349"/>
      <c r="P891" s="349"/>
      <c r="Q891" s="349"/>
      <c r="R891" s="349"/>
      <c r="S891" s="349"/>
      <c r="T891" s="349"/>
      <c r="U891" s="345"/>
      <c r="V891" s="346"/>
      <c r="W891" s="346"/>
      <c r="X891" s="346"/>
      <c r="Y891" s="346"/>
      <c r="Z891" s="346"/>
      <c r="AA891" s="346"/>
      <c r="AB891" s="350"/>
    </row>
    <row r="892" spans="1:28">
      <c r="A892" s="348"/>
      <c r="B892" s="349"/>
      <c r="C892" s="352"/>
      <c r="D892" s="349"/>
      <c r="E892" s="349"/>
      <c r="F892" s="349"/>
      <c r="G892" s="349"/>
      <c r="H892" s="349"/>
      <c r="I892" s="349"/>
      <c r="J892" s="349"/>
      <c r="K892" s="349"/>
      <c r="L892" s="349"/>
      <c r="M892" s="349"/>
      <c r="N892" s="349"/>
      <c r="O892" s="349"/>
      <c r="P892" s="349"/>
      <c r="Q892" s="349"/>
      <c r="R892" s="349"/>
      <c r="S892" s="349"/>
      <c r="T892" s="349"/>
      <c r="U892" s="345"/>
      <c r="V892" s="346"/>
      <c r="W892" s="346"/>
      <c r="X892" s="346"/>
      <c r="Y892" s="346"/>
      <c r="Z892" s="346"/>
      <c r="AA892" s="346"/>
      <c r="AB892" s="350"/>
    </row>
    <row r="893" spans="1:28">
      <c r="A893" s="348"/>
      <c r="B893" s="349"/>
      <c r="C893" s="352"/>
      <c r="D893" s="349"/>
      <c r="E893" s="349"/>
      <c r="F893" s="349"/>
      <c r="G893" s="349"/>
      <c r="H893" s="349"/>
      <c r="I893" s="349"/>
      <c r="J893" s="349"/>
      <c r="K893" s="349"/>
      <c r="L893" s="349"/>
      <c r="M893" s="349"/>
      <c r="N893" s="349"/>
      <c r="O893" s="349"/>
      <c r="P893" s="349"/>
      <c r="Q893" s="349"/>
      <c r="R893" s="349"/>
      <c r="S893" s="349"/>
      <c r="T893" s="349"/>
      <c r="U893" s="345"/>
      <c r="V893" s="346"/>
      <c r="W893" s="346"/>
      <c r="X893" s="346"/>
      <c r="Y893" s="346"/>
      <c r="Z893" s="346"/>
      <c r="AA893" s="346"/>
      <c r="AB893" s="350"/>
    </row>
    <row r="894" spans="1:28">
      <c r="A894" s="348"/>
      <c r="B894" s="349"/>
      <c r="C894" s="352"/>
      <c r="D894" s="349"/>
      <c r="E894" s="349"/>
      <c r="F894" s="349"/>
      <c r="G894" s="349"/>
      <c r="H894" s="349"/>
      <c r="I894" s="349"/>
      <c r="J894" s="349"/>
      <c r="K894" s="349"/>
      <c r="L894" s="349"/>
      <c r="M894" s="349"/>
      <c r="N894" s="349"/>
      <c r="O894" s="349"/>
      <c r="P894" s="349"/>
      <c r="Q894" s="349"/>
      <c r="R894" s="349"/>
      <c r="S894" s="349"/>
      <c r="T894" s="349"/>
      <c r="U894" s="345"/>
      <c r="V894" s="346"/>
      <c r="W894" s="346"/>
      <c r="X894" s="346"/>
      <c r="Y894" s="346"/>
      <c r="Z894" s="346"/>
      <c r="AA894" s="346"/>
      <c r="AB894" s="350"/>
    </row>
    <row r="895" spans="1:28">
      <c r="A895" s="348"/>
      <c r="B895" s="349"/>
      <c r="C895" s="352"/>
      <c r="D895" s="349"/>
      <c r="E895" s="349"/>
      <c r="F895" s="349"/>
      <c r="G895" s="349"/>
      <c r="H895" s="349"/>
      <c r="I895" s="349"/>
      <c r="J895" s="349"/>
      <c r="K895" s="349"/>
      <c r="L895" s="349"/>
      <c r="M895" s="349"/>
      <c r="N895" s="349"/>
      <c r="O895" s="349"/>
      <c r="P895" s="349"/>
      <c r="Q895" s="349"/>
      <c r="R895" s="349"/>
      <c r="S895" s="349"/>
      <c r="T895" s="349"/>
      <c r="U895" s="345"/>
      <c r="V895" s="346"/>
      <c r="W895" s="346"/>
      <c r="X895" s="346"/>
      <c r="Y895" s="346"/>
      <c r="Z895" s="346"/>
      <c r="AA895" s="346"/>
      <c r="AB895" s="350"/>
    </row>
    <row r="896" spans="1:28">
      <c r="A896" s="348"/>
      <c r="B896" s="349"/>
      <c r="C896" s="352"/>
      <c r="D896" s="349"/>
      <c r="E896" s="349"/>
      <c r="F896" s="349"/>
      <c r="G896" s="349"/>
      <c r="H896" s="349"/>
      <c r="I896" s="349"/>
      <c r="J896" s="349"/>
      <c r="K896" s="349"/>
      <c r="L896" s="349"/>
      <c r="M896" s="349"/>
      <c r="N896" s="349"/>
      <c r="O896" s="349"/>
      <c r="P896" s="349"/>
      <c r="Q896" s="349"/>
      <c r="R896" s="349"/>
      <c r="S896" s="349"/>
      <c r="T896" s="349"/>
      <c r="U896" s="345"/>
      <c r="V896" s="346"/>
      <c r="W896" s="346"/>
      <c r="X896" s="346"/>
      <c r="Y896" s="346"/>
      <c r="Z896" s="346"/>
      <c r="AA896" s="346"/>
      <c r="AB896" s="350"/>
    </row>
    <row r="897" spans="1:28">
      <c r="A897" s="348"/>
      <c r="B897" s="349"/>
      <c r="C897" s="352"/>
      <c r="D897" s="349"/>
      <c r="E897" s="349"/>
      <c r="F897" s="349"/>
      <c r="G897" s="349"/>
      <c r="H897" s="349"/>
      <c r="I897" s="349"/>
      <c r="J897" s="349"/>
      <c r="K897" s="349"/>
      <c r="L897" s="349"/>
      <c r="M897" s="349"/>
      <c r="N897" s="349"/>
      <c r="O897" s="349"/>
      <c r="P897" s="349"/>
      <c r="Q897" s="349"/>
      <c r="R897" s="349"/>
      <c r="S897" s="349"/>
      <c r="T897" s="349"/>
      <c r="U897" s="345"/>
      <c r="V897" s="346"/>
      <c r="W897" s="346"/>
      <c r="X897" s="346"/>
      <c r="Y897" s="346"/>
      <c r="Z897" s="346"/>
      <c r="AA897" s="346"/>
      <c r="AB897" s="350"/>
    </row>
    <row r="898" spans="1:28">
      <c r="A898" s="348"/>
      <c r="B898" s="349"/>
      <c r="C898" s="352"/>
      <c r="D898" s="349"/>
      <c r="E898" s="349"/>
      <c r="F898" s="349"/>
      <c r="G898" s="349"/>
      <c r="H898" s="349"/>
      <c r="I898" s="349"/>
      <c r="J898" s="349"/>
      <c r="K898" s="349"/>
      <c r="L898" s="349"/>
      <c r="M898" s="349"/>
      <c r="N898" s="349"/>
      <c r="O898" s="349"/>
      <c r="P898" s="349"/>
      <c r="Q898" s="349"/>
      <c r="R898" s="349"/>
      <c r="S898" s="349"/>
      <c r="T898" s="349"/>
      <c r="U898" s="345"/>
      <c r="V898" s="346"/>
      <c r="W898" s="346"/>
      <c r="X898" s="346"/>
      <c r="Y898" s="346"/>
      <c r="Z898" s="346"/>
      <c r="AA898" s="346"/>
      <c r="AB898" s="350"/>
    </row>
    <row r="899" spans="1:28">
      <c r="A899" s="348"/>
      <c r="B899" s="349"/>
      <c r="C899" s="352"/>
      <c r="D899" s="349"/>
      <c r="E899" s="349"/>
      <c r="F899" s="349"/>
      <c r="G899" s="349"/>
      <c r="H899" s="349"/>
      <c r="I899" s="349"/>
      <c r="J899" s="349"/>
      <c r="K899" s="349"/>
      <c r="L899" s="349"/>
      <c r="M899" s="349"/>
      <c r="N899" s="349"/>
      <c r="O899" s="349"/>
      <c r="P899" s="349"/>
      <c r="Q899" s="349"/>
      <c r="R899" s="349"/>
      <c r="S899" s="349"/>
      <c r="T899" s="349"/>
      <c r="U899" s="345"/>
      <c r="V899" s="346"/>
      <c r="W899" s="346"/>
      <c r="X899" s="346"/>
      <c r="Y899" s="346"/>
      <c r="Z899" s="346"/>
      <c r="AA899" s="346"/>
      <c r="AB899" s="350"/>
    </row>
    <row r="900" spans="1:28">
      <c r="A900" s="348"/>
      <c r="B900" s="349"/>
      <c r="C900" s="352"/>
      <c r="D900" s="349"/>
      <c r="E900" s="349"/>
      <c r="F900" s="349"/>
      <c r="G900" s="349"/>
      <c r="H900" s="349"/>
      <c r="I900" s="349"/>
      <c r="J900" s="349"/>
      <c r="K900" s="349"/>
      <c r="L900" s="349"/>
      <c r="M900" s="349"/>
      <c r="N900" s="349"/>
      <c r="O900" s="349"/>
      <c r="P900" s="349"/>
      <c r="Q900" s="349"/>
      <c r="R900" s="349"/>
      <c r="S900" s="349"/>
      <c r="T900" s="349"/>
      <c r="U900" s="345"/>
      <c r="V900" s="346"/>
      <c r="W900" s="346"/>
      <c r="X900" s="346"/>
      <c r="Y900" s="346"/>
      <c r="Z900" s="346"/>
      <c r="AA900" s="346"/>
      <c r="AB900" s="350"/>
    </row>
    <row r="901" spans="1:28">
      <c r="A901" s="348"/>
      <c r="B901" s="349"/>
      <c r="C901" s="352"/>
      <c r="D901" s="349"/>
      <c r="E901" s="349"/>
      <c r="F901" s="349"/>
      <c r="G901" s="349"/>
      <c r="H901" s="349"/>
      <c r="I901" s="349"/>
      <c r="J901" s="349"/>
      <c r="K901" s="349"/>
      <c r="L901" s="349"/>
      <c r="M901" s="349"/>
      <c r="N901" s="349"/>
      <c r="O901" s="349"/>
      <c r="P901" s="349"/>
      <c r="Q901" s="349"/>
      <c r="R901" s="349"/>
      <c r="S901" s="349"/>
      <c r="T901" s="349"/>
      <c r="U901" s="345"/>
      <c r="V901" s="346"/>
      <c r="W901" s="346"/>
      <c r="X901" s="346"/>
      <c r="Y901" s="346"/>
      <c r="Z901" s="346"/>
      <c r="AA901" s="346"/>
      <c r="AB901" s="350"/>
    </row>
    <row r="902" spans="1:28">
      <c r="A902" s="348"/>
      <c r="B902" s="349"/>
      <c r="C902" s="352"/>
      <c r="D902" s="349"/>
      <c r="E902" s="349"/>
      <c r="F902" s="349"/>
      <c r="G902" s="349"/>
      <c r="H902" s="349"/>
      <c r="I902" s="349"/>
      <c r="J902" s="349"/>
      <c r="K902" s="349"/>
      <c r="L902" s="349"/>
      <c r="M902" s="349"/>
      <c r="N902" s="349"/>
      <c r="O902" s="349"/>
      <c r="P902" s="349"/>
      <c r="Q902" s="349"/>
      <c r="R902" s="349"/>
      <c r="S902" s="349"/>
      <c r="T902" s="349"/>
      <c r="U902" s="345"/>
      <c r="V902" s="346"/>
      <c r="W902" s="346"/>
      <c r="X902" s="346"/>
      <c r="Y902" s="346"/>
      <c r="Z902" s="346"/>
      <c r="AA902" s="346"/>
      <c r="AB902" s="350"/>
    </row>
    <row r="903" spans="1:28">
      <c r="A903" s="348"/>
      <c r="B903" s="349"/>
      <c r="C903" s="352"/>
      <c r="D903" s="349"/>
      <c r="E903" s="349"/>
      <c r="F903" s="349"/>
      <c r="G903" s="349"/>
      <c r="H903" s="349"/>
      <c r="I903" s="349"/>
      <c r="J903" s="349"/>
      <c r="K903" s="349"/>
      <c r="L903" s="349"/>
      <c r="M903" s="349"/>
      <c r="N903" s="349"/>
      <c r="O903" s="349"/>
      <c r="P903" s="349"/>
      <c r="Q903" s="349"/>
      <c r="R903" s="349"/>
      <c r="S903" s="349"/>
      <c r="T903" s="349"/>
      <c r="U903" s="345"/>
      <c r="V903" s="346"/>
      <c r="W903" s="346"/>
      <c r="X903" s="346"/>
      <c r="Y903" s="346"/>
      <c r="Z903" s="346"/>
      <c r="AA903" s="346"/>
      <c r="AB903" s="350"/>
    </row>
    <row r="904" spans="1:28">
      <c r="A904" s="348"/>
      <c r="B904" s="349"/>
      <c r="C904" s="352"/>
      <c r="D904" s="349"/>
      <c r="E904" s="349"/>
      <c r="F904" s="349"/>
      <c r="G904" s="349"/>
      <c r="H904" s="349"/>
      <c r="I904" s="349"/>
      <c r="J904" s="349"/>
      <c r="K904" s="349"/>
      <c r="L904" s="349"/>
      <c r="M904" s="349"/>
      <c r="N904" s="349"/>
      <c r="O904" s="349"/>
      <c r="P904" s="349"/>
      <c r="Q904" s="349"/>
      <c r="R904" s="349"/>
      <c r="S904" s="349"/>
      <c r="T904" s="349"/>
      <c r="U904" s="345"/>
      <c r="V904" s="346"/>
      <c r="W904" s="346"/>
      <c r="X904" s="346"/>
      <c r="Y904" s="346"/>
      <c r="Z904" s="346"/>
      <c r="AA904" s="346"/>
      <c r="AB904" s="350"/>
    </row>
    <row r="905" spans="1:28">
      <c r="A905" s="348"/>
      <c r="B905" s="349"/>
      <c r="C905" s="352"/>
      <c r="D905" s="349"/>
      <c r="E905" s="349"/>
      <c r="F905" s="349"/>
      <c r="G905" s="349"/>
      <c r="H905" s="349"/>
      <c r="I905" s="349"/>
      <c r="J905" s="349"/>
      <c r="K905" s="349"/>
      <c r="L905" s="349"/>
      <c r="M905" s="349"/>
      <c r="N905" s="349"/>
      <c r="O905" s="349"/>
      <c r="P905" s="349"/>
      <c r="Q905" s="349"/>
      <c r="R905" s="349"/>
      <c r="S905" s="349"/>
      <c r="T905" s="349"/>
      <c r="U905" s="345"/>
      <c r="V905" s="346"/>
      <c r="W905" s="346"/>
      <c r="X905" s="346"/>
      <c r="Y905" s="346"/>
      <c r="Z905" s="346"/>
      <c r="AA905" s="346"/>
      <c r="AB905" s="350"/>
    </row>
    <row r="906" spans="1:28">
      <c r="A906" s="348"/>
      <c r="B906" s="349"/>
      <c r="C906" s="352"/>
      <c r="D906" s="349"/>
      <c r="E906" s="349"/>
      <c r="F906" s="349"/>
      <c r="G906" s="349"/>
      <c r="H906" s="349"/>
      <c r="I906" s="349"/>
      <c r="J906" s="349"/>
      <c r="K906" s="349"/>
      <c r="L906" s="349"/>
      <c r="M906" s="349"/>
      <c r="N906" s="349"/>
      <c r="O906" s="349"/>
      <c r="P906" s="349"/>
      <c r="Q906" s="349"/>
      <c r="R906" s="349"/>
      <c r="S906" s="349"/>
      <c r="T906" s="349"/>
      <c r="U906" s="345"/>
      <c r="V906" s="346"/>
      <c r="W906" s="346"/>
      <c r="X906" s="346"/>
      <c r="Y906" s="346"/>
      <c r="Z906" s="346"/>
      <c r="AA906" s="346"/>
      <c r="AB906" s="350"/>
    </row>
    <row r="907" spans="1:28">
      <c r="A907" s="348"/>
      <c r="B907" s="349"/>
      <c r="C907" s="352"/>
      <c r="D907" s="349"/>
      <c r="E907" s="349"/>
      <c r="F907" s="349"/>
      <c r="G907" s="349"/>
      <c r="H907" s="349"/>
      <c r="I907" s="349"/>
      <c r="J907" s="349"/>
      <c r="K907" s="349"/>
      <c r="L907" s="349"/>
      <c r="M907" s="349"/>
      <c r="N907" s="349"/>
      <c r="O907" s="349"/>
      <c r="P907" s="349"/>
      <c r="Q907" s="349"/>
      <c r="R907" s="349"/>
      <c r="S907" s="349"/>
      <c r="T907" s="349"/>
      <c r="U907" s="345"/>
      <c r="V907" s="346"/>
      <c r="W907" s="346"/>
      <c r="X907" s="346"/>
      <c r="Y907" s="346"/>
      <c r="Z907" s="346"/>
      <c r="AA907" s="346"/>
      <c r="AB907" s="350"/>
    </row>
    <row r="908" spans="1:28">
      <c r="A908" s="348"/>
      <c r="B908" s="349"/>
      <c r="C908" s="352"/>
      <c r="D908" s="349"/>
      <c r="E908" s="349"/>
      <c r="F908" s="349"/>
      <c r="G908" s="349"/>
      <c r="H908" s="349"/>
      <c r="I908" s="349"/>
      <c r="J908" s="349"/>
      <c r="K908" s="349"/>
      <c r="L908" s="349"/>
      <c r="M908" s="349"/>
      <c r="N908" s="349"/>
      <c r="O908" s="349"/>
      <c r="P908" s="349"/>
      <c r="Q908" s="349"/>
      <c r="R908" s="349"/>
      <c r="S908" s="349"/>
      <c r="T908" s="349"/>
      <c r="U908" s="345"/>
      <c r="V908" s="346"/>
      <c r="W908" s="346"/>
      <c r="X908" s="346"/>
      <c r="Y908" s="346"/>
      <c r="Z908" s="346"/>
      <c r="AA908" s="346"/>
      <c r="AB908" s="350"/>
    </row>
    <row r="909" spans="1:28">
      <c r="A909" s="348"/>
      <c r="B909" s="349"/>
      <c r="C909" s="352"/>
      <c r="D909" s="349"/>
      <c r="E909" s="349"/>
      <c r="F909" s="349"/>
      <c r="G909" s="349"/>
      <c r="H909" s="349"/>
      <c r="I909" s="349"/>
      <c r="J909" s="349"/>
      <c r="K909" s="349"/>
      <c r="L909" s="349"/>
      <c r="M909" s="349"/>
      <c r="N909" s="349"/>
      <c r="O909" s="349"/>
      <c r="P909" s="349"/>
      <c r="Q909" s="349"/>
      <c r="R909" s="349"/>
      <c r="S909" s="349"/>
      <c r="T909" s="349"/>
      <c r="U909" s="345"/>
      <c r="V909" s="346"/>
      <c r="W909" s="346"/>
      <c r="X909" s="346"/>
      <c r="Y909" s="346"/>
      <c r="Z909" s="346"/>
      <c r="AA909" s="346"/>
      <c r="AB909" s="350"/>
    </row>
    <row r="910" spans="1:28">
      <c r="A910" s="348"/>
      <c r="B910" s="349"/>
      <c r="C910" s="352"/>
      <c r="D910" s="349"/>
      <c r="E910" s="349"/>
      <c r="F910" s="349"/>
      <c r="G910" s="349"/>
      <c r="H910" s="349"/>
      <c r="I910" s="349"/>
      <c r="J910" s="349"/>
      <c r="K910" s="349"/>
      <c r="L910" s="349"/>
      <c r="M910" s="349"/>
      <c r="N910" s="349"/>
      <c r="O910" s="349"/>
      <c r="P910" s="349"/>
      <c r="Q910" s="349"/>
      <c r="R910" s="349"/>
      <c r="S910" s="349"/>
      <c r="T910" s="349"/>
      <c r="U910" s="345"/>
      <c r="V910" s="346"/>
      <c r="W910" s="346"/>
      <c r="X910" s="346"/>
      <c r="Y910" s="346"/>
      <c r="Z910" s="346"/>
      <c r="AA910" s="346"/>
      <c r="AB910" s="350"/>
    </row>
    <row r="911" spans="1:28">
      <c r="A911" s="348"/>
      <c r="B911" s="349"/>
      <c r="C911" s="352"/>
      <c r="D911" s="349"/>
      <c r="E911" s="349"/>
      <c r="F911" s="349"/>
      <c r="G911" s="349"/>
      <c r="H911" s="349"/>
      <c r="I911" s="349"/>
      <c r="J911" s="349"/>
      <c r="K911" s="349"/>
      <c r="L911" s="349"/>
      <c r="M911" s="349"/>
      <c r="N911" s="349"/>
      <c r="O911" s="349"/>
      <c r="P911" s="349"/>
      <c r="Q911" s="349"/>
      <c r="R911" s="349"/>
      <c r="S911" s="349"/>
      <c r="T911" s="349"/>
      <c r="U911" s="345"/>
      <c r="V911" s="346"/>
      <c r="W911" s="346"/>
      <c r="X911" s="346"/>
      <c r="Y911" s="346"/>
      <c r="Z911" s="346"/>
      <c r="AA911" s="346"/>
      <c r="AB911" s="350"/>
    </row>
    <row r="912" spans="1:28">
      <c r="A912" s="348"/>
      <c r="B912" s="349"/>
      <c r="C912" s="352"/>
      <c r="D912" s="349"/>
      <c r="E912" s="349"/>
      <c r="F912" s="349"/>
      <c r="G912" s="349"/>
      <c r="H912" s="349"/>
      <c r="I912" s="349"/>
      <c r="J912" s="349"/>
      <c r="K912" s="349"/>
      <c r="L912" s="349"/>
      <c r="M912" s="349"/>
      <c r="N912" s="349"/>
      <c r="O912" s="349"/>
      <c r="P912" s="349"/>
      <c r="Q912" s="349"/>
      <c r="R912" s="349"/>
      <c r="S912" s="349"/>
      <c r="T912" s="349"/>
      <c r="U912" s="345"/>
      <c r="V912" s="346"/>
      <c r="W912" s="346"/>
      <c r="X912" s="346"/>
      <c r="Y912" s="346"/>
      <c r="Z912" s="346"/>
      <c r="AA912" s="346"/>
      <c r="AB912" s="350"/>
    </row>
    <row r="913" spans="1:28">
      <c r="A913" s="348"/>
      <c r="B913" s="349"/>
      <c r="C913" s="352"/>
      <c r="D913" s="349"/>
      <c r="E913" s="349"/>
      <c r="F913" s="349"/>
      <c r="G913" s="349"/>
      <c r="H913" s="349"/>
      <c r="I913" s="349"/>
      <c r="J913" s="349"/>
      <c r="K913" s="349"/>
      <c r="L913" s="349"/>
      <c r="M913" s="349"/>
      <c r="N913" s="349"/>
      <c r="O913" s="349"/>
      <c r="P913" s="349"/>
      <c r="Q913" s="349"/>
      <c r="R913" s="349"/>
      <c r="S913" s="349"/>
      <c r="T913" s="349"/>
      <c r="U913" s="345"/>
      <c r="V913" s="346"/>
      <c r="W913" s="346"/>
      <c r="X913" s="346"/>
      <c r="Y913" s="346"/>
      <c r="Z913" s="346"/>
      <c r="AA913" s="346"/>
      <c r="AB913" s="350"/>
    </row>
    <row r="914" spans="1:28">
      <c r="A914" s="348"/>
      <c r="B914" s="349"/>
      <c r="C914" s="352"/>
      <c r="D914" s="349"/>
      <c r="E914" s="349"/>
      <c r="F914" s="349"/>
      <c r="G914" s="349"/>
      <c r="H914" s="349"/>
      <c r="I914" s="349"/>
      <c r="J914" s="349"/>
      <c r="K914" s="349"/>
      <c r="L914" s="349"/>
      <c r="M914" s="349"/>
      <c r="N914" s="349"/>
      <c r="O914" s="349"/>
      <c r="P914" s="349"/>
      <c r="Q914" s="349"/>
      <c r="R914" s="349"/>
      <c r="S914" s="349"/>
      <c r="T914" s="349"/>
      <c r="U914" s="345"/>
      <c r="V914" s="346"/>
      <c r="W914" s="346"/>
      <c r="X914" s="346"/>
      <c r="Y914" s="346"/>
      <c r="Z914" s="346"/>
      <c r="AA914" s="346"/>
      <c r="AB914" s="350"/>
    </row>
    <row r="915" spans="1:28">
      <c r="A915" s="348"/>
      <c r="B915" s="349"/>
      <c r="C915" s="352"/>
      <c r="D915" s="349"/>
      <c r="E915" s="349"/>
      <c r="F915" s="349"/>
      <c r="G915" s="349"/>
      <c r="H915" s="349"/>
      <c r="I915" s="349"/>
      <c r="J915" s="349"/>
      <c r="K915" s="349"/>
      <c r="L915" s="349"/>
      <c r="M915" s="349"/>
      <c r="N915" s="349"/>
      <c r="O915" s="349"/>
      <c r="P915" s="349"/>
      <c r="Q915" s="349"/>
      <c r="R915" s="349"/>
      <c r="S915" s="349"/>
      <c r="T915" s="349"/>
      <c r="U915" s="345"/>
      <c r="V915" s="346"/>
      <c r="W915" s="346"/>
      <c r="X915" s="346"/>
      <c r="Y915" s="346"/>
      <c r="Z915" s="346"/>
      <c r="AA915" s="346"/>
      <c r="AB915" s="350"/>
    </row>
    <row r="916" spans="1:28">
      <c r="A916" s="348"/>
      <c r="B916" s="349"/>
      <c r="C916" s="352"/>
      <c r="D916" s="349"/>
      <c r="E916" s="349"/>
      <c r="F916" s="349"/>
      <c r="G916" s="349"/>
      <c r="H916" s="349"/>
      <c r="I916" s="349"/>
      <c r="J916" s="349"/>
      <c r="K916" s="349"/>
      <c r="L916" s="349"/>
      <c r="M916" s="349"/>
      <c r="N916" s="349"/>
      <c r="O916" s="349"/>
      <c r="P916" s="349"/>
      <c r="Q916" s="349"/>
      <c r="R916" s="349"/>
      <c r="S916" s="349"/>
      <c r="T916" s="349"/>
      <c r="U916" s="345"/>
      <c r="V916" s="346"/>
      <c r="W916" s="346"/>
      <c r="X916" s="346"/>
      <c r="Y916" s="346"/>
      <c r="Z916" s="346"/>
      <c r="AA916" s="346"/>
      <c r="AB916" s="350"/>
    </row>
    <row r="917" spans="1:28">
      <c r="A917" s="348"/>
      <c r="B917" s="349"/>
      <c r="C917" s="352"/>
      <c r="D917" s="349"/>
      <c r="E917" s="349"/>
      <c r="F917" s="349"/>
      <c r="G917" s="349"/>
      <c r="H917" s="349"/>
      <c r="I917" s="349"/>
      <c r="J917" s="349"/>
      <c r="K917" s="349"/>
      <c r="L917" s="349"/>
      <c r="M917" s="349"/>
      <c r="N917" s="349"/>
      <c r="O917" s="349"/>
      <c r="P917" s="349"/>
      <c r="Q917" s="349"/>
      <c r="R917" s="349"/>
      <c r="S917" s="349"/>
      <c r="T917" s="349"/>
      <c r="U917" s="345"/>
      <c r="V917" s="346"/>
      <c r="W917" s="346"/>
      <c r="X917" s="346"/>
      <c r="Y917" s="346"/>
      <c r="Z917" s="346"/>
      <c r="AA917" s="346"/>
      <c r="AB917" s="350"/>
    </row>
    <row r="918" spans="1:28">
      <c r="A918" s="348"/>
      <c r="B918" s="349"/>
      <c r="C918" s="352"/>
      <c r="D918" s="349"/>
      <c r="E918" s="349"/>
      <c r="F918" s="349"/>
      <c r="G918" s="349"/>
      <c r="H918" s="349"/>
      <c r="I918" s="349"/>
      <c r="J918" s="349"/>
      <c r="K918" s="349"/>
      <c r="L918" s="349"/>
      <c r="M918" s="349"/>
      <c r="N918" s="349"/>
      <c r="O918" s="349"/>
      <c r="P918" s="349"/>
      <c r="Q918" s="349"/>
      <c r="R918" s="349"/>
      <c r="S918" s="349"/>
      <c r="T918" s="349"/>
      <c r="U918" s="345"/>
      <c r="V918" s="346"/>
      <c r="W918" s="346"/>
      <c r="X918" s="346"/>
      <c r="Y918" s="346"/>
      <c r="Z918" s="346"/>
      <c r="AA918" s="346"/>
      <c r="AB918" s="350"/>
    </row>
    <row r="919" spans="1:28">
      <c r="A919" s="348"/>
      <c r="B919" s="349"/>
      <c r="C919" s="352"/>
      <c r="D919" s="349"/>
      <c r="E919" s="349"/>
      <c r="F919" s="349"/>
      <c r="G919" s="349"/>
      <c r="H919" s="349"/>
      <c r="I919" s="349"/>
      <c r="J919" s="349"/>
      <c r="K919" s="349"/>
      <c r="L919" s="349"/>
      <c r="M919" s="349"/>
      <c r="N919" s="349"/>
      <c r="O919" s="349"/>
      <c r="P919" s="349"/>
      <c r="Q919" s="349"/>
      <c r="R919" s="349"/>
      <c r="S919" s="349"/>
      <c r="T919" s="349"/>
      <c r="U919" s="345"/>
      <c r="V919" s="346"/>
      <c r="W919" s="346"/>
      <c r="X919" s="346"/>
      <c r="Y919" s="346"/>
      <c r="Z919" s="346"/>
      <c r="AA919" s="346"/>
      <c r="AB919" s="350"/>
    </row>
    <row r="920" spans="1:28">
      <c r="A920" s="348"/>
      <c r="B920" s="349"/>
      <c r="C920" s="352"/>
      <c r="D920" s="349"/>
      <c r="E920" s="349"/>
      <c r="F920" s="349"/>
      <c r="G920" s="349"/>
      <c r="H920" s="349"/>
      <c r="I920" s="349"/>
      <c r="J920" s="349"/>
      <c r="K920" s="349"/>
      <c r="L920" s="349"/>
      <c r="M920" s="349"/>
      <c r="N920" s="349"/>
      <c r="O920" s="349"/>
      <c r="P920" s="349"/>
      <c r="Q920" s="349"/>
      <c r="R920" s="349"/>
      <c r="S920" s="349"/>
      <c r="T920" s="349"/>
      <c r="U920" s="345"/>
      <c r="V920" s="346"/>
      <c r="W920" s="346"/>
      <c r="X920" s="346"/>
      <c r="Y920" s="346"/>
      <c r="Z920" s="346"/>
      <c r="AA920" s="346"/>
      <c r="AB920" s="350"/>
    </row>
  </sheetData>
  <phoneticPr fontId="5" type="noConversion"/>
  <conditionalFormatting sqref="H1:T1 G564:G920 H564:T65339">
    <cfRule type="cellIs" dxfId="198" priority="21" stopIfTrue="1" operator="equal">
      <formula>"FINAL"</formula>
    </cfRule>
    <cfRule type="cellIs" dxfId="197" priority="22" stopIfTrue="1" operator="equal">
      <formula>"清車"</formula>
    </cfRule>
    <cfRule type="cellIs" dxfId="196" priority="23" stopIfTrue="1" operator="equal">
      <formula>"改紡"</formula>
    </cfRule>
  </conditionalFormatting>
  <conditionalFormatting sqref="H564:H920 G564:G65339 G1 T564:T909 O564:P920 S564:S920 K564:L920">
    <cfRule type="cellIs" dxfId="195" priority="18" stopIfTrue="1" operator="equal">
      <formula>"FINAL"</formula>
    </cfRule>
    <cfRule type="cellIs" dxfId="194" priority="19" stopIfTrue="1" operator="equal">
      <formula>"清車"</formula>
    </cfRule>
    <cfRule type="cellIs" dxfId="193" priority="20" stopIfTrue="1" operator="equal">
      <formula>"改紡"</formula>
    </cfRule>
  </conditionalFormatting>
  <conditionalFormatting sqref="U1:U920">
    <cfRule type="cellIs" dxfId="192" priority="17" stopIfTrue="1" operator="equal">
      <formula>"高壓"</formula>
    </cfRule>
  </conditionalFormatting>
  <conditionalFormatting sqref="Z2:Z920">
    <cfRule type="cellIs" dxfId="191" priority="16" stopIfTrue="1" operator="notEqual">
      <formula>216</formula>
    </cfRule>
  </conditionalFormatting>
  <conditionalFormatting sqref="O564:P920 G564:G920 K564:K920 L564:L909 S564:S920 T564:T909">
    <cfRule type="cellIs" dxfId="190" priority="13" stopIfTrue="1" operator="equal">
      <formula>"改紡"</formula>
    </cfRule>
    <cfRule type="cellIs" dxfId="189" priority="14" stopIfTrue="1" operator="equal">
      <formula>"清車"</formula>
    </cfRule>
    <cfRule type="cellIs" dxfId="188" priority="15" stopIfTrue="1" operator="equal">
      <formula>"FINAL"</formula>
    </cfRule>
  </conditionalFormatting>
  <conditionalFormatting sqref="E564:T920">
    <cfRule type="cellIs" dxfId="187" priority="10" stopIfTrue="1" operator="equal">
      <formula>"FINAL"</formula>
    </cfRule>
    <cfRule type="cellIs" dxfId="186" priority="11" stopIfTrue="1" operator="equal">
      <formula>"清車"</formula>
    </cfRule>
    <cfRule type="cellIs" dxfId="185" priority="12" stopIfTrue="1" operator="equal">
      <formula>"改紡"</formula>
    </cfRule>
  </conditionalFormatting>
  <conditionalFormatting sqref="Z747:Z920">
    <cfRule type="cellIs" dxfId="184" priority="9" stopIfTrue="1" operator="notEqual">
      <formula>216</formula>
    </cfRule>
  </conditionalFormatting>
  <conditionalFormatting sqref="Z787:Z795">
    <cfRule type="cellIs" dxfId="183" priority="8" stopIfTrue="1" operator="notEqual">
      <formula>216</formula>
    </cfRule>
  </conditionalFormatting>
  <conditionalFormatting sqref="Z822:Z830">
    <cfRule type="cellIs" dxfId="182" priority="7" stopIfTrue="1" operator="notEqual">
      <formula>216</formula>
    </cfRule>
  </conditionalFormatting>
  <conditionalFormatting sqref="Z857:Z865">
    <cfRule type="cellIs" dxfId="181" priority="6" stopIfTrue="1" operator="notEqual">
      <formula>216</formula>
    </cfRule>
  </conditionalFormatting>
  <conditionalFormatting sqref="Z892:Z900 Z909:Z913 Z919">
    <cfRule type="cellIs" dxfId="180" priority="5" stopIfTrue="1" operator="notEqual">
      <formula>216</formula>
    </cfRule>
  </conditionalFormatting>
  <conditionalFormatting sqref="Z788:Z789">
    <cfRule type="cellIs" dxfId="179" priority="4" stopIfTrue="1" operator="notEqual">
      <formula>216</formula>
    </cfRule>
  </conditionalFormatting>
  <conditionalFormatting sqref="Z816:Z824">
    <cfRule type="cellIs" dxfId="178" priority="3" stopIfTrue="1" operator="notEqual">
      <formula>216</formula>
    </cfRule>
  </conditionalFormatting>
  <conditionalFormatting sqref="Z747:Z748">
    <cfRule type="cellIs" dxfId="177" priority="2" stopIfTrue="1" operator="notEqual">
      <formula>216</formula>
    </cfRule>
  </conditionalFormatting>
  <conditionalFormatting sqref="Z775:Z783">
    <cfRule type="cellIs" dxfId="176"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16" customWidth="1"/>
    <col min="20" max="20" width="25.25" style="316" bestFit="1" customWidth="1"/>
    <col min="21" max="21" width="6" style="237" bestFit="1" customWidth="1"/>
    <col min="22" max="26" width="9" style="237"/>
    <col min="27" max="27" width="5.5" style="237" bestFit="1" customWidth="1"/>
    <col min="28" max="28" width="11.125" style="237" customWidth="1"/>
    <col min="29" max="29" width="9" style="237"/>
    <col min="30" max="30" width="30" style="316"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16"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56" t="s">
        <v>390</v>
      </c>
      <c r="B1" s="356" t="s">
        <v>953</v>
      </c>
      <c r="C1" s="356" t="s">
        <v>1483</v>
      </c>
      <c r="D1" s="356" t="s">
        <v>121</v>
      </c>
      <c r="E1" s="572" t="s">
        <v>907</v>
      </c>
      <c r="F1" s="572" t="s">
        <v>908</v>
      </c>
      <c r="G1" s="572" t="s">
        <v>909</v>
      </c>
      <c r="H1" s="572" t="s">
        <v>910</v>
      </c>
      <c r="I1" s="572" t="s">
        <v>911</v>
      </c>
      <c r="J1" s="572" t="s">
        <v>912</v>
      </c>
      <c r="K1" s="237" t="s">
        <v>391</v>
      </c>
      <c r="L1" s="356" t="s">
        <v>392</v>
      </c>
      <c r="M1" s="356" t="s">
        <v>393</v>
      </c>
      <c r="N1" s="356" t="s">
        <v>394</v>
      </c>
      <c r="O1" s="356" t="s">
        <v>395</v>
      </c>
      <c r="P1" s="356" t="s">
        <v>396</v>
      </c>
      <c r="Q1" s="356" t="s">
        <v>1156</v>
      </c>
      <c r="R1" s="356" t="s">
        <v>397</v>
      </c>
      <c r="S1" s="356" t="s">
        <v>896</v>
      </c>
      <c r="T1" s="237" t="s">
        <v>398</v>
      </c>
      <c r="U1" s="237" t="s">
        <v>399</v>
      </c>
      <c r="V1" s="356" t="s">
        <v>1611</v>
      </c>
      <c r="W1" s="356" t="s">
        <v>1033</v>
      </c>
      <c r="X1" s="356" t="s">
        <v>1519</v>
      </c>
      <c r="Y1" s="750"/>
      <c r="Z1" s="356"/>
      <c r="AA1" s="356" t="s">
        <v>400</v>
      </c>
      <c r="AB1" s="356" t="s">
        <v>401</v>
      </c>
      <c r="AC1" s="356" t="s">
        <v>402</v>
      </c>
      <c r="AD1" s="357" t="s">
        <v>403</v>
      </c>
      <c r="AE1" s="237" t="s">
        <v>404</v>
      </c>
      <c r="AF1" s="237" t="s">
        <v>405</v>
      </c>
      <c r="AG1" s="358" t="s">
        <v>300</v>
      </c>
      <c r="AH1" s="358" t="s">
        <v>384</v>
      </c>
      <c r="AI1" s="358" t="s">
        <v>301</v>
      </c>
      <c r="AJ1" s="358" t="s">
        <v>262</v>
      </c>
      <c r="AK1" t="s">
        <v>406</v>
      </c>
      <c r="AL1" t="s">
        <v>407</v>
      </c>
      <c r="AM1" s="359" t="s">
        <v>260</v>
      </c>
      <c r="AN1" s="456" t="s">
        <v>1181</v>
      </c>
      <c r="AO1" s="467" t="s">
        <v>709</v>
      </c>
      <c r="AP1" s="237" t="s">
        <v>713</v>
      </c>
      <c r="AQ1" s="552" t="s">
        <v>840</v>
      </c>
      <c r="AR1" s="552" t="s">
        <v>954</v>
      </c>
      <c r="AS1" s="552" t="s">
        <v>955</v>
      </c>
      <c r="AT1" s="689" t="s">
        <v>1176</v>
      </c>
    </row>
    <row r="2" spans="1:46">
      <c r="A2" s="356" t="s">
        <v>170</v>
      </c>
      <c r="B2" s="356" t="s">
        <v>1610</v>
      </c>
      <c r="C2" s="356" t="s">
        <v>20</v>
      </c>
      <c r="D2" s="356" t="s">
        <v>1875</v>
      </c>
      <c r="E2" s="572" t="s">
        <v>1562</v>
      </c>
      <c r="F2" s="572" t="s">
        <v>437</v>
      </c>
      <c r="G2" s="572" t="s">
        <v>920</v>
      </c>
      <c r="H2" s="572" t="s">
        <v>1557</v>
      </c>
      <c r="I2" s="572" t="s">
        <v>919</v>
      </c>
      <c r="J2" s="572" t="s">
        <v>919</v>
      </c>
      <c r="K2" s="237" t="s">
        <v>408</v>
      </c>
      <c r="L2" s="356"/>
      <c r="M2" s="356" t="s">
        <v>409</v>
      </c>
      <c r="N2" s="356" t="s">
        <v>410</v>
      </c>
      <c r="O2" s="356" t="s">
        <v>411</v>
      </c>
      <c r="P2" s="356" t="s">
        <v>412</v>
      </c>
      <c r="Q2" s="356" t="s">
        <v>1157</v>
      </c>
      <c r="R2" s="356" t="s">
        <v>413</v>
      </c>
      <c r="S2" s="360" t="s">
        <v>321</v>
      </c>
      <c r="T2" s="316" t="s">
        <v>414</v>
      </c>
      <c r="U2" s="237" t="s">
        <v>415</v>
      </c>
      <c r="V2" s="356" t="s">
        <v>1055</v>
      </c>
      <c r="W2" s="356" t="s">
        <v>1578</v>
      </c>
      <c r="X2" s="356" t="s">
        <v>1653</v>
      </c>
      <c r="Y2" s="356"/>
      <c r="Z2" s="356"/>
      <c r="AA2" s="356">
        <v>0.5</v>
      </c>
      <c r="AB2" s="356" t="s">
        <v>417</v>
      </c>
      <c r="AC2" s="356"/>
      <c r="AD2" s="360" t="s">
        <v>418</v>
      </c>
      <c r="AE2" s="361"/>
      <c r="AF2" s="236"/>
      <c r="AG2" s="358">
        <v>0</v>
      </c>
      <c r="AH2" s="358">
        <v>0</v>
      </c>
      <c r="AI2" s="358" t="s">
        <v>419</v>
      </c>
      <c r="AJ2" s="358" t="s">
        <v>420</v>
      </c>
      <c r="AK2" t="s">
        <v>421</v>
      </c>
      <c r="AL2" t="s">
        <v>422</v>
      </c>
      <c r="AM2" s="359" t="s">
        <v>423</v>
      </c>
      <c r="AN2" s="456" t="s">
        <v>1178</v>
      </c>
      <c r="AO2" s="467" t="s">
        <v>710</v>
      </c>
      <c r="AP2" s="237" t="s">
        <v>714</v>
      </c>
      <c r="AQ2" s="552" t="s">
        <v>899</v>
      </c>
      <c r="AR2" s="552" t="s">
        <v>956</v>
      </c>
      <c r="AS2" s="552" t="s">
        <v>957</v>
      </c>
      <c r="AT2" s="689" t="s">
        <v>1182</v>
      </c>
    </row>
    <row r="3" spans="1:46">
      <c r="A3" s="356" t="s">
        <v>171</v>
      </c>
      <c r="B3" s="356" t="s">
        <v>1043</v>
      </c>
      <c r="C3" s="356" t="s">
        <v>1609</v>
      </c>
      <c r="D3" s="356" t="s">
        <v>1527</v>
      </c>
      <c r="E3" s="572" t="s">
        <v>1573</v>
      </c>
      <c r="F3" s="572" t="s">
        <v>925</v>
      </c>
      <c r="G3" s="572" t="s">
        <v>921</v>
      </c>
      <c r="H3" s="572" t="s">
        <v>914</v>
      </c>
      <c r="I3" s="572" t="s">
        <v>917</v>
      </c>
      <c r="J3" s="572" t="s">
        <v>917</v>
      </c>
      <c r="L3" s="356"/>
      <c r="M3" s="356" t="s">
        <v>424</v>
      </c>
      <c r="N3" s="356" t="s">
        <v>303</v>
      </c>
      <c r="O3" s="356" t="s">
        <v>425</v>
      </c>
      <c r="P3" s="356" t="s">
        <v>426</v>
      </c>
      <c r="Q3" s="356" t="s">
        <v>1158</v>
      </c>
      <c r="R3" s="356" t="s">
        <v>427</v>
      </c>
      <c r="S3" s="360" t="s">
        <v>892</v>
      </c>
      <c r="T3" s="316" t="s">
        <v>428</v>
      </c>
      <c r="U3" s="237" t="s">
        <v>429</v>
      </c>
      <c r="V3" s="356" t="s">
        <v>1577</v>
      </c>
      <c r="W3" s="356" t="s">
        <v>1579</v>
      </c>
      <c r="X3" s="356" t="s">
        <v>1582</v>
      </c>
      <c r="Y3" s="356"/>
      <c r="Z3" s="356"/>
      <c r="AA3" s="362">
        <v>1</v>
      </c>
      <c r="AB3" s="356" t="s">
        <v>431</v>
      </c>
      <c r="AC3" s="356"/>
      <c r="AD3" s="360" t="s">
        <v>432</v>
      </c>
      <c r="AE3" s="361"/>
      <c r="AF3" s="236"/>
      <c r="AG3" s="358">
        <v>224</v>
      </c>
      <c r="AH3" s="358">
        <v>1.859</v>
      </c>
      <c r="AI3" s="358" t="s">
        <v>433</v>
      </c>
      <c r="AJ3" s="363" t="s">
        <v>426</v>
      </c>
      <c r="AK3" t="s">
        <v>434</v>
      </c>
      <c r="AL3" t="s">
        <v>435</v>
      </c>
      <c r="AM3" s="359" t="s">
        <v>436</v>
      </c>
      <c r="AN3" s="456" t="s">
        <v>1179</v>
      </c>
      <c r="AO3" s="467" t="s">
        <v>711</v>
      </c>
      <c r="AQ3" s="552" t="s">
        <v>900</v>
      </c>
      <c r="AR3" s="552" t="s">
        <v>958</v>
      </c>
      <c r="AS3" s="552" t="s">
        <v>959</v>
      </c>
      <c r="AT3" s="689" t="s">
        <v>1183</v>
      </c>
    </row>
    <row r="4" spans="1:46">
      <c r="A4" s="356" t="s">
        <v>172</v>
      </c>
      <c r="B4" s="356" t="s">
        <v>1519</v>
      </c>
      <c r="C4" s="356" t="s">
        <v>1517</v>
      </c>
      <c r="D4" s="356" t="s">
        <v>1612</v>
      </c>
      <c r="E4" s="572" t="s">
        <v>1565</v>
      </c>
      <c r="F4" s="572" t="s">
        <v>921</v>
      </c>
      <c r="G4" s="572" t="s">
        <v>922</v>
      </c>
      <c r="H4" s="572"/>
      <c r="I4" s="572" t="s">
        <v>918</v>
      </c>
      <c r="J4" s="572" t="s">
        <v>918</v>
      </c>
      <c r="L4" s="356"/>
      <c r="M4" s="356" t="s">
        <v>412</v>
      </c>
      <c r="N4" s="356" t="s">
        <v>438</v>
      </c>
      <c r="O4" s="356" t="s">
        <v>439</v>
      </c>
      <c r="P4" s="356" t="s">
        <v>440</v>
      </c>
      <c r="Q4" s="356" t="s">
        <v>1159</v>
      </c>
      <c r="S4" s="360" t="s">
        <v>894</v>
      </c>
      <c r="T4" s="316" t="s">
        <v>441</v>
      </c>
      <c r="U4" s="237" t="s">
        <v>442</v>
      </c>
      <c r="V4" s="356" t="s">
        <v>488</v>
      </c>
      <c r="W4" s="356" t="s">
        <v>1580</v>
      </c>
      <c r="X4" s="356" t="s">
        <v>1583</v>
      </c>
      <c r="Y4" s="356"/>
      <c r="Z4" s="356"/>
      <c r="AA4" s="362">
        <v>2</v>
      </c>
      <c r="AB4" s="356" t="s">
        <v>444</v>
      </c>
      <c r="AC4" s="356"/>
      <c r="AD4" s="360" t="s">
        <v>445</v>
      </c>
      <c r="AE4" s="364"/>
      <c r="AF4"/>
      <c r="AG4" s="358" t="s">
        <v>446</v>
      </c>
      <c r="AH4" s="358">
        <v>1.1890000000000001</v>
      </c>
      <c r="AI4" s="358" t="s">
        <v>349</v>
      </c>
      <c r="AJ4" s="358" t="s">
        <v>412</v>
      </c>
      <c r="AK4" t="s">
        <v>447</v>
      </c>
      <c r="AL4" t="s">
        <v>448</v>
      </c>
      <c r="AM4" s="359" t="s">
        <v>449</v>
      </c>
      <c r="AN4" s="456" t="s">
        <v>1180</v>
      </c>
      <c r="AQ4" s="552" t="s">
        <v>901</v>
      </c>
      <c r="AR4" s="552" t="s">
        <v>960</v>
      </c>
      <c r="AS4" s="552"/>
      <c r="AT4" s="689" t="s">
        <v>1191</v>
      </c>
    </row>
    <row r="5" spans="1:46">
      <c r="B5" s="356"/>
      <c r="C5" s="356" t="s">
        <v>1545</v>
      </c>
      <c r="D5" s="356" t="s">
        <v>1546</v>
      </c>
      <c r="E5" s="572" t="s">
        <v>437</v>
      </c>
      <c r="F5" s="572" t="s">
        <v>935</v>
      </c>
      <c r="G5" s="572" t="s">
        <v>923</v>
      </c>
      <c r="H5" s="572" t="s">
        <v>1778</v>
      </c>
      <c r="I5" s="572" t="s">
        <v>913</v>
      </c>
      <c r="J5" s="572" t="s">
        <v>913</v>
      </c>
      <c r="M5" s="356" t="s">
        <v>450</v>
      </c>
      <c r="N5" s="356" t="s">
        <v>451</v>
      </c>
      <c r="O5" s="356" t="s">
        <v>452</v>
      </c>
      <c r="P5" s="356" t="s">
        <v>453</v>
      </c>
      <c r="Q5" s="356" t="s">
        <v>1160</v>
      </c>
      <c r="S5" s="360" t="s">
        <v>339</v>
      </c>
      <c r="T5" s="316" t="s">
        <v>454</v>
      </c>
      <c r="U5" s="237" t="s">
        <v>455</v>
      </c>
      <c r="V5" s="356" t="s">
        <v>496</v>
      </c>
      <c r="W5" s="356" t="s">
        <v>1581</v>
      </c>
      <c r="X5" s="356" t="s">
        <v>1654</v>
      </c>
      <c r="Y5" s="356"/>
      <c r="Z5" s="356"/>
      <c r="AA5" s="362">
        <v>3</v>
      </c>
      <c r="AB5" s="356" t="s">
        <v>458</v>
      </c>
      <c r="AC5" s="356"/>
      <c r="AD5" s="360" t="s">
        <v>459</v>
      </c>
      <c r="AE5" s="361"/>
      <c r="AF5" s="236"/>
      <c r="AG5" s="358" t="s">
        <v>460</v>
      </c>
      <c r="AH5" s="358">
        <v>0.66900000000000004</v>
      </c>
      <c r="AI5" s="358"/>
      <c r="AJ5" s="358" t="s">
        <v>461</v>
      </c>
      <c r="AK5" t="s">
        <v>462</v>
      </c>
      <c r="AL5" t="s">
        <v>463</v>
      </c>
      <c r="AM5" s="359" t="s">
        <v>464</v>
      </c>
      <c r="AN5" s="456" t="s">
        <v>691</v>
      </c>
      <c r="AQ5" s="552" t="s">
        <v>902</v>
      </c>
      <c r="AR5" s="552" t="s">
        <v>961</v>
      </c>
      <c r="AS5" s="552"/>
      <c r="AT5" s="689" t="s">
        <v>1184</v>
      </c>
    </row>
    <row r="6" spans="1:46">
      <c r="B6" s="356"/>
      <c r="C6" s="356" t="s">
        <v>1159</v>
      </c>
      <c r="D6" s="356"/>
      <c r="E6" s="572" t="s">
        <v>1572</v>
      </c>
      <c r="F6" s="572" t="s">
        <v>941</v>
      </c>
      <c r="G6" s="572" t="s">
        <v>924</v>
      </c>
      <c r="H6" s="572"/>
      <c r="I6" s="572" t="s">
        <v>916</v>
      </c>
      <c r="J6" s="572" t="s">
        <v>916</v>
      </c>
      <c r="M6" s="356" t="s">
        <v>461</v>
      </c>
      <c r="N6" s="356" t="s">
        <v>465</v>
      </c>
      <c r="O6" s="356" t="s">
        <v>466</v>
      </c>
      <c r="P6" s="356" t="s">
        <v>467</v>
      </c>
      <c r="Q6" s="356" t="s">
        <v>1161</v>
      </c>
      <c r="S6" s="360" t="s">
        <v>220</v>
      </c>
      <c r="T6" s="316" t="s">
        <v>468</v>
      </c>
      <c r="U6" s="237" t="s">
        <v>469</v>
      </c>
      <c r="V6" s="356" t="s">
        <v>535</v>
      </c>
      <c r="W6" s="356" t="s">
        <v>1586</v>
      </c>
      <c r="X6" s="356" t="s">
        <v>1584</v>
      </c>
      <c r="Y6" s="356"/>
      <c r="Z6" s="356"/>
      <c r="AA6" s="362">
        <v>4</v>
      </c>
      <c r="AB6" s="356" t="s">
        <v>470</v>
      </c>
      <c r="AC6" s="356"/>
      <c r="AD6" s="360" t="s">
        <v>471</v>
      </c>
      <c r="AE6" s="361"/>
      <c r="AF6" s="236"/>
      <c r="AG6" s="358" t="s">
        <v>326</v>
      </c>
      <c r="AH6" s="358">
        <v>1.2649999999999999</v>
      </c>
      <c r="AI6" s="358"/>
      <c r="AJ6" s="358" t="s">
        <v>472</v>
      </c>
      <c r="AK6"/>
      <c r="AL6" t="s">
        <v>473</v>
      </c>
      <c r="AM6" s="359" t="s">
        <v>712</v>
      </c>
      <c r="AN6" s="456" t="s">
        <v>692</v>
      </c>
      <c r="AQ6" s="552" t="s">
        <v>903</v>
      </c>
      <c r="AR6" s="552" t="s">
        <v>962</v>
      </c>
      <c r="AS6" s="552"/>
      <c r="AT6" s="689" t="s">
        <v>1186</v>
      </c>
    </row>
    <row r="7" spans="1:46" ht="16.5" customHeight="1">
      <c r="B7" s="356"/>
      <c r="C7" s="356" t="s">
        <v>4129</v>
      </c>
      <c r="D7" s="356"/>
      <c r="E7" s="572" t="s">
        <v>1564</v>
      </c>
      <c r="F7" s="572" t="s">
        <v>920</v>
      </c>
      <c r="G7" s="572" t="s">
        <v>927</v>
      </c>
      <c r="H7" s="572"/>
      <c r="I7" s="572" t="s">
        <v>915</v>
      </c>
      <c r="J7" s="572" t="s">
        <v>915</v>
      </c>
      <c r="M7" s="356" t="s">
        <v>426</v>
      </c>
      <c r="N7" s="356" t="s">
        <v>474</v>
      </c>
      <c r="O7" s="356" t="s">
        <v>475</v>
      </c>
      <c r="P7" s="356" t="s">
        <v>476</v>
      </c>
      <c r="Q7" s="356" t="s">
        <v>1162</v>
      </c>
      <c r="S7" s="360" t="s">
        <v>352</v>
      </c>
      <c r="T7" s="316" t="s">
        <v>477</v>
      </c>
      <c r="U7" s="237" t="s">
        <v>478</v>
      </c>
      <c r="V7" s="356" t="s">
        <v>542</v>
      </c>
      <c r="W7" s="356" t="s">
        <v>1588</v>
      </c>
      <c r="X7" s="356" t="s">
        <v>1585</v>
      </c>
      <c r="Y7" s="356"/>
      <c r="Z7" s="356"/>
      <c r="AA7" s="356">
        <v>4.5</v>
      </c>
      <c r="AB7" s="356" t="s">
        <v>480</v>
      </c>
      <c r="AC7" s="356"/>
      <c r="AD7" s="360" t="s">
        <v>481</v>
      </c>
      <c r="AE7" s="361"/>
      <c r="AF7" s="236"/>
      <c r="AG7" s="358" t="s">
        <v>353</v>
      </c>
      <c r="AH7" s="358">
        <v>0.66900000000000004</v>
      </c>
      <c r="AI7" s="358"/>
      <c r="AJ7" s="363" t="s">
        <v>482</v>
      </c>
      <c r="AK7"/>
      <c r="AL7" t="s">
        <v>483</v>
      </c>
      <c r="AM7" s="359"/>
      <c r="AN7" s="456" t="s">
        <v>1192</v>
      </c>
      <c r="AQ7" s="552" t="s">
        <v>904</v>
      </c>
      <c r="AR7" s="552" t="s">
        <v>147</v>
      </c>
      <c r="AS7" s="552"/>
      <c r="AT7" s="689" t="s">
        <v>1185</v>
      </c>
    </row>
    <row r="8" spans="1:46" ht="17.25" customHeight="1">
      <c r="C8" s="356" t="s">
        <v>4234</v>
      </c>
      <c r="D8" s="356"/>
      <c r="E8" s="572" t="s">
        <v>1566</v>
      </c>
      <c r="F8" s="572" t="s">
        <v>950</v>
      </c>
      <c r="G8" s="572" t="s">
        <v>929</v>
      </c>
      <c r="H8" s="572" t="s">
        <v>920</v>
      </c>
      <c r="I8" s="572" t="s">
        <v>920</v>
      </c>
      <c r="J8" s="572" t="s">
        <v>1528</v>
      </c>
      <c r="M8" s="356" t="s">
        <v>118</v>
      </c>
      <c r="O8" s="356" t="s">
        <v>484</v>
      </c>
      <c r="P8" s="356" t="s">
        <v>485</v>
      </c>
      <c r="Q8" s="356" t="s">
        <v>1163</v>
      </c>
      <c r="S8" s="360" t="s">
        <v>334</v>
      </c>
      <c r="T8" s="316" t="s">
        <v>486</v>
      </c>
      <c r="U8" s="237" t="s">
        <v>487</v>
      </c>
      <c r="V8" s="356" t="s">
        <v>488</v>
      </c>
      <c r="W8" s="356" t="s">
        <v>1589</v>
      </c>
      <c r="X8" s="356" t="s">
        <v>1655</v>
      </c>
      <c r="Y8" s="356"/>
      <c r="Z8" s="356"/>
      <c r="AA8" s="362">
        <v>5</v>
      </c>
      <c r="AB8" s="356" t="s">
        <v>489</v>
      </c>
      <c r="AC8" s="356"/>
      <c r="AD8" s="360" t="s">
        <v>490</v>
      </c>
      <c r="AE8" s="361"/>
      <c r="AF8" s="236"/>
      <c r="AG8" s="358" t="s">
        <v>491</v>
      </c>
      <c r="AH8" s="358">
        <v>0.56200000000000006</v>
      </c>
      <c r="AI8" s="358"/>
      <c r="AJ8" s="363" t="s">
        <v>118</v>
      </c>
      <c r="AK8"/>
      <c r="AL8" t="s">
        <v>492</v>
      </c>
      <c r="AQ8" s="552" t="s">
        <v>905</v>
      </c>
      <c r="AR8" s="552"/>
      <c r="AS8" s="552"/>
      <c r="AT8" s="689" t="s">
        <v>1188</v>
      </c>
    </row>
    <row r="9" spans="1:46">
      <c r="C9" s="356"/>
      <c r="E9" s="572" t="s">
        <v>925</v>
      </c>
      <c r="F9" s="572" t="s">
        <v>951</v>
      </c>
      <c r="G9" s="572" t="s">
        <v>924</v>
      </c>
      <c r="H9" s="572"/>
      <c r="I9" s="572" t="s">
        <v>1133</v>
      </c>
      <c r="J9" s="572" t="s">
        <v>920</v>
      </c>
      <c r="M9" s="356" t="s">
        <v>462</v>
      </c>
      <c r="O9" s="356" t="s">
        <v>493</v>
      </c>
      <c r="P9" s="356" t="s">
        <v>303</v>
      </c>
      <c r="Q9" s="356"/>
      <c r="S9" s="360" t="s">
        <v>895</v>
      </c>
      <c r="T9" s="316" t="s">
        <v>494</v>
      </c>
      <c r="U9" s="237" t="s">
        <v>495</v>
      </c>
      <c r="V9" s="356" t="s">
        <v>496</v>
      </c>
      <c r="W9" s="356" t="s">
        <v>1590</v>
      </c>
      <c r="X9" s="356" t="s">
        <v>1591</v>
      </c>
      <c r="Y9" s="356"/>
      <c r="Z9" s="356"/>
      <c r="AA9" s="356">
        <v>5.34</v>
      </c>
      <c r="AB9" s="356" t="s">
        <v>474</v>
      </c>
      <c r="AC9" s="356"/>
      <c r="AD9" s="360" t="s">
        <v>498</v>
      </c>
      <c r="AE9" s="361"/>
      <c r="AF9" s="236"/>
      <c r="AG9" s="358" t="s">
        <v>340</v>
      </c>
      <c r="AH9" s="358">
        <v>0.91100000000000003</v>
      </c>
      <c r="AI9"/>
      <c r="AJ9" s="358" t="s">
        <v>499</v>
      </c>
      <c r="AK9"/>
      <c r="AL9" t="s">
        <v>500</v>
      </c>
      <c r="AQ9" s="552" t="s">
        <v>906</v>
      </c>
      <c r="AR9" s="552"/>
      <c r="AS9" s="552"/>
      <c r="AT9" s="689" t="s">
        <v>1189</v>
      </c>
    </row>
    <row r="10" spans="1:46">
      <c r="C10" s="365"/>
      <c r="E10" s="572" t="s">
        <v>924</v>
      </c>
      <c r="F10" s="572" t="s">
        <v>922</v>
      </c>
      <c r="G10" s="572" t="s">
        <v>936</v>
      </c>
      <c r="H10" s="572" t="s">
        <v>1558</v>
      </c>
      <c r="I10" s="572" t="s">
        <v>837</v>
      </c>
      <c r="J10" s="572" t="s">
        <v>926</v>
      </c>
      <c r="M10" s="356" t="s">
        <v>501</v>
      </c>
      <c r="O10" s="356" t="s">
        <v>502</v>
      </c>
      <c r="P10" s="356" t="s">
        <v>503</v>
      </c>
      <c r="Q10" s="356"/>
      <c r="S10" s="360" t="s">
        <v>1556</v>
      </c>
      <c r="V10" s="356" t="s">
        <v>1587</v>
      </c>
      <c r="W10" s="356" t="s">
        <v>1595</v>
      </c>
      <c r="X10" s="356" t="s">
        <v>1592</v>
      </c>
      <c r="Y10" s="356"/>
      <c r="Z10" s="356"/>
      <c r="AA10" s="356">
        <v>5.5</v>
      </c>
      <c r="AC10" s="356"/>
      <c r="AD10" s="360" t="s">
        <v>507</v>
      </c>
      <c r="AE10" s="361"/>
      <c r="AF10" s="236"/>
      <c r="AG10" s="358" t="s">
        <v>344</v>
      </c>
      <c r="AH10" s="358">
        <v>0.56200000000000006</v>
      </c>
      <c r="AI10"/>
      <c r="AJ10" s="358" t="s">
        <v>508</v>
      </c>
      <c r="AK10"/>
      <c r="AL10" t="s">
        <v>509</v>
      </c>
      <c r="AQ10" s="552"/>
      <c r="AR10" s="552"/>
      <c r="AS10" s="552"/>
      <c r="AT10" s="689" t="s">
        <v>1187</v>
      </c>
    </row>
    <row r="11" spans="1:46">
      <c r="E11" s="572" t="s">
        <v>923</v>
      </c>
      <c r="F11" s="572"/>
      <c r="G11" s="572" t="s">
        <v>938</v>
      </c>
      <c r="H11" s="572" t="s">
        <v>1559</v>
      </c>
      <c r="I11" s="572" t="s">
        <v>931</v>
      </c>
      <c r="J11" s="572" t="s">
        <v>1529</v>
      </c>
      <c r="M11" s="356" t="s">
        <v>510</v>
      </c>
      <c r="O11" s="356" t="s">
        <v>511</v>
      </c>
      <c r="P11" s="356" t="s">
        <v>512</v>
      </c>
      <c r="Q11" s="356"/>
      <c r="S11" s="360" t="s">
        <v>316</v>
      </c>
      <c r="T11" s="316" t="s">
        <v>504</v>
      </c>
      <c r="U11" s="237" t="s">
        <v>505</v>
      </c>
      <c r="V11" s="356" t="s">
        <v>1575</v>
      </c>
      <c r="W11" s="356" t="s">
        <v>1596</v>
      </c>
      <c r="X11" s="356" t="s">
        <v>1656</v>
      </c>
      <c r="Y11" s="356"/>
      <c r="Z11" s="356"/>
      <c r="AC11" s="356"/>
      <c r="AD11" s="360" t="s">
        <v>516</v>
      </c>
      <c r="AE11" s="361"/>
      <c r="AF11" s="236"/>
      <c r="AG11" s="358" t="s">
        <v>322</v>
      </c>
      <c r="AH11" s="358">
        <v>0.66900000000000004</v>
      </c>
      <c r="AI11"/>
      <c r="AJ11" s="358" t="s">
        <v>517</v>
      </c>
      <c r="AK11"/>
      <c r="AL11" t="s">
        <v>518</v>
      </c>
      <c r="AT11" s="689" t="s">
        <v>989</v>
      </c>
    </row>
    <row r="12" spans="1:46">
      <c r="E12" s="572" t="s">
        <v>927</v>
      </c>
      <c r="F12" s="572"/>
      <c r="G12" s="572" t="s">
        <v>942</v>
      </c>
      <c r="H12" s="572" t="s">
        <v>928</v>
      </c>
      <c r="I12" s="572" t="s">
        <v>930</v>
      </c>
      <c r="J12" s="572" t="s">
        <v>837</v>
      </c>
      <c r="M12" s="356" t="s">
        <v>519</v>
      </c>
      <c r="O12" s="356" t="s">
        <v>520</v>
      </c>
      <c r="P12" s="356" t="s">
        <v>521</v>
      </c>
      <c r="Q12" s="356"/>
      <c r="S12" s="360" t="s">
        <v>265</v>
      </c>
      <c r="T12" s="316" t="s">
        <v>513</v>
      </c>
      <c r="U12" s="237" t="s">
        <v>514</v>
      </c>
      <c r="V12" s="356" t="s">
        <v>1576</v>
      </c>
      <c r="W12" s="356" t="s">
        <v>1597</v>
      </c>
      <c r="X12" s="356" t="s">
        <v>1593</v>
      </c>
      <c r="Y12" s="356"/>
      <c r="Z12" s="365"/>
      <c r="AC12" s="356"/>
      <c r="AD12" s="360" t="s">
        <v>524</v>
      </c>
      <c r="AE12" s="361"/>
      <c r="AF12" s="236"/>
      <c r="AG12" s="358" t="s">
        <v>308</v>
      </c>
      <c r="AH12" s="358">
        <v>0.56200000000000006</v>
      </c>
      <c r="AI12"/>
      <c r="AJ12" s="366" t="s">
        <v>503</v>
      </c>
      <c r="AT12" s="689" t="s">
        <v>1190</v>
      </c>
    </row>
    <row r="13" spans="1:46">
      <c r="E13" s="572" t="s">
        <v>947</v>
      </c>
      <c r="F13" s="572"/>
      <c r="G13" s="572" t="s">
        <v>437</v>
      </c>
      <c r="H13" s="572" t="s">
        <v>930</v>
      </c>
      <c r="I13" s="572" t="s">
        <v>937</v>
      </c>
      <c r="J13" s="572"/>
      <c r="M13" s="356" t="s">
        <v>525</v>
      </c>
      <c r="O13" s="356" t="s">
        <v>526</v>
      </c>
      <c r="P13" s="367" t="s">
        <v>517</v>
      </c>
      <c r="Q13" s="356"/>
      <c r="S13" s="360" t="s">
        <v>212</v>
      </c>
      <c r="T13" s="316" t="s">
        <v>522</v>
      </c>
      <c r="U13" s="237" t="s">
        <v>523</v>
      </c>
      <c r="V13" s="356" t="s">
        <v>416</v>
      </c>
      <c r="W13" s="356" t="s">
        <v>1599</v>
      </c>
      <c r="X13" s="356" t="s">
        <v>1594</v>
      </c>
      <c r="Y13" s="356"/>
      <c r="Z13" s="365"/>
      <c r="AC13" s="356"/>
      <c r="AD13" s="357" t="s">
        <v>529</v>
      </c>
      <c r="AE13" s="361"/>
      <c r="AF13" s="236"/>
      <c r="AG13" s="358" t="s">
        <v>311</v>
      </c>
      <c r="AH13" s="358">
        <v>0.91100000000000003</v>
      </c>
      <c r="AI13"/>
      <c r="AJ13" s="358" t="s">
        <v>530</v>
      </c>
      <c r="AT13" s="689"/>
    </row>
    <row r="14" spans="1:46">
      <c r="E14" s="572" t="s">
        <v>1570</v>
      </c>
      <c r="F14" s="572"/>
      <c r="G14" s="572" t="s">
        <v>935</v>
      </c>
      <c r="H14" s="572" t="s">
        <v>1560</v>
      </c>
      <c r="I14" s="572"/>
      <c r="J14" s="572"/>
      <c r="M14" s="356" t="s">
        <v>531</v>
      </c>
      <c r="O14" s="356" t="s">
        <v>474</v>
      </c>
      <c r="P14" s="356" t="s">
        <v>532</v>
      </c>
      <c r="Q14" s="356"/>
      <c r="S14" s="360" t="s">
        <v>333</v>
      </c>
      <c r="U14" s="237" t="s">
        <v>528</v>
      </c>
      <c r="V14" s="356" t="s">
        <v>430</v>
      </c>
      <c r="W14" s="356" t="s">
        <v>1628</v>
      </c>
      <c r="X14" s="356" t="s">
        <v>1657</v>
      </c>
      <c r="Y14" s="356"/>
      <c r="Z14" s="365"/>
      <c r="AC14" s="356"/>
      <c r="AD14" s="368" t="s">
        <v>536</v>
      </c>
      <c r="AE14" s="361"/>
      <c r="AF14" s="236"/>
      <c r="AG14" s="358" t="s">
        <v>317</v>
      </c>
      <c r="AH14" s="358">
        <v>1.1890000000000001</v>
      </c>
      <c r="AI14"/>
      <c r="AJ14" s="358" t="s">
        <v>537</v>
      </c>
      <c r="AT14" s="689"/>
    </row>
    <row r="15" spans="1:46">
      <c r="E15" s="572" t="s">
        <v>1059</v>
      </c>
      <c r="F15" s="572"/>
      <c r="G15" s="572"/>
      <c r="H15" s="572"/>
      <c r="I15" s="572" t="s">
        <v>926</v>
      </c>
      <c r="J15" s="572" t="s">
        <v>940</v>
      </c>
      <c r="M15" s="356" t="s">
        <v>538</v>
      </c>
      <c r="O15" s="356"/>
      <c r="P15" s="356" t="s">
        <v>539</v>
      </c>
      <c r="Q15" s="356"/>
      <c r="S15" s="360" t="s">
        <v>863</v>
      </c>
      <c r="T15" s="316" t="s">
        <v>527</v>
      </c>
      <c r="U15" s="237" t="s">
        <v>534</v>
      </c>
      <c r="V15" s="356" t="s">
        <v>1603</v>
      </c>
      <c r="W15" s="356" t="s">
        <v>1629</v>
      </c>
      <c r="X15" s="356" t="s">
        <v>1600</v>
      </c>
      <c r="Y15" s="356"/>
      <c r="Z15" s="365"/>
      <c r="AD15" s="357" t="s">
        <v>543</v>
      </c>
      <c r="AE15" s="361"/>
      <c r="AF15" s="236"/>
      <c r="AG15" s="358" t="s">
        <v>544</v>
      </c>
      <c r="AH15" s="358">
        <v>0.91800000000000004</v>
      </c>
      <c r="AI15"/>
      <c r="AJ15" s="358" t="s">
        <v>545</v>
      </c>
      <c r="AT15" s="689"/>
    </row>
    <row r="16" spans="1:46">
      <c r="E16" s="572" t="s">
        <v>1569</v>
      </c>
      <c r="F16" s="572"/>
      <c r="G16" s="572"/>
      <c r="H16" s="572" t="s">
        <v>939</v>
      </c>
      <c r="I16" s="572" t="s">
        <v>944</v>
      </c>
      <c r="J16" s="572" t="s">
        <v>1530</v>
      </c>
      <c r="M16" s="356" t="s">
        <v>546</v>
      </c>
      <c r="P16" s="356" t="s">
        <v>547</v>
      </c>
      <c r="S16" s="360" t="s">
        <v>204</v>
      </c>
      <c r="T16" s="316" t="s">
        <v>533</v>
      </c>
      <c r="U16" s="237" t="s">
        <v>541</v>
      </c>
      <c r="V16" s="356" t="s">
        <v>497</v>
      </c>
      <c r="W16" s="356" t="s">
        <v>1630</v>
      </c>
      <c r="X16" s="356" t="s">
        <v>1601</v>
      </c>
      <c r="Y16" s="356"/>
      <c r="Z16" s="365"/>
      <c r="AD16" s="368" t="s">
        <v>551</v>
      </c>
      <c r="AE16" s="361"/>
      <c r="AF16" s="236"/>
      <c r="AG16" s="358" t="s">
        <v>552</v>
      </c>
      <c r="AH16" s="358">
        <v>1.1890000000000001</v>
      </c>
      <c r="AI16"/>
      <c r="AJ16" s="358" t="s">
        <v>553</v>
      </c>
      <c r="AT16" s="365"/>
    </row>
    <row r="17" spans="5:46">
      <c r="E17" s="572" t="s">
        <v>934</v>
      </c>
      <c r="F17" s="572"/>
      <c r="G17" s="572"/>
      <c r="H17" s="572" t="s">
        <v>926</v>
      </c>
      <c r="I17" s="572" t="s">
        <v>946</v>
      </c>
      <c r="J17" s="572" t="s">
        <v>933</v>
      </c>
      <c r="M17" s="356" t="s">
        <v>554</v>
      </c>
      <c r="P17" s="356" t="s">
        <v>555</v>
      </c>
      <c r="S17" s="360" t="s">
        <v>208</v>
      </c>
      <c r="T17" s="316" t="s">
        <v>540</v>
      </c>
      <c r="U17" s="237" t="s">
        <v>549</v>
      </c>
      <c r="V17" s="356" t="s">
        <v>1164</v>
      </c>
      <c r="W17" s="356" t="s">
        <v>1631</v>
      </c>
      <c r="X17" s="356" t="s">
        <v>1658</v>
      </c>
      <c r="Y17" s="356"/>
      <c r="Z17" s="365"/>
      <c r="AD17" s="368" t="s">
        <v>559</v>
      </c>
      <c r="AE17" s="361"/>
      <c r="AF17" s="236"/>
      <c r="AG17" s="358" t="s">
        <v>332</v>
      </c>
      <c r="AH17" s="358">
        <v>1.859</v>
      </c>
      <c r="AI17"/>
      <c r="AJ17" s="358" t="s">
        <v>560</v>
      </c>
      <c r="AT17" s="365"/>
    </row>
    <row r="18" spans="5:46">
      <c r="E18" s="572" t="s">
        <v>1568</v>
      </c>
      <c r="F18" s="572"/>
      <c r="G18" s="572"/>
      <c r="H18" s="572"/>
      <c r="I18" s="572"/>
      <c r="J18" s="572" t="s">
        <v>1531</v>
      </c>
      <c r="M18" s="356" t="s">
        <v>561</v>
      </c>
      <c r="P18" s="356" t="s">
        <v>562</v>
      </c>
      <c r="S18" s="360" t="s">
        <v>346</v>
      </c>
      <c r="T18" s="316" t="s">
        <v>548</v>
      </c>
      <c r="U18" s="237" t="s">
        <v>557</v>
      </c>
      <c r="V18" s="356"/>
      <c r="W18" s="356" t="s">
        <v>1632</v>
      </c>
      <c r="X18" s="356" t="s">
        <v>1602</v>
      </c>
      <c r="Y18" s="356"/>
      <c r="Z18" s="365"/>
      <c r="AD18" s="357" t="s">
        <v>565</v>
      </c>
      <c r="AE18" s="361"/>
      <c r="AF18" s="236"/>
      <c r="AG18" s="358" t="s">
        <v>337</v>
      </c>
      <c r="AH18" s="358">
        <v>1.9510000000000001</v>
      </c>
      <c r="AI18"/>
      <c r="AJ18" s="358" t="s">
        <v>566</v>
      </c>
      <c r="AT18" s="365"/>
    </row>
    <row r="19" spans="5:46">
      <c r="E19" s="572" t="s">
        <v>1567</v>
      </c>
      <c r="F19" s="572"/>
      <c r="G19" s="572"/>
      <c r="H19" s="572" t="s">
        <v>945</v>
      </c>
      <c r="I19" s="572" t="s">
        <v>940</v>
      </c>
      <c r="J19" s="572" t="s">
        <v>946</v>
      </c>
      <c r="M19" s="356" t="s">
        <v>567</v>
      </c>
      <c r="S19" s="360" t="s">
        <v>206</v>
      </c>
      <c r="T19" s="316" t="s">
        <v>556</v>
      </c>
      <c r="U19" s="237" t="s">
        <v>564</v>
      </c>
      <c r="V19" s="356"/>
      <c r="W19" s="356" t="s">
        <v>1598</v>
      </c>
      <c r="X19" s="356" t="s">
        <v>1604</v>
      </c>
      <c r="Y19" s="356"/>
      <c r="Z19" s="365"/>
      <c r="AE19" s="361"/>
      <c r="AF19" s="236"/>
      <c r="AG19" s="358" t="s">
        <v>347</v>
      </c>
      <c r="AH19" s="358">
        <v>0.91100000000000003</v>
      </c>
    </row>
    <row r="20" spans="5:46">
      <c r="E20" s="572" t="s">
        <v>943</v>
      </c>
      <c r="F20" s="572"/>
      <c r="G20" s="572"/>
      <c r="H20" s="572" t="s">
        <v>931</v>
      </c>
      <c r="I20" s="572" t="s">
        <v>933</v>
      </c>
      <c r="J20" s="572" t="s">
        <v>1133</v>
      </c>
      <c r="M20" s="356" t="s">
        <v>570</v>
      </c>
      <c r="S20" s="360" t="s">
        <v>341</v>
      </c>
      <c r="T20" s="316" t="s">
        <v>563</v>
      </c>
      <c r="U20" s="237" t="s">
        <v>569</v>
      </c>
      <c r="V20" s="356"/>
      <c r="W20" s="356" t="s">
        <v>457</v>
      </c>
      <c r="X20" s="356" t="s">
        <v>1659</v>
      </c>
      <c r="AE20" s="361"/>
      <c r="AF20" s="236"/>
    </row>
    <row r="21" spans="5:46">
      <c r="E21" s="572" t="s">
        <v>935</v>
      </c>
      <c r="F21" s="572"/>
      <c r="G21" s="572"/>
      <c r="H21" s="572" t="s">
        <v>1561</v>
      </c>
      <c r="I21" s="572" t="s">
        <v>1531</v>
      </c>
      <c r="J21" s="572" t="s">
        <v>1532</v>
      </c>
      <c r="M21" s="356" t="s">
        <v>573</v>
      </c>
      <c r="S21" s="360" t="s">
        <v>205</v>
      </c>
      <c r="T21" s="316" t="s">
        <v>568</v>
      </c>
      <c r="U21" s="237" t="s">
        <v>572</v>
      </c>
      <c r="V21" s="356"/>
      <c r="W21" s="356" t="s">
        <v>443</v>
      </c>
      <c r="X21" s="356" t="s">
        <v>479</v>
      </c>
      <c r="AE21" s="364"/>
      <c r="AF21"/>
    </row>
    <row r="22" spans="5:46">
      <c r="E22" s="572" t="s">
        <v>932</v>
      </c>
      <c r="F22" s="572"/>
      <c r="G22" s="572"/>
      <c r="H22" s="572" t="s">
        <v>1057</v>
      </c>
      <c r="I22" s="572" t="s">
        <v>1529</v>
      </c>
      <c r="J22" s="572" t="s">
        <v>1057</v>
      </c>
      <c r="M22" s="356" t="s">
        <v>576</v>
      </c>
      <c r="S22" s="360" t="s">
        <v>263</v>
      </c>
      <c r="T22" s="316" t="s">
        <v>571</v>
      </c>
      <c r="U22" s="237" t="s">
        <v>575</v>
      </c>
      <c r="V22" s="356"/>
      <c r="W22" s="356" t="s">
        <v>456</v>
      </c>
      <c r="X22" s="356" t="s">
        <v>1660</v>
      </c>
      <c r="AE22" s="361"/>
      <c r="AF22" s="236"/>
    </row>
    <row r="23" spans="5:46">
      <c r="E23" s="572" t="s">
        <v>1107</v>
      </c>
      <c r="F23" s="572"/>
      <c r="G23" s="572"/>
      <c r="H23" s="572" t="s">
        <v>949</v>
      </c>
      <c r="I23" s="572" t="s">
        <v>1057</v>
      </c>
      <c r="J23" s="572"/>
      <c r="M23" s="356" t="s">
        <v>579</v>
      </c>
      <c r="S23" s="360" t="s">
        <v>211</v>
      </c>
      <c r="T23" s="316" t="s">
        <v>574</v>
      </c>
      <c r="U23" s="237" t="s">
        <v>578</v>
      </c>
      <c r="V23" s="356"/>
      <c r="W23" s="356" t="s">
        <v>506</v>
      </c>
      <c r="X23" s="356" t="s">
        <v>1661</v>
      </c>
      <c r="AE23" s="361"/>
      <c r="AF23" s="236"/>
    </row>
    <row r="24" spans="5:46">
      <c r="E24" s="572" t="s">
        <v>1563</v>
      </c>
      <c r="F24" s="572"/>
      <c r="G24" s="572"/>
      <c r="H24" s="572" t="s">
        <v>937</v>
      </c>
      <c r="I24" s="572" t="s">
        <v>952</v>
      </c>
      <c r="J24" s="572"/>
      <c r="M24" s="356" t="s">
        <v>582</v>
      </c>
      <c r="S24" s="360" t="s">
        <v>878</v>
      </c>
      <c r="T24" s="316" t="s">
        <v>577</v>
      </c>
      <c r="U24" s="237" t="s">
        <v>581</v>
      </c>
      <c r="V24" s="356"/>
      <c r="W24" s="356" t="s">
        <v>515</v>
      </c>
      <c r="X24" s="356" t="s">
        <v>1662</v>
      </c>
      <c r="AE24" s="364"/>
      <c r="AF24"/>
    </row>
    <row r="25" spans="5:46">
      <c r="E25" s="572" t="s">
        <v>936</v>
      </c>
      <c r="F25" s="159"/>
      <c r="G25" s="572"/>
      <c r="H25" s="572" t="s">
        <v>1533</v>
      </c>
      <c r="I25" s="572" t="s">
        <v>1532</v>
      </c>
      <c r="J25" s="572"/>
      <c r="L25" s="365"/>
      <c r="M25" s="356" t="s">
        <v>585</v>
      </c>
      <c r="S25" s="360" t="s">
        <v>202</v>
      </c>
      <c r="T25" s="316" t="s">
        <v>580</v>
      </c>
      <c r="U25" s="237" t="s">
        <v>584</v>
      </c>
      <c r="V25" s="356"/>
      <c r="W25" s="356" t="s">
        <v>550</v>
      </c>
      <c r="X25" s="356" t="s">
        <v>1663</v>
      </c>
      <c r="AE25" s="361"/>
      <c r="AF25" s="236"/>
    </row>
    <row r="26" spans="5:46">
      <c r="E26" s="572" t="s">
        <v>920</v>
      </c>
      <c r="F26" s="159"/>
      <c r="G26" s="572"/>
      <c r="H26" s="572" t="s">
        <v>837</v>
      </c>
      <c r="I26" s="572"/>
      <c r="J26" s="572"/>
      <c r="M26" s="356" t="s">
        <v>274</v>
      </c>
      <c r="S26" s="360" t="s">
        <v>225</v>
      </c>
      <c r="T26" s="316" t="s">
        <v>583</v>
      </c>
      <c r="U26" s="237" t="s">
        <v>587</v>
      </c>
      <c r="V26" s="356"/>
      <c r="W26" s="356" t="s">
        <v>558</v>
      </c>
      <c r="X26" s="356" t="s">
        <v>1664</v>
      </c>
      <c r="AE26" s="361"/>
      <c r="AF26" s="236"/>
    </row>
    <row r="27" spans="5:46">
      <c r="E27" s="572" t="s">
        <v>950</v>
      </c>
      <c r="F27" s="159"/>
      <c r="G27" s="159"/>
      <c r="H27" s="572" t="s">
        <v>1534</v>
      </c>
      <c r="I27" s="572"/>
      <c r="J27" s="572"/>
      <c r="M27" s="356" t="s">
        <v>512</v>
      </c>
      <c r="S27" s="360" t="s">
        <v>216</v>
      </c>
      <c r="T27" s="316" t="s">
        <v>586</v>
      </c>
      <c r="U27" s="237" t="s">
        <v>589</v>
      </c>
      <c r="V27" s="356"/>
      <c r="W27" s="356" t="s">
        <v>1665</v>
      </c>
      <c r="X27" s="356" t="s">
        <v>1101</v>
      </c>
      <c r="AE27" s="361"/>
      <c r="AF27" s="236"/>
    </row>
    <row r="28" spans="5:46">
      <c r="E28" s="572" t="s">
        <v>951</v>
      </c>
      <c r="F28" s="159"/>
      <c r="G28" s="159"/>
      <c r="H28" s="572" t="s">
        <v>952</v>
      </c>
      <c r="I28" s="572"/>
      <c r="J28" s="572"/>
      <c r="M28" s="356" t="s">
        <v>592</v>
      </c>
      <c r="S28" s="360" t="s">
        <v>221</v>
      </c>
      <c r="T28" s="316" t="s">
        <v>588</v>
      </c>
      <c r="U28" s="237" t="s">
        <v>591</v>
      </c>
      <c r="V28" s="356"/>
      <c r="W28" s="356" t="s">
        <v>1666</v>
      </c>
      <c r="X28" s="356" t="s">
        <v>1102</v>
      </c>
      <c r="AE28" s="361"/>
      <c r="AF28" s="236"/>
    </row>
    <row r="29" spans="5:46">
      <c r="E29" s="572" t="s">
        <v>1574</v>
      </c>
      <c r="F29" s="159"/>
      <c r="G29" s="159"/>
      <c r="H29" s="572" t="s">
        <v>940</v>
      </c>
      <c r="I29" s="572"/>
      <c r="J29" s="159"/>
      <c r="M29" s="356" t="s">
        <v>474</v>
      </c>
      <c r="S29" s="360" t="s">
        <v>313</v>
      </c>
      <c r="T29" s="316" t="s">
        <v>590</v>
      </c>
      <c r="U29" s="237" t="s">
        <v>594</v>
      </c>
      <c r="V29" s="365"/>
      <c r="W29" s="365"/>
      <c r="AE29" s="361"/>
      <c r="AF29" s="236"/>
    </row>
    <row r="30" spans="5:46">
      <c r="E30" s="572" t="s">
        <v>1571</v>
      </c>
      <c r="F30" s="159"/>
      <c r="G30" s="159"/>
      <c r="H30" s="572"/>
      <c r="I30" s="572"/>
      <c r="J30" s="159"/>
      <c r="M30" s="356" t="s">
        <v>597</v>
      </c>
      <c r="S30" s="360" t="s">
        <v>351</v>
      </c>
      <c r="T30" s="316" t="s">
        <v>593</v>
      </c>
      <c r="U30" s="237" t="s">
        <v>596</v>
      </c>
      <c r="V30" s="365"/>
      <c r="W30" s="365"/>
      <c r="AE30" s="361"/>
      <c r="AF30" s="236"/>
    </row>
    <row r="31" spans="5:46">
      <c r="E31" s="572" t="s">
        <v>922</v>
      </c>
      <c r="F31" s="159"/>
      <c r="G31" s="159"/>
      <c r="H31" s="572"/>
      <c r="I31" s="572"/>
      <c r="J31" s="159"/>
      <c r="M31" s="356" t="s">
        <v>600</v>
      </c>
      <c r="S31" s="360" t="s">
        <v>222</v>
      </c>
      <c r="T31" s="316" t="s">
        <v>595</v>
      </c>
      <c r="U31" s="237" t="s">
        <v>599</v>
      </c>
      <c r="V31" s="365"/>
      <c r="W31" s="365"/>
      <c r="AE31" s="361"/>
      <c r="AF31" s="236"/>
    </row>
    <row r="32" spans="5:46">
      <c r="E32" s="572"/>
      <c r="F32" s="159"/>
      <c r="G32" s="159"/>
      <c r="H32" s="572"/>
      <c r="I32" s="572"/>
      <c r="J32" s="159"/>
      <c r="M32" s="367" t="s">
        <v>517</v>
      </c>
      <c r="S32" s="360" t="s">
        <v>320</v>
      </c>
      <c r="T32" s="316" t="s">
        <v>598</v>
      </c>
      <c r="U32" s="237" t="s">
        <v>603</v>
      </c>
      <c r="V32" s="365"/>
      <c r="W32" s="365"/>
      <c r="AE32" s="361"/>
      <c r="AF32"/>
    </row>
    <row r="33" spans="5:32">
      <c r="E33" s="572"/>
      <c r="F33" s="159"/>
      <c r="G33" s="159"/>
      <c r="H33" s="572"/>
      <c r="I33" s="572"/>
      <c r="J33" s="159"/>
      <c r="M33" s="356" t="s">
        <v>606</v>
      </c>
      <c r="S33" s="360" t="s">
        <v>224</v>
      </c>
      <c r="T33" s="316" t="s">
        <v>602</v>
      </c>
      <c r="U33" s="237" t="s">
        <v>605</v>
      </c>
      <c r="V33" s="365"/>
      <c r="W33" s="365"/>
      <c r="AE33" s="361"/>
      <c r="AF33" s="236"/>
    </row>
    <row r="34" spans="5:32">
      <c r="E34" s="572"/>
      <c r="F34" s="159"/>
      <c r="G34" s="159"/>
      <c r="H34" s="572"/>
      <c r="I34" s="572"/>
      <c r="J34" s="159"/>
      <c r="M34" s="356" t="s">
        <v>485</v>
      </c>
      <c r="S34" s="360" t="s">
        <v>601</v>
      </c>
      <c r="T34" s="316" t="s">
        <v>604</v>
      </c>
      <c r="U34" s="237" t="s">
        <v>608</v>
      </c>
      <c r="V34" s="365"/>
      <c r="W34" s="365"/>
      <c r="AE34" s="361"/>
      <c r="AF34" s="236"/>
    </row>
    <row r="35" spans="5:32">
      <c r="E35" s="572"/>
      <c r="M35" s="356" t="s">
        <v>268</v>
      </c>
      <c r="S35" s="360" t="s">
        <v>264</v>
      </c>
      <c r="T35" s="316" t="s">
        <v>607</v>
      </c>
      <c r="U35" s="237" t="s">
        <v>610</v>
      </c>
      <c r="V35" s="365"/>
      <c r="W35" s="365"/>
      <c r="AE35" s="364"/>
      <c r="AF35"/>
    </row>
    <row r="36" spans="5:32">
      <c r="E36" s="572"/>
      <c r="M36" s="356" t="s">
        <v>562</v>
      </c>
      <c r="S36" s="370" t="s">
        <v>1613</v>
      </c>
      <c r="T36" s="316" t="s">
        <v>609</v>
      </c>
      <c r="U36" s="237" t="s">
        <v>612</v>
      </c>
      <c r="V36" s="365"/>
      <c r="W36" s="365"/>
      <c r="AE36" s="361"/>
      <c r="AF36" s="236"/>
    </row>
    <row r="37" spans="5:32">
      <c r="E37" s="572"/>
      <c r="M37" s="356" t="s">
        <v>615</v>
      </c>
      <c r="S37" s="360" t="s">
        <v>329</v>
      </c>
      <c r="T37" s="316" t="s">
        <v>611</v>
      </c>
      <c r="U37" s="237" t="s">
        <v>614</v>
      </c>
      <c r="V37" s="365"/>
      <c r="W37" s="365"/>
      <c r="AE37" s="364"/>
      <c r="AF37"/>
    </row>
    <row r="38" spans="5:32">
      <c r="E38" s="572"/>
      <c r="M38" s="356" t="s">
        <v>618</v>
      </c>
      <c r="S38" s="360" t="s">
        <v>897</v>
      </c>
      <c r="T38" s="316" t="s">
        <v>613</v>
      </c>
      <c r="U38" s="237" t="s">
        <v>617</v>
      </c>
      <c r="V38" s="365"/>
      <c r="W38" s="365"/>
      <c r="AE38" s="361"/>
      <c r="AF38" s="236"/>
    </row>
    <row r="39" spans="5:32">
      <c r="E39" s="572"/>
      <c r="S39" s="360" t="s">
        <v>893</v>
      </c>
      <c r="T39" s="316" t="s">
        <v>616</v>
      </c>
      <c r="U39" s="237" t="s">
        <v>620</v>
      </c>
      <c r="V39" s="365"/>
      <c r="W39" s="365"/>
      <c r="AE39" s="361"/>
      <c r="AF39" s="236"/>
    </row>
    <row r="40" spans="5:32">
      <c r="E40" s="572"/>
      <c r="S40" s="360" t="s">
        <v>209</v>
      </c>
      <c r="T40" s="316" t="s">
        <v>619</v>
      </c>
      <c r="U40" s="237" t="s">
        <v>622</v>
      </c>
      <c r="V40" s="365"/>
      <c r="W40" s="365"/>
      <c r="AE40" s="361"/>
      <c r="AF40" s="236"/>
    </row>
    <row r="41" spans="5:32">
      <c r="E41" s="572"/>
      <c r="S41" s="360" t="s">
        <v>328</v>
      </c>
      <c r="T41" s="316" t="s">
        <v>621</v>
      </c>
      <c r="U41" s="237" t="s">
        <v>624</v>
      </c>
      <c r="AE41" s="361"/>
      <c r="AF41" s="236"/>
    </row>
    <row r="42" spans="5:32">
      <c r="E42" s="356"/>
      <c r="S42" s="360" t="s">
        <v>223</v>
      </c>
      <c r="T42" s="316" t="s">
        <v>623</v>
      </c>
      <c r="U42" s="237" t="s">
        <v>627</v>
      </c>
      <c r="AE42" s="364"/>
      <c r="AF42"/>
    </row>
    <row r="43" spans="5:32">
      <c r="E43" s="356"/>
      <c r="S43" s="360" t="s">
        <v>323</v>
      </c>
      <c r="T43" s="316" t="s">
        <v>626</v>
      </c>
      <c r="U43" s="237" t="s">
        <v>629</v>
      </c>
      <c r="AE43" s="364"/>
      <c r="AF43"/>
    </row>
    <row r="44" spans="5:32">
      <c r="E44" s="356"/>
      <c r="S44" s="360" t="s">
        <v>200</v>
      </c>
      <c r="T44" s="316" t="s">
        <v>628</v>
      </c>
      <c r="U44" s="237" t="s">
        <v>631</v>
      </c>
      <c r="AE44" s="361"/>
      <c r="AF44" s="236"/>
    </row>
    <row r="45" spans="5:32">
      <c r="E45" s="356"/>
      <c r="S45" s="360" t="s">
        <v>625</v>
      </c>
      <c r="T45" s="316" t="s">
        <v>630</v>
      </c>
      <c r="U45" s="237" t="s">
        <v>634</v>
      </c>
      <c r="AE45" s="361"/>
      <c r="AF45" s="236"/>
    </row>
    <row r="46" spans="5:32">
      <c r="S46" s="360" t="s">
        <v>327</v>
      </c>
      <c r="T46" s="316" t="s">
        <v>633</v>
      </c>
      <c r="U46" s="237" t="s">
        <v>636</v>
      </c>
      <c r="AE46" s="361"/>
      <c r="AF46" s="236"/>
    </row>
    <row r="47" spans="5:32">
      <c r="S47" s="360" t="s">
        <v>343</v>
      </c>
      <c r="T47" s="316" t="s">
        <v>635</v>
      </c>
      <c r="U47" s="237" t="s">
        <v>638</v>
      </c>
      <c r="AE47" s="361"/>
      <c r="AF47" s="236"/>
    </row>
    <row r="48" spans="5:32">
      <c r="S48" s="360" t="s">
        <v>632</v>
      </c>
      <c r="T48" s="316" t="s">
        <v>637</v>
      </c>
      <c r="U48" s="237" t="s">
        <v>640</v>
      </c>
      <c r="AE48" s="361"/>
      <c r="AF48" s="236"/>
    </row>
    <row r="49" spans="19:32">
      <c r="S49" s="360" t="s">
        <v>207</v>
      </c>
      <c r="T49" s="316" t="s">
        <v>639</v>
      </c>
      <c r="U49" s="237" t="s">
        <v>642</v>
      </c>
      <c r="AE49" s="361"/>
      <c r="AF49" s="236"/>
    </row>
    <row r="50" spans="19:32">
      <c r="S50" s="360" t="s">
        <v>345</v>
      </c>
      <c r="T50" s="316" t="s">
        <v>641</v>
      </c>
      <c r="U50" s="237" t="s">
        <v>645</v>
      </c>
      <c r="AE50" s="361"/>
      <c r="AF50"/>
    </row>
    <row r="51" spans="19:32">
      <c r="S51" s="360" t="s">
        <v>203</v>
      </c>
      <c r="T51" s="316" t="s">
        <v>644</v>
      </c>
      <c r="U51" s="237" t="s">
        <v>647</v>
      </c>
      <c r="AE51" s="361"/>
      <c r="AF51" s="236"/>
    </row>
    <row r="52" spans="19:32">
      <c r="S52" s="360" t="s">
        <v>330</v>
      </c>
      <c r="T52" s="316" t="s">
        <v>646</v>
      </c>
      <c r="U52" s="237" t="s">
        <v>649</v>
      </c>
      <c r="AE52" s="361"/>
      <c r="AF52" s="236"/>
    </row>
    <row r="53" spans="19:32">
      <c r="S53" s="360" t="s">
        <v>643</v>
      </c>
      <c r="T53" s="316" t="s">
        <v>648</v>
      </c>
      <c r="U53" s="237" t="s">
        <v>651</v>
      </c>
      <c r="AE53" s="361"/>
      <c r="AF53" s="236"/>
    </row>
    <row r="54" spans="19:32">
      <c r="S54" s="360" t="s">
        <v>213</v>
      </c>
      <c r="T54" s="316" t="s">
        <v>650</v>
      </c>
      <c r="U54" s="237" t="s">
        <v>653</v>
      </c>
      <c r="AE54" s="361"/>
      <c r="AF54" s="236"/>
    </row>
    <row r="55" spans="19:32">
      <c r="S55" s="360" t="s">
        <v>217</v>
      </c>
      <c r="T55" s="316" t="s">
        <v>652</v>
      </c>
      <c r="U55" s="237" t="s">
        <v>655</v>
      </c>
      <c r="AE55" s="361"/>
      <c r="AF55" s="236"/>
    </row>
    <row r="56" spans="19:32">
      <c r="S56" s="360" t="s">
        <v>314</v>
      </c>
      <c r="T56" s="316" t="s">
        <v>654</v>
      </c>
      <c r="U56" s="237" t="s">
        <v>657</v>
      </c>
      <c r="AE56" s="361"/>
      <c r="AF56" s="236"/>
    </row>
    <row r="57" spans="19:32">
      <c r="S57" s="360" t="s">
        <v>210</v>
      </c>
      <c r="T57" s="316" t="s">
        <v>656</v>
      </c>
      <c r="U57" s="237" t="s">
        <v>659</v>
      </c>
      <c r="AE57" s="361"/>
      <c r="AF57" s="236"/>
    </row>
    <row r="58" spans="19:32">
      <c r="S58" s="360" t="s">
        <v>898</v>
      </c>
      <c r="T58" s="316" t="s">
        <v>658</v>
      </c>
      <c r="U58" s="237" t="s">
        <v>661</v>
      </c>
      <c r="AE58" s="361"/>
      <c r="AF58"/>
    </row>
    <row r="59" spans="19:32">
      <c r="S59" s="360" t="s">
        <v>219</v>
      </c>
      <c r="T59" s="316" t="s">
        <v>660</v>
      </c>
      <c r="U59" s="237" t="s">
        <v>663</v>
      </c>
      <c r="AE59" s="361"/>
      <c r="AF59"/>
    </row>
    <row r="60" spans="19:32">
      <c r="S60" s="360" t="s">
        <v>267</v>
      </c>
      <c r="T60" s="316" t="s">
        <v>662</v>
      </c>
      <c r="AE60" s="361"/>
      <c r="AF60" s="236"/>
    </row>
    <row r="61" spans="19:32">
      <c r="S61" s="360" t="s">
        <v>325</v>
      </c>
      <c r="AE61" s="361"/>
      <c r="AF61"/>
    </row>
    <row r="62" spans="19:32">
      <c r="S62" s="360" t="s">
        <v>336</v>
      </c>
      <c r="AE62" s="361"/>
      <c r="AF62" s="236"/>
    </row>
    <row r="63" spans="19:32">
      <c r="S63" s="360" t="s">
        <v>348</v>
      </c>
      <c r="AE63" s="361"/>
      <c r="AF63" s="236"/>
    </row>
    <row r="64" spans="19:32">
      <c r="S64" s="360" t="s">
        <v>324</v>
      </c>
      <c r="AE64" s="361"/>
      <c r="AF64" s="236"/>
    </row>
    <row r="65" spans="19:32">
      <c r="S65" s="360" t="s">
        <v>350</v>
      </c>
      <c r="AE65" s="361"/>
      <c r="AF65" s="236"/>
    </row>
    <row r="66" spans="19:32">
      <c r="S66" s="360" t="s">
        <v>342</v>
      </c>
      <c r="AE66" s="361"/>
      <c r="AF66" s="236"/>
    </row>
    <row r="67" spans="19:32">
      <c r="S67" s="360" t="s">
        <v>354</v>
      </c>
      <c r="AE67" s="361"/>
      <c r="AF67" s="236"/>
    </row>
    <row r="68" spans="19:32">
      <c r="S68" s="360" t="s">
        <v>319</v>
      </c>
      <c r="AE68" s="361"/>
      <c r="AF68" s="236"/>
    </row>
    <row r="69" spans="19:32">
      <c r="S69" s="360" t="s">
        <v>338</v>
      </c>
      <c r="AE69" s="361"/>
      <c r="AF69" s="236"/>
    </row>
    <row r="70" spans="19:32">
      <c r="S70" s="360" t="s">
        <v>331</v>
      </c>
      <c r="AE70" s="361"/>
      <c r="AF70" s="236"/>
    </row>
    <row r="71" spans="19:32">
      <c r="S71" s="360" t="s">
        <v>664</v>
      </c>
      <c r="AE71" s="361"/>
      <c r="AF71" s="236"/>
    </row>
    <row r="72" spans="19:32">
      <c r="S72" s="360" t="s">
        <v>218</v>
      </c>
      <c r="AE72" s="361"/>
      <c r="AF72" s="236"/>
    </row>
    <row r="73" spans="19:32">
      <c r="S73" s="360" t="s">
        <v>665</v>
      </c>
      <c r="AE73" s="361"/>
      <c r="AF73" s="236"/>
    </row>
    <row r="74" spans="19:32">
      <c r="S74" s="360" t="s">
        <v>199</v>
      </c>
      <c r="AE74" s="369"/>
    </row>
    <row r="75" spans="19:32">
      <c r="S75" s="360" t="s">
        <v>201</v>
      </c>
      <c r="AE75" s="369"/>
    </row>
    <row r="76" spans="19:32">
      <c r="S76" s="360" t="s">
        <v>666</v>
      </c>
      <c r="AE76" s="369"/>
    </row>
    <row r="77" spans="19:32">
      <c r="S77" s="360" t="s">
        <v>667</v>
      </c>
      <c r="AE77" s="369"/>
    </row>
    <row r="78" spans="19:32">
      <c r="S78" s="360" t="s">
        <v>668</v>
      </c>
    </row>
    <row r="79" spans="19:32">
      <c r="S79" s="360" t="s">
        <v>669</v>
      </c>
    </row>
    <row r="80" spans="19:32">
      <c r="S80" s="360" t="s">
        <v>215</v>
      </c>
    </row>
    <row r="81" spans="19:19">
      <c r="S81" s="360" t="s">
        <v>315</v>
      </c>
    </row>
    <row r="82" spans="19:19">
      <c r="S82" s="360" t="s">
        <v>318</v>
      </c>
    </row>
    <row r="83" spans="19:19">
      <c r="S83" s="360" t="s">
        <v>335</v>
      </c>
    </row>
    <row r="84" spans="19:19">
      <c r="S84" s="360" t="s">
        <v>266</v>
      </c>
    </row>
    <row r="85" spans="19:19">
      <c r="S85" s="360" t="s">
        <v>310</v>
      </c>
    </row>
    <row r="86" spans="19:19">
      <c r="S86" s="360" t="s">
        <v>214</v>
      </c>
    </row>
    <row r="87" spans="19:19">
      <c r="S87" s="360" t="s">
        <v>670</v>
      </c>
    </row>
    <row r="88" spans="19:19">
      <c r="S88" s="360" t="s">
        <v>671</v>
      </c>
    </row>
    <row r="89" spans="19:19">
      <c r="S89" s="360" t="s">
        <v>672</v>
      </c>
    </row>
    <row r="90" spans="19:19">
      <c r="S90" s="360" t="s">
        <v>673</v>
      </c>
    </row>
    <row r="91" spans="19:19">
      <c r="S91" s="360" t="s">
        <v>674</v>
      </c>
    </row>
    <row r="92" spans="19:19">
      <c r="S92" s="360" t="s">
        <v>675</v>
      </c>
    </row>
    <row r="93" spans="19:19">
      <c r="S93" s="360" t="s">
        <v>676</v>
      </c>
    </row>
    <row r="94" spans="19:19">
      <c r="S94" s="360" t="s">
        <v>677</v>
      </c>
    </row>
    <row r="95" spans="19:19">
      <c r="S95" s="370" t="s">
        <v>678</v>
      </c>
    </row>
    <row r="96" spans="19:19">
      <c r="S96" s="370" t="s">
        <v>679</v>
      </c>
    </row>
    <row r="97" spans="19:19">
      <c r="S97" s="370" t="s">
        <v>1100</v>
      </c>
    </row>
    <row r="98" spans="19:19">
      <c r="S98" s="370" t="s">
        <v>1766</v>
      </c>
    </row>
    <row r="99" spans="19:19">
      <c r="S99" s="370"/>
    </row>
    <row r="100" spans="19:19">
      <c r="S100" s="370"/>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C2" sqref="C2:D34"/>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884"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826" customFormat="1" ht="42" customHeight="1" thickBot="1">
      <c r="A1" s="814" t="s">
        <v>194</v>
      </c>
      <c r="B1" s="814" t="s">
        <v>187</v>
      </c>
      <c r="C1" s="814" t="s">
        <v>188</v>
      </c>
      <c r="D1" s="815" t="s">
        <v>304</v>
      </c>
      <c r="E1" s="816" t="s">
        <v>189</v>
      </c>
      <c r="F1" s="817" t="s">
        <v>1092</v>
      </c>
      <c r="G1" s="817" t="s">
        <v>190</v>
      </c>
      <c r="H1" s="817" t="s">
        <v>1667</v>
      </c>
      <c r="I1" s="818" t="s">
        <v>307</v>
      </c>
      <c r="J1" s="814" t="s">
        <v>1668</v>
      </c>
      <c r="K1" s="814" t="s">
        <v>1669</v>
      </c>
      <c r="L1" s="814" t="s">
        <v>1670</v>
      </c>
      <c r="M1" s="814" t="s">
        <v>1670</v>
      </c>
      <c r="N1" s="819" t="s">
        <v>1671</v>
      </c>
      <c r="O1" s="814" t="s">
        <v>1672</v>
      </c>
      <c r="P1" s="814" t="s">
        <v>1673</v>
      </c>
      <c r="Q1" s="814" t="s">
        <v>1673</v>
      </c>
      <c r="R1" s="819" t="s">
        <v>378</v>
      </c>
      <c r="S1" s="814" t="s">
        <v>1674</v>
      </c>
      <c r="T1" s="814" t="s">
        <v>1675</v>
      </c>
      <c r="U1" s="814" t="s">
        <v>1675</v>
      </c>
      <c r="V1" s="819" t="s">
        <v>1676</v>
      </c>
      <c r="W1" s="814" t="s">
        <v>1677</v>
      </c>
      <c r="X1" s="814" t="s">
        <v>1678</v>
      </c>
      <c r="Y1" s="820" t="s">
        <v>1678</v>
      </c>
      <c r="Z1" s="821" t="s">
        <v>232</v>
      </c>
      <c r="AA1" s="822" t="s">
        <v>1679</v>
      </c>
      <c r="AB1" s="822" t="s">
        <v>1680</v>
      </c>
      <c r="AC1" s="822" t="s">
        <v>1681</v>
      </c>
      <c r="AD1" s="822" t="s">
        <v>1682</v>
      </c>
      <c r="AE1" s="822" t="s">
        <v>1683</v>
      </c>
      <c r="AF1" s="822" t="s">
        <v>1684</v>
      </c>
      <c r="AG1" s="822" t="s">
        <v>1685</v>
      </c>
      <c r="AH1" s="819" t="s">
        <v>1686</v>
      </c>
      <c r="AI1" s="814" t="s">
        <v>1687</v>
      </c>
      <c r="AJ1" s="814" t="s">
        <v>1688</v>
      </c>
      <c r="AK1" s="814" t="s">
        <v>1689</v>
      </c>
      <c r="AL1" s="823" t="s">
        <v>1690</v>
      </c>
      <c r="AM1" s="824" t="s">
        <v>1691</v>
      </c>
      <c r="AN1" s="824" t="s">
        <v>1617</v>
      </c>
      <c r="AO1" s="824" t="s">
        <v>1618</v>
      </c>
      <c r="AP1" s="824" t="s">
        <v>1619</v>
      </c>
      <c r="AQ1" s="824" t="s">
        <v>1620</v>
      </c>
      <c r="AR1" s="825" t="s">
        <v>1692</v>
      </c>
      <c r="AS1" s="817" t="s">
        <v>1693</v>
      </c>
      <c r="AT1" s="817" t="s">
        <v>1694</v>
      </c>
      <c r="AU1" s="817" t="s">
        <v>1695</v>
      </c>
      <c r="AV1" s="817" t="s">
        <v>1696</v>
      </c>
    </row>
    <row r="2" spans="1:48">
      <c r="A2" s="827">
        <v>45870</v>
      </c>
      <c r="B2" s="828" t="s">
        <v>1066</v>
      </c>
      <c r="C2" s="828"/>
      <c r="D2" s="829"/>
      <c r="E2" s="830" t="str">
        <f>IF(ISNA(VLOOKUP(C2,條件!$A$1:$G$1021,5,0)),"",(VLOOKUP(C2,條件!$A$1:$G$1021,5,0)))</f>
        <v/>
      </c>
      <c r="F2" s="831" t="str">
        <f>IF(ISNA(VLOOKUP(C2,條件!$A$1:$G$1021,6,0)),"",(VLOOKUP(C2,條件!$A$1:$G$1021,6,0)))</f>
        <v/>
      </c>
      <c r="G2" s="831" t="str">
        <f>IF(ISNA(VLOOKUP(C2,條件!$A$1:$G$1021,7,0)),"",(VLOOKUP(C2,條件!$A$1:$G$1021,7,0)))</f>
        <v/>
      </c>
      <c r="H2" s="831" t="str">
        <f>IF(ISNA(VLOOKUP(C2,條件!$A$1:$K$1021,11,0)),"",(VLOOKUP(C2,條件!$A$1:$K$1021,11,0)))</f>
        <v/>
      </c>
      <c r="I2" s="832" t="str">
        <f>IF(ISNA(VLOOKUP(C2,條件!$A$1:$L$1021,12,0)),"",(VLOOKUP(C2,條件!$A$1:$L$1021,12,0)))</f>
        <v/>
      </c>
      <c r="J2" s="833"/>
      <c r="K2" s="833"/>
      <c r="L2" s="834"/>
      <c r="M2" s="834"/>
      <c r="N2" s="835"/>
      <c r="O2" s="833"/>
      <c r="P2" s="834"/>
      <c r="Q2" s="834"/>
      <c r="R2" s="835"/>
      <c r="S2" s="833"/>
      <c r="T2" s="834"/>
      <c r="U2" s="834"/>
      <c r="V2" s="835"/>
      <c r="W2" s="833"/>
      <c r="X2" s="834"/>
      <c r="Y2" s="836"/>
      <c r="Z2" s="837" t="str">
        <f>IF(ISNA(VLOOKUP(C2,條件!$A$1:$C$1021,3,0)),"",(VLOOKUP(C2,條件!$A$1:$C$1021,3,0)))</f>
        <v/>
      </c>
      <c r="AA2" s="838" t="str">
        <f t="shared" ref="AA2:AA33" si="0">IF(OR(L2="改紡", L2="檢修", L2="了機", L2="清車", L2="FINAL", L2="停機"), L2,
   IF(AND(C2&lt;&gt;"", J2&lt;&gt;""),
      IFERROR(SUM(J2, N2, R2, V2)/3 * AG2, ""),
   "")
)</f>
        <v/>
      </c>
      <c r="AB2" s="839" t="str">
        <f t="shared" ref="AB2:AB33" si="1">IF(K2="","",IF(ISERROR(1-(SUM(K2,O2,S2,W2)/208/Z2)),"",(1-(SUM(K2,O2,S2,W2)/208/Z2))))</f>
        <v/>
      </c>
      <c r="AC2" s="838" t="str">
        <f t="shared" ref="AC2:AC33" si="2">IF(OR(L2="檢修", L2="改紡", L2="了機"), "",
   IF(C2&lt;&gt;"",
      IFERROR(AVERAGE(L2:M2, P2:Q2, T2:U2, X2:Y2)/100, ""),
   "")
)</f>
        <v/>
      </c>
      <c r="AD2" s="838" t="str">
        <f t="shared" ref="AD2:AD33" si="3">IF(ISERROR(AA2/8),"",(AA2/8))</f>
        <v/>
      </c>
      <c r="AE2" s="838" t="str">
        <f t="shared" ref="AE2:AE33" si="4">IF(OR(L2="改紡", L2="檢修", L2="了機"), "",
   IF(AND(C2&lt;&gt;"", J2&lt;&gt;""),
      IFERROR((SUM(J2, N2, R2, V2) - SUM(K2, O2, S2, W2))/24 * AG2, ""),
   "")
)</f>
        <v/>
      </c>
      <c r="AF2" s="838" t="str">
        <f t="shared" ref="AF2:AF33" si="5">LEFT(B2,1)</f>
        <v>A</v>
      </c>
      <c r="AG2" s="838">
        <v>2</v>
      </c>
      <c r="AH2" s="840"/>
      <c r="AI2" s="841"/>
      <c r="AJ2" s="841"/>
      <c r="AK2" s="841"/>
      <c r="AL2" s="842"/>
      <c r="AM2" s="843"/>
      <c r="AN2" s="843"/>
      <c r="AO2" s="843"/>
      <c r="AP2" s="843"/>
      <c r="AQ2" s="843"/>
      <c r="AR2" s="844"/>
      <c r="AS2" s="831" t="str">
        <f>IF(TEXT(RIGHT(F2,2),) = "×2","雙","單")</f>
        <v>單</v>
      </c>
      <c r="AT2" s="831" t="str">
        <f>IF(OR(AF2="J", AF2="T", AF2="M"), IF(AG2=1, "全", "半"),
   IF(AF2="A", IF(AG2=0.5, IF(AS2="雙", "全", ""),
                 IF(AG2=1, IF(AS2="雙", "半", "全"),
                    IF(AG2=2, "半", "")
                   )
                ),
   IF(AF2="S", TEXT(AG2 &amp; "sec", "text"), "")
))</f>
        <v>半</v>
      </c>
      <c r="AU2" s="831" t="str">
        <f>IF(MID(E2,3,1)="/",LEFT(E2,2),LEFT(E2,3))</f>
        <v/>
      </c>
      <c r="AV2" s="831" t="str">
        <f t="shared" ref="AV2:AV33" si="6">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845">
        <f>A2</f>
        <v>45870</v>
      </c>
      <c r="B3" s="846" t="s">
        <v>1067</v>
      </c>
      <c r="C3" s="846"/>
      <c r="D3" s="847"/>
      <c r="E3" s="848" t="str">
        <f>IF(ISNA(VLOOKUP(C3,條件!$A$1:$G$1021,5,0)),"",(VLOOKUP(C3,條件!$A$1:$G$1021,5,0)))</f>
        <v/>
      </c>
      <c r="F3" s="849" t="str">
        <f>IF(ISNA(VLOOKUP(C3,條件!$A$1:$G$1021,6,0)),"",(VLOOKUP(C3,條件!$A$1:$G$1021,6,0)))</f>
        <v/>
      </c>
      <c r="G3" s="849" t="str">
        <f>IF(ISNA(VLOOKUP(C3,條件!$A$1:$G$1021,7,0)),"",(VLOOKUP(C3,條件!$A$1:$G$1021,7,0)))</f>
        <v/>
      </c>
      <c r="H3" s="849" t="str">
        <f>IF(ISNA(VLOOKUP(C3,條件!$A$1:$K$1021,11,0)),"",(VLOOKUP(C3,條件!$A$1:$K$1021,11,0)))</f>
        <v/>
      </c>
      <c r="I3" s="850" t="str">
        <f>IF(ISNA(VLOOKUP(C3,條件!$A$1:$L$1021,12,0)),"",(VLOOKUP(C3,條件!$A$1:$L$1021,12,0)))</f>
        <v/>
      </c>
      <c r="J3" s="851"/>
      <c r="K3" s="851"/>
      <c r="L3" s="852"/>
      <c r="M3" s="852"/>
      <c r="N3" s="853"/>
      <c r="O3" s="851"/>
      <c r="P3" s="852"/>
      <c r="Q3" s="852"/>
      <c r="R3" s="853"/>
      <c r="S3" s="851"/>
      <c r="T3" s="852"/>
      <c r="U3" s="852"/>
      <c r="V3" s="853"/>
      <c r="W3" s="851"/>
      <c r="X3" s="852"/>
      <c r="Y3" s="854"/>
      <c r="Z3" s="855" t="str">
        <f>IF(ISNA(VLOOKUP(C3,條件!$A$1:$C$1021,3,0)),"",(VLOOKUP(C3,條件!$A$1:$C$1021,3,0)))</f>
        <v/>
      </c>
      <c r="AA3" s="856" t="str">
        <f t="shared" si="0"/>
        <v/>
      </c>
      <c r="AB3" s="857" t="str">
        <f t="shared" si="1"/>
        <v/>
      </c>
      <c r="AC3" s="856" t="str">
        <f t="shared" si="2"/>
        <v/>
      </c>
      <c r="AD3" s="856" t="str">
        <f t="shared" si="3"/>
        <v/>
      </c>
      <c r="AE3" s="856" t="str">
        <f t="shared" si="4"/>
        <v/>
      </c>
      <c r="AF3" s="856" t="str">
        <f t="shared" si="5"/>
        <v>A</v>
      </c>
      <c r="AG3" s="856">
        <v>2</v>
      </c>
      <c r="AH3" s="858"/>
      <c r="AI3" s="859"/>
      <c r="AJ3" s="859"/>
      <c r="AK3" s="859"/>
      <c r="AL3" s="860"/>
      <c r="AM3" s="861"/>
      <c r="AN3" s="861"/>
      <c r="AO3" s="861"/>
      <c r="AP3" s="861"/>
      <c r="AQ3" s="861"/>
      <c r="AR3" s="862"/>
      <c r="AS3" s="849" t="str">
        <f t="shared" ref="AS3:AS33" si="7">IF(TEXT(RIGHT(F3,2),) = "×2","雙","單")</f>
        <v>單</v>
      </c>
      <c r="AT3" s="849" t="str">
        <f t="shared" ref="AT3:AT33" si="8">IF(OR(AF3="J", AF3="T", AF3="M"), IF(AG3=1, "全", "半"),
   IF(AF3="A", IF(AG3=0.5, IF(AS3="雙", "全", ""),
                 IF(AG3=1, IF(AS3="雙", "半", "全"),
                    IF(AG3=2, "半", "")
                   )
                ),
   IF(AF3="S", TEXT(AG3 &amp; "sec", "text"), "")
))</f>
        <v>半</v>
      </c>
      <c r="AU3" s="849" t="str">
        <f t="shared" ref="AU3:AU33" si="9">IF(MID(E3,3,1)="/",LEFT(E3,2),LEFT(E3,3))</f>
        <v/>
      </c>
      <c r="AV3" s="849" t="str">
        <f t="shared" si="6"/>
        <v/>
      </c>
    </row>
    <row r="4" spans="1:48">
      <c r="A4" s="845">
        <f t="shared" ref="A4:A43" si="10">A3</f>
        <v>45870</v>
      </c>
      <c r="B4" s="846" t="s">
        <v>1067</v>
      </c>
      <c r="C4" s="846"/>
      <c r="D4" s="847"/>
      <c r="E4" s="848" t="str">
        <f>IF(ISNA(VLOOKUP(C4,條件!$A$1:$G$1021,5,0)),"",(VLOOKUP(C4,條件!$A$1:$G$1021,5,0)))</f>
        <v/>
      </c>
      <c r="F4" s="849" t="str">
        <f>IF(ISNA(VLOOKUP(C4,條件!$A$1:$G$1021,6,0)),"",(VLOOKUP(C4,條件!$A$1:$G$1021,6,0)))</f>
        <v/>
      </c>
      <c r="G4" s="849" t="str">
        <f>IF(ISNA(VLOOKUP(C4,條件!$A$1:$G$1021,7,0)),"",(VLOOKUP(C4,條件!$A$1:$G$1021,7,0)))</f>
        <v/>
      </c>
      <c r="H4" s="849" t="str">
        <f>IF(ISNA(VLOOKUP(C4,條件!$A$1:$K$1021,11,0)),"",(VLOOKUP(C4,條件!$A$1:$K$1021,11,0)))</f>
        <v/>
      </c>
      <c r="I4" s="850" t="str">
        <f>IF(ISNA(VLOOKUP(C4,條件!$A$1:$L$1021,12,0)),"",(VLOOKUP(C4,條件!$A$1:$L$1021,12,0)))</f>
        <v/>
      </c>
      <c r="J4" s="851"/>
      <c r="K4" s="851"/>
      <c r="L4" s="852"/>
      <c r="M4" s="852"/>
      <c r="N4" s="853"/>
      <c r="O4" s="851"/>
      <c r="P4" s="852"/>
      <c r="Q4" s="852"/>
      <c r="R4" s="853"/>
      <c r="S4" s="851"/>
      <c r="T4" s="852"/>
      <c r="U4" s="852"/>
      <c r="V4" s="853"/>
      <c r="W4" s="851"/>
      <c r="X4" s="852"/>
      <c r="Y4" s="854"/>
      <c r="Z4" s="855" t="str">
        <f>IF(ISNA(VLOOKUP(C4,條件!$A$1:$C$1021,3,0)),"",(VLOOKUP(C4,條件!$A$1:$C$1021,3,0)))</f>
        <v/>
      </c>
      <c r="AA4" s="856" t="str">
        <f t="shared" si="0"/>
        <v/>
      </c>
      <c r="AB4" s="857" t="str">
        <f t="shared" si="1"/>
        <v/>
      </c>
      <c r="AC4" s="856" t="str">
        <f t="shared" si="2"/>
        <v/>
      </c>
      <c r="AD4" s="856" t="str">
        <f t="shared" si="3"/>
        <v/>
      </c>
      <c r="AE4" s="856" t="str">
        <f t="shared" si="4"/>
        <v/>
      </c>
      <c r="AF4" s="856" t="str">
        <f t="shared" si="5"/>
        <v>A</v>
      </c>
      <c r="AG4" s="856">
        <v>2</v>
      </c>
      <c r="AH4" s="858"/>
      <c r="AI4" s="859"/>
      <c r="AJ4" s="859"/>
      <c r="AK4" s="859"/>
      <c r="AL4" s="860"/>
      <c r="AM4" s="861"/>
      <c r="AN4" s="861"/>
      <c r="AO4" s="861"/>
      <c r="AP4" s="861"/>
      <c r="AQ4" s="861"/>
      <c r="AR4" s="862"/>
      <c r="AS4" s="849" t="str">
        <f t="shared" si="7"/>
        <v>單</v>
      </c>
      <c r="AT4" s="849" t="str">
        <f t="shared" si="8"/>
        <v>半</v>
      </c>
      <c r="AU4" s="849" t="str">
        <f t="shared" si="9"/>
        <v/>
      </c>
      <c r="AV4" s="849" t="str">
        <f t="shared" si="6"/>
        <v/>
      </c>
    </row>
    <row r="5" spans="1:48">
      <c r="A5" s="845">
        <f t="shared" si="10"/>
        <v>45870</v>
      </c>
      <c r="B5" s="846" t="s">
        <v>1062</v>
      </c>
      <c r="C5" s="846"/>
      <c r="D5" s="847"/>
      <c r="E5" s="848" t="str">
        <f>IF(ISNA(VLOOKUP(C5,條件!$A$1:$G$1021,5,0)),"",(VLOOKUP(C5,條件!$A$1:$G$1021,5,0)))</f>
        <v/>
      </c>
      <c r="F5" s="849" t="str">
        <f>IF(ISNA(VLOOKUP(C5,條件!$A$1:$G$1021,6,0)),"",(VLOOKUP(C5,條件!$A$1:$G$1021,6,0)))</f>
        <v/>
      </c>
      <c r="G5" s="849" t="str">
        <f>IF(ISNA(VLOOKUP(C5,條件!$A$1:$G$1021,7,0)),"",(VLOOKUP(C5,條件!$A$1:$G$1021,7,0)))</f>
        <v/>
      </c>
      <c r="H5" s="849" t="str">
        <f>IF(ISNA(VLOOKUP(C5,條件!$A$1:$K$1021,11,0)),"",(VLOOKUP(C5,條件!$A$1:$K$1021,11,0)))</f>
        <v/>
      </c>
      <c r="I5" s="850" t="str">
        <f>IF(ISNA(VLOOKUP(C5,條件!$A$1:$L$1021,12,0)),"",(VLOOKUP(C5,條件!$A$1:$L$1021,12,0)))</f>
        <v/>
      </c>
      <c r="J5" s="851"/>
      <c r="K5" s="851"/>
      <c r="L5" s="852"/>
      <c r="M5" s="852"/>
      <c r="N5" s="853"/>
      <c r="O5" s="851"/>
      <c r="P5" s="852"/>
      <c r="Q5" s="852"/>
      <c r="R5" s="853"/>
      <c r="S5" s="851"/>
      <c r="T5" s="852"/>
      <c r="U5" s="852"/>
      <c r="V5" s="853"/>
      <c r="W5" s="851"/>
      <c r="X5" s="852"/>
      <c r="Y5" s="854"/>
      <c r="Z5" s="855" t="str">
        <f>IF(ISNA(VLOOKUP(C5,條件!$A$1:$C$1021,3,0)),"",(VLOOKUP(C5,條件!$A$1:$C$1021,3,0)))</f>
        <v/>
      </c>
      <c r="AA5" s="856" t="str">
        <f t="shared" si="0"/>
        <v/>
      </c>
      <c r="AB5" s="857" t="str">
        <f t="shared" si="1"/>
        <v/>
      </c>
      <c r="AC5" s="856" t="str">
        <f t="shared" si="2"/>
        <v/>
      </c>
      <c r="AD5" s="856" t="str">
        <f t="shared" si="3"/>
        <v/>
      </c>
      <c r="AE5" s="856" t="str">
        <f t="shared" si="4"/>
        <v/>
      </c>
      <c r="AF5" s="856" t="str">
        <f t="shared" si="5"/>
        <v>A</v>
      </c>
      <c r="AG5" s="856">
        <v>2</v>
      </c>
      <c r="AH5" s="858"/>
      <c r="AI5" s="859"/>
      <c r="AJ5" s="859"/>
      <c r="AK5" s="859"/>
      <c r="AL5" s="860"/>
      <c r="AM5" s="861"/>
      <c r="AN5" s="861"/>
      <c r="AO5" s="861"/>
      <c r="AP5" s="861"/>
      <c r="AQ5" s="861"/>
      <c r="AR5" s="862"/>
      <c r="AS5" s="849" t="str">
        <f t="shared" si="7"/>
        <v>單</v>
      </c>
      <c r="AT5" s="849" t="str">
        <f t="shared" si="8"/>
        <v>半</v>
      </c>
      <c r="AU5" s="849" t="str">
        <f t="shared" si="9"/>
        <v/>
      </c>
      <c r="AV5" s="849" t="str">
        <f t="shared" si="6"/>
        <v/>
      </c>
    </row>
    <row r="6" spans="1:48">
      <c r="A6" s="845">
        <f t="shared" si="10"/>
        <v>45870</v>
      </c>
      <c r="B6" s="846" t="s">
        <v>1068</v>
      </c>
      <c r="C6" s="846"/>
      <c r="D6" s="847"/>
      <c r="E6" s="848" t="str">
        <f>IF(ISNA(VLOOKUP(C6,條件!$A$1:$G$1021,5,0)),"",(VLOOKUP(C6,條件!$A$1:$G$1021,5,0)))</f>
        <v/>
      </c>
      <c r="F6" s="849" t="str">
        <f>IF(ISNA(VLOOKUP(C6,條件!$A$1:$G$1021,6,0)),"",(VLOOKUP(C6,條件!$A$1:$G$1021,6,0)))</f>
        <v/>
      </c>
      <c r="G6" s="849" t="str">
        <f>IF(ISNA(VLOOKUP(C6,條件!$A$1:$G$1021,7,0)),"",(VLOOKUP(C6,條件!$A$1:$G$1021,7,0)))</f>
        <v/>
      </c>
      <c r="H6" s="849" t="str">
        <f>IF(ISNA(VLOOKUP(C6,條件!$A$1:$K$1021,11,0)),"",(VLOOKUP(C6,條件!$A$1:$K$1021,11,0)))</f>
        <v/>
      </c>
      <c r="I6" s="850" t="str">
        <f>IF(ISNA(VLOOKUP(C6,條件!$A$1:$L$1021,12,0)),"",(VLOOKUP(C6,條件!$A$1:$L$1021,12,0)))</f>
        <v/>
      </c>
      <c r="J6" s="851"/>
      <c r="K6" s="851"/>
      <c r="L6" s="852"/>
      <c r="M6" s="852"/>
      <c r="N6" s="853"/>
      <c r="O6" s="851"/>
      <c r="P6" s="852"/>
      <c r="Q6" s="852"/>
      <c r="R6" s="853"/>
      <c r="S6" s="851"/>
      <c r="T6" s="852"/>
      <c r="U6" s="852"/>
      <c r="V6" s="853"/>
      <c r="W6" s="851"/>
      <c r="X6" s="852"/>
      <c r="Y6" s="854"/>
      <c r="Z6" s="855" t="str">
        <f>IF(ISNA(VLOOKUP(C6,條件!$A$1:$C$1021,3,0)),"",(VLOOKUP(C6,條件!$A$1:$C$1021,3,0)))</f>
        <v/>
      </c>
      <c r="AA6" s="856" t="str">
        <f t="shared" si="0"/>
        <v/>
      </c>
      <c r="AB6" s="857" t="str">
        <f t="shared" si="1"/>
        <v/>
      </c>
      <c r="AC6" s="856" t="str">
        <f t="shared" si="2"/>
        <v/>
      </c>
      <c r="AD6" s="856" t="str">
        <f t="shared" si="3"/>
        <v/>
      </c>
      <c r="AE6" s="856" t="str">
        <f t="shared" si="4"/>
        <v/>
      </c>
      <c r="AF6" s="856" t="str">
        <f t="shared" si="5"/>
        <v>A</v>
      </c>
      <c r="AG6" s="856">
        <v>2</v>
      </c>
      <c r="AH6" s="858"/>
      <c r="AI6" s="859"/>
      <c r="AJ6" s="859"/>
      <c r="AK6" s="859"/>
      <c r="AL6" s="860"/>
      <c r="AM6" s="861"/>
      <c r="AN6" s="861"/>
      <c r="AO6" s="861"/>
      <c r="AP6" s="861"/>
      <c r="AQ6" s="861"/>
      <c r="AR6" s="862"/>
      <c r="AS6" s="849" t="str">
        <f t="shared" si="7"/>
        <v>單</v>
      </c>
      <c r="AT6" s="849" t="str">
        <f t="shared" si="8"/>
        <v>半</v>
      </c>
      <c r="AU6" s="849" t="str">
        <f t="shared" si="9"/>
        <v/>
      </c>
      <c r="AV6" s="849" t="str">
        <f t="shared" si="6"/>
        <v/>
      </c>
    </row>
    <row r="7" spans="1:48">
      <c r="A7" s="845">
        <f t="shared" si="10"/>
        <v>45870</v>
      </c>
      <c r="B7" s="846" t="s">
        <v>1069</v>
      </c>
      <c r="C7" s="846"/>
      <c r="D7" s="847"/>
      <c r="E7" s="848" t="str">
        <f>IF(ISNA(VLOOKUP(C7,條件!$A$1:$G$1021,5,0)),"",(VLOOKUP(C7,條件!$A$1:$G$1021,5,0)))</f>
        <v/>
      </c>
      <c r="F7" s="849" t="str">
        <f>IF(ISNA(VLOOKUP(C7,條件!$A$1:$G$1021,6,0)),"",(VLOOKUP(C7,條件!$A$1:$G$1021,6,0)))</f>
        <v/>
      </c>
      <c r="G7" s="849" t="str">
        <f>IF(ISNA(VLOOKUP(C7,條件!$A$1:$G$1021,7,0)),"",(VLOOKUP(C7,條件!$A$1:$G$1021,7,0)))</f>
        <v/>
      </c>
      <c r="H7" s="849" t="str">
        <f>IF(ISNA(VLOOKUP(C7,條件!$A$1:$K$1021,11,0)),"",(VLOOKUP(C7,條件!$A$1:$K$1021,11,0)))</f>
        <v/>
      </c>
      <c r="I7" s="850" t="str">
        <f>IF(ISNA(VLOOKUP(C7,條件!$A$1:$L$1021,12,0)),"",(VLOOKUP(C7,條件!$A$1:$L$1021,12,0)))</f>
        <v/>
      </c>
      <c r="J7" s="851"/>
      <c r="K7" s="851"/>
      <c r="L7" s="852"/>
      <c r="M7" s="852"/>
      <c r="N7" s="853"/>
      <c r="O7" s="851"/>
      <c r="P7" s="852"/>
      <c r="Q7" s="852"/>
      <c r="R7" s="853"/>
      <c r="S7" s="851"/>
      <c r="T7" s="852"/>
      <c r="U7" s="852"/>
      <c r="V7" s="853"/>
      <c r="W7" s="851"/>
      <c r="X7" s="852"/>
      <c r="Y7" s="854"/>
      <c r="Z7" s="855" t="str">
        <f>IF(ISNA(VLOOKUP(C7,條件!$A$1:$C$1021,3,0)),"",(VLOOKUP(C7,條件!$A$1:$C$1021,3,0)))</f>
        <v/>
      </c>
      <c r="AA7" s="856" t="str">
        <f t="shared" si="0"/>
        <v/>
      </c>
      <c r="AB7" s="857" t="str">
        <f t="shared" si="1"/>
        <v/>
      </c>
      <c r="AC7" s="856" t="str">
        <f t="shared" si="2"/>
        <v/>
      </c>
      <c r="AD7" s="856" t="str">
        <f t="shared" si="3"/>
        <v/>
      </c>
      <c r="AE7" s="856" t="str">
        <f t="shared" si="4"/>
        <v/>
      </c>
      <c r="AF7" s="856" t="str">
        <f t="shared" si="5"/>
        <v>A</v>
      </c>
      <c r="AG7" s="856">
        <v>2</v>
      </c>
      <c r="AH7" s="858"/>
      <c r="AI7" s="859"/>
      <c r="AJ7" s="859"/>
      <c r="AK7" s="859"/>
      <c r="AL7" s="860"/>
      <c r="AM7" s="861"/>
      <c r="AN7" s="861"/>
      <c r="AO7" s="861"/>
      <c r="AP7" s="861"/>
      <c r="AQ7" s="861"/>
      <c r="AR7" s="862"/>
      <c r="AS7" s="849" t="str">
        <f t="shared" si="7"/>
        <v>單</v>
      </c>
      <c r="AT7" s="849" t="str">
        <f t="shared" si="8"/>
        <v>半</v>
      </c>
      <c r="AU7" s="849" t="str">
        <f t="shared" si="9"/>
        <v/>
      </c>
      <c r="AV7" s="849" t="str">
        <f t="shared" si="6"/>
        <v/>
      </c>
    </row>
    <row r="8" spans="1:48">
      <c r="A8" s="845">
        <f t="shared" si="10"/>
        <v>45870</v>
      </c>
      <c r="B8" s="846" t="s">
        <v>1070</v>
      </c>
      <c r="C8" s="846"/>
      <c r="D8" s="847"/>
      <c r="E8" s="848" t="str">
        <f>IF(ISNA(VLOOKUP(C8,條件!$A$1:$G$1021,5,0)),"",(VLOOKUP(C8,條件!$A$1:$G$1021,5,0)))</f>
        <v/>
      </c>
      <c r="F8" s="849" t="str">
        <f>IF(ISNA(VLOOKUP(C8,條件!$A$1:$G$1021,6,0)),"",(VLOOKUP(C8,條件!$A$1:$G$1021,6,0)))</f>
        <v/>
      </c>
      <c r="G8" s="849" t="str">
        <f>IF(ISNA(VLOOKUP(C8,條件!$A$1:$G$1021,7,0)),"",(VLOOKUP(C8,條件!$A$1:$G$1021,7,0)))</f>
        <v/>
      </c>
      <c r="H8" s="849" t="str">
        <f>IF(ISNA(VLOOKUP(C8,條件!$A$1:$K$1021,11,0)),"",(VLOOKUP(C8,條件!$A$1:$K$1021,11,0)))</f>
        <v/>
      </c>
      <c r="I8" s="850" t="str">
        <f>IF(ISNA(VLOOKUP(C8,條件!$A$1:$L$1021,12,0)),"",(VLOOKUP(C8,條件!$A$1:$L$1021,12,0)))</f>
        <v/>
      </c>
      <c r="J8" s="851"/>
      <c r="K8" s="851"/>
      <c r="L8" s="852"/>
      <c r="M8" s="852"/>
      <c r="N8" s="853"/>
      <c r="O8" s="851"/>
      <c r="P8" s="852"/>
      <c r="Q8" s="852"/>
      <c r="R8" s="853"/>
      <c r="S8" s="851"/>
      <c r="T8" s="852"/>
      <c r="U8" s="852"/>
      <c r="V8" s="853"/>
      <c r="W8" s="851"/>
      <c r="X8" s="852"/>
      <c r="Y8" s="854"/>
      <c r="Z8" s="855" t="str">
        <f>IF(ISNA(VLOOKUP(C8,條件!$A$1:$C$1021,3,0)),"",(VLOOKUP(C8,條件!$A$1:$C$1021,3,0)))</f>
        <v/>
      </c>
      <c r="AA8" s="856" t="str">
        <f t="shared" si="0"/>
        <v/>
      </c>
      <c r="AB8" s="857" t="str">
        <f t="shared" si="1"/>
        <v/>
      </c>
      <c r="AC8" s="856" t="str">
        <f t="shared" si="2"/>
        <v/>
      </c>
      <c r="AD8" s="856" t="str">
        <f t="shared" si="3"/>
        <v/>
      </c>
      <c r="AE8" s="856" t="str">
        <f t="shared" si="4"/>
        <v/>
      </c>
      <c r="AF8" s="856" t="str">
        <f t="shared" si="5"/>
        <v>A</v>
      </c>
      <c r="AG8" s="856">
        <v>1</v>
      </c>
      <c r="AH8" s="858"/>
      <c r="AI8" s="859"/>
      <c r="AJ8" s="859"/>
      <c r="AK8" s="859"/>
      <c r="AL8" s="860"/>
      <c r="AM8" s="861"/>
      <c r="AN8" s="861"/>
      <c r="AO8" s="861"/>
      <c r="AP8" s="861"/>
      <c r="AQ8" s="861"/>
      <c r="AR8" s="862"/>
      <c r="AS8" s="849" t="str">
        <f t="shared" si="7"/>
        <v>單</v>
      </c>
      <c r="AT8" s="849" t="str">
        <f t="shared" si="8"/>
        <v>全</v>
      </c>
      <c r="AU8" s="849" t="str">
        <f t="shared" si="9"/>
        <v/>
      </c>
      <c r="AV8" s="849" t="str">
        <f t="shared" si="6"/>
        <v/>
      </c>
    </row>
    <row r="9" spans="1:48">
      <c r="A9" s="845">
        <f t="shared" si="10"/>
        <v>45870</v>
      </c>
      <c r="B9" s="846" t="s">
        <v>1071</v>
      </c>
      <c r="C9" s="846"/>
      <c r="D9" s="847"/>
      <c r="E9" s="848" t="str">
        <f>IF(ISNA(VLOOKUP(C9,條件!$A$1:$G$1021,5,0)),"",(VLOOKUP(C9,條件!$A$1:$G$1021,5,0)))</f>
        <v/>
      </c>
      <c r="F9" s="849" t="str">
        <f>IF(ISNA(VLOOKUP(C9,條件!$A$1:$G$1021,6,0)),"",(VLOOKUP(C9,條件!$A$1:$G$1021,6,0)))</f>
        <v/>
      </c>
      <c r="G9" s="849" t="str">
        <f>IF(ISNA(VLOOKUP(C9,條件!$A$1:$G$1021,7,0)),"",(VLOOKUP(C9,條件!$A$1:$G$1021,7,0)))</f>
        <v/>
      </c>
      <c r="H9" s="849" t="str">
        <f>IF(ISNA(VLOOKUP(C9,條件!$A$1:$K$1021,11,0)),"",(VLOOKUP(C9,條件!$A$1:$K$1021,11,0)))</f>
        <v/>
      </c>
      <c r="I9" s="850" t="str">
        <f>IF(ISNA(VLOOKUP(C9,條件!$A$1:$L$1021,12,0)),"",(VLOOKUP(C9,條件!$A$1:$L$1021,12,0)))</f>
        <v/>
      </c>
      <c r="J9" s="851"/>
      <c r="K9" s="851"/>
      <c r="L9" s="852"/>
      <c r="M9" s="852"/>
      <c r="N9" s="853"/>
      <c r="O9" s="851"/>
      <c r="P9" s="852"/>
      <c r="Q9" s="852"/>
      <c r="R9" s="853"/>
      <c r="S9" s="851"/>
      <c r="T9" s="852"/>
      <c r="U9" s="852"/>
      <c r="V9" s="853"/>
      <c r="W9" s="851"/>
      <c r="X9" s="852"/>
      <c r="Y9" s="854"/>
      <c r="Z9" s="855" t="str">
        <f>IF(ISNA(VLOOKUP(C9,條件!$A$1:$C$1021,3,0)),"",(VLOOKUP(C9,條件!$A$1:$C$1021,3,0)))</f>
        <v/>
      </c>
      <c r="AA9" s="856" t="str">
        <f t="shared" si="0"/>
        <v/>
      </c>
      <c r="AB9" s="857" t="str">
        <f t="shared" si="1"/>
        <v/>
      </c>
      <c r="AC9" s="856" t="str">
        <f t="shared" si="2"/>
        <v/>
      </c>
      <c r="AD9" s="856" t="str">
        <f t="shared" si="3"/>
        <v/>
      </c>
      <c r="AE9" s="856" t="str">
        <f t="shared" si="4"/>
        <v/>
      </c>
      <c r="AF9" s="856" t="str">
        <f t="shared" si="5"/>
        <v>A</v>
      </c>
      <c r="AG9" s="856">
        <v>1</v>
      </c>
      <c r="AH9" s="858"/>
      <c r="AI9" s="859"/>
      <c r="AJ9" s="859"/>
      <c r="AK9" s="859"/>
      <c r="AL9" s="860"/>
      <c r="AM9" s="861"/>
      <c r="AN9" s="861"/>
      <c r="AO9" s="861"/>
      <c r="AP9" s="861"/>
      <c r="AQ9" s="861"/>
      <c r="AR9" s="862"/>
      <c r="AS9" s="849" t="str">
        <f t="shared" si="7"/>
        <v>單</v>
      </c>
      <c r="AT9" s="849" t="str">
        <f t="shared" si="8"/>
        <v>全</v>
      </c>
      <c r="AU9" s="849" t="str">
        <f t="shared" si="9"/>
        <v/>
      </c>
      <c r="AV9" s="849" t="str">
        <f t="shared" si="6"/>
        <v/>
      </c>
    </row>
    <row r="10" spans="1:48">
      <c r="A10" s="845">
        <f t="shared" si="10"/>
        <v>45870</v>
      </c>
      <c r="B10" s="846" t="s">
        <v>1072</v>
      </c>
      <c r="C10" s="846"/>
      <c r="D10" s="847"/>
      <c r="E10" s="848" t="str">
        <f>IF(ISNA(VLOOKUP(C10,條件!$A$1:$G$1021,5,0)),"",(VLOOKUP(C10,條件!$A$1:$G$1021,5,0)))</f>
        <v/>
      </c>
      <c r="F10" s="849" t="str">
        <f>IF(ISNA(VLOOKUP(C10,條件!$A$1:$G$1021,6,0)),"",(VLOOKUP(C10,條件!$A$1:$G$1021,6,0)))</f>
        <v/>
      </c>
      <c r="G10" s="849" t="str">
        <f>IF(ISNA(VLOOKUP(C10,條件!$A$1:$G$1021,7,0)),"",(VLOOKUP(C10,條件!$A$1:$G$1021,7,0)))</f>
        <v/>
      </c>
      <c r="H10" s="849" t="str">
        <f>IF(ISNA(VLOOKUP(C10,條件!$A$1:$K$1021,11,0)),"",(VLOOKUP(C10,條件!$A$1:$K$1021,11,0)))</f>
        <v/>
      </c>
      <c r="I10" s="850" t="str">
        <f>IF(ISNA(VLOOKUP(C10,條件!$A$1:$L$1021,12,0)),"",(VLOOKUP(C10,條件!$A$1:$L$1021,12,0)))</f>
        <v/>
      </c>
      <c r="J10" s="851"/>
      <c r="K10" s="851"/>
      <c r="L10" s="852"/>
      <c r="M10" s="852"/>
      <c r="N10" s="853"/>
      <c r="O10" s="851"/>
      <c r="P10" s="852"/>
      <c r="Q10" s="852"/>
      <c r="R10" s="853"/>
      <c r="S10" s="851"/>
      <c r="T10" s="852"/>
      <c r="U10" s="852"/>
      <c r="V10" s="853"/>
      <c r="W10" s="851"/>
      <c r="X10" s="852"/>
      <c r="Y10" s="854"/>
      <c r="Z10" s="855" t="str">
        <f>IF(ISNA(VLOOKUP(C10,條件!$A$1:$C$1021,3,0)),"",(VLOOKUP(C10,條件!$A$1:$C$1021,3,0)))</f>
        <v/>
      </c>
      <c r="AA10" s="856" t="str">
        <f t="shared" si="0"/>
        <v/>
      </c>
      <c r="AB10" s="857" t="str">
        <f t="shared" si="1"/>
        <v/>
      </c>
      <c r="AC10" s="856" t="str">
        <f t="shared" si="2"/>
        <v/>
      </c>
      <c r="AD10" s="856" t="str">
        <f t="shared" si="3"/>
        <v/>
      </c>
      <c r="AE10" s="856" t="str">
        <f t="shared" si="4"/>
        <v/>
      </c>
      <c r="AF10" s="856" t="str">
        <f t="shared" si="5"/>
        <v>A</v>
      </c>
      <c r="AG10" s="856">
        <v>1</v>
      </c>
      <c r="AH10" s="858"/>
      <c r="AI10" s="859"/>
      <c r="AJ10" s="859"/>
      <c r="AK10" s="859"/>
      <c r="AL10" s="860"/>
      <c r="AM10" s="861"/>
      <c r="AN10" s="861"/>
      <c r="AO10" s="861"/>
      <c r="AP10" s="861"/>
      <c r="AQ10" s="861"/>
      <c r="AR10" s="862"/>
      <c r="AS10" s="849" t="str">
        <f t="shared" si="7"/>
        <v>單</v>
      </c>
      <c r="AT10" s="849" t="str">
        <f t="shared" si="8"/>
        <v>全</v>
      </c>
      <c r="AU10" s="849" t="str">
        <f t="shared" si="9"/>
        <v/>
      </c>
      <c r="AV10" s="849" t="str">
        <f t="shared" si="6"/>
        <v/>
      </c>
    </row>
    <row r="11" spans="1:48">
      <c r="A11" s="845">
        <f t="shared" si="10"/>
        <v>45870</v>
      </c>
      <c r="B11" s="846" t="s">
        <v>1073</v>
      </c>
      <c r="C11" s="846"/>
      <c r="D11" s="847"/>
      <c r="E11" s="848" t="str">
        <f>IF(ISNA(VLOOKUP(C11,條件!$A$1:$G$1021,5,0)),"",(VLOOKUP(C11,條件!$A$1:$G$1021,5,0)))</f>
        <v/>
      </c>
      <c r="F11" s="849" t="str">
        <f>IF(ISNA(VLOOKUP(C11,條件!$A$1:$G$1021,6,0)),"",(VLOOKUP(C11,條件!$A$1:$G$1021,6,0)))</f>
        <v/>
      </c>
      <c r="G11" s="849" t="str">
        <f>IF(ISNA(VLOOKUP(C11,條件!$A$1:$G$1021,7,0)),"",(VLOOKUP(C11,條件!$A$1:$G$1021,7,0)))</f>
        <v/>
      </c>
      <c r="H11" s="849" t="str">
        <f>IF(ISNA(VLOOKUP(C11,條件!$A$1:$K$1021,11,0)),"",(VLOOKUP(C11,條件!$A$1:$K$1021,11,0)))</f>
        <v/>
      </c>
      <c r="I11" s="850" t="str">
        <f>IF(ISNA(VLOOKUP(C11,條件!$A$1:$L$1021,12,0)),"",(VLOOKUP(C11,條件!$A$1:$L$1021,12,0)))</f>
        <v/>
      </c>
      <c r="J11" s="851"/>
      <c r="K11" s="851"/>
      <c r="L11" s="852"/>
      <c r="M11" s="852"/>
      <c r="N11" s="853"/>
      <c r="O11" s="851"/>
      <c r="P11" s="852"/>
      <c r="Q11" s="852"/>
      <c r="R11" s="853"/>
      <c r="S11" s="851"/>
      <c r="T11" s="852"/>
      <c r="U11" s="852"/>
      <c r="V11" s="853"/>
      <c r="W11" s="851"/>
      <c r="X11" s="852"/>
      <c r="Y11" s="854"/>
      <c r="Z11" s="855" t="str">
        <f>IF(ISNA(VLOOKUP(C11,條件!$A$1:$C$1021,3,0)),"",(VLOOKUP(C11,條件!$A$1:$C$1021,3,0)))</f>
        <v/>
      </c>
      <c r="AA11" s="856" t="str">
        <f t="shared" si="0"/>
        <v/>
      </c>
      <c r="AB11" s="857" t="str">
        <f t="shared" si="1"/>
        <v/>
      </c>
      <c r="AC11" s="856" t="str">
        <f t="shared" si="2"/>
        <v/>
      </c>
      <c r="AD11" s="856" t="str">
        <f t="shared" si="3"/>
        <v/>
      </c>
      <c r="AE11" s="856" t="str">
        <f t="shared" si="4"/>
        <v/>
      </c>
      <c r="AF11" s="856" t="str">
        <f t="shared" si="5"/>
        <v>A</v>
      </c>
      <c r="AG11" s="856">
        <v>2</v>
      </c>
      <c r="AH11" s="858"/>
      <c r="AI11" s="859"/>
      <c r="AJ11" s="859"/>
      <c r="AK11" s="859"/>
      <c r="AL11" s="860"/>
      <c r="AM11" s="861"/>
      <c r="AN11" s="861"/>
      <c r="AO11" s="861"/>
      <c r="AP11" s="861"/>
      <c r="AQ11" s="861"/>
      <c r="AR11" s="862"/>
      <c r="AS11" s="849" t="str">
        <f t="shared" si="7"/>
        <v>單</v>
      </c>
      <c r="AT11" s="849" t="str">
        <f t="shared" si="8"/>
        <v>半</v>
      </c>
      <c r="AU11" s="849" t="str">
        <f t="shared" si="9"/>
        <v/>
      </c>
      <c r="AV11" s="849" t="str">
        <f t="shared" si="6"/>
        <v/>
      </c>
    </row>
    <row r="12" spans="1:48">
      <c r="A12" s="845">
        <f t="shared" si="10"/>
        <v>45870</v>
      </c>
      <c r="B12" s="846" t="s">
        <v>1074</v>
      </c>
      <c r="C12" s="846"/>
      <c r="D12" s="847"/>
      <c r="E12" s="848" t="str">
        <f>IF(ISNA(VLOOKUP(C12,條件!$A$1:$G$1021,5,0)),"",(VLOOKUP(C12,條件!$A$1:$G$1021,5,0)))</f>
        <v/>
      </c>
      <c r="F12" s="849" t="str">
        <f>IF(ISNA(VLOOKUP(C12,條件!$A$1:$G$1021,6,0)),"",(VLOOKUP(C12,條件!$A$1:$G$1021,6,0)))</f>
        <v/>
      </c>
      <c r="G12" s="849" t="str">
        <f>IF(ISNA(VLOOKUP(C12,條件!$A$1:$G$1021,7,0)),"",(VLOOKUP(C12,條件!$A$1:$G$1021,7,0)))</f>
        <v/>
      </c>
      <c r="H12" s="849" t="str">
        <f>IF(ISNA(VLOOKUP(C12,條件!$A$1:$K$1021,11,0)),"",(VLOOKUP(C12,條件!$A$1:$K$1021,11,0)))</f>
        <v/>
      </c>
      <c r="I12" s="850" t="str">
        <f>IF(ISNA(VLOOKUP(C12,條件!$A$1:$L$1021,12,0)),"",(VLOOKUP(C12,條件!$A$1:$L$1021,12,0)))</f>
        <v/>
      </c>
      <c r="J12" s="851"/>
      <c r="K12" s="851"/>
      <c r="L12" s="852"/>
      <c r="M12" s="852"/>
      <c r="N12" s="853"/>
      <c r="O12" s="851"/>
      <c r="P12" s="852"/>
      <c r="Q12" s="852"/>
      <c r="R12" s="853"/>
      <c r="S12" s="851"/>
      <c r="T12" s="852"/>
      <c r="U12" s="852"/>
      <c r="V12" s="853"/>
      <c r="W12" s="851"/>
      <c r="X12" s="852"/>
      <c r="Y12" s="854"/>
      <c r="Z12" s="855" t="str">
        <f>IF(ISNA(VLOOKUP(C12,條件!$A$1:$C$1021,3,0)),"",(VLOOKUP(C12,條件!$A$1:$C$1021,3,0)))</f>
        <v/>
      </c>
      <c r="AA12" s="856" t="str">
        <f t="shared" si="0"/>
        <v/>
      </c>
      <c r="AB12" s="857" t="str">
        <f t="shared" si="1"/>
        <v/>
      </c>
      <c r="AC12" s="856" t="str">
        <f t="shared" si="2"/>
        <v/>
      </c>
      <c r="AD12" s="856" t="str">
        <f t="shared" si="3"/>
        <v/>
      </c>
      <c r="AE12" s="856" t="str">
        <f t="shared" si="4"/>
        <v/>
      </c>
      <c r="AF12" s="856" t="str">
        <f t="shared" si="5"/>
        <v>A</v>
      </c>
      <c r="AG12" s="856">
        <v>2</v>
      </c>
      <c r="AH12" s="858"/>
      <c r="AI12" s="859"/>
      <c r="AJ12" s="859"/>
      <c r="AK12" s="859"/>
      <c r="AL12" s="860"/>
      <c r="AM12" s="861"/>
      <c r="AN12" s="861"/>
      <c r="AO12" s="861"/>
      <c r="AP12" s="861"/>
      <c r="AQ12" s="861"/>
      <c r="AR12" s="862"/>
      <c r="AS12" s="849" t="str">
        <f t="shared" si="7"/>
        <v>單</v>
      </c>
      <c r="AT12" s="849" t="str">
        <f t="shared" si="8"/>
        <v>半</v>
      </c>
      <c r="AU12" s="849" t="str">
        <f t="shared" si="9"/>
        <v/>
      </c>
      <c r="AV12" s="849" t="str">
        <f t="shared" si="6"/>
        <v/>
      </c>
    </row>
    <row r="13" spans="1:48">
      <c r="A13" s="845">
        <f t="shared" si="10"/>
        <v>45870</v>
      </c>
      <c r="B13" s="846" t="s">
        <v>1075</v>
      </c>
      <c r="C13" s="846"/>
      <c r="D13" s="847"/>
      <c r="E13" s="848" t="str">
        <f>IF(ISNA(VLOOKUP(C13,條件!$A$1:$G$1021,5,0)),"",(VLOOKUP(C13,條件!$A$1:$G$1021,5,0)))</f>
        <v/>
      </c>
      <c r="F13" s="849" t="str">
        <f>IF(ISNA(VLOOKUP(C13,條件!$A$1:$G$1021,6,0)),"",(VLOOKUP(C13,條件!$A$1:$G$1021,6,0)))</f>
        <v/>
      </c>
      <c r="G13" s="849" t="str">
        <f>IF(ISNA(VLOOKUP(C13,條件!$A$1:$G$1021,7,0)),"",(VLOOKUP(C13,條件!$A$1:$G$1021,7,0)))</f>
        <v/>
      </c>
      <c r="H13" s="849" t="str">
        <f>IF(ISNA(VLOOKUP(C13,條件!$A$1:$K$1021,11,0)),"",(VLOOKUP(C13,條件!$A$1:$K$1021,11,0)))</f>
        <v/>
      </c>
      <c r="I13" s="850" t="str">
        <f>IF(ISNA(VLOOKUP(C13,條件!$A$1:$L$1021,12,0)),"",(VLOOKUP(C13,條件!$A$1:$L$1021,12,0)))</f>
        <v/>
      </c>
      <c r="J13" s="851"/>
      <c r="K13" s="851"/>
      <c r="L13" s="852"/>
      <c r="M13" s="852"/>
      <c r="N13" s="853"/>
      <c r="O13" s="851"/>
      <c r="P13" s="852"/>
      <c r="Q13" s="852"/>
      <c r="R13" s="853"/>
      <c r="S13" s="851"/>
      <c r="T13" s="852"/>
      <c r="U13" s="852"/>
      <c r="V13" s="853"/>
      <c r="W13" s="851"/>
      <c r="X13" s="852"/>
      <c r="Y13" s="854"/>
      <c r="Z13" s="855" t="str">
        <f>IF(ISNA(VLOOKUP(C13,條件!$A$1:$C$1021,3,0)),"",(VLOOKUP(C13,條件!$A$1:$C$1021,3,0)))</f>
        <v/>
      </c>
      <c r="AA13" s="856" t="str">
        <f t="shared" si="0"/>
        <v/>
      </c>
      <c r="AB13" s="857" t="str">
        <f t="shared" si="1"/>
        <v/>
      </c>
      <c r="AC13" s="856" t="str">
        <f t="shared" si="2"/>
        <v/>
      </c>
      <c r="AD13" s="856" t="str">
        <f t="shared" si="3"/>
        <v/>
      </c>
      <c r="AE13" s="856" t="str">
        <f t="shared" si="4"/>
        <v/>
      </c>
      <c r="AF13" s="856" t="str">
        <f t="shared" si="5"/>
        <v>A</v>
      </c>
      <c r="AG13" s="856">
        <v>2</v>
      </c>
      <c r="AH13" s="858"/>
      <c r="AI13" s="859"/>
      <c r="AJ13" s="859"/>
      <c r="AK13" s="859"/>
      <c r="AL13" s="860"/>
      <c r="AM13" s="861"/>
      <c r="AN13" s="861"/>
      <c r="AO13" s="861"/>
      <c r="AP13" s="861"/>
      <c r="AQ13" s="861"/>
      <c r="AR13" s="862"/>
      <c r="AS13" s="849" t="str">
        <f t="shared" si="7"/>
        <v>單</v>
      </c>
      <c r="AT13" s="849" t="str">
        <f t="shared" si="8"/>
        <v>半</v>
      </c>
      <c r="AU13" s="849" t="str">
        <f t="shared" si="9"/>
        <v/>
      </c>
      <c r="AV13" s="849" t="str">
        <f t="shared" si="6"/>
        <v/>
      </c>
    </row>
    <row r="14" spans="1:48">
      <c r="A14" s="845">
        <f t="shared" si="10"/>
        <v>45870</v>
      </c>
      <c r="B14" s="846" t="s">
        <v>1076</v>
      </c>
      <c r="C14" s="846"/>
      <c r="D14" s="847"/>
      <c r="E14" s="848" t="str">
        <f>IF(ISNA(VLOOKUP(C14,條件!$A$1:$G$1021,5,0)),"",(VLOOKUP(C14,條件!$A$1:$G$1021,5,0)))</f>
        <v/>
      </c>
      <c r="F14" s="849" t="str">
        <f>IF(ISNA(VLOOKUP(C14,條件!$A$1:$G$1021,6,0)),"",(VLOOKUP(C14,條件!$A$1:$G$1021,6,0)))</f>
        <v/>
      </c>
      <c r="G14" s="849" t="str">
        <f>IF(ISNA(VLOOKUP(C14,條件!$A$1:$G$1021,7,0)),"",(VLOOKUP(C14,條件!$A$1:$G$1021,7,0)))</f>
        <v/>
      </c>
      <c r="H14" s="849" t="str">
        <f>IF(ISNA(VLOOKUP(C14,條件!$A$1:$K$1021,11,0)),"",(VLOOKUP(C14,條件!$A$1:$K$1021,11,0)))</f>
        <v/>
      </c>
      <c r="I14" s="850" t="str">
        <f>IF(ISNA(VLOOKUP(C14,條件!$A$1:$L$1021,12,0)),"",(VLOOKUP(C14,條件!$A$1:$L$1021,12,0)))</f>
        <v/>
      </c>
      <c r="J14" s="851"/>
      <c r="K14" s="851"/>
      <c r="L14" s="852"/>
      <c r="M14" s="852"/>
      <c r="N14" s="853"/>
      <c r="O14" s="851"/>
      <c r="P14" s="852"/>
      <c r="Q14" s="852"/>
      <c r="R14" s="853"/>
      <c r="S14" s="851"/>
      <c r="T14" s="852"/>
      <c r="U14" s="852"/>
      <c r="V14" s="853"/>
      <c r="W14" s="851"/>
      <c r="X14" s="852"/>
      <c r="Y14" s="854"/>
      <c r="Z14" s="855" t="str">
        <f>IF(ISNA(VLOOKUP(C14,條件!$A$1:$C$1021,3,0)),"",(VLOOKUP(C14,條件!$A$1:$C$1021,3,0)))</f>
        <v/>
      </c>
      <c r="AA14" s="856" t="str">
        <f t="shared" si="0"/>
        <v/>
      </c>
      <c r="AB14" s="857" t="str">
        <f t="shared" si="1"/>
        <v/>
      </c>
      <c r="AC14" s="856" t="str">
        <f t="shared" si="2"/>
        <v/>
      </c>
      <c r="AD14" s="856" t="str">
        <f t="shared" si="3"/>
        <v/>
      </c>
      <c r="AE14" s="856" t="str">
        <f t="shared" si="4"/>
        <v/>
      </c>
      <c r="AF14" s="856" t="str">
        <f t="shared" si="5"/>
        <v>A</v>
      </c>
      <c r="AG14" s="856">
        <v>2</v>
      </c>
      <c r="AH14" s="858"/>
      <c r="AI14" s="859"/>
      <c r="AJ14" s="859"/>
      <c r="AK14" s="859"/>
      <c r="AL14" s="860"/>
      <c r="AM14" s="861"/>
      <c r="AN14" s="861"/>
      <c r="AO14" s="861"/>
      <c r="AP14" s="861"/>
      <c r="AQ14" s="861"/>
      <c r="AR14" s="862"/>
      <c r="AS14" s="849" t="str">
        <f t="shared" si="7"/>
        <v>單</v>
      </c>
      <c r="AT14" s="849" t="str">
        <f t="shared" si="8"/>
        <v>半</v>
      </c>
      <c r="AU14" s="849" t="str">
        <f t="shared" si="9"/>
        <v/>
      </c>
      <c r="AV14" s="849" t="str">
        <f t="shared" si="6"/>
        <v/>
      </c>
    </row>
    <row r="15" spans="1:48">
      <c r="A15" s="845">
        <f t="shared" si="10"/>
        <v>45870</v>
      </c>
      <c r="B15" s="846" t="s">
        <v>1077</v>
      </c>
      <c r="C15" s="846"/>
      <c r="D15" s="847"/>
      <c r="E15" s="848" t="str">
        <f>IF(ISNA(VLOOKUP(C15,條件!$A$1:$G$1021,5,0)),"",(VLOOKUP(C15,條件!$A$1:$G$1021,5,0)))</f>
        <v/>
      </c>
      <c r="F15" s="849" t="str">
        <f>IF(ISNA(VLOOKUP(C15,條件!$A$1:$G$1021,6,0)),"",(VLOOKUP(C15,條件!$A$1:$G$1021,6,0)))</f>
        <v/>
      </c>
      <c r="G15" s="849" t="str">
        <f>IF(ISNA(VLOOKUP(C15,條件!$A$1:$G$1021,7,0)),"",(VLOOKUP(C15,條件!$A$1:$G$1021,7,0)))</f>
        <v/>
      </c>
      <c r="H15" s="849" t="str">
        <f>IF(ISNA(VLOOKUP(C15,條件!$A$1:$K$1021,11,0)),"",(VLOOKUP(C15,條件!$A$1:$K$1021,11,0)))</f>
        <v/>
      </c>
      <c r="I15" s="850" t="str">
        <f>IF(ISNA(VLOOKUP(C15,條件!$A$1:$L$1021,12,0)),"",(VLOOKUP(C15,條件!$A$1:$L$1021,12,0)))</f>
        <v/>
      </c>
      <c r="J15" s="851"/>
      <c r="K15" s="851"/>
      <c r="L15" s="852"/>
      <c r="M15" s="852"/>
      <c r="N15" s="853"/>
      <c r="O15" s="851"/>
      <c r="P15" s="852"/>
      <c r="Q15" s="852"/>
      <c r="R15" s="853"/>
      <c r="S15" s="851"/>
      <c r="T15" s="852"/>
      <c r="U15" s="852"/>
      <c r="V15" s="853"/>
      <c r="W15" s="851"/>
      <c r="X15" s="852"/>
      <c r="Y15" s="854"/>
      <c r="Z15" s="855" t="str">
        <f>IF(ISNA(VLOOKUP(C15,條件!$A$1:$C$1021,3,0)),"",(VLOOKUP(C15,條件!$A$1:$C$1021,3,0)))</f>
        <v/>
      </c>
      <c r="AA15" s="856" t="str">
        <f t="shared" si="0"/>
        <v/>
      </c>
      <c r="AB15" s="857" t="str">
        <f t="shared" si="1"/>
        <v/>
      </c>
      <c r="AC15" s="856" t="str">
        <f t="shared" si="2"/>
        <v/>
      </c>
      <c r="AD15" s="856" t="str">
        <f t="shared" si="3"/>
        <v/>
      </c>
      <c r="AE15" s="856" t="str">
        <f t="shared" si="4"/>
        <v/>
      </c>
      <c r="AF15" s="856" t="str">
        <f t="shared" si="5"/>
        <v>A</v>
      </c>
      <c r="AG15" s="856">
        <v>2</v>
      </c>
      <c r="AH15" s="858"/>
      <c r="AI15" s="859"/>
      <c r="AJ15" s="859"/>
      <c r="AK15" s="859"/>
      <c r="AL15" s="860"/>
      <c r="AM15" s="861"/>
      <c r="AN15" s="861"/>
      <c r="AO15" s="861"/>
      <c r="AP15" s="861"/>
      <c r="AQ15" s="861"/>
      <c r="AR15" s="862"/>
      <c r="AS15" s="849" t="str">
        <f t="shared" si="7"/>
        <v>單</v>
      </c>
      <c r="AT15" s="849" t="str">
        <f t="shared" si="8"/>
        <v>半</v>
      </c>
      <c r="AU15" s="849" t="str">
        <f t="shared" si="9"/>
        <v/>
      </c>
      <c r="AV15" s="849" t="str">
        <f t="shared" si="6"/>
        <v/>
      </c>
    </row>
    <row r="16" spans="1:48">
      <c r="A16" s="845">
        <f t="shared" si="10"/>
        <v>45870</v>
      </c>
      <c r="B16" s="846" t="s">
        <v>1078</v>
      </c>
      <c r="C16" s="846"/>
      <c r="D16" s="847"/>
      <c r="E16" s="848" t="str">
        <f>IF(ISNA(VLOOKUP(C16,條件!$A$1:$G$1021,5,0)),"",(VLOOKUP(C16,條件!$A$1:$G$1021,5,0)))</f>
        <v/>
      </c>
      <c r="F16" s="849" t="str">
        <f>IF(ISNA(VLOOKUP(C16,條件!$A$1:$G$1021,6,0)),"",(VLOOKUP(C16,條件!$A$1:$G$1021,6,0)))</f>
        <v/>
      </c>
      <c r="G16" s="849" t="str">
        <f>IF(ISNA(VLOOKUP(C16,條件!$A$1:$G$1021,7,0)),"",(VLOOKUP(C16,條件!$A$1:$G$1021,7,0)))</f>
        <v/>
      </c>
      <c r="H16" s="849" t="str">
        <f>IF(ISNA(VLOOKUP(C16,條件!$A$1:$K$1021,11,0)),"",(VLOOKUP(C16,條件!$A$1:$K$1021,11,0)))</f>
        <v/>
      </c>
      <c r="I16" s="850" t="str">
        <f>IF(ISNA(VLOOKUP(C16,條件!$A$1:$L$1021,12,0)),"",(VLOOKUP(C16,條件!$A$1:$L$1021,12,0)))</f>
        <v/>
      </c>
      <c r="J16" s="851"/>
      <c r="K16" s="851"/>
      <c r="L16" s="852"/>
      <c r="M16" s="852"/>
      <c r="N16" s="853"/>
      <c r="O16" s="851"/>
      <c r="P16" s="852"/>
      <c r="Q16" s="852"/>
      <c r="R16" s="853"/>
      <c r="S16" s="851"/>
      <c r="T16" s="852"/>
      <c r="U16" s="852"/>
      <c r="V16" s="853"/>
      <c r="W16" s="851"/>
      <c r="X16" s="852"/>
      <c r="Y16" s="854"/>
      <c r="Z16" s="855" t="str">
        <f>IF(ISNA(VLOOKUP(C16,條件!$A$1:$C$1021,3,0)),"",(VLOOKUP(C16,條件!$A$1:$C$1021,3,0)))</f>
        <v/>
      </c>
      <c r="AA16" s="856" t="str">
        <f t="shared" si="0"/>
        <v/>
      </c>
      <c r="AB16" s="857" t="str">
        <f t="shared" si="1"/>
        <v/>
      </c>
      <c r="AC16" s="856" t="str">
        <f t="shared" si="2"/>
        <v/>
      </c>
      <c r="AD16" s="856" t="str">
        <f t="shared" si="3"/>
        <v/>
      </c>
      <c r="AE16" s="856" t="str">
        <f t="shared" si="4"/>
        <v/>
      </c>
      <c r="AF16" s="856" t="str">
        <f t="shared" si="5"/>
        <v>A</v>
      </c>
      <c r="AG16" s="856">
        <v>1</v>
      </c>
      <c r="AH16" s="858"/>
      <c r="AI16" s="859"/>
      <c r="AJ16" s="859"/>
      <c r="AK16" s="859"/>
      <c r="AL16" s="860"/>
      <c r="AM16" s="861"/>
      <c r="AN16" s="861"/>
      <c r="AO16" s="861"/>
      <c r="AP16" s="861"/>
      <c r="AQ16" s="861"/>
      <c r="AR16" s="862"/>
      <c r="AS16" s="849" t="str">
        <f t="shared" si="7"/>
        <v>單</v>
      </c>
      <c r="AT16" s="849" t="str">
        <f t="shared" si="8"/>
        <v>全</v>
      </c>
      <c r="AU16" s="849" t="str">
        <f t="shared" si="9"/>
        <v/>
      </c>
      <c r="AV16" s="849" t="str">
        <f t="shared" si="6"/>
        <v/>
      </c>
    </row>
    <row r="17" spans="1:48">
      <c r="A17" s="845">
        <f t="shared" si="10"/>
        <v>45870</v>
      </c>
      <c r="B17" s="846" t="s">
        <v>1079</v>
      </c>
      <c r="C17" s="846"/>
      <c r="D17" s="847"/>
      <c r="E17" s="848" t="str">
        <f>IF(ISNA(VLOOKUP(C17,條件!$A$1:$G$1021,5,0)),"",(VLOOKUP(C17,條件!$A$1:$G$1021,5,0)))</f>
        <v/>
      </c>
      <c r="F17" s="849" t="str">
        <f>IF(ISNA(VLOOKUP(C17,條件!$A$1:$G$1021,6,0)),"",(VLOOKUP(C17,條件!$A$1:$G$1021,6,0)))</f>
        <v/>
      </c>
      <c r="G17" s="849" t="str">
        <f>IF(ISNA(VLOOKUP(C17,條件!$A$1:$G$1021,7,0)),"",(VLOOKUP(C17,條件!$A$1:$G$1021,7,0)))</f>
        <v/>
      </c>
      <c r="H17" s="849" t="str">
        <f>IF(ISNA(VLOOKUP(C17,條件!$A$1:$K$1021,11,0)),"",(VLOOKUP(C17,條件!$A$1:$K$1021,11,0)))</f>
        <v/>
      </c>
      <c r="I17" s="850" t="str">
        <f>IF(ISNA(VLOOKUP(C17,條件!$A$1:$L$1021,12,0)),"",(VLOOKUP(C17,條件!$A$1:$L$1021,12,0)))</f>
        <v/>
      </c>
      <c r="J17" s="851"/>
      <c r="K17" s="851"/>
      <c r="L17" s="852"/>
      <c r="M17" s="852"/>
      <c r="N17" s="853"/>
      <c r="O17" s="851"/>
      <c r="P17" s="852"/>
      <c r="Q17" s="852"/>
      <c r="R17" s="853"/>
      <c r="S17" s="851"/>
      <c r="T17" s="852"/>
      <c r="U17" s="852"/>
      <c r="V17" s="853"/>
      <c r="W17" s="851"/>
      <c r="X17" s="852"/>
      <c r="Y17" s="854"/>
      <c r="Z17" s="855" t="str">
        <f>IF(ISNA(VLOOKUP(C17,條件!$A$1:$C$1021,3,0)),"",(VLOOKUP(C17,條件!$A$1:$C$1021,3,0)))</f>
        <v/>
      </c>
      <c r="AA17" s="856" t="str">
        <f t="shared" si="0"/>
        <v/>
      </c>
      <c r="AB17" s="857" t="str">
        <f t="shared" si="1"/>
        <v/>
      </c>
      <c r="AC17" s="856" t="str">
        <f t="shared" si="2"/>
        <v/>
      </c>
      <c r="AD17" s="856" t="str">
        <f t="shared" si="3"/>
        <v/>
      </c>
      <c r="AE17" s="856" t="str">
        <f t="shared" si="4"/>
        <v/>
      </c>
      <c r="AF17" s="856" t="str">
        <f t="shared" si="5"/>
        <v>A</v>
      </c>
      <c r="AG17" s="856">
        <v>2</v>
      </c>
      <c r="AH17" s="858"/>
      <c r="AI17" s="859"/>
      <c r="AJ17" s="859"/>
      <c r="AK17" s="859"/>
      <c r="AL17" s="860"/>
      <c r="AM17" s="861"/>
      <c r="AN17" s="861"/>
      <c r="AO17" s="861"/>
      <c r="AP17" s="861"/>
      <c r="AQ17" s="861"/>
      <c r="AR17" s="862"/>
      <c r="AS17" s="849" t="str">
        <f t="shared" si="7"/>
        <v>單</v>
      </c>
      <c r="AT17" s="849" t="str">
        <f t="shared" si="8"/>
        <v>半</v>
      </c>
      <c r="AU17" s="849" t="str">
        <f t="shared" si="9"/>
        <v/>
      </c>
      <c r="AV17" s="849" t="str">
        <f t="shared" si="6"/>
        <v/>
      </c>
    </row>
    <row r="18" spans="1:48">
      <c r="A18" s="845">
        <f t="shared" si="10"/>
        <v>45870</v>
      </c>
      <c r="B18" s="846" t="s">
        <v>1080</v>
      </c>
      <c r="C18" s="846"/>
      <c r="D18" s="847"/>
      <c r="E18" s="848" t="str">
        <f>IF(ISNA(VLOOKUP(C18,條件!$A$1:$G$1021,5,0)),"",(VLOOKUP(C18,條件!$A$1:$G$1021,5,0)))</f>
        <v/>
      </c>
      <c r="F18" s="849" t="str">
        <f>IF(ISNA(VLOOKUP(C18,條件!$A$1:$G$1021,6,0)),"",(VLOOKUP(C18,條件!$A$1:$G$1021,6,0)))</f>
        <v/>
      </c>
      <c r="G18" s="849" t="str">
        <f>IF(ISNA(VLOOKUP(C18,條件!$A$1:$G$1021,7,0)),"",(VLOOKUP(C18,條件!$A$1:$G$1021,7,0)))</f>
        <v/>
      </c>
      <c r="H18" s="849" t="str">
        <f>IF(ISNA(VLOOKUP(C18,條件!$A$1:$K$1021,11,0)),"",(VLOOKUP(C18,條件!$A$1:$K$1021,11,0)))</f>
        <v/>
      </c>
      <c r="I18" s="850" t="str">
        <f>IF(ISNA(VLOOKUP(C18,條件!$A$1:$L$1021,12,0)),"",(VLOOKUP(C18,條件!$A$1:$L$1021,12,0)))</f>
        <v/>
      </c>
      <c r="J18" s="851"/>
      <c r="K18" s="851"/>
      <c r="L18" s="852"/>
      <c r="M18" s="852"/>
      <c r="N18" s="853"/>
      <c r="O18" s="851"/>
      <c r="P18" s="852"/>
      <c r="Q18" s="852"/>
      <c r="R18" s="853"/>
      <c r="S18" s="851"/>
      <c r="T18" s="852"/>
      <c r="U18" s="852"/>
      <c r="V18" s="853"/>
      <c r="W18" s="851"/>
      <c r="X18" s="852"/>
      <c r="Y18" s="854"/>
      <c r="Z18" s="855" t="str">
        <f>IF(ISNA(VLOOKUP(C18,條件!$A$1:$C$1021,3,0)),"",(VLOOKUP(C18,條件!$A$1:$C$1021,3,0)))</f>
        <v/>
      </c>
      <c r="AA18" s="856" t="str">
        <f t="shared" si="0"/>
        <v/>
      </c>
      <c r="AB18" s="857" t="str">
        <f t="shared" si="1"/>
        <v/>
      </c>
      <c r="AC18" s="856" t="str">
        <f t="shared" si="2"/>
        <v/>
      </c>
      <c r="AD18" s="856" t="str">
        <f t="shared" si="3"/>
        <v/>
      </c>
      <c r="AE18" s="856" t="str">
        <f t="shared" si="4"/>
        <v/>
      </c>
      <c r="AF18" s="856" t="str">
        <f t="shared" si="5"/>
        <v>A</v>
      </c>
      <c r="AG18" s="856">
        <v>2</v>
      </c>
      <c r="AH18" s="858"/>
      <c r="AI18" s="859"/>
      <c r="AJ18" s="859"/>
      <c r="AK18" s="859"/>
      <c r="AL18" s="860"/>
      <c r="AM18" s="861"/>
      <c r="AN18" s="861"/>
      <c r="AO18" s="861"/>
      <c r="AP18" s="861"/>
      <c r="AQ18" s="861"/>
      <c r="AR18" s="862"/>
      <c r="AS18" s="849" t="str">
        <f t="shared" si="7"/>
        <v>單</v>
      </c>
      <c r="AT18" s="849" t="str">
        <f t="shared" si="8"/>
        <v>半</v>
      </c>
      <c r="AU18" s="849" t="str">
        <f t="shared" si="9"/>
        <v/>
      </c>
      <c r="AV18" s="849" t="str">
        <f t="shared" si="6"/>
        <v/>
      </c>
    </row>
    <row r="19" spans="1:48">
      <c r="A19" s="845">
        <f t="shared" si="10"/>
        <v>45870</v>
      </c>
      <c r="B19" s="846" t="s">
        <v>1081</v>
      </c>
      <c r="C19" s="846"/>
      <c r="D19" s="847"/>
      <c r="E19" s="848" t="str">
        <f>IF(ISNA(VLOOKUP(C19,條件!$A$1:$G$1021,5,0)),"",(VLOOKUP(C19,條件!$A$1:$G$1021,5,0)))</f>
        <v/>
      </c>
      <c r="F19" s="849" t="str">
        <f>IF(ISNA(VLOOKUP(C19,條件!$A$1:$G$1021,6,0)),"",(VLOOKUP(C19,條件!$A$1:$G$1021,6,0)))</f>
        <v/>
      </c>
      <c r="G19" s="849" t="str">
        <f>IF(ISNA(VLOOKUP(C19,條件!$A$1:$G$1021,7,0)),"",(VLOOKUP(C19,條件!$A$1:$G$1021,7,0)))</f>
        <v/>
      </c>
      <c r="H19" s="849" t="str">
        <f>IF(ISNA(VLOOKUP(C19,條件!$A$1:$K$1021,11,0)),"",(VLOOKUP(C19,條件!$A$1:$K$1021,11,0)))</f>
        <v/>
      </c>
      <c r="I19" s="850" t="str">
        <f>IF(ISNA(VLOOKUP(C19,條件!$A$1:$L$1021,12,0)),"",(VLOOKUP(C19,條件!$A$1:$L$1021,12,0)))</f>
        <v/>
      </c>
      <c r="J19" s="851"/>
      <c r="K19" s="851"/>
      <c r="L19" s="852"/>
      <c r="M19" s="852"/>
      <c r="N19" s="853"/>
      <c r="O19" s="851"/>
      <c r="P19" s="852"/>
      <c r="Q19" s="852"/>
      <c r="R19" s="853"/>
      <c r="S19" s="851"/>
      <c r="T19" s="852"/>
      <c r="U19" s="852"/>
      <c r="V19" s="853"/>
      <c r="W19" s="851"/>
      <c r="X19" s="852"/>
      <c r="Y19" s="854"/>
      <c r="Z19" s="855" t="str">
        <f>IF(ISNA(VLOOKUP(C19,條件!$A$1:$C$1021,3,0)),"",(VLOOKUP(C19,條件!$A$1:$C$1021,3,0)))</f>
        <v/>
      </c>
      <c r="AA19" s="856" t="str">
        <f t="shared" si="0"/>
        <v/>
      </c>
      <c r="AB19" s="857" t="str">
        <f t="shared" si="1"/>
        <v/>
      </c>
      <c r="AC19" s="856" t="str">
        <f t="shared" si="2"/>
        <v/>
      </c>
      <c r="AD19" s="856" t="str">
        <f t="shared" si="3"/>
        <v/>
      </c>
      <c r="AE19" s="856" t="str">
        <f t="shared" si="4"/>
        <v/>
      </c>
      <c r="AF19" s="856" t="str">
        <f t="shared" si="5"/>
        <v>A</v>
      </c>
      <c r="AG19" s="856">
        <v>1</v>
      </c>
      <c r="AH19" s="858"/>
      <c r="AI19" s="859"/>
      <c r="AJ19" s="859"/>
      <c r="AK19" s="859"/>
      <c r="AL19" s="860"/>
      <c r="AM19" s="861"/>
      <c r="AN19" s="861"/>
      <c r="AO19" s="861"/>
      <c r="AP19" s="861"/>
      <c r="AQ19" s="861"/>
      <c r="AR19" s="862"/>
      <c r="AS19" s="849" t="str">
        <f t="shared" si="7"/>
        <v>單</v>
      </c>
      <c r="AT19" s="849" t="str">
        <f t="shared" si="8"/>
        <v>全</v>
      </c>
      <c r="AU19" s="849" t="str">
        <f t="shared" si="9"/>
        <v/>
      </c>
      <c r="AV19" s="849" t="str">
        <f t="shared" si="6"/>
        <v/>
      </c>
    </row>
    <row r="20" spans="1:48">
      <c r="A20" s="845">
        <f t="shared" si="10"/>
        <v>45870</v>
      </c>
      <c r="B20" s="846" t="s">
        <v>1081</v>
      </c>
      <c r="C20" s="846"/>
      <c r="D20" s="847"/>
      <c r="E20" s="848" t="str">
        <f>IF(ISNA(VLOOKUP(C20,條件!$A$1:$G$1021,5,0)),"",(VLOOKUP(C20,條件!$A$1:$G$1021,5,0)))</f>
        <v/>
      </c>
      <c r="F20" s="849" t="str">
        <f>IF(ISNA(VLOOKUP(C20,條件!$A$1:$G$1021,6,0)),"",(VLOOKUP(C20,條件!$A$1:$G$1021,6,0)))</f>
        <v/>
      </c>
      <c r="G20" s="849" t="str">
        <f>IF(ISNA(VLOOKUP(C20,條件!$A$1:$G$1021,7,0)),"",(VLOOKUP(C20,條件!$A$1:$G$1021,7,0)))</f>
        <v/>
      </c>
      <c r="H20" s="849" t="str">
        <f>IF(ISNA(VLOOKUP(C20,條件!$A$1:$K$1021,11,0)),"",(VLOOKUP(C20,條件!$A$1:$K$1021,11,0)))</f>
        <v/>
      </c>
      <c r="I20" s="850" t="str">
        <f>IF(ISNA(VLOOKUP(C20,條件!$A$1:$L$1021,12,0)),"",(VLOOKUP(C20,條件!$A$1:$L$1021,12,0)))</f>
        <v/>
      </c>
      <c r="J20" s="851"/>
      <c r="K20" s="851"/>
      <c r="L20" s="852"/>
      <c r="M20" s="852"/>
      <c r="N20" s="853"/>
      <c r="O20" s="851"/>
      <c r="P20" s="852"/>
      <c r="Q20" s="852"/>
      <c r="R20" s="853"/>
      <c r="S20" s="851"/>
      <c r="T20" s="852"/>
      <c r="U20" s="852"/>
      <c r="V20" s="853"/>
      <c r="W20" s="851"/>
      <c r="X20" s="852"/>
      <c r="Y20" s="854"/>
      <c r="Z20" s="855" t="str">
        <f>IF(ISNA(VLOOKUP(C20,條件!$A$1:$C$1021,3,0)),"",(VLOOKUP(C20,條件!$A$1:$C$1021,3,0)))</f>
        <v/>
      </c>
      <c r="AA20" s="856" t="str">
        <f t="shared" si="0"/>
        <v/>
      </c>
      <c r="AB20" s="857" t="str">
        <f t="shared" si="1"/>
        <v/>
      </c>
      <c r="AC20" s="856" t="str">
        <f t="shared" si="2"/>
        <v/>
      </c>
      <c r="AD20" s="856" t="str">
        <f t="shared" si="3"/>
        <v/>
      </c>
      <c r="AE20" s="856" t="str">
        <f t="shared" si="4"/>
        <v/>
      </c>
      <c r="AF20" s="856" t="str">
        <f t="shared" si="5"/>
        <v>A</v>
      </c>
      <c r="AG20" s="856">
        <v>1</v>
      </c>
      <c r="AH20" s="858"/>
      <c r="AI20" s="859"/>
      <c r="AJ20" s="859"/>
      <c r="AK20" s="859"/>
      <c r="AL20" s="860"/>
      <c r="AM20" s="861"/>
      <c r="AN20" s="861"/>
      <c r="AO20" s="861"/>
      <c r="AP20" s="861"/>
      <c r="AQ20" s="861"/>
      <c r="AR20" s="862"/>
      <c r="AS20" s="849" t="str">
        <f t="shared" si="7"/>
        <v>單</v>
      </c>
      <c r="AT20" s="849" t="str">
        <f t="shared" si="8"/>
        <v>全</v>
      </c>
      <c r="AU20" s="849" t="str">
        <f t="shared" si="9"/>
        <v/>
      </c>
      <c r="AV20" s="849" t="str">
        <f t="shared" si="6"/>
        <v/>
      </c>
    </row>
    <row r="21" spans="1:48">
      <c r="A21" s="845">
        <f t="shared" si="10"/>
        <v>45870</v>
      </c>
      <c r="B21" s="846" t="s">
        <v>1063</v>
      </c>
      <c r="C21" s="846"/>
      <c r="D21" s="847"/>
      <c r="E21" s="848" t="str">
        <f>IF(ISNA(VLOOKUP(C21,條件!$A$1:$G$1021,5,0)),"",(VLOOKUP(C21,條件!$A$1:$G$1021,5,0)))</f>
        <v/>
      </c>
      <c r="F21" s="849" t="str">
        <f>IF(ISNA(VLOOKUP(C21,條件!$A$1:$G$1021,6,0)),"",(VLOOKUP(C21,條件!$A$1:$G$1021,6,0)))</f>
        <v/>
      </c>
      <c r="G21" s="849" t="str">
        <f>IF(ISNA(VLOOKUP(C21,條件!$A$1:$G$1021,7,0)),"",(VLOOKUP(C21,條件!$A$1:$G$1021,7,0)))</f>
        <v/>
      </c>
      <c r="H21" s="849" t="str">
        <f>IF(ISNA(VLOOKUP(C21,條件!$A$1:$K$1021,11,0)),"",(VLOOKUP(C21,條件!$A$1:$K$1021,11,0)))</f>
        <v/>
      </c>
      <c r="I21" s="850" t="str">
        <f>IF(ISNA(VLOOKUP(C21,條件!$A$1:$L$1021,12,0)),"",(VLOOKUP(C21,條件!$A$1:$L$1021,12,0)))</f>
        <v/>
      </c>
      <c r="J21" s="851"/>
      <c r="K21" s="851"/>
      <c r="L21" s="852"/>
      <c r="M21" s="852"/>
      <c r="N21" s="853"/>
      <c r="O21" s="851"/>
      <c r="P21" s="852"/>
      <c r="Q21" s="852"/>
      <c r="R21" s="853"/>
      <c r="S21" s="851"/>
      <c r="T21" s="852"/>
      <c r="U21" s="852"/>
      <c r="V21" s="853"/>
      <c r="W21" s="851"/>
      <c r="X21" s="852"/>
      <c r="Y21" s="854"/>
      <c r="Z21" s="855" t="str">
        <f>IF(ISNA(VLOOKUP(C21,條件!$A$1:$C$1021,3,0)),"",(VLOOKUP(C21,條件!$A$1:$C$1021,3,0)))</f>
        <v/>
      </c>
      <c r="AA21" s="856" t="str">
        <f t="shared" si="0"/>
        <v/>
      </c>
      <c r="AB21" s="857" t="str">
        <f t="shared" si="1"/>
        <v/>
      </c>
      <c r="AC21" s="856" t="str">
        <f t="shared" si="2"/>
        <v/>
      </c>
      <c r="AD21" s="856" t="str">
        <f t="shared" si="3"/>
        <v/>
      </c>
      <c r="AE21" s="856" t="str">
        <f t="shared" si="4"/>
        <v/>
      </c>
      <c r="AF21" s="856" t="str">
        <f t="shared" si="5"/>
        <v>A</v>
      </c>
      <c r="AG21" s="856">
        <v>1</v>
      </c>
      <c r="AH21" s="858"/>
      <c r="AI21" s="859"/>
      <c r="AJ21" s="859"/>
      <c r="AK21" s="859"/>
      <c r="AL21" s="860"/>
      <c r="AM21" s="861"/>
      <c r="AN21" s="861"/>
      <c r="AO21" s="861"/>
      <c r="AP21" s="861"/>
      <c r="AQ21" s="861"/>
      <c r="AR21" s="862"/>
      <c r="AS21" s="849" t="str">
        <f t="shared" si="7"/>
        <v>單</v>
      </c>
      <c r="AT21" s="849" t="str">
        <f t="shared" si="8"/>
        <v>全</v>
      </c>
      <c r="AU21" s="849" t="str">
        <f t="shared" si="9"/>
        <v/>
      </c>
      <c r="AV21" s="849" t="str">
        <f t="shared" si="6"/>
        <v/>
      </c>
    </row>
    <row r="22" spans="1:48">
      <c r="A22" s="845">
        <f t="shared" si="10"/>
        <v>45870</v>
      </c>
      <c r="B22" s="846" t="s">
        <v>1082</v>
      </c>
      <c r="C22" s="846"/>
      <c r="D22" s="847"/>
      <c r="E22" s="848" t="str">
        <f>IF(ISNA(VLOOKUP(C22,條件!$A$1:$G$1021,5,0)),"",(VLOOKUP(C22,條件!$A$1:$G$1021,5,0)))</f>
        <v/>
      </c>
      <c r="F22" s="849" t="str">
        <f>IF(ISNA(VLOOKUP(C22,條件!$A$1:$G$1021,6,0)),"",(VLOOKUP(C22,條件!$A$1:$G$1021,6,0)))</f>
        <v/>
      </c>
      <c r="G22" s="849" t="str">
        <f>IF(ISNA(VLOOKUP(C22,條件!$A$1:$G$1021,7,0)),"",(VLOOKUP(C22,條件!$A$1:$G$1021,7,0)))</f>
        <v/>
      </c>
      <c r="H22" s="849" t="str">
        <f>IF(ISNA(VLOOKUP(C22,條件!$A$1:$K$1021,11,0)),"",(VLOOKUP(C22,條件!$A$1:$K$1021,11,0)))</f>
        <v/>
      </c>
      <c r="I22" s="850" t="str">
        <f>IF(ISNA(VLOOKUP(C22,條件!$A$1:$L$1021,12,0)),"",(VLOOKUP(C22,條件!$A$1:$L$1021,12,0)))</f>
        <v/>
      </c>
      <c r="J22" s="851"/>
      <c r="K22" s="851"/>
      <c r="L22" s="852"/>
      <c r="M22" s="852"/>
      <c r="N22" s="853"/>
      <c r="O22" s="851"/>
      <c r="P22" s="852"/>
      <c r="Q22" s="852"/>
      <c r="R22" s="853"/>
      <c r="S22" s="851"/>
      <c r="T22" s="852"/>
      <c r="U22" s="852"/>
      <c r="V22" s="853"/>
      <c r="W22" s="851"/>
      <c r="X22" s="852"/>
      <c r="Y22" s="854"/>
      <c r="Z22" s="855" t="str">
        <f>IF(ISNA(VLOOKUP(C22,條件!$A$1:$C$1021,3,0)),"",(VLOOKUP(C22,條件!$A$1:$C$1021,3,0)))</f>
        <v/>
      </c>
      <c r="AA22" s="856" t="str">
        <f t="shared" si="0"/>
        <v/>
      </c>
      <c r="AB22" s="857" t="str">
        <f t="shared" si="1"/>
        <v/>
      </c>
      <c r="AC22" s="856" t="str">
        <f t="shared" si="2"/>
        <v/>
      </c>
      <c r="AD22" s="856" t="str">
        <f t="shared" si="3"/>
        <v/>
      </c>
      <c r="AE22" s="856" t="str">
        <f t="shared" si="4"/>
        <v/>
      </c>
      <c r="AF22" s="856" t="str">
        <f t="shared" si="5"/>
        <v>J</v>
      </c>
      <c r="AG22" s="856">
        <v>2</v>
      </c>
      <c r="AH22" s="858"/>
      <c r="AI22" s="859"/>
      <c r="AJ22" s="859"/>
      <c r="AK22" s="859"/>
      <c r="AL22" s="860"/>
      <c r="AM22" s="861"/>
      <c r="AN22" s="861"/>
      <c r="AO22" s="861"/>
      <c r="AP22" s="861"/>
      <c r="AQ22" s="861"/>
      <c r="AR22" s="862"/>
      <c r="AS22" s="849" t="str">
        <f t="shared" si="7"/>
        <v>單</v>
      </c>
      <c r="AT22" s="849" t="str">
        <f t="shared" si="8"/>
        <v>半</v>
      </c>
      <c r="AU22" s="849" t="str">
        <f t="shared" si="9"/>
        <v/>
      </c>
      <c r="AV22" s="849" t="str">
        <f t="shared" si="6"/>
        <v/>
      </c>
    </row>
    <row r="23" spans="1:48">
      <c r="A23" s="845">
        <f t="shared" si="10"/>
        <v>45870</v>
      </c>
      <c r="B23" s="846" t="s">
        <v>1064</v>
      </c>
      <c r="C23" s="846"/>
      <c r="D23" s="847"/>
      <c r="E23" s="848" t="str">
        <f>IF(ISNA(VLOOKUP(C23,條件!$A$1:$G$1021,5,0)),"",(VLOOKUP(C23,條件!$A$1:$G$1021,5,0)))</f>
        <v/>
      </c>
      <c r="F23" s="849" t="str">
        <f>IF(ISNA(VLOOKUP(C23,條件!$A$1:$G$1021,6,0)),"",(VLOOKUP(C23,條件!$A$1:$G$1021,6,0)))</f>
        <v/>
      </c>
      <c r="G23" s="849" t="str">
        <f>IF(ISNA(VLOOKUP(C23,條件!$A$1:$G$1021,7,0)),"",(VLOOKUP(C23,條件!$A$1:$G$1021,7,0)))</f>
        <v/>
      </c>
      <c r="H23" s="849" t="str">
        <f>IF(ISNA(VLOOKUP(C23,條件!$A$1:$K$1021,11,0)),"",(VLOOKUP(C23,條件!$A$1:$K$1021,11,0)))</f>
        <v/>
      </c>
      <c r="I23" s="850" t="str">
        <f>IF(ISNA(VLOOKUP(C23,條件!$A$1:$L$1021,12,0)),"",(VLOOKUP(C23,條件!$A$1:$L$1021,12,0)))</f>
        <v/>
      </c>
      <c r="J23" s="851"/>
      <c r="K23" s="851"/>
      <c r="L23" s="852"/>
      <c r="M23" s="852"/>
      <c r="N23" s="853"/>
      <c r="O23" s="851"/>
      <c r="P23" s="852"/>
      <c r="Q23" s="852"/>
      <c r="R23" s="853"/>
      <c r="S23" s="851"/>
      <c r="T23" s="852"/>
      <c r="U23" s="852"/>
      <c r="V23" s="853"/>
      <c r="W23" s="851"/>
      <c r="X23" s="852"/>
      <c r="Y23" s="854"/>
      <c r="Z23" s="855" t="str">
        <f>IF(ISNA(VLOOKUP(C23,條件!$A$1:$C$1021,3,0)),"",(VLOOKUP(C23,條件!$A$1:$C$1021,3,0)))</f>
        <v/>
      </c>
      <c r="AA23" s="856" t="str">
        <f t="shared" si="0"/>
        <v/>
      </c>
      <c r="AB23" s="857" t="str">
        <f t="shared" si="1"/>
        <v/>
      </c>
      <c r="AC23" s="856" t="str">
        <f t="shared" si="2"/>
        <v/>
      </c>
      <c r="AD23" s="856" t="str">
        <f t="shared" si="3"/>
        <v/>
      </c>
      <c r="AE23" s="856" t="str">
        <f t="shared" si="4"/>
        <v/>
      </c>
      <c r="AF23" s="856" t="str">
        <f t="shared" si="5"/>
        <v>J</v>
      </c>
      <c r="AG23" s="856">
        <v>2</v>
      </c>
      <c r="AH23" s="858"/>
      <c r="AI23" s="859"/>
      <c r="AJ23" s="859"/>
      <c r="AK23" s="859"/>
      <c r="AL23" s="860"/>
      <c r="AM23" s="861"/>
      <c r="AN23" s="861"/>
      <c r="AO23" s="861"/>
      <c r="AP23" s="861"/>
      <c r="AQ23" s="861"/>
      <c r="AR23" s="862"/>
      <c r="AS23" s="849" t="str">
        <f t="shared" si="7"/>
        <v>單</v>
      </c>
      <c r="AT23" s="849" t="str">
        <f t="shared" si="8"/>
        <v>半</v>
      </c>
      <c r="AU23" s="849" t="str">
        <f t="shared" si="9"/>
        <v/>
      </c>
      <c r="AV23" s="849" t="str">
        <f t="shared" si="6"/>
        <v/>
      </c>
    </row>
    <row r="24" spans="1:48">
      <c r="A24" s="845">
        <f t="shared" si="10"/>
        <v>45870</v>
      </c>
      <c r="B24" s="846" t="s">
        <v>1083</v>
      </c>
      <c r="C24" s="846"/>
      <c r="D24" s="847"/>
      <c r="E24" s="848" t="str">
        <f>IF(ISNA(VLOOKUP(C24,條件!$A$1:$G$1021,5,0)),"",(VLOOKUP(C24,條件!$A$1:$G$1021,5,0)))</f>
        <v/>
      </c>
      <c r="F24" s="849" t="str">
        <f>IF(ISNA(VLOOKUP(C24,條件!$A$1:$G$1021,6,0)),"",(VLOOKUP(C24,條件!$A$1:$G$1021,6,0)))</f>
        <v/>
      </c>
      <c r="G24" s="849" t="str">
        <f>IF(ISNA(VLOOKUP(C24,條件!$A$1:$G$1021,7,0)),"",(VLOOKUP(C24,條件!$A$1:$G$1021,7,0)))</f>
        <v/>
      </c>
      <c r="H24" s="849" t="str">
        <f>IF(ISNA(VLOOKUP(C24,條件!$A$1:$K$1021,11,0)),"",(VLOOKUP(C24,條件!$A$1:$K$1021,11,0)))</f>
        <v/>
      </c>
      <c r="I24" s="850" t="str">
        <f>IF(ISNA(VLOOKUP(C24,條件!$A$1:$L$1021,12,0)),"",(VLOOKUP(C24,條件!$A$1:$L$1021,12,0)))</f>
        <v/>
      </c>
      <c r="J24" s="851"/>
      <c r="K24" s="851"/>
      <c r="L24" s="852"/>
      <c r="M24" s="852"/>
      <c r="N24" s="853"/>
      <c r="O24" s="851"/>
      <c r="P24" s="852"/>
      <c r="Q24" s="852"/>
      <c r="R24" s="853"/>
      <c r="S24" s="851"/>
      <c r="T24" s="852"/>
      <c r="U24" s="852"/>
      <c r="V24" s="853"/>
      <c r="W24" s="851"/>
      <c r="X24" s="852"/>
      <c r="Y24" s="854"/>
      <c r="Z24" s="855" t="str">
        <f>IF(ISNA(VLOOKUP(C24,條件!$A$1:$C$1021,3,0)),"",(VLOOKUP(C24,條件!$A$1:$C$1021,3,0)))</f>
        <v/>
      </c>
      <c r="AA24" s="856" t="str">
        <f t="shared" si="0"/>
        <v/>
      </c>
      <c r="AB24" s="857" t="str">
        <f t="shared" si="1"/>
        <v/>
      </c>
      <c r="AC24" s="856" t="str">
        <f t="shared" si="2"/>
        <v/>
      </c>
      <c r="AD24" s="856" t="str">
        <f t="shared" si="3"/>
        <v/>
      </c>
      <c r="AE24" s="856" t="str">
        <f t="shared" si="4"/>
        <v/>
      </c>
      <c r="AF24" s="856" t="str">
        <f t="shared" si="5"/>
        <v>J</v>
      </c>
      <c r="AG24" s="856">
        <v>1</v>
      </c>
      <c r="AH24" s="858"/>
      <c r="AI24" s="859"/>
      <c r="AJ24" s="859"/>
      <c r="AK24" s="859"/>
      <c r="AL24" s="860"/>
      <c r="AM24" s="861"/>
      <c r="AN24" s="861"/>
      <c r="AO24" s="861"/>
      <c r="AP24" s="861"/>
      <c r="AQ24" s="861"/>
      <c r="AR24" s="862"/>
      <c r="AS24" s="849" t="str">
        <f t="shared" si="7"/>
        <v>單</v>
      </c>
      <c r="AT24" s="849" t="str">
        <f t="shared" si="8"/>
        <v>全</v>
      </c>
      <c r="AU24" s="849" t="str">
        <f t="shared" si="9"/>
        <v/>
      </c>
      <c r="AV24" s="849" t="str">
        <f t="shared" si="6"/>
        <v/>
      </c>
    </row>
    <row r="25" spans="1:48">
      <c r="A25" s="845">
        <f t="shared" si="10"/>
        <v>45870</v>
      </c>
      <c r="B25" s="846" t="s">
        <v>1084</v>
      </c>
      <c r="C25" s="846"/>
      <c r="D25" s="847"/>
      <c r="E25" s="848" t="str">
        <f>IF(ISNA(VLOOKUP(C25,條件!$A$1:$G$1021,5,0)),"",(VLOOKUP(C25,條件!$A$1:$G$1021,5,0)))</f>
        <v/>
      </c>
      <c r="F25" s="849" t="str">
        <f>IF(ISNA(VLOOKUP(C25,條件!$A$1:$G$1021,6,0)),"",(VLOOKUP(C25,條件!$A$1:$G$1021,6,0)))</f>
        <v/>
      </c>
      <c r="G25" s="849" t="str">
        <f>IF(ISNA(VLOOKUP(C25,條件!$A$1:$G$1021,7,0)),"",(VLOOKUP(C25,條件!$A$1:$G$1021,7,0)))</f>
        <v/>
      </c>
      <c r="H25" s="849" t="str">
        <f>IF(ISNA(VLOOKUP(C25,條件!$A$1:$K$1021,11,0)),"",(VLOOKUP(C25,條件!$A$1:$K$1021,11,0)))</f>
        <v/>
      </c>
      <c r="I25" s="850" t="str">
        <f>IF(ISNA(VLOOKUP(C25,條件!$A$1:$L$1021,12,0)),"",(VLOOKUP(C25,條件!$A$1:$L$1021,12,0)))</f>
        <v/>
      </c>
      <c r="J25" s="851"/>
      <c r="K25" s="851"/>
      <c r="L25" s="852"/>
      <c r="M25" s="852"/>
      <c r="N25" s="853"/>
      <c r="O25" s="851"/>
      <c r="P25" s="852"/>
      <c r="Q25" s="852"/>
      <c r="R25" s="853"/>
      <c r="S25" s="851"/>
      <c r="T25" s="852"/>
      <c r="U25" s="852"/>
      <c r="V25" s="853"/>
      <c r="W25" s="851"/>
      <c r="X25" s="852"/>
      <c r="Y25" s="854"/>
      <c r="Z25" s="855" t="str">
        <f>IF(ISNA(VLOOKUP(C25,條件!$A$1:$C$1021,3,0)),"",(VLOOKUP(C25,條件!$A$1:$C$1021,3,0)))</f>
        <v/>
      </c>
      <c r="AA25" s="856" t="str">
        <f t="shared" si="0"/>
        <v/>
      </c>
      <c r="AB25" s="857" t="str">
        <f t="shared" si="1"/>
        <v/>
      </c>
      <c r="AC25" s="856" t="str">
        <f t="shared" si="2"/>
        <v/>
      </c>
      <c r="AD25" s="856" t="str">
        <f t="shared" si="3"/>
        <v/>
      </c>
      <c r="AE25" s="856" t="str">
        <f t="shared" si="4"/>
        <v/>
      </c>
      <c r="AF25" s="856" t="str">
        <f t="shared" si="5"/>
        <v>T</v>
      </c>
      <c r="AG25" s="856">
        <v>1</v>
      </c>
      <c r="AH25" s="858"/>
      <c r="AI25" s="859"/>
      <c r="AJ25" s="859"/>
      <c r="AK25" s="859"/>
      <c r="AL25" s="860"/>
      <c r="AM25" s="861"/>
      <c r="AN25" s="861"/>
      <c r="AO25" s="861"/>
      <c r="AP25" s="861"/>
      <c r="AQ25" s="861"/>
      <c r="AR25" s="862"/>
      <c r="AS25" s="849" t="str">
        <f t="shared" si="7"/>
        <v>單</v>
      </c>
      <c r="AT25" s="849" t="str">
        <f t="shared" si="8"/>
        <v>全</v>
      </c>
      <c r="AU25" s="849" t="str">
        <f t="shared" si="9"/>
        <v/>
      </c>
      <c r="AV25" s="849" t="str">
        <f t="shared" si="6"/>
        <v/>
      </c>
    </row>
    <row r="26" spans="1:48">
      <c r="A26" s="845">
        <f t="shared" si="10"/>
        <v>45870</v>
      </c>
      <c r="B26" s="846" t="s">
        <v>1084</v>
      </c>
      <c r="C26" s="846"/>
      <c r="D26" s="847"/>
      <c r="E26" s="848" t="str">
        <f>IF(ISNA(VLOOKUP(C26,條件!$A$1:$G$1021,5,0)),"",(VLOOKUP(C26,條件!$A$1:$G$1021,5,0)))</f>
        <v/>
      </c>
      <c r="F26" s="849" t="str">
        <f>IF(ISNA(VLOOKUP(C26,條件!$A$1:$G$1021,6,0)),"",(VLOOKUP(C26,條件!$A$1:$G$1021,6,0)))</f>
        <v/>
      </c>
      <c r="G26" s="849" t="str">
        <f>IF(ISNA(VLOOKUP(C26,條件!$A$1:$G$1021,7,0)),"",(VLOOKUP(C26,條件!$A$1:$G$1021,7,0)))</f>
        <v/>
      </c>
      <c r="H26" s="849" t="str">
        <f>IF(ISNA(VLOOKUP(C26,條件!$A$1:$K$1021,11,0)),"",(VLOOKUP(C26,條件!$A$1:$K$1021,11,0)))</f>
        <v/>
      </c>
      <c r="I26" s="850" t="str">
        <f>IF(ISNA(VLOOKUP(C26,條件!$A$1:$L$1021,12,0)),"",(VLOOKUP(C26,條件!$A$1:$L$1021,12,0)))</f>
        <v/>
      </c>
      <c r="J26" s="851"/>
      <c r="K26" s="851"/>
      <c r="L26" s="852"/>
      <c r="M26" s="852"/>
      <c r="N26" s="853"/>
      <c r="O26" s="851"/>
      <c r="P26" s="852"/>
      <c r="Q26" s="852"/>
      <c r="R26" s="853"/>
      <c r="S26" s="851"/>
      <c r="T26" s="852"/>
      <c r="U26" s="852"/>
      <c r="V26" s="853"/>
      <c r="W26" s="851"/>
      <c r="X26" s="852"/>
      <c r="Y26" s="854"/>
      <c r="Z26" s="855" t="str">
        <f>IF(ISNA(VLOOKUP(C26,條件!$A$1:$C$1021,3,0)),"",(VLOOKUP(C26,條件!$A$1:$C$1021,3,0)))</f>
        <v/>
      </c>
      <c r="AA26" s="856" t="str">
        <f t="shared" si="0"/>
        <v/>
      </c>
      <c r="AB26" s="857" t="str">
        <f t="shared" si="1"/>
        <v/>
      </c>
      <c r="AC26" s="856" t="str">
        <f t="shared" si="2"/>
        <v/>
      </c>
      <c r="AD26" s="856" t="str">
        <f t="shared" si="3"/>
        <v/>
      </c>
      <c r="AE26" s="856" t="str">
        <f t="shared" si="4"/>
        <v/>
      </c>
      <c r="AF26" s="856" t="str">
        <f t="shared" si="5"/>
        <v>T</v>
      </c>
      <c r="AG26" s="856">
        <v>1</v>
      </c>
      <c r="AH26" s="858"/>
      <c r="AI26" s="859"/>
      <c r="AJ26" s="859"/>
      <c r="AK26" s="859"/>
      <c r="AL26" s="860"/>
      <c r="AM26" s="861"/>
      <c r="AN26" s="861"/>
      <c r="AO26" s="861"/>
      <c r="AP26" s="861"/>
      <c r="AQ26" s="861"/>
      <c r="AR26" s="862"/>
      <c r="AS26" s="849" t="str">
        <f t="shared" si="7"/>
        <v>單</v>
      </c>
      <c r="AT26" s="849" t="str">
        <f t="shared" si="8"/>
        <v>全</v>
      </c>
      <c r="AU26" s="849" t="str">
        <f t="shared" si="9"/>
        <v/>
      </c>
      <c r="AV26" s="849" t="str">
        <f t="shared" si="6"/>
        <v/>
      </c>
    </row>
    <row r="27" spans="1:48">
      <c r="A27" s="845">
        <f t="shared" si="10"/>
        <v>45870</v>
      </c>
      <c r="B27" s="846" t="s">
        <v>1085</v>
      </c>
      <c r="C27" s="846"/>
      <c r="D27" s="847"/>
      <c r="E27" s="848" t="str">
        <f>IF(ISNA(VLOOKUP(C27,條件!$A$1:$G$1021,5,0)),"",(VLOOKUP(C27,條件!$A$1:$G$1021,5,0)))</f>
        <v/>
      </c>
      <c r="F27" s="849" t="str">
        <f>IF(ISNA(VLOOKUP(C27,條件!$A$1:$G$1021,6,0)),"",(VLOOKUP(C27,條件!$A$1:$G$1021,6,0)))</f>
        <v/>
      </c>
      <c r="G27" s="849" t="str">
        <f>IF(ISNA(VLOOKUP(C27,條件!$A$1:$G$1021,7,0)),"",(VLOOKUP(C27,條件!$A$1:$G$1021,7,0)))</f>
        <v/>
      </c>
      <c r="H27" s="849" t="str">
        <f>IF(ISNA(VLOOKUP(C27,條件!$A$1:$K$1021,11,0)),"",(VLOOKUP(C27,條件!$A$1:$K$1021,11,0)))</f>
        <v/>
      </c>
      <c r="I27" s="850" t="str">
        <f>IF(ISNA(VLOOKUP(C27,條件!$A$1:$L$1021,12,0)),"",(VLOOKUP(C27,條件!$A$1:$L$1021,12,0)))</f>
        <v/>
      </c>
      <c r="J27" s="851"/>
      <c r="K27" s="851"/>
      <c r="L27" s="852"/>
      <c r="M27" s="852"/>
      <c r="N27" s="853"/>
      <c r="O27" s="851"/>
      <c r="P27" s="852"/>
      <c r="Q27" s="852"/>
      <c r="R27" s="853"/>
      <c r="S27" s="851"/>
      <c r="T27" s="852"/>
      <c r="U27" s="852"/>
      <c r="V27" s="853"/>
      <c r="W27" s="851"/>
      <c r="X27" s="852"/>
      <c r="Y27" s="854"/>
      <c r="Z27" s="855" t="str">
        <f>IF(ISNA(VLOOKUP(C27,條件!$A$1:$C$1021,3,0)),"",(VLOOKUP(C27,條件!$A$1:$C$1021,3,0)))</f>
        <v/>
      </c>
      <c r="AA27" s="856" t="str">
        <f t="shared" si="0"/>
        <v/>
      </c>
      <c r="AB27" s="857" t="str">
        <f t="shared" si="1"/>
        <v/>
      </c>
      <c r="AC27" s="856" t="str">
        <f t="shared" si="2"/>
        <v/>
      </c>
      <c r="AD27" s="856" t="str">
        <f t="shared" si="3"/>
        <v/>
      </c>
      <c r="AE27" s="856" t="str">
        <f t="shared" si="4"/>
        <v/>
      </c>
      <c r="AF27" s="856" t="str">
        <f t="shared" si="5"/>
        <v>T</v>
      </c>
      <c r="AG27" s="856">
        <v>1</v>
      </c>
      <c r="AH27" s="858"/>
      <c r="AI27" s="859"/>
      <c r="AJ27" s="859"/>
      <c r="AK27" s="859"/>
      <c r="AL27" s="860"/>
      <c r="AM27" s="861"/>
      <c r="AN27" s="861"/>
      <c r="AO27" s="861"/>
      <c r="AP27" s="861"/>
      <c r="AQ27" s="861"/>
      <c r="AR27" s="862"/>
      <c r="AS27" s="849" t="str">
        <f t="shared" si="7"/>
        <v>單</v>
      </c>
      <c r="AT27" s="849" t="str">
        <f t="shared" si="8"/>
        <v>全</v>
      </c>
      <c r="AU27" s="849" t="str">
        <f t="shared" si="9"/>
        <v/>
      </c>
      <c r="AV27" s="849" t="str">
        <f t="shared" si="6"/>
        <v/>
      </c>
    </row>
    <row r="28" spans="1:48">
      <c r="A28" s="845">
        <f t="shared" si="10"/>
        <v>45870</v>
      </c>
      <c r="B28" s="846" t="s">
        <v>1086</v>
      </c>
      <c r="C28" s="846"/>
      <c r="D28" s="847"/>
      <c r="E28" s="848" t="str">
        <f>IF(ISNA(VLOOKUP(C28,條件!$A$1:$G$1021,5,0)),"",(VLOOKUP(C28,條件!$A$1:$G$1021,5,0)))</f>
        <v/>
      </c>
      <c r="F28" s="849" t="str">
        <f>IF(ISNA(VLOOKUP(C28,條件!$A$1:$G$1021,6,0)),"",(VLOOKUP(C28,條件!$A$1:$G$1021,6,0)))</f>
        <v/>
      </c>
      <c r="G28" s="849" t="str">
        <f>IF(ISNA(VLOOKUP(C28,條件!$A$1:$G$1021,7,0)),"",(VLOOKUP(C28,條件!$A$1:$G$1021,7,0)))</f>
        <v/>
      </c>
      <c r="H28" s="849" t="str">
        <f>IF(ISNA(VLOOKUP(C28,條件!$A$1:$K$1021,11,0)),"",(VLOOKUP(C28,條件!$A$1:$K$1021,11,0)))</f>
        <v/>
      </c>
      <c r="I28" s="850" t="str">
        <f>IF(ISNA(VLOOKUP(C28,條件!$A$1:$L$1021,12,0)),"",(VLOOKUP(C28,條件!$A$1:$L$1021,12,0)))</f>
        <v/>
      </c>
      <c r="J28" s="851"/>
      <c r="K28" s="851"/>
      <c r="L28" s="852"/>
      <c r="M28" s="852"/>
      <c r="N28" s="853"/>
      <c r="O28" s="851"/>
      <c r="P28" s="852"/>
      <c r="Q28" s="852"/>
      <c r="R28" s="853"/>
      <c r="S28" s="851"/>
      <c r="T28" s="852"/>
      <c r="U28" s="852"/>
      <c r="V28" s="853"/>
      <c r="W28" s="851"/>
      <c r="X28" s="852"/>
      <c r="Y28" s="854"/>
      <c r="Z28" s="855" t="str">
        <f>IF(ISNA(VLOOKUP(C28,條件!$A$1:$C$1021,3,0)),"",(VLOOKUP(C28,條件!$A$1:$C$1021,3,0)))</f>
        <v/>
      </c>
      <c r="AA28" s="856" t="str">
        <f t="shared" si="0"/>
        <v/>
      </c>
      <c r="AB28" s="857" t="str">
        <f t="shared" si="1"/>
        <v/>
      </c>
      <c r="AC28" s="856" t="str">
        <f t="shared" si="2"/>
        <v/>
      </c>
      <c r="AD28" s="856" t="str">
        <f t="shared" si="3"/>
        <v/>
      </c>
      <c r="AE28" s="856" t="str">
        <f t="shared" si="4"/>
        <v/>
      </c>
      <c r="AF28" s="856" t="str">
        <f t="shared" si="5"/>
        <v>T</v>
      </c>
      <c r="AG28" s="856">
        <v>1</v>
      </c>
      <c r="AH28" s="858"/>
      <c r="AI28" s="859"/>
      <c r="AJ28" s="859"/>
      <c r="AK28" s="859"/>
      <c r="AL28" s="860"/>
      <c r="AM28" s="861"/>
      <c r="AN28" s="861"/>
      <c r="AO28" s="861"/>
      <c r="AP28" s="861"/>
      <c r="AQ28" s="861"/>
      <c r="AR28" s="862"/>
      <c r="AS28" s="849" t="str">
        <f t="shared" si="7"/>
        <v>單</v>
      </c>
      <c r="AT28" s="849" t="str">
        <f t="shared" si="8"/>
        <v>全</v>
      </c>
      <c r="AU28" s="849" t="str">
        <f t="shared" si="9"/>
        <v/>
      </c>
      <c r="AV28" s="849" t="str">
        <f t="shared" si="6"/>
        <v/>
      </c>
    </row>
    <row r="29" spans="1:48">
      <c r="A29" s="845">
        <f t="shared" si="10"/>
        <v>45870</v>
      </c>
      <c r="B29" s="846" t="s">
        <v>1087</v>
      </c>
      <c r="C29" s="846"/>
      <c r="D29" s="847"/>
      <c r="E29" s="848" t="str">
        <f>IF(ISNA(VLOOKUP(C29,條件!$A$1:$G$1021,5,0)),"",(VLOOKUP(C29,條件!$A$1:$G$1021,5,0)))</f>
        <v/>
      </c>
      <c r="F29" s="849" t="str">
        <f>IF(ISNA(VLOOKUP(C29,條件!$A$1:$G$1021,6,0)),"",(VLOOKUP(C29,條件!$A$1:$G$1021,6,0)))</f>
        <v/>
      </c>
      <c r="G29" s="849" t="str">
        <f>IF(ISNA(VLOOKUP(C29,條件!$A$1:$G$1021,7,0)),"",(VLOOKUP(C29,條件!$A$1:$G$1021,7,0)))</f>
        <v/>
      </c>
      <c r="H29" s="849" t="str">
        <f>IF(ISNA(VLOOKUP(C29,條件!$A$1:$K$1021,11,0)),"",(VLOOKUP(C29,條件!$A$1:$K$1021,11,0)))</f>
        <v/>
      </c>
      <c r="I29" s="850" t="str">
        <f>IF(ISNA(VLOOKUP(C29,條件!$A$1:$L$1021,12,0)),"",(VLOOKUP(C29,條件!$A$1:$L$1021,12,0)))</f>
        <v/>
      </c>
      <c r="J29" s="851"/>
      <c r="K29" s="851"/>
      <c r="L29" s="852"/>
      <c r="M29" s="852"/>
      <c r="N29" s="853"/>
      <c r="O29" s="851"/>
      <c r="P29" s="852"/>
      <c r="Q29" s="852"/>
      <c r="R29" s="853"/>
      <c r="S29" s="851"/>
      <c r="T29" s="852"/>
      <c r="U29" s="852"/>
      <c r="V29" s="853"/>
      <c r="W29" s="851"/>
      <c r="X29" s="852"/>
      <c r="Y29" s="854"/>
      <c r="Z29" s="855" t="str">
        <f>IF(ISNA(VLOOKUP(C29,條件!$A$1:$C$1021,3,0)),"",(VLOOKUP(C29,條件!$A$1:$C$1021,3,0)))</f>
        <v/>
      </c>
      <c r="AA29" s="856" t="str">
        <f t="shared" si="0"/>
        <v/>
      </c>
      <c r="AB29" s="857" t="str">
        <f t="shared" si="1"/>
        <v/>
      </c>
      <c r="AC29" s="856" t="str">
        <f t="shared" si="2"/>
        <v/>
      </c>
      <c r="AD29" s="856" t="str">
        <f t="shared" si="3"/>
        <v/>
      </c>
      <c r="AE29" s="856" t="str">
        <f t="shared" si="4"/>
        <v/>
      </c>
      <c r="AF29" s="856" t="str">
        <f t="shared" si="5"/>
        <v>T</v>
      </c>
      <c r="AG29" s="856">
        <v>1</v>
      </c>
      <c r="AH29" s="858"/>
      <c r="AI29" s="859"/>
      <c r="AJ29" s="859"/>
      <c r="AK29" s="859"/>
      <c r="AL29" s="860"/>
      <c r="AM29" s="861"/>
      <c r="AN29" s="861"/>
      <c r="AO29" s="861"/>
      <c r="AP29" s="861"/>
      <c r="AQ29" s="861"/>
      <c r="AR29" s="862"/>
      <c r="AS29" s="849" t="str">
        <f t="shared" si="7"/>
        <v>單</v>
      </c>
      <c r="AT29" s="849" t="str">
        <f t="shared" si="8"/>
        <v>全</v>
      </c>
      <c r="AU29" s="849" t="str">
        <f t="shared" si="9"/>
        <v/>
      </c>
      <c r="AV29" s="849" t="str">
        <f t="shared" si="6"/>
        <v/>
      </c>
    </row>
    <row r="30" spans="1:48">
      <c r="A30" s="845">
        <f t="shared" si="10"/>
        <v>45870</v>
      </c>
      <c r="B30" s="846" t="s">
        <v>1087</v>
      </c>
      <c r="C30" s="846"/>
      <c r="D30" s="847"/>
      <c r="E30" s="848" t="str">
        <f>IF(ISNA(VLOOKUP(C30,條件!$A$1:$G$1021,5,0)),"",(VLOOKUP(C30,條件!$A$1:$G$1021,5,0)))</f>
        <v/>
      </c>
      <c r="F30" s="849" t="str">
        <f>IF(ISNA(VLOOKUP(C30,條件!$A$1:$G$1021,6,0)),"",(VLOOKUP(C30,條件!$A$1:$G$1021,6,0)))</f>
        <v/>
      </c>
      <c r="G30" s="849" t="str">
        <f>IF(ISNA(VLOOKUP(C30,條件!$A$1:$G$1021,7,0)),"",(VLOOKUP(C30,條件!$A$1:$G$1021,7,0)))</f>
        <v/>
      </c>
      <c r="H30" s="849" t="str">
        <f>IF(ISNA(VLOOKUP(C30,條件!$A$1:$K$1021,11,0)),"",(VLOOKUP(C30,條件!$A$1:$K$1021,11,0)))</f>
        <v/>
      </c>
      <c r="I30" s="850" t="str">
        <f>IF(ISNA(VLOOKUP(C30,條件!$A$1:$L$1021,12,0)),"",(VLOOKUP(C30,條件!$A$1:$L$1021,12,0)))</f>
        <v/>
      </c>
      <c r="J30" s="851"/>
      <c r="K30" s="851"/>
      <c r="L30" s="852"/>
      <c r="M30" s="852"/>
      <c r="N30" s="853"/>
      <c r="O30" s="851"/>
      <c r="P30" s="852"/>
      <c r="Q30" s="852"/>
      <c r="R30" s="853"/>
      <c r="S30" s="851"/>
      <c r="T30" s="852"/>
      <c r="U30" s="852"/>
      <c r="V30" s="853"/>
      <c r="W30" s="851"/>
      <c r="X30" s="852"/>
      <c r="Y30" s="854"/>
      <c r="Z30" s="855" t="str">
        <f>IF(ISNA(VLOOKUP(C30,條件!$A$1:$C$1021,3,0)),"",(VLOOKUP(C30,條件!$A$1:$C$1021,3,0)))</f>
        <v/>
      </c>
      <c r="AA30" s="856" t="str">
        <f t="shared" si="0"/>
        <v/>
      </c>
      <c r="AB30" s="857" t="str">
        <f t="shared" si="1"/>
        <v/>
      </c>
      <c r="AC30" s="856" t="str">
        <f t="shared" si="2"/>
        <v/>
      </c>
      <c r="AD30" s="856" t="str">
        <f t="shared" si="3"/>
        <v/>
      </c>
      <c r="AE30" s="856" t="str">
        <f t="shared" si="4"/>
        <v/>
      </c>
      <c r="AF30" s="856" t="str">
        <f t="shared" si="5"/>
        <v>T</v>
      </c>
      <c r="AG30" s="856">
        <v>1</v>
      </c>
      <c r="AH30" s="858"/>
      <c r="AI30" s="859"/>
      <c r="AJ30" s="859"/>
      <c r="AK30" s="859"/>
      <c r="AL30" s="860"/>
      <c r="AM30" s="861"/>
      <c r="AN30" s="861"/>
      <c r="AO30" s="861"/>
      <c r="AP30" s="861"/>
      <c r="AQ30" s="861"/>
      <c r="AR30" s="862"/>
      <c r="AS30" s="849" t="str">
        <f t="shared" si="7"/>
        <v>單</v>
      </c>
      <c r="AT30" s="849" t="str">
        <f t="shared" si="8"/>
        <v>全</v>
      </c>
      <c r="AU30" s="849" t="str">
        <f t="shared" si="9"/>
        <v/>
      </c>
      <c r="AV30" s="849" t="str">
        <f t="shared" si="6"/>
        <v/>
      </c>
    </row>
    <row r="31" spans="1:48">
      <c r="A31" s="845">
        <f t="shared" si="10"/>
        <v>45870</v>
      </c>
      <c r="B31" s="846" t="s">
        <v>1607</v>
      </c>
      <c r="C31" s="846"/>
      <c r="D31" s="847"/>
      <c r="E31" s="848" t="str">
        <f>IF(ISNA(VLOOKUP(C31,條件!$A$1:$G$1021,5,0)),"",(VLOOKUP(C31,條件!$A$1:$G$1021,5,0)))</f>
        <v/>
      </c>
      <c r="F31" s="849" t="str">
        <f>IF(ISNA(VLOOKUP(C31,條件!$A$1:$G$1021,6,0)),"",(VLOOKUP(C31,條件!$A$1:$G$1021,6,0)))</f>
        <v/>
      </c>
      <c r="G31" s="849" t="str">
        <f>IF(ISNA(VLOOKUP(C31,條件!$A$1:$G$1021,7,0)),"",(VLOOKUP(C31,條件!$A$1:$G$1021,7,0)))</f>
        <v/>
      </c>
      <c r="H31" s="849" t="str">
        <f>IF(ISNA(VLOOKUP(C31,條件!$A$1:$K$1021,11,0)),"",(VLOOKUP(C31,條件!$A$1:$K$1021,11,0)))</f>
        <v/>
      </c>
      <c r="I31" s="850" t="str">
        <f>IF(ISNA(VLOOKUP(C31,條件!$A$1:$L$1021,12,0)),"",(VLOOKUP(C31,條件!$A$1:$L$1021,12,0)))</f>
        <v/>
      </c>
      <c r="J31" s="851"/>
      <c r="K31" s="851"/>
      <c r="L31" s="852"/>
      <c r="M31" s="852"/>
      <c r="N31" s="853"/>
      <c r="O31" s="851"/>
      <c r="P31" s="852"/>
      <c r="Q31" s="852"/>
      <c r="R31" s="853"/>
      <c r="S31" s="851"/>
      <c r="T31" s="852"/>
      <c r="U31" s="852"/>
      <c r="V31" s="853"/>
      <c r="W31" s="851"/>
      <c r="X31" s="852"/>
      <c r="Y31" s="854"/>
      <c r="Z31" s="855" t="str">
        <f>IF(ISNA(VLOOKUP(C31,條件!$A$1:$C$1021,3,0)),"",(VLOOKUP(C31,條件!$A$1:$C$1021,3,0)))</f>
        <v/>
      </c>
      <c r="AA31" s="856" t="str">
        <f t="shared" si="0"/>
        <v/>
      </c>
      <c r="AB31" s="857" t="str">
        <f t="shared" si="1"/>
        <v/>
      </c>
      <c r="AC31" s="856" t="str">
        <f t="shared" si="2"/>
        <v/>
      </c>
      <c r="AD31" s="856" t="str">
        <f t="shared" si="3"/>
        <v/>
      </c>
      <c r="AE31" s="856" t="str">
        <f t="shared" si="4"/>
        <v/>
      </c>
      <c r="AF31" s="856" t="str">
        <f t="shared" si="5"/>
        <v>T</v>
      </c>
      <c r="AG31" s="856">
        <v>1</v>
      </c>
      <c r="AH31" s="858"/>
      <c r="AI31" s="859"/>
      <c r="AJ31" s="859"/>
      <c r="AK31" s="859"/>
      <c r="AL31" s="860"/>
      <c r="AM31" s="861"/>
      <c r="AN31" s="861"/>
      <c r="AO31" s="861"/>
      <c r="AP31" s="861"/>
      <c r="AQ31" s="861"/>
      <c r="AR31" s="862"/>
      <c r="AS31" s="849" t="str">
        <f t="shared" si="7"/>
        <v>單</v>
      </c>
      <c r="AT31" s="849" t="str">
        <f t="shared" si="8"/>
        <v>全</v>
      </c>
      <c r="AU31" s="849" t="str">
        <f t="shared" si="9"/>
        <v/>
      </c>
      <c r="AV31" s="849" t="str">
        <f t="shared" si="6"/>
        <v/>
      </c>
    </row>
    <row r="32" spans="1:48">
      <c r="A32" s="845">
        <f t="shared" si="10"/>
        <v>45870</v>
      </c>
      <c r="B32" s="846" t="s">
        <v>1607</v>
      </c>
      <c r="C32" s="846"/>
      <c r="D32" s="847"/>
      <c r="E32" s="848" t="str">
        <f>IF(ISNA(VLOOKUP(C32,條件!$A$1:$G$1021,5,0)),"",(VLOOKUP(C32,條件!$A$1:$G$1021,5,0)))</f>
        <v/>
      </c>
      <c r="F32" s="849" t="str">
        <f>IF(ISNA(VLOOKUP(C32,條件!$A$1:$G$1021,6,0)),"",(VLOOKUP(C32,條件!$A$1:$G$1021,6,0)))</f>
        <v/>
      </c>
      <c r="G32" s="849" t="str">
        <f>IF(ISNA(VLOOKUP(C32,條件!$A$1:$G$1021,7,0)),"",(VLOOKUP(C32,條件!$A$1:$G$1021,7,0)))</f>
        <v/>
      </c>
      <c r="H32" s="849" t="str">
        <f>IF(ISNA(VLOOKUP(C32,條件!$A$1:$K$1021,11,0)),"",(VLOOKUP(C32,條件!$A$1:$K$1021,11,0)))</f>
        <v/>
      </c>
      <c r="I32" s="850" t="str">
        <f>IF(ISNA(VLOOKUP(C32,條件!$A$1:$L$1021,12,0)),"",(VLOOKUP(C32,條件!$A$1:$L$1021,12,0)))</f>
        <v/>
      </c>
      <c r="J32" s="851"/>
      <c r="K32" s="851"/>
      <c r="L32" s="852"/>
      <c r="M32" s="852"/>
      <c r="N32" s="853"/>
      <c r="O32" s="851"/>
      <c r="P32" s="852"/>
      <c r="Q32" s="852"/>
      <c r="R32" s="853"/>
      <c r="S32" s="851"/>
      <c r="T32" s="852"/>
      <c r="U32" s="852"/>
      <c r="V32" s="853"/>
      <c r="W32" s="851"/>
      <c r="X32" s="852"/>
      <c r="Y32" s="854"/>
      <c r="Z32" s="855" t="str">
        <f>IF(ISNA(VLOOKUP(C32,條件!$A$1:$C$1021,3,0)),"",(VLOOKUP(C32,條件!$A$1:$C$1021,3,0)))</f>
        <v/>
      </c>
      <c r="AA32" s="856" t="str">
        <f t="shared" si="0"/>
        <v/>
      </c>
      <c r="AB32" s="857" t="str">
        <f t="shared" si="1"/>
        <v/>
      </c>
      <c r="AC32" s="856" t="str">
        <f t="shared" si="2"/>
        <v/>
      </c>
      <c r="AD32" s="856" t="str">
        <f t="shared" si="3"/>
        <v/>
      </c>
      <c r="AE32" s="856" t="str">
        <f t="shared" si="4"/>
        <v/>
      </c>
      <c r="AF32" s="856" t="str">
        <f t="shared" si="5"/>
        <v>T</v>
      </c>
      <c r="AG32" s="856">
        <v>2</v>
      </c>
      <c r="AH32" s="858"/>
      <c r="AI32" s="859"/>
      <c r="AJ32" s="859"/>
      <c r="AK32" s="859"/>
      <c r="AL32" s="860"/>
      <c r="AM32" s="861"/>
      <c r="AN32" s="861"/>
      <c r="AO32" s="861"/>
      <c r="AP32" s="861"/>
      <c r="AQ32" s="861"/>
      <c r="AR32" s="862"/>
      <c r="AS32" s="849" t="str">
        <f t="shared" si="7"/>
        <v>單</v>
      </c>
      <c r="AT32" s="849" t="str">
        <f t="shared" si="8"/>
        <v>半</v>
      </c>
      <c r="AU32" s="849" t="str">
        <f t="shared" si="9"/>
        <v/>
      </c>
      <c r="AV32" s="849" t="str">
        <f t="shared" si="6"/>
        <v/>
      </c>
    </row>
    <row r="33" spans="1:48">
      <c r="A33" s="845">
        <f t="shared" si="10"/>
        <v>45870</v>
      </c>
      <c r="B33" s="846" t="s">
        <v>1608</v>
      </c>
      <c r="C33" s="846"/>
      <c r="D33" s="847"/>
      <c r="E33" s="848" t="str">
        <f>IF(ISNA(VLOOKUP(C33,條件!$A$1:$G$1021,5,0)),"",(VLOOKUP(C33,條件!$A$1:$G$1021,5,0)))</f>
        <v/>
      </c>
      <c r="F33" s="849" t="str">
        <f>IF(ISNA(VLOOKUP(C33,條件!$A$1:$G$1021,6,0)),"",(VLOOKUP(C33,條件!$A$1:$G$1021,6,0)))</f>
        <v/>
      </c>
      <c r="G33" s="849" t="str">
        <f>IF(ISNA(VLOOKUP(C33,條件!$A$1:$G$1021,7,0)),"",(VLOOKUP(C33,條件!$A$1:$G$1021,7,0)))</f>
        <v/>
      </c>
      <c r="H33" s="849" t="str">
        <f>IF(ISNA(VLOOKUP(C33,條件!$A$1:$K$1021,11,0)),"",(VLOOKUP(C33,條件!$A$1:$K$1021,11,0)))</f>
        <v/>
      </c>
      <c r="I33" s="850" t="str">
        <f>IF(ISNA(VLOOKUP(C33,條件!$A$1:$L$1021,12,0)),"",(VLOOKUP(C33,條件!$A$1:$L$1021,12,0)))</f>
        <v/>
      </c>
      <c r="J33" s="851"/>
      <c r="K33" s="851"/>
      <c r="L33" s="852"/>
      <c r="M33" s="852"/>
      <c r="N33" s="853"/>
      <c r="O33" s="851"/>
      <c r="P33" s="852"/>
      <c r="Q33" s="852"/>
      <c r="R33" s="853"/>
      <c r="S33" s="851"/>
      <c r="T33" s="852"/>
      <c r="U33" s="852"/>
      <c r="V33" s="853"/>
      <c r="W33" s="851"/>
      <c r="X33" s="852"/>
      <c r="Y33" s="854"/>
      <c r="Z33" s="855" t="str">
        <f>IF(ISNA(VLOOKUP(C33,條件!$A$1:$C$1021,3,0)),"",(VLOOKUP(C33,條件!$A$1:$C$1021,3,0)))</f>
        <v/>
      </c>
      <c r="AA33" s="856" t="str">
        <f t="shared" si="0"/>
        <v/>
      </c>
      <c r="AB33" s="857" t="str">
        <f t="shared" si="1"/>
        <v/>
      </c>
      <c r="AC33" s="856" t="str">
        <f t="shared" si="2"/>
        <v/>
      </c>
      <c r="AD33" s="856" t="str">
        <f t="shared" si="3"/>
        <v/>
      </c>
      <c r="AE33" s="856" t="str">
        <f t="shared" si="4"/>
        <v/>
      </c>
      <c r="AF33" s="856" t="str">
        <f t="shared" si="5"/>
        <v>T</v>
      </c>
      <c r="AG33" s="856">
        <v>2</v>
      </c>
      <c r="AH33" s="858"/>
      <c r="AI33" s="859"/>
      <c r="AJ33" s="859"/>
      <c r="AK33" s="859"/>
      <c r="AL33" s="860"/>
      <c r="AM33" s="861"/>
      <c r="AN33" s="861"/>
      <c r="AO33" s="861"/>
      <c r="AP33" s="861"/>
      <c r="AQ33" s="861"/>
      <c r="AR33" s="862"/>
      <c r="AS33" s="849" t="str">
        <f t="shared" si="7"/>
        <v>單</v>
      </c>
      <c r="AT33" s="849" t="str">
        <f t="shared" si="8"/>
        <v>半</v>
      </c>
      <c r="AU33" s="849" t="str">
        <f t="shared" si="9"/>
        <v/>
      </c>
      <c r="AV33" s="849" t="str">
        <f t="shared" si="6"/>
        <v/>
      </c>
    </row>
    <row r="34" spans="1:48">
      <c r="A34" s="845">
        <f t="shared" si="10"/>
        <v>45870</v>
      </c>
      <c r="B34" s="846" t="s">
        <v>1088</v>
      </c>
      <c r="C34" s="846"/>
      <c r="D34" s="847"/>
      <c r="E34" s="848" t="str">
        <f>IF(ISNA(VLOOKUP(C34,條件!$A$1:$G$1021,5,0)),"",(VLOOKUP(C34,條件!$A$1:$G$1021,5,0)))</f>
        <v/>
      </c>
      <c r="F34" s="849" t="str">
        <f>IF(ISNA(VLOOKUP(C34,條件!$A$1:$G$1021,6,0)),"",(VLOOKUP(C34,條件!$A$1:$G$1021,6,0)))</f>
        <v/>
      </c>
      <c r="G34" s="849" t="str">
        <f>IF(ISNA(VLOOKUP(C34,條件!$A$1:$G$1021,7,0)),"",(VLOOKUP(C34,條件!$A$1:$G$1021,7,0)))</f>
        <v/>
      </c>
      <c r="H34" s="849" t="str">
        <f>IF(ISNA(VLOOKUP(C34,條件!$A$1:$K$1021,11,0)),"",(VLOOKUP(C34,條件!$A$1:$K$1021,11,0)))</f>
        <v/>
      </c>
      <c r="I34" s="850" t="str">
        <f>IF(ISNA(VLOOKUP(C34,條件!$A$1:$L$1021,12,0)),"",(VLOOKUP(C34,條件!$A$1:$L$1021,12,0)))</f>
        <v/>
      </c>
      <c r="J34" s="851"/>
      <c r="K34" s="851"/>
      <c r="L34" s="852"/>
      <c r="M34" s="852"/>
      <c r="N34" s="853"/>
      <c r="O34" s="851"/>
      <c r="P34" s="852"/>
      <c r="Q34" s="852"/>
      <c r="R34" s="853"/>
      <c r="S34" s="851"/>
      <c r="T34" s="852"/>
      <c r="U34" s="852"/>
      <c r="V34" s="853"/>
      <c r="W34" s="851"/>
      <c r="X34" s="852"/>
      <c r="Y34" s="854"/>
      <c r="Z34" s="863" t="str">
        <f>IF(ISNA(VLOOKUP(C34,條件!$A$1:$C$1021,3,0)),"",(VLOOKUP(C34,條件!$A$1:$C$1021,3,0)))</f>
        <v/>
      </c>
      <c r="AA34" s="864" t="str">
        <f>IF(P34="了機","了機",IF(J34="","",IF(ISERROR(SUM(J34,N34,R34,V34)*12/AG34/3),"",(SUM(J34,N34,R34,V34)*12/AG34/3))))</f>
        <v/>
      </c>
      <c r="AB34" s="865" t="str">
        <f>IF(K34="","",IF(ISERROR(1-((SUM(K34,O34,S34,W34)/((AG34*12)-(AG34*0.44)))/Z34)),"",(1-((SUM(K34,O34,S34,W34)/((AG34*12)-(AG34*0.44)))/Z34))))</f>
        <v/>
      </c>
      <c r="AC34" s="864" t="str">
        <f>IF(P34="了機","",IF(C34="","",(IF(ISERROR(AVERAGE(L34:M34,P34:Q34,T34:U34,X34:Y34)),"",(AVERAGE(L34:M34,P34:Q34,T34:U34,X34:Y34)))/100)))</f>
        <v/>
      </c>
      <c r="AD34" s="864" t="str">
        <f t="shared" ref="AD34:AD43" si="11">IF(ISERROR(AA34/8),"",(AA34/8))</f>
        <v/>
      </c>
      <c r="AE34" s="864" t="str">
        <f>IF(P34="了機","",IF(J34="","",IF(ISERROR((SUM(J34,N34,R34,V34)-SUM(K34,O34,S34,W34))/24),"",((SUM(J34,N34,R34,V34)-SUM(K34,O34,S34,W34))/24))))</f>
        <v/>
      </c>
      <c r="AF34" s="864" t="str">
        <f t="shared" ref="AF34:AF43" si="12">LEFT(B34,1)</f>
        <v>S</v>
      </c>
      <c r="AG34" s="864">
        <v>3</v>
      </c>
      <c r="AH34" s="858"/>
      <c r="AI34" s="859"/>
      <c r="AJ34" s="859"/>
      <c r="AK34" s="859"/>
      <c r="AL34" s="860"/>
      <c r="AM34" s="861"/>
      <c r="AN34" s="861"/>
      <c r="AO34" s="861"/>
      <c r="AP34" s="861"/>
      <c r="AQ34" s="861"/>
      <c r="AR34" s="862"/>
      <c r="AS34" s="849" t="str">
        <f t="shared" ref="AS34:AS43" si="13">IF(TEXT(RIGHT(F34,2),) = "×2","雙","單")</f>
        <v>單</v>
      </c>
      <c r="AT34" s="849" t="str">
        <f t="shared" ref="AT34:AT43" si="14">IF(OR(AF34="J", AF34="T", AF34="M"), IF(AG34=1, "全", "半"),
   IF(AF34="A", IF(AG34=0.5, IF(AS34="雙", "全", ""),
                 IF(AG34=1, IF(AS34="雙", "半", "全"),
                    IF(AG34=2, "半", "")
                   )
                ),
   IF(AF34="S", TEXT(AG34 &amp; "sec", "text"), "")
))</f>
        <v>3sec</v>
      </c>
      <c r="AU34" s="849" t="str">
        <f t="shared" ref="AU34:AU43" si="15">IF(MID(E34,3,1)="/",LEFT(E34,2),LEFT(E34,3))</f>
        <v/>
      </c>
      <c r="AV34" s="849"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845">
        <f t="shared" si="10"/>
        <v>45870</v>
      </c>
      <c r="B35" s="846" t="s">
        <v>1698</v>
      </c>
      <c r="C35" s="846" t="s">
        <v>1697</v>
      </c>
      <c r="D35" s="847"/>
      <c r="E35" s="848" t="str">
        <f>IF(ISNA(VLOOKUP(C35,條件!$A$1:$G$1021,5,0)),"",(VLOOKUP(C35,條件!$A$1:$G$1021,5,0)))</f>
        <v/>
      </c>
      <c r="F35" s="849" t="str">
        <f>IF(ISNA(VLOOKUP(C35,條件!$A$1:$G$1021,6,0)),"",(VLOOKUP(C35,條件!$A$1:$G$1021,6,0)))</f>
        <v/>
      </c>
      <c r="G35" s="849" t="str">
        <f>IF(ISNA(VLOOKUP(C35,條件!$A$1:$G$1021,7,0)),"",(VLOOKUP(C35,條件!$A$1:$G$1021,7,0)))</f>
        <v/>
      </c>
      <c r="H35" s="849" t="str">
        <f>IF(ISNA(VLOOKUP(C35,條件!$A$1:$K$1021,11,0)),"",(VLOOKUP(C35,條件!$A$1:$K$1021,11,0)))</f>
        <v/>
      </c>
      <c r="I35" s="850" t="str">
        <f>IF(ISNA(VLOOKUP(C35,條件!$A$1:$L$1021,12,0)),"",(VLOOKUP(C35,條件!$A$1:$L$1021,12,0)))</f>
        <v/>
      </c>
      <c r="J35" s="851"/>
      <c r="K35" s="851"/>
      <c r="L35" s="852" t="s">
        <v>1697</v>
      </c>
      <c r="M35" s="852"/>
      <c r="N35" s="853"/>
      <c r="O35" s="851"/>
      <c r="P35" s="852"/>
      <c r="Q35" s="852"/>
      <c r="R35" s="853"/>
      <c r="S35" s="851"/>
      <c r="T35" s="852"/>
      <c r="U35" s="852"/>
      <c r="V35" s="853"/>
      <c r="W35" s="851"/>
      <c r="X35" s="852"/>
      <c r="Y35" s="854"/>
      <c r="Z35" s="863" t="str">
        <f>IF(ISNA(VLOOKUP(C35,條件!$A$1:$C$1021,3,0)),"",(VLOOKUP(C35,條件!$A$1:$C$1021,3,0)))</f>
        <v/>
      </c>
      <c r="AA35" s="864" t="str">
        <f t="shared" ref="AA35" si="17">IF(P35="了機","了機",IF(J35="","",IF(ISERROR(SUM(J35,N35,R35,V35)*12/AG35/3),"",(SUM(J35,N35,R35,V35)*12/AG35/3))))</f>
        <v/>
      </c>
      <c r="AB35" s="865" t="str">
        <f t="shared" ref="AB35" si="18">IF(K35="","",IF(ISERROR(1-((SUM(K35,O35,S35,W35)/((AG35*12)-(AG35*0.44)))/Z35)),"",(1-((SUM(K35,O35,S35,W35)/((AG35*12)-(AG35*0.44)))/Z35))))</f>
        <v/>
      </c>
      <c r="AC35" s="864" t="e">
        <f t="shared" ref="AC35" si="19">IF(P35="了機","",IF(C35="","",(IF(ISERROR(AVERAGE(L35:M35,P35:Q35,T35:U35,X35:Y35)),"",(AVERAGE(L35:M35,P35:Q35,T35:U35,X35:Y35)))/100)))</f>
        <v>#VALUE!</v>
      </c>
      <c r="AD35" s="864" t="str">
        <f t="shared" si="11"/>
        <v/>
      </c>
      <c r="AE35" s="864" t="str">
        <f t="shared" ref="AE35" si="20">IF(P35="了機","",IF(J35="","",IF(ISERROR((SUM(J35,N35,R35,V35)-SUM(K35,O35,S35,W35))/24),"",((SUM(J35,N35,R35,V35)-SUM(K35,O35,S35,W35))/24))))</f>
        <v/>
      </c>
      <c r="AF35" s="864" t="str">
        <f t="shared" si="12"/>
        <v>S</v>
      </c>
      <c r="AG35" s="864">
        <v>5</v>
      </c>
      <c r="AH35" s="858"/>
      <c r="AI35" s="859"/>
      <c r="AJ35" s="859"/>
      <c r="AK35" s="859"/>
      <c r="AL35" s="860"/>
      <c r="AM35" s="861"/>
      <c r="AN35" s="861"/>
      <c r="AO35" s="861"/>
      <c r="AP35" s="861"/>
      <c r="AQ35" s="861"/>
      <c r="AR35" s="862"/>
      <c r="AS35" s="849" t="str">
        <f t="shared" si="13"/>
        <v>單</v>
      </c>
      <c r="AT35" s="849" t="str">
        <f t="shared" si="14"/>
        <v>5sec</v>
      </c>
      <c r="AU35" s="849" t="str">
        <f t="shared" si="15"/>
        <v/>
      </c>
      <c r="AV35" s="849" t="str">
        <f t="shared" si="16"/>
        <v/>
      </c>
    </row>
    <row r="36" spans="1:48">
      <c r="A36" s="845">
        <f t="shared" si="10"/>
        <v>45870</v>
      </c>
      <c r="B36" s="846" t="s">
        <v>240</v>
      </c>
      <c r="C36" s="846" t="s">
        <v>114</v>
      </c>
      <c r="D36" s="847"/>
      <c r="E36" s="848" t="str">
        <f>IF(ISNA(VLOOKUP(C36,條件!$A$1:$G$1021,5,0)),"",(VLOOKUP(C36,條件!$A$1:$G$1021,5,0)))</f>
        <v/>
      </c>
      <c r="F36" s="849" t="str">
        <f>IF(ISNA(VLOOKUP(C36,條件!$A$1:$G$1021,6,0)),"",(VLOOKUP(C36,條件!$A$1:$G$1021,6,0)))</f>
        <v/>
      </c>
      <c r="G36" s="849" t="str">
        <f>IF(ISNA(VLOOKUP(C36,條件!$A$1:$G$1021,7,0)),"",(VLOOKUP(C36,條件!$A$1:$G$1021,7,0)))</f>
        <v/>
      </c>
      <c r="H36" s="849" t="str">
        <f>IF(ISNA(VLOOKUP(C36,條件!$A$1:$K$1021,11,0)),"",(VLOOKUP(C36,條件!$A$1:$K$1021,11,0)))</f>
        <v/>
      </c>
      <c r="I36" s="850" t="str">
        <f>IF(ISNA(VLOOKUP(C36,條件!$A$1:$L$1021,12,0)),"",(VLOOKUP(C36,條件!$A$1:$L$1021,12,0)))</f>
        <v/>
      </c>
      <c r="J36" s="851"/>
      <c r="K36" s="851"/>
      <c r="L36" s="852" t="s">
        <v>114</v>
      </c>
      <c r="M36" s="852"/>
      <c r="N36" s="853"/>
      <c r="O36" s="851"/>
      <c r="P36" s="852"/>
      <c r="Q36" s="852"/>
      <c r="R36" s="853"/>
      <c r="S36" s="851"/>
      <c r="T36" s="852"/>
      <c r="U36" s="852"/>
      <c r="V36" s="853"/>
      <c r="W36" s="851"/>
      <c r="X36" s="852"/>
      <c r="Y36" s="854"/>
      <c r="Z36" s="855" t="str">
        <f>IF(ISNA(VLOOKUP(C36,條件!$A$1:$C$1021,3,0)),"",(VLOOKUP(C36,條件!$A$1:$C$1021,3,0)))</f>
        <v/>
      </c>
      <c r="AA36" s="856" t="str">
        <f t="shared" ref="AA36:AA43" si="21">IF(OR(L36="改紡", L36="檢修", L36="了機", L36="清車", L36="FINAL", L36="停機"), L36,
   IF(AND(C36&lt;&gt;"", J36&lt;&gt;""),
      IFERROR(SUM(J36, N36, R36, V36)/3 * AG36, ""),
   "")
)</f>
        <v>停機</v>
      </c>
      <c r="AB36" s="857" t="str">
        <f t="shared" ref="AB36:AB43" si="22">IF(K36="","",IF(ISERROR(1-(SUM(K36,O36,S36,W36)/208/Z36)),"",(1-(SUM(K36,O36,S36,W36)/208/Z36))))</f>
        <v/>
      </c>
      <c r="AC36" s="856" t="str">
        <f t="shared" ref="AC36:AC43" si="23">IF(OR(L36="檢修", L36="改紡", L36="了機"), "",
   IF(C36&lt;&gt;"",
      IFERROR(AVERAGE(L36:M36, P36:Q36, T36:U36, X36:Y36)/100, ""),
   "")
)</f>
        <v/>
      </c>
      <c r="AD36" s="856" t="str">
        <f t="shared" si="11"/>
        <v/>
      </c>
      <c r="AE36" s="856" t="str">
        <f t="shared" ref="AE36:AE43" si="24">IF(OR(L36="改紡", L36="檢修", L36="了機"), "",
   IF(AND(C36&lt;&gt;"", J36&lt;&gt;""),
      IFERROR((SUM(J36, N36, R36, V36) - SUM(K36, O36, S36, W36))/24 * AG36, ""),
   "")
)</f>
        <v/>
      </c>
      <c r="AF36" s="856" t="str">
        <f t="shared" si="12"/>
        <v>M</v>
      </c>
      <c r="AG36" s="856">
        <v>1</v>
      </c>
      <c r="AH36" s="858"/>
      <c r="AI36" s="859"/>
      <c r="AJ36" s="859"/>
      <c r="AK36" s="859"/>
      <c r="AL36" s="860"/>
      <c r="AM36" s="861"/>
      <c r="AN36" s="861"/>
      <c r="AO36" s="861"/>
      <c r="AP36" s="861"/>
      <c r="AQ36" s="861"/>
      <c r="AR36" s="862"/>
      <c r="AS36" s="849" t="str">
        <f t="shared" si="13"/>
        <v>單</v>
      </c>
      <c r="AT36" s="849" t="str">
        <f t="shared" si="14"/>
        <v>全</v>
      </c>
      <c r="AU36" s="849" t="str">
        <f t="shared" si="15"/>
        <v/>
      </c>
      <c r="AV36" s="849" t="str">
        <f t="shared" si="16"/>
        <v/>
      </c>
    </row>
    <row r="37" spans="1:48">
      <c r="A37" s="845">
        <f t="shared" si="10"/>
        <v>45870</v>
      </c>
      <c r="B37" s="846" t="s">
        <v>242</v>
      </c>
      <c r="C37" s="846" t="s">
        <v>114</v>
      </c>
      <c r="D37" s="847"/>
      <c r="E37" s="848" t="str">
        <f>IF(ISNA(VLOOKUP(C37,條件!$A$1:$G$1021,5,0)),"",(VLOOKUP(C37,條件!$A$1:$G$1021,5,0)))</f>
        <v/>
      </c>
      <c r="F37" s="849" t="str">
        <f>IF(ISNA(VLOOKUP(C37,條件!$A$1:$G$1021,6,0)),"",(VLOOKUP(C37,條件!$A$1:$G$1021,6,0)))</f>
        <v/>
      </c>
      <c r="G37" s="849" t="str">
        <f>IF(ISNA(VLOOKUP(C37,條件!$A$1:$G$1021,7,0)),"",(VLOOKUP(C37,條件!$A$1:$G$1021,7,0)))</f>
        <v/>
      </c>
      <c r="H37" s="849" t="str">
        <f>IF(ISNA(VLOOKUP(C37,條件!$A$1:$K$1021,11,0)),"",(VLOOKUP(C37,條件!$A$1:$K$1021,11,0)))</f>
        <v/>
      </c>
      <c r="I37" s="850" t="str">
        <f>IF(ISNA(VLOOKUP(C37,條件!$A$1:$L$1021,12,0)),"",(VLOOKUP(C37,條件!$A$1:$L$1021,12,0)))</f>
        <v/>
      </c>
      <c r="J37" s="851"/>
      <c r="K37" s="851"/>
      <c r="L37" s="852"/>
      <c r="M37" s="852"/>
      <c r="N37" s="853"/>
      <c r="O37" s="851"/>
      <c r="P37" s="852"/>
      <c r="Q37" s="852"/>
      <c r="R37" s="853"/>
      <c r="S37" s="851"/>
      <c r="T37" s="852"/>
      <c r="U37" s="852"/>
      <c r="V37" s="853"/>
      <c r="W37" s="851"/>
      <c r="X37" s="852"/>
      <c r="Y37" s="854"/>
      <c r="Z37" s="855" t="str">
        <f>IF(ISNA(VLOOKUP(C37,條件!$A$1:$C$1021,3,0)),"",(VLOOKUP(C37,條件!$A$1:$C$1021,3,0)))</f>
        <v/>
      </c>
      <c r="AA37" s="856" t="str">
        <f t="shared" si="21"/>
        <v/>
      </c>
      <c r="AB37" s="857" t="str">
        <f t="shared" si="22"/>
        <v/>
      </c>
      <c r="AC37" s="856" t="str">
        <f t="shared" si="23"/>
        <v/>
      </c>
      <c r="AD37" s="856" t="str">
        <f t="shared" si="11"/>
        <v/>
      </c>
      <c r="AE37" s="856" t="str">
        <f t="shared" si="24"/>
        <v/>
      </c>
      <c r="AF37" s="856" t="str">
        <f t="shared" si="12"/>
        <v>M</v>
      </c>
      <c r="AG37" s="856">
        <v>1</v>
      </c>
      <c r="AH37" s="858"/>
      <c r="AI37" s="859"/>
      <c r="AJ37" s="859"/>
      <c r="AK37" s="859"/>
      <c r="AL37" s="860"/>
      <c r="AM37" s="861"/>
      <c r="AN37" s="861"/>
      <c r="AO37" s="861"/>
      <c r="AP37" s="861"/>
      <c r="AQ37" s="861"/>
      <c r="AR37" s="862"/>
      <c r="AS37" s="849" t="str">
        <f t="shared" si="13"/>
        <v>單</v>
      </c>
      <c r="AT37" s="849" t="str">
        <f t="shared" si="14"/>
        <v>全</v>
      </c>
      <c r="AU37" s="849" t="str">
        <f t="shared" si="15"/>
        <v/>
      </c>
      <c r="AV37" s="849" t="str">
        <f t="shared" si="16"/>
        <v/>
      </c>
    </row>
    <row r="38" spans="1:48">
      <c r="A38" s="845">
        <f t="shared" si="10"/>
        <v>45870</v>
      </c>
      <c r="B38" s="846" t="s">
        <v>1699</v>
      </c>
      <c r="C38" s="846" t="s">
        <v>1779</v>
      </c>
      <c r="D38" s="847"/>
      <c r="E38" s="848" t="str">
        <f>IF(ISNA(VLOOKUP(C38,條件!$A$1:$G$1021,5,0)),"",(VLOOKUP(C38,條件!$A$1:$G$1021,5,0)))</f>
        <v/>
      </c>
      <c r="F38" s="849" t="str">
        <f>IF(ISNA(VLOOKUP(C38,條件!$A$1:$G$1021,6,0)),"",(VLOOKUP(C38,條件!$A$1:$G$1021,6,0)))</f>
        <v/>
      </c>
      <c r="G38" s="849" t="str">
        <f>IF(ISNA(VLOOKUP(C38,條件!$A$1:$G$1021,7,0)),"",(VLOOKUP(C38,條件!$A$1:$G$1021,7,0)))</f>
        <v/>
      </c>
      <c r="H38" s="849" t="str">
        <f>IF(ISNA(VLOOKUP(C38,條件!$A$1:$K$1021,11,0)),"",(VLOOKUP(C38,條件!$A$1:$K$1021,11,0)))</f>
        <v/>
      </c>
      <c r="I38" s="850" t="str">
        <f>IF(ISNA(VLOOKUP(C38,條件!$A$1:$L$1021,12,0)),"",(VLOOKUP(C38,條件!$A$1:$L$1021,12,0)))</f>
        <v/>
      </c>
      <c r="J38" s="851"/>
      <c r="K38" s="851"/>
      <c r="L38" s="852" t="s">
        <v>114</v>
      </c>
      <c r="M38" s="852"/>
      <c r="N38" s="853"/>
      <c r="O38" s="851"/>
      <c r="P38" s="852"/>
      <c r="Q38" s="852"/>
      <c r="R38" s="853"/>
      <c r="S38" s="851"/>
      <c r="T38" s="852"/>
      <c r="U38" s="852"/>
      <c r="V38" s="853"/>
      <c r="W38" s="851"/>
      <c r="X38" s="852"/>
      <c r="Y38" s="854"/>
      <c r="Z38" s="855" t="str">
        <f>IF(ISNA(VLOOKUP(C38,條件!$A$1:$C$1021,3,0)),"",(VLOOKUP(C38,條件!$A$1:$C$1021,3,0)))</f>
        <v/>
      </c>
      <c r="AA38" s="856" t="str">
        <f t="shared" si="21"/>
        <v>停機</v>
      </c>
      <c r="AB38" s="857" t="str">
        <f t="shared" si="22"/>
        <v/>
      </c>
      <c r="AC38" s="856" t="str">
        <f t="shared" si="23"/>
        <v/>
      </c>
      <c r="AD38" s="856" t="str">
        <f t="shared" si="11"/>
        <v/>
      </c>
      <c r="AE38" s="856" t="str">
        <f t="shared" si="24"/>
        <v/>
      </c>
      <c r="AF38" s="856" t="str">
        <f t="shared" si="12"/>
        <v>M</v>
      </c>
      <c r="AG38" s="856">
        <v>1</v>
      </c>
      <c r="AH38" s="858"/>
      <c r="AI38" s="859"/>
      <c r="AJ38" s="859"/>
      <c r="AK38" s="859"/>
      <c r="AL38" s="860"/>
      <c r="AM38" s="861"/>
      <c r="AN38" s="861"/>
      <c r="AO38" s="861"/>
      <c r="AP38" s="861"/>
      <c r="AQ38" s="861"/>
      <c r="AR38" s="862"/>
      <c r="AS38" s="849" t="str">
        <f t="shared" si="13"/>
        <v>單</v>
      </c>
      <c r="AT38" s="849" t="str">
        <f t="shared" si="14"/>
        <v>全</v>
      </c>
      <c r="AU38" s="849" t="str">
        <f t="shared" si="15"/>
        <v/>
      </c>
      <c r="AV38" s="849" t="str">
        <f t="shared" si="16"/>
        <v/>
      </c>
    </row>
    <row r="39" spans="1:48">
      <c r="A39" s="845">
        <f t="shared" si="10"/>
        <v>45870</v>
      </c>
      <c r="B39" s="846" t="s">
        <v>1537</v>
      </c>
      <c r="C39" s="846" t="s">
        <v>114</v>
      </c>
      <c r="D39" s="847"/>
      <c r="E39" s="848" t="str">
        <f>IF(ISNA(VLOOKUP(C39,條件!$A$1:$G$1021,5,0)),"",(VLOOKUP(C39,條件!$A$1:$G$1021,5,0)))</f>
        <v/>
      </c>
      <c r="F39" s="849" t="str">
        <f>IF(ISNA(VLOOKUP(C39,條件!$A$1:$G$1021,6,0)),"",(VLOOKUP(C39,條件!$A$1:$G$1021,6,0)))</f>
        <v/>
      </c>
      <c r="G39" s="849" t="str">
        <f>IF(ISNA(VLOOKUP(C39,條件!$A$1:$G$1021,7,0)),"",(VLOOKUP(C39,條件!$A$1:$G$1021,7,0)))</f>
        <v/>
      </c>
      <c r="H39" s="849" t="str">
        <f>IF(ISNA(VLOOKUP(C39,條件!$A$1:$K$1021,11,0)),"",(VLOOKUP(C39,條件!$A$1:$K$1021,11,0)))</f>
        <v/>
      </c>
      <c r="I39" s="850" t="str">
        <f>IF(ISNA(VLOOKUP(C39,條件!$A$1:$L$1021,12,0)),"",(VLOOKUP(C39,條件!$A$1:$L$1021,12,0)))</f>
        <v/>
      </c>
      <c r="J39" s="851"/>
      <c r="K39" s="851"/>
      <c r="L39" s="852" t="s">
        <v>114</v>
      </c>
      <c r="M39" s="852"/>
      <c r="N39" s="853"/>
      <c r="O39" s="851"/>
      <c r="P39" s="852"/>
      <c r="Q39" s="852"/>
      <c r="R39" s="853"/>
      <c r="S39" s="851"/>
      <c r="T39" s="852"/>
      <c r="U39" s="852"/>
      <c r="V39" s="853"/>
      <c r="W39" s="851"/>
      <c r="X39" s="852"/>
      <c r="Y39" s="854"/>
      <c r="Z39" s="855" t="str">
        <f>IF(ISNA(VLOOKUP(C39,條件!$A$1:$C$1021,3,0)),"",(VLOOKUP(C39,條件!$A$1:$C$1021,3,0)))</f>
        <v/>
      </c>
      <c r="AA39" s="856" t="str">
        <f t="shared" si="21"/>
        <v>停機</v>
      </c>
      <c r="AB39" s="857" t="str">
        <f t="shared" si="22"/>
        <v/>
      </c>
      <c r="AC39" s="856" t="str">
        <f t="shared" si="23"/>
        <v/>
      </c>
      <c r="AD39" s="856" t="str">
        <f t="shared" si="11"/>
        <v/>
      </c>
      <c r="AE39" s="856" t="str">
        <f t="shared" si="24"/>
        <v/>
      </c>
      <c r="AF39" s="856" t="str">
        <f t="shared" si="12"/>
        <v>M</v>
      </c>
      <c r="AG39" s="856">
        <v>1</v>
      </c>
      <c r="AH39" s="858"/>
      <c r="AI39" s="859"/>
      <c r="AJ39" s="859"/>
      <c r="AK39" s="859"/>
      <c r="AL39" s="860"/>
      <c r="AM39" s="861"/>
      <c r="AN39" s="861"/>
      <c r="AO39" s="861"/>
      <c r="AP39" s="861"/>
      <c r="AQ39" s="861"/>
      <c r="AR39" s="862"/>
      <c r="AS39" s="849" t="str">
        <f t="shared" si="13"/>
        <v>單</v>
      </c>
      <c r="AT39" s="849" t="str">
        <f t="shared" si="14"/>
        <v>全</v>
      </c>
      <c r="AU39" s="849" t="str">
        <f t="shared" si="15"/>
        <v/>
      </c>
      <c r="AV39" s="849" t="str">
        <f t="shared" si="16"/>
        <v/>
      </c>
    </row>
    <row r="40" spans="1:48">
      <c r="A40" s="845">
        <f t="shared" si="10"/>
        <v>45870</v>
      </c>
      <c r="B40" s="846" t="s">
        <v>1700</v>
      </c>
      <c r="C40" s="846" t="s">
        <v>114</v>
      </c>
      <c r="D40" s="847"/>
      <c r="E40" s="848" t="str">
        <f>IF(ISNA(VLOOKUP(C40,條件!$A$1:$G$1021,5,0)),"",(VLOOKUP(C40,條件!$A$1:$G$1021,5,0)))</f>
        <v/>
      </c>
      <c r="F40" s="849" t="str">
        <f>IF(ISNA(VLOOKUP(C40,條件!$A$1:$G$1021,6,0)),"",(VLOOKUP(C40,條件!$A$1:$G$1021,6,0)))</f>
        <v/>
      </c>
      <c r="G40" s="849" t="str">
        <f>IF(ISNA(VLOOKUP(C40,條件!$A$1:$G$1021,7,0)),"",(VLOOKUP(C40,條件!$A$1:$G$1021,7,0)))</f>
        <v/>
      </c>
      <c r="H40" s="849" t="str">
        <f>IF(ISNA(VLOOKUP(C40,條件!$A$1:$K$1021,11,0)),"",(VLOOKUP(C40,條件!$A$1:$K$1021,11,0)))</f>
        <v/>
      </c>
      <c r="I40" s="850" t="str">
        <f>IF(ISNA(VLOOKUP(C40,條件!$A$1:$L$1021,12,0)),"",(VLOOKUP(C40,條件!$A$1:$L$1021,12,0)))</f>
        <v/>
      </c>
      <c r="J40" s="851"/>
      <c r="K40" s="851"/>
      <c r="L40" s="852" t="s">
        <v>114</v>
      </c>
      <c r="M40" s="852"/>
      <c r="N40" s="853"/>
      <c r="O40" s="851"/>
      <c r="P40" s="852"/>
      <c r="Q40" s="852"/>
      <c r="R40" s="853"/>
      <c r="S40" s="851"/>
      <c r="T40" s="852"/>
      <c r="U40" s="852"/>
      <c r="V40" s="853"/>
      <c r="W40" s="851"/>
      <c r="X40" s="852"/>
      <c r="Y40" s="854"/>
      <c r="Z40" s="855" t="str">
        <f>IF(ISNA(VLOOKUP(C40,條件!$A$1:$C$1021,3,0)),"",(VLOOKUP(C40,條件!$A$1:$C$1021,3,0)))</f>
        <v/>
      </c>
      <c r="AA40" s="856" t="str">
        <f t="shared" si="21"/>
        <v>停機</v>
      </c>
      <c r="AB40" s="857" t="str">
        <f t="shared" si="22"/>
        <v/>
      </c>
      <c r="AC40" s="856" t="str">
        <f t="shared" si="23"/>
        <v/>
      </c>
      <c r="AD40" s="856" t="str">
        <f t="shared" si="11"/>
        <v/>
      </c>
      <c r="AE40" s="856" t="str">
        <f t="shared" si="24"/>
        <v/>
      </c>
      <c r="AF40" s="856" t="str">
        <f t="shared" si="12"/>
        <v>M</v>
      </c>
      <c r="AG40" s="856">
        <v>1</v>
      </c>
      <c r="AH40" s="858"/>
      <c r="AI40" s="859"/>
      <c r="AJ40" s="859"/>
      <c r="AK40" s="859"/>
      <c r="AL40" s="860"/>
      <c r="AM40" s="861"/>
      <c r="AN40" s="861"/>
      <c r="AO40" s="861"/>
      <c r="AP40" s="861"/>
      <c r="AQ40" s="861"/>
      <c r="AR40" s="862"/>
      <c r="AS40" s="849" t="str">
        <f t="shared" si="13"/>
        <v>單</v>
      </c>
      <c r="AT40" s="849" t="str">
        <f t="shared" si="14"/>
        <v>全</v>
      </c>
      <c r="AU40" s="849" t="str">
        <f t="shared" si="15"/>
        <v/>
      </c>
      <c r="AV40" s="849" t="str">
        <f t="shared" si="16"/>
        <v/>
      </c>
    </row>
    <row r="41" spans="1:48">
      <c r="A41" s="845">
        <f t="shared" si="10"/>
        <v>45870</v>
      </c>
      <c r="B41" s="846" t="s">
        <v>1544</v>
      </c>
      <c r="C41" s="846" t="s">
        <v>114</v>
      </c>
      <c r="D41" s="847"/>
      <c r="E41" s="848" t="str">
        <f>IF(ISNA(VLOOKUP(C41,條件!$A$1:$G$1021,5,0)),"",(VLOOKUP(C41,條件!$A$1:$G$1021,5,0)))</f>
        <v/>
      </c>
      <c r="F41" s="849" t="str">
        <f>IF(ISNA(VLOOKUP(C41,條件!$A$1:$G$1021,6,0)),"",(VLOOKUP(C41,條件!$A$1:$G$1021,6,0)))</f>
        <v/>
      </c>
      <c r="G41" s="849" t="str">
        <f>IF(ISNA(VLOOKUP(C41,條件!$A$1:$G$1021,7,0)),"",(VLOOKUP(C41,條件!$A$1:$G$1021,7,0)))</f>
        <v/>
      </c>
      <c r="H41" s="849" t="str">
        <f>IF(ISNA(VLOOKUP(C41,條件!$A$1:$K$1021,11,0)),"",(VLOOKUP(C41,條件!$A$1:$K$1021,11,0)))</f>
        <v/>
      </c>
      <c r="I41" s="850" t="str">
        <f>IF(ISNA(VLOOKUP(C41,條件!$A$1:$L$1021,12,0)),"",(VLOOKUP(C41,條件!$A$1:$L$1021,12,0)))</f>
        <v/>
      </c>
      <c r="J41" s="851"/>
      <c r="K41" s="851"/>
      <c r="L41" s="852"/>
      <c r="M41" s="852"/>
      <c r="N41" s="853"/>
      <c r="O41" s="851"/>
      <c r="P41" s="852"/>
      <c r="Q41" s="852"/>
      <c r="R41" s="853"/>
      <c r="S41" s="851"/>
      <c r="T41" s="852"/>
      <c r="U41" s="852"/>
      <c r="V41" s="853"/>
      <c r="W41" s="851"/>
      <c r="X41" s="852"/>
      <c r="Y41" s="854"/>
      <c r="Z41" s="855" t="str">
        <f>IF(ISNA(VLOOKUP(C41,條件!$A$1:$C$1021,3,0)),"",(VLOOKUP(C41,條件!$A$1:$C$1021,3,0)))</f>
        <v/>
      </c>
      <c r="AA41" s="856" t="str">
        <f t="shared" si="21"/>
        <v/>
      </c>
      <c r="AB41" s="857" t="str">
        <f t="shared" si="22"/>
        <v/>
      </c>
      <c r="AC41" s="856" t="str">
        <f t="shared" si="23"/>
        <v/>
      </c>
      <c r="AD41" s="856" t="str">
        <f t="shared" si="11"/>
        <v/>
      </c>
      <c r="AE41" s="856" t="str">
        <f t="shared" si="24"/>
        <v/>
      </c>
      <c r="AF41" s="856" t="str">
        <f t="shared" si="12"/>
        <v>M</v>
      </c>
      <c r="AG41" s="856">
        <v>1</v>
      </c>
      <c r="AH41" s="858"/>
      <c r="AI41" s="859"/>
      <c r="AJ41" s="859"/>
      <c r="AK41" s="859"/>
      <c r="AL41" s="860"/>
      <c r="AM41" s="861"/>
      <c r="AN41" s="861"/>
      <c r="AO41" s="861"/>
      <c r="AP41" s="861"/>
      <c r="AQ41" s="861"/>
      <c r="AR41" s="862"/>
      <c r="AS41" s="849" t="str">
        <f t="shared" si="13"/>
        <v>單</v>
      </c>
      <c r="AT41" s="849" t="str">
        <f t="shared" si="14"/>
        <v>全</v>
      </c>
      <c r="AU41" s="849" t="str">
        <f t="shared" si="15"/>
        <v/>
      </c>
      <c r="AV41" s="849" t="str">
        <f t="shared" si="16"/>
        <v/>
      </c>
    </row>
    <row r="42" spans="1:48">
      <c r="A42" s="845">
        <f t="shared" si="10"/>
        <v>45870</v>
      </c>
      <c r="B42" s="846" t="s">
        <v>1701</v>
      </c>
      <c r="C42" s="846" t="s">
        <v>114</v>
      </c>
      <c r="D42" s="847"/>
      <c r="E42" s="848" t="str">
        <f>IF(ISNA(VLOOKUP(C42,條件!$A$1:$G$1021,5,0)),"",(VLOOKUP(C42,條件!$A$1:$G$1021,5,0)))</f>
        <v/>
      </c>
      <c r="F42" s="849" t="str">
        <f>IF(ISNA(VLOOKUP(C42,條件!$A$1:$G$1021,6,0)),"",(VLOOKUP(C42,條件!$A$1:$G$1021,6,0)))</f>
        <v/>
      </c>
      <c r="G42" s="849" t="str">
        <f>IF(ISNA(VLOOKUP(C42,條件!$A$1:$G$1021,7,0)),"",(VLOOKUP(C42,條件!$A$1:$G$1021,7,0)))</f>
        <v/>
      </c>
      <c r="H42" s="849" t="str">
        <f>IF(ISNA(VLOOKUP(C42,條件!$A$1:$K$1021,11,0)),"",(VLOOKUP(C42,條件!$A$1:$K$1021,11,0)))</f>
        <v/>
      </c>
      <c r="I42" s="850" t="str">
        <f>IF(ISNA(VLOOKUP(C42,條件!$A$1:$L$1021,12,0)),"",(VLOOKUP(C42,條件!$A$1:$L$1021,12,0)))</f>
        <v/>
      </c>
      <c r="J42" s="851"/>
      <c r="K42" s="851"/>
      <c r="L42" s="852" t="s">
        <v>114</v>
      </c>
      <c r="M42" s="852"/>
      <c r="N42" s="853"/>
      <c r="O42" s="851"/>
      <c r="P42" s="852"/>
      <c r="Q42" s="852"/>
      <c r="R42" s="853"/>
      <c r="S42" s="851"/>
      <c r="T42" s="852"/>
      <c r="U42" s="852"/>
      <c r="V42" s="853"/>
      <c r="W42" s="851"/>
      <c r="X42" s="852"/>
      <c r="Y42" s="854"/>
      <c r="Z42" s="855" t="str">
        <f>IF(ISNA(VLOOKUP(C42,條件!$A$1:$C$1021,3,0)),"",(VLOOKUP(C42,條件!$A$1:$C$1021,3,0)))</f>
        <v/>
      </c>
      <c r="AA42" s="856" t="str">
        <f t="shared" si="21"/>
        <v>停機</v>
      </c>
      <c r="AB42" s="857" t="str">
        <f t="shared" si="22"/>
        <v/>
      </c>
      <c r="AC42" s="856" t="str">
        <f t="shared" si="23"/>
        <v/>
      </c>
      <c r="AD42" s="856" t="str">
        <f t="shared" si="11"/>
        <v/>
      </c>
      <c r="AE42" s="856" t="str">
        <f t="shared" si="24"/>
        <v/>
      </c>
      <c r="AF42" s="856" t="str">
        <f t="shared" si="12"/>
        <v>M</v>
      </c>
      <c r="AG42" s="856">
        <v>1</v>
      </c>
      <c r="AH42" s="858"/>
      <c r="AI42" s="859"/>
      <c r="AJ42" s="859"/>
      <c r="AK42" s="859"/>
      <c r="AL42" s="860"/>
      <c r="AM42" s="861"/>
      <c r="AN42" s="861"/>
      <c r="AO42" s="861"/>
      <c r="AP42" s="861"/>
      <c r="AQ42" s="861"/>
      <c r="AR42" s="862"/>
      <c r="AS42" s="849" t="str">
        <f t="shared" si="13"/>
        <v>單</v>
      </c>
      <c r="AT42" s="849" t="str">
        <f t="shared" si="14"/>
        <v>全</v>
      </c>
      <c r="AU42" s="849" t="str">
        <f t="shared" si="15"/>
        <v/>
      </c>
      <c r="AV42" s="849" t="str">
        <f t="shared" si="16"/>
        <v/>
      </c>
    </row>
    <row r="43" spans="1:48" ht="17.25" thickBot="1">
      <c r="A43" s="866">
        <f t="shared" si="10"/>
        <v>45870</v>
      </c>
      <c r="B43" s="867" t="s">
        <v>1702</v>
      </c>
      <c r="C43" s="867" t="s">
        <v>114</v>
      </c>
      <c r="D43" s="868"/>
      <c r="E43" s="869" t="str">
        <f>IF(ISNA(VLOOKUP(C43,條件!$A$1:$G$1021,5,0)),"",(VLOOKUP(C43,條件!$A$1:$G$1021,5,0)))</f>
        <v/>
      </c>
      <c r="F43" s="870" t="str">
        <f>IF(ISNA(VLOOKUP(C43,條件!$A$1:$G$1021,6,0)),"",(VLOOKUP(C43,條件!$A$1:$G$1021,6,0)))</f>
        <v/>
      </c>
      <c r="G43" s="870" t="str">
        <f>IF(ISNA(VLOOKUP(C43,條件!$A$1:$G$1021,7,0)),"",(VLOOKUP(C43,條件!$A$1:$G$1021,7,0)))</f>
        <v/>
      </c>
      <c r="H43" s="870" t="str">
        <f>IF(ISNA(VLOOKUP(C43,條件!$A$1:$K$1021,11,0)),"",(VLOOKUP(C43,條件!$A$1:$K$1021,11,0)))</f>
        <v/>
      </c>
      <c r="I43" s="871" t="str">
        <f>IF(ISNA(VLOOKUP(C43,條件!$A$1:$L$1021,12,0)),"",(VLOOKUP(C43,條件!$A$1:$L$1021,12,0)))</f>
        <v/>
      </c>
      <c r="J43" s="872"/>
      <c r="K43" s="872"/>
      <c r="L43" s="873" t="s">
        <v>114</v>
      </c>
      <c r="M43" s="873"/>
      <c r="N43" s="874"/>
      <c r="O43" s="872"/>
      <c r="P43" s="873"/>
      <c r="Q43" s="873"/>
      <c r="R43" s="874"/>
      <c r="S43" s="872"/>
      <c r="T43" s="873"/>
      <c r="U43" s="873"/>
      <c r="V43" s="874"/>
      <c r="W43" s="872"/>
      <c r="X43" s="873"/>
      <c r="Y43" s="875"/>
      <c r="Z43" s="876" t="str">
        <f>IF(ISNA(VLOOKUP(C43,條件!$A$1:$C$1021,3,0)),"",(VLOOKUP(C43,條件!$A$1:$C$1021,3,0)))</f>
        <v/>
      </c>
      <c r="AA43" s="877" t="str">
        <f t="shared" si="21"/>
        <v>停機</v>
      </c>
      <c r="AB43" s="878" t="str">
        <f t="shared" si="22"/>
        <v/>
      </c>
      <c r="AC43" s="877" t="str">
        <f t="shared" si="23"/>
        <v/>
      </c>
      <c r="AD43" s="877" t="str">
        <f t="shared" si="11"/>
        <v/>
      </c>
      <c r="AE43" s="877" t="str">
        <f t="shared" si="24"/>
        <v/>
      </c>
      <c r="AF43" s="877" t="str">
        <f t="shared" si="12"/>
        <v>M</v>
      </c>
      <c r="AG43" s="877">
        <v>1</v>
      </c>
      <c r="AH43" s="879"/>
      <c r="AI43" s="880"/>
      <c r="AJ43" s="880"/>
      <c r="AK43" s="880"/>
      <c r="AL43" s="881"/>
      <c r="AM43" s="882"/>
      <c r="AN43" s="882"/>
      <c r="AO43" s="882"/>
      <c r="AP43" s="882"/>
      <c r="AQ43" s="882"/>
      <c r="AR43" s="883"/>
      <c r="AS43" s="870" t="str">
        <f t="shared" si="13"/>
        <v>單</v>
      </c>
      <c r="AT43" s="870" t="str">
        <f t="shared" si="14"/>
        <v>全</v>
      </c>
      <c r="AU43" s="870" t="str">
        <f t="shared" si="15"/>
        <v/>
      </c>
      <c r="AV43" s="870" t="str">
        <f t="shared" si="16"/>
        <v/>
      </c>
    </row>
  </sheetData>
  <phoneticPr fontId="5" type="noConversion"/>
  <conditionalFormatting sqref="F1:F1048576">
    <cfRule type="containsText" dxfId="175" priority="25" operator="containsText" text="×2">
      <formula>NOT(ISERROR(SEARCH("×2",F1)))</formula>
    </cfRule>
  </conditionalFormatting>
  <conditionalFormatting sqref="L1:L1048576">
    <cfRule type="containsText" dxfId="174" priority="24" operator="containsText" text="了機">
      <formula>NOT(ISERROR(SEARCH("了機",L1)))</formula>
    </cfRule>
  </conditionalFormatting>
  <conditionalFormatting sqref="L2:L43">
    <cfRule type="containsText" dxfId="173" priority="22" operator="containsText" text="清車">
      <formula>NOT(ISERROR(SEARCH("清車",L2)))</formula>
    </cfRule>
    <cfRule type="containsText" dxfId="172" priority="23" operator="containsText" text="改紡">
      <formula>NOT(ISERROR(SEARCH("改紡",L2)))</formula>
    </cfRule>
  </conditionalFormatting>
  <conditionalFormatting sqref="M2:M43">
    <cfRule type="containsText" dxfId="171" priority="21" operator="containsText" text="了機">
      <formula>NOT(ISERROR(SEARCH("了機",M2)))</formula>
    </cfRule>
  </conditionalFormatting>
  <conditionalFormatting sqref="M2:M43">
    <cfRule type="containsText" dxfId="170" priority="19" operator="containsText" text="清車">
      <formula>NOT(ISERROR(SEARCH("清車",M2)))</formula>
    </cfRule>
    <cfRule type="containsText" dxfId="169" priority="20" operator="containsText" text="改紡">
      <formula>NOT(ISERROR(SEARCH("改紡",M2)))</formula>
    </cfRule>
  </conditionalFormatting>
  <conditionalFormatting sqref="P2:P43">
    <cfRule type="containsText" dxfId="168" priority="18" operator="containsText" text="了機">
      <formula>NOT(ISERROR(SEARCH("了機",P2)))</formula>
    </cfRule>
  </conditionalFormatting>
  <conditionalFormatting sqref="P2:P43">
    <cfRule type="containsText" dxfId="167" priority="16" operator="containsText" text="清車">
      <formula>NOT(ISERROR(SEARCH("清車",P2)))</formula>
    </cfRule>
    <cfRule type="containsText" dxfId="166" priority="17" operator="containsText" text="改紡">
      <formula>NOT(ISERROR(SEARCH("改紡",P2)))</formula>
    </cfRule>
  </conditionalFormatting>
  <conditionalFormatting sqref="Q2:Q43">
    <cfRule type="containsText" dxfId="165" priority="15" operator="containsText" text="了機">
      <formula>NOT(ISERROR(SEARCH("了機",Q2)))</formula>
    </cfRule>
  </conditionalFormatting>
  <conditionalFormatting sqref="Q2:Q43">
    <cfRule type="containsText" dxfId="164" priority="13" operator="containsText" text="清車">
      <formula>NOT(ISERROR(SEARCH("清車",Q2)))</formula>
    </cfRule>
    <cfRule type="containsText" dxfId="163" priority="14" operator="containsText" text="改紡">
      <formula>NOT(ISERROR(SEARCH("改紡",Q2)))</formula>
    </cfRule>
  </conditionalFormatting>
  <conditionalFormatting sqref="T2:T43">
    <cfRule type="containsText" dxfId="162" priority="12" operator="containsText" text="了機">
      <formula>NOT(ISERROR(SEARCH("了機",T2)))</formula>
    </cfRule>
  </conditionalFormatting>
  <conditionalFormatting sqref="T2:T43">
    <cfRule type="containsText" dxfId="161" priority="10" operator="containsText" text="清車">
      <formula>NOT(ISERROR(SEARCH("清車",T2)))</formula>
    </cfRule>
    <cfRule type="containsText" dxfId="160" priority="11" operator="containsText" text="改紡">
      <formula>NOT(ISERROR(SEARCH("改紡",T2)))</formula>
    </cfRule>
  </conditionalFormatting>
  <conditionalFormatting sqref="U2:U43">
    <cfRule type="containsText" dxfId="159" priority="9" operator="containsText" text="了機">
      <formula>NOT(ISERROR(SEARCH("了機",U2)))</formula>
    </cfRule>
  </conditionalFormatting>
  <conditionalFormatting sqref="U2:U43">
    <cfRule type="containsText" dxfId="158" priority="7" operator="containsText" text="清車">
      <formula>NOT(ISERROR(SEARCH("清車",U2)))</formula>
    </cfRule>
    <cfRule type="containsText" dxfId="157" priority="8" operator="containsText" text="改紡">
      <formula>NOT(ISERROR(SEARCH("改紡",U2)))</formula>
    </cfRule>
  </conditionalFormatting>
  <conditionalFormatting sqref="X2:X43">
    <cfRule type="containsText" dxfId="156" priority="6" operator="containsText" text="了機">
      <formula>NOT(ISERROR(SEARCH("了機",X2)))</formula>
    </cfRule>
  </conditionalFormatting>
  <conditionalFormatting sqref="X2:X43">
    <cfRule type="containsText" dxfId="155" priority="4" operator="containsText" text="清車">
      <formula>NOT(ISERROR(SEARCH("清車",X2)))</formula>
    </cfRule>
    <cfRule type="containsText" dxfId="154" priority="5" operator="containsText" text="改紡">
      <formula>NOT(ISERROR(SEARCH("改紡",X2)))</formula>
    </cfRule>
  </conditionalFormatting>
  <conditionalFormatting sqref="Y2:Y43">
    <cfRule type="containsText" dxfId="153" priority="3" operator="containsText" text="了機">
      <formula>NOT(ISERROR(SEARCH("了機",Y2)))</formula>
    </cfRule>
  </conditionalFormatting>
  <conditionalFormatting sqref="Y2:Y43">
    <cfRule type="containsText" dxfId="152" priority="1" operator="containsText" text="清車">
      <formula>NOT(ISERROR(SEARCH("清車",Y2)))</formula>
    </cfRule>
    <cfRule type="containsText" dxfId="151" priority="2" operator="containsText" text="改紡">
      <formula>NOT(ISERROR(SEARCH("改紡",Y2)))</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1084" t="s">
        <v>103</v>
      </c>
      <c r="C1" s="1085"/>
      <c r="D1" s="1085"/>
      <c r="E1" s="1085"/>
      <c r="F1" s="1086"/>
      <c r="G1" s="1087" t="s">
        <v>104</v>
      </c>
      <c r="H1" s="1088"/>
      <c r="I1" s="1088"/>
      <c r="J1" s="1088"/>
      <c r="K1" s="1089"/>
      <c r="L1" s="1090" t="s">
        <v>105</v>
      </c>
      <c r="M1" s="1091"/>
      <c r="N1" s="1091"/>
      <c r="O1" s="1091"/>
      <c r="P1" s="1092"/>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1093">
        <f>'１１直送'!A3</f>
        <v>46143</v>
      </c>
      <c r="B3" s="90" t="s">
        <v>113</v>
      </c>
      <c r="C3" s="1095" t="s">
        <v>693</v>
      </c>
      <c r="D3" s="91" t="s">
        <v>114</v>
      </c>
      <c r="E3" s="92" t="s">
        <v>115</v>
      </c>
      <c r="F3" s="93"/>
      <c r="G3" s="90" t="s">
        <v>113</v>
      </c>
      <c r="H3" s="1098" t="s">
        <v>163</v>
      </c>
      <c r="I3" s="91" t="s">
        <v>114</v>
      </c>
      <c r="J3" s="92" t="s">
        <v>115</v>
      </c>
      <c r="K3" s="93"/>
      <c r="L3" s="90" t="s">
        <v>113</v>
      </c>
      <c r="M3" s="1099" t="s">
        <v>163</v>
      </c>
      <c r="N3" s="91" t="s">
        <v>114</v>
      </c>
      <c r="O3" s="92" t="s">
        <v>115</v>
      </c>
      <c r="P3" s="93"/>
    </row>
    <row r="4" spans="1:16" ht="16.5" customHeight="1">
      <c r="A4" s="1094"/>
      <c r="B4" s="1100"/>
      <c r="C4" s="1096"/>
      <c r="D4" s="94" t="s">
        <v>116</v>
      </c>
      <c r="E4" s="95" t="s">
        <v>117</v>
      </c>
      <c r="F4" s="93"/>
      <c r="G4" s="1100"/>
      <c r="H4" s="1098"/>
      <c r="I4" s="94" t="s">
        <v>116</v>
      </c>
      <c r="J4" s="95" t="s">
        <v>117</v>
      </c>
      <c r="K4" s="93"/>
      <c r="L4" s="1100"/>
      <c r="M4" s="1099"/>
      <c r="N4" s="94" t="s">
        <v>116</v>
      </c>
      <c r="O4" s="95" t="s">
        <v>117</v>
      </c>
      <c r="P4" s="93"/>
    </row>
    <row r="5" spans="1:16" ht="17.25" thickBot="1">
      <c r="A5" s="1094"/>
      <c r="B5" s="1101"/>
      <c r="C5" s="1096"/>
      <c r="D5" s="94" t="s">
        <v>118</v>
      </c>
      <c r="E5" s="96" t="s">
        <v>119</v>
      </c>
      <c r="F5" s="97"/>
      <c r="G5" s="1101"/>
      <c r="H5" s="1098"/>
      <c r="I5" s="94" t="s">
        <v>118</v>
      </c>
      <c r="J5" s="96" t="s">
        <v>119</v>
      </c>
      <c r="K5" s="97"/>
      <c r="L5" s="1101"/>
      <c r="M5" s="1099"/>
      <c r="N5" s="94" t="s">
        <v>120</v>
      </c>
      <c r="O5" s="96" t="s">
        <v>119</v>
      </c>
      <c r="P5" s="98"/>
    </row>
    <row r="6" spans="1:16" ht="17.25" thickBot="1">
      <c r="A6" s="1094"/>
      <c r="B6" s="90" t="s">
        <v>121</v>
      </c>
      <c r="C6" s="1096"/>
      <c r="D6" s="94"/>
      <c r="E6" s="96"/>
      <c r="F6" s="97"/>
      <c r="G6" s="90" t="s">
        <v>121</v>
      </c>
      <c r="H6" s="1098"/>
      <c r="I6" s="94"/>
      <c r="J6" s="96"/>
      <c r="K6" s="97"/>
      <c r="L6" s="90" t="s">
        <v>121</v>
      </c>
      <c r="M6" s="1099"/>
      <c r="N6" s="94"/>
      <c r="O6" s="96"/>
      <c r="P6" s="97"/>
    </row>
    <row r="7" spans="1:16">
      <c r="A7" s="1094"/>
      <c r="B7" s="1081"/>
      <c r="C7" s="1096"/>
      <c r="D7" s="94"/>
      <c r="E7" s="96"/>
      <c r="F7" s="97"/>
      <c r="G7" s="1081"/>
      <c r="H7" s="1098"/>
      <c r="I7" s="94"/>
      <c r="J7" s="96"/>
      <c r="K7" s="97"/>
      <c r="L7" s="1081"/>
      <c r="M7" s="1099"/>
      <c r="N7" s="94"/>
      <c r="O7" s="96"/>
      <c r="P7" s="97"/>
    </row>
    <row r="8" spans="1:16">
      <c r="A8" s="1094"/>
      <c r="B8" s="1082"/>
      <c r="C8" s="1096"/>
      <c r="D8" s="94"/>
      <c r="E8" s="96"/>
      <c r="F8" s="93"/>
      <c r="G8" s="1082"/>
      <c r="H8" s="1098"/>
      <c r="I8" s="94"/>
      <c r="J8" s="96"/>
      <c r="K8" s="93"/>
      <c r="L8" s="1082"/>
      <c r="M8" s="1099"/>
      <c r="N8" s="94"/>
      <c r="O8" s="96"/>
      <c r="P8" s="93"/>
    </row>
    <row r="9" spans="1:16">
      <c r="A9" s="1094"/>
      <c r="B9" s="1083"/>
      <c r="C9" s="1096"/>
      <c r="D9" s="94"/>
      <c r="E9" s="96"/>
      <c r="F9" s="99"/>
      <c r="G9" s="1083"/>
      <c r="H9" s="1098"/>
      <c r="I9" s="94"/>
      <c r="J9" s="96"/>
      <c r="K9" s="99"/>
      <c r="L9" s="1083"/>
      <c r="M9" s="1099"/>
      <c r="N9" s="94"/>
      <c r="O9" s="96"/>
      <c r="P9" s="99"/>
    </row>
    <row r="10" spans="1:16">
      <c r="A10" s="1094"/>
      <c r="B10" s="1082"/>
      <c r="C10" s="1096"/>
      <c r="D10" s="94"/>
      <c r="E10" s="96"/>
      <c r="F10" s="99"/>
      <c r="G10" s="1082"/>
      <c r="H10" s="1098"/>
      <c r="I10" s="94"/>
      <c r="J10" s="96"/>
      <c r="K10" s="99"/>
      <c r="L10" s="1082"/>
      <c r="M10" s="1099"/>
      <c r="N10" s="94"/>
      <c r="O10" s="96"/>
      <c r="P10" s="99"/>
    </row>
    <row r="11" spans="1:16">
      <c r="A11" s="1094"/>
      <c r="B11" s="1083"/>
      <c r="C11" s="1096"/>
      <c r="D11" s="94"/>
      <c r="E11" s="96"/>
      <c r="F11" s="99"/>
      <c r="G11" s="1083"/>
      <c r="H11" s="1098"/>
      <c r="I11" s="94"/>
      <c r="J11" s="96"/>
      <c r="K11" s="99"/>
      <c r="L11" s="1083"/>
      <c r="M11" s="1099"/>
      <c r="N11" s="94"/>
      <c r="O11" s="96"/>
      <c r="P11" s="99"/>
    </row>
    <row r="12" spans="1:16" ht="17.25" thickBot="1">
      <c r="A12" s="1094"/>
      <c r="B12" s="1082"/>
      <c r="C12" s="1096"/>
      <c r="D12" s="94"/>
      <c r="E12" s="96"/>
      <c r="F12" s="99"/>
      <c r="G12" s="1082"/>
      <c r="H12" s="1098"/>
      <c r="I12" s="94"/>
      <c r="J12" s="96"/>
      <c r="K12" s="99"/>
      <c r="L12" s="1082"/>
      <c r="M12" s="1099"/>
      <c r="N12" s="94"/>
      <c r="O12" s="96"/>
      <c r="P12" s="99"/>
    </row>
    <row r="13" spans="1:16" ht="17.25" thickBot="1">
      <c r="A13" s="1094"/>
      <c r="B13" s="100" t="s">
        <v>122</v>
      </c>
      <c r="C13" s="1096"/>
      <c r="D13" s="94"/>
      <c r="E13" s="96"/>
      <c r="F13" s="93"/>
      <c r="G13" s="100" t="s">
        <v>122</v>
      </c>
      <c r="H13" s="1098"/>
      <c r="I13" s="94"/>
      <c r="J13" s="96"/>
      <c r="K13" s="93"/>
      <c r="L13" s="100" t="s">
        <v>122</v>
      </c>
      <c r="M13" s="1099"/>
      <c r="N13" s="94"/>
      <c r="O13" s="96"/>
      <c r="P13" s="97"/>
    </row>
    <row r="14" spans="1:16">
      <c r="A14" s="1094"/>
      <c r="B14" s="1111"/>
      <c r="C14" s="1096"/>
      <c r="D14" s="94"/>
      <c r="E14" s="96"/>
      <c r="F14" s="93"/>
      <c r="G14" s="1111"/>
      <c r="H14" s="1098"/>
      <c r="I14" s="94"/>
      <c r="J14" s="96"/>
      <c r="K14" s="97"/>
      <c r="L14" s="1111"/>
      <c r="M14" s="1099"/>
      <c r="N14" s="94"/>
      <c r="O14" s="96"/>
      <c r="P14" s="97"/>
    </row>
    <row r="15" spans="1:16">
      <c r="A15" s="1094"/>
      <c r="B15" s="1112"/>
      <c r="C15" s="1096"/>
      <c r="D15" s="94"/>
      <c r="E15" s="96"/>
      <c r="F15" s="97"/>
      <c r="G15" s="1112"/>
      <c r="H15" s="1098"/>
      <c r="I15" s="94"/>
      <c r="J15" s="96"/>
      <c r="K15" s="97"/>
      <c r="L15" s="1112"/>
      <c r="M15" s="1099"/>
      <c r="N15" s="94"/>
      <c r="O15" s="96"/>
      <c r="P15" s="97"/>
    </row>
    <row r="16" spans="1:16" ht="17.25" thickBot="1">
      <c r="A16" s="1094"/>
      <c r="B16" s="1113"/>
      <c r="C16" s="1096"/>
      <c r="D16" s="94"/>
      <c r="E16" s="96"/>
      <c r="F16" s="97"/>
      <c r="G16" s="1113"/>
      <c r="H16" s="1098"/>
      <c r="I16" s="94"/>
      <c r="J16" s="96"/>
      <c r="K16" s="97"/>
      <c r="L16" s="1113"/>
      <c r="M16" s="1099"/>
      <c r="N16" s="94"/>
      <c r="O16" s="96"/>
      <c r="P16" s="97"/>
    </row>
    <row r="17" spans="1:16" ht="17.25" thickBot="1">
      <c r="A17" s="1094"/>
      <c r="B17" s="100" t="s">
        <v>123</v>
      </c>
      <c r="C17" s="1096"/>
      <c r="D17" s="94"/>
      <c r="E17" s="96"/>
      <c r="F17" s="97"/>
      <c r="G17" s="100" t="s">
        <v>123</v>
      </c>
      <c r="H17" s="1098"/>
      <c r="I17" s="94"/>
      <c r="J17" s="96"/>
      <c r="K17" s="97"/>
      <c r="L17" s="100" t="s">
        <v>123</v>
      </c>
      <c r="M17" s="1099"/>
      <c r="N17" s="94"/>
      <c r="O17" s="96"/>
      <c r="P17" s="97"/>
    </row>
    <row r="18" spans="1:16">
      <c r="A18" s="1094"/>
      <c r="B18" s="1106"/>
      <c r="C18" s="1096"/>
      <c r="D18" s="94"/>
      <c r="E18" s="96"/>
      <c r="F18" s="97"/>
      <c r="G18" s="1106"/>
      <c r="H18" s="1098"/>
      <c r="I18" s="94"/>
      <c r="J18" s="96"/>
      <c r="K18" s="97"/>
      <c r="L18" s="1106"/>
      <c r="M18" s="1099"/>
      <c r="N18" s="94"/>
      <c r="O18" s="96"/>
      <c r="P18" s="97"/>
    </row>
    <row r="19" spans="1:16">
      <c r="A19" s="1094"/>
      <c r="B19" s="1107"/>
      <c r="C19" s="1096"/>
      <c r="D19" s="94"/>
      <c r="E19" s="96"/>
      <c r="F19" s="97"/>
      <c r="G19" s="1107"/>
      <c r="H19" s="1098"/>
      <c r="I19" s="94"/>
      <c r="J19" s="96"/>
      <c r="K19" s="97"/>
      <c r="L19" s="1107"/>
      <c r="M19" s="1099"/>
      <c r="N19" s="94"/>
      <c r="O19" s="96"/>
      <c r="P19" s="93"/>
    </row>
    <row r="20" spans="1:16" ht="17.25" thickBot="1">
      <c r="A20" s="1094"/>
      <c r="B20" s="1108"/>
      <c r="C20" s="1096"/>
      <c r="D20" s="94"/>
      <c r="E20" s="96"/>
      <c r="F20" s="97"/>
      <c r="G20" s="1108"/>
      <c r="H20" s="1098"/>
      <c r="I20" s="94"/>
      <c r="J20" s="96"/>
      <c r="K20" s="93"/>
      <c r="L20" s="1108"/>
      <c r="M20" s="1099"/>
      <c r="N20" s="94"/>
      <c r="O20" s="96"/>
      <c r="P20" s="93"/>
    </row>
    <row r="21" spans="1:16">
      <c r="A21" s="1094"/>
      <c r="B21" s="1109" t="s">
        <v>124</v>
      </c>
      <c r="C21" s="1096"/>
      <c r="D21" s="94"/>
      <c r="E21" s="96"/>
      <c r="F21" s="93"/>
      <c r="G21" s="1109" t="s">
        <v>124</v>
      </c>
      <c r="H21" s="1098"/>
      <c r="I21" s="94"/>
      <c r="J21" s="96"/>
      <c r="K21" s="93"/>
      <c r="L21" s="1109" t="s">
        <v>124</v>
      </c>
      <c r="M21" s="1099"/>
      <c r="N21" s="94"/>
      <c r="O21" s="96"/>
      <c r="P21" s="97"/>
    </row>
    <row r="22" spans="1:16" ht="17.25" thickBot="1">
      <c r="A22" s="1094"/>
      <c r="B22" s="1110"/>
      <c r="C22" s="1096"/>
      <c r="D22" s="94"/>
      <c r="E22" s="96"/>
      <c r="F22" s="93"/>
      <c r="G22" s="1110"/>
      <c r="H22" s="1098"/>
      <c r="I22" s="94"/>
      <c r="J22" s="96"/>
      <c r="K22" s="97"/>
      <c r="L22" s="1110"/>
      <c r="M22" s="1099"/>
      <c r="N22" s="94"/>
      <c r="O22" s="96"/>
      <c r="P22" s="97"/>
    </row>
    <row r="23" spans="1:16" ht="17.25" thickTop="1">
      <c r="A23" s="1094"/>
      <c r="B23" s="1102" t="s">
        <v>125</v>
      </c>
      <c r="C23" s="1096"/>
      <c r="D23" s="94"/>
      <c r="E23" s="96"/>
      <c r="F23" s="97"/>
      <c r="G23" s="1102" t="s">
        <v>125</v>
      </c>
      <c r="H23" s="1098"/>
      <c r="I23" s="94"/>
      <c r="J23" s="96"/>
      <c r="K23" s="97"/>
      <c r="L23" s="1102" t="s">
        <v>125</v>
      </c>
      <c r="M23" s="1099"/>
      <c r="N23" s="94"/>
      <c r="O23" s="96"/>
      <c r="P23" s="93"/>
    </row>
    <row r="24" spans="1:16" ht="17.25" thickBot="1">
      <c r="A24" s="1094"/>
      <c r="B24" s="1103"/>
      <c r="C24" s="1096"/>
      <c r="D24" s="94"/>
      <c r="E24" s="96"/>
      <c r="F24" s="97"/>
      <c r="G24" s="1103"/>
      <c r="H24" s="1098"/>
      <c r="I24" s="94"/>
      <c r="J24" s="96"/>
      <c r="K24" s="93"/>
      <c r="L24" s="1103"/>
      <c r="M24" s="1099"/>
      <c r="N24" s="94"/>
      <c r="O24" s="96"/>
      <c r="P24" s="101"/>
    </row>
    <row r="25" spans="1:16">
      <c r="A25" s="1094"/>
      <c r="B25" s="1104"/>
      <c r="C25" s="1096"/>
      <c r="D25" s="94"/>
      <c r="E25" s="96"/>
      <c r="F25" s="93"/>
      <c r="G25" s="1104"/>
      <c r="H25" s="1098"/>
      <c r="I25" s="94"/>
      <c r="J25" s="96"/>
      <c r="K25" s="101"/>
      <c r="L25" s="1104"/>
      <c r="M25" s="1099"/>
      <c r="N25" s="94"/>
      <c r="O25" s="96"/>
      <c r="P25" s="102"/>
    </row>
    <row r="26" spans="1:16" ht="17.25" thickBot="1">
      <c r="A26" s="1094"/>
      <c r="B26" s="1105"/>
      <c r="C26" s="1096"/>
      <c r="D26" s="94"/>
      <c r="E26" s="96"/>
      <c r="F26" s="101"/>
      <c r="G26" s="1105"/>
      <c r="H26" s="1098"/>
      <c r="I26" s="94"/>
      <c r="J26" s="96"/>
      <c r="K26" s="102"/>
      <c r="L26" s="1105"/>
      <c r="M26" s="1099"/>
      <c r="N26" s="94"/>
      <c r="O26" s="96"/>
      <c r="P26" s="99"/>
    </row>
    <row r="27" spans="1:16">
      <c r="A27" s="1094"/>
      <c r="B27" s="1116" t="s">
        <v>126</v>
      </c>
      <c r="C27" s="1096"/>
      <c r="D27" s="94"/>
      <c r="E27" s="96"/>
      <c r="F27" s="102"/>
      <c r="G27" s="1116" t="s">
        <v>126</v>
      </c>
      <c r="H27" s="1098"/>
      <c r="I27" s="94"/>
      <c r="J27" s="96"/>
      <c r="K27" s="99"/>
      <c r="L27" s="1116" t="s">
        <v>126</v>
      </c>
      <c r="M27" s="1099"/>
      <c r="N27" s="94"/>
      <c r="O27" s="96"/>
      <c r="P27" s="103"/>
    </row>
    <row r="28" spans="1:16" ht="17.25" thickBot="1">
      <c r="A28" s="1094"/>
      <c r="B28" s="1103"/>
      <c r="C28" s="1096"/>
      <c r="D28" s="94"/>
      <c r="E28" s="96"/>
      <c r="F28" s="99"/>
      <c r="G28" s="1103"/>
      <c r="H28" s="1098"/>
      <c r="I28" s="94"/>
      <c r="J28" s="96"/>
      <c r="K28" s="103"/>
      <c r="L28" s="1103"/>
      <c r="M28" s="1099"/>
      <c r="N28" s="94"/>
      <c r="O28" s="96"/>
      <c r="P28" s="99"/>
    </row>
    <row r="29" spans="1:16">
      <c r="A29" s="1094"/>
      <c r="B29" s="1104"/>
      <c r="C29" s="1096"/>
      <c r="D29" s="94"/>
      <c r="E29" s="96"/>
      <c r="F29" s="99"/>
      <c r="G29" s="1104"/>
      <c r="H29" s="1098"/>
      <c r="I29" s="94"/>
      <c r="J29" s="96"/>
      <c r="K29" s="99"/>
      <c r="L29" s="1104"/>
      <c r="M29" s="1099"/>
      <c r="N29" s="94"/>
      <c r="O29" s="96"/>
      <c r="P29" s="99"/>
    </row>
    <row r="30" spans="1:16" ht="17.25" thickBot="1">
      <c r="A30" s="1094"/>
      <c r="B30" s="1115"/>
      <c r="C30" s="1096"/>
      <c r="D30" s="94"/>
      <c r="E30" s="96"/>
      <c r="F30" s="103"/>
      <c r="G30" s="1115"/>
      <c r="H30" s="1098"/>
      <c r="I30" s="94"/>
      <c r="J30" s="96"/>
      <c r="K30" s="99"/>
      <c r="L30" s="1115"/>
      <c r="M30" s="1099"/>
      <c r="N30" s="94"/>
      <c r="O30" s="96"/>
      <c r="P30" s="99"/>
    </row>
    <row r="31" spans="1:16">
      <c r="A31" s="1094"/>
      <c r="B31" s="1114" t="s">
        <v>127</v>
      </c>
      <c r="C31" s="1096"/>
      <c r="D31" s="94"/>
      <c r="E31" s="96"/>
      <c r="F31" s="99"/>
      <c r="G31" s="1114" t="s">
        <v>127</v>
      </c>
      <c r="H31" s="1098"/>
      <c r="I31" s="94"/>
      <c r="J31" s="96"/>
      <c r="K31" s="99"/>
      <c r="L31" s="1114" t="s">
        <v>127</v>
      </c>
      <c r="M31" s="1099"/>
      <c r="N31" s="94"/>
      <c r="O31" s="96"/>
      <c r="P31" s="104"/>
    </row>
    <row r="32" spans="1:16" ht="17.25" thickBot="1">
      <c r="A32" s="1094"/>
      <c r="B32" s="1103"/>
      <c r="C32" s="1096"/>
      <c r="D32" s="94"/>
      <c r="E32" s="96"/>
      <c r="F32" s="99"/>
      <c r="G32" s="1103"/>
      <c r="H32" s="1098"/>
      <c r="I32" s="94"/>
      <c r="J32" s="96"/>
      <c r="K32" s="99"/>
      <c r="L32" s="1103"/>
      <c r="M32" s="1099"/>
      <c r="N32" s="94"/>
      <c r="O32" s="96"/>
      <c r="P32" s="93"/>
    </row>
    <row r="33" spans="1:16">
      <c r="A33" s="1094"/>
      <c r="B33" s="1104"/>
      <c r="C33" s="1096"/>
      <c r="D33" s="94"/>
      <c r="E33" s="96"/>
      <c r="F33" s="99"/>
      <c r="G33" s="1104"/>
      <c r="H33" s="1098"/>
      <c r="I33" s="94"/>
      <c r="J33" s="96"/>
      <c r="K33" s="99"/>
      <c r="L33" s="1104"/>
      <c r="M33" s="1099"/>
      <c r="N33" s="94"/>
      <c r="O33" s="96"/>
      <c r="P33" s="97"/>
    </row>
    <row r="34" spans="1:16" ht="17.25" customHeight="1" thickBot="1">
      <c r="A34" s="1094"/>
      <c r="B34" s="1115"/>
      <c r="C34" s="1096"/>
      <c r="D34" s="94"/>
      <c r="E34" s="96"/>
      <c r="F34" s="99"/>
      <c r="G34" s="1115"/>
      <c r="H34" s="1098"/>
      <c r="I34" s="94"/>
      <c r="J34" s="96"/>
      <c r="K34" s="104"/>
      <c r="L34" s="1115"/>
      <c r="M34" s="1099"/>
      <c r="N34" s="94"/>
      <c r="O34" s="96"/>
      <c r="P34" s="93"/>
    </row>
    <row r="35" spans="1:16">
      <c r="A35" s="1094"/>
      <c r="B35" s="1114" t="s">
        <v>128</v>
      </c>
      <c r="C35" s="1096"/>
      <c r="D35" s="94"/>
      <c r="E35" s="96"/>
      <c r="F35" s="99"/>
      <c r="G35" s="1114" t="s">
        <v>128</v>
      </c>
      <c r="H35" s="1098"/>
      <c r="I35" s="94"/>
      <c r="J35" s="96"/>
      <c r="K35" s="93"/>
      <c r="L35" s="1114" t="s">
        <v>128</v>
      </c>
      <c r="M35" s="1099"/>
      <c r="N35" s="94"/>
      <c r="O35" s="96"/>
      <c r="P35" s="93"/>
    </row>
    <row r="36" spans="1:16" ht="17.25" thickBot="1">
      <c r="A36" s="1094"/>
      <c r="B36" s="1103"/>
      <c r="C36" s="1096"/>
      <c r="D36" s="94"/>
      <c r="E36" s="96"/>
      <c r="F36" s="99"/>
      <c r="G36" s="1103"/>
      <c r="H36" s="1098"/>
      <c r="I36" s="94"/>
      <c r="J36" s="96"/>
      <c r="K36" s="93"/>
      <c r="L36" s="1103"/>
      <c r="M36" s="1099"/>
      <c r="N36" s="94"/>
      <c r="O36" s="96"/>
      <c r="P36" s="93"/>
    </row>
    <row r="37" spans="1:16">
      <c r="A37" s="1094"/>
      <c r="B37" s="1104"/>
      <c r="C37" s="1096"/>
      <c r="D37" s="94"/>
      <c r="E37" s="96"/>
      <c r="F37" s="99"/>
      <c r="G37" s="1104"/>
      <c r="H37" s="1098"/>
      <c r="I37" s="94"/>
      <c r="J37" s="96"/>
      <c r="K37" s="93"/>
      <c r="L37" s="1104"/>
      <c r="M37" s="1099"/>
      <c r="N37" s="94"/>
      <c r="O37" s="96"/>
      <c r="P37" s="97"/>
    </row>
    <row r="38" spans="1:16" ht="17.25" thickBot="1">
      <c r="A38" s="1094"/>
      <c r="B38" s="1115"/>
      <c r="C38" s="1096"/>
      <c r="D38" s="94"/>
      <c r="E38" s="96"/>
      <c r="F38" s="104"/>
      <c r="G38" s="1115"/>
      <c r="H38" s="1098"/>
      <c r="I38" s="94"/>
      <c r="J38" s="96"/>
      <c r="K38" s="97"/>
      <c r="L38" s="1115"/>
      <c r="M38" s="1099"/>
      <c r="N38" s="94"/>
      <c r="O38" s="96"/>
      <c r="P38" s="93"/>
    </row>
    <row r="39" spans="1:16">
      <c r="A39" s="1094"/>
      <c r="B39" s="1116" t="s">
        <v>129</v>
      </c>
      <c r="C39" s="1096"/>
      <c r="D39" s="94"/>
      <c r="E39" s="96"/>
      <c r="F39" s="93"/>
      <c r="G39" s="1116" t="s">
        <v>129</v>
      </c>
      <c r="H39" s="1098"/>
      <c r="I39" s="94"/>
      <c r="J39" s="96"/>
      <c r="K39" s="93"/>
      <c r="L39" s="1116" t="s">
        <v>129</v>
      </c>
      <c r="M39" s="1099"/>
      <c r="N39" s="94"/>
      <c r="O39" s="96"/>
      <c r="P39" s="93"/>
    </row>
    <row r="40" spans="1:16" ht="17.25" thickBot="1">
      <c r="A40" s="1094"/>
      <c r="B40" s="1103"/>
      <c r="C40" s="1096"/>
      <c r="D40" s="94"/>
      <c r="E40" s="96"/>
      <c r="F40" s="93"/>
      <c r="G40" s="1103"/>
      <c r="H40" s="1098"/>
      <c r="I40" s="94"/>
      <c r="J40" s="96"/>
      <c r="K40" s="93"/>
      <c r="L40" s="1103"/>
      <c r="M40" s="1099"/>
      <c r="N40" s="94"/>
      <c r="O40" s="96"/>
      <c r="P40" s="93"/>
    </row>
    <row r="41" spans="1:16">
      <c r="A41" s="1094"/>
      <c r="B41" s="106"/>
      <c r="C41" s="1096"/>
      <c r="D41" s="94"/>
      <c r="E41" s="96"/>
      <c r="F41" s="93"/>
      <c r="G41" s="106"/>
      <c r="H41" s="1098"/>
      <c r="I41" s="94"/>
      <c r="J41" s="96"/>
      <c r="K41" s="93"/>
      <c r="L41" s="106"/>
      <c r="M41" s="1099"/>
      <c r="N41" s="94"/>
      <c r="O41" s="96"/>
      <c r="P41" s="93"/>
    </row>
    <row r="42" spans="1:16">
      <c r="A42" s="1094"/>
      <c r="B42" s="107"/>
      <c r="C42" s="1096"/>
      <c r="D42" s="94"/>
      <c r="E42" s="96"/>
      <c r="F42" s="97"/>
      <c r="G42" s="107"/>
      <c r="H42" s="1098"/>
      <c r="I42" s="94"/>
      <c r="J42" s="96"/>
      <c r="K42" s="108"/>
      <c r="L42" s="107"/>
      <c r="M42" s="1099"/>
      <c r="N42" s="94"/>
      <c r="O42" s="96"/>
      <c r="P42" s="108"/>
    </row>
    <row r="43" spans="1:16">
      <c r="A43" s="1094"/>
      <c r="B43" s="109"/>
      <c r="C43" s="1096"/>
      <c r="D43" s="94"/>
      <c r="E43" s="96"/>
      <c r="F43" s="93"/>
      <c r="G43" s="109"/>
      <c r="H43" s="1098"/>
      <c r="I43" s="94"/>
      <c r="J43" s="96"/>
      <c r="K43" s="93"/>
      <c r="L43" s="109"/>
      <c r="M43" s="1099"/>
      <c r="N43" s="94"/>
      <c r="O43" s="96"/>
      <c r="P43" s="93"/>
    </row>
    <row r="44" spans="1:16">
      <c r="A44" s="1094"/>
      <c r="B44" s="110"/>
      <c r="C44" s="1096"/>
      <c r="D44" s="94"/>
      <c r="E44" s="96"/>
      <c r="F44" s="93"/>
      <c r="G44" s="110"/>
      <c r="H44" s="1098"/>
      <c r="I44" s="94"/>
      <c r="J44" s="96"/>
      <c r="K44" s="93"/>
      <c r="L44" s="110"/>
      <c r="M44" s="1099"/>
      <c r="N44" s="94"/>
      <c r="O44" s="96"/>
      <c r="P44" s="93"/>
    </row>
    <row r="45" spans="1:16">
      <c r="A45" s="1094"/>
      <c r="B45" s="109"/>
      <c r="C45" s="1096"/>
      <c r="D45" s="94"/>
      <c r="E45" s="96"/>
      <c r="F45" s="93"/>
      <c r="G45" s="109"/>
      <c r="H45" s="1098"/>
      <c r="I45" s="94"/>
      <c r="J45" s="96"/>
      <c r="K45" s="93"/>
      <c r="L45" s="109"/>
      <c r="M45" s="1099"/>
      <c r="N45" s="111"/>
      <c r="O45" s="96"/>
      <c r="P45" s="97"/>
    </row>
    <row r="46" spans="1:16">
      <c r="A46" s="1094"/>
      <c r="B46" s="110"/>
      <c r="C46" s="1096"/>
      <c r="D46" s="94"/>
      <c r="E46" s="96"/>
      <c r="F46" s="108"/>
      <c r="G46" s="110"/>
      <c r="H46" s="1098"/>
      <c r="I46" s="94"/>
      <c r="J46" s="96"/>
      <c r="K46" s="108"/>
      <c r="L46" s="110"/>
      <c r="M46" s="1099"/>
      <c r="N46" s="94"/>
      <c r="O46" s="96"/>
      <c r="P46" s="112"/>
    </row>
    <row r="47" spans="1:16">
      <c r="A47" s="1094"/>
      <c r="B47" s="109"/>
      <c r="C47" s="1096"/>
      <c r="D47" s="94"/>
      <c r="E47" s="96"/>
      <c r="F47" s="97"/>
      <c r="G47" s="109"/>
      <c r="H47" s="1098"/>
      <c r="I47" s="113"/>
      <c r="J47" s="114"/>
      <c r="K47" s="97"/>
      <c r="L47" s="109"/>
      <c r="M47" s="1099"/>
      <c r="N47" s="113"/>
      <c r="O47" s="114"/>
      <c r="P47" s="97"/>
    </row>
    <row r="48" spans="1:16" ht="17.25" thickBot="1">
      <c r="A48" s="1094"/>
      <c r="B48" s="110"/>
      <c r="C48" s="1097"/>
      <c r="D48" s="115"/>
      <c r="E48" s="116"/>
      <c r="F48" s="117"/>
      <c r="G48" s="110"/>
      <c r="H48" s="1098"/>
      <c r="I48" s="115"/>
      <c r="J48" s="116"/>
      <c r="K48" s="117"/>
      <c r="L48" s="110"/>
      <c r="M48" s="1099"/>
      <c r="N48" s="115"/>
      <c r="O48" s="116"/>
      <c r="P48" s="117"/>
    </row>
    <row r="49" spans="1:16">
      <c r="A49" s="1094" t="str">
        <f>TEXT(A3,"AAAA")</f>
        <v>星期五</v>
      </c>
      <c r="B49" s="109"/>
      <c r="C49" s="1095" t="s">
        <v>694</v>
      </c>
      <c r="D49" s="118"/>
      <c r="E49" s="119"/>
      <c r="F49" s="97"/>
      <c r="G49" s="109"/>
      <c r="H49" s="1118" t="s">
        <v>694</v>
      </c>
      <c r="I49" s="118"/>
      <c r="J49" s="119"/>
      <c r="K49" s="97"/>
      <c r="L49" s="109"/>
      <c r="M49" s="1120" t="s">
        <v>694</v>
      </c>
      <c r="N49" s="118"/>
      <c r="O49" s="119"/>
      <c r="P49" s="97"/>
    </row>
    <row r="50" spans="1:16">
      <c r="A50" s="1094"/>
      <c r="B50" s="110"/>
      <c r="C50" s="1096"/>
      <c r="D50" s="120"/>
      <c r="E50" s="96"/>
      <c r="F50" s="97"/>
      <c r="G50" s="110"/>
      <c r="H50" s="1098"/>
      <c r="I50" s="120"/>
      <c r="J50" s="96"/>
      <c r="K50" s="97"/>
      <c r="L50" s="110"/>
      <c r="M50" s="1099"/>
      <c r="N50" s="120"/>
      <c r="O50" s="96"/>
      <c r="P50" s="97"/>
    </row>
    <row r="51" spans="1:16">
      <c r="A51" s="1094"/>
      <c r="B51" s="109"/>
      <c r="C51" s="1096"/>
      <c r="D51" s="120"/>
      <c r="E51" s="96"/>
      <c r="F51" s="97"/>
      <c r="G51" s="109"/>
      <c r="H51" s="1098"/>
      <c r="I51" s="120"/>
      <c r="J51" s="96"/>
      <c r="K51" s="97"/>
      <c r="L51" s="109"/>
      <c r="M51" s="1099"/>
      <c r="N51" s="120"/>
      <c r="O51" s="96"/>
      <c r="P51" s="97"/>
    </row>
    <row r="52" spans="1:16">
      <c r="A52" s="1094"/>
      <c r="B52" s="110"/>
      <c r="C52" s="1096"/>
      <c r="D52" s="120"/>
      <c r="E52" s="96"/>
      <c r="F52" s="97"/>
      <c r="G52" s="110"/>
      <c r="H52" s="1098"/>
      <c r="I52" s="120"/>
      <c r="J52" s="96"/>
      <c r="K52" s="97"/>
      <c r="L52" s="110"/>
      <c r="M52" s="1099"/>
      <c r="N52" s="120"/>
      <c r="O52" s="96"/>
      <c r="P52" s="97"/>
    </row>
    <row r="53" spans="1:16">
      <c r="A53" s="1094"/>
      <c r="B53" s="109"/>
      <c r="C53" s="1096"/>
      <c r="D53" s="120"/>
      <c r="E53" s="96"/>
      <c r="F53" s="97"/>
      <c r="G53" s="109"/>
      <c r="H53" s="1098"/>
      <c r="I53" s="94"/>
      <c r="J53" s="96"/>
      <c r="K53" s="97"/>
      <c r="L53" s="109"/>
      <c r="M53" s="1099"/>
      <c r="N53" s="94"/>
      <c r="O53" s="96"/>
      <c r="P53" s="97"/>
    </row>
    <row r="54" spans="1:16">
      <c r="A54" s="1094"/>
      <c r="B54" s="110"/>
      <c r="C54" s="1096"/>
      <c r="D54" s="120"/>
      <c r="E54" s="96"/>
      <c r="F54" s="97"/>
      <c r="G54" s="110"/>
      <c r="H54" s="1098"/>
      <c r="I54" s="94"/>
      <c r="J54" s="96"/>
      <c r="K54" s="97"/>
      <c r="L54" s="110"/>
      <c r="M54" s="1099"/>
      <c r="N54" s="94"/>
      <c r="O54" s="96"/>
      <c r="P54" s="97"/>
    </row>
    <row r="55" spans="1:16">
      <c r="A55" s="1094"/>
      <c r="B55" s="109"/>
      <c r="C55" s="1096"/>
      <c r="D55" s="120"/>
      <c r="E55" s="96"/>
      <c r="F55" s="97"/>
      <c r="G55" s="109"/>
      <c r="H55" s="1098"/>
      <c r="I55" s="94"/>
      <c r="J55" s="96"/>
      <c r="K55" s="97"/>
      <c r="L55" s="109"/>
      <c r="M55" s="1099"/>
      <c r="N55" s="94"/>
      <c r="O55" s="96"/>
      <c r="P55" s="97" t="s">
        <v>131</v>
      </c>
    </row>
    <row r="56" spans="1:16">
      <c r="A56" s="1094"/>
      <c r="B56" s="110"/>
      <c r="C56" s="1096"/>
      <c r="D56" s="120"/>
      <c r="E56" s="121"/>
      <c r="F56" s="97"/>
      <c r="G56" s="110"/>
      <c r="H56" s="1098"/>
      <c r="I56" s="94"/>
      <c r="J56" s="96"/>
      <c r="K56" s="97"/>
      <c r="L56" s="110"/>
      <c r="M56" s="1099"/>
      <c r="N56" s="94"/>
      <c r="O56" s="96"/>
      <c r="P56" s="97"/>
    </row>
    <row r="57" spans="1:16">
      <c r="A57" s="1094"/>
      <c r="B57" s="109"/>
      <c r="C57" s="1096"/>
      <c r="D57" s="94"/>
      <c r="E57" s="121"/>
      <c r="F57" s="97"/>
      <c r="G57" s="109"/>
      <c r="H57" s="1098"/>
      <c r="I57" s="94"/>
      <c r="J57" s="96"/>
      <c r="K57" s="97"/>
      <c r="L57" s="109"/>
      <c r="M57" s="1099"/>
      <c r="N57" s="94"/>
      <c r="O57" s="96"/>
      <c r="P57" s="97"/>
    </row>
    <row r="58" spans="1:16" ht="17.25" thickBot="1">
      <c r="A58" s="1094"/>
      <c r="B58" s="110"/>
      <c r="C58" s="1097"/>
      <c r="D58" s="122" t="s">
        <v>132</v>
      </c>
      <c r="E58" s="123" t="s">
        <v>133</v>
      </c>
      <c r="F58" s="124"/>
      <c r="G58" s="110"/>
      <c r="H58" s="1127"/>
      <c r="I58" s="122" t="s">
        <v>132</v>
      </c>
      <c r="J58" s="123" t="s">
        <v>133</v>
      </c>
      <c r="K58" s="97"/>
      <c r="L58" s="110"/>
      <c r="M58" s="1126"/>
      <c r="N58" s="122" t="s">
        <v>132</v>
      </c>
      <c r="O58" s="123" t="s">
        <v>133</v>
      </c>
      <c r="P58" s="97"/>
    </row>
    <row r="59" spans="1:16">
      <c r="A59" s="105"/>
      <c r="B59" s="109"/>
      <c r="C59" s="1095" t="s">
        <v>695</v>
      </c>
      <c r="D59" s="118"/>
      <c r="E59" s="119"/>
      <c r="F59" s="125"/>
      <c r="G59" s="109"/>
      <c r="H59" s="1118" t="s">
        <v>695</v>
      </c>
      <c r="I59" s="118"/>
      <c r="J59" s="119"/>
      <c r="K59" s="125"/>
      <c r="L59" s="109"/>
      <c r="M59" s="1120" t="s">
        <v>695</v>
      </c>
      <c r="N59" s="118"/>
      <c r="O59" s="119"/>
      <c r="P59" s="125"/>
    </row>
    <row r="60" spans="1:16">
      <c r="A60" s="105"/>
      <c r="B60" s="110"/>
      <c r="C60" s="1096"/>
      <c r="D60" s="94"/>
      <c r="E60" s="96"/>
      <c r="F60" s="97"/>
      <c r="G60" s="110"/>
      <c r="H60" s="1098"/>
      <c r="I60" s="94"/>
      <c r="J60" s="96"/>
      <c r="K60" s="97"/>
      <c r="L60" s="110"/>
      <c r="M60" s="1099"/>
      <c r="N60" s="94"/>
      <c r="O60" s="96"/>
      <c r="P60" s="97"/>
    </row>
    <row r="61" spans="1:16">
      <c r="A61" s="105"/>
      <c r="B61" s="126"/>
      <c r="C61" s="1096"/>
      <c r="D61" s="94"/>
      <c r="E61" s="96"/>
      <c r="F61" s="97"/>
      <c r="G61" s="126"/>
      <c r="H61" s="1098"/>
      <c r="I61" s="94"/>
      <c r="J61" s="96"/>
      <c r="K61" s="97"/>
      <c r="L61" s="126"/>
      <c r="M61" s="1099"/>
      <c r="N61" s="94"/>
      <c r="O61" s="96"/>
      <c r="P61" s="97"/>
    </row>
    <row r="62" spans="1:16">
      <c r="A62" s="105"/>
      <c r="B62" s="107"/>
      <c r="C62" s="1096"/>
      <c r="D62" s="94"/>
      <c r="E62" s="96"/>
      <c r="F62" s="97"/>
      <c r="G62" s="107"/>
      <c r="H62" s="1098"/>
      <c r="I62" s="94"/>
      <c r="J62" s="96"/>
      <c r="K62" s="97"/>
      <c r="L62" s="107"/>
      <c r="M62" s="1099"/>
      <c r="N62" s="94"/>
      <c r="O62" s="96"/>
      <c r="P62" s="97"/>
    </row>
    <row r="63" spans="1:16">
      <c r="A63" s="105"/>
      <c r="B63" s="126"/>
      <c r="C63" s="1096"/>
      <c r="D63" s="94"/>
      <c r="E63" s="96"/>
      <c r="F63" s="97"/>
      <c r="G63" s="126"/>
      <c r="H63" s="1098"/>
      <c r="I63" s="94"/>
      <c r="J63" s="96"/>
      <c r="K63" s="97"/>
      <c r="L63" s="126"/>
      <c r="M63" s="1099"/>
      <c r="N63" s="94"/>
      <c r="O63" s="96"/>
      <c r="P63" s="97"/>
    </row>
    <row r="64" spans="1:16">
      <c r="A64" s="105"/>
      <c r="B64" s="107"/>
      <c r="C64" s="1096"/>
      <c r="D64" s="94"/>
      <c r="E64" s="96"/>
      <c r="F64" s="97"/>
      <c r="G64" s="107"/>
      <c r="H64" s="1098"/>
      <c r="I64" s="94"/>
      <c r="J64" s="96"/>
      <c r="K64" s="97"/>
      <c r="L64" s="107"/>
      <c r="M64" s="1099"/>
      <c r="N64" s="94"/>
      <c r="O64" s="96"/>
      <c r="P64" s="97"/>
    </row>
    <row r="65" spans="1:16">
      <c r="A65" s="105"/>
      <c r="B65" s="109"/>
      <c r="C65" s="1096"/>
      <c r="D65" s="94"/>
      <c r="E65" s="96"/>
      <c r="F65" s="97"/>
      <c r="G65" s="109"/>
      <c r="H65" s="1098"/>
      <c r="I65" s="94"/>
      <c r="J65" s="96"/>
      <c r="K65" s="97"/>
      <c r="L65" s="109"/>
      <c r="M65" s="1099"/>
      <c r="N65" s="94"/>
      <c r="O65" s="96"/>
      <c r="P65" s="97"/>
    </row>
    <row r="66" spans="1:16">
      <c r="A66" s="105"/>
      <c r="B66" s="110"/>
      <c r="C66" s="1096"/>
      <c r="D66" s="94"/>
      <c r="E66" s="96"/>
      <c r="F66" s="127"/>
      <c r="G66" s="110"/>
      <c r="H66" s="1098"/>
      <c r="I66" s="94"/>
      <c r="J66" s="96"/>
      <c r="K66" s="127"/>
      <c r="L66" s="110"/>
      <c r="M66" s="1099"/>
      <c r="N66" s="94"/>
      <c r="O66" s="96"/>
      <c r="P66" s="127"/>
    </row>
    <row r="67" spans="1:16">
      <c r="A67" s="105"/>
      <c r="B67" s="126"/>
      <c r="C67" s="1096"/>
      <c r="D67" s="94"/>
      <c r="E67" s="96"/>
      <c r="F67" s="97"/>
      <c r="G67" s="126"/>
      <c r="H67" s="1098"/>
      <c r="I67" s="94"/>
      <c r="J67" s="96"/>
      <c r="K67" s="128"/>
      <c r="L67" s="126"/>
      <c r="M67" s="1099"/>
      <c r="N67" s="94"/>
      <c r="O67" s="96"/>
      <c r="P67" s="128"/>
    </row>
    <row r="68" spans="1:16" ht="17.25" thickBot="1">
      <c r="A68" s="105"/>
      <c r="B68" s="107"/>
      <c r="C68" s="1097"/>
      <c r="D68" s="129"/>
      <c r="E68" s="130"/>
      <c r="F68" s="104"/>
      <c r="G68" s="107"/>
      <c r="H68" s="1127"/>
      <c r="I68" s="113"/>
      <c r="J68" s="131"/>
      <c r="K68" s="127"/>
      <c r="L68" s="107"/>
      <c r="M68" s="1126"/>
      <c r="N68" s="113"/>
      <c r="O68" s="131"/>
      <c r="P68" s="127"/>
    </row>
    <row r="69" spans="1:16">
      <c r="A69" s="132"/>
      <c r="B69" s="109"/>
      <c r="C69" s="1095" t="s">
        <v>696</v>
      </c>
      <c r="D69" s="118" t="s">
        <v>136</v>
      </c>
      <c r="E69" s="133" t="s">
        <v>873</v>
      </c>
      <c r="F69" s="125" t="s">
        <v>138</v>
      </c>
      <c r="G69" s="109"/>
      <c r="H69" s="1118" t="s">
        <v>696</v>
      </c>
      <c r="I69" s="118" t="s">
        <v>136</v>
      </c>
      <c r="J69" s="133" t="s">
        <v>137</v>
      </c>
      <c r="K69" s="125" t="s">
        <v>139</v>
      </c>
      <c r="L69" s="109"/>
      <c r="M69" s="1120" t="s">
        <v>696</v>
      </c>
      <c r="N69" s="118" t="s">
        <v>136</v>
      </c>
      <c r="O69" s="133" t="s">
        <v>137</v>
      </c>
      <c r="P69" s="125" t="s">
        <v>140</v>
      </c>
    </row>
    <row r="70" spans="1:16">
      <c r="A70" s="132"/>
      <c r="B70" s="110"/>
      <c r="C70" s="1096"/>
      <c r="D70" s="94" t="s">
        <v>141</v>
      </c>
      <c r="E70" s="96" t="s">
        <v>142</v>
      </c>
      <c r="F70" s="134" t="s">
        <v>143</v>
      </c>
      <c r="G70" s="110"/>
      <c r="H70" s="1098"/>
      <c r="I70" s="94" t="s">
        <v>141</v>
      </c>
      <c r="J70" s="96" t="s">
        <v>142</v>
      </c>
      <c r="K70" s="134" t="s">
        <v>144</v>
      </c>
      <c r="L70" s="110"/>
      <c r="M70" s="1099"/>
      <c r="N70" s="94" t="s">
        <v>141</v>
      </c>
      <c r="O70" s="96" t="s">
        <v>142</v>
      </c>
      <c r="P70" s="134" t="s">
        <v>144</v>
      </c>
    </row>
    <row r="71" spans="1:16">
      <c r="A71" s="132"/>
      <c r="B71" s="135"/>
      <c r="C71" s="1096"/>
      <c r="D71" s="94" t="s">
        <v>145</v>
      </c>
      <c r="E71" s="96" t="s">
        <v>146</v>
      </c>
      <c r="F71" s="97"/>
      <c r="G71" s="135"/>
      <c r="H71" s="1098"/>
      <c r="I71" s="94" t="s">
        <v>145</v>
      </c>
      <c r="J71" s="96" t="s">
        <v>146</v>
      </c>
      <c r="K71" s="97"/>
      <c r="L71" s="135"/>
      <c r="M71" s="1099"/>
      <c r="N71" s="94" t="s">
        <v>145</v>
      </c>
      <c r="O71" s="96" t="s">
        <v>146</v>
      </c>
      <c r="P71" s="97"/>
    </row>
    <row r="72" spans="1:16">
      <c r="A72" s="132"/>
      <c r="B72" s="110"/>
      <c r="C72" s="1096"/>
      <c r="D72" s="94" t="s">
        <v>147</v>
      </c>
      <c r="E72" s="96" t="s">
        <v>148</v>
      </c>
      <c r="F72" s="104"/>
      <c r="G72" s="110"/>
      <c r="H72" s="1098"/>
      <c r="I72" s="94" t="s">
        <v>147</v>
      </c>
      <c r="J72" s="96" t="s">
        <v>148</v>
      </c>
      <c r="K72" s="104"/>
      <c r="L72" s="110"/>
      <c r="M72" s="1099"/>
      <c r="N72" s="94" t="s">
        <v>147</v>
      </c>
      <c r="O72" s="96" t="s">
        <v>148</v>
      </c>
      <c r="P72" s="104"/>
    </row>
    <row r="73" spans="1:16">
      <c r="A73" s="132"/>
      <c r="B73" s="135"/>
      <c r="C73" s="1096"/>
      <c r="D73" s="94"/>
      <c r="E73" s="114"/>
      <c r="F73" s="97"/>
      <c r="G73" s="135"/>
      <c r="H73" s="1098"/>
      <c r="I73" s="94"/>
      <c r="J73" s="114"/>
      <c r="K73" s="136"/>
      <c r="L73" s="135"/>
      <c r="M73" s="1099"/>
      <c r="N73" s="94"/>
      <c r="O73" s="114"/>
      <c r="P73" s="136"/>
    </row>
    <row r="74" spans="1:16">
      <c r="A74" s="132"/>
      <c r="B74" s="110"/>
      <c r="C74" s="1096"/>
      <c r="D74" s="94"/>
      <c r="E74" s="96"/>
      <c r="F74" s="97"/>
      <c r="G74" s="110"/>
      <c r="H74" s="1098"/>
      <c r="I74" s="94"/>
      <c r="J74" s="96"/>
      <c r="K74" s="97"/>
      <c r="L74" s="110"/>
      <c r="M74" s="1099"/>
      <c r="N74" s="94"/>
      <c r="O74" s="96"/>
      <c r="P74" s="97"/>
    </row>
    <row r="75" spans="1:16">
      <c r="A75" s="132"/>
      <c r="B75" s="135"/>
      <c r="C75" s="1096"/>
      <c r="D75" s="94"/>
      <c r="E75" s="114"/>
      <c r="F75" s="97"/>
      <c r="G75" s="135"/>
      <c r="H75" s="1098"/>
      <c r="I75" s="94"/>
      <c r="J75" s="114"/>
      <c r="K75" s="136"/>
      <c r="L75" s="135"/>
      <c r="M75" s="1099"/>
      <c r="N75" s="94"/>
      <c r="O75" s="114"/>
      <c r="P75" s="136"/>
    </row>
    <row r="76" spans="1:16">
      <c r="A76" s="132"/>
      <c r="B76" s="110"/>
      <c r="C76" s="1096"/>
      <c r="D76" s="94"/>
      <c r="E76" s="96"/>
      <c r="F76" s="97"/>
      <c r="G76" s="110"/>
      <c r="H76" s="1098"/>
      <c r="I76" s="94"/>
      <c r="J76" s="96"/>
      <c r="K76" s="97"/>
      <c r="L76" s="110"/>
      <c r="M76" s="1099"/>
      <c r="N76" s="94"/>
      <c r="O76" s="96"/>
      <c r="P76" s="97"/>
    </row>
    <row r="77" spans="1:16">
      <c r="A77" s="132"/>
      <c r="B77" s="135"/>
      <c r="C77" s="1096"/>
      <c r="D77" s="94"/>
      <c r="E77" s="96"/>
      <c r="F77" s="97"/>
      <c r="G77" s="135"/>
      <c r="H77" s="1098"/>
      <c r="I77" s="94"/>
      <c r="J77" s="96"/>
      <c r="K77" s="97"/>
      <c r="L77" s="135"/>
      <c r="M77" s="1099"/>
      <c r="N77" s="94"/>
      <c r="O77" s="96"/>
      <c r="P77" s="97"/>
    </row>
    <row r="78" spans="1:16" ht="17.25" thickBot="1">
      <c r="A78" s="132"/>
      <c r="B78" s="110"/>
      <c r="C78" s="1097"/>
      <c r="D78" s="115"/>
      <c r="E78" s="116"/>
      <c r="F78" s="117"/>
      <c r="G78" s="110"/>
      <c r="H78" s="1127"/>
      <c r="I78" s="115"/>
      <c r="J78" s="130"/>
      <c r="K78" s="104"/>
      <c r="L78" s="110"/>
      <c r="M78" s="1126"/>
      <c r="N78" s="115"/>
      <c r="O78" s="130"/>
      <c r="P78" s="104"/>
    </row>
    <row r="79" spans="1:16">
      <c r="A79" s="132"/>
      <c r="B79" s="135"/>
      <c r="C79" s="1095" t="s">
        <v>697</v>
      </c>
      <c r="D79" s="137" t="s">
        <v>150</v>
      </c>
      <c r="E79" s="138"/>
      <c r="F79" s="139" t="s">
        <v>151</v>
      </c>
      <c r="G79" s="135"/>
      <c r="H79" s="1118" t="s">
        <v>697</v>
      </c>
      <c r="I79" s="137" t="s">
        <v>150</v>
      </c>
      <c r="J79" s="138"/>
      <c r="K79" s="139" t="s">
        <v>151</v>
      </c>
      <c r="L79" s="135"/>
      <c r="M79" s="1120" t="s">
        <v>697</v>
      </c>
      <c r="N79" s="137" t="s">
        <v>150</v>
      </c>
      <c r="O79" s="138"/>
      <c r="P79" s="139" t="s">
        <v>151</v>
      </c>
    </row>
    <row r="80" spans="1:16">
      <c r="A80" s="132"/>
      <c r="B80" s="110"/>
      <c r="C80" s="1096"/>
      <c r="D80" s="120"/>
      <c r="E80" s="121"/>
      <c r="F80" s="140"/>
      <c r="G80" s="110"/>
      <c r="H80" s="1098"/>
      <c r="I80" s="94"/>
      <c r="J80" s="96"/>
      <c r="K80" s="97"/>
      <c r="L80" s="110"/>
      <c r="M80" s="1099"/>
      <c r="N80" s="94"/>
      <c r="O80" s="96"/>
      <c r="P80" s="97"/>
    </row>
    <row r="81" spans="1:16">
      <c r="A81" s="132"/>
      <c r="B81" s="135"/>
      <c r="C81" s="1096"/>
      <c r="D81" s="94"/>
      <c r="E81" s="96"/>
      <c r="F81" s="97"/>
      <c r="G81" s="135"/>
      <c r="H81" s="1098"/>
      <c r="I81" s="94"/>
      <c r="J81" s="96"/>
      <c r="K81" s="97"/>
      <c r="L81" s="135"/>
      <c r="M81" s="1099"/>
      <c r="N81" s="94"/>
      <c r="O81" s="96"/>
      <c r="P81" s="97"/>
    </row>
    <row r="82" spans="1:16">
      <c r="A82" s="132"/>
      <c r="B82" s="110"/>
      <c r="C82" s="1096"/>
      <c r="D82" s="113"/>
      <c r="E82" s="114"/>
      <c r="F82" s="104"/>
      <c r="G82" s="110"/>
      <c r="H82" s="1098"/>
      <c r="I82" s="113"/>
      <c r="J82" s="114"/>
      <c r="K82" s="104"/>
      <c r="L82" s="110"/>
      <c r="M82" s="1099"/>
      <c r="N82" s="113"/>
      <c r="O82" s="114"/>
      <c r="P82" s="104"/>
    </row>
    <row r="83" spans="1:16">
      <c r="A83" s="1122"/>
      <c r="B83" s="135"/>
      <c r="C83" s="1096"/>
      <c r="D83" s="94"/>
      <c r="E83" s="96"/>
      <c r="F83" s="97"/>
      <c r="G83" s="135"/>
      <c r="H83" s="1098"/>
      <c r="I83" s="94"/>
      <c r="J83" s="96"/>
      <c r="K83" s="97"/>
      <c r="L83" s="135"/>
      <c r="M83" s="1099"/>
      <c r="N83" s="94"/>
      <c r="O83" s="96"/>
      <c r="P83" s="97"/>
    </row>
    <row r="84" spans="1:16">
      <c r="A84" s="1122"/>
      <c r="B84" s="110"/>
      <c r="C84" s="1096"/>
      <c r="D84" s="94"/>
      <c r="E84" s="96"/>
      <c r="F84" s="97"/>
      <c r="G84" s="110"/>
      <c r="H84" s="1098"/>
      <c r="I84" s="94"/>
      <c r="J84" s="96"/>
      <c r="K84" s="97"/>
      <c r="L84" s="110"/>
      <c r="M84" s="1099"/>
      <c r="N84" s="94"/>
      <c r="O84" s="96"/>
      <c r="P84" s="97"/>
    </row>
    <row r="85" spans="1:16">
      <c r="A85" s="1122"/>
      <c r="B85" s="135"/>
      <c r="C85" s="1096"/>
      <c r="D85" s="113"/>
      <c r="E85" s="114"/>
      <c r="F85" s="104"/>
      <c r="G85" s="135"/>
      <c r="H85" s="1098"/>
      <c r="I85" s="113"/>
      <c r="J85" s="114"/>
      <c r="K85" s="104"/>
      <c r="L85" s="135"/>
      <c r="M85" s="1099"/>
      <c r="N85" s="113"/>
      <c r="O85" s="114"/>
      <c r="P85" s="104"/>
    </row>
    <row r="86" spans="1:16" ht="17.25" thickBot="1">
      <c r="A86" s="1123"/>
      <c r="B86" s="141"/>
      <c r="C86" s="1117"/>
      <c r="D86" s="142"/>
      <c r="E86" s="143"/>
      <c r="F86" s="144"/>
      <c r="G86" s="141"/>
      <c r="H86" s="1119"/>
      <c r="I86" s="142"/>
      <c r="J86" s="143"/>
      <c r="K86" s="144"/>
      <c r="L86" s="141"/>
      <c r="M86" s="1121"/>
      <c r="N86" s="142"/>
      <c r="O86" s="143"/>
      <c r="P86" s="144"/>
    </row>
    <row r="87" spans="1:16" s="146" customFormat="1" ht="27" customHeight="1" thickTop="1" thickBot="1">
      <c r="A87" s="145"/>
      <c r="B87" s="1124" t="s">
        <v>152</v>
      </c>
      <c r="C87" s="1124"/>
      <c r="D87" s="1124"/>
      <c r="E87" s="1124"/>
      <c r="F87" s="1124"/>
      <c r="G87" s="1125" t="s">
        <v>153</v>
      </c>
      <c r="H87" s="1125"/>
      <c r="I87" s="1125"/>
      <c r="J87" s="1125"/>
      <c r="K87" s="1125"/>
      <c r="L87" s="1125"/>
      <c r="M87" s="1125"/>
      <c r="N87" s="1128" t="s">
        <v>154</v>
      </c>
      <c r="O87" s="1128"/>
      <c r="P87" s="1128"/>
    </row>
    <row r="88" spans="1:16" s="159" customFormat="1" ht="21.75" customHeight="1" thickTop="1" thickBot="1">
      <c r="A88" s="147" t="s">
        <v>0</v>
      </c>
      <c r="B88" s="591"/>
      <c r="C88" s="592" t="s">
        <v>155</v>
      </c>
      <c r="D88" s="593" t="s">
        <v>156</v>
      </c>
      <c r="E88" s="594" t="s">
        <v>157</v>
      </c>
      <c r="F88" s="595" t="s">
        <v>158</v>
      </c>
      <c r="G88" s="592" t="s">
        <v>159</v>
      </c>
      <c r="H88" s="596" t="s">
        <v>150</v>
      </c>
      <c r="I88" s="594" t="s">
        <v>156</v>
      </c>
      <c r="J88" s="594" t="s">
        <v>157</v>
      </c>
      <c r="K88" s="594" t="s">
        <v>158</v>
      </c>
      <c r="L88" s="596" t="s">
        <v>160</v>
      </c>
      <c r="M88" s="597" t="s">
        <v>161</v>
      </c>
      <c r="N88" s="598" t="s">
        <v>155</v>
      </c>
      <c r="O88" s="594" t="s">
        <v>157</v>
      </c>
      <c r="P88" s="599" t="s">
        <v>158</v>
      </c>
    </row>
    <row r="89" spans="1:16" s="172" customFormat="1" ht="17.25" thickTop="1">
      <c r="A89" s="1129">
        <f>A3</f>
        <v>46143</v>
      </c>
      <c r="B89" s="1132" t="s">
        <v>698</v>
      </c>
      <c r="C89" s="160"/>
      <c r="D89" s="161"/>
      <c r="E89" s="162"/>
      <c r="F89" s="163"/>
      <c r="G89" s="164"/>
      <c r="H89" s="165"/>
      <c r="I89" s="166"/>
      <c r="J89" s="166"/>
      <c r="K89" s="167"/>
      <c r="L89" s="168"/>
      <c r="M89" s="452"/>
      <c r="N89" s="170"/>
      <c r="O89" s="166"/>
      <c r="P89" s="171"/>
    </row>
    <row r="90" spans="1:16" s="172" customFormat="1">
      <c r="A90" s="1130"/>
      <c r="B90" s="1133"/>
      <c r="C90" s="173"/>
      <c r="D90" s="174"/>
      <c r="E90" s="175"/>
      <c r="F90" s="176"/>
      <c r="G90" s="173"/>
      <c r="H90" s="177"/>
      <c r="I90" s="175"/>
      <c r="J90" s="175"/>
      <c r="K90" s="178"/>
      <c r="L90" s="179"/>
      <c r="M90" s="453"/>
      <c r="N90" s="181"/>
      <c r="O90" s="175"/>
      <c r="P90" s="182"/>
    </row>
    <row r="91" spans="1:16" s="172" customFormat="1">
      <c r="A91" s="1130"/>
      <c r="B91" s="1133"/>
      <c r="C91" s="173"/>
      <c r="D91" s="174"/>
      <c r="E91" s="175"/>
      <c r="F91" s="176"/>
      <c r="G91" s="173"/>
      <c r="H91" s="183"/>
      <c r="I91" s="175"/>
      <c r="J91" s="175"/>
      <c r="K91" s="178"/>
      <c r="L91" s="179"/>
      <c r="M91" s="453"/>
      <c r="N91" s="181"/>
      <c r="O91" s="175"/>
      <c r="P91" s="182"/>
    </row>
    <row r="92" spans="1:16" s="172" customFormat="1">
      <c r="A92" s="1130"/>
      <c r="B92" s="1133"/>
      <c r="C92" s="173"/>
      <c r="D92" s="174"/>
      <c r="E92" s="175"/>
      <c r="F92" s="176"/>
      <c r="G92" s="173"/>
      <c r="H92" s="183"/>
      <c r="I92" s="175"/>
      <c r="J92" s="175"/>
      <c r="K92" s="178"/>
      <c r="L92" s="184"/>
      <c r="M92" s="453"/>
      <c r="N92" s="181"/>
      <c r="O92" s="175"/>
      <c r="P92" s="182"/>
    </row>
    <row r="93" spans="1:16" s="172" customFormat="1">
      <c r="A93" s="1130"/>
      <c r="B93" s="1133"/>
      <c r="C93" s="173"/>
      <c r="D93" s="185"/>
      <c r="E93" s="175"/>
      <c r="F93" s="182"/>
      <c r="G93" s="173"/>
      <c r="H93" s="186"/>
      <c r="I93" s="175"/>
      <c r="J93" s="175"/>
      <c r="K93" s="187"/>
      <c r="L93" s="184"/>
      <c r="M93" s="453"/>
      <c r="N93" s="181"/>
      <c r="O93" s="175"/>
      <c r="P93" s="182"/>
    </row>
    <row r="94" spans="1:16" s="172" customFormat="1">
      <c r="A94" s="1130"/>
      <c r="B94" s="1133"/>
      <c r="C94" s="173"/>
      <c r="D94" s="174"/>
      <c r="E94" s="175"/>
      <c r="F94" s="188"/>
      <c r="G94" s="173"/>
      <c r="H94" s="183"/>
      <c r="I94" s="175"/>
      <c r="J94" s="175"/>
      <c r="K94" s="187"/>
      <c r="L94" s="189"/>
      <c r="M94" s="454"/>
      <c r="N94" s="181"/>
      <c r="O94" s="175"/>
      <c r="P94" s="182"/>
    </row>
    <row r="95" spans="1:16" s="172" customFormat="1">
      <c r="A95" s="1130"/>
      <c r="B95" s="1133"/>
      <c r="C95" s="173"/>
      <c r="D95" s="174"/>
      <c r="E95" s="175"/>
      <c r="F95" s="182"/>
      <c r="G95" s="173"/>
      <c r="H95" s="183"/>
      <c r="I95" s="175"/>
      <c r="J95" s="175"/>
      <c r="K95" s="178"/>
      <c r="L95" s="184"/>
      <c r="M95" s="453"/>
      <c r="N95" s="181"/>
      <c r="O95" s="175"/>
      <c r="P95" s="182"/>
    </row>
    <row r="96" spans="1:16" s="172" customFormat="1">
      <c r="A96" s="1130"/>
      <c r="B96" s="1133"/>
      <c r="C96" s="173"/>
      <c r="D96" s="174"/>
      <c r="E96" s="175"/>
      <c r="F96" s="182"/>
      <c r="G96" s="173"/>
      <c r="H96" s="183"/>
      <c r="I96" s="175"/>
      <c r="J96" s="175"/>
      <c r="K96" s="178"/>
      <c r="L96" s="184"/>
      <c r="M96" s="453"/>
      <c r="N96" s="181"/>
      <c r="O96" s="175"/>
      <c r="P96" s="182"/>
    </row>
    <row r="97" spans="1:16" s="172" customFormat="1">
      <c r="A97" s="1130"/>
      <c r="B97" s="1133"/>
      <c r="C97" s="173"/>
      <c r="D97" s="174"/>
      <c r="E97" s="175"/>
      <c r="F97" s="188"/>
      <c r="G97" s="173"/>
      <c r="H97" s="183"/>
      <c r="I97" s="175"/>
      <c r="J97" s="175"/>
      <c r="K97" s="178"/>
      <c r="L97" s="184"/>
      <c r="M97" s="453"/>
      <c r="N97" s="181"/>
      <c r="O97" s="175"/>
      <c r="P97" s="182"/>
    </row>
    <row r="98" spans="1:16" s="172" customFormat="1">
      <c r="A98" s="1130"/>
      <c r="B98" s="1133"/>
      <c r="C98" s="173"/>
      <c r="D98" s="174"/>
      <c r="E98" s="175"/>
      <c r="F98" s="182"/>
      <c r="G98" s="173"/>
      <c r="H98" s="183"/>
      <c r="I98" s="191"/>
      <c r="J98" s="175"/>
      <c r="K98" s="178"/>
      <c r="L98" s="184"/>
      <c r="M98" s="453"/>
      <c r="N98" s="181"/>
      <c r="O98" s="175"/>
      <c r="P98" s="182"/>
    </row>
    <row r="99" spans="1:16" s="172" customFormat="1">
      <c r="A99" s="1130"/>
      <c r="B99" s="1133"/>
      <c r="C99" s="192"/>
      <c r="D99" s="193"/>
      <c r="E99" s="194"/>
      <c r="F99" s="195"/>
      <c r="G99" s="173"/>
      <c r="H99" s="183"/>
      <c r="I99" s="191"/>
      <c r="J99" s="175"/>
      <c r="K99" s="178"/>
      <c r="L99" s="184"/>
      <c r="M99" s="453"/>
      <c r="N99" s="196"/>
      <c r="O99" s="194"/>
      <c r="P99" s="195"/>
    </row>
    <row r="100" spans="1:16" s="172" customFormat="1">
      <c r="A100" s="1130"/>
      <c r="B100" s="1133"/>
      <c r="C100" s="192"/>
      <c r="D100" s="193"/>
      <c r="E100" s="194"/>
      <c r="F100" s="195"/>
      <c r="G100" s="173"/>
      <c r="H100" s="177"/>
      <c r="I100" s="175"/>
      <c r="J100" s="175"/>
      <c r="K100" s="197"/>
      <c r="L100" s="184"/>
      <c r="M100" s="453"/>
      <c r="N100" s="196"/>
      <c r="O100" s="194"/>
      <c r="P100" s="195"/>
    </row>
    <row r="101" spans="1:16" s="172" customFormat="1">
      <c r="A101" s="1130"/>
      <c r="B101" s="1133"/>
      <c r="C101" s="192"/>
      <c r="D101" s="193"/>
      <c r="E101" s="194"/>
      <c r="F101" s="195"/>
      <c r="G101" s="198"/>
      <c r="H101" s="199"/>
      <c r="I101" s="200"/>
      <c r="J101" s="200"/>
      <c r="K101" s="197"/>
      <c r="L101" s="184"/>
      <c r="M101" s="453"/>
      <c r="N101" s="196"/>
      <c r="O101" s="194"/>
      <c r="P101" s="195"/>
    </row>
    <row r="102" spans="1:16" s="172" customFormat="1">
      <c r="A102" s="1130"/>
      <c r="B102" s="1133"/>
      <c r="C102" s="192"/>
      <c r="D102" s="193"/>
      <c r="E102" s="194"/>
      <c r="F102" s="195"/>
      <c r="G102" s="173"/>
      <c r="H102" s="201"/>
      <c r="I102" s="175"/>
      <c r="J102" s="175"/>
      <c r="K102" s="178"/>
      <c r="L102" s="184"/>
      <c r="M102" s="453"/>
      <c r="N102" s="196"/>
      <c r="O102" s="194"/>
      <c r="P102" s="195"/>
    </row>
    <row r="103" spans="1:16" s="172" customFormat="1">
      <c r="A103" s="1130"/>
      <c r="B103" s="1133"/>
      <c r="C103" s="192"/>
      <c r="D103" s="193"/>
      <c r="E103" s="194"/>
      <c r="F103" s="195"/>
      <c r="G103" s="198"/>
      <c r="H103" s="183"/>
      <c r="I103" s="200"/>
      <c r="J103" s="200"/>
      <c r="K103" s="197"/>
      <c r="L103" s="184"/>
      <c r="M103" s="453"/>
      <c r="N103" s="196"/>
      <c r="O103" s="194"/>
      <c r="P103" s="195"/>
    </row>
    <row r="104" spans="1:16" s="172" customFormat="1">
      <c r="A104" s="1130"/>
      <c r="B104" s="1133"/>
      <c r="C104" s="192"/>
      <c r="D104" s="193"/>
      <c r="E104" s="194"/>
      <c r="F104" s="195"/>
      <c r="G104" s="173"/>
      <c r="H104" s="183"/>
      <c r="I104" s="200"/>
      <c r="J104" s="200"/>
      <c r="K104" s="197"/>
      <c r="L104" s="179"/>
      <c r="M104" s="453"/>
      <c r="N104" s="196"/>
      <c r="O104" s="194"/>
      <c r="P104" s="195"/>
    </row>
    <row r="105" spans="1:16" s="172" customFormat="1">
      <c r="A105" s="1130"/>
      <c r="B105" s="1133"/>
      <c r="C105" s="192"/>
      <c r="D105" s="193"/>
      <c r="E105" s="194"/>
      <c r="F105" s="195"/>
      <c r="G105" s="192"/>
      <c r="H105" s="201"/>
      <c r="I105" s="202"/>
      <c r="J105" s="202"/>
      <c r="K105" s="203"/>
      <c r="L105" s="204"/>
      <c r="M105" s="454"/>
      <c r="N105" s="196"/>
      <c r="O105" s="194"/>
      <c r="P105" s="195"/>
    </row>
    <row r="106" spans="1:16" s="172" customFormat="1">
      <c r="A106" s="1130"/>
      <c r="B106" s="1133"/>
      <c r="C106" s="192"/>
      <c r="D106" s="193"/>
      <c r="E106" s="194"/>
      <c r="F106" s="195"/>
      <c r="G106" s="192"/>
      <c r="H106" s="201"/>
      <c r="I106" s="202"/>
      <c r="J106" s="202"/>
      <c r="K106" s="203"/>
      <c r="L106" s="204"/>
      <c r="M106" s="454"/>
      <c r="N106" s="196"/>
      <c r="O106" s="194"/>
      <c r="P106" s="195"/>
    </row>
    <row r="107" spans="1:16" s="172" customFormat="1">
      <c r="A107" s="1130"/>
      <c r="B107" s="1133"/>
      <c r="C107" s="192"/>
      <c r="D107" s="193"/>
      <c r="E107" s="194"/>
      <c r="F107" s="195"/>
      <c r="G107" s="192"/>
      <c r="H107" s="201"/>
      <c r="I107" s="202"/>
      <c r="J107" s="202"/>
      <c r="K107" s="203"/>
      <c r="L107" s="204"/>
      <c r="M107" s="454"/>
      <c r="N107" s="196"/>
      <c r="O107" s="194"/>
      <c r="P107" s="195"/>
    </row>
    <row r="108" spans="1:16" s="172" customFormat="1" ht="17.25" thickBot="1">
      <c r="A108" s="1131"/>
      <c r="B108" s="1134"/>
      <c r="C108" s="205"/>
      <c r="D108" s="206"/>
      <c r="E108" s="207"/>
      <c r="F108" s="208"/>
      <c r="G108" s="209"/>
      <c r="H108" s="210"/>
      <c r="I108" s="211"/>
      <c r="J108" s="211"/>
      <c r="K108" s="212"/>
      <c r="L108" s="213"/>
      <c r="M108" s="455"/>
      <c r="N108" s="215"/>
      <c r="O108" s="207"/>
      <c r="P108" s="208"/>
    </row>
    <row r="109" spans="1:16" s="71" customFormat="1" ht="18" customHeight="1" thickTop="1" thickBot="1">
      <c r="A109" s="1135">
        <f>A3+1</f>
        <v>46144</v>
      </c>
      <c r="B109" s="90" t="s">
        <v>162</v>
      </c>
      <c r="C109" s="1095" t="s">
        <v>693</v>
      </c>
      <c r="D109" s="91" t="s">
        <v>114</v>
      </c>
      <c r="E109" s="92" t="s">
        <v>164</v>
      </c>
      <c r="F109" s="93"/>
      <c r="G109" s="90" t="s">
        <v>162</v>
      </c>
      <c r="H109" s="1098" t="s">
        <v>163</v>
      </c>
      <c r="I109" s="91" t="s">
        <v>114</v>
      </c>
      <c r="J109" s="92" t="s">
        <v>164</v>
      </c>
      <c r="K109" s="93"/>
      <c r="L109" s="90" t="s">
        <v>162</v>
      </c>
      <c r="M109" s="1099" t="s">
        <v>163</v>
      </c>
      <c r="N109" s="91" t="s">
        <v>114</v>
      </c>
      <c r="O109" s="92" t="s">
        <v>164</v>
      </c>
      <c r="P109" s="93"/>
    </row>
    <row r="110" spans="1:16" ht="18" customHeight="1">
      <c r="A110" s="1136"/>
      <c r="B110" s="1100"/>
      <c r="C110" s="1096"/>
      <c r="D110" s="94" t="s">
        <v>116</v>
      </c>
      <c r="E110" s="95" t="s">
        <v>142</v>
      </c>
      <c r="F110" s="93"/>
      <c r="G110" s="1100"/>
      <c r="H110" s="1098"/>
      <c r="I110" s="94" t="s">
        <v>116</v>
      </c>
      <c r="J110" s="95" t="s">
        <v>142</v>
      </c>
      <c r="K110" s="93"/>
      <c r="L110" s="1100"/>
      <c r="M110" s="1099"/>
      <c r="N110" s="94" t="s">
        <v>116</v>
      </c>
      <c r="O110" s="95" t="s">
        <v>142</v>
      </c>
      <c r="P110" s="93"/>
    </row>
    <row r="111" spans="1:16" ht="17.25" thickBot="1">
      <c r="A111" s="1136"/>
      <c r="B111" s="1101"/>
      <c r="C111" s="1096"/>
      <c r="D111" s="94" t="s">
        <v>165</v>
      </c>
      <c r="E111" s="96" t="s">
        <v>166</v>
      </c>
      <c r="F111" s="98"/>
      <c r="G111" s="1101"/>
      <c r="H111" s="1098"/>
      <c r="I111" s="94" t="s">
        <v>165</v>
      </c>
      <c r="J111" s="96" t="s">
        <v>166</v>
      </c>
      <c r="K111" s="98"/>
      <c r="L111" s="1101"/>
      <c r="M111" s="1099"/>
      <c r="N111" s="94" t="s">
        <v>165</v>
      </c>
      <c r="O111" s="96" t="s">
        <v>166</v>
      </c>
      <c r="P111" s="98"/>
    </row>
    <row r="112" spans="1:16" ht="17.25" thickBot="1">
      <c r="A112" s="1136"/>
      <c r="B112" s="90" t="s">
        <v>167</v>
      </c>
      <c r="C112" s="1096"/>
      <c r="D112" s="94"/>
      <c r="E112" s="96"/>
      <c r="F112" s="97"/>
      <c r="G112" s="90" t="s">
        <v>167</v>
      </c>
      <c r="H112" s="1098"/>
      <c r="I112" s="94" t="s">
        <v>120</v>
      </c>
      <c r="J112" s="96" t="s">
        <v>148</v>
      </c>
      <c r="K112" s="97"/>
      <c r="L112" s="90" t="s">
        <v>167</v>
      </c>
      <c r="M112" s="1099"/>
      <c r="N112" s="94" t="s">
        <v>120</v>
      </c>
      <c r="O112" s="96" t="s">
        <v>148</v>
      </c>
      <c r="P112" s="97"/>
    </row>
    <row r="113" spans="1:16">
      <c r="A113" s="1136"/>
      <c r="B113" s="1081"/>
      <c r="C113" s="1096"/>
      <c r="D113" s="94"/>
      <c r="E113" s="96"/>
      <c r="F113" s="97"/>
      <c r="G113" s="1081"/>
      <c r="H113" s="1098"/>
      <c r="I113" s="94"/>
      <c r="J113" s="96"/>
      <c r="K113" s="97"/>
      <c r="L113" s="1081"/>
      <c r="M113" s="1099"/>
      <c r="N113" s="94"/>
      <c r="O113" s="96"/>
      <c r="P113" s="97"/>
    </row>
    <row r="114" spans="1:16">
      <c r="A114" s="1136"/>
      <c r="B114" s="1082"/>
      <c r="C114" s="1096"/>
      <c r="D114" s="94"/>
      <c r="E114" s="96"/>
      <c r="F114" s="97"/>
      <c r="G114" s="1082"/>
      <c r="H114" s="1098"/>
      <c r="I114" s="94"/>
      <c r="J114" s="96"/>
      <c r="K114" s="97"/>
      <c r="L114" s="1082"/>
      <c r="M114" s="1099"/>
      <c r="N114" s="94"/>
      <c r="O114" s="96"/>
      <c r="P114" s="97"/>
    </row>
    <row r="115" spans="1:16">
      <c r="A115" s="1136"/>
      <c r="B115" s="1083"/>
      <c r="C115" s="1096"/>
      <c r="D115" s="94"/>
      <c r="E115" s="96"/>
      <c r="F115" s="93"/>
      <c r="G115" s="1083"/>
      <c r="H115" s="1098"/>
      <c r="I115" s="94"/>
      <c r="J115" s="96"/>
      <c r="K115" s="93"/>
      <c r="L115" s="1083"/>
      <c r="M115" s="1099"/>
      <c r="N115" s="94"/>
      <c r="O115" s="96"/>
      <c r="P115" s="93"/>
    </row>
    <row r="116" spans="1:16">
      <c r="A116" s="1136"/>
      <c r="B116" s="1082"/>
      <c r="C116" s="1096"/>
      <c r="D116" s="94"/>
      <c r="E116" s="96"/>
      <c r="F116" s="99"/>
      <c r="G116" s="1082"/>
      <c r="H116" s="1098"/>
      <c r="I116" s="94"/>
      <c r="J116" s="96"/>
      <c r="K116" s="99"/>
      <c r="L116" s="1082"/>
      <c r="M116" s="1099"/>
      <c r="N116" s="94"/>
      <c r="O116" s="96"/>
      <c r="P116" s="93"/>
    </row>
    <row r="117" spans="1:16">
      <c r="A117" s="1136"/>
      <c r="B117" s="1083"/>
      <c r="C117" s="1096"/>
      <c r="D117" s="94"/>
      <c r="E117" s="96"/>
      <c r="F117" s="102"/>
      <c r="G117" s="1083"/>
      <c r="H117" s="1098"/>
      <c r="I117" s="94"/>
      <c r="J117" s="96"/>
      <c r="K117" s="102"/>
      <c r="L117" s="1083"/>
      <c r="M117" s="1099"/>
      <c r="N117" s="94"/>
      <c r="O117" s="96"/>
      <c r="P117" s="99"/>
    </row>
    <row r="118" spans="1:16" ht="17.25" thickBot="1">
      <c r="A118" s="1136"/>
      <c r="B118" s="1082"/>
      <c r="C118" s="1096"/>
      <c r="D118" s="94"/>
      <c r="E118" s="96"/>
      <c r="F118" s="99"/>
      <c r="G118" s="1082"/>
      <c r="H118" s="1098"/>
      <c r="I118" s="94"/>
      <c r="J118" s="96"/>
      <c r="K118" s="99"/>
      <c r="L118" s="1082"/>
      <c r="M118" s="1099"/>
      <c r="N118" s="94"/>
      <c r="O118" s="96"/>
      <c r="P118" s="99"/>
    </row>
    <row r="119" spans="1:16" ht="17.25" thickBot="1">
      <c r="A119" s="1136"/>
      <c r="B119" s="100" t="s">
        <v>168</v>
      </c>
      <c r="C119" s="1096"/>
      <c r="D119" s="94"/>
      <c r="E119" s="96"/>
      <c r="F119" s="99"/>
      <c r="G119" s="100" t="s">
        <v>168</v>
      </c>
      <c r="H119" s="1098"/>
      <c r="I119" s="94"/>
      <c r="J119" s="96"/>
      <c r="K119" s="99"/>
      <c r="L119" s="100" t="s">
        <v>168</v>
      </c>
      <c r="M119" s="1099"/>
      <c r="N119" s="94"/>
      <c r="O119" s="96"/>
      <c r="P119" s="99"/>
    </row>
    <row r="120" spans="1:16">
      <c r="A120" s="1136"/>
      <c r="B120" s="1111"/>
      <c r="C120" s="1096"/>
      <c r="D120" s="94"/>
      <c r="E120" s="96"/>
      <c r="F120" s="99"/>
      <c r="G120" s="1111"/>
      <c r="H120" s="1098"/>
      <c r="I120" s="94"/>
      <c r="J120" s="96"/>
      <c r="K120" s="99"/>
      <c r="L120" s="1111"/>
      <c r="M120" s="1099"/>
      <c r="N120" s="94"/>
      <c r="O120" s="96"/>
      <c r="P120" s="99"/>
    </row>
    <row r="121" spans="1:16">
      <c r="A121" s="1136"/>
      <c r="B121" s="1112"/>
      <c r="C121" s="1096"/>
      <c r="D121" s="94"/>
      <c r="E121" s="96"/>
      <c r="F121" s="99"/>
      <c r="G121" s="1112"/>
      <c r="H121" s="1098"/>
      <c r="I121" s="94"/>
      <c r="J121" s="96"/>
      <c r="K121" s="99"/>
      <c r="L121" s="1112"/>
      <c r="M121" s="1099"/>
      <c r="N121" s="94"/>
      <c r="O121" s="96"/>
      <c r="P121" s="97"/>
    </row>
    <row r="122" spans="1:16" ht="17.25" thickBot="1">
      <c r="A122" s="1136"/>
      <c r="B122" s="1113"/>
      <c r="C122" s="1096"/>
      <c r="D122" s="94"/>
      <c r="E122" s="96"/>
      <c r="F122" s="97"/>
      <c r="G122" s="1113"/>
      <c r="H122" s="1098"/>
      <c r="I122" s="94"/>
      <c r="J122" s="96"/>
      <c r="K122" s="97"/>
      <c r="L122" s="1113"/>
      <c r="M122" s="1099"/>
      <c r="N122" s="94"/>
      <c r="O122" s="96"/>
      <c r="P122" s="97"/>
    </row>
    <row r="123" spans="1:16" ht="17.25" thickBot="1">
      <c r="A123" s="1136"/>
      <c r="B123" s="100" t="s">
        <v>123</v>
      </c>
      <c r="C123" s="1096"/>
      <c r="D123" s="94"/>
      <c r="E123" s="96"/>
      <c r="F123" s="97"/>
      <c r="G123" s="100" t="s">
        <v>123</v>
      </c>
      <c r="H123" s="1098"/>
      <c r="I123" s="94"/>
      <c r="J123" s="96"/>
      <c r="K123" s="97"/>
      <c r="L123" s="100" t="s">
        <v>123</v>
      </c>
      <c r="M123" s="1099"/>
      <c r="N123" s="94"/>
      <c r="O123" s="96"/>
      <c r="P123" s="97"/>
    </row>
    <row r="124" spans="1:16">
      <c r="A124" s="1136"/>
      <c r="B124" s="1106"/>
      <c r="C124" s="1096"/>
      <c r="D124" s="94"/>
      <c r="E124" s="96"/>
      <c r="F124" s="97"/>
      <c r="G124" s="1106"/>
      <c r="H124" s="1098"/>
      <c r="I124" s="94"/>
      <c r="J124" s="96"/>
      <c r="K124" s="97"/>
      <c r="L124" s="1106"/>
      <c r="M124" s="1099"/>
      <c r="N124" s="94"/>
      <c r="O124" s="96"/>
      <c r="P124" s="97"/>
    </row>
    <row r="125" spans="1:16">
      <c r="A125" s="1136"/>
      <c r="B125" s="1107"/>
      <c r="C125" s="1096"/>
      <c r="D125" s="94"/>
      <c r="E125" s="96"/>
      <c r="F125" s="97"/>
      <c r="G125" s="1107"/>
      <c r="H125" s="1098"/>
      <c r="I125" s="94"/>
      <c r="J125" s="96"/>
      <c r="K125" s="97"/>
      <c r="L125" s="1107"/>
      <c r="M125" s="1099"/>
      <c r="N125" s="94"/>
      <c r="O125" s="96"/>
      <c r="P125" s="97"/>
    </row>
    <row r="126" spans="1:16" ht="17.25" thickBot="1">
      <c r="A126" s="1136"/>
      <c r="B126" s="1108"/>
      <c r="C126" s="1096"/>
      <c r="D126" s="94"/>
      <c r="E126" s="96"/>
      <c r="F126" s="97"/>
      <c r="G126" s="1108"/>
      <c r="H126" s="1098"/>
      <c r="I126" s="94"/>
      <c r="J126" s="96"/>
      <c r="K126" s="97"/>
      <c r="L126" s="1108"/>
      <c r="M126" s="1099"/>
      <c r="N126" s="94"/>
      <c r="O126" s="96"/>
      <c r="P126" s="97"/>
    </row>
    <row r="127" spans="1:16">
      <c r="A127" s="1136"/>
      <c r="B127" s="1109" t="s">
        <v>124</v>
      </c>
      <c r="C127" s="1096"/>
      <c r="D127" s="94"/>
      <c r="E127" s="96"/>
      <c r="F127" s="97"/>
      <c r="G127" s="1109" t="s">
        <v>124</v>
      </c>
      <c r="H127" s="1098"/>
      <c r="I127" s="94"/>
      <c r="J127" s="96"/>
      <c r="K127" s="97"/>
      <c r="L127" s="1109" t="s">
        <v>124</v>
      </c>
      <c r="M127" s="1099"/>
      <c r="N127" s="94"/>
      <c r="O127" s="96"/>
      <c r="P127" s="97"/>
    </row>
    <row r="128" spans="1:16" ht="17.25" thickBot="1">
      <c r="A128" s="1136"/>
      <c r="B128" s="1110"/>
      <c r="C128" s="1096"/>
      <c r="D128" s="94"/>
      <c r="E128" s="96"/>
      <c r="F128" s="97"/>
      <c r="G128" s="1110"/>
      <c r="H128" s="1098"/>
      <c r="I128" s="94"/>
      <c r="J128" s="96"/>
      <c r="K128" s="97"/>
      <c r="L128" s="1110"/>
      <c r="M128" s="1099"/>
      <c r="N128" s="94"/>
      <c r="O128" s="96"/>
      <c r="P128" s="93"/>
    </row>
    <row r="129" spans="1:16" ht="17.25" thickTop="1">
      <c r="A129" s="1136"/>
      <c r="B129" s="1102" t="s">
        <v>125</v>
      </c>
      <c r="C129" s="1096"/>
      <c r="D129" s="94"/>
      <c r="E129" s="96"/>
      <c r="F129" s="93"/>
      <c r="G129" s="1102" t="s">
        <v>125</v>
      </c>
      <c r="H129" s="1098"/>
      <c r="I129" s="94"/>
      <c r="J129" s="96"/>
      <c r="K129" s="93"/>
      <c r="L129" s="1102" t="s">
        <v>125</v>
      </c>
      <c r="M129" s="1099"/>
      <c r="N129" s="94"/>
      <c r="O129" s="96"/>
      <c r="P129" s="97"/>
    </row>
    <row r="130" spans="1:16" ht="17.25" thickBot="1">
      <c r="A130" s="1136"/>
      <c r="B130" s="1103"/>
      <c r="C130" s="1096"/>
      <c r="D130" s="94"/>
      <c r="E130" s="96"/>
      <c r="F130" s="93"/>
      <c r="G130" s="1103"/>
      <c r="H130" s="1098"/>
      <c r="I130" s="94"/>
      <c r="J130" s="96"/>
      <c r="K130" s="93"/>
      <c r="L130" s="1103"/>
      <c r="M130" s="1099"/>
      <c r="N130" s="94"/>
      <c r="O130" s="96"/>
      <c r="P130" s="101"/>
    </row>
    <row r="131" spans="1:16">
      <c r="A131" s="1136"/>
      <c r="B131" s="1104"/>
      <c r="C131" s="1096"/>
      <c r="D131" s="94"/>
      <c r="E131" s="96"/>
      <c r="F131" s="97"/>
      <c r="G131" s="1104"/>
      <c r="H131" s="1098"/>
      <c r="I131" s="94"/>
      <c r="J131" s="96"/>
      <c r="K131" s="97"/>
      <c r="L131" s="1104"/>
      <c r="M131" s="1099"/>
      <c r="N131" s="94"/>
      <c r="O131" s="96"/>
      <c r="P131" s="103"/>
    </row>
    <row r="132" spans="1:16" ht="17.25" thickBot="1">
      <c r="A132" s="1136"/>
      <c r="B132" s="1105"/>
      <c r="C132" s="1096"/>
      <c r="D132" s="94"/>
      <c r="E132" s="96"/>
      <c r="F132" s="97"/>
      <c r="G132" s="1105"/>
      <c r="H132" s="1098"/>
      <c r="I132" s="94"/>
      <c r="J132" s="96"/>
      <c r="K132" s="97"/>
      <c r="L132" s="1105"/>
      <c r="M132" s="1099"/>
      <c r="N132" s="94"/>
      <c r="O132" s="96"/>
      <c r="P132" s="104"/>
    </row>
    <row r="133" spans="1:16">
      <c r="A133" s="1136"/>
      <c r="B133" s="1116" t="s">
        <v>126</v>
      </c>
      <c r="C133" s="1096"/>
      <c r="D133" s="94"/>
      <c r="E133" s="96"/>
      <c r="F133" s="93"/>
      <c r="G133" s="1116" t="s">
        <v>126</v>
      </c>
      <c r="H133" s="1098"/>
      <c r="I133" s="94"/>
      <c r="J133" s="96"/>
      <c r="K133" s="93"/>
      <c r="L133" s="1116" t="s">
        <v>126</v>
      </c>
      <c r="M133" s="1099"/>
      <c r="N133" s="94"/>
      <c r="O133" s="96"/>
      <c r="P133" s="99"/>
    </row>
    <row r="134" spans="1:16" ht="17.25" thickBot="1">
      <c r="A134" s="1136"/>
      <c r="B134" s="1103"/>
      <c r="C134" s="1096"/>
      <c r="D134" s="94"/>
      <c r="E134" s="96"/>
      <c r="F134" s="101"/>
      <c r="G134" s="1103"/>
      <c r="H134" s="1098"/>
      <c r="I134" s="94"/>
      <c r="J134" s="96"/>
      <c r="K134" s="101"/>
      <c r="L134" s="1103"/>
      <c r="M134" s="1099"/>
      <c r="N134" s="94"/>
      <c r="O134" s="96"/>
      <c r="P134" s="104"/>
    </row>
    <row r="135" spans="1:16">
      <c r="A135" s="1136"/>
      <c r="B135" s="1104"/>
      <c r="C135" s="1096"/>
      <c r="D135" s="94"/>
      <c r="E135" s="96"/>
      <c r="F135" s="102"/>
      <c r="G135" s="1104"/>
      <c r="H135" s="1098"/>
      <c r="I135" s="94"/>
      <c r="J135" s="96"/>
      <c r="K135" s="103"/>
      <c r="L135" s="1104"/>
      <c r="M135" s="1099"/>
      <c r="N135" s="94"/>
      <c r="O135" s="96"/>
      <c r="P135" s="93"/>
    </row>
    <row r="136" spans="1:16" ht="17.25" thickBot="1">
      <c r="A136" s="1136"/>
      <c r="B136" s="1115"/>
      <c r="C136" s="1096"/>
      <c r="D136" s="94"/>
      <c r="E136" s="96"/>
      <c r="F136" s="99"/>
      <c r="G136" s="1115"/>
      <c r="H136" s="1098"/>
      <c r="I136" s="94"/>
      <c r="J136" s="96"/>
      <c r="K136" s="104"/>
      <c r="L136" s="1115"/>
      <c r="M136" s="1099"/>
      <c r="N136" s="94"/>
      <c r="O136" s="96"/>
      <c r="P136" s="97"/>
    </row>
    <row r="137" spans="1:16">
      <c r="A137" s="1136"/>
      <c r="B137" s="1114" t="s">
        <v>127</v>
      </c>
      <c r="C137" s="1096"/>
      <c r="D137" s="94"/>
      <c r="E137" s="96"/>
      <c r="F137" s="103"/>
      <c r="G137" s="1114" t="s">
        <v>127</v>
      </c>
      <c r="H137" s="1098"/>
      <c r="I137" s="94"/>
      <c r="J137" s="96"/>
      <c r="K137" s="104"/>
      <c r="L137" s="1114" t="s">
        <v>127</v>
      </c>
      <c r="M137" s="1099"/>
      <c r="N137" s="94"/>
      <c r="O137" s="114"/>
      <c r="P137" s="97"/>
    </row>
    <row r="138" spans="1:16" ht="17.25" thickBot="1">
      <c r="A138" s="1136"/>
      <c r="B138" s="1103"/>
      <c r="C138" s="1096"/>
      <c r="D138" s="94"/>
      <c r="E138" s="96"/>
      <c r="F138" s="104"/>
      <c r="G138" s="1103"/>
      <c r="H138" s="1098"/>
      <c r="I138" s="94"/>
      <c r="J138" s="96"/>
      <c r="K138" s="99"/>
      <c r="L138" s="1103"/>
      <c r="M138" s="1099"/>
      <c r="N138" s="113"/>
      <c r="O138" s="96"/>
      <c r="P138" s="112"/>
    </row>
    <row r="139" spans="1:16">
      <c r="A139" s="1136"/>
      <c r="B139" s="1104"/>
      <c r="C139" s="1096"/>
      <c r="D139" s="94"/>
      <c r="E139" s="96"/>
      <c r="F139" s="104"/>
      <c r="G139" s="1104"/>
      <c r="H139" s="1098"/>
      <c r="I139" s="94"/>
      <c r="J139" s="96"/>
      <c r="K139" s="104"/>
      <c r="L139" s="1104"/>
      <c r="M139" s="1099"/>
      <c r="N139" s="113"/>
      <c r="O139" s="114"/>
      <c r="P139" s="97"/>
    </row>
    <row r="140" spans="1:16" ht="17.25" thickBot="1">
      <c r="A140" s="1136"/>
      <c r="B140" s="1115"/>
      <c r="C140" s="1096"/>
      <c r="D140" s="94"/>
      <c r="E140" s="96"/>
      <c r="F140" s="99"/>
      <c r="G140" s="1115"/>
      <c r="H140" s="1098"/>
      <c r="I140" s="94"/>
      <c r="J140" s="96"/>
      <c r="K140" s="93"/>
      <c r="L140" s="1115"/>
      <c r="M140" s="1099"/>
      <c r="N140" s="94"/>
      <c r="O140" s="114"/>
      <c r="P140" s="104"/>
    </row>
    <row r="141" spans="1:16">
      <c r="A141" s="1136"/>
      <c r="B141" s="1114" t="s">
        <v>128</v>
      </c>
      <c r="C141" s="1096"/>
      <c r="D141" s="94"/>
      <c r="E141" s="96"/>
      <c r="F141" s="104"/>
      <c r="G141" s="1114" t="s">
        <v>128</v>
      </c>
      <c r="H141" s="1098"/>
      <c r="I141" s="94"/>
      <c r="J141" s="96"/>
      <c r="K141" s="97"/>
      <c r="L141" s="1114" t="s">
        <v>128</v>
      </c>
      <c r="M141" s="1099"/>
      <c r="N141" s="94"/>
      <c r="O141" s="96"/>
      <c r="P141" s="97"/>
    </row>
    <row r="142" spans="1:16" ht="17.25" thickBot="1">
      <c r="A142" s="1136"/>
      <c r="B142" s="1103"/>
      <c r="C142" s="1096"/>
      <c r="D142" s="94"/>
      <c r="E142" s="96"/>
      <c r="F142" s="93"/>
      <c r="G142" s="1103"/>
      <c r="H142" s="1098"/>
      <c r="I142" s="94"/>
      <c r="J142" s="114"/>
      <c r="K142" s="97"/>
      <c r="L142" s="1103"/>
      <c r="M142" s="1099"/>
      <c r="N142" s="113"/>
      <c r="O142" s="114"/>
      <c r="P142" s="97"/>
    </row>
    <row r="143" spans="1:16">
      <c r="A143" s="1136"/>
      <c r="B143" s="1104"/>
      <c r="C143" s="1096"/>
      <c r="D143" s="94"/>
      <c r="E143" s="96"/>
      <c r="F143" s="97"/>
      <c r="G143" s="1104"/>
      <c r="H143" s="1098"/>
      <c r="I143" s="94"/>
      <c r="J143" s="96"/>
      <c r="K143" s="97"/>
      <c r="L143" s="1104"/>
      <c r="M143" s="1099"/>
      <c r="N143" s="113"/>
      <c r="O143" s="114"/>
      <c r="P143" s="97"/>
    </row>
    <row r="144" spans="1:16" ht="17.25" thickBot="1">
      <c r="A144" s="1136"/>
      <c r="B144" s="1115"/>
      <c r="C144" s="1096"/>
      <c r="D144" s="94"/>
      <c r="E144" s="96"/>
      <c r="F144" s="93"/>
      <c r="G144" s="1115"/>
      <c r="H144" s="1098"/>
      <c r="I144" s="94"/>
      <c r="J144" s="114"/>
      <c r="K144" s="97"/>
      <c r="L144" s="1115"/>
      <c r="M144" s="1099"/>
      <c r="N144" s="94"/>
      <c r="O144" s="114"/>
      <c r="P144" s="97"/>
    </row>
    <row r="145" spans="1:16">
      <c r="A145" s="1136"/>
      <c r="B145" s="1116" t="s">
        <v>129</v>
      </c>
      <c r="C145" s="1096"/>
      <c r="D145" s="94"/>
      <c r="E145" s="96"/>
      <c r="F145" s="93"/>
      <c r="G145" s="1116" t="s">
        <v>129</v>
      </c>
      <c r="H145" s="1098"/>
      <c r="I145" s="94"/>
      <c r="J145" s="114"/>
      <c r="K145" s="97"/>
      <c r="L145" s="1116" t="s">
        <v>129</v>
      </c>
      <c r="M145" s="1099"/>
      <c r="N145" s="113"/>
      <c r="O145" s="114"/>
      <c r="P145" s="97"/>
    </row>
    <row r="146" spans="1:16" ht="17.25" thickBot="1">
      <c r="A146" s="1136"/>
      <c r="B146" s="1103"/>
      <c r="C146" s="1096"/>
      <c r="D146" s="94"/>
      <c r="E146" s="96"/>
      <c r="F146" s="93"/>
      <c r="G146" s="1103"/>
      <c r="H146" s="1098"/>
      <c r="I146" s="94"/>
      <c r="J146" s="114"/>
      <c r="K146" s="97"/>
      <c r="L146" s="1103"/>
      <c r="M146" s="1099"/>
      <c r="N146" s="94"/>
      <c r="O146" s="114"/>
      <c r="P146" s="97"/>
    </row>
    <row r="147" spans="1:16">
      <c r="A147" s="1136"/>
      <c r="B147" s="106"/>
      <c r="C147" s="1096"/>
      <c r="D147" s="94"/>
      <c r="E147" s="96"/>
      <c r="F147" s="97"/>
      <c r="G147" s="106"/>
      <c r="H147" s="1098"/>
      <c r="I147" s="94"/>
      <c r="J147" s="96"/>
      <c r="K147" s="112"/>
      <c r="L147" s="106"/>
      <c r="M147" s="1099"/>
      <c r="N147" s="113"/>
      <c r="O147" s="96"/>
      <c r="P147" s="112"/>
    </row>
    <row r="148" spans="1:16">
      <c r="A148" s="1136"/>
      <c r="B148" s="107"/>
      <c r="C148" s="1096"/>
      <c r="D148" s="94"/>
      <c r="E148" s="96"/>
      <c r="F148" s="93"/>
      <c r="G148" s="107"/>
      <c r="H148" s="1098"/>
      <c r="I148" s="94"/>
      <c r="J148" s="96"/>
      <c r="K148" s="97"/>
      <c r="L148" s="107"/>
      <c r="M148" s="1099"/>
      <c r="N148" s="113"/>
      <c r="O148" s="114"/>
      <c r="P148" s="97"/>
    </row>
    <row r="149" spans="1:16">
      <c r="A149" s="1136"/>
      <c r="B149" s="109"/>
      <c r="C149" s="1096"/>
      <c r="D149" s="94"/>
      <c r="E149" s="96"/>
      <c r="F149" s="93"/>
      <c r="G149" s="109"/>
      <c r="H149" s="1098"/>
      <c r="I149" s="113"/>
      <c r="J149" s="114"/>
      <c r="K149" s="97"/>
      <c r="L149" s="109"/>
      <c r="M149" s="1099"/>
      <c r="N149" s="113"/>
      <c r="O149" s="114"/>
      <c r="P149" s="104"/>
    </row>
    <row r="150" spans="1:16">
      <c r="A150" s="1136"/>
      <c r="B150" s="110"/>
      <c r="C150" s="1096"/>
      <c r="D150" s="94"/>
      <c r="E150" s="96"/>
      <c r="F150" s="93"/>
      <c r="G150" s="110"/>
      <c r="H150" s="1098"/>
      <c r="I150" s="113"/>
      <c r="J150" s="114"/>
      <c r="K150" s="104"/>
      <c r="L150" s="110"/>
      <c r="M150" s="1099"/>
      <c r="N150" s="111"/>
      <c r="O150" s="96"/>
      <c r="P150" s="97"/>
    </row>
    <row r="151" spans="1:16">
      <c r="A151" s="1136"/>
      <c r="B151" s="109"/>
      <c r="C151" s="1096"/>
      <c r="D151" s="111"/>
      <c r="E151" s="96"/>
      <c r="F151" s="97"/>
      <c r="G151" s="109"/>
      <c r="H151" s="1098"/>
      <c r="I151" s="111"/>
      <c r="J151" s="96"/>
      <c r="K151" s="112"/>
      <c r="L151" s="109"/>
      <c r="M151" s="1099"/>
      <c r="N151" s="94"/>
      <c r="O151" s="96"/>
      <c r="P151" s="112"/>
    </row>
    <row r="152" spans="1:16">
      <c r="A152" s="1136"/>
      <c r="B152" s="110"/>
      <c r="C152" s="1096"/>
      <c r="D152" s="94"/>
      <c r="E152" s="96"/>
      <c r="F152" s="108"/>
      <c r="G152" s="110"/>
      <c r="H152" s="1098"/>
      <c r="I152" s="94"/>
      <c r="J152" s="96"/>
      <c r="K152" s="97"/>
      <c r="L152" s="110"/>
      <c r="M152" s="1099"/>
      <c r="N152" s="113"/>
      <c r="O152" s="114"/>
      <c r="P152" s="97"/>
    </row>
    <row r="153" spans="1:16">
      <c r="A153" s="1136"/>
      <c r="B153" s="109"/>
      <c r="C153" s="1096"/>
      <c r="D153" s="94"/>
      <c r="E153" s="96"/>
      <c r="F153" s="97"/>
      <c r="G153" s="109"/>
      <c r="H153" s="1098"/>
      <c r="I153" s="113"/>
      <c r="J153" s="114"/>
      <c r="K153" s="97"/>
      <c r="L153" s="109"/>
      <c r="M153" s="1099"/>
      <c r="N153" s="113"/>
      <c r="O153" s="114"/>
      <c r="P153" s="97"/>
    </row>
    <row r="154" spans="1:16" ht="17.25" thickBot="1">
      <c r="A154" s="1136"/>
      <c r="B154" s="110"/>
      <c r="C154" s="1097"/>
      <c r="D154" s="115"/>
      <c r="E154" s="116"/>
      <c r="F154" s="117"/>
      <c r="G154" s="110"/>
      <c r="H154" s="1098"/>
      <c r="I154" s="115"/>
      <c r="J154" s="116"/>
      <c r="K154" s="117"/>
      <c r="L154" s="110"/>
      <c r="M154" s="1099"/>
      <c r="N154" s="115"/>
      <c r="O154" s="116"/>
      <c r="P154" s="117"/>
    </row>
    <row r="155" spans="1:16">
      <c r="A155" s="1094" t="str">
        <f>TEXT(A109,"AAAA")</f>
        <v>星期六</v>
      </c>
      <c r="B155" s="109"/>
      <c r="C155" s="1095" t="s">
        <v>694</v>
      </c>
      <c r="D155" s="118"/>
      <c r="E155" s="119"/>
      <c r="F155" s="97"/>
      <c r="G155" s="109"/>
      <c r="H155" s="1118" t="s">
        <v>130</v>
      </c>
      <c r="I155" s="118"/>
      <c r="J155" s="119"/>
      <c r="K155" s="97"/>
      <c r="L155" s="109"/>
      <c r="M155" s="1120" t="s">
        <v>130</v>
      </c>
      <c r="N155" s="118"/>
      <c r="O155" s="119"/>
      <c r="P155" s="97"/>
    </row>
    <row r="156" spans="1:16">
      <c r="A156" s="1094"/>
      <c r="B156" s="110"/>
      <c r="C156" s="1096"/>
      <c r="D156" s="120"/>
      <c r="E156" s="96"/>
      <c r="F156" s="97"/>
      <c r="G156" s="110"/>
      <c r="H156" s="1098"/>
      <c r="I156" s="94"/>
      <c r="J156" s="96"/>
      <c r="K156" s="97"/>
      <c r="L156" s="110"/>
      <c r="M156" s="1099"/>
      <c r="N156" s="94"/>
      <c r="O156" s="96"/>
      <c r="P156" s="97"/>
    </row>
    <row r="157" spans="1:16">
      <c r="A157" s="1094"/>
      <c r="B157" s="109"/>
      <c r="C157" s="1096"/>
      <c r="D157" s="120"/>
      <c r="E157" s="96"/>
      <c r="F157" s="97"/>
      <c r="G157" s="109"/>
      <c r="H157" s="1098"/>
      <c r="I157" s="94"/>
      <c r="J157" s="96"/>
      <c r="K157" s="97"/>
      <c r="L157" s="109"/>
      <c r="M157" s="1099"/>
      <c r="N157" s="94"/>
      <c r="O157" s="96"/>
      <c r="P157" s="97"/>
    </row>
    <row r="158" spans="1:16">
      <c r="A158" s="1094"/>
      <c r="B158" s="110"/>
      <c r="C158" s="1096"/>
      <c r="D158" s="120"/>
      <c r="E158" s="96"/>
      <c r="F158" s="97"/>
      <c r="G158" s="110"/>
      <c r="H158" s="1098"/>
      <c r="I158" s="94"/>
      <c r="J158" s="96"/>
      <c r="K158" s="97"/>
      <c r="L158" s="110"/>
      <c r="M158" s="1099"/>
      <c r="N158" s="94"/>
      <c r="O158" s="96"/>
      <c r="P158" s="97"/>
    </row>
    <row r="159" spans="1:16">
      <c r="A159" s="1094"/>
      <c r="B159" s="109"/>
      <c r="C159" s="1096"/>
      <c r="D159" s="120"/>
      <c r="E159" s="96"/>
      <c r="F159" s="97"/>
      <c r="G159" s="109"/>
      <c r="H159" s="1098"/>
      <c r="I159" s="94"/>
      <c r="J159" s="96"/>
      <c r="K159" s="97"/>
      <c r="L159" s="109"/>
      <c r="M159" s="1099"/>
      <c r="N159" s="94"/>
      <c r="O159" s="96"/>
      <c r="P159" s="97"/>
    </row>
    <row r="160" spans="1:16">
      <c r="A160" s="1094"/>
      <c r="B160" s="110"/>
      <c r="C160" s="1096"/>
      <c r="D160" s="120"/>
      <c r="E160" s="96"/>
      <c r="F160" s="97"/>
      <c r="G160" s="110"/>
      <c r="H160" s="1098"/>
      <c r="I160" s="94"/>
      <c r="J160" s="96"/>
      <c r="K160" s="97"/>
      <c r="L160" s="110"/>
      <c r="M160" s="1099"/>
      <c r="N160" s="94"/>
      <c r="O160" s="96"/>
      <c r="P160" s="97"/>
    </row>
    <row r="161" spans="1:16">
      <c r="A161" s="1094"/>
      <c r="B161" s="109"/>
      <c r="C161" s="1096"/>
      <c r="D161" s="120"/>
      <c r="E161" s="96"/>
      <c r="F161" s="97"/>
      <c r="G161" s="109"/>
      <c r="H161" s="1098"/>
      <c r="I161" s="94"/>
      <c r="J161" s="96"/>
      <c r="K161" s="97"/>
      <c r="L161" s="109"/>
      <c r="M161" s="1099"/>
      <c r="N161" s="94"/>
      <c r="O161" s="96"/>
      <c r="P161" s="97"/>
    </row>
    <row r="162" spans="1:16">
      <c r="A162" s="1094"/>
      <c r="B162" s="110"/>
      <c r="C162" s="1096"/>
      <c r="D162" s="94"/>
      <c r="E162" s="96"/>
      <c r="F162" s="97"/>
      <c r="G162" s="110"/>
      <c r="H162" s="1098"/>
      <c r="I162" s="94"/>
      <c r="J162" s="96"/>
      <c r="K162" s="97"/>
      <c r="L162" s="110"/>
      <c r="M162" s="1099"/>
      <c r="N162" s="94"/>
      <c r="O162" s="96"/>
      <c r="P162" s="97"/>
    </row>
    <row r="163" spans="1:16">
      <c r="A163" s="1094"/>
      <c r="B163" s="107"/>
      <c r="C163" s="1096"/>
      <c r="D163" s="113"/>
      <c r="E163" s="114"/>
      <c r="F163" s="104"/>
      <c r="G163" s="107"/>
      <c r="H163" s="1098"/>
      <c r="I163" s="113"/>
      <c r="J163" s="114"/>
      <c r="K163" s="97"/>
      <c r="L163" s="107"/>
      <c r="M163" s="1099"/>
      <c r="N163" s="113"/>
      <c r="O163" s="114"/>
      <c r="P163" s="97"/>
    </row>
    <row r="164" spans="1:16" ht="17.25" thickBot="1">
      <c r="A164" s="1094"/>
      <c r="B164" s="107"/>
      <c r="C164" s="1097"/>
      <c r="D164" s="122" t="s">
        <v>132</v>
      </c>
      <c r="E164" s="123" t="s">
        <v>133</v>
      </c>
      <c r="F164" s="124"/>
      <c r="G164" s="107"/>
      <c r="H164" s="1127"/>
      <c r="I164" s="122" t="s">
        <v>132</v>
      </c>
      <c r="J164" s="123" t="s">
        <v>133</v>
      </c>
      <c r="K164" s="97"/>
      <c r="L164" s="107"/>
      <c r="M164" s="1126"/>
      <c r="N164" s="122" t="s">
        <v>132</v>
      </c>
      <c r="O164" s="123" t="s">
        <v>133</v>
      </c>
      <c r="P164" s="97"/>
    </row>
    <row r="165" spans="1:16">
      <c r="A165" s="105"/>
      <c r="B165" s="109"/>
      <c r="C165" s="1095" t="s">
        <v>695</v>
      </c>
      <c r="D165" s="118"/>
      <c r="E165" s="119"/>
      <c r="F165" s="125"/>
      <c r="G165" s="109"/>
      <c r="H165" s="1118" t="s">
        <v>134</v>
      </c>
      <c r="I165" s="118"/>
      <c r="J165" s="119"/>
      <c r="K165" s="125"/>
      <c r="L165" s="109"/>
      <c r="M165" s="1120" t="s">
        <v>134</v>
      </c>
      <c r="N165" s="118"/>
      <c r="O165" s="119"/>
      <c r="P165" s="125"/>
    </row>
    <row r="166" spans="1:16">
      <c r="A166" s="105"/>
      <c r="B166" s="110"/>
      <c r="C166" s="1096"/>
      <c r="D166" s="94"/>
      <c r="E166" s="96"/>
      <c r="F166" s="97"/>
      <c r="G166" s="110"/>
      <c r="H166" s="1098"/>
      <c r="I166" s="94"/>
      <c r="J166" s="96"/>
      <c r="K166" s="97"/>
      <c r="L166" s="110"/>
      <c r="M166" s="1099"/>
      <c r="N166" s="94"/>
      <c r="O166" s="96"/>
      <c r="P166" s="97"/>
    </row>
    <row r="167" spans="1:16">
      <c r="A167" s="105"/>
      <c r="B167" s="126"/>
      <c r="C167" s="1096"/>
      <c r="D167" s="94"/>
      <c r="E167" s="96"/>
      <c r="F167" s="97"/>
      <c r="G167" s="126"/>
      <c r="H167" s="1098"/>
      <c r="I167" s="94"/>
      <c r="J167" s="96"/>
      <c r="K167" s="97"/>
      <c r="L167" s="126"/>
      <c r="M167" s="1099"/>
      <c r="N167" s="94"/>
      <c r="O167" s="96"/>
      <c r="P167" s="128"/>
    </row>
    <row r="168" spans="1:16">
      <c r="A168" s="105"/>
      <c r="B168" s="107"/>
      <c r="C168" s="1096"/>
      <c r="D168" s="94"/>
      <c r="E168" s="96"/>
      <c r="F168" s="97"/>
      <c r="G168" s="107"/>
      <c r="H168" s="1098"/>
      <c r="I168" s="94"/>
      <c r="J168" s="96"/>
      <c r="K168" s="97"/>
      <c r="L168" s="107"/>
      <c r="M168" s="1099"/>
      <c r="N168" s="94"/>
      <c r="O168" s="96"/>
      <c r="P168" s="216"/>
    </row>
    <row r="169" spans="1:16">
      <c r="A169" s="105"/>
      <c r="B169" s="109"/>
      <c r="C169" s="1096"/>
      <c r="D169" s="94"/>
      <c r="E169" s="96"/>
      <c r="F169" s="97"/>
      <c r="G169" s="109"/>
      <c r="H169" s="1098"/>
      <c r="I169" s="94"/>
      <c r="J169" s="96"/>
      <c r="K169" s="97"/>
      <c r="L169" s="109"/>
      <c r="M169" s="1099"/>
      <c r="N169" s="94"/>
      <c r="O169" s="96"/>
      <c r="P169" s="97"/>
    </row>
    <row r="170" spans="1:16">
      <c r="A170" s="105"/>
      <c r="B170" s="110"/>
      <c r="C170" s="1096"/>
      <c r="D170" s="94"/>
      <c r="E170" s="96"/>
      <c r="F170" s="127"/>
      <c r="G170" s="110"/>
      <c r="H170" s="1098"/>
      <c r="I170" s="94"/>
      <c r="J170" s="96"/>
      <c r="K170" s="127"/>
      <c r="L170" s="110"/>
      <c r="M170" s="1099"/>
      <c r="N170" s="94"/>
      <c r="O170" s="96"/>
      <c r="P170" s="127"/>
    </row>
    <row r="171" spans="1:16">
      <c r="A171" s="105"/>
      <c r="B171" s="109"/>
      <c r="C171" s="1096"/>
      <c r="D171" s="94"/>
      <c r="E171" s="96"/>
      <c r="F171" s="128"/>
      <c r="G171" s="109"/>
      <c r="H171" s="1098"/>
      <c r="I171" s="94"/>
      <c r="J171" s="96"/>
      <c r="K171" s="128"/>
      <c r="L171" s="109"/>
      <c r="M171" s="1099"/>
      <c r="N171" s="94"/>
      <c r="O171" s="96"/>
      <c r="P171" s="128"/>
    </row>
    <row r="172" spans="1:16">
      <c r="A172" s="105"/>
      <c r="B172" s="110"/>
      <c r="C172" s="1096"/>
      <c r="D172" s="217"/>
      <c r="E172" s="114"/>
      <c r="F172" s="216"/>
      <c r="G172" s="110"/>
      <c r="H172" s="1098"/>
      <c r="I172" s="113"/>
      <c r="J172" s="114"/>
      <c r="K172" s="216"/>
      <c r="L172" s="110"/>
      <c r="M172" s="1099"/>
      <c r="N172" s="113"/>
      <c r="O172" s="114"/>
      <c r="P172" s="216"/>
    </row>
    <row r="173" spans="1:16">
      <c r="A173" s="105"/>
      <c r="B173" s="109"/>
      <c r="C173" s="1096"/>
      <c r="D173" s="217"/>
      <c r="E173" s="114"/>
      <c r="F173" s="216"/>
      <c r="G173" s="109"/>
      <c r="H173" s="1098"/>
      <c r="I173" s="113"/>
      <c r="J173" s="114"/>
      <c r="K173" s="216"/>
      <c r="L173" s="109"/>
      <c r="M173" s="1099"/>
      <c r="N173" s="113"/>
      <c r="O173" s="114"/>
      <c r="P173" s="216"/>
    </row>
    <row r="174" spans="1:16" ht="17.25" thickBot="1">
      <c r="A174" s="105"/>
      <c r="B174" s="110"/>
      <c r="C174" s="1097"/>
      <c r="D174" s="129"/>
      <c r="E174" s="130"/>
      <c r="F174" s="104"/>
      <c r="G174" s="110"/>
      <c r="H174" s="1127"/>
      <c r="I174" s="113"/>
      <c r="J174" s="130"/>
      <c r="K174" s="104"/>
      <c r="L174" s="110"/>
      <c r="M174" s="1126"/>
      <c r="N174" s="113"/>
      <c r="O174" s="131"/>
      <c r="P174" s="127"/>
    </row>
    <row r="175" spans="1:16">
      <c r="A175" s="132"/>
      <c r="B175" s="109"/>
      <c r="C175" s="1095" t="s">
        <v>696</v>
      </c>
      <c r="D175" s="118" t="s">
        <v>136</v>
      </c>
      <c r="E175" s="133" t="s">
        <v>137</v>
      </c>
      <c r="F175" s="125"/>
      <c r="G175" s="109"/>
      <c r="H175" s="1118" t="s">
        <v>135</v>
      </c>
      <c r="I175" s="118" t="s">
        <v>136</v>
      </c>
      <c r="J175" s="133" t="s">
        <v>137</v>
      </c>
      <c r="K175" s="125"/>
      <c r="L175" s="109"/>
      <c r="M175" s="1120" t="s">
        <v>135</v>
      </c>
      <c r="N175" s="118" t="s">
        <v>136</v>
      </c>
      <c r="O175" s="133" t="s">
        <v>137</v>
      </c>
      <c r="P175" s="125"/>
    </row>
    <row r="176" spans="1:16">
      <c r="A176" s="132"/>
      <c r="B176" s="110"/>
      <c r="C176" s="1096"/>
      <c r="D176" s="94" t="s">
        <v>141</v>
      </c>
      <c r="E176" s="96" t="s">
        <v>142</v>
      </c>
      <c r="F176" s="134"/>
      <c r="G176" s="110"/>
      <c r="H176" s="1098"/>
      <c r="I176" s="94" t="s">
        <v>141</v>
      </c>
      <c r="J176" s="96" t="s">
        <v>142</v>
      </c>
      <c r="K176" s="134"/>
      <c r="L176" s="110"/>
      <c r="M176" s="1099"/>
      <c r="N176" s="94" t="s">
        <v>141</v>
      </c>
      <c r="O176" s="96" t="s">
        <v>142</v>
      </c>
      <c r="P176" s="134"/>
    </row>
    <row r="177" spans="1:16">
      <c r="A177" s="132"/>
      <c r="B177" s="135"/>
      <c r="C177" s="1096"/>
      <c r="D177" s="94" t="s">
        <v>145</v>
      </c>
      <c r="E177" s="96" t="s">
        <v>146</v>
      </c>
      <c r="F177" s="97"/>
      <c r="G177" s="135"/>
      <c r="H177" s="1098"/>
      <c r="I177" s="94" t="s">
        <v>145</v>
      </c>
      <c r="J177" s="96" t="s">
        <v>146</v>
      </c>
      <c r="K177" s="97"/>
      <c r="L177" s="135"/>
      <c r="M177" s="1099"/>
      <c r="N177" s="94" t="s">
        <v>145</v>
      </c>
      <c r="O177" s="96" t="s">
        <v>146</v>
      </c>
      <c r="P177" s="97"/>
    </row>
    <row r="178" spans="1:16">
      <c r="A178" s="132"/>
      <c r="B178" s="110"/>
      <c r="C178" s="1096"/>
      <c r="D178" s="94" t="s">
        <v>147</v>
      </c>
      <c r="E178" s="96" t="s">
        <v>148</v>
      </c>
      <c r="F178" s="104"/>
      <c r="G178" s="110"/>
      <c r="H178" s="1098"/>
      <c r="I178" s="94" t="s">
        <v>147</v>
      </c>
      <c r="J178" s="96" t="s">
        <v>148</v>
      </c>
      <c r="K178" s="104"/>
      <c r="L178" s="110"/>
      <c r="M178" s="1099"/>
      <c r="N178" s="94" t="s">
        <v>147</v>
      </c>
      <c r="O178" s="96" t="s">
        <v>148</v>
      </c>
      <c r="P178" s="104"/>
    </row>
    <row r="179" spans="1:16">
      <c r="A179" s="132"/>
      <c r="B179" s="135"/>
      <c r="C179" s="1096"/>
      <c r="D179" s="94"/>
      <c r="E179" s="114"/>
      <c r="F179" s="136"/>
      <c r="G179" s="135"/>
      <c r="H179" s="1098"/>
      <c r="I179" s="94"/>
      <c r="J179" s="114"/>
      <c r="K179" s="136"/>
      <c r="L179" s="135"/>
      <c r="M179" s="1099"/>
      <c r="N179" s="94"/>
      <c r="O179" s="114"/>
      <c r="P179" s="136"/>
    </row>
    <row r="180" spans="1:16">
      <c r="A180" s="132"/>
      <c r="B180" s="110"/>
      <c r="C180" s="1096"/>
      <c r="D180" s="94"/>
      <c r="E180" s="96"/>
      <c r="F180" s="97"/>
      <c r="G180" s="110"/>
      <c r="H180" s="1098"/>
      <c r="I180" s="94"/>
      <c r="J180" s="96"/>
      <c r="K180" s="97"/>
      <c r="L180" s="110"/>
      <c r="M180" s="1099"/>
      <c r="N180" s="94"/>
      <c r="O180" s="96"/>
      <c r="P180" s="97"/>
    </row>
    <row r="181" spans="1:16">
      <c r="A181" s="132"/>
      <c r="B181" s="135"/>
      <c r="C181" s="1096"/>
      <c r="D181" s="94"/>
      <c r="E181" s="114"/>
      <c r="F181" s="136"/>
      <c r="G181" s="135"/>
      <c r="H181" s="1098"/>
      <c r="I181" s="94"/>
      <c r="J181" s="114"/>
      <c r="K181" s="136"/>
      <c r="L181" s="135"/>
      <c r="M181" s="1099"/>
      <c r="N181" s="94"/>
      <c r="O181" s="114"/>
      <c r="P181" s="136"/>
    </row>
    <row r="182" spans="1:16">
      <c r="A182" s="132"/>
      <c r="B182" s="110"/>
      <c r="C182" s="1096"/>
      <c r="D182" s="94"/>
      <c r="E182" s="96"/>
      <c r="F182" s="97"/>
      <c r="G182" s="110"/>
      <c r="H182" s="1098"/>
      <c r="I182" s="94"/>
      <c r="J182" s="96"/>
      <c r="K182" s="97"/>
      <c r="L182" s="110"/>
      <c r="M182" s="1099"/>
      <c r="N182" s="94"/>
      <c r="O182" s="96"/>
      <c r="P182" s="97"/>
    </row>
    <row r="183" spans="1:16">
      <c r="A183" s="132"/>
      <c r="B183" s="135"/>
      <c r="C183" s="1096"/>
      <c r="D183" s="94"/>
      <c r="E183" s="96"/>
      <c r="F183" s="97"/>
      <c r="G183" s="135"/>
      <c r="H183" s="1098"/>
      <c r="I183" s="94"/>
      <c r="J183" s="96"/>
      <c r="K183" s="97"/>
      <c r="L183" s="135"/>
      <c r="M183" s="1099"/>
      <c r="N183" s="94"/>
      <c r="O183" s="96"/>
      <c r="P183" s="97"/>
    </row>
    <row r="184" spans="1:16" ht="17.25" thickBot="1">
      <c r="A184" s="132"/>
      <c r="B184" s="110"/>
      <c r="C184" s="1097"/>
      <c r="D184" s="115"/>
      <c r="E184" s="116"/>
      <c r="F184" s="117"/>
      <c r="G184" s="110"/>
      <c r="H184" s="1127"/>
      <c r="I184" s="115"/>
      <c r="J184" s="130"/>
      <c r="K184" s="104"/>
      <c r="L184" s="110"/>
      <c r="M184" s="1126"/>
      <c r="N184" s="115"/>
      <c r="O184" s="130"/>
      <c r="P184" s="104"/>
    </row>
    <row r="185" spans="1:16">
      <c r="A185" s="132"/>
      <c r="B185" s="135"/>
      <c r="C185" s="1095" t="s">
        <v>697</v>
      </c>
      <c r="D185" s="137" t="s">
        <v>150</v>
      </c>
      <c r="E185" s="138"/>
      <c r="F185" s="139" t="s">
        <v>151</v>
      </c>
      <c r="G185" s="135"/>
      <c r="H185" s="1118" t="s">
        <v>149</v>
      </c>
      <c r="I185" s="137" t="s">
        <v>150</v>
      </c>
      <c r="J185" s="138"/>
      <c r="K185" s="139" t="s">
        <v>151</v>
      </c>
      <c r="L185" s="135"/>
      <c r="M185" s="1120" t="s">
        <v>149</v>
      </c>
      <c r="N185" s="137" t="s">
        <v>150</v>
      </c>
      <c r="O185" s="138"/>
      <c r="P185" s="139" t="s">
        <v>151</v>
      </c>
    </row>
    <row r="186" spans="1:16">
      <c r="A186" s="132"/>
      <c r="B186" s="110"/>
      <c r="C186" s="1096"/>
      <c r="D186" s="120"/>
      <c r="E186" s="121"/>
      <c r="F186" s="140"/>
      <c r="G186" s="110"/>
      <c r="H186" s="1098"/>
      <c r="I186" s="94"/>
      <c r="J186" s="96"/>
      <c r="K186" s="97"/>
      <c r="L186" s="110"/>
      <c r="M186" s="1099"/>
      <c r="N186" s="94"/>
      <c r="O186" s="96"/>
      <c r="P186" s="97"/>
    </row>
    <row r="187" spans="1:16">
      <c r="A187" s="132"/>
      <c r="B187" s="135"/>
      <c r="C187" s="1096"/>
      <c r="D187" s="94"/>
      <c r="E187" s="96"/>
      <c r="F187" s="97"/>
      <c r="G187" s="135"/>
      <c r="H187" s="1098"/>
      <c r="I187" s="94"/>
      <c r="J187" s="96"/>
      <c r="K187" s="97"/>
      <c r="L187" s="135"/>
      <c r="M187" s="1099"/>
      <c r="N187" s="94"/>
      <c r="O187" s="96"/>
      <c r="P187" s="97"/>
    </row>
    <row r="188" spans="1:16">
      <c r="A188" s="132"/>
      <c r="B188" s="110"/>
      <c r="C188" s="1096"/>
      <c r="D188" s="113"/>
      <c r="E188" s="114"/>
      <c r="F188" s="104"/>
      <c r="G188" s="110"/>
      <c r="H188" s="1098"/>
      <c r="I188" s="113"/>
      <c r="J188" s="114"/>
      <c r="K188" s="104"/>
      <c r="L188" s="110"/>
      <c r="M188" s="1099"/>
      <c r="N188" s="113"/>
      <c r="O188" s="114"/>
      <c r="P188" s="104"/>
    </row>
    <row r="189" spans="1:16">
      <c r="A189" s="1122"/>
      <c r="B189" s="135"/>
      <c r="C189" s="1096"/>
      <c r="D189" s="94"/>
      <c r="E189" s="96"/>
      <c r="F189" s="97"/>
      <c r="G189" s="135"/>
      <c r="H189" s="1098"/>
      <c r="I189" s="94"/>
      <c r="J189" s="96"/>
      <c r="K189" s="97"/>
      <c r="L189" s="135"/>
      <c r="M189" s="1099"/>
      <c r="N189" s="94"/>
      <c r="O189" s="96"/>
      <c r="P189" s="97"/>
    </row>
    <row r="190" spans="1:16">
      <c r="A190" s="1122"/>
      <c r="B190" s="110"/>
      <c r="C190" s="1096"/>
      <c r="D190" s="94"/>
      <c r="E190" s="96"/>
      <c r="F190" s="97"/>
      <c r="G190" s="110"/>
      <c r="H190" s="1098"/>
      <c r="I190" s="94"/>
      <c r="J190" s="96"/>
      <c r="K190" s="97"/>
      <c r="L190" s="110"/>
      <c r="M190" s="1099"/>
      <c r="N190" s="94"/>
      <c r="O190" s="96"/>
      <c r="P190" s="97"/>
    </row>
    <row r="191" spans="1:16">
      <c r="A191" s="1122"/>
      <c r="B191" s="135"/>
      <c r="C191" s="1096"/>
      <c r="D191" s="113"/>
      <c r="E191" s="114"/>
      <c r="F191" s="104"/>
      <c r="G191" s="135"/>
      <c r="H191" s="1098"/>
      <c r="I191" s="113"/>
      <c r="J191" s="114"/>
      <c r="K191" s="104"/>
      <c r="L191" s="135"/>
      <c r="M191" s="1099"/>
      <c r="N191" s="113"/>
      <c r="O191" s="114"/>
      <c r="P191" s="104"/>
    </row>
    <row r="192" spans="1:16" ht="17.25" thickBot="1">
      <c r="A192" s="1123"/>
      <c r="B192" s="141"/>
      <c r="C192" s="1117"/>
      <c r="D192" s="142"/>
      <c r="E192" s="143"/>
      <c r="F192" s="144"/>
      <c r="G192" s="141"/>
      <c r="H192" s="1119"/>
      <c r="I192" s="142"/>
      <c r="J192" s="143"/>
      <c r="K192" s="144"/>
      <c r="L192" s="141"/>
      <c r="M192" s="1121"/>
      <c r="N192" s="142"/>
      <c r="O192" s="143"/>
      <c r="P192" s="144"/>
    </row>
    <row r="193" spans="1:16" s="146" customFormat="1" ht="27" customHeight="1" thickTop="1" thickBot="1">
      <c r="A193" s="145"/>
      <c r="B193" s="1124" t="s">
        <v>152</v>
      </c>
      <c r="C193" s="1124"/>
      <c r="D193" s="1124"/>
      <c r="E193" s="1124"/>
      <c r="F193" s="1124"/>
      <c r="G193" s="1125" t="s">
        <v>153</v>
      </c>
      <c r="H193" s="1125"/>
      <c r="I193" s="1125"/>
      <c r="J193" s="1125"/>
      <c r="K193" s="1125"/>
      <c r="L193" s="1125"/>
      <c r="M193" s="1125"/>
      <c r="N193" s="1128" t="s">
        <v>154</v>
      </c>
      <c r="O193" s="1128"/>
      <c r="P193" s="1128"/>
    </row>
    <row r="194" spans="1:16" s="159" customFormat="1" ht="21.75" customHeight="1" thickTop="1" thickBot="1">
      <c r="A194" s="147" t="s">
        <v>0</v>
      </c>
      <c r="B194" s="591"/>
      <c r="C194" s="592" t="s">
        <v>155</v>
      </c>
      <c r="D194" s="593" t="s">
        <v>156</v>
      </c>
      <c r="E194" s="594" t="s">
        <v>157</v>
      </c>
      <c r="F194" s="595" t="s">
        <v>158</v>
      </c>
      <c r="G194" s="592" t="s">
        <v>159</v>
      </c>
      <c r="H194" s="596" t="s">
        <v>150</v>
      </c>
      <c r="I194" s="594" t="s">
        <v>156</v>
      </c>
      <c r="J194" s="594" t="s">
        <v>157</v>
      </c>
      <c r="K194" s="594" t="s">
        <v>158</v>
      </c>
      <c r="L194" s="596" t="s">
        <v>160</v>
      </c>
      <c r="M194" s="597" t="s">
        <v>161</v>
      </c>
      <c r="N194" s="598" t="s">
        <v>155</v>
      </c>
      <c r="O194" s="594" t="s">
        <v>157</v>
      </c>
      <c r="P194" s="599" t="s">
        <v>158</v>
      </c>
    </row>
    <row r="195" spans="1:16" s="172" customFormat="1" ht="17.25" thickTop="1">
      <c r="A195" s="1137">
        <f>A109</f>
        <v>46144</v>
      </c>
      <c r="B195" s="1132" t="s">
        <v>698</v>
      </c>
      <c r="C195" s="160"/>
      <c r="D195" s="161"/>
      <c r="E195" s="162"/>
      <c r="F195" s="163"/>
      <c r="G195" s="164"/>
      <c r="H195" s="165"/>
      <c r="I195" s="166"/>
      <c r="J195" s="166"/>
      <c r="K195" s="167"/>
      <c r="L195" s="168"/>
      <c r="M195" s="169"/>
      <c r="N195" s="170"/>
      <c r="O195" s="166"/>
      <c r="P195" s="171"/>
    </row>
    <row r="196" spans="1:16" s="172" customFormat="1">
      <c r="A196" s="1138"/>
      <c r="B196" s="1133"/>
      <c r="C196" s="173"/>
      <c r="D196" s="174"/>
      <c r="E196" s="175"/>
      <c r="F196" s="176"/>
      <c r="G196" s="173"/>
      <c r="H196" s="177"/>
      <c r="I196" s="175"/>
      <c r="J196" s="175"/>
      <c r="K196" s="178"/>
      <c r="L196" s="179"/>
      <c r="M196" s="180"/>
      <c r="N196" s="181"/>
      <c r="O196" s="175"/>
      <c r="P196" s="182"/>
    </row>
    <row r="197" spans="1:16" s="172" customFormat="1">
      <c r="A197" s="1138"/>
      <c r="B197" s="1133"/>
      <c r="C197" s="173"/>
      <c r="D197" s="174"/>
      <c r="E197" s="175"/>
      <c r="F197" s="176"/>
      <c r="G197" s="173"/>
      <c r="H197" s="183"/>
      <c r="I197" s="175"/>
      <c r="J197" s="175"/>
      <c r="K197" s="178"/>
      <c r="L197" s="184"/>
      <c r="M197" s="180"/>
      <c r="N197" s="181"/>
      <c r="O197" s="175"/>
      <c r="P197" s="182"/>
    </row>
    <row r="198" spans="1:16" s="172" customFormat="1">
      <c r="A198" s="1138"/>
      <c r="B198" s="1133"/>
      <c r="C198" s="173"/>
      <c r="D198" s="218"/>
      <c r="E198" s="175"/>
      <c r="F198" s="176"/>
      <c r="G198" s="173"/>
      <c r="H198" s="183"/>
      <c r="I198" s="175"/>
      <c r="J198" s="175"/>
      <c r="K198" s="187"/>
      <c r="L198" s="184"/>
      <c r="M198" s="180"/>
      <c r="N198" s="181"/>
      <c r="O198" s="175"/>
      <c r="P198" s="182"/>
    </row>
    <row r="199" spans="1:16" s="172" customFormat="1">
      <c r="A199" s="1138"/>
      <c r="B199" s="1133"/>
      <c r="C199" s="173"/>
      <c r="D199" s="185"/>
      <c r="E199" s="175"/>
      <c r="F199" s="182"/>
      <c r="G199" s="173"/>
      <c r="H199" s="186"/>
      <c r="I199" s="175"/>
      <c r="J199" s="175"/>
      <c r="K199" s="187"/>
      <c r="L199" s="184"/>
      <c r="M199" s="180"/>
      <c r="N199" s="181"/>
      <c r="O199" s="175"/>
      <c r="P199" s="182"/>
    </row>
    <row r="200" spans="1:16" s="172" customFormat="1">
      <c r="A200" s="1138"/>
      <c r="B200" s="1133"/>
      <c r="C200" s="173"/>
      <c r="D200" s="174"/>
      <c r="E200" s="175"/>
      <c r="F200" s="188"/>
      <c r="G200" s="198"/>
      <c r="H200" s="183"/>
      <c r="I200" s="191"/>
      <c r="J200" s="175"/>
      <c r="K200" s="178"/>
      <c r="L200" s="189"/>
      <c r="M200" s="190"/>
      <c r="N200" s="181"/>
      <c r="O200" s="175"/>
      <c r="P200" s="182"/>
    </row>
    <row r="201" spans="1:16" s="172" customFormat="1">
      <c r="A201" s="1138"/>
      <c r="B201" s="1133"/>
      <c r="C201" s="173"/>
      <c r="D201" s="174"/>
      <c r="E201" s="175"/>
      <c r="F201" s="182"/>
      <c r="G201" s="173"/>
      <c r="H201" s="183"/>
      <c r="I201" s="191"/>
      <c r="J201" s="175"/>
      <c r="K201" s="178"/>
      <c r="L201" s="184"/>
      <c r="M201" s="180"/>
      <c r="N201" s="181"/>
      <c r="O201" s="175"/>
      <c r="P201" s="182"/>
    </row>
    <row r="202" spans="1:16" s="172" customFormat="1">
      <c r="A202" s="1138"/>
      <c r="B202" s="1133"/>
      <c r="C202" s="173"/>
      <c r="D202" s="174"/>
      <c r="E202" s="175"/>
      <c r="F202" s="182"/>
      <c r="G202" s="219"/>
      <c r="H202" s="183"/>
      <c r="I202" s="175"/>
      <c r="J202" s="175"/>
      <c r="K202" s="178"/>
      <c r="L202" s="184"/>
      <c r="M202" s="180"/>
      <c r="N202" s="181"/>
      <c r="O202" s="175"/>
      <c r="P202" s="182"/>
    </row>
    <row r="203" spans="1:16" s="172" customFormat="1">
      <c r="A203" s="1138"/>
      <c r="B203" s="1133"/>
      <c r="C203" s="173"/>
      <c r="D203" s="174"/>
      <c r="E203" s="175"/>
      <c r="F203" s="188"/>
      <c r="G203" s="173"/>
      <c r="H203" s="183"/>
      <c r="I203" s="191"/>
      <c r="J203" s="175"/>
      <c r="K203" s="178"/>
      <c r="L203" s="184"/>
      <c r="M203" s="180"/>
      <c r="N203" s="181"/>
      <c r="O203" s="175"/>
      <c r="P203" s="182"/>
    </row>
    <row r="204" spans="1:16" s="172" customFormat="1">
      <c r="A204" s="1138"/>
      <c r="B204" s="1133"/>
      <c r="C204" s="173"/>
      <c r="D204" s="174"/>
      <c r="E204" s="175"/>
      <c r="F204" s="182"/>
      <c r="G204" s="173"/>
      <c r="H204" s="183"/>
      <c r="I204" s="191"/>
      <c r="J204" s="175"/>
      <c r="K204" s="178"/>
      <c r="L204" s="184"/>
      <c r="M204" s="180"/>
      <c r="N204" s="181"/>
      <c r="O204" s="175"/>
      <c r="P204" s="182"/>
    </row>
    <row r="205" spans="1:16" s="172" customFormat="1">
      <c r="A205" s="1138"/>
      <c r="B205" s="1133"/>
      <c r="C205" s="192"/>
      <c r="D205" s="193"/>
      <c r="E205" s="194"/>
      <c r="F205" s="195"/>
      <c r="G205" s="173"/>
      <c r="H205" s="177"/>
      <c r="I205" s="175"/>
      <c r="J205" s="175"/>
      <c r="K205" s="178"/>
      <c r="L205" s="184"/>
      <c r="M205" s="180"/>
      <c r="N205" s="196"/>
      <c r="O205" s="194"/>
      <c r="P205" s="195"/>
    </row>
    <row r="206" spans="1:16" s="172" customFormat="1">
      <c r="A206" s="1138"/>
      <c r="B206" s="1133"/>
      <c r="C206" s="192"/>
      <c r="D206" s="193"/>
      <c r="E206" s="194"/>
      <c r="F206" s="195"/>
      <c r="G206" s="198"/>
      <c r="H206" s="183"/>
      <c r="I206" s="191"/>
      <c r="J206" s="175"/>
      <c r="K206" s="178"/>
      <c r="L206" s="184"/>
      <c r="M206" s="180"/>
      <c r="N206" s="196"/>
      <c r="O206" s="194"/>
      <c r="P206" s="195"/>
    </row>
    <row r="207" spans="1:16" s="172" customFormat="1">
      <c r="A207" s="1138"/>
      <c r="B207" s="1133"/>
      <c r="C207" s="192"/>
      <c r="D207" s="193"/>
      <c r="E207" s="194"/>
      <c r="F207" s="195"/>
      <c r="G207" s="173"/>
      <c r="H207" s="199"/>
      <c r="I207" s="191"/>
      <c r="J207" s="200"/>
      <c r="K207" s="197"/>
      <c r="L207" s="184"/>
      <c r="M207" s="180"/>
      <c r="N207" s="196"/>
      <c r="O207" s="194"/>
      <c r="P207" s="195"/>
    </row>
    <row r="208" spans="1:16" s="172" customFormat="1">
      <c r="A208" s="1138"/>
      <c r="B208" s="1133"/>
      <c r="C208" s="192"/>
      <c r="D208" s="193"/>
      <c r="E208" s="194"/>
      <c r="F208" s="195"/>
      <c r="G208" s="173"/>
      <c r="H208" s="201"/>
      <c r="I208" s="175"/>
      <c r="J208" s="175"/>
      <c r="K208" s="178"/>
      <c r="L208" s="184"/>
      <c r="M208" s="180"/>
      <c r="N208" s="196"/>
      <c r="O208" s="194"/>
      <c r="P208" s="195"/>
    </row>
    <row r="209" spans="1:16" s="172" customFormat="1">
      <c r="A209" s="1138"/>
      <c r="B209" s="1133"/>
      <c r="C209" s="192"/>
      <c r="D209" s="193"/>
      <c r="E209" s="194"/>
      <c r="F209" s="195"/>
      <c r="G209" s="198"/>
      <c r="H209" s="183"/>
      <c r="I209" s="200"/>
      <c r="J209" s="200"/>
      <c r="K209" s="197"/>
      <c r="L209" s="184"/>
      <c r="M209" s="180"/>
      <c r="N209" s="196"/>
      <c r="O209" s="194"/>
      <c r="P209" s="195"/>
    </row>
    <row r="210" spans="1:16" s="172" customFormat="1">
      <c r="A210" s="1138"/>
      <c r="B210" s="1133"/>
      <c r="C210" s="192"/>
      <c r="D210" s="193"/>
      <c r="E210" s="194"/>
      <c r="F210" s="195"/>
      <c r="G210" s="173"/>
      <c r="H210" s="183"/>
      <c r="I210" s="200"/>
      <c r="J210" s="200"/>
      <c r="K210" s="197"/>
      <c r="L210" s="179"/>
      <c r="M210" s="180"/>
      <c r="N210" s="196"/>
      <c r="O210" s="194"/>
      <c r="P210" s="195"/>
    </row>
    <row r="211" spans="1:16" s="172" customFormat="1">
      <c r="A211" s="1138"/>
      <c r="B211" s="1133"/>
      <c r="C211" s="192"/>
      <c r="D211" s="193"/>
      <c r="E211" s="194"/>
      <c r="F211" s="195"/>
      <c r="G211" s="192"/>
      <c r="H211" s="201"/>
      <c r="I211" s="202"/>
      <c r="J211" s="202"/>
      <c r="K211" s="203"/>
      <c r="L211" s="204"/>
      <c r="M211" s="190"/>
      <c r="N211" s="196"/>
      <c r="O211" s="194"/>
      <c r="P211" s="195"/>
    </row>
    <row r="212" spans="1:16" s="172" customFormat="1">
      <c r="A212" s="1138"/>
      <c r="B212" s="1133"/>
      <c r="C212" s="192"/>
      <c r="D212" s="193"/>
      <c r="E212" s="194"/>
      <c r="F212" s="195"/>
      <c r="G212" s="192"/>
      <c r="H212" s="201"/>
      <c r="I212" s="202"/>
      <c r="J212" s="202"/>
      <c r="K212" s="203"/>
      <c r="L212" s="204"/>
      <c r="M212" s="190"/>
      <c r="N212" s="196"/>
      <c r="O212" s="194"/>
      <c r="P212" s="195"/>
    </row>
    <row r="213" spans="1:16" s="172" customFormat="1">
      <c r="A213" s="1138"/>
      <c r="B213" s="1133"/>
      <c r="C213" s="192"/>
      <c r="D213" s="193"/>
      <c r="E213" s="194"/>
      <c r="F213" s="195"/>
      <c r="G213" s="192"/>
      <c r="H213" s="201"/>
      <c r="I213" s="202"/>
      <c r="J213" s="202"/>
      <c r="K213" s="203"/>
      <c r="L213" s="204"/>
      <c r="M213" s="190"/>
      <c r="N213" s="196"/>
      <c r="O213" s="194"/>
      <c r="P213" s="195"/>
    </row>
    <row r="214" spans="1:16" s="172" customFormat="1" ht="17.25" thickBot="1">
      <c r="A214" s="1139"/>
      <c r="B214" s="1134"/>
      <c r="C214" s="205"/>
      <c r="D214" s="206"/>
      <c r="E214" s="207"/>
      <c r="F214" s="208"/>
      <c r="G214" s="209"/>
      <c r="H214" s="210"/>
      <c r="I214" s="211"/>
      <c r="J214" s="211"/>
      <c r="K214" s="212"/>
      <c r="L214" s="213"/>
      <c r="M214" s="214"/>
      <c r="N214" s="215"/>
      <c r="O214" s="207"/>
      <c r="P214" s="208"/>
    </row>
    <row r="215" spans="1:16" s="71" customFormat="1" ht="18" customHeight="1" thickTop="1" thickBot="1">
      <c r="A215" s="1135">
        <f>A109+1</f>
        <v>46145</v>
      </c>
      <c r="B215" s="90" t="s">
        <v>162</v>
      </c>
      <c r="C215" s="1095" t="s">
        <v>693</v>
      </c>
      <c r="D215" s="91" t="s">
        <v>114</v>
      </c>
      <c r="E215" s="92" t="s">
        <v>164</v>
      </c>
      <c r="F215" s="93"/>
      <c r="G215" s="90" t="s">
        <v>162</v>
      </c>
      <c r="H215" s="1098" t="s">
        <v>163</v>
      </c>
      <c r="I215" s="91" t="s">
        <v>114</v>
      </c>
      <c r="J215" s="92" t="s">
        <v>164</v>
      </c>
      <c r="K215" s="93"/>
      <c r="L215" s="90" t="s">
        <v>162</v>
      </c>
      <c r="M215" s="1099" t="s">
        <v>163</v>
      </c>
      <c r="N215" s="91" t="s">
        <v>114</v>
      </c>
      <c r="O215" s="92" t="s">
        <v>164</v>
      </c>
      <c r="P215" s="93"/>
    </row>
    <row r="216" spans="1:16" ht="18" customHeight="1">
      <c r="A216" s="1136"/>
      <c r="B216" s="1100"/>
      <c r="C216" s="1096"/>
      <c r="D216" s="94" t="s">
        <v>116</v>
      </c>
      <c r="E216" s="95" t="s">
        <v>142</v>
      </c>
      <c r="F216" s="93"/>
      <c r="G216" s="1100"/>
      <c r="H216" s="1098"/>
      <c r="I216" s="94" t="s">
        <v>116</v>
      </c>
      <c r="J216" s="95" t="s">
        <v>142</v>
      </c>
      <c r="K216" s="93"/>
      <c r="L216" s="1100"/>
      <c r="M216" s="1099"/>
      <c r="N216" s="94" t="s">
        <v>116</v>
      </c>
      <c r="O216" s="95" t="s">
        <v>142</v>
      </c>
      <c r="P216" s="93"/>
    </row>
    <row r="217" spans="1:16" ht="17.25" thickBot="1">
      <c r="A217" s="1136"/>
      <c r="B217" s="1101"/>
      <c r="C217" s="1096"/>
      <c r="D217" s="94" t="s">
        <v>165</v>
      </c>
      <c r="E217" s="96" t="s">
        <v>166</v>
      </c>
      <c r="F217" s="98"/>
      <c r="G217" s="1101"/>
      <c r="H217" s="1098"/>
      <c r="I217" s="94" t="s">
        <v>165</v>
      </c>
      <c r="J217" s="96" t="s">
        <v>166</v>
      </c>
      <c r="K217" s="98"/>
      <c r="L217" s="1101"/>
      <c r="M217" s="1099"/>
      <c r="N217" s="94" t="s">
        <v>165</v>
      </c>
      <c r="O217" s="96" t="s">
        <v>166</v>
      </c>
      <c r="P217" s="98"/>
    </row>
    <row r="218" spans="1:16" ht="17.25" thickBot="1">
      <c r="A218" s="1136"/>
      <c r="B218" s="90" t="s">
        <v>167</v>
      </c>
      <c r="C218" s="1096"/>
      <c r="D218" s="94"/>
      <c r="E218" s="96"/>
      <c r="F218" s="97"/>
      <c r="G218" s="90" t="s">
        <v>167</v>
      </c>
      <c r="H218" s="1098"/>
      <c r="I218" s="94" t="s">
        <v>120</v>
      </c>
      <c r="J218" s="96" t="s">
        <v>148</v>
      </c>
      <c r="K218" s="97"/>
      <c r="L218" s="90" t="s">
        <v>167</v>
      </c>
      <c r="M218" s="1099"/>
      <c r="N218" s="94" t="s">
        <v>120</v>
      </c>
      <c r="O218" s="96" t="s">
        <v>148</v>
      </c>
      <c r="P218" s="97"/>
    </row>
    <row r="219" spans="1:16">
      <c r="A219" s="1136"/>
      <c r="B219" s="1081"/>
      <c r="C219" s="1096"/>
      <c r="D219" s="94"/>
      <c r="E219" s="96"/>
      <c r="F219" s="97"/>
      <c r="G219" s="1081"/>
      <c r="H219" s="1098"/>
      <c r="I219" s="94"/>
      <c r="J219" s="96"/>
      <c r="K219" s="97"/>
      <c r="L219" s="1081"/>
      <c r="M219" s="1099"/>
      <c r="N219" s="94"/>
      <c r="O219" s="96"/>
      <c r="P219" s="97"/>
    </row>
    <row r="220" spans="1:16">
      <c r="A220" s="1136"/>
      <c r="B220" s="1082"/>
      <c r="C220" s="1096"/>
      <c r="D220" s="94"/>
      <c r="E220" s="96"/>
      <c r="F220" s="97"/>
      <c r="G220" s="1082"/>
      <c r="H220" s="1098"/>
      <c r="I220" s="94"/>
      <c r="J220" s="96"/>
      <c r="K220" s="97"/>
      <c r="L220" s="1082"/>
      <c r="M220" s="1099"/>
      <c r="N220" s="94"/>
      <c r="O220" s="96"/>
      <c r="P220" s="97"/>
    </row>
    <row r="221" spans="1:16">
      <c r="A221" s="1136"/>
      <c r="B221" s="1083"/>
      <c r="C221" s="1096"/>
      <c r="D221" s="94"/>
      <c r="E221" s="96"/>
      <c r="F221" s="93"/>
      <c r="G221" s="1083"/>
      <c r="H221" s="1098"/>
      <c r="I221" s="94"/>
      <c r="J221" s="96"/>
      <c r="K221" s="93"/>
      <c r="L221" s="1083"/>
      <c r="M221" s="1099"/>
      <c r="N221" s="94"/>
      <c r="O221" s="96"/>
      <c r="P221" s="93"/>
    </row>
    <row r="222" spans="1:16">
      <c r="A222" s="1136"/>
      <c r="B222" s="1082"/>
      <c r="C222" s="1096"/>
      <c r="D222" s="94"/>
      <c r="E222" s="96"/>
      <c r="F222" s="99"/>
      <c r="G222" s="1082"/>
      <c r="H222" s="1098"/>
      <c r="I222" s="94"/>
      <c r="J222" s="96"/>
      <c r="K222" s="99"/>
      <c r="L222" s="1082"/>
      <c r="M222" s="1099"/>
      <c r="N222" s="94"/>
      <c r="O222" s="96"/>
      <c r="P222" s="93"/>
    </row>
    <row r="223" spans="1:16">
      <c r="A223" s="1136"/>
      <c r="B223" s="1083"/>
      <c r="C223" s="1096"/>
      <c r="D223" s="94"/>
      <c r="E223" s="96"/>
      <c r="F223" s="102"/>
      <c r="G223" s="1083"/>
      <c r="H223" s="1098"/>
      <c r="I223" s="94"/>
      <c r="J223" s="96"/>
      <c r="K223" s="102"/>
      <c r="L223" s="1083"/>
      <c r="M223" s="1099"/>
      <c r="N223" s="94"/>
      <c r="O223" s="96"/>
      <c r="P223" s="99"/>
    </row>
    <row r="224" spans="1:16" ht="17.25" thickBot="1">
      <c r="A224" s="1136"/>
      <c r="B224" s="1082"/>
      <c r="C224" s="1096"/>
      <c r="D224" s="94"/>
      <c r="E224" s="96"/>
      <c r="F224" s="99"/>
      <c r="G224" s="1082"/>
      <c r="H224" s="1098"/>
      <c r="I224" s="94"/>
      <c r="J224" s="96"/>
      <c r="K224" s="99"/>
      <c r="L224" s="1082"/>
      <c r="M224" s="1099"/>
      <c r="N224" s="94"/>
      <c r="O224" s="96"/>
      <c r="P224" s="99"/>
    </row>
    <row r="225" spans="1:16" ht="17.25" thickBot="1">
      <c r="A225" s="1136"/>
      <c r="B225" s="100" t="s">
        <v>168</v>
      </c>
      <c r="C225" s="1096"/>
      <c r="D225" s="94"/>
      <c r="E225" s="96"/>
      <c r="F225" s="99"/>
      <c r="G225" s="100" t="s">
        <v>168</v>
      </c>
      <c r="H225" s="1098"/>
      <c r="I225" s="94"/>
      <c r="J225" s="96"/>
      <c r="K225" s="99"/>
      <c r="L225" s="100" t="s">
        <v>168</v>
      </c>
      <c r="M225" s="1099"/>
      <c r="N225" s="94"/>
      <c r="O225" s="96"/>
      <c r="P225" s="99"/>
    </row>
    <row r="226" spans="1:16">
      <c r="A226" s="1136"/>
      <c r="B226" s="1111"/>
      <c r="C226" s="1096"/>
      <c r="D226" s="94"/>
      <c r="E226" s="96"/>
      <c r="F226" s="99"/>
      <c r="G226" s="1111"/>
      <c r="H226" s="1098"/>
      <c r="I226" s="94"/>
      <c r="J226" s="96"/>
      <c r="K226" s="99"/>
      <c r="L226" s="1111"/>
      <c r="M226" s="1099"/>
      <c r="N226" s="94"/>
      <c r="O226" s="96"/>
      <c r="P226" s="99"/>
    </row>
    <row r="227" spans="1:16">
      <c r="A227" s="1136"/>
      <c r="B227" s="1112"/>
      <c r="C227" s="1096"/>
      <c r="D227" s="94"/>
      <c r="E227" s="96"/>
      <c r="F227" s="99"/>
      <c r="G227" s="1112"/>
      <c r="H227" s="1098"/>
      <c r="I227" s="94"/>
      <c r="J227" s="96"/>
      <c r="K227" s="99"/>
      <c r="L227" s="1112"/>
      <c r="M227" s="1099"/>
      <c r="N227" s="94"/>
      <c r="O227" s="96"/>
      <c r="P227" s="97"/>
    </row>
    <row r="228" spans="1:16" ht="17.25" thickBot="1">
      <c r="A228" s="1136"/>
      <c r="B228" s="1113"/>
      <c r="C228" s="1096"/>
      <c r="D228" s="94"/>
      <c r="E228" s="96"/>
      <c r="F228" s="97"/>
      <c r="G228" s="1113"/>
      <c r="H228" s="1098"/>
      <c r="I228" s="94"/>
      <c r="J228" s="96"/>
      <c r="K228" s="97"/>
      <c r="L228" s="1113"/>
      <c r="M228" s="1099"/>
      <c r="N228" s="94"/>
      <c r="O228" s="96"/>
      <c r="P228" s="97"/>
    </row>
    <row r="229" spans="1:16" ht="17.25" thickBot="1">
      <c r="A229" s="1136"/>
      <c r="B229" s="100" t="s">
        <v>123</v>
      </c>
      <c r="C229" s="1096"/>
      <c r="D229" s="94"/>
      <c r="E229" s="96"/>
      <c r="F229" s="97"/>
      <c r="G229" s="100" t="s">
        <v>123</v>
      </c>
      <c r="H229" s="1098"/>
      <c r="I229" s="94"/>
      <c r="J229" s="96"/>
      <c r="K229" s="97"/>
      <c r="L229" s="100" t="s">
        <v>123</v>
      </c>
      <c r="M229" s="1099"/>
      <c r="N229" s="94"/>
      <c r="O229" s="96"/>
      <c r="P229" s="97"/>
    </row>
    <row r="230" spans="1:16">
      <c r="A230" s="1136"/>
      <c r="B230" s="1106"/>
      <c r="C230" s="1096"/>
      <c r="D230" s="94"/>
      <c r="E230" s="96"/>
      <c r="F230" s="97"/>
      <c r="G230" s="1106"/>
      <c r="H230" s="1098"/>
      <c r="I230" s="94"/>
      <c r="J230" s="96"/>
      <c r="K230" s="97"/>
      <c r="L230" s="1106"/>
      <c r="M230" s="1099"/>
      <c r="N230" s="94"/>
      <c r="O230" s="96"/>
      <c r="P230" s="97"/>
    </row>
    <row r="231" spans="1:16">
      <c r="A231" s="1136"/>
      <c r="B231" s="1107"/>
      <c r="C231" s="1096"/>
      <c r="D231" s="94"/>
      <c r="E231" s="96"/>
      <c r="F231" s="97"/>
      <c r="G231" s="1107"/>
      <c r="H231" s="1098"/>
      <c r="I231" s="94"/>
      <c r="J231" s="96"/>
      <c r="K231" s="97"/>
      <c r="L231" s="1107"/>
      <c r="M231" s="1099"/>
      <c r="N231" s="94"/>
      <c r="O231" s="96"/>
      <c r="P231" s="97"/>
    </row>
    <row r="232" spans="1:16" ht="17.25" thickBot="1">
      <c r="A232" s="1136"/>
      <c r="B232" s="1108"/>
      <c r="C232" s="1096"/>
      <c r="D232" s="94"/>
      <c r="E232" s="96"/>
      <c r="F232" s="97"/>
      <c r="G232" s="1108"/>
      <c r="H232" s="1098"/>
      <c r="I232" s="94"/>
      <c r="J232" s="96"/>
      <c r="K232" s="97"/>
      <c r="L232" s="1108"/>
      <c r="M232" s="1099"/>
      <c r="N232" s="94"/>
      <c r="O232" s="96"/>
      <c r="P232" s="97"/>
    </row>
    <row r="233" spans="1:16">
      <c r="A233" s="1136"/>
      <c r="B233" s="1109" t="s">
        <v>124</v>
      </c>
      <c r="C233" s="1096"/>
      <c r="D233" s="94"/>
      <c r="E233" s="96"/>
      <c r="F233" s="97"/>
      <c r="G233" s="1109" t="s">
        <v>124</v>
      </c>
      <c r="H233" s="1098"/>
      <c r="I233" s="94"/>
      <c r="J233" s="96"/>
      <c r="K233" s="97"/>
      <c r="L233" s="1109" t="s">
        <v>124</v>
      </c>
      <c r="M233" s="1099"/>
      <c r="N233" s="94"/>
      <c r="O233" s="96"/>
      <c r="P233" s="97"/>
    </row>
    <row r="234" spans="1:16" ht="17.25" thickBot="1">
      <c r="A234" s="1136"/>
      <c r="B234" s="1110"/>
      <c r="C234" s="1096"/>
      <c r="D234" s="94"/>
      <c r="E234" s="96"/>
      <c r="F234" s="97"/>
      <c r="G234" s="1110"/>
      <c r="H234" s="1098"/>
      <c r="I234" s="94"/>
      <c r="J234" s="96"/>
      <c r="K234" s="97"/>
      <c r="L234" s="1110"/>
      <c r="M234" s="1099"/>
      <c r="N234" s="94"/>
      <c r="O234" s="96"/>
      <c r="P234" s="93"/>
    </row>
    <row r="235" spans="1:16" ht="17.25" thickTop="1">
      <c r="A235" s="1136"/>
      <c r="B235" s="1102" t="s">
        <v>125</v>
      </c>
      <c r="C235" s="1096"/>
      <c r="D235" s="94"/>
      <c r="E235" s="96"/>
      <c r="F235" s="93"/>
      <c r="G235" s="1102" t="s">
        <v>125</v>
      </c>
      <c r="H235" s="1098"/>
      <c r="I235" s="94"/>
      <c r="J235" s="96"/>
      <c r="K235" s="93"/>
      <c r="L235" s="1102" t="s">
        <v>125</v>
      </c>
      <c r="M235" s="1099"/>
      <c r="N235" s="94"/>
      <c r="O235" s="96"/>
      <c r="P235" s="97"/>
    </row>
    <row r="236" spans="1:16" ht="17.25" thickBot="1">
      <c r="A236" s="1136"/>
      <c r="B236" s="1103"/>
      <c r="C236" s="1096"/>
      <c r="D236" s="94"/>
      <c r="E236" s="96"/>
      <c r="F236" s="93"/>
      <c r="G236" s="1103"/>
      <c r="H236" s="1098"/>
      <c r="I236" s="94"/>
      <c r="J236" s="96"/>
      <c r="K236" s="93"/>
      <c r="L236" s="1103"/>
      <c r="M236" s="1099"/>
      <c r="N236" s="94"/>
      <c r="O236" s="96"/>
      <c r="P236" s="101"/>
    </row>
    <row r="237" spans="1:16">
      <c r="A237" s="1136"/>
      <c r="B237" s="1104"/>
      <c r="C237" s="1096"/>
      <c r="D237" s="94"/>
      <c r="E237" s="96"/>
      <c r="F237" s="97"/>
      <c r="G237" s="1104"/>
      <c r="H237" s="1098"/>
      <c r="I237" s="94"/>
      <c r="J237" s="96"/>
      <c r="K237" s="97"/>
      <c r="L237" s="1104"/>
      <c r="M237" s="1099"/>
      <c r="N237" s="94"/>
      <c r="O237" s="96"/>
      <c r="P237" s="103"/>
    </row>
    <row r="238" spans="1:16" ht="17.25" thickBot="1">
      <c r="A238" s="1136"/>
      <c r="B238" s="1105"/>
      <c r="C238" s="1096"/>
      <c r="D238" s="94"/>
      <c r="E238" s="96"/>
      <c r="F238" s="97"/>
      <c r="G238" s="1105"/>
      <c r="H238" s="1098"/>
      <c r="I238" s="94"/>
      <c r="J238" s="96"/>
      <c r="K238" s="97"/>
      <c r="L238" s="1105"/>
      <c r="M238" s="1099"/>
      <c r="N238" s="94"/>
      <c r="O238" s="96"/>
      <c r="P238" s="104"/>
    </row>
    <row r="239" spans="1:16">
      <c r="A239" s="1136"/>
      <c r="B239" s="1116" t="s">
        <v>126</v>
      </c>
      <c r="C239" s="1096"/>
      <c r="D239" s="94"/>
      <c r="E239" s="96"/>
      <c r="F239" s="93"/>
      <c r="G239" s="1116" t="s">
        <v>126</v>
      </c>
      <c r="H239" s="1098"/>
      <c r="I239" s="94"/>
      <c r="J239" s="96"/>
      <c r="K239" s="93"/>
      <c r="L239" s="1116" t="s">
        <v>126</v>
      </c>
      <c r="M239" s="1099"/>
      <c r="N239" s="94"/>
      <c r="O239" s="96"/>
      <c r="P239" s="99"/>
    </row>
    <row r="240" spans="1:16" ht="17.25" thickBot="1">
      <c r="A240" s="1136"/>
      <c r="B240" s="1103"/>
      <c r="C240" s="1096"/>
      <c r="D240" s="94"/>
      <c r="E240" s="96"/>
      <c r="F240" s="101"/>
      <c r="G240" s="1103"/>
      <c r="H240" s="1098"/>
      <c r="I240" s="94"/>
      <c r="J240" s="96"/>
      <c r="K240" s="101"/>
      <c r="L240" s="1103"/>
      <c r="M240" s="1099"/>
      <c r="N240" s="94"/>
      <c r="O240" s="96"/>
      <c r="P240" s="104"/>
    </row>
    <row r="241" spans="1:16">
      <c r="A241" s="1136"/>
      <c r="B241" s="1104"/>
      <c r="C241" s="1096"/>
      <c r="D241" s="94"/>
      <c r="E241" s="96"/>
      <c r="F241" s="102"/>
      <c r="G241" s="1104"/>
      <c r="H241" s="1098"/>
      <c r="I241" s="94"/>
      <c r="J241" s="96"/>
      <c r="K241" s="103"/>
      <c r="L241" s="1104"/>
      <c r="M241" s="1099"/>
      <c r="N241" s="94"/>
      <c r="O241" s="96"/>
      <c r="P241" s="93"/>
    </row>
    <row r="242" spans="1:16" ht="17.25" thickBot="1">
      <c r="A242" s="1136"/>
      <c r="B242" s="1115"/>
      <c r="C242" s="1096"/>
      <c r="D242" s="94"/>
      <c r="E242" s="96"/>
      <c r="F242" s="99"/>
      <c r="G242" s="1115"/>
      <c r="H242" s="1098"/>
      <c r="I242" s="94"/>
      <c r="J242" s="96"/>
      <c r="K242" s="104"/>
      <c r="L242" s="1115"/>
      <c r="M242" s="1099"/>
      <c r="N242" s="94"/>
      <c r="O242" s="96"/>
      <c r="P242" s="97"/>
    </row>
    <row r="243" spans="1:16">
      <c r="A243" s="1136"/>
      <c r="B243" s="1114" t="s">
        <v>127</v>
      </c>
      <c r="C243" s="1096"/>
      <c r="D243" s="94"/>
      <c r="E243" s="96"/>
      <c r="F243" s="103"/>
      <c r="G243" s="1114" t="s">
        <v>127</v>
      </c>
      <c r="H243" s="1098"/>
      <c r="I243" s="94"/>
      <c r="J243" s="96"/>
      <c r="K243" s="104"/>
      <c r="L243" s="1114" t="s">
        <v>127</v>
      </c>
      <c r="M243" s="1099"/>
      <c r="N243" s="94"/>
      <c r="O243" s="114"/>
      <c r="P243" s="97"/>
    </row>
    <row r="244" spans="1:16" ht="17.25" thickBot="1">
      <c r="A244" s="1136"/>
      <c r="B244" s="1103"/>
      <c r="C244" s="1096"/>
      <c r="D244" s="94"/>
      <c r="E244" s="96"/>
      <c r="F244" s="104"/>
      <c r="G244" s="1103"/>
      <c r="H244" s="1098"/>
      <c r="I244" s="94"/>
      <c r="J244" s="96"/>
      <c r="K244" s="99"/>
      <c r="L244" s="1103"/>
      <c r="M244" s="1099"/>
      <c r="N244" s="113"/>
      <c r="O244" s="96"/>
      <c r="P244" s="112"/>
    </row>
    <row r="245" spans="1:16">
      <c r="A245" s="1136"/>
      <c r="B245" s="1104"/>
      <c r="C245" s="1096"/>
      <c r="D245" s="94"/>
      <c r="E245" s="96"/>
      <c r="F245" s="104"/>
      <c r="G245" s="1104"/>
      <c r="H245" s="1098"/>
      <c r="I245" s="94"/>
      <c r="J245" s="96"/>
      <c r="K245" s="104"/>
      <c r="L245" s="1104"/>
      <c r="M245" s="1099"/>
      <c r="N245" s="113"/>
      <c r="O245" s="114"/>
      <c r="P245" s="97"/>
    </row>
    <row r="246" spans="1:16" ht="17.25" thickBot="1">
      <c r="A246" s="1136"/>
      <c r="B246" s="1115"/>
      <c r="C246" s="1096"/>
      <c r="D246" s="94"/>
      <c r="E246" s="96"/>
      <c r="F246" s="99"/>
      <c r="G246" s="1115"/>
      <c r="H246" s="1098"/>
      <c r="I246" s="94"/>
      <c r="J246" s="96"/>
      <c r="K246" s="93"/>
      <c r="L246" s="1115"/>
      <c r="M246" s="1099"/>
      <c r="N246" s="94"/>
      <c r="O246" s="114"/>
      <c r="P246" s="104"/>
    </row>
    <row r="247" spans="1:16">
      <c r="A247" s="1136"/>
      <c r="B247" s="1114" t="s">
        <v>128</v>
      </c>
      <c r="C247" s="1096"/>
      <c r="D247" s="94"/>
      <c r="E247" s="96"/>
      <c r="F247" s="104"/>
      <c r="G247" s="1114" t="s">
        <v>128</v>
      </c>
      <c r="H247" s="1098"/>
      <c r="I247" s="94"/>
      <c r="J247" s="96"/>
      <c r="K247" s="97"/>
      <c r="L247" s="1114" t="s">
        <v>128</v>
      </c>
      <c r="M247" s="1099"/>
      <c r="N247" s="94"/>
      <c r="O247" s="96"/>
      <c r="P247" s="97"/>
    </row>
    <row r="248" spans="1:16" ht="17.25" thickBot="1">
      <c r="A248" s="1136"/>
      <c r="B248" s="1103"/>
      <c r="C248" s="1096"/>
      <c r="D248" s="94"/>
      <c r="E248" s="96"/>
      <c r="F248" s="93"/>
      <c r="G248" s="1103"/>
      <c r="H248" s="1098"/>
      <c r="I248" s="94"/>
      <c r="J248" s="114"/>
      <c r="K248" s="97"/>
      <c r="L248" s="1103"/>
      <c r="M248" s="1099"/>
      <c r="N248" s="113"/>
      <c r="O248" s="114"/>
      <c r="P248" s="97"/>
    </row>
    <row r="249" spans="1:16">
      <c r="A249" s="1136"/>
      <c r="B249" s="1104"/>
      <c r="C249" s="1096"/>
      <c r="D249" s="94"/>
      <c r="E249" s="96"/>
      <c r="F249" s="97"/>
      <c r="G249" s="1104"/>
      <c r="H249" s="1098"/>
      <c r="I249" s="94"/>
      <c r="J249" s="96"/>
      <c r="K249" s="97"/>
      <c r="L249" s="1104"/>
      <c r="M249" s="1099"/>
      <c r="N249" s="113"/>
      <c r="O249" s="114"/>
      <c r="P249" s="97"/>
    </row>
    <row r="250" spans="1:16" ht="17.25" thickBot="1">
      <c r="A250" s="1136"/>
      <c r="B250" s="1115"/>
      <c r="C250" s="1096"/>
      <c r="D250" s="94"/>
      <c r="E250" s="96"/>
      <c r="F250" s="93"/>
      <c r="G250" s="1115"/>
      <c r="H250" s="1098"/>
      <c r="I250" s="94"/>
      <c r="J250" s="114"/>
      <c r="K250" s="97"/>
      <c r="L250" s="1115"/>
      <c r="M250" s="1099"/>
      <c r="N250" s="94"/>
      <c r="O250" s="114"/>
      <c r="P250" s="97"/>
    </row>
    <row r="251" spans="1:16">
      <c r="A251" s="1136"/>
      <c r="B251" s="1116" t="s">
        <v>129</v>
      </c>
      <c r="C251" s="1096"/>
      <c r="D251" s="94"/>
      <c r="E251" s="96"/>
      <c r="F251" s="93"/>
      <c r="G251" s="1116" t="s">
        <v>129</v>
      </c>
      <c r="H251" s="1098"/>
      <c r="I251" s="94"/>
      <c r="J251" s="114"/>
      <c r="K251" s="97"/>
      <c r="L251" s="1116" t="s">
        <v>129</v>
      </c>
      <c r="M251" s="1099"/>
      <c r="N251" s="113"/>
      <c r="O251" s="114"/>
      <c r="P251" s="97"/>
    </row>
    <row r="252" spans="1:16" ht="17.25" thickBot="1">
      <c r="A252" s="1136"/>
      <c r="B252" s="1103"/>
      <c r="C252" s="1096"/>
      <c r="D252" s="94"/>
      <c r="E252" s="96"/>
      <c r="F252" s="93"/>
      <c r="G252" s="1103"/>
      <c r="H252" s="1098"/>
      <c r="I252" s="94"/>
      <c r="J252" s="114"/>
      <c r="K252" s="97"/>
      <c r="L252" s="1103"/>
      <c r="M252" s="1099"/>
      <c r="N252" s="94"/>
      <c r="O252" s="114"/>
      <c r="P252" s="97"/>
    </row>
    <row r="253" spans="1:16">
      <c r="A253" s="1136"/>
      <c r="B253" s="106"/>
      <c r="C253" s="1096"/>
      <c r="D253" s="94"/>
      <c r="E253" s="96"/>
      <c r="F253" s="97"/>
      <c r="G253" s="106"/>
      <c r="H253" s="1098"/>
      <c r="I253" s="94"/>
      <c r="J253" s="96"/>
      <c r="K253" s="112"/>
      <c r="L253" s="106"/>
      <c r="M253" s="1099"/>
      <c r="N253" s="113"/>
      <c r="O253" s="96"/>
      <c r="P253" s="112"/>
    </row>
    <row r="254" spans="1:16">
      <c r="A254" s="1136"/>
      <c r="B254" s="107"/>
      <c r="C254" s="1096"/>
      <c r="D254" s="94"/>
      <c r="E254" s="96"/>
      <c r="F254" s="93"/>
      <c r="G254" s="107"/>
      <c r="H254" s="1098"/>
      <c r="I254" s="94"/>
      <c r="J254" s="96"/>
      <c r="K254" s="97"/>
      <c r="L254" s="107"/>
      <c r="M254" s="1099"/>
      <c r="N254" s="113"/>
      <c r="O254" s="114"/>
      <c r="P254" s="97"/>
    </row>
    <row r="255" spans="1:16">
      <c r="A255" s="1136"/>
      <c r="B255" s="109"/>
      <c r="C255" s="1096"/>
      <c r="D255" s="94"/>
      <c r="E255" s="96"/>
      <c r="F255" s="93"/>
      <c r="G255" s="109"/>
      <c r="H255" s="1098"/>
      <c r="I255" s="113"/>
      <c r="J255" s="114"/>
      <c r="K255" s="97"/>
      <c r="L255" s="109"/>
      <c r="M255" s="1099"/>
      <c r="N255" s="113"/>
      <c r="O255" s="114"/>
      <c r="P255" s="104"/>
    </row>
    <row r="256" spans="1:16">
      <c r="A256" s="1136"/>
      <c r="B256" s="110"/>
      <c r="C256" s="1096"/>
      <c r="D256" s="94"/>
      <c r="E256" s="96"/>
      <c r="F256" s="93"/>
      <c r="G256" s="110"/>
      <c r="H256" s="1098"/>
      <c r="I256" s="113"/>
      <c r="J256" s="114"/>
      <c r="K256" s="104"/>
      <c r="L256" s="110"/>
      <c r="M256" s="1099"/>
      <c r="N256" s="111"/>
      <c r="O256" s="96"/>
      <c r="P256" s="97"/>
    </row>
    <row r="257" spans="1:16">
      <c r="A257" s="1136"/>
      <c r="B257" s="109"/>
      <c r="C257" s="1096"/>
      <c r="D257" s="111"/>
      <c r="E257" s="96"/>
      <c r="F257" s="97"/>
      <c r="G257" s="109"/>
      <c r="H257" s="1098"/>
      <c r="I257" s="111"/>
      <c r="J257" s="96"/>
      <c r="K257" s="112"/>
      <c r="L257" s="109"/>
      <c r="M257" s="1099"/>
      <c r="N257" s="94"/>
      <c r="O257" s="96"/>
      <c r="P257" s="112"/>
    </row>
    <row r="258" spans="1:16">
      <c r="A258" s="1136"/>
      <c r="B258" s="110"/>
      <c r="C258" s="1096"/>
      <c r="D258" s="94"/>
      <c r="E258" s="96"/>
      <c r="F258" s="108"/>
      <c r="G258" s="110"/>
      <c r="H258" s="1098"/>
      <c r="I258" s="94"/>
      <c r="J258" s="96"/>
      <c r="K258" s="97"/>
      <c r="L258" s="110"/>
      <c r="M258" s="1099"/>
      <c r="N258" s="113"/>
      <c r="O258" s="114"/>
      <c r="P258" s="97"/>
    </row>
    <row r="259" spans="1:16">
      <c r="A259" s="1136"/>
      <c r="B259" s="109"/>
      <c r="C259" s="1096"/>
      <c r="D259" s="94"/>
      <c r="E259" s="96"/>
      <c r="F259" s="97"/>
      <c r="G259" s="109"/>
      <c r="H259" s="1098"/>
      <c r="I259" s="113"/>
      <c r="J259" s="114"/>
      <c r="K259" s="97"/>
      <c r="L259" s="109"/>
      <c r="M259" s="1099"/>
      <c r="N259" s="113"/>
      <c r="O259" s="114"/>
      <c r="P259" s="97"/>
    </row>
    <row r="260" spans="1:16" ht="17.25" thickBot="1">
      <c r="A260" s="1136"/>
      <c r="B260" s="110"/>
      <c r="C260" s="1097"/>
      <c r="D260" s="115"/>
      <c r="E260" s="116"/>
      <c r="F260" s="117"/>
      <c r="G260" s="110"/>
      <c r="H260" s="1098"/>
      <c r="I260" s="115"/>
      <c r="J260" s="116"/>
      <c r="K260" s="117"/>
      <c r="L260" s="110"/>
      <c r="M260" s="1099"/>
      <c r="N260" s="115"/>
      <c r="O260" s="116"/>
      <c r="P260" s="117"/>
    </row>
    <row r="261" spans="1:16">
      <c r="A261" s="1094" t="str">
        <f>TEXT(A215,"AAAA")</f>
        <v>星期日</v>
      </c>
      <c r="B261" s="109"/>
      <c r="C261" s="1095" t="s">
        <v>694</v>
      </c>
      <c r="D261" s="118"/>
      <c r="E261" s="119"/>
      <c r="F261" s="97"/>
      <c r="G261" s="109"/>
      <c r="H261" s="1118" t="s">
        <v>130</v>
      </c>
      <c r="I261" s="118"/>
      <c r="J261" s="119"/>
      <c r="K261" s="97"/>
      <c r="L261" s="109"/>
      <c r="M261" s="1120" t="s">
        <v>130</v>
      </c>
      <c r="N261" s="118"/>
      <c r="O261" s="119"/>
      <c r="P261" s="97"/>
    </row>
    <row r="262" spans="1:16">
      <c r="A262" s="1094"/>
      <c r="B262" s="110"/>
      <c r="C262" s="1096"/>
      <c r="D262" s="120"/>
      <c r="E262" s="96"/>
      <c r="F262" s="97"/>
      <c r="G262" s="110"/>
      <c r="H262" s="1098"/>
      <c r="I262" s="94"/>
      <c r="J262" s="96"/>
      <c r="K262" s="97"/>
      <c r="L262" s="110"/>
      <c r="M262" s="1099"/>
      <c r="N262" s="94"/>
      <c r="O262" s="96"/>
      <c r="P262" s="97"/>
    </row>
    <row r="263" spans="1:16">
      <c r="A263" s="1094"/>
      <c r="B263" s="109"/>
      <c r="C263" s="1096"/>
      <c r="D263" s="120"/>
      <c r="E263" s="96"/>
      <c r="F263" s="97"/>
      <c r="G263" s="109"/>
      <c r="H263" s="1098"/>
      <c r="I263" s="94"/>
      <c r="J263" s="96"/>
      <c r="K263" s="97"/>
      <c r="L263" s="109"/>
      <c r="M263" s="1099"/>
      <c r="N263" s="94"/>
      <c r="O263" s="96"/>
      <c r="P263" s="97"/>
    </row>
    <row r="264" spans="1:16">
      <c r="A264" s="1094"/>
      <c r="B264" s="110"/>
      <c r="C264" s="1096"/>
      <c r="D264" s="120"/>
      <c r="E264" s="96"/>
      <c r="F264" s="97"/>
      <c r="G264" s="110"/>
      <c r="H264" s="1098"/>
      <c r="I264" s="94"/>
      <c r="J264" s="96"/>
      <c r="K264" s="97"/>
      <c r="L264" s="110"/>
      <c r="M264" s="1099"/>
      <c r="N264" s="94"/>
      <c r="O264" s="96"/>
      <c r="P264" s="97"/>
    </row>
    <row r="265" spans="1:16">
      <c r="A265" s="1094"/>
      <c r="B265" s="109"/>
      <c r="C265" s="1096"/>
      <c r="D265" s="120"/>
      <c r="E265" s="96"/>
      <c r="F265" s="97"/>
      <c r="G265" s="109"/>
      <c r="H265" s="1098"/>
      <c r="I265" s="94"/>
      <c r="J265" s="96"/>
      <c r="K265" s="97"/>
      <c r="L265" s="109"/>
      <c r="M265" s="1099"/>
      <c r="N265" s="94"/>
      <c r="O265" s="96"/>
      <c r="P265" s="97"/>
    </row>
    <row r="266" spans="1:16">
      <c r="A266" s="1094"/>
      <c r="B266" s="110"/>
      <c r="C266" s="1096"/>
      <c r="D266" s="120"/>
      <c r="E266" s="96"/>
      <c r="F266" s="97"/>
      <c r="G266" s="110"/>
      <c r="H266" s="1098"/>
      <c r="I266" s="94"/>
      <c r="J266" s="96"/>
      <c r="K266" s="97"/>
      <c r="L266" s="110"/>
      <c r="M266" s="1099"/>
      <c r="N266" s="94"/>
      <c r="O266" s="96"/>
      <c r="P266" s="97"/>
    </row>
    <row r="267" spans="1:16">
      <c r="A267" s="1094"/>
      <c r="B267" s="109"/>
      <c r="C267" s="1096"/>
      <c r="D267" s="120"/>
      <c r="E267" s="96"/>
      <c r="F267" s="97"/>
      <c r="G267" s="109"/>
      <c r="H267" s="1098"/>
      <c r="I267" s="94"/>
      <c r="J267" s="96"/>
      <c r="K267" s="97"/>
      <c r="L267" s="109"/>
      <c r="M267" s="1099"/>
      <c r="N267" s="94"/>
      <c r="O267" s="96"/>
      <c r="P267" s="97"/>
    </row>
    <row r="268" spans="1:16">
      <c r="A268" s="1094"/>
      <c r="B268" s="110"/>
      <c r="C268" s="1096"/>
      <c r="D268" s="94"/>
      <c r="E268" s="96"/>
      <c r="F268" s="97"/>
      <c r="G268" s="110"/>
      <c r="H268" s="1098"/>
      <c r="I268" s="94"/>
      <c r="J268" s="96"/>
      <c r="K268" s="97"/>
      <c r="L268" s="110"/>
      <c r="M268" s="1099"/>
      <c r="N268" s="94"/>
      <c r="O268" s="96"/>
      <c r="P268" s="97"/>
    </row>
    <row r="269" spans="1:16">
      <c r="A269" s="1094"/>
      <c r="B269" s="107"/>
      <c r="C269" s="1096"/>
      <c r="D269" s="113"/>
      <c r="E269" s="114"/>
      <c r="F269" s="104"/>
      <c r="G269" s="107"/>
      <c r="H269" s="1098"/>
      <c r="I269" s="113"/>
      <c r="J269" s="114"/>
      <c r="K269" s="97"/>
      <c r="L269" s="107"/>
      <c r="M269" s="1099"/>
      <c r="N269" s="113"/>
      <c r="O269" s="114"/>
      <c r="P269" s="97"/>
    </row>
    <row r="270" spans="1:16" ht="17.25" thickBot="1">
      <c r="A270" s="1094"/>
      <c r="B270" s="107"/>
      <c r="C270" s="1097"/>
      <c r="D270" s="122" t="s">
        <v>132</v>
      </c>
      <c r="E270" s="123" t="s">
        <v>133</v>
      </c>
      <c r="F270" s="124"/>
      <c r="G270" s="107"/>
      <c r="H270" s="1127"/>
      <c r="I270" s="122" t="s">
        <v>132</v>
      </c>
      <c r="J270" s="123" t="s">
        <v>133</v>
      </c>
      <c r="K270" s="97"/>
      <c r="L270" s="107"/>
      <c r="M270" s="1126"/>
      <c r="N270" s="122" t="s">
        <v>132</v>
      </c>
      <c r="O270" s="123" t="s">
        <v>133</v>
      </c>
      <c r="P270" s="97"/>
    </row>
    <row r="271" spans="1:16">
      <c r="A271" s="105"/>
      <c r="B271" s="109"/>
      <c r="C271" s="1095" t="s">
        <v>695</v>
      </c>
      <c r="D271" s="118"/>
      <c r="E271" s="119"/>
      <c r="F271" s="125"/>
      <c r="G271" s="109"/>
      <c r="H271" s="1118" t="s">
        <v>134</v>
      </c>
      <c r="I271" s="118"/>
      <c r="J271" s="119"/>
      <c r="K271" s="125"/>
      <c r="L271" s="109"/>
      <c r="M271" s="1120" t="s">
        <v>134</v>
      </c>
      <c r="N271" s="118"/>
      <c r="O271" s="119"/>
      <c r="P271" s="125"/>
    </row>
    <row r="272" spans="1:16">
      <c r="A272" s="105"/>
      <c r="B272" s="110"/>
      <c r="C272" s="1096"/>
      <c r="D272" s="94"/>
      <c r="E272" s="96"/>
      <c r="F272" s="97"/>
      <c r="G272" s="110"/>
      <c r="H272" s="1098"/>
      <c r="I272" s="94"/>
      <c r="J272" s="96"/>
      <c r="K272" s="97"/>
      <c r="L272" s="110"/>
      <c r="M272" s="1099"/>
      <c r="N272" s="94"/>
      <c r="O272" s="96"/>
      <c r="P272" s="97"/>
    </row>
    <row r="273" spans="1:16">
      <c r="A273" s="105"/>
      <c r="B273" s="126"/>
      <c r="C273" s="1096"/>
      <c r="D273" s="94"/>
      <c r="E273" s="96"/>
      <c r="F273" s="97"/>
      <c r="G273" s="126"/>
      <c r="H273" s="1098"/>
      <c r="I273" s="94"/>
      <c r="J273" s="96"/>
      <c r="K273" s="97"/>
      <c r="L273" s="126"/>
      <c r="M273" s="1099"/>
      <c r="N273" s="94"/>
      <c r="O273" s="96"/>
      <c r="P273" s="128"/>
    </row>
    <row r="274" spans="1:16">
      <c r="A274" s="105"/>
      <c r="B274" s="107"/>
      <c r="C274" s="1096"/>
      <c r="D274" s="94"/>
      <c r="E274" s="96"/>
      <c r="F274" s="97"/>
      <c r="G274" s="107"/>
      <c r="H274" s="1098"/>
      <c r="I274" s="94"/>
      <c r="J274" s="96"/>
      <c r="K274" s="97"/>
      <c r="L274" s="107"/>
      <c r="M274" s="1099"/>
      <c r="N274" s="94"/>
      <c r="O274" s="96"/>
      <c r="P274" s="216"/>
    </row>
    <row r="275" spans="1:16">
      <c r="A275" s="105"/>
      <c r="B275" s="109"/>
      <c r="C275" s="1096"/>
      <c r="D275" s="94"/>
      <c r="E275" s="96"/>
      <c r="F275" s="97"/>
      <c r="G275" s="109"/>
      <c r="H275" s="1098"/>
      <c r="I275" s="94"/>
      <c r="J275" s="96"/>
      <c r="K275" s="97"/>
      <c r="L275" s="109"/>
      <c r="M275" s="1099"/>
      <c r="N275" s="94"/>
      <c r="O275" s="96"/>
      <c r="P275" s="97"/>
    </row>
    <row r="276" spans="1:16">
      <c r="A276" s="105"/>
      <c r="B276" s="110"/>
      <c r="C276" s="1096"/>
      <c r="D276" s="94"/>
      <c r="E276" s="96"/>
      <c r="F276" s="127"/>
      <c r="G276" s="110"/>
      <c r="H276" s="1098"/>
      <c r="I276" s="94"/>
      <c r="J276" s="96"/>
      <c r="K276" s="127"/>
      <c r="L276" s="110"/>
      <c r="M276" s="1099"/>
      <c r="N276" s="94"/>
      <c r="O276" s="96"/>
      <c r="P276" s="127"/>
    </row>
    <row r="277" spans="1:16">
      <c r="A277" s="105"/>
      <c r="B277" s="109"/>
      <c r="C277" s="1096"/>
      <c r="D277" s="94"/>
      <c r="E277" s="96"/>
      <c r="F277" s="128"/>
      <c r="G277" s="109"/>
      <c r="H277" s="1098"/>
      <c r="I277" s="94"/>
      <c r="J277" s="96"/>
      <c r="K277" s="128"/>
      <c r="L277" s="109"/>
      <c r="M277" s="1099"/>
      <c r="N277" s="94"/>
      <c r="O277" s="96"/>
      <c r="P277" s="128"/>
    </row>
    <row r="278" spans="1:16">
      <c r="A278" s="105"/>
      <c r="B278" s="110"/>
      <c r="C278" s="1096"/>
      <c r="D278" s="217"/>
      <c r="E278" s="114"/>
      <c r="F278" s="216"/>
      <c r="G278" s="110"/>
      <c r="H278" s="1098"/>
      <c r="I278" s="113"/>
      <c r="J278" s="114"/>
      <c r="K278" s="216"/>
      <c r="L278" s="110"/>
      <c r="M278" s="1099"/>
      <c r="N278" s="113"/>
      <c r="O278" s="114"/>
      <c r="P278" s="216"/>
    </row>
    <row r="279" spans="1:16">
      <c r="A279" s="105"/>
      <c r="B279" s="109"/>
      <c r="C279" s="1096"/>
      <c r="D279" s="217"/>
      <c r="E279" s="114"/>
      <c r="F279" s="216"/>
      <c r="G279" s="109"/>
      <c r="H279" s="1098"/>
      <c r="I279" s="113"/>
      <c r="J279" s="114"/>
      <c r="K279" s="216"/>
      <c r="L279" s="109"/>
      <c r="M279" s="1099"/>
      <c r="N279" s="113"/>
      <c r="O279" s="114"/>
      <c r="P279" s="216"/>
    </row>
    <row r="280" spans="1:16" ht="17.25" thickBot="1">
      <c r="A280" s="105"/>
      <c r="B280" s="110"/>
      <c r="C280" s="1097"/>
      <c r="D280" s="129"/>
      <c r="E280" s="130"/>
      <c r="F280" s="104"/>
      <c r="G280" s="110"/>
      <c r="H280" s="1127"/>
      <c r="I280" s="113"/>
      <c r="J280" s="130"/>
      <c r="K280" s="104"/>
      <c r="L280" s="110"/>
      <c r="M280" s="1126"/>
      <c r="N280" s="113"/>
      <c r="O280" s="131"/>
      <c r="P280" s="127"/>
    </row>
    <row r="281" spans="1:16">
      <c r="A281" s="132"/>
      <c r="B281" s="109"/>
      <c r="C281" s="1095" t="s">
        <v>696</v>
      </c>
      <c r="D281" s="118" t="s">
        <v>136</v>
      </c>
      <c r="E281" s="133" t="s">
        <v>137</v>
      </c>
      <c r="F281" s="125"/>
      <c r="G281" s="109"/>
      <c r="H281" s="1118" t="s">
        <v>135</v>
      </c>
      <c r="I281" s="118" t="s">
        <v>136</v>
      </c>
      <c r="J281" s="133" t="s">
        <v>137</v>
      </c>
      <c r="K281" s="125"/>
      <c r="L281" s="109"/>
      <c r="M281" s="1120" t="s">
        <v>135</v>
      </c>
      <c r="N281" s="118" t="s">
        <v>136</v>
      </c>
      <c r="O281" s="133" t="s">
        <v>137</v>
      </c>
      <c r="P281" s="125"/>
    </row>
    <row r="282" spans="1:16">
      <c r="A282" s="132"/>
      <c r="B282" s="110"/>
      <c r="C282" s="1096"/>
      <c r="D282" s="94" t="s">
        <v>141</v>
      </c>
      <c r="E282" s="96" t="s">
        <v>142</v>
      </c>
      <c r="F282" s="134"/>
      <c r="G282" s="110"/>
      <c r="H282" s="1098"/>
      <c r="I282" s="94" t="s">
        <v>141</v>
      </c>
      <c r="J282" s="96" t="s">
        <v>142</v>
      </c>
      <c r="K282" s="134"/>
      <c r="L282" s="110"/>
      <c r="M282" s="1099"/>
      <c r="N282" s="94" t="s">
        <v>141</v>
      </c>
      <c r="O282" s="96" t="s">
        <v>142</v>
      </c>
      <c r="P282" s="134"/>
    </row>
    <row r="283" spans="1:16">
      <c r="A283" s="132"/>
      <c r="B283" s="135"/>
      <c r="C283" s="1096"/>
      <c r="D283" s="94" t="s">
        <v>145</v>
      </c>
      <c r="E283" s="96" t="s">
        <v>146</v>
      </c>
      <c r="F283" s="97"/>
      <c r="G283" s="135"/>
      <c r="H283" s="1098"/>
      <c r="I283" s="94" t="s">
        <v>145</v>
      </c>
      <c r="J283" s="96" t="s">
        <v>146</v>
      </c>
      <c r="K283" s="97"/>
      <c r="L283" s="135"/>
      <c r="M283" s="1099"/>
      <c r="N283" s="94" t="s">
        <v>145</v>
      </c>
      <c r="O283" s="96" t="s">
        <v>146</v>
      </c>
      <c r="P283" s="97"/>
    </row>
    <row r="284" spans="1:16">
      <c r="A284" s="132"/>
      <c r="B284" s="110"/>
      <c r="C284" s="1096"/>
      <c r="D284" s="94" t="s">
        <v>147</v>
      </c>
      <c r="E284" s="96" t="s">
        <v>148</v>
      </c>
      <c r="F284" s="104"/>
      <c r="G284" s="110"/>
      <c r="H284" s="1098"/>
      <c r="I284" s="94" t="s">
        <v>147</v>
      </c>
      <c r="J284" s="96" t="s">
        <v>148</v>
      </c>
      <c r="K284" s="104"/>
      <c r="L284" s="110"/>
      <c r="M284" s="1099"/>
      <c r="N284" s="94" t="s">
        <v>147</v>
      </c>
      <c r="O284" s="96" t="s">
        <v>148</v>
      </c>
      <c r="P284" s="104"/>
    </row>
    <row r="285" spans="1:16">
      <c r="A285" s="132"/>
      <c r="B285" s="135"/>
      <c r="C285" s="1096"/>
      <c r="D285" s="94"/>
      <c r="E285" s="114"/>
      <c r="F285" s="136"/>
      <c r="G285" s="135"/>
      <c r="H285" s="1098"/>
      <c r="I285" s="94"/>
      <c r="J285" s="114"/>
      <c r="K285" s="136"/>
      <c r="L285" s="135"/>
      <c r="M285" s="1099"/>
      <c r="N285" s="94"/>
      <c r="O285" s="114"/>
      <c r="P285" s="136"/>
    </row>
    <row r="286" spans="1:16">
      <c r="A286" s="132"/>
      <c r="B286" s="110"/>
      <c r="C286" s="1096"/>
      <c r="D286" s="94"/>
      <c r="E286" s="96"/>
      <c r="F286" s="97"/>
      <c r="G286" s="110"/>
      <c r="H286" s="1098"/>
      <c r="I286" s="94"/>
      <c r="J286" s="96"/>
      <c r="K286" s="97"/>
      <c r="L286" s="110"/>
      <c r="M286" s="1099"/>
      <c r="N286" s="94"/>
      <c r="O286" s="96"/>
      <c r="P286" s="97"/>
    </row>
    <row r="287" spans="1:16">
      <c r="A287" s="132"/>
      <c r="B287" s="135"/>
      <c r="C287" s="1096"/>
      <c r="D287" s="94"/>
      <c r="E287" s="114"/>
      <c r="F287" s="136"/>
      <c r="G287" s="135"/>
      <c r="H287" s="1098"/>
      <c r="I287" s="94"/>
      <c r="J287" s="114"/>
      <c r="K287" s="136"/>
      <c r="L287" s="135"/>
      <c r="M287" s="1099"/>
      <c r="N287" s="94"/>
      <c r="O287" s="114"/>
      <c r="P287" s="136"/>
    </row>
    <row r="288" spans="1:16">
      <c r="A288" s="132"/>
      <c r="B288" s="110"/>
      <c r="C288" s="1096"/>
      <c r="D288" s="94"/>
      <c r="E288" s="96"/>
      <c r="F288" s="97"/>
      <c r="G288" s="110"/>
      <c r="H288" s="1098"/>
      <c r="I288" s="94"/>
      <c r="J288" s="96"/>
      <c r="K288" s="97"/>
      <c r="L288" s="110"/>
      <c r="M288" s="1099"/>
      <c r="N288" s="94"/>
      <c r="O288" s="96"/>
      <c r="P288" s="97"/>
    </row>
    <row r="289" spans="1:16">
      <c r="A289" s="132"/>
      <c r="B289" s="135"/>
      <c r="C289" s="1096"/>
      <c r="D289" s="94"/>
      <c r="E289" s="96"/>
      <c r="F289" s="97"/>
      <c r="G289" s="135"/>
      <c r="H289" s="1098"/>
      <c r="I289" s="94"/>
      <c r="J289" s="96"/>
      <c r="K289" s="97"/>
      <c r="L289" s="135"/>
      <c r="M289" s="1099"/>
      <c r="N289" s="94"/>
      <c r="O289" s="96"/>
      <c r="P289" s="97"/>
    </row>
    <row r="290" spans="1:16" ht="17.25" thickBot="1">
      <c r="A290" s="132"/>
      <c r="B290" s="110"/>
      <c r="C290" s="1097"/>
      <c r="D290" s="115"/>
      <c r="E290" s="116"/>
      <c r="F290" s="117"/>
      <c r="G290" s="110"/>
      <c r="H290" s="1127"/>
      <c r="I290" s="115"/>
      <c r="J290" s="130"/>
      <c r="K290" s="104"/>
      <c r="L290" s="110"/>
      <c r="M290" s="1126"/>
      <c r="N290" s="115"/>
      <c r="O290" s="130"/>
      <c r="P290" s="104"/>
    </row>
    <row r="291" spans="1:16">
      <c r="A291" s="132"/>
      <c r="B291" s="135"/>
      <c r="C291" s="1095" t="s">
        <v>697</v>
      </c>
      <c r="D291" s="137" t="s">
        <v>150</v>
      </c>
      <c r="E291" s="138"/>
      <c r="F291" s="139" t="s">
        <v>151</v>
      </c>
      <c r="G291" s="135"/>
      <c r="H291" s="1118" t="s">
        <v>149</v>
      </c>
      <c r="I291" s="137" t="s">
        <v>150</v>
      </c>
      <c r="J291" s="138"/>
      <c r="K291" s="139" t="s">
        <v>151</v>
      </c>
      <c r="L291" s="135"/>
      <c r="M291" s="1120" t="s">
        <v>149</v>
      </c>
      <c r="N291" s="137" t="s">
        <v>150</v>
      </c>
      <c r="O291" s="138"/>
      <c r="P291" s="139" t="s">
        <v>151</v>
      </c>
    </row>
    <row r="292" spans="1:16">
      <c r="A292" s="132"/>
      <c r="B292" s="110"/>
      <c r="C292" s="1096"/>
      <c r="D292" s="120"/>
      <c r="E292" s="121"/>
      <c r="F292" s="140"/>
      <c r="G292" s="110"/>
      <c r="H292" s="1098"/>
      <c r="I292" s="94"/>
      <c r="J292" s="96"/>
      <c r="K292" s="97"/>
      <c r="L292" s="110"/>
      <c r="M292" s="1099"/>
      <c r="N292" s="94"/>
      <c r="O292" s="96"/>
      <c r="P292" s="97"/>
    </row>
    <row r="293" spans="1:16">
      <c r="A293" s="132"/>
      <c r="B293" s="135"/>
      <c r="C293" s="1096"/>
      <c r="D293" s="94"/>
      <c r="E293" s="96"/>
      <c r="F293" s="97"/>
      <c r="G293" s="135"/>
      <c r="H293" s="1098"/>
      <c r="I293" s="94"/>
      <c r="J293" s="96"/>
      <c r="K293" s="97"/>
      <c r="L293" s="135"/>
      <c r="M293" s="1099"/>
      <c r="N293" s="94"/>
      <c r="O293" s="96"/>
      <c r="P293" s="97"/>
    </row>
    <row r="294" spans="1:16">
      <c r="A294" s="132"/>
      <c r="B294" s="110"/>
      <c r="C294" s="1096"/>
      <c r="D294" s="113"/>
      <c r="E294" s="114"/>
      <c r="F294" s="104"/>
      <c r="G294" s="110"/>
      <c r="H294" s="1098"/>
      <c r="I294" s="113"/>
      <c r="J294" s="114"/>
      <c r="K294" s="104"/>
      <c r="L294" s="110"/>
      <c r="M294" s="1099"/>
      <c r="N294" s="113"/>
      <c r="O294" s="114"/>
      <c r="P294" s="104"/>
    </row>
    <row r="295" spans="1:16">
      <c r="A295" s="1122"/>
      <c r="B295" s="135"/>
      <c r="C295" s="1096"/>
      <c r="D295" s="94"/>
      <c r="E295" s="96"/>
      <c r="F295" s="97"/>
      <c r="G295" s="135"/>
      <c r="H295" s="1098"/>
      <c r="I295" s="94"/>
      <c r="J295" s="96"/>
      <c r="K295" s="97"/>
      <c r="L295" s="135"/>
      <c r="M295" s="1099"/>
      <c r="N295" s="94"/>
      <c r="O295" s="96"/>
      <c r="P295" s="97"/>
    </row>
    <row r="296" spans="1:16">
      <c r="A296" s="1122"/>
      <c r="B296" s="110"/>
      <c r="C296" s="1096"/>
      <c r="D296" s="94"/>
      <c r="E296" s="96"/>
      <c r="F296" s="97"/>
      <c r="G296" s="110"/>
      <c r="H296" s="1098"/>
      <c r="I296" s="94"/>
      <c r="J296" s="96"/>
      <c r="K296" s="97"/>
      <c r="L296" s="110"/>
      <c r="M296" s="1099"/>
      <c r="N296" s="94"/>
      <c r="O296" s="96"/>
      <c r="P296" s="97"/>
    </row>
    <row r="297" spans="1:16">
      <c r="A297" s="1122"/>
      <c r="B297" s="135"/>
      <c r="C297" s="1096"/>
      <c r="D297" s="113"/>
      <c r="E297" s="114"/>
      <c r="F297" s="104"/>
      <c r="G297" s="135"/>
      <c r="H297" s="1098"/>
      <c r="I297" s="113"/>
      <c r="J297" s="114"/>
      <c r="K297" s="104"/>
      <c r="L297" s="135"/>
      <c r="M297" s="1099"/>
      <c r="N297" s="113"/>
      <c r="O297" s="114"/>
      <c r="P297" s="104"/>
    </row>
    <row r="298" spans="1:16" ht="17.25" thickBot="1">
      <c r="A298" s="1123"/>
      <c r="B298" s="141"/>
      <c r="C298" s="1117"/>
      <c r="D298" s="142"/>
      <c r="E298" s="143"/>
      <c r="F298" s="144"/>
      <c r="G298" s="141"/>
      <c r="H298" s="1119"/>
      <c r="I298" s="142"/>
      <c r="J298" s="143"/>
      <c r="K298" s="144"/>
      <c r="L298" s="141"/>
      <c r="M298" s="1121"/>
      <c r="N298" s="142"/>
      <c r="O298" s="143"/>
      <c r="P298" s="144"/>
    </row>
    <row r="299" spans="1:16" s="146" customFormat="1" ht="27" customHeight="1" thickTop="1" thickBot="1">
      <c r="A299" s="145"/>
      <c r="B299" s="1124" t="s">
        <v>152</v>
      </c>
      <c r="C299" s="1124"/>
      <c r="D299" s="1124"/>
      <c r="E299" s="1124"/>
      <c r="F299" s="1124"/>
      <c r="G299" s="1125" t="s">
        <v>153</v>
      </c>
      <c r="H299" s="1125"/>
      <c r="I299" s="1125"/>
      <c r="J299" s="1125"/>
      <c r="K299" s="1125"/>
      <c r="L299" s="1125"/>
      <c r="M299" s="1125"/>
      <c r="N299" s="1128" t="s">
        <v>154</v>
      </c>
      <c r="O299" s="1128"/>
      <c r="P299" s="1128"/>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1137">
        <f>A215</f>
        <v>46145</v>
      </c>
      <c r="B301" s="1132" t="s">
        <v>698</v>
      </c>
      <c r="C301" s="160"/>
      <c r="D301" s="161"/>
      <c r="E301" s="162"/>
      <c r="F301" s="163"/>
      <c r="G301" s="164"/>
      <c r="H301" s="165"/>
      <c r="I301" s="166"/>
      <c r="J301" s="166"/>
      <c r="K301" s="167"/>
      <c r="L301" s="168"/>
      <c r="M301" s="169"/>
      <c r="N301" s="170"/>
      <c r="O301" s="166"/>
      <c r="P301" s="171"/>
    </row>
    <row r="302" spans="1:16" s="172" customFormat="1">
      <c r="A302" s="1138"/>
      <c r="B302" s="1133"/>
      <c r="C302" s="173"/>
      <c r="D302" s="174"/>
      <c r="E302" s="175"/>
      <c r="F302" s="176"/>
      <c r="G302" s="173"/>
      <c r="H302" s="177"/>
      <c r="I302" s="175"/>
      <c r="J302" s="175"/>
      <c r="K302" s="178"/>
      <c r="L302" s="179"/>
      <c r="M302" s="180"/>
      <c r="N302" s="181"/>
      <c r="O302" s="175"/>
      <c r="P302" s="182"/>
    </row>
    <row r="303" spans="1:16" s="172" customFormat="1">
      <c r="A303" s="1138"/>
      <c r="B303" s="1133"/>
      <c r="C303" s="173"/>
      <c r="D303" s="174"/>
      <c r="E303" s="175"/>
      <c r="F303" s="176"/>
      <c r="G303" s="173"/>
      <c r="H303" s="183"/>
      <c r="I303" s="175"/>
      <c r="J303" s="175"/>
      <c r="K303" s="178"/>
      <c r="L303" s="184"/>
      <c r="M303" s="180"/>
      <c r="N303" s="181"/>
      <c r="O303" s="175"/>
      <c r="P303" s="182"/>
    </row>
    <row r="304" spans="1:16" s="172" customFormat="1">
      <c r="A304" s="1138"/>
      <c r="B304" s="1133"/>
      <c r="C304" s="173"/>
      <c r="D304" s="218"/>
      <c r="E304" s="175"/>
      <c r="F304" s="176"/>
      <c r="G304" s="173"/>
      <c r="H304" s="183"/>
      <c r="I304" s="175"/>
      <c r="J304" s="175"/>
      <c r="K304" s="187"/>
      <c r="L304" s="184"/>
      <c r="M304" s="180"/>
      <c r="N304" s="181"/>
      <c r="O304" s="175"/>
      <c r="P304" s="182"/>
    </row>
    <row r="305" spans="1:16" s="172" customFormat="1">
      <c r="A305" s="1138"/>
      <c r="B305" s="1133"/>
      <c r="C305" s="173"/>
      <c r="D305" s="185"/>
      <c r="E305" s="175"/>
      <c r="F305" s="182"/>
      <c r="G305" s="173"/>
      <c r="H305" s="186"/>
      <c r="I305" s="175"/>
      <c r="J305" s="175"/>
      <c r="K305" s="187"/>
      <c r="L305" s="184"/>
      <c r="M305" s="180"/>
      <c r="N305" s="181"/>
      <c r="O305" s="175"/>
      <c r="P305" s="182"/>
    </row>
    <row r="306" spans="1:16" s="172" customFormat="1">
      <c r="A306" s="1138"/>
      <c r="B306" s="1133"/>
      <c r="C306" s="173"/>
      <c r="D306" s="174"/>
      <c r="E306" s="175"/>
      <c r="F306" s="188"/>
      <c r="G306" s="198"/>
      <c r="H306" s="183"/>
      <c r="I306" s="191"/>
      <c r="J306" s="175"/>
      <c r="K306" s="178"/>
      <c r="L306" s="189"/>
      <c r="M306" s="190"/>
      <c r="N306" s="181"/>
      <c r="O306" s="175"/>
      <c r="P306" s="182"/>
    </row>
    <row r="307" spans="1:16" s="172" customFormat="1">
      <c r="A307" s="1138"/>
      <c r="B307" s="1133"/>
      <c r="C307" s="173"/>
      <c r="D307" s="174"/>
      <c r="E307" s="175"/>
      <c r="F307" s="182"/>
      <c r="G307" s="173"/>
      <c r="H307" s="183"/>
      <c r="I307" s="191"/>
      <c r="J307" s="175"/>
      <c r="K307" s="178"/>
      <c r="L307" s="184"/>
      <c r="M307" s="180"/>
      <c r="N307" s="181"/>
      <c r="O307" s="175"/>
      <c r="P307" s="182"/>
    </row>
    <row r="308" spans="1:16" s="172" customFormat="1">
      <c r="A308" s="1138"/>
      <c r="B308" s="1133"/>
      <c r="C308" s="173"/>
      <c r="D308" s="174"/>
      <c r="E308" s="175"/>
      <c r="F308" s="182"/>
      <c r="G308" s="219"/>
      <c r="H308" s="183"/>
      <c r="I308" s="175"/>
      <c r="J308" s="175"/>
      <c r="K308" s="178"/>
      <c r="L308" s="184"/>
      <c r="M308" s="180"/>
      <c r="N308" s="181"/>
      <c r="O308" s="175"/>
      <c r="P308" s="182"/>
    </row>
    <row r="309" spans="1:16" s="172" customFormat="1">
      <c r="A309" s="1138"/>
      <c r="B309" s="1133"/>
      <c r="C309" s="173"/>
      <c r="D309" s="174"/>
      <c r="E309" s="175"/>
      <c r="F309" s="188"/>
      <c r="G309" s="173"/>
      <c r="H309" s="183"/>
      <c r="I309" s="191"/>
      <c r="J309" s="175"/>
      <c r="K309" s="178"/>
      <c r="L309" s="184"/>
      <c r="M309" s="180"/>
      <c r="N309" s="181"/>
      <c r="O309" s="175"/>
      <c r="P309" s="182"/>
    </row>
    <row r="310" spans="1:16" s="172" customFormat="1">
      <c r="A310" s="1138"/>
      <c r="B310" s="1133"/>
      <c r="C310" s="173"/>
      <c r="D310" s="174"/>
      <c r="E310" s="175"/>
      <c r="F310" s="182"/>
      <c r="G310" s="173"/>
      <c r="H310" s="183"/>
      <c r="I310" s="191"/>
      <c r="J310" s="175"/>
      <c r="K310" s="178"/>
      <c r="L310" s="184"/>
      <c r="M310" s="180"/>
      <c r="N310" s="181"/>
      <c r="O310" s="175"/>
      <c r="P310" s="182"/>
    </row>
    <row r="311" spans="1:16" s="172" customFormat="1">
      <c r="A311" s="1138"/>
      <c r="B311" s="1133"/>
      <c r="C311" s="192"/>
      <c r="D311" s="193"/>
      <c r="E311" s="194"/>
      <c r="F311" s="195"/>
      <c r="G311" s="173"/>
      <c r="H311" s="177"/>
      <c r="I311" s="175"/>
      <c r="J311" s="175"/>
      <c r="K311" s="178"/>
      <c r="L311" s="184"/>
      <c r="M311" s="180"/>
      <c r="N311" s="196"/>
      <c r="O311" s="194"/>
      <c r="P311" s="195"/>
    </row>
    <row r="312" spans="1:16" s="172" customFormat="1">
      <c r="A312" s="1138"/>
      <c r="B312" s="1133"/>
      <c r="C312" s="192"/>
      <c r="D312" s="193"/>
      <c r="E312" s="194"/>
      <c r="F312" s="195"/>
      <c r="G312" s="198"/>
      <c r="H312" s="183"/>
      <c r="I312" s="191"/>
      <c r="J312" s="175"/>
      <c r="K312" s="178"/>
      <c r="L312" s="184"/>
      <c r="M312" s="180"/>
      <c r="N312" s="196"/>
      <c r="O312" s="194"/>
      <c r="P312" s="195"/>
    </row>
    <row r="313" spans="1:16" s="172" customFormat="1">
      <c r="A313" s="1138"/>
      <c r="B313" s="1133"/>
      <c r="C313" s="192"/>
      <c r="D313" s="193"/>
      <c r="E313" s="194"/>
      <c r="F313" s="195"/>
      <c r="G313" s="173"/>
      <c r="H313" s="199"/>
      <c r="I313" s="191"/>
      <c r="J313" s="200"/>
      <c r="K313" s="197"/>
      <c r="L313" s="184"/>
      <c r="M313" s="180"/>
      <c r="N313" s="196"/>
      <c r="O313" s="194"/>
      <c r="P313" s="195"/>
    </row>
    <row r="314" spans="1:16" s="172" customFormat="1">
      <c r="A314" s="1138"/>
      <c r="B314" s="1133"/>
      <c r="C314" s="192"/>
      <c r="D314" s="193"/>
      <c r="E314" s="194"/>
      <c r="F314" s="195"/>
      <c r="G314" s="173"/>
      <c r="H314" s="201"/>
      <c r="I314" s="175"/>
      <c r="J314" s="175"/>
      <c r="K314" s="178"/>
      <c r="L314" s="184"/>
      <c r="M314" s="180"/>
      <c r="N314" s="196"/>
      <c r="O314" s="194"/>
      <c r="P314" s="195"/>
    </row>
    <row r="315" spans="1:16" s="172" customFormat="1">
      <c r="A315" s="1138"/>
      <c r="B315" s="1133"/>
      <c r="C315" s="192"/>
      <c r="D315" s="193"/>
      <c r="E315" s="194"/>
      <c r="F315" s="195"/>
      <c r="G315" s="198"/>
      <c r="H315" s="183"/>
      <c r="I315" s="200"/>
      <c r="J315" s="200"/>
      <c r="K315" s="197"/>
      <c r="L315" s="184"/>
      <c r="M315" s="180"/>
      <c r="N315" s="196"/>
      <c r="O315" s="194"/>
      <c r="P315" s="195"/>
    </row>
    <row r="316" spans="1:16" s="172" customFormat="1">
      <c r="A316" s="1138"/>
      <c r="B316" s="1133"/>
      <c r="C316" s="192"/>
      <c r="D316" s="193"/>
      <c r="E316" s="194"/>
      <c r="F316" s="195"/>
      <c r="G316" s="173"/>
      <c r="H316" s="183"/>
      <c r="I316" s="200"/>
      <c r="J316" s="200"/>
      <c r="K316" s="197"/>
      <c r="L316" s="179"/>
      <c r="M316" s="180"/>
      <c r="N316" s="196"/>
      <c r="O316" s="194"/>
      <c r="P316" s="195"/>
    </row>
    <row r="317" spans="1:16" s="172" customFormat="1">
      <c r="A317" s="1138"/>
      <c r="B317" s="1133"/>
      <c r="C317" s="192"/>
      <c r="D317" s="193"/>
      <c r="E317" s="194"/>
      <c r="F317" s="195"/>
      <c r="G317" s="192"/>
      <c r="H317" s="201"/>
      <c r="I317" s="202"/>
      <c r="J317" s="202"/>
      <c r="K317" s="203"/>
      <c r="L317" s="204"/>
      <c r="M317" s="190"/>
      <c r="N317" s="196"/>
      <c r="O317" s="194"/>
      <c r="P317" s="195"/>
    </row>
    <row r="318" spans="1:16" s="172" customFormat="1">
      <c r="A318" s="1138"/>
      <c r="B318" s="1133"/>
      <c r="C318" s="192"/>
      <c r="D318" s="193"/>
      <c r="E318" s="194"/>
      <c r="F318" s="195"/>
      <c r="G318" s="192"/>
      <c r="H318" s="201"/>
      <c r="I318" s="202"/>
      <c r="J318" s="202"/>
      <c r="K318" s="203"/>
      <c r="L318" s="204"/>
      <c r="M318" s="190"/>
      <c r="N318" s="196"/>
      <c r="O318" s="194"/>
      <c r="P318" s="195"/>
    </row>
    <row r="319" spans="1:16" s="172" customFormat="1">
      <c r="A319" s="1138"/>
      <c r="B319" s="1133"/>
      <c r="C319" s="192"/>
      <c r="D319" s="193"/>
      <c r="E319" s="194"/>
      <c r="F319" s="195"/>
      <c r="G319" s="192"/>
      <c r="H319" s="201"/>
      <c r="I319" s="202"/>
      <c r="J319" s="202"/>
      <c r="K319" s="203"/>
      <c r="L319" s="204"/>
      <c r="M319" s="190"/>
      <c r="N319" s="196"/>
      <c r="O319" s="194"/>
      <c r="P319" s="195"/>
    </row>
    <row r="320" spans="1:16" s="172" customFormat="1" ht="17.25" thickBot="1">
      <c r="A320" s="1139"/>
      <c r="B320" s="1134"/>
      <c r="C320" s="205"/>
      <c r="D320" s="206"/>
      <c r="E320" s="207"/>
      <c r="F320" s="208"/>
      <c r="G320" s="209"/>
      <c r="H320" s="210"/>
      <c r="I320" s="211"/>
      <c r="J320" s="211"/>
      <c r="K320" s="212"/>
      <c r="L320" s="213"/>
      <c r="M320" s="214"/>
      <c r="N320" s="215"/>
      <c r="O320" s="207"/>
      <c r="P320" s="208"/>
    </row>
    <row r="321" spans="1:16" s="71" customFormat="1" ht="18" customHeight="1" thickTop="1" thickBot="1">
      <c r="A321" s="1135">
        <f>A215+1</f>
        <v>46146</v>
      </c>
      <c r="B321" s="90" t="s">
        <v>162</v>
      </c>
      <c r="C321" s="1095" t="s">
        <v>693</v>
      </c>
      <c r="D321" s="91" t="s">
        <v>114</v>
      </c>
      <c r="E321" s="92" t="s">
        <v>164</v>
      </c>
      <c r="F321" s="93"/>
      <c r="G321" s="90" t="s">
        <v>162</v>
      </c>
      <c r="H321" s="1098" t="s">
        <v>163</v>
      </c>
      <c r="I321" s="91" t="s">
        <v>114</v>
      </c>
      <c r="J321" s="92" t="s">
        <v>164</v>
      </c>
      <c r="K321" s="93"/>
      <c r="L321" s="90" t="s">
        <v>162</v>
      </c>
      <c r="M321" s="1099" t="s">
        <v>163</v>
      </c>
      <c r="N321" s="91" t="s">
        <v>114</v>
      </c>
      <c r="O321" s="92" t="s">
        <v>164</v>
      </c>
      <c r="P321" s="93"/>
    </row>
    <row r="322" spans="1:16" ht="18" customHeight="1">
      <c r="A322" s="1136"/>
      <c r="B322" s="1100"/>
      <c r="C322" s="1096"/>
      <c r="D322" s="94" t="s">
        <v>116</v>
      </c>
      <c r="E322" s="95" t="s">
        <v>142</v>
      </c>
      <c r="F322" s="93"/>
      <c r="G322" s="1100"/>
      <c r="H322" s="1098"/>
      <c r="I322" s="94" t="s">
        <v>116</v>
      </c>
      <c r="J322" s="95" t="s">
        <v>142</v>
      </c>
      <c r="K322" s="93"/>
      <c r="L322" s="1100"/>
      <c r="M322" s="1099"/>
      <c r="N322" s="94" t="s">
        <v>116</v>
      </c>
      <c r="O322" s="95" t="s">
        <v>142</v>
      </c>
      <c r="P322" s="93"/>
    </row>
    <row r="323" spans="1:16" ht="17.25" thickBot="1">
      <c r="A323" s="1136"/>
      <c r="B323" s="1101"/>
      <c r="C323" s="1096"/>
      <c r="D323" s="94" t="s">
        <v>165</v>
      </c>
      <c r="E323" s="96" t="s">
        <v>166</v>
      </c>
      <c r="F323" s="98"/>
      <c r="G323" s="1101"/>
      <c r="H323" s="1098"/>
      <c r="I323" s="94" t="s">
        <v>165</v>
      </c>
      <c r="J323" s="96" t="s">
        <v>166</v>
      </c>
      <c r="K323" s="98"/>
      <c r="L323" s="1101"/>
      <c r="M323" s="1099"/>
      <c r="N323" s="94" t="s">
        <v>165</v>
      </c>
      <c r="O323" s="96" t="s">
        <v>166</v>
      </c>
      <c r="P323" s="98"/>
    </row>
    <row r="324" spans="1:16" ht="17.25" thickBot="1">
      <c r="A324" s="1136"/>
      <c r="B324" s="90" t="s">
        <v>167</v>
      </c>
      <c r="C324" s="1096"/>
      <c r="D324" s="94"/>
      <c r="E324" s="96"/>
      <c r="F324" s="97"/>
      <c r="G324" s="90" t="s">
        <v>167</v>
      </c>
      <c r="H324" s="1098"/>
      <c r="I324" s="94" t="s">
        <v>120</v>
      </c>
      <c r="J324" s="96" t="s">
        <v>148</v>
      </c>
      <c r="K324" s="97"/>
      <c r="L324" s="90" t="s">
        <v>167</v>
      </c>
      <c r="M324" s="1099"/>
      <c r="N324" s="94" t="s">
        <v>120</v>
      </c>
      <c r="O324" s="96" t="s">
        <v>148</v>
      </c>
      <c r="P324" s="97"/>
    </row>
    <row r="325" spans="1:16">
      <c r="A325" s="1136"/>
      <c r="B325" s="1081"/>
      <c r="C325" s="1096"/>
      <c r="D325" s="94"/>
      <c r="E325" s="96"/>
      <c r="F325" s="97"/>
      <c r="G325" s="1081"/>
      <c r="H325" s="1098"/>
      <c r="I325" s="94"/>
      <c r="J325" s="96"/>
      <c r="K325" s="97"/>
      <c r="L325" s="1081"/>
      <c r="M325" s="1099"/>
      <c r="N325" s="94"/>
      <c r="O325" s="96"/>
      <c r="P325" s="97"/>
    </row>
    <row r="326" spans="1:16">
      <c r="A326" s="1136"/>
      <c r="B326" s="1082"/>
      <c r="C326" s="1096"/>
      <c r="D326" s="94"/>
      <c r="E326" s="96"/>
      <c r="F326" s="97"/>
      <c r="G326" s="1082"/>
      <c r="H326" s="1098"/>
      <c r="I326" s="94"/>
      <c r="J326" s="96"/>
      <c r="K326" s="97"/>
      <c r="L326" s="1082"/>
      <c r="M326" s="1099"/>
      <c r="N326" s="94"/>
      <c r="O326" s="96"/>
      <c r="P326" s="97"/>
    </row>
    <row r="327" spans="1:16">
      <c r="A327" s="1136"/>
      <c r="B327" s="1083"/>
      <c r="C327" s="1096"/>
      <c r="D327" s="94"/>
      <c r="E327" s="96"/>
      <c r="F327" s="93"/>
      <c r="G327" s="1083"/>
      <c r="H327" s="1098"/>
      <c r="I327" s="94"/>
      <c r="J327" s="96"/>
      <c r="K327" s="93"/>
      <c r="L327" s="1083"/>
      <c r="M327" s="1099"/>
      <c r="N327" s="94"/>
      <c r="O327" s="96"/>
      <c r="P327" s="93"/>
    </row>
    <row r="328" spans="1:16">
      <c r="A328" s="1136"/>
      <c r="B328" s="1082"/>
      <c r="C328" s="1096"/>
      <c r="D328" s="94"/>
      <c r="E328" s="96"/>
      <c r="F328" s="99"/>
      <c r="G328" s="1082"/>
      <c r="H328" s="1098"/>
      <c r="I328" s="94"/>
      <c r="J328" s="96"/>
      <c r="K328" s="99"/>
      <c r="L328" s="1082"/>
      <c r="M328" s="1099"/>
      <c r="N328" s="94"/>
      <c r="O328" s="96"/>
      <c r="P328" s="93"/>
    </row>
    <row r="329" spans="1:16">
      <c r="A329" s="1136"/>
      <c r="B329" s="1083"/>
      <c r="C329" s="1096"/>
      <c r="D329" s="94"/>
      <c r="E329" s="96"/>
      <c r="F329" s="102"/>
      <c r="G329" s="1083"/>
      <c r="H329" s="1098"/>
      <c r="I329" s="94"/>
      <c r="J329" s="96"/>
      <c r="K329" s="102"/>
      <c r="L329" s="1083"/>
      <c r="M329" s="1099"/>
      <c r="N329" s="94"/>
      <c r="O329" s="96"/>
      <c r="P329" s="99"/>
    </row>
    <row r="330" spans="1:16" ht="17.25" thickBot="1">
      <c r="A330" s="1136"/>
      <c r="B330" s="1082"/>
      <c r="C330" s="1096"/>
      <c r="D330" s="94"/>
      <c r="E330" s="96"/>
      <c r="F330" s="99"/>
      <c r="G330" s="1082"/>
      <c r="H330" s="1098"/>
      <c r="I330" s="94"/>
      <c r="J330" s="96"/>
      <c r="K330" s="99"/>
      <c r="L330" s="1082"/>
      <c r="M330" s="1099"/>
      <c r="N330" s="94"/>
      <c r="O330" s="96"/>
      <c r="P330" s="99"/>
    </row>
    <row r="331" spans="1:16" ht="17.25" thickBot="1">
      <c r="A331" s="1136"/>
      <c r="B331" s="100" t="s">
        <v>168</v>
      </c>
      <c r="C331" s="1096"/>
      <c r="D331" s="94"/>
      <c r="E331" s="96"/>
      <c r="F331" s="99"/>
      <c r="G331" s="100" t="s">
        <v>168</v>
      </c>
      <c r="H331" s="1098"/>
      <c r="I331" s="94"/>
      <c r="J331" s="96"/>
      <c r="K331" s="99"/>
      <c r="L331" s="100" t="s">
        <v>168</v>
      </c>
      <c r="M331" s="1099"/>
      <c r="N331" s="94"/>
      <c r="O331" s="96"/>
      <c r="P331" s="99"/>
    </row>
    <row r="332" spans="1:16">
      <c r="A332" s="1136"/>
      <c r="B332" s="1111"/>
      <c r="C332" s="1096"/>
      <c r="D332" s="94"/>
      <c r="E332" s="96"/>
      <c r="F332" s="99"/>
      <c r="G332" s="1111"/>
      <c r="H332" s="1098"/>
      <c r="I332" s="94"/>
      <c r="J332" s="96"/>
      <c r="K332" s="99"/>
      <c r="L332" s="1111"/>
      <c r="M332" s="1099"/>
      <c r="N332" s="94"/>
      <c r="O332" s="96"/>
      <c r="P332" s="99"/>
    </row>
    <row r="333" spans="1:16">
      <c r="A333" s="1136"/>
      <c r="B333" s="1112"/>
      <c r="C333" s="1096"/>
      <c r="D333" s="94"/>
      <c r="E333" s="96"/>
      <c r="F333" s="99"/>
      <c r="G333" s="1112"/>
      <c r="H333" s="1098"/>
      <c r="I333" s="94"/>
      <c r="J333" s="96"/>
      <c r="K333" s="99"/>
      <c r="L333" s="1112"/>
      <c r="M333" s="1099"/>
      <c r="N333" s="94"/>
      <c r="O333" s="96"/>
      <c r="P333" s="97"/>
    </row>
    <row r="334" spans="1:16" ht="17.25" thickBot="1">
      <c r="A334" s="1136"/>
      <c r="B334" s="1113"/>
      <c r="C334" s="1096"/>
      <c r="D334" s="94"/>
      <c r="E334" s="96"/>
      <c r="F334" s="97"/>
      <c r="G334" s="1113"/>
      <c r="H334" s="1098"/>
      <c r="I334" s="94"/>
      <c r="J334" s="96"/>
      <c r="K334" s="97"/>
      <c r="L334" s="1113"/>
      <c r="M334" s="1099"/>
      <c r="N334" s="94"/>
      <c r="O334" s="96"/>
      <c r="P334" s="97"/>
    </row>
    <row r="335" spans="1:16" ht="17.25" thickBot="1">
      <c r="A335" s="1136"/>
      <c r="B335" s="100" t="s">
        <v>123</v>
      </c>
      <c r="C335" s="1096"/>
      <c r="D335" s="94"/>
      <c r="E335" s="96"/>
      <c r="F335" s="97"/>
      <c r="G335" s="100" t="s">
        <v>123</v>
      </c>
      <c r="H335" s="1098"/>
      <c r="I335" s="94"/>
      <c r="J335" s="96"/>
      <c r="K335" s="97"/>
      <c r="L335" s="100" t="s">
        <v>123</v>
      </c>
      <c r="M335" s="1099"/>
      <c r="N335" s="94"/>
      <c r="O335" s="96"/>
      <c r="P335" s="97"/>
    </row>
    <row r="336" spans="1:16">
      <c r="A336" s="1136"/>
      <c r="B336" s="1106"/>
      <c r="C336" s="1096"/>
      <c r="D336" s="94"/>
      <c r="E336" s="96"/>
      <c r="F336" s="97"/>
      <c r="G336" s="1106"/>
      <c r="H336" s="1098"/>
      <c r="I336" s="94"/>
      <c r="J336" s="96"/>
      <c r="K336" s="97"/>
      <c r="L336" s="1106"/>
      <c r="M336" s="1099"/>
      <c r="N336" s="94"/>
      <c r="O336" s="96"/>
      <c r="P336" s="97"/>
    </row>
    <row r="337" spans="1:16">
      <c r="A337" s="1136"/>
      <c r="B337" s="1107"/>
      <c r="C337" s="1096"/>
      <c r="D337" s="94"/>
      <c r="E337" s="96"/>
      <c r="F337" s="97"/>
      <c r="G337" s="1107"/>
      <c r="H337" s="1098"/>
      <c r="I337" s="94"/>
      <c r="J337" s="96"/>
      <c r="K337" s="97"/>
      <c r="L337" s="1107"/>
      <c r="M337" s="1099"/>
      <c r="N337" s="94"/>
      <c r="O337" s="96"/>
      <c r="P337" s="97"/>
    </row>
    <row r="338" spans="1:16" ht="17.25" thickBot="1">
      <c r="A338" s="1136"/>
      <c r="B338" s="1108"/>
      <c r="C338" s="1096"/>
      <c r="D338" s="94"/>
      <c r="E338" s="96"/>
      <c r="F338" s="97"/>
      <c r="G338" s="1108"/>
      <c r="H338" s="1098"/>
      <c r="I338" s="94"/>
      <c r="J338" s="96"/>
      <c r="K338" s="97"/>
      <c r="L338" s="1108"/>
      <c r="M338" s="1099"/>
      <c r="N338" s="94"/>
      <c r="O338" s="96"/>
      <c r="P338" s="97"/>
    </row>
    <row r="339" spans="1:16">
      <c r="A339" s="1136"/>
      <c r="B339" s="1109" t="s">
        <v>124</v>
      </c>
      <c r="C339" s="1096"/>
      <c r="D339" s="94"/>
      <c r="E339" s="96"/>
      <c r="F339" s="97"/>
      <c r="G339" s="1109" t="s">
        <v>124</v>
      </c>
      <c r="H339" s="1098"/>
      <c r="I339" s="94"/>
      <c r="J339" s="96"/>
      <c r="K339" s="97"/>
      <c r="L339" s="1109" t="s">
        <v>124</v>
      </c>
      <c r="M339" s="1099"/>
      <c r="N339" s="94"/>
      <c r="O339" s="96"/>
      <c r="P339" s="97"/>
    </row>
    <row r="340" spans="1:16" ht="17.25" thickBot="1">
      <c r="A340" s="1136"/>
      <c r="B340" s="1110"/>
      <c r="C340" s="1096"/>
      <c r="D340" s="94"/>
      <c r="E340" s="96"/>
      <c r="F340" s="97"/>
      <c r="G340" s="1110"/>
      <c r="H340" s="1098"/>
      <c r="I340" s="94"/>
      <c r="J340" s="96"/>
      <c r="K340" s="97"/>
      <c r="L340" s="1110"/>
      <c r="M340" s="1099"/>
      <c r="N340" s="94"/>
      <c r="O340" s="96"/>
      <c r="P340" s="93"/>
    </row>
    <row r="341" spans="1:16" ht="17.25" thickTop="1">
      <c r="A341" s="1136"/>
      <c r="B341" s="1102" t="s">
        <v>125</v>
      </c>
      <c r="C341" s="1096"/>
      <c r="D341" s="94"/>
      <c r="E341" s="96"/>
      <c r="F341" s="93"/>
      <c r="G341" s="1102" t="s">
        <v>125</v>
      </c>
      <c r="H341" s="1098"/>
      <c r="I341" s="94"/>
      <c r="J341" s="96"/>
      <c r="K341" s="93"/>
      <c r="L341" s="1102" t="s">
        <v>125</v>
      </c>
      <c r="M341" s="1099"/>
      <c r="N341" s="94"/>
      <c r="O341" s="96"/>
      <c r="P341" s="97"/>
    </row>
    <row r="342" spans="1:16" ht="17.25" thickBot="1">
      <c r="A342" s="1136"/>
      <c r="B342" s="1103"/>
      <c r="C342" s="1096"/>
      <c r="D342" s="94"/>
      <c r="E342" s="96"/>
      <c r="F342" s="93"/>
      <c r="G342" s="1103"/>
      <c r="H342" s="1098"/>
      <c r="I342" s="94"/>
      <c r="J342" s="96"/>
      <c r="K342" s="93"/>
      <c r="L342" s="1103"/>
      <c r="M342" s="1099"/>
      <c r="N342" s="94"/>
      <c r="O342" s="96"/>
      <c r="P342" s="101"/>
    </row>
    <row r="343" spans="1:16">
      <c r="A343" s="1136"/>
      <c r="B343" s="1104"/>
      <c r="C343" s="1096"/>
      <c r="D343" s="94"/>
      <c r="E343" s="96"/>
      <c r="F343" s="97"/>
      <c r="G343" s="1104"/>
      <c r="H343" s="1098"/>
      <c r="I343" s="94"/>
      <c r="J343" s="96"/>
      <c r="K343" s="97"/>
      <c r="L343" s="1104"/>
      <c r="M343" s="1099"/>
      <c r="N343" s="94"/>
      <c r="O343" s="96"/>
      <c r="P343" s="103"/>
    </row>
    <row r="344" spans="1:16" ht="17.25" thickBot="1">
      <c r="A344" s="1136"/>
      <c r="B344" s="1105"/>
      <c r="C344" s="1096"/>
      <c r="D344" s="94"/>
      <c r="E344" s="96"/>
      <c r="F344" s="97"/>
      <c r="G344" s="1105"/>
      <c r="H344" s="1098"/>
      <c r="I344" s="94"/>
      <c r="J344" s="96"/>
      <c r="K344" s="97"/>
      <c r="L344" s="1105"/>
      <c r="M344" s="1099"/>
      <c r="N344" s="94"/>
      <c r="O344" s="96"/>
      <c r="P344" s="104"/>
    </row>
    <row r="345" spans="1:16">
      <c r="A345" s="1136"/>
      <c r="B345" s="1116" t="s">
        <v>126</v>
      </c>
      <c r="C345" s="1096"/>
      <c r="D345" s="94"/>
      <c r="E345" s="96"/>
      <c r="F345" s="93"/>
      <c r="G345" s="1116" t="s">
        <v>126</v>
      </c>
      <c r="H345" s="1098"/>
      <c r="I345" s="94"/>
      <c r="J345" s="96"/>
      <c r="K345" s="93"/>
      <c r="L345" s="1116" t="s">
        <v>126</v>
      </c>
      <c r="M345" s="1099"/>
      <c r="N345" s="94"/>
      <c r="O345" s="96"/>
      <c r="P345" s="99"/>
    </row>
    <row r="346" spans="1:16" ht="17.25" thickBot="1">
      <c r="A346" s="1136"/>
      <c r="B346" s="1103"/>
      <c r="C346" s="1096"/>
      <c r="D346" s="94"/>
      <c r="E346" s="96"/>
      <c r="F346" s="101"/>
      <c r="G346" s="1103"/>
      <c r="H346" s="1098"/>
      <c r="I346" s="94"/>
      <c r="J346" s="96"/>
      <c r="K346" s="101"/>
      <c r="L346" s="1103"/>
      <c r="M346" s="1099"/>
      <c r="N346" s="94"/>
      <c r="O346" s="96"/>
      <c r="P346" s="104"/>
    </row>
    <row r="347" spans="1:16">
      <c r="A347" s="1136"/>
      <c r="B347" s="1104"/>
      <c r="C347" s="1096"/>
      <c r="D347" s="94"/>
      <c r="E347" s="96"/>
      <c r="F347" s="102"/>
      <c r="G347" s="1104"/>
      <c r="H347" s="1098"/>
      <c r="I347" s="94"/>
      <c r="J347" s="96"/>
      <c r="K347" s="103"/>
      <c r="L347" s="1104"/>
      <c r="M347" s="1099"/>
      <c r="N347" s="94"/>
      <c r="O347" s="96"/>
      <c r="P347" s="93"/>
    </row>
    <row r="348" spans="1:16" ht="17.25" thickBot="1">
      <c r="A348" s="1136"/>
      <c r="B348" s="1115"/>
      <c r="C348" s="1096"/>
      <c r="D348" s="94"/>
      <c r="E348" s="96"/>
      <c r="F348" s="99"/>
      <c r="G348" s="1115"/>
      <c r="H348" s="1098"/>
      <c r="I348" s="94"/>
      <c r="J348" s="96"/>
      <c r="K348" s="104"/>
      <c r="L348" s="1115"/>
      <c r="M348" s="1099"/>
      <c r="N348" s="94"/>
      <c r="O348" s="96"/>
      <c r="P348" s="97"/>
    </row>
    <row r="349" spans="1:16">
      <c r="A349" s="1136"/>
      <c r="B349" s="1114" t="s">
        <v>127</v>
      </c>
      <c r="C349" s="1096"/>
      <c r="D349" s="94"/>
      <c r="E349" s="96"/>
      <c r="F349" s="103"/>
      <c r="G349" s="1114" t="s">
        <v>127</v>
      </c>
      <c r="H349" s="1098"/>
      <c r="I349" s="94"/>
      <c r="J349" s="96"/>
      <c r="K349" s="104"/>
      <c r="L349" s="1114" t="s">
        <v>127</v>
      </c>
      <c r="M349" s="1099"/>
      <c r="N349" s="94"/>
      <c r="O349" s="114"/>
      <c r="P349" s="97"/>
    </row>
    <row r="350" spans="1:16" ht="17.25" thickBot="1">
      <c r="A350" s="1136"/>
      <c r="B350" s="1103"/>
      <c r="C350" s="1096"/>
      <c r="D350" s="94"/>
      <c r="E350" s="96"/>
      <c r="F350" s="104"/>
      <c r="G350" s="1103"/>
      <c r="H350" s="1098"/>
      <c r="I350" s="94"/>
      <c r="J350" s="96"/>
      <c r="K350" s="99"/>
      <c r="L350" s="1103"/>
      <c r="M350" s="1099"/>
      <c r="N350" s="113"/>
      <c r="O350" s="96"/>
      <c r="P350" s="112"/>
    </row>
    <row r="351" spans="1:16">
      <c r="A351" s="1136"/>
      <c r="B351" s="1104"/>
      <c r="C351" s="1096"/>
      <c r="D351" s="94"/>
      <c r="E351" s="96"/>
      <c r="F351" s="104"/>
      <c r="G351" s="1104"/>
      <c r="H351" s="1098"/>
      <c r="I351" s="94"/>
      <c r="J351" s="96"/>
      <c r="K351" s="104"/>
      <c r="L351" s="1104"/>
      <c r="M351" s="1099"/>
      <c r="N351" s="113"/>
      <c r="O351" s="114"/>
      <c r="P351" s="97"/>
    </row>
    <row r="352" spans="1:16" ht="17.25" thickBot="1">
      <c r="A352" s="1136"/>
      <c r="B352" s="1115"/>
      <c r="C352" s="1096"/>
      <c r="D352" s="94"/>
      <c r="E352" s="96"/>
      <c r="F352" s="99"/>
      <c r="G352" s="1115"/>
      <c r="H352" s="1098"/>
      <c r="I352" s="94"/>
      <c r="J352" s="96"/>
      <c r="K352" s="93"/>
      <c r="L352" s="1115"/>
      <c r="M352" s="1099"/>
      <c r="N352" s="94"/>
      <c r="O352" s="114"/>
      <c r="P352" s="104"/>
    </row>
    <row r="353" spans="1:16">
      <c r="A353" s="1136"/>
      <c r="B353" s="1114" t="s">
        <v>128</v>
      </c>
      <c r="C353" s="1096"/>
      <c r="D353" s="94"/>
      <c r="E353" s="96"/>
      <c r="F353" s="104"/>
      <c r="G353" s="1114" t="s">
        <v>128</v>
      </c>
      <c r="H353" s="1098"/>
      <c r="I353" s="94"/>
      <c r="J353" s="96"/>
      <c r="K353" s="97"/>
      <c r="L353" s="1114" t="s">
        <v>128</v>
      </c>
      <c r="M353" s="1099"/>
      <c r="N353" s="94"/>
      <c r="O353" s="96"/>
      <c r="P353" s="97"/>
    </row>
    <row r="354" spans="1:16" ht="17.25" thickBot="1">
      <c r="A354" s="1136"/>
      <c r="B354" s="1103"/>
      <c r="C354" s="1096"/>
      <c r="D354" s="94"/>
      <c r="E354" s="96"/>
      <c r="F354" s="93"/>
      <c r="G354" s="1103"/>
      <c r="H354" s="1098"/>
      <c r="I354" s="94"/>
      <c r="J354" s="114"/>
      <c r="K354" s="97"/>
      <c r="L354" s="1103"/>
      <c r="M354" s="1099"/>
      <c r="N354" s="113"/>
      <c r="O354" s="114"/>
      <c r="P354" s="97"/>
    </row>
    <row r="355" spans="1:16">
      <c r="A355" s="1136"/>
      <c r="B355" s="1104"/>
      <c r="C355" s="1096"/>
      <c r="D355" s="94"/>
      <c r="E355" s="96"/>
      <c r="F355" s="97"/>
      <c r="G355" s="1104"/>
      <c r="H355" s="1098"/>
      <c r="I355" s="94"/>
      <c r="J355" s="96"/>
      <c r="K355" s="97"/>
      <c r="L355" s="1104"/>
      <c r="M355" s="1099"/>
      <c r="N355" s="113"/>
      <c r="O355" s="114"/>
      <c r="P355" s="97"/>
    </row>
    <row r="356" spans="1:16" ht="17.25" thickBot="1">
      <c r="A356" s="1136"/>
      <c r="B356" s="1115"/>
      <c r="C356" s="1096"/>
      <c r="D356" s="94"/>
      <c r="E356" s="96"/>
      <c r="F356" s="93"/>
      <c r="G356" s="1115"/>
      <c r="H356" s="1098"/>
      <c r="I356" s="94"/>
      <c r="J356" s="114"/>
      <c r="K356" s="97"/>
      <c r="L356" s="1115"/>
      <c r="M356" s="1099"/>
      <c r="N356" s="94"/>
      <c r="O356" s="114"/>
      <c r="P356" s="97"/>
    </row>
    <row r="357" spans="1:16">
      <c r="A357" s="1136"/>
      <c r="B357" s="1116" t="s">
        <v>129</v>
      </c>
      <c r="C357" s="1096"/>
      <c r="D357" s="94"/>
      <c r="E357" s="96"/>
      <c r="F357" s="93"/>
      <c r="G357" s="1116" t="s">
        <v>129</v>
      </c>
      <c r="H357" s="1098"/>
      <c r="I357" s="94"/>
      <c r="J357" s="114"/>
      <c r="K357" s="97"/>
      <c r="L357" s="1116" t="s">
        <v>129</v>
      </c>
      <c r="M357" s="1099"/>
      <c r="N357" s="113"/>
      <c r="O357" s="114"/>
      <c r="P357" s="97"/>
    </row>
    <row r="358" spans="1:16" ht="17.25" thickBot="1">
      <c r="A358" s="1136"/>
      <c r="B358" s="1103"/>
      <c r="C358" s="1096"/>
      <c r="D358" s="94"/>
      <c r="E358" s="96"/>
      <c r="F358" s="93"/>
      <c r="G358" s="1103"/>
      <c r="H358" s="1098"/>
      <c r="I358" s="94"/>
      <c r="J358" s="114"/>
      <c r="K358" s="97"/>
      <c r="L358" s="1103"/>
      <c r="M358" s="1099"/>
      <c r="N358" s="94"/>
      <c r="O358" s="114"/>
      <c r="P358" s="97"/>
    </row>
    <row r="359" spans="1:16">
      <c r="A359" s="1136"/>
      <c r="B359" s="106"/>
      <c r="C359" s="1096"/>
      <c r="D359" s="94"/>
      <c r="E359" s="96"/>
      <c r="F359" s="97"/>
      <c r="G359" s="106"/>
      <c r="H359" s="1098"/>
      <c r="I359" s="94"/>
      <c r="J359" s="96"/>
      <c r="K359" s="112"/>
      <c r="L359" s="106"/>
      <c r="M359" s="1099"/>
      <c r="N359" s="113"/>
      <c r="O359" s="96"/>
      <c r="P359" s="112"/>
    </row>
    <row r="360" spans="1:16">
      <c r="A360" s="1136"/>
      <c r="B360" s="107"/>
      <c r="C360" s="1096"/>
      <c r="D360" s="94"/>
      <c r="E360" s="96"/>
      <c r="F360" s="93"/>
      <c r="G360" s="107"/>
      <c r="H360" s="1098"/>
      <c r="I360" s="94"/>
      <c r="J360" s="96"/>
      <c r="K360" s="97"/>
      <c r="L360" s="107"/>
      <c r="M360" s="1099"/>
      <c r="N360" s="113"/>
      <c r="O360" s="114"/>
      <c r="P360" s="97"/>
    </row>
    <row r="361" spans="1:16">
      <c r="A361" s="1136"/>
      <c r="B361" s="109"/>
      <c r="C361" s="1096"/>
      <c r="D361" s="94"/>
      <c r="E361" s="96"/>
      <c r="F361" s="93"/>
      <c r="G361" s="109"/>
      <c r="H361" s="1098"/>
      <c r="I361" s="113"/>
      <c r="J361" s="114"/>
      <c r="K361" s="97"/>
      <c r="L361" s="109"/>
      <c r="M361" s="1099"/>
      <c r="N361" s="113"/>
      <c r="O361" s="114"/>
      <c r="P361" s="104"/>
    </row>
    <row r="362" spans="1:16">
      <c r="A362" s="1136"/>
      <c r="B362" s="110"/>
      <c r="C362" s="1096"/>
      <c r="D362" s="94"/>
      <c r="E362" s="96"/>
      <c r="F362" s="93"/>
      <c r="G362" s="110"/>
      <c r="H362" s="1098"/>
      <c r="I362" s="113"/>
      <c r="J362" s="114"/>
      <c r="K362" s="104"/>
      <c r="L362" s="110"/>
      <c r="M362" s="1099"/>
      <c r="N362" s="111"/>
      <c r="O362" s="96"/>
      <c r="P362" s="97"/>
    </row>
    <row r="363" spans="1:16">
      <c r="A363" s="1136"/>
      <c r="B363" s="109"/>
      <c r="C363" s="1096"/>
      <c r="D363" s="111"/>
      <c r="E363" s="96"/>
      <c r="F363" s="97"/>
      <c r="G363" s="109"/>
      <c r="H363" s="1098"/>
      <c r="I363" s="111"/>
      <c r="J363" s="96"/>
      <c r="K363" s="112"/>
      <c r="L363" s="109"/>
      <c r="M363" s="1099"/>
      <c r="N363" s="94"/>
      <c r="O363" s="96"/>
      <c r="P363" s="112"/>
    </row>
    <row r="364" spans="1:16">
      <c r="A364" s="1136"/>
      <c r="B364" s="110"/>
      <c r="C364" s="1096"/>
      <c r="D364" s="94"/>
      <c r="E364" s="96"/>
      <c r="F364" s="108"/>
      <c r="G364" s="110"/>
      <c r="H364" s="1098"/>
      <c r="I364" s="94"/>
      <c r="J364" s="96"/>
      <c r="K364" s="97"/>
      <c r="L364" s="110"/>
      <c r="M364" s="1099"/>
      <c r="N364" s="113"/>
      <c r="O364" s="114"/>
      <c r="P364" s="97"/>
    </row>
    <row r="365" spans="1:16">
      <c r="A365" s="1136"/>
      <c r="B365" s="109"/>
      <c r="C365" s="1096"/>
      <c r="D365" s="94"/>
      <c r="E365" s="96"/>
      <c r="F365" s="97"/>
      <c r="G365" s="109"/>
      <c r="H365" s="1098"/>
      <c r="I365" s="113"/>
      <c r="J365" s="114"/>
      <c r="K365" s="97"/>
      <c r="L365" s="109"/>
      <c r="M365" s="1099"/>
      <c r="N365" s="113"/>
      <c r="O365" s="114"/>
      <c r="P365" s="97"/>
    </row>
    <row r="366" spans="1:16" ht="17.25" thickBot="1">
      <c r="A366" s="1136"/>
      <c r="B366" s="110"/>
      <c r="C366" s="1097"/>
      <c r="D366" s="115"/>
      <c r="E366" s="116"/>
      <c r="F366" s="117"/>
      <c r="G366" s="110"/>
      <c r="H366" s="1098"/>
      <c r="I366" s="115"/>
      <c r="J366" s="116"/>
      <c r="K366" s="117"/>
      <c r="L366" s="110"/>
      <c r="M366" s="1099"/>
      <c r="N366" s="115"/>
      <c r="O366" s="116"/>
      <c r="P366" s="117"/>
    </row>
    <row r="367" spans="1:16">
      <c r="A367" s="1094" t="str">
        <f>TEXT(A321,"AAAA")</f>
        <v>星期一</v>
      </c>
      <c r="B367" s="109"/>
      <c r="C367" s="1095" t="s">
        <v>694</v>
      </c>
      <c r="D367" s="118"/>
      <c r="E367" s="119"/>
      <c r="F367" s="97"/>
      <c r="G367" s="109"/>
      <c r="H367" s="1118" t="s">
        <v>130</v>
      </c>
      <c r="I367" s="118"/>
      <c r="J367" s="119"/>
      <c r="K367" s="97"/>
      <c r="L367" s="109"/>
      <c r="M367" s="1120" t="s">
        <v>130</v>
      </c>
      <c r="N367" s="118"/>
      <c r="O367" s="119"/>
      <c r="P367" s="97"/>
    </row>
    <row r="368" spans="1:16">
      <c r="A368" s="1094"/>
      <c r="B368" s="110"/>
      <c r="C368" s="1096"/>
      <c r="D368" s="120"/>
      <c r="E368" s="96"/>
      <c r="F368" s="97"/>
      <c r="G368" s="110"/>
      <c r="H368" s="1098"/>
      <c r="I368" s="94"/>
      <c r="J368" s="96"/>
      <c r="K368" s="97"/>
      <c r="L368" s="110"/>
      <c r="M368" s="1099"/>
      <c r="N368" s="94"/>
      <c r="O368" s="96"/>
      <c r="P368" s="97"/>
    </row>
    <row r="369" spans="1:16">
      <c r="A369" s="1094"/>
      <c r="B369" s="109"/>
      <c r="C369" s="1096"/>
      <c r="D369" s="120"/>
      <c r="E369" s="96"/>
      <c r="F369" s="97"/>
      <c r="G369" s="109"/>
      <c r="H369" s="1098"/>
      <c r="I369" s="94"/>
      <c r="J369" s="96"/>
      <c r="K369" s="97"/>
      <c r="L369" s="109"/>
      <c r="M369" s="1099"/>
      <c r="N369" s="94"/>
      <c r="O369" s="96"/>
      <c r="P369" s="97"/>
    </row>
    <row r="370" spans="1:16">
      <c r="A370" s="1094"/>
      <c r="B370" s="110"/>
      <c r="C370" s="1096"/>
      <c r="D370" s="120"/>
      <c r="E370" s="96"/>
      <c r="F370" s="97"/>
      <c r="G370" s="110"/>
      <c r="H370" s="1098"/>
      <c r="I370" s="94"/>
      <c r="J370" s="96"/>
      <c r="K370" s="97"/>
      <c r="L370" s="110"/>
      <c r="M370" s="1099"/>
      <c r="N370" s="94"/>
      <c r="O370" s="96"/>
      <c r="P370" s="97"/>
    </row>
    <row r="371" spans="1:16">
      <c r="A371" s="1094"/>
      <c r="B371" s="109"/>
      <c r="C371" s="1096"/>
      <c r="D371" s="120"/>
      <c r="E371" s="96"/>
      <c r="F371" s="97"/>
      <c r="G371" s="109"/>
      <c r="H371" s="1098"/>
      <c r="I371" s="94"/>
      <c r="J371" s="96"/>
      <c r="K371" s="97"/>
      <c r="L371" s="109"/>
      <c r="M371" s="1099"/>
      <c r="N371" s="94"/>
      <c r="O371" s="96"/>
      <c r="P371" s="97"/>
    </row>
    <row r="372" spans="1:16">
      <c r="A372" s="1094"/>
      <c r="B372" s="110"/>
      <c r="C372" s="1096"/>
      <c r="D372" s="120"/>
      <c r="E372" s="96"/>
      <c r="F372" s="97"/>
      <c r="G372" s="110"/>
      <c r="H372" s="1098"/>
      <c r="I372" s="94"/>
      <c r="J372" s="96"/>
      <c r="K372" s="97"/>
      <c r="L372" s="110"/>
      <c r="M372" s="1099"/>
      <c r="N372" s="94"/>
      <c r="O372" s="96"/>
      <c r="P372" s="97"/>
    </row>
    <row r="373" spans="1:16">
      <c r="A373" s="1094"/>
      <c r="B373" s="109"/>
      <c r="C373" s="1096"/>
      <c r="D373" s="120"/>
      <c r="E373" s="96"/>
      <c r="F373" s="97"/>
      <c r="G373" s="109"/>
      <c r="H373" s="1098"/>
      <c r="I373" s="94"/>
      <c r="J373" s="96"/>
      <c r="K373" s="97"/>
      <c r="L373" s="109"/>
      <c r="M373" s="1099"/>
      <c r="N373" s="94"/>
      <c r="O373" s="96"/>
      <c r="P373" s="97"/>
    </row>
    <row r="374" spans="1:16">
      <c r="A374" s="1094"/>
      <c r="B374" s="110"/>
      <c r="C374" s="1096"/>
      <c r="D374" s="94"/>
      <c r="E374" s="96"/>
      <c r="F374" s="97"/>
      <c r="G374" s="110"/>
      <c r="H374" s="1098"/>
      <c r="I374" s="94"/>
      <c r="J374" s="96"/>
      <c r="K374" s="97"/>
      <c r="L374" s="110"/>
      <c r="M374" s="1099"/>
      <c r="N374" s="94"/>
      <c r="O374" s="96"/>
      <c r="P374" s="97"/>
    </row>
    <row r="375" spans="1:16">
      <c r="A375" s="1094"/>
      <c r="B375" s="107"/>
      <c r="C375" s="1096"/>
      <c r="D375" s="113"/>
      <c r="E375" s="114"/>
      <c r="F375" s="104"/>
      <c r="G375" s="107"/>
      <c r="H375" s="1098"/>
      <c r="I375" s="113"/>
      <c r="J375" s="114"/>
      <c r="K375" s="97"/>
      <c r="L375" s="107"/>
      <c r="M375" s="1099"/>
      <c r="N375" s="113"/>
      <c r="O375" s="114"/>
      <c r="P375" s="97"/>
    </row>
    <row r="376" spans="1:16" ht="17.25" thickBot="1">
      <c r="A376" s="1094"/>
      <c r="B376" s="107"/>
      <c r="C376" s="1097"/>
      <c r="D376" s="122" t="s">
        <v>132</v>
      </c>
      <c r="E376" s="123" t="s">
        <v>133</v>
      </c>
      <c r="F376" s="124"/>
      <c r="G376" s="107"/>
      <c r="H376" s="1127"/>
      <c r="I376" s="122" t="s">
        <v>132</v>
      </c>
      <c r="J376" s="123" t="s">
        <v>133</v>
      </c>
      <c r="K376" s="97"/>
      <c r="L376" s="107"/>
      <c r="M376" s="1126"/>
      <c r="N376" s="122" t="s">
        <v>132</v>
      </c>
      <c r="O376" s="123" t="s">
        <v>133</v>
      </c>
      <c r="P376" s="97"/>
    </row>
    <row r="377" spans="1:16">
      <c r="A377" s="105"/>
      <c r="B377" s="109"/>
      <c r="C377" s="1095" t="s">
        <v>695</v>
      </c>
      <c r="D377" s="118"/>
      <c r="E377" s="119"/>
      <c r="F377" s="125"/>
      <c r="G377" s="109"/>
      <c r="H377" s="1118" t="s">
        <v>134</v>
      </c>
      <c r="I377" s="118"/>
      <c r="J377" s="119"/>
      <c r="K377" s="125"/>
      <c r="L377" s="109"/>
      <c r="M377" s="1120" t="s">
        <v>134</v>
      </c>
      <c r="N377" s="118"/>
      <c r="O377" s="119"/>
      <c r="P377" s="125"/>
    </row>
    <row r="378" spans="1:16">
      <c r="A378" s="105"/>
      <c r="B378" s="110"/>
      <c r="C378" s="1096"/>
      <c r="D378" s="94"/>
      <c r="E378" s="96"/>
      <c r="F378" s="97"/>
      <c r="G378" s="110"/>
      <c r="H378" s="1098"/>
      <c r="I378" s="94"/>
      <c r="J378" s="96"/>
      <c r="K378" s="97"/>
      <c r="L378" s="110"/>
      <c r="M378" s="1099"/>
      <c r="N378" s="94"/>
      <c r="O378" s="96"/>
      <c r="P378" s="97"/>
    </row>
    <row r="379" spans="1:16">
      <c r="A379" s="105"/>
      <c r="B379" s="126"/>
      <c r="C379" s="1096"/>
      <c r="D379" s="94"/>
      <c r="E379" s="96"/>
      <c r="F379" s="97"/>
      <c r="G379" s="126"/>
      <c r="H379" s="1098"/>
      <c r="I379" s="94"/>
      <c r="J379" s="96"/>
      <c r="K379" s="97"/>
      <c r="L379" s="126"/>
      <c r="M379" s="1099"/>
      <c r="N379" s="94"/>
      <c r="O379" s="96"/>
      <c r="P379" s="128"/>
    </row>
    <row r="380" spans="1:16">
      <c r="A380" s="105"/>
      <c r="B380" s="107"/>
      <c r="C380" s="1096"/>
      <c r="D380" s="94"/>
      <c r="E380" s="96"/>
      <c r="F380" s="97"/>
      <c r="G380" s="107"/>
      <c r="H380" s="1098"/>
      <c r="I380" s="94"/>
      <c r="J380" s="96"/>
      <c r="K380" s="97"/>
      <c r="L380" s="107"/>
      <c r="M380" s="1099"/>
      <c r="N380" s="94"/>
      <c r="O380" s="96"/>
      <c r="P380" s="216"/>
    </row>
    <row r="381" spans="1:16">
      <c r="A381" s="105"/>
      <c r="B381" s="109"/>
      <c r="C381" s="1096"/>
      <c r="D381" s="94"/>
      <c r="E381" s="96"/>
      <c r="F381" s="97"/>
      <c r="G381" s="109"/>
      <c r="H381" s="1098"/>
      <c r="I381" s="94"/>
      <c r="J381" s="96"/>
      <c r="K381" s="97"/>
      <c r="L381" s="109"/>
      <c r="M381" s="1099"/>
      <c r="N381" s="94"/>
      <c r="O381" s="96"/>
      <c r="P381" s="97"/>
    </row>
    <row r="382" spans="1:16">
      <c r="A382" s="105"/>
      <c r="B382" s="110"/>
      <c r="C382" s="1096"/>
      <c r="D382" s="94"/>
      <c r="E382" s="96"/>
      <c r="F382" s="127"/>
      <c r="G382" s="110"/>
      <c r="H382" s="1098"/>
      <c r="I382" s="94"/>
      <c r="J382" s="96"/>
      <c r="K382" s="127"/>
      <c r="L382" s="110"/>
      <c r="M382" s="1099"/>
      <c r="N382" s="94"/>
      <c r="O382" s="96"/>
      <c r="P382" s="127"/>
    </row>
    <row r="383" spans="1:16">
      <c r="A383" s="105"/>
      <c r="B383" s="109"/>
      <c r="C383" s="1096"/>
      <c r="D383" s="94"/>
      <c r="E383" s="96"/>
      <c r="F383" s="128"/>
      <c r="G383" s="109"/>
      <c r="H383" s="1098"/>
      <c r="I383" s="94"/>
      <c r="J383" s="96"/>
      <c r="K383" s="128"/>
      <c r="L383" s="109"/>
      <c r="M383" s="1099"/>
      <c r="N383" s="94"/>
      <c r="O383" s="96"/>
      <c r="P383" s="128"/>
    </row>
    <row r="384" spans="1:16">
      <c r="A384" s="105"/>
      <c r="B384" s="110"/>
      <c r="C384" s="1096"/>
      <c r="D384" s="217"/>
      <c r="E384" s="114"/>
      <c r="F384" s="216"/>
      <c r="G384" s="110"/>
      <c r="H384" s="1098"/>
      <c r="I384" s="113"/>
      <c r="J384" s="114"/>
      <c r="K384" s="216"/>
      <c r="L384" s="110"/>
      <c r="M384" s="1099"/>
      <c r="N384" s="113"/>
      <c r="O384" s="114"/>
      <c r="P384" s="216"/>
    </row>
    <row r="385" spans="1:16">
      <c r="A385" s="105"/>
      <c r="B385" s="109"/>
      <c r="C385" s="1096"/>
      <c r="D385" s="217"/>
      <c r="E385" s="114"/>
      <c r="F385" s="216"/>
      <c r="G385" s="109"/>
      <c r="H385" s="1098"/>
      <c r="I385" s="113"/>
      <c r="J385" s="114"/>
      <c r="K385" s="216"/>
      <c r="L385" s="109"/>
      <c r="M385" s="1099"/>
      <c r="N385" s="113"/>
      <c r="O385" s="114"/>
      <c r="P385" s="216"/>
    </row>
    <row r="386" spans="1:16" ht="17.25" thickBot="1">
      <c r="A386" s="105"/>
      <c r="B386" s="110"/>
      <c r="C386" s="1097"/>
      <c r="D386" s="129"/>
      <c r="E386" s="130"/>
      <c r="F386" s="104"/>
      <c r="G386" s="110"/>
      <c r="H386" s="1127"/>
      <c r="I386" s="113"/>
      <c r="J386" s="130"/>
      <c r="K386" s="104"/>
      <c r="L386" s="110"/>
      <c r="M386" s="1126"/>
      <c r="N386" s="113"/>
      <c r="O386" s="131"/>
      <c r="P386" s="127"/>
    </row>
    <row r="387" spans="1:16">
      <c r="A387" s="132"/>
      <c r="B387" s="109"/>
      <c r="C387" s="1095" t="s">
        <v>696</v>
      </c>
      <c r="D387" s="118" t="s">
        <v>136</v>
      </c>
      <c r="E387" s="133" t="s">
        <v>137</v>
      </c>
      <c r="F387" s="125"/>
      <c r="G387" s="109"/>
      <c r="H387" s="1118" t="s">
        <v>135</v>
      </c>
      <c r="I387" s="118" t="s">
        <v>136</v>
      </c>
      <c r="J387" s="133" t="s">
        <v>137</v>
      </c>
      <c r="K387" s="125"/>
      <c r="L387" s="109"/>
      <c r="M387" s="1120" t="s">
        <v>135</v>
      </c>
      <c r="N387" s="118" t="s">
        <v>136</v>
      </c>
      <c r="O387" s="133" t="s">
        <v>137</v>
      </c>
      <c r="P387" s="125"/>
    </row>
    <row r="388" spans="1:16">
      <c r="A388" s="132"/>
      <c r="B388" s="110"/>
      <c r="C388" s="1096"/>
      <c r="D388" s="94" t="s">
        <v>141</v>
      </c>
      <c r="E388" s="96" t="s">
        <v>142</v>
      </c>
      <c r="F388" s="134"/>
      <c r="G388" s="110"/>
      <c r="H388" s="1098"/>
      <c r="I388" s="94" t="s">
        <v>141</v>
      </c>
      <c r="J388" s="96" t="s">
        <v>142</v>
      </c>
      <c r="K388" s="134"/>
      <c r="L388" s="110"/>
      <c r="M388" s="1099"/>
      <c r="N388" s="94" t="s">
        <v>141</v>
      </c>
      <c r="O388" s="96" t="s">
        <v>142</v>
      </c>
      <c r="P388" s="134"/>
    </row>
    <row r="389" spans="1:16">
      <c r="A389" s="132"/>
      <c r="B389" s="135"/>
      <c r="C389" s="1096"/>
      <c r="D389" s="94" t="s">
        <v>145</v>
      </c>
      <c r="E389" s="96" t="s">
        <v>146</v>
      </c>
      <c r="F389" s="97"/>
      <c r="G389" s="135"/>
      <c r="H389" s="1098"/>
      <c r="I389" s="94" t="s">
        <v>145</v>
      </c>
      <c r="J389" s="96" t="s">
        <v>146</v>
      </c>
      <c r="K389" s="97"/>
      <c r="L389" s="135"/>
      <c r="M389" s="1099"/>
      <c r="N389" s="94" t="s">
        <v>145</v>
      </c>
      <c r="O389" s="96" t="s">
        <v>146</v>
      </c>
      <c r="P389" s="97"/>
    </row>
    <row r="390" spans="1:16">
      <c r="A390" s="132"/>
      <c r="B390" s="110"/>
      <c r="C390" s="1096"/>
      <c r="D390" s="94" t="s">
        <v>147</v>
      </c>
      <c r="E390" s="96" t="s">
        <v>148</v>
      </c>
      <c r="F390" s="104"/>
      <c r="G390" s="110"/>
      <c r="H390" s="1098"/>
      <c r="I390" s="94" t="s">
        <v>147</v>
      </c>
      <c r="J390" s="96" t="s">
        <v>148</v>
      </c>
      <c r="K390" s="104"/>
      <c r="L390" s="110"/>
      <c r="M390" s="1099"/>
      <c r="N390" s="94" t="s">
        <v>147</v>
      </c>
      <c r="O390" s="96" t="s">
        <v>148</v>
      </c>
      <c r="P390" s="104"/>
    </row>
    <row r="391" spans="1:16">
      <c r="A391" s="132"/>
      <c r="B391" s="135"/>
      <c r="C391" s="1096"/>
      <c r="D391" s="94"/>
      <c r="E391" s="114"/>
      <c r="F391" s="136"/>
      <c r="G391" s="135"/>
      <c r="H391" s="1098"/>
      <c r="I391" s="94"/>
      <c r="J391" s="114"/>
      <c r="K391" s="136"/>
      <c r="L391" s="135"/>
      <c r="M391" s="1099"/>
      <c r="N391" s="94"/>
      <c r="O391" s="114"/>
      <c r="P391" s="136"/>
    </row>
    <row r="392" spans="1:16">
      <c r="A392" s="132"/>
      <c r="B392" s="110"/>
      <c r="C392" s="1096"/>
      <c r="D392" s="94"/>
      <c r="E392" s="96"/>
      <c r="F392" s="97"/>
      <c r="G392" s="110"/>
      <c r="H392" s="1098"/>
      <c r="I392" s="94"/>
      <c r="J392" s="96"/>
      <c r="K392" s="97"/>
      <c r="L392" s="110"/>
      <c r="M392" s="1099"/>
      <c r="N392" s="94"/>
      <c r="O392" s="96"/>
      <c r="P392" s="97"/>
    </row>
    <row r="393" spans="1:16">
      <c r="A393" s="132"/>
      <c r="B393" s="135"/>
      <c r="C393" s="1096"/>
      <c r="D393" s="94"/>
      <c r="E393" s="114"/>
      <c r="F393" s="136"/>
      <c r="G393" s="135"/>
      <c r="H393" s="1098"/>
      <c r="I393" s="94"/>
      <c r="J393" s="114"/>
      <c r="K393" s="136"/>
      <c r="L393" s="135"/>
      <c r="M393" s="1099"/>
      <c r="N393" s="94"/>
      <c r="O393" s="114"/>
      <c r="P393" s="136"/>
    </row>
    <row r="394" spans="1:16">
      <c r="A394" s="132"/>
      <c r="B394" s="110"/>
      <c r="C394" s="1096"/>
      <c r="D394" s="94"/>
      <c r="E394" s="96"/>
      <c r="F394" s="97"/>
      <c r="G394" s="110"/>
      <c r="H394" s="1098"/>
      <c r="I394" s="94"/>
      <c r="J394" s="96"/>
      <c r="K394" s="97"/>
      <c r="L394" s="110"/>
      <c r="M394" s="1099"/>
      <c r="N394" s="94"/>
      <c r="O394" s="96"/>
      <c r="P394" s="97"/>
    </row>
    <row r="395" spans="1:16">
      <c r="A395" s="132"/>
      <c r="B395" s="135"/>
      <c r="C395" s="1096"/>
      <c r="D395" s="94"/>
      <c r="E395" s="96"/>
      <c r="F395" s="97"/>
      <c r="G395" s="135"/>
      <c r="H395" s="1098"/>
      <c r="I395" s="94"/>
      <c r="J395" s="96"/>
      <c r="K395" s="97"/>
      <c r="L395" s="135"/>
      <c r="M395" s="1099"/>
      <c r="N395" s="94"/>
      <c r="O395" s="96"/>
      <c r="P395" s="97"/>
    </row>
    <row r="396" spans="1:16" ht="17.25" thickBot="1">
      <c r="A396" s="132"/>
      <c r="B396" s="110"/>
      <c r="C396" s="1097"/>
      <c r="D396" s="115"/>
      <c r="E396" s="116"/>
      <c r="F396" s="117"/>
      <c r="G396" s="110"/>
      <c r="H396" s="1127"/>
      <c r="I396" s="115"/>
      <c r="J396" s="130"/>
      <c r="K396" s="104"/>
      <c r="L396" s="110"/>
      <c r="M396" s="1126"/>
      <c r="N396" s="115"/>
      <c r="O396" s="130"/>
      <c r="P396" s="104"/>
    </row>
    <row r="397" spans="1:16">
      <c r="A397" s="132"/>
      <c r="B397" s="135"/>
      <c r="C397" s="1095" t="s">
        <v>697</v>
      </c>
      <c r="D397" s="137" t="s">
        <v>150</v>
      </c>
      <c r="E397" s="138"/>
      <c r="F397" s="139" t="s">
        <v>151</v>
      </c>
      <c r="G397" s="135"/>
      <c r="H397" s="1118" t="s">
        <v>149</v>
      </c>
      <c r="I397" s="137" t="s">
        <v>150</v>
      </c>
      <c r="J397" s="138"/>
      <c r="K397" s="139" t="s">
        <v>151</v>
      </c>
      <c r="L397" s="135"/>
      <c r="M397" s="1120" t="s">
        <v>149</v>
      </c>
      <c r="N397" s="137" t="s">
        <v>150</v>
      </c>
      <c r="O397" s="138"/>
      <c r="P397" s="139" t="s">
        <v>151</v>
      </c>
    </row>
    <row r="398" spans="1:16">
      <c r="A398" s="132"/>
      <c r="B398" s="110"/>
      <c r="C398" s="1096"/>
      <c r="D398" s="120"/>
      <c r="E398" s="121"/>
      <c r="F398" s="140"/>
      <c r="G398" s="110"/>
      <c r="H398" s="1098"/>
      <c r="I398" s="94"/>
      <c r="J398" s="96"/>
      <c r="K398" s="97"/>
      <c r="L398" s="110"/>
      <c r="M398" s="1099"/>
      <c r="N398" s="94"/>
      <c r="O398" s="96"/>
      <c r="P398" s="97"/>
    </row>
    <row r="399" spans="1:16">
      <c r="A399" s="132"/>
      <c r="B399" s="135"/>
      <c r="C399" s="1096"/>
      <c r="D399" s="94"/>
      <c r="E399" s="96"/>
      <c r="F399" s="97"/>
      <c r="G399" s="135"/>
      <c r="H399" s="1098"/>
      <c r="I399" s="94"/>
      <c r="J399" s="96"/>
      <c r="K399" s="97"/>
      <c r="L399" s="135"/>
      <c r="M399" s="1099"/>
      <c r="N399" s="94"/>
      <c r="O399" s="96"/>
      <c r="P399" s="97"/>
    </row>
    <row r="400" spans="1:16">
      <c r="A400" s="132"/>
      <c r="B400" s="110"/>
      <c r="C400" s="1096"/>
      <c r="D400" s="113"/>
      <c r="E400" s="114"/>
      <c r="F400" s="104"/>
      <c r="G400" s="110"/>
      <c r="H400" s="1098"/>
      <c r="I400" s="113"/>
      <c r="J400" s="114"/>
      <c r="K400" s="104"/>
      <c r="L400" s="110"/>
      <c r="M400" s="1099"/>
      <c r="N400" s="113"/>
      <c r="O400" s="114"/>
      <c r="P400" s="104"/>
    </row>
    <row r="401" spans="1:16">
      <c r="A401" s="1122"/>
      <c r="B401" s="135"/>
      <c r="C401" s="1096"/>
      <c r="D401" s="94"/>
      <c r="E401" s="96"/>
      <c r="F401" s="97"/>
      <c r="G401" s="135"/>
      <c r="H401" s="1098"/>
      <c r="I401" s="94"/>
      <c r="J401" s="96"/>
      <c r="K401" s="97"/>
      <c r="L401" s="135"/>
      <c r="M401" s="1099"/>
      <c r="N401" s="94"/>
      <c r="O401" s="96"/>
      <c r="P401" s="97"/>
    </row>
    <row r="402" spans="1:16">
      <c r="A402" s="1122"/>
      <c r="B402" s="110"/>
      <c r="C402" s="1096"/>
      <c r="D402" s="94"/>
      <c r="E402" s="96"/>
      <c r="F402" s="97"/>
      <c r="G402" s="110"/>
      <c r="H402" s="1098"/>
      <c r="I402" s="94"/>
      <c r="J402" s="96"/>
      <c r="K402" s="97"/>
      <c r="L402" s="110"/>
      <c r="M402" s="1099"/>
      <c r="N402" s="94"/>
      <c r="O402" s="96"/>
      <c r="P402" s="97"/>
    </row>
    <row r="403" spans="1:16">
      <c r="A403" s="1122"/>
      <c r="B403" s="135"/>
      <c r="C403" s="1096"/>
      <c r="D403" s="113"/>
      <c r="E403" s="114"/>
      <c r="F403" s="104"/>
      <c r="G403" s="135"/>
      <c r="H403" s="1098"/>
      <c r="I403" s="113"/>
      <c r="J403" s="114"/>
      <c r="K403" s="104"/>
      <c r="L403" s="135"/>
      <c r="M403" s="1099"/>
      <c r="N403" s="113"/>
      <c r="O403" s="114"/>
      <c r="P403" s="104"/>
    </row>
    <row r="404" spans="1:16" ht="17.25" thickBot="1">
      <c r="A404" s="1123"/>
      <c r="B404" s="141"/>
      <c r="C404" s="1117"/>
      <c r="D404" s="142"/>
      <c r="E404" s="143"/>
      <c r="F404" s="144"/>
      <c r="G404" s="141"/>
      <c r="H404" s="1119"/>
      <c r="I404" s="142"/>
      <c r="J404" s="143"/>
      <c r="K404" s="144"/>
      <c r="L404" s="141"/>
      <c r="M404" s="1121"/>
      <c r="N404" s="142"/>
      <c r="O404" s="143"/>
      <c r="P404" s="144"/>
    </row>
    <row r="405" spans="1:16" s="146" customFormat="1" ht="27" customHeight="1" thickTop="1" thickBot="1">
      <c r="A405" s="145"/>
      <c r="B405" s="1124" t="s">
        <v>152</v>
      </c>
      <c r="C405" s="1124"/>
      <c r="D405" s="1124"/>
      <c r="E405" s="1124"/>
      <c r="F405" s="1124"/>
      <c r="G405" s="1125" t="s">
        <v>153</v>
      </c>
      <c r="H405" s="1125"/>
      <c r="I405" s="1125"/>
      <c r="J405" s="1125"/>
      <c r="K405" s="1125"/>
      <c r="L405" s="1125"/>
      <c r="M405" s="1125"/>
      <c r="N405" s="1128" t="s">
        <v>154</v>
      </c>
      <c r="O405" s="1128"/>
      <c r="P405" s="1128"/>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1137">
        <f>A321</f>
        <v>46146</v>
      </c>
      <c r="B407" s="1132" t="s">
        <v>698</v>
      </c>
      <c r="C407" s="160"/>
      <c r="D407" s="161"/>
      <c r="E407" s="162"/>
      <c r="F407" s="163"/>
      <c r="G407" s="164"/>
      <c r="H407" s="165"/>
      <c r="I407" s="166"/>
      <c r="J407" s="166"/>
      <c r="K407" s="167"/>
      <c r="L407" s="168"/>
      <c r="M407" s="169"/>
      <c r="N407" s="170"/>
      <c r="O407" s="166"/>
      <c r="P407" s="171"/>
    </row>
    <row r="408" spans="1:16" s="172" customFormat="1">
      <c r="A408" s="1138"/>
      <c r="B408" s="1133"/>
      <c r="C408" s="173"/>
      <c r="D408" s="174"/>
      <c r="E408" s="175"/>
      <c r="F408" s="176"/>
      <c r="G408" s="173"/>
      <c r="H408" s="177"/>
      <c r="I408" s="175"/>
      <c r="J408" s="175"/>
      <c r="K408" s="178"/>
      <c r="L408" s="179"/>
      <c r="M408" s="180"/>
      <c r="N408" s="181"/>
      <c r="O408" s="175"/>
      <c r="P408" s="182"/>
    </row>
    <row r="409" spans="1:16" s="172" customFormat="1">
      <c r="A409" s="1138"/>
      <c r="B409" s="1133"/>
      <c r="C409" s="173"/>
      <c r="D409" s="174"/>
      <c r="E409" s="175"/>
      <c r="F409" s="176"/>
      <c r="G409" s="173"/>
      <c r="H409" s="183"/>
      <c r="I409" s="175"/>
      <c r="J409" s="175"/>
      <c r="K409" s="178"/>
      <c r="L409" s="184"/>
      <c r="M409" s="180"/>
      <c r="N409" s="181"/>
      <c r="O409" s="175"/>
      <c r="P409" s="182"/>
    </row>
    <row r="410" spans="1:16" s="172" customFormat="1">
      <c r="A410" s="1138"/>
      <c r="B410" s="1133"/>
      <c r="C410" s="173"/>
      <c r="D410" s="218"/>
      <c r="E410" s="175"/>
      <c r="F410" s="176"/>
      <c r="G410" s="173"/>
      <c r="H410" s="183"/>
      <c r="I410" s="175"/>
      <c r="J410" s="175"/>
      <c r="K410" s="187"/>
      <c r="L410" s="184"/>
      <c r="M410" s="180"/>
      <c r="N410" s="181"/>
      <c r="O410" s="175"/>
      <c r="P410" s="182"/>
    </row>
    <row r="411" spans="1:16" s="172" customFormat="1">
      <c r="A411" s="1138"/>
      <c r="B411" s="1133"/>
      <c r="C411" s="173"/>
      <c r="D411" s="185"/>
      <c r="E411" s="175"/>
      <c r="F411" s="182"/>
      <c r="G411" s="173"/>
      <c r="H411" s="186"/>
      <c r="I411" s="175"/>
      <c r="J411" s="175"/>
      <c r="K411" s="187"/>
      <c r="L411" s="184"/>
      <c r="M411" s="180"/>
      <c r="N411" s="181"/>
      <c r="O411" s="175"/>
      <c r="P411" s="182"/>
    </row>
    <row r="412" spans="1:16" s="172" customFormat="1">
      <c r="A412" s="1138"/>
      <c r="B412" s="1133"/>
      <c r="C412" s="173"/>
      <c r="D412" s="174"/>
      <c r="E412" s="175"/>
      <c r="F412" s="188"/>
      <c r="G412" s="198"/>
      <c r="H412" s="183"/>
      <c r="I412" s="191"/>
      <c r="J412" s="175"/>
      <c r="K412" s="178"/>
      <c r="L412" s="189"/>
      <c r="M412" s="190"/>
      <c r="N412" s="181"/>
      <c r="O412" s="175"/>
      <c r="P412" s="182"/>
    </row>
    <row r="413" spans="1:16" s="172" customFormat="1">
      <c r="A413" s="1138"/>
      <c r="B413" s="1133"/>
      <c r="C413" s="173"/>
      <c r="D413" s="174"/>
      <c r="E413" s="175"/>
      <c r="F413" s="182"/>
      <c r="G413" s="173"/>
      <c r="H413" s="183"/>
      <c r="I413" s="191"/>
      <c r="J413" s="175"/>
      <c r="K413" s="178"/>
      <c r="L413" s="184"/>
      <c r="M413" s="180"/>
      <c r="N413" s="181"/>
      <c r="O413" s="175"/>
      <c r="P413" s="182"/>
    </row>
    <row r="414" spans="1:16" s="172" customFormat="1">
      <c r="A414" s="1138"/>
      <c r="B414" s="1133"/>
      <c r="C414" s="173"/>
      <c r="D414" s="174"/>
      <c r="E414" s="175"/>
      <c r="F414" s="182"/>
      <c r="G414" s="219"/>
      <c r="H414" s="183"/>
      <c r="I414" s="175"/>
      <c r="J414" s="175"/>
      <c r="K414" s="178"/>
      <c r="L414" s="184"/>
      <c r="M414" s="180"/>
      <c r="N414" s="181"/>
      <c r="O414" s="175"/>
      <c r="P414" s="182"/>
    </row>
    <row r="415" spans="1:16" s="172" customFormat="1">
      <c r="A415" s="1138"/>
      <c r="B415" s="1133"/>
      <c r="C415" s="173"/>
      <c r="D415" s="174"/>
      <c r="E415" s="175"/>
      <c r="F415" s="188"/>
      <c r="G415" s="173"/>
      <c r="H415" s="183"/>
      <c r="I415" s="191"/>
      <c r="J415" s="175"/>
      <c r="K415" s="178"/>
      <c r="L415" s="184"/>
      <c r="M415" s="180"/>
      <c r="N415" s="181"/>
      <c r="O415" s="175"/>
      <c r="P415" s="182"/>
    </row>
    <row r="416" spans="1:16" s="172" customFormat="1">
      <c r="A416" s="1138"/>
      <c r="B416" s="1133"/>
      <c r="C416" s="173"/>
      <c r="D416" s="174"/>
      <c r="E416" s="175"/>
      <c r="F416" s="182"/>
      <c r="G416" s="173"/>
      <c r="H416" s="183"/>
      <c r="I416" s="191"/>
      <c r="J416" s="175"/>
      <c r="K416" s="178"/>
      <c r="L416" s="184"/>
      <c r="M416" s="180"/>
      <c r="N416" s="181"/>
      <c r="O416" s="175"/>
      <c r="P416" s="182"/>
    </row>
    <row r="417" spans="1:16" s="172" customFormat="1">
      <c r="A417" s="1138"/>
      <c r="B417" s="1133"/>
      <c r="C417" s="192"/>
      <c r="D417" s="193"/>
      <c r="E417" s="194"/>
      <c r="F417" s="195"/>
      <c r="G417" s="173"/>
      <c r="H417" s="177"/>
      <c r="I417" s="175"/>
      <c r="J417" s="175"/>
      <c r="K417" s="178"/>
      <c r="L417" s="184"/>
      <c r="M417" s="180"/>
      <c r="N417" s="196"/>
      <c r="O417" s="194"/>
      <c r="P417" s="195"/>
    </row>
    <row r="418" spans="1:16" s="172" customFormat="1">
      <c r="A418" s="1138"/>
      <c r="B418" s="1133"/>
      <c r="C418" s="192"/>
      <c r="D418" s="193"/>
      <c r="E418" s="194"/>
      <c r="F418" s="195"/>
      <c r="G418" s="198"/>
      <c r="H418" s="183"/>
      <c r="I418" s="191"/>
      <c r="J418" s="175"/>
      <c r="K418" s="178"/>
      <c r="L418" s="184"/>
      <c r="M418" s="180"/>
      <c r="N418" s="196"/>
      <c r="O418" s="194"/>
      <c r="P418" s="195"/>
    </row>
    <row r="419" spans="1:16" s="172" customFormat="1">
      <c r="A419" s="1138"/>
      <c r="B419" s="1133"/>
      <c r="C419" s="192"/>
      <c r="D419" s="193"/>
      <c r="E419" s="194"/>
      <c r="F419" s="195"/>
      <c r="G419" s="173"/>
      <c r="H419" s="199"/>
      <c r="I419" s="191"/>
      <c r="J419" s="200"/>
      <c r="K419" s="197"/>
      <c r="L419" s="184"/>
      <c r="M419" s="180"/>
      <c r="N419" s="196"/>
      <c r="O419" s="194"/>
      <c r="P419" s="195"/>
    </row>
    <row r="420" spans="1:16" s="172" customFormat="1">
      <c r="A420" s="1138"/>
      <c r="B420" s="1133"/>
      <c r="C420" s="192"/>
      <c r="D420" s="193"/>
      <c r="E420" s="194"/>
      <c r="F420" s="195"/>
      <c r="G420" s="173"/>
      <c r="H420" s="201"/>
      <c r="I420" s="175"/>
      <c r="J420" s="175"/>
      <c r="K420" s="178"/>
      <c r="L420" s="184"/>
      <c r="M420" s="180"/>
      <c r="N420" s="196"/>
      <c r="O420" s="194"/>
      <c r="P420" s="195"/>
    </row>
    <row r="421" spans="1:16" s="172" customFormat="1">
      <c r="A421" s="1138"/>
      <c r="B421" s="1133"/>
      <c r="C421" s="192"/>
      <c r="D421" s="193"/>
      <c r="E421" s="194"/>
      <c r="F421" s="195"/>
      <c r="G421" s="198"/>
      <c r="H421" s="183"/>
      <c r="I421" s="200"/>
      <c r="J421" s="200"/>
      <c r="K421" s="197"/>
      <c r="L421" s="184"/>
      <c r="M421" s="180"/>
      <c r="N421" s="196"/>
      <c r="O421" s="194"/>
      <c r="P421" s="195"/>
    </row>
    <row r="422" spans="1:16" s="172" customFormat="1">
      <c r="A422" s="1138"/>
      <c r="B422" s="1133"/>
      <c r="C422" s="192"/>
      <c r="D422" s="193"/>
      <c r="E422" s="194"/>
      <c r="F422" s="195"/>
      <c r="G422" s="173"/>
      <c r="H422" s="183"/>
      <c r="I422" s="200"/>
      <c r="J422" s="200"/>
      <c r="K422" s="197"/>
      <c r="L422" s="179"/>
      <c r="M422" s="180"/>
      <c r="N422" s="196"/>
      <c r="O422" s="194"/>
      <c r="P422" s="195"/>
    </row>
    <row r="423" spans="1:16" s="172" customFormat="1">
      <c r="A423" s="1138"/>
      <c r="B423" s="1133"/>
      <c r="C423" s="192"/>
      <c r="D423" s="193"/>
      <c r="E423" s="194"/>
      <c r="F423" s="195"/>
      <c r="G423" s="192"/>
      <c r="H423" s="201"/>
      <c r="I423" s="202"/>
      <c r="J423" s="202"/>
      <c r="K423" s="203"/>
      <c r="L423" s="204"/>
      <c r="M423" s="190"/>
      <c r="N423" s="196"/>
      <c r="O423" s="194"/>
      <c r="P423" s="195"/>
    </row>
    <row r="424" spans="1:16" s="172" customFormat="1">
      <c r="A424" s="1138"/>
      <c r="B424" s="1133"/>
      <c r="C424" s="192"/>
      <c r="D424" s="193"/>
      <c r="E424" s="194"/>
      <c r="F424" s="195"/>
      <c r="G424" s="192"/>
      <c r="H424" s="201"/>
      <c r="I424" s="202"/>
      <c r="J424" s="202"/>
      <c r="K424" s="203"/>
      <c r="L424" s="204"/>
      <c r="M424" s="190"/>
      <c r="N424" s="196"/>
      <c r="O424" s="194"/>
      <c r="P424" s="195"/>
    </row>
    <row r="425" spans="1:16" s="172" customFormat="1">
      <c r="A425" s="1138"/>
      <c r="B425" s="1133"/>
      <c r="C425" s="192"/>
      <c r="D425" s="193"/>
      <c r="E425" s="194"/>
      <c r="F425" s="195"/>
      <c r="G425" s="192"/>
      <c r="H425" s="201"/>
      <c r="I425" s="202"/>
      <c r="J425" s="202"/>
      <c r="K425" s="203"/>
      <c r="L425" s="204"/>
      <c r="M425" s="190"/>
      <c r="N425" s="196"/>
      <c r="O425" s="194"/>
      <c r="P425" s="195"/>
    </row>
    <row r="426" spans="1:16" s="172" customFormat="1" ht="17.25" thickBot="1">
      <c r="A426" s="1139"/>
      <c r="B426" s="1134"/>
      <c r="C426" s="205"/>
      <c r="D426" s="206"/>
      <c r="E426" s="207"/>
      <c r="F426" s="208"/>
      <c r="G426" s="209"/>
      <c r="H426" s="210"/>
      <c r="I426" s="211"/>
      <c r="J426" s="211"/>
      <c r="K426" s="212"/>
      <c r="L426" s="213"/>
      <c r="M426" s="214"/>
      <c r="N426" s="215"/>
      <c r="O426" s="207"/>
      <c r="P426" s="208"/>
    </row>
    <row r="427" spans="1:16" s="71" customFormat="1" ht="18" customHeight="1" thickTop="1" thickBot="1">
      <c r="A427" s="1135">
        <f>A321+1</f>
        <v>46147</v>
      </c>
      <c r="B427" s="90" t="s">
        <v>162</v>
      </c>
      <c r="C427" s="1095" t="s">
        <v>693</v>
      </c>
      <c r="D427" s="91" t="s">
        <v>114</v>
      </c>
      <c r="E427" s="92" t="s">
        <v>164</v>
      </c>
      <c r="F427" s="93"/>
      <c r="G427" s="90" t="s">
        <v>162</v>
      </c>
      <c r="H427" s="1098" t="s">
        <v>163</v>
      </c>
      <c r="I427" s="91" t="s">
        <v>114</v>
      </c>
      <c r="J427" s="92" t="s">
        <v>164</v>
      </c>
      <c r="K427" s="93"/>
      <c r="L427" s="90" t="s">
        <v>162</v>
      </c>
      <c r="M427" s="1099" t="s">
        <v>163</v>
      </c>
      <c r="N427" s="91" t="s">
        <v>114</v>
      </c>
      <c r="O427" s="92" t="s">
        <v>164</v>
      </c>
      <c r="P427" s="93"/>
    </row>
    <row r="428" spans="1:16" ht="18" customHeight="1">
      <c r="A428" s="1136"/>
      <c r="B428" s="1100"/>
      <c r="C428" s="1096"/>
      <c r="D428" s="94" t="s">
        <v>116</v>
      </c>
      <c r="E428" s="95" t="s">
        <v>142</v>
      </c>
      <c r="F428" s="93"/>
      <c r="G428" s="1100"/>
      <c r="H428" s="1098"/>
      <c r="I428" s="94" t="s">
        <v>116</v>
      </c>
      <c r="J428" s="95" t="s">
        <v>142</v>
      </c>
      <c r="K428" s="93"/>
      <c r="L428" s="1100"/>
      <c r="M428" s="1099"/>
      <c r="N428" s="94" t="s">
        <v>116</v>
      </c>
      <c r="O428" s="95" t="s">
        <v>142</v>
      </c>
      <c r="P428" s="93"/>
    </row>
    <row r="429" spans="1:16" ht="17.25" thickBot="1">
      <c r="A429" s="1136"/>
      <c r="B429" s="1101"/>
      <c r="C429" s="1096"/>
      <c r="D429" s="94" t="s">
        <v>165</v>
      </c>
      <c r="E429" s="96" t="s">
        <v>166</v>
      </c>
      <c r="F429" s="98"/>
      <c r="G429" s="1101"/>
      <c r="H429" s="1098"/>
      <c r="I429" s="94" t="s">
        <v>165</v>
      </c>
      <c r="J429" s="96" t="s">
        <v>166</v>
      </c>
      <c r="K429" s="98"/>
      <c r="L429" s="1101"/>
      <c r="M429" s="1099"/>
      <c r="N429" s="94" t="s">
        <v>165</v>
      </c>
      <c r="O429" s="96" t="s">
        <v>166</v>
      </c>
      <c r="P429" s="98"/>
    </row>
    <row r="430" spans="1:16" ht="17.25" thickBot="1">
      <c r="A430" s="1136"/>
      <c r="B430" s="90" t="s">
        <v>167</v>
      </c>
      <c r="C430" s="1096"/>
      <c r="D430" s="94"/>
      <c r="E430" s="96"/>
      <c r="F430" s="97"/>
      <c r="G430" s="90" t="s">
        <v>167</v>
      </c>
      <c r="H430" s="1098"/>
      <c r="I430" s="94" t="s">
        <v>120</v>
      </c>
      <c r="J430" s="96" t="s">
        <v>148</v>
      </c>
      <c r="K430" s="97"/>
      <c r="L430" s="90" t="s">
        <v>167</v>
      </c>
      <c r="M430" s="1099"/>
      <c r="N430" s="94" t="s">
        <v>120</v>
      </c>
      <c r="O430" s="96" t="s">
        <v>148</v>
      </c>
      <c r="P430" s="97"/>
    </row>
    <row r="431" spans="1:16">
      <c r="A431" s="1136"/>
      <c r="B431" s="1081"/>
      <c r="C431" s="1096"/>
      <c r="D431" s="94"/>
      <c r="E431" s="96"/>
      <c r="F431" s="97"/>
      <c r="G431" s="1081"/>
      <c r="H431" s="1098"/>
      <c r="I431" s="94"/>
      <c r="J431" s="96"/>
      <c r="K431" s="97"/>
      <c r="L431" s="1081"/>
      <c r="M431" s="1099"/>
      <c r="N431" s="94"/>
      <c r="O431" s="96"/>
      <c r="P431" s="97"/>
    </row>
    <row r="432" spans="1:16">
      <c r="A432" s="1136"/>
      <c r="B432" s="1082"/>
      <c r="C432" s="1096"/>
      <c r="D432" s="94"/>
      <c r="E432" s="96"/>
      <c r="F432" s="97"/>
      <c r="G432" s="1082"/>
      <c r="H432" s="1098"/>
      <c r="I432" s="94"/>
      <c r="J432" s="96"/>
      <c r="K432" s="97"/>
      <c r="L432" s="1082"/>
      <c r="M432" s="1099"/>
      <c r="N432" s="94"/>
      <c r="O432" s="96"/>
      <c r="P432" s="97"/>
    </row>
    <row r="433" spans="1:16">
      <c r="A433" s="1136"/>
      <c r="B433" s="1083"/>
      <c r="C433" s="1096"/>
      <c r="D433" s="94"/>
      <c r="E433" s="96"/>
      <c r="F433" s="93"/>
      <c r="G433" s="1083"/>
      <c r="H433" s="1098"/>
      <c r="I433" s="94"/>
      <c r="J433" s="96"/>
      <c r="K433" s="93"/>
      <c r="L433" s="1083"/>
      <c r="M433" s="1099"/>
      <c r="N433" s="94"/>
      <c r="O433" s="96"/>
      <c r="P433" s="93"/>
    </row>
    <row r="434" spans="1:16">
      <c r="A434" s="1136"/>
      <c r="B434" s="1082"/>
      <c r="C434" s="1096"/>
      <c r="D434" s="94"/>
      <c r="E434" s="96"/>
      <c r="F434" s="99"/>
      <c r="G434" s="1082"/>
      <c r="H434" s="1098"/>
      <c r="I434" s="94"/>
      <c r="J434" s="96"/>
      <c r="K434" s="99"/>
      <c r="L434" s="1082"/>
      <c r="M434" s="1099"/>
      <c r="N434" s="94"/>
      <c r="O434" s="96"/>
      <c r="P434" s="93"/>
    </row>
    <row r="435" spans="1:16">
      <c r="A435" s="1136"/>
      <c r="B435" s="1083"/>
      <c r="C435" s="1096"/>
      <c r="D435" s="94"/>
      <c r="E435" s="96"/>
      <c r="F435" s="102"/>
      <c r="G435" s="1083"/>
      <c r="H435" s="1098"/>
      <c r="I435" s="94"/>
      <c r="J435" s="96"/>
      <c r="K435" s="102"/>
      <c r="L435" s="1083"/>
      <c r="M435" s="1099"/>
      <c r="N435" s="94"/>
      <c r="O435" s="96"/>
      <c r="P435" s="99"/>
    </row>
    <row r="436" spans="1:16" ht="17.25" thickBot="1">
      <c r="A436" s="1136"/>
      <c r="B436" s="1082"/>
      <c r="C436" s="1096"/>
      <c r="D436" s="94"/>
      <c r="E436" s="96"/>
      <c r="F436" s="99"/>
      <c r="G436" s="1082"/>
      <c r="H436" s="1098"/>
      <c r="I436" s="94"/>
      <c r="J436" s="96"/>
      <c r="K436" s="99"/>
      <c r="L436" s="1082"/>
      <c r="M436" s="1099"/>
      <c r="N436" s="94"/>
      <c r="O436" s="96"/>
      <c r="P436" s="99"/>
    </row>
    <row r="437" spans="1:16" ht="17.25" thickBot="1">
      <c r="A437" s="1136"/>
      <c r="B437" s="100" t="s">
        <v>168</v>
      </c>
      <c r="C437" s="1096"/>
      <c r="D437" s="94"/>
      <c r="E437" s="96"/>
      <c r="F437" s="99"/>
      <c r="G437" s="100" t="s">
        <v>168</v>
      </c>
      <c r="H437" s="1098"/>
      <c r="I437" s="94"/>
      <c r="J437" s="96"/>
      <c r="K437" s="99"/>
      <c r="L437" s="100" t="s">
        <v>168</v>
      </c>
      <c r="M437" s="1099"/>
      <c r="N437" s="94"/>
      <c r="O437" s="96"/>
      <c r="P437" s="99"/>
    </row>
    <row r="438" spans="1:16">
      <c r="A438" s="1136"/>
      <c r="B438" s="1111"/>
      <c r="C438" s="1096"/>
      <c r="D438" s="94"/>
      <c r="E438" s="96"/>
      <c r="F438" s="99"/>
      <c r="G438" s="1111"/>
      <c r="H438" s="1098"/>
      <c r="I438" s="94"/>
      <c r="J438" s="96"/>
      <c r="K438" s="99"/>
      <c r="L438" s="1111"/>
      <c r="M438" s="1099"/>
      <c r="N438" s="94"/>
      <c r="O438" s="96"/>
      <c r="P438" s="99"/>
    </row>
    <row r="439" spans="1:16">
      <c r="A439" s="1136"/>
      <c r="B439" s="1112"/>
      <c r="C439" s="1096"/>
      <c r="D439" s="94"/>
      <c r="E439" s="96"/>
      <c r="F439" s="99"/>
      <c r="G439" s="1112"/>
      <c r="H439" s="1098"/>
      <c r="I439" s="94"/>
      <c r="J439" s="96"/>
      <c r="K439" s="99"/>
      <c r="L439" s="1112"/>
      <c r="M439" s="1099"/>
      <c r="N439" s="94"/>
      <c r="O439" s="96"/>
      <c r="P439" s="97"/>
    </row>
    <row r="440" spans="1:16" ht="17.25" thickBot="1">
      <c r="A440" s="1136"/>
      <c r="B440" s="1113"/>
      <c r="C440" s="1096"/>
      <c r="D440" s="94"/>
      <c r="E440" s="96"/>
      <c r="F440" s="97"/>
      <c r="G440" s="1113"/>
      <c r="H440" s="1098"/>
      <c r="I440" s="94"/>
      <c r="J440" s="96"/>
      <c r="K440" s="97"/>
      <c r="L440" s="1113"/>
      <c r="M440" s="1099"/>
      <c r="N440" s="94"/>
      <c r="O440" s="96"/>
      <c r="P440" s="97"/>
    </row>
    <row r="441" spans="1:16" ht="17.25" thickBot="1">
      <c r="A441" s="1136"/>
      <c r="B441" s="100" t="s">
        <v>123</v>
      </c>
      <c r="C441" s="1096"/>
      <c r="D441" s="94"/>
      <c r="E441" s="96"/>
      <c r="F441" s="97"/>
      <c r="G441" s="100" t="s">
        <v>123</v>
      </c>
      <c r="H441" s="1098"/>
      <c r="I441" s="94"/>
      <c r="J441" s="96"/>
      <c r="K441" s="97"/>
      <c r="L441" s="100" t="s">
        <v>123</v>
      </c>
      <c r="M441" s="1099"/>
      <c r="N441" s="94"/>
      <c r="O441" s="96"/>
      <c r="P441" s="97"/>
    </row>
    <row r="442" spans="1:16">
      <c r="A442" s="1136"/>
      <c r="B442" s="1106"/>
      <c r="C442" s="1096"/>
      <c r="D442" s="94"/>
      <c r="E442" s="96"/>
      <c r="F442" s="97"/>
      <c r="G442" s="1106"/>
      <c r="H442" s="1098"/>
      <c r="I442" s="94"/>
      <c r="J442" s="96"/>
      <c r="K442" s="97"/>
      <c r="L442" s="1106"/>
      <c r="M442" s="1099"/>
      <c r="N442" s="94"/>
      <c r="O442" s="96"/>
      <c r="P442" s="97"/>
    </row>
    <row r="443" spans="1:16">
      <c r="A443" s="1136"/>
      <c r="B443" s="1107"/>
      <c r="C443" s="1096"/>
      <c r="D443" s="94"/>
      <c r="E443" s="96"/>
      <c r="F443" s="97"/>
      <c r="G443" s="1107"/>
      <c r="H443" s="1098"/>
      <c r="I443" s="94"/>
      <c r="J443" s="96"/>
      <c r="K443" s="97"/>
      <c r="L443" s="1107"/>
      <c r="M443" s="1099"/>
      <c r="N443" s="94"/>
      <c r="O443" s="96"/>
      <c r="P443" s="97"/>
    </row>
    <row r="444" spans="1:16" ht="17.25" thickBot="1">
      <c r="A444" s="1136"/>
      <c r="B444" s="1108"/>
      <c r="C444" s="1096"/>
      <c r="D444" s="94"/>
      <c r="E444" s="96"/>
      <c r="F444" s="97"/>
      <c r="G444" s="1108"/>
      <c r="H444" s="1098"/>
      <c r="I444" s="94"/>
      <c r="J444" s="96"/>
      <c r="K444" s="97"/>
      <c r="L444" s="1108"/>
      <c r="M444" s="1099"/>
      <c r="N444" s="94"/>
      <c r="O444" s="96"/>
      <c r="P444" s="97"/>
    </row>
    <row r="445" spans="1:16">
      <c r="A445" s="1136"/>
      <c r="B445" s="1109" t="s">
        <v>124</v>
      </c>
      <c r="C445" s="1096"/>
      <c r="D445" s="94"/>
      <c r="E445" s="96"/>
      <c r="F445" s="97"/>
      <c r="G445" s="1109" t="s">
        <v>124</v>
      </c>
      <c r="H445" s="1098"/>
      <c r="I445" s="94"/>
      <c r="J445" s="96"/>
      <c r="K445" s="97"/>
      <c r="L445" s="1109" t="s">
        <v>124</v>
      </c>
      <c r="M445" s="1099"/>
      <c r="N445" s="94"/>
      <c r="O445" s="96"/>
      <c r="P445" s="97"/>
    </row>
    <row r="446" spans="1:16" ht="17.25" thickBot="1">
      <c r="A446" s="1136"/>
      <c r="B446" s="1110"/>
      <c r="C446" s="1096"/>
      <c r="D446" s="94"/>
      <c r="E446" s="96"/>
      <c r="F446" s="97"/>
      <c r="G446" s="1110"/>
      <c r="H446" s="1098"/>
      <c r="I446" s="94"/>
      <c r="J446" s="96"/>
      <c r="K446" s="97"/>
      <c r="L446" s="1110"/>
      <c r="M446" s="1099"/>
      <c r="N446" s="94"/>
      <c r="O446" s="96"/>
      <c r="P446" s="93"/>
    </row>
    <row r="447" spans="1:16" ht="17.25" thickTop="1">
      <c r="A447" s="1136"/>
      <c r="B447" s="1102" t="s">
        <v>125</v>
      </c>
      <c r="C447" s="1096"/>
      <c r="D447" s="94"/>
      <c r="E447" s="96"/>
      <c r="F447" s="93"/>
      <c r="G447" s="1102" t="s">
        <v>125</v>
      </c>
      <c r="H447" s="1098"/>
      <c r="I447" s="94"/>
      <c r="J447" s="96"/>
      <c r="K447" s="93"/>
      <c r="L447" s="1102" t="s">
        <v>125</v>
      </c>
      <c r="M447" s="1099"/>
      <c r="N447" s="94"/>
      <c r="O447" s="96"/>
      <c r="P447" s="97"/>
    </row>
    <row r="448" spans="1:16" ht="17.25" thickBot="1">
      <c r="A448" s="1136"/>
      <c r="B448" s="1103"/>
      <c r="C448" s="1096"/>
      <c r="D448" s="94"/>
      <c r="E448" s="96"/>
      <c r="F448" s="93"/>
      <c r="G448" s="1103"/>
      <c r="H448" s="1098"/>
      <c r="I448" s="94"/>
      <c r="J448" s="96"/>
      <c r="K448" s="93"/>
      <c r="L448" s="1103"/>
      <c r="M448" s="1099"/>
      <c r="N448" s="94"/>
      <c r="O448" s="96"/>
      <c r="P448" s="101"/>
    </row>
    <row r="449" spans="1:16">
      <c r="A449" s="1136"/>
      <c r="B449" s="1104"/>
      <c r="C449" s="1096"/>
      <c r="D449" s="94"/>
      <c r="E449" s="96"/>
      <c r="F449" s="97"/>
      <c r="G449" s="1104"/>
      <c r="H449" s="1098"/>
      <c r="I449" s="94"/>
      <c r="J449" s="96"/>
      <c r="K449" s="97"/>
      <c r="L449" s="1104"/>
      <c r="M449" s="1099"/>
      <c r="N449" s="94"/>
      <c r="O449" s="96"/>
      <c r="P449" s="103"/>
    </row>
    <row r="450" spans="1:16" ht="17.25" thickBot="1">
      <c r="A450" s="1136"/>
      <c r="B450" s="1105"/>
      <c r="C450" s="1096"/>
      <c r="D450" s="94"/>
      <c r="E450" s="96"/>
      <c r="F450" s="97"/>
      <c r="G450" s="1105"/>
      <c r="H450" s="1098"/>
      <c r="I450" s="94"/>
      <c r="J450" s="96"/>
      <c r="K450" s="97"/>
      <c r="L450" s="1105"/>
      <c r="M450" s="1099"/>
      <c r="N450" s="94"/>
      <c r="O450" s="96"/>
      <c r="P450" s="104"/>
    </row>
    <row r="451" spans="1:16">
      <c r="A451" s="1136"/>
      <c r="B451" s="1116" t="s">
        <v>126</v>
      </c>
      <c r="C451" s="1096"/>
      <c r="D451" s="94"/>
      <c r="E451" s="96"/>
      <c r="F451" s="93"/>
      <c r="G451" s="1116" t="s">
        <v>126</v>
      </c>
      <c r="H451" s="1098"/>
      <c r="I451" s="94"/>
      <c r="J451" s="96"/>
      <c r="K451" s="93"/>
      <c r="L451" s="1116" t="s">
        <v>126</v>
      </c>
      <c r="M451" s="1099"/>
      <c r="N451" s="94"/>
      <c r="O451" s="96"/>
      <c r="P451" s="99"/>
    </row>
    <row r="452" spans="1:16" ht="17.25" thickBot="1">
      <c r="A452" s="1136"/>
      <c r="B452" s="1103"/>
      <c r="C452" s="1096"/>
      <c r="D452" s="94"/>
      <c r="E452" s="96"/>
      <c r="F452" s="101"/>
      <c r="G452" s="1103"/>
      <c r="H452" s="1098"/>
      <c r="I452" s="94"/>
      <c r="J452" s="96"/>
      <c r="K452" s="101"/>
      <c r="L452" s="1103"/>
      <c r="M452" s="1099"/>
      <c r="N452" s="94"/>
      <c r="O452" s="96"/>
      <c r="P452" s="104"/>
    </row>
    <row r="453" spans="1:16">
      <c r="A453" s="1136"/>
      <c r="B453" s="1104"/>
      <c r="C453" s="1096"/>
      <c r="D453" s="94"/>
      <c r="E453" s="96"/>
      <c r="F453" s="102"/>
      <c r="G453" s="1104"/>
      <c r="H453" s="1098"/>
      <c r="I453" s="94"/>
      <c r="J453" s="96"/>
      <c r="K453" s="103"/>
      <c r="L453" s="1104"/>
      <c r="M453" s="1099"/>
      <c r="N453" s="94"/>
      <c r="O453" s="96"/>
      <c r="P453" s="93"/>
    </row>
    <row r="454" spans="1:16" ht="17.25" thickBot="1">
      <c r="A454" s="1136"/>
      <c r="B454" s="1115"/>
      <c r="C454" s="1096"/>
      <c r="D454" s="94"/>
      <c r="E454" s="96"/>
      <c r="F454" s="99"/>
      <c r="G454" s="1115"/>
      <c r="H454" s="1098"/>
      <c r="I454" s="94"/>
      <c r="J454" s="96"/>
      <c r="K454" s="104"/>
      <c r="L454" s="1115"/>
      <c r="M454" s="1099"/>
      <c r="N454" s="94"/>
      <c r="O454" s="96"/>
      <c r="P454" s="97"/>
    </row>
    <row r="455" spans="1:16">
      <c r="A455" s="1136"/>
      <c r="B455" s="1114" t="s">
        <v>127</v>
      </c>
      <c r="C455" s="1096"/>
      <c r="D455" s="94"/>
      <c r="E455" s="96"/>
      <c r="F455" s="103"/>
      <c r="G455" s="1114" t="s">
        <v>127</v>
      </c>
      <c r="H455" s="1098"/>
      <c r="I455" s="94"/>
      <c r="J455" s="96"/>
      <c r="K455" s="104"/>
      <c r="L455" s="1114" t="s">
        <v>127</v>
      </c>
      <c r="M455" s="1099"/>
      <c r="N455" s="94"/>
      <c r="O455" s="114"/>
      <c r="P455" s="97"/>
    </row>
    <row r="456" spans="1:16" ht="17.25" thickBot="1">
      <c r="A456" s="1136"/>
      <c r="B456" s="1103"/>
      <c r="C456" s="1096"/>
      <c r="D456" s="94"/>
      <c r="E456" s="96"/>
      <c r="F456" s="104"/>
      <c r="G456" s="1103"/>
      <c r="H456" s="1098"/>
      <c r="I456" s="94"/>
      <c r="J456" s="96"/>
      <c r="K456" s="99"/>
      <c r="L456" s="1103"/>
      <c r="M456" s="1099"/>
      <c r="N456" s="113"/>
      <c r="O456" s="96"/>
      <c r="P456" s="112"/>
    </row>
    <row r="457" spans="1:16">
      <c r="A457" s="1136"/>
      <c r="B457" s="1104"/>
      <c r="C457" s="1096"/>
      <c r="D457" s="94"/>
      <c r="E457" s="96"/>
      <c r="F457" s="104"/>
      <c r="G457" s="1104"/>
      <c r="H457" s="1098"/>
      <c r="I457" s="94"/>
      <c r="J457" s="96"/>
      <c r="K457" s="104"/>
      <c r="L457" s="1104"/>
      <c r="M457" s="1099"/>
      <c r="N457" s="113"/>
      <c r="O457" s="114"/>
      <c r="P457" s="97"/>
    </row>
    <row r="458" spans="1:16" ht="17.25" thickBot="1">
      <c r="A458" s="1136"/>
      <c r="B458" s="1115"/>
      <c r="C458" s="1096"/>
      <c r="D458" s="94"/>
      <c r="E458" s="96"/>
      <c r="F458" s="99"/>
      <c r="G458" s="1115"/>
      <c r="H458" s="1098"/>
      <c r="I458" s="94"/>
      <c r="J458" s="96"/>
      <c r="K458" s="93"/>
      <c r="L458" s="1115"/>
      <c r="M458" s="1099"/>
      <c r="N458" s="94"/>
      <c r="O458" s="114"/>
      <c r="P458" s="104"/>
    </row>
    <row r="459" spans="1:16">
      <c r="A459" s="1136"/>
      <c r="B459" s="1114" t="s">
        <v>128</v>
      </c>
      <c r="C459" s="1096"/>
      <c r="D459" s="94"/>
      <c r="E459" s="96"/>
      <c r="F459" s="104"/>
      <c r="G459" s="1114" t="s">
        <v>128</v>
      </c>
      <c r="H459" s="1098"/>
      <c r="I459" s="94"/>
      <c r="J459" s="96"/>
      <c r="K459" s="97"/>
      <c r="L459" s="1114" t="s">
        <v>128</v>
      </c>
      <c r="M459" s="1099"/>
      <c r="N459" s="94"/>
      <c r="O459" s="96"/>
      <c r="P459" s="97"/>
    </row>
    <row r="460" spans="1:16" ht="17.25" thickBot="1">
      <c r="A460" s="1136"/>
      <c r="B460" s="1103"/>
      <c r="C460" s="1096"/>
      <c r="D460" s="94"/>
      <c r="E460" s="96"/>
      <c r="F460" s="93"/>
      <c r="G460" s="1103"/>
      <c r="H460" s="1098"/>
      <c r="I460" s="94"/>
      <c r="J460" s="114"/>
      <c r="K460" s="97"/>
      <c r="L460" s="1103"/>
      <c r="M460" s="1099"/>
      <c r="N460" s="113"/>
      <c r="O460" s="114"/>
      <c r="P460" s="97"/>
    </row>
    <row r="461" spans="1:16">
      <c r="A461" s="1136"/>
      <c r="B461" s="1104"/>
      <c r="C461" s="1096"/>
      <c r="D461" s="94"/>
      <c r="E461" s="96"/>
      <c r="F461" s="97"/>
      <c r="G461" s="1104"/>
      <c r="H461" s="1098"/>
      <c r="I461" s="94"/>
      <c r="J461" s="96"/>
      <c r="K461" s="97"/>
      <c r="L461" s="1104"/>
      <c r="M461" s="1099"/>
      <c r="N461" s="113"/>
      <c r="O461" s="114"/>
      <c r="P461" s="97"/>
    </row>
    <row r="462" spans="1:16" ht="17.25" thickBot="1">
      <c r="A462" s="1136"/>
      <c r="B462" s="1115"/>
      <c r="C462" s="1096"/>
      <c r="D462" s="94"/>
      <c r="E462" s="96"/>
      <c r="F462" s="93"/>
      <c r="G462" s="1115"/>
      <c r="H462" s="1098"/>
      <c r="I462" s="94"/>
      <c r="J462" s="114"/>
      <c r="K462" s="97"/>
      <c r="L462" s="1115"/>
      <c r="M462" s="1099"/>
      <c r="N462" s="94"/>
      <c r="O462" s="114"/>
      <c r="P462" s="97"/>
    </row>
    <row r="463" spans="1:16">
      <c r="A463" s="1136"/>
      <c r="B463" s="1116" t="s">
        <v>129</v>
      </c>
      <c r="C463" s="1096"/>
      <c r="D463" s="94"/>
      <c r="E463" s="96"/>
      <c r="F463" s="93"/>
      <c r="G463" s="1116" t="s">
        <v>129</v>
      </c>
      <c r="H463" s="1098"/>
      <c r="I463" s="94"/>
      <c r="J463" s="114"/>
      <c r="K463" s="97"/>
      <c r="L463" s="1116" t="s">
        <v>129</v>
      </c>
      <c r="M463" s="1099"/>
      <c r="N463" s="113"/>
      <c r="O463" s="114"/>
      <c r="P463" s="97"/>
    </row>
    <row r="464" spans="1:16" ht="17.25" thickBot="1">
      <c r="A464" s="1136"/>
      <c r="B464" s="1103"/>
      <c r="C464" s="1096"/>
      <c r="D464" s="94"/>
      <c r="E464" s="96"/>
      <c r="F464" s="93"/>
      <c r="G464" s="1103"/>
      <c r="H464" s="1098"/>
      <c r="I464" s="94"/>
      <c r="J464" s="114"/>
      <c r="K464" s="97"/>
      <c r="L464" s="1103"/>
      <c r="M464" s="1099"/>
      <c r="N464" s="94"/>
      <c r="O464" s="114"/>
      <c r="P464" s="97"/>
    </row>
    <row r="465" spans="1:16">
      <c r="A465" s="1136"/>
      <c r="B465" s="106"/>
      <c r="C465" s="1096"/>
      <c r="D465" s="94"/>
      <c r="E465" s="96"/>
      <c r="F465" s="97"/>
      <c r="G465" s="106"/>
      <c r="H465" s="1098"/>
      <c r="I465" s="94"/>
      <c r="J465" s="96"/>
      <c r="K465" s="112"/>
      <c r="L465" s="106"/>
      <c r="M465" s="1099"/>
      <c r="N465" s="113"/>
      <c r="O465" s="96"/>
      <c r="P465" s="112"/>
    </row>
    <row r="466" spans="1:16">
      <c r="A466" s="1136"/>
      <c r="B466" s="107"/>
      <c r="C466" s="1096"/>
      <c r="D466" s="94"/>
      <c r="E466" s="96"/>
      <c r="F466" s="93"/>
      <c r="G466" s="107"/>
      <c r="H466" s="1098"/>
      <c r="I466" s="94"/>
      <c r="J466" s="96"/>
      <c r="K466" s="97"/>
      <c r="L466" s="107"/>
      <c r="M466" s="1099"/>
      <c r="N466" s="113"/>
      <c r="O466" s="114"/>
      <c r="P466" s="97"/>
    </row>
    <row r="467" spans="1:16">
      <c r="A467" s="1136"/>
      <c r="B467" s="109"/>
      <c r="C467" s="1096"/>
      <c r="D467" s="94"/>
      <c r="E467" s="96"/>
      <c r="F467" s="93"/>
      <c r="G467" s="109"/>
      <c r="H467" s="1098"/>
      <c r="I467" s="113"/>
      <c r="J467" s="114"/>
      <c r="K467" s="97"/>
      <c r="L467" s="109"/>
      <c r="M467" s="1099"/>
      <c r="N467" s="113"/>
      <c r="O467" s="114"/>
      <c r="P467" s="104"/>
    </row>
    <row r="468" spans="1:16">
      <c r="A468" s="1136"/>
      <c r="B468" s="110"/>
      <c r="C468" s="1096"/>
      <c r="D468" s="94"/>
      <c r="E468" s="96"/>
      <c r="F468" s="93"/>
      <c r="G468" s="110"/>
      <c r="H468" s="1098"/>
      <c r="I468" s="113"/>
      <c r="J468" s="114"/>
      <c r="K468" s="104"/>
      <c r="L468" s="110"/>
      <c r="M468" s="1099"/>
      <c r="N468" s="111"/>
      <c r="O468" s="96"/>
      <c r="P468" s="97"/>
    </row>
    <row r="469" spans="1:16">
      <c r="A469" s="1136"/>
      <c r="B469" s="109"/>
      <c r="C469" s="1096"/>
      <c r="D469" s="111"/>
      <c r="E469" s="96"/>
      <c r="F469" s="97"/>
      <c r="G469" s="109"/>
      <c r="H469" s="1098"/>
      <c r="I469" s="111"/>
      <c r="J469" s="96"/>
      <c r="K469" s="112"/>
      <c r="L469" s="109"/>
      <c r="M469" s="1099"/>
      <c r="N469" s="94"/>
      <c r="O469" s="96"/>
      <c r="P469" s="112"/>
    </row>
    <row r="470" spans="1:16">
      <c r="A470" s="1136"/>
      <c r="B470" s="110"/>
      <c r="C470" s="1096"/>
      <c r="D470" s="94"/>
      <c r="E470" s="96"/>
      <c r="F470" s="108"/>
      <c r="G470" s="110"/>
      <c r="H470" s="1098"/>
      <c r="I470" s="94"/>
      <c r="J470" s="96"/>
      <c r="K470" s="97"/>
      <c r="L470" s="110"/>
      <c r="M470" s="1099"/>
      <c r="N470" s="113"/>
      <c r="O470" s="114"/>
      <c r="P470" s="97"/>
    </row>
    <row r="471" spans="1:16">
      <c r="A471" s="1136"/>
      <c r="B471" s="109"/>
      <c r="C471" s="1096"/>
      <c r="D471" s="94"/>
      <c r="E471" s="96"/>
      <c r="F471" s="97"/>
      <c r="G471" s="109"/>
      <c r="H471" s="1098"/>
      <c r="I471" s="113"/>
      <c r="J471" s="114"/>
      <c r="K471" s="97"/>
      <c r="L471" s="109"/>
      <c r="M471" s="1099"/>
      <c r="N471" s="113"/>
      <c r="O471" s="114"/>
      <c r="P471" s="97"/>
    </row>
    <row r="472" spans="1:16" ht="17.25" thickBot="1">
      <c r="A472" s="1136"/>
      <c r="B472" s="110"/>
      <c r="C472" s="1097"/>
      <c r="D472" s="115"/>
      <c r="E472" s="116"/>
      <c r="F472" s="117"/>
      <c r="G472" s="110"/>
      <c r="H472" s="1098"/>
      <c r="I472" s="115"/>
      <c r="J472" s="116"/>
      <c r="K472" s="117"/>
      <c r="L472" s="110"/>
      <c r="M472" s="1099"/>
      <c r="N472" s="115"/>
      <c r="O472" s="116"/>
      <c r="P472" s="117"/>
    </row>
    <row r="473" spans="1:16">
      <c r="A473" s="1094" t="str">
        <f>TEXT(A427,"AAAA")</f>
        <v>星期二</v>
      </c>
      <c r="B473" s="109"/>
      <c r="C473" s="1095" t="s">
        <v>694</v>
      </c>
      <c r="D473" s="118"/>
      <c r="E473" s="119"/>
      <c r="F473" s="97"/>
      <c r="G473" s="109"/>
      <c r="H473" s="1118" t="s">
        <v>130</v>
      </c>
      <c r="I473" s="118"/>
      <c r="J473" s="119"/>
      <c r="K473" s="97"/>
      <c r="L473" s="109"/>
      <c r="M473" s="1120" t="s">
        <v>130</v>
      </c>
      <c r="N473" s="118"/>
      <c r="O473" s="119"/>
      <c r="P473" s="97"/>
    </row>
    <row r="474" spans="1:16">
      <c r="A474" s="1094"/>
      <c r="B474" s="110"/>
      <c r="C474" s="1096"/>
      <c r="D474" s="120"/>
      <c r="E474" s="96"/>
      <c r="F474" s="97"/>
      <c r="G474" s="110"/>
      <c r="H474" s="1098"/>
      <c r="I474" s="94"/>
      <c r="J474" s="96"/>
      <c r="K474" s="97"/>
      <c r="L474" s="110"/>
      <c r="M474" s="1099"/>
      <c r="N474" s="94"/>
      <c r="O474" s="96"/>
      <c r="P474" s="97"/>
    </row>
    <row r="475" spans="1:16">
      <c r="A475" s="1094"/>
      <c r="B475" s="109"/>
      <c r="C475" s="1096"/>
      <c r="D475" s="120"/>
      <c r="E475" s="96"/>
      <c r="F475" s="97"/>
      <c r="G475" s="109"/>
      <c r="H475" s="1098"/>
      <c r="I475" s="94"/>
      <c r="J475" s="96"/>
      <c r="K475" s="97"/>
      <c r="L475" s="109"/>
      <c r="M475" s="1099"/>
      <c r="N475" s="94"/>
      <c r="O475" s="96"/>
      <c r="P475" s="97"/>
    </row>
    <row r="476" spans="1:16">
      <c r="A476" s="1094"/>
      <c r="B476" s="110"/>
      <c r="C476" s="1096"/>
      <c r="D476" s="120"/>
      <c r="E476" s="96"/>
      <c r="F476" s="97"/>
      <c r="G476" s="110"/>
      <c r="H476" s="1098"/>
      <c r="I476" s="94"/>
      <c r="J476" s="96"/>
      <c r="K476" s="97"/>
      <c r="L476" s="110"/>
      <c r="M476" s="1099"/>
      <c r="N476" s="94"/>
      <c r="O476" s="96"/>
      <c r="P476" s="97"/>
    </row>
    <row r="477" spans="1:16">
      <c r="A477" s="1094"/>
      <c r="B477" s="109"/>
      <c r="C477" s="1096"/>
      <c r="D477" s="120"/>
      <c r="E477" s="96"/>
      <c r="F477" s="97"/>
      <c r="G477" s="109"/>
      <c r="H477" s="1098"/>
      <c r="I477" s="94"/>
      <c r="J477" s="96"/>
      <c r="K477" s="97"/>
      <c r="L477" s="109"/>
      <c r="M477" s="1099"/>
      <c r="N477" s="94"/>
      <c r="O477" s="96"/>
      <c r="P477" s="97"/>
    </row>
    <row r="478" spans="1:16">
      <c r="A478" s="1094"/>
      <c r="B478" s="110"/>
      <c r="C478" s="1096"/>
      <c r="D478" s="120"/>
      <c r="E478" s="96"/>
      <c r="F478" s="97"/>
      <c r="G478" s="110"/>
      <c r="H478" s="1098"/>
      <c r="I478" s="94"/>
      <c r="J478" s="96"/>
      <c r="K478" s="97"/>
      <c r="L478" s="110"/>
      <c r="M478" s="1099"/>
      <c r="N478" s="94"/>
      <c r="O478" s="96"/>
      <c r="P478" s="97"/>
    </row>
    <row r="479" spans="1:16">
      <c r="A479" s="1094"/>
      <c r="B479" s="109"/>
      <c r="C479" s="1096"/>
      <c r="D479" s="120"/>
      <c r="E479" s="96"/>
      <c r="F479" s="97"/>
      <c r="G479" s="109"/>
      <c r="H479" s="1098"/>
      <c r="I479" s="94"/>
      <c r="J479" s="96"/>
      <c r="K479" s="97"/>
      <c r="L479" s="109"/>
      <c r="M479" s="1099"/>
      <c r="N479" s="94"/>
      <c r="O479" s="96"/>
      <c r="P479" s="97"/>
    </row>
    <row r="480" spans="1:16">
      <c r="A480" s="1094"/>
      <c r="B480" s="110"/>
      <c r="C480" s="1096"/>
      <c r="D480" s="94"/>
      <c r="E480" s="96"/>
      <c r="F480" s="97"/>
      <c r="G480" s="110"/>
      <c r="H480" s="1098"/>
      <c r="I480" s="94"/>
      <c r="J480" s="96"/>
      <c r="K480" s="97"/>
      <c r="L480" s="110"/>
      <c r="M480" s="1099"/>
      <c r="N480" s="94"/>
      <c r="O480" s="96"/>
      <c r="P480" s="97"/>
    </row>
    <row r="481" spans="1:16">
      <c r="A481" s="1094"/>
      <c r="B481" s="107"/>
      <c r="C481" s="1096"/>
      <c r="D481" s="113"/>
      <c r="E481" s="114"/>
      <c r="F481" s="104"/>
      <c r="G481" s="107"/>
      <c r="H481" s="1098"/>
      <c r="I481" s="113"/>
      <c r="J481" s="114"/>
      <c r="K481" s="97"/>
      <c r="L481" s="107"/>
      <c r="M481" s="1099"/>
      <c r="N481" s="113"/>
      <c r="O481" s="114"/>
      <c r="P481" s="97"/>
    </row>
    <row r="482" spans="1:16" ht="17.25" thickBot="1">
      <c r="A482" s="1094"/>
      <c r="B482" s="107"/>
      <c r="C482" s="1097"/>
      <c r="D482" s="122" t="s">
        <v>132</v>
      </c>
      <c r="E482" s="123" t="s">
        <v>133</v>
      </c>
      <c r="F482" s="124"/>
      <c r="G482" s="107"/>
      <c r="H482" s="1127"/>
      <c r="I482" s="122" t="s">
        <v>132</v>
      </c>
      <c r="J482" s="123" t="s">
        <v>133</v>
      </c>
      <c r="K482" s="97"/>
      <c r="L482" s="107"/>
      <c r="M482" s="1126"/>
      <c r="N482" s="122" t="s">
        <v>132</v>
      </c>
      <c r="O482" s="123" t="s">
        <v>133</v>
      </c>
      <c r="P482" s="97"/>
    </row>
    <row r="483" spans="1:16">
      <c r="A483" s="105"/>
      <c r="B483" s="109"/>
      <c r="C483" s="1095" t="s">
        <v>695</v>
      </c>
      <c r="D483" s="118"/>
      <c r="E483" s="119"/>
      <c r="F483" s="125"/>
      <c r="G483" s="109"/>
      <c r="H483" s="1118" t="s">
        <v>134</v>
      </c>
      <c r="I483" s="118"/>
      <c r="J483" s="119"/>
      <c r="K483" s="125"/>
      <c r="L483" s="109"/>
      <c r="M483" s="1120" t="s">
        <v>134</v>
      </c>
      <c r="N483" s="118"/>
      <c r="O483" s="119"/>
      <c r="P483" s="125"/>
    </row>
    <row r="484" spans="1:16">
      <c r="A484" s="105"/>
      <c r="B484" s="110"/>
      <c r="C484" s="1096"/>
      <c r="D484" s="94"/>
      <c r="E484" s="96"/>
      <c r="F484" s="97"/>
      <c r="G484" s="110"/>
      <c r="H484" s="1098"/>
      <c r="I484" s="94"/>
      <c r="J484" s="96"/>
      <c r="K484" s="97"/>
      <c r="L484" s="110"/>
      <c r="M484" s="1099"/>
      <c r="N484" s="94"/>
      <c r="O484" s="96"/>
      <c r="P484" s="97"/>
    </row>
    <row r="485" spans="1:16">
      <c r="A485" s="105"/>
      <c r="B485" s="126"/>
      <c r="C485" s="1096"/>
      <c r="D485" s="94"/>
      <c r="E485" s="96"/>
      <c r="F485" s="97"/>
      <c r="G485" s="126"/>
      <c r="H485" s="1098"/>
      <c r="I485" s="94"/>
      <c r="J485" s="96"/>
      <c r="K485" s="97"/>
      <c r="L485" s="126"/>
      <c r="M485" s="1099"/>
      <c r="N485" s="94"/>
      <c r="O485" s="96"/>
      <c r="P485" s="128"/>
    </row>
    <row r="486" spans="1:16">
      <c r="A486" s="105"/>
      <c r="B486" s="107"/>
      <c r="C486" s="1096"/>
      <c r="D486" s="94"/>
      <c r="E486" s="96"/>
      <c r="F486" s="97"/>
      <c r="G486" s="107"/>
      <c r="H486" s="1098"/>
      <c r="I486" s="94"/>
      <c r="J486" s="96"/>
      <c r="K486" s="97"/>
      <c r="L486" s="107"/>
      <c r="M486" s="1099"/>
      <c r="N486" s="94"/>
      <c r="O486" s="96"/>
      <c r="P486" s="216"/>
    </row>
    <row r="487" spans="1:16">
      <c r="A487" s="105"/>
      <c r="B487" s="109"/>
      <c r="C487" s="1096"/>
      <c r="D487" s="94"/>
      <c r="E487" s="96"/>
      <c r="F487" s="97"/>
      <c r="G487" s="109"/>
      <c r="H487" s="1098"/>
      <c r="I487" s="94"/>
      <c r="J487" s="96"/>
      <c r="K487" s="97"/>
      <c r="L487" s="109"/>
      <c r="M487" s="1099"/>
      <c r="N487" s="94"/>
      <c r="O487" s="96"/>
      <c r="P487" s="97"/>
    </row>
    <row r="488" spans="1:16">
      <c r="A488" s="105"/>
      <c r="B488" s="110"/>
      <c r="C488" s="1096"/>
      <c r="D488" s="94"/>
      <c r="E488" s="96"/>
      <c r="F488" s="127"/>
      <c r="G488" s="110"/>
      <c r="H488" s="1098"/>
      <c r="I488" s="94"/>
      <c r="J488" s="96"/>
      <c r="K488" s="127"/>
      <c r="L488" s="110"/>
      <c r="M488" s="1099"/>
      <c r="N488" s="94"/>
      <c r="O488" s="96"/>
      <c r="P488" s="127"/>
    </row>
    <row r="489" spans="1:16">
      <c r="A489" s="105"/>
      <c r="B489" s="109"/>
      <c r="C489" s="1096"/>
      <c r="D489" s="94"/>
      <c r="E489" s="96"/>
      <c r="F489" s="128"/>
      <c r="G489" s="109"/>
      <c r="H489" s="1098"/>
      <c r="I489" s="94"/>
      <c r="J489" s="96"/>
      <c r="K489" s="128"/>
      <c r="L489" s="109"/>
      <c r="M489" s="1099"/>
      <c r="N489" s="94"/>
      <c r="O489" s="96"/>
      <c r="P489" s="128"/>
    </row>
    <row r="490" spans="1:16">
      <c r="A490" s="105"/>
      <c r="B490" s="110"/>
      <c r="C490" s="1096"/>
      <c r="D490" s="217"/>
      <c r="E490" s="114"/>
      <c r="F490" s="216"/>
      <c r="G490" s="110"/>
      <c r="H490" s="1098"/>
      <c r="I490" s="113"/>
      <c r="J490" s="114"/>
      <c r="K490" s="216"/>
      <c r="L490" s="110"/>
      <c r="M490" s="1099"/>
      <c r="N490" s="113"/>
      <c r="O490" s="114"/>
      <c r="P490" s="216"/>
    </row>
    <row r="491" spans="1:16">
      <c r="A491" s="105"/>
      <c r="B491" s="109"/>
      <c r="C491" s="1096"/>
      <c r="D491" s="217"/>
      <c r="E491" s="114"/>
      <c r="F491" s="216"/>
      <c r="G491" s="109"/>
      <c r="H491" s="1098"/>
      <c r="I491" s="113"/>
      <c r="J491" s="114"/>
      <c r="K491" s="216"/>
      <c r="L491" s="109"/>
      <c r="M491" s="1099"/>
      <c r="N491" s="113"/>
      <c r="O491" s="114"/>
      <c r="P491" s="216"/>
    </row>
    <row r="492" spans="1:16" ht="17.25" thickBot="1">
      <c r="A492" s="105"/>
      <c r="B492" s="110"/>
      <c r="C492" s="1097"/>
      <c r="D492" s="129"/>
      <c r="E492" s="130"/>
      <c r="F492" s="104"/>
      <c r="G492" s="110"/>
      <c r="H492" s="1127"/>
      <c r="I492" s="113"/>
      <c r="J492" s="130"/>
      <c r="K492" s="104"/>
      <c r="L492" s="110"/>
      <c r="M492" s="1126"/>
      <c r="N492" s="113"/>
      <c r="O492" s="131"/>
      <c r="P492" s="127"/>
    </row>
    <row r="493" spans="1:16">
      <c r="A493" s="132"/>
      <c r="B493" s="109"/>
      <c r="C493" s="1095" t="s">
        <v>696</v>
      </c>
      <c r="D493" s="118" t="s">
        <v>136</v>
      </c>
      <c r="E493" s="133" t="s">
        <v>137</v>
      </c>
      <c r="F493" s="125"/>
      <c r="G493" s="109"/>
      <c r="H493" s="1118" t="s">
        <v>135</v>
      </c>
      <c r="I493" s="118" t="s">
        <v>136</v>
      </c>
      <c r="J493" s="133" t="s">
        <v>137</v>
      </c>
      <c r="K493" s="125"/>
      <c r="L493" s="109"/>
      <c r="M493" s="1120" t="s">
        <v>135</v>
      </c>
      <c r="N493" s="118" t="s">
        <v>136</v>
      </c>
      <c r="O493" s="133" t="s">
        <v>137</v>
      </c>
      <c r="P493" s="125"/>
    </row>
    <row r="494" spans="1:16">
      <c r="A494" s="132"/>
      <c r="B494" s="110"/>
      <c r="C494" s="1096"/>
      <c r="D494" s="94" t="s">
        <v>141</v>
      </c>
      <c r="E494" s="96" t="s">
        <v>142</v>
      </c>
      <c r="F494" s="134"/>
      <c r="G494" s="110"/>
      <c r="H494" s="1098"/>
      <c r="I494" s="94" t="s">
        <v>141</v>
      </c>
      <c r="J494" s="96" t="s">
        <v>142</v>
      </c>
      <c r="K494" s="134"/>
      <c r="L494" s="110"/>
      <c r="M494" s="1099"/>
      <c r="N494" s="94" t="s">
        <v>141</v>
      </c>
      <c r="O494" s="96" t="s">
        <v>142</v>
      </c>
      <c r="P494" s="134"/>
    </row>
    <row r="495" spans="1:16">
      <c r="A495" s="132"/>
      <c r="B495" s="135"/>
      <c r="C495" s="1096"/>
      <c r="D495" s="94" t="s">
        <v>145</v>
      </c>
      <c r="E495" s="96" t="s">
        <v>146</v>
      </c>
      <c r="F495" s="97"/>
      <c r="G495" s="135"/>
      <c r="H495" s="1098"/>
      <c r="I495" s="94" t="s">
        <v>145</v>
      </c>
      <c r="J495" s="96" t="s">
        <v>146</v>
      </c>
      <c r="K495" s="97"/>
      <c r="L495" s="135"/>
      <c r="M495" s="1099"/>
      <c r="N495" s="94" t="s">
        <v>145</v>
      </c>
      <c r="O495" s="96" t="s">
        <v>146</v>
      </c>
      <c r="P495" s="97"/>
    </row>
    <row r="496" spans="1:16">
      <c r="A496" s="132"/>
      <c r="B496" s="110"/>
      <c r="C496" s="1096"/>
      <c r="D496" s="94" t="s">
        <v>147</v>
      </c>
      <c r="E496" s="96" t="s">
        <v>148</v>
      </c>
      <c r="F496" s="104"/>
      <c r="G496" s="110"/>
      <c r="H496" s="1098"/>
      <c r="I496" s="94" t="s">
        <v>147</v>
      </c>
      <c r="J496" s="96" t="s">
        <v>148</v>
      </c>
      <c r="K496" s="104"/>
      <c r="L496" s="110"/>
      <c r="M496" s="1099"/>
      <c r="N496" s="94" t="s">
        <v>147</v>
      </c>
      <c r="O496" s="96" t="s">
        <v>148</v>
      </c>
      <c r="P496" s="104"/>
    </row>
    <row r="497" spans="1:16">
      <c r="A497" s="132"/>
      <c r="B497" s="135"/>
      <c r="C497" s="1096"/>
      <c r="D497" s="94"/>
      <c r="E497" s="114"/>
      <c r="F497" s="136"/>
      <c r="G497" s="135"/>
      <c r="H497" s="1098"/>
      <c r="I497" s="94"/>
      <c r="J497" s="114"/>
      <c r="K497" s="136"/>
      <c r="L497" s="135"/>
      <c r="M497" s="1099"/>
      <c r="N497" s="94"/>
      <c r="O497" s="114"/>
      <c r="P497" s="136"/>
    </row>
    <row r="498" spans="1:16">
      <c r="A498" s="132"/>
      <c r="B498" s="110"/>
      <c r="C498" s="1096"/>
      <c r="D498" s="94"/>
      <c r="E498" s="96"/>
      <c r="F498" s="97"/>
      <c r="G498" s="110"/>
      <c r="H498" s="1098"/>
      <c r="I498" s="94"/>
      <c r="J498" s="96"/>
      <c r="K498" s="97"/>
      <c r="L498" s="110"/>
      <c r="M498" s="1099"/>
      <c r="N498" s="94"/>
      <c r="O498" s="96"/>
      <c r="P498" s="97"/>
    </row>
    <row r="499" spans="1:16">
      <c r="A499" s="132"/>
      <c r="B499" s="135"/>
      <c r="C499" s="1096"/>
      <c r="D499" s="94"/>
      <c r="E499" s="114"/>
      <c r="F499" s="136"/>
      <c r="G499" s="135"/>
      <c r="H499" s="1098"/>
      <c r="I499" s="94"/>
      <c r="J499" s="114"/>
      <c r="K499" s="136"/>
      <c r="L499" s="135"/>
      <c r="M499" s="1099"/>
      <c r="N499" s="94"/>
      <c r="O499" s="114"/>
      <c r="P499" s="136"/>
    </row>
    <row r="500" spans="1:16">
      <c r="A500" s="132"/>
      <c r="B500" s="110"/>
      <c r="C500" s="1096"/>
      <c r="D500" s="94"/>
      <c r="E500" s="96"/>
      <c r="F500" s="97"/>
      <c r="G500" s="110"/>
      <c r="H500" s="1098"/>
      <c r="I500" s="94"/>
      <c r="J500" s="96"/>
      <c r="K500" s="97"/>
      <c r="L500" s="110"/>
      <c r="M500" s="1099"/>
      <c r="N500" s="94"/>
      <c r="O500" s="96"/>
      <c r="P500" s="97"/>
    </row>
    <row r="501" spans="1:16">
      <c r="A501" s="132"/>
      <c r="B501" s="135"/>
      <c r="C501" s="1096"/>
      <c r="D501" s="94"/>
      <c r="E501" s="96"/>
      <c r="F501" s="97"/>
      <c r="G501" s="135"/>
      <c r="H501" s="1098"/>
      <c r="I501" s="94"/>
      <c r="J501" s="96"/>
      <c r="K501" s="97"/>
      <c r="L501" s="135"/>
      <c r="M501" s="1099"/>
      <c r="N501" s="94"/>
      <c r="O501" s="96"/>
      <c r="P501" s="97"/>
    </row>
    <row r="502" spans="1:16" ht="17.25" thickBot="1">
      <c r="A502" s="132"/>
      <c r="B502" s="110"/>
      <c r="C502" s="1097"/>
      <c r="D502" s="115"/>
      <c r="E502" s="116"/>
      <c r="F502" s="117"/>
      <c r="G502" s="110"/>
      <c r="H502" s="1127"/>
      <c r="I502" s="115"/>
      <c r="J502" s="130"/>
      <c r="K502" s="104"/>
      <c r="L502" s="110"/>
      <c r="M502" s="1126"/>
      <c r="N502" s="115"/>
      <c r="O502" s="130"/>
      <c r="P502" s="104"/>
    </row>
    <row r="503" spans="1:16">
      <c r="A503" s="132"/>
      <c r="B503" s="135"/>
      <c r="C503" s="1095" t="s">
        <v>697</v>
      </c>
      <c r="D503" s="137" t="s">
        <v>150</v>
      </c>
      <c r="E503" s="138"/>
      <c r="F503" s="139" t="s">
        <v>151</v>
      </c>
      <c r="G503" s="135"/>
      <c r="H503" s="1118" t="s">
        <v>149</v>
      </c>
      <c r="I503" s="137" t="s">
        <v>150</v>
      </c>
      <c r="J503" s="138"/>
      <c r="K503" s="139" t="s">
        <v>151</v>
      </c>
      <c r="L503" s="135"/>
      <c r="M503" s="1120" t="s">
        <v>149</v>
      </c>
      <c r="N503" s="137" t="s">
        <v>150</v>
      </c>
      <c r="O503" s="138"/>
      <c r="P503" s="139" t="s">
        <v>151</v>
      </c>
    </row>
    <row r="504" spans="1:16">
      <c r="A504" s="132"/>
      <c r="B504" s="110"/>
      <c r="C504" s="1096"/>
      <c r="D504" s="120"/>
      <c r="E504" s="121"/>
      <c r="F504" s="140"/>
      <c r="G504" s="110"/>
      <c r="H504" s="1098"/>
      <c r="I504" s="94"/>
      <c r="J504" s="96"/>
      <c r="K504" s="97"/>
      <c r="L504" s="110"/>
      <c r="M504" s="1099"/>
      <c r="N504" s="94"/>
      <c r="O504" s="96"/>
      <c r="P504" s="97"/>
    </row>
    <row r="505" spans="1:16">
      <c r="A505" s="132"/>
      <c r="B505" s="135"/>
      <c r="C505" s="1096"/>
      <c r="D505" s="94"/>
      <c r="E505" s="96"/>
      <c r="F505" s="97"/>
      <c r="G505" s="135"/>
      <c r="H505" s="1098"/>
      <c r="I505" s="94"/>
      <c r="J505" s="96"/>
      <c r="K505" s="97"/>
      <c r="L505" s="135"/>
      <c r="M505" s="1099"/>
      <c r="N505" s="94"/>
      <c r="O505" s="96"/>
      <c r="P505" s="97"/>
    </row>
    <row r="506" spans="1:16">
      <c r="A506" s="132"/>
      <c r="B506" s="110"/>
      <c r="C506" s="1096"/>
      <c r="D506" s="113"/>
      <c r="E506" s="114"/>
      <c r="F506" s="104"/>
      <c r="G506" s="110"/>
      <c r="H506" s="1098"/>
      <c r="I506" s="113"/>
      <c r="J506" s="114"/>
      <c r="K506" s="104"/>
      <c r="L506" s="110"/>
      <c r="M506" s="1099"/>
      <c r="N506" s="113"/>
      <c r="O506" s="114"/>
      <c r="P506" s="104"/>
    </row>
    <row r="507" spans="1:16">
      <c r="A507" s="1122"/>
      <c r="B507" s="135"/>
      <c r="C507" s="1096"/>
      <c r="D507" s="94"/>
      <c r="E507" s="96"/>
      <c r="F507" s="97"/>
      <c r="G507" s="135"/>
      <c r="H507" s="1098"/>
      <c r="I507" s="94"/>
      <c r="J507" s="96"/>
      <c r="K507" s="97"/>
      <c r="L507" s="135"/>
      <c r="M507" s="1099"/>
      <c r="N507" s="94"/>
      <c r="O507" s="96"/>
      <c r="P507" s="97"/>
    </row>
    <row r="508" spans="1:16">
      <c r="A508" s="1122"/>
      <c r="B508" s="110"/>
      <c r="C508" s="1096"/>
      <c r="D508" s="94"/>
      <c r="E508" s="96"/>
      <c r="F508" s="97"/>
      <c r="G508" s="110"/>
      <c r="H508" s="1098"/>
      <c r="I508" s="94"/>
      <c r="J508" s="96"/>
      <c r="K508" s="97"/>
      <c r="L508" s="110"/>
      <c r="M508" s="1099"/>
      <c r="N508" s="94"/>
      <c r="O508" s="96"/>
      <c r="P508" s="97"/>
    </row>
    <row r="509" spans="1:16">
      <c r="A509" s="1122"/>
      <c r="B509" s="135"/>
      <c r="C509" s="1096"/>
      <c r="D509" s="113"/>
      <c r="E509" s="114"/>
      <c r="F509" s="104"/>
      <c r="G509" s="135"/>
      <c r="H509" s="1098"/>
      <c r="I509" s="113"/>
      <c r="J509" s="114"/>
      <c r="K509" s="104"/>
      <c r="L509" s="135"/>
      <c r="M509" s="1099"/>
      <c r="N509" s="113"/>
      <c r="O509" s="114"/>
      <c r="P509" s="104"/>
    </row>
    <row r="510" spans="1:16" ht="17.25" thickBot="1">
      <c r="A510" s="1123"/>
      <c r="B510" s="141"/>
      <c r="C510" s="1117"/>
      <c r="D510" s="142"/>
      <c r="E510" s="143"/>
      <c r="F510" s="144"/>
      <c r="G510" s="141"/>
      <c r="H510" s="1119"/>
      <c r="I510" s="142"/>
      <c r="J510" s="143"/>
      <c r="K510" s="144"/>
      <c r="L510" s="141"/>
      <c r="M510" s="1121"/>
      <c r="N510" s="142"/>
      <c r="O510" s="143"/>
      <c r="P510" s="144"/>
    </row>
    <row r="511" spans="1:16" s="146" customFormat="1" ht="27" customHeight="1" thickTop="1" thickBot="1">
      <c r="A511" s="145"/>
      <c r="B511" s="1124" t="s">
        <v>152</v>
      </c>
      <c r="C511" s="1124"/>
      <c r="D511" s="1124"/>
      <c r="E511" s="1124"/>
      <c r="F511" s="1124"/>
      <c r="G511" s="1125" t="s">
        <v>153</v>
      </c>
      <c r="H511" s="1125"/>
      <c r="I511" s="1125"/>
      <c r="J511" s="1125"/>
      <c r="K511" s="1125"/>
      <c r="L511" s="1125"/>
      <c r="M511" s="1125"/>
      <c r="N511" s="1128" t="s">
        <v>154</v>
      </c>
      <c r="O511" s="1128"/>
      <c r="P511" s="1128"/>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1137">
        <f>A427</f>
        <v>46147</v>
      </c>
      <c r="B513" s="1132" t="s">
        <v>698</v>
      </c>
      <c r="C513" s="160"/>
      <c r="D513" s="161"/>
      <c r="E513" s="162"/>
      <c r="F513" s="163"/>
      <c r="G513" s="164"/>
      <c r="H513" s="165"/>
      <c r="I513" s="166"/>
      <c r="J513" s="166"/>
      <c r="K513" s="167"/>
      <c r="L513" s="168"/>
      <c r="M513" s="169"/>
      <c r="N513" s="170"/>
      <c r="O513" s="166"/>
      <c r="P513" s="171"/>
    </row>
    <row r="514" spans="1:16" s="172" customFormat="1">
      <c r="A514" s="1138"/>
      <c r="B514" s="1133"/>
      <c r="C514" s="173"/>
      <c r="D514" s="174"/>
      <c r="E514" s="175"/>
      <c r="F514" s="176"/>
      <c r="G514" s="173"/>
      <c r="H514" s="177"/>
      <c r="I514" s="175"/>
      <c r="J514" s="175"/>
      <c r="K514" s="178"/>
      <c r="L514" s="179"/>
      <c r="M514" s="180"/>
      <c r="N514" s="181"/>
      <c r="O514" s="175"/>
      <c r="P514" s="182"/>
    </row>
    <row r="515" spans="1:16" s="172" customFormat="1">
      <c r="A515" s="1138"/>
      <c r="B515" s="1133"/>
      <c r="C515" s="173"/>
      <c r="D515" s="174"/>
      <c r="E515" s="175"/>
      <c r="F515" s="176"/>
      <c r="G515" s="173"/>
      <c r="H515" s="183"/>
      <c r="I515" s="175"/>
      <c r="J515" s="175"/>
      <c r="K515" s="178"/>
      <c r="L515" s="184"/>
      <c r="M515" s="180"/>
      <c r="N515" s="181"/>
      <c r="O515" s="175"/>
      <c r="P515" s="182"/>
    </row>
    <row r="516" spans="1:16" s="172" customFormat="1">
      <c r="A516" s="1138"/>
      <c r="B516" s="1133"/>
      <c r="C516" s="173"/>
      <c r="D516" s="218"/>
      <c r="E516" s="175"/>
      <c r="F516" s="176"/>
      <c r="G516" s="173"/>
      <c r="H516" s="183"/>
      <c r="I516" s="175"/>
      <c r="J516" s="175"/>
      <c r="K516" s="187"/>
      <c r="L516" s="184"/>
      <c r="M516" s="180"/>
      <c r="N516" s="181"/>
      <c r="O516" s="175"/>
      <c r="P516" s="182"/>
    </row>
    <row r="517" spans="1:16" s="172" customFormat="1">
      <c r="A517" s="1138"/>
      <c r="B517" s="1133"/>
      <c r="C517" s="173"/>
      <c r="D517" s="185"/>
      <c r="E517" s="175"/>
      <c r="F517" s="182"/>
      <c r="G517" s="173"/>
      <c r="H517" s="186"/>
      <c r="I517" s="175"/>
      <c r="J517" s="175"/>
      <c r="K517" s="187"/>
      <c r="L517" s="184"/>
      <c r="M517" s="180"/>
      <c r="N517" s="181"/>
      <c r="O517" s="175"/>
      <c r="P517" s="182"/>
    </row>
    <row r="518" spans="1:16" s="172" customFormat="1">
      <c r="A518" s="1138"/>
      <c r="B518" s="1133"/>
      <c r="C518" s="173"/>
      <c r="D518" s="174"/>
      <c r="E518" s="175"/>
      <c r="F518" s="188"/>
      <c r="G518" s="198"/>
      <c r="H518" s="183"/>
      <c r="I518" s="191"/>
      <c r="J518" s="175"/>
      <c r="K518" s="178"/>
      <c r="L518" s="189"/>
      <c r="M518" s="190"/>
      <c r="N518" s="181"/>
      <c r="O518" s="175"/>
      <c r="P518" s="182"/>
    </row>
    <row r="519" spans="1:16" s="172" customFormat="1">
      <c r="A519" s="1138"/>
      <c r="B519" s="1133"/>
      <c r="C519" s="173"/>
      <c r="D519" s="174"/>
      <c r="E519" s="175"/>
      <c r="F519" s="182"/>
      <c r="G519" s="173"/>
      <c r="H519" s="183"/>
      <c r="I519" s="191"/>
      <c r="J519" s="175"/>
      <c r="K519" s="178"/>
      <c r="L519" s="184"/>
      <c r="M519" s="180"/>
      <c r="N519" s="181"/>
      <c r="O519" s="175"/>
      <c r="P519" s="182"/>
    </row>
    <row r="520" spans="1:16" s="172" customFormat="1">
      <c r="A520" s="1138"/>
      <c r="B520" s="1133"/>
      <c r="C520" s="173"/>
      <c r="D520" s="174"/>
      <c r="E520" s="175"/>
      <c r="F520" s="182"/>
      <c r="G520" s="219"/>
      <c r="H520" s="183"/>
      <c r="I520" s="175"/>
      <c r="J520" s="175"/>
      <c r="K520" s="178"/>
      <c r="L520" s="184"/>
      <c r="M520" s="180"/>
      <c r="N520" s="181"/>
      <c r="O520" s="175"/>
      <c r="P520" s="182"/>
    </row>
    <row r="521" spans="1:16" s="172" customFormat="1">
      <c r="A521" s="1138"/>
      <c r="B521" s="1133"/>
      <c r="C521" s="173"/>
      <c r="D521" s="174"/>
      <c r="E521" s="175"/>
      <c r="F521" s="188"/>
      <c r="G521" s="173"/>
      <c r="H521" s="183"/>
      <c r="I521" s="191"/>
      <c r="J521" s="175"/>
      <c r="K521" s="178"/>
      <c r="L521" s="184"/>
      <c r="M521" s="180"/>
      <c r="N521" s="181"/>
      <c r="O521" s="175"/>
      <c r="P521" s="182"/>
    </row>
    <row r="522" spans="1:16" s="172" customFormat="1">
      <c r="A522" s="1138"/>
      <c r="B522" s="1133"/>
      <c r="C522" s="173"/>
      <c r="D522" s="174"/>
      <c r="E522" s="175"/>
      <c r="F522" s="182"/>
      <c r="G522" s="173"/>
      <c r="H522" s="183"/>
      <c r="I522" s="191"/>
      <c r="J522" s="175"/>
      <c r="K522" s="178"/>
      <c r="L522" s="184"/>
      <c r="M522" s="180"/>
      <c r="N522" s="181"/>
      <c r="O522" s="175"/>
      <c r="P522" s="182"/>
    </row>
    <row r="523" spans="1:16" s="172" customFormat="1">
      <c r="A523" s="1138"/>
      <c r="B523" s="1133"/>
      <c r="C523" s="192"/>
      <c r="D523" s="193"/>
      <c r="E523" s="194"/>
      <c r="F523" s="195"/>
      <c r="G523" s="173"/>
      <c r="H523" s="177"/>
      <c r="I523" s="175"/>
      <c r="J523" s="175"/>
      <c r="K523" s="178"/>
      <c r="L523" s="184"/>
      <c r="M523" s="180"/>
      <c r="N523" s="196"/>
      <c r="O523" s="194"/>
      <c r="P523" s="195"/>
    </row>
    <row r="524" spans="1:16" s="172" customFormat="1">
      <c r="A524" s="1138"/>
      <c r="B524" s="1133"/>
      <c r="C524" s="192"/>
      <c r="D524" s="193"/>
      <c r="E524" s="194"/>
      <c r="F524" s="195"/>
      <c r="G524" s="198"/>
      <c r="H524" s="183"/>
      <c r="I524" s="191"/>
      <c r="J524" s="175"/>
      <c r="K524" s="178"/>
      <c r="L524" s="184"/>
      <c r="M524" s="180"/>
      <c r="N524" s="196"/>
      <c r="O524" s="194"/>
      <c r="P524" s="195"/>
    </row>
    <row r="525" spans="1:16" s="172" customFormat="1">
      <c r="A525" s="1138"/>
      <c r="B525" s="1133"/>
      <c r="C525" s="192"/>
      <c r="D525" s="193"/>
      <c r="E525" s="194"/>
      <c r="F525" s="195"/>
      <c r="G525" s="173"/>
      <c r="H525" s="199"/>
      <c r="I525" s="191"/>
      <c r="J525" s="200"/>
      <c r="K525" s="197"/>
      <c r="L525" s="184"/>
      <c r="M525" s="180"/>
      <c r="N525" s="196"/>
      <c r="O525" s="194"/>
      <c r="P525" s="195"/>
    </row>
    <row r="526" spans="1:16" s="172" customFormat="1">
      <c r="A526" s="1138"/>
      <c r="B526" s="1133"/>
      <c r="C526" s="192"/>
      <c r="D526" s="193"/>
      <c r="E526" s="194"/>
      <c r="F526" s="195"/>
      <c r="G526" s="173"/>
      <c r="H526" s="201"/>
      <c r="I526" s="175"/>
      <c r="J526" s="175"/>
      <c r="K526" s="178"/>
      <c r="L526" s="184"/>
      <c r="M526" s="180"/>
      <c r="N526" s="196"/>
      <c r="O526" s="194"/>
      <c r="P526" s="195"/>
    </row>
    <row r="527" spans="1:16" s="172" customFormat="1">
      <c r="A527" s="1138"/>
      <c r="B527" s="1133"/>
      <c r="C527" s="192"/>
      <c r="D527" s="193"/>
      <c r="E527" s="194"/>
      <c r="F527" s="195"/>
      <c r="G527" s="198"/>
      <c r="H527" s="183"/>
      <c r="I527" s="200"/>
      <c r="J527" s="200"/>
      <c r="K527" s="197"/>
      <c r="L527" s="184"/>
      <c r="M527" s="180"/>
      <c r="N527" s="196"/>
      <c r="O527" s="194"/>
      <c r="P527" s="195"/>
    </row>
    <row r="528" spans="1:16" s="172" customFormat="1">
      <c r="A528" s="1138"/>
      <c r="B528" s="1133"/>
      <c r="C528" s="192"/>
      <c r="D528" s="193"/>
      <c r="E528" s="194"/>
      <c r="F528" s="195"/>
      <c r="G528" s="173"/>
      <c r="H528" s="183"/>
      <c r="I528" s="200"/>
      <c r="J528" s="200"/>
      <c r="K528" s="197"/>
      <c r="L528" s="179"/>
      <c r="M528" s="180"/>
      <c r="N528" s="196"/>
      <c r="O528" s="194"/>
      <c r="P528" s="195"/>
    </row>
    <row r="529" spans="1:16" s="172" customFormat="1">
      <c r="A529" s="1138"/>
      <c r="B529" s="1133"/>
      <c r="C529" s="192"/>
      <c r="D529" s="193"/>
      <c r="E529" s="194"/>
      <c r="F529" s="195"/>
      <c r="G529" s="192"/>
      <c r="H529" s="201"/>
      <c r="I529" s="202"/>
      <c r="J529" s="202"/>
      <c r="K529" s="203"/>
      <c r="L529" s="204"/>
      <c r="M529" s="190"/>
      <c r="N529" s="196"/>
      <c r="O529" s="194"/>
      <c r="P529" s="195"/>
    </row>
    <row r="530" spans="1:16" s="172" customFormat="1">
      <c r="A530" s="1138"/>
      <c r="B530" s="1133"/>
      <c r="C530" s="192"/>
      <c r="D530" s="193"/>
      <c r="E530" s="194"/>
      <c r="F530" s="195"/>
      <c r="G530" s="192"/>
      <c r="H530" s="201"/>
      <c r="I530" s="202"/>
      <c r="J530" s="202"/>
      <c r="K530" s="203"/>
      <c r="L530" s="204"/>
      <c r="M530" s="190"/>
      <c r="N530" s="196"/>
      <c r="O530" s="194"/>
      <c r="P530" s="195"/>
    </row>
    <row r="531" spans="1:16" s="172" customFormat="1">
      <c r="A531" s="1138"/>
      <c r="B531" s="1133"/>
      <c r="C531" s="192"/>
      <c r="D531" s="193"/>
      <c r="E531" s="194"/>
      <c r="F531" s="195"/>
      <c r="G531" s="192"/>
      <c r="H531" s="201"/>
      <c r="I531" s="202"/>
      <c r="J531" s="202"/>
      <c r="K531" s="203"/>
      <c r="L531" s="204"/>
      <c r="M531" s="190"/>
      <c r="N531" s="196"/>
      <c r="O531" s="194"/>
      <c r="P531" s="195"/>
    </row>
    <row r="532" spans="1:16" s="172" customFormat="1" ht="17.25" thickBot="1">
      <c r="A532" s="1139"/>
      <c r="B532" s="1134"/>
      <c r="C532" s="205"/>
      <c r="D532" s="206"/>
      <c r="E532" s="207"/>
      <c r="F532" s="208"/>
      <c r="G532" s="209"/>
      <c r="H532" s="210"/>
      <c r="I532" s="211"/>
      <c r="J532" s="211"/>
      <c r="K532" s="212"/>
      <c r="L532" s="213"/>
      <c r="M532" s="214"/>
      <c r="N532" s="215"/>
      <c r="O532" s="207"/>
      <c r="P532" s="208"/>
    </row>
    <row r="533" spans="1:16" s="71" customFormat="1" ht="18" customHeight="1" thickTop="1" thickBot="1">
      <c r="A533" s="1135">
        <f>A427+1</f>
        <v>46148</v>
      </c>
      <c r="B533" s="90" t="s">
        <v>162</v>
      </c>
      <c r="C533" s="1095" t="s">
        <v>693</v>
      </c>
      <c r="D533" s="91" t="s">
        <v>114</v>
      </c>
      <c r="E533" s="92" t="s">
        <v>164</v>
      </c>
      <c r="F533" s="93"/>
      <c r="G533" s="90" t="s">
        <v>162</v>
      </c>
      <c r="H533" s="1098" t="s">
        <v>163</v>
      </c>
      <c r="I533" s="91" t="s">
        <v>114</v>
      </c>
      <c r="J533" s="92" t="s">
        <v>164</v>
      </c>
      <c r="K533" s="93"/>
      <c r="L533" s="90" t="s">
        <v>162</v>
      </c>
      <c r="M533" s="1099" t="s">
        <v>163</v>
      </c>
      <c r="N533" s="91" t="s">
        <v>114</v>
      </c>
      <c r="O533" s="92" t="s">
        <v>164</v>
      </c>
      <c r="P533" s="93"/>
    </row>
    <row r="534" spans="1:16" ht="18" customHeight="1">
      <c r="A534" s="1136"/>
      <c r="B534" s="1100"/>
      <c r="C534" s="1096"/>
      <c r="D534" s="94" t="s">
        <v>116</v>
      </c>
      <c r="E534" s="95" t="s">
        <v>142</v>
      </c>
      <c r="F534" s="93"/>
      <c r="G534" s="1100"/>
      <c r="H534" s="1098"/>
      <c r="I534" s="94" t="s">
        <v>116</v>
      </c>
      <c r="J534" s="95" t="s">
        <v>142</v>
      </c>
      <c r="K534" s="93"/>
      <c r="L534" s="1100"/>
      <c r="M534" s="1099"/>
      <c r="N534" s="94" t="s">
        <v>116</v>
      </c>
      <c r="O534" s="95" t="s">
        <v>142</v>
      </c>
      <c r="P534" s="93"/>
    </row>
    <row r="535" spans="1:16" ht="17.25" thickBot="1">
      <c r="A535" s="1136"/>
      <c r="B535" s="1101"/>
      <c r="C535" s="1096"/>
      <c r="D535" s="94" t="s">
        <v>165</v>
      </c>
      <c r="E535" s="96" t="s">
        <v>166</v>
      </c>
      <c r="F535" s="98"/>
      <c r="G535" s="1101"/>
      <c r="H535" s="1098"/>
      <c r="I535" s="94" t="s">
        <v>165</v>
      </c>
      <c r="J535" s="96" t="s">
        <v>166</v>
      </c>
      <c r="K535" s="98"/>
      <c r="L535" s="1101"/>
      <c r="M535" s="1099"/>
      <c r="N535" s="94" t="s">
        <v>165</v>
      </c>
      <c r="O535" s="96" t="s">
        <v>166</v>
      </c>
      <c r="P535" s="98"/>
    </row>
    <row r="536" spans="1:16" ht="17.25" thickBot="1">
      <c r="A536" s="1136"/>
      <c r="B536" s="90" t="s">
        <v>167</v>
      </c>
      <c r="C536" s="1096"/>
      <c r="D536" s="94"/>
      <c r="E536" s="96"/>
      <c r="F536" s="97"/>
      <c r="G536" s="90" t="s">
        <v>167</v>
      </c>
      <c r="H536" s="1098"/>
      <c r="I536" s="94" t="s">
        <v>120</v>
      </c>
      <c r="J536" s="96" t="s">
        <v>148</v>
      </c>
      <c r="K536" s="97"/>
      <c r="L536" s="90" t="s">
        <v>167</v>
      </c>
      <c r="M536" s="1099"/>
      <c r="N536" s="94" t="s">
        <v>120</v>
      </c>
      <c r="O536" s="96" t="s">
        <v>148</v>
      </c>
      <c r="P536" s="97"/>
    </row>
    <row r="537" spans="1:16">
      <c r="A537" s="1136"/>
      <c r="B537" s="1081"/>
      <c r="C537" s="1096"/>
      <c r="D537" s="94"/>
      <c r="E537" s="96"/>
      <c r="F537" s="97"/>
      <c r="G537" s="1081"/>
      <c r="H537" s="1098"/>
      <c r="I537" s="94"/>
      <c r="J537" s="96"/>
      <c r="K537" s="97"/>
      <c r="L537" s="1081"/>
      <c r="M537" s="1099"/>
      <c r="N537" s="94"/>
      <c r="O537" s="96"/>
      <c r="P537" s="97"/>
    </row>
    <row r="538" spans="1:16">
      <c r="A538" s="1136"/>
      <c r="B538" s="1082"/>
      <c r="C538" s="1096"/>
      <c r="D538" s="94"/>
      <c r="E538" s="96"/>
      <c r="F538" s="97"/>
      <c r="G538" s="1082"/>
      <c r="H538" s="1098"/>
      <c r="I538" s="94"/>
      <c r="J538" s="96"/>
      <c r="K538" s="97"/>
      <c r="L538" s="1082"/>
      <c r="M538" s="1099"/>
      <c r="N538" s="94"/>
      <c r="O538" s="96"/>
      <c r="P538" s="97"/>
    </row>
    <row r="539" spans="1:16">
      <c r="A539" s="1136"/>
      <c r="B539" s="1083"/>
      <c r="C539" s="1096"/>
      <c r="D539" s="94"/>
      <c r="E539" s="96"/>
      <c r="F539" s="93"/>
      <c r="G539" s="1083"/>
      <c r="H539" s="1098"/>
      <c r="I539" s="94"/>
      <c r="J539" s="96"/>
      <c r="K539" s="93"/>
      <c r="L539" s="1083"/>
      <c r="M539" s="1099"/>
      <c r="N539" s="94"/>
      <c r="O539" s="96"/>
      <c r="P539" s="93"/>
    </row>
    <row r="540" spans="1:16">
      <c r="A540" s="1136"/>
      <c r="B540" s="1082"/>
      <c r="C540" s="1096"/>
      <c r="D540" s="94"/>
      <c r="E540" s="96"/>
      <c r="F540" s="99"/>
      <c r="G540" s="1082"/>
      <c r="H540" s="1098"/>
      <c r="I540" s="94"/>
      <c r="J540" s="96"/>
      <c r="K540" s="99"/>
      <c r="L540" s="1082"/>
      <c r="M540" s="1099"/>
      <c r="N540" s="94"/>
      <c r="O540" s="96"/>
      <c r="P540" s="93"/>
    </row>
    <row r="541" spans="1:16">
      <c r="A541" s="1136"/>
      <c r="B541" s="1083"/>
      <c r="C541" s="1096"/>
      <c r="D541" s="94"/>
      <c r="E541" s="96"/>
      <c r="F541" s="102"/>
      <c r="G541" s="1083"/>
      <c r="H541" s="1098"/>
      <c r="I541" s="94"/>
      <c r="J541" s="96"/>
      <c r="K541" s="102"/>
      <c r="L541" s="1083"/>
      <c r="M541" s="1099"/>
      <c r="N541" s="94"/>
      <c r="O541" s="96"/>
      <c r="P541" s="99"/>
    </row>
    <row r="542" spans="1:16" ht="17.25" thickBot="1">
      <c r="A542" s="1136"/>
      <c r="B542" s="1082"/>
      <c r="C542" s="1096"/>
      <c r="D542" s="94"/>
      <c r="E542" s="96"/>
      <c r="F542" s="99"/>
      <c r="G542" s="1082"/>
      <c r="H542" s="1098"/>
      <c r="I542" s="94"/>
      <c r="J542" s="96"/>
      <c r="K542" s="99"/>
      <c r="L542" s="1082"/>
      <c r="M542" s="1099"/>
      <c r="N542" s="94"/>
      <c r="O542" s="96"/>
      <c r="P542" s="99"/>
    </row>
    <row r="543" spans="1:16" ht="17.25" thickBot="1">
      <c r="A543" s="1136"/>
      <c r="B543" s="100" t="s">
        <v>168</v>
      </c>
      <c r="C543" s="1096"/>
      <c r="D543" s="94"/>
      <c r="E543" s="96"/>
      <c r="F543" s="99"/>
      <c r="G543" s="100" t="s">
        <v>168</v>
      </c>
      <c r="H543" s="1098"/>
      <c r="I543" s="94"/>
      <c r="J543" s="96"/>
      <c r="K543" s="99"/>
      <c r="L543" s="100" t="s">
        <v>168</v>
      </c>
      <c r="M543" s="1099"/>
      <c r="N543" s="94"/>
      <c r="O543" s="96"/>
      <c r="P543" s="99"/>
    </row>
    <row r="544" spans="1:16">
      <c r="A544" s="1136"/>
      <c r="B544" s="1111"/>
      <c r="C544" s="1096"/>
      <c r="D544" s="94"/>
      <c r="E544" s="96"/>
      <c r="F544" s="99"/>
      <c r="G544" s="1111"/>
      <c r="H544" s="1098"/>
      <c r="I544" s="94"/>
      <c r="J544" s="96"/>
      <c r="K544" s="99"/>
      <c r="L544" s="1111"/>
      <c r="M544" s="1099"/>
      <c r="N544" s="94"/>
      <c r="O544" s="96"/>
      <c r="P544" s="99"/>
    </row>
    <row r="545" spans="1:16">
      <c r="A545" s="1136"/>
      <c r="B545" s="1112"/>
      <c r="C545" s="1096"/>
      <c r="D545" s="94"/>
      <c r="E545" s="96"/>
      <c r="F545" s="99"/>
      <c r="G545" s="1112"/>
      <c r="H545" s="1098"/>
      <c r="I545" s="94"/>
      <c r="J545" s="96"/>
      <c r="K545" s="99"/>
      <c r="L545" s="1112"/>
      <c r="M545" s="1099"/>
      <c r="N545" s="94"/>
      <c r="O545" s="96"/>
      <c r="P545" s="97"/>
    </row>
    <row r="546" spans="1:16" ht="17.25" thickBot="1">
      <c r="A546" s="1136"/>
      <c r="B546" s="1113"/>
      <c r="C546" s="1096"/>
      <c r="D546" s="94"/>
      <c r="E546" s="96"/>
      <c r="F546" s="97"/>
      <c r="G546" s="1113"/>
      <c r="H546" s="1098"/>
      <c r="I546" s="94"/>
      <c r="J546" s="96"/>
      <c r="K546" s="97"/>
      <c r="L546" s="1113"/>
      <c r="M546" s="1099"/>
      <c r="N546" s="94"/>
      <c r="O546" s="96"/>
      <c r="P546" s="97"/>
    </row>
    <row r="547" spans="1:16" ht="17.25" thickBot="1">
      <c r="A547" s="1136"/>
      <c r="B547" s="100" t="s">
        <v>123</v>
      </c>
      <c r="C547" s="1096"/>
      <c r="D547" s="94"/>
      <c r="E547" s="96"/>
      <c r="F547" s="97"/>
      <c r="G547" s="100" t="s">
        <v>123</v>
      </c>
      <c r="H547" s="1098"/>
      <c r="I547" s="94"/>
      <c r="J547" s="96"/>
      <c r="K547" s="97"/>
      <c r="L547" s="100" t="s">
        <v>123</v>
      </c>
      <c r="M547" s="1099"/>
      <c r="N547" s="94"/>
      <c r="O547" s="96"/>
      <c r="P547" s="97"/>
    </row>
    <row r="548" spans="1:16">
      <c r="A548" s="1136"/>
      <c r="B548" s="1106"/>
      <c r="C548" s="1096"/>
      <c r="D548" s="94"/>
      <c r="E548" s="96"/>
      <c r="F548" s="97"/>
      <c r="G548" s="1106"/>
      <c r="H548" s="1098"/>
      <c r="I548" s="94"/>
      <c r="J548" s="96"/>
      <c r="K548" s="97"/>
      <c r="L548" s="1106"/>
      <c r="M548" s="1099"/>
      <c r="N548" s="94"/>
      <c r="O548" s="96"/>
      <c r="P548" s="97"/>
    </row>
    <row r="549" spans="1:16">
      <c r="A549" s="1136"/>
      <c r="B549" s="1107"/>
      <c r="C549" s="1096"/>
      <c r="D549" s="94"/>
      <c r="E549" s="96"/>
      <c r="F549" s="97"/>
      <c r="G549" s="1107"/>
      <c r="H549" s="1098"/>
      <c r="I549" s="94"/>
      <c r="J549" s="96"/>
      <c r="K549" s="97"/>
      <c r="L549" s="1107"/>
      <c r="M549" s="1099"/>
      <c r="N549" s="94"/>
      <c r="O549" s="96"/>
      <c r="P549" s="97"/>
    </row>
    <row r="550" spans="1:16" ht="17.25" thickBot="1">
      <c r="A550" s="1136"/>
      <c r="B550" s="1108"/>
      <c r="C550" s="1096"/>
      <c r="D550" s="94"/>
      <c r="E550" s="96"/>
      <c r="F550" s="97"/>
      <c r="G550" s="1108"/>
      <c r="H550" s="1098"/>
      <c r="I550" s="94"/>
      <c r="J550" s="96"/>
      <c r="K550" s="97"/>
      <c r="L550" s="1108"/>
      <c r="M550" s="1099"/>
      <c r="N550" s="94"/>
      <c r="O550" s="96"/>
      <c r="P550" s="97"/>
    </row>
    <row r="551" spans="1:16">
      <c r="A551" s="1136"/>
      <c r="B551" s="1109" t="s">
        <v>124</v>
      </c>
      <c r="C551" s="1096"/>
      <c r="D551" s="94"/>
      <c r="E551" s="96"/>
      <c r="F551" s="97"/>
      <c r="G551" s="1109" t="s">
        <v>124</v>
      </c>
      <c r="H551" s="1098"/>
      <c r="I551" s="94"/>
      <c r="J551" s="96"/>
      <c r="K551" s="97"/>
      <c r="L551" s="1109" t="s">
        <v>124</v>
      </c>
      <c r="M551" s="1099"/>
      <c r="N551" s="94"/>
      <c r="O551" s="96"/>
      <c r="P551" s="97"/>
    </row>
    <row r="552" spans="1:16" ht="17.25" thickBot="1">
      <c r="A552" s="1136"/>
      <c r="B552" s="1110"/>
      <c r="C552" s="1096"/>
      <c r="D552" s="94"/>
      <c r="E552" s="96"/>
      <c r="F552" s="97"/>
      <c r="G552" s="1110"/>
      <c r="H552" s="1098"/>
      <c r="I552" s="94"/>
      <c r="J552" s="96"/>
      <c r="K552" s="97"/>
      <c r="L552" s="1110"/>
      <c r="M552" s="1099"/>
      <c r="N552" s="94"/>
      <c r="O552" s="96"/>
      <c r="P552" s="93"/>
    </row>
    <row r="553" spans="1:16" ht="17.25" thickTop="1">
      <c r="A553" s="1136"/>
      <c r="B553" s="1102" t="s">
        <v>125</v>
      </c>
      <c r="C553" s="1096"/>
      <c r="D553" s="94"/>
      <c r="E553" s="96"/>
      <c r="F553" s="93"/>
      <c r="G553" s="1102" t="s">
        <v>125</v>
      </c>
      <c r="H553" s="1098"/>
      <c r="I553" s="94"/>
      <c r="J553" s="96"/>
      <c r="K553" s="93"/>
      <c r="L553" s="1102" t="s">
        <v>125</v>
      </c>
      <c r="M553" s="1099"/>
      <c r="N553" s="94"/>
      <c r="O553" s="96"/>
      <c r="P553" s="97"/>
    </row>
    <row r="554" spans="1:16" ht="17.25" thickBot="1">
      <c r="A554" s="1136"/>
      <c r="B554" s="1103"/>
      <c r="C554" s="1096"/>
      <c r="D554" s="94"/>
      <c r="E554" s="96"/>
      <c r="F554" s="93"/>
      <c r="G554" s="1103"/>
      <c r="H554" s="1098"/>
      <c r="I554" s="94"/>
      <c r="J554" s="96"/>
      <c r="K554" s="93"/>
      <c r="L554" s="1103"/>
      <c r="M554" s="1099"/>
      <c r="N554" s="94"/>
      <c r="O554" s="96"/>
      <c r="P554" s="101"/>
    </row>
    <row r="555" spans="1:16">
      <c r="A555" s="1136"/>
      <c r="B555" s="1104"/>
      <c r="C555" s="1096"/>
      <c r="D555" s="94"/>
      <c r="E555" s="96"/>
      <c r="F555" s="97"/>
      <c r="G555" s="1104"/>
      <c r="H555" s="1098"/>
      <c r="I555" s="94"/>
      <c r="J555" s="96"/>
      <c r="K555" s="97"/>
      <c r="L555" s="1104"/>
      <c r="M555" s="1099"/>
      <c r="N555" s="94"/>
      <c r="O555" s="96"/>
      <c r="P555" s="103"/>
    </row>
    <row r="556" spans="1:16" ht="17.25" thickBot="1">
      <c r="A556" s="1136"/>
      <c r="B556" s="1105"/>
      <c r="C556" s="1096"/>
      <c r="D556" s="94"/>
      <c r="E556" s="96"/>
      <c r="F556" s="97"/>
      <c r="G556" s="1105"/>
      <c r="H556" s="1098"/>
      <c r="I556" s="94"/>
      <c r="J556" s="96"/>
      <c r="K556" s="97"/>
      <c r="L556" s="1105"/>
      <c r="M556" s="1099"/>
      <c r="N556" s="94"/>
      <c r="O556" s="96"/>
      <c r="P556" s="104"/>
    </row>
    <row r="557" spans="1:16">
      <c r="A557" s="1136"/>
      <c r="B557" s="1116" t="s">
        <v>126</v>
      </c>
      <c r="C557" s="1096"/>
      <c r="D557" s="94"/>
      <c r="E557" s="96"/>
      <c r="F557" s="93"/>
      <c r="G557" s="1116" t="s">
        <v>126</v>
      </c>
      <c r="H557" s="1098"/>
      <c r="I557" s="94"/>
      <c r="J557" s="96"/>
      <c r="K557" s="93"/>
      <c r="L557" s="1116" t="s">
        <v>126</v>
      </c>
      <c r="M557" s="1099"/>
      <c r="N557" s="94"/>
      <c r="O557" s="96"/>
      <c r="P557" s="99"/>
    </row>
    <row r="558" spans="1:16" ht="17.25" thickBot="1">
      <c r="A558" s="1136"/>
      <c r="B558" s="1103"/>
      <c r="C558" s="1096"/>
      <c r="D558" s="94"/>
      <c r="E558" s="96"/>
      <c r="F558" s="101"/>
      <c r="G558" s="1103"/>
      <c r="H558" s="1098"/>
      <c r="I558" s="94"/>
      <c r="J558" s="96"/>
      <c r="K558" s="101"/>
      <c r="L558" s="1103"/>
      <c r="M558" s="1099"/>
      <c r="N558" s="94"/>
      <c r="O558" s="96"/>
      <c r="P558" s="104"/>
    </row>
    <row r="559" spans="1:16">
      <c r="A559" s="1136"/>
      <c r="B559" s="1104"/>
      <c r="C559" s="1096"/>
      <c r="D559" s="94"/>
      <c r="E559" s="96"/>
      <c r="F559" s="102"/>
      <c r="G559" s="1104"/>
      <c r="H559" s="1098"/>
      <c r="I559" s="94"/>
      <c r="J559" s="96"/>
      <c r="K559" s="103"/>
      <c r="L559" s="1104"/>
      <c r="M559" s="1099"/>
      <c r="N559" s="94"/>
      <c r="O559" s="96"/>
      <c r="P559" s="93"/>
    </row>
    <row r="560" spans="1:16" ht="17.25" thickBot="1">
      <c r="A560" s="1136"/>
      <c r="B560" s="1115"/>
      <c r="C560" s="1096"/>
      <c r="D560" s="94"/>
      <c r="E560" s="96"/>
      <c r="F560" s="99"/>
      <c r="G560" s="1115"/>
      <c r="H560" s="1098"/>
      <c r="I560" s="94"/>
      <c r="J560" s="96"/>
      <c r="K560" s="104"/>
      <c r="L560" s="1115"/>
      <c r="M560" s="1099"/>
      <c r="N560" s="94"/>
      <c r="O560" s="96"/>
      <c r="P560" s="97"/>
    </row>
    <row r="561" spans="1:16">
      <c r="A561" s="1136"/>
      <c r="B561" s="1114" t="s">
        <v>127</v>
      </c>
      <c r="C561" s="1096"/>
      <c r="D561" s="94"/>
      <c r="E561" s="96"/>
      <c r="F561" s="103"/>
      <c r="G561" s="1114" t="s">
        <v>127</v>
      </c>
      <c r="H561" s="1098"/>
      <c r="I561" s="94"/>
      <c r="J561" s="96"/>
      <c r="K561" s="104"/>
      <c r="L561" s="1114" t="s">
        <v>127</v>
      </c>
      <c r="M561" s="1099"/>
      <c r="N561" s="94"/>
      <c r="O561" s="114"/>
      <c r="P561" s="97"/>
    </row>
    <row r="562" spans="1:16" ht="17.25" thickBot="1">
      <c r="A562" s="1136"/>
      <c r="B562" s="1103"/>
      <c r="C562" s="1096"/>
      <c r="D562" s="94"/>
      <c r="E562" s="96"/>
      <c r="F562" s="104"/>
      <c r="G562" s="1103"/>
      <c r="H562" s="1098"/>
      <c r="I562" s="94"/>
      <c r="J562" s="96"/>
      <c r="K562" s="99"/>
      <c r="L562" s="1103"/>
      <c r="M562" s="1099"/>
      <c r="N562" s="113"/>
      <c r="O562" s="96"/>
      <c r="P562" s="112"/>
    </row>
    <row r="563" spans="1:16">
      <c r="A563" s="1136"/>
      <c r="B563" s="1104"/>
      <c r="C563" s="1096"/>
      <c r="D563" s="94"/>
      <c r="E563" s="96"/>
      <c r="F563" s="104"/>
      <c r="G563" s="1104"/>
      <c r="H563" s="1098"/>
      <c r="I563" s="94"/>
      <c r="J563" s="96"/>
      <c r="K563" s="104"/>
      <c r="L563" s="1104"/>
      <c r="M563" s="1099"/>
      <c r="N563" s="113"/>
      <c r="O563" s="114"/>
      <c r="P563" s="97"/>
    </row>
    <row r="564" spans="1:16" ht="17.25" thickBot="1">
      <c r="A564" s="1136"/>
      <c r="B564" s="1115"/>
      <c r="C564" s="1096"/>
      <c r="D564" s="94"/>
      <c r="E564" s="96"/>
      <c r="F564" s="99"/>
      <c r="G564" s="1115"/>
      <c r="H564" s="1098"/>
      <c r="I564" s="94"/>
      <c r="J564" s="96"/>
      <c r="K564" s="93"/>
      <c r="L564" s="1115"/>
      <c r="M564" s="1099"/>
      <c r="N564" s="94"/>
      <c r="O564" s="114"/>
      <c r="P564" s="104"/>
    </row>
    <row r="565" spans="1:16">
      <c r="A565" s="1136"/>
      <c r="B565" s="1114" t="s">
        <v>128</v>
      </c>
      <c r="C565" s="1096"/>
      <c r="D565" s="94"/>
      <c r="E565" s="96"/>
      <c r="F565" s="104"/>
      <c r="G565" s="1114" t="s">
        <v>128</v>
      </c>
      <c r="H565" s="1098"/>
      <c r="I565" s="94"/>
      <c r="J565" s="96"/>
      <c r="K565" s="97"/>
      <c r="L565" s="1114" t="s">
        <v>128</v>
      </c>
      <c r="M565" s="1099"/>
      <c r="N565" s="94"/>
      <c r="O565" s="96"/>
      <c r="P565" s="97"/>
    </row>
    <row r="566" spans="1:16" ht="17.25" thickBot="1">
      <c r="A566" s="1136"/>
      <c r="B566" s="1103"/>
      <c r="C566" s="1096"/>
      <c r="D566" s="94"/>
      <c r="E566" s="96"/>
      <c r="F566" s="93"/>
      <c r="G566" s="1103"/>
      <c r="H566" s="1098"/>
      <c r="I566" s="94"/>
      <c r="J566" s="114"/>
      <c r="K566" s="97"/>
      <c r="L566" s="1103"/>
      <c r="M566" s="1099"/>
      <c r="N566" s="113"/>
      <c r="O566" s="114"/>
      <c r="P566" s="97"/>
    </row>
    <row r="567" spans="1:16">
      <c r="A567" s="1136"/>
      <c r="B567" s="1104"/>
      <c r="C567" s="1096"/>
      <c r="D567" s="94"/>
      <c r="E567" s="96"/>
      <c r="F567" s="97"/>
      <c r="G567" s="1104"/>
      <c r="H567" s="1098"/>
      <c r="I567" s="94"/>
      <c r="J567" s="96"/>
      <c r="K567" s="97"/>
      <c r="L567" s="1104"/>
      <c r="M567" s="1099"/>
      <c r="N567" s="113"/>
      <c r="O567" s="114"/>
      <c r="P567" s="97"/>
    </row>
    <row r="568" spans="1:16" ht="17.25" thickBot="1">
      <c r="A568" s="1136"/>
      <c r="B568" s="1115"/>
      <c r="C568" s="1096"/>
      <c r="D568" s="94"/>
      <c r="E568" s="96"/>
      <c r="F568" s="93"/>
      <c r="G568" s="1115"/>
      <c r="H568" s="1098"/>
      <c r="I568" s="94"/>
      <c r="J568" s="114"/>
      <c r="K568" s="97"/>
      <c r="L568" s="1115"/>
      <c r="M568" s="1099"/>
      <c r="N568" s="94"/>
      <c r="O568" s="114"/>
      <c r="P568" s="97"/>
    </row>
    <row r="569" spans="1:16">
      <c r="A569" s="1136"/>
      <c r="B569" s="1116" t="s">
        <v>129</v>
      </c>
      <c r="C569" s="1096"/>
      <c r="D569" s="94"/>
      <c r="E569" s="96"/>
      <c r="F569" s="93"/>
      <c r="G569" s="1116" t="s">
        <v>129</v>
      </c>
      <c r="H569" s="1098"/>
      <c r="I569" s="94"/>
      <c r="J569" s="114"/>
      <c r="K569" s="97"/>
      <c r="L569" s="1116" t="s">
        <v>129</v>
      </c>
      <c r="M569" s="1099"/>
      <c r="N569" s="113"/>
      <c r="O569" s="114"/>
      <c r="P569" s="97"/>
    </row>
    <row r="570" spans="1:16" ht="17.25" thickBot="1">
      <c r="A570" s="1136"/>
      <c r="B570" s="1103"/>
      <c r="C570" s="1096"/>
      <c r="D570" s="94"/>
      <c r="E570" s="96"/>
      <c r="F570" s="93"/>
      <c r="G570" s="1103"/>
      <c r="H570" s="1098"/>
      <c r="I570" s="94"/>
      <c r="J570" s="114"/>
      <c r="K570" s="97"/>
      <c r="L570" s="1103"/>
      <c r="M570" s="1099"/>
      <c r="N570" s="94"/>
      <c r="O570" s="114"/>
      <c r="P570" s="97"/>
    </row>
    <row r="571" spans="1:16">
      <c r="A571" s="1136"/>
      <c r="B571" s="106"/>
      <c r="C571" s="1096"/>
      <c r="D571" s="94"/>
      <c r="E571" s="96"/>
      <c r="F571" s="97"/>
      <c r="G571" s="106"/>
      <c r="H571" s="1098"/>
      <c r="I571" s="94"/>
      <c r="J571" s="96"/>
      <c r="K571" s="112"/>
      <c r="L571" s="106"/>
      <c r="M571" s="1099"/>
      <c r="N571" s="113"/>
      <c r="O571" s="96"/>
      <c r="P571" s="112"/>
    </row>
    <row r="572" spans="1:16">
      <c r="A572" s="1136"/>
      <c r="B572" s="107"/>
      <c r="C572" s="1096"/>
      <c r="D572" s="94"/>
      <c r="E572" s="96"/>
      <c r="F572" s="93"/>
      <c r="G572" s="107"/>
      <c r="H572" s="1098"/>
      <c r="I572" s="94"/>
      <c r="J572" s="96"/>
      <c r="K572" s="97"/>
      <c r="L572" s="107"/>
      <c r="M572" s="1099"/>
      <c r="N572" s="113"/>
      <c r="O572" s="114"/>
      <c r="P572" s="97"/>
    </row>
    <row r="573" spans="1:16">
      <c r="A573" s="1136"/>
      <c r="B573" s="109"/>
      <c r="C573" s="1096"/>
      <c r="D573" s="94"/>
      <c r="E573" s="96"/>
      <c r="F573" s="93"/>
      <c r="G573" s="109"/>
      <c r="H573" s="1098"/>
      <c r="I573" s="113"/>
      <c r="J573" s="114"/>
      <c r="K573" s="97"/>
      <c r="L573" s="109"/>
      <c r="M573" s="1099"/>
      <c r="N573" s="113"/>
      <c r="O573" s="114"/>
      <c r="P573" s="104"/>
    </row>
    <row r="574" spans="1:16">
      <c r="A574" s="1136"/>
      <c r="B574" s="110"/>
      <c r="C574" s="1096"/>
      <c r="D574" s="94"/>
      <c r="E574" s="96"/>
      <c r="F574" s="93"/>
      <c r="G574" s="110"/>
      <c r="H574" s="1098"/>
      <c r="I574" s="113"/>
      <c r="J574" s="114"/>
      <c r="K574" s="104"/>
      <c r="L574" s="110"/>
      <c r="M574" s="1099"/>
      <c r="N574" s="111"/>
      <c r="O574" s="96"/>
      <c r="P574" s="97"/>
    </row>
    <row r="575" spans="1:16">
      <c r="A575" s="1136"/>
      <c r="B575" s="109"/>
      <c r="C575" s="1096"/>
      <c r="D575" s="111"/>
      <c r="E575" s="96"/>
      <c r="F575" s="97"/>
      <c r="G575" s="109"/>
      <c r="H575" s="1098"/>
      <c r="I575" s="111"/>
      <c r="J575" s="96"/>
      <c r="K575" s="112"/>
      <c r="L575" s="109"/>
      <c r="M575" s="1099"/>
      <c r="N575" s="94"/>
      <c r="O575" s="96"/>
      <c r="P575" s="112"/>
    </row>
    <row r="576" spans="1:16">
      <c r="A576" s="1136"/>
      <c r="B576" s="110"/>
      <c r="C576" s="1096"/>
      <c r="D576" s="94"/>
      <c r="E576" s="96"/>
      <c r="F576" s="108"/>
      <c r="G576" s="110"/>
      <c r="H576" s="1098"/>
      <c r="I576" s="94"/>
      <c r="J576" s="96"/>
      <c r="K576" s="97"/>
      <c r="L576" s="110"/>
      <c r="M576" s="1099"/>
      <c r="N576" s="113"/>
      <c r="O576" s="114"/>
      <c r="P576" s="97"/>
    </row>
    <row r="577" spans="1:16">
      <c r="A577" s="1136"/>
      <c r="B577" s="109"/>
      <c r="C577" s="1096"/>
      <c r="D577" s="94"/>
      <c r="E577" s="96"/>
      <c r="F577" s="97"/>
      <c r="G577" s="109"/>
      <c r="H577" s="1098"/>
      <c r="I577" s="113"/>
      <c r="J577" s="114"/>
      <c r="K577" s="97"/>
      <c r="L577" s="109"/>
      <c r="M577" s="1099"/>
      <c r="N577" s="113"/>
      <c r="O577" s="114"/>
      <c r="P577" s="97"/>
    </row>
    <row r="578" spans="1:16" ht="17.25" thickBot="1">
      <c r="A578" s="1136"/>
      <c r="B578" s="110"/>
      <c r="C578" s="1097"/>
      <c r="D578" s="115"/>
      <c r="E578" s="116"/>
      <c r="F578" s="117"/>
      <c r="G578" s="110"/>
      <c r="H578" s="1098"/>
      <c r="I578" s="115"/>
      <c r="J578" s="116"/>
      <c r="K578" s="117"/>
      <c r="L578" s="110"/>
      <c r="M578" s="1099"/>
      <c r="N578" s="115"/>
      <c r="O578" s="116"/>
      <c r="P578" s="117"/>
    </row>
    <row r="579" spans="1:16">
      <c r="A579" s="1094" t="str">
        <f>TEXT(A533,"AAAA")</f>
        <v>星期三</v>
      </c>
      <c r="B579" s="109"/>
      <c r="C579" s="1095" t="s">
        <v>694</v>
      </c>
      <c r="D579" s="118"/>
      <c r="E579" s="119"/>
      <c r="F579" s="97"/>
      <c r="G579" s="109"/>
      <c r="H579" s="1118" t="s">
        <v>130</v>
      </c>
      <c r="I579" s="118"/>
      <c r="J579" s="119"/>
      <c r="K579" s="97"/>
      <c r="L579" s="109"/>
      <c r="M579" s="1120" t="s">
        <v>130</v>
      </c>
      <c r="N579" s="118"/>
      <c r="O579" s="119"/>
      <c r="P579" s="97"/>
    </row>
    <row r="580" spans="1:16">
      <c r="A580" s="1094"/>
      <c r="B580" s="110"/>
      <c r="C580" s="1096"/>
      <c r="D580" s="120"/>
      <c r="E580" s="96"/>
      <c r="F580" s="97"/>
      <c r="G580" s="110"/>
      <c r="H580" s="1098"/>
      <c r="I580" s="94"/>
      <c r="J580" s="96"/>
      <c r="K580" s="97"/>
      <c r="L580" s="110"/>
      <c r="M580" s="1099"/>
      <c r="N580" s="94"/>
      <c r="O580" s="96"/>
      <c r="P580" s="97"/>
    </row>
    <row r="581" spans="1:16">
      <c r="A581" s="1094"/>
      <c r="B581" s="109"/>
      <c r="C581" s="1096"/>
      <c r="D581" s="120"/>
      <c r="E581" s="96"/>
      <c r="F581" s="97"/>
      <c r="G581" s="109"/>
      <c r="H581" s="1098"/>
      <c r="I581" s="94"/>
      <c r="J581" s="96"/>
      <c r="K581" s="97"/>
      <c r="L581" s="109"/>
      <c r="M581" s="1099"/>
      <c r="N581" s="94"/>
      <c r="O581" s="96"/>
      <c r="P581" s="97"/>
    </row>
    <row r="582" spans="1:16">
      <c r="A582" s="1094"/>
      <c r="B582" s="110"/>
      <c r="C582" s="1096"/>
      <c r="D582" s="120"/>
      <c r="E582" s="96"/>
      <c r="F582" s="97"/>
      <c r="G582" s="110"/>
      <c r="H582" s="1098"/>
      <c r="I582" s="94"/>
      <c r="J582" s="96"/>
      <c r="K582" s="97"/>
      <c r="L582" s="110"/>
      <c r="M582" s="1099"/>
      <c r="N582" s="94"/>
      <c r="O582" s="96"/>
      <c r="P582" s="97"/>
    </row>
    <row r="583" spans="1:16">
      <c r="A583" s="1094"/>
      <c r="B583" s="109"/>
      <c r="C583" s="1096"/>
      <c r="D583" s="120"/>
      <c r="E583" s="96"/>
      <c r="F583" s="97"/>
      <c r="G583" s="109"/>
      <c r="H583" s="1098"/>
      <c r="I583" s="94"/>
      <c r="J583" s="96"/>
      <c r="K583" s="97"/>
      <c r="L583" s="109"/>
      <c r="M583" s="1099"/>
      <c r="N583" s="94"/>
      <c r="O583" s="96"/>
      <c r="P583" s="97"/>
    </row>
    <row r="584" spans="1:16">
      <c r="A584" s="1094"/>
      <c r="B584" s="110"/>
      <c r="C584" s="1096"/>
      <c r="D584" s="120"/>
      <c r="E584" s="96"/>
      <c r="F584" s="97"/>
      <c r="G584" s="110"/>
      <c r="H584" s="1098"/>
      <c r="I584" s="94"/>
      <c r="J584" s="96"/>
      <c r="K584" s="97"/>
      <c r="L584" s="110"/>
      <c r="M584" s="1099"/>
      <c r="N584" s="94"/>
      <c r="O584" s="96"/>
      <c r="P584" s="97"/>
    </row>
    <row r="585" spans="1:16">
      <c r="A585" s="1094"/>
      <c r="B585" s="109"/>
      <c r="C585" s="1096"/>
      <c r="D585" s="120"/>
      <c r="E585" s="96"/>
      <c r="F585" s="97"/>
      <c r="G585" s="109"/>
      <c r="H585" s="1098"/>
      <c r="I585" s="94"/>
      <c r="J585" s="96"/>
      <c r="K585" s="97"/>
      <c r="L585" s="109"/>
      <c r="M585" s="1099"/>
      <c r="N585" s="94"/>
      <c r="O585" s="96"/>
      <c r="P585" s="97"/>
    </row>
    <row r="586" spans="1:16">
      <c r="A586" s="1094"/>
      <c r="B586" s="110"/>
      <c r="C586" s="1096"/>
      <c r="D586" s="94"/>
      <c r="E586" s="96"/>
      <c r="F586" s="97"/>
      <c r="G586" s="110"/>
      <c r="H586" s="1098"/>
      <c r="I586" s="94"/>
      <c r="J586" s="96"/>
      <c r="K586" s="97"/>
      <c r="L586" s="110"/>
      <c r="M586" s="1099"/>
      <c r="N586" s="94"/>
      <c r="O586" s="96"/>
      <c r="P586" s="97"/>
    </row>
    <row r="587" spans="1:16">
      <c r="A587" s="1094"/>
      <c r="B587" s="107"/>
      <c r="C587" s="1096"/>
      <c r="D587" s="113"/>
      <c r="E587" s="114"/>
      <c r="F587" s="104"/>
      <c r="G587" s="107"/>
      <c r="H587" s="1098"/>
      <c r="I587" s="113"/>
      <c r="J587" s="114"/>
      <c r="K587" s="97"/>
      <c r="L587" s="107"/>
      <c r="M587" s="1099"/>
      <c r="N587" s="113"/>
      <c r="O587" s="114"/>
      <c r="P587" s="97"/>
    </row>
    <row r="588" spans="1:16" ht="17.25" thickBot="1">
      <c r="A588" s="1094"/>
      <c r="B588" s="107"/>
      <c r="C588" s="1097"/>
      <c r="D588" s="122" t="s">
        <v>132</v>
      </c>
      <c r="E588" s="123" t="s">
        <v>133</v>
      </c>
      <c r="F588" s="124"/>
      <c r="G588" s="107"/>
      <c r="H588" s="1127"/>
      <c r="I588" s="122" t="s">
        <v>132</v>
      </c>
      <c r="J588" s="123" t="s">
        <v>133</v>
      </c>
      <c r="K588" s="97"/>
      <c r="L588" s="107"/>
      <c r="M588" s="1126"/>
      <c r="N588" s="122" t="s">
        <v>132</v>
      </c>
      <c r="O588" s="123" t="s">
        <v>133</v>
      </c>
      <c r="P588" s="97"/>
    </row>
    <row r="589" spans="1:16">
      <c r="A589" s="105"/>
      <c r="B589" s="109"/>
      <c r="C589" s="1095" t="s">
        <v>695</v>
      </c>
      <c r="D589" s="118"/>
      <c r="E589" s="119"/>
      <c r="F589" s="125"/>
      <c r="G589" s="109"/>
      <c r="H589" s="1118" t="s">
        <v>134</v>
      </c>
      <c r="I589" s="118"/>
      <c r="J589" s="119"/>
      <c r="K589" s="125"/>
      <c r="L589" s="109"/>
      <c r="M589" s="1120" t="s">
        <v>134</v>
      </c>
      <c r="N589" s="118"/>
      <c r="O589" s="119"/>
      <c r="P589" s="125"/>
    </row>
    <row r="590" spans="1:16">
      <c r="A590" s="105"/>
      <c r="B590" s="110"/>
      <c r="C590" s="1096"/>
      <c r="D590" s="94"/>
      <c r="E590" s="96"/>
      <c r="F590" s="97"/>
      <c r="G590" s="110"/>
      <c r="H590" s="1098"/>
      <c r="I590" s="94"/>
      <c r="J590" s="96"/>
      <c r="K590" s="97"/>
      <c r="L590" s="110"/>
      <c r="M590" s="1099"/>
      <c r="N590" s="94"/>
      <c r="O590" s="96"/>
      <c r="P590" s="97"/>
    </row>
    <row r="591" spans="1:16">
      <c r="A591" s="105"/>
      <c r="B591" s="126"/>
      <c r="C591" s="1096"/>
      <c r="D591" s="94"/>
      <c r="E591" s="96"/>
      <c r="F591" s="97"/>
      <c r="G591" s="126"/>
      <c r="H591" s="1098"/>
      <c r="I591" s="94"/>
      <c r="J591" s="96"/>
      <c r="K591" s="97"/>
      <c r="L591" s="126"/>
      <c r="M591" s="1099"/>
      <c r="N591" s="94"/>
      <c r="O591" s="96"/>
      <c r="P591" s="128"/>
    </row>
    <row r="592" spans="1:16">
      <c r="A592" s="105"/>
      <c r="B592" s="107"/>
      <c r="C592" s="1096"/>
      <c r="D592" s="94"/>
      <c r="E592" s="96"/>
      <c r="F592" s="97"/>
      <c r="G592" s="107"/>
      <c r="H592" s="1098"/>
      <c r="I592" s="94"/>
      <c r="J592" s="96"/>
      <c r="K592" s="97"/>
      <c r="L592" s="107"/>
      <c r="M592" s="1099"/>
      <c r="N592" s="94"/>
      <c r="O592" s="96"/>
      <c r="P592" s="216"/>
    </row>
    <row r="593" spans="1:16">
      <c r="A593" s="105"/>
      <c r="B593" s="109"/>
      <c r="C593" s="1096"/>
      <c r="D593" s="94"/>
      <c r="E593" s="96"/>
      <c r="F593" s="97"/>
      <c r="G593" s="109"/>
      <c r="H593" s="1098"/>
      <c r="I593" s="94"/>
      <c r="J593" s="96"/>
      <c r="K593" s="97"/>
      <c r="L593" s="109"/>
      <c r="M593" s="1099"/>
      <c r="N593" s="94"/>
      <c r="O593" s="96"/>
      <c r="P593" s="97"/>
    </row>
    <row r="594" spans="1:16">
      <c r="A594" s="105"/>
      <c r="B594" s="110"/>
      <c r="C594" s="1096"/>
      <c r="D594" s="94"/>
      <c r="E594" s="96"/>
      <c r="F594" s="127"/>
      <c r="G594" s="110"/>
      <c r="H594" s="1098"/>
      <c r="I594" s="94"/>
      <c r="J594" s="96"/>
      <c r="K594" s="127"/>
      <c r="L594" s="110"/>
      <c r="M594" s="1099"/>
      <c r="N594" s="94"/>
      <c r="O594" s="96"/>
      <c r="P594" s="127"/>
    </row>
    <row r="595" spans="1:16">
      <c r="A595" s="105"/>
      <c r="B595" s="109"/>
      <c r="C595" s="1096"/>
      <c r="D595" s="94"/>
      <c r="E595" s="96"/>
      <c r="F595" s="128"/>
      <c r="G595" s="109"/>
      <c r="H595" s="1098"/>
      <c r="I595" s="94"/>
      <c r="J595" s="96"/>
      <c r="K595" s="128"/>
      <c r="L595" s="109"/>
      <c r="M595" s="1099"/>
      <c r="N595" s="94"/>
      <c r="O595" s="96"/>
      <c r="P595" s="128"/>
    </row>
    <row r="596" spans="1:16">
      <c r="A596" s="105"/>
      <c r="B596" s="110"/>
      <c r="C596" s="1096"/>
      <c r="D596" s="217"/>
      <c r="E596" s="114"/>
      <c r="F596" s="216"/>
      <c r="G596" s="110"/>
      <c r="H596" s="1098"/>
      <c r="I596" s="113"/>
      <c r="J596" s="114"/>
      <c r="K596" s="216"/>
      <c r="L596" s="110"/>
      <c r="M596" s="1099"/>
      <c r="N596" s="113"/>
      <c r="O596" s="114"/>
      <c r="P596" s="216"/>
    </row>
    <row r="597" spans="1:16">
      <c r="A597" s="105"/>
      <c r="B597" s="109"/>
      <c r="C597" s="1096"/>
      <c r="D597" s="217"/>
      <c r="E597" s="114"/>
      <c r="F597" s="216"/>
      <c r="G597" s="109"/>
      <c r="H597" s="1098"/>
      <c r="I597" s="113"/>
      <c r="J597" s="114"/>
      <c r="K597" s="216"/>
      <c r="L597" s="109"/>
      <c r="M597" s="1099"/>
      <c r="N597" s="113"/>
      <c r="O597" s="114"/>
      <c r="P597" s="216"/>
    </row>
    <row r="598" spans="1:16" ht="17.25" thickBot="1">
      <c r="A598" s="105"/>
      <c r="B598" s="110"/>
      <c r="C598" s="1097"/>
      <c r="D598" s="129"/>
      <c r="E598" s="130"/>
      <c r="F598" s="104"/>
      <c r="G598" s="110"/>
      <c r="H598" s="1127"/>
      <c r="I598" s="113"/>
      <c r="J598" s="130"/>
      <c r="K598" s="104"/>
      <c r="L598" s="110"/>
      <c r="M598" s="1126"/>
      <c r="N598" s="113"/>
      <c r="O598" s="131"/>
      <c r="P598" s="127"/>
    </row>
    <row r="599" spans="1:16">
      <c r="A599" s="132"/>
      <c r="B599" s="109"/>
      <c r="C599" s="1095" t="s">
        <v>696</v>
      </c>
      <c r="D599" s="118" t="s">
        <v>136</v>
      </c>
      <c r="E599" s="133" t="s">
        <v>137</v>
      </c>
      <c r="F599" s="125"/>
      <c r="G599" s="109"/>
      <c r="H599" s="1118" t="s">
        <v>135</v>
      </c>
      <c r="I599" s="118" t="s">
        <v>136</v>
      </c>
      <c r="J599" s="133" t="s">
        <v>137</v>
      </c>
      <c r="K599" s="125"/>
      <c r="L599" s="109"/>
      <c r="M599" s="1120" t="s">
        <v>135</v>
      </c>
      <c r="N599" s="118" t="s">
        <v>136</v>
      </c>
      <c r="O599" s="133" t="s">
        <v>137</v>
      </c>
      <c r="P599" s="125"/>
    </row>
    <row r="600" spans="1:16">
      <c r="A600" s="132"/>
      <c r="B600" s="110"/>
      <c r="C600" s="1096"/>
      <c r="D600" s="94" t="s">
        <v>141</v>
      </c>
      <c r="E600" s="96" t="s">
        <v>142</v>
      </c>
      <c r="F600" s="134"/>
      <c r="G600" s="110"/>
      <c r="H600" s="1098"/>
      <c r="I600" s="94" t="s">
        <v>141</v>
      </c>
      <c r="J600" s="96" t="s">
        <v>142</v>
      </c>
      <c r="K600" s="134"/>
      <c r="L600" s="110"/>
      <c r="M600" s="1099"/>
      <c r="N600" s="94" t="s">
        <v>141</v>
      </c>
      <c r="O600" s="96" t="s">
        <v>142</v>
      </c>
      <c r="P600" s="134"/>
    </row>
    <row r="601" spans="1:16">
      <c r="A601" s="132"/>
      <c r="B601" s="135"/>
      <c r="C601" s="1096"/>
      <c r="D601" s="94" t="s">
        <v>145</v>
      </c>
      <c r="E601" s="96" t="s">
        <v>146</v>
      </c>
      <c r="F601" s="97"/>
      <c r="G601" s="135"/>
      <c r="H601" s="1098"/>
      <c r="I601" s="94" t="s">
        <v>145</v>
      </c>
      <c r="J601" s="96" t="s">
        <v>146</v>
      </c>
      <c r="K601" s="97"/>
      <c r="L601" s="135"/>
      <c r="M601" s="1099"/>
      <c r="N601" s="94" t="s">
        <v>145</v>
      </c>
      <c r="O601" s="96" t="s">
        <v>146</v>
      </c>
      <c r="P601" s="97"/>
    </row>
    <row r="602" spans="1:16">
      <c r="A602" s="132"/>
      <c r="B602" s="110"/>
      <c r="C602" s="1096"/>
      <c r="D602" s="94" t="s">
        <v>147</v>
      </c>
      <c r="E602" s="96" t="s">
        <v>148</v>
      </c>
      <c r="F602" s="104"/>
      <c r="G602" s="110"/>
      <c r="H602" s="1098"/>
      <c r="I602" s="94" t="s">
        <v>147</v>
      </c>
      <c r="J602" s="96" t="s">
        <v>148</v>
      </c>
      <c r="K602" s="104"/>
      <c r="L602" s="110"/>
      <c r="M602" s="1099"/>
      <c r="N602" s="94" t="s">
        <v>147</v>
      </c>
      <c r="O602" s="96" t="s">
        <v>148</v>
      </c>
      <c r="P602" s="104"/>
    </row>
    <row r="603" spans="1:16">
      <c r="A603" s="132"/>
      <c r="B603" s="135"/>
      <c r="C603" s="1096"/>
      <c r="D603" s="94"/>
      <c r="E603" s="114"/>
      <c r="F603" s="136"/>
      <c r="G603" s="135"/>
      <c r="H603" s="1098"/>
      <c r="I603" s="94"/>
      <c r="J603" s="114"/>
      <c r="K603" s="136"/>
      <c r="L603" s="135"/>
      <c r="M603" s="1099"/>
      <c r="N603" s="94"/>
      <c r="O603" s="114"/>
      <c r="P603" s="136"/>
    </row>
    <row r="604" spans="1:16">
      <c r="A604" s="132"/>
      <c r="B604" s="110"/>
      <c r="C604" s="1096"/>
      <c r="D604" s="94"/>
      <c r="E604" s="96"/>
      <c r="F604" s="97"/>
      <c r="G604" s="110"/>
      <c r="H604" s="1098"/>
      <c r="I604" s="94"/>
      <c r="J604" s="96"/>
      <c r="K604" s="97"/>
      <c r="L604" s="110"/>
      <c r="M604" s="1099"/>
      <c r="N604" s="94"/>
      <c r="O604" s="96"/>
      <c r="P604" s="97"/>
    </row>
    <row r="605" spans="1:16">
      <c r="A605" s="132"/>
      <c r="B605" s="135"/>
      <c r="C605" s="1096"/>
      <c r="D605" s="94"/>
      <c r="E605" s="114"/>
      <c r="F605" s="136"/>
      <c r="G605" s="135"/>
      <c r="H605" s="1098"/>
      <c r="I605" s="94"/>
      <c r="J605" s="114"/>
      <c r="K605" s="136"/>
      <c r="L605" s="135"/>
      <c r="M605" s="1099"/>
      <c r="N605" s="94"/>
      <c r="O605" s="114"/>
      <c r="P605" s="136"/>
    </row>
    <row r="606" spans="1:16">
      <c r="A606" s="132"/>
      <c r="B606" s="110"/>
      <c r="C606" s="1096"/>
      <c r="D606" s="94"/>
      <c r="E606" s="96"/>
      <c r="F606" s="97"/>
      <c r="G606" s="110"/>
      <c r="H606" s="1098"/>
      <c r="I606" s="94"/>
      <c r="J606" s="96"/>
      <c r="K606" s="97"/>
      <c r="L606" s="110"/>
      <c r="M606" s="1099"/>
      <c r="N606" s="94"/>
      <c r="O606" s="96"/>
      <c r="P606" s="97"/>
    </row>
    <row r="607" spans="1:16">
      <c r="A607" s="132"/>
      <c r="B607" s="135"/>
      <c r="C607" s="1096"/>
      <c r="D607" s="94"/>
      <c r="E607" s="96"/>
      <c r="F607" s="97"/>
      <c r="G607" s="135"/>
      <c r="H607" s="1098"/>
      <c r="I607" s="94"/>
      <c r="J607" s="96"/>
      <c r="K607" s="97"/>
      <c r="L607" s="135"/>
      <c r="M607" s="1099"/>
      <c r="N607" s="94"/>
      <c r="O607" s="96"/>
      <c r="P607" s="97"/>
    </row>
    <row r="608" spans="1:16" ht="17.25" thickBot="1">
      <c r="A608" s="132"/>
      <c r="B608" s="110"/>
      <c r="C608" s="1097"/>
      <c r="D608" s="115"/>
      <c r="E608" s="116"/>
      <c r="F608" s="117"/>
      <c r="G608" s="110"/>
      <c r="H608" s="1127"/>
      <c r="I608" s="115"/>
      <c r="J608" s="130"/>
      <c r="K608" s="104"/>
      <c r="L608" s="110"/>
      <c r="M608" s="1126"/>
      <c r="N608" s="115"/>
      <c r="O608" s="130"/>
      <c r="P608" s="104"/>
    </row>
    <row r="609" spans="1:16">
      <c r="A609" s="132"/>
      <c r="B609" s="135"/>
      <c r="C609" s="1095" t="s">
        <v>697</v>
      </c>
      <c r="D609" s="137" t="s">
        <v>150</v>
      </c>
      <c r="E609" s="138"/>
      <c r="F609" s="139" t="s">
        <v>151</v>
      </c>
      <c r="G609" s="135"/>
      <c r="H609" s="1118" t="s">
        <v>149</v>
      </c>
      <c r="I609" s="137" t="s">
        <v>150</v>
      </c>
      <c r="J609" s="138"/>
      <c r="K609" s="139" t="s">
        <v>151</v>
      </c>
      <c r="L609" s="135"/>
      <c r="M609" s="1120" t="s">
        <v>149</v>
      </c>
      <c r="N609" s="137" t="s">
        <v>150</v>
      </c>
      <c r="O609" s="138"/>
      <c r="P609" s="139" t="s">
        <v>151</v>
      </c>
    </row>
    <row r="610" spans="1:16">
      <c r="A610" s="132"/>
      <c r="B610" s="110"/>
      <c r="C610" s="1096"/>
      <c r="D610" s="120"/>
      <c r="E610" s="121"/>
      <c r="F610" s="140"/>
      <c r="G610" s="110"/>
      <c r="H610" s="1098"/>
      <c r="I610" s="94"/>
      <c r="J610" s="96"/>
      <c r="K610" s="97"/>
      <c r="L610" s="110"/>
      <c r="M610" s="1099"/>
      <c r="N610" s="94"/>
      <c r="O610" s="96"/>
      <c r="P610" s="97"/>
    </row>
    <row r="611" spans="1:16">
      <c r="A611" s="132"/>
      <c r="B611" s="135"/>
      <c r="C611" s="1096"/>
      <c r="D611" s="94"/>
      <c r="E611" s="96"/>
      <c r="F611" s="97"/>
      <c r="G611" s="135"/>
      <c r="H611" s="1098"/>
      <c r="I611" s="94"/>
      <c r="J611" s="96"/>
      <c r="K611" s="97"/>
      <c r="L611" s="135"/>
      <c r="M611" s="1099"/>
      <c r="N611" s="94"/>
      <c r="O611" s="96"/>
      <c r="P611" s="97"/>
    </row>
    <row r="612" spans="1:16">
      <c r="A612" s="132"/>
      <c r="B612" s="110"/>
      <c r="C612" s="1096"/>
      <c r="D612" s="113"/>
      <c r="E612" s="114"/>
      <c r="F612" s="104"/>
      <c r="G612" s="110"/>
      <c r="H612" s="1098"/>
      <c r="I612" s="113"/>
      <c r="J612" s="114"/>
      <c r="K612" s="104"/>
      <c r="L612" s="110"/>
      <c r="M612" s="1099"/>
      <c r="N612" s="113"/>
      <c r="O612" s="114"/>
      <c r="P612" s="104"/>
    </row>
    <row r="613" spans="1:16">
      <c r="A613" s="1122"/>
      <c r="B613" s="135"/>
      <c r="C613" s="1096"/>
      <c r="D613" s="94"/>
      <c r="E613" s="96"/>
      <c r="F613" s="97"/>
      <c r="G613" s="135"/>
      <c r="H613" s="1098"/>
      <c r="I613" s="94"/>
      <c r="J613" s="96"/>
      <c r="K613" s="97"/>
      <c r="L613" s="135"/>
      <c r="M613" s="1099"/>
      <c r="N613" s="94"/>
      <c r="O613" s="96"/>
      <c r="P613" s="97"/>
    </row>
    <row r="614" spans="1:16">
      <c r="A614" s="1122"/>
      <c r="B614" s="110"/>
      <c r="C614" s="1096"/>
      <c r="D614" s="94"/>
      <c r="E614" s="96"/>
      <c r="F614" s="97"/>
      <c r="G614" s="110"/>
      <c r="H614" s="1098"/>
      <c r="I614" s="94"/>
      <c r="J614" s="96"/>
      <c r="K614" s="97"/>
      <c r="L614" s="110"/>
      <c r="M614" s="1099"/>
      <c r="N614" s="94"/>
      <c r="O614" s="96"/>
      <c r="P614" s="97"/>
    </row>
    <row r="615" spans="1:16">
      <c r="A615" s="1122"/>
      <c r="B615" s="135"/>
      <c r="C615" s="1096"/>
      <c r="D615" s="113"/>
      <c r="E615" s="114"/>
      <c r="F615" s="104"/>
      <c r="G615" s="135"/>
      <c r="H615" s="1098"/>
      <c r="I615" s="113"/>
      <c r="J615" s="114"/>
      <c r="K615" s="104"/>
      <c r="L615" s="135"/>
      <c r="M615" s="1099"/>
      <c r="N615" s="113"/>
      <c r="O615" s="114"/>
      <c r="P615" s="104"/>
    </row>
    <row r="616" spans="1:16" ht="17.25" thickBot="1">
      <c r="A616" s="1123"/>
      <c r="B616" s="141"/>
      <c r="C616" s="1117"/>
      <c r="D616" s="142"/>
      <c r="E616" s="143"/>
      <c r="F616" s="144"/>
      <c r="G616" s="141"/>
      <c r="H616" s="1119"/>
      <c r="I616" s="142"/>
      <c r="J616" s="143"/>
      <c r="K616" s="144"/>
      <c r="L616" s="141"/>
      <c r="M616" s="1121"/>
      <c r="N616" s="142"/>
      <c r="O616" s="143"/>
      <c r="P616" s="144"/>
    </row>
    <row r="617" spans="1:16" s="146" customFormat="1" ht="27" customHeight="1" thickTop="1" thickBot="1">
      <c r="A617" s="145"/>
      <c r="B617" s="1124" t="s">
        <v>152</v>
      </c>
      <c r="C617" s="1124"/>
      <c r="D617" s="1124"/>
      <c r="E617" s="1124"/>
      <c r="F617" s="1124"/>
      <c r="G617" s="1125" t="s">
        <v>153</v>
      </c>
      <c r="H617" s="1125"/>
      <c r="I617" s="1125"/>
      <c r="J617" s="1125"/>
      <c r="K617" s="1125"/>
      <c r="L617" s="1125"/>
      <c r="M617" s="1125"/>
      <c r="N617" s="1128" t="s">
        <v>154</v>
      </c>
      <c r="O617" s="1128"/>
      <c r="P617" s="1128"/>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1137">
        <f>A533</f>
        <v>46148</v>
      </c>
      <c r="B619" s="1132" t="s">
        <v>698</v>
      </c>
      <c r="C619" s="160"/>
      <c r="D619" s="161"/>
      <c r="E619" s="162"/>
      <c r="F619" s="163"/>
      <c r="G619" s="164"/>
      <c r="H619" s="165"/>
      <c r="I619" s="166"/>
      <c r="J619" s="166"/>
      <c r="K619" s="167"/>
      <c r="L619" s="168"/>
      <c r="M619" s="169"/>
      <c r="N619" s="170"/>
      <c r="O619" s="166"/>
      <c r="P619" s="171"/>
    </row>
    <row r="620" spans="1:16" s="172" customFormat="1">
      <c r="A620" s="1138"/>
      <c r="B620" s="1133"/>
      <c r="C620" s="173"/>
      <c r="D620" s="174"/>
      <c r="E620" s="175"/>
      <c r="F620" s="176"/>
      <c r="G620" s="173"/>
      <c r="H620" s="177"/>
      <c r="I620" s="175"/>
      <c r="J620" s="175"/>
      <c r="K620" s="178"/>
      <c r="L620" s="179"/>
      <c r="M620" s="180"/>
      <c r="N620" s="181"/>
      <c r="O620" s="175"/>
      <c r="P620" s="182"/>
    </row>
    <row r="621" spans="1:16" s="172" customFormat="1">
      <c r="A621" s="1138"/>
      <c r="B621" s="1133"/>
      <c r="C621" s="173"/>
      <c r="D621" s="174"/>
      <c r="E621" s="175"/>
      <c r="F621" s="176"/>
      <c r="G621" s="173"/>
      <c r="H621" s="183"/>
      <c r="I621" s="175"/>
      <c r="J621" s="175"/>
      <c r="K621" s="178"/>
      <c r="L621" s="184"/>
      <c r="M621" s="180"/>
      <c r="N621" s="181"/>
      <c r="O621" s="175"/>
      <c r="P621" s="182"/>
    </row>
    <row r="622" spans="1:16" s="172" customFormat="1">
      <c r="A622" s="1138"/>
      <c r="B622" s="1133"/>
      <c r="C622" s="173"/>
      <c r="D622" s="218"/>
      <c r="E622" s="175"/>
      <c r="F622" s="176"/>
      <c r="G622" s="173"/>
      <c r="H622" s="183"/>
      <c r="I622" s="175"/>
      <c r="J622" s="175"/>
      <c r="K622" s="187"/>
      <c r="L622" s="184"/>
      <c r="M622" s="180"/>
      <c r="N622" s="181"/>
      <c r="O622" s="175"/>
      <c r="P622" s="182"/>
    </row>
    <row r="623" spans="1:16" s="172" customFormat="1">
      <c r="A623" s="1138"/>
      <c r="B623" s="1133"/>
      <c r="C623" s="173"/>
      <c r="D623" s="185"/>
      <c r="E623" s="175"/>
      <c r="F623" s="182"/>
      <c r="G623" s="173"/>
      <c r="H623" s="186"/>
      <c r="I623" s="175"/>
      <c r="J623" s="175"/>
      <c r="K623" s="187"/>
      <c r="L623" s="184"/>
      <c r="M623" s="180"/>
      <c r="N623" s="181"/>
      <c r="O623" s="175"/>
      <c r="P623" s="182"/>
    </row>
    <row r="624" spans="1:16" s="172" customFormat="1">
      <c r="A624" s="1138"/>
      <c r="B624" s="1133"/>
      <c r="C624" s="173"/>
      <c r="D624" s="174"/>
      <c r="E624" s="175"/>
      <c r="F624" s="188"/>
      <c r="G624" s="198"/>
      <c r="H624" s="183"/>
      <c r="I624" s="191"/>
      <c r="J624" s="175"/>
      <c r="K624" s="178"/>
      <c r="L624" s="189"/>
      <c r="M624" s="190"/>
      <c r="N624" s="181"/>
      <c r="O624" s="175"/>
      <c r="P624" s="182"/>
    </row>
    <row r="625" spans="1:16" s="172" customFormat="1">
      <c r="A625" s="1138"/>
      <c r="B625" s="1133"/>
      <c r="C625" s="173"/>
      <c r="D625" s="174"/>
      <c r="E625" s="175"/>
      <c r="F625" s="182"/>
      <c r="G625" s="173"/>
      <c r="H625" s="183"/>
      <c r="I625" s="191"/>
      <c r="J625" s="175"/>
      <c r="K625" s="178"/>
      <c r="L625" s="184"/>
      <c r="M625" s="180"/>
      <c r="N625" s="181"/>
      <c r="O625" s="175"/>
      <c r="P625" s="182"/>
    </row>
    <row r="626" spans="1:16" s="172" customFormat="1">
      <c r="A626" s="1138"/>
      <c r="B626" s="1133"/>
      <c r="C626" s="173"/>
      <c r="D626" s="174"/>
      <c r="E626" s="175"/>
      <c r="F626" s="182"/>
      <c r="G626" s="219"/>
      <c r="H626" s="183"/>
      <c r="I626" s="175"/>
      <c r="J626" s="175"/>
      <c r="K626" s="178"/>
      <c r="L626" s="184"/>
      <c r="M626" s="180"/>
      <c r="N626" s="181"/>
      <c r="O626" s="175"/>
      <c r="P626" s="182"/>
    </row>
    <row r="627" spans="1:16" s="172" customFormat="1">
      <c r="A627" s="1138"/>
      <c r="B627" s="1133"/>
      <c r="C627" s="173"/>
      <c r="D627" s="174"/>
      <c r="E627" s="175"/>
      <c r="F627" s="188"/>
      <c r="G627" s="173"/>
      <c r="H627" s="183"/>
      <c r="I627" s="191"/>
      <c r="J627" s="175"/>
      <c r="K627" s="178"/>
      <c r="L627" s="184"/>
      <c r="M627" s="180"/>
      <c r="N627" s="181"/>
      <c r="O627" s="175"/>
      <c r="P627" s="182"/>
    </row>
    <row r="628" spans="1:16" s="172" customFormat="1">
      <c r="A628" s="1138"/>
      <c r="B628" s="1133"/>
      <c r="C628" s="173"/>
      <c r="D628" s="174"/>
      <c r="E628" s="175"/>
      <c r="F628" s="182"/>
      <c r="G628" s="173"/>
      <c r="H628" s="183"/>
      <c r="I628" s="191"/>
      <c r="J628" s="175"/>
      <c r="K628" s="178"/>
      <c r="L628" s="184"/>
      <c r="M628" s="180"/>
      <c r="N628" s="181"/>
      <c r="O628" s="175"/>
      <c r="P628" s="182"/>
    </row>
    <row r="629" spans="1:16" s="172" customFormat="1">
      <c r="A629" s="1138"/>
      <c r="B629" s="1133"/>
      <c r="C629" s="192"/>
      <c r="D629" s="193"/>
      <c r="E629" s="194"/>
      <c r="F629" s="195"/>
      <c r="G629" s="173"/>
      <c r="H629" s="177"/>
      <c r="I629" s="175"/>
      <c r="J629" s="175"/>
      <c r="K629" s="178"/>
      <c r="L629" s="184"/>
      <c r="M629" s="180"/>
      <c r="N629" s="196"/>
      <c r="O629" s="194"/>
      <c r="P629" s="195"/>
    </row>
    <row r="630" spans="1:16" s="172" customFormat="1">
      <c r="A630" s="1138"/>
      <c r="B630" s="1133"/>
      <c r="C630" s="192"/>
      <c r="D630" s="193"/>
      <c r="E630" s="194"/>
      <c r="F630" s="195"/>
      <c r="G630" s="198"/>
      <c r="H630" s="183"/>
      <c r="I630" s="191"/>
      <c r="J630" s="175"/>
      <c r="K630" s="178"/>
      <c r="L630" s="184"/>
      <c r="M630" s="180"/>
      <c r="N630" s="196"/>
      <c r="O630" s="194"/>
      <c r="P630" s="195"/>
    </row>
    <row r="631" spans="1:16" s="172" customFormat="1">
      <c r="A631" s="1138"/>
      <c r="B631" s="1133"/>
      <c r="C631" s="192"/>
      <c r="D631" s="193"/>
      <c r="E631" s="194"/>
      <c r="F631" s="195"/>
      <c r="G631" s="173"/>
      <c r="H631" s="199"/>
      <c r="I631" s="191"/>
      <c r="J631" s="200"/>
      <c r="K631" s="197"/>
      <c r="L631" s="184"/>
      <c r="M631" s="180"/>
      <c r="N631" s="196"/>
      <c r="O631" s="194"/>
      <c r="P631" s="195"/>
    </row>
    <row r="632" spans="1:16" s="172" customFormat="1">
      <c r="A632" s="1138"/>
      <c r="B632" s="1133"/>
      <c r="C632" s="192"/>
      <c r="D632" s="193"/>
      <c r="E632" s="194"/>
      <c r="F632" s="195"/>
      <c r="G632" s="173"/>
      <c r="H632" s="201"/>
      <c r="I632" s="175"/>
      <c r="J632" s="175"/>
      <c r="K632" s="178"/>
      <c r="L632" s="184"/>
      <c r="M632" s="180"/>
      <c r="N632" s="196"/>
      <c r="O632" s="194"/>
      <c r="P632" s="195"/>
    </row>
    <row r="633" spans="1:16" s="172" customFormat="1">
      <c r="A633" s="1138"/>
      <c r="B633" s="1133"/>
      <c r="C633" s="192"/>
      <c r="D633" s="193"/>
      <c r="E633" s="194"/>
      <c r="F633" s="195"/>
      <c r="G633" s="198"/>
      <c r="H633" s="183"/>
      <c r="I633" s="200"/>
      <c r="J633" s="200"/>
      <c r="K633" s="197"/>
      <c r="L633" s="184"/>
      <c r="M633" s="180"/>
      <c r="N633" s="196"/>
      <c r="O633" s="194"/>
      <c r="P633" s="195"/>
    </row>
    <row r="634" spans="1:16" s="172" customFormat="1">
      <c r="A634" s="1138"/>
      <c r="B634" s="1133"/>
      <c r="C634" s="192"/>
      <c r="D634" s="193"/>
      <c r="E634" s="194"/>
      <c r="F634" s="195"/>
      <c r="G634" s="173"/>
      <c r="H634" s="183"/>
      <c r="I634" s="200"/>
      <c r="J634" s="200"/>
      <c r="K634" s="197"/>
      <c r="L634" s="179"/>
      <c r="M634" s="180"/>
      <c r="N634" s="196"/>
      <c r="O634" s="194"/>
      <c r="P634" s="195"/>
    </row>
    <row r="635" spans="1:16" s="172" customFormat="1">
      <c r="A635" s="1138"/>
      <c r="B635" s="1133"/>
      <c r="C635" s="192"/>
      <c r="D635" s="193"/>
      <c r="E635" s="194"/>
      <c r="F635" s="195"/>
      <c r="G635" s="192"/>
      <c r="H635" s="201"/>
      <c r="I635" s="202"/>
      <c r="J635" s="202"/>
      <c r="K635" s="203"/>
      <c r="L635" s="204"/>
      <c r="M635" s="190"/>
      <c r="N635" s="196"/>
      <c r="O635" s="194"/>
      <c r="P635" s="195"/>
    </row>
    <row r="636" spans="1:16" s="172" customFormat="1">
      <c r="A636" s="1138"/>
      <c r="B636" s="1133"/>
      <c r="C636" s="192"/>
      <c r="D636" s="193"/>
      <c r="E636" s="194"/>
      <c r="F636" s="195"/>
      <c r="G636" s="192"/>
      <c r="H636" s="201"/>
      <c r="I636" s="202"/>
      <c r="J636" s="202"/>
      <c r="K636" s="203"/>
      <c r="L636" s="204"/>
      <c r="M636" s="190"/>
      <c r="N636" s="196"/>
      <c r="O636" s="194"/>
      <c r="P636" s="195"/>
    </row>
    <row r="637" spans="1:16" s="172" customFormat="1">
      <c r="A637" s="1138"/>
      <c r="B637" s="1133"/>
      <c r="C637" s="192"/>
      <c r="D637" s="193"/>
      <c r="E637" s="194"/>
      <c r="F637" s="195"/>
      <c r="G637" s="192"/>
      <c r="H637" s="201"/>
      <c r="I637" s="202"/>
      <c r="J637" s="202"/>
      <c r="K637" s="203"/>
      <c r="L637" s="204"/>
      <c r="M637" s="190"/>
      <c r="N637" s="196"/>
      <c r="O637" s="194"/>
      <c r="P637" s="195"/>
    </row>
    <row r="638" spans="1:16" s="172" customFormat="1" ht="17.25" thickBot="1">
      <c r="A638" s="1139"/>
      <c r="B638" s="1134"/>
      <c r="C638" s="205"/>
      <c r="D638" s="206"/>
      <c r="E638" s="207"/>
      <c r="F638" s="208"/>
      <c r="G638" s="209"/>
      <c r="H638" s="210"/>
      <c r="I638" s="211"/>
      <c r="J638" s="211"/>
      <c r="K638" s="212"/>
      <c r="L638" s="213"/>
      <c r="M638" s="214"/>
      <c r="N638" s="215"/>
      <c r="O638" s="207"/>
      <c r="P638" s="208"/>
    </row>
    <row r="639" spans="1:16" s="71" customFormat="1" ht="18" customHeight="1" thickTop="1" thickBot="1">
      <c r="A639" s="1135">
        <f>A533+1</f>
        <v>46149</v>
      </c>
      <c r="B639" s="90" t="s">
        <v>162</v>
      </c>
      <c r="C639" s="1095" t="s">
        <v>693</v>
      </c>
      <c r="D639" s="91" t="s">
        <v>114</v>
      </c>
      <c r="E639" s="92" t="s">
        <v>164</v>
      </c>
      <c r="F639" s="93"/>
      <c r="G639" s="90" t="s">
        <v>162</v>
      </c>
      <c r="H639" s="1098" t="s">
        <v>163</v>
      </c>
      <c r="I639" s="91" t="s">
        <v>114</v>
      </c>
      <c r="J639" s="92" t="s">
        <v>164</v>
      </c>
      <c r="K639" s="93"/>
      <c r="L639" s="90" t="s">
        <v>162</v>
      </c>
      <c r="M639" s="1099" t="s">
        <v>163</v>
      </c>
      <c r="N639" s="91" t="s">
        <v>114</v>
      </c>
      <c r="O639" s="92" t="s">
        <v>164</v>
      </c>
      <c r="P639" s="93"/>
    </row>
    <row r="640" spans="1:16" ht="18" customHeight="1">
      <c r="A640" s="1136"/>
      <c r="B640" s="1100"/>
      <c r="C640" s="1096"/>
      <c r="D640" s="94" t="s">
        <v>116</v>
      </c>
      <c r="E640" s="95" t="s">
        <v>142</v>
      </c>
      <c r="F640" s="93"/>
      <c r="G640" s="1100"/>
      <c r="H640" s="1098"/>
      <c r="I640" s="94" t="s">
        <v>116</v>
      </c>
      <c r="J640" s="95" t="s">
        <v>142</v>
      </c>
      <c r="K640" s="93"/>
      <c r="L640" s="1100"/>
      <c r="M640" s="1099"/>
      <c r="N640" s="94" t="s">
        <v>116</v>
      </c>
      <c r="O640" s="95" t="s">
        <v>142</v>
      </c>
      <c r="P640" s="93"/>
    </row>
    <row r="641" spans="1:16" ht="17.25" thickBot="1">
      <c r="A641" s="1136"/>
      <c r="B641" s="1101"/>
      <c r="C641" s="1096"/>
      <c r="D641" s="94" t="s">
        <v>165</v>
      </c>
      <c r="E641" s="96" t="s">
        <v>166</v>
      </c>
      <c r="F641" s="98"/>
      <c r="G641" s="1101"/>
      <c r="H641" s="1098"/>
      <c r="I641" s="94" t="s">
        <v>165</v>
      </c>
      <c r="J641" s="96" t="s">
        <v>166</v>
      </c>
      <c r="K641" s="98"/>
      <c r="L641" s="1101"/>
      <c r="M641" s="1099"/>
      <c r="N641" s="94" t="s">
        <v>165</v>
      </c>
      <c r="O641" s="96" t="s">
        <v>166</v>
      </c>
      <c r="P641" s="98"/>
    </row>
    <row r="642" spans="1:16" ht="17.25" thickBot="1">
      <c r="A642" s="1136"/>
      <c r="B642" s="90" t="s">
        <v>167</v>
      </c>
      <c r="C642" s="1096"/>
      <c r="D642" s="94"/>
      <c r="E642" s="96"/>
      <c r="F642" s="97"/>
      <c r="G642" s="90" t="s">
        <v>167</v>
      </c>
      <c r="H642" s="1098"/>
      <c r="I642" s="94" t="s">
        <v>120</v>
      </c>
      <c r="J642" s="96" t="s">
        <v>148</v>
      </c>
      <c r="K642" s="97"/>
      <c r="L642" s="90" t="s">
        <v>167</v>
      </c>
      <c r="M642" s="1099"/>
      <c r="N642" s="94" t="s">
        <v>120</v>
      </c>
      <c r="O642" s="96" t="s">
        <v>148</v>
      </c>
      <c r="P642" s="97"/>
    </row>
    <row r="643" spans="1:16">
      <c r="A643" s="1136"/>
      <c r="B643" s="1081"/>
      <c r="C643" s="1096"/>
      <c r="D643" s="94"/>
      <c r="E643" s="96"/>
      <c r="F643" s="97"/>
      <c r="G643" s="1081"/>
      <c r="H643" s="1098"/>
      <c r="I643" s="94"/>
      <c r="J643" s="96"/>
      <c r="K643" s="97"/>
      <c r="L643" s="1081"/>
      <c r="M643" s="1099"/>
      <c r="N643" s="94"/>
      <c r="O643" s="96"/>
      <c r="P643" s="97"/>
    </row>
    <row r="644" spans="1:16">
      <c r="A644" s="1136"/>
      <c r="B644" s="1082"/>
      <c r="C644" s="1096"/>
      <c r="D644" s="94"/>
      <c r="E644" s="96"/>
      <c r="F644" s="97"/>
      <c r="G644" s="1082"/>
      <c r="H644" s="1098"/>
      <c r="I644" s="94"/>
      <c r="J644" s="96"/>
      <c r="K644" s="97"/>
      <c r="L644" s="1082"/>
      <c r="M644" s="1099"/>
      <c r="N644" s="94"/>
      <c r="O644" s="96"/>
      <c r="P644" s="97"/>
    </row>
    <row r="645" spans="1:16">
      <c r="A645" s="1136"/>
      <c r="B645" s="1083"/>
      <c r="C645" s="1096"/>
      <c r="D645" s="94"/>
      <c r="E645" s="96"/>
      <c r="F645" s="93"/>
      <c r="G645" s="1083"/>
      <c r="H645" s="1098"/>
      <c r="I645" s="94"/>
      <c r="J645" s="96"/>
      <c r="K645" s="93"/>
      <c r="L645" s="1083"/>
      <c r="M645" s="1099"/>
      <c r="N645" s="94"/>
      <c r="O645" s="96"/>
      <c r="P645" s="93"/>
    </row>
    <row r="646" spans="1:16">
      <c r="A646" s="1136"/>
      <c r="B646" s="1082"/>
      <c r="C646" s="1096"/>
      <c r="D646" s="94"/>
      <c r="E646" s="96"/>
      <c r="F646" s="99"/>
      <c r="G646" s="1082"/>
      <c r="H646" s="1098"/>
      <c r="I646" s="94"/>
      <c r="J646" s="96"/>
      <c r="K646" s="99"/>
      <c r="L646" s="1082"/>
      <c r="M646" s="1099"/>
      <c r="N646" s="94"/>
      <c r="O646" s="96"/>
      <c r="P646" s="93"/>
    </row>
    <row r="647" spans="1:16">
      <c r="A647" s="1136"/>
      <c r="B647" s="1083"/>
      <c r="C647" s="1096"/>
      <c r="D647" s="94"/>
      <c r="E647" s="96"/>
      <c r="F647" s="102"/>
      <c r="G647" s="1083"/>
      <c r="H647" s="1098"/>
      <c r="I647" s="94"/>
      <c r="J647" s="96"/>
      <c r="K647" s="102"/>
      <c r="L647" s="1083"/>
      <c r="M647" s="1099"/>
      <c r="N647" s="94"/>
      <c r="O647" s="96"/>
      <c r="P647" s="99"/>
    </row>
    <row r="648" spans="1:16" ht="17.25" thickBot="1">
      <c r="A648" s="1136"/>
      <c r="B648" s="1082"/>
      <c r="C648" s="1096"/>
      <c r="D648" s="94"/>
      <c r="E648" s="96"/>
      <c r="F648" s="99"/>
      <c r="G648" s="1082"/>
      <c r="H648" s="1098"/>
      <c r="I648" s="94"/>
      <c r="J648" s="96"/>
      <c r="K648" s="99"/>
      <c r="L648" s="1082"/>
      <c r="M648" s="1099"/>
      <c r="N648" s="94"/>
      <c r="O648" s="96"/>
      <c r="P648" s="99"/>
    </row>
    <row r="649" spans="1:16" ht="17.25" thickBot="1">
      <c r="A649" s="1136"/>
      <c r="B649" s="100" t="s">
        <v>168</v>
      </c>
      <c r="C649" s="1096"/>
      <c r="D649" s="94"/>
      <c r="E649" s="96"/>
      <c r="F649" s="99"/>
      <c r="G649" s="100" t="s">
        <v>168</v>
      </c>
      <c r="H649" s="1098"/>
      <c r="I649" s="94"/>
      <c r="J649" s="96"/>
      <c r="K649" s="99"/>
      <c r="L649" s="100" t="s">
        <v>168</v>
      </c>
      <c r="M649" s="1099"/>
      <c r="N649" s="94"/>
      <c r="O649" s="96"/>
      <c r="P649" s="99"/>
    </row>
    <row r="650" spans="1:16">
      <c r="A650" s="1136"/>
      <c r="B650" s="1111"/>
      <c r="C650" s="1096"/>
      <c r="D650" s="94"/>
      <c r="E650" s="96"/>
      <c r="F650" s="99"/>
      <c r="G650" s="1111"/>
      <c r="H650" s="1098"/>
      <c r="I650" s="94"/>
      <c r="J650" s="96"/>
      <c r="K650" s="99"/>
      <c r="L650" s="1111"/>
      <c r="M650" s="1099"/>
      <c r="N650" s="94"/>
      <c r="O650" s="96"/>
      <c r="P650" s="99"/>
    </row>
    <row r="651" spans="1:16">
      <c r="A651" s="1136"/>
      <c r="B651" s="1112"/>
      <c r="C651" s="1096"/>
      <c r="D651" s="94"/>
      <c r="E651" s="96"/>
      <c r="F651" s="99"/>
      <c r="G651" s="1112"/>
      <c r="H651" s="1098"/>
      <c r="I651" s="94"/>
      <c r="J651" s="96"/>
      <c r="K651" s="99"/>
      <c r="L651" s="1112"/>
      <c r="M651" s="1099"/>
      <c r="N651" s="94"/>
      <c r="O651" s="96"/>
      <c r="P651" s="97"/>
    </row>
    <row r="652" spans="1:16" ht="17.25" thickBot="1">
      <c r="A652" s="1136"/>
      <c r="B652" s="1113"/>
      <c r="C652" s="1096"/>
      <c r="D652" s="94"/>
      <c r="E652" s="96"/>
      <c r="F652" s="97"/>
      <c r="G652" s="1113"/>
      <c r="H652" s="1098"/>
      <c r="I652" s="94"/>
      <c r="J652" s="96"/>
      <c r="K652" s="97"/>
      <c r="L652" s="1113"/>
      <c r="M652" s="1099"/>
      <c r="N652" s="94"/>
      <c r="O652" s="96"/>
      <c r="P652" s="97"/>
    </row>
    <row r="653" spans="1:16" ht="17.25" thickBot="1">
      <c r="A653" s="1136"/>
      <c r="B653" s="100" t="s">
        <v>123</v>
      </c>
      <c r="C653" s="1096"/>
      <c r="D653" s="94"/>
      <c r="E653" s="96"/>
      <c r="F653" s="97"/>
      <c r="G653" s="100" t="s">
        <v>123</v>
      </c>
      <c r="H653" s="1098"/>
      <c r="I653" s="94"/>
      <c r="J653" s="96"/>
      <c r="K653" s="97"/>
      <c r="L653" s="100" t="s">
        <v>123</v>
      </c>
      <c r="M653" s="1099"/>
      <c r="N653" s="94"/>
      <c r="O653" s="96"/>
      <c r="P653" s="97"/>
    </row>
    <row r="654" spans="1:16">
      <c r="A654" s="1136"/>
      <c r="B654" s="1106"/>
      <c r="C654" s="1096"/>
      <c r="D654" s="94"/>
      <c r="E654" s="96"/>
      <c r="F654" s="97"/>
      <c r="G654" s="1106"/>
      <c r="H654" s="1098"/>
      <c r="I654" s="94"/>
      <c r="J654" s="96"/>
      <c r="K654" s="97"/>
      <c r="L654" s="1106"/>
      <c r="M654" s="1099"/>
      <c r="N654" s="94"/>
      <c r="O654" s="96"/>
      <c r="P654" s="97"/>
    </row>
    <row r="655" spans="1:16">
      <c r="A655" s="1136"/>
      <c r="B655" s="1107"/>
      <c r="C655" s="1096"/>
      <c r="D655" s="94"/>
      <c r="E655" s="96"/>
      <c r="F655" s="97"/>
      <c r="G655" s="1107"/>
      <c r="H655" s="1098"/>
      <c r="I655" s="94"/>
      <c r="J655" s="96"/>
      <c r="K655" s="97"/>
      <c r="L655" s="1107"/>
      <c r="M655" s="1099"/>
      <c r="N655" s="94"/>
      <c r="O655" s="96"/>
      <c r="P655" s="97"/>
    </row>
    <row r="656" spans="1:16" ht="17.25" thickBot="1">
      <c r="A656" s="1136"/>
      <c r="B656" s="1108"/>
      <c r="C656" s="1096"/>
      <c r="D656" s="94"/>
      <c r="E656" s="96"/>
      <c r="F656" s="97"/>
      <c r="G656" s="1108"/>
      <c r="H656" s="1098"/>
      <c r="I656" s="94"/>
      <c r="J656" s="96"/>
      <c r="K656" s="97"/>
      <c r="L656" s="1108"/>
      <c r="M656" s="1099"/>
      <c r="N656" s="94"/>
      <c r="O656" s="96"/>
      <c r="P656" s="97"/>
    </row>
    <row r="657" spans="1:16">
      <c r="A657" s="1136"/>
      <c r="B657" s="1109" t="s">
        <v>124</v>
      </c>
      <c r="C657" s="1096"/>
      <c r="D657" s="94"/>
      <c r="E657" s="96"/>
      <c r="F657" s="97"/>
      <c r="G657" s="1109" t="s">
        <v>124</v>
      </c>
      <c r="H657" s="1098"/>
      <c r="I657" s="94"/>
      <c r="J657" s="96"/>
      <c r="K657" s="97"/>
      <c r="L657" s="1109" t="s">
        <v>124</v>
      </c>
      <c r="M657" s="1099"/>
      <c r="N657" s="94"/>
      <c r="O657" s="96"/>
      <c r="P657" s="97"/>
    </row>
    <row r="658" spans="1:16" ht="17.25" thickBot="1">
      <c r="A658" s="1136"/>
      <c r="B658" s="1110"/>
      <c r="C658" s="1096"/>
      <c r="D658" s="94"/>
      <c r="E658" s="96"/>
      <c r="F658" s="97"/>
      <c r="G658" s="1110"/>
      <c r="H658" s="1098"/>
      <c r="I658" s="94"/>
      <c r="J658" s="96"/>
      <c r="K658" s="97"/>
      <c r="L658" s="1110"/>
      <c r="M658" s="1099"/>
      <c r="N658" s="94"/>
      <c r="O658" s="96"/>
      <c r="P658" s="93"/>
    </row>
    <row r="659" spans="1:16" ht="17.25" thickTop="1">
      <c r="A659" s="1136"/>
      <c r="B659" s="1102" t="s">
        <v>125</v>
      </c>
      <c r="C659" s="1096"/>
      <c r="D659" s="94"/>
      <c r="E659" s="96"/>
      <c r="F659" s="93"/>
      <c r="G659" s="1102" t="s">
        <v>125</v>
      </c>
      <c r="H659" s="1098"/>
      <c r="I659" s="94"/>
      <c r="J659" s="96"/>
      <c r="K659" s="93"/>
      <c r="L659" s="1102" t="s">
        <v>125</v>
      </c>
      <c r="M659" s="1099"/>
      <c r="N659" s="94"/>
      <c r="O659" s="96"/>
      <c r="P659" s="97"/>
    </row>
    <row r="660" spans="1:16" ht="17.25" thickBot="1">
      <c r="A660" s="1136"/>
      <c r="B660" s="1103"/>
      <c r="C660" s="1096"/>
      <c r="D660" s="94"/>
      <c r="E660" s="96"/>
      <c r="F660" s="93"/>
      <c r="G660" s="1103"/>
      <c r="H660" s="1098"/>
      <c r="I660" s="94"/>
      <c r="J660" s="96"/>
      <c r="K660" s="93"/>
      <c r="L660" s="1103"/>
      <c r="M660" s="1099"/>
      <c r="N660" s="94"/>
      <c r="O660" s="96"/>
      <c r="P660" s="101"/>
    </row>
    <row r="661" spans="1:16">
      <c r="A661" s="1136"/>
      <c r="B661" s="1104"/>
      <c r="C661" s="1096"/>
      <c r="D661" s="94"/>
      <c r="E661" s="96"/>
      <c r="F661" s="97"/>
      <c r="G661" s="1104"/>
      <c r="H661" s="1098"/>
      <c r="I661" s="94"/>
      <c r="J661" s="96"/>
      <c r="K661" s="97"/>
      <c r="L661" s="1104"/>
      <c r="M661" s="1099"/>
      <c r="N661" s="94"/>
      <c r="O661" s="96"/>
      <c r="P661" s="103"/>
    </row>
    <row r="662" spans="1:16" ht="17.25" thickBot="1">
      <c r="A662" s="1136"/>
      <c r="B662" s="1105"/>
      <c r="C662" s="1096"/>
      <c r="D662" s="94"/>
      <c r="E662" s="96"/>
      <c r="F662" s="97"/>
      <c r="G662" s="1105"/>
      <c r="H662" s="1098"/>
      <c r="I662" s="94"/>
      <c r="J662" s="96"/>
      <c r="K662" s="97"/>
      <c r="L662" s="1105"/>
      <c r="M662" s="1099"/>
      <c r="N662" s="94"/>
      <c r="O662" s="96"/>
      <c r="P662" s="104"/>
    </row>
    <row r="663" spans="1:16">
      <c r="A663" s="1136"/>
      <c r="B663" s="1116" t="s">
        <v>126</v>
      </c>
      <c r="C663" s="1096"/>
      <c r="D663" s="94"/>
      <c r="E663" s="96"/>
      <c r="F663" s="93"/>
      <c r="G663" s="1116" t="s">
        <v>126</v>
      </c>
      <c r="H663" s="1098"/>
      <c r="I663" s="94"/>
      <c r="J663" s="96"/>
      <c r="K663" s="93"/>
      <c r="L663" s="1116" t="s">
        <v>126</v>
      </c>
      <c r="M663" s="1099"/>
      <c r="N663" s="94"/>
      <c r="O663" s="96"/>
      <c r="P663" s="99"/>
    </row>
    <row r="664" spans="1:16" ht="17.25" thickBot="1">
      <c r="A664" s="1136"/>
      <c r="B664" s="1103"/>
      <c r="C664" s="1096"/>
      <c r="D664" s="94"/>
      <c r="E664" s="96"/>
      <c r="F664" s="101"/>
      <c r="G664" s="1103"/>
      <c r="H664" s="1098"/>
      <c r="I664" s="94"/>
      <c r="J664" s="96"/>
      <c r="K664" s="101"/>
      <c r="L664" s="1103"/>
      <c r="M664" s="1099"/>
      <c r="N664" s="94"/>
      <c r="O664" s="96"/>
      <c r="P664" s="104"/>
    </row>
    <row r="665" spans="1:16">
      <c r="A665" s="1136"/>
      <c r="B665" s="1104"/>
      <c r="C665" s="1096"/>
      <c r="D665" s="94"/>
      <c r="E665" s="96"/>
      <c r="F665" s="102"/>
      <c r="G665" s="1104"/>
      <c r="H665" s="1098"/>
      <c r="I665" s="94"/>
      <c r="J665" s="96"/>
      <c r="K665" s="103"/>
      <c r="L665" s="1104"/>
      <c r="M665" s="1099"/>
      <c r="N665" s="94"/>
      <c r="O665" s="96"/>
      <c r="P665" s="93"/>
    </row>
    <row r="666" spans="1:16" ht="17.25" thickBot="1">
      <c r="A666" s="1136"/>
      <c r="B666" s="1115"/>
      <c r="C666" s="1096"/>
      <c r="D666" s="94"/>
      <c r="E666" s="96"/>
      <c r="F666" s="99"/>
      <c r="G666" s="1115"/>
      <c r="H666" s="1098"/>
      <c r="I666" s="94"/>
      <c r="J666" s="96"/>
      <c r="K666" s="104"/>
      <c r="L666" s="1115"/>
      <c r="M666" s="1099"/>
      <c r="N666" s="94"/>
      <c r="O666" s="96"/>
      <c r="P666" s="97"/>
    </row>
    <row r="667" spans="1:16">
      <c r="A667" s="1136"/>
      <c r="B667" s="1114" t="s">
        <v>127</v>
      </c>
      <c r="C667" s="1096"/>
      <c r="D667" s="94"/>
      <c r="E667" s="96"/>
      <c r="F667" s="103"/>
      <c r="G667" s="1114" t="s">
        <v>127</v>
      </c>
      <c r="H667" s="1098"/>
      <c r="I667" s="94"/>
      <c r="J667" s="96"/>
      <c r="K667" s="104"/>
      <c r="L667" s="1114" t="s">
        <v>127</v>
      </c>
      <c r="M667" s="1099"/>
      <c r="N667" s="94"/>
      <c r="O667" s="114"/>
      <c r="P667" s="97"/>
    </row>
    <row r="668" spans="1:16" ht="17.25" thickBot="1">
      <c r="A668" s="1136"/>
      <c r="B668" s="1103"/>
      <c r="C668" s="1096"/>
      <c r="D668" s="94"/>
      <c r="E668" s="96"/>
      <c r="F668" s="104"/>
      <c r="G668" s="1103"/>
      <c r="H668" s="1098"/>
      <c r="I668" s="94"/>
      <c r="J668" s="96"/>
      <c r="K668" s="99"/>
      <c r="L668" s="1103"/>
      <c r="M668" s="1099"/>
      <c r="N668" s="113"/>
      <c r="O668" s="96"/>
      <c r="P668" s="112"/>
    </row>
    <row r="669" spans="1:16">
      <c r="A669" s="1136"/>
      <c r="B669" s="1104"/>
      <c r="C669" s="1096"/>
      <c r="D669" s="94"/>
      <c r="E669" s="96"/>
      <c r="F669" s="104"/>
      <c r="G669" s="1104"/>
      <c r="H669" s="1098"/>
      <c r="I669" s="94"/>
      <c r="J669" s="96"/>
      <c r="K669" s="104"/>
      <c r="L669" s="1104"/>
      <c r="M669" s="1099"/>
      <c r="N669" s="113"/>
      <c r="O669" s="114"/>
      <c r="P669" s="97"/>
    </row>
    <row r="670" spans="1:16" ht="17.25" thickBot="1">
      <c r="A670" s="1136"/>
      <c r="B670" s="1115"/>
      <c r="C670" s="1096"/>
      <c r="D670" s="94"/>
      <c r="E670" s="96"/>
      <c r="F670" s="99"/>
      <c r="G670" s="1115"/>
      <c r="H670" s="1098"/>
      <c r="I670" s="94"/>
      <c r="J670" s="96"/>
      <c r="K670" s="93"/>
      <c r="L670" s="1115"/>
      <c r="M670" s="1099"/>
      <c r="N670" s="94"/>
      <c r="O670" s="114"/>
      <c r="P670" s="104"/>
    </row>
    <row r="671" spans="1:16">
      <c r="A671" s="1136"/>
      <c r="B671" s="1114" t="s">
        <v>128</v>
      </c>
      <c r="C671" s="1096"/>
      <c r="D671" s="94"/>
      <c r="E671" s="96"/>
      <c r="F671" s="104"/>
      <c r="G671" s="1114" t="s">
        <v>128</v>
      </c>
      <c r="H671" s="1098"/>
      <c r="I671" s="94"/>
      <c r="J671" s="96"/>
      <c r="K671" s="97"/>
      <c r="L671" s="1114" t="s">
        <v>128</v>
      </c>
      <c r="M671" s="1099"/>
      <c r="N671" s="94"/>
      <c r="O671" s="96"/>
      <c r="P671" s="97"/>
    </row>
    <row r="672" spans="1:16" ht="17.25" thickBot="1">
      <c r="A672" s="1136"/>
      <c r="B672" s="1103"/>
      <c r="C672" s="1096"/>
      <c r="D672" s="94"/>
      <c r="E672" s="96"/>
      <c r="F672" s="93"/>
      <c r="G672" s="1103"/>
      <c r="H672" s="1098"/>
      <c r="I672" s="94"/>
      <c r="J672" s="114"/>
      <c r="K672" s="97"/>
      <c r="L672" s="1103"/>
      <c r="M672" s="1099"/>
      <c r="N672" s="113"/>
      <c r="O672" s="114"/>
      <c r="P672" s="97"/>
    </row>
    <row r="673" spans="1:16">
      <c r="A673" s="1136"/>
      <c r="B673" s="1104"/>
      <c r="C673" s="1096"/>
      <c r="D673" s="94"/>
      <c r="E673" s="96"/>
      <c r="F673" s="97"/>
      <c r="G673" s="1104"/>
      <c r="H673" s="1098"/>
      <c r="I673" s="94"/>
      <c r="J673" s="96"/>
      <c r="K673" s="97"/>
      <c r="L673" s="1104"/>
      <c r="M673" s="1099"/>
      <c r="N673" s="113"/>
      <c r="O673" s="114"/>
      <c r="P673" s="97"/>
    </row>
    <row r="674" spans="1:16" ht="17.25" thickBot="1">
      <c r="A674" s="1136"/>
      <c r="B674" s="1115"/>
      <c r="C674" s="1096"/>
      <c r="D674" s="94"/>
      <c r="E674" s="96"/>
      <c r="F674" s="93"/>
      <c r="G674" s="1115"/>
      <c r="H674" s="1098"/>
      <c r="I674" s="94"/>
      <c r="J674" s="114"/>
      <c r="K674" s="97"/>
      <c r="L674" s="1115"/>
      <c r="M674" s="1099"/>
      <c r="N674" s="94"/>
      <c r="O674" s="114"/>
      <c r="P674" s="97"/>
    </row>
    <row r="675" spans="1:16">
      <c r="A675" s="1136"/>
      <c r="B675" s="1116" t="s">
        <v>129</v>
      </c>
      <c r="C675" s="1096"/>
      <c r="D675" s="94"/>
      <c r="E675" s="96"/>
      <c r="F675" s="93"/>
      <c r="G675" s="1116" t="s">
        <v>129</v>
      </c>
      <c r="H675" s="1098"/>
      <c r="I675" s="94"/>
      <c r="J675" s="114"/>
      <c r="K675" s="97"/>
      <c r="L675" s="1116" t="s">
        <v>129</v>
      </c>
      <c r="M675" s="1099"/>
      <c r="N675" s="113"/>
      <c r="O675" s="114"/>
      <c r="P675" s="97"/>
    </row>
    <row r="676" spans="1:16" ht="17.25" thickBot="1">
      <c r="A676" s="1136"/>
      <c r="B676" s="1103"/>
      <c r="C676" s="1096"/>
      <c r="D676" s="94"/>
      <c r="E676" s="96"/>
      <c r="F676" s="93"/>
      <c r="G676" s="1103"/>
      <c r="H676" s="1098"/>
      <c r="I676" s="94"/>
      <c r="J676" s="114"/>
      <c r="K676" s="97"/>
      <c r="L676" s="1103"/>
      <c r="M676" s="1099"/>
      <c r="N676" s="94"/>
      <c r="O676" s="114"/>
      <c r="P676" s="97"/>
    </row>
    <row r="677" spans="1:16">
      <c r="A677" s="1136"/>
      <c r="B677" s="106"/>
      <c r="C677" s="1096"/>
      <c r="D677" s="94"/>
      <c r="E677" s="96"/>
      <c r="F677" s="97"/>
      <c r="G677" s="106"/>
      <c r="H677" s="1098"/>
      <c r="I677" s="94"/>
      <c r="J677" s="96"/>
      <c r="K677" s="112"/>
      <c r="L677" s="106"/>
      <c r="M677" s="1099"/>
      <c r="N677" s="113"/>
      <c r="O677" s="96"/>
      <c r="P677" s="112"/>
    </row>
    <row r="678" spans="1:16">
      <c r="A678" s="1136"/>
      <c r="B678" s="107"/>
      <c r="C678" s="1096"/>
      <c r="D678" s="94"/>
      <c r="E678" s="96"/>
      <c r="F678" s="93"/>
      <c r="G678" s="107"/>
      <c r="H678" s="1098"/>
      <c r="I678" s="94"/>
      <c r="J678" s="96"/>
      <c r="K678" s="97"/>
      <c r="L678" s="107"/>
      <c r="M678" s="1099"/>
      <c r="N678" s="113"/>
      <c r="O678" s="114"/>
      <c r="P678" s="97"/>
    </row>
    <row r="679" spans="1:16">
      <c r="A679" s="1136"/>
      <c r="B679" s="109"/>
      <c r="C679" s="1096"/>
      <c r="D679" s="94"/>
      <c r="E679" s="96"/>
      <c r="F679" s="93"/>
      <c r="G679" s="109"/>
      <c r="H679" s="1098"/>
      <c r="I679" s="113"/>
      <c r="J679" s="114"/>
      <c r="K679" s="97"/>
      <c r="L679" s="109"/>
      <c r="M679" s="1099"/>
      <c r="N679" s="113"/>
      <c r="O679" s="114"/>
      <c r="P679" s="104"/>
    </row>
    <row r="680" spans="1:16">
      <c r="A680" s="1136"/>
      <c r="B680" s="110"/>
      <c r="C680" s="1096"/>
      <c r="D680" s="94"/>
      <c r="E680" s="96"/>
      <c r="F680" s="93"/>
      <c r="G680" s="110"/>
      <c r="H680" s="1098"/>
      <c r="I680" s="113"/>
      <c r="J680" s="114"/>
      <c r="K680" s="104"/>
      <c r="L680" s="110"/>
      <c r="M680" s="1099"/>
      <c r="N680" s="111"/>
      <c r="O680" s="96"/>
      <c r="P680" s="97"/>
    </row>
    <row r="681" spans="1:16">
      <c r="A681" s="1136"/>
      <c r="B681" s="109"/>
      <c r="C681" s="1096"/>
      <c r="D681" s="111"/>
      <c r="E681" s="96"/>
      <c r="F681" s="97"/>
      <c r="G681" s="109"/>
      <c r="H681" s="1098"/>
      <c r="I681" s="111"/>
      <c r="J681" s="96"/>
      <c r="K681" s="112"/>
      <c r="L681" s="109"/>
      <c r="M681" s="1099"/>
      <c r="N681" s="94"/>
      <c r="O681" s="96"/>
      <c r="P681" s="112"/>
    </row>
    <row r="682" spans="1:16">
      <c r="A682" s="1136"/>
      <c r="B682" s="110"/>
      <c r="C682" s="1096"/>
      <c r="D682" s="94"/>
      <c r="E682" s="96"/>
      <c r="F682" s="108"/>
      <c r="G682" s="110"/>
      <c r="H682" s="1098"/>
      <c r="I682" s="94"/>
      <c r="J682" s="96"/>
      <c r="K682" s="97"/>
      <c r="L682" s="110"/>
      <c r="M682" s="1099"/>
      <c r="N682" s="113"/>
      <c r="O682" s="114"/>
      <c r="P682" s="97"/>
    </row>
    <row r="683" spans="1:16">
      <c r="A683" s="1136"/>
      <c r="B683" s="109"/>
      <c r="C683" s="1096"/>
      <c r="D683" s="94"/>
      <c r="E683" s="96"/>
      <c r="F683" s="97"/>
      <c r="G683" s="109"/>
      <c r="H683" s="1098"/>
      <c r="I683" s="113"/>
      <c r="J683" s="114"/>
      <c r="K683" s="97"/>
      <c r="L683" s="109"/>
      <c r="M683" s="1099"/>
      <c r="N683" s="113"/>
      <c r="O683" s="114"/>
      <c r="P683" s="97"/>
    </row>
    <row r="684" spans="1:16" ht="17.25" thickBot="1">
      <c r="A684" s="1136"/>
      <c r="B684" s="110"/>
      <c r="C684" s="1097"/>
      <c r="D684" s="115"/>
      <c r="E684" s="116"/>
      <c r="F684" s="117"/>
      <c r="G684" s="110"/>
      <c r="H684" s="1098"/>
      <c r="I684" s="115"/>
      <c r="J684" s="116"/>
      <c r="K684" s="117"/>
      <c r="L684" s="110"/>
      <c r="M684" s="1099"/>
      <c r="N684" s="115"/>
      <c r="O684" s="116"/>
      <c r="P684" s="117"/>
    </row>
    <row r="685" spans="1:16">
      <c r="A685" s="1094" t="str">
        <f>TEXT(A639,"AAAA")</f>
        <v>星期四</v>
      </c>
      <c r="B685" s="109"/>
      <c r="C685" s="1095" t="s">
        <v>694</v>
      </c>
      <c r="D685" s="118"/>
      <c r="E685" s="119"/>
      <c r="F685" s="97"/>
      <c r="G685" s="109"/>
      <c r="H685" s="1118" t="s">
        <v>130</v>
      </c>
      <c r="I685" s="118"/>
      <c r="J685" s="119"/>
      <c r="K685" s="97"/>
      <c r="L685" s="109"/>
      <c r="M685" s="1120" t="s">
        <v>130</v>
      </c>
      <c r="N685" s="118"/>
      <c r="O685" s="119"/>
      <c r="P685" s="97"/>
    </row>
    <row r="686" spans="1:16">
      <c r="A686" s="1094"/>
      <c r="B686" s="110"/>
      <c r="C686" s="1096"/>
      <c r="D686" s="120"/>
      <c r="E686" s="96"/>
      <c r="F686" s="97"/>
      <c r="G686" s="110"/>
      <c r="H686" s="1098"/>
      <c r="I686" s="94"/>
      <c r="J686" s="96"/>
      <c r="K686" s="97"/>
      <c r="L686" s="110"/>
      <c r="M686" s="1099"/>
      <c r="N686" s="94"/>
      <c r="O686" s="96"/>
      <c r="P686" s="97"/>
    </row>
    <row r="687" spans="1:16">
      <c r="A687" s="1094"/>
      <c r="B687" s="109"/>
      <c r="C687" s="1096"/>
      <c r="D687" s="120"/>
      <c r="E687" s="96"/>
      <c r="F687" s="97"/>
      <c r="G687" s="109"/>
      <c r="H687" s="1098"/>
      <c r="I687" s="94"/>
      <c r="J687" s="96"/>
      <c r="K687" s="97"/>
      <c r="L687" s="109"/>
      <c r="M687" s="1099"/>
      <c r="N687" s="94"/>
      <c r="O687" s="96"/>
      <c r="P687" s="97"/>
    </row>
    <row r="688" spans="1:16">
      <c r="A688" s="1094"/>
      <c r="B688" s="110"/>
      <c r="C688" s="1096"/>
      <c r="D688" s="120"/>
      <c r="E688" s="96"/>
      <c r="F688" s="97"/>
      <c r="G688" s="110"/>
      <c r="H688" s="1098"/>
      <c r="I688" s="94"/>
      <c r="J688" s="96"/>
      <c r="K688" s="97"/>
      <c r="L688" s="110"/>
      <c r="M688" s="1099"/>
      <c r="N688" s="94"/>
      <c r="O688" s="96"/>
      <c r="P688" s="97"/>
    </row>
    <row r="689" spans="1:16">
      <c r="A689" s="1094"/>
      <c r="B689" s="109"/>
      <c r="C689" s="1096"/>
      <c r="D689" s="120"/>
      <c r="E689" s="96"/>
      <c r="F689" s="97"/>
      <c r="G689" s="109"/>
      <c r="H689" s="1098"/>
      <c r="I689" s="94"/>
      <c r="J689" s="96"/>
      <c r="K689" s="97"/>
      <c r="L689" s="109"/>
      <c r="M689" s="1099"/>
      <c r="N689" s="94"/>
      <c r="O689" s="96"/>
      <c r="P689" s="97"/>
    </row>
    <row r="690" spans="1:16">
      <c r="A690" s="1094"/>
      <c r="B690" s="110"/>
      <c r="C690" s="1096"/>
      <c r="D690" s="120"/>
      <c r="E690" s="96"/>
      <c r="F690" s="97"/>
      <c r="G690" s="110"/>
      <c r="H690" s="1098"/>
      <c r="I690" s="94"/>
      <c r="J690" s="96"/>
      <c r="K690" s="97"/>
      <c r="L690" s="110"/>
      <c r="M690" s="1099"/>
      <c r="N690" s="94"/>
      <c r="O690" s="96"/>
      <c r="P690" s="97"/>
    </row>
    <row r="691" spans="1:16">
      <c r="A691" s="1094"/>
      <c r="B691" s="109"/>
      <c r="C691" s="1096"/>
      <c r="D691" s="120"/>
      <c r="E691" s="96"/>
      <c r="F691" s="97"/>
      <c r="G691" s="109"/>
      <c r="H691" s="1098"/>
      <c r="I691" s="94"/>
      <c r="J691" s="96"/>
      <c r="K691" s="97"/>
      <c r="L691" s="109"/>
      <c r="M691" s="1099"/>
      <c r="N691" s="94"/>
      <c r="O691" s="96"/>
      <c r="P691" s="97"/>
    </row>
    <row r="692" spans="1:16">
      <c r="A692" s="1094"/>
      <c r="B692" s="110"/>
      <c r="C692" s="1096"/>
      <c r="D692" s="94"/>
      <c r="E692" s="96"/>
      <c r="F692" s="97"/>
      <c r="G692" s="110"/>
      <c r="H692" s="1098"/>
      <c r="I692" s="94"/>
      <c r="J692" s="96"/>
      <c r="K692" s="97"/>
      <c r="L692" s="110"/>
      <c r="M692" s="1099"/>
      <c r="N692" s="94"/>
      <c r="O692" s="96"/>
      <c r="P692" s="97"/>
    </row>
    <row r="693" spans="1:16">
      <c r="A693" s="1094"/>
      <c r="B693" s="107"/>
      <c r="C693" s="1096"/>
      <c r="D693" s="113"/>
      <c r="E693" s="114"/>
      <c r="F693" s="104"/>
      <c r="G693" s="107"/>
      <c r="H693" s="1098"/>
      <c r="I693" s="113"/>
      <c r="J693" s="114"/>
      <c r="K693" s="97"/>
      <c r="L693" s="107"/>
      <c r="M693" s="1099"/>
      <c r="N693" s="113"/>
      <c r="O693" s="114"/>
      <c r="P693" s="97"/>
    </row>
    <row r="694" spans="1:16" ht="17.25" thickBot="1">
      <c r="A694" s="1094"/>
      <c r="B694" s="107"/>
      <c r="C694" s="1097"/>
      <c r="D694" s="122" t="s">
        <v>132</v>
      </c>
      <c r="E694" s="123" t="s">
        <v>133</v>
      </c>
      <c r="F694" s="124"/>
      <c r="G694" s="107"/>
      <c r="H694" s="1127"/>
      <c r="I694" s="122" t="s">
        <v>132</v>
      </c>
      <c r="J694" s="123" t="s">
        <v>133</v>
      </c>
      <c r="K694" s="97"/>
      <c r="L694" s="107"/>
      <c r="M694" s="1126"/>
      <c r="N694" s="122" t="s">
        <v>132</v>
      </c>
      <c r="O694" s="123" t="s">
        <v>133</v>
      </c>
      <c r="P694" s="97"/>
    </row>
    <row r="695" spans="1:16">
      <c r="A695" s="105"/>
      <c r="B695" s="109"/>
      <c r="C695" s="1095" t="s">
        <v>695</v>
      </c>
      <c r="D695" s="118"/>
      <c r="E695" s="119"/>
      <c r="F695" s="125"/>
      <c r="G695" s="109"/>
      <c r="H695" s="1118" t="s">
        <v>134</v>
      </c>
      <c r="I695" s="118"/>
      <c r="J695" s="119"/>
      <c r="K695" s="125"/>
      <c r="L695" s="109"/>
      <c r="M695" s="1120" t="s">
        <v>134</v>
      </c>
      <c r="N695" s="118"/>
      <c r="O695" s="119"/>
      <c r="P695" s="125"/>
    </row>
    <row r="696" spans="1:16">
      <c r="A696" s="105"/>
      <c r="B696" s="110"/>
      <c r="C696" s="1096"/>
      <c r="D696" s="94"/>
      <c r="E696" s="96"/>
      <c r="F696" s="97"/>
      <c r="G696" s="110"/>
      <c r="H696" s="1098"/>
      <c r="I696" s="94"/>
      <c r="J696" s="96"/>
      <c r="K696" s="97"/>
      <c r="L696" s="110"/>
      <c r="M696" s="1099"/>
      <c r="N696" s="94"/>
      <c r="O696" s="96"/>
      <c r="P696" s="97"/>
    </row>
    <row r="697" spans="1:16">
      <c r="A697" s="105"/>
      <c r="B697" s="126"/>
      <c r="C697" s="1096"/>
      <c r="D697" s="94"/>
      <c r="E697" s="96"/>
      <c r="F697" s="97"/>
      <c r="G697" s="126"/>
      <c r="H697" s="1098"/>
      <c r="I697" s="94"/>
      <c r="J697" s="96"/>
      <c r="K697" s="97"/>
      <c r="L697" s="126"/>
      <c r="M697" s="1099"/>
      <c r="N697" s="94"/>
      <c r="O697" s="96"/>
      <c r="P697" s="128"/>
    </row>
    <row r="698" spans="1:16">
      <c r="A698" s="105"/>
      <c r="B698" s="107"/>
      <c r="C698" s="1096"/>
      <c r="D698" s="94"/>
      <c r="E698" s="96"/>
      <c r="F698" s="97"/>
      <c r="G698" s="107"/>
      <c r="H698" s="1098"/>
      <c r="I698" s="94"/>
      <c r="J698" s="96"/>
      <c r="K698" s="97"/>
      <c r="L698" s="107"/>
      <c r="M698" s="1099"/>
      <c r="N698" s="94"/>
      <c r="O698" s="96"/>
      <c r="P698" s="216"/>
    </row>
    <row r="699" spans="1:16">
      <c r="A699" s="105"/>
      <c r="B699" s="109"/>
      <c r="C699" s="1096"/>
      <c r="D699" s="94"/>
      <c r="E699" s="96"/>
      <c r="F699" s="97"/>
      <c r="G699" s="109"/>
      <c r="H699" s="1098"/>
      <c r="I699" s="94"/>
      <c r="J699" s="96"/>
      <c r="K699" s="97"/>
      <c r="L699" s="109"/>
      <c r="M699" s="1099"/>
      <c r="N699" s="94"/>
      <c r="O699" s="96"/>
      <c r="P699" s="97"/>
    </row>
    <row r="700" spans="1:16">
      <c r="A700" s="105"/>
      <c r="B700" s="110"/>
      <c r="C700" s="1096"/>
      <c r="D700" s="94"/>
      <c r="E700" s="96"/>
      <c r="F700" s="127"/>
      <c r="G700" s="110"/>
      <c r="H700" s="1098"/>
      <c r="I700" s="94"/>
      <c r="J700" s="96"/>
      <c r="K700" s="127"/>
      <c r="L700" s="110"/>
      <c r="M700" s="1099"/>
      <c r="N700" s="94"/>
      <c r="O700" s="96"/>
      <c r="P700" s="127"/>
    </row>
    <row r="701" spans="1:16">
      <c r="A701" s="105"/>
      <c r="B701" s="109"/>
      <c r="C701" s="1096"/>
      <c r="D701" s="94"/>
      <c r="E701" s="96"/>
      <c r="F701" s="128"/>
      <c r="G701" s="109"/>
      <c r="H701" s="1098"/>
      <c r="I701" s="94"/>
      <c r="J701" s="96"/>
      <c r="K701" s="128"/>
      <c r="L701" s="109"/>
      <c r="M701" s="1099"/>
      <c r="N701" s="94"/>
      <c r="O701" s="96"/>
      <c r="P701" s="128"/>
    </row>
    <row r="702" spans="1:16">
      <c r="A702" s="105"/>
      <c r="B702" s="110"/>
      <c r="C702" s="1096"/>
      <c r="D702" s="217"/>
      <c r="E702" s="114"/>
      <c r="F702" s="216"/>
      <c r="G702" s="110"/>
      <c r="H702" s="1098"/>
      <c r="I702" s="113"/>
      <c r="J702" s="114"/>
      <c r="K702" s="216"/>
      <c r="L702" s="110"/>
      <c r="M702" s="1099"/>
      <c r="N702" s="113"/>
      <c r="O702" s="114"/>
      <c r="P702" s="216"/>
    </row>
    <row r="703" spans="1:16">
      <c r="A703" s="105"/>
      <c r="B703" s="109"/>
      <c r="C703" s="1096"/>
      <c r="D703" s="217"/>
      <c r="E703" s="114"/>
      <c r="F703" s="216"/>
      <c r="G703" s="109"/>
      <c r="H703" s="1098"/>
      <c r="I703" s="113"/>
      <c r="J703" s="114"/>
      <c r="K703" s="216"/>
      <c r="L703" s="109"/>
      <c r="M703" s="1099"/>
      <c r="N703" s="113"/>
      <c r="O703" s="114"/>
      <c r="P703" s="216"/>
    </row>
    <row r="704" spans="1:16" ht="17.25" thickBot="1">
      <c r="A704" s="105"/>
      <c r="B704" s="110"/>
      <c r="C704" s="1097"/>
      <c r="D704" s="129"/>
      <c r="E704" s="130"/>
      <c r="F704" s="104"/>
      <c r="G704" s="110"/>
      <c r="H704" s="1127"/>
      <c r="I704" s="113"/>
      <c r="J704" s="130"/>
      <c r="K704" s="104"/>
      <c r="L704" s="110"/>
      <c r="M704" s="1126"/>
      <c r="N704" s="113"/>
      <c r="O704" s="131"/>
      <c r="P704" s="127"/>
    </row>
    <row r="705" spans="1:16">
      <c r="A705" s="132"/>
      <c r="B705" s="109"/>
      <c r="C705" s="1095" t="s">
        <v>696</v>
      </c>
      <c r="D705" s="118" t="s">
        <v>136</v>
      </c>
      <c r="E705" s="133" t="s">
        <v>137</v>
      </c>
      <c r="F705" s="125"/>
      <c r="G705" s="109"/>
      <c r="H705" s="1118" t="s">
        <v>135</v>
      </c>
      <c r="I705" s="118" t="s">
        <v>136</v>
      </c>
      <c r="J705" s="133" t="s">
        <v>137</v>
      </c>
      <c r="K705" s="125"/>
      <c r="L705" s="109"/>
      <c r="M705" s="1120" t="s">
        <v>135</v>
      </c>
      <c r="N705" s="118" t="s">
        <v>136</v>
      </c>
      <c r="O705" s="133" t="s">
        <v>137</v>
      </c>
      <c r="P705" s="125"/>
    </row>
    <row r="706" spans="1:16">
      <c r="A706" s="132"/>
      <c r="B706" s="110"/>
      <c r="C706" s="1096"/>
      <c r="D706" s="94" t="s">
        <v>141</v>
      </c>
      <c r="E706" s="96" t="s">
        <v>142</v>
      </c>
      <c r="F706" s="134"/>
      <c r="G706" s="110"/>
      <c r="H706" s="1098"/>
      <c r="I706" s="94" t="s">
        <v>141</v>
      </c>
      <c r="J706" s="96" t="s">
        <v>142</v>
      </c>
      <c r="K706" s="134"/>
      <c r="L706" s="110"/>
      <c r="M706" s="1099"/>
      <c r="N706" s="94" t="s">
        <v>141</v>
      </c>
      <c r="O706" s="96" t="s">
        <v>142</v>
      </c>
      <c r="P706" s="134"/>
    </row>
    <row r="707" spans="1:16">
      <c r="A707" s="132"/>
      <c r="B707" s="135"/>
      <c r="C707" s="1096"/>
      <c r="D707" s="94" t="s">
        <v>145</v>
      </c>
      <c r="E707" s="96" t="s">
        <v>146</v>
      </c>
      <c r="F707" s="97"/>
      <c r="G707" s="135"/>
      <c r="H707" s="1098"/>
      <c r="I707" s="94" t="s">
        <v>145</v>
      </c>
      <c r="J707" s="96" t="s">
        <v>146</v>
      </c>
      <c r="K707" s="97"/>
      <c r="L707" s="135"/>
      <c r="M707" s="1099"/>
      <c r="N707" s="94" t="s">
        <v>145</v>
      </c>
      <c r="O707" s="96" t="s">
        <v>146</v>
      </c>
      <c r="P707" s="97"/>
    </row>
    <row r="708" spans="1:16">
      <c r="A708" s="132"/>
      <c r="B708" s="110"/>
      <c r="C708" s="1096"/>
      <c r="D708" s="94" t="s">
        <v>147</v>
      </c>
      <c r="E708" s="96" t="s">
        <v>148</v>
      </c>
      <c r="F708" s="104"/>
      <c r="G708" s="110"/>
      <c r="H708" s="1098"/>
      <c r="I708" s="94" t="s">
        <v>147</v>
      </c>
      <c r="J708" s="96" t="s">
        <v>148</v>
      </c>
      <c r="K708" s="104"/>
      <c r="L708" s="110"/>
      <c r="M708" s="1099"/>
      <c r="N708" s="94" t="s">
        <v>147</v>
      </c>
      <c r="O708" s="96" t="s">
        <v>148</v>
      </c>
      <c r="P708" s="104"/>
    </row>
    <row r="709" spans="1:16">
      <c r="A709" s="132"/>
      <c r="B709" s="135"/>
      <c r="C709" s="1096"/>
      <c r="D709" s="94"/>
      <c r="E709" s="114"/>
      <c r="F709" s="136"/>
      <c r="G709" s="135"/>
      <c r="H709" s="1098"/>
      <c r="I709" s="94"/>
      <c r="J709" s="114"/>
      <c r="K709" s="136"/>
      <c r="L709" s="135"/>
      <c r="M709" s="1099"/>
      <c r="N709" s="94"/>
      <c r="O709" s="114"/>
      <c r="P709" s="136"/>
    </row>
    <row r="710" spans="1:16">
      <c r="A710" s="132"/>
      <c r="B710" s="110"/>
      <c r="C710" s="1096"/>
      <c r="D710" s="94"/>
      <c r="E710" s="96"/>
      <c r="F710" s="97"/>
      <c r="G710" s="110"/>
      <c r="H710" s="1098"/>
      <c r="I710" s="94"/>
      <c r="J710" s="96"/>
      <c r="K710" s="97"/>
      <c r="L710" s="110"/>
      <c r="M710" s="1099"/>
      <c r="N710" s="94"/>
      <c r="O710" s="96"/>
      <c r="P710" s="97"/>
    </row>
    <row r="711" spans="1:16">
      <c r="A711" s="132"/>
      <c r="B711" s="135"/>
      <c r="C711" s="1096"/>
      <c r="D711" s="94"/>
      <c r="E711" s="114"/>
      <c r="F711" s="136"/>
      <c r="G711" s="135"/>
      <c r="H711" s="1098"/>
      <c r="I711" s="94"/>
      <c r="J711" s="114"/>
      <c r="K711" s="136"/>
      <c r="L711" s="135"/>
      <c r="M711" s="1099"/>
      <c r="N711" s="94"/>
      <c r="O711" s="114"/>
      <c r="P711" s="136"/>
    </row>
    <row r="712" spans="1:16">
      <c r="A712" s="132"/>
      <c r="B712" s="110"/>
      <c r="C712" s="1096"/>
      <c r="D712" s="94"/>
      <c r="E712" s="96"/>
      <c r="F712" s="97"/>
      <c r="G712" s="110"/>
      <c r="H712" s="1098"/>
      <c r="I712" s="94"/>
      <c r="J712" s="96"/>
      <c r="K712" s="97"/>
      <c r="L712" s="110"/>
      <c r="M712" s="1099"/>
      <c r="N712" s="94"/>
      <c r="O712" s="96"/>
      <c r="P712" s="97"/>
    </row>
    <row r="713" spans="1:16">
      <c r="A713" s="132"/>
      <c r="B713" s="135"/>
      <c r="C713" s="1096"/>
      <c r="D713" s="94"/>
      <c r="E713" s="96"/>
      <c r="F713" s="97"/>
      <c r="G713" s="135"/>
      <c r="H713" s="1098"/>
      <c r="I713" s="94"/>
      <c r="J713" s="96"/>
      <c r="K713" s="97"/>
      <c r="L713" s="135"/>
      <c r="M713" s="1099"/>
      <c r="N713" s="94"/>
      <c r="O713" s="96"/>
      <c r="P713" s="97"/>
    </row>
    <row r="714" spans="1:16" ht="17.25" thickBot="1">
      <c r="A714" s="132"/>
      <c r="B714" s="110"/>
      <c r="C714" s="1097"/>
      <c r="D714" s="115"/>
      <c r="E714" s="116"/>
      <c r="F714" s="117"/>
      <c r="G714" s="110"/>
      <c r="H714" s="1127"/>
      <c r="I714" s="115"/>
      <c r="J714" s="130"/>
      <c r="K714" s="104"/>
      <c r="L714" s="110"/>
      <c r="M714" s="1126"/>
      <c r="N714" s="115"/>
      <c r="O714" s="130"/>
      <c r="P714" s="104"/>
    </row>
    <row r="715" spans="1:16">
      <c r="A715" s="132"/>
      <c r="B715" s="135"/>
      <c r="C715" s="1095" t="s">
        <v>697</v>
      </c>
      <c r="D715" s="137" t="s">
        <v>150</v>
      </c>
      <c r="E715" s="138"/>
      <c r="F715" s="139" t="s">
        <v>151</v>
      </c>
      <c r="G715" s="135"/>
      <c r="H715" s="1118" t="s">
        <v>149</v>
      </c>
      <c r="I715" s="137" t="s">
        <v>150</v>
      </c>
      <c r="J715" s="138"/>
      <c r="K715" s="139" t="s">
        <v>151</v>
      </c>
      <c r="L715" s="135"/>
      <c r="M715" s="1120" t="s">
        <v>149</v>
      </c>
      <c r="N715" s="137" t="s">
        <v>150</v>
      </c>
      <c r="O715" s="138"/>
      <c r="P715" s="139" t="s">
        <v>151</v>
      </c>
    </row>
    <row r="716" spans="1:16">
      <c r="A716" s="132"/>
      <c r="B716" s="110"/>
      <c r="C716" s="1096"/>
      <c r="D716" s="120"/>
      <c r="E716" s="121"/>
      <c r="F716" s="140"/>
      <c r="G716" s="110"/>
      <c r="H716" s="1098"/>
      <c r="I716" s="94"/>
      <c r="J716" s="96"/>
      <c r="K716" s="97"/>
      <c r="L716" s="110"/>
      <c r="M716" s="1099"/>
      <c r="N716" s="94"/>
      <c r="O716" s="96"/>
      <c r="P716" s="97"/>
    </row>
    <row r="717" spans="1:16">
      <c r="A717" s="132"/>
      <c r="B717" s="135"/>
      <c r="C717" s="1096"/>
      <c r="D717" s="94"/>
      <c r="E717" s="96"/>
      <c r="F717" s="97"/>
      <c r="G717" s="135"/>
      <c r="H717" s="1098"/>
      <c r="I717" s="94"/>
      <c r="J717" s="96"/>
      <c r="K717" s="97"/>
      <c r="L717" s="135"/>
      <c r="M717" s="1099"/>
      <c r="N717" s="94"/>
      <c r="O717" s="96"/>
      <c r="P717" s="97"/>
    </row>
    <row r="718" spans="1:16">
      <c r="A718" s="132"/>
      <c r="B718" s="110"/>
      <c r="C718" s="1096"/>
      <c r="D718" s="113"/>
      <c r="E718" s="114"/>
      <c r="F718" s="104"/>
      <c r="G718" s="110"/>
      <c r="H718" s="1098"/>
      <c r="I718" s="113"/>
      <c r="J718" s="114"/>
      <c r="K718" s="104"/>
      <c r="L718" s="110"/>
      <c r="M718" s="1099"/>
      <c r="N718" s="113"/>
      <c r="O718" s="114"/>
      <c r="P718" s="104"/>
    </row>
    <row r="719" spans="1:16">
      <c r="A719" s="1122"/>
      <c r="B719" s="135"/>
      <c r="C719" s="1096"/>
      <c r="D719" s="94"/>
      <c r="E719" s="96"/>
      <c r="F719" s="97"/>
      <c r="G719" s="135"/>
      <c r="H719" s="1098"/>
      <c r="I719" s="94"/>
      <c r="J719" s="96"/>
      <c r="K719" s="97"/>
      <c r="L719" s="135"/>
      <c r="M719" s="1099"/>
      <c r="N719" s="94"/>
      <c r="O719" s="96"/>
      <c r="P719" s="97"/>
    </row>
    <row r="720" spans="1:16">
      <c r="A720" s="1122"/>
      <c r="B720" s="110"/>
      <c r="C720" s="1096"/>
      <c r="D720" s="94"/>
      <c r="E720" s="96"/>
      <c r="F720" s="97"/>
      <c r="G720" s="110"/>
      <c r="H720" s="1098"/>
      <c r="I720" s="94"/>
      <c r="J720" s="96"/>
      <c r="K720" s="97"/>
      <c r="L720" s="110"/>
      <c r="M720" s="1099"/>
      <c r="N720" s="94"/>
      <c r="O720" s="96"/>
      <c r="P720" s="97"/>
    </row>
    <row r="721" spans="1:16">
      <c r="A721" s="1122"/>
      <c r="B721" s="135"/>
      <c r="C721" s="1096"/>
      <c r="D721" s="113"/>
      <c r="E721" s="114"/>
      <c r="F721" s="104"/>
      <c r="G721" s="135"/>
      <c r="H721" s="1098"/>
      <c r="I721" s="113"/>
      <c r="J721" s="114"/>
      <c r="K721" s="104"/>
      <c r="L721" s="135"/>
      <c r="M721" s="1099"/>
      <c r="N721" s="113"/>
      <c r="O721" s="114"/>
      <c r="P721" s="104"/>
    </row>
    <row r="722" spans="1:16" ht="17.25" thickBot="1">
      <c r="A722" s="1123"/>
      <c r="B722" s="141"/>
      <c r="C722" s="1117"/>
      <c r="D722" s="142"/>
      <c r="E722" s="143"/>
      <c r="F722" s="144"/>
      <c r="G722" s="141"/>
      <c r="H722" s="1119"/>
      <c r="I722" s="142"/>
      <c r="J722" s="143"/>
      <c r="K722" s="144"/>
      <c r="L722" s="141"/>
      <c r="M722" s="1121"/>
      <c r="N722" s="142"/>
      <c r="O722" s="143"/>
      <c r="P722" s="144"/>
    </row>
    <row r="723" spans="1:16" s="146" customFormat="1" ht="27" customHeight="1" thickTop="1" thickBot="1">
      <c r="A723" s="145"/>
      <c r="B723" s="1124" t="s">
        <v>152</v>
      </c>
      <c r="C723" s="1124"/>
      <c r="D723" s="1124"/>
      <c r="E723" s="1124"/>
      <c r="F723" s="1124"/>
      <c r="G723" s="1125" t="s">
        <v>153</v>
      </c>
      <c r="H723" s="1125"/>
      <c r="I723" s="1125"/>
      <c r="J723" s="1125"/>
      <c r="K723" s="1125"/>
      <c r="L723" s="1125"/>
      <c r="M723" s="1125"/>
      <c r="N723" s="1128" t="s">
        <v>154</v>
      </c>
      <c r="O723" s="1128"/>
      <c r="P723" s="1128"/>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1137">
        <f>A639</f>
        <v>46149</v>
      </c>
      <c r="B725" s="1132" t="s">
        <v>698</v>
      </c>
      <c r="C725" s="160"/>
      <c r="D725" s="161"/>
      <c r="E725" s="162"/>
      <c r="F725" s="163"/>
      <c r="G725" s="164"/>
      <c r="H725" s="165"/>
      <c r="I725" s="166"/>
      <c r="J725" s="166"/>
      <c r="K725" s="167"/>
      <c r="L725" s="168"/>
      <c r="M725" s="169"/>
      <c r="N725" s="170"/>
      <c r="O725" s="166"/>
      <c r="P725" s="171"/>
    </row>
    <row r="726" spans="1:16" s="172" customFormat="1">
      <c r="A726" s="1138"/>
      <c r="B726" s="1133"/>
      <c r="C726" s="173"/>
      <c r="D726" s="174"/>
      <c r="E726" s="175"/>
      <c r="F726" s="176"/>
      <c r="G726" s="173"/>
      <c r="H726" s="177"/>
      <c r="I726" s="175"/>
      <c r="J726" s="175"/>
      <c r="K726" s="178"/>
      <c r="L726" s="179"/>
      <c r="M726" s="180"/>
      <c r="N726" s="181"/>
      <c r="O726" s="175"/>
      <c r="P726" s="182"/>
    </row>
    <row r="727" spans="1:16" s="172" customFormat="1">
      <c r="A727" s="1138"/>
      <c r="B727" s="1133"/>
      <c r="C727" s="173"/>
      <c r="D727" s="174"/>
      <c r="E727" s="175"/>
      <c r="F727" s="176"/>
      <c r="G727" s="173"/>
      <c r="H727" s="183"/>
      <c r="I727" s="175"/>
      <c r="J727" s="175"/>
      <c r="K727" s="178"/>
      <c r="L727" s="184"/>
      <c r="M727" s="180"/>
      <c r="N727" s="181"/>
      <c r="O727" s="175"/>
      <c r="P727" s="182"/>
    </row>
    <row r="728" spans="1:16" s="172" customFormat="1">
      <c r="A728" s="1138"/>
      <c r="B728" s="1133"/>
      <c r="C728" s="173"/>
      <c r="D728" s="218"/>
      <c r="E728" s="175"/>
      <c r="F728" s="176"/>
      <c r="G728" s="173"/>
      <c r="H728" s="183"/>
      <c r="I728" s="175"/>
      <c r="J728" s="175"/>
      <c r="K728" s="187"/>
      <c r="L728" s="184"/>
      <c r="M728" s="180"/>
      <c r="N728" s="181"/>
      <c r="O728" s="175"/>
      <c r="P728" s="182"/>
    </row>
    <row r="729" spans="1:16" s="172" customFormat="1">
      <c r="A729" s="1138"/>
      <c r="B729" s="1133"/>
      <c r="C729" s="173"/>
      <c r="D729" s="185"/>
      <c r="E729" s="175"/>
      <c r="F729" s="182"/>
      <c r="G729" s="173"/>
      <c r="H729" s="186"/>
      <c r="I729" s="175"/>
      <c r="J729" s="175"/>
      <c r="K729" s="187"/>
      <c r="L729" s="184"/>
      <c r="M729" s="180"/>
      <c r="N729" s="181"/>
      <c r="O729" s="175"/>
      <c r="P729" s="182"/>
    </row>
    <row r="730" spans="1:16" s="172" customFormat="1">
      <c r="A730" s="1138"/>
      <c r="B730" s="1133"/>
      <c r="C730" s="173"/>
      <c r="D730" s="174"/>
      <c r="E730" s="175"/>
      <c r="F730" s="188"/>
      <c r="G730" s="198"/>
      <c r="H730" s="183"/>
      <c r="I730" s="191"/>
      <c r="J730" s="175"/>
      <c r="K730" s="178"/>
      <c r="L730" s="189"/>
      <c r="M730" s="190"/>
      <c r="N730" s="181"/>
      <c r="O730" s="175"/>
      <c r="P730" s="182"/>
    </row>
    <row r="731" spans="1:16" s="172" customFormat="1">
      <c r="A731" s="1138"/>
      <c r="B731" s="1133"/>
      <c r="C731" s="173"/>
      <c r="D731" s="174"/>
      <c r="E731" s="175"/>
      <c r="F731" s="182"/>
      <c r="G731" s="173"/>
      <c r="H731" s="183"/>
      <c r="I731" s="191"/>
      <c r="J731" s="175"/>
      <c r="K731" s="178"/>
      <c r="L731" s="184"/>
      <c r="M731" s="180"/>
      <c r="N731" s="181"/>
      <c r="O731" s="175"/>
      <c r="P731" s="182"/>
    </row>
    <row r="732" spans="1:16" s="172" customFormat="1">
      <c r="A732" s="1138"/>
      <c r="B732" s="1133"/>
      <c r="C732" s="173"/>
      <c r="D732" s="174"/>
      <c r="E732" s="175"/>
      <c r="F732" s="182"/>
      <c r="G732" s="219"/>
      <c r="H732" s="183"/>
      <c r="I732" s="175"/>
      <c r="J732" s="175"/>
      <c r="K732" s="178"/>
      <c r="L732" s="184"/>
      <c r="M732" s="180"/>
      <c r="N732" s="181"/>
      <c r="O732" s="175"/>
      <c r="P732" s="182"/>
    </row>
    <row r="733" spans="1:16" s="172" customFormat="1">
      <c r="A733" s="1138"/>
      <c r="B733" s="1133"/>
      <c r="C733" s="173"/>
      <c r="D733" s="174"/>
      <c r="E733" s="175"/>
      <c r="F733" s="188"/>
      <c r="G733" s="173"/>
      <c r="H733" s="183"/>
      <c r="I733" s="191"/>
      <c r="J733" s="175"/>
      <c r="K733" s="178"/>
      <c r="L733" s="184"/>
      <c r="M733" s="180"/>
      <c r="N733" s="181"/>
      <c r="O733" s="175"/>
      <c r="P733" s="182"/>
    </row>
    <row r="734" spans="1:16" s="172" customFormat="1">
      <c r="A734" s="1138"/>
      <c r="B734" s="1133"/>
      <c r="C734" s="173"/>
      <c r="D734" s="174"/>
      <c r="E734" s="175"/>
      <c r="F734" s="182"/>
      <c r="G734" s="173"/>
      <c r="H734" s="183"/>
      <c r="I734" s="191"/>
      <c r="J734" s="175"/>
      <c r="K734" s="178"/>
      <c r="L734" s="184"/>
      <c r="M734" s="180"/>
      <c r="N734" s="181"/>
      <c r="O734" s="175"/>
      <c r="P734" s="182"/>
    </row>
    <row r="735" spans="1:16" s="172" customFormat="1">
      <c r="A735" s="1138"/>
      <c r="B735" s="1133"/>
      <c r="C735" s="192"/>
      <c r="D735" s="193"/>
      <c r="E735" s="194"/>
      <c r="F735" s="195"/>
      <c r="G735" s="173"/>
      <c r="H735" s="177"/>
      <c r="I735" s="175"/>
      <c r="J735" s="175"/>
      <c r="K735" s="178"/>
      <c r="L735" s="184"/>
      <c r="M735" s="180"/>
      <c r="N735" s="196"/>
      <c r="O735" s="194"/>
      <c r="P735" s="195"/>
    </row>
    <row r="736" spans="1:16" s="172" customFormat="1">
      <c r="A736" s="1138"/>
      <c r="B736" s="1133"/>
      <c r="C736" s="192"/>
      <c r="D736" s="193"/>
      <c r="E736" s="194"/>
      <c r="F736" s="195"/>
      <c r="G736" s="198"/>
      <c r="H736" s="183"/>
      <c r="I736" s="191"/>
      <c r="J736" s="175"/>
      <c r="K736" s="178"/>
      <c r="L736" s="184"/>
      <c r="M736" s="180"/>
      <c r="N736" s="196"/>
      <c r="O736" s="194"/>
      <c r="P736" s="195"/>
    </row>
    <row r="737" spans="1:16" s="172" customFormat="1">
      <c r="A737" s="1138"/>
      <c r="B737" s="1133"/>
      <c r="C737" s="192"/>
      <c r="D737" s="193"/>
      <c r="E737" s="194"/>
      <c r="F737" s="195"/>
      <c r="G737" s="173"/>
      <c r="H737" s="199"/>
      <c r="I737" s="191"/>
      <c r="J737" s="200"/>
      <c r="K737" s="197"/>
      <c r="L737" s="184"/>
      <c r="M737" s="180"/>
      <c r="N737" s="196"/>
      <c r="O737" s="194"/>
      <c r="P737" s="195"/>
    </row>
    <row r="738" spans="1:16" s="172" customFormat="1">
      <c r="A738" s="1138"/>
      <c r="B738" s="1133"/>
      <c r="C738" s="192"/>
      <c r="D738" s="193"/>
      <c r="E738" s="194"/>
      <c r="F738" s="195"/>
      <c r="G738" s="173"/>
      <c r="H738" s="201"/>
      <c r="I738" s="175"/>
      <c r="J738" s="175"/>
      <c r="K738" s="178"/>
      <c r="L738" s="184"/>
      <c r="M738" s="180"/>
      <c r="N738" s="196"/>
      <c r="O738" s="194"/>
      <c r="P738" s="195"/>
    </row>
    <row r="739" spans="1:16" s="172" customFormat="1">
      <c r="A739" s="1138"/>
      <c r="B739" s="1133"/>
      <c r="C739" s="192"/>
      <c r="D739" s="193"/>
      <c r="E739" s="194"/>
      <c r="F739" s="195"/>
      <c r="G739" s="198"/>
      <c r="H739" s="183"/>
      <c r="I739" s="200"/>
      <c r="J739" s="200"/>
      <c r="K739" s="197"/>
      <c r="L739" s="184"/>
      <c r="M739" s="180"/>
      <c r="N739" s="196"/>
      <c r="O739" s="194"/>
      <c r="P739" s="195"/>
    </row>
    <row r="740" spans="1:16" s="172" customFormat="1">
      <c r="A740" s="1138"/>
      <c r="B740" s="1133"/>
      <c r="C740" s="192"/>
      <c r="D740" s="193"/>
      <c r="E740" s="194"/>
      <c r="F740" s="195"/>
      <c r="G740" s="173"/>
      <c r="H740" s="183"/>
      <c r="I740" s="200"/>
      <c r="J740" s="200"/>
      <c r="K740" s="197"/>
      <c r="L740" s="179"/>
      <c r="M740" s="180"/>
      <c r="N740" s="196"/>
      <c r="O740" s="194"/>
      <c r="P740" s="195"/>
    </row>
    <row r="741" spans="1:16" s="172" customFormat="1">
      <c r="A741" s="1138"/>
      <c r="B741" s="1133"/>
      <c r="C741" s="192"/>
      <c r="D741" s="193"/>
      <c r="E741" s="194"/>
      <c r="F741" s="195"/>
      <c r="G741" s="192"/>
      <c r="H741" s="201"/>
      <c r="I741" s="202"/>
      <c r="J741" s="202"/>
      <c r="K741" s="203"/>
      <c r="L741" s="204"/>
      <c r="M741" s="190"/>
      <c r="N741" s="196"/>
      <c r="O741" s="194"/>
      <c r="P741" s="195"/>
    </row>
    <row r="742" spans="1:16" s="172" customFormat="1">
      <c r="A742" s="1138"/>
      <c r="B742" s="1133"/>
      <c r="C742" s="192"/>
      <c r="D742" s="193"/>
      <c r="E742" s="194"/>
      <c r="F742" s="195"/>
      <c r="G742" s="192"/>
      <c r="H742" s="201"/>
      <c r="I742" s="202"/>
      <c r="J742" s="202"/>
      <c r="K742" s="203"/>
      <c r="L742" s="204"/>
      <c r="M742" s="190"/>
      <c r="N742" s="196"/>
      <c r="O742" s="194"/>
      <c r="P742" s="195"/>
    </row>
    <row r="743" spans="1:16" s="172" customFormat="1">
      <c r="A743" s="1138"/>
      <c r="B743" s="1133"/>
      <c r="C743" s="192"/>
      <c r="D743" s="193"/>
      <c r="E743" s="194"/>
      <c r="F743" s="195"/>
      <c r="G743" s="192"/>
      <c r="H743" s="201"/>
      <c r="I743" s="202"/>
      <c r="J743" s="202"/>
      <c r="K743" s="203"/>
      <c r="L743" s="204"/>
      <c r="M743" s="190"/>
      <c r="N743" s="196"/>
      <c r="O743" s="194"/>
      <c r="P743" s="195"/>
    </row>
    <row r="744" spans="1:16" s="172" customFormat="1" ht="17.25" thickBot="1">
      <c r="A744" s="1139"/>
      <c r="B744" s="1134"/>
      <c r="C744" s="205"/>
      <c r="D744" s="206"/>
      <c r="E744" s="207"/>
      <c r="F744" s="208"/>
      <c r="G744" s="209"/>
      <c r="H744" s="210"/>
      <c r="I744" s="211"/>
      <c r="J744" s="211"/>
      <c r="K744" s="212"/>
      <c r="L744" s="213"/>
      <c r="M744" s="214"/>
      <c r="N744" s="215"/>
      <c r="O744" s="207"/>
      <c r="P744" s="208"/>
    </row>
    <row r="745" spans="1:16" s="71" customFormat="1" ht="18" customHeight="1" thickTop="1" thickBot="1">
      <c r="A745" s="1135">
        <f>A639+1</f>
        <v>46150</v>
      </c>
      <c r="B745" s="90" t="s">
        <v>162</v>
      </c>
      <c r="C745" s="1095" t="s">
        <v>693</v>
      </c>
      <c r="D745" s="91" t="s">
        <v>114</v>
      </c>
      <c r="E745" s="92" t="s">
        <v>164</v>
      </c>
      <c r="F745" s="93"/>
      <c r="G745" s="90" t="s">
        <v>162</v>
      </c>
      <c r="H745" s="1098" t="s">
        <v>163</v>
      </c>
      <c r="I745" s="91" t="s">
        <v>114</v>
      </c>
      <c r="J745" s="92" t="s">
        <v>164</v>
      </c>
      <c r="K745" s="93"/>
      <c r="L745" s="90" t="s">
        <v>162</v>
      </c>
      <c r="M745" s="1099" t="s">
        <v>163</v>
      </c>
      <c r="N745" s="91" t="s">
        <v>114</v>
      </c>
      <c r="O745" s="92" t="s">
        <v>164</v>
      </c>
      <c r="P745" s="93"/>
    </row>
    <row r="746" spans="1:16" ht="18" customHeight="1">
      <c r="A746" s="1136"/>
      <c r="B746" s="1100"/>
      <c r="C746" s="1096"/>
      <c r="D746" s="94" t="s">
        <v>116</v>
      </c>
      <c r="E746" s="95" t="s">
        <v>142</v>
      </c>
      <c r="F746" s="93"/>
      <c r="G746" s="1100"/>
      <c r="H746" s="1098"/>
      <c r="I746" s="94" t="s">
        <v>116</v>
      </c>
      <c r="J746" s="95" t="s">
        <v>142</v>
      </c>
      <c r="K746" s="93"/>
      <c r="L746" s="1100"/>
      <c r="M746" s="1099"/>
      <c r="N746" s="94" t="s">
        <v>116</v>
      </c>
      <c r="O746" s="95" t="s">
        <v>142</v>
      </c>
      <c r="P746" s="93"/>
    </row>
    <row r="747" spans="1:16" ht="17.25" thickBot="1">
      <c r="A747" s="1136"/>
      <c r="B747" s="1101"/>
      <c r="C747" s="1096"/>
      <c r="D747" s="94" t="s">
        <v>165</v>
      </c>
      <c r="E747" s="96" t="s">
        <v>166</v>
      </c>
      <c r="F747" s="98"/>
      <c r="G747" s="1101"/>
      <c r="H747" s="1098"/>
      <c r="I747" s="94" t="s">
        <v>165</v>
      </c>
      <c r="J747" s="96" t="s">
        <v>166</v>
      </c>
      <c r="K747" s="98"/>
      <c r="L747" s="1101"/>
      <c r="M747" s="1099"/>
      <c r="N747" s="94" t="s">
        <v>165</v>
      </c>
      <c r="O747" s="96" t="s">
        <v>166</v>
      </c>
      <c r="P747" s="98"/>
    </row>
    <row r="748" spans="1:16" ht="17.25" thickBot="1">
      <c r="A748" s="1136"/>
      <c r="B748" s="90" t="s">
        <v>167</v>
      </c>
      <c r="C748" s="1096"/>
      <c r="D748" s="94"/>
      <c r="E748" s="96"/>
      <c r="F748" s="97"/>
      <c r="G748" s="90" t="s">
        <v>167</v>
      </c>
      <c r="H748" s="1098"/>
      <c r="I748" s="94" t="s">
        <v>120</v>
      </c>
      <c r="J748" s="96" t="s">
        <v>148</v>
      </c>
      <c r="K748" s="97"/>
      <c r="L748" s="90" t="s">
        <v>167</v>
      </c>
      <c r="M748" s="1099"/>
      <c r="N748" s="94" t="s">
        <v>120</v>
      </c>
      <c r="O748" s="96" t="s">
        <v>148</v>
      </c>
      <c r="P748" s="97"/>
    </row>
    <row r="749" spans="1:16">
      <c r="A749" s="1136"/>
      <c r="B749" s="1081"/>
      <c r="C749" s="1096"/>
      <c r="D749" s="94"/>
      <c r="E749" s="96"/>
      <c r="F749" s="97"/>
      <c r="G749" s="1081"/>
      <c r="H749" s="1098"/>
      <c r="I749" s="94"/>
      <c r="J749" s="96"/>
      <c r="K749" s="97"/>
      <c r="L749" s="1081"/>
      <c r="M749" s="1099"/>
      <c r="N749" s="94"/>
      <c r="O749" s="96"/>
      <c r="P749" s="97"/>
    </row>
    <row r="750" spans="1:16">
      <c r="A750" s="1136"/>
      <c r="B750" s="1082"/>
      <c r="C750" s="1096"/>
      <c r="D750" s="94"/>
      <c r="E750" s="96"/>
      <c r="F750" s="97"/>
      <c r="G750" s="1082"/>
      <c r="H750" s="1098"/>
      <c r="I750" s="94"/>
      <c r="J750" s="96"/>
      <c r="K750" s="97"/>
      <c r="L750" s="1082"/>
      <c r="M750" s="1099"/>
      <c r="N750" s="94"/>
      <c r="O750" s="96"/>
      <c r="P750" s="97"/>
    </row>
    <row r="751" spans="1:16">
      <c r="A751" s="1136"/>
      <c r="B751" s="1083"/>
      <c r="C751" s="1096"/>
      <c r="D751" s="94"/>
      <c r="E751" s="96"/>
      <c r="F751" s="93"/>
      <c r="G751" s="1083"/>
      <c r="H751" s="1098"/>
      <c r="I751" s="94"/>
      <c r="J751" s="96"/>
      <c r="K751" s="93"/>
      <c r="L751" s="1083"/>
      <c r="M751" s="1099"/>
      <c r="N751" s="94"/>
      <c r="O751" s="96"/>
      <c r="P751" s="93"/>
    </row>
    <row r="752" spans="1:16">
      <c r="A752" s="1136"/>
      <c r="B752" s="1082"/>
      <c r="C752" s="1096"/>
      <c r="D752" s="94"/>
      <c r="E752" s="96"/>
      <c r="F752" s="99"/>
      <c r="G752" s="1082"/>
      <c r="H752" s="1098"/>
      <c r="I752" s="94"/>
      <c r="J752" s="96"/>
      <c r="K752" s="99"/>
      <c r="L752" s="1082"/>
      <c r="M752" s="1099"/>
      <c r="N752" s="94"/>
      <c r="O752" s="96"/>
      <c r="P752" s="93"/>
    </row>
    <row r="753" spans="1:16">
      <c r="A753" s="1136"/>
      <c r="B753" s="1083"/>
      <c r="C753" s="1096"/>
      <c r="D753" s="94"/>
      <c r="E753" s="96"/>
      <c r="F753" s="102"/>
      <c r="G753" s="1083"/>
      <c r="H753" s="1098"/>
      <c r="I753" s="94"/>
      <c r="J753" s="96"/>
      <c r="K753" s="102"/>
      <c r="L753" s="1083"/>
      <c r="M753" s="1099"/>
      <c r="N753" s="94"/>
      <c r="O753" s="96"/>
      <c r="P753" s="99"/>
    </row>
    <row r="754" spans="1:16" ht="17.25" thickBot="1">
      <c r="A754" s="1136"/>
      <c r="B754" s="1082"/>
      <c r="C754" s="1096"/>
      <c r="D754" s="94"/>
      <c r="E754" s="96"/>
      <c r="F754" s="99"/>
      <c r="G754" s="1082"/>
      <c r="H754" s="1098"/>
      <c r="I754" s="94"/>
      <c r="J754" s="96"/>
      <c r="K754" s="99"/>
      <c r="L754" s="1082"/>
      <c r="M754" s="1099"/>
      <c r="N754" s="94"/>
      <c r="O754" s="96"/>
      <c r="P754" s="99"/>
    </row>
    <row r="755" spans="1:16" ht="17.25" thickBot="1">
      <c r="A755" s="1136"/>
      <c r="B755" s="100" t="s">
        <v>168</v>
      </c>
      <c r="C755" s="1096"/>
      <c r="D755" s="94"/>
      <c r="E755" s="96"/>
      <c r="F755" s="99"/>
      <c r="G755" s="100" t="s">
        <v>168</v>
      </c>
      <c r="H755" s="1098"/>
      <c r="I755" s="94"/>
      <c r="J755" s="96"/>
      <c r="K755" s="99"/>
      <c r="L755" s="100" t="s">
        <v>168</v>
      </c>
      <c r="M755" s="1099"/>
      <c r="N755" s="94"/>
      <c r="O755" s="96"/>
      <c r="P755" s="99"/>
    </row>
    <row r="756" spans="1:16">
      <c r="A756" s="1136"/>
      <c r="B756" s="1111"/>
      <c r="C756" s="1096"/>
      <c r="D756" s="94"/>
      <c r="E756" s="96"/>
      <c r="F756" s="99"/>
      <c r="G756" s="1111"/>
      <c r="H756" s="1098"/>
      <c r="I756" s="94"/>
      <c r="J756" s="96"/>
      <c r="K756" s="99"/>
      <c r="L756" s="1111"/>
      <c r="M756" s="1099"/>
      <c r="N756" s="94"/>
      <c r="O756" s="96"/>
      <c r="P756" s="99"/>
    </row>
    <row r="757" spans="1:16">
      <c r="A757" s="1136"/>
      <c r="B757" s="1112"/>
      <c r="C757" s="1096"/>
      <c r="D757" s="94"/>
      <c r="E757" s="96"/>
      <c r="F757" s="99"/>
      <c r="G757" s="1112"/>
      <c r="H757" s="1098"/>
      <c r="I757" s="94"/>
      <c r="J757" s="96"/>
      <c r="K757" s="99"/>
      <c r="L757" s="1112"/>
      <c r="M757" s="1099"/>
      <c r="N757" s="94"/>
      <c r="O757" s="96"/>
      <c r="P757" s="97"/>
    </row>
    <row r="758" spans="1:16" ht="17.25" thickBot="1">
      <c r="A758" s="1136"/>
      <c r="B758" s="1113"/>
      <c r="C758" s="1096"/>
      <c r="D758" s="94"/>
      <c r="E758" s="96"/>
      <c r="F758" s="97"/>
      <c r="G758" s="1113"/>
      <c r="H758" s="1098"/>
      <c r="I758" s="94"/>
      <c r="J758" s="96"/>
      <c r="K758" s="97"/>
      <c r="L758" s="1113"/>
      <c r="M758" s="1099"/>
      <c r="N758" s="94"/>
      <c r="O758" s="96"/>
      <c r="P758" s="97"/>
    </row>
    <row r="759" spans="1:16" ht="17.25" thickBot="1">
      <c r="A759" s="1136"/>
      <c r="B759" s="100" t="s">
        <v>123</v>
      </c>
      <c r="C759" s="1096"/>
      <c r="D759" s="94"/>
      <c r="E759" s="96"/>
      <c r="F759" s="97"/>
      <c r="G759" s="100" t="s">
        <v>123</v>
      </c>
      <c r="H759" s="1098"/>
      <c r="I759" s="94"/>
      <c r="J759" s="96"/>
      <c r="K759" s="97"/>
      <c r="L759" s="100" t="s">
        <v>123</v>
      </c>
      <c r="M759" s="1099"/>
      <c r="N759" s="94"/>
      <c r="O759" s="96"/>
      <c r="P759" s="97"/>
    </row>
    <row r="760" spans="1:16">
      <c r="A760" s="1136"/>
      <c r="B760" s="1106"/>
      <c r="C760" s="1096"/>
      <c r="D760" s="94"/>
      <c r="E760" s="96"/>
      <c r="F760" s="97"/>
      <c r="G760" s="1106"/>
      <c r="H760" s="1098"/>
      <c r="I760" s="94"/>
      <c r="J760" s="96"/>
      <c r="K760" s="97"/>
      <c r="L760" s="1106"/>
      <c r="M760" s="1099"/>
      <c r="N760" s="94"/>
      <c r="O760" s="96"/>
      <c r="P760" s="97"/>
    </row>
    <row r="761" spans="1:16">
      <c r="A761" s="1136"/>
      <c r="B761" s="1107"/>
      <c r="C761" s="1096"/>
      <c r="D761" s="94"/>
      <c r="E761" s="96"/>
      <c r="F761" s="97"/>
      <c r="G761" s="1107"/>
      <c r="H761" s="1098"/>
      <c r="I761" s="94"/>
      <c r="J761" s="96"/>
      <c r="K761" s="97"/>
      <c r="L761" s="1107"/>
      <c r="M761" s="1099"/>
      <c r="N761" s="94"/>
      <c r="O761" s="96"/>
      <c r="P761" s="97"/>
    </row>
    <row r="762" spans="1:16" ht="17.25" thickBot="1">
      <c r="A762" s="1136"/>
      <c r="B762" s="1108"/>
      <c r="C762" s="1096"/>
      <c r="D762" s="94"/>
      <c r="E762" s="96"/>
      <c r="F762" s="97"/>
      <c r="G762" s="1108"/>
      <c r="H762" s="1098"/>
      <c r="I762" s="94"/>
      <c r="J762" s="96"/>
      <c r="K762" s="97"/>
      <c r="L762" s="1108"/>
      <c r="M762" s="1099"/>
      <c r="N762" s="94"/>
      <c r="O762" s="96"/>
      <c r="P762" s="97"/>
    </row>
    <row r="763" spans="1:16">
      <c r="A763" s="1136"/>
      <c r="B763" s="1109" t="s">
        <v>124</v>
      </c>
      <c r="C763" s="1096"/>
      <c r="D763" s="94"/>
      <c r="E763" s="96"/>
      <c r="F763" s="97"/>
      <c r="G763" s="1109" t="s">
        <v>124</v>
      </c>
      <c r="H763" s="1098"/>
      <c r="I763" s="94"/>
      <c r="J763" s="96"/>
      <c r="K763" s="97"/>
      <c r="L763" s="1109" t="s">
        <v>124</v>
      </c>
      <c r="M763" s="1099"/>
      <c r="N763" s="94"/>
      <c r="O763" s="96"/>
      <c r="P763" s="97"/>
    </row>
    <row r="764" spans="1:16" ht="17.25" thickBot="1">
      <c r="A764" s="1136"/>
      <c r="B764" s="1110"/>
      <c r="C764" s="1096"/>
      <c r="D764" s="94"/>
      <c r="E764" s="96"/>
      <c r="F764" s="97"/>
      <c r="G764" s="1110"/>
      <c r="H764" s="1098"/>
      <c r="I764" s="94"/>
      <c r="J764" s="96"/>
      <c r="K764" s="97"/>
      <c r="L764" s="1110"/>
      <c r="M764" s="1099"/>
      <c r="N764" s="94"/>
      <c r="O764" s="96"/>
      <c r="P764" s="93"/>
    </row>
    <row r="765" spans="1:16" ht="17.25" thickTop="1">
      <c r="A765" s="1136"/>
      <c r="B765" s="1102" t="s">
        <v>125</v>
      </c>
      <c r="C765" s="1096"/>
      <c r="D765" s="94"/>
      <c r="E765" s="96"/>
      <c r="F765" s="93"/>
      <c r="G765" s="1102" t="s">
        <v>125</v>
      </c>
      <c r="H765" s="1098"/>
      <c r="I765" s="94"/>
      <c r="J765" s="96"/>
      <c r="K765" s="93"/>
      <c r="L765" s="1102" t="s">
        <v>125</v>
      </c>
      <c r="M765" s="1099"/>
      <c r="N765" s="94"/>
      <c r="O765" s="96"/>
      <c r="P765" s="97"/>
    </row>
    <row r="766" spans="1:16" ht="17.25" thickBot="1">
      <c r="A766" s="1136"/>
      <c r="B766" s="1103"/>
      <c r="C766" s="1096"/>
      <c r="D766" s="94"/>
      <c r="E766" s="96"/>
      <c r="F766" s="93"/>
      <c r="G766" s="1103"/>
      <c r="H766" s="1098"/>
      <c r="I766" s="94"/>
      <c r="J766" s="96"/>
      <c r="K766" s="93"/>
      <c r="L766" s="1103"/>
      <c r="M766" s="1099"/>
      <c r="N766" s="94"/>
      <c r="O766" s="96"/>
      <c r="P766" s="101"/>
    </row>
    <row r="767" spans="1:16">
      <c r="A767" s="1136"/>
      <c r="B767" s="1104"/>
      <c r="C767" s="1096"/>
      <c r="D767" s="94"/>
      <c r="E767" s="96"/>
      <c r="F767" s="97"/>
      <c r="G767" s="1104"/>
      <c r="H767" s="1098"/>
      <c r="I767" s="94"/>
      <c r="J767" s="96"/>
      <c r="K767" s="97"/>
      <c r="L767" s="1104"/>
      <c r="M767" s="1099"/>
      <c r="N767" s="94"/>
      <c r="O767" s="96"/>
      <c r="P767" s="103"/>
    </row>
    <row r="768" spans="1:16" ht="17.25" thickBot="1">
      <c r="A768" s="1136"/>
      <c r="B768" s="1105"/>
      <c r="C768" s="1096"/>
      <c r="D768" s="94"/>
      <c r="E768" s="96"/>
      <c r="F768" s="97"/>
      <c r="G768" s="1105"/>
      <c r="H768" s="1098"/>
      <c r="I768" s="94"/>
      <c r="J768" s="96"/>
      <c r="K768" s="97"/>
      <c r="L768" s="1105"/>
      <c r="M768" s="1099"/>
      <c r="N768" s="94"/>
      <c r="O768" s="96"/>
      <c r="P768" s="104"/>
    </row>
    <row r="769" spans="1:16">
      <c r="A769" s="1136"/>
      <c r="B769" s="1116" t="s">
        <v>126</v>
      </c>
      <c r="C769" s="1096"/>
      <c r="D769" s="94"/>
      <c r="E769" s="96"/>
      <c r="F769" s="93"/>
      <c r="G769" s="1116" t="s">
        <v>126</v>
      </c>
      <c r="H769" s="1098"/>
      <c r="I769" s="94"/>
      <c r="J769" s="96"/>
      <c r="K769" s="93"/>
      <c r="L769" s="1116" t="s">
        <v>126</v>
      </c>
      <c r="M769" s="1099"/>
      <c r="N769" s="94"/>
      <c r="O769" s="96"/>
      <c r="P769" s="99"/>
    </row>
    <row r="770" spans="1:16" ht="17.25" thickBot="1">
      <c r="A770" s="1136"/>
      <c r="B770" s="1103"/>
      <c r="C770" s="1096"/>
      <c r="D770" s="94"/>
      <c r="E770" s="96"/>
      <c r="F770" s="101"/>
      <c r="G770" s="1103"/>
      <c r="H770" s="1098"/>
      <c r="I770" s="94"/>
      <c r="J770" s="96"/>
      <c r="K770" s="101"/>
      <c r="L770" s="1103"/>
      <c r="M770" s="1099"/>
      <c r="N770" s="94"/>
      <c r="O770" s="96"/>
      <c r="P770" s="104"/>
    </row>
    <row r="771" spans="1:16">
      <c r="A771" s="1136"/>
      <c r="B771" s="1104"/>
      <c r="C771" s="1096"/>
      <c r="D771" s="94"/>
      <c r="E771" s="96"/>
      <c r="F771" s="102"/>
      <c r="G771" s="1104"/>
      <c r="H771" s="1098"/>
      <c r="I771" s="94"/>
      <c r="J771" s="96"/>
      <c r="K771" s="103"/>
      <c r="L771" s="1104"/>
      <c r="M771" s="1099"/>
      <c r="N771" s="94"/>
      <c r="O771" s="96"/>
      <c r="P771" s="93"/>
    </row>
    <row r="772" spans="1:16" ht="17.25" thickBot="1">
      <c r="A772" s="1136"/>
      <c r="B772" s="1115"/>
      <c r="C772" s="1096"/>
      <c r="D772" s="94"/>
      <c r="E772" s="96"/>
      <c r="F772" s="99"/>
      <c r="G772" s="1115"/>
      <c r="H772" s="1098"/>
      <c r="I772" s="94"/>
      <c r="J772" s="96"/>
      <c r="K772" s="104"/>
      <c r="L772" s="1115"/>
      <c r="M772" s="1099"/>
      <c r="N772" s="94"/>
      <c r="O772" s="96"/>
      <c r="P772" s="97"/>
    </row>
    <row r="773" spans="1:16">
      <c r="A773" s="1136"/>
      <c r="B773" s="1114" t="s">
        <v>127</v>
      </c>
      <c r="C773" s="1096"/>
      <c r="D773" s="94"/>
      <c r="E773" s="96"/>
      <c r="F773" s="103"/>
      <c r="G773" s="1114" t="s">
        <v>127</v>
      </c>
      <c r="H773" s="1098"/>
      <c r="I773" s="94"/>
      <c r="J773" s="96"/>
      <c r="K773" s="104"/>
      <c r="L773" s="1114" t="s">
        <v>127</v>
      </c>
      <c r="M773" s="1099"/>
      <c r="N773" s="94"/>
      <c r="O773" s="114"/>
      <c r="P773" s="97"/>
    </row>
    <row r="774" spans="1:16" ht="17.25" thickBot="1">
      <c r="A774" s="1136"/>
      <c r="B774" s="1103"/>
      <c r="C774" s="1096"/>
      <c r="D774" s="94"/>
      <c r="E774" s="96"/>
      <c r="F774" s="104"/>
      <c r="G774" s="1103"/>
      <c r="H774" s="1098"/>
      <c r="I774" s="94"/>
      <c r="J774" s="96"/>
      <c r="K774" s="99"/>
      <c r="L774" s="1103"/>
      <c r="M774" s="1099"/>
      <c r="N774" s="113"/>
      <c r="O774" s="96"/>
      <c r="P774" s="112"/>
    </row>
    <row r="775" spans="1:16">
      <c r="A775" s="1136"/>
      <c r="B775" s="1104"/>
      <c r="C775" s="1096"/>
      <c r="D775" s="94"/>
      <c r="E775" s="96"/>
      <c r="F775" s="104"/>
      <c r="G775" s="1104"/>
      <c r="H775" s="1098"/>
      <c r="I775" s="94"/>
      <c r="J775" s="96"/>
      <c r="K775" s="104"/>
      <c r="L775" s="1104"/>
      <c r="M775" s="1099"/>
      <c r="N775" s="113"/>
      <c r="O775" s="114"/>
      <c r="P775" s="97"/>
    </row>
    <row r="776" spans="1:16" ht="17.25" thickBot="1">
      <c r="A776" s="1136"/>
      <c r="B776" s="1115"/>
      <c r="C776" s="1096"/>
      <c r="D776" s="94"/>
      <c r="E776" s="96"/>
      <c r="F776" s="99"/>
      <c r="G776" s="1115"/>
      <c r="H776" s="1098"/>
      <c r="I776" s="94"/>
      <c r="J776" s="96"/>
      <c r="K776" s="93"/>
      <c r="L776" s="1115"/>
      <c r="M776" s="1099"/>
      <c r="N776" s="94"/>
      <c r="O776" s="114"/>
      <c r="P776" s="104"/>
    </row>
    <row r="777" spans="1:16">
      <c r="A777" s="1136"/>
      <c r="B777" s="1114" t="s">
        <v>128</v>
      </c>
      <c r="C777" s="1096"/>
      <c r="D777" s="94"/>
      <c r="E777" s="96"/>
      <c r="F777" s="104"/>
      <c r="G777" s="1114" t="s">
        <v>128</v>
      </c>
      <c r="H777" s="1098"/>
      <c r="I777" s="94"/>
      <c r="J777" s="96"/>
      <c r="K777" s="97"/>
      <c r="L777" s="1114" t="s">
        <v>128</v>
      </c>
      <c r="M777" s="1099"/>
      <c r="N777" s="94"/>
      <c r="O777" s="96"/>
      <c r="P777" s="97"/>
    </row>
    <row r="778" spans="1:16" ht="17.25" thickBot="1">
      <c r="A778" s="1136"/>
      <c r="B778" s="1103"/>
      <c r="C778" s="1096"/>
      <c r="D778" s="94"/>
      <c r="E778" s="96"/>
      <c r="F778" s="93"/>
      <c r="G778" s="1103"/>
      <c r="H778" s="1098"/>
      <c r="I778" s="94"/>
      <c r="J778" s="114"/>
      <c r="K778" s="97"/>
      <c r="L778" s="1103"/>
      <c r="M778" s="1099"/>
      <c r="N778" s="113"/>
      <c r="O778" s="114"/>
      <c r="P778" s="97"/>
    </row>
    <row r="779" spans="1:16">
      <c r="A779" s="1136"/>
      <c r="B779" s="1104"/>
      <c r="C779" s="1096"/>
      <c r="D779" s="94"/>
      <c r="E779" s="96"/>
      <c r="F779" s="97"/>
      <c r="G779" s="1104"/>
      <c r="H779" s="1098"/>
      <c r="I779" s="94"/>
      <c r="J779" s="96"/>
      <c r="K779" s="97"/>
      <c r="L779" s="1104"/>
      <c r="M779" s="1099"/>
      <c r="N779" s="113"/>
      <c r="O779" s="114"/>
      <c r="P779" s="97"/>
    </row>
    <row r="780" spans="1:16" ht="17.25" thickBot="1">
      <c r="A780" s="1136"/>
      <c r="B780" s="1115"/>
      <c r="C780" s="1096"/>
      <c r="D780" s="94"/>
      <c r="E780" s="96"/>
      <c r="F780" s="93"/>
      <c r="G780" s="1115"/>
      <c r="H780" s="1098"/>
      <c r="I780" s="94"/>
      <c r="J780" s="114"/>
      <c r="K780" s="97"/>
      <c r="L780" s="1115"/>
      <c r="M780" s="1099"/>
      <c r="N780" s="94"/>
      <c r="O780" s="114"/>
      <c r="P780" s="97"/>
    </row>
    <row r="781" spans="1:16">
      <c r="A781" s="1136"/>
      <c r="B781" s="1116" t="s">
        <v>129</v>
      </c>
      <c r="C781" s="1096"/>
      <c r="D781" s="94"/>
      <c r="E781" s="96"/>
      <c r="F781" s="93"/>
      <c r="G781" s="1116" t="s">
        <v>129</v>
      </c>
      <c r="H781" s="1098"/>
      <c r="I781" s="94"/>
      <c r="J781" s="114"/>
      <c r="K781" s="97"/>
      <c r="L781" s="1116" t="s">
        <v>129</v>
      </c>
      <c r="M781" s="1099"/>
      <c r="N781" s="113"/>
      <c r="O781" s="114"/>
      <c r="P781" s="97"/>
    </row>
    <row r="782" spans="1:16" ht="17.25" thickBot="1">
      <c r="A782" s="1136"/>
      <c r="B782" s="1103"/>
      <c r="C782" s="1096"/>
      <c r="D782" s="94"/>
      <c r="E782" s="96"/>
      <c r="F782" s="93"/>
      <c r="G782" s="1103"/>
      <c r="H782" s="1098"/>
      <c r="I782" s="94"/>
      <c r="J782" s="114"/>
      <c r="K782" s="97"/>
      <c r="L782" s="1103"/>
      <c r="M782" s="1099"/>
      <c r="N782" s="94"/>
      <c r="O782" s="114"/>
      <c r="P782" s="97"/>
    </row>
    <row r="783" spans="1:16">
      <c r="A783" s="1136"/>
      <c r="B783" s="106"/>
      <c r="C783" s="1096"/>
      <c r="D783" s="94"/>
      <c r="E783" s="96"/>
      <c r="F783" s="97"/>
      <c r="G783" s="106"/>
      <c r="H783" s="1098"/>
      <c r="I783" s="94"/>
      <c r="J783" s="96"/>
      <c r="K783" s="112"/>
      <c r="L783" s="106"/>
      <c r="M783" s="1099"/>
      <c r="N783" s="113"/>
      <c r="O783" s="96"/>
      <c r="P783" s="112"/>
    </row>
    <row r="784" spans="1:16">
      <c r="A784" s="1136"/>
      <c r="B784" s="107"/>
      <c r="C784" s="1096"/>
      <c r="D784" s="94"/>
      <c r="E784" s="96"/>
      <c r="F784" s="93"/>
      <c r="G784" s="107"/>
      <c r="H784" s="1098"/>
      <c r="I784" s="94"/>
      <c r="J784" s="96"/>
      <c r="K784" s="97"/>
      <c r="L784" s="107"/>
      <c r="M784" s="1099"/>
      <c r="N784" s="113"/>
      <c r="O784" s="114"/>
      <c r="P784" s="97"/>
    </row>
    <row r="785" spans="1:16">
      <c r="A785" s="1136"/>
      <c r="B785" s="109"/>
      <c r="C785" s="1096"/>
      <c r="D785" s="94"/>
      <c r="E785" s="96"/>
      <c r="F785" s="93"/>
      <c r="G785" s="109"/>
      <c r="H785" s="1098"/>
      <c r="I785" s="113"/>
      <c r="J785" s="114"/>
      <c r="K785" s="97"/>
      <c r="L785" s="109"/>
      <c r="M785" s="1099"/>
      <c r="N785" s="113"/>
      <c r="O785" s="114"/>
      <c r="P785" s="104"/>
    </row>
    <row r="786" spans="1:16">
      <c r="A786" s="1136"/>
      <c r="B786" s="110"/>
      <c r="C786" s="1096"/>
      <c r="D786" s="94"/>
      <c r="E786" s="96"/>
      <c r="F786" s="93"/>
      <c r="G786" s="110"/>
      <c r="H786" s="1098"/>
      <c r="I786" s="113"/>
      <c r="J786" s="114"/>
      <c r="K786" s="104"/>
      <c r="L786" s="110"/>
      <c r="M786" s="1099"/>
      <c r="N786" s="111"/>
      <c r="O786" s="96"/>
      <c r="P786" s="97"/>
    </row>
    <row r="787" spans="1:16">
      <c r="A787" s="1136"/>
      <c r="B787" s="109"/>
      <c r="C787" s="1096"/>
      <c r="D787" s="111"/>
      <c r="E787" s="96"/>
      <c r="F787" s="97"/>
      <c r="G787" s="109"/>
      <c r="H787" s="1098"/>
      <c r="I787" s="111"/>
      <c r="J787" s="96"/>
      <c r="K787" s="112"/>
      <c r="L787" s="109"/>
      <c r="M787" s="1099"/>
      <c r="N787" s="94"/>
      <c r="O787" s="96"/>
      <c r="P787" s="112"/>
    </row>
    <row r="788" spans="1:16">
      <c r="A788" s="1136"/>
      <c r="B788" s="110"/>
      <c r="C788" s="1096"/>
      <c r="D788" s="94"/>
      <c r="E788" s="96"/>
      <c r="F788" s="108"/>
      <c r="G788" s="110"/>
      <c r="H788" s="1098"/>
      <c r="I788" s="94"/>
      <c r="J788" s="96"/>
      <c r="K788" s="97"/>
      <c r="L788" s="110"/>
      <c r="M788" s="1099"/>
      <c r="N788" s="113"/>
      <c r="O788" s="114"/>
      <c r="P788" s="97"/>
    </row>
    <row r="789" spans="1:16">
      <c r="A789" s="1136"/>
      <c r="B789" s="109"/>
      <c r="C789" s="1096"/>
      <c r="D789" s="94"/>
      <c r="E789" s="96"/>
      <c r="F789" s="97"/>
      <c r="G789" s="109"/>
      <c r="H789" s="1098"/>
      <c r="I789" s="113"/>
      <c r="J789" s="114"/>
      <c r="K789" s="97"/>
      <c r="L789" s="109"/>
      <c r="M789" s="1099"/>
      <c r="N789" s="113"/>
      <c r="O789" s="114"/>
      <c r="P789" s="97"/>
    </row>
    <row r="790" spans="1:16" ht="17.25" thickBot="1">
      <c r="A790" s="1136"/>
      <c r="B790" s="110"/>
      <c r="C790" s="1097"/>
      <c r="D790" s="115"/>
      <c r="E790" s="116"/>
      <c r="F790" s="117"/>
      <c r="G790" s="110"/>
      <c r="H790" s="1098"/>
      <c r="I790" s="115"/>
      <c r="J790" s="116"/>
      <c r="K790" s="117"/>
      <c r="L790" s="110"/>
      <c r="M790" s="1099"/>
      <c r="N790" s="115"/>
      <c r="O790" s="116"/>
      <c r="P790" s="117"/>
    </row>
    <row r="791" spans="1:16">
      <c r="A791" s="1094" t="str">
        <f>TEXT(A745,"AAAA")</f>
        <v>星期五</v>
      </c>
      <c r="B791" s="109"/>
      <c r="C791" s="1095" t="s">
        <v>694</v>
      </c>
      <c r="D791" s="118"/>
      <c r="E791" s="119"/>
      <c r="F791" s="97"/>
      <c r="G791" s="109"/>
      <c r="H791" s="1118" t="s">
        <v>130</v>
      </c>
      <c r="I791" s="118"/>
      <c r="J791" s="119"/>
      <c r="K791" s="97"/>
      <c r="L791" s="109"/>
      <c r="M791" s="1120" t="s">
        <v>130</v>
      </c>
      <c r="N791" s="118"/>
      <c r="O791" s="119"/>
      <c r="P791" s="97"/>
    </row>
    <row r="792" spans="1:16">
      <c r="A792" s="1094"/>
      <c r="B792" s="110"/>
      <c r="C792" s="1096"/>
      <c r="D792" s="120"/>
      <c r="E792" s="96"/>
      <c r="F792" s="97"/>
      <c r="G792" s="110"/>
      <c r="H792" s="1098"/>
      <c r="I792" s="94"/>
      <c r="J792" s="96"/>
      <c r="K792" s="97"/>
      <c r="L792" s="110"/>
      <c r="M792" s="1099"/>
      <c r="N792" s="94"/>
      <c r="O792" s="96"/>
      <c r="P792" s="97"/>
    </row>
    <row r="793" spans="1:16">
      <c r="A793" s="1094"/>
      <c r="B793" s="109"/>
      <c r="C793" s="1096"/>
      <c r="D793" s="120"/>
      <c r="E793" s="96"/>
      <c r="F793" s="97"/>
      <c r="G793" s="109"/>
      <c r="H793" s="1098"/>
      <c r="I793" s="94"/>
      <c r="J793" s="96"/>
      <c r="K793" s="97"/>
      <c r="L793" s="109"/>
      <c r="M793" s="1099"/>
      <c r="N793" s="94"/>
      <c r="O793" s="96"/>
      <c r="P793" s="97"/>
    </row>
    <row r="794" spans="1:16">
      <c r="A794" s="1094"/>
      <c r="B794" s="110"/>
      <c r="C794" s="1096"/>
      <c r="D794" s="120"/>
      <c r="E794" s="96"/>
      <c r="F794" s="97"/>
      <c r="G794" s="110"/>
      <c r="H794" s="1098"/>
      <c r="I794" s="94"/>
      <c r="J794" s="96"/>
      <c r="K794" s="97"/>
      <c r="L794" s="110"/>
      <c r="M794" s="1099"/>
      <c r="N794" s="94"/>
      <c r="O794" s="96"/>
      <c r="P794" s="97"/>
    </row>
    <row r="795" spans="1:16">
      <c r="A795" s="1094"/>
      <c r="B795" s="109"/>
      <c r="C795" s="1096"/>
      <c r="D795" s="120"/>
      <c r="E795" s="96"/>
      <c r="F795" s="97"/>
      <c r="G795" s="109"/>
      <c r="H795" s="1098"/>
      <c r="I795" s="94"/>
      <c r="J795" s="96"/>
      <c r="K795" s="97"/>
      <c r="L795" s="109"/>
      <c r="M795" s="1099"/>
      <c r="N795" s="94"/>
      <c r="O795" s="96"/>
      <c r="P795" s="97"/>
    </row>
    <row r="796" spans="1:16">
      <c r="A796" s="1094"/>
      <c r="B796" s="110"/>
      <c r="C796" s="1096"/>
      <c r="D796" s="120"/>
      <c r="E796" s="96"/>
      <c r="F796" s="97"/>
      <c r="G796" s="110"/>
      <c r="H796" s="1098"/>
      <c r="I796" s="94"/>
      <c r="J796" s="96"/>
      <c r="K796" s="97"/>
      <c r="L796" s="110"/>
      <c r="M796" s="1099"/>
      <c r="N796" s="94"/>
      <c r="O796" s="96"/>
      <c r="P796" s="97"/>
    </row>
    <row r="797" spans="1:16">
      <c r="A797" s="1094"/>
      <c r="B797" s="109"/>
      <c r="C797" s="1096"/>
      <c r="D797" s="120"/>
      <c r="E797" s="96"/>
      <c r="F797" s="97"/>
      <c r="G797" s="109"/>
      <c r="H797" s="1098"/>
      <c r="I797" s="94"/>
      <c r="J797" s="96"/>
      <c r="K797" s="97"/>
      <c r="L797" s="109"/>
      <c r="M797" s="1099"/>
      <c r="N797" s="94"/>
      <c r="O797" s="96"/>
      <c r="P797" s="97"/>
    </row>
    <row r="798" spans="1:16">
      <c r="A798" s="1094"/>
      <c r="B798" s="110"/>
      <c r="C798" s="1096"/>
      <c r="D798" s="94"/>
      <c r="E798" s="96"/>
      <c r="F798" s="97"/>
      <c r="G798" s="110"/>
      <c r="H798" s="1098"/>
      <c r="I798" s="94"/>
      <c r="J798" s="96"/>
      <c r="K798" s="97"/>
      <c r="L798" s="110"/>
      <c r="M798" s="1099"/>
      <c r="N798" s="94"/>
      <c r="O798" s="96"/>
      <c r="P798" s="97"/>
    </row>
    <row r="799" spans="1:16">
      <c r="A799" s="1094"/>
      <c r="B799" s="107"/>
      <c r="C799" s="1096"/>
      <c r="D799" s="113"/>
      <c r="E799" s="114"/>
      <c r="F799" s="104"/>
      <c r="G799" s="107"/>
      <c r="H799" s="1098"/>
      <c r="I799" s="113"/>
      <c r="J799" s="114"/>
      <c r="K799" s="97"/>
      <c r="L799" s="107"/>
      <c r="M799" s="1099"/>
      <c r="N799" s="113"/>
      <c r="O799" s="114"/>
      <c r="P799" s="97"/>
    </row>
    <row r="800" spans="1:16" ht="17.25" thickBot="1">
      <c r="A800" s="1094"/>
      <c r="B800" s="107"/>
      <c r="C800" s="1097"/>
      <c r="D800" s="122" t="s">
        <v>132</v>
      </c>
      <c r="E800" s="123" t="s">
        <v>133</v>
      </c>
      <c r="F800" s="124"/>
      <c r="G800" s="107"/>
      <c r="H800" s="1127"/>
      <c r="I800" s="122" t="s">
        <v>132</v>
      </c>
      <c r="J800" s="123" t="s">
        <v>133</v>
      </c>
      <c r="K800" s="97"/>
      <c r="L800" s="107"/>
      <c r="M800" s="1126"/>
      <c r="N800" s="122" t="s">
        <v>132</v>
      </c>
      <c r="O800" s="123" t="s">
        <v>133</v>
      </c>
      <c r="P800" s="97"/>
    </row>
    <row r="801" spans="1:16">
      <c r="A801" s="105"/>
      <c r="B801" s="109"/>
      <c r="C801" s="1095" t="s">
        <v>695</v>
      </c>
      <c r="D801" s="118"/>
      <c r="E801" s="119"/>
      <c r="F801" s="125"/>
      <c r="G801" s="109"/>
      <c r="H801" s="1118" t="s">
        <v>134</v>
      </c>
      <c r="I801" s="118"/>
      <c r="J801" s="119"/>
      <c r="K801" s="125"/>
      <c r="L801" s="109"/>
      <c r="M801" s="1120" t="s">
        <v>134</v>
      </c>
      <c r="N801" s="118"/>
      <c r="O801" s="119"/>
      <c r="P801" s="125"/>
    </row>
    <row r="802" spans="1:16">
      <c r="A802" s="105"/>
      <c r="B802" s="110"/>
      <c r="C802" s="1096"/>
      <c r="D802" s="94"/>
      <c r="E802" s="96"/>
      <c r="F802" s="97"/>
      <c r="G802" s="110"/>
      <c r="H802" s="1098"/>
      <c r="I802" s="94"/>
      <c r="J802" s="96"/>
      <c r="K802" s="97"/>
      <c r="L802" s="110"/>
      <c r="M802" s="1099"/>
      <c r="N802" s="94"/>
      <c r="O802" s="96"/>
      <c r="P802" s="97"/>
    </row>
    <row r="803" spans="1:16">
      <c r="A803" s="105"/>
      <c r="B803" s="126"/>
      <c r="C803" s="1096"/>
      <c r="D803" s="94"/>
      <c r="E803" s="96"/>
      <c r="F803" s="97"/>
      <c r="G803" s="126"/>
      <c r="H803" s="1098"/>
      <c r="I803" s="94"/>
      <c r="J803" s="96"/>
      <c r="K803" s="97"/>
      <c r="L803" s="126"/>
      <c r="M803" s="1099"/>
      <c r="N803" s="94"/>
      <c r="O803" s="96"/>
      <c r="P803" s="128"/>
    </row>
    <row r="804" spans="1:16">
      <c r="A804" s="105"/>
      <c r="B804" s="107"/>
      <c r="C804" s="1096"/>
      <c r="D804" s="94"/>
      <c r="E804" s="96"/>
      <c r="F804" s="97"/>
      <c r="G804" s="107"/>
      <c r="H804" s="1098"/>
      <c r="I804" s="94"/>
      <c r="J804" s="96"/>
      <c r="K804" s="97"/>
      <c r="L804" s="107"/>
      <c r="M804" s="1099"/>
      <c r="N804" s="94"/>
      <c r="O804" s="96"/>
      <c r="P804" s="216"/>
    </row>
    <row r="805" spans="1:16">
      <c r="A805" s="105"/>
      <c r="B805" s="109"/>
      <c r="C805" s="1096"/>
      <c r="D805" s="94"/>
      <c r="E805" s="96"/>
      <c r="F805" s="97"/>
      <c r="G805" s="109"/>
      <c r="H805" s="1098"/>
      <c r="I805" s="94"/>
      <c r="J805" s="96"/>
      <c r="K805" s="97"/>
      <c r="L805" s="109"/>
      <c r="M805" s="1099"/>
      <c r="N805" s="94"/>
      <c r="O805" s="96"/>
      <c r="P805" s="97"/>
    </row>
    <row r="806" spans="1:16">
      <c r="A806" s="105"/>
      <c r="B806" s="110"/>
      <c r="C806" s="1096"/>
      <c r="D806" s="94"/>
      <c r="E806" s="96"/>
      <c r="F806" s="127"/>
      <c r="G806" s="110"/>
      <c r="H806" s="1098"/>
      <c r="I806" s="94"/>
      <c r="J806" s="96"/>
      <c r="K806" s="127"/>
      <c r="L806" s="110"/>
      <c r="M806" s="1099"/>
      <c r="N806" s="94"/>
      <c r="O806" s="96"/>
      <c r="P806" s="127"/>
    </row>
    <row r="807" spans="1:16">
      <c r="A807" s="105"/>
      <c r="B807" s="109"/>
      <c r="C807" s="1096"/>
      <c r="D807" s="94"/>
      <c r="E807" s="96"/>
      <c r="F807" s="128"/>
      <c r="G807" s="109"/>
      <c r="H807" s="1098"/>
      <c r="I807" s="94"/>
      <c r="J807" s="96"/>
      <c r="K807" s="128"/>
      <c r="L807" s="109"/>
      <c r="M807" s="1099"/>
      <c r="N807" s="94"/>
      <c r="O807" s="96"/>
      <c r="P807" s="128"/>
    </row>
    <row r="808" spans="1:16">
      <c r="A808" s="105"/>
      <c r="B808" s="110"/>
      <c r="C808" s="1096"/>
      <c r="D808" s="217"/>
      <c r="E808" s="114"/>
      <c r="F808" s="216"/>
      <c r="G808" s="110"/>
      <c r="H808" s="1098"/>
      <c r="I808" s="113"/>
      <c r="J808" s="114"/>
      <c r="K808" s="216"/>
      <c r="L808" s="110"/>
      <c r="M808" s="1099"/>
      <c r="N808" s="113"/>
      <c r="O808" s="114"/>
      <c r="P808" s="216"/>
    </row>
    <row r="809" spans="1:16">
      <c r="A809" s="105"/>
      <c r="B809" s="109"/>
      <c r="C809" s="1096"/>
      <c r="D809" s="217"/>
      <c r="E809" s="114"/>
      <c r="F809" s="216"/>
      <c r="G809" s="109"/>
      <c r="H809" s="1098"/>
      <c r="I809" s="113"/>
      <c r="J809" s="114"/>
      <c r="K809" s="216"/>
      <c r="L809" s="109"/>
      <c r="M809" s="1099"/>
      <c r="N809" s="113"/>
      <c r="O809" s="114"/>
      <c r="P809" s="216"/>
    </row>
    <row r="810" spans="1:16" ht="17.25" thickBot="1">
      <c r="A810" s="105"/>
      <c r="B810" s="110"/>
      <c r="C810" s="1097"/>
      <c r="D810" s="129"/>
      <c r="E810" s="130"/>
      <c r="F810" s="104"/>
      <c r="G810" s="110"/>
      <c r="H810" s="1127"/>
      <c r="I810" s="113"/>
      <c r="J810" s="130"/>
      <c r="K810" s="104"/>
      <c r="L810" s="110"/>
      <c r="M810" s="1126"/>
      <c r="N810" s="113"/>
      <c r="O810" s="131"/>
      <c r="P810" s="127"/>
    </row>
    <row r="811" spans="1:16">
      <c r="A811" s="132"/>
      <c r="B811" s="109"/>
      <c r="C811" s="1095" t="s">
        <v>696</v>
      </c>
      <c r="D811" s="118" t="s">
        <v>136</v>
      </c>
      <c r="E811" s="133" t="s">
        <v>137</v>
      </c>
      <c r="F811" s="125"/>
      <c r="G811" s="109"/>
      <c r="H811" s="1118" t="s">
        <v>135</v>
      </c>
      <c r="I811" s="118" t="s">
        <v>136</v>
      </c>
      <c r="J811" s="133" t="s">
        <v>137</v>
      </c>
      <c r="K811" s="125"/>
      <c r="L811" s="109"/>
      <c r="M811" s="1120" t="s">
        <v>135</v>
      </c>
      <c r="N811" s="118" t="s">
        <v>136</v>
      </c>
      <c r="O811" s="133" t="s">
        <v>137</v>
      </c>
      <c r="P811" s="125"/>
    </row>
    <row r="812" spans="1:16">
      <c r="A812" s="132"/>
      <c r="B812" s="110"/>
      <c r="C812" s="1096"/>
      <c r="D812" s="94" t="s">
        <v>141</v>
      </c>
      <c r="E812" s="96" t="s">
        <v>142</v>
      </c>
      <c r="F812" s="134"/>
      <c r="G812" s="110"/>
      <c r="H812" s="1098"/>
      <c r="I812" s="94" t="s">
        <v>141</v>
      </c>
      <c r="J812" s="96" t="s">
        <v>142</v>
      </c>
      <c r="K812" s="134"/>
      <c r="L812" s="110"/>
      <c r="M812" s="1099"/>
      <c r="N812" s="94" t="s">
        <v>141</v>
      </c>
      <c r="O812" s="96" t="s">
        <v>142</v>
      </c>
      <c r="P812" s="134"/>
    </row>
    <row r="813" spans="1:16">
      <c r="A813" s="132"/>
      <c r="B813" s="135"/>
      <c r="C813" s="1096"/>
      <c r="D813" s="94" t="s">
        <v>145</v>
      </c>
      <c r="E813" s="96" t="s">
        <v>146</v>
      </c>
      <c r="F813" s="97"/>
      <c r="G813" s="135"/>
      <c r="H813" s="1098"/>
      <c r="I813" s="94" t="s">
        <v>145</v>
      </c>
      <c r="J813" s="96" t="s">
        <v>146</v>
      </c>
      <c r="K813" s="97"/>
      <c r="L813" s="135"/>
      <c r="M813" s="1099"/>
      <c r="N813" s="94" t="s">
        <v>145</v>
      </c>
      <c r="O813" s="96" t="s">
        <v>146</v>
      </c>
      <c r="P813" s="97"/>
    </row>
    <row r="814" spans="1:16">
      <c r="A814" s="132"/>
      <c r="B814" s="110"/>
      <c r="C814" s="1096"/>
      <c r="D814" s="94" t="s">
        <v>147</v>
      </c>
      <c r="E814" s="96" t="s">
        <v>148</v>
      </c>
      <c r="F814" s="104"/>
      <c r="G814" s="110"/>
      <c r="H814" s="1098"/>
      <c r="I814" s="94" t="s">
        <v>147</v>
      </c>
      <c r="J814" s="96" t="s">
        <v>148</v>
      </c>
      <c r="K814" s="104"/>
      <c r="L814" s="110"/>
      <c r="M814" s="1099"/>
      <c r="N814" s="94" t="s">
        <v>147</v>
      </c>
      <c r="O814" s="96" t="s">
        <v>148</v>
      </c>
      <c r="P814" s="104"/>
    </row>
    <row r="815" spans="1:16">
      <c r="A815" s="132"/>
      <c r="B815" s="135"/>
      <c r="C815" s="1096"/>
      <c r="D815" s="94"/>
      <c r="E815" s="114"/>
      <c r="F815" s="136"/>
      <c r="G815" s="135"/>
      <c r="H815" s="1098"/>
      <c r="I815" s="94"/>
      <c r="J815" s="114"/>
      <c r="K815" s="136"/>
      <c r="L815" s="135"/>
      <c r="M815" s="1099"/>
      <c r="N815" s="94"/>
      <c r="O815" s="114"/>
      <c r="P815" s="136"/>
    </row>
    <row r="816" spans="1:16">
      <c r="A816" s="132"/>
      <c r="B816" s="110"/>
      <c r="C816" s="1096"/>
      <c r="D816" s="94"/>
      <c r="E816" s="96"/>
      <c r="F816" s="97"/>
      <c r="G816" s="110"/>
      <c r="H816" s="1098"/>
      <c r="I816" s="94"/>
      <c r="J816" s="96"/>
      <c r="K816" s="97"/>
      <c r="L816" s="110"/>
      <c r="M816" s="1099"/>
      <c r="N816" s="94"/>
      <c r="O816" s="96"/>
      <c r="P816" s="97"/>
    </row>
    <row r="817" spans="1:16">
      <c r="A817" s="132"/>
      <c r="B817" s="135"/>
      <c r="C817" s="1096"/>
      <c r="D817" s="94"/>
      <c r="E817" s="114"/>
      <c r="F817" s="136"/>
      <c r="G817" s="135"/>
      <c r="H817" s="1098"/>
      <c r="I817" s="94"/>
      <c r="J817" s="114"/>
      <c r="K817" s="136"/>
      <c r="L817" s="135"/>
      <c r="M817" s="1099"/>
      <c r="N817" s="94"/>
      <c r="O817" s="114"/>
      <c r="P817" s="136"/>
    </row>
    <row r="818" spans="1:16">
      <c r="A818" s="132"/>
      <c r="B818" s="110"/>
      <c r="C818" s="1096"/>
      <c r="D818" s="94"/>
      <c r="E818" s="96"/>
      <c r="F818" s="97"/>
      <c r="G818" s="110"/>
      <c r="H818" s="1098"/>
      <c r="I818" s="94"/>
      <c r="J818" s="96"/>
      <c r="K818" s="97"/>
      <c r="L818" s="110"/>
      <c r="M818" s="1099"/>
      <c r="N818" s="94"/>
      <c r="O818" s="96"/>
      <c r="P818" s="97"/>
    </row>
    <row r="819" spans="1:16">
      <c r="A819" s="132"/>
      <c r="B819" s="135"/>
      <c r="C819" s="1096"/>
      <c r="D819" s="94"/>
      <c r="E819" s="96"/>
      <c r="F819" s="97"/>
      <c r="G819" s="135"/>
      <c r="H819" s="1098"/>
      <c r="I819" s="94"/>
      <c r="J819" s="96"/>
      <c r="K819" s="97"/>
      <c r="L819" s="135"/>
      <c r="M819" s="1099"/>
      <c r="N819" s="94"/>
      <c r="O819" s="96"/>
      <c r="P819" s="97"/>
    </row>
    <row r="820" spans="1:16" ht="17.25" thickBot="1">
      <c r="A820" s="132"/>
      <c r="B820" s="110"/>
      <c r="C820" s="1097"/>
      <c r="D820" s="115"/>
      <c r="E820" s="116"/>
      <c r="F820" s="117"/>
      <c r="G820" s="110"/>
      <c r="H820" s="1127"/>
      <c r="I820" s="115"/>
      <c r="J820" s="130"/>
      <c r="K820" s="104"/>
      <c r="L820" s="110"/>
      <c r="M820" s="1126"/>
      <c r="N820" s="115"/>
      <c r="O820" s="130"/>
      <c r="P820" s="104"/>
    </row>
    <row r="821" spans="1:16">
      <c r="A821" s="132"/>
      <c r="B821" s="135"/>
      <c r="C821" s="1095" t="s">
        <v>697</v>
      </c>
      <c r="D821" s="137" t="s">
        <v>150</v>
      </c>
      <c r="E821" s="138"/>
      <c r="F821" s="139" t="s">
        <v>151</v>
      </c>
      <c r="G821" s="135"/>
      <c r="H821" s="1118" t="s">
        <v>149</v>
      </c>
      <c r="I821" s="137" t="s">
        <v>150</v>
      </c>
      <c r="J821" s="138"/>
      <c r="K821" s="139" t="s">
        <v>151</v>
      </c>
      <c r="L821" s="135"/>
      <c r="M821" s="1120" t="s">
        <v>149</v>
      </c>
      <c r="N821" s="137" t="s">
        <v>150</v>
      </c>
      <c r="O821" s="138"/>
      <c r="P821" s="139" t="s">
        <v>151</v>
      </c>
    </row>
    <row r="822" spans="1:16">
      <c r="A822" s="132"/>
      <c r="B822" s="110"/>
      <c r="C822" s="1096"/>
      <c r="D822" s="120"/>
      <c r="E822" s="121"/>
      <c r="F822" s="140"/>
      <c r="G822" s="110"/>
      <c r="H822" s="1098"/>
      <c r="I822" s="94"/>
      <c r="J822" s="96"/>
      <c r="K822" s="97"/>
      <c r="L822" s="110"/>
      <c r="M822" s="1099"/>
      <c r="N822" s="94"/>
      <c r="O822" s="96"/>
      <c r="P822" s="97"/>
    </row>
    <row r="823" spans="1:16">
      <c r="A823" s="132"/>
      <c r="B823" s="135"/>
      <c r="C823" s="1096"/>
      <c r="D823" s="94"/>
      <c r="E823" s="96"/>
      <c r="F823" s="97"/>
      <c r="G823" s="135"/>
      <c r="H823" s="1098"/>
      <c r="I823" s="94"/>
      <c r="J823" s="96"/>
      <c r="K823" s="97"/>
      <c r="L823" s="135"/>
      <c r="M823" s="1099"/>
      <c r="N823" s="94"/>
      <c r="O823" s="96"/>
      <c r="P823" s="97"/>
    </row>
    <row r="824" spans="1:16">
      <c r="A824" s="132"/>
      <c r="B824" s="110"/>
      <c r="C824" s="1096"/>
      <c r="D824" s="113"/>
      <c r="E824" s="114"/>
      <c r="F824" s="104"/>
      <c r="G824" s="110"/>
      <c r="H824" s="1098"/>
      <c r="I824" s="113"/>
      <c r="J824" s="114"/>
      <c r="K824" s="104"/>
      <c r="L824" s="110"/>
      <c r="M824" s="1099"/>
      <c r="N824" s="113"/>
      <c r="O824" s="114"/>
      <c r="P824" s="104"/>
    </row>
    <row r="825" spans="1:16">
      <c r="A825" s="1122"/>
      <c r="B825" s="135"/>
      <c r="C825" s="1096"/>
      <c r="D825" s="94"/>
      <c r="E825" s="96"/>
      <c r="F825" s="97"/>
      <c r="G825" s="135"/>
      <c r="H825" s="1098"/>
      <c r="I825" s="94"/>
      <c r="J825" s="96"/>
      <c r="K825" s="97"/>
      <c r="L825" s="135"/>
      <c r="M825" s="1099"/>
      <c r="N825" s="94"/>
      <c r="O825" s="96"/>
      <c r="P825" s="97"/>
    </row>
    <row r="826" spans="1:16">
      <c r="A826" s="1122"/>
      <c r="B826" s="110"/>
      <c r="C826" s="1096"/>
      <c r="D826" s="94"/>
      <c r="E826" s="96"/>
      <c r="F826" s="97"/>
      <c r="G826" s="110"/>
      <c r="H826" s="1098"/>
      <c r="I826" s="94"/>
      <c r="J826" s="96"/>
      <c r="K826" s="97"/>
      <c r="L826" s="110"/>
      <c r="M826" s="1099"/>
      <c r="N826" s="94"/>
      <c r="O826" s="96"/>
      <c r="P826" s="97"/>
    </row>
    <row r="827" spans="1:16">
      <c r="A827" s="1122"/>
      <c r="B827" s="135"/>
      <c r="C827" s="1096"/>
      <c r="D827" s="113"/>
      <c r="E827" s="114"/>
      <c r="F827" s="104"/>
      <c r="G827" s="135"/>
      <c r="H827" s="1098"/>
      <c r="I827" s="113"/>
      <c r="J827" s="114"/>
      <c r="K827" s="104"/>
      <c r="L827" s="135"/>
      <c r="M827" s="1099"/>
      <c r="N827" s="113"/>
      <c r="O827" s="114"/>
      <c r="P827" s="104"/>
    </row>
    <row r="828" spans="1:16" ht="17.25" thickBot="1">
      <c r="A828" s="1123"/>
      <c r="B828" s="141"/>
      <c r="C828" s="1117"/>
      <c r="D828" s="142"/>
      <c r="E828" s="143"/>
      <c r="F828" s="144"/>
      <c r="G828" s="141"/>
      <c r="H828" s="1119"/>
      <c r="I828" s="142"/>
      <c r="J828" s="143"/>
      <c r="K828" s="144"/>
      <c r="L828" s="141"/>
      <c r="M828" s="1121"/>
      <c r="N828" s="142"/>
      <c r="O828" s="143"/>
      <c r="P828" s="144"/>
    </row>
    <row r="829" spans="1:16" s="146" customFormat="1" ht="27" customHeight="1" thickTop="1" thickBot="1">
      <c r="A829" s="145"/>
      <c r="B829" s="1124" t="s">
        <v>152</v>
      </c>
      <c r="C829" s="1124"/>
      <c r="D829" s="1124"/>
      <c r="E829" s="1124"/>
      <c r="F829" s="1124"/>
      <c r="G829" s="1125" t="s">
        <v>153</v>
      </c>
      <c r="H829" s="1125"/>
      <c r="I829" s="1125"/>
      <c r="J829" s="1125"/>
      <c r="K829" s="1125"/>
      <c r="L829" s="1125"/>
      <c r="M829" s="1125"/>
      <c r="N829" s="1128" t="s">
        <v>154</v>
      </c>
      <c r="O829" s="1128"/>
      <c r="P829" s="1128"/>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1137">
        <f>A745</f>
        <v>46150</v>
      </c>
      <c r="B831" s="1132" t="s">
        <v>698</v>
      </c>
      <c r="C831" s="160"/>
      <c r="D831" s="161"/>
      <c r="E831" s="162"/>
      <c r="F831" s="163"/>
      <c r="G831" s="164"/>
      <c r="H831" s="165"/>
      <c r="I831" s="166"/>
      <c r="J831" s="166"/>
      <c r="K831" s="167"/>
      <c r="L831" s="168"/>
      <c r="M831" s="169"/>
      <c r="N831" s="170"/>
      <c r="O831" s="166"/>
      <c r="P831" s="171"/>
    </row>
    <row r="832" spans="1:16" s="172" customFormat="1">
      <c r="A832" s="1138"/>
      <c r="B832" s="1133"/>
      <c r="C832" s="173"/>
      <c r="D832" s="174"/>
      <c r="E832" s="175"/>
      <c r="F832" s="176"/>
      <c r="G832" s="173"/>
      <c r="H832" s="177"/>
      <c r="I832" s="175"/>
      <c r="J832" s="175"/>
      <c r="K832" s="178"/>
      <c r="L832" s="179"/>
      <c r="M832" s="180"/>
      <c r="N832" s="181"/>
      <c r="O832" s="175"/>
      <c r="P832" s="182"/>
    </row>
    <row r="833" spans="1:16" s="172" customFormat="1">
      <c r="A833" s="1138"/>
      <c r="B833" s="1133"/>
      <c r="C833" s="173"/>
      <c r="D833" s="174"/>
      <c r="E833" s="175"/>
      <c r="F833" s="176"/>
      <c r="G833" s="173"/>
      <c r="H833" s="183"/>
      <c r="I833" s="175"/>
      <c r="J833" s="175"/>
      <c r="K833" s="178"/>
      <c r="L833" s="184"/>
      <c r="M833" s="180"/>
      <c r="N833" s="181"/>
      <c r="O833" s="175"/>
      <c r="P833" s="182"/>
    </row>
    <row r="834" spans="1:16" s="172" customFormat="1">
      <c r="A834" s="1138"/>
      <c r="B834" s="1133"/>
      <c r="C834" s="173"/>
      <c r="D834" s="218"/>
      <c r="E834" s="175"/>
      <c r="F834" s="176"/>
      <c r="G834" s="173"/>
      <c r="H834" s="183"/>
      <c r="I834" s="175"/>
      <c r="J834" s="175"/>
      <c r="K834" s="187"/>
      <c r="L834" s="184"/>
      <c r="M834" s="180"/>
      <c r="N834" s="181"/>
      <c r="O834" s="175"/>
      <c r="P834" s="182"/>
    </row>
    <row r="835" spans="1:16" s="172" customFormat="1">
      <c r="A835" s="1138"/>
      <c r="B835" s="1133"/>
      <c r="C835" s="173"/>
      <c r="D835" s="185"/>
      <c r="E835" s="175"/>
      <c r="F835" s="182"/>
      <c r="G835" s="173"/>
      <c r="H835" s="186"/>
      <c r="I835" s="175"/>
      <c r="J835" s="175"/>
      <c r="K835" s="187"/>
      <c r="L835" s="184"/>
      <c r="M835" s="180"/>
      <c r="N835" s="181"/>
      <c r="O835" s="175"/>
      <c r="P835" s="182"/>
    </row>
    <row r="836" spans="1:16" s="172" customFormat="1">
      <c r="A836" s="1138"/>
      <c r="B836" s="1133"/>
      <c r="C836" s="173"/>
      <c r="D836" s="174"/>
      <c r="E836" s="175"/>
      <c r="F836" s="188"/>
      <c r="G836" s="198"/>
      <c r="H836" s="183"/>
      <c r="I836" s="191"/>
      <c r="J836" s="175"/>
      <c r="K836" s="178"/>
      <c r="L836" s="189"/>
      <c r="M836" s="190"/>
      <c r="N836" s="181"/>
      <c r="O836" s="175"/>
      <c r="P836" s="182"/>
    </row>
    <row r="837" spans="1:16" s="172" customFormat="1">
      <c r="A837" s="1138"/>
      <c r="B837" s="1133"/>
      <c r="C837" s="173"/>
      <c r="D837" s="174"/>
      <c r="E837" s="175"/>
      <c r="F837" s="182"/>
      <c r="G837" s="173"/>
      <c r="H837" s="183"/>
      <c r="I837" s="191"/>
      <c r="J837" s="175"/>
      <c r="K837" s="178"/>
      <c r="L837" s="184"/>
      <c r="M837" s="180"/>
      <c r="N837" s="181"/>
      <c r="O837" s="175"/>
      <c r="P837" s="182"/>
    </row>
    <row r="838" spans="1:16" s="172" customFormat="1">
      <c r="A838" s="1138"/>
      <c r="B838" s="1133"/>
      <c r="C838" s="173"/>
      <c r="D838" s="174"/>
      <c r="E838" s="175"/>
      <c r="F838" s="182"/>
      <c r="G838" s="219"/>
      <c r="H838" s="183"/>
      <c r="I838" s="175"/>
      <c r="J838" s="175"/>
      <c r="K838" s="178"/>
      <c r="L838" s="184"/>
      <c r="M838" s="180"/>
      <c r="N838" s="181"/>
      <c r="O838" s="175"/>
      <c r="P838" s="182"/>
    </row>
    <row r="839" spans="1:16" s="172" customFormat="1">
      <c r="A839" s="1138"/>
      <c r="B839" s="1133"/>
      <c r="C839" s="173"/>
      <c r="D839" s="174"/>
      <c r="E839" s="175"/>
      <c r="F839" s="188"/>
      <c r="G839" s="173"/>
      <c r="H839" s="183"/>
      <c r="I839" s="191"/>
      <c r="J839" s="175"/>
      <c r="K839" s="178"/>
      <c r="L839" s="184"/>
      <c r="M839" s="180"/>
      <c r="N839" s="181"/>
      <c r="O839" s="175"/>
      <c r="P839" s="182"/>
    </row>
    <row r="840" spans="1:16" s="172" customFormat="1">
      <c r="A840" s="1138"/>
      <c r="B840" s="1133"/>
      <c r="C840" s="173"/>
      <c r="D840" s="174"/>
      <c r="E840" s="175"/>
      <c r="F840" s="182"/>
      <c r="G840" s="173"/>
      <c r="H840" s="183"/>
      <c r="I840" s="191"/>
      <c r="J840" s="175"/>
      <c r="K840" s="178"/>
      <c r="L840" s="184"/>
      <c r="M840" s="180"/>
      <c r="N840" s="181"/>
      <c r="O840" s="175"/>
      <c r="P840" s="182"/>
    </row>
    <row r="841" spans="1:16" s="172" customFormat="1">
      <c r="A841" s="1138"/>
      <c r="B841" s="1133"/>
      <c r="C841" s="192"/>
      <c r="D841" s="193"/>
      <c r="E841" s="194"/>
      <c r="F841" s="195"/>
      <c r="G841" s="173"/>
      <c r="H841" s="177"/>
      <c r="I841" s="175"/>
      <c r="J841" s="175"/>
      <c r="K841" s="178"/>
      <c r="L841" s="184"/>
      <c r="M841" s="180"/>
      <c r="N841" s="196"/>
      <c r="O841" s="194"/>
      <c r="P841" s="195"/>
    </row>
    <row r="842" spans="1:16" s="172" customFormat="1">
      <c r="A842" s="1138"/>
      <c r="B842" s="1133"/>
      <c r="C842" s="192"/>
      <c r="D842" s="193"/>
      <c r="E842" s="194"/>
      <c r="F842" s="195"/>
      <c r="G842" s="198"/>
      <c r="H842" s="183"/>
      <c r="I842" s="191"/>
      <c r="J842" s="175"/>
      <c r="K842" s="178"/>
      <c r="L842" s="184"/>
      <c r="M842" s="180"/>
      <c r="N842" s="196"/>
      <c r="O842" s="194"/>
      <c r="P842" s="195"/>
    </row>
    <row r="843" spans="1:16" s="172" customFormat="1">
      <c r="A843" s="1138"/>
      <c r="B843" s="1133"/>
      <c r="C843" s="192"/>
      <c r="D843" s="193"/>
      <c r="E843" s="194"/>
      <c r="F843" s="195"/>
      <c r="G843" s="173"/>
      <c r="H843" s="199"/>
      <c r="I843" s="191"/>
      <c r="J843" s="200"/>
      <c r="K843" s="197"/>
      <c r="L843" s="184"/>
      <c r="M843" s="180"/>
      <c r="N843" s="196"/>
      <c r="O843" s="194"/>
      <c r="P843" s="195"/>
    </row>
    <row r="844" spans="1:16" s="172" customFormat="1">
      <c r="A844" s="1138"/>
      <c r="B844" s="1133"/>
      <c r="C844" s="192"/>
      <c r="D844" s="193"/>
      <c r="E844" s="194"/>
      <c r="F844" s="195"/>
      <c r="G844" s="173"/>
      <c r="H844" s="201"/>
      <c r="I844" s="175"/>
      <c r="J844" s="175"/>
      <c r="K844" s="178"/>
      <c r="L844" s="184"/>
      <c r="M844" s="180"/>
      <c r="N844" s="196"/>
      <c r="O844" s="194"/>
      <c r="P844" s="195"/>
    </row>
    <row r="845" spans="1:16" s="172" customFormat="1">
      <c r="A845" s="1138"/>
      <c r="B845" s="1133"/>
      <c r="C845" s="192"/>
      <c r="D845" s="193"/>
      <c r="E845" s="194"/>
      <c r="F845" s="195"/>
      <c r="G845" s="198"/>
      <c r="H845" s="183"/>
      <c r="I845" s="200"/>
      <c r="J845" s="200"/>
      <c r="K845" s="197"/>
      <c r="L845" s="184"/>
      <c r="M845" s="180"/>
      <c r="N845" s="196"/>
      <c r="O845" s="194"/>
      <c r="P845" s="195"/>
    </row>
    <row r="846" spans="1:16" s="172" customFormat="1">
      <c r="A846" s="1138"/>
      <c r="B846" s="1133"/>
      <c r="C846" s="192"/>
      <c r="D846" s="193"/>
      <c r="E846" s="194"/>
      <c r="F846" s="195"/>
      <c r="G846" s="173"/>
      <c r="H846" s="183"/>
      <c r="I846" s="200"/>
      <c r="J846" s="200"/>
      <c r="K846" s="197"/>
      <c r="L846" s="179"/>
      <c r="M846" s="180"/>
      <c r="N846" s="196"/>
      <c r="O846" s="194"/>
      <c r="P846" s="195"/>
    </row>
    <row r="847" spans="1:16" s="172" customFormat="1">
      <c r="A847" s="1138"/>
      <c r="B847" s="1133"/>
      <c r="C847" s="192"/>
      <c r="D847" s="193"/>
      <c r="E847" s="194"/>
      <c r="F847" s="195"/>
      <c r="G847" s="192"/>
      <c r="H847" s="201"/>
      <c r="I847" s="202"/>
      <c r="J847" s="202"/>
      <c r="K847" s="203"/>
      <c r="L847" s="204"/>
      <c r="M847" s="190"/>
      <c r="N847" s="196"/>
      <c r="O847" s="194"/>
      <c r="P847" s="195"/>
    </row>
    <row r="848" spans="1:16" s="172" customFormat="1">
      <c r="A848" s="1138"/>
      <c r="B848" s="1133"/>
      <c r="C848" s="192"/>
      <c r="D848" s="193"/>
      <c r="E848" s="194"/>
      <c r="F848" s="195"/>
      <c r="G848" s="192"/>
      <c r="H848" s="201"/>
      <c r="I848" s="202"/>
      <c r="J848" s="202"/>
      <c r="K848" s="203"/>
      <c r="L848" s="204"/>
      <c r="M848" s="190"/>
      <c r="N848" s="196"/>
      <c r="O848" s="194"/>
      <c r="P848" s="195"/>
    </row>
    <row r="849" spans="1:16" s="172" customFormat="1">
      <c r="A849" s="1138"/>
      <c r="B849" s="1133"/>
      <c r="C849" s="192"/>
      <c r="D849" s="193"/>
      <c r="E849" s="194"/>
      <c r="F849" s="195"/>
      <c r="G849" s="192"/>
      <c r="H849" s="201"/>
      <c r="I849" s="202"/>
      <c r="J849" s="202"/>
      <c r="K849" s="203"/>
      <c r="L849" s="204"/>
      <c r="M849" s="190"/>
      <c r="N849" s="196"/>
      <c r="O849" s="194"/>
      <c r="P849" s="195"/>
    </row>
    <row r="850" spans="1:16" s="172" customFormat="1" ht="17.25" thickBot="1">
      <c r="A850" s="1139"/>
      <c r="B850" s="1134"/>
      <c r="C850" s="205"/>
      <c r="D850" s="206"/>
      <c r="E850" s="207"/>
      <c r="F850" s="208"/>
      <c r="G850" s="209"/>
      <c r="H850" s="210"/>
      <c r="I850" s="211"/>
      <c r="J850" s="211"/>
      <c r="K850" s="212"/>
      <c r="L850" s="213"/>
      <c r="M850" s="214"/>
      <c r="N850" s="215"/>
      <c r="O850" s="207"/>
      <c r="P850" s="208"/>
    </row>
    <row r="851" spans="1:16" s="71" customFormat="1" ht="18" customHeight="1" thickTop="1" thickBot="1">
      <c r="A851" s="1135">
        <f>A745+1</f>
        <v>46151</v>
      </c>
      <c r="B851" s="90" t="s">
        <v>162</v>
      </c>
      <c r="C851" s="1095" t="s">
        <v>693</v>
      </c>
      <c r="D851" s="91" t="s">
        <v>114</v>
      </c>
      <c r="E851" s="92" t="s">
        <v>164</v>
      </c>
      <c r="F851" s="93"/>
      <c r="G851" s="90" t="s">
        <v>162</v>
      </c>
      <c r="H851" s="1098" t="s">
        <v>163</v>
      </c>
      <c r="I851" s="91" t="s">
        <v>114</v>
      </c>
      <c r="J851" s="92" t="s">
        <v>164</v>
      </c>
      <c r="K851" s="93"/>
      <c r="L851" s="90" t="s">
        <v>162</v>
      </c>
      <c r="M851" s="1099" t="s">
        <v>163</v>
      </c>
      <c r="N851" s="91" t="s">
        <v>114</v>
      </c>
      <c r="O851" s="92" t="s">
        <v>164</v>
      </c>
      <c r="P851" s="93"/>
    </row>
    <row r="852" spans="1:16" ht="18" customHeight="1">
      <c r="A852" s="1136"/>
      <c r="B852" s="1100"/>
      <c r="C852" s="1096"/>
      <c r="D852" s="94" t="s">
        <v>116</v>
      </c>
      <c r="E852" s="95" t="s">
        <v>142</v>
      </c>
      <c r="F852" s="93"/>
      <c r="G852" s="1100"/>
      <c r="H852" s="1098"/>
      <c r="I852" s="94" t="s">
        <v>116</v>
      </c>
      <c r="J852" s="95" t="s">
        <v>142</v>
      </c>
      <c r="K852" s="93"/>
      <c r="L852" s="1100"/>
      <c r="M852" s="1099"/>
      <c r="N852" s="94" t="s">
        <v>116</v>
      </c>
      <c r="O852" s="95" t="s">
        <v>142</v>
      </c>
      <c r="P852" s="93"/>
    </row>
    <row r="853" spans="1:16" ht="17.25" thickBot="1">
      <c r="A853" s="1136"/>
      <c r="B853" s="1101"/>
      <c r="C853" s="1096"/>
      <c r="D853" s="94" t="s">
        <v>165</v>
      </c>
      <c r="E853" s="96" t="s">
        <v>166</v>
      </c>
      <c r="F853" s="98"/>
      <c r="G853" s="1101"/>
      <c r="H853" s="1098"/>
      <c r="I853" s="94" t="s">
        <v>165</v>
      </c>
      <c r="J853" s="96" t="s">
        <v>166</v>
      </c>
      <c r="K853" s="98"/>
      <c r="L853" s="1101"/>
      <c r="M853" s="1099"/>
      <c r="N853" s="94" t="s">
        <v>165</v>
      </c>
      <c r="O853" s="96" t="s">
        <v>166</v>
      </c>
      <c r="P853" s="98"/>
    </row>
    <row r="854" spans="1:16" ht="17.25" thickBot="1">
      <c r="A854" s="1136"/>
      <c r="B854" s="90" t="s">
        <v>167</v>
      </c>
      <c r="C854" s="1096"/>
      <c r="D854" s="94"/>
      <c r="E854" s="96"/>
      <c r="F854" s="97"/>
      <c r="G854" s="90" t="s">
        <v>167</v>
      </c>
      <c r="H854" s="1098"/>
      <c r="I854" s="94" t="s">
        <v>120</v>
      </c>
      <c r="J854" s="96" t="s">
        <v>148</v>
      </c>
      <c r="K854" s="97"/>
      <c r="L854" s="90" t="s">
        <v>167</v>
      </c>
      <c r="M854" s="1099"/>
      <c r="N854" s="94" t="s">
        <v>120</v>
      </c>
      <c r="O854" s="96" t="s">
        <v>148</v>
      </c>
      <c r="P854" s="97"/>
    </row>
    <row r="855" spans="1:16">
      <c r="A855" s="1136"/>
      <c r="B855" s="1081"/>
      <c r="C855" s="1096"/>
      <c r="D855" s="94"/>
      <c r="E855" s="96"/>
      <c r="F855" s="97"/>
      <c r="G855" s="1081"/>
      <c r="H855" s="1098"/>
      <c r="I855" s="94"/>
      <c r="J855" s="96"/>
      <c r="K855" s="97"/>
      <c r="L855" s="1081"/>
      <c r="M855" s="1099"/>
      <c r="N855" s="94"/>
      <c r="O855" s="96"/>
      <c r="P855" s="97"/>
    </row>
    <row r="856" spans="1:16">
      <c r="A856" s="1136"/>
      <c r="B856" s="1082"/>
      <c r="C856" s="1096"/>
      <c r="D856" s="94"/>
      <c r="E856" s="96"/>
      <c r="F856" s="97"/>
      <c r="G856" s="1082"/>
      <c r="H856" s="1098"/>
      <c r="I856" s="94"/>
      <c r="J856" s="96"/>
      <c r="K856" s="97"/>
      <c r="L856" s="1082"/>
      <c r="M856" s="1099"/>
      <c r="N856" s="94"/>
      <c r="O856" s="96"/>
      <c r="P856" s="97"/>
    </row>
    <row r="857" spans="1:16">
      <c r="A857" s="1136"/>
      <c r="B857" s="1083"/>
      <c r="C857" s="1096"/>
      <c r="D857" s="94"/>
      <c r="E857" s="96"/>
      <c r="F857" s="93"/>
      <c r="G857" s="1083"/>
      <c r="H857" s="1098"/>
      <c r="I857" s="94"/>
      <c r="J857" s="96"/>
      <c r="K857" s="93"/>
      <c r="L857" s="1083"/>
      <c r="M857" s="1099"/>
      <c r="N857" s="94"/>
      <c r="O857" s="96"/>
      <c r="P857" s="93"/>
    </row>
    <row r="858" spans="1:16">
      <c r="A858" s="1136"/>
      <c r="B858" s="1082"/>
      <c r="C858" s="1096"/>
      <c r="D858" s="94"/>
      <c r="E858" s="96"/>
      <c r="F858" s="99"/>
      <c r="G858" s="1082"/>
      <c r="H858" s="1098"/>
      <c r="I858" s="94"/>
      <c r="J858" s="96"/>
      <c r="K858" s="99"/>
      <c r="L858" s="1082"/>
      <c r="M858" s="1099"/>
      <c r="N858" s="94"/>
      <c r="O858" s="96"/>
      <c r="P858" s="93"/>
    </row>
    <row r="859" spans="1:16">
      <c r="A859" s="1136"/>
      <c r="B859" s="1083"/>
      <c r="C859" s="1096"/>
      <c r="D859" s="94"/>
      <c r="E859" s="96"/>
      <c r="F859" s="102"/>
      <c r="G859" s="1083"/>
      <c r="H859" s="1098"/>
      <c r="I859" s="94"/>
      <c r="J859" s="96"/>
      <c r="K859" s="102"/>
      <c r="L859" s="1083"/>
      <c r="M859" s="1099"/>
      <c r="N859" s="94"/>
      <c r="O859" s="96"/>
      <c r="P859" s="99"/>
    </row>
    <row r="860" spans="1:16" ht="17.25" thickBot="1">
      <c r="A860" s="1136"/>
      <c r="B860" s="1082"/>
      <c r="C860" s="1096"/>
      <c r="D860" s="94"/>
      <c r="E860" s="96"/>
      <c r="F860" s="99"/>
      <c r="G860" s="1082"/>
      <c r="H860" s="1098"/>
      <c r="I860" s="94"/>
      <c r="J860" s="96"/>
      <c r="K860" s="99"/>
      <c r="L860" s="1082"/>
      <c r="M860" s="1099"/>
      <c r="N860" s="94"/>
      <c r="O860" s="96"/>
      <c r="P860" s="99"/>
    </row>
    <row r="861" spans="1:16" ht="17.25" thickBot="1">
      <c r="A861" s="1136"/>
      <c r="B861" s="100" t="s">
        <v>168</v>
      </c>
      <c r="C861" s="1096"/>
      <c r="D861" s="94"/>
      <c r="E861" s="96"/>
      <c r="F861" s="99"/>
      <c r="G861" s="100" t="s">
        <v>168</v>
      </c>
      <c r="H861" s="1098"/>
      <c r="I861" s="94"/>
      <c r="J861" s="96"/>
      <c r="K861" s="99"/>
      <c r="L861" s="100" t="s">
        <v>168</v>
      </c>
      <c r="M861" s="1099"/>
      <c r="N861" s="94"/>
      <c r="O861" s="96"/>
      <c r="P861" s="99"/>
    </row>
    <row r="862" spans="1:16">
      <c r="A862" s="1136"/>
      <c r="B862" s="1111"/>
      <c r="C862" s="1096"/>
      <c r="D862" s="94"/>
      <c r="E862" s="96"/>
      <c r="F862" s="99"/>
      <c r="G862" s="1111"/>
      <c r="H862" s="1098"/>
      <c r="I862" s="94"/>
      <c r="J862" s="96"/>
      <c r="K862" s="99"/>
      <c r="L862" s="1111"/>
      <c r="M862" s="1099"/>
      <c r="N862" s="94"/>
      <c r="O862" s="96"/>
      <c r="P862" s="99"/>
    </row>
    <row r="863" spans="1:16">
      <c r="A863" s="1136"/>
      <c r="B863" s="1112"/>
      <c r="C863" s="1096"/>
      <c r="D863" s="94"/>
      <c r="E863" s="96"/>
      <c r="F863" s="99"/>
      <c r="G863" s="1112"/>
      <c r="H863" s="1098"/>
      <c r="I863" s="94"/>
      <c r="J863" s="96"/>
      <c r="K863" s="99"/>
      <c r="L863" s="1112"/>
      <c r="M863" s="1099"/>
      <c r="N863" s="94"/>
      <c r="O863" s="96"/>
      <c r="P863" s="97"/>
    </row>
    <row r="864" spans="1:16" ht="17.25" thickBot="1">
      <c r="A864" s="1136"/>
      <c r="B864" s="1113"/>
      <c r="C864" s="1096"/>
      <c r="D864" s="94"/>
      <c r="E864" s="96"/>
      <c r="F864" s="97"/>
      <c r="G864" s="1113"/>
      <c r="H864" s="1098"/>
      <c r="I864" s="94"/>
      <c r="J864" s="96"/>
      <c r="K864" s="97"/>
      <c r="L864" s="1113"/>
      <c r="M864" s="1099"/>
      <c r="N864" s="94"/>
      <c r="O864" s="96"/>
      <c r="P864" s="97"/>
    </row>
    <row r="865" spans="1:16" ht="17.25" thickBot="1">
      <c r="A865" s="1136"/>
      <c r="B865" s="100" t="s">
        <v>123</v>
      </c>
      <c r="C865" s="1096"/>
      <c r="D865" s="94"/>
      <c r="E865" s="96"/>
      <c r="F865" s="97"/>
      <c r="G865" s="100" t="s">
        <v>123</v>
      </c>
      <c r="H865" s="1098"/>
      <c r="I865" s="94"/>
      <c r="J865" s="96"/>
      <c r="K865" s="97"/>
      <c r="L865" s="100" t="s">
        <v>123</v>
      </c>
      <c r="M865" s="1099"/>
      <c r="N865" s="94"/>
      <c r="O865" s="96"/>
      <c r="P865" s="97"/>
    </row>
    <row r="866" spans="1:16">
      <c r="A866" s="1136"/>
      <c r="B866" s="1106"/>
      <c r="C866" s="1096"/>
      <c r="D866" s="94"/>
      <c r="E866" s="96"/>
      <c r="F866" s="97"/>
      <c r="G866" s="1106"/>
      <c r="H866" s="1098"/>
      <c r="I866" s="94"/>
      <c r="J866" s="96"/>
      <c r="K866" s="97"/>
      <c r="L866" s="1106"/>
      <c r="M866" s="1099"/>
      <c r="N866" s="94"/>
      <c r="O866" s="96"/>
      <c r="P866" s="97"/>
    </row>
    <row r="867" spans="1:16">
      <c r="A867" s="1136"/>
      <c r="B867" s="1107"/>
      <c r="C867" s="1096"/>
      <c r="D867" s="94"/>
      <c r="E867" s="96"/>
      <c r="F867" s="97"/>
      <c r="G867" s="1107"/>
      <c r="H867" s="1098"/>
      <c r="I867" s="94"/>
      <c r="J867" s="96"/>
      <c r="K867" s="97"/>
      <c r="L867" s="1107"/>
      <c r="M867" s="1099"/>
      <c r="N867" s="94"/>
      <c r="O867" s="96"/>
      <c r="P867" s="97"/>
    </row>
    <row r="868" spans="1:16" ht="17.25" thickBot="1">
      <c r="A868" s="1136"/>
      <c r="B868" s="1108"/>
      <c r="C868" s="1096"/>
      <c r="D868" s="94"/>
      <c r="E868" s="96"/>
      <c r="F868" s="97"/>
      <c r="G868" s="1108"/>
      <c r="H868" s="1098"/>
      <c r="I868" s="94"/>
      <c r="J868" s="96"/>
      <c r="K868" s="97"/>
      <c r="L868" s="1108"/>
      <c r="M868" s="1099"/>
      <c r="N868" s="94"/>
      <c r="O868" s="96"/>
      <c r="P868" s="97"/>
    </row>
    <row r="869" spans="1:16">
      <c r="A869" s="1136"/>
      <c r="B869" s="1109" t="s">
        <v>124</v>
      </c>
      <c r="C869" s="1096"/>
      <c r="D869" s="94"/>
      <c r="E869" s="96"/>
      <c r="F869" s="97"/>
      <c r="G869" s="1109" t="s">
        <v>124</v>
      </c>
      <c r="H869" s="1098"/>
      <c r="I869" s="94"/>
      <c r="J869" s="96"/>
      <c r="K869" s="97"/>
      <c r="L869" s="1109" t="s">
        <v>124</v>
      </c>
      <c r="M869" s="1099"/>
      <c r="N869" s="94"/>
      <c r="O869" s="96"/>
      <c r="P869" s="97"/>
    </row>
    <row r="870" spans="1:16" ht="17.25" thickBot="1">
      <c r="A870" s="1136"/>
      <c r="B870" s="1110"/>
      <c r="C870" s="1096"/>
      <c r="D870" s="94"/>
      <c r="E870" s="96"/>
      <c r="F870" s="97"/>
      <c r="G870" s="1110"/>
      <c r="H870" s="1098"/>
      <c r="I870" s="94"/>
      <c r="J870" s="96"/>
      <c r="K870" s="97"/>
      <c r="L870" s="1110"/>
      <c r="M870" s="1099"/>
      <c r="N870" s="94"/>
      <c r="O870" s="96"/>
      <c r="P870" s="93"/>
    </row>
    <row r="871" spans="1:16" ht="17.25" thickTop="1">
      <c r="A871" s="1136"/>
      <c r="B871" s="1102" t="s">
        <v>125</v>
      </c>
      <c r="C871" s="1096"/>
      <c r="D871" s="94"/>
      <c r="E871" s="96"/>
      <c r="F871" s="93"/>
      <c r="G871" s="1102" t="s">
        <v>125</v>
      </c>
      <c r="H871" s="1098"/>
      <c r="I871" s="94"/>
      <c r="J871" s="96"/>
      <c r="K871" s="93"/>
      <c r="L871" s="1102" t="s">
        <v>125</v>
      </c>
      <c r="M871" s="1099"/>
      <c r="N871" s="94"/>
      <c r="O871" s="96"/>
      <c r="P871" s="97"/>
    </row>
    <row r="872" spans="1:16" ht="17.25" thickBot="1">
      <c r="A872" s="1136"/>
      <c r="B872" s="1103"/>
      <c r="C872" s="1096"/>
      <c r="D872" s="94"/>
      <c r="E872" s="96"/>
      <c r="F872" s="93"/>
      <c r="G872" s="1103"/>
      <c r="H872" s="1098"/>
      <c r="I872" s="94"/>
      <c r="J872" s="96"/>
      <c r="K872" s="93"/>
      <c r="L872" s="1103"/>
      <c r="M872" s="1099"/>
      <c r="N872" s="94"/>
      <c r="O872" s="96"/>
      <c r="P872" s="101"/>
    </row>
    <row r="873" spans="1:16">
      <c r="A873" s="1136"/>
      <c r="B873" s="1104"/>
      <c r="C873" s="1096"/>
      <c r="D873" s="94"/>
      <c r="E873" s="96"/>
      <c r="F873" s="97"/>
      <c r="G873" s="1104"/>
      <c r="H873" s="1098"/>
      <c r="I873" s="94"/>
      <c r="J873" s="96"/>
      <c r="K873" s="97"/>
      <c r="L873" s="1104"/>
      <c r="M873" s="1099"/>
      <c r="N873" s="94"/>
      <c r="O873" s="96"/>
      <c r="P873" s="103"/>
    </row>
    <row r="874" spans="1:16" ht="17.25" thickBot="1">
      <c r="A874" s="1136"/>
      <c r="B874" s="1105"/>
      <c r="C874" s="1096"/>
      <c r="D874" s="94"/>
      <c r="E874" s="96"/>
      <c r="F874" s="97"/>
      <c r="G874" s="1105"/>
      <c r="H874" s="1098"/>
      <c r="I874" s="94"/>
      <c r="J874" s="96"/>
      <c r="K874" s="97"/>
      <c r="L874" s="1105"/>
      <c r="M874" s="1099"/>
      <c r="N874" s="94"/>
      <c r="O874" s="96"/>
      <c r="P874" s="104"/>
    </row>
    <row r="875" spans="1:16">
      <c r="A875" s="1136"/>
      <c r="B875" s="1116" t="s">
        <v>126</v>
      </c>
      <c r="C875" s="1096"/>
      <c r="D875" s="94"/>
      <c r="E875" s="96"/>
      <c r="F875" s="93"/>
      <c r="G875" s="1116" t="s">
        <v>126</v>
      </c>
      <c r="H875" s="1098"/>
      <c r="I875" s="94"/>
      <c r="J875" s="96"/>
      <c r="K875" s="93"/>
      <c r="L875" s="1116" t="s">
        <v>126</v>
      </c>
      <c r="M875" s="1099"/>
      <c r="N875" s="94"/>
      <c r="O875" s="96"/>
      <c r="P875" s="99"/>
    </row>
    <row r="876" spans="1:16" ht="17.25" thickBot="1">
      <c r="A876" s="1136"/>
      <c r="B876" s="1103"/>
      <c r="C876" s="1096"/>
      <c r="D876" s="94"/>
      <c r="E876" s="96"/>
      <c r="F876" s="101"/>
      <c r="G876" s="1103"/>
      <c r="H876" s="1098"/>
      <c r="I876" s="94"/>
      <c r="J876" s="96"/>
      <c r="K876" s="101"/>
      <c r="L876" s="1103"/>
      <c r="M876" s="1099"/>
      <c r="N876" s="94"/>
      <c r="O876" s="96"/>
      <c r="P876" s="104"/>
    </row>
    <row r="877" spans="1:16">
      <c r="A877" s="1136"/>
      <c r="B877" s="1104"/>
      <c r="C877" s="1096"/>
      <c r="D877" s="94"/>
      <c r="E877" s="96"/>
      <c r="F877" s="102"/>
      <c r="G877" s="1104"/>
      <c r="H877" s="1098"/>
      <c r="I877" s="94"/>
      <c r="J877" s="96"/>
      <c r="K877" s="103"/>
      <c r="L877" s="1104"/>
      <c r="M877" s="1099"/>
      <c r="N877" s="94"/>
      <c r="O877" s="96"/>
      <c r="P877" s="93"/>
    </row>
    <row r="878" spans="1:16" ht="17.25" thickBot="1">
      <c r="A878" s="1136"/>
      <c r="B878" s="1115"/>
      <c r="C878" s="1096"/>
      <c r="D878" s="94"/>
      <c r="E878" s="96"/>
      <c r="F878" s="99"/>
      <c r="G878" s="1115"/>
      <c r="H878" s="1098"/>
      <c r="I878" s="94"/>
      <c r="J878" s="96"/>
      <c r="K878" s="104"/>
      <c r="L878" s="1115"/>
      <c r="M878" s="1099"/>
      <c r="N878" s="94"/>
      <c r="O878" s="96"/>
      <c r="P878" s="97"/>
    </row>
    <row r="879" spans="1:16">
      <c r="A879" s="1136"/>
      <c r="B879" s="1114" t="s">
        <v>127</v>
      </c>
      <c r="C879" s="1096"/>
      <c r="D879" s="94"/>
      <c r="E879" s="96"/>
      <c r="F879" s="103"/>
      <c r="G879" s="1114" t="s">
        <v>127</v>
      </c>
      <c r="H879" s="1098"/>
      <c r="I879" s="94"/>
      <c r="J879" s="96"/>
      <c r="K879" s="104"/>
      <c r="L879" s="1114" t="s">
        <v>127</v>
      </c>
      <c r="M879" s="1099"/>
      <c r="N879" s="94"/>
      <c r="O879" s="114"/>
      <c r="P879" s="97"/>
    </row>
    <row r="880" spans="1:16" ht="17.25" thickBot="1">
      <c r="A880" s="1136"/>
      <c r="B880" s="1103"/>
      <c r="C880" s="1096"/>
      <c r="D880" s="94"/>
      <c r="E880" s="96"/>
      <c r="F880" s="104"/>
      <c r="G880" s="1103"/>
      <c r="H880" s="1098"/>
      <c r="I880" s="94"/>
      <c r="J880" s="96"/>
      <c r="K880" s="99"/>
      <c r="L880" s="1103"/>
      <c r="M880" s="1099"/>
      <c r="N880" s="113"/>
      <c r="O880" s="96"/>
      <c r="P880" s="112"/>
    </row>
    <row r="881" spans="1:16">
      <c r="A881" s="1136"/>
      <c r="B881" s="1104"/>
      <c r="C881" s="1096"/>
      <c r="D881" s="94"/>
      <c r="E881" s="96"/>
      <c r="F881" s="104"/>
      <c r="G881" s="1104"/>
      <c r="H881" s="1098"/>
      <c r="I881" s="94"/>
      <c r="J881" s="96"/>
      <c r="K881" s="104"/>
      <c r="L881" s="1104"/>
      <c r="M881" s="1099"/>
      <c r="N881" s="113"/>
      <c r="O881" s="114"/>
      <c r="P881" s="97"/>
    </row>
    <row r="882" spans="1:16" ht="17.25" thickBot="1">
      <c r="A882" s="1136"/>
      <c r="B882" s="1115"/>
      <c r="C882" s="1096"/>
      <c r="D882" s="94"/>
      <c r="E882" s="96"/>
      <c r="F882" s="99"/>
      <c r="G882" s="1115"/>
      <c r="H882" s="1098"/>
      <c r="I882" s="94"/>
      <c r="J882" s="96"/>
      <c r="K882" s="93"/>
      <c r="L882" s="1115"/>
      <c r="M882" s="1099"/>
      <c r="N882" s="94"/>
      <c r="O882" s="114"/>
      <c r="P882" s="104"/>
    </row>
    <row r="883" spans="1:16">
      <c r="A883" s="1136"/>
      <c r="B883" s="1114" t="s">
        <v>128</v>
      </c>
      <c r="C883" s="1096"/>
      <c r="D883" s="94"/>
      <c r="E883" s="96"/>
      <c r="F883" s="104"/>
      <c r="G883" s="1114" t="s">
        <v>128</v>
      </c>
      <c r="H883" s="1098"/>
      <c r="I883" s="94"/>
      <c r="J883" s="96"/>
      <c r="K883" s="97"/>
      <c r="L883" s="1114" t="s">
        <v>128</v>
      </c>
      <c r="M883" s="1099"/>
      <c r="N883" s="94"/>
      <c r="O883" s="96"/>
      <c r="P883" s="97"/>
    </row>
    <row r="884" spans="1:16" ht="17.25" thickBot="1">
      <c r="A884" s="1136"/>
      <c r="B884" s="1103"/>
      <c r="C884" s="1096"/>
      <c r="D884" s="94"/>
      <c r="E884" s="96"/>
      <c r="F884" s="93"/>
      <c r="G884" s="1103"/>
      <c r="H884" s="1098"/>
      <c r="I884" s="94"/>
      <c r="J884" s="114"/>
      <c r="K884" s="97"/>
      <c r="L884" s="1103"/>
      <c r="M884" s="1099"/>
      <c r="N884" s="113"/>
      <c r="O884" s="114"/>
      <c r="P884" s="97"/>
    </row>
    <row r="885" spans="1:16">
      <c r="A885" s="1136"/>
      <c r="B885" s="1104"/>
      <c r="C885" s="1096"/>
      <c r="D885" s="94"/>
      <c r="E885" s="96"/>
      <c r="F885" s="97"/>
      <c r="G885" s="1104"/>
      <c r="H885" s="1098"/>
      <c r="I885" s="94"/>
      <c r="J885" s="96"/>
      <c r="K885" s="97"/>
      <c r="L885" s="1104"/>
      <c r="M885" s="1099"/>
      <c r="N885" s="113"/>
      <c r="O885" s="114"/>
      <c r="P885" s="97"/>
    </row>
    <row r="886" spans="1:16" ht="17.25" thickBot="1">
      <c r="A886" s="1136"/>
      <c r="B886" s="1115"/>
      <c r="C886" s="1096"/>
      <c r="D886" s="94"/>
      <c r="E886" s="96"/>
      <c r="F886" s="93"/>
      <c r="G886" s="1115"/>
      <c r="H886" s="1098"/>
      <c r="I886" s="94"/>
      <c r="J886" s="114"/>
      <c r="K886" s="97"/>
      <c r="L886" s="1115"/>
      <c r="M886" s="1099"/>
      <c r="N886" s="94"/>
      <c r="O886" s="114"/>
      <c r="P886" s="97"/>
    </row>
    <row r="887" spans="1:16">
      <c r="A887" s="1136"/>
      <c r="B887" s="1116" t="s">
        <v>129</v>
      </c>
      <c r="C887" s="1096"/>
      <c r="D887" s="94"/>
      <c r="E887" s="96"/>
      <c r="F887" s="93"/>
      <c r="G887" s="1116" t="s">
        <v>129</v>
      </c>
      <c r="H887" s="1098"/>
      <c r="I887" s="94"/>
      <c r="J887" s="114"/>
      <c r="K887" s="97"/>
      <c r="L887" s="1116" t="s">
        <v>129</v>
      </c>
      <c r="M887" s="1099"/>
      <c r="N887" s="113"/>
      <c r="O887" s="114"/>
      <c r="P887" s="97"/>
    </row>
    <row r="888" spans="1:16" ht="17.25" thickBot="1">
      <c r="A888" s="1136"/>
      <c r="B888" s="1103"/>
      <c r="C888" s="1096"/>
      <c r="D888" s="94"/>
      <c r="E888" s="96"/>
      <c r="F888" s="93"/>
      <c r="G888" s="1103"/>
      <c r="H888" s="1098"/>
      <c r="I888" s="94"/>
      <c r="J888" s="114"/>
      <c r="K888" s="97"/>
      <c r="L888" s="1103"/>
      <c r="M888" s="1099"/>
      <c r="N888" s="94"/>
      <c r="O888" s="114"/>
      <c r="P888" s="97"/>
    </row>
    <row r="889" spans="1:16">
      <c r="A889" s="1136"/>
      <c r="B889" s="106"/>
      <c r="C889" s="1096"/>
      <c r="D889" s="94"/>
      <c r="E889" s="96"/>
      <c r="F889" s="97"/>
      <c r="G889" s="106"/>
      <c r="H889" s="1098"/>
      <c r="I889" s="94"/>
      <c r="J889" s="96"/>
      <c r="K889" s="112"/>
      <c r="L889" s="106"/>
      <c r="M889" s="1099"/>
      <c r="N889" s="113"/>
      <c r="O889" s="96"/>
      <c r="P889" s="112"/>
    </row>
    <row r="890" spans="1:16">
      <c r="A890" s="1136"/>
      <c r="B890" s="107"/>
      <c r="C890" s="1096"/>
      <c r="D890" s="94"/>
      <c r="E890" s="96"/>
      <c r="F890" s="93"/>
      <c r="G890" s="107"/>
      <c r="H890" s="1098"/>
      <c r="I890" s="94"/>
      <c r="J890" s="96"/>
      <c r="K890" s="97"/>
      <c r="L890" s="107"/>
      <c r="M890" s="1099"/>
      <c r="N890" s="113"/>
      <c r="O890" s="114"/>
      <c r="P890" s="97"/>
    </row>
    <row r="891" spans="1:16">
      <c r="A891" s="1136"/>
      <c r="B891" s="109"/>
      <c r="C891" s="1096"/>
      <c r="D891" s="94"/>
      <c r="E891" s="96"/>
      <c r="F891" s="93"/>
      <c r="G891" s="109"/>
      <c r="H891" s="1098"/>
      <c r="I891" s="113"/>
      <c r="J891" s="114"/>
      <c r="K891" s="97"/>
      <c r="L891" s="109"/>
      <c r="M891" s="1099"/>
      <c r="N891" s="113"/>
      <c r="O891" s="114"/>
      <c r="P891" s="104"/>
    </row>
    <row r="892" spans="1:16">
      <c r="A892" s="1136"/>
      <c r="B892" s="110"/>
      <c r="C892" s="1096"/>
      <c r="D892" s="94"/>
      <c r="E892" s="96"/>
      <c r="F892" s="93"/>
      <c r="G892" s="110"/>
      <c r="H892" s="1098"/>
      <c r="I892" s="113"/>
      <c r="J892" s="114"/>
      <c r="K892" s="104"/>
      <c r="L892" s="110"/>
      <c r="M892" s="1099"/>
      <c r="N892" s="111"/>
      <c r="O892" s="96"/>
      <c r="P892" s="97"/>
    </row>
    <row r="893" spans="1:16">
      <c r="A893" s="1136"/>
      <c r="B893" s="109"/>
      <c r="C893" s="1096"/>
      <c r="D893" s="111"/>
      <c r="E893" s="96"/>
      <c r="F893" s="97"/>
      <c r="G893" s="109"/>
      <c r="H893" s="1098"/>
      <c r="I893" s="111"/>
      <c r="J893" s="96"/>
      <c r="K893" s="112"/>
      <c r="L893" s="109"/>
      <c r="M893" s="1099"/>
      <c r="N893" s="94"/>
      <c r="O893" s="96"/>
      <c r="P893" s="112"/>
    </row>
    <row r="894" spans="1:16">
      <c r="A894" s="1136"/>
      <c r="B894" s="110"/>
      <c r="C894" s="1096"/>
      <c r="D894" s="94"/>
      <c r="E894" s="96"/>
      <c r="F894" s="108"/>
      <c r="G894" s="110"/>
      <c r="H894" s="1098"/>
      <c r="I894" s="94"/>
      <c r="J894" s="96"/>
      <c r="K894" s="97"/>
      <c r="L894" s="110"/>
      <c r="M894" s="1099"/>
      <c r="N894" s="113"/>
      <c r="O894" s="114"/>
      <c r="P894" s="97"/>
    </row>
    <row r="895" spans="1:16">
      <c r="A895" s="1136"/>
      <c r="B895" s="109"/>
      <c r="C895" s="1096"/>
      <c r="D895" s="94"/>
      <c r="E895" s="96"/>
      <c r="F895" s="97"/>
      <c r="G895" s="109"/>
      <c r="H895" s="1098"/>
      <c r="I895" s="113"/>
      <c r="J895" s="114"/>
      <c r="K895" s="97"/>
      <c r="L895" s="109"/>
      <c r="M895" s="1099"/>
      <c r="N895" s="113"/>
      <c r="O895" s="114"/>
      <c r="P895" s="97"/>
    </row>
    <row r="896" spans="1:16" ht="17.25" thickBot="1">
      <c r="A896" s="1136"/>
      <c r="B896" s="110"/>
      <c r="C896" s="1097"/>
      <c r="D896" s="115"/>
      <c r="E896" s="116"/>
      <c r="F896" s="117"/>
      <c r="G896" s="110"/>
      <c r="H896" s="1098"/>
      <c r="I896" s="115"/>
      <c r="J896" s="116"/>
      <c r="K896" s="117"/>
      <c r="L896" s="110"/>
      <c r="M896" s="1099"/>
      <c r="N896" s="115"/>
      <c r="O896" s="116"/>
      <c r="P896" s="117"/>
    </row>
    <row r="897" spans="1:16">
      <c r="A897" s="1094" t="str">
        <f>TEXT(A851,"AAAA")</f>
        <v>星期六</v>
      </c>
      <c r="B897" s="109"/>
      <c r="C897" s="1095" t="s">
        <v>694</v>
      </c>
      <c r="D897" s="118"/>
      <c r="E897" s="119"/>
      <c r="F897" s="97"/>
      <c r="G897" s="109"/>
      <c r="H897" s="1118" t="s">
        <v>130</v>
      </c>
      <c r="I897" s="118"/>
      <c r="J897" s="119"/>
      <c r="K897" s="97"/>
      <c r="L897" s="109"/>
      <c r="M897" s="1120" t="s">
        <v>130</v>
      </c>
      <c r="N897" s="118"/>
      <c r="O897" s="119"/>
      <c r="P897" s="97"/>
    </row>
    <row r="898" spans="1:16">
      <c r="A898" s="1094"/>
      <c r="B898" s="110"/>
      <c r="C898" s="1096"/>
      <c r="D898" s="120"/>
      <c r="E898" s="96"/>
      <c r="F898" s="97"/>
      <c r="G898" s="110"/>
      <c r="H898" s="1098"/>
      <c r="I898" s="94"/>
      <c r="J898" s="96"/>
      <c r="K898" s="97"/>
      <c r="L898" s="110"/>
      <c r="M898" s="1099"/>
      <c r="N898" s="94"/>
      <c r="O898" s="96"/>
      <c r="P898" s="97"/>
    </row>
    <row r="899" spans="1:16">
      <c r="A899" s="1094"/>
      <c r="B899" s="109"/>
      <c r="C899" s="1096"/>
      <c r="D899" s="120"/>
      <c r="E899" s="96"/>
      <c r="F899" s="97"/>
      <c r="G899" s="109"/>
      <c r="H899" s="1098"/>
      <c r="I899" s="94"/>
      <c r="J899" s="96"/>
      <c r="K899" s="97"/>
      <c r="L899" s="109"/>
      <c r="M899" s="1099"/>
      <c r="N899" s="94"/>
      <c r="O899" s="96"/>
      <c r="P899" s="97"/>
    </row>
    <row r="900" spans="1:16">
      <c r="A900" s="1094"/>
      <c r="B900" s="110"/>
      <c r="C900" s="1096"/>
      <c r="D900" s="120"/>
      <c r="E900" s="96"/>
      <c r="F900" s="97"/>
      <c r="G900" s="110"/>
      <c r="H900" s="1098"/>
      <c r="I900" s="94"/>
      <c r="J900" s="96"/>
      <c r="K900" s="97"/>
      <c r="L900" s="110"/>
      <c r="M900" s="1099"/>
      <c r="N900" s="94"/>
      <c r="O900" s="96"/>
      <c r="P900" s="97"/>
    </row>
    <row r="901" spans="1:16">
      <c r="A901" s="1094"/>
      <c r="B901" s="109"/>
      <c r="C901" s="1096"/>
      <c r="D901" s="120"/>
      <c r="E901" s="96"/>
      <c r="F901" s="97"/>
      <c r="G901" s="109"/>
      <c r="H901" s="1098"/>
      <c r="I901" s="94"/>
      <c r="J901" s="96"/>
      <c r="K901" s="97"/>
      <c r="L901" s="109"/>
      <c r="M901" s="1099"/>
      <c r="N901" s="94"/>
      <c r="O901" s="96"/>
      <c r="P901" s="97"/>
    </row>
    <row r="902" spans="1:16">
      <c r="A902" s="1094"/>
      <c r="B902" s="110"/>
      <c r="C902" s="1096"/>
      <c r="D902" s="120"/>
      <c r="E902" s="96"/>
      <c r="F902" s="97"/>
      <c r="G902" s="110"/>
      <c r="H902" s="1098"/>
      <c r="I902" s="94"/>
      <c r="J902" s="96"/>
      <c r="K902" s="97"/>
      <c r="L902" s="110"/>
      <c r="M902" s="1099"/>
      <c r="N902" s="94"/>
      <c r="O902" s="96"/>
      <c r="P902" s="97"/>
    </row>
    <row r="903" spans="1:16">
      <c r="A903" s="1094"/>
      <c r="B903" s="109"/>
      <c r="C903" s="1096"/>
      <c r="D903" s="120"/>
      <c r="E903" s="96"/>
      <c r="F903" s="97"/>
      <c r="G903" s="109"/>
      <c r="H903" s="1098"/>
      <c r="I903" s="94"/>
      <c r="J903" s="96"/>
      <c r="K903" s="97"/>
      <c r="L903" s="109"/>
      <c r="M903" s="1099"/>
      <c r="N903" s="94"/>
      <c r="O903" s="96"/>
      <c r="P903" s="97"/>
    </row>
    <row r="904" spans="1:16">
      <c r="A904" s="1094"/>
      <c r="B904" s="110"/>
      <c r="C904" s="1096"/>
      <c r="D904" s="94"/>
      <c r="E904" s="96"/>
      <c r="F904" s="97"/>
      <c r="G904" s="110"/>
      <c r="H904" s="1098"/>
      <c r="I904" s="94"/>
      <c r="J904" s="96"/>
      <c r="K904" s="97"/>
      <c r="L904" s="110"/>
      <c r="M904" s="1099"/>
      <c r="N904" s="94"/>
      <c r="O904" s="96"/>
      <c r="P904" s="97"/>
    </row>
    <row r="905" spans="1:16">
      <c r="A905" s="1094"/>
      <c r="B905" s="107"/>
      <c r="C905" s="1096"/>
      <c r="D905" s="113"/>
      <c r="E905" s="114"/>
      <c r="F905" s="104"/>
      <c r="G905" s="107"/>
      <c r="H905" s="1098"/>
      <c r="I905" s="113"/>
      <c r="J905" s="114"/>
      <c r="K905" s="97"/>
      <c r="L905" s="107"/>
      <c r="M905" s="1099"/>
      <c r="N905" s="113"/>
      <c r="O905" s="114"/>
      <c r="P905" s="97"/>
    </row>
    <row r="906" spans="1:16" ht="17.25" thickBot="1">
      <c r="A906" s="1094"/>
      <c r="B906" s="107"/>
      <c r="C906" s="1097"/>
      <c r="D906" s="122" t="s">
        <v>132</v>
      </c>
      <c r="E906" s="123" t="s">
        <v>133</v>
      </c>
      <c r="F906" s="124"/>
      <c r="G906" s="107"/>
      <c r="H906" s="1127"/>
      <c r="I906" s="122" t="s">
        <v>132</v>
      </c>
      <c r="J906" s="123" t="s">
        <v>133</v>
      </c>
      <c r="K906" s="97"/>
      <c r="L906" s="107"/>
      <c r="M906" s="1126"/>
      <c r="N906" s="122" t="s">
        <v>132</v>
      </c>
      <c r="O906" s="123" t="s">
        <v>133</v>
      </c>
      <c r="P906" s="97"/>
    </row>
    <row r="907" spans="1:16">
      <c r="A907" s="105"/>
      <c r="B907" s="109"/>
      <c r="C907" s="1095" t="s">
        <v>695</v>
      </c>
      <c r="D907" s="118"/>
      <c r="E907" s="119"/>
      <c r="F907" s="125"/>
      <c r="G907" s="109"/>
      <c r="H907" s="1118" t="s">
        <v>134</v>
      </c>
      <c r="I907" s="118"/>
      <c r="J907" s="119"/>
      <c r="K907" s="125"/>
      <c r="L907" s="109"/>
      <c r="M907" s="1120" t="s">
        <v>134</v>
      </c>
      <c r="N907" s="118"/>
      <c r="O907" s="119"/>
      <c r="P907" s="125"/>
    </row>
    <row r="908" spans="1:16">
      <c r="A908" s="105"/>
      <c r="B908" s="110"/>
      <c r="C908" s="1096"/>
      <c r="D908" s="94"/>
      <c r="E908" s="96"/>
      <c r="F908" s="97"/>
      <c r="G908" s="110"/>
      <c r="H908" s="1098"/>
      <c r="I908" s="94"/>
      <c r="J908" s="96"/>
      <c r="K908" s="97"/>
      <c r="L908" s="110"/>
      <c r="M908" s="1099"/>
      <c r="N908" s="94"/>
      <c r="O908" s="96"/>
      <c r="P908" s="97"/>
    </row>
    <row r="909" spans="1:16">
      <c r="A909" s="105"/>
      <c r="B909" s="126"/>
      <c r="C909" s="1096"/>
      <c r="D909" s="94"/>
      <c r="E909" s="96"/>
      <c r="F909" s="97"/>
      <c r="G909" s="126"/>
      <c r="H909" s="1098"/>
      <c r="I909" s="94"/>
      <c r="J909" s="96"/>
      <c r="K909" s="97"/>
      <c r="L909" s="126"/>
      <c r="M909" s="1099"/>
      <c r="N909" s="94"/>
      <c r="O909" s="96"/>
      <c r="P909" s="128"/>
    </row>
    <row r="910" spans="1:16">
      <c r="A910" s="105"/>
      <c r="B910" s="107"/>
      <c r="C910" s="1096"/>
      <c r="D910" s="94"/>
      <c r="E910" s="96"/>
      <c r="F910" s="97"/>
      <c r="G910" s="107"/>
      <c r="H910" s="1098"/>
      <c r="I910" s="94"/>
      <c r="J910" s="96"/>
      <c r="K910" s="97"/>
      <c r="L910" s="107"/>
      <c r="M910" s="1099"/>
      <c r="N910" s="94"/>
      <c r="O910" s="96"/>
      <c r="P910" s="216"/>
    </row>
    <row r="911" spans="1:16">
      <c r="A911" s="105"/>
      <c r="B911" s="109"/>
      <c r="C911" s="1096"/>
      <c r="D911" s="94"/>
      <c r="E911" s="96"/>
      <c r="F911" s="97"/>
      <c r="G911" s="109"/>
      <c r="H911" s="1098"/>
      <c r="I911" s="94"/>
      <c r="J911" s="96"/>
      <c r="K911" s="97"/>
      <c r="L911" s="109"/>
      <c r="M911" s="1099"/>
      <c r="N911" s="94"/>
      <c r="O911" s="96"/>
      <c r="P911" s="97"/>
    </row>
    <row r="912" spans="1:16">
      <c r="A912" s="105"/>
      <c r="B912" s="110"/>
      <c r="C912" s="1096"/>
      <c r="D912" s="94"/>
      <c r="E912" s="96"/>
      <c r="F912" s="127"/>
      <c r="G912" s="110"/>
      <c r="H912" s="1098"/>
      <c r="I912" s="94"/>
      <c r="J912" s="96"/>
      <c r="K912" s="127"/>
      <c r="L912" s="110"/>
      <c r="M912" s="1099"/>
      <c r="N912" s="94"/>
      <c r="O912" s="96"/>
      <c r="P912" s="127"/>
    </row>
    <row r="913" spans="1:16">
      <c r="A913" s="105"/>
      <c r="B913" s="109"/>
      <c r="C913" s="1096"/>
      <c r="D913" s="94"/>
      <c r="E913" s="96"/>
      <c r="F913" s="128"/>
      <c r="G913" s="109"/>
      <c r="H913" s="1098"/>
      <c r="I913" s="94"/>
      <c r="J913" s="96"/>
      <c r="K913" s="128"/>
      <c r="L913" s="109"/>
      <c r="M913" s="1099"/>
      <c r="N913" s="94"/>
      <c r="O913" s="96"/>
      <c r="P913" s="128"/>
    </row>
    <row r="914" spans="1:16">
      <c r="A914" s="105"/>
      <c r="B914" s="110"/>
      <c r="C914" s="1096"/>
      <c r="D914" s="217"/>
      <c r="E914" s="114"/>
      <c r="F914" s="216"/>
      <c r="G914" s="110"/>
      <c r="H914" s="1098"/>
      <c r="I914" s="113"/>
      <c r="J914" s="114"/>
      <c r="K914" s="216"/>
      <c r="L914" s="110"/>
      <c r="M914" s="1099"/>
      <c r="N914" s="113"/>
      <c r="O914" s="114"/>
      <c r="P914" s="216"/>
    </row>
    <row r="915" spans="1:16">
      <c r="A915" s="105"/>
      <c r="B915" s="109"/>
      <c r="C915" s="1096"/>
      <c r="D915" s="217"/>
      <c r="E915" s="114"/>
      <c r="F915" s="216"/>
      <c r="G915" s="109"/>
      <c r="H915" s="1098"/>
      <c r="I915" s="113"/>
      <c r="J915" s="114"/>
      <c r="K915" s="216"/>
      <c r="L915" s="109"/>
      <c r="M915" s="1099"/>
      <c r="N915" s="113"/>
      <c r="O915" s="114"/>
      <c r="P915" s="216"/>
    </row>
    <row r="916" spans="1:16" ht="17.25" thickBot="1">
      <c r="A916" s="105"/>
      <c r="B916" s="110"/>
      <c r="C916" s="1097"/>
      <c r="D916" s="129"/>
      <c r="E916" s="130"/>
      <c r="F916" s="104"/>
      <c r="G916" s="110"/>
      <c r="H916" s="1127"/>
      <c r="I916" s="113"/>
      <c r="J916" s="130"/>
      <c r="K916" s="104"/>
      <c r="L916" s="110"/>
      <c r="M916" s="1126"/>
      <c r="N916" s="113"/>
      <c r="O916" s="131"/>
      <c r="P916" s="127"/>
    </row>
    <row r="917" spans="1:16">
      <c r="A917" s="132"/>
      <c r="B917" s="109"/>
      <c r="C917" s="1095" t="s">
        <v>696</v>
      </c>
      <c r="D917" s="118" t="s">
        <v>136</v>
      </c>
      <c r="E917" s="133" t="s">
        <v>137</v>
      </c>
      <c r="F917" s="125"/>
      <c r="G917" s="109"/>
      <c r="H917" s="1118" t="s">
        <v>135</v>
      </c>
      <c r="I917" s="118" t="s">
        <v>136</v>
      </c>
      <c r="J917" s="133" t="s">
        <v>137</v>
      </c>
      <c r="K917" s="125"/>
      <c r="L917" s="109"/>
      <c r="M917" s="1120" t="s">
        <v>135</v>
      </c>
      <c r="N917" s="118" t="s">
        <v>136</v>
      </c>
      <c r="O917" s="133" t="s">
        <v>137</v>
      </c>
      <c r="P917" s="125"/>
    </row>
    <row r="918" spans="1:16">
      <c r="A918" s="132"/>
      <c r="B918" s="110"/>
      <c r="C918" s="1096"/>
      <c r="D918" s="94" t="s">
        <v>141</v>
      </c>
      <c r="E918" s="96" t="s">
        <v>142</v>
      </c>
      <c r="F918" s="134"/>
      <c r="G918" s="110"/>
      <c r="H918" s="1098"/>
      <c r="I918" s="94" t="s">
        <v>141</v>
      </c>
      <c r="J918" s="96" t="s">
        <v>142</v>
      </c>
      <c r="K918" s="134"/>
      <c r="L918" s="110"/>
      <c r="M918" s="1099"/>
      <c r="N918" s="94" t="s">
        <v>141</v>
      </c>
      <c r="O918" s="96" t="s">
        <v>142</v>
      </c>
      <c r="P918" s="134"/>
    </row>
    <row r="919" spans="1:16">
      <c r="A919" s="132"/>
      <c r="B919" s="135"/>
      <c r="C919" s="1096"/>
      <c r="D919" s="94" t="s">
        <v>145</v>
      </c>
      <c r="E919" s="96" t="s">
        <v>146</v>
      </c>
      <c r="F919" s="97"/>
      <c r="G919" s="135"/>
      <c r="H919" s="1098"/>
      <c r="I919" s="94" t="s">
        <v>145</v>
      </c>
      <c r="J919" s="96" t="s">
        <v>146</v>
      </c>
      <c r="K919" s="97"/>
      <c r="L919" s="135"/>
      <c r="M919" s="1099"/>
      <c r="N919" s="94" t="s">
        <v>145</v>
      </c>
      <c r="O919" s="96" t="s">
        <v>146</v>
      </c>
      <c r="P919" s="97"/>
    </row>
    <row r="920" spans="1:16">
      <c r="A920" s="132"/>
      <c r="B920" s="110"/>
      <c r="C920" s="1096"/>
      <c r="D920" s="94" t="s">
        <v>147</v>
      </c>
      <c r="E920" s="96" t="s">
        <v>148</v>
      </c>
      <c r="F920" s="104"/>
      <c r="G920" s="110"/>
      <c r="H920" s="1098"/>
      <c r="I920" s="94" t="s">
        <v>147</v>
      </c>
      <c r="J920" s="96" t="s">
        <v>148</v>
      </c>
      <c r="K920" s="104"/>
      <c r="L920" s="110"/>
      <c r="M920" s="1099"/>
      <c r="N920" s="94" t="s">
        <v>147</v>
      </c>
      <c r="O920" s="96" t="s">
        <v>148</v>
      </c>
      <c r="P920" s="104"/>
    </row>
    <row r="921" spans="1:16">
      <c r="A921" s="132"/>
      <c r="B921" s="135"/>
      <c r="C921" s="1096"/>
      <c r="D921" s="94"/>
      <c r="E921" s="114"/>
      <c r="F921" s="136"/>
      <c r="G921" s="135"/>
      <c r="H921" s="1098"/>
      <c r="I921" s="94"/>
      <c r="J921" s="114"/>
      <c r="K921" s="136"/>
      <c r="L921" s="135"/>
      <c r="M921" s="1099"/>
      <c r="N921" s="94"/>
      <c r="O921" s="114"/>
      <c r="P921" s="136"/>
    </row>
    <row r="922" spans="1:16">
      <c r="A922" s="132"/>
      <c r="B922" s="110"/>
      <c r="C922" s="1096"/>
      <c r="D922" s="94"/>
      <c r="E922" s="96"/>
      <c r="F922" s="97"/>
      <c r="G922" s="110"/>
      <c r="H922" s="1098"/>
      <c r="I922" s="94"/>
      <c r="J922" s="96"/>
      <c r="K922" s="97"/>
      <c r="L922" s="110"/>
      <c r="M922" s="1099"/>
      <c r="N922" s="94"/>
      <c r="O922" s="96"/>
      <c r="P922" s="97"/>
    </row>
    <row r="923" spans="1:16">
      <c r="A923" s="132"/>
      <c r="B923" s="135"/>
      <c r="C923" s="1096"/>
      <c r="D923" s="94"/>
      <c r="E923" s="114"/>
      <c r="F923" s="136"/>
      <c r="G923" s="135"/>
      <c r="H923" s="1098"/>
      <c r="I923" s="94"/>
      <c r="J923" s="114"/>
      <c r="K923" s="136"/>
      <c r="L923" s="135"/>
      <c r="M923" s="1099"/>
      <c r="N923" s="94"/>
      <c r="O923" s="114"/>
      <c r="P923" s="136"/>
    </row>
    <row r="924" spans="1:16">
      <c r="A924" s="132"/>
      <c r="B924" s="110"/>
      <c r="C924" s="1096"/>
      <c r="D924" s="94"/>
      <c r="E924" s="96"/>
      <c r="F924" s="97"/>
      <c r="G924" s="110"/>
      <c r="H924" s="1098"/>
      <c r="I924" s="94"/>
      <c r="J924" s="96"/>
      <c r="K924" s="97"/>
      <c r="L924" s="110"/>
      <c r="M924" s="1099"/>
      <c r="N924" s="94"/>
      <c r="O924" s="96"/>
      <c r="P924" s="97"/>
    </row>
    <row r="925" spans="1:16">
      <c r="A925" s="132"/>
      <c r="B925" s="135"/>
      <c r="C925" s="1096"/>
      <c r="D925" s="94"/>
      <c r="E925" s="96"/>
      <c r="F925" s="97"/>
      <c r="G925" s="135"/>
      <c r="H925" s="1098"/>
      <c r="I925" s="94"/>
      <c r="J925" s="96"/>
      <c r="K925" s="97"/>
      <c r="L925" s="135"/>
      <c r="M925" s="1099"/>
      <c r="N925" s="94"/>
      <c r="O925" s="96"/>
      <c r="P925" s="97"/>
    </row>
    <row r="926" spans="1:16" ht="17.25" thickBot="1">
      <c r="A926" s="132"/>
      <c r="B926" s="110"/>
      <c r="C926" s="1097"/>
      <c r="D926" s="115"/>
      <c r="E926" s="116"/>
      <c r="F926" s="117"/>
      <c r="G926" s="110"/>
      <c r="H926" s="1127"/>
      <c r="I926" s="115"/>
      <c r="J926" s="130"/>
      <c r="K926" s="104"/>
      <c r="L926" s="110"/>
      <c r="M926" s="1126"/>
      <c r="N926" s="115"/>
      <c r="O926" s="130"/>
      <c r="P926" s="104"/>
    </row>
    <row r="927" spans="1:16">
      <c r="A927" s="132"/>
      <c r="B927" s="135"/>
      <c r="C927" s="1095" t="s">
        <v>697</v>
      </c>
      <c r="D927" s="137" t="s">
        <v>150</v>
      </c>
      <c r="E927" s="138"/>
      <c r="F927" s="139" t="s">
        <v>151</v>
      </c>
      <c r="G927" s="135"/>
      <c r="H927" s="1118" t="s">
        <v>149</v>
      </c>
      <c r="I927" s="137" t="s">
        <v>150</v>
      </c>
      <c r="J927" s="138"/>
      <c r="K927" s="139" t="s">
        <v>151</v>
      </c>
      <c r="L927" s="135"/>
      <c r="M927" s="1120" t="s">
        <v>149</v>
      </c>
      <c r="N927" s="137" t="s">
        <v>150</v>
      </c>
      <c r="O927" s="138"/>
      <c r="P927" s="139" t="s">
        <v>151</v>
      </c>
    </row>
    <row r="928" spans="1:16">
      <c r="A928" s="132"/>
      <c r="B928" s="110"/>
      <c r="C928" s="1096"/>
      <c r="D928" s="120"/>
      <c r="E928" s="121"/>
      <c r="F928" s="140"/>
      <c r="G928" s="110"/>
      <c r="H928" s="1098"/>
      <c r="I928" s="94"/>
      <c r="J928" s="96"/>
      <c r="K928" s="97"/>
      <c r="L928" s="110"/>
      <c r="M928" s="1099"/>
      <c r="N928" s="94"/>
      <c r="O928" s="96"/>
      <c r="P928" s="97"/>
    </row>
    <row r="929" spans="1:16">
      <c r="A929" s="132"/>
      <c r="B929" s="135"/>
      <c r="C929" s="1096"/>
      <c r="D929" s="94"/>
      <c r="E929" s="96"/>
      <c r="F929" s="97"/>
      <c r="G929" s="135"/>
      <c r="H929" s="1098"/>
      <c r="I929" s="94"/>
      <c r="J929" s="96"/>
      <c r="K929" s="97"/>
      <c r="L929" s="135"/>
      <c r="M929" s="1099"/>
      <c r="N929" s="94"/>
      <c r="O929" s="96"/>
      <c r="P929" s="97"/>
    </row>
    <row r="930" spans="1:16">
      <c r="A930" s="132"/>
      <c r="B930" s="110"/>
      <c r="C930" s="1096"/>
      <c r="D930" s="113"/>
      <c r="E930" s="114"/>
      <c r="F930" s="104"/>
      <c r="G930" s="110"/>
      <c r="H930" s="1098"/>
      <c r="I930" s="113"/>
      <c r="J930" s="114"/>
      <c r="K930" s="104"/>
      <c r="L930" s="110"/>
      <c r="M930" s="1099"/>
      <c r="N930" s="113"/>
      <c r="O930" s="114"/>
      <c r="P930" s="104"/>
    </row>
    <row r="931" spans="1:16">
      <c r="A931" s="1122"/>
      <c r="B931" s="135"/>
      <c r="C931" s="1096"/>
      <c r="D931" s="94"/>
      <c r="E931" s="96"/>
      <c r="F931" s="97"/>
      <c r="G931" s="135"/>
      <c r="H931" s="1098"/>
      <c r="I931" s="94"/>
      <c r="J931" s="96"/>
      <c r="K931" s="97"/>
      <c r="L931" s="135"/>
      <c r="M931" s="1099"/>
      <c r="N931" s="94"/>
      <c r="O931" s="96"/>
      <c r="P931" s="97"/>
    </row>
    <row r="932" spans="1:16">
      <c r="A932" s="1122"/>
      <c r="B932" s="110"/>
      <c r="C932" s="1096"/>
      <c r="D932" s="94"/>
      <c r="E932" s="96"/>
      <c r="F932" s="97"/>
      <c r="G932" s="110"/>
      <c r="H932" s="1098"/>
      <c r="I932" s="94"/>
      <c r="J932" s="96"/>
      <c r="K932" s="97"/>
      <c r="L932" s="110"/>
      <c r="M932" s="1099"/>
      <c r="N932" s="94"/>
      <c r="O932" s="96"/>
      <c r="P932" s="97"/>
    </row>
    <row r="933" spans="1:16">
      <c r="A933" s="1122"/>
      <c r="B933" s="135"/>
      <c r="C933" s="1096"/>
      <c r="D933" s="113"/>
      <c r="E933" s="114"/>
      <c r="F933" s="104"/>
      <c r="G933" s="135"/>
      <c r="H933" s="1098"/>
      <c r="I933" s="113"/>
      <c r="J933" s="114"/>
      <c r="K933" s="104"/>
      <c r="L933" s="135"/>
      <c r="M933" s="1099"/>
      <c r="N933" s="113"/>
      <c r="O933" s="114"/>
      <c r="P933" s="104"/>
    </row>
    <row r="934" spans="1:16" ht="17.25" thickBot="1">
      <c r="A934" s="1123"/>
      <c r="B934" s="141"/>
      <c r="C934" s="1117"/>
      <c r="D934" s="142"/>
      <c r="E934" s="143"/>
      <c r="F934" s="144"/>
      <c r="G934" s="141"/>
      <c r="H934" s="1119"/>
      <c r="I934" s="142"/>
      <c r="J934" s="143"/>
      <c r="K934" s="144"/>
      <c r="L934" s="141"/>
      <c r="M934" s="1121"/>
      <c r="N934" s="142"/>
      <c r="O934" s="143"/>
      <c r="P934" s="144"/>
    </row>
    <row r="935" spans="1:16" s="146" customFormat="1" ht="27" customHeight="1" thickTop="1" thickBot="1">
      <c r="A935" s="145"/>
      <c r="B935" s="1124" t="s">
        <v>152</v>
      </c>
      <c r="C935" s="1124"/>
      <c r="D935" s="1124"/>
      <c r="E935" s="1124"/>
      <c r="F935" s="1124"/>
      <c r="G935" s="1125" t="s">
        <v>153</v>
      </c>
      <c r="H935" s="1125"/>
      <c r="I935" s="1125"/>
      <c r="J935" s="1125"/>
      <c r="K935" s="1125"/>
      <c r="L935" s="1125"/>
      <c r="M935" s="1125"/>
      <c r="N935" s="1128" t="s">
        <v>154</v>
      </c>
      <c r="O935" s="1128"/>
      <c r="P935" s="1128"/>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1137">
        <f>A851</f>
        <v>46151</v>
      </c>
      <c r="B937" s="1132" t="s">
        <v>698</v>
      </c>
      <c r="C937" s="160"/>
      <c r="D937" s="161"/>
      <c r="E937" s="162"/>
      <c r="F937" s="163"/>
      <c r="G937" s="164"/>
      <c r="H937" s="165"/>
      <c r="I937" s="166"/>
      <c r="J937" s="166"/>
      <c r="K937" s="167"/>
      <c r="L937" s="168"/>
      <c r="M937" s="169"/>
      <c r="N937" s="170"/>
      <c r="O937" s="166"/>
      <c r="P937" s="171"/>
    </row>
    <row r="938" spans="1:16" s="172" customFormat="1">
      <c r="A938" s="1138"/>
      <c r="B938" s="1133"/>
      <c r="C938" s="173"/>
      <c r="D938" s="174"/>
      <c r="E938" s="175"/>
      <c r="F938" s="176"/>
      <c r="G938" s="173"/>
      <c r="H938" s="177"/>
      <c r="I938" s="175"/>
      <c r="J938" s="175"/>
      <c r="K938" s="178"/>
      <c r="L938" s="179"/>
      <c r="M938" s="180"/>
      <c r="N938" s="181"/>
      <c r="O938" s="175"/>
      <c r="P938" s="182"/>
    </row>
    <row r="939" spans="1:16" s="172" customFormat="1">
      <c r="A939" s="1138"/>
      <c r="B939" s="1133"/>
      <c r="C939" s="173"/>
      <c r="D939" s="174"/>
      <c r="E939" s="175"/>
      <c r="F939" s="176"/>
      <c r="G939" s="173"/>
      <c r="H939" s="183"/>
      <c r="I939" s="175"/>
      <c r="J939" s="175"/>
      <c r="K939" s="178"/>
      <c r="L939" s="184"/>
      <c r="M939" s="180"/>
      <c r="N939" s="181"/>
      <c r="O939" s="175"/>
      <c r="P939" s="182"/>
    </row>
    <row r="940" spans="1:16" s="172" customFormat="1">
      <c r="A940" s="1138"/>
      <c r="B940" s="1133"/>
      <c r="C940" s="173"/>
      <c r="D940" s="218"/>
      <c r="E940" s="175"/>
      <c r="F940" s="176"/>
      <c r="G940" s="173"/>
      <c r="H940" s="183"/>
      <c r="I940" s="175"/>
      <c r="J940" s="175"/>
      <c r="K940" s="187"/>
      <c r="L940" s="184"/>
      <c r="M940" s="180"/>
      <c r="N940" s="181"/>
      <c r="O940" s="175"/>
      <c r="P940" s="182"/>
    </row>
    <row r="941" spans="1:16" s="172" customFormat="1">
      <c r="A941" s="1138"/>
      <c r="B941" s="1133"/>
      <c r="C941" s="173"/>
      <c r="D941" s="185"/>
      <c r="E941" s="175"/>
      <c r="F941" s="182"/>
      <c r="G941" s="173"/>
      <c r="H941" s="186"/>
      <c r="I941" s="175"/>
      <c r="J941" s="175"/>
      <c r="K941" s="187"/>
      <c r="L941" s="184"/>
      <c r="M941" s="180"/>
      <c r="N941" s="181"/>
      <c r="O941" s="175"/>
      <c r="P941" s="182"/>
    </row>
    <row r="942" spans="1:16" s="172" customFormat="1">
      <c r="A942" s="1138"/>
      <c r="B942" s="1133"/>
      <c r="C942" s="173"/>
      <c r="D942" s="174"/>
      <c r="E942" s="175"/>
      <c r="F942" s="188"/>
      <c r="G942" s="198"/>
      <c r="H942" s="183"/>
      <c r="I942" s="191"/>
      <c r="J942" s="175"/>
      <c r="K942" s="178"/>
      <c r="L942" s="189"/>
      <c r="M942" s="190"/>
      <c r="N942" s="181"/>
      <c r="O942" s="175"/>
      <c r="P942" s="182"/>
    </row>
    <row r="943" spans="1:16" s="172" customFormat="1">
      <c r="A943" s="1138"/>
      <c r="B943" s="1133"/>
      <c r="C943" s="173"/>
      <c r="D943" s="174"/>
      <c r="E943" s="175"/>
      <c r="F943" s="182"/>
      <c r="G943" s="173"/>
      <c r="H943" s="183"/>
      <c r="I943" s="191"/>
      <c r="J943" s="175"/>
      <c r="K943" s="178"/>
      <c r="L943" s="184"/>
      <c r="M943" s="180"/>
      <c r="N943" s="181"/>
      <c r="O943" s="175"/>
      <c r="P943" s="182"/>
    </row>
    <row r="944" spans="1:16" s="172" customFormat="1">
      <c r="A944" s="1138"/>
      <c r="B944" s="1133"/>
      <c r="C944" s="173"/>
      <c r="D944" s="174"/>
      <c r="E944" s="175"/>
      <c r="F944" s="182"/>
      <c r="G944" s="219"/>
      <c r="H944" s="183"/>
      <c r="I944" s="175"/>
      <c r="J944" s="175"/>
      <c r="K944" s="178"/>
      <c r="L944" s="184"/>
      <c r="M944" s="180"/>
      <c r="N944" s="181"/>
      <c r="O944" s="175"/>
      <c r="P944" s="182"/>
    </row>
    <row r="945" spans="1:16" s="172" customFormat="1">
      <c r="A945" s="1138"/>
      <c r="B945" s="1133"/>
      <c r="C945" s="173"/>
      <c r="D945" s="174"/>
      <c r="E945" s="175"/>
      <c r="F945" s="188"/>
      <c r="G945" s="173"/>
      <c r="H945" s="183"/>
      <c r="I945" s="191"/>
      <c r="J945" s="175"/>
      <c r="K945" s="178"/>
      <c r="L945" s="184"/>
      <c r="M945" s="180"/>
      <c r="N945" s="181"/>
      <c r="O945" s="175"/>
      <c r="P945" s="182"/>
    </row>
    <row r="946" spans="1:16" s="172" customFormat="1">
      <c r="A946" s="1138"/>
      <c r="B946" s="1133"/>
      <c r="C946" s="173"/>
      <c r="D946" s="174"/>
      <c r="E946" s="175"/>
      <c r="F946" s="182"/>
      <c r="G946" s="173"/>
      <c r="H946" s="183"/>
      <c r="I946" s="191"/>
      <c r="J946" s="175"/>
      <c r="K946" s="178"/>
      <c r="L946" s="184"/>
      <c r="M946" s="180"/>
      <c r="N946" s="181"/>
      <c r="O946" s="175"/>
      <c r="P946" s="182"/>
    </row>
    <row r="947" spans="1:16" s="172" customFormat="1">
      <c r="A947" s="1138"/>
      <c r="B947" s="1133"/>
      <c r="C947" s="192"/>
      <c r="D947" s="193"/>
      <c r="E947" s="194"/>
      <c r="F947" s="195"/>
      <c r="G947" s="173"/>
      <c r="H947" s="177"/>
      <c r="I947" s="175"/>
      <c r="J947" s="175"/>
      <c r="K947" s="178"/>
      <c r="L947" s="184"/>
      <c r="M947" s="180"/>
      <c r="N947" s="196"/>
      <c r="O947" s="194"/>
      <c r="P947" s="195"/>
    </row>
    <row r="948" spans="1:16" s="172" customFormat="1">
      <c r="A948" s="1138"/>
      <c r="B948" s="1133"/>
      <c r="C948" s="192"/>
      <c r="D948" s="193"/>
      <c r="E948" s="194"/>
      <c r="F948" s="195"/>
      <c r="G948" s="198"/>
      <c r="H948" s="183"/>
      <c r="I948" s="191"/>
      <c r="J948" s="175"/>
      <c r="K948" s="178"/>
      <c r="L948" s="184"/>
      <c r="M948" s="180"/>
      <c r="N948" s="196"/>
      <c r="O948" s="194"/>
      <c r="P948" s="195"/>
    </row>
    <row r="949" spans="1:16" s="172" customFormat="1">
      <c r="A949" s="1138"/>
      <c r="B949" s="1133"/>
      <c r="C949" s="192"/>
      <c r="D949" s="193"/>
      <c r="E949" s="194"/>
      <c r="F949" s="195"/>
      <c r="G949" s="173"/>
      <c r="H949" s="199"/>
      <c r="I949" s="191"/>
      <c r="J949" s="200"/>
      <c r="K949" s="197"/>
      <c r="L949" s="184"/>
      <c r="M949" s="180"/>
      <c r="N949" s="196"/>
      <c r="O949" s="194"/>
      <c r="P949" s="195"/>
    </row>
    <row r="950" spans="1:16" s="172" customFormat="1">
      <c r="A950" s="1138"/>
      <c r="B950" s="1133"/>
      <c r="C950" s="192"/>
      <c r="D950" s="193"/>
      <c r="E950" s="194"/>
      <c r="F950" s="195"/>
      <c r="G950" s="173"/>
      <c r="H950" s="201"/>
      <c r="I950" s="175"/>
      <c r="J950" s="175"/>
      <c r="K950" s="178"/>
      <c r="L950" s="184"/>
      <c r="M950" s="180"/>
      <c r="N950" s="196"/>
      <c r="O950" s="194"/>
      <c r="P950" s="195"/>
    </row>
    <row r="951" spans="1:16" s="172" customFormat="1">
      <c r="A951" s="1138"/>
      <c r="B951" s="1133"/>
      <c r="C951" s="192"/>
      <c r="D951" s="193"/>
      <c r="E951" s="194"/>
      <c r="F951" s="195"/>
      <c r="G951" s="198"/>
      <c r="H951" s="183"/>
      <c r="I951" s="200"/>
      <c r="J951" s="200"/>
      <c r="K951" s="197"/>
      <c r="L951" s="184"/>
      <c r="M951" s="180"/>
      <c r="N951" s="196"/>
      <c r="O951" s="194"/>
      <c r="P951" s="195"/>
    </row>
    <row r="952" spans="1:16" s="172" customFormat="1">
      <c r="A952" s="1138"/>
      <c r="B952" s="1133"/>
      <c r="C952" s="192"/>
      <c r="D952" s="193"/>
      <c r="E952" s="194"/>
      <c r="F952" s="195"/>
      <c r="G952" s="173"/>
      <c r="H952" s="183"/>
      <c r="I952" s="200"/>
      <c r="J952" s="200"/>
      <c r="K952" s="197"/>
      <c r="L952" s="179"/>
      <c r="M952" s="180"/>
      <c r="N952" s="196"/>
      <c r="O952" s="194"/>
      <c r="P952" s="195"/>
    </row>
    <row r="953" spans="1:16" s="172" customFormat="1">
      <c r="A953" s="1138"/>
      <c r="B953" s="1133"/>
      <c r="C953" s="192"/>
      <c r="D953" s="193"/>
      <c r="E953" s="194"/>
      <c r="F953" s="195"/>
      <c r="G953" s="192"/>
      <c r="H953" s="201"/>
      <c r="I953" s="202"/>
      <c r="J953" s="202"/>
      <c r="K953" s="203"/>
      <c r="L953" s="204"/>
      <c r="M953" s="190"/>
      <c r="N953" s="196"/>
      <c r="O953" s="194"/>
      <c r="P953" s="195"/>
    </row>
    <row r="954" spans="1:16" s="172" customFormat="1">
      <c r="A954" s="1138"/>
      <c r="B954" s="1133"/>
      <c r="C954" s="192"/>
      <c r="D954" s="193"/>
      <c r="E954" s="194"/>
      <c r="F954" s="195"/>
      <c r="G954" s="192"/>
      <c r="H954" s="201"/>
      <c r="I954" s="202"/>
      <c r="J954" s="202"/>
      <c r="K954" s="203"/>
      <c r="L954" s="204"/>
      <c r="M954" s="190"/>
      <c r="N954" s="196"/>
      <c r="O954" s="194"/>
      <c r="P954" s="195"/>
    </row>
    <row r="955" spans="1:16" s="172" customFormat="1">
      <c r="A955" s="1138"/>
      <c r="B955" s="1133"/>
      <c r="C955" s="192"/>
      <c r="D955" s="193"/>
      <c r="E955" s="194"/>
      <c r="F955" s="195"/>
      <c r="G955" s="192"/>
      <c r="H955" s="201"/>
      <c r="I955" s="202"/>
      <c r="J955" s="202"/>
      <c r="K955" s="203"/>
      <c r="L955" s="204"/>
      <c r="M955" s="190"/>
      <c r="N955" s="196"/>
      <c r="O955" s="194"/>
      <c r="P955" s="195"/>
    </row>
    <row r="956" spans="1:16" s="172" customFormat="1" ht="17.25" thickBot="1">
      <c r="A956" s="1139"/>
      <c r="B956" s="1134"/>
      <c r="C956" s="205"/>
      <c r="D956" s="206"/>
      <c r="E956" s="207"/>
      <c r="F956" s="208"/>
      <c r="G956" s="209"/>
      <c r="H956" s="210"/>
      <c r="I956" s="211"/>
      <c r="J956" s="211"/>
      <c r="K956" s="212"/>
      <c r="L956" s="213"/>
      <c r="M956" s="214"/>
      <c r="N956" s="215"/>
      <c r="O956" s="207"/>
      <c r="P956" s="208"/>
    </row>
    <row r="957" spans="1:16" s="71" customFormat="1" ht="18" customHeight="1" thickTop="1" thickBot="1">
      <c r="A957" s="1135">
        <f>A851+1</f>
        <v>46152</v>
      </c>
      <c r="B957" s="90" t="s">
        <v>162</v>
      </c>
      <c r="C957" s="1095" t="s">
        <v>693</v>
      </c>
      <c r="D957" s="91" t="s">
        <v>114</v>
      </c>
      <c r="E957" s="92" t="s">
        <v>164</v>
      </c>
      <c r="F957" s="93"/>
      <c r="G957" s="90" t="s">
        <v>162</v>
      </c>
      <c r="H957" s="1098" t="s">
        <v>163</v>
      </c>
      <c r="I957" s="91" t="s">
        <v>114</v>
      </c>
      <c r="J957" s="92" t="s">
        <v>164</v>
      </c>
      <c r="K957" s="93"/>
      <c r="L957" s="90" t="s">
        <v>162</v>
      </c>
      <c r="M957" s="1099" t="s">
        <v>163</v>
      </c>
      <c r="N957" s="91" t="s">
        <v>114</v>
      </c>
      <c r="O957" s="92" t="s">
        <v>164</v>
      </c>
      <c r="P957" s="93"/>
    </row>
    <row r="958" spans="1:16" ht="18" customHeight="1">
      <c r="A958" s="1136"/>
      <c r="B958" s="1100"/>
      <c r="C958" s="1096"/>
      <c r="D958" s="94" t="s">
        <v>116</v>
      </c>
      <c r="E958" s="95" t="s">
        <v>142</v>
      </c>
      <c r="F958" s="93"/>
      <c r="G958" s="1100"/>
      <c r="H958" s="1098"/>
      <c r="I958" s="94" t="s">
        <v>116</v>
      </c>
      <c r="J958" s="95" t="s">
        <v>142</v>
      </c>
      <c r="K958" s="93"/>
      <c r="L958" s="1100"/>
      <c r="M958" s="1099"/>
      <c r="N958" s="94" t="s">
        <v>116</v>
      </c>
      <c r="O958" s="95" t="s">
        <v>142</v>
      </c>
      <c r="P958" s="93"/>
    </row>
    <row r="959" spans="1:16" ht="17.25" thickBot="1">
      <c r="A959" s="1136"/>
      <c r="B959" s="1101"/>
      <c r="C959" s="1096"/>
      <c r="D959" s="94" t="s">
        <v>165</v>
      </c>
      <c r="E959" s="96" t="s">
        <v>166</v>
      </c>
      <c r="F959" s="98"/>
      <c r="G959" s="1101"/>
      <c r="H959" s="1098"/>
      <c r="I959" s="94" t="s">
        <v>165</v>
      </c>
      <c r="J959" s="96" t="s">
        <v>166</v>
      </c>
      <c r="K959" s="98"/>
      <c r="L959" s="1101"/>
      <c r="M959" s="1099"/>
      <c r="N959" s="94" t="s">
        <v>165</v>
      </c>
      <c r="O959" s="96" t="s">
        <v>166</v>
      </c>
      <c r="P959" s="98"/>
    </row>
    <row r="960" spans="1:16" ht="17.25" thickBot="1">
      <c r="A960" s="1136"/>
      <c r="B960" s="90" t="s">
        <v>167</v>
      </c>
      <c r="C960" s="1096"/>
      <c r="D960" s="94"/>
      <c r="E960" s="96"/>
      <c r="F960" s="97"/>
      <c r="G960" s="90" t="s">
        <v>167</v>
      </c>
      <c r="H960" s="1098"/>
      <c r="I960" s="94" t="s">
        <v>120</v>
      </c>
      <c r="J960" s="96" t="s">
        <v>148</v>
      </c>
      <c r="K960" s="97"/>
      <c r="L960" s="90" t="s">
        <v>167</v>
      </c>
      <c r="M960" s="1099"/>
      <c r="N960" s="94" t="s">
        <v>120</v>
      </c>
      <c r="O960" s="96" t="s">
        <v>148</v>
      </c>
      <c r="P960" s="97"/>
    </row>
    <row r="961" spans="1:16">
      <c r="A961" s="1136"/>
      <c r="B961" s="1081"/>
      <c r="C961" s="1096"/>
      <c r="D961" s="94"/>
      <c r="E961" s="96"/>
      <c r="F961" s="97"/>
      <c r="G961" s="1081"/>
      <c r="H961" s="1098"/>
      <c r="I961" s="94"/>
      <c r="J961" s="96"/>
      <c r="K961" s="97"/>
      <c r="L961" s="1081"/>
      <c r="M961" s="1099"/>
      <c r="N961" s="94"/>
      <c r="O961" s="96"/>
      <c r="P961" s="97"/>
    </row>
    <row r="962" spans="1:16">
      <c r="A962" s="1136"/>
      <c r="B962" s="1082"/>
      <c r="C962" s="1096"/>
      <c r="D962" s="94"/>
      <c r="E962" s="96"/>
      <c r="F962" s="97"/>
      <c r="G962" s="1082"/>
      <c r="H962" s="1098"/>
      <c r="I962" s="94"/>
      <c r="J962" s="96"/>
      <c r="K962" s="97"/>
      <c r="L962" s="1082"/>
      <c r="M962" s="1099"/>
      <c r="N962" s="94"/>
      <c r="O962" s="96"/>
      <c r="P962" s="97"/>
    </row>
    <row r="963" spans="1:16">
      <c r="A963" s="1136"/>
      <c r="B963" s="1083"/>
      <c r="C963" s="1096"/>
      <c r="D963" s="94"/>
      <c r="E963" s="96"/>
      <c r="F963" s="93"/>
      <c r="G963" s="1083"/>
      <c r="H963" s="1098"/>
      <c r="I963" s="94"/>
      <c r="J963" s="96"/>
      <c r="K963" s="93"/>
      <c r="L963" s="1083"/>
      <c r="M963" s="1099"/>
      <c r="N963" s="94"/>
      <c r="O963" s="96"/>
      <c r="P963" s="93"/>
    </row>
    <row r="964" spans="1:16">
      <c r="A964" s="1136"/>
      <c r="B964" s="1082"/>
      <c r="C964" s="1096"/>
      <c r="D964" s="94"/>
      <c r="E964" s="96"/>
      <c r="F964" s="99"/>
      <c r="G964" s="1082"/>
      <c r="H964" s="1098"/>
      <c r="I964" s="94"/>
      <c r="J964" s="96"/>
      <c r="K964" s="99"/>
      <c r="L964" s="1082"/>
      <c r="M964" s="1099"/>
      <c r="N964" s="94"/>
      <c r="O964" s="96"/>
      <c r="P964" s="93"/>
    </row>
    <row r="965" spans="1:16">
      <c r="A965" s="1136"/>
      <c r="B965" s="1083"/>
      <c r="C965" s="1096"/>
      <c r="D965" s="94"/>
      <c r="E965" s="96"/>
      <c r="F965" s="102"/>
      <c r="G965" s="1083"/>
      <c r="H965" s="1098"/>
      <c r="I965" s="94"/>
      <c r="J965" s="96"/>
      <c r="K965" s="102"/>
      <c r="L965" s="1083"/>
      <c r="M965" s="1099"/>
      <c r="N965" s="94"/>
      <c r="O965" s="96"/>
      <c r="P965" s="99"/>
    </row>
    <row r="966" spans="1:16" ht="17.25" thickBot="1">
      <c r="A966" s="1136"/>
      <c r="B966" s="1082"/>
      <c r="C966" s="1096"/>
      <c r="D966" s="94"/>
      <c r="E966" s="96"/>
      <c r="F966" s="99"/>
      <c r="G966" s="1082"/>
      <c r="H966" s="1098"/>
      <c r="I966" s="94"/>
      <c r="J966" s="96"/>
      <c r="K966" s="99"/>
      <c r="L966" s="1082"/>
      <c r="M966" s="1099"/>
      <c r="N966" s="94"/>
      <c r="O966" s="96"/>
      <c r="P966" s="99"/>
    </row>
    <row r="967" spans="1:16" ht="17.25" thickBot="1">
      <c r="A967" s="1136"/>
      <c r="B967" s="100" t="s">
        <v>168</v>
      </c>
      <c r="C967" s="1096"/>
      <c r="D967" s="94"/>
      <c r="E967" s="96"/>
      <c r="F967" s="99"/>
      <c r="G967" s="100" t="s">
        <v>168</v>
      </c>
      <c r="H967" s="1098"/>
      <c r="I967" s="94"/>
      <c r="J967" s="96"/>
      <c r="K967" s="99"/>
      <c r="L967" s="100" t="s">
        <v>168</v>
      </c>
      <c r="M967" s="1099"/>
      <c r="N967" s="94"/>
      <c r="O967" s="96"/>
      <c r="P967" s="99"/>
    </row>
    <row r="968" spans="1:16">
      <c r="A968" s="1136"/>
      <c r="B968" s="1111"/>
      <c r="C968" s="1096"/>
      <c r="D968" s="94"/>
      <c r="E968" s="96"/>
      <c r="F968" s="99"/>
      <c r="G968" s="1111"/>
      <c r="H968" s="1098"/>
      <c r="I968" s="94"/>
      <c r="J968" s="96"/>
      <c r="K968" s="99"/>
      <c r="L968" s="1111"/>
      <c r="M968" s="1099"/>
      <c r="N968" s="94"/>
      <c r="O968" s="96"/>
      <c r="P968" s="99"/>
    </row>
    <row r="969" spans="1:16">
      <c r="A969" s="1136"/>
      <c r="B969" s="1112"/>
      <c r="C969" s="1096"/>
      <c r="D969" s="94"/>
      <c r="E969" s="96"/>
      <c r="F969" s="99"/>
      <c r="G969" s="1112"/>
      <c r="H969" s="1098"/>
      <c r="I969" s="94"/>
      <c r="J969" s="96"/>
      <c r="K969" s="99"/>
      <c r="L969" s="1112"/>
      <c r="M969" s="1099"/>
      <c r="N969" s="94"/>
      <c r="O969" s="96"/>
      <c r="P969" s="97"/>
    </row>
    <row r="970" spans="1:16" ht="17.25" thickBot="1">
      <c r="A970" s="1136"/>
      <c r="B970" s="1113"/>
      <c r="C970" s="1096"/>
      <c r="D970" s="94"/>
      <c r="E970" s="96"/>
      <c r="F970" s="97"/>
      <c r="G970" s="1113"/>
      <c r="H970" s="1098"/>
      <c r="I970" s="94"/>
      <c r="J970" s="96"/>
      <c r="K970" s="97"/>
      <c r="L970" s="1113"/>
      <c r="M970" s="1099"/>
      <c r="N970" s="94"/>
      <c r="O970" s="96"/>
      <c r="P970" s="97"/>
    </row>
    <row r="971" spans="1:16" ht="17.25" thickBot="1">
      <c r="A971" s="1136"/>
      <c r="B971" s="100" t="s">
        <v>123</v>
      </c>
      <c r="C971" s="1096"/>
      <c r="D971" s="94"/>
      <c r="E971" s="96"/>
      <c r="F971" s="97"/>
      <c r="G971" s="100" t="s">
        <v>123</v>
      </c>
      <c r="H971" s="1098"/>
      <c r="I971" s="94"/>
      <c r="J971" s="96"/>
      <c r="K971" s="97"/>
      <c r="L971" s="100" t="s">
        <v>123</v>
      </c>
      <c r="M971" s="1099"/>
      <c r="N971" s="94"/>
      <c r="O971" s="96"/>
      <c r="P971" s="97"/>
    </row>
    <row r="972" spans="1:16">
      <c r="A972" s="1136"/>
      <c r="B972" s="1106"/>
      <c r="C972" s="1096"/>
      <c r="D972" s="94"/>
      <c r="E972" s="96"/>
      <c r="F972" s="97"/>
      <c r="G972" s="1106"/>
      <c r="H972" s="1098"/>
      <c r="I972" s="94"/>
      <c r="J972" s="96"/>
      <c r="K972" s="97"/>
      <c r="L972" s="1106"/>
      <c r="M972" s="1099"/>
      <c r="N972" s="94"/>
      <c r="O972" s="96"/>
      <c r="P972" s="97"/>
    </row>
    <row r="973" spans="1:16">
      <c r="A973" s="1136"/>
      <c r="B973" s="1107"/>
      <c r="C973" s="1096"/>
      <c r="D973" s="94"/>
      <c r="E973" s="96"/>
      <c r="F973" s="97"/>
      <c r="G973" s="1107"/>
      <c r="H973" s="1098"/>
      <c r="I973" s="94"/>
      <c r="J973" s="96"/>
      <c r="K973" s="97"/>
      <c r="L973" s="1107"/>
      <c r="M973" s="1099"/>
      <c r="N973" s="94"/>
      <c r="O973" s="96"/>
      <c r="P973" s="97"/>
    </row>
    <row r="974" spans="1:16" ht="17.25" thickBot="1">
      <c r="A974" s="1136"/>
      <c r="B974" s="1108"/>
      <c r="C974" s="1096"/>
      <c r="D974" s="94"/>
      <c r="E974" s="96"/>
      <c r="F974" s="97"/>
      <c r="G974" s="1108"/>
      <c r="H974" s="1098"/>
      <c r="I974" s="94"/>
      <c r="J974" s="96"/>
      <c r="K974" s="97"/>
      <c r="L974" s="1108"/>
      <c r="M974" s="1099"/>
      <c r="N974" s="94"/>
      <c r="O974" s="96"/>
      <c r="P974" s="97"/>
    </row>
    <row r="975" spans="1:16">
      <c r="A975" s="1136"/>
      <c r="B975" s="1109" t="s">
        <v>124</v>
      </c>
      <c r="C975" s="1096"/>
      <c r="D975" s="94"/>
      <c r="E975" s="96"/>
      <c r="F975" s="97"/>
      <c r="G975" s="1109" t="s">
        <v>124</v>
      </c>
      <c r="H975" s="1098"/>
      <c r="I975" s="94"/>
      <c r="J975" s="96"/>
      <c r="K975" s="97"/>
      <c r="L975" s="1109" t="s">
        <v>124</v>
      </c>
      <c r="M975" s="1099"/>
      <c r="N975" s="94"/>
      <c r="O975" s="96"/>
      <c r="P975" s="97"/>
    </row>
    <row r="976" spans="1:16" ht="17.25" thickBot="1">
      <c r="A976" s="1136"/>
      <c r="B976" s="1110"/>
      <c r="C976" s="1096"/>
      <c r="D976" s="94"/>
      <c r="E976" s="96"/>
      <c r="F976" s="97"/>
      <c r="G976" s="1110"/>
      <c r="H976" s="1098"/>
      <c r="I976" s="94"/>
      <c r="J976" s="96"/>
      <c r="K976" s="97"/>
      <c r="L976" s="1110"/>
      <c r="M976" s="1099"/>
      <c r="N976" s="94"/>
      <c r="O976" s="96"/>
      <c r="P976" s="93"/>
    </row>
    <row r="977" spans="1:16" ht="17.25" thickTop="1">
      <c r="A977" s="1136"/>
      <c r="B977" s="1102" t="s">
        <v>125</v>
      </c>
      <c r="C977" s="1096"/>
      <c r="D977" s="94"/>
      <c r="E977" s="96"/>
      <c r="F977" s="93"/>
      <c r="G977" s="1102" t="s">
        <v>125</v>
      </c>
      <c r="H977" s="1098"/>
      <c r="I977" s="94"/>
      <c r="J977" s="96"/>
      <c r="K977" s="93"/>
      <c r="L977" s="1102" t="s">
        <v>125</v>
      </c>
      <c r="M977" s="1099"/>
      <c r="N977" s="94"/>
      <c r="O977" s="96"/>
      <c r="P977" s="97"/>
    </row>
    <row r="978" spans="1:16" ht="17.25" thickBot="1">
      <c r="A978" s="1136"/>
      <c r="B978" s="1103"/>
      <c r="C978" s="1096"/>
      <c r="D978" s="94"/>
      <c r="E978" s="96"/>
      <c r="F978" s="93"/>
      <c r="G978" s="1103"/>
      <c r="H978" s="1098"/>
      <c r="I978" s="94"/>
      <c r="J978" s="96"/>
      <c r="K978" s="93"/>
      <c r="L978" s="1103"/>
      <c r="M978" s="1099"/>
      <c r="N978" s="94"/>
      <c r="O978" s="96"/>
      <c r="P978" s="101"/>
    </row>
    <row r="979" spans="1:16">
      <c r="A979" s="1136"/>
      <c r="B979" s="1104"/>
      <c r="C979" s="1096"/>
      <c r="D979" s="94"/>
      <c r="E979" s="96"/>
      <c r="F979" s="97"/>
      <c r="G979" s="1104"/>
      <c r="H979" s="1098"/>
      <c r="I979" s="94"/>
      <c r="J979" s="96"/>
      <c r="K979" s="97"/>
      <c r="L979" s="1104"/>
      <c r="M979" s="1099"/>
      <c r="N979" s="94"/>
      <c r="O979" s="96"/>
      <c r="P979" s="103"/>
    </row>
    <row r="980" spans="1:16" ht="17.25" thickBot="1">
      <c r="A980" s="1136"/>
      <c r="B980" s="1105"/>
      <c r="C980" s="1096"/>
      <c r="D980" s="94"/>
      <c r="E980" s="96"/>
      <c r="F980" s="97"/>
      <c r="G980" s="1105"/>
      <c r="H980" s="1098"/>
      <c r="I980" s="94"/>
      <c r="J980" s="96"/>
      <c r="K980" s="97"/>
      <c r="L980" s="1105"/>
      <c r="M980" s="1099"/>
      <c r="N980" s="94"/>
      <c r="O980" s="96"/>
      <c r="P980" s="104"/>
    </row>
    <row r="981" spans="1:16">
      <c r="A981" s="1136"/>
      <c r="B981" s="1116" t="s">
        <v>126</v>
      </c>
      <c r="C981" s="1096"/>
      <c r="D981" s="94"/>
      <c r="E981" s="96"/>
      <c r="F981" s="93"/>
      <c r="G981" s="1116" t="s">
        <v>126</v>
      </c>
      <c r="H981" s="1098"/>
      <c r="I981" s="94"/>
      <c r="J981" s="96"/>
      <c r="K981" s="93"/>
      <c r="L981" s="1116" t="s">
        <v>126</v>
      </c>
      <c r="M981" s="1099"/>
      <c r="N981" s="94"/>
      <c r="O981" s="96"/>
      <c r="P981" s="99"/>
    </row>
    <row r="982" spans="1:16" ht="17.25" thickBot="1">
      <c r="A982" s="1136"/>
      <c r="B982" s="1103"/>
      <c r="C982" s="1096"/>
      <c r="D982" s="94"/>
      <c r="E982" s="96"/>
      <c r="F982" s="101"/>
      <c r="G982" s="1103"/>
      <c r="H982" s="1098"/>
      <c r="I982" s="94"/>
      <c r="J982" s="96"/>
      <c r="K982" s="101"/>
      <c r="L982" s="1103"/>
      <c r="M982" s="1099"/>
      <c r="N982" s="94"/>
      <c r="O982" s="96"/>
      <c r="P982" s="104"/>
    </row>
    <row r="983" spans="1:16">
      <c r="A983" s="1136"/>
      <c r="B983" s="1104"/>
      <c r="C983" s="1096"/>
      <c r="D983" s="94"/>
      <c r="E983" s="96"/>
      <c r="F983" s="102"/>
      <c r="G983" s="1104"/>
      <c r="H983" s="1098"/>
      <c r="I983" s="94"/>
      <c r="J983" s="96"/>
      <c r="K983" s="103"/>
      <c r="L983" s="1104"/>
      <c r="M983" s="1099"/>
      <c r="N983" s="94"/>
      <c r="O983" s="96"/>
      <c r="P983" s="93"/>
    </row>
    <row r="984" spans="1:16" ht="17.25" thickBot="1">
      <c r="A984" s="1136"/>
      <c r="B984" s="1115"/>
      <c r="C984" s="1096"/>
      <c r="D984" s="94"/>
      <c r="E984" s="96"/>
      <c r="F984" s="99"/>
      <c r="G984" s="1115"/>
      <c r="H984" s="1098"/>
      <c r="I984" s="94"/>
      <c r="J984" s="96"/>
      <c r="K984" s="104"/>
      <c r="L984" s="1115"/>
      <c r="M984" s="1099"/>
      <c r="N984" s="94"/>
      <c r="O984" s="96"/>
      <c r="P984" s="97"/>
    </row>
    <row r="985" spans="1:16">
      <c r="A985" s="1136"/>
      <c r="B985" s="1114" t="s">
        <v>127</v>
      </c>
      <c r="C985" s="1096"/>
      <c r="D985" s="94"/>
      <c r="E985" s="96"/>
      <c r="F985" s="103"/>
      <c r="G985" s="1114" t="s">
        <v>127</v>
      </c>
      <c r="H985" s="1098"/>
      <c r="I985" s="94"/>
      <c r="J985" s="96"/>
      <c r="K985" s="104"/>
      <c r="L985" s="1114" t="s">
        <v>127</v>
      </c>
      <c r="M985" s="1099"/>
      <c r="N985" s="94"/>
      <c r="O985" s="114"/>
      <c r="P985" s="97"/>
    </row>
    <row r="986" spans="1:16" ht="17.25" thickBot="1">
      <c r="A986" s="1136"/>
      <c r="B986" s="1103"/>
      <c r="C986" s="1096"/>
      <c r="D986" s="94"/>
      <c r="E986" s="96"/>
      <c r="F986" s="104"/>
      <c r="G986" s="1103"/>
      <c r="H986" s="1098"/>
      <c r="I986" s="94"/>
      <c r="J986" s="96"/>
      <c r="K986" s="99"/>
      <c r="L986" s="1103"/>
      <c r="M986" s="1099"/>
      <c r="N986" s="113"/>
      <c r="O986" s="96"/>
      <c r="P986" s="112"/>
    </row>
    <row r="987" spans="1:16">
      <c r="A987" s="1136"/>
      <c r="B987" s="1104"/>
      <c r="C987" s="1096"/>
      <c r="D987" s="94"/>
      <c r="E987" s="96"/>
      <c r="F987" s="104"/>
      <c r="G987" s="1104"/>
      <c r="H987" s="1098"/>
      <c r="I987" s="94"/>
      <c r="J987" s="96"/>
      <c r="K987" s="104"/>
      <c r="L987" s="1104"/>
      <c r="M987" s="1099"/>
      <c r="N987" s="113"/>
      <c r="O987" s="114"/>
      <c r="P987" s="97"/>
    </row>
    <row r="988" spans="1:16" ht="17.25" thickBot="1">
      <c r="A988" s="1136"/>
      <c r="B988" s="1115"/>
      <c r="C988" s="1096"/>
      <c r="D988" s="94"/>
      <c r="E988" s="96"/>
      <c r="F988" s="99"/>
      <c r="G988" s="1115"/>
      <c r="H988" s="1098"/>
      <c r="I988" s="94"/>
      <c r="J988" s="96"/>
      <c r="K988" s="93"/>
      <c r="L988" s="1115"/>
      <c r="M988" s="1099"/>
      <c r="N988" s="94"/>
      <c r="O988" s="114"/>
      <c r="P988" s="104"/>
    </row>
    <row r="989" spans="1:16">
      <c r="A989" s="1136"/>
      <c r="B989" s="1114" t="s">
        <v>128</v>
      </c>
      <c r="C989" s="1096"/>
      <c r="D989" s="94"/>
      <c r="E989" s="96"/>
      <c r="F989" s="104"/>
      <c r="G989" s="1114" t="s">
        <v>128</v>
      </c>
      <c r="H989" s="1098"/>
      <c r="I989" s="94"/>
      <c r="J989" s="96"/>
      <c r="K989" s="97"/>
      <c r="L989" s="1114" t="s">
        <v>128</v>
      </c>
      <c r="M989" s="1099"/>
      <c r="N989" s="94"/>
      <c r="O989" s="96"/>
      <c r="P989" s="97"/>
    </row>
    <row r="990" spans="1:16" ht="17.25" thickBot="1">
      <c r="A990" s="1136"/>
      <c r="B990" s="1103"/>
      <c r="C990" s="1096"/>
      <c r="D990" s="94"/>
      <c r="E990" s="96"/>
      <c r="F990" s="93"/>
      <c r="G990" s="1103"/>
      <c r="H990" s="1098"/>
      <c r="I990" s="94"/>
      <c r="J990" s="114"/>
      <c r="K990" s="97"/>
      <c r="L990" s="1103"/>
      <c r="M990" s="1099"/>
      <c r="N990" s="113"/>
      <c r="O990" s="114"/>
      <c r="P990" s="97"/>
    </row>
    <row r="991" spans="1:16">
      <c r="A991" s="1136"/>
      <c r="B991" s="1104"/>
      <c r="C991" s="1096"/>
      <c r="D991" s="94"/>
      <c r="E991" s="96"/>
      <c r="F991" s="97"/>
      <c r="G991" s="1104"/>
      <c r="H991" s="1098"/>
      <c r="I991" s="94"/>
      <c r="J991" s="96"/>
      <c r="K991" s="97"/>
      <c r="L991" s="1104"/>
      <c r="M991" s="1099"/>
      <c r="N991" s="113"/>
      <c r="O991" s="114"/>
      <c r="P991" s="97"/>
    </row>
    <row r="992" spans="1:16" ht="17.25" thickBot="1">
      <c r="A992" s="1136"/>
      <c r="B992" s="1115"/>
      <c r="C992" s="1096"/>
      <c r="D992" s="94"/>
      <c r="E992" s="96"/>
      <c r="F992" s="93"/>
      <c r="G992" s="1115"/>
      <c r="H992" s="1098"/>
      <c r="I992" s="94"/>
      <c r="J992" s="114"/>
      <c r="K992" s="97"/>
      <c r="L992" s="1115"/>
      <c r="M992" s="1099"/>
      <c r="N992" s="94"/>
      <c r="O992" s="114"/>
      <c r="P992" s="97"/>
    </row>
    <row r="993" spans="1:16">
      <c r="A993" s="1136"/>
      <c r="B993" s="1116" t="s">
        <v>129</v>
      </c>
      <c r="C993" s="1096"/>
      <c r="D993" s="94"/>
      <c r="E993" s="96"/>
      <c r="F993" s="93"/>
      <c r="G993" s="1116" t="s">
        <v>129</v>
      </c>
      <c r="H993" s="1098"/>
      <c r="I993" s="94"/>
      <c r="J993" s="114"/>
      <c r="K993" s="97"/>
      <c r="L993" s="1116" t="s">
        <v>129</v>
      </c>
      <c r="M993" s="1099"/>
      <c r="N993" s="113"/>
      <c r="O993" s="114"/>
      <c r="P993" s="97"/>
    </row>
    <row r="994" spans="1:16" ht="17.25" thickBot="1">
      <c r="A994" s="1136"/>
      <c r="B994" s="1103"/>
      <c r="C994" s="1096"/>
      <c r="D994" s="94"/>
      <c r="E994" s="96"/>
      <c r="F994" s="93"/>
      <c r="G994" s="1103"/>
      <c r="H994" s="1098"/>
      <c r="I994" s="94"/>
      <c r="J994" s="114"/>
      <c r="K994" s="97"/>
      <c r="L994" s="1103"/>
      <c r="M994" s="1099"/>
      <c r="N994" s="94"/>
      <c r="O994" s="114"/>
      <c r="P994" s="97"/>
    </row>
    <row r="995" spans="1:16">
      <c r="A995" s="1136"/>
      <c r="B995" s="106"/>
      <c r="C995" s="1096"/>
      <c r="D995" s="94"/>
      <c r="E995" s="96"/>
      <c r="F995" s="97"/>
      <c r="G995" s="106"/>
      <c r="H995" s="1098"/>
      <c r="I995" s="94"/>
      <c r="J995" s="96"/>
      <c r="K995" s="112"/>
      <c r="L995" s="106"/>
      <c r="M995" s="1099"/>
      <c r="N995" s="113"/>
      <c r="O995" s="96"/>
      <c r="P995" s="112"/>
    </row>
    <row r="996" spans="1:16">
      <c r="A996" s="1136"/>
      <c r="B996" s="107"/>
      <c r="C996" s="1096"/>
      <c r="D996" s="94"/>
      <c r="E996" s="96"/>
      <c r="F996" s="93"/>
      <c r="G996" s="107"/>
      <c r="H996" s="1098"/>
      <c r="I996" s="94"/>
      <c r="J996" s="96"/>
      <c r="K996" s="97"/>
      <c r="L996" s="107"/>
      <c r="M996" s="1099"/>
      <c r="N996" s="113"/>
      <c r="O996" s="114"/>
      <c r="P996" s="97"/>
    </row>
    <row r="997" spans="1:16">
      <c r="A997" s="1136"/>
      <c r="B997" s="109"/>
      <c r="C997" s="1096"/>
      <c r="D997" s="94"/>
      <c r="E997" s="96"/>
      <c r="F997" s="93"/>
      <c r="G997" s="109"/>
      <c r="H997" s="1098"/>
      <c r="I997" s="113"/>
      <c r="J997" s="114"/>
      <c r="K997" s="97"/>
      <c r="L997" s="109"/>
      <c r="M997" s="1099"/>
      <c r="N997" s="113"/>
      <c r="O997" s="114"/>
      <c r="P997" s="104"/>
    </row>
    <row r="998" spans="1:16">
      <c r="A998" s="1136"/>
      <c r="B998" s="110"/>
      <c r="C998" s="1096"/>
      <c r="D998" s="94"/>
      <c r="E998" s="96"/>
      <c r="F998" s="93"/>
      <c r="G998" s="110"/>
      <c r="H998" s="1098"/>
      <c r="I998" s="113"/>
      <c r="J998" s="114"/>
      <c r="K998" s="104"/>
      <c r="L998" s="110"/>
      <c r="M998" s="1099"/>
      <c r="N998" s="111"/>
      <c r="O998" s="96"/>
      <c r="P998" s="97"/>
    </row>
    <row r="999" spans="1:16">
      <c r="A999" s="1136"/>
      <c r="B999" s="109"/>
      <c r="C999" s="1096"/>
      <c r="D999" s="111"/>
      <c r="E999" s="96"/>
      <c r="F999" s="97"/>
      <c r="G999" s="109"/>
      <c r="H999" s="1098"/>
      <c r="I999" s="111"/>
      <c r="J999" s="96"/>
      <c r="K999" s="112"/>
      <c r="L999" s="109"/>
      <c r="M999" s="1099"/>
      <c r="N999" s="94"/>
      <c r="O999" s="96"/>
      <c r="P999" s="112"/>
    </row>
    <row r="1000" spans="1:16">
      <c r="A1000" s="1136"/>
      <c r="B1000" s="110"/>
      <c r="C1000" s="1096"/>
      <c r="D1000" s="94"/>
      <c r="E1000" s="96"/>
      <c r="F1000" s="108"/>
      <c r="G1000" s="110"/>
      <c r="H1000" s="1098"/>
      <c r="I1000" s="94"/>
      <c r="J1000" s="96"/>
      <c r="K1000" s="97"/>
      <c r="L1000" s="110"/>
      <c r="M1000" s="1099"/>
      <c r="N1000" s="113"/>
      <c r="O1000" s="114"/>
      <c r="P1000" s="97"/>
    </row>
    <row r="1001" spans="1:16">
      <c r="A1001" s="1136"/>
      <c r="B1001" s="109"/>
      <c r="C1001" s="1096"/>
      <c r="D1001" s="94"/>
      <c r="E1001" s="96"/>
      <c r="F1001" s="97"/>
      <c r="G1001" s="109"/>
      <c r="H1001" s="1098"/>
      <c r="I1001" s="113"/>
      <c r="J1001" s="114"/>
      <c r="K1001" s="97"/>
      <c r="L1001" s="109"/>
      <c r="M1001" s="1099"/>
      <c r="N1001" s="113"/>
      <c r="O1001" s="114"/>
      <c r="P1001" s="97"/>
    </row>
    <row r="1002" spans="1:16" ht="17.25" thickBot="1">
      <c r="A1002" s="1136"/>
      <c r="B1002" s="110"/>
      <c r="C1002" s="1097"/>
      <c r="D1002" s="115"/>
      <c r="E1002" s="116"/>
      <c r="F1002" s="117"/>
      <c r="G1002" s="110"/>
      <c r="H1002" s="1098"/>
      <c r="I1002" s="115"/>
      <c r="J1002" s="116"/>
      <c r="K1002" s="117"/>
      <c r="L1002" s="110"/>
      <c r="M1002" s="1099"/>
      <c r="N1002" s="115"/>
      <c r="O1002" s="116"/>
      <c r="P1002" s="117"/>
    </row>
    <row r="1003" spans="1:16">
      <c r="A1003" s="1094" t="str">
        <f>TEXT(A957,"AAAA")</f>
        <v>星期日</v>
      </c>
      <c r="B1003" s="109"/>
      <c r="C1003" s="1095" t="s">
        <v>694</v>
      </c>
      <c r="D1003" s="118"/>
      <c r="E1003" s="119"/>
      <c r="F1003" s="97"/>
      <c r="G1003" s="109"/>
      <c r="H1003" s="1118" t="s">
        <v>130</v>
      </c>
      <c r="I1003" s="118"/>
      <c r="J1003" s="119"/>
      <c r="K1003" s="97"/>
      <c r="L1003" s="109"/>
      <c r="M1003" s="1120" t="s">
        <v>130</v>
      </c>
      <c r="N1003" s="118"/>
      <c r="O1003" s="119"/>
      <c r="P1003" s="97"/>
    </row>
    <row r="1004" spans="1:16">
      <c r="A1004" s="1094"/>
      <c r="B1004" s="110"/>
      <c r="C1004" s="1096"/>
      <c r="D1004" s="120"/>
      <c r="E1004" s="96"/>
      <c r="F1004" s="97"/>
      <c r="G1004" s="110"/>
      <c r="H1004" s="1098"/>
      <c r="I1004" s="94"/>
      <c r="J1004" s="96"/>
      <c r="K1004" s="97"/>
      <c r="L1004" s="110"/>
      <c r="M1004" s="1099"/>
      <c r="N1004" s="94"/>
      <c r="O1004" s="96"/>
      <c r="P1004" s="97"/>
    </row>
    <row r="1005" spans="1:16">
      <c r="A1005" s="1094"/>
      <c r="B1005" s="109"/>
      <c r="C1005" s="1096"/>
      <c r="D1005" s="120"/>
      <c r="E1005" s="96"/>
      <c r="F1005" s="97"/>
      <c r="G1005" s="109"/>
      <c r="H1005" s="1098"/>
      <c r="I1005" s="94"/>
      <c r="J1005" s="96"/>
      <c r="K1005" s="97"/>
      <c r="L1005" s="109"/>
      <c r="M1005" s="1099"/>
      <c r="N1005" s="94"/>
      <c r="O1005" s="96"/>
      <c r="P1005" s="97"/>
    </row>
    <row r="1006" spans="1:16">
      <c r="A1006" s="1094"/>
      <c r="B1006" s="110"/>
      <c r="C1006" s="1096"/>
      <c r="D1006" s="120"/>
      <c r="E1006" s="96"/>
      <c r="F1006" s="97"/>
      <c r="G1006" s="110"/>
      <c r="H1006" s="1098"/>
      <c r="I1006" s="94"/>
      <c r="J1006" s="96"/>
      <c r="K1006" s="97"/>
      <c r="L1006" s="110"/>
      <c r="M1006" s="1099"/>
      <c r="N1006" s="94"/>
      <c r="O1006" s="96"/>
      <c r="P1006" s="97"/>
    </row>
    <row r="1007" spans="1:16">
      <c r="A1007" s="1094"/>
      <c r="B1007" s="109"/>
      <c r="C1007" s="1096"/>
      <c r="D1007" s="120"/>
      <c r="E1007" s="96"/>
      <c r="F1007" s="97"/>
      <c r="G1007" s="109"/>
      <c r="H1007" s="1098"/>
      <c r="I1007" s="94"/>
      <c r="J1007" s="96"/>
      <c r="K1007" s="97"/>
      <c r="L1007" s="109"/>
      <c r="M1007" s="1099"/>
      <c r="N1007" s="94"/>
      <c r="O1007" s="96"/>
      <c r="P1007" s="97"/>
    </row>
    <row r="1008" spans="1:16">
      <c r="A1008" s="1094"/>
      <c r="B1008" s="110"/>
      <c r="C1008" s="1096"/>
      <c r="D1008" s="120"/>
      <c r="E1008" s="96"/>
      <c r="F1008" s="97"/>
      <c r="G1008" s="110"/>
      <c r="H1008" s="1098"/>
      <c r="I1008" s="94"/>
      <c r="J1008" s="96"/>
      <c r="K1008" s="97"/>
      <c r="L1008" s="110"/>
      <c r="M1008" s="1099"/>
      <c r="N1008" s="94"/>
      <c r="O1008" s="96"/>
      <c r="P1008" s="97"/>
    </row>
    <row r="1009" spans="1:16">
      <c r="A1009" s="1094"/>
      <c r="B1009" s="109"/>
      <c r="C1009" s="1096"/>
      <c r="D1009" s="120"/>
      <c r="E1009" s="96"/>
      <c r="F1009" s="97"/>
      <c r="G1009" s="109"/>
      <c r="H1009" s="1098"/>
      <c r="I1009" s="94"/>
      <c r="J1009" s="96"/>
      <c r="K1009" s="97"/>
      <c r="L1009" s="109"/>
      <c r="M1009" s="1099"/>
      <c r="N1009" s="94"/>
      <c r="O1009" s="96"/>
      <c r="P1009" s="97"/>
    </row>
    <row r="1010" spans="1:16">
      <c r="A1010" s="1094"/>
      <c r="B1010" s="110"/>
      <c r="C1010" s="1096"/>
      <c r="D1010" s="94"/>
      <c r="E1010" s="96"/>
      <c r="F1010" s="97"/>
      <c r="G1010" s="110"/>
      <c r="H1010" s="1098"/>
      <c r="I1010" s="94"/>
      <c r="J1010" s="96"/>
      <c r="K1010" s="97"/>
      <c r="L1010" s="110"/>
      <c r="M1010" s="1099"/>
      <c r="N1010" s="94"/>
      <c r="O1010" s="96"/>
      <c r="P1010" s="97"/>
    </row>
    <row r="1011" spans="1:16">
      <c r="A1011" s="1094"/>
      <c r="B1011" s="107"/>
      <c r="C1011" s="1096"/>
      <c r="D1011" s="113"/>
      <c r="E1011" s="114"/>
      <c r="F1011" s="104"/>
      <c r="G1011" s="107"/>
      <c r="H1011" s="1098"/>
      <c r="I1011" s="113"/>
      <c r="J1011" s="114"/>
      <c r="K1011" s="97"/>
      <c r="L1011" s="107"/>
      <c r="M1011" s="1099"/>
      <c r="N1011" s="113"/>
      <c r="O1011" s="114"/>
      <c r="P1011" s="97"/>
    </row>
    <row r="1012" spans="1:16" ht="17.25" thickBot="1">
      <c r="A1012" s="1094"/>
      <c r="B1012" s="107"/>
      <c r="C1012" s="1097"/>
      <c r="D1012" s="122" t="s">
        <v>132</v>
      </c>
      <c r="E1012" s="123" t="s">
        <v>133</v>
      </c>
      <c r="F1012" s="124"/>
      <c r="G1012" s="107"/>
      <c r="H1012" s="1127"/>
      <c r="I1012" s="122" t="s">
        <v>132</v>
      </c>
      <c r="J1012" s="123" t="s">
        <v>133</v>
      </c>
      <c r="K1012" s="97"/>
      <c r="L1012" s="107"/>
      <c r="M1012" s="1126"/>
      <c r="N1012" s="122" t="s">
        <v>132</v>
      </c>
      <c r="O1012" s="123" t="s">
        <v>133</v>
      </c>
      <c r="P1012" s="97"/>
    </row>
    <row r="1013" spans="1:16">
      <c r="A1013" s="105"/>
      <c r="B1013" s="109"/>
      <c r="C1013" s="1095" t="s">
        <v>695</v>
      </c>
      <c r="D1013" s="118"/>
      <c r="E1013" s="119"/>
      <c r="F1013" s="125"/>
      <c r="G1013" s="109"/>
      <c r="H1013" s="1118" t="s">
        <v>134</v>
      </c>
      <c r="I1013" s="118"/>
      <c r="J1013" s="119"/>
      <c r="K1013" s="125"/>
      <c r="L1013" s="109"/>
      <c r="M1013" s="1120" t="s">
        <v>134</v>
      </c>
      <c r="N1013" s="118"/>
      <c r="O1013" s="119"/>
      <c r="P1013" s="125"/>
    </row>
    <row r="1014" spans="1:16">
      <c r="A1014" s="105"/>
      <c r="B1014" s="110"/>
      <c r="C1014" s="1096"/>
      <c r="D1014" s="94"/>
      <c r="E1014" s="96"/>
      <c r="F1014" s="97"/>
      <c r="G1014" s="110"/>
      <c r="H1014" s="1098"/>
      <c r="I1014" s="94"/>
      <c r="J1014" s="96"/>
      <c r="K1014" s="97"/>
      <c r="L1014" s="110"/>
      <c r="M1014" s="1099"/>
      <c r="N1014" s="94"/>
      <c r="O1014" s="96"/>
      <c r="P1014" s="97"/>
    </row>
    <row r="1015" spans="1:16">
      <c r="A1015" s="105"/>
      <c r="B1015" s="126"/>
      <c r="C1015" s="1096"/>
      <c r="D1015" s="94"/>
      <c r="E1015" s="96"/>
      <c r="F1015" s="97"/>
      <c r="G1015" s="126"/>
      <c r="H1015" s="1098"/>
      <c r="I1015" s="94"/>
      <c r="J1015" s="96"/>
      <c r="K1015" s="97"/>
      <c r="L1015" s="126"/>
      <c r="M1015" s="1099"/>
      <c r="N1015" s="94"/>
      <c r="O1015" s="96"/>
      <c r="P1015" s="128"/>
    </row>
    <row r="1016" spans="1:16">
      <c r="A1016" s="105"/>
      <c r="B1016" s="107"/>
      <c r="C1016" s="1096"/>
      <c r="D1016" s="94"/>
      <c r="E1016" s="96"/>
      <c r="F1016" s="97"/>
      <c r="G1016" s="107"/>
      <c r="H1016" s="1098"/>
      <c r="I1016" s="94"/>
      <c r="J1016" s="96"/>
      <c r="K1016" s="97"/>
      <c r="L1016" s="107"/>
      <c r="M1016" s="1099"/>
      <c r="N1016" s="94"/>
      <c r="O1016" s="96"/>
      <c r="P1016" s="216"/>
    </row>
    <row r="1017" spans="1:16">
      <c r="A1017" s="105"/>
      <c r="B1017" s="109"/>
      <c r="C1017" s="1096"/>
      <c r="D1017" s="94"/>
      <c r="E1017" s="96"/>
      <c r="F1017" s="97"/>
      <c r="G1017" s="109"/>
      <c r="H1017" s="1098"/>
      <c r="I1017" s="94"/>
      <c r="J1017" s="96"/>
      <c r="K1017" s="97"/>
      <c r="L1017" s="109"/>
      <c r="M1017" s="1099"/>
      <c r="N1017" s="94"/>
      <c r="O1017" s="96"/>
      <c r="P1017" s="97"/>
    </row>
    <row r="1018" spans="1:16">
      <c r="A1018" s="105"/>
      <c r="B1018" s="110"/>
      <c r="C1018" s="1096"/>
      <c r="D1018" s="94"/>
      <c r="E1018" s="96"/>
      <c r="F1018" s="127"/>
      <c r="G1018" s="110"/>
      <c r="H1018" s="1098"/>
      <c r="I1018" s="94"/>
      <c r="J1018" s="96"/>
      <c r="K1018" s="127"/>
      <c r="L1018" s="110"/>
      <c r="M1018" s="1099"/>
      <c r="N1018" s="94"/>
      <c r="O1018" s="96"/>
      <c r="P1018" s="127"/>
    </row>
    <row r="1019" spans="1:16">
      <c r="A1019" s="105"/>
      <c r="B1019" s="109"/>
      <c r="C1019" s="1096"/>
      <c r="D1019" s="94"/>
      <c r="E1019" s="96"/>
      <c r="F1019" s="128"/>
      <c r="G1019" s="109"/>
      <c r="H1019" s="1098"/>
      <c r="I1019" s="94"/>
      <c r="J1019" s="96"/>
      <c r="K1019" s="128"/>
      <c r="L1019" s="109"/>
      <c r="M1019" s="1099"/>
      <c r="N1019" s="94"/>
      <c r="O1019" s="96"/>
      <c r="P1019" s="128"/>
    </row>
    <row r="1020" spans="1:16">
      <c r="A1020" s="105"/>
      <c r="B1020" s="110"/>
      <c r="C1020" s="1096"/>
      <c r="D1020" s="217"/>
      <c r="E1020" s="114"/>
      <c r="F1020" s="216"/>
      <c r="G1020" s="110"/>
      <c r="H1020" s="1098"/>
      <c r="I1020" s="113"/>
      <c r="J1020" s="114"/>
      <c r="K1020" s="216"/>
      <c r="L1020" s="110"/>
      <c r="M1020" s="1099"/>
      <c r="N1020" s="113"/>
      <c r="O1020" s="114"/>
      <c r="P1020" s="216"/>
    </row>
    <row r="1021" spans="1:16">
      <c r="A1021" s="105"/>
      <c r="B1021" s="109"/>
      <c r="C1021" s="1096"/>
      <c r="D1021" s="217"/>
      <c r="E1021" s="114"/>
      <c r="F1021" s="216"/>
      <c r="G1021" s="109"/>
      <c r="H1021" s="1098"/>
      <c r="I1021" s="113"/>
      <c r="J1021" s="114"/>
      <c r="K1021" s="216"/>
      <c r="L1021" s="109"/>
      <c r="M1021" s="1099"/>
      <c r="N1021" s="113"/>
      <c r="O1021" s="114"/>
      <c r="P1021" s="216"/>
    </row>
    <row r="1022" spans="1:16" ht="17.25" thickBot="1">
      <c r="A1022" s="105"/>
      <c r="B1022" s="110"/>
      <c r="C1022" s="1097"/>
      <c r="D1022" s="129"/>
      <c r="E1022" s="130"/>
      <c r="F1022" s="104"/>
      <c r="G1022" s="110"/>
      <c r="H1022" s="1127"/>
      <c r="I1022" s="113"/>
      <c r="J1022" s="130"/>
      <c r="K1022" s="104"/>
      <c r="L1022" s="110"/>
      <c r="M1022" s="1126"/>
      <c r="N1022" s="113"/>
      <c r="O1022" s="131"/>
      <c r="P1022" s="127"/>
    </row>
    <row r="1023" spans="1:16">
      <c r="A1023" s="132"/>
      <c r="B1023" s="109"/>
      <c r="C1023" s="1095" t="s">
        <v>696</v>
      </c>
      <c r="D1023" s="118" t="s">
        <v>136</v>
      </c>
      <c r="E1023" s="133" t="s">
        <v>137</v>
      </c>
      <c r="F1023" s="125"/>
      <c r="G1023" s="109"/>
      <c r="H1023" s="1118" t="s">
        <v>135</v>
      </c>
      <c r="I1023" s="118" t="s">
        <v>136</v>
      </c>
      <c r="J1023" s="133" t="s">
        <v>137</v>
      </c>
      <c r="K1023" s="125"/>
      <c r="L1023" s="109"/>
      <c r="M1023" s="1120" t="s">
        <v>135</v>
      </c>
      <c r="N1023" s="118" t="s">
        <v>136</v>
      </c>
      <c r="O1023" s="133" t="s">
        <v>137</v>
      </c>
      <c r="P1023" s="125"/>
    </row>
    <row r="1024" spans="1:16">
      <c r="A1024" s="132"/>
      <c r="B1024" s="110"/>
      <c r="C1024" s="1096"/>
      <c r="D1024" s="94" t="s">
        <v>141</v>
      </c>
      <c r="E1024" s="96" t="s">
        <v>142</v>
      </c>
      <c r="F1024" s="134"/>
      <c r="G1024" s="110"/>
      <c r="H1024" s="1098"/>
      <c r="I1024" s="94" t="s">
        <v>141</v>
      </c>
      <c r="J1024" s="96" t="s">
        <v>142</v>
      </c>
      <c r="K1024" s="134"/>
      <c r="L1024" s="110"/>
      <c r="M1024" s="1099"/>
      <c r="N1024" s="94" t="s">
        <v>141</v>
      </c>
      <c r="O1024" s="96" t="s">
        <v>142</v>
      </c>
      <c r="P1024" s="134"/>
    </row>
    <row r="1025" spans="1:16">
      <c r="A1025" s="132"/>
      <c r="B1025" s="135"/>
      <c r="C1025" s="1096"/>
      <c r="D1025" s="94" t="s">
        <v>145</v>
      </c>
      <c r="E1025" s="96" t="s">
        <v>146</v>
      </c>
      <c r="F1025" s="97"/>
      <c r="G1025" s="135"/>
      <c r="H1025" s="1098"/>
      <c r="I1025" s="94" t="s">
        <v>145</v>
      </c>
      <c r="J1025" s="96" t="s">
        <v>146</v>
      </c>
      <c r="K1025" s="97"/>
      <c r="L1025" s="135"/>
      <c r="M1025" s="1099"/>
      <c r="N1025" s="94" t="s">
        <v>145</v>
      </c>
      <c r="O1025" s="96" t="s">
        <v>146</v>
      </c>
      <c r="P1025" s="97"/>
    </row>
    <row r="1026" spans="1:16">
      <c r="A1026" s="132"/>
      <c r="B1026" s="110"/>
      <c r="C1026" s="1096"/>
      <c r="D1026" s="94" t="s">
        <v>147</v>
      </c>
      <c r="E1026" s="96" t="s">
        <v>148</v>
      </c>
      <c r="F1026" s="104"/>
      <c r="G1026" s="110"/>
      <c r="H1026" s="1098"/>
      <c r="I1026" s="94" t="s">
        <v>147</v>
      </c>
      <c r="J1026" s="96" t="s">
        <v>148</v>
      </c>
      <c r="K1026" s="104"/>
      <c r="L1026" s="110"/>
      <c r="M1026" s="1099"/>
      <c r="N1026" s="94" t="s">
        <v>147</v>
      </c>
      <c r="O1026" s="96" t="s">
        <v>148</v>
      </c>
      <c r="P1026" s="104"/>
    </row>
    <row r="1027" spans="1:16">
      <c r="A1027" s="132"/>
      <c r="B1027" s="135"/>
      <c r="C1027" s="1096"/>
      <c r="D1027" s="94"/>
      <c r="E1027" s="114"/>
      <c r="F1027" s="136"/>
      <c r="G1027" s="135"/>
      <c r="H1027" s="1098"/>
      <c r="I1027" s="94"/>
      <c r="J1027" s="114"/>
      <c r="K1027" s="136"/>
      <c r="L1027" s="135"/>
      <c r="M1027" s="1099"/>
      <c r="N1027" s="94"/>
      <c r="O1027" s="114"/>
      <c r="P1027" s="136"/>
    </row>
    <row r="1028" spans="1:16">
      <c r="A1028" s="132"/>
      <c r="B1028" s="110"/>
      <c r="C1028" s="1096"/>
      <c r="D1028" s="94"/>
      <c r="E1028" s="96"/>
      <c r="F1028" s="97"/>
      <c r="G1028" s="110"/>
      <c r="H1028" s="1098"/>
      <c r="I1028" s="94"/>
      <c r="J1028" s="96"/>
      <c r="K1028" s="97"/>
      <c r="L1028" s="110"/>
      <c r="M1028" s="1099"/>
      <c r="N1028" s="94"/>
      <c r="O1028" s="96"/>
      <c r="P1028" s="97"/>
    </row>
    <row r="1029" spans="1:16">
      <c r="A1029" s="132"/>
      <c r="B1029" s="135"/>
      <c r="C1029" s="1096"/>
      <c r="D1029" s="94"/>
      <c r="E1029" s="114"/>
      <c r="F1029" s="136"/>
      <c r="G1029" s="135"/>
      <c r="H1029" s="1098"/>
      <c r="I1029" s="94"/>
      <c r="J1029" s="114"/>
      <c r="K1029" s="136"/>
      <c r="L1029" s="135"/>
      <c r="M1029" s="1099"/>
      <c r="N1029" s="94"/>
      <c r="O1029" s="114"/>
      <c r="P1029" s="136"/>
    </row>
    <row r="1030" spans="1:16">
      <c r="A1030" s="132"/>
      <c r="B1030" s="110"/>
      <c r="C1030" s="1096"/>
      <c r="D1030" s="94"/>
      <c r="E1030" s="96"/>
      <c r="F1030" s="97"/>
      <c r="G1030" s="110"/>
      <c r="H1030" s="1098"/>
      <c r="I1030" s="94"/>
      <c r="J1030" s="96"/>
      <c r="K1030" s="97"/>
      <c r="L1030" s="110"/>
      <c r="M1030" s="1099"/>
      <c r="N1030" s="94"/>
      <c r="O1030" s="96"/>
      <c r="P1030" s="97"/>
    </row>
    <row r="1031" spans="1:16">
      <c r="A1031" s="132"/>
      <c r="B1031" s="135"/>
      <c r="C1031" s="1096"/>
      <c r="D1031" s="94"/>
      <c r="E1031" s="96"/>
      <c r="F1031" s="97"/>
      <c r="G1031" s="135"/>
      <c r="H1031" s="1098"/>
      <c r="I1031" s="94"/>
      <c r="J1031" s="96"/>
      <c r="K1031" s="97"/>
      <c r="L1031" s="135"/>
      <c r="M1031" s="1099"/>
      <c r="N1031" s="94"/>
      <c r="O1031" s="96"/>
      <c r="P1031" s="97"/>
    </row>
    <row r="1032" spans="1:16" ht="17.25" thickBot="1">
      <c r="A1032" s="132"/>
      <c r="B1032" s="110"/>
      <c r="C1032" s="1097"/>
      <c r="D1032" s="115"/>
      <c r="E1032" s="116"/>
      <c r="F1032" s="117"/>
      <c r="G1032" s="110"/>
      <c r="H1032" s="1127"/>
      <c r="I1032" s="115"/>
      <c r="J1032" s="130"/>
      <c r="K1032" s="104"/>
      <c r="L1032" s="110"/>
      <c r="M1032" s="1126"/>
      <c r="N1032" s="115"/>
      <c r="O1032" s="130"/>
      <c r="P1032" s="104"/>
    </row>
    <row r="1033" spans="1:16">
      <c r="A1033" s="132"/>
      <c r="B1033" s="135"/>
      <c r="C1033" s="1095" t="s">
        <v>697</v>
      </c>
      <c r="D1033" s="137" t="s">
        <v>150</v>
      </c>
      <c r="E1033" s="138"/>
      <c r="F1033" s="139" t="s">
        <v>151</v>
      </c>
      <c r="G1033" s="135"/>
      <c r="H1033" s="1118" t="s">
        <v>149</v>
      </c>
      <c r="I1033" s="137" t="s">
        <v>150</v>
      </c>
      <c r="J1033" s="138"/>
      <c r="K1033" s="139" t="s">
        <v>151</v>
      </c>
      <c r="L1033" s="135"/>
      <c r="M1033" s="1120" t="s">
        <v>149</v>
      </c>
      <c r="N1033" s="137" t="s">
        <v>150</v>
      </c>
      <c r="O1033" s="138"/>
      <c r="P1033" s="139" t="s">
        <v>151</v>
      </c>
    </row>
    <row r="1034" spans="1:16">
      <c r="A1034" s="132"/>
      <c r="B1034" s="110"/>
      <c r="C1034" s="1096"/>
      <c r="D1034" s="120"/>
      <c r="E1034" s="121"/>
      <c r="F1034" s="140"/>
      <c r="G1034" s="110"/>
      <c r="H1034" s="1098"/>
      <c r="I1034" s="94"/>
      <c r="J1034" s="96"/>
      <c r="K1034" s="97"/>
      <c r="L1034" s="110"/>
      <c r="M1034" s="1099"/>
      <c r="N1034" s="94"/>
      <c r="O1034" s="96"/>
      <c r="P1034" s="97"/>
    </row>
    <row r="1035" spans="1:16">
      <c r="A1035" s="132"/>
      <c r="B1035" s="135"/>
      <c r="C1035" s="1096"/>
      <c r="D1035" s="94"/>
      <c r="E1035" s="96"/>
      <c r="F1035" s="97"/>
      <c r="G1035" s="135"/>
      <c r="H1035" s="1098"/>
      <c r="I1035" s="94"/>
      <c r="J1035" s="96"/>
      <c r="K1035" s="97"/>
      <c r="L1035" s="135"/>
      <c r="M1035" s="1099"/>
      <c r="N1035" s="94"/>
      <c r="O1035" s="96"/>
      <c r="P1035" s="97"/>
    </row>
    <row r="1036" spans="1:16">
      <c r="A1036" s="132"/>
      <c r="B1036" s="110"/>
      <c r="C1036" s="1096"/>
      <c r="D1036" s="113"/>
      <c r="E1036" s="114"/>
      <c r="F1036" s="104"/>
      <c r="G1036" s="110"/>
      <c r="H1036" s="1098"/>
      <c r="I1036" s="113"/>
      <c r="J1036" s="114"/>
      <c r="K1036" s="104"/>
      <c r="L1036" s="110"/>
      <c r="M1036" s="1099"/>
      <c r="N1036" s="113"/>
      <c r="O1036" s="114"/>
      <c r="P1036" s="104"/>
    </row>
    <row r="1037" spans="1:16">
      <c r="A1037" s="1122"/>
      <c r="B1037" s="135"/>
      <c r="C1037" s="1096"/>
      <c r="D1037" s="94"/>
      <c r="E1037" s="96"/>
      <c r="F1037" s="97"/>
      <c r="G1037" s="135"/>
      <c r="H1037" s="1098"/>
      <c r="I1037" s="94"/>
      <c r="J1037" s="96"/>
      <c r="K1037" s="97"/>
      <c r="L1037" s="135"/>
      <c r="M1037" s="1099"/>
      <c r="N1037" s="94"/>
      <c r="O1037" s="96"/>
      <c r="P1037" s="97"/>
    </row>
    <row r="1038" spans="1:16">
      <c r="A1038" s="1122"/>
      <c r="B1038" s="110"/>
      <c r="C1038" s="1096"/>
      <c r="D1038" s="94"/>
      <c r="E1038" s="96"/>
      <c r="F1038" s="97"/>
      <c r="G1038" s="110"/>
      <c r="H1038" s="1098"/>
      <c r="I1038" s="94"/>
      <c r="J1038" s="96"/>
      <c r="K1038" s="97"/>
      <c r="L1038" s="110"/>
      <c r="M1038" s="1099"/>
      <c r="N1038" s="94"/>
      <c r="O1038" s="96"/>
      <c r="P1038" s="97"/>
    </row>
    <row r="1039" spans="1:16">
      <c r="A1039" s="1122"/>
      <c r="B1039" s="135"/>
      <c r="C1039" s="1096"/>
      <c r="D1039" s="113"/>
      <c r="E1039" s="114"/>
      <c r="F1039" s="104"/>
      <c r="G1039" s="135"/>
      <c r="H1039" s="1098"/>
      <c r="I1039" s="113"/>
      <c r="J1039" s="114"/>
      <c r="K1039" s="104"/>
      <c r="L1039" s="135"/>
      <c r="M1039" s="1099"/>
      <c r="N1039" s="113"/>
      <c r="O1039" s="114"/>
      <c r="P1039" s="104"/>
    </row>
    <row r="1040" spans="1:16" ht="17.25" thickBot="1">
      <c r="A1040" s="1123"/>
      <c r="B1040" s="141"/>
      <c r="C1040" s="1117"/>
      <c r="D1040" s="142"/>
      <c r="E1040" s="143"/>
      <c r="F1040" s="144"/>
      <c r="G1040" s="141"/>
      <c r="H1040" s="1119"/>
      <c r="I1040" s="142"/>
      <c r="J1040" s="143"/>
      <c r="K1040" s="144"/>
      <c r="L1040" s="141"/>
      <c r="M1040" s="1121"/>
      <c r="N1040" s="142"/>
      <c r="O1040" s="143"/>
      <c r="P1040" s="144"/>
    </row>
    <row r="1041" spans="1:16" s="146" customFormat="1" ht="27" customHeight="1" thickTop="1" thickBot="1">
      <c r="A1041" s="145"/>
      <c r="B1041" s="1124" t="s">
        <v>152</v>
      </c>
      <c r="C1041" s="1124"/>
      <c r="D1041" s="1124"/>
      <c r="E1041" s="1124"/>
      <c r="F1041" s="1124"/>
      <c r="G1041" s="1125" t="s">
        <v>153</v>
      </c>
      <c r="H1041" s="1125"/>
      <c r="I1041" s="1125"/>
      <c r="J1041" s="1125"/>
      <c r="K1041" s="1125"/>
      <c r="L1041" s="1125"/>
      <c r="M1041" s="1125"/>
      <c r="N1041" s="1128" t="s">
        <v>154</v>
      </c>
      <c r="O1041" s="1128"/>
      <c r="P1041" s="1128"/>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1137">
        <f>A957</f>
        <v>46152</v>
      </c>
      <c r="B1043" s="1132" t="s">
        <v>698</v>
      </c>
      <c r="C1043" s="160"/>
      <c r="D1043" s="161"/>
      <c r="E1043" s="162"/>
      <c r="F1043" s="163"/>
      <c r="G1043" s="164"/>
      <c r="H1043" s="165"/>
      <c r="I1043" s="166"/>
      <c r="J1043" s="166"/>
      <c r="K1043" s="167"/>
      <c r="L1043" s="168"/>
      <c r="M1043" s="169"/>
      <c r="N1043" s="170"/>
      <c r="O1043" s="166"/>
      <c r="P1043" s="171"/>
    </row>
    <row r="1044" spans="1:16" s="172" customFormat="1">
      <c r="A1044" s="1138"/>
      <c r="B1044" s="1133"/>
      <c r="C1044" s="173"/>
      <c r="D1044" s="174"/>
      <c r="E1044" s="175"/>
      <c r="F1044" s="176"/>
      <c r="G1044" s="173"/>
      <c r="H1044" s="177"/>
      <c r="I1044" s="175"/>
      <c r="J1044" s="175"/>
      <c r="K1044" s="178"/>
      <c r="L1044" s="179"/>
      <c r="M1044" s="180"/>
      <c r="N1044" s="181"/>
      <c r="O1044" s="175"/>
      <c r="P1044" s="182"/>
    </row>
    <row r="1045" spans="1:16" s="172" customFormat="1">
      <c r="A1045" s="1138"/>
      <c r="B1045" s="1133"/>
      <c r="C1045" s="173"/>
      <c r="D1045" s="174"/>
      <c r="E1045" s="175"/>
      <c r="F1045" s="176"/>
      <c r="G1045" s="173"/>
      <c r="H1045" s="183"/>
      <c r="I1045" s="175"/>
      <c r="J1045" s="175"/>
      <c r="K1045" s="178"/>
      <c r="L1045" s="184"/>
      <c r="M1045" s="180"/>
      <c r="N1045" s="181"/>
      <c r="O1045" s="175"/>
      <c r="P1045" s="182"/>
    </row>
    <row r="1046" spans="1:16" s="172" customFormat="1">
      <c r="A1046" s="1138"/>
      <c r="B1046" s="1133"/>
      <c r="C1046" s="173"/>
      <c r="D1046" s="218"/>
      <c r="E1046" s="175"/>
      <c r="F1046" s="176"/>
      <c r="G1046" s="173"/>
      <c r="H1046" s="183"/>
      <c r="I1046" s="175"/>
      <c r="J1046" s="175"/>
      <c r="K1046" s="187"/>
      <c r="L1046" s="184"/>
      <c r="M1046" s="180"/>
      <c r="N1046" s="181"/>
      <c r="O1046" s="175"/>
      <c r="P1046" s="182"/>
    </row>
    <row r="1047" spans="1:16" s="172" customFormat="1">
      <c r="A1047" s="1138"/>
      <c r="B1047" s="1133"/>
      <c r="C1047" s="173"/>
      <c r="D1047" s="185"/>
      <c r="E1047" s="175"/>
      <c r="F1047" s="182"/>
      <c r="G1047" s="173"/>
      <c r="H1047" s="186"/>
      <c r="I1047" s="175"/>
      <c r="J1047" s="175"/>
      <c r="K1047" s="187"/>
      <c r="L1047" s="184"/>
      <c r="M1047" s="180"/>
      <c r="N1047" s="181"/>
      <c r="O1047" s="175"/>
      <c r="P1047" s="182"/>
    </row>
    <row r="1048" spans="1:16" s="172" customFormat="1">
      <c r="A1048" s="1138"/>
      <c r="B1048" s="1133"/>
      <c r="C1048" s="173"/>
      <c r="D1048" s="174"/>
      <c r="E1048" s="175"/>
      <c r="F1048" s="188"/>
      <c r="G1048" s="198"/>
      <c r="H1048" s="183"/>
      <c r="I1048" s="191"/>
      <c r="J1048" s="175"/>
      <c r="K1048" s="178"/>
      <c r="L1048" s="189"/>
      <c r="M1048" s="190"/>
      <c r="N1048" s="181"/>
      <c r="O1048" s="175"/>
      <c r="P1048" s="182"/>
    </row>
    <row r="1049" spans="1:16" s="172" customFormat="1">
      <c r="A1049" s="1138"/>
      <c r="B1049" s="1133"/>
      <c r="C1049" s="173"/>
      <c r="D1049" s="174"/>
      <c r="E1049" s="175"/>
      <c r="F1049" s="182"/>
      <c r="G1049" s="173"/>
      <c r="H1049" s="183"/>
      <c r="I1049" s="191"/>
      <c r="J1049" s="175"/>
      <c r="K1049" s="178"/>
      <c r="L1049" s="184"/>
      <c r="M1049" s="180"/>
      <c r="N1049" s="181"/>
      <c r="O1049" s="175"/>
      <c r="P1049" s="182"/>
    </row>
    <row r="1050" spans="1:16" s="172" customFormat="1">
      <c r="A1050" s="1138"/>
      <c r="B1050" s="1133"/>
      <c r="C1050" s="173"/>
      <c r="D1050" s="174"/>
      <c r="E1050" s="175"/>
      <c r="F1050" s="182"/>
      <c r="G1050" s="219"/>
      <c r="H1050" s="183"/>
      <c r="I1050" s="175"/>
      <c r="J1050" s="175"/>
      <c r="K1050" s="178"/>
      <c r="L1050" s="184"/>
      <c r="M1050" s="180"/>
      <c r="N1050" s="181"/>
      <c r="O1050" s="175"/>
      <c r="P1050" s="182"/>
    </row>
    <row r="1051" spans="1:16" s="172" customFormat="1">
      <c r="A1051" s="1138"/>
      <c r="B1051" s="1133"/>
      <c r="C1051" s="173"/>
      <c r="D1051" s="174"/>
      <c r="E1051" s="175"/>
      <c r="F1051" s="188"/>
      <c r="G1051" s="173"/>
      <c r="H1051" s="183"/>
      <c r="I1051" s="191"/>
      <c r="J1051" s="175"/>
      <c r="K1051" s="178"/>
      <c r="L1051" s="184"/>
      <c r="M1051" s="180"/>
      <c r="N1051" s="181"/>
      <c r="O1051" s="175"/>
      <c r="P1051" s="182"/>
    </row>
    <row r="1052" spans="1:16" s="172" customFormat="1">
      <c r="A1052" s="1138"/>
      <c r="B1052" s="1133"/>
      <c r="C1052" s="173"/>
      <c r="D1052" s="174"/>
      <c r="E1052" s="175"/>
      <c r="F1052" s="182"/>
      <c r="G1052" s="173"/>
      <c r="H1052" s="183"/>
      <c r="I1052" s="191"/>
      <c r="J1052" s="175"/>
      <c r="K1052" s="178"/>
      <c r="L1052" s="184"/>
      <c r="M1052" s="180"/>
      <c r="N1052" s="181"/>
      <c r="O1052" s="175"/>
      <c r="P1052" s="182"/>
    </row>
    <row r="1053" spans="1:16" s="172" customFormat="1">
      <c r="A1053" s="1138"/>
      <c r="B1053" s="1133"/>
      <c r="C1053" s="192"/>
      <c r="D1053" s="193"/>
      <c r="E1053" s="194"/>
      <c r="F1053" s="195"/>
      <c r="G1053" s="173"/>
      <c r="H1053" s="177"/>
      <c r="I1053" s="175"/>
      <c r="J1053" s="175"/>
      <c r="K1053" s="178"/>
      <c r="L1053" s="184"/>
      <c r="M1053" s="180"/>
      <c r="N1053" s="196"/>
      <c r="O1053" s="194"/>
      <c r="P1053" s="195"/>
    </row>
    <row r="1054" spans="1:16" s="172" customFormat="1">
      <c r="A1054" s="1138"/>
      <c r="B1054" s="1133"/>
      <c r="C1054" s="192"/>
      <c r="D1054" s="193"/>
      <c r="E1054" s="194"/>
      <c r="F1054" s="195"/>
      <c r="G1054" s="198"/>
      <c r="H1054" s="183"/>
      <c r="I1054" s="191"/>
      <c r="J1054" s="175"/>
      <c r="K1054" s="178"/>
      <c r="L1054" s="184"/>
      <c r="M1054" s="180"/>
      <c r="N1054" s="196"/>
      <c r="O1054" s="194"/>
      <c r="P1054" s="195"/>
    </row>
    <row r="1055" spans="1:16" s="172" customFormat="1">
      <c r="A1055" s="1138"/>
      <c r="B1055" s="1133"/>
      <c r="C1055" s="192"/>
      <c r="D1055" s="193"/>
      <c r="E1055" s="194"/>
      <c r="F1055" s="195"/>
      <c r="G1055" s="173"/>
      <c r="H1055" s="199"/>
      <c r="I1055" s="191"/>
      <c r="J1055" s="200"/>
      <c r="K1055" s="197"/>
      <c r="L1055" s="184"/>
      <c r="M1055" s="180"/>
      <c r="N1055" s="196"/>
      <c r="O1055" s="194"/>
      <c r="P1055" s="195"/>
    </row>
    <row r="1056" spans="1:16" s="172" customFormat="1">
      <c r="A1056" s="1138"/>
      <c r="B1056" s="1133"/>
      <c r="C1056" s="192"/>
      <c r="D1056" s="193"/>
      <c r="E1056" s="194"/>
      <c r="F1056" s="195"/>
      <c r="G1056" s="173"/>
      <c r="H1056" s="201"/>
      <c r="I1056" s="175"/>
      <c r="J1056" s="175"/>
      <c r="K1056" s="178"/>
      <c r="L1056" s="184"/>
      <c r="M1056" s="180"/>
      <c r="N1056" s="196"/>
      <c r="O1056" s="194"/>
      <c r="P1056" s="195"/>
    </row>
    <row r="1057" spans="1:16" s="172" customFormat="1">
      <c r="A1057" s="1138"/>
      <c r="B1057" s="1133"/>
      <c r="C1057" s="192"/>
      <c r="D1057" s="193"/>
      <c r="E1057" s="194"/>
      <c r="F1057" s="195"/>
      <c r="G1057" s="198"/>
      <c r="H1057" s="183"/>
      <c r="I1057" s="200"/>
      <c r="J1057" s="200"/>
      <c r="K1057" s="197"/>
      <c r="L1057" s="184"/>
      <c r="M1057" s="180"/>
      <c r="N1057" s="196"/>
      <c r="O1057" s="194"/>
      <c r="P1057" s="195"/>
    </row>
    <row r="1058" spans="1:16" s="172" customFormat="1">
      <c r="A1058" s="1138"/>
      <c r="B1058" s="1133"/>
      <c r="C1058" s="192"/>
      <c r="D1058" s="193"/>
      <c r="E1058" s="194"/>
      <c r="F1058" s="195"/>
      <c r="G1058" s="173"/>
      <c r="H1058" s="183"/>
      <c r="I1058" s="200"/>
      <c r="J1058" s="200"/>
      <c r="K1058" s="197"/>
      <c r="L1058" s="179"/>
      <c r="M1058" s="180"/>
      <c r="N1058" s="196"/>
      <c r="O1058" s="194"/>
      <c r="P1058" s="195"/>
    </row>
    <row r="1059" spans="1:16" s="172" customFormat="1">
      <c r="A1059" s="1138"/>
      <c r="B1059" s="1133"/>
      <c r="C1059" s="192"/>
      <c r="D1059" s="193"/>
      <c r="E1059" s="194"/>
      <c r="F1059" s="195"/>
      <c r="G1059" s="192"/>
      <c r="H1059" s="201"/>
      <c r="I1059" s="202"/>
      <c r="J1059" s="202"/>
      <c r="K1059" s="203"/>
      <c r="L1059" s="204"/>
      <c r="M1059" s="190"/>
      <c r="N1059" s="196"/>
      <c r="O1059" s="194"/>
      <c r="P1059" s="195"/>
    </row>
    <row r="1060" spans="1:16" s="172" customFormat="1">
      <c r="A1060" s="1138"/>
      <c r="B1060" s="1133"/>
      <c r="C1060" s="192"/>
      <c r="D1060" s="193"/>
      <c r="E1060" s="194"/>
      <c r="F1060" s="195"/>
      <c r="G1060" s="192"/>
      <c r="H1060" s="201"/>
      <c r="I1060" s="202"/>
      <c r="J1060" s="202"/>
      <c r="K1060" s="203"/>
      <c r="L1060" s="204"/>
      <c r="M1060" s="190"/>
      <c r="N1060" s="196"/>
      <c r="O1060" s="194"/>
      <c r="P1060" s="195"/>
    </row>
    <row r="1061" spans="1:16" s="172" customFormat="1">
      <c r="A1061" s="1138"/>
      <c r="B1061" s="1133"/>
      <c r="C1061" s="192"/>
      <c r="D1061" s="193"/>
      <c r="E1061" s="194"/>
      <c r="F1061" s="195"/>
      <c r="G1061" s="192"/>
      <c r="H1061" s="201"/>
      <c r="I1061" s="202"/>
      <c r="J1061" s="202"/>
      <c r="K1061" s="203"/>
      <c r="L1061" s="204"/>
      <c r="M1061" s="190"/>
      <c r="N1061" s="196"/>
      <c r="O1061" s="194"/>
      <c r="P1061" s="195"/>
    </row>
    <row r="1062" spans="1:16" s="172" customFormat="1" ht="17.25" thickBot="1">
      <c r="A1062" s="1139"/>
      <c r="B1062" s="1134"/>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1135">
        <f>A957+1</f>
        <v>46153</v>
      </c>
      <c r="B1063" s="90" t="s">
        <v>162</v>
      </c>
      <c r="C1063" s="1095" t="s">
        <v>693</v>
      </c>
      <c r="D1063" s="91" t="s">
        <v>114</v>
      </c>
      <c r="E1063" s="92" t="s">
        <v>164</v>
      </c>
      <c r="F1063" s="93"/>
      <c r="G1063" s="90" t="s">
        <v>162</v>
      </c>
      <c r="H1063" s="1098" t="s">
        <v>163</v>
      </c>
      <c r="I1063" s="91" t="s">
        <v>114</v>
      </c>
      <c r="J1063" s="92" t="s">
        <v>164</v>
      </c>
      <c r="K1063" s="93"/>
      <c r="L1063" s="90" t="s">
        <v>162</v>
      </c>
      <c r="M1063" s="1099" t="s">
        <v>163</v>
      </c>
      <c r="N1063" s="91" t="s">
        <v>114</v>
      </c>
      <c r="O1063" s="92" t="s">
        <v>164</v>
      </c>
      <c r="P1063" s="93"/>
    </row>
    <row r="1064" spans="1:16" ht="18" customHeight="1">
      <c r="A1064" s="1136"/>
      <c r="B1064" s="1100"/>
      <c r="C1064" s="1096"/>
      <c r="D1064" s="94" t="s">
        <v>116</v>
      </c>
      <c r="E1064" s="95" t="s">
        <v>142</v>
      </c>
      <c r="F1064" s="93"/>
      <c r="G1064" s="1100"/>
      <c r="H1064" s="1098"/>
      <c r="I1064" s="94" t="s">
        <v>116</v>
      </c>
      <c r="J1064" s="95" t="s">
        <v>142</v>
      </c>
      <c r="K1064" s="93"/>
      <c r="L1064" s="1100"/>
      <c r="M1064" s="1099"/>
      <c r="N1064" s="94" t="s">
        <v>116</v>
      </c>
      <c r="O1064" s="95" t="s">
        <v>142</v>
      </c>
      <c r="P1064" s="93"/>
    </row>
    <row r="1065" spans="1:16" ht="17.25" thickBot="1">
      <c r="A1065" s="1136"/>
      <c r="B1065" s="1101"/>
      <c r="C1065" s="1096"/>
      <c r="D1065" s="94" t="s">
        <v>165</v>
      </c>
      <c r="E1065" s="96" t="s">
        <v>166</v>
      </c>
      <c r="F1065" s="98"/>
      <c r="G1065" s="1101"/>
      <c r="H1065" s="1098"/>
      <c r="I1065" s="94" t="s">
        <v>165</v>
      </c>
      <c r="J1065" s="96" t="s">
        <v>166</v>
      </c>
      <c r="K1065" s="98"/>
      <c r="L1065" s="1101"/>
      <c r="M1065" s="1099"/>
      <c r="N1065" s="94" t="s">
        <v>165</v>
      </c>
      <c r="O1065" s="96" t="s">
        <v>166</v>
      </c>
      <c r="P1065" s="98"/>
    </row>
    <row r="1066" spans="1:16" ht="17.25" thickBot="1">
      <c r="A1066" s="1136"/>
      <c r="B1066" s="90" t="s">
        <v>167</v>
      </c>
      <c r="C1066" s="1096"/>
      <c r="D1066" s="94"/>
      <c r="E1066" s="96"/>
      <c r="F1066" s="97"/>
      <c r="G1066" s="90" t="s">
        <v>167</v>
      </c>
      <c r="H1066" s="1098"/>
      <c r="I1066" s="94" t="s">
        <v>120</v>
      </c>
      <c r="J1066" s="96" t="s">
        <v>148</v>
      </c>
      <c r="K1066" s="97"/>
      <c r="L1066" s="90" t="s">
        <v>167</v>
      </c>
      <c r="M1066" s="1099"/>
      <c r="N1066" s="94" t="s">
        <v>120</v>
      </c>
      <c r="O1066" s="96" t="s">
        <v>148</v>
      </c>
      <c r="P1066" s="97"/>
    </row>
    <row r="1067" spans="1:16">
      <c r="A1067" s="1136"/>
      <c r="B1067" s="1081"/>
      <c r="C1067" s="1096"/>
      <c r="D1067" s="94"/>
      <c r="E1067" s="96"/>
      <c r="F1067" s="97"/>
      <c r="G1067" s="1081"/>
      <c r="H1067" s="1098"/>
      <c r="I1067" s="94"/>
      <c r="J1067" s="96"/>
      <c r="K1067" s="97"/>
      <c r="L1067" s="1081"/>
      <c r="M1067" s="1099"/>
      <c r="N1067" s="94"/>
      <c r="O1067" s="96"/>
      <c r="P1067" s="97"/>
    </row>
    <row r="1068" spans="1:16">
      <c r="A1068" s="1136"/>
      <c r="B1068" s="1082"/>
      <c r="C1068" s="1096"/>
      <c r="D1068" s="94"/>
      <c r="E1068" s="96"/>
      <c r="F1068" s="97"/>
      <c r="G1068" s="1082"/>
      <c r="H1068" s="1098"/>
      <c r="I1068" s="94"/>
      <c r="J1068" s="96"/>
      <c r="K1068" s="97"/>
      <c r="L1068" s="1082"/>
      <c r="M1068" s="1099"/>
      <c r="N1068" s="94"/>
      <c r="O1068" s="96"/>
      <c r="P1068" s="97"/>
    </row>
    <row r="1069" spans="1:16">
      <c r="A1069" s="1136"/>
      <c r="B1069" s="1083"/>
      <c r="C1069" s="1096"/>
      <c r="D1069" s="94"/>
      <c r="E1069" s="96"/>
      <c r="F1069" s="93"/>
      <c r="G1069" s="1083"/>
      <c r="H1069" s="1098"/>
      <c r="I1069" s="94"/>
      <c r="J1069" s="96"/>
      <c r="K1069" s="93"/>
      <c r="L1069" s="1083"/>
      <c r="M1069" s="1099"/>
      <c r="N1069" s="94"/>
      <c r="O1069" s="96"/>
      <c r="P1069" s="93"/>
    </row>
    <row r="1070" spans="1:16">
      <c r="A1070" s="1136"/>
      <c r="B1070" s="1082"/>
      <c r="C1070" s="1096"/>
      <c r="D1070" s="94"/>
      <c r="E1070" s="96"/>
      <c r="F1070" s="99"/>
      <c r="G1070" s="1082"/>
      <c r="H1070" s="1098"/>
      <c r="I1070" s="94"/>
      <c r="J1070" s="96"/>
      <c r="K1070" s="99"/>
      <c r="L1070" s="1082"/>
      <c r="M1070" s="1099"/>
      <c r="N1070" s="94"/>
      <c r="O1070" s="96"/>
      <c r="P1070" s="93"/>
    </row>
    <row r="1071" spans="1:16">
      <c r="A1071" s="1136"/>
      <c r="B1071" s="1083"/>
      <c r="C1071" s="1096"/>
      <c r="D1071" s="94"/>
      <c r="E1071" s="96"/>
      <c r="F1071" s="102"/>
      <c r="G1071" s="1083"/>
      <c r="H1071" s="1098"/>
      <c r="I1071" s="94"/>
      <c r="J1071" s="96"/>
      <c r="K1071" s="102"/>
      <c r="L1071" s="1083"/>
      <c r="M1071" s="1099"/>
      <c r="N1071" s="94"/>
      <c r="O1071" s="96"/>
      <c r="P1071" s="99"/>
    </row>
    <row r="1072" spans="1:16" ht="17.25" thickBot="1">
      <c r="A1072" s="1136"/>
      <c r="B1072" s="1082"/>
      <c r="C1072" s="1096"/>
      <c r="D1072" s="94"/>
      <c r="E1072" s="96"/>
      <c r="F1072" s="99"/>
      <c r="G1072" s="1082"/>
      <c r="H1072" s="1098"/>
      <c r="I1072" s="94"/>
      <c r="J1072" s="96"/>
      <c r="K1072" s="99"/>
      <c r="L1072" s="1082"/>
      <c r="M1072" s="1099"/>
      <c r="N1072" s="94"/>
      <c r="O1072" s="96"/>
      <c r="P1072" s="99"/>
    </row>
    <row r="1073" spans="1:16" ht="17.25" thickBot="1">
      <c r="A1073" s="1136"/>
      <c r="B1073" s="100" t="s">
        <v>168</v>
      </c>
      <c r="C1073" s="1096"/>
      <c r="D1073" s="94"/>
      <c r="E1073" s="96"/>
      <c r="F1073" s="99"/>
      <c r="G1073" s="100" t="s">
        <v>168</v>
      </c>
      <c r="H1073" s="1098"/>
      <c r="I1073" s="94"/>
      <c r="J1073" s="96"/>
      <c r="K1073" s="99"/>
      <c r="L1073" s="100" t="s">
        <v>168</v>
      </c>
      <c r="M1073" s="1099"/>
      <c r="N1073" s="94"/>
      <c r="O1073" s="96"/>
      <c r="P1073" s="99"/>
    </row>
    <row r="1074" spans="1:16">
      <c r="A1074" s="1136"/>
      <c r="B1074" s="1111"/>
      <c r="C1074" s="1096"/>
      <c r="D1074" s="94"/>
      <c r="E1074" s="96"/>
      <c r="F1074" s="99"/>
      <c r="G1074" s="1111"/>
      <c r="H1074" s="1098"/>
      <c r="I1074" s="94"/>
      <c r="J1074" s="96"/>
      <c r="K1074" s="99"/>
      <c r="L1074" s="1111"/>
      <c r="M1074" s="1099"/>
      <c r="N1074" s="94"/>
      <c r="O1074" s="96"/>
      <c r="P1074" s="99"/>
    </row>
    <row r="1075" spans="1:16">
      <c r="A1075" s="1136"/>
      <c r="B1075" s="1112"/>
      <c r="C1075" s="1096"/>
      <c r="D1075" s="94"/>
      <c r="E1075" s="96"/>
      <c r="F1075" s="99"/>
      <c r="G1075" s="1112"/>
      <c r="H1075" s="1098"/>
      <c r="I1075" s="94"/>
      <c r="J1075" s="96"/>
      <c r="K1075" s="99"/>
      <c r="L1075" s="1112"/>
      <c r="M1075" s="1099"/>
      <c r="N1075" s="94"/>
      <c r="O1075" s="96"/>
      <c r="P1075" s="97"/>
    </row>
    <row r="1076" spans="1:16" ht="17.25" thickBot="1">
      <c r="A1076" s="1136"/>
      <c r="B1076" s="1113"/>
      <c r="C1076" s="1096"/>
      <c r="D1076" s="94"/>
      <c r="E1076" s="96"/>
      <c r="F1076" s="97"/>
      <c r="G1076" s="1113"/>
      <c r="H1076" s="1098"/>
      <c r="I1076" s="94"/>
      <c r="J1076" s="96"/>
      <c r="K1076" s="97"/>
      <c r="L1076" s="1113"/>
      <c r="M1076" s="1099"/>
      <c r="N1076" s="94"/>
      <c r="O1076" s="96"/>
      <c r="P1076" s="97"/>
    </row>
    <row r="1077" spans="1:16" ht="17.25" thickBot="1">
      <c r="A1077" s="1136"/>
      <c r="B1077" s="100" t="s">
        <v>123</v>
      </c>
      <c r="C1077" s="1096"/>
      <c r="D1077" s="94"/>
      <c r="E1077" s="96"/>
      <c r="F1077" s="97"/>
      <c r="G1077" s="100" t="s">
        <v>123</v>
      </c>
      <c r="H1077" s="1098"/>
      <c r="I1077" s="94"/>
      <c r="J1077" s="96"/>
      <c r="K1077" s="97"/>
      <c r="L1077" s="100" t="s">
        <v>123</v>
      </c>
      <c r="M1077" s="1099"/>
      <c r="N1077" s="94"/>
      <c r="O1077" s="96"/>
      <c r="P1077" s="97"/>
    </row>
    <row r="1078" spans="1:16">
      <c r="A1078" s="1136"/>
      <c r="B1078" s="1106"/>
      <c r="C1078" s="1096"/>
      <c r="D1078" s="94"/>
      <c r="E1078" s="96"/>
      <c r="F1078" s="97"/>
      <c r="G1078" s="1106"/>
      <c r="H1078" s="1098"/>
      <c r="I1078" s="94"/>
      <c r="J1078" s="96"/>
      <c r="K1078" s="97"/>
      <c r="L1078" s="1106"/>
      <c r="M1078" s="1099"/>
      <c r="N1078" s="94"/>
      <c r="O1078" s="96"/>
      <c r="P1078" s="97"/>
    </row>
    <row r="1079" spans="1:16">
      <c r="A1079" s="1136"/>
      <c r="B1079" s="1107"/>
      <c r="C1079" s="1096"/>
      <c r="D1079" s="94"/>
      <c r="E1079" s="96"/>
      <c r="F1079" s="97"/>
      <c r="G1079" s="1107"/>
      <c r="H1079" s="1098"/>
      <c r="I1079" s="94"/>
      <c r="J1079" s="96"/>
      <c r="K1079" s="97"/>
      <c r="L1079" s="1107"/>
      <c r="M1079" s="1099"/>
      <c r="N1079" s="94"/>
      <c r="O1079" s="96"/>
      <c r="P1079" s="97"/>
    </row>
    <row r="1080" spans="1:16" ht="17.25" thickBot="1">
      <c r="A1080" s="1136"/>
      <c r="B1080" s="1108"/>
      <c r="C1080" s="1096"/>
      <c r="D1080" s="94"/>
      <c r="E1080" s="96"/>
      <c r="F1080" s="97"/>
      <c r="G1080" s="1108"/>
      <c r="H1080" s="1098"/>
      <c r="I1080" s="94"/>
      <c r="J1080" s="96"/>
      <c r="K1080" s="97"/>
      <c r="L1080" s="1108"/>
      <c r="M1080" s="1099"/>
      <c r="N1080" s="94"/>
      <c r="O1080" s="96"/>
      <c r="P1080" s="97"/>
    </row>
    <row r="1081" spans="1:16">
      <c r="A1081" s="1136"/>
      <c r="B1081" s="1109" t="s">
        <v>124</v>
      </c>
      <c r="C1081" s="1096"/>
      <c r="D1081" s="94"/>
      <c r="E1081" s="96"/>
      <c r="F1081" s="97"/>
      <c r="G1081" s="1109" t="s">
        <v>124</v>
      </c>
      <c r="H1081" s="1098"/>
      <c r="I1081" s="94"/>
      <c r="J1081" s="96"/>
      <c r="K1081" s="97"/>
      <c r="L1081" s="1109" t="s">
        <v>124</v>
      </c>
      <c r="M1081" s="1099"/>
      <c r="N1081" s="94"/>
      <c r="O1081" s="96"/>
      <c r="P1081" s="97"/>
    </row>
    <row r="1082" spans="1:16" ht="17.25" thickBot="1">
      <c r="A1082" s="1136"/>
      <c r="B1082" s="1110"/>
      <c r="C1082" s="1096"/>
      <c r="D1082" s="94"/>
      <c r="E1082" s="96"/>
      <c r="F1082" s="97"/>
      <c r="G1082" s="1110"/>
      <c r="H1082" s="1098"/>
      <c r="I1082" s="94"/>
      <c r="J1082" s="96"/>
      <c r="K1082" s="97"/>
      <c r="L1082" s="1110"/>
      <c r="M1082" s="1099"/>
      <c r="N1082" s="94"/>
      <c r="O1082" s="96"/>
      <c r="P1082" s="93"/>
    </row>
    <row r="1083" spans="1:16" ht="17.25" thickTop="1">
      <c r="A1083" s="1136"/>
      <c r="B1083" s="1102" t="s">
        <v>125</v>
      </c>
      <c r="C1083" s="1096"/>
      <c r="D1083" s="94"/>
      <c r="E1083" s="96"/>
      <c r="F1083" s="93"/>
      <c r="G1083" s="1102" t="s">
        <v>125</v>
      </c>
      <c r="H1083" s="1098"/>
      <c r="I1083" s="94"/>
      <c r="J1083" s="96"/>
      <c r="K1083" s="93"/>
      <c r="L1083" s="1102" t="s">
        <v>125</v>
      </c>
      <c r="M1083" s="1099"/>
      <c r="N1083" s="94"/>
      <c r="O1083" s="96"/>
      <c r="P1083" s="97"/>
    </row>
    <row r="1084" spans="1:16" ht="17.25" thickBot="1">
      <c r="A1084" s="1136"/>
      <c r="B1084" s="1103"/>
      <c r="C1084" s="1096"/>
      <c r="D1084" s="94"/>
      <c r="E1084" s="96"/>
      <c r="F1084" s="93"/>
      <c r="G1084" s="1103"/>
      <c r="H1084" s="1098"/>
      <c r="I1084" s="94"/>
      <c r="J1084" s="96"/>
      <c r="K1084" s="93"/>
      <c r="L1084" s="1103"/>
      <c r="M1084" s="1099"/>
      <c r="N1084" s="94"/>
      <c r="O1084" s="96"/>
      <c r="P1084" s="101"/>
    </row>
    <row r="1085" spans="1:16">
      <c r="A1085" s="1136"/>
      <c r="B1085" s="1104"/>
      <c r="C1085" s="1096"/>
      <c r="D1085" s="94"/>
      <c r="E1085" s="96"/>
      <c r="F1085" s="97"/>
      <c r="G1085" s="1104"/>
      <c r="H1085" s="1098"/>
      <c r="I1085" s="94"/>
      <c r="J1085" s="96"/>
      <c r="K1085" s="97"/>
      <c r="L1085" s="1104"/>
      <c r="M1085" s="1099"/>
      <c r="N1085" s="94"/>
      <c r="O1085" s="96"/>
      <c r="P1085" s="103"/>
    </row>
    <row r="1086" spans="1:16" ht="17.25" thickBot="1">
      <c r="A1086" s="1136"/>
      <c r="B1086" s="1105"/>
      <c r="C1086" s="1096"/>
      <c r="D1086" s="94"/>
      <c r="E1086" s="96"/>
      <c r="F1086" s="97"/>
      <c r="G1086" s="1105"/>
      <c r="H1086" s="1098"/>
      <c r="I1086" s="94"/>
      <c r="J1086" s="96"/>
      <c r="K1086" s="97"/>
      <c r="L1086" s="1105"/>
      <c r="M1086" s="1099"/>
      <c r="N1086" s="94"/>
      <c r="O1086" s="96"/>
      <c r="P1086" s="104"/>
    </row>
    <row r="1087" spans="1:16">
      <c r="A1087" s="1136"/>
      <c r="B1087" s="1116" t="s">
        <v>126</v>
      </c>
      <c r="C1087" s="1096"/>
      <c r="D1087" s="94"/>
      <c r="E1087" s="96"/>
      <c r="F1087" s="93"/>
      <c r="G1087" s="1116" t="s">
        <v>126</v>
      </c>
      <c r="H1087" s="1098"/>
      <c r="I1087" s="94"/>
      <c r="J1087" s="96"/>
      <c r="K1087" s="93"/>
      <c r="L1087" s="1116" t="s">
        <v>126</v>
      </c>
      <c r="M1087" s="1099"/>
      <c r="N1087" s="94"/>
      <c r="O1087" s="96"/>
      <c r="P1087" s="99"/>
    </row>
    <row r="1088" spans="1:16" ht="17.25" thickBot="1">
      <c r="A1088" s="1136"/>
      <c r="B1088" s="1103"/>
      <c r="C1088" s="1096"/>
      <c r="D1088" s="94"/>
      <c r="E1088" s="96"/>
      <c r="F1088" s="101"/>
      <c r="G1088" s="1103"/>
      <c r="H1088" s="1098"/>
      <c r="I1088" s="94"/>
      <c r="J1088" s="96"/>
      <c r="K1088" s="101"/>
      <c r="L1088" s="1103"/>
      <c r="M1088" s="1099"/>
      <c r="N1088" s="94"/>
      <c r="O1088" s="96"/>
      <c r="P1088" s="104"/>
    </row>
    <row r="1089" spans="1:16">
      <c r="A1089" s="1136"/>
      <c r="B1089" s="1104"/>
      <c r="C1089" s="1096"/>
      <c r="D1089" s="94"/>
      <c r="E1089" s="96"/>
      <c r="F1089" s="102"/>
      <c r="G1089" s="1104"/>
      <c r="H1089" s="1098"/>
      <c r="I1089" s="94"/>
      <c r="J1089" s="96"/>
      <c r="K1089" s="103"/>
      <c r="L1089" s="1104"/>
      <c r="M1089" s="1099"/>
      <c r="N1089" s="94"/>
      <c r="O1089" s="96"/>
      <c r="P1089" s="93"/>
    </row>
    <row r="1090" spans="1:16" ht="17.25" thickBot="1">
      <c r="A1090" s="1136"/>
      <c r="B1090" s="1115"/>
      <c r="C1090" s="1096"/>
      <c r="D1090" s="94"/>
      <c r="E1090" s="96"/>
      <c r="F1090" s="99"/>
      <c r="G1090" s="1115"/>
      <c r="H1090" s="1098"/>
      <c r="I1090" s="94"/>
      <c r="J1090" s="96"/>
      <c r="K1090" s="104"/>
      <c r="L1090" s="1115"/>
      <c r="M1090" s="1099"/>
      <c r="N1090" s="94"/>
      <c r="O1090" s="96"/>
      <c r="P1090" s="97"/>
    </row>
    <row r="1091" spans="1:16">
      <c r="A1091" s="1136"/>
      <c r="B1091" s="1114" t="s">
        <v>127</v>
      </c>
      <c r="C1091" s="1096"/>
      <c r="D1091" s="94"/>
      <c r="E1091" s="96"/>
      <c r="F1091" s="103"/>
      <c r="G1091" s="1114" t="s">
        <v>127</v>
      </c>
      <c r="H1091" s="1098"/>
      <c r="I1091" s="94"/>
      <c r="J1091" s="96"/>
      <c r="K1091" s="104"/>
      <c r="L1091" s="1114" t="s">
        <v>127</v>
      </c>
      <c r="M1091" s="1099"/>
      <c r="N1091" s="94"/>
      <c r="O1091" s="114"/>
      <c r="P1091" s="97"/>
    </row>
    <row r="1092" spans="1:16" ht="17.25" thickBot="1">
      <c r="A1092" s="1136"/>
      <c r="B1092" s="1103"/>
      <c r="C1092" s="1096"/>
      <c r="D1092" s="94"/>
      <c r="E1092" s="96"/>
      <c r="F1092" s="104"/>
      <c r="G1092" s="1103"/>
      <c r="H1092" s="1098"/>
      <c r="I1092" s="94"/>
      <c r="J1092" s="96"/>
      <c r="K1092" s="99"/>
      <c r="L1092" s="1103"/>
      <c r="M1092" s="1099"/>
      <c r="N1092" s="113"/>
      <c r="O1092" s="96"/>
      <c r="P1092" s="112"/>
    </row>
    <row r="1093" spans="1:16">
      <c r="A1093" s="1136"/>
      <c r="B1093" s="1104"/>
      <c r="C1093" s="1096"/>
      <c r="D1093" s="94"/>
      <c r="E1093" s="96"/>
      <c r="F1093" s="104"/>
      <c r="G1093" s="1104"/>
      <c r="H1093" s="1098"/>
      <c r="I1093" s="94"/>
      <c r="J1093" s="96"/>
      <c r="K1093" s="104"/>
      <c r="L1093" s="1104"/>
      <c r="M1093" s="1099"/>
      <c r="N1093" s="113"/>
      <c r="O1093" s="114"/>
      <c r="P1093" s="97"/>
    </row>
    <row r="1094" spans="1:16" ht="17.25" thickBot="1">
      <c r="A1094" s="1136"/>
      <c r="B1094" s="1115"/>
      <c r="C1094" s="1096"/>
      <c r="D1094" s="94"/>
      <c r="E1094" s="96"/>
      <c r="F1094" s="99"/>
      <c r="G1094" s="1115"/>
      <c r="H1094" s="1098"/>
      <c r="I1094" s="94"/>
      <c r="J1094" s="96"/>
      <c r="K1094" s="93"/>
      <c r="L1094" s="1115"/>
      <c r="M1094" s="1099"/>
      <c r="N1094" s="94"/>
      <c r="O1094" s="114"/>
      <c r="P1094" s="104"/>
    </row>
    <row r="1095" spans="1:16">
      <c r="A1095" s="1136"/>
      <c r="B1095" s="1114" t="s">
        <v>128</v>
      </c>
      <c r="C1095" s="1096"/>
      <c r="D1095" s="94"/>
      <c r="E1095" s="96"/>
      <c r="F1095" s="104"/>
      <c r="G1095" s="1114" t="s">
        <v>128</v>
      </c>
      <c r="H1095" s="1098"/>
      <c r="I1095" s="94"/>
      <c r="J1095" s="96"/>
      <c r="K1095" s="97"/>
      <c r="L1095" s="1114" t="s">
        <v>128</v>
      </c>
      <c r="M1095" s="1099"/>
      <c r="N1095" s="94"/>
      <c r="O1095" s="96"/>
      <c r="P1095" s="97"/>
    </row>
    <row r="1096" spans="1:16" ht="17.25" thickBot="1">
      <c r="A1096" s="1136"/>
      <c r="B1096" s="1103"/>
      <c r="C1096" s="1096"/>
      <c r="D1096" s="94"/>
      <c r="E1096" s="96"/>
      <c r="F1096" s="93"/>
      <c r="G1096" s="1103"/>
      <c r="H1096" s="1098"/>
      <c r="I1096" s="94"/>
      <c r="J1096" s="114"/>
      <c r="K1096" s="97"/>
      <c r="L1096" s="1103"/>
      <c r="M1096" s="1099"/>
      <c r="N1096" s="113"/>
      <c r="O1096" s="114"/>
      <c r="P1096" s="97"/>
    </row>
    <row r="1097" spans="1:16">
      <c r="A1097" s="1136"/>
      <c r="B1097" s="1104"/>
      <c r="C1097" s="1096"/>
      <c r="D1097" s="94"/>
      <c r="E1097" s="96"/>
      <c r="F1097" s="97"/>
      <c r="G1097" s="1104"/>
      <c r="H1097" s="1098"/>
      <c r="I1097" s="94"/>
      <c r="J1097" s="96"/>
      <c r="K1097" s="97"/>
      <c r="L1097" s="1104"/>
      <c r="M1097" s="1099"/>
      <c r="N1097" s="113"/>
      <c r="O1097" s="114"/>
      <c r="P1097" s="97"/>
    </row>
    <row r="1098" spans="1:16" ht="17.25" thickBot="1">
      <c r="A1098" s="1136"/>
      <c r="B1098" s="1115"/>
      <c r="C1098" s="1096"/>
      <c r="D1098" s="94"/>
      <c r="E1098" s="96"/>
      <c r="F1098" s="93"/>
      <c r="G1098" s="1115"/>
      <c r="H1098" s="1098"/>
      <c r="I1098" s="94"/>
      <c r="J1098" s="114"/>
      <c r="K1098" s="97"/>
      <c r="L1098" s="1115"/>
      <c r="M1098" s="1099"/>
      <c r="N1098" s="94"/>
      <c r="O1098" s="114"/>
      <c r="P1098" s="97"/>
    </row>
    <row r="1099" spans="1:16">
      <c r="A1099" s="1136"/>
      <c r="B1099" s="1116" t="s">
        <v>129</v>
      </c>
      <c r="C1099" s="1096"/>
      <c r="D1099" s="94"/>
      <c r="E1099" s="96"/>
      <c r="F1099" s="93"/>
      <c r="G1099" s="1116" t="s">
        <v>129</v>
      </c>
      <c r="H1099" s="1098"/>
      <c r="I1099" s="94"/>
      <c r="J1099" s="114"/>
      <c r="K1099" s="97"/>
      <c r="L1099" s="1116" t="s">
        <v>129</v>
      </c>
      <c r="M1099" s="1099"/>
      <c r="N1099" s="113"/>
      <c r="O1099" s="114"/>
      <c r="P1099" s="97"/>
    </row>
    <row r="1100" spans="1:16" ht="17.25" thickBot="1">
      <c r="A1100" s="1136"/>
      <c r="B1100" s="1103"/>
      <c r="C1100" s="1096"/>
      <c r="D1100" s="94"/>
      <c r="E1100" s="96"/>
      <c r="F1100" s="93"/>
      <c r="G1100" s="1103"/>
      <c r="H1100" s="1098"/>
      <c r="I1100" s="94"/>
      <c r="J1100" s="114"/>
      <c r="K1100" s="97"/>
      <c r="L1100" s="1103"/>
      <c r="M1100" s="1099"/>
      <c r="N1100" s="94"/>
      <c r="O1100" s="114"/>
      <c r="P1100" s="97"/>
    </row>
    <row r="1101" spans="1:16">
      <c r="A1101" s="1136"/>
      <c r="B1101" s="106"/>
      <c r="C1101" s="1096"/>
      <c r="D1101" s="94"/>
      <c r="E1101" s="96"/>
      <c r="F1101" s="97"/>
      <c r="G1101" s="106"/>
      <c r="H1101" s="1098"/>
      <c r="I1101" s="94"/>
      <c r="J1101" s="96"/>
      <c r="K1101" s="112"/>
      <c r="L1101" s="106"/>
      <c r="M1101" s="1099"/>
      <c r="N1101" s="113"/>
      <c r="O1101" s="96"/>
      <c r="P1101" s="112"/>
    </row>
    <row r="1102" spans="1:16">
      <c r="A1102" s="1136"/>
      <c r="B1102" s="107"/>
      <c r="C1102" s="1096"/>
      <c r="D1102" s="94"/>
      <c r="E1102" s="96"/>
      <c r="F1102" s="93"/>
      <c r="G1102" s="107"/>
      <c r="H1102" s="1098"/>
      <c r="I1102" s="94"/>
      <c r="J1102" s="96"/>
      <c r="K1102" s="97"/>
      <c r="L1102" s="107"/>
      <c r="M1102" s="1099"/>
      <c r="N1102" s="113"/>
      <c r="O1102" s="114"/>
      <c r="P1102" s="97"/>
    </row>
    <row r="1103" spans="1:16">
      <c r="A1103" s="1136"/>
      <c r="B1103" s="109"/>
      <c r="C1103" s="1096"/>
      <c r="D1103" s="94"/>
      <c r="E1103" s="96"/>
      <c r="F1103" s="93"/>
      <c r="G1103" s="109"/>
      <c r="H1103" s="1098"/>
      <c r="I1103" s="113"/>
      <c r="J1103" s="114"/>
      <c r="K1103" s="97"/>
      <c r="L1103" s="109"/>
      <c r="M1103" s="1099"/>
      <c r="N1103" s="113"/>
      <c r="O1103" s="114"/>
      <c r="P1103" s="104"/>
    </row>
    <row r="1104" spans="1:16">
      <c r="A1104" s="1136"/>
      <c r="B1104" s="110"/>
      <c r="C1104" s="1096"/>
      <c r="D1104" s="94"/>
      <c r="E1104" s="96"/>
      <c r="F1104" s="93"/>
      <c r="G1104" s="110"/>
      <c r="H1104" s="1098"/>
      <c r="I1104" s="113"/>
      <c r="J1104" s="114"/>
      <c r="K1104" s="104"/>
      <c r="L1104" s="110"/>
      <c r="M1104" s="1099"/>
      <c r="N1104" s="111"/>
      <c r="O1104" s="96"/>
      <c r="P1104" s="97"/>
    </row>
    <row r="1105" spans="1:16">
      <c r="A1105" s="1136"/>
      <c r="B1105" s="109"/>
      <c r="C1105" s="1096"/>
      <c r="D1105" s="111"/>
      <c r="E1105" s="96"/>
      <c r="F1105" s="97"/>
      <c r="G1105" s="109"/>
      <c r="H1105" s="1098"/>
      <c r="I1105" s="111"/>
      <c r="J1105" s="96"/>
      <c r="K1105" s="112"/>
      <c r="L1105" s="109"/>
      <c r="M1105" s="1099"/>
      <c r="N1105" s="94"/>
      <c r="O1105" s="96"/>
      <c r="P1105" s="112"/>
    </row>
    <row r="1106" spans="1:16">
      <c r="A1106" s="1136"/>
      <c r="B1106" s="110"/>
      <c r="C1106" s="1096"/>
      <c r="D1106" s="94"/>
      <c r="E1106" s="96"/>
      <c r="F1106" s="108"/>
      <c r="G1106" s="110"/>
      <c r="H1106" s="1098"/>
      <c r="I1106" s="94"/>
      <c r="J1106" s="96"/>
      <c r="K1106" s="97"/>
      <c r="L1106" s="110"/>
      <c r="M1106" s="1099"/>
      <c r="N1106" s="113"/>
      <c r="O1106" s="114"/>
      <c r="P1106" s="97"/>
    </row>
    <row r="1107" spans="1:16">
      <c r="A1107" s="1136"/>
      <c r="B1107" s="109"/>
      <c r="C1107" s="1096"/>
      <c r="D1107" s="94"/>
      <c r="E1107" s="96"/>
      <c r="F1107" s="97"/>
      <c r="G1107" s="109"/>
      <c r="H1107" s="1098"/>
      <c r="I1107" s="113"/>
      <c r="J1107" s="114"/>
      <c r="K1107" s="97"/>
      <c r="L1107" s="109"/>
      <c r="M1107" s="1099"/>
      <c r="N1107" s="113"/>
      <c r="O1107" s="114"/>
      <c r="P1107" s="97"/>
    </row>
    <row r="1108" spans="1:16" ht="17.25" thickBot="1">
      <c r="A1108" s="1136"/>
      <c r="B1108" s="110"/>
      <c r="C1108" s="1097"/>
      <c r="D1108" s="115"/>
      <c r="E1108" s="116"/>
      <c r="F1108" s="117"/>
      <c r="G1108" s="110"/>
      <c r="H1108" s="1098"/>
      <c r="I1108" s="115"/>
      <c r="J1108" s="116"/>
      <c r="K1108" s="117"/>
      <c r="L1108" s="110"/>
      <c r="M1108" s="1099"/>
      <c r="N1108" s="115"/>
      <c r="O1108" s="116"/>
      <c r="P1108" s="117"/>
    </row>
    <row r="1109" spans="1:16">
      <c r="A1109" s="1094" t="str">
        <f>TEXT(A1063,"AAAA")</f>
        <v>星期一</v>
      </c>
      <c r="B1109" s="109"/>
      <c r="C1109" s="1095" t="s">
        <v>694</v>
      </c>
      <c r="D1109" s="118"/>
      <c r="E1109" s="119"/>
      <c r="F1109" s="97"/>
      <c r="G1109" s="109"/>
      <c r="H1109" s="1118" t="s">
        <v>130</v>
      </c>
      <c r="I1109" s="118"/>
      <c r="J1109" s="119"/>
      <c r="K1109" s="97"/>
      <c r="L1109" s="109"/>
      <c r="M1109" s="1120" t="s">
        <v>130</v>
      </c>
      <c r="N1109" s="118"/>
      <c r="O1109" s="119"/>
      <c r="P1109" s="97"/>
    </row>
    <row r="1110" spans="1:16">
      <c r="A1110" s="1094"/>
      <c r="B1110" s="110"/>
      <c r="C1110" s="1096"/>
      <c r="D1110" s="120"/>
      <c r="E1110" s="96"/>
      <c r="F1110" s="97"/>
      <c r="G1110" s="110"/>
      <c r="H1110" s="1098"/>
      <c r="I1110" s="94"/>
      <c r="J1110" s="96"/>
      <c r="K1110" s="97"/>
      <c r="L1110" s="110"/>
      <c r="M1110" s="1099"/>
      <c r="N1110" s="94"/>
      <c r="O1110" s="96"/>
      <c r="P1110" s="97"/>
    </row>
    <row r="1111" spans="1:16">
      <c r="A1111" s="1094"/>
      <c r="B1111" s="109"/>
      <c r="C1111" s="1096"/>
      <c r="D1111" s="120"/>
      <c r="E1111" s="96"/>
      <c r="F1111" s="97"/>
      <c r="G1111" s="109"/>
      <c r="H1111" s="1098"/>
      <c r="I1111" s="94"/>
      <c r="J1111" s="96"/>
      <c r="K1111" s="97"/>
      <c r="L1111" s="109"/>
      <c r="M1111" s="1099"/>
      <c r="N1111" s="94"/>
      <c r="O1111" s="96"/>
      <c r="P1111" s="97"/>
    </row>
    <row r="1112" spans="1:16">
      <c r="A1112" s="1094"/>
      <c r="B1112" s="110"/>
      <c r="C1112" s="1096"/>
      <c r="D1112" s="120"/>
      <c r="E1112" s="96"/>
      <c r="F1112" s="97"/>
      <c r="G1112" s="110"/>
      <c r="H1112" s="1098"/>
      <c r="I1112" s="94"/>
      <c r="J1112" s="96"/>
      <c r="K1112" s="97"/>
      <c r="L1112" s="110"/>
      <c r="M1112" s="1099"/>
      <c r="N1112" s="94"/>
      <c r="O1112" s="96"/>
      <c r="P1112" s="97"/>
    </row>
    <row r="1113" spans="1:16">
      <c r="A1113" s="1094"/>
      <c r="B1113" s="109"/>
      <c r="C1113" s="1096"/>
      <c r="D1113" s="120"/>
      <c r="E1113" s="96"/>
      <c r="F1113" s="97"/>
      <c r="G1113" s="109"/>
      <c r="H1113" s="1098"/>
      <c r="I1113" s="94"/>
      <c r="J1113" s="96"/>
      <c r="K1113" s="97"/>
      <c r="L1113" s="109"/>
      <c r="M1113" s="1099"/>
      <c r="N1113" s="94"/>
      <c r="O1113" s="96"/>
      <c r="P1113" s="97"/>
    </row>
    <row r="1114" spans="1:16">
      <c r="A1114" s="1094"/>
      <c r="B1114" s="110"/>
      <c r="C1114" s="1096"/>
      <c r="D1114" s="120"/>
      <c r="E1114" s="96"/>
      <c r="F1114" s="97"/>
      <c r="G1114" s="110"/>
      <c r="H1114" s="1098"/>
      <c r="I1114" s="94"/>
      <c r="J1114" s="96"/>
      <c r="K1114" s="97"/>
      <c r="L1114" s="110"/>
      <c r="M1114" s="1099"/>
      <c r="N1114" s="94"/>
      <c r="O1114" s="96"/>
      <c r="P1114" s="97"/>
    </row>
    <row r="1115" spans="1:16">
      <c r="A1115" s="1094"/>
      <c r="B1115" s="109"/>
      <c r="C1115" s="1096"/>
      <c r="D1115" s="120"/>
      <c r="E1115" s="96"/>
      <c r="F1115" s="97"/>
      <c r="G1115" s="109"/>
      <c r="H1115" s="1098"/>
      <c r="I1115" s="94"/>
      <c r="J1115" s="96"/>
      <c r="K1115" s="97"/>
      <c r="L1115" s="109"/>
      <c r="M1115" s="1099"/>
      <c r="N1115" s="94"/>
      <c r="O1115" s="96"/>
      <c r="P1115" s="97"/>
    </row>
    <row r="1116" spans="1:16">
      <c r="A1116" s="1094"/>
      <c r="B1116" s="110"/>
      <c r="C1116" s="1096"/>
      <c r="D1116" s="94"/>
      <c r="E1116" s="96"/>
      <c r="F1116" s="97"/>
      <c r="G1116" s="110"/>
      <c r="H1116" s="1098"/>
      <c r="I1116" s="94"/>
      <c r="J1116" s="96"/>
      <c r="K1116" s="97"/>
      <c r="L1116" s="110"/>
      <c r="M1116" s="1099"/>
      <c r="N1116" s="94"/>
      <c r="O1116" s="96"/>
      <c r="P1116" s="97"/>
    </row>
    <row r="1117" spans="1:16">
      <c r="A1117" s="1094"/>
      <c r="B1117" s="107"/>
      <c r="C1117" s="1096"/>
      <c r="D1117" s="113"/>
      <c r="E1117" s="114"/>
      <c r="F1117" s="104"/>
      <c r="G1117" s="107"/>
      <c r="H1117" s="1098"/>
      <c r="I1117" s="113"/>
      <c r="J1117" s="114"/>
      <c r="K1117" s="97"/>
      <c r="L1117" s="107"/>
      <c r="M1117" s="1099"/>
      <c r="N1117" s="113"/>
      <c r="O1117" s="114"/>
      <c r="P1117" s="97"/>
    </row>
    <row r="1118" spans="1:16" ht="17.25" thickBot="1">
      <c r="A1118" s="1094"/>
      <c r="B1118" s="107"/>
      <c r="C1118" s="1097"/>
      <c r="D1118" s="122" t="s">
        <v>132</v>
      </c>
      <c r="E1118" s="123" t="s">
        <v>133</v>
      </c>
      <c r="F1118" s="124"/>
      <c r="G1118" s="107"/>
      <c r="H1118" s="1127"/>
      <c r="I1118" s="122" t="s">
        <v>132</v>
      </c>
      <c r="J1118" s="123" t="s">
        <v>133</v>
      </c>
      <c r="K1118" s="97"/>
      <c r="L1118" s="107"/>
      <c r="M1118" s="1126"/>
      <c r="N1118" s="122" t="s">
        <v>132</v>
      </c>
      <c r="O1118" s="123" t="s">
        <v>133</v>
      </c>
      <c r="P1118" s="97"/>
    </row>
    <row r="1119" spans="1:16">
      <c r="A1119" s="105"/>
      <c r="B1119" s="109"/>
      <c r="C1119" s="1095" t="s">
        <v>695</v>
      </c>
      <c r="D1119" s="118"/>
      <c r="E1119" s="119"/>
      <c r="F1119" s="125"/>
      <c r="G1119" s="109"/>
      <c r="H1119" s="1118" t="s">
        <v>134</v>
      </c>
      <c r="I1119" s="118"/>
      <c r="J1119" s="119"/>
      <c r="K1119" s="125"/>
      <c r="L1119" s="109"/>
      <c r="M1119" s="1120" t="s">
        <v>134</v>
      </c>
      <c r="N1119" s="118"/>
      <c r="O1119" s="119"/>
      <c r="P1119" s="125"/>
    </row>
    <row r="1120" spans="1:16">
      <c r="A1120" s="105"/>
      <c r="B1120" s="110"/>
      <c r="C1120" s="1096"/>
      <c r="D1120" s="94"/>
      <c r="E1120" s="96"/>
      <c r="F1120" s="97"/>
      <c r="G1120" s="110"/>
      <c r="H1120" s="1098"/>
      <c r="I1120" s="94"/>
      <c r="J1120" s="96"/>
      <c r="K1120" s="97"/>
      <c r="L1120" s="110"/>
      <c r="M1120" s="1099"/>
      <c r="N1120" s="94"/>
      <c r="O1120" s="96"/>
      <c r="P1120" s="97"/>
    </row>
    <row r="1121" spans="1:16">
      <c r="A1121" s="105"/>
      <c r="B1121" s="126"/>
      <c r="C1121" s="1096"/>
      <c r="D1121" s="94"/>
      <c r="E1121" s="96"/>
      <c r="F1121" s="97"/>
      <c r="G1121" s="126"/>
      <c r="H1121" s="1098"/>
      <c r="I1121" s="94"/>
      <c r="J1121" s="96"/>
      <c r="K1121" s="97"/>
      <c r="L1121" s="126"/>
      <c r="M1121" s="1099"/>
      <c r="N1121" s="94"/>
      <c r="O1121" s="96"/>
      <c r="P1121" s="128"/>
    </row>
    <row r="1122" spans="1:16">
      <c r="A1122" s="105"/>
      <c r="B1122" s="107"/>
      <c r="C1122" s="1096"/>
      <c r="D1122" s="94"/>
      <c r="E1122" s="96"/>
      <c r="F1122" s="97"/>
      <c r="G1122" s="107"/>
      <c r="H1122" s="1098"/>
      <c r="I1122" s="94"/>
      <c r="J1122" s="96"/>
      <c r="K1122" s="97"/>
      <c r="L1122" s="107"/>
      <c r="M1122" s="1099"/>
      <c r="N1122" s="94"/>
      <c r="O1122" s="96"/>
      <c r="P1122" s="216"/>
    </row>
    <row r="1123" spans="1:16">
      <c r="A1123" s="105"/>
      <c r="B1123" s="109"/>
      <c r="C1123" s="1096"/>
      <c r="D1123" s="94"/>
      <c r="E1123" s="96"/>
      <c r="F1123" s="97"/>
      <c r="G1123" s="109"/>
      <c r="H1123" s="1098"/>
      <c r="I1123" s="94"/>
      <c r="J1123" s="96"/>
      <c r="K1123" s="97"/>
      <c r="L1123" s="109"/>
      <c r="M1123" s="1099"/>
      <c r="N1123" s="94"/>
      <c r="O1123" s="96"/>
      <c r="P1123" s="97"/>
    </row>
    <row r="1124" spans="1:16">
      <c r="A1124" s="105"/>
      <c r="B1124" s="110"/>
      <c r="C1124" s="1096"/>
      <c r="D1124" s="94"/>
      <c r="E1124" s="96"/>
      <c r="F1124" s="127"/>
      <c r="G1124" s="110"/>
      <c r="H1124" s="1098"/>
      <c r="I1124" s="94"/>
      <c r="J1124" s="96"/>
      <c r="K1124" s="127"/>
      <c r="L1124" s="110"/>
      <c r="M1124" s="1099"/>
      <c r="N1124" s="94"/>
      <c r="O1124" s="96"/>
      <c r="P1124" s="127"/>
    </row>
    <row r="1125" spans="1:16">
      <c r="A1125" s="105"/>
      <c r="B1125" s="109"/>
      <c r="C1125" s="1096"/>
      <c r="D1125" s="94"/>
      <c r="E1125" s="96"/>
      <c r="F1125" s="128"/>
      <c r="G1125" s="109"/>
      <c r="H1125" s="1098"/>
      <c r="I1125" s="94"/>
      <c r="J1125" s="96"/>
      <c r="K1125" s="128"/>
      <c r="L1125" s="109"/>
      <c r="M1125" s="1099"/>
      <c r="N1125" s="94"/>
      <c r="O1125" s="96"/>
      <c r="P1125" s="128"/>
    </row>
    <row r="1126" spans="1:16">
      <c r="A1126" s="105"/>
      <c r="B1126" s="110"/>
      <c r="C1126" s="1096"/>
      <c r="D1126" s="217"/>
      <c r="E1126" s="114"/>
      <c r="F1126" s="216"/>
      <c r="G1126" s="110"/>
      <c r="H1126" s="1098"/>
      <c r="I1126" s="113"/>
      <c r="J1126" s="114"/>
      <c r="K1126" s="216"/>
      <c r="L1126" s="110"/>
      <c r="M1126" s="1099"/>
      <c r="N1126" s="113"/>
      <c r="O1126" s="114"/>
      <c r="P1126" s="216"/>
    </row>
    <row r="1127" spans="1:16">
      <c r="A1127" s="105"/>
      <c r="B1127" s="109"/>
      <c r="C1127" s="1096"/>
      <c r="D1127" s="217"/>
      <c r="E1127" s="114"/>
      <c r="F1127" s="216"/>
      <c r="G1127" s="109"/>
      <c r="H1127" s="1098"/>
      <c r="I1127" s="113"/>
      <c r="J1127" s="114"/>
      <c r="K1127" s="216"/>
      <c r="L1127" s="109"/>
      <c r="M1127" s="1099"/>
      <c r="N1127" s="113"/>
      <c r="O1127" s="114"/>
      <c r="P1127" s="216"/>
    </row>
    <row r="1128" spans="1:16" ht="17.25" thickBot="1">
      <c r="A1128" s="105"/>
      <c r="B1128" s="110"/>
      <c r="C1128" s="1097"/>
      <c r="D1128" s="129"/>
      <c r="E1128" s="130"/>
      <c r="F1128" s="104"/>
      <c r="G1128" s="110"/>
      <c r="H1128" s="1127"/>
      <c r="I1128" s="113"/>
      <c r="J1128" s="130"/>
      <c r="K1128" s="104"/>
      <c r="L1128" s="110"/>
      <c r="M1128" s="1126"/>
      <c r="N1128" s="113"/>
      <c r="O1128" s="131"/>
      <c r="P1128" s="127"/>
    </row>
    <row r="1129" spans="1:16">
      <c r="A1129" s="132"/>
      <c r="B1129" s="109"/>
      <c r="C1129" s="1095" t="s">
        <v>696</v>
      </c>
      <c r="D1129" s="118" t="s">
        <v>136</v>
      </c>
      <c r="E1129" s="133" t="s">
        <v>137</v>
      </c>
      <c r="F1129" s="125"/>
      <c r="G1129" s="109"/>
      <c r="H1129" s="1118" t="s">
        <v>135</v>
      </c>
      <c r="I1129" s="118" t="s">
        <v>136</v>
      </c>
      <c r="J1129" s="133" t="s">
        <v>137</v>
      </c>
      <c r="K1129" s="125"/>
      <c r="L1129" s="109"/>
      <c r="M1129" s="1120" t="s">
        <v>135</v>
      </c>
      <c r="N1129" s="118" t="s">
        <v>136</v>
      </c>
      <c r="O1129" s="133" t="s">
        <v>137</v>
      </c>
      <c r="P1129" s="125"/>
    </row>
    <row r="1130" spans="1:16">
      <c r="A1130" s="132"/>
      <c r="B1130" s="110"/>
      <c r="C1130" s="1096"/>
      <c r="D1130" s="94" t="s">
        <v>141</v>
      </c>
      <c r="E1130" s="96" t="s">
        <v>142</v>
      </c>
      <c r="F1130" s="134"/>
      <c r="G1130" s="110"/>
      <c r="H1130" s="1098"/>
      <c r="I1130" s="94" t="s">
        <v>141</v>
      </c>
      <c r="J1130" s="96" t="s">
        <v>142</v>
      </c>
      <c r="K1130" s="134"/>
      <c r="L1130" s="110"/>
      <c r="M1130" s="1099"/>
      <c r="N1130" s="94" t="s">
        <v>141</v>
      </c>
      <c r="O1130" s="96" t="s">
        <v>142</v>
      </c>
      <c r="P1130" s="134"/>
    </row>
    <row r="1131" spans="1:16">
      <c r="A1131" s="132"/>
      <c r="B1131" s="135"/>
      <c r="C1131" s="1096"/>
      <c r="D1131" s="94" t="s">
        <v>145</v>
      </c>
      <c r="E1131" s="96" t="s">
        <v>146</v>
      </c>
      <c r="F1131" s="97"/>
      <c r="G1131" s="135"/>
      <c r="H1131" s="1098"/>
      <c r="I1131" s="94" t="s">
        <v>145</v>
      </c>
      <c r="J1131" s="96" t="s">
        <v>146</v>
      </c>
      <c r="K1131" s="97"/>
      <c r="L1131" s="135"/>
      <c r="M1131" s="1099"/>
      <c r="N1131" s="94" t="s">
        <v>145</v>
      </c>
      <c r="O1131" s="96" t="s">
        <v>146</v>
      </c>
      <c r="P1131" s="97"/>
    </row>
    <row r="1132" spans="1:16">
      <c r="A1132" s="132"/>
      <c r="B1132" s="110"/>
      <c r="C1132" s="1096"/>
      <c r="D1132" s="94" t="s">
        <v>147</v>
      </c>
      <c r="E1132" s="96" t="s">
        <v>148</v>
      </c>
      <c r="F1132" s="104"/>
      <c r="G1132" s="110"/>
      <c r="H1132" s="1098"/>
      <c r="I1132" s="94" t="s">
        <v>147</v>
      </c>
      <c r="J1132" s="96" t="s">
        <v>148</v>
      </c>
      <c r="K1132" s="104"/>
      <c r="L1132" s="110"/>
      <c r="M1132" s="1099"/>
      <c r="N1132" s="94" t="s">
        <v>147</v>
      </c>
      <c r="O1132" s="96" t="s">
        <v>148</v>
      </c>
      <c r="P1132" s="104"/>
    </row>
    <row r="1133" spans="1:16">
      <c r="A1133" s="132"/>
      <c r="B1133" s="135"/>
      <c r="C1133" s="1096"/>
      <c r="D1133" s="94"/>
      <c r="E1133" s="114"/>
      <c r="F1133" s="136"/>
      <c r="G1133" s="135"/>
      <c r="H1133" s="1098"/>
      <c r="I1133" s="94"/>
      <c r="J1133" s="114"/>
      <c r="K1133" s="136"/>
      <c r="L1133" s="135"/>
      <c r="M1133" s="1099"/>
      <c r="N1133" s="94"/>
      <c r="O1133" s="114"/>
      <c r="P1133" s="136"/>
    </row>
    <row r="1134" spans="1:16">
      <c r="A1134" s="132"/>
      <c r="B1134" s="110"/>
      <c r="C1134" s="1096"/>
      <c r="D1134" s="94"/>
      <c r="E1134" s="96"/>
      <c r="F1134" s="97"/>
      <c r="G1134" s="110"/>
      <c r="H1134" s="1098"/>
      <c r="I1134" s="94"/>
      <c r="J1134" s="96"/>
      <c r="K1134" s="97"/>
      <c r="L1134" s="110"/>
      <c r="M1134" s="1099"/>
      <c r="N1134" s="94"/>
      <c r="O1134" s="96"/>
      <c r="P1134" s="97"/>
    </row>
    <row r="1135" spans="1:16">
      <c r="A1135" s="132"/>
      <c r="B1135" s="135"/>
      <c r="C1135" s="1096"/>
      <c r="D1135" s="94"/>
      <c r="E1135" s="114"/>
      <c r="F1135" s="136"/>
      <c r="G1135" s="135"/>
      <c r="H1135" s="1098"/>
      <c r="I1135" s="94"/>
      <c r="J1135" s="114"/>
      <c r="K1135" s="136"/>
      <c r="L1135" s="135"/>
      <c r="M1135" s="1099"/>
      <c r="N1135" s="94"/>
      <c r="O1135" s="114"/>
      <c r="P1135" s="136"/>
    </row>
    <row r="1136" spans="1:16">
      <c r="A1136" s="132"/>
      <c r="B1136" s="110"/>
      <c r="C1136" s="1096"/>
      <c r="D1136" s="94"/>
      <c r="E1136" s="96"/>
      <c r="F1136" s="97"/>
      <c r="G1136" s="110"/>
      <c r="H1136" s="1098"/>
      <c r="I1136" s="94"/>
      <c r="J1136" s="96"/>
      <c r="K1136" s="97"/>
      <c r="L1136" s="110"/>
      <c r="M1136" s="1099"/>
      <c r="N1136" s="94"/>
      <c r="O1136" s="96"/>
      <c r="P1136" s="97"/>
    </row>
    <row r="1137" spans="1:16">
      <c r="A1137" s="132"/>
      <c r="B1137" s="135"/>
      <c r="C1137" s="1096"/>
      <c r="D1137" s="94"/>
      <c r="E1137" s="96"/>
      <c r="F1137" s="97"/>
      <c r="G1137" s="135"/>
      <c r="H1137" s="1098"/>
      <c r="I1137" s="94"/>
      <c r="J1137" s="96"/>
      <c r="K1137" s="97"/>
      <c r="L1137" s="135"/>
      <c r="M1137" s="1099"/>
      <c r="N1137" s="94"/>
      <c r="O1137" s="96"/>
      <c r="P1137" s="97"/>
    </row>
    <row r="1138" spans="1:16" ht="17.25" thickBot="1">
      <c r="A1138" s="132"/>
      <c r="B1138" s="110"/>
      <c r="C1138" s="1097"/>
      <c r="D1138" s="115"/>
      <c r="E1138" s="116"/>
      <c r="F1138" s="117"/>
      <c r="G1138" s="110"/>
      <c r="H1138" s="1127"/>
      <c r="I1138" s="115"/>
      <c r="J1138" s="130"/>
      <c r="K1138" s="104"/>
      <c r="L1138" s="110"/>
      <c r="M1138" s="1126"/>
      <c r="N1138" s="115"/>
      <c r="O1138" s="130"/>
      <c r="P1138" s="104"/>
    </row>
    <row r="1139" spans="1:16">
      <c r="A1139" s="132"/>
      <c r="B1139" s="135"/>
      <c r="C1139" s="1095" t="s">
        <v>697</v>
      </c>
      <c r="D1139" s="137" t="s">
        <v>150</v>
      </c>
      <c r="E1139" s="138"/>
      <c r="F1139" s="139" t="s">
        <v>151</v>
      </c>
      <c r="G1139" s="135"/>
      <c r="H1139" s="1118" t="s">
        <v>149</v>
      </c>
      <c r="I1139" s="137" t="s">
        <v>150</v>
      </c>
      <c r="J1139" s="138"/>
      <c r="K1139" s="139" t="s">
        <v>151</v>
      </c>
      <c r="L1139" s="135"/>
      <c r="M1139" s="1120" t="s">
        <v>149</v>
      </c>
      <c r="N1139" s="137" t="s">
        <v>150</v>
      </c>
      <c r="O1139" s="138"/>
      <c r="P1139" s="139" t="s">
        <v>151</v>
      </c>
    </row>
    <row r="1140" spans="1:16">
      <c r="A1140" s="132"/>
      <c r="B1140" s="110"/>
      <c r="C1140" s="1096"/>
      <c r="D1140" s="120"/>
      <c r="E1140" s="121"/>
      <c r="F1140" s="140"/>
      <c r="G1140" s="110"/>
      <c r="H1140" s="1098"/>
      <c r="I1140" s="94"/>
      <c r="J1140" s="96"/>
      <c r="K1140" s="97"/>
      <c r="L1140" s="110"/>
      <c r="M1140" s="1099"/>
      <c r="N1140" s="94"/>
      <c r="O1140" s="96"/>
      <c r="P1140" s="97"/>
    </row>
    <row r="1141" spans="1:16">
      <c r="A1141" s="132"/>
      <c r="B1141" s="135"/>
      <c r="C1141" s="1096"/>
      <c r="D1141" s="94"/>
      <c r="E1141" s="96"/>
      <c r="F1141" s="97"/>
      <c r="G1141" s="135"/>
      <c r="H1141" s="1098"/>
      <c r="I1141" s="94"/>
      <c r="J1141" s="96"/>
      <c r="K1141" s="97"/>
      <c r="L1141" s="135"/>
      <c r="M1141" s="1099"/>
      <c r="N1141" s="94"/>
      <c r="O1141" s="96"/>
      <c r="P1141" s="97"/>
    </row>
    <row r="1142" spans="1:16">
      <c r="A1142" s="132"/>
      <c r="B1142" s="110"/>
      <c r="C1142" s="1096"/>
      <c r="D1142" s="113"/>
      <c r="E1142" s="114"/>
      <c r="F1142" s="104"/>
      <c r="G1142" s="110"/>
      <c r="H1142" s="1098"/>
      <c r="I1142" s="113"/>
      <c r="J1142" s="114"/>
      <c r="K1142" s="104"/>
      <c r="L1142" s="110"/>
      <c r="M1142" s="1099"/>
      <c r="N1142" s="113"/>
      <c r="O1142" s="114"/>
      <c r="P1142" s="104"/>
    </row>
    <row r="1143" spans="1:16">
      <c r="A1143" s="1122"/>
      <c r="B1143" s="135"/>
      <c r="C1143" s="1096"/>
      <c r="D1143" s="94"/>
      <c r="E1143" s="96"/>
      <c r="F1143" s="97"/>
      <c r="G1143" s="135"/>
      <c r="H1143" s="1098"/>
      <c r="I1143" s="94"/>
      <c r="J1143" s="96"/>
      <c r="K1143" s="97"/>
      <c r="L1143" s="135"/>
      <c r="M1143" s="1099"/>
      <c r="N1143" s="94"/>
      <c r="O1143" s="96"/>
      <c r="P1143" s="97"/>
    </row>
    <row r="1144" spans="1:16">
      <c r="A1144" s="1122"/>
      <c r="B1144" s="110"/>
      <c r="C1144" s="1096"/>
      <c r="D1144" s="94"/>
      <c r="E1144" s="96"/>
      <c r="F1144" s="97"/>
      <c r="G1144" s="110"/>
      <c r="H1144" s="1098"/>
      <c r="I1144" s="94"/>
      <c r="J1144" s="96"/>
      <c r="K1144" s="97"/>
      <c r="L1144" s="110"/>
      <c r="M1144" s="1099"/>
      <c r="N1144" s="94"/>
      <c r="O1144" s="96"/>
      <c r="P1144" s="97"/>
    </row>
    <row r="1145" spans="1:16">
      <c r="A1145" s="1122"/>
      <c r="B1145" s="135"/>
      <c r="C1145" s="1096"/>
      <c r="D1145" s="113"/>
      <c r="E1145" s="114"/>
      <c r="F1145" s="104"/>
      <c r="G1145" s="135"/>
      <c r="H1145" s="1098"/>
      <c r="I1145" s="113"/>
      <c r="J1145" s="114"/>
      <c r="K1145" s="104"/>
      <c r="L1145" s="135"/>
      <c r="M1145" s="1099"/>
      <c r="N1145" s="113"/>
      <c r="O1145" s="114"/>
      <c r="P1145" s="104"/>
    </row>
    <row r="1146" spans="1:16" ht="17.25" thickBot="1">
      <c r="A1146" s="1123"/>
      <c r="B1146" s="141"/>
      <c r="C1146" s="1117"/>
      <c r="D1146" s="142"/>
      <c r="E1146" s="143"/>
      <c r="F1146" s="144"/>
      <c r="G1146" s="141"/>
      <c r="H1146" s="1119"/>
      <c r="I1146" s="142"/>
      <c r="J1146" s="143"/>
      <c r="K1146" s="144"/>
      <c r="L1146" s="141"/>
      <c r="M1146" s="1121"/>
      <c r="N1146" s="142"/>
      <c r="O1146" s="143"/>
      <c r="P1146" s="144"/>
    </row>
    <row r="1147" spans="1:16" s="146" customFormat="1" ht="27" customHeight="1" thickTop="1" thickBot="1">
      <c r="A1147" s="145"/>
      <c r="B1147" s="1124" t="s">
        <v>152</v>
      </c>
      <c r="C1147" s="1124"/>
      <c r="D1147" s="1124"/>
      <c r="E1147" s="1124"/>
      <c r="F1147" s="1124"/>
      <c r="G1147" s="1125" t="s">
        <v>153</v>
      </c>
      <c r="H1147" s="1125"/>
      <c r="I1147" s="1125"/>
      <c r="J1147" s="1125"/>
      <c r="K1147" s="1125"/>
      <c r="L1147" s="1125"/>
      <c r="M1147" s="1125"/>
      <c r="N1147" s="1128" t="s">
        <v>154</v>
      </c>
      <c r="O1147" s="1128"/>
      <c r="P1147" s="1128"/>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1137">
        <f>A1063</f>
        <v>46153</v>
      </c>
      <c r="B1149" s="1132" t="s">
        <v>698</v>
      </c>
      <c r="C1149" s="160"/>
      <c r="D1149" s="161"/>
      <c r="E1149" s="162"/>
      <c r="F1149" s="163"/>
      <c r="G1149" s="164"/>
      <c r="H1149" s="165"/>
      <c r="I1149" s="166"/>
      <c r="J1149" s="166"/>
      <c r="K1149" s="167"/>
      <c r="L1149" s="168"/>
      <c r="M1149" s="169"/>
      <c r="N1149" s="170"/>
      <c r="O1149" s="166"/>
      <c r="P1149" s="171"/>
    </row>
    <row r="1150" spans="1:16" s="172" customFormat="1">
      <c r="A1150" s="1138"/>
      <c r="B1150" s="1133"/>
      <c r="C1150" s="173"/>
      <c r="D1150" s="174"/>
      <c r="E1150" s="175"/>
      <c r="F1150" s="176"/>
      <c r="G1150" s="173"/>
      <c r="H1150" s="177"/>
      <c r="I1150" s="175"/>
      <c r="J1150" s="175"/>
      <c r="K1150" s="178"/>
      <c r="L1150" s="179"/>
      <c r="M1150" s="180"/>
      <c r="N1150" s="181"/>
      <c r="O1150" s="175"/>
      <c r="P1150" s="182"/>
    </row>
    <row r="1151" spans="1:16" s="172" customFormat="1">
      <c r="A1151" s="1138"/>
      <c r="B1151" s="1133"/>
      <c r="C1151" s="173"/>
      <c r="D1151" s="174"/>
      <c r="E1151" s="175"/>
      <c r="F1151" s="176"/>
      <c r="G1151" s="173"/>
      <c r="H1151" s="183"/>
      <c r="I1151" s="175"/>
      <c r="J1151" s="175"/>
      <c r="K1151" s="178"/>
      <c r="L1151" s="184"/>
      <c r="M1151" s="180"/>
      <c r="N1151" s="181"/>
      <c r="O1151" s="175"/>
      <c r="P1151" s="182"/>
    </row>
    <row r="1152" spans="1:16" s="172" customFormat="1">
      <c r="A1152" s="1138"/>
      <c r="B1152" s="1133"/>
      <c r="C1152" s="173"/>
      <c r="D1152" s="218"/>
      <c r="E1152" s="175"/>
      <c r="F1152" s="176"/>
      <c r="G1152" s="173"/>
      <c r="H1152" s="183"/>
      <c r="I1152" s="175"/>
      <c r="J1152" s="175"/>
      <c r="K1152" s="187"/>
      <c r="L1152" s="184"/>
      <c r="M1152" s="180"/>
      <c r="N1152" s="181"/>
      <c r="O1152" s="175"/>
      <c r="P1152" s="182"/>
    </row>
    <row r="1153" spans="1:16" s="172" customFormat="1">
      <c r="A1153" s="1138"/>
      <c r="B1153" s="1133"/>
      <c r="C1153" s="173"/>
      <c r="D1153" s="185"/>
      <c r="E1153" s="175"/>
      <c r="F1153" s="182"/>
      <c r="G1153" s="173"/>
      <c r="H1153" s="186"/>
      <c r="I1153" s="175"/>
      <c r="J1153" s="175"/>
      <c r="K1153" s="187"/>
      <c r="L1153" s="184"/>
      <c r="M1153" s="180"/>
      <c r="N1153" s="181"/>
      <c r="O1153" s="175"/>
      <c r="P1153" s="182"/>
    </row>
    <row r="1154" spans="1:16" s="172" customFormat="1">
      <c r="A1154" s="1138"/>
      <c r="B1154" s="1133"/>
      <c r="C1154" s="173"/>
      <c r="D1154" s="174"/>
      <c r="E1154" s="175"/>
      <c r="F1154" s="188"/>
      <c r="G1154" s="198"/>
      <c r="H1154" s="183"/>
      <c r="I1154" s="191"/>
      <c r="J1154" s="175"/>
      <c r="K1154" s="178"/>
      <c r="L1154" s="189"/>
      <c r="M1154" s="190"/>
      <c r="N1154" s="181"/>
      <c r="O1154" s="175"/>
      <c r="P1154" s="182"/>
    </row>
    <row r="1155" spans="1:16" s="172" customFormat="1">
      <c r="A1155" s="1138"/>
      <c r="B1155" s="1133"/>
      <c r="C1155" s="173"/>
      <c r="D1155" s="174"/>
      <c r="E1155" s="175"/>
      <c r="F1155" s="182"/>
      <c r="G1155" s="173"/>
      <c r="H1155" s="183"/>
      <c r="I1155" s="191"/>
      <c r="J1155" s="175"/>
      <c r="K1155" s="178"/>
      <c r="L1155" s="184"/>
      <c r="M1155" s="180"/>
      <c r="N1155" s="181"/>
      <c r="O1155" s="175"/>
      <c r="P1155" s="182"/>
    </row>
    <row r="1156" spans="1:16" s="172" customFormat="1">
      <c r="A1156" s="1138"/>
      <c r="B1156" s="1133"/>
      <c r="C1156" s="173"/>
      <c r="D1156" s="174"/>
      <c r="E1156" s="175"/>
      <c r="F1156" s="182"/>
      <c r="G1156" s="219"/>
      <c r="H1156" s="183"/>
      <c r="I1156" s="175"/>
      <c r="J1156" s="175"/>
      <c r="K1156" s="178"/>
      <c r="L1156" s="184"/>
      <c r="M1156" s="180"/>
      <c r="N1156" s="181"/>
      <c r="O1156" s="175"/>
      <c r="P1156" s="182"/>
    </row>
    <row r="1157" spans="1:16" s="172" customFormat="1">
      <c r="A1157" s="1138"/>
      <c r="B1157" s="1133"/>
      <c r="C1157" s="173"/>
      <c r="D1157" s="174"/>
      <c r="E1157" s="175"/>
      <c r="F1157" s="188"/>
      <c r="G1157" s="173"/>
      <c r="H1157" s="183"/>
      <c r="I1157" s="191"/>
      <c r="J1157" s="175"/>
      <c r="K1157" s="178"/>
      <c r="L1157" s="184"/>
      <c r="M1157" s="180"/>
      <c r="N1157" s="181"/>
      <c r="O1157" s="175"/>
      <c r="P1157" s="182"/>
    </row>
    <row r="1158" spans="1:16" s="172" customFormat="1">
      <c r="A1158" s="1138"/>
      <c r="B1158" s="1133"/>
      <c r="C1158" s="173"/>
      <c r="D1158" s="174"/>
      <c r="E1158" s="175"/>
      <c r="F1158" s="182"/>
      <c r="G1158" s="173"/>
      <c r="H1158" s="183"/>
      <c r="I1158" s="191"/>
      <c r="J1158" s="175"/>
      <c r="K1158" s="178"/>
      <c r="L1158" s="184"/>
      <c r="M1158" s="180"/>
      <c r="N1158" s="181"/>
      <c r="O1158" s="175"/>
      <c r="P1158" s="182"/>
    </row>
    <row r="1159" spans="1:16" s="172" customFormat="1">
      <c r="A1159" s="1138"/>
      <c r="B1159" s="1133"/>
      <c r="C1159" s="192"/>
      <c r="D1159" s="193"/>
      <c r="E1159" s="194"/>
      <c r="F1159" s="195"/>
      <c r="G1159" s="173"/>
      <c r="H1159" s="177"/>
      <c r="I1159" s="175"/>
      <c r="J1159" s="175"/>
      <c r="K1159" s="178"/>
      <c r="L1159" s="184"/>
      <c r="M1159" s="180"/>
      <c r="N1159" s="196"/>
      <c r="O1159" s="194"/>
      <c r="P1159" s="195"/>
    </row>
    <row r="1160" spans="1:16" s="172" customFormat="1">
      <c r="A1160" s="1138"/>
      <c r="B1160" s="1133"/>
      <c r="C1160" s="192"/>
      <c r="D1160" s="193"/>
      <c r="E1160" s="194"/>
      <c r="F1160" s="195"/>
      <c r="G1160" s="198"/>
      <c r="H1160" s="183"/>
      <c r="I1160" s="191"/>
      <c r="J1160" s="175"/>
      <c r="K1160" s="178"/>
      <c r="L1160" s="184"/>
      <c r="M1160" s="180"/>
      <c r="N1160" s="196"/>
      <c r="O1160" s="194"/>
      <c r="P1160" s="195"/>
    </row>
    <row r="1161" spans="1:16" s="172" customFormat="1">
      <c r="A1161" s="1138"/>
      <c r="B1161" s="1133"/>
      <c r="C1161" s="192"/>
      <c r="D1161" s="193"/>
      <c r="E1161" s="194"/>
      <c r="F1161" s="195"/>
      <c r="G1161" s="173"/>
      <c r="H1161" s="199"/>
      <c r="I1161" s="191"/>
      <c r="J1161" s="200"/>
      <c r="K1161" s="197"/>
      <c r="L1161" s="184"/>
      <c r="M1161" s="180"/>
      <c r="N1161" s="196"/>
      <c r="O1161" s="194"/>
      <c r="P1161" s="195"/>
    </row>
    <row r="1162" spans="1:16" s="172" customFormat="1">
      <c r="A1162" s="1138"/>
      <c r="B1162" s="1133"/>
      <c r="C1162" s="192"/>
      <c r="D1162" s="193"/>
      <c r="E1162" s="194"/>
      <c r="F1162" s="195"/>
      <c r="G1162" s="173"/>
      <c r="H1162" s="201"/>
      <c r="I1162" s="175"/>
      <c r="J1162" s="175"/>
      <c r="K1162" s="178"/>
      <c r="L1162" s="184"/>
      <c r="M1162" s="180"/>
      <c r="N1162" s="196"/>
      <c r="O1162" s="194"/>
      <c r="P1162" s="195"/>
    </row>
    <row r="1163" spans="1:16" s="172" customFormat="1">
      <c r="A1163" s="1138"/>
      <c r="B1163" s="1133"/>
      <c r="C1163" s="192"/>
      <c r="D1163" s="193"/>
      <c r="E1163" s="194"/>
      <c r="F1163" s="195"/>
      <c r="G1163" s="198"/>
      <c r="H1163" s="183"/>
      <c r="I1163" s="200"/>
      <c r="J1163" s="200"/>
      <c r="K1163" s="197"/>
      <c r="L1163" s="184"/>
      <c r="M1163" s="180"/>
      <c r="N1163" s="196"/>
      <c r="O1163" s="194"/>
      <c r="P1163" s="195"/>
    </row>
    <row r="1164" spans="1:16" s="172" customFormat="1">
      <c r="A1164" s="1138"/>
      <c r="B1164" s="1133"/>
      <c r="C1164" s="192"/>
      <c r="D1164" s="193"/>
      <c r="E1164" s="194"/>
      <c r="F1164" s="195"/>
      <c r="G1164" s="173"/>
      <c r="H1164" s="183"/>
      <c r="I1164" s="200"/>
      <c r="J1164" s="200"/>
      <c r="K1164" s="197"/>
      <c r="L1164" s="179"/>
      <c r="M1164" s="180"/>
      <c r="N1164" s="196"/>
      <c r="O1164" s="194"/>
      <c r="P1164" s="195"/>
    </row>
    <row r="1165" spans="1:16" s="172" customFormat="1">
      <c r="A1165" s="1138"/>
      <c r="B1165" s="1133"/>
      <c r="C1165" s="192"/>
      <c r="D1165" s="193"/>
      <c r="E1165" s="194"/>
      <c r="F1165" s="195"/>
      <c r="G1165" s="192"/>
      <c r="H1165" s="201"/>
      <c r="I1165" s="202"/>
      <c r="J1165" s="202"/>
      <c r="K1165" s="203"/>
      <c r="L1165" s="204"/>
      <c r="M1165" s="190"/>
      <c r="N1165" s="196"/>
      <c r="O1165" s="194"/>
      <c r="P1165" s="195"/>
    </row>
    <row r="1166" spans="1:16" s="172" customFormat="1">
      <c r="A1166" s="1138"/>
      <c r="B1166" s="1133"/>
      <c r="C1166" s="192"/>
      <c r="D1166" s="193"/>
      <c r="E1166" s="194"/>
      <c r="F1166" s="195"/>
      <c r="G1166" s="192"/>
      <c r="H1166" s="201"/>
      <c r="I1166" s="202"/>
      <c r="J1166" s="202"/>
      <c r="K1166" s="203"/>
      <c r="L1166" s="204"/>
      <c r="M1166" s="190"/>
      <c r="N1166" s="196"/>
      <c r="O1166" s="194"/>
      <c r="P1166" s="195"/>
    </row>
    <row r="1167" spans="1:16" s="172" customFormat="1">
      <c r="A1167" s="1138"/>
      <c r="B1167" s="1133"/>
      <c r="C1167" s="192"/>
      <c r="D1167" s="193"/>
      <c r="E1167" s="194"/>
      <c r="F1167" s="195"/>
      <c r="G1167" s="192"/>
      <c r="H1167" s="201"/>
      <c r="I1167" s="202"/>
      <c r="J1167" s="202"/>
      <c r="K1167" s="203"/>
      <c r="L1167" s="204"/>
      <c r="M1167" s="190"/>
      <c r="N1167" s="196"/>
      <c r="O1167" s="194"/>
      <c r="P1167" s="195"/>
    </row>
    <row r="1168" spans="1:16" s="172" customFormat="1" ht="17.25" thickBot="1">
      <c r="A1168" s="1139"/>
      <c r="B1168" s="1134"/>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1135">
        <f>A1063+1</f>
        <v>46154</v>
      </c>
      <c r="B1169" s="90" t="s">
        <v>162</v>
      </c>
      <c r="C1169" s="1095" t="s">
        <v>693</v>
      </c>
      <c r="D1169" s="91" t="s">
        <v>114</v>
      </c>
      <c r="E1169" s="92" t="s">
        <v>164</v>
      </c>
      <c r="F1169" s="93"/>
      <c r="G1169" s="90" t="s">
        <v>162</v>
      </c>
      <c r="H1169" s="1098" t="s">
        <v>163</v>
      </c>
      <c r="I1169" s="91" t="s">
        <v>114</v>
      </c>
      <c r="J1169" s="92" t="s">
        <v>164</v>
      </c>
      <c r="K1169" s="93"/>
      <c r="L1169" s="90" t="s">
        <v>162</v>
      </c>
      <c r="M1169" s="1099" t="s">
        <v>163</v>
      </c>
      <c r="N1169" s="91" t="s">
        <v>114</v>
      </c>
      <c r="O1169" s="92" t="s">
        <v>164</v>
      </c>
      <c r="P1169" s="93"/>
    </row>
    <row r="1170" spans="1:16" ht="18" customHeight="1">
      <c r="A1170" s="1136"/>
      <c r="B1170" s="1100"/>
      <c r="C1170" s="1096"/>
      <c r="D1170" s="94" t="s">
        <v>116</v>
      </c>
      <c r="E1170" s="95" t="s">
        <v>142</v>
      </c>
      <c r="F1170" s="93"/>
      <c r="G1170" s="1100"/>
      <c r="H1170" s="1098"/>
      <c r="I1170" s="94" t="s">
        <v>116</v>
      </c>
      <c r="J1170" s="95" t="s">
        <v>142</v>
      </c>
      <c r="K1170" s="93"/>
      <c r="L1170" s="1100"/>
      <c r="M1170" s="1099"/>
      <c r="N1170" s="94" t="s">
        <v>116</v>
      </c>
      <c r="O1170" s="95" t="s">
        <v>142</v>
      </c>
      <c r="P1170" s="93"/>
    </row>
    <row r="1171" spans="1:16" ht="17.25" thickBot="1">
      <c r="A1171" s="1136"/>
      <c r="B1171" s="1101"/>
      <c r="C1171" s="1096"/>
      <c r="D1171" s="94" t="s">
        <v>165</v>
      </c>
      <c r="E1171" s="96" t="s">
        <v>166</v>
      </c>
      <c r="F1171" s="98"/>
      <c r="G1171" s="1101"/>
      <c r="H1171" s="1098"/>
      <c r="I1171" s="94" t="s">
        <v>165</v>
      </c>
      <c r="J1171" s="96" t="s">
        <v>166</v>
      </c>
      <c r="K1171" s="98"/>
      <c r="L1171" s="1101"/>
      <c r="M1171" s="1099"/>
      <c r="N1171" s="94" t="s">
        <v>165</v>
      </c>
      <c r="O1171" s="96" t="s">
        <v>166</v>
      </c>
      <c r="P1171" s="98"/>
    </row>
    <row r="1172" spans="1:16" ht="17.25" thickBot="1">
      <c r="A1172" s="1136"/>
      <c r="B1172" s="90" t="s">
        <v>167</v>
      </c>
      <c r="C1172" s="1096"/>
      <c r="D1172" s="94"/>
      <c r="E1172" s="96"/>
      <c r="F1172" s="97"/>
      <c r="G1172" s="90" t="s">
        <v>167</v>
      </c>
      <c r="H1172" s="1098"/>
      <c r="I1172" s="94" t="s">
        <v>120</v>
      </c>
      <c r="J1172" s="96" t="s">
        <v>148</v>
      </c>
      <c r="K1172" s="97"/>
      <c r="L1172" s="90" t="s">
        <v>167</v>
      </c>
      <c r="M1172" s="1099"/>
      <c r="N1172" s="94" t="s">
        <v>120</v>
      </c>
      <c r="O1172" s="96" t="s">
        <v>148</v>
      </c>
      <c r="P1172" s="97"/>
    </row>
    <row r="1173" spans="1:16">
      <c r="A1173" s="1136"/>
      <c r="B1173" s="1081"/>
      <c r="C1173" s="1096"/>
      <c r="D1173" s="94"/>
      <c r="E1173" s="96"/>
      <c r="F1173" s="97"/>
      <c r="G1173" s="1081"/>
      <c r="H1173" s="1098"/>
      <c r="I1173" s="94"/>
      <c r="J1173" s="96"/>
      <c r="K1173" s="97"/>
      <c r="L1173" s="1081"/>
      <c r="M1173" s="1099"/>
      <c r="N1173" s="94"/>
      <c r="O1173" s="96"/>
      <c r="P1173" s="97"/>
    </row>
    <row r="1174" spans="1:16">
      <c r="A1174" s="1136"/>
      <c r="B1174" s="1082"/>
      <c r="C1174" s="1096"/>
      <c r="D1174" s="94"/>
      <c r="E1174" s="96"/>
      <c r="F1174" s="97"/>
      <c r="G1174" s="1082"/>
      <c r="H1174" s="1098"/>
      <c r="I1174" s="94"/>
      <c r="J1174" s="96"/>
      <c r="K1174" s="97"/>
      <c r="L1174" s="1082"/>
      <c r="M1174" s="1099"/>
      <c r="N1174" s="94"/>
      <c r="O1174" s="96"/>
      <c r="P1174" s="97"/>
    </row>
    <row r="1175" spans="1:16">
      <c r="A1175" s="1136"/>
      <c r="B1175" s="1083"/>
      <c r="C1175" s="1096"/>
      <c r="D1175" s="94"/>
      <c r="E1175" s="96"/>
      <c r="F1175" s="93"/>
      <c r="G1175" s="1083"/>
      <c r="H1175" s="1098"/>
      <c r="I1175" s="94"/>
      <c r="J1175" s="96"/>
      <c r="K1175" s="93"/>
      <c r="L1175" s="1083"/>
      <c r="M1175" s="1099"/>
      <c r="N1175" s="94"/>
      <c r="O1175" s="96"/>
      <c r="P1175" s="93"/>
    </row>
    <row r="1176" spans="1:16">
      <c r="A1176" s="1136"/>
      <c r="B1176" s="1082"/>
      <c r="C1176" s="1096"/>
      <c r="D1176" s="94"/>
      <c r="E1176" s="96"/>
      <c r="F1176" s="99"/>
      <c r="G1176" s="1082"/>
      <c r="H1176" s="1098"/>
      <c r="I1176" s="94"/>
      <c r="J1176" s="96"/>
      <c r="K1176" s="99"/>
      <c r="L1176" s="1082"/>
      <c r="M1176" s="1099"/>
      <c r="N1176" s="94"/>
      <c r="O1176" s="96"/>
      <c r="P1176" s="93"/>
    </row>
    <row r="1177" spans="1:16">
      <c r="A1177" s="1136"/>
      <c r="B1177" s="1083"/>
      <c r="C1177" s="1096"/>
      <c r="D1177" s="94"/>
      <c r="E1177" s="96"/>
      <c r="F1177" s="102"/>
      <c r="G1177" s="1083"/>
      <c r="H1177" s="1098"/>
      <c r="I1177" s="94"/>
      <c r="J1177" s="96"/>
      <c r="K1177" s="102"/>
      <c r="L1177" s="1083"/>
      <c r="M1177" s="1099"/>
      <c r="N1177" s="94"/>
      <c r="O1177" s="96"/>
      <c r="P1177" s="99"/>
    </row>
    <row r="1178" spans="1:16" ht="17.25" thickBot="1">
      <c r="A1178" s="1136"/>
      <c r="B1178" s="1082"/>
      <c r="C1178" s="1096"/>
      <c r="D1178" s="94"/>
      <c r="E1178" s="96"/>
      <c r="F1178" s="99"/>
      <c r="G1178" s="1082"/>
      <c r="H1178" s="1098"/>
      <c r="I1178" s="94"/>
      <c r="J1178" s="96"/>
      <c r="K1178" s="99"/>
      <c r="L1178" s="1082"/>
      <c r="M1178" s="1099"/>
      <c r="N1178" s="94"/>
      <c r="O1178" s="96"/>
      <c r="P1178" s="99"/>
    </row>
    <row r="1179" spans="1:16" ht="17.25" thickBot="1">
      <c r="A1179" s="1136"/>
      <c r="B1179" s="100" t="s">
        <v>168</v>
      </c>
      <c r="C1179" s="1096"/>
      <c r="D1179" s="94"/>
      <c r="E1179" s="96"/>
      <c r="F1179" s="99"/>
      <c r="G1179" s="100" t="s">
        <v>168</v>
      </c>
      <c r="H1179" s="1098"/>
      <c r="I1179" s="94"/>
      <c r="J1179" s="96"/>
      <c r="K1179" s="99"/>
      <c r="L1179" s="100" t="s">
        <v>168</v>
      </c>
      <c r="M1179" s="1099"/>
      <c r="N1179" s="94"/>
      <c r="O1179" s="96"/>
      <c r="P1179" s="99"/>
    </row>
    <row r="1180" spans="1:16">
      <c r="A1180" s="1136"/>
      <c r="B1180" s="1111"/>
      <c r="C1180" s="1096"/>
      <c r="D1180" s="94"/>
      <c r="E1180" s="96"/>
      <c r="F1180" s="99"/>
      <c r="G1180" s="1111"/>
      <c r="H1180" s="1098"/>
      <c r="I1180" s="94"/>
      <c r="J1180" s="96"/>
      <c r="K1180" s="99"/>
      <c r="L1180" s="1111"/>
      <c r="M1180" s="1099"/>
      <c r="N1180" s="94"/>
      <c r="O1180" s="96"/>
      <c r="P1180" s="99"/>
    </row>
    <row r="1181" spans="1:16">
      <c r="A1181" s="1136"/>
      <c r="B1181" s="1112"/>
      <c r="C1181" s="1096"/>
      <c r="D1181" s="94"/>
      <c r="E1181" s="96"/>
      <c r="F1181" s="99"/>
      <c r="G1181" s="1112"/>
      <c r="H1181" s="1098"/>
      <c r="I1181" s="94"/>
      <c r="J1181" s="96"/>
      <c r="K1181" s="99"/>
      <c r="L1181" s="1112"/>
      <c r="M1181" s="1099"/>
      <c r="N1181" s="94"/>
      <c r="O1181" s="96"/>
      <c r="P1181" s="97"/>
    </row>
    <row r="1182" spans="1:16" ht="17.25" thickBot="1">
      <c r="A1182" s="1136"/>
      <c r="B1182" s="1113"/>
      <c r="C1182" s="1096"/>
      <c r="D1182" s="94"/>
      <c r="E1182" s="96"/>
      <c r="F1182" s="97"/>
      <c r="G1182" s="1113"/>
      <c r="H1182" s="1098"/>
      <c r="I1182" s="94"/>
      <c r="J1182" s="96"/>
      <c r="K1182" s="97"/>
      <c r="L1182" s="1113"/>
      <c r="M1182" s="1099"/>
      <c r="N1182" s="94"/>
      <c r="O1182" s="96"/>
      <c r="P1182" s="97"/>
    </row>
    <row r="1183" spans="1:16" ht="17.25" thickBot="1">
      <c r="A1183" s="1136"/>
      <c r="B1183" s="100" t="s">
        <v>123</v>
      </c>
      <c r="C1183" s="1096"/>
      <c r="D1183" s="94"/>
      <c r="E1183" s="96"/>
      <c r="F1183" s="97"/>
      <c r="G1183" s="100" t="s">
        <v>123</v>
      </c>
      <c r="H1183" s="1098"/>
      <c r="I1183" s="94"/>
      <c r="J1183" s="96"/>
      <c r="K1183" s="97"/>
      <c r="L1183" s="100" t="s">
        <v>123</v>
      </c>
      <c r="M1183" s="1099"/>
      <c r="N1183" s="94"/>
      <c r="O1183" s="96"/>
      <c r="P1183" s="97"/>
    </row>
    <row r="1184" spans="1:16">
      <c r="A1184" s="1136"/>
      <c r="B1184" s="1106"/>
      <c r="C1184" s="1096"/>
      <c r="D1184" s="94"/>
      <c r="E1184" s="96"/>
      <c r="F1184" s="97"/>
      <c r="G1184" s="1106"/>
      <c r="H1184" s="1098"/>
      <c r="I1184" s="94"/>
      <c r="J1184" s="96"/>
      <c r="K1184" s="97"/>
      <c r="L1184" s="1106"/>
      <c r="M1184" s="1099"/>
      <c r="N1184" s="94"/>
      <c r="O1184" s="96"/>
      <c r="P1184" s="97"/>
    </row>
    <row r="1185" spans="1:16">
      <c r="A1185" s="1136"/>
      <c r="B1185" s="1107"/>
      <c r="C1185" s="1096"/>
      <c r="D1185" s="94"/>
      <c r="E1185" s="96"/>
      <c r="F1185" s="97"/>
      <c r="G1185" s="1107"/>
      <c r="H1185" s="1098"/>
      <c r="I1185" s="94"/>
      <c r="J1185" s="96"/>
      <c r="K1185" s="97"/>
      <c r="L1185" s="1107"/>
      <c r="M1185" s="1099"/>
      <c r="N1185" s="94"/>
      <c r="O1185" s="96"/>
      <c r="P1185" s="97"/>
    </row>
    <row r="1186" spans="1:16" ht="17.25" thickBot="1">
      <c r="A1186" s="1136"/>
      <c r="B1186" s="1108"/>
      <c r="C1186" s="1096"/>
      <c r="D1186" s="94"/>
      <c r="E1186" s="96"/>
      <c r="F1186" s="97"/>
      <c r="G1186" s="1108"/>
      <c r="H1186" s="1098"/>
      <c r="I1186" s="94"/>
      <c r="J1186" s="96"/>
      <c r="K1186" s="97"/>
      <c r="L1186" s="1108"/>
      <c r="M1186" s="1099"/>
      <c r="N1186" s="94"/>
      <c r="O1186" s="96"/>
      <c r="P1186" s="97"/>
    </row>
    <row r="1187" spans="1:16">
      <c r="A1187" s="1136"/>
      <c r="B1187" s="1109" t="s">
        <v>124</v>
      </c>
      <c r="C1187" s="1096"/>
      <c r="D1187" s="94"/>
      <c r="E1187" s="96"/>
      <c r="F1187" s="97"/>
      <c r="G1187" s="1109" t="s">
        <v>124</v>
      </c>
      <c r="H1187" s="1098"/>
      <c r="I1187" s="94"/>
      <c r="J1187" s="96"/>
      <c r="K1187" s="97"/>
      <c r="L1187" s="1109" t="s">
        <v>124</v>
      </c>
      <c r="M1187" s="1099"/>
      <c r="N1187" s="94"/>
      <c r="O1187" s="96"/>
      <c r="P1187" s="97"/>
    </row>
    <row r="1188" spans="1:16" ht="17.25" thickBot="1">
      <c r="A1188" s="1136"/>
      <c r="B1188" s="1110"/>
      <c r="C1188" s="1096"/>
      <c r="D1188" s="94"/>
      <c r="E1188" s="96"/>
      <c r="F1188" s="97"/>
      <c r="G1188" s="1110"/>
      <c r="H1188" s="1098"/>
      <c r="I1188" s="94"/>
      <c r="J1188" s="96"/>
      <c r="K1188" s="97"/>
      <c r="L1188" s="1110"/>
      <c r="M1188" s="1099"/>
      <c r="N1188" s="94"/>
      <c r="O1188" s="96"/>
      <c r="P1188" s="93"/>
    </row>
    <row r="1189" spans="1:16" ht="17.25" thickTop="1">
      <c r="A1189" s="1136"/>
      <c r="B1189" s="1102" t="s">
        <v>125</v>
      </c>
      <c r="C1189" s="1096"/>
      <c r="D1189" s="94"/>
      <c r="E1189" s="96"/>
      <c r="F1189" s="93"/>
      <c r="G1189" s="1102" t="s">
        <v>125</v>
      </c>
      <c r="H1189" s="1098"/>
      <c r="I1189" s="94"/>
      <c r="J1189" s="96"/>
      <c r="K1189" s="93"/>
      <c r="L1189" s="1102" t="s">
        <v>125</v>
      </c>
      <c r="M1189" s="1099"/>
      <c r="N1189" s="94"/>
      <c r="O1189" s="96"/>
      <c r="P1189" s="97"/>
    </row>
    <row r="1190" spans="1:16" ht="17.25" thickBot="1">
      <c r="A1190" s="1136"/>
      <c r="B1190" s="1103"/>
      <c r="C1190" s="1096"/>
      <c r="D1190" s="94"/>
      <c r="E1190" s="96"/>
      <c r="F1190" s="93"/>
      <c r="G1190" s="1103"/>
      <c r="H1190" s="1098"/>
      <c r="I1190" s="94"/>
      <c r="J1190" s="96"/>
      <c r="K1190" s="93"/>
      <c r="L1190" s="1103"/>
      <c r="M1190" s="1099"/>
      <c r="N1190" s="94"/>
      <c r="O1190" s="96"/>
      <c r="P1190" s="101"/>
    </row>
    <row r="1191" spans="1:16">
      <c r="A1191" s="1136"/>
      <c r="B1191" s="1104"/>
      <c r="C1191" s="1096"/>
      <c r="D1191" s="94"/>
      <c r="E1191" s="96"/>
      <c r="F1191" s="97"/>
      <c r="G1191" s="1104"/>
      <c r="H1191" s="1098"/>
      <c r="I1191" s="94"/>
      <c r="J1191" s="96"/>
      <c r="K1191" s="97"/>
      <c r="L1191" s="1104"/>
      <c r="M1191" s="1099"/>
      <c r="N1191" s="94"/>
      <c r="O1191" s="96"/>
      <c r="P1191" s="103"/>
    </row>
    <row r="1192" spans="1:16" ht="17.25" thickBot="1">
      <c r="A1192" s="1136"/>
      <c r="B1192" s="1105"/>
      <c r="C1192" s="1096"/>
      <c r="D1192" s="94"/>
      <c r="E1192" s="96"/>
      <c r="F1192" s="97"/>
      <c r="G1192" s="1105"/>
      <c r="H1192" s="1098"/>
      <c r="I1192" s="94"/>
      <c r="J1192" s="96"/>
      <c r="K1192" s="97"/>
      <c r="L1192" s="1105"/>
      <c r="M1192" s="1099"/>
      <c r="N1192" s="94"/>
      <c r="O1192" s="96"/>
      <c r="P1192" s="104"/>
    </row>
    <row r="1193" spans="1:16">
      <c r="A1193" s="1136"/>
      <c r="B1193" s="1116" t="s">
        <v>126</v>
      </c>
      <c r="C1193" s="1096"/>
      <c r="D1193" s="94"/>
      <c r="E1193" s="96"/>
      <c r="F1193" s="93"/>
      <c r="G1193" s="1116" t="s">
        <v>126</v>
      </c>
      <c r="H1193" s="1098"/>
      <c r="I1193" s="94"/>
      <c r="J1193" s="96"/>
      <c r="K1193" s="93"/>
      <c r="L1193" s="1116" t="s">
        <v>126</v>
      </c>
      <c r="M1193" s="1099"/>
      <c r="N1193" s="94"/>
      <c r="O1193" s="96"/>
      <c r="P1193" s="99"/>
    </row>
    <row r="1194" spans="1:16" ht="17.25" thickBot="1">
      <c r="A1194" s="1136"/>
      <c r="B1194" s="1103"/>
      <c r="C1194" s="1096"/>
      <c r="D1194" s="94"/>
      <c r="E1194" s="96"/>
      <c r="F1194" s="101"/>
      <c r="G1194" s="1103"/>
      <c r="H1194" s="1098"/>
      <c r="I1194" s="94"/>
      <c r="J1194" s="96"/>
      <c r="K1194" s="101"/>
      <c r="L1194" s="1103"/>
      <c r="M1194" s="1099"/>
      <c r="N1194" s="94"/>
      <c r="O1194" s="96"/>
      <c r="P1194" s="104"/>
    </row>
    <row r="1195" spans="1:16">
      <c r="A1195" s="1136"/>
      <c r="B1195" s="1104"/>
      <c r="C1195" s="1096"/>
      <c r="D1195" s="94"/>
      <c r="E1195" s="96"/>
      <c r="F1195" s="102"/>
      <c r="G1195" s="1104"/>
      <c r="H1195" s="1098"/>
      <c r="I1195" s="94"/>
      <c r="J1195" s="96"/>
      <c r="K1195" s="103"/>
      <c r="L1195" s="1104"/>
      <c r="M1195" s="1099"/>
      <c r="N1195" s="94"/>
      <c r="O1195" s="96"/>
      <c r="P1195" s="93"/>
    </row>
    <row r="1196" spans="1:16" ht="17.25" thickBot="1">
      <c r="A1196" s="1136"/>
      <c r="B1196" s="1115"/>
      <c r="C1196" s="1096"/>
      <c r="D1196" s="94"/>
      <c r="E1196" s="96"/>
      <c r="F1196" s="99"/>
      <c r="G1196" s="1115"/>
      <c r="H1196" s="1098"/>
      <c r="I1196" s="94"/>
      <c r="J1196" s="96"/>
      <c r="K1196" s="104"/>
      <c r="L1196" s="1115"/>
      <c r="M1196" s="1099"/>
      <c r="N1196" s="94"/>
      <c r="O1196" s="96"/>
      <c r="P1196" s="97"/>
    </row>
    <row r="1197" spans="1:16">
      <c r="A1197" s="1136"/>
      <c r="B1197" s="1114" t="s">
        <v>127</v>
      </c>
      <c r="C1197" s="1096"/>
      <c r="D1197" s="94"/>
      <c r="E1197" s="96"/>
      <c r="F1197" s="103"/>
      <c r="G1197" s="1114" t="s">
        <v>127</v>
      </c>
      <c r="H1197" s="1098"/>
      <c r="I1197" s="94"/>
      <c r="J1197" s="96"/>
      <c r="K1197" s="104"/>
      <c r="L1197" s="1114" t="s">
        <v>127</v>
      </c>
      <c r="M1197" s="1099"/>
      <c r="N1197" s="94"/>
      <c r="O1197" s="114"/>
      <c r="P1197" s="97"/>
    </row>
    <row r="1198" spans="1:16" ht="17.25" thickBot="1">
      <c r="A1198" s="1136"/>
      <c r="B1198" s="1103"/>
      <c r="C1198" s="1096"/>
      <c r="D1198" s="94"/>
      <c r="E1198" s="96"/>
      <c r="F1198" s="104"/>
      <c r="G1198" s="1103"/>
      <c r="H1198" s="1098"/>
      <c r="I1198" s="94"/>
      <c r="J1198" s="96"/>
      <c r="K1198" s="99"/>
      <c r="L1198" s="1103"/>
      <c r="M1198" s="1099"/>
      <c r="N1198" s="113"/>
      <c r="O1198" s="96"/>
      <c r="P1198" s="112"/>
    </row>
    <row r="1199" spans="1:16">
      <c r="A1199" s="1136"/>
      <c r="B1199" s="1104"/>
      <c r="C1199" s="1096"/>
      <c r="D1199" s="94"/>
      <c r="E1199" s="96"/>
      <c r="F1199" s="104"/>
      <c r="G1199" s="1104"/>
      <c r="H1199" s="1098"/>
      <c r="I1199" s="94"/>
      <c r="J1199" s="96"/>
      <c r="K1199" s="104"/>
      <c r="L1199" s="1104"/>
      <c r="M1199" s="1099"/>
      <c r="N1199" s="113"/>
      <c r="O1199" s="114"/>
      <c r="P1199" s="97"/>
    </row>
    <row r="1200" spans="1:16" ht="17.25" thickBot="1">
      <c r="A1200" s="1136"/>
      <c r="B1200" s="1115"/>
      <c r="C1200" s="1096"/>
      <c r="D1200" s="94"/>
      <c r="E1200" s="96"/>
      <c r="F1200" s="99"/>
      <c r="G1200" s="1115"/>
      <c r="H1200" s="1098"/>
      <c r="I1200" s="94"/>
      <c r="J1200" s="96"/>
      <c r="K1200" s="93"/>
      <c r="L1200" s="1115"/>
      <c r="M1200" s="1099"/>
      <c r="N1200" s="94"/>
      <c r="O1200" s="114"/>
      <c r="P1200" s="104"/>
    </row>
    <row r="1201" spans="1:16">
      <c r="A1201" s="1136"/>
      <c r="B1201" s="1114" t="s">
        <v>128</v>
      </c>
      <c r="C1201" s="1096"/>
      <c r="D1201" s="94"/>
      <c r="E1201" s="96"/>
      <c r="F1201" s="104"/>
      <c r="G1201" s="1114" t="s">
        <v>128</v>
      </c>
      <c r="H1201" s="1098"/>
      <c r="I1201" s="94"/>
      <c r="J1201" s="96"/>
      <c r="K1201" s="97"/>
      <c r="L1201" s="1114" t="s">
        <v>128</v>
      </c>
      <c r="M1201" s="1099"/>
      <c r="N1201" s="94"/>
      <c r="O1201" s="96"/>
      <c r="P1201" s="97"/>
    </row>
    <row r="1202" spans="1:16" ht="17.25" thickBot="1">
      <c r="A1202" s="1136"/>
      <c r="B1202" s="1103"/>
      <c r="C1202" s="1096"/>
      <c r="D1202" s="94"/>
      <c r="E1202" s="96"/>
      <c r="F1202" s="93"/>
      <c r="G1202" s="1103"/>
      <c r="H1202" s="1098"/>
      <c r="I1202" s="94"/>
      <c r="J1202" s="114"/>
      <c r="K1202" s="97"/>
      <c r="L1202" s="1103"/>
      <c r="M1202" s="1099"/>
      <c r="N1202" s="113"/>
      <c r="O1202" s="114"/>
      <c r="P1202" s="97"/>
    </row>
    <row r="1203" spans="1:16">
      <c r="A1203" s="1136"/>
      <c r="B1203" s="1104"/>
      <c r="C1203" s="1096"/>
      <c r="D1203" s="94"/>
      <c r="E1203" s="96"/>
      <c r="F1203" s="97"/>
      <c r="G1203" s="1104"/>
      <c r="H1203" s="1098"/>
      <c r="I1203" s="94"/>
      <c r="J1203" s="96"/>
      <c r="K1203" s="97"/>
      <c r="L1203" s="1104"/>
      <c r="M1203" s="1099"/>
      <c r="N1203" s="113"/>
      <c r="O1203" s="114"/>
      <c r="P1203" s="97"/>
    </row>
    <row r="1204" spans="1:16" ht="17.25" thickBot="1">
      <c r="A1204" s="1136"/>
      <c r="B1204" s="1115"/>
      <c r="C1204" s="1096"/>
      <c r="D1204" s="94"/>
      <c r="E1204" s="96"/>
      <c r="F1204" s="93"/>
      <c r="G1204" s="1115"/>
      <c r="H1204" s="1098"/>
      <c r="I1204" s="94"/>
      <c r="J1204" s="114"/>
      <c r="K1204" s="97"/>
      <c r="L1204" s="1115"/>
      <c r="M1204" s="1099"/>
      <c r="N1204" s="94"/>
      <c r="O1204" s="114"/>
      <c r="P1204" s="97"/>
    </row>
    <row r="1205" spans="1:16">
      <c r="A1205" s="1136"/>
      <c r="B1205" s="1116" t="s">
        <v>129</v>
      </c>
      <c r="C1205" s="1096"/>
      <c r="D1205" s="94"/>
      <c r="E1205" s="96"/>
      <c r="F1205" s="93"/>
      <c r="G1205" s="1116" t="s">
        <v>129</v>
      </c>
      <c r="H1205" s="1098"/>
      <c r="I1205" s="94"/>
      <c r="J1205" s="114"/>
      <c r="K1205" s="97"/>
      <c r="L1205" s="1116" t="s">
        <v>129</v>
      </c>
      <c r="M1205" s="1099"/>
      <c r="N1205" s="113"/>
      <c r="O1205" s="114"/>
      <c r="P1205" s="97"/>
    </row>
    <row r="1206" spans="1:16" ht="17.25" thickBot="1">
      <c r="A1206" s="1136"/>
      <c r="B1206" s="1103"/>
      <c r="C1206" s="1096"/>
      <c r="D1206" s="94"/>
      <c r="E1206" s="96"/>
      <c r="F1206" s="93"/>
      <c r="G1206" s="1103"/>
      <c r="H1206" s="1098"/>
      <c r="I1206" s="94"/>
      <c r="J1206" s="114"/>
      <c r="K1206" s="97"/>
      <c r="L1206" s="1103"/>
      <c r="M1206" s="1099"/>
      <c r="N1206" s="94"/>
      <c r="O1206" s="114"/>
      <c r="P1206" s="97"/>
    </row>
    <row r="1207" spans="1:16">
      <c r="A1207" s="1136"/>
      <c r="B1207" s="106"/>
      <c r="C1207" s="1096"/>
      <c r="D1207" s="94"/>
      <c r="E1207" s="96"/>
      <c r="F1207" s="97"/>
      <c r="G1207" s="106"/>
      <c r="H1207" s="1098"/>
      <c r="I1207" s="94"/>
      <c r="J1207" s="96"/>
      <c r="K1207" s="112"/>
      <c r="L1207" s="106"/>
      <c r="M1207" s="1099"/>
      <c r="N1207" s="113"/>
      <c r="O1207" s="96"/>
      <c r="P1207" s="112"/>
    </row>
    <row r="1208" spans="1:16">
      <c r="A1208" s="1136"/>
      <c r="B1208" s="107"/>
      <c r="C1208" s="1096"/>
      <c r="D1208" s="94"/>
      <c r="E1208" s="96"/>
      <c r="F1208" s="93"/>
      <c r="G1208" s="107"/>
      <c r="H1208" s="1098"/>
      <c r="I1208" s="94"/>
      <c r="J1208" s="96"/>
      <c r="K1208" s="97"/>
      <c r="L1208" s="107"/>
      <c r="M1208" s="1099"/>
      <c r="N1208" s="113"/>
      <c r="O1208" s="114"/>
      <c r="P1208" s="97"/>
    </row>
    <row r="1209" spans="1:16">
      <c r="A1209" s="1136"/>
      <c r="B1209" s="109"/>
      <c r="C1209" s="1096"/>
      <c r="D1209" s="94"/>
      <c r="E1209" s="96"/>
      <c r="F1209" s="93"/>
      <c r="G1209" s="109"/>
      <c r="H1209" s="1098"/>
      <c r="I1209" s="113"/>
      <c r="J1209" s="114"/>
      <c r="K1209" s="97"/>
      <c r="L1209" s="109"/>
      <c r="M1209" s="1099"/>
      <c r="N1209" s="113"/>
      <c r="O1209" s="114"/>
      <c r="P1209" s="104"/>
    </row>
    <row r="1210" spans="1:16">
      <c r="A1210" s="1136"/>
      <c r="B1210" s="110"/>
      <c r="C1210" s="1096"/>
      <c r="D1210" s="94"/>
      <c r="E1210" s="96"/>
      <c r="F1210" s="93"/>
      <c r="G1210" s="110"/>
      <c r="H1210" s="1098"/>
      <c r="I1210" s="113"/>
      <c r="J1210" s="114"/>
      <c r="K1210" s="104"/>
      <c r="L1210" s="110"/>
      <c r="M1210" s="1099"/>
      <c r="N1210" s="111"/>
      <c r="O1210" s="96"/>
      <c r="P1210" s="97"/>
    </row>
    <row r="1211" spans="1:16">
      <c r="A1211" s="1136"/>
      <c r="B1211" s="109"/>
      <c r="C1211" s="1096"/>
      <c r="D1211" s="111"/>
      <c r="E1211" s="96"/>
      <c r="F1211" s="97"/>
      <c r="G1211" s="109"/>
      <c r="H1211" s="1098"/>
      <c r="I1211" s="111"/>
      <c r="J1211" s="96"/>
      <c r="K1211" s="112"/>
      <c r="L1211" s="109"/>
      <c r="M1211" s="1099"/>
      <c r="N1211" s="94"/>
      <c r="O1211" s="96"/>
      <c r="P1211" s="112"/>
    </row>
    <row r="1212" spans="1:16">
      <c r="A1212" s="1136"/>
      <c r="B1212" s="110"/>
      <c r="C1212" s="1096"/>
      <c r="D1212" s="94"/>
      <c r="E1212" s="96"/>
      <c r="F1212" s="108"/>
      <c r="G1212" s="110"/>
      <c r="H1212" s="1098"/>
      <c r="I1212" s="94"/>
      <c r="J1212" s="96"/>
      <c r="K1212" s="97"/>
      <c r="L1212" s="110"/>
      <c r="M1212" s="1099"/>
      <c r="N1212" s="113"/>
      <c r="O1212" s="114"/>
      <c r="P1212" s="97"/>
    </row>
    <row r="1213" spans="1:16">
      <c r="A1213" s="1136"/>
      <c r="B1213" s="109"/>
      <c r="C1213" s="1096"/>
      <c r="D1213" s="94"/>
      <c r="E1213" s="96"/>
      <c r="F1213" s="97"/>
      <c r="G1213" s="109"/>
      <c r="H1213" s="1098"/>
      <c r="I1213" s="113"/>
      <c r="J1213" s="114"/>
      <c r="K1213" s="97"/>
      <c r="L1213" s="109"/>
      <c r="M1213" s="1099"/>
      <c r="N1213" s="113"/>
      <c r="O1213" s="114"/>
      <c r="P1213" s="97"/>
    </row>
    <row r="1214" spans="1:16" ht="17.25" thickBot="1">
      <c r="A1214" s="1136"/>
      <c r="B1214" s="110"/>
      <c r="C1214" s="1097"/>
      <c r="D1214" s="115"/>
      <c r="E1214" s="116"/>
      <c r="F1214" s="117"/>
      <c r="G1214" s="110"/>
      <c r="H1214" s="1098"/>
      <c r="I1214" s="115"/>
      <c r="J1214" s="116"/>
      <c r="K1214" s="117"/>
      <c r="L1214" s="110"/>
      <c r="M1214" s="1099"/>
      <c r="N1214" s="115"/>
      <c r="O1214" s="116"/>
      <c r="P1214" s="117"/>
    </row>
    <row r="1215" spans="1:16">
      <c r="A1215" s="1094" t="str">
        <f>TEXT(A1169,"AAAA")</f>
        <v>星期二</v>
      </c>
      <c r="B1215" s="109"/>
      <c r="C1215" s="1095" t="s">
        <v>694</v>
      </c>
      <c r="D1215" s="118"/>
      <c r="E1215" s="119"/>
      <c r="F1215" s="97"/>
      <c r="G1215" s="109"/>
      <c r="H1215" s="1118" t="s">
        <v>130</v>
      </c>
      <c r="I1215" s="118"/>
      <c r="J1215" s="119"/>
      <c r="K1215" s="97"/>
      <c r="L1215" s="109"/>
      <c r="M1215" s="1120" t="s">
        <v>130</v>
      </c>
      <c r="N1215" s="118"/>
      <c r="O1215" s="119"/>
      <c r="P1215" s="97"/>
    </row>
    <row r="1216" spans="1:16">
      <c r="A1216" s="1094"/>
      <c r="B1216" s="110"/>
      <c r="C1216" s="1096"/>
      <c r="D1216" s="120"/>
      <c r="E1216" s="96"/>
      <c r="F1216" s="97"/>
      <c r="G1216" s="110"/>
      <c r="H1216" s="1098"/>
      <c r="I1216" s="94"/>
      <c r="J1216" s="96"/>
      <c r="K1216" s="97"/>
      <c r="L1216" s="110"/>
      <c r="M1216" s="1099"/>
      <c r="N1216" s="94"/>
      <c r="O1216" s="96"/>
      <c r="P1216" s="97"/>
    </row>
    <row r="1217" spans="1:16">
      <c r="A1217" s="1094"/>
      <c r="B1217" s="109"/>
      <c r="C1217" s="1096"/>
      <c r="D1217" s="120"/>
      <c r="E1217" s="96"/>
      <c r="F1217" s="97"/>
      <c r="G1217" s="109"/>
      <c r="H1217" s="1098"/>
      <c r="I1217" s="94"/>
      <c r="J1217" s="96"/>
      <c r="K1217" s="97"/>
      <c r="L1217" s="109"/>
      <c r="M1217" s="1099"/>
      <c r="N1217" s="94"/>
      <c r="O1217" s="96"/>
      <c r="P1217" s="97"/>
    </row>
    <row r="1218" spans="1:16">
      <c r="A1218" s="1094"/>
      <c r="B1218" s="110"/>
      <c r="C1218" s="1096"/>
      <c r="D1218" s="120"/>
      <c r="E1218" s="96"/>
      <c r="F1218" s="97"/>
      <c r="G1218" s="110"/>
      <c r="H1218" s="1098"/>
      <c r="I1218" s="94"/>
      <c r="J1218" s="96"/>
      <c r="K1218" s="97"/>
      <c r="L1218" s="110"/>
      <c r="M1218" s="1099"/>
      <c r="N1218" s="94"/>
      <c r="O1218" s="96"/>
      <c r="P1218" s="97"/>
    </row>
    <row r="1219" spans="1:16">
      <c r="A1219" s="1094"/>
      <c r="B1219" s="109"/>
      <c r="C1219" s="1096"/>
      <c r="D1219" s="120"/>
      <c r="E1219" s="96"/>
      <c r="F1219" s="97"/>
      <c r="G1219" s="109"/>
      <c r="H1219" s="1098"/>
      <c r="I1219" s="94"/>
      <c r="J1219" s="96"/>
      <c r="K1219" s="97"/>
      <c r="L1219" s="109"/>
      <c r="M1219" s="1099"/>
      <c r="N1219" s="94"/>
      <c r="O1219" s="96"/>
      <c r="P1219" s="97"/>
    </row>
    <row r="1220" spans="1:16">
      <c r="A1220" s="1094"/>
      <c r="B1220" s="110"/>
      <c r="C1220" s="1096"/>
      <c r="D1220" s="120"/>
      <c r="E1220" s="96"/>
      <c r="F1220" s="97"/>
      <c r="G1220" s="110"/>
      <c r="H1220" s="1098"/>
      <c r="I1220" s="94"/>
      <c r="J1220" s="96"/>
      <c r="K1220" s="97"/>
      <c r="L1220" s="110"/>
      <c r="M1220" s="1099"/>
      <c r="N1220" s="94"/>
      <c r="O1220" s="96"/>
      <c r="P1220" s="97"/>
    </row>
    <row r="1221" spans="1:16">
      <c r="A1221" s="1094"/>
      <c r="B1221" s="109"/>
      <c r="C1221" s="1096"/>
      <c r="D1221" s="120"/>
      <c r="E1221" s="96"/>
      <c r="F1221" s="97"/>
      <c r="G1221" s="109"/>
      <c r="H1221" s="1098"/>
      <c r="I1221" s="94"/>
      <c r="J1221" s="96"/>
      <c r="K1221" s="97"/>
      <c r="L1221" s="109"/>
      <c r="M1221" s="1099"/>
      <c r="N1221" s="94"/>
      <c r="O1221" s="96"/>
      <c r="P1221" s="97"/>
    </row>
    <row r="1222" spans="1:16">
      <c r="A1222" s="1094"/>
      <c r="B1222" s="110"/>
      <c r="C1222" s="1096"/>
      <c r="D1222" s="94"/>
      <c r="E1222" s="96"/>
      <c r="F1222" s="97"/>
      <c r="G1222" s="110"/>
      <c r="H1222" s="1098"/>
      <c r="I1222" s="94"/>
      <c r="J1222" s="96"/>
      <c r="K1222" s="97"/>
      <c r="L1222" s="110"/>
      <c r="M1222" s="1099"/>
      <c r="N1222" s="94"/>
      <c r="O1222" s="96"/>
      <c r="P1222" s="97"/>
    </row>
    <row r="1223" spans="1:16">
      <c r="A1223" s="1094"/>
      <c r="B1223" s="107"/>
      <c r="C1223" s="1096"/>
      <c r="D1223" s="113"/>
      <c r="E1223" s="114"/>
      <c r="F1223" s="104"/>
      <c r="G1223" s="107"/>
      <c r="H1223" s="1098"/>
      <c r="I1223" s="113"/>
      <c r="J1223" s="114"/>
      <c r="K1223" s="97"/>
      <c r="L1223" s="107"/>
      <c r="M1223" s="1099"/>
      <c r="N1223" s="113"/>
      <c r="O1223" s="114"/>
      <c r="P1223" s="97"/>
    </row>
    <row r="1224" spans="1:16" ht="17.25" thickBot="1">
      <c r="A1224" s="1094"/>
      <c r="B1224" s="107"/>
      <c r="C1224" s="1097"/>
      <c r="D1224" s="122" t="s">
        <v>132</v>
      </c>
      <c r="E1224" s="123" t="s">
        <v>133</v>
      </c>
      <c r="F1224" s="124"/>
      <c r="G1224" s="107"/>
      <c r="H1224" s="1127"/>
      <c r="I1224" s="122" t="s">
        <v>132</v>
      </c>
      <c r="J1224" s="123" t="s">
        <v>133</v>
      </c>
      <c r="K1224" s="97"/>
      <c r="L1224" s="107"/>
      <c r="M1224" s="1126"/>
      <c r="N1224" s="122" t="s">
        <v>132</v>
      </c>
      <c r="O1224" s="123" t="s">
        <v>133</v>
      </c>
      <c r="P1224" s="97"/>
    </row>
    <row r="1225" spans="1:16">
      <c r="A1225" s="105"/>
      <c r="B1225" s="109"/>
      <c r="C1225" s="1095" t="s">
        <v>695</v>
      </c>
      <c r="D1225" s="118"/>
      <c r="E1225" s="119"/>
      <c r="F1225" s="125"/>
      <c r="G1225" s="109"/>
      <c r="H1225" s="1118" t="s">
        <v>134</v>
      </c>
      <c r="I1225" s="118"/>
      <c r="J1225" s="119"/>
      <c r="K1225" s="125"/>
      <c r="L1225" s="109"/>
      <c r="M1225" s="1120" t="s">
        <v>134</v>
      </c>
      <c r="N1225" s="118"/>
      <c r="O1225" s="119"/>
      <c r="P1225" s="125"/>
    </row>
    <row r="1226" spans="1:16">
      <c r="A1226" s="105"/>
      <c r="B1226" s="110"/>
      <c r="C1226" s="1096"/>
      <c r="D1226" s="94"/>
      <c r="E1226" s="96"/>
      <c r="F1226" s="97"/>
      <c r="G1226" s="110"/>
      <c r="H1226" s="1098"/>
      <c r="I1226" s="94"/>
      <c r="J1226" s="96"/>
      <c r="K1226" s="97"/>
      <c r="L1226" s="110"/>
      <c r="M1226" s="1099"/>
      <c r="N1226" s="94"/>
      <c r="O1226" s="96"/>
      <c r="P1226" s="97"/>
    </row>
    <row r="1227" spans="1:16">
      <c r="A1227" s="105"/>
      <c r="B1227" s="126"/>
      <c r="C1227" s="1096"/>
      <c r="D1227" s="94"/>
      <c r="E1227" s="96"/>
      <c r="F1227" s="97"/>
      <c r="G1227" s="126"/>
      <c r="H1227" s="1098"/>
      <c r="I1227" s="94"/>
      <c r="J1227" s="96"/>
      <c r="K1227" s="97"/>
      <c r="L1227" s="126"/>
      <c r="M1227" s="1099"/>
      <c r="N1227" s="94"/>
      <c r="O1227" s="96"/>
      <c r="P1227" s="128"/>
    </row>
    <row r="1228" spans="1:16">
      <c r="A1228" s="105"/>
      <c r="B1228" s="107"/>
      <c r="C1228" s="1096"/>
      <c r="D1228" s="94"/>
      <c r="E1228" s="96"/>
      <c r="F1228" s="97"/>
      <c r="G1228" s="107"/>
      <c r="H1228" s="1098"/>
      <c r="I1228" s="94"/>
      <c r="J1228" s="96"/>
      <c r="K1228" s="97"/>
      <c r="L1228" s="107"/>
      <c r="M1228" s="1099"/>
      <c r="N1228" s="94"/>
      <c r="O1228" s="96"/>
      <c r="P1228" s="216"/>
    </row>
    <row r="1229" spans="1:16">
      <c r="A1229" s="105"/>
      <c r="B1229" s="109"/>
      <c r="C1229" s="1096"/>
      <c r="D1229" s="94"/>
      <c r="E1229" s="96"/>
      <c r="F1229" s="97"/>
      <c r="G1229" s="109"/>
      <c r="H1229" s="1098"/>
      <c r="I1229" s="94"/>
      <c r="J1229" s="96"/>
      <c r="K1229" s="97"/>
      <c r="L1229" s="109"/>
      <c r="M1229" s="1099"/>
      <c r="N1229" s="94"/>
      <c r="O1229" s="96"/>
      <c r="P1229" s="97"/>
    </row>
    <row r="1230" spans="1:16">
      <c r="A1230" s="105"/>
      <c r="B1230" s="110"/>
      <c r="C1230" s="1096"/>
      <c r="D1230" s="94"/>
      <c r="E1230" s="96"/>
      <c r="F1230" s="127"/>
      <c r="G1230" s="110"/>
      <c r="H1230" s="1098"/>
      <c r="I1230" s="94"/>
      <c r="J1230" s="96"/>
      <c r="K1230" s="127"/>
      <c r="L1230" s="110"/>
      <c r="M1230" s="1099"/>
      <c r="N1230" s="94"/>
      <c r="O1230" s="96"/>
      <c r="P1230" s="127"/>
    </row>
    <row r="1231" spans="1:16">
      <c r="A1231" s="105"/>
      <c r="B1231" s="109"/>
      <c r="C1231" s="1096"/>
      <c r="D1231" s="94"/>
      <c r="E1231" s="96"/>
      <c r="F1231" s="128"/>
      <c r="G1231" s="109"/>
      <c r="H1231" s="1098"/>
      <c r="I1231" s="94"/>
      <c r="J1231" s="96"/>
      <c r="K1231" s="128"/>
      <c r="L1231" s="109"/>
      <c r="M1231" s="1099"/>
      <c r="N1231" s="94"/>
      <c r="O1231" s="96"/>
      <c r="P1231" s="128"/>
    </row>
    <row r="1232" spans="1:16">
      <c r="A1232" s="105"/>
      <c r="B1232" s="110"/>
      <c r="C1232" s="1096"/>
      <c r="D1232" s="217"/>
      <c r="E1232" s="114"/>
      <c r="F1232" s="216"/>
      <c r="G1232" s="110"/>
      <c r="H1232" s="1098"/>
      <c r="I1232" s="113"/>
      <c r="J1232" s="114"/>
      <c r="K1232" s="216"/>
      <c r="L1232" s="110"/>
      <c r="M1232" s="1099"/>
      <c r="N1232" s="113"/>
      <c r="O1232" s="114"/>
      <c r="P1232" s="216"/>
    </row>
    <row r="1233" spans="1:16">
      <c r="A1233" s="105"/>
      <c r="B1233" s="109"/>
      <c r="C1233" s="1096"/>
      <c r="D1233" s="217"/>
      <c r="E1233" s="114"/>
      <c r="F1233" s="216"/>
      <c r="G1233" s="109"/>
      <c r="H1233" s="1098"/>
      <c r="I1233" s="113"/>
      <c r="J1233" s="114"/>
      <c r="K1233" s="216"/>
      <c r="L1233" s="109"/>
      <c r="M1233" s="1099"/>
      <c r="N1233" s="113"/>
      <c r="O1233" s="114"/>
      <c r="P1233" s="216"/>
    </row>
    <row r="1234" spans="1:16" ht="17.25" thickBot="1">
      <c r="A1234" s="105"/>
      <c r="B1234" s="110"/>
      <c r="C1234" s="1097"/>
      <c r="D1234" s="129"/>
      <c r="E1234" s="130"/>
      <c r="F1234" s="104"/>
      <c r="G1234" s="110"/>
      <c r="H1234" s="1127"/>
      <c r="I1234" s="113"/>
      <c r="J1234" s="130"/>
      <c r="K1234" s="104"/>
      <c r="L1234" s="110"/>
      <c r="M1234" s="1126"/>
      <c r="N1234" s="113"/>
      <c r="O1234" s="131"/>
      <c r="P1234" s="127"/>
    </row>
    <row r="1235" spans="1:16">
      <c r="A1235" s="132"/>
      <c r="B1235" s="109"/>
      <c r="C1235" s="1095" t="s">
        <v>696</v>
      </c>
      <c r="D1235" s="118" t="s">
        <v>136</v>
      </c>
      <c r="E1235" s="133" t="s">
        <v>137</v>
      </c>
      <c r="F1235" s="125"/>
      <c r="G1235" s="109"/>
      <c r="H1235" s="1118" t="s">
        <v>135</v>
      </c>
      <c r="I1235" s="118" t="s">
        <v>136</v>
      </c>
      <c r="J1235" s="133" t="s">
        <v>137</v>
      </c>
      <c r="K1235" s="125"/>
      <c r="L1235" s="109"/>
      <c r="M1235" s="1120" t="s">
        <v>135</v>
      </c>
      <c r="N1235" s="118" t="s">
        <v>136</v>
      </c>
      <c r="O1235" s="133" t="s">
        <v>137</v>
      </c>
      <c r="P1235" s="125"/>
    </row>
    <row r="1236" spans="1:16">
      <c r="A1236" s="132"/>
      <c r="B1236" s="110"/>
      <c r="C1236" s="1096"/>
      <c r="D1236" s="94" t="s">
        <v>141</v>
      </c>
      <c r="E1236" s="96" t="s">
        <v>142</v>
      </c>
      <c r="F1236" s="134"/>
      <c r="G1236" s="110"/>
      <c r="H1236" s="1098"/>
      <c r="I1236" s="94" t="s">
        <v>141</v>
      </c>
      <c r="J1236" s="96" t="s">
        <v>142</v>
      </c>
      <c r="K1236" s="134"/>
      <c r="L1236" s="110"/>
      <c r="M1236" s="1099"/>
      <c r="N1236" s="94" t="s">
        <v>141</v>
      </c>
      <c r="O1236" s="96" t="s">
        <v>142</v>
      </c>
      <c r="P1236" s="134"/>
    </row>
    <row r="1237" spans="1:16">
      <c r="A1237" s="132"/>
      <c r="B1237" s="135"/>
      <c r="C1237" s="1096"/>
      <c r="D1237" s="94" t="s">
        <v>145</v>
      </c>
      <c r="E1237" s="96" t="s">
        <v>146</v>
      </c>
      <c r="F1237" s="97"/>
      <c r="G1237" s="135"/>
      <c r="H1237" s="1098"/>
      <c r="I1237" s="94" t="s">
        <v>145</v>
      </c>
      <c r="J1237" s="96" t="s">
        <v>146</v>
      </c>
      <c r="K1237" s="97"/>
      <c r="L1237" s="135"/>
      <c r="M1237" s="1099"/>
      <c r="N1237" s="94" t="s">
        <v>145</v>
      </c>
      <c r="O1237" s="96" t="s">
        <v>146</v>
      </c>
      <c r="P1237" s="97"/>
    </row>
    <row r="1238" spans="1:16">
      <c r="A1238" s="132"/>
      <c r="B1238" s="110"/>
      <c r="C1238" s="1096"/>
      <c r="D1238" s="94" t="s">
        <v>147</v>
      </c>
      <c r="E1238" s="96" t="s">
        <v>148</v>
      </c>
      <c r="F1238" s="104"/>
      <c r="G1238" s="110"/>
      <c r="H1238" s="1098"/>
      <c r="I1238" s="94" t="s">
        <v>147</v>
      </c>
      <c r="J1238" s="96" t="s">
        <v>148</v>
      </c>
      <c r="K1238" s="104"/>
      <c r="L1238" s="110"/>
      <c r="M1238" s="1099"/>
      <c r="N1238" s="94" t="s">
        <v>147</v>
      </c>
      <c r="O1238" s="96" t="s">
        <v>148</v>
      </c>
      <c r="P1238" s="104"/>
    </row>
    <row r="1239" spans="1:16">
      <c r="A1239" s="132"/>
      <c r="B1239" s="135"/>
      <c r="C1239" s="1096"/>
      <c r="D1239" s="94"/>
      <c r="E1239" s="114"/>
      <c r="F1239" s="136"/>
      <c r="G1239" s="135"/>
      <c r="H1239" s="1098"/>
      <c r="I1239" s="94"/>
      <c r="J1239" s="114"/>
      <c r="K1239" s="136"/>
      <c r="L1239" s="135"/>
      <c r="M1239" s="1099"/>
      <c r="N1239" s="94"/>
      <c r="O1239" s="114"/>
      <c r="P1239" s="136"/>
    </row>
    <row r="1240" spans="1:16">
      <c r="A1240" s="132"/>
      <c r="B1240" s="110"/>
      <c r="C1240" s="1096"/>
      <c r="D1240" s="94"/>
      <c r="E1240" s="96"/>
      <c r="F1240" s="97"/>
      <c r="G1240" s="110"/>
      <c r="H1240" s="1098"/>
      <c r="I1240" s="94"/>
      <c r="J1240" s="96"/>
      <c r="K1240" s="97"/>
      <c r="L1240" s="110"/>
      <c r="M1240" s="1099"/>
      <c r="N1240" s="94"/>
      <c r="O1240" s="96"/>
      <c r="P1240" s="97"/>
    </row>
    <row r="1241" spans="1:16">
      <c r="A1241" s="132"/>
      <c r="B1241" s="135"/>
      <c r="C1241" s="1096"/>
      <c r="D1241" s="94"/>
      <c r="E1241" s="114"/>
      <c r="F1241" s="136"/>
      <c r="G1241" s="135"/>
      <c r="H1241" s="1098"/>
      <c r="I1241" s="94"/>
      <c r="J1241" s="114"/>
      <c r="K1241" s="136"/>
      <c r="L1241" s="135"/>
      <c r="M1241" s="1099"/>
      <c r="N1241" s="94"/>
      <c r="O1241" s="114"/>
      <c r="P1241" s="136"/>
    </row>
    <row r="1242" spans="1:16">
      <c r="A1242" s="132"/>
      <c r="B1242" s="110"/>
      <c r="C1242" s="1096"/>
      <c r="D1242" s="94"/>
      <c r="E1242" s="96"/>
      <c r="F1242" s="97"/>
      <c r="G1242" s="110"/>
      <c r="H1242" s="1098"/>
      <c r="I1242" s="94"/>
      <c r="J1242" s="96"/>
      <c r="K1242" s="97"/>
      <c r="L1242" s="110"/>
      <c r="M1242" s="1099"/>
      <c r="N1242" s="94"/>
      <c r="O1242" s="96"/>
      <c r="P1242" s="97"/>
    </row>
    <row r="1243" spans="1:16">
      <c r="A1243" s="132"/>
      <c r="B1243" s="135"/>
      <c r="C1243" s="1096"/>
      <c r="D1243" s="94"/>
      <c r="E1243" s="96"/>
      <c r="F1243" s="97"/>
      <c r="G1243" s="135"/>
      <c r="H1243" s="1098"/>
      <c r="I1243" s="94"/>
      <c r="J1243" s="96"/>
      <c r="K1243" s="97"/>
      <c r="L1243" s="135"/>
      <c r="M1243" s="1099"/>
      <c r="N1243" s="94"/>
      <c r="O1243" s="96"/>
      <c r="P1243" s="97"/>
    </row>
    <row r="1244" spans="1:16" ht="17.25" thickBot="1">
      <c r="A1244" s="132"/>
      <c r="B1244" s="110"/>
      <c r="C1244" s="1097"/>
      <c r="D1244" s="115"/>
      <c r="E1244" s="116"/>
      <c r="F1244" s="117"/>
      <c r="G1244" s="110"/>
      <c r="H1244" s="1127"/>
      <c r="I1244" s="115"/>
      <c r="J1244" s="130"/>
      <c r="K1244" s="104"/>
      <c r="L1244" s="110"/>
      <c r="M1244" s="1126"/>
      <c r="N1244" s="115"/>
      <c r="O1244" s="130"/>
      <c r="P1244" s="104"/>
    </row>
    <row r="1245" spans="1:16">
      <c r="A1245" s="132"/>
      <c r="B1245" s="135"/>
      <c r="C1245" s="1095" t="s">
        <v>697</v>
      </c>
      <c r="D1245" s="137" t="s">
        <v>150</v>
      </c>
      <c r="E1245" s="138"/>
      <c r="F1245" s="139" t="s">
        <v>151</v>
      </c>
      <c r="G1245" s="135"/>
      <c r="H1245" s="1118" t="s">
        <v>149</v>
      </c>
      <c r="I1245" s="137" t="s">
        <v>150</v>
      </c>
      <c r="J1245" s="138"/>
      <c r="K1245" s="139" t="s">
        <v>151</v>
      </c>
      <c r="L1245" s="135"/>
      <c r="M1245" s="1120" t="s">
        <v>149</v>
      </c>
      <c r="N1245" s="137" t="s">
        <v>150</v>
      </c>
      <c r="O1245" s="138"/>
      <c r="P1245" s="139" t="s">
        <v>151</v>
      </c>
    </row>
    <row r="1246" spans="1:16">
      <c r="A1246" s="132"/>
      <c r="B1246" s="110"/>
      <c r="C1246" s="1096"/>
      <c r="D1246" s="120"/>
      <c r="E1246" s="121"/>
      <c r="F1246" s="140"/>
      <c r="G1246" s="110"/>
      <c r="H1246" s="1098"/>
      <c r="I1246" s="94"/>
      <c r="J1246" s="96"/>
      <c r="K1246" s="97"/>
      <c r="L1246" s="110"/>
      <c r="M1246" s="1099"/>
      <c r="N1246" s="94"/>
      <c r="O1246" s="96"/>
      <c r="P1246" s="97"/>
    </row>
    <row r="1247" spans="1:16">
      <c r="A1247" s="132"/>
      <c r="B1247" s="135"/>
      <c r="C1247" s="1096"/>
      <c r="D1247" s="94"/>
      <c r="E1247" s="96"/>
      <c r="F1247" s="97"/>
      <c r="G1247" s="135"/>
      <c r="H1247" s="1098"/>
      <c r="I1247" s="94"/>
      <c r="J1247" s="96"/>
      <c r="K1247" s="97"/>
      <c r="L1247" s="135"/>
      <c r="M1247" s="1099"/>
      <c r="N1247" s="94"/>
      <c r="O1247" s="96"/>
      <c r="P1247" s="97"/>
    </row>
    <row r="1248" spans="1:16">
      <c r="A1248" s="132"/>
      <c r="B1248" s="110"/>
      <c r="C1248" s="1096"/>
      <c r="D1248" s="113"/>
      <c r="E1248" s="114"/>
      <c r="F1248" s="104"/>
      <c r="G1248" s="110"/>
      <c r="H1248" s="1098"/>
      <c r="I1248" s="113"/>
      <c r="J1248" s="114"/>
      <c r="K1248" s="104"/>
      <c r="L1248" s="110"/>
      <c r="M1248" s="1099"/>
      <c r="N1248" s="113"/>
      <c r="O1248" s="114"/>
      <c r="P1248" s="104"/>
    </row>
    <row r="1249" spans="1:16">
      <c r="A1249" s="1122"/>
      <c r="B1249" s="135"/>
      <c r="C1249" s="1096"/>
      <c r="D1249" s="94"/>
      <c r="E1249" s="96"/>
      <c r="F1249" s="97"/>
      <c r="G1249" s="135"/>
      <c r="H1249" s="1098"/>
      <c r="I1249" s="94"/>
      <c r="J1249" s="96"/>
      <c r="K1249" s="97"/>
      <c r="L1249" s="135"/>
      <c r="M1249" s="1099"/>
      <c r="N1249" s="94"/>
      <c r="O1249" s="96"/>
      <c r="P1249" s="97"/>
    </row>
    <row r="1250" spans="1:16">
      <c r="A1250" s="1122"/>
      <c r="B1250" s="110"/>
      <c r="C1250" s="1096"/>
      <c r="D1250" s="94"/>
      <c r="E1250" s="96"/>
      <c r="F1250" s="97"/>
      <c r="G1250" s="110"/>
      <c r="H1250" s="1098"/>
      <c r="I1250" s="94"/>
      <c r="J1250" s="96"/>
      <c r="K1250" s="97"/>
      <c r="L1250" s="110"/>
      <c r="M1250" s="1099"/>
      <c r="N1250" s="94"/>
      <c r="O1250" s="96"/>
      <c r="P1250" s="97"/>
    </row>
    <row r="1251" spans="1:16">
      <c r="A1251" s="1122"/>
      <c r="B1251" s="135"/>
      <c r="C1251" s="1096"/>
      <c r="D1251" s="113"/>
      <c r="E1251" s="114"/>
      <c r="F1251" s="104"/>
      <c r="G1251" s="135"/>
      <c r="H1251" s="1098"/>
      <c r="I1251" s="113"/>
      <c r="J1251" s="114"/>
      <c r="K1251" s="104"/>
      <c r="L1251" s="135"/>
      <c r="M1251" s="1099"/>
      <c r="N1251" s="113"/>
      <c r="O1251" s="114"/>
      <c r="P1251" s="104"/>
    </row>
    <row r="1252" spans="1:16" ht="17.25" thickBot="1">
      <c r="A1252" s="1123"/>
      <c r="B1252" s="141"/>
      <c r="C1252" s="1117"/>
      <c r="D1252" s="142"/>
      <c r="E1252" s="143"/>
      <c r="F1252" s="144"/>
      <c r="G1252" s="141"/>
      <c r="H1252" s="1119"/>
      <c r="I1252" s="142"/>
      <c r="J1252" s="143"/>
      <c r="K1252" s="144"/>
      <c r="L1252" s="141"/>
      <c r="M1252" s="1121"/>
      <c r="N1252" s="142"/>
      <c r="O1252" s="143"/>
      <c r="P1252" s="144"/>
    </row>
    <row r="1253" spans="1:16" s="146" customFormat="1" ht="27" customHeight="1" thickTop="1" thickBot="1">
      <c r="A1253" s="145"/>
      <c r="B1253" s="1124" t="s">
        <v>152</v>
      </c>
      <c r="C1253" s="1124"/>
      <c r="D1253" s="1124"/>
      <c r="E1253" s="1124"/>
      <c r="F1253" s="1124"/>
      <c r="G1253" s="1125" t="s">
        <v>153</v>
      </c>
      <c r="H1253" s="1125"/>
      <c r="I1253" s="1125"/>
      <c r="J1253" s="1125"/>
      <c r="K1253" s="1125"/>
      <c r="L1253" s="1125"/>
      <c r="M1253" s="1125"/>
      <c r="N1253" s="1128" t="s">
        <v>154</v>
      </c>
      <c r="O1253" s="1128"/>
      <c r="P1253" s="1128"/>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1137">
        <f>A1169</f>
        <v>46154</v>
      </c>
      <c r="B1255" s="1132" t="s">
        <v>698</v>
      </c>
      <c r="C1255" s="160"/>
      <c r="D1255" s="161"/>
      <c r="E1255" s="162"/>
      <c r="F1255" s="163"/>
      <c r="G1255" s="164"/>
      <c r="H1255" s="165"/>
      <c r="I1255" s="166"/>
      <c r="J1255" s="166"/>
      <c r="K1255" s="167"/>
      <c r="L1255" s="168"/>
      <c r="M1255" s="169"/>
      <c r="N1255" s="170"/>
      <c r="O1255" s="166"/>
      <c r="P1255" s="171"/>
    </row>
    <row r="1256" spans="1:16" s="172" customFormat="1">
      <c r="A1256" s="1138"/>
      <c r="B1256" s="1133"/>
      <c r="C1256" s="173"/>
      <c r="D1256" s="174"/>
      <c r="E1256" s="175"/>
      <c r="F1256" s="176"/>
      <c r="G1256" s="173"/>
      <c r="H1256" s="177"/>
      <c r="I1256" s="175"/>
      <c r="J1256" s="175"/>
      <c r="K1256" s="178"/>
      <c r="L1256" s="179"/>
      <c r="M1256" s="180"/>
      <c r="N1256" s="181"/>
      <c r="O1256" s="175"/>
      <c r="P1256" s="182"/>
    </row>
    <row r="1257" spans="1:16" s="172" customFormat="1">
      <c r="A1257" s="1138"/>
      <c r="B1257" s="1133"/>
      <c r="C1257" s="173"/>
      <c r="D1257" s="174"/>
      <c r="E1257" s="175"/>
      <c r="F1257" s="176"/>
      <c r="G1257" s="173"/>
      <c r="H1257" s="183"/>
      <c r="I1257" s="175"/>
      <c r="J1257" s="175"/>
      <c r="K1257" s="178"/>
      <c r="L1257" s="184"/>
      <c r="M1257" s="180"/>
      <c r="N1257" s="181"/>
      <c r="O1257" s="175"/>
      <c r="P1257" s="182"/>
    </row>
    <row r="1258" spans="1:16" s="172" customFormat="1">
      <c r="A1258" s="1138"/>
      <c r="B1258" s="1133"/>
      <c r="C1258" s="173"/>
      <c r="D1258" s="218"/>
      <c r="E1258" s="175"/>
      <c r="F1258" s="176"/>
      <c r="G1258" s="173"/>
      <c r="H1258" s="183"/>
      <c r="I1258" s="175"/>
      <c r="J1258" s="175"/>
      <c r="K1258" s="187"/>
      <c r="L1258" s="184"/>
      <c r="M1258" s="180"/>
      <c r="N1258" s="181"/>
      <c r="O1258" s="175"/>
      <c r="P1258" s="182"/>
    </row>
    <row r="1259" spans="1:16" s="172" customFormat="1">
      <c r="A1259" s="1138"/>
      <c r="B1259" s="1133"/>
      <c r="C1259" s="173"/>
      <c r="D1259" s="185"/>
      <c r="E1259" s="175"/>
      <c r="F1259" s="182"/>
      <c r="G1259" s="173"/>
      <c r="H1259" s="186"/>
      <c r="I1259" s="175"/>
      <c r="J1259" s="175"/>
      <c r="K1259" s="187"/>
      <c r="L1259" s="184"/>
      <c r="M1259" s="180"/>
      <c r="N1259" s="181"/>
      <c r="O1259" s="175"/>
      <c r="P1259" s="182"/>
    </row>
    <row r="1260" spans="1:16" s="172" customFormat="1">
      <c r="A1260" s="1138"/>
      <c r="B1260" s="1133"/>
      <c r="C1260" s="173"/>
      <c r="D1260" s="174"/>
      <c r="E1260" s="175"/>
      <c r="F1260" s="188"/>
      <c r="G1260" s="198"/>
      <c r="H1260" s="183"/>
      <c r="I1260" s="191"/>
      <c r="J1260" s="175"/>
      <c r="K1260" s="178"/>
      <c r="L1260" s="189"/>
      <c r="M1260" s="190"/>
      <c r="N1260" s="181"/>
      <c r="O1260" s="175"/>
      <c r="P1260" s="182"/>
    </row>
    <row r="1261" spans="1:16" s="172" customFormat="1">
      <c r="A1261" s="1138"/>
      <c r="B1261" s="1133"/>
      <c r="C1261" s="173"/>
      <c r="D1261" s="174"/>
      <c r="E1261" s="175"/>
      <c r="F1261" s="182"/>
      <c r="G1261" s="173"/>
      <c r="H1261" s="183"/>
      <c r="I1261" s="191"/>
      <c r="J1261" s="175"/>
      <c r="K1261" s="178"/>
      <c r="L1261" s="184"/>
      <c r="M1261" s="180"/>
      <c r="N1261" s="181"/>
      <c r="O1261" s="175"/>
      <c r="P1261" s="182"/>
    </row>
    <row r="1262" spans="1:16" s="172" customFormat="1">
      <c r="A1262" s="1138"/>
      <c r="B1262" s="1133"/>
      <c r="C1262" s="173"/>
      <c r="D1262" s="174"/>
      <c r="E1262" s="175"/>
      <c r="F1262" s="182"/>
      <c r="G1262" s="219"/>
      <c r="H1262" s="183"/>
      <c r="I1262" s="175"/>
      <c r="J1262" s="175"/>
      <c r="K1262" s="178"/>
      <c r="L1262" s="184"/>
      <c r="M1262" s="180"/>
      <c r="N1262" s="181"/>
      <c r="O1262" s="175"/>
      <c r="P1262" s="182"/>
    </row>
    <row r="1263" spans="1:16" s="172" customFormat="1">
      <c r="A1263" s="1138"/>
      <c r="B1263" s="1133"/>
      <c r="C1263" s="173"/>
      <c r="D1263" s="174"/>
      <c r="E1263" s="175"/>
      <c r="F1263" s="188"/>
      <c r="G1263" s="173"/>
      <c r="H1263" s="183"/>
      <c r="I1263" s="191"/>
      <c r="J1263" s="175"/>
      <c r="K1263" s="178"/>
      <c r="L1263" s="184"/>
      <c r="M1263" s="180"/>
      <c r="N1263" s="181"/>
      <c r="O1263" s="175"/>
      <c r="P1263" s="182"/>
    </row>
    <row r="1264" spans="1:16" s="172" customFormat="1">
      <c r="A1264" s="1138"/>
      <c r="B1264" s="1133"/>
      <c r="C1264" s="173"/>
      <c r="D1264" s="174"/>
      <c r="E1264" s="175"/>
      <c r="F1264" s="182"/>
      <c r="G1264" s="173"/>
      <c r="H1264" s="183"/>
      <c r="I1264" s="191"/>
      <c r="J1264" s="175"/>
      <c r="K1264" s="178"/>
      <c r="L1264" s="184"/>
      <c r="M1264" s="180"/>
      <c r="N1264" s="181"/>
      <c r="O1264" s="175"/>
      <c r="P1264" s="182"/>
    </row>
    <row r="1265" spans="1:16" s="172" customFormat="1">
      <c r="A1265" s="1138"/>
      <c r="B1265" s="1133"/>
      <c r="C1265" s="192"/>
      <c r="D1265" s="193"/>
      <c r="E1265" s="194"/>
      <c r="F1265" s="195"/>
      <c r="G1265" s="173"/>
      <c r="H1265" s="177"/>
      <c r="I1265" s="175"/>
      <c r="J1265" s="175"/>
      <c r="K1265" s="178"/>
      <c r="L1265" s="184"/>
      <c r="M1265" s="180"/>
      <c r="N1265" s="196"/>
      <c r="O1265" s="194"/>
      <c r="P1265" s="195"/>
    </row>
    <row r="1266" spans="1:16" s="172" customFormat="1">
      <c r="A1266" s="1138"/>
      <c r="B1266" s="1133"/>
      <c r="C1266" s="192"/>
      <c r="D1266" s="193"/>
      <c r="E1266" s="194"/>
      <c r="F1266" s="195"/>
      <c r="G1266" s="198"/>
      <c r="H1266" s="183"/>
      <c r="I1266" s="191"/>
      <c r="J1266" s="175"/>
      <c r="K1266" s="178"/>
      <c r="L1266" s="184"/>
      <c r="M1266" s="180"/>
      <c r="N1266" s="196"/>
      <c r="O1266" s="194"/>
      <c r="P1266" s="195"/>
    </row>
    <row r="1267" spans="1:16" s="172" customFormat="1">
      <c r="A1267" s="1138"/>
      <c r="B1267" s="1133"/>
      <c r="C1267" s="192"/>
      <c r="D1267" s="193"/>
      <c r="E1267" s="194"/>
      <c r="F1267" s="195"/>
      <c r="G1267" s="173"/>
      <c r="H1267" s="199"/>
      <c r="I1267" s="191"/>
      <c r="J1267" s="200"/>
      <c r="K1267" s="197"/>
      <c r="L1267" s="184"/>
      <c r="M1267" s="180"/>
      <c r="N1267" s="196"/>
      <c r="O1267" s="194"/>
      <c r="P1267" s="195"/>
    </row>
    <row r="1268" spans="1:16" s="172" customFormat="1">
      <c r="A1268" s="1138"/>
      <c r="B1268" s="1133"/>
      <c r="C1268" s="192"/>
      <c r="D1268" s="193"/>
      <c r="E1268" s="194"/>
      <c r="F1268" s="195"/>
      <c r="G1268" s="173"/>
      <c r="H1268" s="201"/>
      <c r="I1268" s="175"/>
      <c r="J1268" s="175"/>
      <c r="K1268" s="178"/>
      <c r="L1268" s="184"/>
      <c r="M1268" s="180"/>
      <c r="N1268" s="196"/>
      <c r="O1268" s="194"/>
      <c r="P1268" s="195"/>
    </row>
    <row r="1269" spans="1:16" s="172" customFormat="1">
      <c r="A1269" s="1138"/>
      <c r="B1269" s="1133"/>
      <c r="C1269" s="192"/>
      <c r="D1269" s="193"/>
      <c r="E1269" s="194"/>
      <c r="F1269" s="195"/>
      <c r="G1269" s="198"/>
      <c r="H1269" s="183"/>
      <c r="I1269" s="200"/>
      <c r="J1269" s="200"/>
      <c r="K1269" s="197"/>
      <c r="L1269" s="184"/>
      <c r="M1269" s="180"/>
      <c r="N1269" s="196"/>
      <c r="O1269" s="194"/>
      <c r="P1269" s="195"/>
    </row>
    <row r="1270" spans="1:16" s="172" customFormat="1">
      <c r="A1270" s="1138"/>
      <c r="B1270" s="1133"/>
      <c r="C1270" s="192"/>
      <c r="D1270" s="193"/>
      <c r="E1270" s="194"/>
      <c r="F1270" s="195"/>
      <c r="G1270" s="173"/>
      <c r="H1270" s="183"/>
      <c r="I1270" s="200"/>
      <c r="J1270" s="200"/>
      <c r="K1270" s="197"/>
      <c r="L1270" s="179"/>
      <c r="M1270" s="180"/>
      <c r="N1270" s="196"/>
      <c r="O1270" s="194"/>
      <c r="P1270" s="195"/>
    </row>
    <row r="1271" spans="1:16" s="172" customFormat="1">
      <c r="A1271" s="1138"/>
      <c r="B1271" s="1133"/>
      <c r="C1271" s="192"/>
      <c r="D1271" s="193"/>
      <c r="E1271" s="194"/>
      <c r="F1271" s="195"/>
      <c r="G1271" s="192"/>
      <c r="H1271" s="201"/>
      <c r="I1271" s="202"/>
      <c r="J1271" s="202"/>
      <c r="K1271" s="203"/>
      <c r="L1271" s="204"/>
      <c r="M1271" s="190"/>
      <c r="N1271" s="196"/>
      <c r="O1271" s="194"/>
      <c r="P1271" s="195"/>
    </row>
    <row r="1272" spans="1:16" s="172" customFormat="1">
      <c r="A1272" s="1138"/>
      <c r="B1272" s="1133"/>
      <c r="C1272" s="192"/>
      <c r="D1272" s="193"/>
      <c r="E1272" s="194"/>
      <c r="F1272" s="195"/>
      <c r="G1272" s="192"/>
      <c r="H1272" s="201"/>
      <c r="I1272" s="202"/>
      <c r="J1272" s="202"/>
      <c r="K1272" s="203"/>
      <c r="L1272" s="204"/>
      <c r="M1272" s="190"/>
      <c r="N1272" s="196"/>
      <c r="O1272" s="194"/>
      <c r="P1272" s="195"/>
    </row>
    <row r="1273" spans="1:16" s="172" customFormat="1">
      <c r="A1273" s="1138"/>
      <c r="B1273" s="1133"/>
      <c r="C1273" s="192"/>
      <c r="D1273" s="193"/>
      <c r="E1273" s="194"/>
      <c r="F1273" s="195"/>
      <c r="G1273" s="192"/>
      <c r="H1273" s="201"/>
      <c r="I1273" s="202"/>
      <c r="J1273" s="202"/>
      <c r="K1273" s="203"/>
      <c r="L1273" s="204"/>
      <c r="M1273" s="190"/>
      <c r="N1273" s="196"/>
      <c r="O1273" s="194"/>
      <c r="P1273" s="195"/>
    </row>
    <row r="1274" spans="1:16" s="172" customFormat="1" ht="17.25" thickBot="1">
      <c r="A1274" s="1139"/>
      <c r="B1274" s="1134"/>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1135">
        <f>A1169+1</f>
        <v>46155</v>
      </c>
      <c r="B1275" s="90" t="s">
        <v>162</v>
      </c>
      <c r="C1275" s="1095" t="s">
        <v>693</v>
      </c>
      <c r="D1275" s="91" t="s">
        <v>114</v>
      </c>
      <c r="E1275" s="92" t="s">
        <v>164</v>
      </c>
      <c r="F1275" s="93"/>
      <c r="G1275" s="90" t="s">
        <v>162</v>
      </c>
      <c r="H1275" s="1098" t="s">
        <v>163</v>
      </c>
      <c r="I1275" s="91" t="s">
        <v>114</v>
      </c>
      <c r="J1275" s="92" t="s">
        <v>164</v>
      </c>
      <c r="K1275" s="93"/>
      <c r="L1275" s="90" t="s">
        <v>162</v>
      </c>
      <c r="M1275" s="1099" t="s">
        <v>163</v>
      </c>
      <c r="N1275" s="91" t="s">
        <v>114</v>
      </c>
      <c r="O1275" s="92" t="s">
        <v>164</v>
      </c>
      <c r="P1275" s="93"/>
    </row>
    <row r="1276" spans="1:16" ht="18" customHeight="1">
      <c r="A1276" s="1136"/>
      <c r="B1276" s="1100"/>
      <c r="C1276" s="1096"/>
      <c r="D1276" s="94" t="s">
        <v>116</v>
      </c>
      <c r="E1276" s="95" t="s">
        <v>142</v>
      </c>
      <c r="F1276" s="93"/>
      <c r="G1276" s="1100"/>
      <c r="H1276" s="1098"/>
      <c r="I1276" s="94" t="s">
        <v>116</v>
      </c>
      <c r="J1276" s="95" t="s">
        <v>142</v>
      </c>
      <c r="K1276" s="93"/>
      <c r="L1276" s="1100"/>
      <c r="M1276" s="1099"/>
      <c r="N1276" s="94" t="s">
        <v>116</v>
      </c>
      <c r="O1276" s="95" t="s">
        <v>142</v>
      </c>
      <c r="P1276" s="93"/>
    </row>
    <row r="1277" spans="1:16" ht="17.25" thickBot="1">
      <c r="A1277" s="1136"/>
      <c r="B1277" s="1101"/>
      <c r="C1277" s="1096"/>
      <c r="D1277" s="94" t="s">
        <v>165</v>
      </c>
      <c r="E1277" s="96" t="s">
        <v>166</v>
      </c>
      <c r="F1277" s="98"/>
      <c r="G1277" s="1101"/>
      <c r="H1277" s="1098"/>
      <c r="I1277" s="94" t="s">
        <v>165</v>
      </c>
      <c r="J1277" s="96" t="s">
        <v>166</v>
      </c>
      <c r="K1277" s="98"/>
      <c r="L1277" s="1101"/>
      <c r="M1277" s="1099"/>
      <c r="N1277" s="94" t="s">
        <v>165</v>
      </c>
      <c r="O1277" s="96" t="s">
        <v>166</v>
      </c>
      <c r="P1277" s="98"/>
    </row>
    <row r="1278" spans="1:16" ht="17.25" thickBot="1">
      <c r="A1278" s="1136"/>
      <c r="B1278" s="90" t="s">
        <v>167</v>
      </c>
      <c r="C1278" s="1096"/>
      <c r="D1278" s="94"/>
      <c r="E1278" s="96"/>
      <c r="F1278" s="97"/>
      <c r="G1278" s="90" t="s">
        <v>167</v>
      </c>
      <c r="H1278" s="1098"/>
      <c r="I1278" s="94" t="s">
        <v>120</v>
      </c>
      <c r="J1278" s="96" t="s">
        <v>148</v>
      </c>
      <c r="K1278" s="97"/>
      <c r="L1278" s="90" t="s">
        <v>167</v>
      </c>
      <c r="M1278" s="1099"/>
      <c r="N1278" s="94" t="s">
        <v>120</v>
      </c>
      <c r="O1278" s="96" t="s">
        <v>148</v>
      </c>
      <c r="P1278" s="97"/>
    </row>
    <row r="1279" spans="1:16">
      <c r="A1279" s="1136"/>
      <c r="B1279" s="1081"/>
      <c r="C1279" s="1096"/>
      <c r="D1279" s="94"/>
      <c r="E1279" s="96"/>
      <c r="F1279" s="97"/>
      <c r="G1279" s="1081"/>
      <c r="H1279" s="1098"/>
      <c r="I1279" s="94"/>
      <c r="J1279" s="96"/>
      <c r="K1279" s="97"/>
      <c r="L1279" s="1081"/>
      <c r="M1279" s="1099"/>
      <c r="N1279" s="94"/>
      <c r="O1279" s="96"/>
      <c r="P1279" s="97"/>
    </row>
    <row r="1280" spans="1:16">
      <c r="A1280" s="1136"/>
      <c r="B1280" s="1082"/>
      <c r="C1280" s="1096"/>
      <c r="D1280" s="94"/>
      <c r="E1280" s="96"/>
      <c r="F1280" s="97"/>
      <c r="G1280" s="1082"/>
      <c r="H1280" s="1098"/>
      <c r="I1280" s="94"/>
      <c r="J1280" s="96"/>
      <c r="K1280" s="97"/>
      <c r="L1280" s="1082"/>
      <c r="M1280" s="1099"/>
      <c r="N1280" s="94"/>
      <c r="O1280" s="96"/>
      <c r="P1280" s="97"/>
    </row>
    <row r="1281" spans="1:16">
      <c r="A1281" s="1136"/>
      <c r="B1281" s="1083"/>
      <c r="C1281" s="1096"/>
      <c r="D1281" s="94"/>
      <c r="E1281" s="96"/>
      <c r="F1281" s="93"/>
      <c r="G1281" s="1083"/>
      <c r="H1281" s="1098"/>
      <c r="I1281" s="94"/>
      <c r="J1281" s="96"/>
      <c r="K1281" s="93"/>
      <c r="L1281" s="1083"/>
      <c r="M1281" s="1099"/>
      <c r="N1281" s="94"/>
      <c r="O1281" s="96"/>
      <c r="P1281" s="93"/>
    </row>
    <row r="1282" spans="1:16">
      <c r="A1282" s="1136"/>
      <c r="B1282" s="1082"/>
      <c r="C1282" s="1096"/>
      <c r="D1282" s="94"/>
      <c r="E1282" s="96"/>
      <c r="F1282" s="99"/>
      <c r="G1282" s="1082"/>
      <c r="H1282" s="1098"/>
      <c r="I1282" s="94"/>
      <c r="J1282" s="96"/>
      <c r="K1282" s="99"/>
      <c r="L1282" s="1082"/>
      <c r="M1282" s="1099"/>
      <c r="N1282" s="94"/>
      <c r="O1282" s="96"/>
      <c r="P1282" s="93"/>
    </row>
    <row r="1283" spans="1:16">
      <c r="A1283" s="1136"/>
      <c r="B1283" s="1083"/>
      <c r="C1283" s="1096"/>
      <c r="D1283" s="94"/>
      <c r="E1283" s="96"/>
      <c r="F1283" s="102"/>
      <c r="G1283" s="1083"/>
      <c r="H1283" s="1098"/>
      <c r="I1283" s="94"/>
      <c r="J1283" s="96"/>
      <c r="K1283" s="102"/>
      <c r="L1283" s="1083"/>
      <c r="M1283" s="1099"/>
      <c r="N1283" s="94"/>
      <c r="O1283" s="96"/>
      <c r="P1283" s="99"/>
    </row>
    <row r="1284" spans="1:16" ht="17.25" thickBot="1">
      <c r="A1284" s="1136"/>
      <c r="B1284" s="1082"/>
      <c r="C1284" s="1096"/>
      <c r="D1284" s="94"/>
      <c r="E1284" s="96"/>
      <c r="F1284" s="99"/>
      <c r="G1284" s="1082"/>
      <c r="H1284" s="1098"/>
      <c r="I1284" s="94"/>
      <c r="J1284" s="96"/>
      <c r="K1284" s="99"/>
      <c r="L1284" s="1082"/>
      <c r="M1284" s="1099"/>
      <c r="N1284" s="94"/>
      <c r="O1284" s="96"/>
      <c r="P1284" s="99"/>
    </row>
    <row r="1285" spans="1:16" ht="17.25" thickBot="1">
      <c r="A1285" s="1136"/>
      <c r="B1285" s="100" t="s">
        <v>168</v>
      </c>
      <c r="C1285" s="1096"/>
      <c r="D1285" s="94"/>
      <c r="E1285" s="96"/>
      <c r="F1285" s="99"/>
      <c r="G1285" s="100" t="s">
        <v>168</v>
      </c>
      <c r="H1285" s="1098"/>
      <c r="I1285" s="94"/>
      <c r="J1285" s="96"/>
      <c r="K1285" s="99"/>
      <c r="L1285" s="100" t="s">
        <v>168</v>
      </c>
      <c r="M1285" s="1099"/>
      <c r="N1285" s="94"/>
      <c r="O1285" s="96"/>
      <c r="P1285" s="99"/>
    </row>
    <row r="1286" spans="1:16">
      <c r="A1286" s="1136"/>
      <c r="B1286" s="1111"/>
      <c r="C1286" s="1096"/>
      <c r="D1286" s="94"/>
      <c r="E1286" s="96"/>
      <c r="F1286" s="99"/>
      <c r="G1286" s="1111"/>
      <c r="H1286" s="1098"/>
      <c r="I1286" s="94"/>
      <c r="J1286" s="96"/>
      <c r="K1286" s="99"/>
      <c r="L1286" s="1111"/>
      <c r="M1286" s="1099"/>
      <c r="N1286" s="94"/>
      <c r="O1286" s="96"/>
      <c r="P1286" s="99"/>
    </row>
    <row r="1287" spans="1:16">
      <c r="A1287" s="1136"/>
      <c r="B1287" s="1112"/>
      <c r="C1287" s="1096"/>
      <c r="D1287" s="94"/>
      <c r="E1287" s="96"/>
      <c r="F1287" s="99"/>
      <c r="G1287" s="1112"/>
      <c r="H1287" s="1098"/>
      <c r="I1287" s="94"/>
      <c r="J1287" s="96"/>
      <c r="K1287" s="99"/>
      <c r="L1287" s="1112"/>
      <c r="M1287" s="1099"/>
      <c r="N1287" s="94"/>
      <c r="O1287" s="96"/>
      <c r="P1287" s="97"/>
    </row>
    <row r="1288" spans="1:16" ht="17.25" thickBot="1">
      <c r="A1288" s="1136"/>
      <c r="B1288" s="1113"/>
      <c r="C1288" s="1096"/>
      <c r="D1288" s="94"/>
      <c r="E1288" s="96"/>
      <c r="F1288" s="97"/>
      <c r="G1288" s="1113"/>
      <c r="H1288" s="1098"/>
      <c r="I1288" s="94"/>
      <c r="J1288" s="96"/>
      <c r="K1288" s="97"/>
      <c r="L1288" s="1113"/>
      <c r="M1288" s="1099"/>
      <c r="N1288" s="94"/>
      <c r="O1288" s="96"/>
      <c r="P1288" s="97"/>
    </row>
    <row r="1289" spans="1:16" ht="17.25" thickBot="1">
      <c r="A1289" s="1136"/>
      <c r="B1289" s="100" t="s">
        <v>123</v>
      </c>
      <c r="C1289" s="1096"/>
      <c r="D1289" s="94"/>
      <c r="E1289" s="96"/>
      <c r="F1289" s="97"/>
      <c r="G1289" s="100" t="s">
        <v>123</v>
      </c>
      <c r="H1289" s="1098"/>
      <c r="I1289" s="94"/>
      <c r="J1289" s="96"/>
      <c r="K1289" s="97"/>
      <c r="L1289" s="100" t="s">
        <v>123</v>
      </c>
      <c r="M1289" s="1099"/>
      <c r="N1289" s="94"/>
      <c r="O1289" s="96"/>
      <c r="P1289" s="97"/>
    </row>
    <row r="1290" spans="1:16">
      <c r="A1290" s="1136"/>
      <c r="B1290" s="1106"/>
      <c r="C1290" s="1096"/>
      <c r="D1290" s="94"/>
      <c r="E1290" s="96"/>
      <c r="F1290" s="97"/>
      <c r="G1290" s="1106"/>
      <c r="H1290" s="1098"/>
      <c r="I1290" s="94"/>
      <c r="J1290" s="96"/>
      <c r="K1290" s="97"/>
      <c r="L1290" s="1106"/>
      <c r="M1290" s="1099"/>
      <c r="N1290" s="94"/>
      <c r="O1290" s="96"/>
      <c r="P1290" s="97"/>
    </row>
    <row r="1291" spans="1:16">
      <c r="A1291" s="1136"/>
      <c r="B1291" s="1107"/>
      <c r="C1291" s="1096"/>
      <c r="D1291" s="94"/>
      <c r="E1291" s="96"/>
      <c r="F1291" s="97"/>
      <c r="G1291" s="1107"/>
      <c r="H1291" s="1098"/>
      <c r="I1291" s="94"/>
      <c r="J1291" s="96"/>
      <c r="K1291" s="97"/>
      <c r="L1291" s="1107"/>
      <c r="M1291" s="1099"/>
      <c r="N1291" s="94"/>
      <c r="O1291" s="96"/>
      <c r="P1291" s="97"/>
    </row>
    <row r="1292" spans="1:16" ht="17.25" thickBot="1">
      <c r="A1292" s="1136"/>
      <c r="B1292" s="1108"/>
      <c r="C1292" s="1096"/>
      <c r="D1292" s="94"/>
      <c r="E1292" s="96"/>
      <c r="F1292" s="97"/>
      <c r="G1292" s="1108"/>
      <c r="H1292" s="1098"/>
      <c r="I1292" s="94"/>
      <c r="J1292" s="96"/>
      <c r="K1292" s="97"/>
      <c r="L1292" s="1108"/>
      <c r="M1292" s="1099"/>
      <c r="N1292" s="94"/>
      <c r="O1292" s="96"/>
      <c r="P1292" s="97"/>
    </row>
    <row r="1293" spans="1:16">
      <c r="A1293" s="1136"/>
      <c r="B1293" s="1109" t="s">
        <v>124</v>
      </c>
      <c r="C1293" s="1096"/>
      <c r="D1293" s="94"/>
      <c r="E1293" s="96"/>
      <c r="F1293" s="97"/>
      <c r="G1293" s="1109" t="s">
        <v>124</v>
      </c>
      <c r="H1293" s="1098"/>
      <c r="I1293" s="94"/>
      <c r="J1293" s="96"/>
      <c r="K1293" s="97"/>
      <c r="L1293" s="1109" t="s">
        <v>124</v>
      </c>
      <c r="M1293" s="1099"/>
      <c r="N1293" s="94"/>
      <c r="O1293" s="96"/>
      <c r="P1293" s="97"/>
    </row>
    <row r="1294" spans="1:16" ht="17.25" thickBot="1">
      <c r="A1294" s="1136"/>
      <c r="B1294" s="1110"/>
      <c r="C1294" s="1096"/>
      <c r="D1294" s="94"/>
      <c r="E1294" s="96"/>
      <c r="F1294" s="97"/>
      <c r="G1294" s="1110"/>
      <c r="H1294" s="1098"/>
      <c r="I1294" s="94"/>
      <c r="J1294" s="96"/>
      <c r="K1294" s="97"/>
      <c r="L1294" s="1110"/>
      <c r="M1294" s="1099"/>
      <c r="N1294" s="94"/>
      <c r="O1294" s="96"/>
      <c r="P1294" s="93"/>
    </row>
    <row r="1295" spans="1:16" ht="17.25" thickTop="1">
      <c r="A1295" s="1136"/>
      <c r="B1295" s="1102" t="s">
        <v>125</v>
      </c>
      <c r="C1295" s="1096"/>
      <c r="D1295" s="94"/>
      <c r="E1295" s="96"/>
      <c r="F1295" s="93"/>
      <c r="G1295" s="1102" t="s">
        <v>125</v>
      </c>
      <c r="H1295" s="1098"/>
      <c r="I1295" s="94"/>
      <c r="J1295" s="96"/>
      <c r="K1295" s="93"/>
      <c r="L1295" s="1102" t="s">
        <v>125</v>
      </c>
      <c r="M1295" s="1099"/>
      <c r="N1295" s="94"/>
      <c r="O1295" s="96"/>
      <c r="P1295" s="97"/>
    </row>
    <row r="1296" spans="1:16" ht="17.25" thickBot="1">
      <c r="A1296" s="1136"/>
      <c r="B1296" s="1103"/>
      <c r="C1296" s="1096"/>
      <c r="D1296" s="94"/>
      <c r="E1296" s="96"/>
      <c r="F1296" s="93"/>
      <c r="G1296" s="1103"/>
      <c r="H1296" s="1098"/>
      <c r="I1296" s="94"/>
      <c r="J1296" s="96"/>
      <c r="K1296" s="93"/>
      <c r="L1296" s="1103"/>
      <c r="M1296" s="1099"/>
      <c r="N1296" s="94"/>
      <c r="O1296" s="96"/>
      <c r="P1296" s="101"/>
    </row>
    <row r="1297" spans="1:16">
      <c r="A1297" s="1136"/>
      <c r="B1297" s="1104"/>
      <c r="C1297" s="1096"/>
      <c r="D1297" s="94"/>
      <c r="E1297" s="96"/>
      <c r="F1297" s="97"/>
      <c r="G1297" s="1104"/>
      <c r="H1297" s="1098"/>
      <c r="I1297" s="94"/>
      <c r="J1297" s="96"/>
      <c r="K1297" s="97"/>
      <c r="L1297" s="1104"/>
      <c r="M1297" s="1099"/>
      <c r="N1297" s="94"/>
      <c r="O1297" s="96"/>
      <c r="P1297" s="103"/>
    </row>
    <row r="1298" spans="1:16" ht="17.25" thickBot="1">
      <c r="A1298" s="1136"/>
      <c r="B1298" s="1105"/>
      <c r="C1298" s="1096"/>
      <c r="D1298" s="94"/>
      <c r="E1298" s="96"/>
      <c r="F1298" s="97"/>
      <c r="G1298" s="1105"/>
      <c r="H1298" s="1098"/>
      <c r="I1298" s="94"/>
      <c r="J1298" s="96"/>
      <c r="K1298" s="97"/>
      <c r="L1298" s="1105"/>
      <c r="M1298" s="1099"/>
      <c r="N1298" s="94"/>
      <c r="O1298" s="96"/>
      <c r="P1298" s="104"/>
    </row>
    <row r="1299" spans="1:16">
      <c r="A1299" s="1136"/>
      <c r="B1299" s="1116" t="s">
        <v>126</v>
      </c>
      <c r="C1299" s="1096"/>
      <c r="D1299" s="94"/>
      <c r="E1299" s="96"/>
      <c r="F1299" s="93"/>
      <c r="G1299" s="1116" t="s">
        <v>126</v>
      </c>
      <c r="H1299" s="1098"/>
      <c r="I1299" s="94"/>
      <c r="J1299" s="96"/>
      <c r="K1299" s="93"/>
      <c r="L1299" s="1116" t="s">
        <v>126</v>
      </c>
      <c r="M1299" s="1099"/>
      <c r="N1299" s="94"/>
      <c r="O1299" s="96"/>
      <c r="P1299" s="99"/>
    </row>
    <row r="1300" spans="1:16" ht="17.25" thickBot="1">
      <c r="A1300" s="1136"/>
      <c r="B1300" s="1103"/>
      <c r="C1300" s="1096"/>
      <c r="D1300" s="94"/>
      <c r="E1300" s="96"/>
      <c r="F1300" s="101"/>
      <c r="G1300" s="1103"/>
      <c r="H1300" s="1098"/>
      <c r="I1300" s="94"/>
      <c r="J1300" s="96"/>
      <c r="K1300" s="101"/>
      <c r="L1300" s="1103"/>
      <c r="M1300" s="1099"/>
      <c r="N1300" s="94"/>
      <c r="O1300" s="96"/>
      <c r="P1300" s="104"/>
    </row>
    <row r="1301" spans="1:16">
      <c r="A1301" s="1136"/>
      <c r="B1301" s="1104"/>
      <c r="C1301" s="1096"/>
      <c r="D1301" s="94"/>
      <c r="E1301" s="96"/>
      <c r="F1301" s="102"/>
      <c r="G1301" s="1104"/>
      <c r="H1301" s="1098"/>
      <c r="I1301" s="94"/>
      <c r="J1301" s="96"/>
      <c r="K1301" s="103"/>
      <c r="L1301" s="1104"/>
      <c r="M1301" s="1099"/>
      <c r="N1301" s="94"/>
      <c r="O1301" s="96"/>
      <c r="P1301" s="93"/>
    </row>
    <row r="1302" spans="1:16" ht="17.25" thickBot="1">
      <c r="A1302" s="1136"/>
      <c r="B1302" s="1115"/>
      <c r="C1302" s="1096"/>
      <c r="D1302" s="94"/>
      <c r="E1302" s="96"/>
      <c r="F1302" s="99"/>
      <c r="G1302" s="1115"/>
      <c r="H1302" s="1098"/>
      <c r="I1302" s="94"/>
      <c r="J1302" s="96"/>
      <c r="K1302" s="104"/>
      <c r="L1302" s="1115"/>
      <c r="M1302" s="1099"/>
      <c r="N1302" s="94"/>
      <c r="O1302" s="96"/>
      <c r="P1302" s="97"/>
    </row>
    <row r="1303" spans="1:16">
      <c r="A1303" s="1136"/>
      <c r="B1303" s="1114" t="s">
        <v>127</v>
      </c>
      <c r="C1303" s="1096"/>
      <c r="D1303" s="94"/>
      <c r="E1303" s="96"/>
      <c r="F1303" s="103"/>
      <c r="G1303" s="1114" t="s">
        <v>127</v>
      </c>
      <c r="H1303" s="1098"/>
      <c r="I1303" s="94"/>
      <c r="J1303" s="96"/>
      <c r="K1303" s="104"/>
      <c r="L1303" s="1114" t="s">
        <v>127</v>
      </c>
      <c r="M1303" s="1099"/>
      <c r="N1303" s="94"/>
      <c r="O1303" s="114"/>
      <c r="P1303" s="97"/>
    </row>
    <row r="1304" spans="1:16" ht="17.25" thickBot="1">
      <c r="A1304" s="1136"/>
      <c r="B1304" s="1103"/>
      <c r="C1304" s="1096"/>
      <c r="D1304" s="94"/>
      <c r="E1304" s="96"/>
      <c r="F1304" s="104"/>
      <c r="G1304" s="1103"/>
      <c r="H1304" s="1098"/>
      <c r="I1304" s="94"/>
      <c r="J1304" s="96"/>
      <c r="K1304" s="99"/>
      <c r="L1304" s="1103"/>
      <c r="M1304" s="1099"/>
      <c r="N1304" s="113"/>
      <c r="O1304" s="96"/>
      <c r="P1304" s="112"/>
    </row>
    <row r="1305" spans="1:16">
      <c r="A1305" s="1136"/>
      <c r="B1305" s="1104"/>
      <c r="C1305" s="1096"/>
      <c r="D1305" s="94"/>
      <c r="E1305" s="96"/>
      <c r="F1305" s="104"/>
      <c r="G1305" s="1104"/>
      <c r="H1305" s="1098"/>
      <c r="I1305" s="94"/>
      <c r="J1305" s="96"/>
      <c r="K1305" s="104"/>
      <c r="L1305" s="1104"/>
      <c r="M1305" s="1099"/>
      <c r="N1305" s="113"/>
      <c r="O1305" s="114"/>
      <c r="P1305" s="97"/>
    </row>
    <row r="1306" spans="1:16" ht="17.25" thickBot="1">
      <c r="A1306" s="1136"/>
      <c r="B1306" s="1115"/>
      <c r="C1306" s="1096"/>
      <c r="D1306" s="94"/>
      <c r="E1306" s="96"/>
      <c r="F1306" s="99"/>
      <c r="G1306" s="1115"/>
      <c r="H1306" s="1098"/>
      <c r="I1306" s="94"/>
      <c r="J1306" s="96"/>
      <c r="K1306" s="93"/>
      <c r="L1306" s="1115"/>
      <c r="M1306" s="1099"/>
      <c r="N1306" s="94"/>
      <c r="O1306" s="114"/>
      <c r="P1306" s="104"/>
    </row>
    <row r="1307" spans="1:16">
      <c r="A1307" s="1136"/>
      <c r="B1307" s="1114" t="s">
        <v>128</v>
      </c>
      <c r="C1307" s="1096"/>
      <c r="D1307" s="94"/>
      <c r="E1307" s="96"/>
      <c r="F1307" s="104"/>
      <c r="G1307" s="1114" t="s">
        <v>128</v>
      </c>
      <c r="H1307" s="1098"/>
      <c r="I1307" s="94"/>
      <c r="J1307" s="96"/>
      <c r="K1307" s="97"/>
      <c r="L1307" s="1114" t="s">
        <v>128</v>
      </c>
      <c r="M1307" s="1099"/>
      <c r="N1307" s="94"/>
      <c r="O1307" s="96"/>
      <c r="P1307" s="97"/>
    </row>
    <row r="1308" spans="1:16" ht="17.25" thickBot="1">
      <c r="A1308" s="1136"/>
      <c r="B1308" s="1103"/>
      <c r="C1308" s="1096"/>
      <c r="D1308" s="94"/>
      <c r="E1308" s="96"/>
      <c r="F1308" s="93"/>
      <c r="G1308" s="1103"/>
      <c r="H1308" s="1098"/>
      <c r="I1308" s="94"/>
      <c r="J1308" s="114"/>
      <c r="K1308" s="97"/>
      <c r="L1308" s="1103"/>
      <c r="M1308" s="1099"/>
      <c r="N1308" s="113"/>
      <c r="O1308" s="114"/>
      <c r="P1308" s="97"/>
    </row>
    <row r="1309" spans="1:16">
      <c r="A1309" s="1136"/>
      <c r="B1309" s="1104"/>
      <c r="C1309" s="1096"/>
      <c r="D1309" s="94"/>
      <c r="E1309" s="96"/>
      <c r="F1309" s="97"/>
      <c r="G1309" s="1104"/>
      <c r="H1309" s="1098"/>
      <c r="I1309" s="94"/>
      <c r="J1309" s="96"/>
      <c r="K1309" s="97"/>
      <c r="L1309" s="1104"/>
      <c r="M1309" s="1099"/>
      <c r="N1309" s="113"/>
      <c r="O1309" s="114"/>
      <c r="P1309" s="97"/>
    </row>
    <row r="1310" spans="1:16" ht="17.25" thickBot="1">
      <c r="A1310" s="1136"/>
      <c r="B1310" s="1115"/>
      <c r="C1310" s="1096"/>
      <c r="D1310" s="94"/>
      <c r="E1310" s="96"/>
      <c r="F1310" s="93"/>
      <c r="G1310" s="1115"/>
      <c r="H1310" s="1098"/>
      <c r="I1310" s="94"/>
      <c r="J1310" s="114"/>
      <c r="K1310" s="97"/>
      <c r="L1310" s="1115"/>
      <c r="M1310" s="1099"/>
      <c r="N1310" s="94"/>
      <c r="O1310" s="114"/>
      <c r="P1310" s="97"/>
    </row>
    <row r="1311" spans="1:16">
      <c r="A1311" s="1136"/>
      <c r="B1311" s="1116" t="s">
        <v>129</v>
      </c>
      <c r="C1311" s="1096"/>
      <c r="D1311" s="94"/>
      <c r="E1311" s="96"/>
      <c r="F1311" s="93"/>
      <c r="G1311" s="1116" t="s">
        <v>129</v>
      </c>
      <c r="H1311" s="1098"/>
      <c r="I1311" s="94"/>
      <c r="J1311" s="114"/>
      <c r="K1311" s="97"/>
      <c r="L1311" s="1116" t="s">
        <v>129</v>
      </c>
      <c r="M1311" s="1099"/>
      <c r="N1311" s="113"/>
      <c r="O1311" s="114"/>
      <c r="P1311" s="97"/>
    </row>
    <row r="1312" spans="1:16" ht="17.25" thickBot="1">
      <c r="A1312" s="1136"/>
      <c r="B1312" s="1103"/>
      <c r="C1312" s="1096"/>
      <c r="D1312" s="94"/>
      <c r="E1312" s="96"/>
      <c r="F1312" s="93"/>
      <c r="G1312" s="1103"/>
      <c r="H1312" s="1098"/>
      <c r="I1312" s="94"/>
      <c r="J1312" s="114"/>
      <c r="K1312" s="97"/>
      <c r="L1312" s="1103"/>
      <c r="M1312" s="1099"/>
      <c r="N1312" s="94"/>
      <c r="O1312" s="114"/>
      <c r="P1312" s="97"/>
    </row>
    <row r="1313" spans="1:16">
      <c r="A1313" s="1136"/>
      <c r="B1313" s="106"/>
      <c r="C1313" s="1096"/>
      <c r="D1313" s="94"/>
      <c r="E1313" s="96"/>
      <c r="F1313" s="97"/>
      <c r="G1313" s="106"/>
      <c r="H1313" s="1098"/>
      <c r="I1313" s="94"/>
      <c r="J1313" s="96"/>
      <c r="K1313" s="112"/>
      <c r="L1313" s="106"/>
      <c r="M1313" s="1099"/>
      <c r="N1313" s="113"/>
      <c r="O1313" s="96"/>
      <c r="P1313" s="112"/>
    </row>
    <row r="1314" spans="1:16">
      <c r="A1314" s="1136"/>
      <c r="B1314" s="107"/>
      <c r="C1314" s="1096"/>
      <c r="D1314" s="94"/>
      <c r="E1314" s="96"/>
      <c r="F1314" s="93"/>
      <c r="G1314" s="107"/>
      <c r="H1314" s="1098"/>
      <c r="I1314" s="94"/>
      <c r="J1314" s="96"/>
      <c r="K1314" s="97"/>
      <c r="L1314" s="107"/>
      <c r="M1314" s="1099"/>
      <c r="N1314" s="113"/>
      <c r="O1314" s="114"/>
      <c r="P1314" s="97"/>
    </row>
    <row r="1315" spans="1:16">
      <c r="A1315" s="1136"/>
      <c r="B1315" s="109"/>
      <c r="C1315" s="1096"/>
      <c r="D1315" s="94"/>
      <c r="E1315" s="96"/>
      <c r="F1315" s="93"/>
      <c r="G1315" s="109"/>
      <c r="H1315" s="1098"/>
      <c r="I1315" s="113"/>
      <c r="J1315" s="114"/>
      <c r="K1315" s="97"/>
      <c r="L1315" s="109"/>
      <c r="M1315" s="1099"/>
      <c r="N1315" s="113"/>
      <c r="O1315" s="114"/>
      <c r="P1315" s="104"/>
    </row>
    <row r="1316" spans="1:16">
      <c r="A1316" s="1136"/>
      <c r="B1316" s="110"/>
      <c r="C1316" s="1096"/>
      <c r="D1316" s="94"/>
      <c r="E1316" s="96"/>
      <c r="F1316" s="93"/>
      <c r="G1316" s="110"/>
      <c r="H1316" s="1098"/>
      <c r="I1316" s="113"/>
      <c r="J1316" s="114"/>
      <c r="K1316" s="104"/>
      <c r="L1316" s="110"/>
      <c r="M1316" s="1099"/>
      <c r="N1316" s="111"/>
      <c r="O1316" s="96"/>
      <c r="P1316" s="97"/>
    </row>
    <row r="1317" spans="1:16">
      <c r="A1317" s="1136"/>
      <c r="B1317" s="109"/>
      <c r="C1317" s="1096"/>
      <c r="D1317" s="111"/>
      <c r="E1317" s="96"/>
      <c r="F1317" s="97"/>
      <c r="G1317" s="109"/>
      <c r="H1317" s="1098"/>
      <c r="I1317" s="111"/>
      <c r="J1317" s="96"/>
      <c r="K1317" s="112"/>
      <c r="L1317" s="109"/>
      <c r="M1317" s="1099"/>
      <c r="N1317" s="94"/>
      <c r="O1317" s="96"/>
      <c r="P1317" s="112"/>
    </row>
    <row r="1318" spans="1:16">
      <c r="A1318" s="1136"/>
      <c r="B1318" s="110"/>
      <c r="C1318" s="1096"/>
      <c r="D1318" s="94"/>
      <c r="E1318" s="96"/>
      <c r="F1318" s="108"/>
      <c r="G1318" s="110"/>
      <c r="H1318" s="1098"/>
      <c r="I1318" s="94"/>
      <c r="J1318" s="96"/>
      <c r="K1318" s="97"/>
      <c r="L1318" s="110"/>
      <c r="M1318" s="1099"/>
      <c r="N1318" s="113"/>
      <c r="O1318" s="114"/>
      <c r="P1318" s="97"/>
    </row>
    <row r="1319" spans="1:16">
      <c r="A1319" s="1136"/>
      <c r="B1319" s="109"/>
      <c r="C1319" s="1096"/>
      <c r="D1319" s="94"/>
      <c r="E1319" s="96"/>
      <c r="F1319" s="97"/>
      <c r="G1319" s="109"/>
      <c r="H1319" s="1098"/>
      <c r="I1319" s="113"/>
      <c r="J1319" s="114"/>
      <c r="K1319" s="97"/>
      <c r="L1319" s="109"/>
      <c r="M1319" s="1099"/>
      <c r="N1319" s="113"/>
      <c r="O1319" s="114"/>
      <c r="P1319" s="97"/>
    </row>
    <row r="1320" spans="1:16" ht="17.25" thickBot="1">
      <c r="A1320" s="1136"/>
      <c r="B1320" s="110"/>
      <c r="C1320" s="1097"/>
      <c r="D1320" s="115"/>
      <c r="E1320" s="116"/>
      <c r="F1320" s="117"/>
      <c r="G1320" s="110"/>
      <c r="H1320" s="1098"/>
      <c r="I1320" s="115"/>
      <c r="J1320" s="116"/>
      <c r="K1320" s="117"/>
      <c r="L1320" s="110"/>
      <c r="M1320" s="1099"/>
      <c r="N1320" s="115"/>
      <c r="O1320" s="116"/>
      <c r="P1320" s="117"/>
    </row>
    <row r="1321" spans="1:16">
      <c r="A1321" s="1094" t="str">
        <f>TEXT(A1275,"AAAA")</f>
        <v>星期三</v>
      </c>
      <c r="B1321" s="109"/>
      <c r="C1321" s="1095" t="s">
        <v>694</v>
      </c>
      <c r="D1321" s="118"/>
      <c r="E1321" s="119"/>
      <c r="F1321" s="97"/>
      <c r="G1321" s="109"/>
      <c r="H1321" s="1118" t="s">
        <v>130</v>
      </c>
      <c r="I1321" s="118"/>
      <c r="J1321" s="119"/>
      <c r="K1321" s="97"/>
      <c r="L1321" s="109"/>
      <c r="M1321" s="1120" t="s">
        <v>130</v>
      </c>
      <c r="N1321" s="118"/>
      <c r="O1321" s="119"/>
      <c r="P1321" s="97"/>
    </row>
    <row r="1322" spans="1:16">
      <c r="A1322" s="1094"/>
      <c r="B1322" s="110"/>
      <c r="C1322" s="1096"/>
      <c r="D1322" s="120"/>
      <c r="E1322" s="96"/>
      <c r="F1322" s="97"/>
      <c r="G1322" s="110"/>
      <c r="H1322" s="1098"/>
      <c r="I1322" s="94"/>
      <c r="J1322" s="96"/>
      <c r="K1322" s="97"/>
      <c r="L1322" s="110"/>
      <c r="M1322" s="1099"/>
      <c r="N1322" s="94"/>
      <c r="O1322" s="96"/>
      <c r="P1322" s="97"/>
    </row>
    <row r="1323" spans="1:16">
      <c r="A1323" s="1094"/>
      <c r="B1323" s="109"/>
      <c r="C1323" s="1096"/>
      <c r="D1323" s="120"/>
      <c r="E1323" s="96"/>
      <c r="F1323" s="97"/>
      <c r="G1323" s="109"/>
      <c r="H1323" s="1098"/>
      <c r="I1323" s="94"/>
      <c r="J1323" s="96"/>
      <c r="K1323" s="97"/>
      <c r="L1323" s="109"/>
      <c r="M1323" s="1099"/>
      <c r="N1323" s="94"/>
      <c r="O1323" s="96"/>
      <c r="P1323" s="97"/>
    </row>
    <row r="1324" spans="1:16">
      <c r="A1324" s="1094"/>
      <c r="B1324" s="110"/>
      <c r="C1324" s="1096"/>
      <c r="D1324" s="120"/>
      <c r="E1324" s="96"/>
      <c r="F1324" s="97"/>
      <c r="G1324" s="110"/>
      <c r="H1324" s="1098"/>
      <c r="I1324" s="94"/>
      <c r="J1324" s="96"/>
      <c r="K1324" s="97"/>
      <c r="L1324" s="110"/>
      <c r="M1324" s="1099"/>
      <c r="N1324" s="94"/>
      <c r="O1324" s="96"/>
      <c r="P1324" s="97"/>
    </row>
    <row r="1325" spans="1:16">
      <c r="A1325" s="1094"/>
      <c r="B1325" s="109"/>
      <c r="C1325" s="1096"/>
      <c r="D1325" s="120"/>
      <c r="E1325" s="96"/>
      <c r="F1325" s="97"/>
      <c r="G1325" s="109"/>
      <c r="H1325" s="1098"/>
      <c r="I1325" s="94"/>
      <c r="J1325" s="96"/>
      <c r="K1325" s="97"/>
      <c r="L1325" s="109"/>
      <c r="M1325" s="1099"/>
      <c r="N1325" s="94"/>
      <c r="O1325" s="96"/>
      <c r="P1325" s="97"/>
    </row>
    <row r="1326" spans="1:16">
      <c r="A1326" s="1094"/>
      <c r="B1326" s="110"/>
      <c r="C1326" s="1096"/>
      <c r="D1326" s="120"/>
      <c r="E1326" s="96"/>
      <c r="F1326" s="97"/>
      <c r="G1326" s="110"/>
      <c r="H1326" s="1098"/>
      <c r="I1326" s="94"/>
      <c r="J1326" s="96"/>
      <c r="K1326" s="97"/>
      <c r="L1326" s="110"/>
      <c r="M1326" s="1099"/>
      <c r="N1326" s="94"/>
      <c r="O1326" s="96"/>
      <c r="P1326" s="97"/>
    </row>
    <row r="1327" spans="1:16">
      <c r="A1327" s="1094"/>
      <c r="B1327" s="109"/>
      <c r="C1327" s="1096"/>
      <c r="D1327" s="120"/>
      <c r="E1327" s="96"/>
      <c r="F1327" s="97"/>
      <c r="G1327" s="109"/>
      <c r="H1327" s="1098"/>
      <c r="I1327" s="94"/>
      <c r="J1327" s="96"/>
      <c r="K1327" s="97"/>
      <c r="L1327" s="109"/>
      <c r="M1327" s="1099"/>
      <c r="N1327" s="94"/>
      <c r="O1327" s="96"/>
      <c r="P1327" s="97"/>
    </row>
    <row r="1328" spans="1:16">
      <c r="A1328" s="1094"/>
      <c r="B1328" s="110"/>
      <c r="C1328" s="1096"/>
      <c r="D1328" s="94"/>
      <c r="E1328" s="96"/>
      <c r="F1328" s="97"/>
      <c r="G1328" s="110"/>
      <c r="H1328" s="1098"/>
      <c r="I1328" s="94"/>
      <c r="J1328" s="96"/>
      <c r="K1328" s="97"/>
      <c r="L1328" s="110"/>
      <c r="M1328" s="1099"/>
      <c r="N1328" s="94"/>
      <c r="O1328" s="96"/>
      <c r="P1328" s="97"/>
    </row>
    <row r="1329" spans="1:16">
      <c r="A1329" s="1094"/>
      <c r="B1329" s="107"/>
      <c r="C1329" s="1096"/>
      <c r="D1329" s="113"/>
      <c r="E1329" s="114"/>
      <c r="F1329" s="104"/>
      <c r="G1329" s="107"/>
      <c r="H1329" s="1098"/>
      <c r="I1329" s="113"/>
      <c r="J1329" s="114"/>
      <c r="K1329" s="97"/>
      <c r="L1329" s="107"/>
      <c r="M1329" s="1099"/>
      <c r="N1329" s="113"/>
      <c r="O1329" s="114"/>
      <c r="P1329" s="97"/>
    </row>
    <row r="1330" spans="1:16" ht="17.25" thickBot="1">
      <c r="A1330" s="1094"/>
      <c r="B1330" s="107"/>
      <c r="C1330" s="1097"/>
      <c r="D1330" s="122" t="s">
        <v>132</v>
      </c>
      <c r="E1330" s="123" t="s">
        <v>133</v>
      </c>
      <c r="F1330" s="124"/>
      <c r="G1330" s="107"/>
      <c r="H1330" s="1127"/>
      <c r="I1330" s="122" t="s">
        <v>132</v>
      </c>
      <c r="J1330" s="123" t="s">
        <v>133</v>
      </c>
      <c r="K1330" s="97"/>
      <c r="L1330" s="107"/>
      <c r="M1330" s="1126"/>
      <c r="N1330" s="122" t="s">
        <v>132</v>
      </c>
      <c r="O1330" s="123" t="s">
        <v>133</v>
      </c>
      <c r="P1330" s="97"/>
    </row>
    <row r="1331" spans="1:16">
      <c r="A1331" s="105"/>
      <c r="B1331" s="109"/>
      <c r="C1331" s="1095" t="s">
        <v>695</v>
      </c>
      <c r="D1331" s="118"/>
      <c r="E1331" s="119"/>
      <c r="F1331" s="125"/>
      <c r="G1331" s="109"/>
      <c r="H1331" s="1118" t="s">
        <v>134</v>
      </c>
      <c r="I1331" s="118"/>
      <c r="J1331" s="119"/>
      <c r="K1331" s="125"/>
      <c r="L1331" s="109"/>
      <c r="M1331" s="1120" t="s">
        <v>134</v>
      </c>
      <c r="N1331" s="118"/>
      <c r="O1331" s="119"/>
      <c r="P1331" s="125"/>
    </row>
    <row r="1332" spans="1:16">
      <c r="A1332" s="105"/>
      <c r="B1332" s="110"/>
      <c r="C1332" s="1096"/>
      <c r="D1332" s="94"/>
      <c r="E1332" s="96"/>
      <c r="F1332" s="97"/>
      <c r="G1332" s="110"/>
      <c r="H1332" s="1098"/>
      <c r="I1332" s="94"/>
      <c r="J1332" s="96"/>
      <c r="K1332" s="97"/>
      <c r="L1332" s="110"/>
      <c r="M1332" s="1099"/>
      <c r="N1332" s="94"/>
      <c r="O1332" s="96"/>
      <c r="P1332" s="97"/>
    </row>
    <row r="1333" spans="1:16">
      <c r="A1333" s="105"/>
      <c r="B1333" s="126"/>
      <c r="C1333" s="1096"/>
      <c r="D1333" s="94"/>
      <c r="E1333" s="96"/>
      <c r="F1333" s="97"/>
      <c r="G1333" s="126"/>
      <c r="H1333" s="1098"/>
      <c r="I1333" s="94"/>
      <c r="J1333" s="96"/>
      <c r="K1333" s="97"/>
      <c r="L1333" s="126"/>
      <c r="M1333" s="1099"/>
      <c r="N1333" s="94"/>
      <c r="O1333" s="96"/>
      <c r="P1333" s="128"/>
    </row>
    <row r="1334" spans="1:16">
      <c r="A1334" s="105"/>
      <c r="B1334" s="107"/>
      <c r="C1334" s="1096"/>
      <c r="D1334" s="94"/>
      <c r="E1334" s="96"/>
      <c r="F1334" s="97"/>
      <c r="G1334" s="107"/>
      <c r="H1334" s="1098"/>
      <c r="I1334" s="94"/>
      <c r="J1334" s="96"/>
      <c r="K1334" s="97"/>
      <c r="L1334" s="107"/>
      <c r="M1334" s="1099"/>
      <c r="N1334" s="94"/>
      <c r="O1334" s="96"/>
      <c r="P1334" s="216"/>
    </row>
    <row r="1335" spans="1:16">
      <c r="A1335" s="105"/>
      <c r="B1335" s="109"/>
      <c r="C1335" s="1096"/>
      <c r="D1335" s="94"/>
      <c r="E1335" s="96"/>
      <c r="F1335" s="97"/>
      <c r="G1335" s="109"/>
      <c r="H1335" s="1098"/>
      <c r="I1335" s="94"/>
      <c r="J1335" s="96"/>
      <c r="K1335" s="97"/>
      <c r="L1335" s="109"/>
      <c r="M1335" s="1099"/>
      <c r="N1335" s="94"/>
      <c r="O1335" s="96"/>
      <c r="P1335" s="97"/>
    </row>
    <row r="1336" spans="1:16">
      <c r="A1336" s="105"/>
      <c r="B1336" s="110"/>
      <c r="C1336" s="1096"/>
      <c r="D1336" s="94"/>
      <c r="E1336" s="96"/>
      <c r="F1336" s="127"/>
      <c r="G1336" s="110"/>
      <c r="H1336" s="1098"/>
      <c r="I1336" s="94"/>
      <c r="J1336" s="96"/>
      <c r="K1336" s="127"/>
      <c r="L1336" s="110"/>
      <c r="M1336" s="1099"/>
      <c r="N1336" s="94"/>
      <c r="O1336" s="96"/>
      <c r="P1336" s="127"/>
    </row>
    <row r="1337" spans="1:16">
      <c r="A1337" s="105"/>
      <c r="B1337" s="109"/>
      <c r="C1337" s="1096"/>
      <c r="D1337" s="94"/>
      <c r="E1337" s="96"/>
      <c r="F1337" s="128"/>
      <c r="G1337" s="109"/>
      <c r="H1337" s="1098"/>
      <c r="I1337" s="94"/>
      <c r="J1337" s="96"/>
      <c r="K1337" s="128"/>
      <c r="L1337" s="109"/>
      <c r="M1337" s="1099"/>
      <c r="N1337" s="94"/>
      <c r="O1337" s="96"/>
      <c r="P1337" s="128"/>
    </row>
    <row r="1338" spans="1:16">
      <c r="A1338" s="105"/>
      <c r="B1338" s="110"/>
      <c r="C1338" s="1096"/>
      <c r="D1338" s="217"/>
      <c r="E1338" s="114"/>
      <c r="F1338" s="216"/>
      <c r="G1338" s="110"/>
      <c r="H1338" s="1098"/>
      <c r="I1338" s="113"/>
      <c r="J1338" s="114"/>
      <c r="K1338" s="216"/>
      <c r="L1338" s="110"/>
      <c r="M1338" s="1099"/>
      <c r="N1338" s="113"/>
      <c r="O1338" s="114"/>
      <c r="P1338" s="216"/>
    </row>
    <row r="1339" spans="1:16">
      <c r="A1339" s="105"/>
      <c r="B1339" s="109"/>
      <c r="C1339" s="1096"/>
      <c r="D1339" s="217"/>
      <c r="E1339" s="114"/>
      <c r="F1339" s="216"/>
      <c r="G1339" s="109"/>
      <c r="H1339" s="1098"/>
      <c r="I1339" s="113"/>
      <c r="J1339" s="114"/>
      <c r="K1339" s="216"/>
      <c r="L1339" s="109"/>
      <c r="M1339" s="1099"/>
      <c r="N1339" s="113"/>
      <c r="O1339" s="114"/>
      <c r="P1339" s="216"/>
    </row>
    <row r="1340" spans="1:16" ht="17.25" thickBot="1">
      <c r="A1340" s="105"/>
      <c r="B1340" s="110"/>
      <c r="C1340" s="1097"/>
      <c r="D1340" s="129"/>
      <c r="E1340" s="130"/>
      <c r="F1340" s="104"/>
      <c r="G1340" s="110"/>
      <c r="H1340" s="1127"/>
      <c r="I1340" s="113"/>
      <c r="J1340" s="130"/>
      <c r="K1340" s="104"/>
      <c r="L1340" s="110"/>
      <c r="M1340" s="1126"/>
      <c r="N1340" s="113"/>
      <c r="O1340" s="131"/>
      <c r="P1340" s="127"/>
    </row>
    <row r="1341" spans="1:16">
      <c r="A1341" s="132"/>
      <c r="B1341" s="109"/>
      <c r="C1341" s="1095" t="s">
        <v>696</v>
      </c>
      <c r="D1341" s="118" t="s">
        <v>136</v>
      </c>
      <c r="E1341" s="133" t="s">
        <v>137</v>
      </c>
      <c r="F1341" s="125"/>
      <c r="G1341" s="109"/>
      <c r="H1341" s="1118" t="s">
        <v>135</v>
      </c>
      <c r="I1341" s="118" t="s">
        <v>136</v>
      </c>
      <c r="J1341" s="133" t="s">
        <v>137</v>
      </c>
      <c r="K1341" s="125"/>
      <c r="L1341" s="109"/>
      <c r="M1341" s="1120" t="s">
        <v>135</v>
      </c>
      <c r="N1341" s="118" t="s">
        <v>136</v>
      </c>
      <c r="O1341" s="133" t="s">
        <v>137</v>
      </c>
      <c r="P1341" s="125"/>
    </row>
    <row r="1342" spans="1:16">
      <c r="A1342" s="132"/>
      <c r="B1342" s="110"/>
      <c r="C1342" s="1096"/>
      <c r="D1342" s="94" t="s">
        <v>141</v>
      </c>
      <c r="E1342" s="96" t="s">
        <v>142</v>
      </c>
      <c r="F1342" s="134"/>
      <c r="G1342" s="110"/>
      <c r="H1342" s="1098"/>
      <c r="I1342" s="94" t="s">
        <v>141</v>
      </c>
      <c r="J1342" s="96" t="s">
        <v>142</v>
      </c>
      <c r="K1342" s="134"/>
      <c r="L1342" s="110"/>
      <c r="M1342" s="1099"/>
      <c r="N1342" s="94" t="s">
        <v>141</v>
      </c>
      <c r="O1342" s="96" t="s">
        <v>142</v>
      </c>
      <c r="P1342" s="134"/>
    </row>
    <row r="1343" spans="1:16">
      <c r="A1343" s="132"/>
      <c r="B1343" s="135"/>
      <c r="C1343" s="1096"/>
      <c r="D1343" s="94" t="s">
        <v>145</v>
      </c>
      <c r="E1343" s="96" t="s">
        <v>146</v>
      </c>
      <c r="F1343" s="97"/>
      <c r="G1343" s="135"/>
      <c r="H1343" s="1098"/>
      <c r="I1343" s="94" t="s">
        <v>145</v>
      </c>
      <c r="J1343" s="96" t="s">
        <v>146</v>
      </c>
      <c r="K1343" s="97"/>
      <c r="L1343" s="135"/>
      <c r="M1343" s="1099"/>
      <c r="N1343" s="94" t="s">
        <v>145</v>
      </c>
      <c r="O1343" s="96" t="s">
        <v>146</v>
      </c>
      <c r="P1343" s="97"/>
    </row>
    <row r="1344" spans="1:16">
      <c r="A1344" s="132"/>
      <c r="B1344" s="110"/>
      <c r="C1344" s="1096"/>
      <c r="D1344" s="94" t="s">
        <v>147</v>
      </c>
      <c r="E1344" s="96" t="s">
        <v>148</v>
      </c>
      <c r="F1344" s="104"/>
      <c r="G1344" s="110"/>
      <c r="H1344" s="1098"/>
      <c r="I1344" s="94" t="s">
        <v>147</v>
      </c>
      <c r="J1344" s="96" t="s">
        <v>148</v>
      </c>
      <c r="K1344" s="104"/>
      <c r="L1344" s="110"/>
      <c r="M1344" s="1099"/>
      <c r="N1344" s="94" t="s">
        <v>147</v>
      </c>
      <c r="O1344" s="96" t="s">
        <v>148</v>
      </c>
      <c r="P1344" s="104"/>
    </row>
    <row r="1345" spans="1:16">
      <c r="A1345" s="132"/>
      <c r="B1345" s="135"/>
      <c r="C1345" s="1096"/>
      <c r="D1345" s="94"/>
      <c r="E1345" s="114"/>
      <c r="F1345" s="136"/>
      <c r="G1345" s="135"/>
      <c r="H1345" s="1098"/>
      <c r="I1345" s="94"/>
      <c r="J1345" s="114"/>
      <c r="K1345" s="136"/>
      <c r="L1345" s="135"/>
      <c r="M1345" s="1099"/>
      <c r="N1345" s="94"/>
      <c r="O1345" s="114"/>
      <c r="P1345" s="136"/>
    </row>
    <row r="1346" spans="1:16">
      <c r="A1346" s="132"/>
      <c r="B1346" s="110"/>
      <c r="C1346" s="1096"/>
      <c r="D1346" s="94"/>
      <c r="E1346" s="96"/>
      <c r="F1346" s="97"/>
      <c r="G1346" s="110"/>
      <c r="H1346" s="1098"/>
      <c r="I1346" s="94"/>
      <c r="J1346" s="96"/>
      <c r="K1346" s="97"/>
      <c r="L1346" s="110"/>
      <c r="M1346" s="1099"/>
      <c r="N1346" s="94"/>
      <c r="O1346" s="96"/>
      <c r="P1346" s="97"/>
    </row>
    <row r="1347" spans="1:16">
      <c r="A1347" s="132"/>
      <c r="B1347" s="135"/>
      <c r="C1347" s="1096"/>
      <c r="D1347" s="94"/>
      <c r="E1347" s="114"/>
      <c r="F1347" s="136"/>
      <c r="G1347" s="135"/>
      <c r="H1347" s="1098"/>
      <c r="I1347" s="94"/>
      <c r="J1347" s="114"/>
      <c r="K1347" s="136"/>
      <c r="L1347" s="135"/>
      <c r="M1347" s="1099"/>
      <c r="N1347" s="94"/>
      <c r="O1347" s="114"/>
      <c r="P1347" s="136"/>
    </row>
    <row r="1348" spans="1:16">
      <c r="A1348" s="132"/>
      <c r="B1348" s="110"/>
      <c r="C1348" s="1096"/>
      <c r="D1348" s="94"/>
      <c r="E1348" s="96"/>
      <c r="F1348" s="97"/>
      <c r="G1348" s="110"/>
      <c r="H1348" s="1098"/>
      <c r="I1348" s="94"/>
      <c r="J1348" s="96"/>
      <c r="K1348" s="97"/>
      <c r="L1348" s="110"/>
      <c r="M1348" s="1099"/>
      <c r="N1348" s="94"/>
      <c r="O1348" s="96"/>
      <c r="P1348" s="97"/>
    </row>
    <row r="1349" spans="1:16">
      <c r="A1349" s="132"/>
      <c r="B1349" s="135"/>
      <c r="C1349" s="1096"/>
      <c r="D1349" s="94"/>
      <c r="E1349" s="96"/>
      <c r="F1349" s="97"/>
      <c r="G1349" s="135"/>
      <c r="H1349" s="1098"/>
      <c r="I1349" s="94"/>
      <c r="J1349" s="96"/>
      <c r="K1349" s="97"/>
      <c r="L1349" s="135"/>
      <c r="M1349" s="1099"/>
      <c r="N1349" s="94"/>
      <c r="O1349" s="96"/>
      <c r="P1349" s="97"/>
    </row>
    <row r="1350" spans="1:16" ht="17.25" thickBot="1">
      <c r="A1350" s="132"/>
      <c r="B1350" s="110"/>
      <c r="C1350" s="1097"/>
      <c r="D1350" s="115"/>
      <c r="E1350" s="116"/>
      <c r="F1350" s="117"/>
      <c r="G1350" s="110"/>
      <c r="H1350" s="1127"/>
      <c r="I1350" s="115"/>
      <c r="J1350" s="130"/>
      <c r="K1350" s="104"/>
      <c r="L1350" s="110"/>
      <c r="M1350" s="1126"/>
      <c r="N1350" s="115"/>
      <c r="O1350" s="130"/>
      <c r="P1350" s="104"/>
    </row>
    <row r="1351" spans="1:16">
      <c r="A1351" s="132"/>
      <c r="B1351" s="135"/>
      <c r="C1351" s="1095" t="s">
        <v>697</v>
      </c>
      <c r="D1351" s="137" t="s">
        <v>150</v>
      </c>
      <c r="E1351" s="138"/>
      <c r="F1351" s="139" t="s">
        <v>151</v>
      </c>
      <c r="G1351" s="135"/>
      <c r="H1351" s="1118" t="s">
        <v>149</v>
      </c>
      <c r="I1351" s="137" t="s">
        <v>150</v>
      </c>
      <c r="J1351" s="138"/>
      <c r="K1351" s="139" t="s">
        <v>151</v>
      </c>
      <c r="L1351" s="135"/>
      <c r="M1351" s="1120" t="s">
        <v>149</v>
      </c>
      <c r="N1351" s="137" t="s">
        <v>150</v>
      </c>
      <c r="O1351" s="138"/>
      <c r="P1351" s="139" t="s">
        <v>151</v>
      </c>
    </row>
    <row r="1352" spans="1:16">
      <c r="A1352" s="132"/>
      <c r="B1352" s="110"/>
      <c r="C1352" s="1096"/>
      <c r="D1352" s="120"/>
      <c r="E1352" s="121"/>
      <c r="F1352" s="140"/>
      <c r="G1352" s="110"/>
      <c r="H1352" s="1098"/>
      <c r="I1352" s="94"/>
      <c r="J1352" s="96"/>
      <c r="K1352" s="97"/>
      <c r="L1352" s="110"/>
      <c r="M1352" s="1099"/>
      <c r="N1352" s="94"/>
      <c r="O1352" s="96"/>
      <c r="P1352" s="97"/>
    </row>
    <row r="1353" spans="1:16">
      <c r="A1353" s="132"/>
      <c r="B1353" s="135"/>
      <c r="C1353" s="1096"/>
      <c r="D1353" s="94"/>
      <c r="E1353" s="96"/>
      <c r="F1353" s="97"/>
      <c r="G1353" s="135"/>
      <c r="H1353" s="1098"/>
      <c r="I1353" s="94"/>
      <c r="J1353" s="96"/>
      <c r="K1353" s="97"/>
      <c r="L1353" s="135"/>
      <c r="M1353" s="1099"/>
      <c r="N1353" s="94"/>
      <c r="O1353" s="96"/>
      <c r="P1353" s="97"/>
    </row>
    <row r="1354" spans="1:16">
      <c r="A1354" s="132"/>
      <c r="B1354" s="110"/>
      <c r="C1354" s="1096"/>
      <c r="D1354" s="113"/>
      <c r="E1354" s="114"/>
      <c r="F1354" s="104"/>
      <c r="G1354" s="110"/>
      <c r="H1354" s="1098"/>
      <c r="I1354" s="113"/>
      <c r="J1354" s="114"/>
      <c r="K1354" s="104"/>
      <c r="L1354" s="110"/>
      <c r="M1354" s="1099"/>
      <c r="N1354" s="113"/>
      <c r="O1354" s="114"/>
      <c r="P1354" s="104"/>
    </row>
    <row r="1355" spans="1:16">
      <c r="A1355" s="1122"/>
      <c r="B1355" s="135"/>
      <c r="C1355" s="1096"/>
      <c r="D1355" s="94"/>
      <c r="E1355" s="96"/>
      <c r="F1355" s="97"/>
      <c r="G1355" s="135"/>
      <c r="H1355" s="1098"/>
      <c r="I1355" s="94"/>
      <c r="J1355" s="96"/>
      <c r="K1355" s="97"/>
      <c r="L1355" s="135"/>
      <c r="M1355" s="1099"/>
      <c r="N1355" s="94"/>
      <c r="O1355" s="96"/>
      <c r="P1355" s="97"/>
    </row>
    <row r="1356" spans="1:16">
      <c r="A1356" s="1122"/>
      <c r="B1356" s="110"/>
      <c r="C1356" s="1096"/>
      <c r="D1356" s="94"/>
      <c r="E1356" s="96"/>
      <c r="F1356" s="97"/>
      <c r="G1356" s="110"/>
      <c r="H1356" s="1098"/>
      <c r="I1356" s="94"/>
      <c r="J1356" s="96"/>
      <c r="K1356" s="97"/>
      <c r="L1356" s="110"/>
      <c r="M1356" s="1099"/>
      <c r="N1356" s="94"/>
      <c r="O1356" s="96"/>
      <c r="P1356" s="97"/>
    </row>
    <row r="1357" spans="1:16">
      <c r="A1357" s="1122"/>
      <c r="B1357" s="135"/>
      <c r="C1357" s="1096"/>
      <c r="D1357" s="113"/>
      <c r="E1357" s="114"/>
      <c r="F1357" s="104"/>
      <c r="G1357" s="135"/>
      <c r="H1357" s="1098"/>
      <c r="I1357" s="113"/>
      <c r="J1357" s="114"/>
      <c r="K1357" s="104"/>
      <c r="L1357" s="135"/>
      <c r="M1357" s="1099"/>
      <c r="N1357" s="113"/>
      <c r="O1357" s="114"/>
      <c r="P1357" s="104"/>
    </row>
    <row r="1358" spans="1:16" ht="17.25" thickBot="1">
      <c r="A1358" s="1123"/>
      <c r="B1358" s="141"/>
      <c r="C1358" s="1117"/>
      <c r="D1358" s="142"/>
      <c r="E1358" s="143"/>
      <c r="F1358" s="144"/>
      <c r="G1358" s="141"/>
      <c r="H1358" s="1119"/>
      <c r="I1358" s="142"/>
      <c r="J1358" s="143"/>
      <c r="K1358" s="144"/>
      <c r="L1358" s="141"/>
      <c r="M1358" s="1121"/>
      <c r="N1358" s="142"/>
      <c r="O1358" s="143"/>
      <c r="P1358" s="144"/>
    </row>
    <row r="1359" spans="1:16" s="146" customFormat="1" ht="27" customHeight="1" thickTop="1" thickBot="1">
      <c r="A1359" s="145"/>
      <c r="B1359" s="1124" t="s">
        <v>152</v>
      </c>
      <c r="C1359" s="1124"/>
      <c r="D1359" s="1124"/>
      <c r="E1359" s="1124"/>
      <c r="F1359" s="1124"/>
      <c r="G1359" s="1125" t="s">
        <v>153</v>
      </c>
      <c r="H1359" s="1125"/>
      <c r="I1359" s="1125"/>
      <c r="J1359" s="1125"/>
      <c r="K1359" s="1125"/>
      <c r="L1359" s="1125"/>
      <c r="M1359" s="1125"/>
      <c r="N1359" s="1128" t="s">
        <v>154</v>
      </c>
      <c r="O1359" s="1128"/>
      <c r="P1359" s="1128"/>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1137">
        <f>A1275</f>
        <v>46155</v>
      </c>
      <c r="B1361" s="1132" t="s">
        <v>698</v>
      </c>
      <c r="C1361" s="160"/>
      <c r="D1361" s="161"/>
      <c r="E1361" s="162"/>
      <c r="F1361" s="163"/>
      <c r="G1361" s="164"/>
      <c r="H1361" s="165"/>
      <c r="I1361" s="166"/>
      <c r="J1361" s="166"/>
      <c r="K1361" s="167"/>
      <c r="L1361" s="168"/>
      <c r="M1361" s="169"/>
      <c r="N1361" s="170"/>
      <c r="O1361" s="166"/>
      <c r="P1361" s="171"/>
    </row>
    <row r="1362" spans="1:16" s="172" customFormat="1">
      <c r="A1362" s="1138"/>
      <c r="B1362" s="1133"/>
      <c r="C1362" s="173"/>
      <c r="D1362" s="174"/>
      <c r="E1362" s="175"/>
      <c r="F1362" s="176"/>
      <c r="G1362" s="173"/>
      <c r="H1362" s="177"/>
      <c r="I1362" s="175"/>
      <c r="J1362" s="175"/>
      <c r="K1362" s="178"/>
      <c r="L1362" s="179"/>
      <c r="M1362" s="180"/>
      <c r="N1362" s="181"/>
      <c r="O1362" s="175"/>
      <c r="P1362" s="182"/>
    </row>
    <row r="1363" spans="1:16" s="172" customFormat="1">
      <c r="A1363" s="1138"/>
      <c r="B1363" s="1133"/>
      <c r="C1363" s="173"/>
      <c r="D1363" s="174"/>
      <c r="E1363" s="175"/>
      <c r="F1363" s="176"/>
      <c r="G1363" s="173"/>
      <c r="H1363" s="183"/>
      <c r="I1363" s="175"/>
      <c r="J1363" s="175"/>
      <c r="K1363" s="178"/>
      <c r="L1363" s="184"/>
      <c r="M1363" s="180"/>
      <c r="N1363" s="181"/>
      <c r="O1363" s="175"/>
      <c r="P1363" s="182"/>
    </row>
    <row r="1364" spans="1:16" s="172" customFormat="1">
      <c r="A1364" s="1138"/>
      <c r="B1364" s="1133"/>
      <c r="C1364" s="173"/>
      <c r="D1364" s="218"/>
      <c r="E1364" s="175"/>
      <c r="F1364" s="176"/>
      <c r="G1364" s="173"/>
      <c r="H1364" s="183"/>
      <c r="I1364" s="175"/>
      <c r="J1364" s="175"/>
      <c r="K1364" s="187"/>
      <c r="L1364" s="184"/>
      <c r="M1364" s="180"/>
      <c r="N1364" s="181"/>
      <c r="O1364" s="175"/>
      <c r="P1364" s="182"/>
    </row>
    <row r="1365" spans="1:16" s="172" customFormat="1">
      <c r="A1365" s="1138"/>
      <c r="B1365" s="1133"/>
      <c r="C1365" s="173"/>
      <c r="D1365" s="185"/>
      <c r="E1365" s="175"/>
      <c r="F1365" s="182"/>
      <c r="G1365" s="173"/>
      <c r="H1365" s="186"/>
      <c r="I1365" s="175"/>
      <c r="J1365" s="175"/>
      <c r="K1365" s="187"/>
      <c r="L1365" s="184"/>
      <c r="M1365" s="180"/>
      <c r="N1365" s="181"/>
      <c r="O1365" s="175"/>
      <c r="P1365" s="182"/>
    </row>
    <row r="1366" spans="1:16" s="172" customFormat="1">
      <c r="A1366" s="1138"/>
      <c r="B1366" s="1133"/>
      <c r="C1366" s="173"/>
      <c r="D1366" s="174"/>
      <c r="E1366" s="175"/>
      <c r="F1366" s="188"/>
      <c r="G1366" s="198"/>
      <c r="H1366" s="183"/>
      <c r="I1366" s="191"/>
      <c r="J1366" s="175"/>
      <c r="K1366" s="178"/>
      <c r="L1366" s="189"/>
      <c r="M1366" s="190"/>
      <c r="N1366" s="181"/>
      <c r="O1366" s="175"/>
      <c r="P1366" s="182"/>
    </row>
    <row r="1367" spans="1:16" s="172" customFormat="1">
      <c r="A1367" s="1138"/>
      <c r="B1367" s="1133"/>
      <c r="C1367" s="173"/>
      <c r="D1367" s="174"/>
      <c r="E1367" s="175"/>
      <c r="F1367" s="182"/>
      <c r="G1367" s="173"/>
      <c r="H1367" s="183"/>
      <c r="I1367" s="191"/>
      <c r="J1367" s="175"/>
      <c r="K1367" s="178"/>
      <c r="L1367" s="184"/>
      <c r="M1367" s="180"/>
      <c r="N1367" s="181"/>
      <c r="O1367" s="175"/>
      <c r="P1367" s="182"/>
    </row>
    <row r="1368" spans="1:16" s="172" customFormat="1">
      <c r="A1368" s="1138"/>
      <c r="B1368" s="1133"/>
      <c r="C1368" s="173"/>
      <c r="D1368" s="174"/>
      <c r="E1368" s="175"/>
      <c r="F1368" s="182"/>
      <c r="G1368" s="219"/>
      <c r="H1368" s="183"/>
      <c r="I1368" s="175"/>
      <c r="J1368" s="175"/>
      <c r="K1368" s="178"/>
      <c r="L1368" s="184"/>
      <c r="M1368" s="180"/>
      <c r="N1368" s="181"/>
      <c r="O1368" s="175"/>
      <c r="P1368" s="182"/>
    </row>
    <row r="1369" spans="1:16" s="172" customFormat="1">
      <c r="A1369" s="1138"/>
      <c r="B1369" s="1133"/>
      <c r="C1369" s="173"/>
      <c r="D1369" s="174"/>
      <c r="E1369" s="175"/>
      <c r="F1369" s="188"/>
      <c r="G1369" s="173"/>
      <c r="H1369" s="183"/>
      <c r="I1369" s="191"/>
      <c r="J1369" s="175"/>
      <c r="K1369" s="178"/>
      <c r="L1369" s="184"/>
      <c r="M1369" s="180"/>
      <c r="N1369" s="181"/>
      <c r="O1369" s="175"/>
      <c r="P1369" s="182"/>
    </row>
    <row r="1370" spans="1:16" s="172" customFormat="1">
      <c r="A1370" s="1138"/>
      <c r="B1370" s="1133"/>
      <c r="C1370" s="173"/>
      <c r="D1370" s="174"/>
      <c r="E1370" s="175"/>
      <c r="F1370" s="182"/>
      <c r="G1370" s="173"/>
      <c r="H1370" s="183"/>
      <c r="I1370" s="191"/>
      <c r="J1370" s="175"/>
      <c r="K1370" s="178"/>
      <c r="L1370" s="184"/>
      <c r="M1370" s="180"/>
      <c r="N1370" s="181"/>
      <c r="O1370" s="175"/>
      <c r="P1370" s="182"/>
    </row>
    <row r="1371" spans="1:16" s="172" customFormat="1">
      <c r="A1371" s="1138"/>
      <c r="B1371" s="1133"/>
      <c r="C1371" s="192"/>
      <c r="D1371" s="193"/>
      <c r="E1371" s="194"/>
      <c r="F1371" s="195"/>
      <c r="G1371" s="173"/>
      <c r="H1371" s="177"/>
      <c r="I1371" s="175"/>
      <c r="J1371" s="175"/>
      <c r="K1371" s="178"/>
      <c r="L1371" s="184"/>
      <c r="M1371" s="180"/>
      <c r="N1371" s="196"/>
      <c r="O1371" s="194"/>
      <c r="P1371" s="195"/>
    </row>
    <row r="1372" spans="1:16" s="172" customFormat="1">
      <c r="A1372" s="1138"/>
      <c r="B1372" s="1133"/>
      <c r="C1372" s="192"/>
      <c r="D1372" s="193"/>
      <c r="E1372" s="194"/>
      <c r="F1372" s="195"/>
      <c r="G1372" s="198"/>
      <c r="H1372" s="183"/>
      <c r="I1372" s="191"/>
      <c r="J1372" s="175"/>
      <c r="K1372" s="178"/>
      <c r="L1372" s="184"/>
      <c r="M1372" s="180"/>
      <c r="N1372" s="196"/>
      <c r="O1372" s="194"/>
      <c r="P1372" s="195"/>
    </row>
    <row r="1373" spans="1:16" s="172" customFormat="1">
      <c r="A1373" s="1138"/>
      <c r="B1373" s="1133"/>
      <c r="C1373" s="192"/>
      <c r="D1373" s="193"/>
      <c r="E1373" s="194"/>
      <c r="F1373" s="195"/>
      <c r="G1373" s="173"/>
      <c r="H1373" s="199"/>
      <c r="I1373" s="191"/>
      <c r="J1373" s="200"/>
      <c r="K1373" s="197"/>
      <c r="L1373" s="184"/>
      <c r="M1373" s="180"/>
      <c r="N1373" s="196"/>
      <c r="O1373" s="194"/>
      <c r="P1373" s="195"/>
    </row>
    <row r="1374" spans="1:16" s="172" customFormat="1">
      <c r="A1374" s="1138"/>
      <c r="B1374" s="1133"/>
      <c r="C1374" s="192"/>
      <c r="D1374" s="193"/>
      <c r="E1374" s="194"/>
      <c r="F1374" s="195"/>
      <c r="G1374" s="173"/>
      <c r="H1374" s="201"/>
      <c r="I1374" s="175"/>
      <c r="J1374" s="175"/>
      <c r="K1374" s="178"/>
      <c r="L1374" s="184"/>
      <c r="M1374" s="180"/>
      <c r="N1374" s="196"/>
      <c r="O1374" s="194"/>
      <c r="P1374" s="195"/>
    </row>
    <row r="1375" spans="1:16" s="172" customFormat="1">
      <c r="A1375" s="1138"/>
      <c r="B1375" s="1133"/>
      <c r="C1375" s="192"/>
      <c r="D1375" s="193"/>
      <c r="E1375" s="194"/>
      <c r="F1375" s="195"/>
      <c r="G1375" s="198"/>
      <c r="H1375" s="183"/>
      <c r="I1375" s="200"/>
      <c r="J1375" s="200"/>
      <c r="K1375" s="197"/>
      <c r="L1375" s="184"/>
      <c r="M1375" s="180"/>
      <c r="N1375" s="196"/>
      <c r="O1375" s="194"/>
      <c r="P1375" s="195"/>
    </row>
    <row r="1376" spans="1:16" s="172" customFormat="1">
      <c r="A1376" s="1138"/>
      <c r="B1376" s="1133"/>
      <c r="C1376" s="192"/>
      <c r="D1376" s="193"/>
      <c r="E1376" s="194"/>
      <c r="F1376" s="195"/>
      <c r="G1376" s="173"/>
      <c r="H1376" s="183"/>
      <c r="I1376" s="200"/>
      <c r="J1376" s="200"/>
      <c r="K1376" s="197"/>
      <c r="L1376" s="179"/>
      <c r="M1376" s="180"/>
      <c r="N1376" s="196"/>
      <c r="O1376" s="194"/>
      <c r="P1376" s="195"/>
    </row>
    <row r="1377" spans="1:16" s="172" customFormat="1">
      <c r="A1377" s="1138"/>
      <c r="B1377" s="1133"/>
      <c r="C1377" s="192"/>
      <c r="D1377" s="193"/>
      <c r="E1377" s="194"/>
      <c r="F1377" s="195"/>
      <c r="G1377" s="192"/>
      <c r="H1377" s="201"/>
      <c r="I1377" s="202"/>
      <c r="J1377" s="202"/>
      <c r="K1377" s="203"/>
      <c r="L1377" s="204"/>
      <c r="M1377" s="190"/>
      <c r="N1377" s="196"/>
      <c r="O1377" s="194"/>
      <c r="P1377" s="195"/>
    </row>
    <row r="1378" spans="1:16" s="172" customFormat="1">
      <c r="A1378" s="1138"/>
      <c r="B1378" s="1133"/>
      <c r="C1378" s="192"/>
      <c r="D1378" s="193"/>
      <c r="E1378" s="194"/>
      <c r="F1378" s="195"/>
      <c r="G1378" s="192"/>
      <c r="H1378" s="201"/>
      <c r="I1378" s="202"/>
      <c r="J1378" s="202"/>
      <c r="K1378" s="203"/>
      <c r="L1378" s="204"/>
      <c r="M1378" s="190"/>
      <c r="N1378" s="196"/>
      <c r="O1378" s="194"/>
      <c r="P1378" s="195"/>
    </row>
    <row r="1379" spans="1:16" s="172" customFormat="1">
      <c r="A1379" s="1138"/>
      <c r="B1379" s="1133"/>
      <c r="C1379" s="192"/>
      <c r="D1379" s="193"/>
      <c r="E1379" s="194"/>
      <c r="F1379" s="195"/>
      <c r="G1379" s="192"/>
      <c r="H1379" s="201"/>
      <c r="I1379" s="202"/>
      <c r="J1379" s="202"/>
      <c r="K1379" s="203"/>
      <c r="L1379" s="204"/>
      <c r="M1379" s="190"/>
      <c r="N1379" s="196"/>
      <c r="O1379" s="194"/>
      <c r="P1379" s="195"/>
    </row>
    <row r="1380" spans="1:16" s="172" customFormat="1" ht="17.25" thickBot="1">
      <c r="A1380" s="1139"/>
      <c r="B1380" s="1134"/>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1135">
        <f>A1275+1</f>
        <v>46156</v>
      </c>
      <c r="B1381" s="90" t="s">
        <v>162</v>
      </c>
      <c r="C1381" s="1095" t="s">
        <v>693</v>
      </c>
      <c r="D1381" s="91" t="s">
        <v>114</v>
      </c>
      <c r="E1381" s="92" t="s">
        <v>164</v>
      </c>
      <c r="F1381" s="93"/>
      <c r="G1381" s="90" t="s">
        <v>162</v>
      </c>
      <c r="H1381" s="1098" t="s">
        <v>163</v>
      </c>
      <c r="I1381" s="91" t="s">
        <v>114</v>
      </c>
      <c r="J1381" s="92" t="s">
        <v>164</v>
      </c>
      <c r="K1381" s="93"/>
      <c r="L1381" s="90" t="s">
        <v>162</v>
      </c>
      <c r="M1381" s="1099" t="s">
        <v>163</v>
      </c>
      <c r="N1381" s="91" t="s">
        <v>114</v>
      </c>
      <c r="O1381" s="92" t="s">
        <v>164</v>
      </c>
      <c r="P1381" s="93"/>
    </row>
    <row r="1382" spans="1:16" ht="18" customHeight="1">
      <c r="A1382" s="1136"/>
      <c r="B1382" s="1100"/>
      <c r="C1382" s="1096"/>
      <c r="D1382" s="94" t="s">
        <v>116</v>
      </c>
      <c r="E1382" s="95" t="s">
        <v>142</v>
      </c>
      <c r="F1382" s="93"/>
      <c r="G1382" s="1100"/>
      <c r="H1382" s="1098"/>
      <c r="I1382" s="94" t="s">
        <v>116</v>
      </c>
      <c r="J1382" s="95" t="s">
        <v>142</v>
      </c>
      <c r="K1382" s="93"/>
      <c r="L1382" s="1100"/>
      <c r="M1382" s="1099"/>
      <c r="N1382" s="94" t="s">
        <v>116</v>
      </c>
      <c r="O1382" s="95" t="s">
        <v>142</v>
      </c>
      <c r="P1382" s="93"/>
    </row>
    <row r="1383" spans="1:16" ht="17.25" thickBot="1">
      <c r="A1383" s="1136"/>
      <c r="B1383" s="1101"/>
      <c r="C1383" s="1096"/>
      <c r="D1383" s="94" t="s">
        <v>165</v>
      </c>
      <c r="E1383" s="96" t="s">
        <v>166</v>
      </c>
      <c r="F1383" s="98"/>
      <c r="G1383" s="1101"/>
      <c r="H1383" s="1098"/>
      <c r="I1383" s="94" t="s">
        <v>165</v>
      </c>
      <c r="J1383" s="96" t="s">
        <v>166</v>
      </c>
      <c r="K1383" s="98"/>
      <c r="L1383" s="1101"/>
      <c r="M1383" s="1099"/>
      <c r="N1383" s="94" t="s">
        <v>165</v>
      </c>
      <c r="O1383" s="96" t="s">
        <v>166</v>
      </c>
      <c r="P1383" s="98"/>
    </row>
    <row r="1384" spans="1:16" ht="17.25" thickBot="1">
      <c r="A1384" s="1136"/>
      <c r="B1384" s="90" t="s">
        <v>167</v>
      </c>
      <c r="C1384" s="1096"/>
      <c r="D1384" s="94"/>
      <c r="E1384" s="96"/>
      <c r="F1384" s="97"/>
      <c r="G1384" s="90" t="s">
        <v>167</v>
      </c>
      <c r="H1384" s="1098"/>
      <c r="I1384" s="94" t="s">
        <v>120</v>
      </c>
      <c r="J1384" s="96" t="s">
        <v>148</v>
      </c>
      <c r="K1384" s="97"/>
      <c r="L1384" s="90" t="s">
        <v>167</v>
      </c>
      <c r="M1384" s="1099"/>
      <c r="N1384" s="94" t="s">
        <v>120</v>
      </c>
      <c r="O1384" s="96" t="s">
        <v>148</v>
      </c>
      <c r="P1384" s="97"/>
    </row>
    <row r="1385" spans="1:16">
      <c r="A1385" s="1136"/>
      <c r="B1385" s="1081"/>
      <c r="C1385" s="1096"/>
      <c r="D1385" s="94"/>
      <c r="E1385" s="96"/>
      <c r="F1385" s="97"/>
      <c r="G1385" s="1081"/>
      <c r="H1385" s="1098"/>
      <c r="I1385" s="94"/>
      <c r="J1385" s="96"/>
      <c r="K1385" s="97"/>
      <c r="L1385" s="1081"/>
      <c r="M1385" s="1099"/>
      <c r="N1385" s="94"/>
      <c r="O1385" s="96"/>
      <c r="P1385" s="97"/>
    </row>
    <row r="1386" spans="1:16">
      <c r="A1386" s="1136"/>
      <c r="B1386" s="1082"/>
      <c r="C1386" s="1096"/>
      <c r="D1386" s="94"/>
      <c r="E1386" s="96"/>
      <c r="F1386" s="97"/>
      <c r="G1386" s="1082"/>
      <c r="H1386" s="1098"/>
      <c r="I1386" s="94"/>
      <c r="J1386" s="96"/>
      <c r="K1386" s="97"/>
      <c r="L1386" s="1082"/>
      <c r="M1386" s="1099"/>
      <c r="N1386" s="94"/>
      <c r="O1386" s="96"/>
      <c r="P1386" s="97"/>
    </row>
    <row r="1387" spans="1:16">
      <c r="A1387" s="1136"/>
      <c r="B1387" s="1083"/>
      <c r="C1387" s="1096"/>
      <c r="D1387" s="94"/>
      <c r="E1387" s="96"/>
      <c r="F1387" s="93"/>
      <c r="G1387" s="1083"/>
      <c r="H1387" s="1098"/>
      <c r="I1387" s="94"/>
      <c r="J1387" s="96"/>
      <c r="K1387" s="93"/>
      <c r="L1387" s="1083"/>
      <c r="M1387" s="1099"/>
      <c r="N1387" s="94"/>
      <c r="O1387" s="96"/>
      <c r="P1387" s="93"/>
    </row>
    <row r="1388" spans="1:16">
      <c r="A1388" s="1136"/>
      <c r="B1388" s="1082"/>
      <c r="C1388" s="1096"/>
      <c r="D1388" s="94"/>
      <c r="E1388" s="96"/>
      <c r="F1388" s="99"/>
      <c r="G1388" s="1082"/>
      <c r="H1388" s="1098"/>
      <c r="I1388" s="94"/>
      <c r="J1388" s="96"/>
      <c r="K1388" s="99"/>
      <c r="L1388" s="1082"/>
      <c r="M1388" s="1099"/>
      <c r="N1388" s="94"/>
      <c r="O1388" s="96"/>
      <c r="P1388" s="93"/>
    </row>
    <row r="1389" spans="1:16">
      <c r="A1389" s="1136"/>
      <c r="B1389" s="1083"/>
      <c r="C1389" s="1096"/>
      <c r="D1389" s="94"/>
      <c r="E1389" s="96"/>
      <c r="F1389" s="102"/>
      <c r="G1389" s="1083"/>
      <c r="H1389" s="1098"/>
      <c r="I1389" s="94"/>
      <c r="J1389" s="96"/>
      <c r="K1389" s="102"/>
      <c r="L1389" s="1083"/>
      <c r="M1389" s="1099"/>
      <c r="N1389" s="94"/>
      <c r="O1389" s="96"/>
      <c r="P1389" s="99"/>
    </row>
    <row r="1390" spans="1:16" ht="17.25" thickBot="1">
      <c r="A1390" s="1136"/>
      <c r="B1390" s="1082"/>
      <c r="C1390" s="1096"/>
      <c r="D1390" s="94"/>
      <c r="E1390" s="96"/>
      <c r="F1390" s="99"/>
      <c r="G1390" s="1082"/>
      <c r="H1390" s="1098"/>
      <c r="I1390" s="94"/>
      <c r="J1390" s="96"/>
      <c r="K1390" s="99"/>
      <c r="L1390" s="1082"/>
      <c r="M1390" s="1099"/>
      <c r="N1390" s="94"/>
      <c r="O1390" s="96"/>
      <c r="P1390" s="99"/>
    </row>
    <row r="1391" spans="1:16" ht="17.25" thickBot="1">
      <c r="A1391" s="1136"/>
      <c r="B1391" s="100" t="s">
        <v>168</v>
      </c>
      <c r="C1391" s="1096"/>
      <c r="D1391" s="94"/>
      <c r="E1391" s="96"/>
      <c r="F1391" s="99"/>
      <c r="G1391" s="100" t="s">
        <v>168</v>
      </c>
      <c r="H1391" s="1098"/>
      <c r="I1391" s="94"/>
      <c r="J1391" s="96"/>
      <c r="K1391" s="99"/>
      <c r="L1391" s="100" t="s">
        <v>168</v>
      </c>
      <c r="M1391" s="1099"/>
      <c r="N1391" s="94"/>
      <c r="O1391" s="96"/>
      <c r="P1391" s="99"/>
    </row>
    <row r="1392" spans="1:16">
      <c r="A1392" s="1136"/>
      <c r="B1392" s="1111"/>
      <c r="C1392" s="1096"/>
      <c r="D1392" s="94"/>
      <c r="E1392" s="96"/>
      <c r="F1392" s="99"/>
      <c r="G1392" s="1111"/>
      <c r="H1392" s="1098"/>
      <c r="I1392" s="94"/>
      <c r="J1392" s="96"/>
      <c r="K1392" s="99"/>
      <c r="L1392" s="1111"/>
      <c r="M1392" s="1099"/>
      <c r="N1392" s="94"/>
      <c r="O1392" s="96"/>
      <c r="P1392" s="99"/>
    </row>
    <row r="1393" spans="1:16">
      <c r="A1393" s="1136"/>
      <c r="B1393" s="1112"/>
      <c r="C1393" s="1096"/>
      <c r="D1393" s="94"/>
      <c r="E1393" s="96"/>
      <c r="F1393" s="99"/>
      <c r="G1393" s="1112"/>
      <c r="H1393" s="1098"/>
      <c r="I1393" s="94"/>
      <c r="J1393" s="96"/>
      <c r="K1393" s="99"/>
      <c r="L1393" s="1112"/>
      <c r="M1393" s="1099"/>
      <c r="N1393" s="94"/>
      <c r="O1393" s="96"/>
      <c r="P1393" s="97"/>
    </row>
    <row r="1394" spans="1:16" ht="17.25" thickBot="1">
      <c r="A1394" s="1136"/>
      <c r="B1394" s="1113"/>
      <c r="C1394" s="1096"/>
      <c r="D1394" s="94"/>
      <c r="E1394" s="96"/>
      <c r="F1394" s="97"/>
      <c r="G1394" s="1113"/>
      <c r="H1394" s="1098"/>
      <c r="I1394" s="94"/>
      <c r="J1394" s="96"/>
      <c r="K1394" s="97"/>
      <c r="L1394" s="1113"/>
      <c r="M1394" s="1099"/>
      <c r="N1394" s="94"/>
      <c r="O1394" s="96"/>
      <c r="P1394" s="97"/>
    </row>
    <row r="1395" spans="1:16" ht="17.25" thickBot="1">
      <c r="A1395" s="1136"/>
      <c r="B1395" s="100" t="s">
        <v>123</v>
      </c>
      <c r="C1395" s="1096"/>
      <c r="D1395" s="94"/>
      <c r="E1395" s="96"/>
      <c r="F1395" s="97"/>
      <c r="G1395" s="100" t="s">
        <v>123</v>
      </c>
      <c r="H1395" s="1098"/>
      <c r="I1395" s="94"/>
      <c r="J1395" s="96"/>
      <c r="K1395" s="97"/>
      <c r="L1395" s="100" t="s">
        <v>123</v>
      </c>
      <c r="M1395" s="1099"/>
      <c r="N1395" s="94"/>
      <c r="O1395" s="96"/>
      <c r="P1395" s="97"/>
    </row>
    <row r="1396" spans="1:16">
      <c r="A1396" s="1136"/>
      <c r="B1396" s="1106"/>
      <c r="C1396" s="1096"/>
      <c r="D1396" s="94"/>
      <c r="E1396" s="96"/>
      <c r="F1396" s="97"/>
      <c r="G1396" s="1106"/>
      <c r="H1396" s="1098"/>
      <c r="I1396" s="94"/>
      <c r="J1396" s="96"/>
      <c r="K1396" s="97"/>
      <c r="L1396" s="1106"/>
      <c r="M1396" s="1099"/>
      <c r="N1396" s="94"/>
      <c r="O1396" s="96"/>
      <c r="P1396" s="97"/>
    </row>
    <row r="1397" spans="1:16">
      <c r="A1397" s="1136"/>
      <c r="B1397" s="1107"/>
      <c r="C1397" s="1096"/>
      <c r="D1397" s="94"/>
      <c r="E1397" s="96"/>
      <c r="F1397" s="97"/>
      <c r="G1397" s="1107"/>
      <c r="H1397" s="1098"/>
      <c r="I1397" s="94"/>
      <c r="J1397" s="96"/>
      <c r="K1397" s="97"/>
      <c r="L1397" s="1107"/>
      <c r="M1397" s="1099"/>
      <c r="N1397" s="94"/>
      <c r="O1397" s="96"/>
      <c r="P1397" s="97"/>
    </row>
    <row r="1398" spans="1:16" ht="17.25" thickBot="1">
      <c r="A1398" s="1136"/>
      <c r="B1398" s="1108"/>
      <c r="C1398" s="1096"/>
      <c r="D1398" s="94"/>
      <c r="E1398" s="96"/>
      <c r="F1398" s="97"/>
      <c r="G1398" s="1108"/>
      <c r="H1398" s="1098"/>
      <c r="I1398" s="94"/>
      <c r="J1398" s="96"/>
      <c r="K1398" s="97"/>
      <c r="L1398" s="1108"/>
      <c r="M1398" s="1099"/>
      <c r="N1398" s="94"/>
      <c r="O1398" s="96"/>
      <c r="P1398" s="97"/>
    </row>
    <row r="1399" spans="1:16">
      <c r="A1399" s="1136"/>
      <c r="B1399" s="1109" t="s">
        <v>124</v>
      </c>
      <c r="C1399" s="1096"/>
      <c r="D1399" s="94"/>
      <c r="E1399" s="96"/>
      <c r="F1399" s="97"/>
      <c r="G1399" s="1109" t="s">
        <v>124</v>
      </c>
      <c r="H1399" s="1098"/>
      <c r="I1399" s="94"/>
      <c r="J1399" s="96"/>
      <c r="K1399" s="97"/>
      <c r="L1399" s="1109" t="s">
        <v>124</v>
      </c>
      <c r="M1399" s="1099"/>
      <c r="N1399" s="94"/>
      <c r="O1399" s="96"/>
      <c r="P1399" s="97"/>
    </row>
    <row r="1400" spans="1:16" ht="17.25" thickBot="1">
      <c r="A1400" s="1136"/>
      <c r="B1400" s="1110"/>
      <c r="C1400" s="1096"/>
      <c r="D1400" s="94"/>
      <c r="E1400" s="96"/>
      <c r="F1400" s="97"/>
      <c r="G1400" s="1110"/>
      <c r="H1400" s="1098"/>
      <c r="I1400" s="94"/>
      <c r="J1400" s="96"/>
      <c r="K1400" s="97"/>
      <c r="L1400" s="1110"/>
      <c r="M1400" s="1099"/>
      <c r="N1400" s="94"/>
      <c r="O1400" s="96"/>
      <c r="P1400" s="93"/>
    </row>
    <row r="1401" spans="1:16" ht="17.25" thickTop="1">
      <c r="A1401" s="1136"/>
      <c r="B1401" s="1102" t="s">
        <v>125</v>
      </c>
      <c r="C1401" s="1096"/>
      <c r="D1401" s="94"/>
      <c r="E1401" s="96"/>
      <c r="F1401" s="93"/>
      <c r="G1401" s="1102" t="s">
        <v>125</v>
      </c>
      <c r="H1401" s="1098"/>
      <c r="I1401" s="94"/>
      <c r="J1401" s="96"/>
      <c r="K1401" s="93"/>
      <c r="L1401" s="1102" t="s">
        <v>125</v>
      </c>
      <c r="M1401" s="1099"/>
      <c r="N1401" s="94"/>
      <c r="O1401" s="96"/>
      <c r="P1401" s="97"/>
    </row>
    <row r="1402" spans="1:16" ht="17.25" thickBot="1">
      <c r="A1402" s="1136"/>
      <c r="B1402" s="1103"/>
      <c r="C1402" s="1096"/>
      <c r="D1402" s="94"/>
      <c r="E1402" s="96"/>
      <c r="F1402" s="93"/>
      <c r="G1402" s="1103"/>
      <c r="H1402" s="1098"/>
      <c r="I1402" s="94"/>
      <c r="J1402" s="96"/>
      <c r="K1402" s="93"/>
      <c r="L1402" s="1103"/>
      <c r="M1402" s="1099"/>
      <c r="N1402" s="94"/>
      <c r="O1402" s="96"/>
      <c r="P1402" s="101"/>
    </row>
    <row r="1403" spans="1:16">
      <c r="A1403" s="1136"/>
      <c r="B1403" s="1104"/>
      <c r="C1403" s="1096"/>
      <c r="D1403" s="94"/>
      <c r="E1403" s="96"/>
      <c r="F1403" s="97"/>
      <c r="G1403" s="1104"/>
      <c r="H1403" s="1098"/>
      <c r="I1403" s="94"/>
      <c r="J1403" s="96"/>
      <c r="K1403" s="97"/>
      <c r="L1403" s="1104"/>
      <c r="M1403" s="1099"/>
      <c r="N1403" s="94"/>
      <c r="O1403" s="96"/>
      <c r="P1403" s="103"/>
    </row>
    <row r="1404" spans="1:16" ht="17.25" thickBot="1">
      <c r="A1404" s="1136"/>
      <c r="B1404" s="1105"/>
      <c r="C1404" s="1096"/>
      <c r="D1404" s="94"/>
      <c r="E1404" s="96"/>
      <c r="F1404" s="97"/>
      <c r="G1404" s="1105"/>
      <c r="H1404" s="1098"/>
      <c r="I1404" s="94"/>
      <c r="J1404" s="96"/>
      <c r="K1404" s="97"/>
      <c r="L1404" s="1105"/>
      <c r="M1404" s="1099"/>
      <c r="N1404" s="94"/>
      <c r="O1404" s="96"/>
      <c r="P1404" s="104"/>
    </row>
    <row r="1405" spans="1:16">
      <c r="A1405" s="1136"/>
      <c r="B1405" s="1116" t="s">
        <v>126</v>
      </c>
      <c r="C1405" s="1096"/>
      <c r="D1405" s="94"/>
      <c r="E1405" s="96"/>
      <c r="F1405" s="93"/>
      <c r="G1405" s="1116" t="s">
        <v>126</v>
      </c>
      <c r="H1405" s="1098"/>
      <c r="I1405" s="94"/>
      <c r="J1405" s="96"/>
      <c r="K1405" s="93"/>
      <c r="L1405" s="1116" t="s">
        <v>126</v>
      </c>
      <c r="M1405" s="1099"/>
      <c r="N1405" s="94"/>
      <c r="O1405" s="96"/>
      <c r="P1405" s="99"/>
    </row>
    <row r="1406" spans="1:16" ht="17.25" thickBot="1">
      <c r="A1406" s="1136"/>
      <c r="B1406" s="1103"/>
      <c r="C1406" s="1096"/>
      <c r="D1406" s="94"/>
      <c r="E1406" s="96"/>
      <c r="F1406" s="101"/>
      <c r="G1406" s="1103"/>
      <c r="H1406" s="1098"/>
      <c r="I1406" s="94"/>
      <c r="J1406" s="96"/>
      <c r="K1406" s="101"/>
      <c r="L1406" s="1103"/>
      <c r="M1406" s="1099"/>
      <c r="N1406" s="94"/>
      <c r="O1406" s="96"/>
      <c r="P1406" s="104"/>
    </row>
    <row r="1407" spans="1:16">
      <c r="A1407" s="1136"/>
      <c r="B1407" s="1104"/>
      <c r="C1407" s="1096"/>
      <c r="D1407" s="94"/>
      <c r="E1407" s="96"/>
      <c r="F1407" s="102"/>
      <c r="G1407" s="1104"/>
      <c r="H1407" s="1098"/>
      <c r="I1407" s="94"/>
      <c r="J1407" s="96"/>
      <c r="K1407" s="103"/>
      <c r="L1407" s="1104"/>
      <c r="M1407" s="1099"/>
      <c r="N1407" s="94"/>
      <c r="O1407" s="96"/>
      <c r="P1407" s="93"/>
    </row>
    <row r="1408" spans="1:16" ht="17.25" thickBot="1">
      <c r="A1408" s="1136"/>
      <c r="B1408" s="1115"/>
      <c r="C1408" s="1096"/>
      <c r="D1408" s="94"/>
      <c r="E1408" s="96"/>
      <c r="F1408" s="99"/>
      <c r="G1408" s="1115"/>
      <c r="H1408" s="1098"/>
      <c r="I1408" s="94"/>
      <c r="J1408" s="96"/>
      <c r="K1408" s="104"/>
      <c r="L1408" s="1115"/>
      <c r="M1408" s="1099"/>
      <c r="N1408" s="94"/>
      <c r="O1408" s="96"/>
      <c r="P1408" s="97"/>
    </row>
    <row r="1409" spans="1:16">
      <c r="A1409" s="1136"/>
      <c r="B1409" s="1114" t="s">
        <v>127</v>
      </c>
      <c r="C1409" s="1096"/>
      <c r="D1409" s="94"/>
      <c r="E1409" s="96"/>
      <c r="F1409" s="103"/>
      <c r="G1409" s="1114" t="s">
        <v>127</v>
      </c>
      <c r="H1409" s="1098"/>
      <c r="I1409" s="94"/>
      <c r="J1409" s="96"/>
      <c r="K1409" s="104"/>
      <c r="L1409" s="1114" t="s">
        <v>127</v>
      </c>
      <c r="M1409" s="1099"/>
      <c r="N1409" s="94"/>
      <c r="O1409" s="114"/>
      <c r="P1409" s="97"/>
    </row>
    <row r="1410" spans="1:16" ht="17.25" thickBot="1">
      <c r="A1410" s="1136"/>
      <c r="B1410" s="1103"/>
      <c r="C1410" s="1096"/>
      <c r="D1410" s="94"/>
      <c r="E1410" s="96"/>
      <c r="F1410" s="104"/>
      <c r="G1410" s="1103"/>
      <c r="H1410" s="1098"/>
      <c r="I1410" s="94"/>
      <c r="J1410" s="96"/>
      <c r="K1410" s="99"/>
      <c r="L1410" s="1103"/>
      <c r="M1410" s="1099"/>
      <c r="N1410" s="113"/>
      <c r="O1410" s="96"/>
      <c r="P1410" s="112"/>
    </row>
    <row r="1411" spans="1:16">
      <c r="A1411" s="1136"/>
      <c r="B1411" s="1104"/>
      <c r="C1411" s="1096"/>
      <c r="D1411" s="94"/>
      <c r="E1411" s="96"/>
      <c r="F1411" s="104"/>
      <c r="G1411" s="1104"/>
      <c r="H1411" s="1098"/>
      <c r="I1411" s="94"/>
      <c r="J1411" s="96"/>
      <c r="K1411" s="104"/>
      <c r="L1411" s="1104"/>
      <c r="M1411" s="1099"/>
      <c r="N1411" s="113"/>
      <c r="O1411" s="114"/>
      <c r="P1411" s="97"/>
    </row>
    <row r="1412" spans="1:16" ht="17.25" thickBot="1">
      <c r="A1412" s="1136"/>
      <c r="B1412" s="1115"/>
      <c r="C1412" s="1096"/>
      <c r="D1412" s="94"/>
      <c r="E1412" s="96"/>
      <c r="F1412" s="99"/>
      <c r="G1412" s="1115"/>
      <c r="H1412" s="1098"/>
      <c r="I1412" s="94"/>
      <c r="J1412" s="96"/>
      <c r="K1412" s="93"/>
      <c r="L1412" s="1115"/>
      <c r="M1412" s="1099"/>
      <c r="N1412" s="94"/>
      <c r="O1412" s="114"/>
      <c r="P1412" s="104"/>
    </row>
    <row r="1413" spans="1:16">
      <c r="A1413" s="1136"/>
      <c r="B1413" s="1114" t="s">
        <v>128</v>
      </c>
      <c r="C1413" s="1096"/>
      <c r="D1413" s="94"/>
      <c r="E1413" s="96"/>
      <c r="F1413" s="104"/>
      <c r="G1413" s="1114" t="s">
        <v>128</v>
      </c>
      <c r="H1413" s="1098"/>
      <c r="I1413" s="94"/>
      <c r="J1413" s="96"/>
      <c r="K1413" s="97"/>
      <c r="L1413" s="1114" t="s">
        <v>128</v>
      </c>
      <c r="M1413" s="1099"/>
      <c r="N1413" s="94"/>
      <c r="O1413" s="96"/>
      <c r="P1413" s="97"/>
    </row>
    <row r="1414" spans="1:16" ht="17.25" thickBot="1">
      <c r="A1414" s="1136"/>
      <c r="B1414" s="1103"/>
      <c r="C1414" s="1096"/>
      <c r="D1414" s="94"/>
      <c r="E1414" s="96"/>
      <c r="F1414" s="93"/>
      <c r="G1414" s="1103"/>
      <c r="H1414" s="1098"/>
      <c r="I1414" s="94"/>
      <c r="J1414" s="114"/>
      <c r="K1414" s="97"/>
      <c r="L1414" s="1103"/>
      <c r="M1414" s="1099"/>
      <c r="N1414" s="113"/>
      <c r="O1414" s="114"/>
      <c r="P1414" s="97"/>
    </row>
    <row r="1415" spans="1:16">
      <c r="A1415" s="1136"/>
      <c r="B1415" s="1104"/>
      <c r="C1415" s="1096"/>
      <c r="D1415" s="94"/>
      <c r="E1415" s="96"/>
      <c r="F1415" s="97"/>
      <c r="G1415" s="1104"/>
      <c r="H1415" s="1098"/>
      <c r="I1415" s="94"/>
      <c r="J1415" s="96"/>
      <c r="K1415" s="97"/>
      <c r="L1415" s="1104"/>
      <c r="M1415" s="1099"/>
      <c r="N1415" s="113"/>
      <c r="O1415" s="114"/>
      <c r="P1415" s="97"/>
    </row>
    <row r="1416" spans="1:16" ht="17.25" thickBot="1">
      <c r="A1416" s="1136"/>
      <c r="B1416" s="1115"/>
      <c r="C1416" s="1096"/>
      <c r="D1416" s="94"/>
      <c r="E1416" s="96"/>
      <c r="F1416" s="93"/>
      <c r="G1416" s="1115"/>
      <c r="H1416" s="1098"/>
      <c r="I1416" s="94"/>
      <c r="J1416" s="114"/>
      <c r="K1416" s="97"/>
      <c r="L1416" s="1115"/>
      <c r="M1416" s="1099"/>
      <c r="N1416" s="94"/>
      <c r="O1416" s="114"/>
      <c r="P1416" s="97"/>
    </row>
    <row r="1417" spans="1:16">
      <c r="A1417" s="1136"/>
      <c r="B1417" s="1116" t="s">
        <v>129</v>
      </c>
      <c r="C1417" s="1096"/>
      <c r="D1417" s="94"/>
      <c r="E1417" s="96"/>
      <c r="F1417" s="93"/>
      <c r="G1417" s="1116" t="s">
        <v>129</v>
      </c>
      <c r="H1417" s="1098"/>
      <c r="I1417" s="94"/>
      <c r="J1417" s="114"/>
      <c r="K1417" s="97"/>
      <c r="L1417" s="1116" t="s">
        <v>129</v>
      </c>
      <c r="M1417" s="1099"/>
      <c r="N1417" s="113"/>
      <c r="O1417" s="114"/>
      <c r="P1417" s="97"/>
    </row>
    <row r="1418" spans="1:16" ht="17.25" thickBot="1">
      <c r="A1418" s="1136"/>
      <c r="B1418" s="1103"/>
      <c r="C1418" s="1096"/>
      <c r="D1418" s="94"/>
      <c r="E1418" s="96"/>
      <c r="F1418" s="93"/>
      <c r="G1418" s="1103"/>
      <c r="H1418" s="1098"/>
      <c r="I1418" s="94"/>
      <c r="J1418" s="114"/>
      <c r="K1418" s="97"/>
      <c r="L1418" s="1103"/>
      <c r="M1418" s="1099"/>
      <c r="N1418" s="94"/>
      <c r="O1418" s="114"/>
      <c r="P1418" s="97"/>
    </row>
    <row r="1419" spans="1:16">
      <c r="A1419" s="1136"/>
      <c r="B1419" s="106"/>
      <c r="C1419" s="1096"/>
      <c r="D1419" s="94"/>
      <c r="E1419" s="96"/>
      <c r="F1419" s="97"/>
      <c r="G1419" s="106"/>
      <c r="H1419" s="1098"/>
      <c r="I1419" s="94"/>
      <c r="J1419" s="96"/>
      <c r="K1419" s="112"/>
      <c r="L1419" s="106"/>
      <c r="M1419" s="1099"/>
      <c r="N1419" s="113"/>
      <c r="O1419" s="96"/>
      <c r="P1419" s="112"/>
    </row>
    <row r="1420" spans="1:16">
      <c r="A1420" s="1136"/>
      <c r="B1420" s="107"/>
      <c r="C1420" s="1096"/>
      <c r="D1420" s="94"/>
      <c r="E1420" s="96"/>
      <c r="F1420" s="93"/>
      <c r="G1420" s="107"/>
      <c r="H1420" s="1098"/>
      <c r="I1420" s="94"/>
      <c r="J1420" s="96"/>
      <c r="K1420" s="97"/>
      <c r="L1420" s="107"/>
      <c r="M1420" s="1099"/>
      <c r="N1420" s="113"/>
      <c r="O1420" s="114"/>
      <c r="P1420" s="97"/>
    </row>
    <row r="1421" spans="1:16">
      <c r="A1421" s="1136"/>
      <c r="B1421" s="109"/>
      <c r="C1421" s="1096"/>
      <c r="D1421" s="94"/>
      <c r="E1421" s="96"/>
      <c r="F1421" s="93"/>
      <c r="G1421" s="109"/>
      <c r="H1421" s="1098"/>
      <c r="I1421" s="113"/>
      <c r="J1421" s="114"/>
      <c r="K1421" s="97"/>
      <c r="L1421" s="109"/>
      <c r="M1421" s="1099"/>
      <c r="N1421" s="113"/>
      <c r="O1421" s="114"/>
      <c r="P1421" s="104"/>
    </row>
    <row r="1422" spans="1:16">
      <c r="A1422" s="1136"/>
      <c r="B1422" s="110"/>
      <c r="C1422" s="1096"/>
      <c r="D1422" s="94"/>
      <c r="E1422" s="96"/>
      <c r="F1422" s="93"/>
      <c r="G1422" s="110"/>
      <c r="H1422" s="1098"/>
      <c r="I1422" s="113"/>
      <c r="J1422" s="114"/>
      <c r="K1422" s="104"/>
      <c r="L1422" s="110"/>
      <c r="M1422" s="1099"/>
      <c r="N1422" s="111"/>
      <c r="O1422" s="96"/>
      <c r="P1422" s="97"/>
    </row>
    <row r="1423" spans="1:16">
      <c r="A1423" s="1136"/>
      <c r="B1423" s="109"/>
      <c r="C1423" s="1096"/>
      <c r="D1423" s="111"/>
      <c r="E1423" s="96"/>
      <c r="F1423" s="97"/>
      <c r="G1423" s="109"/>
      <c r="H1423" s="1098"/>
      <c r="I1423" s="111"/>
      <c r="J1423" s="96"/>
      <c r="K1423" s="112"/>
      <c r="L1423" s="109"/>
      <c r="M1423" s="1099"/>
      <c r="N1423" s="94"/>
      <c r="O1423" s="96"/>
      <c r="P1423" s="112"/>
    </row>
    <row r="1424" spans="1:16">
      <c r="A1424" s="1136"/>
      <c r="B1424" s="110"/>
      <c r="C1424" s="1096"/>
      <c r="D1424" s="94"/>
      <c r="E1424" s="96"/>
      <c r="F1424" s="108"/>
      <c r="G1424" s="110"/>
      <c r="H1424" s="1098"/>
      <c r="I1424" s="94"/>
      <c r="J1424" s="96"/>
      <c r="K1424" s="97"/>
      <c r="L1424" s="110"/>
      <c r="M1424" s="1099"/>
      <c r="N1424" s="113"/>
      <c r="O1424" s="114"/>
      <c r="P1424" s="97"/>
    </row>
    <row r="1425" spans="1:16">
      <c r="A1425" s="1136"/>
      <c r="B1425" s="109"/>
      <c r="C1425" s="1096"/>
      <c r="D1425" s="94"/>
      <c r="E1425" s="96"/>
      <c r="F1425" s="97"/>
      <c r="G1425" s="109"/>
      <c r="H1425" s="1098"/>
      <c r="I1425" s="113"/>
      <c r="J1425" s="114"/>
      <c r="K1425" s="97"/>
      <c r="L1425" s="109"/>
      <c r="M1425" s="1099"/>
      <c r="N1425" s="113"/>
      <c r="O1425" s="114"/>
      <c r="P1425" s="97"/>
    </row>
    <row r="1426" spans="1:16" ht="17.25" thickBot="1">
      <c r="A1426" s="1136"/>
      <c r="B1426" s="110"/>
      <c r="C1426" s="1097"/>
      <c r="D1426" s="115"/>
      <c r="E1426" s="116"/>
      <c r="F1426" s="117"/>
      <c r="G1426" s="110"/>
      <c r="H1426" s="1098"/>
      <c r="I1426" s="115"/>
      <c r="J1426" s="116"/>
      <c r="K1426" s="117"/>
      <c r="L1426" s="110"/>
      <c r="M1426" s="1099"/>
      <c r="N1426" s="115"/>
      <c r="O1426" s="116"/>
      <c r="P1426" s="117"/>
    </row>
    <row r="1427" spans="1:16">
      <c r="A1427" s="1094" t="str">
        <f>TEXT(A1381,"AAAA")</f>
        <v>星期四</v>
      </c>
      <c r="B1427" s="109"/>
      <c r="C1427" s="1095" t="s">
        <v>694</v>
      </c>
      <c r="D1427" s="118"/>
      <c r="E1427" s="119"/>
      <c r="F1427" s="97"/>
      <c r="G1427" s="109"/>
      <c r="H1427" s="1118" t="s">
        <v>130</v>
      </c>
      <c r="I1427" s="118"/>
      <c r="J1427" s="119"/>
      <c r="K1427" s="97"/>
      <c r="L1427" s="109"/>
      <c r="M1427" s="1120" t="s">
        <v>130</v>
      </c>
      <c r="N1427" s="118"/>
      <c r="O1427" s="119"/>
      <c r="P1427" s="97"/>
    </row>
    <row r="1428" spans="1:16">
      <c r="A1428" s="1094"/>
      <c r="B1428" s="110"/>
      <c r="C1428" s="1096"/>
      <c r="D1428" s="120"/>
      <c r="E1428" s="96"/>
      <c r="F1428" s="97"/>
      <c r="G1428" s="110"/>
      <c r="H1428" s="1098"/>
      <c r="I1428" s="94"/>
      <c r="J1428" s="96"/>
      <c r="K1428" s="97"/>
      <c r="L1428" s="110"/>
      <c r="M1428" s="1099"/>
      <c r="N1428" s="94"/>
      <c r="O1428" s="96"/>
      <c r="P1428" s="97"/>
    </row>
    <row r="1429" spans="1:16">
      <c r="A1429" s="1094"/>
      <c r="B1429" s="109"/>
      <c r="C1429" s="1096"/>
      <c r="D1429" s="120"/>
      <c r="E1429" s="96"/>
      <c r="F1429" s="97"/>
      <c r="G1429" s="109"/>
      <c r="H1429" s="1098"/>
      <c r="I1429" s="94"/>
      <c r="J1429" s="96"/>
      <c r="K1429" s="97"/>
      <c r="L1429" s="109"/>
      <c r="M1429" s="1099"/>
      <c r="N1429" s="94"/>
      <c r="O1429" s="96"/>
      <c r="P1429" s="97"/>
    </row>
    <row r="1430" spans="1:16">
      <c r="A1430" s="1094"/>
      <c r="B1430" s="110"/>
      <c r="C1430" s="1096"/>
      <c r="D1430" s="120"/>
      <c r="E1430" s="96"/>
      <c r="F1430" s="97"/>
      <c r="G1430" s="110"/>
      <c r="H1430" s="1098"/>
      <c r="I1430" s="94"/>
      <c r="J1430" s="96"/>
      <c r="K1430" s="97"/>
      <c r="L1430" s="110"/>
      <c r="M1430" s="1099"/>
      <c r="N1430" s="94"/>
      <c r="O1430" s="96"/>
      <c r="P1430" s="97"/>
    </row>
    <row r="1431" spans="1:16">
      <c r="A1431" s="1094"/>
      <c r="B1431" s="109"/>
      <c r="C1431" s="1096"/>
      <c r="D1431" s="120"/>
      <c r="E1431" s="96"/>
      <c r="F1431" s="97"/>
      <c r="G1431" s="109"/>
      <c r="H1431" s="1098"/>
      <c r="I1431" s="94"/>
      <c r="J1431" s="96"/>
      <c r="K1431" s="97"/>
      <c r="L1431" s="109"/>
      <c r="M1431" s="1099"/>
      <c r="N1431" s="94"/>
      <c r="O1431" s="96"/>
      <c r="P1431" s="97"/>
    </row>
    <row r="1432" spans="1:16">
      <c r="A1432" s="1094"/>
      <c r="B1432" s="110"/>
      <c r="C1432" s="1096"/>
      <c r="D1432" s="120"/>
      <c r="E1432" s="96"/>
      <c r="F1432" s="97"/>
      <c r="G1432" s="110"/>
      <c r="H1432" s="1098"/>
      <c r="I1432" s="94"/>
      <c r="J1432" s="96"/>
      <c r="K1432" s="97"/>
      <c r="L1432" s="110"/>
      <c r="M1432" s="1099"/>
      <c r="N1432" s="94"/>
      <c r="O1432" s="96"/>
      <c r="P1432" s="97"/>
    </row>
    <row r="1433" spans="1:16">
      <c r="A1433" s="1094"/>
      <c r="B1433" s="109"/>
      <c r="C1433" s="1096"/>
      <c r="D1433" s="120"/>
      <c r="E1433" s="96"/>
      <c r="F1433" s="97"/>
      <c r="G1433" s="109"/>
      <c r="H1433" s="1098"/>
      <c r="I1433" s="94"/>
      <c r="J1433" s="96"/>
      <c r="K1433" s="97"/>
      <c r="L1433" s="109"/>
      <c r="M1433" s="1099"/>
      <c r="N1433" s="94"/>
      <c r="O1433" s="96"/>
      <c r="P1433" s="97"/>
    </row>
    <row r="1434" spans="1:16">
      <c r="A1434" s="1094"/>
      <c r="B1434" s="110"/>
      <c r="C1434" s="1096"/>
      <c r="D1434" s="94"/>
      <c r="E1434" s="96"/>
      <c r="F1434" s="97"/>
      <c r="G1434" s="110"/>
      <c r="H1434" s="1098"/>
      <c r="I1434" s="94"/>
      <c r="J1434" s="96"/>
      <c r="K1434" s="97"/>
      <c r="L1434" s="110"/>
      <c r="M1434" s="1099"/>
      <c r="N1434" s="94"/>
      <c r="O1434" s="96"/>
      <c r="P1434" s="97"/>
    </row>
    <row r="1435" spans="1:16">
      <c r="A1435" s="1094"/>
      <c r="B1435" s="107"/>
      <c r="C1435" s="1096"/>
      <c r="D1435" s="113"/>
      <c r="E1435" s="114"/>
      <c r="F1435" s="104"/>
      <c r="G1435" s="107"/>
      <c r="H1435" s="1098"/>
      <c r="I1435" s="113"/>
      <c r="J1435" s="114"/>
      <c r="K1435" s="97"/>
      <c r="L1435" s="107"/>
      <c r="M1435" s="1099"/>
      <c r="N1435" s="113"/>
      <c r="O1435" s="114"/>
      <c r="P1435" s="97"/>
    </row>
    <row r="1436" spans="1:16" ht="17.25" thickBot="1">
      <c r="A1436" s="1094"/>
      <c r="B1436" s="107"/>
      <c r="C1436" s="1097"/>
      <c r="D1436" s="122" t="s">
        <v>132</v>
      </c>
      <c r="E1436" s="123" t="s">
        <v>133</v>
      </c>
      <c r="F1436" s="124"/>
      <c r="G1436" s="107"/>
      <c r="H1436" s="1127"/>
      <c r="I1436" s="122" t="s">
        <v>132</v>
      </c>
      <c r="J1436" s="123" t="s">
        <v>133</v>
      </c>
      <c r="K1436" s="97"/>
      <c r="L1436" s="107"/>
      <c r="M1436" s="1126"/>
      <c r="N1436" s="122" t="s">
        <v>132</v>
      </c>
      <c r="O1436" s="123" t="s">
        <v>133</v>
      </c>
      <c r="P1436" s="97"/>
    </row>
    <row r="1437" spans="1:16">
      <c r="A1437" s="105"/>
      <c r="B1437" s="109"/>
      <c r="C1437" s="1095" t="s">
        <v>695</v>
      </c>
      <c r="D1437" s="118"/>
      <c r="E1437" s="119"/>
      <c r="F1437" s="125"/>
      <c r="G1437" s="109"/>
      <c r="H1437" s="1118" t="s">
        <v>134</v>
      </c>
      <c r="I1437" s="118"/>
      <c r="J1437" s="119"/>
      <c r="K1437" s="125"/>
      <c r="L1437" s="109"/>
      <c r="M1437" s="1120" t="s">
        <v>134</v>
      </c>
      <c r="N1437" s="118"/>
      <c r="O1437" s="119"/>
      <c r="P1437" s="125"/>
    </row>
    <row r="1438" spans="1:16">
      <c r="A1438" s="105"/>
      <c r="B1438" s="110"/>
      <c r="C1438" s="1096"/>
      <c r="D1438" s="94"/>
      <c r="E1438" s="96"/>
      <c r="F1438" s="97"/>
      <c r="G1438" s="110"/>
      <c r="H1438" s="1098"/>
      <c r="I1438" s="94"/>
      <c r="J1438" s="96"/>
      <c r="K1438" s="97"/>
      <c r="L1438" s="110"/>
      <c r="M1438" s="1099"/>
      <c r="N1438" s="94"/>
      <c r="O1438" s="96"/>
      <c r="P1438" s="97"/>
    </row>
    <row r="1439" spans="1:16">
      <c r="A1439" s="105"/>
      <c r="B1439" s="126"/>
      <c r="C1439" s="1096"/>
      <c r="D1439" s="94"/>
      <c r="E1439" s="96"/>
      <c r="F1439" s="97"/>
      <c r="G1439" s="126"/>
      <c r="H1439" s="1098"/>
      <c r="I1439" s="94"/>
      <c r="J1439" s="96"/>
      <c r="K1439" s="97"/>
      <c r="L1439" s="126"/>
      <c r="M1439" s="1099"/>
      <c r="N1439" s="94"/>
      <c r="O1439" s="96"/>
      <c r="P1439" s="128"/>
    </row>
    <row r="1440" spans="1:16">
      <c r="A1440" s="105"/>
      <c r="B1440" s="107"/>
      <c r="C1440" s="1096"/>
      <c r="D1440" s="94"/>
      <c r="E1440" s="96"/>
      <c r="F1440" s="97"/>
      <c r="G1440" s="107"/>
      <c r="H1440" s="1098"/>
      <c r="I1440" s="94"/>
      <c r="J1440" s="96"/>
      <c r="K1440" s="97"/>
      <c r="L1440" s="107"/>
      <c r="M1440" s="1099"/>
      <c r="N1440" s="94"/>
      <c r="O1440" s="96"/>
      <c r="P1440" s="216"/>
    </row>
    <row r="1441" spans="1:16">
      <c r="A1441" s="105"/>
      <c r="B1441" s="109"/>
      <c r="C1441" s="1096"/>
      <c r="D1441" s="94"/>
      <c r="E1441" s="96"/>
      <c r="F1441" s="97"/>
      <c r="G1441" s="109"/>
      <c r="H1441" s="1098"/>
      <c r="I1441" s="94"/>
      <c r="J1441" s="96"/>
      <c r="K1441" s="97"/>
      <c r="L1441" s="109"/>
      <c r="M1441" s="1099"/>
      <c r="N1441" s="94"/>
      <c r="O1441" s="96"/>
      <c r="P1441" s="97"/>
    </row>
    <row r="1442" spans="1:16">
      <c r="A1442" s="105"/>
      <c r="B1442" s="110"/>
      <c r="C1442" s="1096"/>
      <c r="D1442" s="94"/>
      <c r="E1442" s="96"/>
      <c r="F1442" s="127"/>
      <c r="G1442" s="110"/>
      <c r="H1442" s="1098"/>
      <c r="I1442" s="94"/>
      <c r="J1442" s="96"/>
      <c r="K1442" s="127"/>
      <c r="L1442" s="110"/>
      <c r="M1442" s="1099"/>
      <c r="N1442" s="94"/>
      <c r="O1442" s="96"/>
      <c r="P1442" s="127"/>
    </row>
    <row r="1443" spans="1:16">
      <c r="A1443" s="105"/>
      <c r="B1443" s="109"/>
      <c r="C1443" s="1096"/>
      <c r="D1443" s="94"/>
      <c r="E1443" s="96"/>
      <c r="F1443" s="128"/>
      <c r="G1443" s="109"/>
      <c r="H1443" s="1098"/>
      <c r="I1443" s="94"/>
      <c r="J1443" s="96"/>
      <c r="K1443" s="128"/>
      <c r="L1443" s="109"/>
      <c r="M1443" s="1099"/>
      <c r="N1443" s="94"/>
      <c r="O1443" s="96"/>
      <c r="P1443" s="128"/>
    </row>
    <row r="1444" spans="1:16">
      <c r="A1444" s="105"/>
      <c r="B1444" s="110"/>
      <c r="C1444" s="1096"/>
      <c r="D1444" s="217"/>
      <c r="E1444" s="114"/>
      <c r="F1444" s="216"/>
      <c r="G1444" s="110"/>
      <c r="H1444" s="1098"/>
      <c r="I1444" s="113"/>
      <c r="J1444" s="114"/>
      <c r="K1444" s="216"/>
      <c r="L1444" s="110"/>
      <c r="M1444" s="1099"/>
      <c r="N1444" s="113"/>
      <c r="O1444" s="114"/>
      <c r="P1444" s="216"/>
    </row>
    <row r="1445" spans="1:16">
      <c r="A1445" s="105"/>
      <c r="B1445" s="109"/>
      <c r="C1445" s="1096"/>
      <c r="D1445" s="217"/>
      <c r="E1445" s="114"/>
      <c r="F1445" s="216"/>
      <c r="G1445" s="109"/>
      <c r="H1445" s="1098"/>
      <c r="I1445" s="113"/>
      <c r="J1445" s="114"/>
      <c r="K1445" s="216"/>
      <c r="L1445" s="109"/>
      <c r="M1445" s="1099"/>
      <c r="N1445" s="113"/>
      <c r="O1445" s="114"/>
      <c r="P1445" s="216"/>
    </row>
    <row r="1446" spans="1:16" ht="17.25" thickBot="1">
      <c r="A1446" s="105"/>
      <c r="B1446" s="110"/>
      <c r="C1446" s="1097"/>
      <c r="D1446" s="129"/>
      <c r="E1446" s="130"/>
      <c r="F1446" s="104"/>
      <c r="G1446" s="110"/>
      <c r="H1446" s="1127"/>
      <c r="I1446" s="113"/>
      <c r="J1446" s="130"/>
      <c r="K1446" s="104"/>
      <c r="L1446" s="110"/>
      <c r="M1446" s="1126"/>
      <c r="N1446" s="113"/>
      <c r="O1446" s="131"/>
      <c r="P1446" s="127"/>
    </row>
    <row r="1447" spans="1:16">
      <c r="A1447" s="132"/>
      <c r="B1447" s="109"/>
      <c r="C1447" s="1095" t="s">
        <v>696</v>
      </c>
      <c r="D1447" s="118" t="s">
        <v>136</v>
      </c>
      <c r="E1447" s="133" t="s">
        <v>137</v>
      </c>
      <c r="F1447" s="125"/>
      <c r="G1447" s="109"/>
      <c r="H1447" s="1118" t="s">
        <v>135</v>
      </c>
      <c r="I1447" s="118" t="s">
        <v>136</v>
      </c>
      <c r="J1447" s="133" t="s">
        <v>137</v>
      </c>
      <c r="K1447" s="125"/>
      <c r="L1447" s="109"/>
      <c r="M1447" s="1120" t="s">
        <v>135</v>
      </c>
      <c r="N1447" s="118" t="s">
        <v>136</v>
      </c>
      <c r="O1447" s="133" t="s">
        <v>137</v>
      </c>
      <c r="P1447" s="125"/>
    </row>
    <row r="1448" spans="1:16">
      <c r="A1448" s="132"/>
      <c r="B1448" s="110"/>
      <c r="C1448" s="1096"/>
      <c r="D1448" s="94" t="s">
        <v>141</v>
      </c>
      <c r="E1448" s="96" t="s">
        <v>142</v>
      </c>
      <c r="F1448" s="134"/>
      <c r="G1448" s="110"/>
      <c r="H1448" s="1098"/>
      <c r="I1448" s="94" t="s">
        <v>141</v>
      </c>
      <c r="J1448" s="96" t="s">
        <v>142</v>
      </c>
      <c r="K1448" s="134"/>
      <c r="L1448" s="110"/>
      <c r="M1448" s="1099"/>
      <c r="N1448" s="94" t="s">
        <v>141</v>
      </c>
      <c r="O1448" s="96" t="s">
        <v>142</v>
      </c>
      <c r="P1448" s="134"/>
    </row>
    <row r="1449" spans="1:16">
      <c r="A1449" s="132"/>
      <c r="B1449" s="135"/>
      <c r="C1449" s="1096"/>
      <c r="D1449" s="94" t="s">
        <v>145</v>
      </c>
      <c r="E1449" s="96" t="s">
        <v>146</v>
      </c>
      <c r="F1449" s="97"/>
      <c r="G1449" s="135"/>
      <c r="H1449" s="1098"/>
      <c r="I1449" s="94" t="s">
        <v>145</v>
      </c>
      <c r="J1449" s="96" t="s">
        <v>146</v>
      </c>
      <c r="K1449" s="97"/>
      <c r="L1449" s="135"/>
      <c r="M1449" s="1099"/>
      <c r="N1449" s="94" t="s">
        <v>145</v>
      </c>
      <c r="O1449" s="96" t="s">
        <v>146</v>
      </c>
      <c r="P1449" s="97"/>
    </row>
    <row r="1450" spans="1:16">
      <c r="A1450" s="132"/>
      <c r="B1450" s="110"/>
      <c r="C1450" s="1096"/>
      <c r="D1450" s="94" t="s">
        <v>147</v>
      </c>
      <c r="E1450" s="96" t="s">
        <v>148</v>
      </c>
      <c r="F1450" s="104"/>
      <c r="G1450" s="110"/>
      <c r="H1450" s="1098"/>
      <c r="I1450" s="94" t="s">
        <v>147</v>
      </c>
      <c r="J1450" s="96" t="s">
        <v>148</v>
      </c>
      <c r="K1450" s="104"/>
      <c r="L1450" s="110"/>
      <c r="M1450" s="1099"/>
      <c r="N1450" s="94" t="s">
        <v>147</v>
      </c>
      <c r="O1450" s="96" t="s">
        <v>148</v>
      </c>
      <c r="P1450" s="104"/>
    </row>
    <row r="1451" spans="1:16">
      <c r="A1451" s="132"/>
      <c r="B1451" s="135"/>
      <c r="C1451" s="1096"/>
      <c r="D1451" s="94"/>
      <c r="E1451" s="114"/>
      <c r="F1451" s="136"/>
      <c r="G1451" s="135"/>
      <c r="H1451" s="1098"/>
      <c r="I1451" s="94"/>
      <c r="J1451" s="114"/>
      <c r="K1451" s="136"/>
      <c r="L1451" s="135"/>
      <c r="M1451" s="1099"/>
      <c r="N1451" s="94"/>
      <c r="O1451" s="114"/>
      <c r="P1451" s="136"/>
    </row>
    <row r="1452" spans="1:16">
      <c r="A1452" s="132"/>
      <c r="B1452" s="110"/>
      <c r="C1452" s="1096"/>
      <c r="D1452" s="94"/>
      <c r="E1452" s="96"/>
      <c r="F1452" s="97"/>
      <c r="G1452" s="110"/>
      <c r="H1452" s="1098"/>
      <c r="I1452" s="94"/>
      <c r="J1452" s="96"/>
      <c r="K1452" s="97"/>
      <c r="L1452" s="110"/>
      <c r="M1452" s="1099"/>
      <c r="N1452" s="94"/>
      <c r="O1452" s="96"/>
      <c r="P1452" s="97"/>
    </row>
    <row r="1453" spans="1:16">
      <c r="A1453" s="132"/>
      <c r="B1453" s="135"/>
      <c r="C1453" s="1096"/>
      <c r="D1453" s="94"/>
      <c r="E1453" s="114"/>
      <c r="F1453" s="136"/>
      <c r="G1453" s="135"/>
      <c r="H1453" s="1098"/>
      <c r="I1453" s="94"/>
      <c r="J1453" s="114"/>
      <c r="K1453" s="136"/>
      <c r="L1453" s="135"/>
      <c r="M1453" s="1099"/>
      <c r="N1453" s="94"/>
      <c r="O1453" s="114"/>
      <c r="P1453" s="136"/>
    </row>
    <row r="1454" spans="1:16">
      <c r="A1454" s="132"/>
      <c r="B1454" s="110"/>
      <c r="C1454" s="1096"/>
      <c r="D1454" s="94"/>
      <c r="E1454" s="96"/>
      <c r="F1454" s="97"/>
      <c r="G1454" s="110"/>
      <c r="H1454" s="1098"/>
      <c r="I1454" s="94"/>
      <c r="J1454" s="96"/>
      <c r="K1454" s="97"/>
      <c r="L1454" s="110"/>
      <c r="M1454" s="1099"/>
      <c r="N1454" s="94"/>
      <c r="O1454" s="96"/>
      <c r="P1454" s="97"/>
    </row>
    <row r="1455" spans="1:16">
      <c r="A1455" s="132"/>
      <c r="B1455" s="135"/>
      <c r="C1455" s="1096"/>
      <c r="D1455" s="94"/>
      <c r="E1455" s="96"/>
      <c r="F1455" s="97"/>
      <c r="G1455" s="135"/>
      <c r="H1455" s="1098"/>
      <c r="I1455" s="94"/>
      <c r="J1455" s="96"/>
      <c r="K1455" s="97"/>
      <c r="L1455" s="135"/>
      <c r="M1455" s="1099"/>
      <c r="N1455" s="94"/>
      <c r="O1455" s="96"/>
      <c r="P1455" s="97"/>
    </row>
    <row r="1456" spans="1:16" ht="17.25" thickBot="1">
      <c r="A1456" s="132"/>
      <c r="B1456" s="110"/>
      <c r="C1456" s="1097"/>
      <c r="D1456" s="115"/>
      <c r="E1456" s="116"/>
      <c r="F1456" s="117"/>
      <c r="G1456" s="110"/>
      <c r="H1456" s="1127"/>
      <c r="I1456" s="115"/>
      <c r="J1456" s="130"/>
      <c r="K1456" s="104"/>
      <c r="L1456" s="110"/>
      <c r="M1456" s="1126"/>
      <c r="N1456" s="115"/>
      <c r="O1456" s="130"/>
      <c r="P1456" s="104"/>
    </row>
    <row r="1457" spans="1:16">
      <c r="A1457" s="132"/>
      <c r="B1457" s="135"/>
      <c r="C1457" s="1095" t="s">
        <v>697</v>
      </c>
      <c r="D1457" s="137" t="s">
        <v>150</v>
      </c>
      <c r="E1457" s="138"/>
      <c r="F1457" s="139" t="s">
        <v>151</v>
      </c>
      <c r="G1457" s="135"/>
      <c r="H1457" s="1118" t="s">
        <v>149</v>
      </c>
      <c r="I1457" s="137" t="s">
        <v>150</v>
      </c>
      <c r="J1457" s="138"/>
      <c r="K1457" s="139" t="s">
        <v>151</v>
      </c>
      <c r="L1457" s="135"/>
      <c r="M1457" s="1120" t="s">
        <v>149</v>
      </c>
      <c r="N1457" s="137" t="s">
        <v>150</v>
      </c>
      <c r="O1457" s="138"/>
      <c r="P1457" s="139" t="s">
        <v>151</v>
      </c>
    </row>
    <row r="1458" spans="1:16">
      <c r="A1458" s="132"/>
      <c r="B1458" s="110"/>
      <c r="C1458" s="1096"/>
      <c r="D1458" s="120"/>
      <c r="E1458" s="121"/>
      <c r="F1458" s="140"/>
      <c r="G1458" s="110"/>
      <c r="H1458" s="1098"/>
      <c r="I1458" s="94"/>
      <c r="J1458" s="96"/>
      <c r="K1458" s="97"/>
      <c r="L1458" s="110"/>
      <c r="M1458" s="1099"/>
      <c r="N1458" s="94"/>
      <c r="O1458" s="96"/>
      <c r="P1458" s="97"/>
    </row>
    <row r="1459" spans="1:16">
      <c r="A1459" s="132"/>
      <c r="B1459" s="135"/>
      <c r="C1459" s="1096"/>
      <c r="D1459" s="94"/>
      <c r="E1459" s="96"/>
      <c r="F1459" s="97"/>
      <c r="G1459" s="135"/>
      <c r="H1459" s="1098"/>
      <c r="I1459" s="94"/>
      <c r="J1459" s="96"/>
      <c r="K1459" s="97"/>
      <c r="L1459" s="135"/>
      <c r="M1459" s="1099"/>
      <c r="N1459" s="94"/>
      <c r="O1459" s="96"/>
      <c r="P1459" s="97"/>
    </row>
    <row r="1460" spans="1:16">
      <c r="A1460" s="132"/>
      <c r="B1460" s="110"/>
      <c r="C1460" s="1096"/>
      <c r="D1460" s="113"/>
      <c r="E1460" s="114"/>
      <c r="F1460" s="104"/>
      <c r="G1460" s="110"/>
      <c r="H1460" s="1098"/>
      <c r="I1460" s="113"/>
      <c r="J1460" s="114"/>
      <c r="K1460" s="104"/>
      <c r="L1460" s="110"/>
      <c r="M1460" s="1099"/>
      <c r="N1460" s="113"/>
      <c r="O1460" s="114"/>
      <c r="P1460" s="104"/>
    </row>
    <row r="1461" spans="1:16">
      <c r="A1461" s="1122"/>
      <c r="B1461" s="135"/>
      <c r="C1461" s="1096"/>
      <c r="D1461" s="94"/>
      <c r="E1461" s="96"/>
      <c r="F1461" s="97"/>
      <c r="G1461" s="135"/>
      <c r="H1461" s="1098"/>
      <c r="I1461" s="94"/>
      <c r="J1461" s="96"/>
      <c r="K1461" s="97"/>
      <c r="L1461" s="135"/>
      <c r="M1461" s="1099"/>
      <c r="N1461" s="94"/>
      <c r="O1461" s="96"/>
      <c r="P1461" s="97"/>
    </row>
    <row r="1462" spans="1:16">
      <c r="A1462" s="1122"/>
      <c r="B1462" s="110"/>
      <c r="C1462" s="1096"/>
      <c r="D1462" s="94"/>
      <c r="E1462" s="96"/>
      <c r="F1462" s="97"/>
      <c r="G1462" s="110"/>
      <c r="H1462" s="1098"/>
      <c r="I1462" s="94"/>
      <c r="J1462" s="96"/>
      <c r="K1462" s="97"/>
      <c r="L1462" s="110"/>
      <c r="M1462" s="1099"/>
      <c r="N1462" s="94"/>
      <c r="O1462" s="96"/>
      <c r="P1462" s="97"/>
    </row>
    <row r="1463" spans="1:16">
      <c r="A1463" s="1122"/>
      <c r="B1463" s="135"/>
      <c r="C1463" s="1096"/>
      <c r="D1463" s="113"/>
      <c r="E1463" s="114"/>
      <c r="F1463" s="104"/>
      <c r="G1463" s="135"/>
      <c r="H1463" s="1098"/>
      <c r="I1463" s="113"/>
      <c r="J1463" s="114"/>
      <c r="K1463" s="104"/>
      <c r="L1463" s="135"/>
      <c r="M1463" s="1099"/>
      <c r="N1463" s="113"/>
      <c r="O1463" s="114"/>
      <c r="P1463" s="104"/>
    </row>
    <row r="1464" spans="1:16" ht="17.25" thickBot="1">
      <c r="A1464" s="1123"/>
      <c r="B1464" s="141"/>
      <c r="C1464" s="1117"/>
      <c r="D1464" s="142"/>
      <c r="E1464" s="143"/>
      <c r="F1464" s="144"/>
      <c r="G1464" s="141"/>
      <c r="H1464" s="1119"/>
      <c r="I1464" s="142"/>
      <c r="J1464" s="143"/>
      <c r="K1464" s="144"/>
      <c r="L1464" s="141"/>
      <c r="M1464" s="1121"/>
      <c r="N1464" s="142"/>
      <c r="O1464" s="143"/>
      <c r="P1464" s="144"/>
    </row>
    <row r="1465" spans="1:16" s="146" customFormat="1" ht="27" customHeight="1" thickTop="1" thickBot="1">
      <c r="A1465" s="145"/>
      <c r="B1465" s="1124" t="s">
        <v>152</v>
      </c>
      <c r="C1465" s="1124"/>
      <c r="D1465" s="1124"/>
      <c r="E1465" s="1124"/>
      <c r="F1465" s="1124"/>
      <c r="G1465" s="1125" t="s">
        <v>153</v>
      </c>
      <c r="H1465" s="1125"/>
      <c r="I1465" s="1125"/>
      <c r="J1465" s="1125"/>
      <c r="K1465" s="1125"/>
      <c r="L1465" s="1125"/>
      <c r="M1465" s="1125"/>
      <c r="N1465" s="1128" t="s">
        <v>154</v>
      </c>
      <c r="O1465" s="1128"/>
      <c r="P1465" s="1128"/>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1137">
        <f>A1381</f>
        <v>46156</v>
      </c>
      <c r="B1467" s="1132" t="s">
        <v>698</v>
      </c>
      <c r="C1467" s="160"/>
      <c r="D1467" s="161"/>
      <c r="E1467" s="162"/>
      <c r="F1467" s="163"/>
      <c r="G1467" s="164"/>
      <c r="H1467" s="165"/>
      <c r="I1467" s="166"/>
      <c r="J1467" s="166"/>
      <c r="K1467" s="167"/>
      <c r="L1467" s="168"/>
      <c r="M1467" s="169"/>
      <c r="N1467" s="170"/>
      <c r="O1467" s="166"/>
      <c r="P1467" s="171"/>
    </row>
    <row r="1468" spans="1:16" s="172" customFormat="1">
      <c r="A1468" s="1138"/>
      <c r="B1468" s="1133"/>
      <c r="C1468" s="173"/>
      <c r="D1468" s="174"/>
      <c r="E1468" s="175"/>
      <c r="F1468" s="176"/>
      <c r="G1468" s="173"/>
      <c r="H1468" s="177"/>
      <c r="I1468" s="175"/>
      <c r="J1468" s="175"/>
      <c r="K1468" s="178"/>
      <c r="L1468" s="179"/>
      <c r="M1468" s="180"/>
      <c r="N1468" s="181"/>
      <c r="O1468" s="175"/>
      <c r="P1468" s="182"/>
    </row>
    <row r="1469" spans="1:16" s="172" customFormat="1">
      <c r="A1469" s="1138"/>
      <c r="B1469" s="1133"/>
      <c r="C1469" s="173"/>
      <c r="D1469" s="174"/>
      <c r="E1469" s="175"/>
      <c r="F1469" s="176"/>
      <c r="G1469" s="173"/>
      <c r="H1469" s="183"/>
      <c r="I1469" s="175"/>
      <c r="J1469" s="175"/>
      <c r="K1469" s="178"/>
      <c r="L1469" s="184"/>
      <c r="M1469" s="180"/>
      <c r="N1469" s="181"/>
      <c r="O1469" s="175"/>
      <c r="P1469" s="182"/>
    </row>
    <row r="1470" spans="1:16" s="172" customFormat="1">
      <c r="A1470" s="1138"/>
      <c r="B1470" s="1133"/>
      <c r="C1470" s="173"/>
      <c r="D1470" s="218"/>
      <c r="E1470" s="175"/>
      <c r="F1470" s="176"/>
      <c r="G1470" s="173"/>
      <c r="H1470" s="183"/>
      <c r="I1470" s="175"/>
      <c r="J1470" s="175"/>
      <c r="K1470" s="187"/>
      <c r="L1470" s="184"/>
      <c r="M1470" s="180"/>
      <c r="N1470" s="181"/>
      <c r="O1470" s="175"/>
      <c r="P1470" s="182"/>
    </row>
    <row r="1471" spans="1:16" s="172" customFormat="1">
      <c r="A1471" s="1138"/>
      <c r="B1471" s="1133"/>
      <c r="C1471" s="173"/>
      <c r="D1471" s="185"/>
      <c r="E1471" s="175"/>
      <c r="F1471" s="182"/>
      <c r="G1471" s="173"/>
      <c r="H1471" s="186"/>
      <c r="I1471" s="175"/>
      <c r="J1471" s="175"/>
      <c r="K1471" s="187"/>
      <c r="L1471" s="184"/>
      <c r="M1471" s="180"/>
      <c r="N1471" s="181"/>
      <c r="O1471" s="175"/>
      <c r="P1471" s="182"/>
    </row>
    <row r="1472" spans="1:16" s="172" customFormat="1">
      <c r="A1472" s="1138"/>
      <c r="B1472" s="1133"/>
      <c r="C1472" s="173"/>
      <c r="D1472" s="174"/>
      <c r="E1472" s="175"/>
      <c r="F1472" s="188"/>
      <c r="G1472" s="198"/>
      <c r="H1472" s="183"/>
      <c r="I1472" s="191"/>
      <c r="J1472" s="175"/>
      <c r="K1472" s="178"/>
      <c r="L1472" s="189"/>
      <c r="M1472" s="190"/>
      <c r="N1472" s="181"/>
      <c r="O1472" s="175"/>
      <c r="P1472" s="182"/>
    </row>
    <row r="1473" spans="1:16" s="172" customFormat="1">
      <c r="A1473" s="1138"/>
      <c r="B1473" s="1133"/>
      <c r="C1473" s="173"/>
      <c r="D1473" s="174"/>
      <c r="E1473" s="175"/>
      <c r="F1473" s="182"/>
      <c r="G1473" s="173"/>
      <c r="H1473" s="183"/>
      <c r="I1473" s="191"/>
      <c r="J1473" s="175"/>
      <c r="K1473" s="178"/>
      <c r="L1473" s="184"/>
      <c r="M1473" s="180"/>
      <c r="N1473" s="181"/>
      <c r="O1473" s="175"/>
      <c r="P1473" s="182"/>
    </row>
    <row r="1474" spans="1:16" s="172" customFormat="1">
      <c r="A1474" s="1138"/>
      <c r="B1474" s="1133"/>
      <c r="C1474" s="173"/>
      <c r="D1474" s="174"/>
      <c r="E1474" s="175"/>
      <c r="F1474" s="182"/>
      <c r="G1474" s="219"/>
      <c r="H1474" s="183"/>
      <c r="I1474" s="175"/>
      <c r="J1474" s="175"/>
      <c r="K1474" s="178"/>
      <c r="L1474" s="184"/>
      <c r="M1474" s="180"/>
      <c r="N1474" s="181"/>
      <c r="O1474" s="175"/>
      <c r="P1474" s="182"/>
    </row>
    <row r="1475" spans="1:16" s="172" customFormat="1">
      <c r="A1475" s="1138"/>
      <c r="B1475" s="1133"/>
      <c r="C1475" s="173"/>
      <c r="D1475" s="174"/>
      <c r="E1475" s="175"/>
      <c r="F1475" s="188"/>
      <c r="G1475" s="173"/>
      <c r="H1475" s="183"/>
      <c r="I1475" s="191"/>
      <c r="J1475" s="175"/>
      <c r="K1475" s="178"/>
      <c r="L1475" s="184"/>
      <c r="M1475" s="180"/>
      <c r="N1475" s="181"/>
      <c r="O1475" s="175"/>
      <c r="P1475" s="182"/>
    </row>
    <row r="1476" spans="1:16" s="172" customFormat="1">
      <c r="A1476" s="1138"/>
      <c r="B1476" s="1133"/>
      <c r="C1476" s="173"/>
      <c r="D1476" s="174"/>
      <c r="E1476" s="175"/>
      <c r="F1476" s="182"/>
      <c r="G1476" s="173"/>
      <c r="H1476" s="183"/>
      <c r="I1476" s="191"/>
      <c r="J1476" s="175"/>
      <c r="K1476" s="178"/>
      <c r="L1476" s="184"/>
      <c r="M1476" s="180"/>
      <c r="N1476" s="181"/>
      <c r="O1476" s="175"/>
      <c r="P1476" s="182"/>
    </row>
    <row r="1477" spans="1:16" s="172" customFormat="1">
      <c r="A1477" s="1138"/>
      <c r="B1477" s="1133"/>
      <c r="C1477" s="192"/>
      <c r="D1477" s="193"/>
      <c r="E1477" s="194"/>
      <c r="F1477" s="195"/>
      <c r="G1477" s="173"/>
      <c r="H1477" s="177"/>
      <c r="I1477" s="175"/>
      <c r="J1477" s="175"/>
      <c r="K1477" s="178"/>
      <c r="L1477" s="184"/>
      <c r="M1477" s="180"/>
      <c r="N1477" s="196"/>
      <c r="O1477" s="194"/>
      <c r="P1477" s="195"/>
    </row>
    <row r="1478" spans="1:16" s="172" customFormat="1">
      <c r="A1478" s="1138"/>
      <c r="B1478" s="1133"/>
      <c r="C1478" s="192"/>
      <c r="D1478" s="193"/>
      <c r="E1478" s="194"/>
      <c r="F1478" s="195"/>
      <c r="G1478" s="198"/>
      <c r="H1478" s="183"/>
      <c r="I1478" s="191"/>
      <c r="J1478" s="175"/>
      <c r="K1478" s="178"/>
      <c r="L1478" s="184"/>
      <c r="M1478" s="180"/>
      <c r="N1478" s="196"/>
      <c r="O1478" s="194"/>
      <c r="P1478" s="195"/>
    </row>
    <row r="1479" spans="1:16" s="172" customFormat="1">
      <c r="A1479" s="1138"/>
      <c r="B1479" s="1133"/>
      <c r="C1479" s="192"/>
      <c r="D1479" s="193"/>
      <c r="E1479" s="194"/>
      <c r="F1479" s="195"/>
      <c r="G1479" s="173"/>
      <c r="H1479" s="199"/>
      <c r="I1479" s="191"/>
      <c r="J1479" s="200"/>
      <c r="K1479" s="197"/>
      <c r="L1479" s="184"/>
      <c r="M1479" s="180"/>
      <c r="N1479" s="196"/>
      <c r="O1479" s="194"/>
      <c r="P1479" s="195"/>
    </row>
    <row r="1480" spans="1:16" s="172" customFormat="1">
      <c r="A1480" s="1138"/>
      <c r="B1480" s="1133"/>
      <c r="C1480" s="192"/>
      <c r="D1480" s="193"/>
      <c r="E1480" s="194"/>
      <c r="F1480" s="195"/>
      <c r="G1480" s="173"/>
      <c r="H1480" s="201"/>
      <c r="I1480" s="175"/>
      <c r="J1480" s="175"/>
      <c r="K1480" s="178"/>
      <c r="L1480" s="184"/>
      <c r="M1480" s="180"/>
      <c r="N1480" s="196"/>
      <c r="O1480" s="194"/>
      <c r="P1480" s="195"/>
    </row>
    <row r="1481" spans="1:16" s="172" customFormat="1">
      <c r="A1481" s="1138"/>
      <c r="B1481" s="1133"/>
      <c r="C1481" s="192"/>
      <c r="D1481" s="193"/>
      <c r="E1481" s="194"/>
      <c r="F1481" s="195"/>
      <c r="G1481" s="198"/>
      <c r="H1481" s="183"/>
      <c r="I1481" s="200"/>
      <c r="J1481" s="200"/>
      <c r="K1481" s="197"/>
      <c r="L1481" s="184"/>
      <c r="M1481" s="180"/>
      <c r="N1481" s="196"/>
      <c r="O1481" s="194"/>
      <c r="P1481" s="195"/>
    </row>
    <row r="1482" spans="1:16" s="172" customFormat="1">
      <c r="A1482" s="1138"/>
      <c r="B1482" s="1133"/>
      <c r="C1482" s="192"/>
      <c r="D1482" s="193"/>
      <c r="E1482" s="194"/>
      <c r="F1482" s="195"/>
      <c r="G1482" s="173"/>
      <c r="H1482" s="183"/>
      <c r="I1482" s="200"/>
      <c r="J1482" s="200"/>
      <c r="K1482" s="197"/>
      <c r="L1482" s="179"/>
      <c r="M1482" s="180"/>
      <c r="N1482" s="196"/>
      <c r="O1482" s="194"/>
      <c r="P1482" s="195"/>
    </row>
    <row r="1483" spans="1:16" s="172" customFormat="1">
      <c r="A1483" s="1138"/>
      <c r="B1483" s="1133"/>
      <c r="C1483" s="192"/>
      <c r="D1483" s="193"/>
      <c r="E1483" s="194"/>
      <c r="F1483" s="195"/>
      <c r="G1483" s="192"/>
      <c r="H1483" s="201"/>
      <c r="I1483" s="202"/>
      <c r="J1483" s="202"/>
      <c r="K1483" s="203"/>
      <c r="L1483" s="204"/>
      <c r="M1483" s="190"/>
      <c r="N1483" s="196"/>
      <c r="O1483" s="194"/>
      <c r="P1483" s="195"/>
    </row>
    <row r="1484" spans="1:16" s="172" customFormat="1">
      <c r="A1484" s="1138"/>
      <c r="B1484" s="1133"/>
      <c r="C1484" s="192"/>
      <c r="D1484" s="193"/>
      <c r="E1484" s="194"/>
      <c r="F1484" s="195"/>
      <c r="G1484" s="192"/>
      <c r="H1484" s="201"/>
      <c r="I1484" s="202"/>
      <c r="J1484" s="202"/>
      <c r="K1484" s="203"/>
      <c r="L1484" s="204"/>
      <c r="M1484" s="190"/>
      <c r="N1484" s="196"/>
      <c r="O1484" s="194"/>
      <c r="P1484" s="195"/>
    </row>
    <row r="1485" spans="1:16" s="172" customFormat="1">
      <c r="A1485" s="1138"/>
      <c r="B1485" s="1133"/>
      <c r="C1485" s="192"/>
      <c r="D1485" s="193"/>
      <c r="E1485" s="194"/>
      <c r="F1485" s="195"/>
      <c r="G1485" s="192"/>
      <c r="H1485" s="201"/>
      <c r="I1485" s="202"/>
      <c r="J1485" s="202"/>
      <c r="K1485" s="203"/>
      <c r="L1485" s="204"/>
      <c r="M1485" s="190"/>
      <c r="N1485" s="196"/>
      <c r="O1485" s="194"/>
      <c r="P1485" s="195"/>
    </row>
    <row r="1486" spans="1:16" s="172" customFormat="1" ht="17.25" thickBot="1">
      <c r="A1486" s="1139"/>
      <c r="B1486" s="1134"/>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1135">
        <f>A1381+1</f>
        <v>46157</v>
      </c>
      <c r="B1487" s="90" t="s">
        <v>162</v>
      </c>
      <c r="C1487" s="1095" t="s">
        <v>693</v>
      </c>
      <c r="D1487" s="91" t="s">
        <v>114</v>
      </c>
      <c r="E1487" s="92" t="s">
        <v>164</v>
      </c>
      <c r="F1487" s="93"/>
      <c r="G1487" s="90" t="s">
        <v>162</v>
      </c>
      <c r="H1487" s="1098" t="s">
        <v>163</v>
      </c>
      <c r="I1487" s="91" t="s">
        <v>114</v>
      </c>
      <c r="J1487" s="92" t="s">
        <v>164</v>
      </c>
      <c r="K1487" s="93"/>
      <c r="L1487" s="90" t="s">
        <v>162</v>
      </c>
      <c r="M1487" s="1099" t="s">
        <v>163</v>
      </c>
      <c r="N1487" s="91" t="s">
        <v>114</v>
      </c>
      <c r="O1487" s="92" t="s">
        <v>164</v>
      </c>
      <c r="P1487" s="93"/>
    </row>
    <row r="1488" spans="1:16" ht="18" customHeight="1">
      <c r="A1488" s="1136"/>
      <c r="B1488" s="1100"/>
      <c r="C1488" s="1096"/>
      <c r="D1488" s="94" t="s">
        <v>116</v>
      </c>
      <c r="E1488" s="95" t="s">
        <v>142</v>
      </c>
      <c r="F1488" s="93"/>
      <c r="G1488" s="1100"/>
      <c r="H1488" s="1098"/>
      <c r="I1488" s="94" t="s">
        <v>116</v>
      </c>
      <c r="J1488" s="95" t="s">
        <v>142</v>
      </c>
      <c r="K1488" s="93"/>
      <c r="L1488" s="1100"/>
      <c r="M1488" s="1099"/>
      <c r="N1488" s="94" t="s">
        <v>116</v>
      </c>
      <c r="O1488" s="95" t="s">
        <v>142</v>
      </c>
      <c r="P1488" s="93"/>
    </row>
    <row r="1489" spans="1:16" ht="17.25" thickBot="1">
      <c r="A1489" s="1136"/>
      <c r="B1489" s="1101"/>
      <c r="C1489" s="1096"/>
      <c r="D1489" s="94" t="s">
        <v>165</v>
      </c>
      <c r="E1489" s="96" t="s">
        <v>166</v>
      </c>
      <c r="F1489" s="98"/>
      <c r="G1489" s="1101"/>
      <c r="H1489" s="1098"/>
      <c r="I1489" s="94" t="s">
        <v>165</v>
      </c>
      <c r="J1489" s="96" t="s">
        <v>166</v>
      </c>
      <c r="K1489" s="98"/>
      <c r="L1489" s="1101"/>
      <c r="M1489" s="1099"/>
      <c r="N1489" s="94" t="s">
        <v>165</v>
      </c>
      <c r="O1489" s="96" t="s">
        <v>166</v>
      </c>
      <c r="P1489" s="98"/>
    </row>
    <row r="1490" spans="1:16" ht="17.25" thickBot="1">
      <c r="A1490" s="1136"/>
      <c r="B1490" s="90" t="s">
        <v>167</v>
      </c>
      <c r="C1490" s="1096"/>
      <c r="D1490" s="94"/>
      <c r="E1490" s="96"/>
      <c r="F1490" s="97"/>
      <c r="G1490" s="90" t="s">
        <v>167</v>
      </c>
      <c r="H1490" s="1098"/>
      <c r="I1490" s="94" t="s">
        <v>120</v>
      </c>
      <c r="J1490" s="96" t="s">
        <v>148</v>
      </c>
      <c r="K1490" s="97"/>
      <c r="L1490" s="90" t="s">
        <v>167</v>
      </c>
      <c r="M1490" s="1099"/>
      <c r="N1490" s="94" t="s">
        <v>120</v>
      </c>
      <c r="O1490" s="96" t="s">
        <v>148</v>
      </c>
      <c r="P1490" s="97"/>
    </row>
    <row r="1491" spans="1:16">
      <c r="A1491" s="1136"/>
      <c r="B1491" s="1081"/>
      <c r="C1491" s="1096"/>
      <c r="D1491" s="94"/>
      <c r="E1491" s="96"/>
      <c r="F1491" s="97"/>
      <c r="G1491" s="1081"/>
      <c r="H1491" s="1098"/>
      <c r="I1491" s="94"/>
      <c r="J1491" s="96"/>
      <c r="K1491" s="97"/>
      <c r="L1491" s="1081"/>
      <c r="M1491" s="1099"/>
      <c r="N1491" s="94"/>
      <c r="O1491" s="96"/>
      <c r="P1491" s="97"/>
    </row>
    <row r="1492" spans="1:16">
      <c r="A1492" s="1136"/>
      <c r="B1492" s="1082"/>
      <c r="C1492" s="1096"/>
      <c r="D1492" s="94"/>
      <c r="E1492" s="96"/>
      <c r="F1492" s="97"/>
      <c r="G1492" s="1082"/>
      <c r="H1492" s="1098"/>
      <c r="I1492" s="94"/>
      <c r="J1492" s="96"/>
      <c r="K1492" s="97"/>
      <c r="L1492" s="1082"/>
      <c r="M1492" s="1099"/>
      <c r="N1492" s="94"/>
      <c r="O1492" s="96"/>
      <c r="P1492" s="97"/>
    </row>
    <row r="1493" spans="1:16">
      <c r="A1493" s="1136"/>
      <c r="B1493" s="1083"/>
      <c r="C1493" s="1096"/>
      <c r="D1493" s="94"/>
      <c r="E1493" s="96"/>
      <c r="F1493" s="93"/>
      <c r="G1493" s="1083"/>
      <c r="H1493" s="1098"/>
      <c r="I1493" s="94"/>
      <c r="J1493" s="96"/>
      <c r="K1493" s="93"/>
      <c r="L1493" s="1083"/>
      <c r="M1493" s="1099"/>
      <c r="N1493" s="94"/>
      <c r="O1493" s="96"/>
      <c r="P1493" s="93"/>
    </row>
    <row r="1494" spans="1:16">
      <c r="A1494" s="1136"/>
      <c r="B1494" s="1082"/>
      <c r="C1494" s="1096"/>
      <c r="D1494" s="94"/>
      <c r="E1494" s="96"/>
      <c r="F1494" s="99"/>
      <c r="G1494" s="1082"/>
      <c r="H1494" s="1098"/>
      <c r="I1494" s="94"/>
      <c r="J1494" s="96"/>
      <c r="K1494" s="99"/>
      <c r="L1494" s="1082"/>
      <c r="M1494" s="1099"/>
      <c r="N1494" s="94"/>
      <c r="O1494" s="96"/>
      <c r="P1494" s="93"/>
    </row>
    <row r="1495" spans="1:16">
      <c r="A1495" s="1136"/>
      <c r="B1495" s="1083"/>
      <c r="C1495" s="1096"/>
      <c r="D1495" s="94"/>
      <c r="E1495" s="96"/>
      <c r="F1495" s="102"/>
      <c r="G1495" s="1083"/>
      <c r="H1495" s="1098"/>
      <c r="I1495" s="94"/>
      <c r="J1495" s="96"/>
      <c r="K1495" s="102"/>
      <c r="L1495" s="1083"/>
      <c r="M1495" s="1099"/>
      <c r="N1495" s="94"/>
      <c r="O1495" s="96"/>
      <c r="P1495" s="99"/>
    </row>
    <row r="1496" spans="1:16" ht="17.25" thickBot="1">
      <c r="A1496" s="1136"/>
      <c r="B1496" s="1082"/>
      <c r="C1496" s="1096"/>
      <c r="D1496" s="94"/>
      <c r="E1496" s="96"/>
      <c r="F1496" s="99"/>
      <c r="G1496" s="1082"/>
      <c r="H1496" s="1098"/>
      <c r="I1496" s="94"/>
      <c r="J1496" s="96"/>
      <c r="K1496" s="99"/>
      <c r="L1496" s="1082"/>
      <c r="M1496" s="1099"/>
      <c r="N1496" s="94"/>
      <c r="O1496" s="96"/>
      <c r="P1496" s="99"/>
    </row>
    <row r="1497" spans="1:16" ht="17.25" thickBot="1">
      <c r="A1497" s="1136"/>
      <c r="B1497" s="100" t="s">
        <v>168</v>
      </c>
      <c r="C1497" s="1096"/>
      <c r="D1497" s="94"/>
      <c r="E1497" s="96"/>
      <c r="F1497" s="99"/>
      <c r="G1497" s="100" t="s">
        <v>168</v>
      </c>
      <c r="H1497" s="1098"/>
      <c r="I1497" s="94"/>
      <c r="J1497" s="96"/>
      <c r="K1497" s="99"/>
      <c r="L1497" s="100" t="s">
        <v>168</v>
      </c>
      <c r="M1497" s="1099"/>
      <c r="N1497" s="94"/>
      <c r="O1497" s="96"/>
      <c r="P1497" s="99"/>
    </row>
    <row r="1498" spans="1:16">
      <c r="A1498" s="1136"/>
      <c r="B1498" s="1111"/>
      <c r="C1498" s="1096"/>
      <c r="D1498" s="94"/>
      <c r="E1498" s="96"/>
      <c r="F1498" s="99"/>
      <c r="G1498" s="1111"/>
      <c r="H1498" s="1098"/>
      <c r="I1498" s="94"/>
      <c r="J1498" s="96"/>
      <c r="K1498" s="99"/>
      <c r="L1498" s="1111"/>
      <c r="M1498" s="1099"/>
      <c r="N1498" s="94"/>
      <c r="O1498" s="96"/>
      <c r="P1498" s="99"/>
    </row>
    <row r="1499" spans="1:16">
      <c r="A1499" s="1136"/>
      <c r="B1499" s="1112"/>
      <c r="C1499" s="1096"/>
      <c r="D1499" s="94"/>
      <c r="E1499" s="96"/>
      <c r="F1499" s="99"/>
      <c r="G1499" s="1112"/>
      <c r="H1499" s="1098"/>
      <c r="I1499" s="94"/>
      <c r="J1499" s="96"/>
      <c r="K1499" s="99"/>
      <c r="L1499" s="1112"/>
      <c r="M1499" s="1099"/>
      <c r="N1499" s="94"/>
      <c r="O1499" s="96"/>
      <c r="P1499" s="97"/>
    </row>
    <row r="1500" spans="1:16" ht="17.25" thickBot="1">
      <c r="A1500" s="1136"/>
      <c r="B1500" s="1113"/>
      <c r="C1500" s="1096"/>
      <c r="D1500" s="94"/>
      <c r="E1500" s="96"/>
      <c r="F1500" s="97"/>
      <c r="G1500" s="1113"/>
      <c r="H1500" s="1098"/>
      <c r="I1500" s="94"/>
      <c r="J1500" s="96"/>
      <c r="K1500" s="97"/>
      <c r="L1500" s="1113"/>
      <c r="M1500" s="1099"/>
      <c r="N1500" s="94"/>
      <c r="O1500" s="96"/>
      <c r="P1500" s="97"/>
    </row>
    <row r="1501" spans="1:16" ht="17.25" thickBot="1">
      <c r="A1501" s="1136"/>
      <c r="B1501" s="100" t="s">
        <v>123</v>
      </c>
      <c r="C1501" s="1096"/>
      <c r="D1501" s="94"/>
      <c r="E1501" s="96"/>
      <c r="F1501" s="97"/>
      <c r="G1501" s="100" t="s">
        <v>123</v>
      </c>
      <c r="H1501" s="1098"/>
      <c r="I1501" s="94"/>
      <c r="J1501" s="96"/>
      <c r="K1501" s="97"/>
      <c r="L1501" s="100" t="s">
        <v>123</v>
      </c>
      <c r="M1501" s="1099"/>
      <c r="N1501" s="94"/>
      <c r="O1501" s="96"/>
      <c r="P1501" s="97"/>
    </row>
    <row r="1502" spans="1:16">
      <c r="A1502" s="1136"/>
      <c r="B1502" s="1106"/>
      <c r="C1502" s="1096"/>
      <c r="D1502" s="94"/>
      <c r="E1502" s="96"/>
      <c r="F1502" s="97"/>
      <c r="G1502" s="1106"/>
      <c r="H1502" s="1098"/>
      <c r="I1502" s="94"/>
      <c r="J1502" s="96"/>
      <c r="K1502" s="97"/>
      <c r="L1502" s="1106"/>
      <c r="M1502" s="1099"/>
      <c r="N1502" s="94"/>
      <c r="O1502" s="96"/>
      <c r="P1502" s="97"/>
    </row>
    <row r="1503" spans="1:16">
      <c r="A1503" s="1136"/>
      <c r="B1503" s="1107"/>
      <c r="C1503" s="1096"/>
      <c r="D1503" s="94"/>
      <c r="E1503" s="96"/>
      <c r="F1503" s="97"/>
      <c r="G1503" s="1107"/>
      <c r="H1503" s="1098"/>
      <c r="I1503" s="94"/>
      <c r="J1503" s="96"/>
      <c r="K1503" s="97"/>
      <c r="L1503" s="1107"/>
      <c r="M1503" s="1099"/>
      <c r="N1503" s="94"/>
      <c r="O1503" s="96"/>
      <c r="P1503" s="97"/>
    </row>
    <row r="1504" spans="1:16" ht="17.25" thickBot="1">
      <c r="A1504" s="1136"/>
      <c r="B1504" s="1108"/>
      <c r="C1504" s="1096"/>
      <c r="D1504" s="94"/>
      <c r="E1504" s="96"/>
      <c r="F1504" s="97"/>
      <c r="G1504" s="1108"/>
      <c r="H1504" s="1098"/>
      <c r="I1504" s="94"/>
      <c r="J1504" s="96"/>
      <c r="K1504" s="97"/>
      <c r="L1504" s="1108"/>
      <c r="M1504" s="1099"/>
      <c r="N1504" s="94"/>
      <c r="O1504" s="96"/>
      <c r="P1504" s="97"/>
    </row>
    <row r="1505" spans="1:16">
      <c r="A1505" s="1136"/>
      <c r="B1505" s="1109" t="s">
        <v>124</v>
      </c>
      <c r="C1505" s="1096"/>
      <c r="D1505" s="94"/>
      <c r="E1505" s="96"/>
      <c r="F1505" s="97"/>
      <c r="G1505" s="1109" t="s">
        <v>124</v>
      </c>
      <c r="H1505" s="1098"/>
      <c r="I1505" s="94"/>
      <c r="J1505" s="96"/>
      <c r="K1505" s="97"/>
      <c r="L1505" s="1109" t="s">
        <v>124</v>
      </c>
      <c r="M1505" s="1099"/>
      <c r="N1505" s="94"/>
      <c r="O1505" s="96"/>
      <c r="P1505" s="97"/>
    </row>
    <row r="1506" spans="1:16" ht="17.25" thickBot="1">
      <c r="A1506" s="1136"/>
      <c r="B1506" s="1110"/>
      <c r="C1506" s="1096"/>
      <c r="D1506" s="94"/>
      <c r="E1506" s="96"/>
      <c r="F1506" s="97"/>
      <c r="G1506" s="1110"/>
      <c r="H1506" s="1098"/>
      <c r="I1506" s="94"/>
      <c r="J1506" s="96"/>
      <c r="K1506" s="97"/>
      <c r="L1506" s="1110"/>
      <c r="M1506" s="1099"/>
      <c r="N1506" s="94"/>
      <c r="O1506" s="96"/>
      <c r="P1506" s="93"/>
    </row>
    <row r="1507" spans="1:16" ht="17.25" thickTop="1">
      <c r="A1507" s="1136"/>
      <c r="B1507" s="1102" t="s">
        <v>125</v>
      </c>
      <c r="C1507" s="1096"/>
      <c r="D1507" s="94"/>
      <c r="E1507" s="96"/>
      <c r="F1507" s="93"/>
      <c r="G1507" s="1102" t="s">
        <v>125</v>
      </c>
      <c r="H1507" s="1098"/>
      <c r="I1507" s="94"/>
      <c r="J1507" s="96"/>
      <c r="K1507" s="93"/>
      <c r="L1507" s="1102" t="s">
        <v>125</v>
      </c>
      <c r="M1507" s="1099"/>
      <c r="N1507" s="94"/>
      <c r="O1507" s="96"/>
      <c r="P1507" s="97"/>
    </row>
    <row r="1508" spans="1:16" ht="17.25" thickBot="1">
      <c r="A1508" s="1136"/>
      <c r="B1508" s="1103"/>
      <c r="C1508" s="1096"/>
      <c r="D1508" s="94"/>
      <c r="E1508" s="96"/>
      <c r="F1508" s="93"/>
      <c r="G1508" s="1103"/>
      <c r="H1508" s="1098"/>
      <c r="I1508" s="94"/>
      <c r="J1508" s="96"/>
      <c r="K1508" s="93"/>
      <c r="L1508" s="1103"/>
      <c r="M1508" s="1099"/>
      <c r="N1508" s="94"/>
      <c r="O1508" s="96"/>
      <c r="P1508" s="101"/>
    </row>
    <row r="1509" spans="1:16">
      <c r="A1509" s="1136"/>
      <c r="B1509" s="1104"/>
      <c r="C1509" s="1096"/>
      <c r="D1509" s="94"/>
      <c r="E1509" s="96"/>
      <c r="F1509" s="97"/>
      <c r="G1509" s="1104"/>
      <c r="H1509" s="1098"/>
      <c r="I1509" s="94"/>
      <c r="J1509" s="96"/>
      <c r="K1509" s="97"/>
      <c r="L1509" s="1104"/>
      <c r="M1509" s="1099"/>
      <c r="N1509" s="94"/>
      <c r="O1509" s="96"/>
      <c r="P1509" s="103"/>
    </row>
    <row r="1510" spans="1:16" ht="17.25" thickBot="1">
      <c r="A1510" s="1136"/>
      <c r="B1510" s="1105"/>
      <c r="C1510" s="1096"/>
      <c r="D1510" s="94"/>
      <c r="E1510" s="96"/>
      <c r="F1510" s="97"/>
      <c r="G1510" s="1105"/>
      <c r="H1510" s="1098"/>
      <c r="I1510" s="94"/>
      <c r="J1510" s="96"/>
      <c r="K1510" s="97"/>
      <c r="L1510" s="1105"/>
      <c r="M1510" s="1099"/>
      <c r="N1510" s="94"/>
      <c r="O1510" s="96"/>
      <c r="P1510" s="104"/>
    </row>
    <row r="1511" spans="1:16">
      <c r="A1511" s="1136"/>
      <c r="B1511" s="1116" t="s">
        <v>126</v>
      </c>
      <c r="C1511" s="1096"/>
      <c r="D1511" s="94"/>
      <c r="E1511" s="96"/>
      <c r="F1511" s="93"/>
      <c r="G1511" s="1116" t="s">
        <v>126</v>
      </c>
      <c r="H1511" s="1098"/>
      <c r="I1511" s="94"/>
      <c r="J1511" s="96"/>
      <c r="K1511" s="93"/>
      <c r="L1511" s="1116" t="s">
        <v>126</v>
      </c>
      <c r="M1511" s="1099"/>
      <c r="N1511" s="94"/>
      <c r="O1511" s="96"/>
      <c r="P1511" s="99"/>
    </row>
    <row r="1512" spans="1:16" ht="17.25" thickBot="1">
      <c r="A1512" s="1136"/>
      <c r="B1512" s="1103"/>
      <c r="C1512" s="1096"/>
      <c r="D1512" s="94"/>
      <c r="E1512" s="96"/>
      <c r="F1512" s="101"/>
      <c r="G1512" s="1103"/>
      <c r="H1512" s="1098"/>
      <c r="I1512" s="94"/>
      <c r="J1512" s="96"/>
      <c r="K1512" s="101"/>
      <c r="L1512" s="1103"/>
      <c r="M1512" s="1099"/>
      <c r="N1512" s="94"/>
      <c r="O1512" s="96"/>
      <c r="P1512" s="104"/>
    </row>
    <row r="1513" spans="1:16">
      <c r="A1513" s="1136"/>
      <c r="B1513" s="1104"/>
      <c r="C1513" s="1096"/>
      <c r="D1513" s="94"/>
      <c r="E1513" s="96"/>
      <c r="F1513" s="102"/>
      <c r="G1513" s="1104"/>
      <c r="H1513" s="1098"/>
      <c r="I1513" s="94"/>
      <c r="J1513" s="96"/>
      <c r="K1513" s="103"/>
      <c r="L1513" s="1104"/>
      <c r="M1513" s="1099"/>
      <c r="N1513" s="94"/>
      <c r="O1513" s="96"/>
      <c r="P1513" s="93"/>
    </row>
    <row r="1514" spans="1:16" ht="17.25" thickBot="1">
      <c r="A1514" s="1136"/>
      <c r="B1514" s="1115"/>
      <c r="C1514" s="1096"/>
      <c r="D1514" s="94"/>
      <c r="E1514" s="96"/>
      <c r="F1514" s="99"/>
      <c r="G1514" s="1115"/>
      <c r="H1514" s="1098"/>
      <c r="I1514" s="94"/>
      <c r="J1514" s="96"/>
      <c r="K1514" s="104"/>
      <c r="L1514" s="1115"/>
      <c r="M1514" s="1099"/>
      <c r="N1514" s="94"/>
      <c r="O1514" s="96"/>
      <c r="P1514" s="97"/>
    </row>
    <row r="1515" spans="1:16">
      <c r="A1515" s="1136"/>
      <c r="B1515" s="1114" t="s">
        <v>127</v>
      </c>
      <c r="C1515" s="1096"/>
      <c r="D1515" s="94"/>
      <c r="E1515" s="96"/>
      <c r="F1515" s="103"/>
      <c r="G1515" s="1114" t="s">
        <v>127</v>
      </c>
      <c r="H1515" s="1098"/>
      <c r="I1515" s="94"/>
      <c r="J1515" s="96"/>
      <c r="K1515" s="104"/>
      <c r="L1515" s="1114" t="s">
        <v>127</v>
      </c>
      <c r="M1515" s="1099"/>
      <c r="N1515" s="94"/>
      <c r="O1515" s="114"/>
      <c r="P1515" s="97"/>
    </row>
    <row r="1516" spans="1:16" ht="17.25" thickBot="1">
      <c r="A1516" s="1136"/>
      <c r="B1516" s="1103"/>
      <c r="C1516" s="1096"/>
      <c r="D1516" s="94"/>
      <c r="E1516" s="96"/>
      <c r="F1516" s="104"/>
      <c r="G1516" s="1103"/>
      <c r="H1516" s="1098"/>
      <c r="I1516" s="94"/>
      <c r="J1516" s="96"/>
      <c r="K1516" s="99"/>
      <c r="L1516" s="1103"/>
      <c r="M1516" s="1099"/>
      <c r="N1516" s="113"/>
      <c r="O1516" s="96"/>
      <c r="P1516" s="112"/>
    </row>
    <row r="1517" spans="1:16">
      <c r="A1517" s="1136"/>
      <c r="B1517" s="1104"/>
      <c r="C1517" s="1096"/>
      <c r="D1517" s="94"/>
      <c r="E1517" s="96"/>
      <c r="F1517" s="104"/>
      <c r="G1517" s="1104"/>
      <c r="H1517" s="1098"/>
      <c r="I1517" s="94"/>
      <c r="J1517" s="96"/>
      <c r="K1517" s="104"/>
      <c r="L1517" s="1104"/>
      <c r="M1517" s="1099"/>
      <c r="N1517" s="113"/>
      <c r="O1517" s="114"/>
      <c r="P1517" s="97"/>
    </row>
    <row r="1518" spans="1:16" ht="17.25" thickBot="1">
      <c r="A1518" s="1136"/>
      <c r="B1518" s="1115"/>
      <c r="C1518" s="1096"/>
      <c r="D1518" s="94"/>
      <c r="E1518" s="96"/>
      <c r="F1518" s="99"/>
      <c r="G1518" s="1115"/>
      <c r="H1518" s="1098"/>
      <c r="I1518" s="94"/>
      <c r="J1518" s="96"/>
      <c r="K1518" s="93"/>
      <c r="L1518" s="1115"/>
      <c r="M1518" s="1099"/>
      <c r="N1518" s="94"/>
      <c r="O1518" s="114"/>
      <c r="P1518" s="104"/>
    </row>
    <row r="1519" spans="1:16">
      <c r="A1519" s="1136"/>
      <c r="B1519" s="1114" t="s">
        <v>128</v>
      </c>
      <c r="C1519" s="1096"/>
      <c r="D1519" s="94"/>
      <c r="E1519" s="96"/>
      <c r="F1519" s="104"/>
      <c r="G1519" s="1114" t="s">
        <v>128</v>
      </c>
      <c r="H1519" s="1098"/>
      <c r="I1519" s="94"/>
      <c r="J1519" s="96"/>
      <c r="K1519" s="97"/>
      <c r="L1519" s="1114" t="s">
        <v>128</v>
      </c>
      <c r="M1519" s="1099"/>
      <c r="N1519" s="94"/>
      <c r="O1519" s="96"/>
      <c r="P1519" s="97"/>
    </row>
    <row r="1520" spans="1:16" ht="17.25" thickBot="1">
      <c r="A1520" s="1136"/>
      <c r="B1520" s="1103"/>
      <c r="C1520" s="1096"/>
      <c r="D1520" s="94"/>
      <c r="E1520" s="96"/>
      <c r="F1520" s="93"/>
      <c r="G1520" s="1103"/>
      <c r="H1520" s="1098"/>
      <c r="I1520" s="94"/>
      <c r="J1520" s="114"/>
      <c r="K1520" s="97"/>
      <c r="L1520" s="1103"/>
      <c r="M1520" s="1099"/>
      <c r="N1520" s="113"/>
      <c r="O1520" s="114"/>
      <c r="P1520" s="97"/>
    </row>
    <row r="1521" spans="1:16">
      <c r="A1521" s="1136"/>
      <c r="B1521" s="1104"/>
      <c r="C1521" s="1096"/>
      <c r="D1521" s="94"/>
      <c r="E1521" s="96"/>
      <c r="F1521" s="97"/>
      <c r="G1521" s="1104"/>
      <c r="H1521" s="1098"/>
      <c r="I1521" s="94"/>
      <c r="J1521" s="96"/>
      <c r="K1521" s="97"/>
      <c r="L1521" s="1104"/>
      <c r="M1521" s="1099"/>
      <c r="N1521" s="113"/>
      <c r="O1521" s="114"/>
      <c r="P1521" s="97"/>
    </row>
    <row r="1522" spans="1:16" ht="17.25" thickBot="1">
      <c r="A1522" s="1136"/>
      <c r="B1522" s="1115"/>
      <c r="C1522" s="1096"/>
      <c r="D1522" s="94"/>
      <c r="E1522" s="96"/>
      <c r="F1522" s="93"/>
      <c r="G1522" s="1115"/>
      <c r="H1522" s="1098"/>
      <c r="I1522" s="94"/>
      <c r="J1522" s="114"/>
      <c r="K1522" s="97"/>
      <c r="L1522" s="1115"/>
      <c r="M1522" s="1099"/>
      <c r="N1522" s="94"/>
      <c r="O1522" s="114"/>
      <c r="P1522" s="97"/>
    </row>
    <row r="1523" spans="1:16">
      <c r="A1523" s="1136"/>
      <c r="B1523" s="1116" t="s">
        <v>129</v>
      </c>
      <c r="C1523" s="1096"/>
      <c r="D1523" s="94"/>
      <c r="E1523" s="96"/>
      <c r="F1523" s="93"/>
      <c r="G1523" s="1116" t="s">
        <v>129</v>
      </c>
      <c r="H1523" s="1098"/>
      <c r="I1523" s="94"/>
      <c r="J1523" s="114"/>
      <c r="K1523" s="97"/>
      <c r="L1523" s="1116" t="s">
        <v>129</v>
      </c>
      <c r="M1523" s="1099"/>
      <c r="N1523" s="113"/>
      <c r="O1523" s="114"/>
      <c r="P1523" s="97"/>
    </row>
    <row r="1524" spans="1:16" ht="17.25" thickBot="1">
      <c r="A1524" s="1136"/>
      <c r="B1524" s="1103"/>
      <c r="C1524" s="1096"/>
      <c r="D1524" s="94"/>
      <c r="E1524" s="96"/>
      <c r="F1524" s="93"/>
      <c r="G1524" s="1103"/>
      <c r="H1524" s="1098"/>
      <c r="I1524" s="94"/>
      <c r="J1524" s="114"/>
      <c r="K1524" s="97"/>
      <c r="L1524" s="1103"/>
      <c r="M1524" s="1099"/>
      <c r="N1524" s="94"/>
      <c r="O1524" s="114"/>
      <c r="P1524" s="97"/>
    </row>
    <row r="1525" spans="1:16">
      <c r="A1525" s="1136"/>
      <c r="B1525" s="106"/>
      <c r="C1525" s="1096"/>
      <c r="D1525" s="94"/>
      <c r="E1525" s="96"/>
      <c r="F1525" s="97"/>
      <c r="G1525" s="106"/>
      <c r="H1525" s="1098"/>
      <c r="I1525" s="94"/>
      <c r="J1525" s="96"/>
      <c r="K1525" s="112"/>
      <c r="L1525" s="106"/>
      <c r="M1525" s="1099"/>
      <c r="N1525" s="113"/>
      <c r="O1525" s="96"/>
      <c r="P1525" s="112"/>
    </row>
    <row r="1526" spans="1:16">
      <c r="A1526" s="1136"/>
      <c r="B1526" s="107"/>
      <c r="C1526" s="1096"/>
      <c r="D1526" s="94"/>
      <c r="E1526" s="96"/>
      <c r="F1526" s="93"/>
      <c r="G1526" s="107"/>
      <c r="H1526" s="1098"/>
      <c r="I1526" s="94"/>
      <c r="J1526" s="96"/>
      <c r="K1526" s="97"/>
      <c r="L1526" s="107"/>
      <c r="M1526" s="1099"/>
      <c r="N1526" s="113"/>
      <c r="O1526" s="114"/>
      <c r="P1526" s="97"/>
    </row>
    <row r="1527" spans="1:16">
      <c r="A1527" s="1136"/>
      <c r="B1527" s="109"/>
      <c r="C1527" s="1096"/>
      <c r="D1527" s="94"/>
      <c r="E1527" s="96"/>
      <c r="F1527" s="93"/>
      <c r="G1527" s="109"/>
      <c r="H1527" s="1098"/>
      <c r="I1527" s="113"/>
      <c r="J1527" s="114"/>
      <c r="K1527" s="97"/>
      <c r="L1527" s="109"/>
      <c r="M1527" s="1099"/>
      <c r="N1527" s="113"/>
      <c r="O1527" s="114"/>
      <c r="P1527" s="104"/>
    </row>
    <row r="1528" spans="1:16">
      <c r="A1528" s="1136"/>
      <c r="B1528" s="110"/>
      <c r="C1528" s="1096"/>
      <c r="D1528" s="94"/>
      <c r="E1528" s="96"/>
      <c r="F1528" s="93"/>
      <c r="G1528" s="110"/>
      <c r="H1528" s="1098"/>
      <c r="I1528" s="113"/>
      <c r="J1528" s="114"/>
      <c r="K1528" s="104"/>
      <c r="L1528" s="110"/>
      <c r="M1528" s="1099"/>
      <c r="N1528" s="111"/>
      <c r="O1528" s="96"/>
      <c r="P1528" s="97"/>
    </row>
    <row r="1529" spans="1:16">
      <c r="A1529" s="1136"/>
      <c r="B1529" s="109"/>
      <c r="C1529" s="1096"/>
      <c r="D1529" s="111"/>
      <c r="E1529" s="96"/>
      <c r="F1529" s="97"/>
      <c r="G1529" s="109"/>
      <c r="H1529" s="1098"/>
      <c r="I1529" s="111"/>
      <c r="J1529" s="96"/>
      <c r="K1529" s="112"/>
      <c r="L1529" s="109"/>
      <c r="M1529" s="1099"/>
      <c r="N1529" s="94"/>
      <c r="O1529" s="96"/>
      <c r="P1529" s="112"/>
    </row>
    <row r="1530" spans="1:16">
      <c r="A1530" s="1136"/>
      <c r="B1530" s="110"/>
      <c r="C1530" s="1096"/>
      <c r="D1530" s="94"/>
      <c r="E1530" s="96"/>
      <c r="F1530" s="108"/>
      <c r="G1530" s="110"/>
      <c r="H1530" s="1098"/>
      <c r="I1530" s="94"/>
      <c r="J1530" s="96"/>
      <c r="K1530" s="97"/>
      <c r="L1530" s="110"/>
      <c r="M1530" s="1099"/>
      <c r="N1530" s="113"/>
      <c r="O1530" s="114"/>
      <c r="P1530" s="97"/>
    </row>
    <row r="1531" spans="1:16">
      <c r="A1531" s="1136"/>
      <c r="B1531" s="109"/>
      <c r="C1531" s="1096"/>
      <c r="D1531" s="94"/>
      <c r="E1531" s="96"/>
      <c r="F1531" s="97"/>
      <c r="G1531" s="109"/>
      <c r="H1531" s="1098"/>
      <c r="I1531" s="113"/>
      <c r="J1531" s="114"/>
      <c r="K1531" s="97"/>
      <c r="L1531" s="109"/>
      <c r="M1531" s="1099"/>
      <c r="N1531" s="113"/>
      <c r="O1531" s="114"/>
      <c r="P1531" s="97"/>
    </row>
    <row r="1532" spans="1:16" ht="17.25" thickBot="1">
      <c r="A1532" s="1136"/>
      <c r="B1532" s="110"/>
      <c r="C1532" s="1097"/>
      <c r="D1532" s="115"/>
      <c r="E1532" s="116"/>
      <c r="F1532" s="117"/>
      <c r="G1532" s="110"/>
      <c r="H1532" s="1098"/>
      <c r="I1532" s="115"/>
      <c r="J1532" s="116"/>
      <c r="K1532" s="117"/>
      <c r="L1532" s="110"/>
      <c r="M1532" s="1099"/>
      <c r="N1532" s="115"/>
      <c r="O1532" s="116"/>
      <c r="P1532" s="117"/>
    </row>
    <row r="1533" spans="1:16">
      <c r="A1533" s="1094" t="str">
        <f>TEXT(A1487,"AAAA")</f>
        <v>星期五</v>
      </c>
      <c r="B1533" s="109"/>
      <c r="C1533" s="1095" t="s">
        <v>694</v>
      </c>
      <c r="D1533" s="118"/>
      <c r="E1533" s="119"/>
      <c r="F1533" s="97"/>
      <c r="G1533" s="109"/>
      <c r="H1533" s="1118" t="s">
        <v>130</v>
      </c>
      <c r="I1533" s="118"/>
      <c r="J1533" s="119"/>
      <c r="K1533" s="97"/>
      <c r="L1533" s="109"/>
      <c r="M1533" s="1120" t="s">
        <v>130</v>
      </c>
      <c r="N1533" s="118"/>
      <c r="O1533" s="119"/>
      <c r="P1533" s="97"/>
    </row>
    <row r="1534" spans="1:16">
      <c r="A1534" s="1094"/>
      <c r="B1534" s="110"/>
      <c r="C1534" s="1096"/>
      <c r="D1534" s="120"/>
      <c r="E1534" s="96"/>
      <c r="F1534" s="97"/>
      <c r="G1534" s="110"/>
      <c r="H1534" s="1098"/>
      <c r="I1534" s="94"/>
      <c r="J1534" s="96"/>
      <c r="K1534" s="97"/>
      <c r="L1534" s="110"/>
      <c r="M1534" s="1099"/>
      <c r="N1534" s="94"/>
      <c r="O1534" s="96"/>
      <c r="P1534" s="97"/>
    </row>
    <row r="1535" spans="1:16">
      <c r="A1535" s="1094"/>
      <c r="B1535" s="109"/>
      <c r="C1535" s="1096"/>
      <c r="D1535" s="120"/>
      <c r="E1535" s="96"/>
      <c r="F1535" s="97"/>
      <c r="G1535" s="109"/>
      <c r="H1535" s="1098"/>
      <c r="I1535" s="94"/>
      <c r="J1535" s="96"/>
      <c r="K1535" s="97"/>
      <c r="L1535" s="109"/>
      <c r="M1535" s="1099"/>
      <c r="N1535" s="94"/>
      <c r="O1535" s="96"/>
      <c r="P1535" s="97"/>
    </row>
    <row r="1536" spans="1:16">
      <c r="A1536" s="1094"/>
      <c r="B1536" s="110"/>
      <c r="C1536" s="1096"/>
      <c r="D1536" s="120"/>
      <c r="E1536" s="96"/>
      <c r="F1536" s="97"/>
      <c r="G1536" s="110"/>
      <c r="H1536" s="1098"/>
      <c r="I1536" s="94"/>
      <c r="J1536" s="96"/>
      <c r="K1536" s="97"/>
      <c r="L1536" s="110"/>
      <c r="M1536" s="1099"/>
      <c r="N1536" s="94"/>
      <c r="O1536" s="96"/>
      <c r="P1536" s="97"/>
    </row>
    <row r="1537" spans="1:16">
      <c r="A1537" s="1094"/>
      <c r="B1537" s="109"/>
      <c r="C1537" s="1096"/>
      <c r="D1537" s="120"/>
      <c r="E1537" s="96"/>
      <c r="F1537" s="97"/>
      <c r="G1537" s="109"/>
      <c r="H1537" s="1098"/>
      <c r="I1537" s="94"/>
      <c r="J1537" s="96"/>
      <c r="K1537" s="97"/>
      <c r="L1537" s="109"/>
      <c r="M1537" s="1099"/>
      <c r="N1537" s="94"/>
      <c r="O1537" s="96"/>
      <c r="P1537" s="97"/>
    </row>
    <row r="1538" spans="1:16">
      <c r="A1538" s="1094"/>
      <c r="B1538" s="110"/>
      <c r="C1538" s="1096"/>
      <c r="D1538" s="120"/>
      <c r="E1538" s="96"/>
      <c r="F1538" s="97"/>
      <c r="G1538" s="110"/>
      <c r="H1538" s="1098"/>
      <c r="I1538" s="94"/>
      <c r="J1538" s="96"/>
      <c r="K1538" s="97"/>
      <c r="L1538" s="110"/>
      <c r="M1538" s="1099"/>
      <c r="N1538" s="94"/>
      <c r="O1538" s="96"/>
      <c r="P1538" s="97"/>
    </row>
    <row r="1539" spans="1:16">
      <c r="A1539" s="1094"/>
      <c r="B1539" s="109"/>
      <c r="C1539" s="1096"/>
      <c r="D1539" s="120"/>
      <c r="E1539" s="96"/>
      <c r="F1539" s="97"/>
      <c r="G1539" s="109"/>
      <c r="H1539" s="1098"/>
      <c r="I1539" s="94"/>
      <c r="J1539" s="96"/>
      <c r="K1539" s="97"/>
      <c r="L1539" s="109"/>
      <c r="M1539" s="1099"/>
      <c r="N1539" s="94"/>
      <c r="O1539" s="96"/>
      <c r="P1539" s="97"/>
    </row>
    <row r="1540" spans="1:16">
      <c r="A1540" s="1094"/>
      <c r="B1540" s="110"/>
      <c r="C1540" s="1096"/>
      <c r="D1540" s="94"/>
      <c r="E1540" s="96"/>
      <c r="F1540" s="97"/>
      <c r="G1540" s="110"/>
      <c r="H1540" s="1098"/>
      <c r="I1540" s="94"/>
      <c r="J1540" s="96"/>
      <c r="K1540" s="97"/>
      <c r="L1540" s="110"/>
      <c r="M1540" s="1099"/>
      <c r="N1540" s="94"/>
      <c r="O1540" s="96"/>
      <c r="P1540" s="97"/>
    </row>
    <row r="1541" spans="1:16">
      <c r="A1541" s="1094"/>
      <c r="B1541" s="107"/>
      <c r="C1541" s="1096"/>
      <c r="D1541" s="113"/>
      <c r="E1541" s="114"/>
      <c r="F1541" s="104"/>
      <c r="G1541" s="107"/>
      <c r="H1541" s="1098"/>
      <c r="I1541" s="113"/>
      <c r="J1541" s="114"/>
      <c r="K1541" s="97"/>
      <c r="L1541" s="107"/>
      <c r="M1541" s="1099"/>
      <c r="N1541" s="113"/>
      <c r="O1541" s="114"/>
      <c r="P1541" s="97"/>
    </row>
    <row r="1542" spans="1:16" ht="17.25" thickBot="1">
      <c r="A1542" s="1094"/>
      <c r="B1542" s="107"/>
      <c r="C1542" s="1097"/>
      <c r="D1542" s="122" t="s">
        <v>132</v>
      </c>
      <c r="E1542" s="123" t="s">
        <v>133</v>
      </c>
      <c r="F1542" s="124"/>
      <c r="G1542" s="107"/>
      <c r="H1542" s="1127"/>
      <c r="I1542" s="122" t="s">
        <v>132</v>
      </c>
      <c r="J1542" s="123" t="s">
        <v>133</v>
      </c>
      <c r="K1542" s="97"/>
      <c r="L1542" s="107"/>
      <c r="M1542" s="1126"/>
      <c r="N1542" s="122" t="s">
        <v>132</v>
      </c>
      <c r="O1542" s="123" t="s">
        <v>133</v>
      </c>
      <c r="P1542" s="97"/>
    </row>
    <row r="1543" spans="1:16">
      <c r="A1543" s="105"/>
      <c r="B1543" s="109"/>
      <c r="C1543" s="1095" t="s">
        <v>695</v>
      </c>
      <c r="D1543" s="118"/>
      <c r="E1543" s="119"/>
      <c r="F1543" s="125"/>
      <c r="G1543" s="109"/>
      <c r="H1543" s="1118" t="s">
        <v>134</v>
      </c>
      <c r="I1543" s="118"/>
      <c r="J1543" s="119"/>
      <c r="K1543" s="125"/>
      <c r="L1543" s="109"/>
      <c r="M1543" s="1120" t="s">
        <v>134</v>
      </c>
      <c r="N1543" s="118"/>
      <c r="O1543" s="119"/>
      <c r="P1543" s="125"/>
    </row>
    <row r="1544" spans="1:16">
      <c r="A1544" s="105"/>
      <c r="B1544" s="110"/>
      <c r="C1544" s="1096"/>
      <c r="D1544" s="94"/>
      <c r="E1544" s="96"/>
      <c r="F1544" s="97"/>
      <c r="G1544" s="110"/>
      <c r="H1544" s="1098"/>
      <c r="I1544" s="94"/>
      <c r="J1544" s="96"/>
      <c r="K1544" s="97"/>
      <c r="L1544" s="110"/>
      <c r="M1544" s="1099"/>
      <c r="N1544" s="94"/>
      <c r="O1544" s="96"/>
      <c r="P1544" s="97"/>
    </row>
    <row r="1545" spans="1:16">
      <c r="A1545" s="105"/>
      <c r="B1545" s="126"/>
      <c r="C1545" s="1096"/>
      <c r="D1545" s="94"/>
      <c r="E1545" s="96"/>
      <c r="F1545" s="97"/>
      <c r="G1545" s="126"/>
      <c r="H1545" s="1098"/>
      <c r="I1545" s="94"/>
      <c r="J1545" s="96"/>
      <c r="K1545" s="97"/>
      <c r="L1545" s="126"/>
      <c r="M1545" s="1099"/>
      <c r="N1545" s="94"/>
      <c r="O1545" s="96"/>
      <c r="P1545" s="128"/>
    </row>
    <row r="1546" spans="1:16">
      <c r="A1546" s="105"/>
      <c r="B1546" s="107"/>
      <c r="C1546" s="1096"/>
      <c r="D1546" s="94"/>
      <c r="E1546" s="96"/>
      <c r="F1546" s="97"/>
      <c r="G1546" s="107"/>
      <c r="H1546" s="1098"/>
      <c r="I1546" s="94"/>
      <c r="J1546" s="96"/>
      <c r="K1546" s="97"/>
      <c r="L1546" s="107"/>
      <c r="M1546" s="1099"/>
      <c r="N1546" s="94"/>
      <c r="O1546" s="96"/>
      <c r="P1546" s="216"/>
    </row>
    <row r="1547" spans="1:16">
      <c r="A1547" s="105"/>
      <c r="B1547" s="109"/>
      <c r="C1547" s="1096"/>
      <c r="D1547" s="94"/>
      <c r="E1547" s="96"/>
      <c r="F1547" s="97"/>
      <c r="G1547" s="109"/>
      <c r="H1547" s="1098"/>
      <c r="I1547" s="94"/>
      <c r="J1547" s="96"/>
      <c r="K1547" s="97"/>
      <c r="L1547" s="109"/>
      <c r="M1547" s="1099"/>
      <c r="N1547" s="94"/>
      <c r="O1547" s="96"/>
      <c r="P1547" s="97"/>
    </row>
    <row r="1548" spans="1:16">
      <c r="A1548" s="105"/>
      <c r="B1548" s="110"/>
      <c r="C1548" s="1096"/>
      <c r="D1548" s="94"/>
      <c r="E1548" s="96"/>
      <c r="F1548" s="127"/>
      <c r="G1548" s="110"/>
      <c r="H1548" s="1098"/>
      <c r="I1548" s="94"/>
      <c r="J1548" s="96"/>
      <c r="K1548" s="127"/>
      <c r="L1548" s="110"/>
      <c r="M1548" s="1099"/>
      <c r="N1548" s="94"/>
      <c r="O1548" s="96"/>
      <c r="P1548" s="127"/>
    </row>
    <row r="1549" spans="1:16">
      <c r="A1549" s="105"/>
      <c r="B1549" s="109"/>
      <c r="C1549" s="1096"/>
      <c r="D1549" s="94"/>
      <c r="E1549" s="96"/>
      <c r="F1549" s="128"/>
      <c r="G1549" s="109"/>
      <c r="H1549" s="1098"/>
      <c r="I1549" s="94"/>
      <c r="J1549" s="96"/>
      <c r="K1549" s="128"/>
      <c r="L1549" s="109"/>
      <c r="M1549" s="1099"/>
      <c r="N1549" s="94"/>
      <c r="O1549" s="96"/>
      <c r="P1549" s="128"/>
    </row>
    <row r="1550" spans="1:16">
      <c r="A1550" s="105"/>
      <c r="B1550" s="110"/>
      <c r="C1550" s="1096"/>
      <c r="D1550" s="217"/>
      <c r="E1550" s="114"/>
      <c r="F1550" s="216"/>
      <c r="G1550" s="110"/>
      <c r="H1550" s="1098"/>
      <c r="I1550" s="113"/>
      <c r="J1550" s="114"/>
      <c r="K1550" s="216"/>
      <c r="L1550" s="110"/>
      <c r="M1550" s="1099"/>
      <c r="N1550" s="113"/>
      <c r="O1550" s="114"/>
      <c r="P1550" s="216"/>
    </row>
    <row r="1551" spans="1:16">
      <c r="A1551" s="105"/>
      <c r="B1551" s="109"/>
      <c r="C1551" s="1096"/>
      <c r="D1551" s="217"/>
      <c r="E1551" s="114"/>
      <c r="F1551" s="216"/>
      <c r="G1551" s="109"/>
      <c r="H1551" s="1098"/>
      <c r="I1551" s="113"/>
      <c r="J1551" s="114"/>
      <c r="K1551" s="216"/>
      <c r="L1551" s="109"/>
      <c r="M1551" s="1099"/>
      <c r="N1551" s="113"/>
      <c r="O1551" s="114"/>
      <c r="P1551" s="216"/>
    </row>
    <row r="1552" spans="1:16" ht="17.25" thickBot="1">
      <c r="A1552" s="105"/>
      <c r="B1552" s="110"/>
      <c r="C1552" s="1097"/>
      <c r="D1552" s="129"/>
      <c r="E1552" s="130"/>
      <c r="F1552" s="104"/>
      <c r="G1552" s="110"/>
      <c r="H1552" s="1127"/>
      <c r="I1552" s="113"/>
      <c r="J1552" s="130"/>
      <c r="K1552" s="104"/>
      <c r="L1552" s="110"/>
      <c r="M1552" s="1126"/>
      <c r="N1552" s="113"/>
      <c r="O1552" s="131"/>
      <c r="P1552" s="127"/>
    </row>
    <row r="1553" spans="1:16">
      <c r="A1553" s="132"/>
      <c r="B1553" s="109"/>
      <c r="C1553" s="1095" t="s">
        <v>696</v>
      </c>
      <c r="D1553" s="118" t="s">
        <v>136</v>
      </c>
      <c r="E1553" s="133" t="s">
        <v>137</v>
      </c>
      <c r="F1553" s="125"/>
      <c r="G1553" s="109"/>
      <c r="H1553" s="1118" t="s">
        <v>135</v>
      </c>
      <c r="I1553" s="118" t="s">
        <v>136</v>
      </c>
      <c r="J1553" s="133" t="s">
        <v>137</v>
      </c>
      <c r="K1553" s="125"/>
      <c r="L1553" s="109"/>
      <c r="M1553" s="1120" t="s">
        <v>135</v>
      </c>
      <c r="N1553" s="118" t="s">
        <v>136</v>
      </c>
      <c r="O1553" s="133" t="s">
        <v>137</v>
      </c>
      <c r="P1553" s="125"/>
    </row>
    <row r="1554" spans="1:16">
      <c r="A1554" s="132"/>
      <c r="B1554" s="110"/>
      <c r="C1554" s="1096"/>
      <c r="D1554" s="94" t="s">
        <v>141</v>
      </c>
      <c r="E1554" s="96" t="s">
        <v>142</v>
      </c>
      <c r="F1554" s="134"/>
      <c r="G1554" s="110"/>
      <c r="H1554" s="1098"/>
      <c r="I1554" s="94" t="s">
        <v>141</v>
      </c>
      <c r="J1554" s="96" t="s">
        <v>142</v>
      </c>
      <c r="K1554" s="134"/>
      <c r="L1554" s="110"/>
      <c r="M1554" s="1099"/>
      <c r="N1554" s="94" t="s">
        <v>141</v>
      </c>
      <c r="O1554" s="96" t="s">
        <v>142</v>
      </c>
      <c r="P1554" s="134"/>
    </row>
    <row r="1555" spans="1:16">
      <c r="A1555" s="132"/>
      <c r="B1555" s="135"/>
      <c r="C1555" s="1096"/>
      <c r="D1555" s="94" t="s">
        <v>145</v>
      </c>
      <c r="E1555" s="96" t="s">
        <v>146</v>
      </c>
      <c r="F1555" s="97"/>
      <c r="G1555" s="135"/>
      <c r="H1555" s="1098"/>
      <c r="I1555" s="94" t="s">
        <v>145</v>
      </c>
      <c r="J1555" s="96" t="s">
        <v>146</v>
      </c>
      <c r="K1555" s="97"/>
      <c r="L1555" s="135"/>
      <c r="M1555" s="1099"/>
      <c r="N1555" s="94" t="s">
        <v>145</v>
      </c>
      <c r="O1555" s="96" t="s">
        <v>146</v>
      </c>
      <c r="P1555" s="97"/>
    </row>
    <row r="1556" spans="1:16">
      <c r="A1556" s="132"/>
      <c r="B1556" s="110"/>
      <c r="C1556" s="1096"/>
      <c r="D1556" s="94" t="s">
        <v>147</v>
      </c>
      <c r="E1556" s="96" t="s">
        <v>148</v>
      </c>
      <c r="F1556" s="104"/>
      <c r="G1556" s="110"/>
      <c r="H1556" s="1098"/>
      <c r="I1556" s="94" t="s">
        <v>147</v>
      </c>
      <c r="J1556" s="96" t="s">
        <v>148</v>
      </c>
      <c r="K1556" s="104"/>
      <c r="L1556" s="110"/>
      <c r="M1556" s="1099"/>
      <c r="N1556" s="94" t="s">
        <v>147</v>
      </c>
      <c r="O1556" s="96" t="s">
        <v>148</v>
      </c>
      <c r="P1556" s="104"/>
    </row>
    <row r="1557" spans="1:16">
      <c r="A1557" s="132"/>
      <c r="B1557" s="135"/>
      <c r="C1557" s="1096"/>
      <c r="D1557" s="94"/>
      <c r="E1557" s="114"/>
      <c r="F1557" s="136"/>
      <c r="G1557" s="135"/>
      <c r="H1557" s="1098"/>
      <c r="I1557" s="94"/>
      <c r="J1557" s="114"/>
      <c r="K1557" s="136"/>
      <c r="L1557" s="135"/>
      <c r="M1557" s="1099"/>
      <c r="N1557" s="94"/>
      <c r="O1557" s="114"/>
      <c r="P1557" s="136"/>
    </row>
    <row r="1558" spans="1:16">
      <c r="A1558" s="132"/>
      <c r="B1558" s="110"/>
      <c r="C1558" s="1096"/>
      <c r="D1558" s="94"/>
      <c r="E1558" s="96"/>
      <c r="F1558" s="97"/>
      <c r="G1558" s="110"/>
      <c r="H1558" s="1098"/>
      <c r="I1558" s="94"/>
      <c r="J1558" s="96"/>
      <c r="K1558" s="97"/>
      <c r="L1558" s="110"/>
      <c r="M1558" s="1099"/>
      <c r="N1558" s="94"/>
      <c r="O1558" s="96"/>
      <c r="P1558" s="97"/>
    </row>
    <row r="1559" spans="1:16">
      <c r="A1559" s="132"/>
      <c r="B1559" s="135"/>
      <c r="C1559" s="1096"/>
      <c r="D1559" s="94"/>
      <c r="E1559" s="114"/>
      <c r="F1559" s="136"/>
      <c r="G1559" s="135"/>
      <c r="H1559" s="1098"/>
      <c r="I1559" s="94"/>
      <c r="J1559" s="114"/>
      <c r="K1559" s="136"/>
      <c r="L1559" s="135"/>
      <c r="M1559" s="1099"/>
      <c r="N1559" s="94"/>
      <c r="O1559" s="114"/>
      <c r="P1559" s="136"/>
    </row>
    <row r="1560" spans="1:16">
      <c r="A1560" s="132"/>
      <c r="B1560" s="110"/>
      <c r="C1560" s="1096"/>
      <c r="D1560" s="94"/>
      <c r="E1560" s="96"/>
      <c r="F1560" s="97"/>
      <c r="G1560" s="110"/>
      <c r="H1560" s="1098"/>
      <c r="I1560" s="94"/>
      <c r="J1560" s="96"/>
      <c r="K1560" s="97"/>
      <c r="L1560" s="110"/>
      <c r="M1560" s="1099"/>
      <c r="N1560" s="94"/>
      <c r="O1560" s="96"/>
      <c r="P1560" s="97"/>
    </row>
    <row r="1561" spans="1:16">
      <c r="A1561" s="132"/>
      <c r="B1561" s="135"/>
      <c r="C1561" s="1096"/>
      <c r="D1561" s="94"/>
      <c r="E1561" s="96"/>
      <c r="F1561" s="97"/>
      <c r="G1561" s="135"/>
      <c r="H1561" s="1098"/>
      <c r="I1561" s="94"/>
      <c r="J1561" s="96"/>
      <c r="K1561" s="97"/>
      <c r="L1561" s="135"/>
      <c r="M1561" s="1099"/>
      <c r="N1561" s="94"/>
      <c r="O1561" s="96"/>
      <c r="P1561" s="97"/>
    </row>
    <row r="1562" spans="1:16" ht="17.25" thickBot="1">
      <c r="A1562" s="132"/>
      <c r="B1562" s="110"/>
      <c r="C1562" s="1097"/>
      <c r="D1562" s="115"/>
      <c r="E1562" s="116"/>
      <c r="F1562" s="117"/>
      <c r="G1562" s="110"/>
      <c r="H1562" s="1127"/>
      <c r="I1562" s="115"/>
      <c r="J1562" s="130"/>
      <c r="K1562" s="104"/>
      <c r="L1562" s="110"/>
      <c r="M1562" s="1126"/>
      <c r="N1562" s="115"/>
      <c r="O1562" s="130"/>
      <c r="P1562" s="104"/>
    </row>
    <row r="1563" spans="1:16">
      <c r="A1563" s="132"/>
      <c r="B1563" s="135"/>
      <c r="C1563" s="1095" t="s">
        <v>697</v>
      </c>
      <c r="D1563" s="137" t="s">
        <v>150</v>
      </c>
      <c r="E1563" s="138"/>
      <c r="F1563" s="139" t="s">
        <v>151</v>
      </c>
      <c r="G1563" s="135"/>
      <c r="H1563" s="1118" t="s">
        <v>149</v>
      </c>
      <c r="I1563" s="137" t="s">
        <v>150</v>
      </c>
      <c r="J1563" s="138"/>
      <c r="K1563" s="139" t="s">
        <v>151</v>
      </c>
      <c r="L1563" s="135"/>
      <c r="M1563" s="1120" t="s">
        <v>149</v>
      </c>
      <c r="N1563" s="137" t="s">
        <v>150</v>
      </c>
      <c r="O1563" s="138"/>
      <c r="P1563" s="139" t="s">
        <v>151</v>
      </c>
    </row>
    <row r="1564" spans="1:16">
      <c r="A1564" s="132"/>
      <c r="B1564" s="110"/>
      <c r="C1564" s="1096"/>
      <c r="D1564" s="120"/>
      <c r="E1564" s="121"/>
      <c r="F1564" s="140"/>
      <c r="G1564" s="110"/>
      <c r="H1564" s="1098"/>
      <c r="I1564" s="94"/>
      <c r="J1564" s="96"/>
      <c r="K1564" s="97"/>
      <c r="L1564" s="110"/>
      <c r="M1564" s="1099"/>
      <c r="N1564" s="94"/>
      <c r="O1564" s="96"/>
      <c r="P1564" s="97"/>
    </row>
    <row r="1565" spans="1:16">
      <c r="A1565" s="132"/>
      <c r="B1565" s="135"/>
      <c r="C1565" s="1096"/>
      <c r="D1565" s="94"/>
      <c r="E1565" s="96"/>
      <c r="F1565" s="97"/>
      <c r="G1565" s="135"/>
      <c r="H1565" s="1098"/>
      <c r="I1565" s="94"/>
      <c r="J1565" s="96"/>
      <c r="K1565" s="97"/>
      <c r="L1565" s="135"/>
      <c r="M1565" s="1099"/>
      <c r="N1565" s="94"/>
      <c r="O1565" s="96"/>
      <c r="P1565" s="97"/>
    </row>
    <row r="1566" spans="1:16">
      <c r="A1566" s="132"/>
      <c r="B1566" s="110"/>
      <c r="C1566" s="1096"/>
      <c r="D1566" s="113"/>
      <c r="E1566" s="114"/>
      <c r="F1566" s="104"/>
      <c r="G1566" s="110"/>
      <c r="H1566" s="1098"/>
      <c r="I1566" s="113"/>
      <c r="J1566" s="114"/>
      <c r="K1566" s="104"/>
      <c r="L1566" s="110"/>
      <c r="M1566" s="1099"/>
      <c r="N1566" s="113"/>
      <c r="O1566" s="114"/>
      <c r="P1566" s="104"/>
    </row>
    <row r="1567" spans="1:16">
      <c r="A1567" s="1122"/>
      <c r="B1567" s="135"/>
      <c r="C1567" s="1096"/>
      <c r="D1567" s="94"/>
      <c r="E1567" s="96"/>
      <c r="F1567" s="97"/>
      <c r="G1567" s="135"/>
      <c r="H1567" s="1098"/>
      <c r="I1567" s="94"/>
      <c r="J1567" s="96"/>
      <c r="K1567" s="97"/>
      <c r="L1567" s="135"/>
      <c r="M1567" s="1099"/>
      <c r="N1567" s="94"/>
      <c r="O1567" s="96"/>
      <c r="P1567" s="97"/>
    </row>
    <row r="1568" spans="1:16">
      <c r="A1568" s="1122"/>
      <c r="B1568" s="110"/>
      <c r="C1568" s="1096"/>
      <c r="D1568" s="94"/>
      <c r="E1568" s="96"/>
      <c r="F1568" s="97"/>
      <c r="G1568" s="110"/>
      <c r="H1568" s="1098"/>
      <c r="I1568" s="94"/>
      <c r="J1568" s="96"/>
      <c r="K1568" s="97"/>
      <c r="L1568" s="110"/>
      <c r="M1568" s="1099"/>
      <c r="N1568" s="94"/>
      <c r="O1568" s="96"/>
      <c r="P1568" s="97"/>
    </row>
    <row r="1569" spans="1:16">
      <c r="A1569" s="1122"/>
      <c r="B1569" s="135"/>
      <c r="C1569" s="1096"/>
      <c r="D1569" s="113"/>
      <c r="E1569" s="114"/>
      <c r="F1569" s="104"/>
      <c r="G1569" s="135"/>
      <c r="H1569" s="1098"/>
      <c r="I1569" s="113"/>
      <c r="J1569" s="114"/>
      <c r="K1569" s="104"/>
      <c r="L1569" s="135"/>
      <c r="M1569" s="1099"/>
      <c r="N1569" s="113"/>
      <c r="O1569" s="114"/>
      <c r="P1569" s="104"/>
    </row>
    <row r="1570" spans="1:16" ht="17.25" thickBot="1">
      <c r="A1570" s="1123"/>
      <c r="B1570" s="141"/>
      <c r="C1570" s="1117"/>
      <c r="D1570" s="142"/>
      <c r="E1570" s="143"/>
      <c r="F1570" s="144"/>
      <c r="G1570" s="141"/>
      <c r="H1570" s="1119"/>
      <c r="I1570" s="142"/>
      <c r="J1570" s="143"/>
      <c r="K1570" s="144"/>
      <c r="L1570" s="141"/>
      <c r="M1570" s="1121"/>
      <c r="N1570" s="142"/>
      <c r="O1570" s="143"/>
      <c r="P1570" s="144"/>
    </row>
    <row r="1571" spans="1:16" s="146" customFormat="1" ht="27" customHeight="1" thickTop="1" thickBot="1">
      <c r="A1571" s="145"/>
      <c r="B1571" s="1124" t="s">
        <v>152</v>
      </c>
      <c r="C1571" s="1124"/>
      <c r="D1571" s="1124"/>
      <c r="E1571" s="1124"/>
      <c r="F1571" s="1124"/>
      <c r="G1571" s="1125" t="s">
        <v>153</v>
      </c>
      <c r="H1571" s="1125"/>
      <c r="I1571" s="1125"/>
      <c r="J1571" s="1125"/>
      <c r="K1571" s="1125"/>
      <c r="L1571" s="1125"/>
      <c r="M1571" s="1125"/>
      <c r="N1571" s="1128" t="s">
        <v>154</v>
      </c>
      <c r="O1571" s="1128"/>
      <c r="P1571" s="1128"/>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1137">
        <f>A1487</f>
        <v>46157</v>
      </c>
      <c r="B1573" s="1132" t="s">
        <v>698</v>
      </c>
      <c r="C1573" s="160"/>
      <c r="D1573" s="161"/>
      <c r="E1573" s="162"/>
      <c r="F1573" s="163"/>
      <c r="G1573" s="164"/>
      <c r="H1573" s="165"/>
      <c r="I1573" s="166"/>
      <c r="J1573" s="166"/>
      <c r="K1573" s="167"/>
      <c r="L1573" s="168"/>
      <c r="M1573" s="169"/>
      <c r="N1573" s="170"/>
      <c r="O1573" s="166"/>
      <c r="P1573" s="171"/>
    </row>
    <row r="1574" spans="1:16" s="172" customFormat="1">
      <c r="A1574" s="1138"/>
      <c r="B1574" s="1133"/>
      <c r="C1574" s="173"/>
      <c r="D1574" s="174"/>
      <c r="E1574" s="175"/>
      <c r="F1574" s="176"/>
      <c r="G1574" s="173"/>
      <c r="H1574" s="177"/>
      <c r="I1574" s="175"/>
      <c r="J1574" s="175"/>
      <c r="K1574" s="178"/>
      <c r="L1574" s="179"/>
      <c r="M1574" s="180"/>
      <c r="N1574" s="181"/>
      <c r="O1574" s="175"/>
      <c r="P1574" s="182"/>
    </row>
    <row r="1575" spans="1:16" s="172" customFormat="1">
      <c r="A1575" s="1138"/>
      <c r="B1575" s="1133"/>
      <c r="C1575" s="173"/>
      <c r="D1575" s="174"/>
      <c r="E1575" s="175"/>
      <c r="F1575" s="176"/>
      <c r="G1575" s="173"/>
      <c r="H1575" s="183"/>
      <c r="I1575" s="175"/>
      <c r="J1575" s="175"/>
      <c r="K1575" s="178"/>
      <c r="L1575" s="184"/>
      <c r="M1575" s="180"/>
      <c r="N1575" s="181"/>
      <c r="O1575" s="175"/>
      <c r="P1575" s="182"/>
    </row>
    <row r="1576" spans="1:16" s="172" customFormat="1">
      <c r="A1576" s="1138"/>
      <c r="B1576" s="1133"/>
      <c r="C1576" s="173"/>
      <c r="D1576" s="218"/>
      <c r="E1576" s="175"/>
      <c r="F1576" s="176"/>
      <c r="G1576" s="173"/>
      <c r="H1576" s="183"/>
      <c r="I1576" s="175"/>
      <c r="J1576" s="175"/>
      <c r="K1576" s="187"/>
      <c r="L1576" s="184"/>
      <c r="M1576" s="180"/>
      <c r="N1576" s="181"/>
      <c r="O1576" s="175"/>
      <c r="P1576" s="182"/>
    </row>
    <row r="1577" spans="1:16" s="172" customFormat="1">
      <c r="A1577" s="1138"/>
      <c r="B1577" s="1133"/>
      <c r="C1577" s="173"/>
      <c r="D1577" s="185"/>
      <c r="E1577" s="175"/>
      <c r="F1577" s="182"/>
      <c r="G1577" s="173"/>
      <c r="H1577" s="186"/>
      <c r="I1577" s="175"/>
      <c r="J1577" s="175"/>
      <c r="K1577" s="187"/>
      <c r="L1577" s="184"/>
      <c r="M1577" s="180"/>
      <c r="N1577" s="181"/>
      <c r="O1577" s="175"/>
      <c r="P1577" s="182"/>
    </row>
    <row r="1578" spans="1:16" s="172" customFormat="1">
      <c r="A1578" s="1138"/>
      <c r="B1578" s="1133"/>
      <c r="C1578" s="173"/>
      <c r="D1578" s="174"/>
      <c r="E1578" s="175"/>
      <c r="F1578" s="188"/>
      <c r="G1578" s="198"/>
      <c r="H1578" s="183"/>
      <c r="I1578" s="191"/>
      <c r="J1578" s="175"/>
      <c r="K1578" s="178"/>
      <c r="L1578" s="189"/>
      <c r="M1578" s="190"/>
      <c r="N1578" s="181"/>
      <c r="O1578" s="175"/>
      <c r="P1578" s="182"/>
    </row>
    <row r="1579" spans="1:16" s="172" customFormat="1">
      <c r="A1579" s="1138"/>
      <c r="B1579" s="1133"/>
      <c r="C1579" s="173"/>
      <c r="D1579" s="174"/>
      <c r="E1579" s="175"/>
      <c r="F1579" s="182"/>
      <c r="G1579" s="173"/>
      <c r="H1579" s="183"/>
      <c r="I1579" s="191"/>
      <c r="J1579" s="175"/>
      <c r="K1579" s="178"/>
      <c r="L1579" s="184"/>
      <c r="M1579" s="180"/>
      <c r="N1579" s="181"/>
      <c r="O1579" s="175"/>
      <c r="P1579" s="182"/>
    </row>
    <row r="1580" spans="1:16" s="172" customFormat="1">
      <c r="A1580" s="1138"/>
      <c r="B1580" s="1133"/>
      <c r="C1580" s="173"/>
      <c r="D1580" s="174"/>
      <c r="E1580" s="175"/>
      <c r="F1580" s="182"/>
      <c r="G1580" s="219"/>
      <c r="H1580" s="183"/>
      <c r="I1580" s="175"/>
      <c r="J1580" s="175"/>
      <c r="K1580" s="178"/>
      <c r="L1580" s="184"/>
      <c r="M1580" s="180"/>
      <c r="N1580" s="181"/>
      <c r="O1580" s="175"/>
      <c r="P1580" s="182"/>
    </row>
    <row r="1581" spans="1:16" s="172" customFormat="1">
      <c r="A1581" s="1138"/>
      <c r="B1581" s="1133"/>
      <c r="C1581" s="173"/>
      <c r="D1581" s="174"/>
      <c r="E1581" s="175"/>
      <c r="F1581" s="188"/>
      <c r="G1581" s="173"/>
      <c r="H1581" s="183"/>
      <c r="I1581" s="191"/>
      <c r="J1581" s="175"/>
      <c r="K1581" s="178"/>
      <c r="L1581" s="184"/>
      <c r="M1581" s="180"/>
      <c r="N1581" s="181"/>
      <c r="O1581" s="175"/>
      <c r="P1581" s="182"/>
    </row>
    <row r="1582" spans="1:16" s="172" customFormat="1">
      <c r="A1582" s="1138"/>
      <c r="B1582" s="1133"/>
      <c r="C1582" s="173"/>
      <c r="D1582" s="174"/>
      <c r="E1582" s="175"/>
      <c r="F1582" s="182"/>
      <c r="G1582" s="173"/>
      <c r="H1582" s="183"/>
      <c r="I1582" s="191"/>
      <c r="J1582" s="175"/>
      <c r="K1582" s="178"/>
      <c r="L1582" s="184"/>
      <c r="M1582" s="180"/>
      <c r="N1582" s="181"/>
      <c r="O1582" s="175"/>
      <c r="P1582" s="182"/>
    </row>
    <row r="1583" spans="1:16" s="172" customFormat="1">
      <c r="A1583" s="1138"/>
      <c r="B1583" s="1133"/>
      <c r="C1583" s="192"/>
      <c r="D1583" s="193"/>
      <c r="E1583" s="194"/>
      <c r="F1583" s="195"/>
      <c r="G1583" s="173"/>
      <c r="H1583" s="177"/>
      <c r="I1583" s="175"/>
      <c r="J1583" s="175"/>
      <c r="K1583" s="178"/>
      <c r="L1583" s="184"/>
      <c r="M1583" s="180"/>
      <c r="N1583" s="196"/>
      <c r="O1583" s="194"/>
      <c r="P1583" s="195"/>
    </row>
    <row r="1584" spans="1:16" s="172" customFormat="1">
      <c r="A1584" s="1138"/>
      <c r="B1584" s="1133"/>
      <c r="C1584" s="192"/>
      <c r="D1584" s="193"/>
      <c r="E1584" s="194"/>
      <c r="F1584" s="195"/>
      <c r="G1584" s="198"/>
      <c r="H1584" s="183"/>
      <c r="I1584" s="191"/>
      <c r="J1584" s="175"/>
      <c r="K1584" s="178"/>
      <c r="L1584" s="184"/>
      <c r="M1584" s="180"/>
      <c r="N1584" s="196"/>
      <c r="O1584" s="194"/>
      <c r="P1584" s="195"/>
    </row>
    <row r="1585" spans="1:16" s="172" customFormat="1">
      <c r="A1585" s="1138"/>
      <c r="B1585" s="1133"/>
      <c r="C1585" s="192"/>
      <c r="D1585" s="193"/>
      <c r="E1585" s="194"/>
      <c r="F1585" s="195"/>
      <c r="G1585" s="173"/>
      <c r="H1585" s="199"/>
      <c r="I1585" s="191"/>
      <c r="J1585" s="200"/>
      <c r="K1585" s="197"/>
      <c r="L1585" s="184"/>
      <c r="M1585" s="180"/>
      <c r="N1585" s="196"/>
      <c r="O1585" s="194"/>
      <c r="P1585" s="195"/>
    </row>
    <row r="1586" spans="1:16" s="172" customFormat="1">
      <c r="A1586" s="1138"/>
      <c r="B1586" s="1133"/>
      <c r="C1586" s="192"/>
      <c r="D1586" s="193"/>
      <c r="E1586" s="194"/>
      <c r="F1586" s="195"/>
      <c r="G1586" s="173"/>
      <c r="H1586" s="201"/>
      <c r="I1586" s="175"/>
      <c r="J1586" s="175"/>
      <c r="K1586" s="178"/>
      <c r="L1586" s="184"/>
      <c r="M1586" s="180"/>
      <c r="N1586" s="196"/>
      <c r="O1586" s="194"/>
      <c r="P1586" s="195"/>
    </row>
    <row r="1587" spans="1:16" s="172" customFormat="1">
      <c r="A1587" s="1138"/>
      <c r="B1587" s="1133"/>
      <c r="C1587" s="192"/>
      <c r="D1587" s="193"/>
      <c r="E1587" s="194"/>
      <c r="F1587" s="195"/>
      <c r="G1587" s="198"/>
      <c r="H1587" s="183"/>
      <c r="I1587" s="200"/>
      <c r="J1587" s="200"/>
      <c r="K1587" s="197"/>
      <c r="L1587" s="184"/>
      <c r="M1587" s="180"/>
      <c r="N1587" s="196"/>
      <c r="O1587" s="194"/>
      <c r="P1587" s="195"/>
    </row>
    <row r="1588" spans="1:16" s="172" customFormat="1">
      <c r="A1588" s="1138"/>
      <c r="B1588" s="1133"/>
      <c r="C1588" s="192"/>
      <c r="D1588" s="193"/>
      <c r="E1588" s="194"/>
      <c r="F1588" s="195"/>
      <c r="G1588" s="173"/>
      <c r="H1588" s="183"/>
      <c r="I1588" s="200"/>
      <c r="J1588" s="200"/>
      <c r="K1588" s="197"/>
      <c r="L1588" s="179"/>
      <c r="M1588" s="180"/>
      <c r="N1588" s="196"/>
      <c r="O1588" s="194"/>
      <c r="P1588" s="195"/>
    </row>
    <row r="1589" spans="1:16" s="172" customFormat="1">
      <c r="A1589" s="1138"/>
      <c r="B1589" s="1133"/>
      <c r="C1589" s="192"/>
      <c r="D1589" s="193"/>
      <c r="E1589" s="194"/>
      <c r="F1589" s="195"/>
      <c r="G1589" s="192"/>
      <c r="H1589" s="201"/>
      <c r="I1589" s="202"/>
      <c r="J1589" s="202"/>
      <c r="K1589" s="203"/>
      <c r="L1589" s="204"/>
      <c r="M1589" s="190"/>
      <c r="N1589" s="196"/>
      <c r="O1589" s="194"/>
      <c r="P1589" s="195"/>
    </row>
    <row r="1590" spans="1:16" s="172" customFormat="1">
      <c r="A1590" s="1138"/>
      <c r="B1590" s="1133"/>
      <c r="C1590" s="192"/>
      <c r="D1590" s="193"/>
      <c r="E1590" s="194"/>
      <c r="F1590" s="195"/>
      <c r="G1590" s="192"/>
      <c r="H1590" s="201"/>
      <c r="I1590" s="202"/>
      <c r="J1590" s="202"/>
      <c r="K1590" s="203"/>
      <c r="L1590" s="204"/>
      <c r="M1590" s="190"/>
      <c r="N1590" s="196"/>
      <c r="O1590" s="194"/>
      <c r="P1590" s="195"/>
    </row>
    <row r="1591" spans="1:16" s="172" customFormat="1">
      <c r="A1591" s="1138"/>
      <c r="B1591" s="1133"/>
      <c r="C1591" s="192"/>
      <c r="D1591" s="193"/>
      <c r="E1591" s="194"/>
      <c r="F1591" s="195"/>
      <c r="G1591" s="192"/>
      <c r="H1591" s="201"/>
      <c r="I1591" s="202"/>
      <c r="J1591" s="202"/>
      <c r="K1591" s="203"/>
      <c r="L1591" s="204"/>
      <c r="M1591" s="190"/>
      <c r="N1591" s="196"/>
      <c r="O1591" s="194"/>
      <c r="P1591" s="195"/>
    </row>
    <row r="1592" spans="1:16" s="172" customFormat="1" ht="17.25" thickBot="1">
      <c r="A1592" s="1139"/>
      <c r="B1592" s="1134"/>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1135">
        <f>A1487+1</f>
        <v>46158</v>
      </c>
      <c r="B1593" s="90" t="s">
        <v>162</v>
      </c>
      <c r="C1593" s="1095" t="s">
        <v>693</v>
      </c>
      <c r="D1593" s="91" t="s">
        <v>114</v>
      </c>
      <c r="E1593" s="92" t="s">
        <v>164</v>
      </c>
      <c r="F1593" s="93"/>
      <c r="G1593" s="90" t="s">
        <v>162</v>
      </c>
      <c r="H1593" s="1098" t="s">
        <v>163</v>
      </c>
      <c r="I1593" s="91" t="s">
        <v>114</v>
      </c>
      <c r="J1593" s="92" t="s">
        <v>164</v>
      </c>
      <c r="K1593" s="93"/>
      <c r="L1593" s="90" t="s">
        <v>162</v>
      </c>
      <c r="M1593" s="1099" t="s">
        <v>163</v>
      </c>
      <c r="N1593" s="91" t="s">
        <v>114</v>
      </c>
      <c r="O1593" s="92" t="s">
        <v>164</v>
      </c>
      <c r="P1593" s="93"/>
    </row>
    <row r="1594" spans="1:16" ht="18" customHeight="1">
      <c r="A1594" s="1136"/>
      <c r="B1594" s="1100"/>
      <c r="C1594" s="1096"/>
      <c r="D1594" s="94" t="s">
        <v>116</v>
      </c>
      <c r="E1594" s="95" t="s">
        <v>142</v>
      </c>
      <c r="F1594" s="93"/>
      <c r="G1594" s="1100"/>
      <c r="H1594" s="1098"/>
      <c r="I1594" s="94" t="s">
        <v>116</v>
      </c>
      <c r="J1594" s="95" t="s">
        <v>142</v>
      </c>
      <c r="K1594" s="93"/>
      <c r="L1594" s="1100"/>
      <c r="M1594" s="1099"/>
      <c r="N1594" s="94" t="s">
        <v>116</v>
      </c>
      <c r="O1594" s="95" t="s">
        <v>142</v>
      </c>
      <c r="P1594" s="93"/>
    </row>
    <row r="1595" spans="1:16" ht="17.25" thickBot="1">
      <c r="A1595" s="1136"/>
      <c r="B1595" s="1101"/>
      <c r="C1595" s="1096"/>
      <c r="D1595" s="94" t="s">
        <v>165</v>
      </c>
      <c r="E1595" s="96" t="s">
        <v>166</v>
      </c>
      <c r="F1595" s="98"/>
      <c r="G1595" s="1101"/>
      <c r="H1595" s="1098"/>
      <c r="I1595" s="94" t="s">
        <v>165</v>
      </c>
      <c r="J1595" s="96" t="s">
        <v>166</v>
      </c>
      <c r="K1595" s="98"/>
      <c r="L1595" s="1101"/>
      <c r="M1595" s="1099"/>
      <c r="N1595" s="94" t="s">
        <v>165</v>
      </c>
      <c r="O1595" s="96" t="s">
        <v>166</v>
      </c>
      <c r="P1595" s="98"/>
    </row>
    <row r="1596" spans="1:16" ht="17.25" thickBot="1">
      <c r="A1596" s="1136"/>
      <c r="B1596" s="90" t="s">
        <v>167</v>
      </c>
      <c r="C1596" s="1096"/>
      <c r="D1596" s="94"/>
      <c r="E1596" s="96"/>
      <c r="F1596" s="97"/>
      <c r="G1596" s="90" t="s">
        <v>167</v>
      </c>
      <c r="H1596" s="1098"/>
      <c r="I1596" s="94" t="s">
        <v>120</v>
      </c>
      <c r="J1596" s="96" t="s">
        <v>148</v>
      </c>
      <c r="K1596" s="97"/>
      <c r="L1596" s="90" t="s">
        <v>167</v>
      </c>
      <c r="M1596" s="1099"/>
      <c r="N1596" s="94" t="s">
        <v>120</v>
      </c>
      <c r="O1596" s="96" t="s">
        <v>148</v>
      </c>
      <c r="P1596" s="97"/>
    </row>
    <row r="1597" spans="1:16">
      <c r="A1597" s="1136"/>
      <c r="B1597" s="1081"/>
      <c r="C1597" s="1096"/>
      <c r="D1597" s="94"/>
      <c r="E1597" s="96"/>
      <c r="F1597" s="97"/>
      <c r="G1597" s="1081"/>
      <c r="H1597" s="1098"/>
      <c r="I1597" s="94"/>
      <c r="J1597" s="96"/>
      <c r="K1597" s="97"/>
      <c r="L1597" s="1081"/>
      <c r="M1597" s="1099"/>
      <c r="N1597" s="94"/>
      <c r="O1597" s="96"/>
      <c r="P1597" s="97"/>
    </row>
    <row r="1598" spans="1:16">
      <c r="A1598" s="1136"/>
      <c r="B1598" s="1082"/>
      <c r="C1598" s="1096"/>
      <c r="D1598" s="94"/>
      <c r="E1598" s="96"/>
      <c r="F1598" s="97"/>
      <c r="G1598" s="1082"/>
      <c r="H1598" s="1098"/>
      <c r="I1598" s="94"/>
      <c r="J1598" s="96"/>
      <c r="K1598" s="97"/>
      <c r="L1598" s="1082"/>
      <c r="M1598" s="1099"/>
      <c r="N1598" s="94"/>
      <c r="O1598" s="96"/>
      <c r="P1598" s="97"/>
    </row>
    <row r="1599" spans="1:16">
      <c r="A1599" s="1136"/>
      <c r="B1599" s="1083"/>
      <c r="C1599" s="1096"/>
      <c r="D1599" s="94"/>
      <c r="E1599" s="96"/>
      <c r="F1599" s="93"/>
      <c r="G1599" s="1083"/>
      <c r="H1599" s="1098"/>
      <c r="I1599" s="94"/>
      <c r="J1599" s="96"/>
      <c r="K1599" s="93"/>
      <c r="L1599" s="1083"/>
      <c r="M1599" s="1099"/>
      <c r="N1599" s="94"/>
      <c r="O1599" s="96"/>
      <c r="P1599" s="93"/>
    </row>
    <row r="1600" spans="1:16">
      <c r="A1600" s="1136"/>
      <c r="B1600" s="1082"/>
      <c r="C1600" s="1096"/>
      <c r="D1600" s="94"/>
      <c r="E1600" s="96"/>
      <c r="F1600" s="99"/>
      <c r="G1600" s="1082"/>
      <c r="H1600" s="1098"/>
      <c r="I1600" s="94"/>
      <c r="J1600" s="96"/>
      <c r="K1600" s="99"/>
      <c r="L1600" s="1082"/>
      <c r="M1600" s="1099"/>
      <c r="N1600" s="94"/>
      <c r="O1600" s="96"/>
      <c r="P1600" s="93"/>
    </row>
    <row r="1601" spans="1:16">
      <c r="A1601" s="1136"/>
      <c r="B1601" s="1083"/>
      <c r="C1601" s="1096"/>
      <c r="D1601" s="94"/>
      <c r="E1601" s="96"/>
      <c r="F1601" s="102"/>
      <c r="G1601" s="1083"/>
      <c r="H1601" s="1098"/>
      <c r="I1601" s="94"/>
      <c r="J1601" s="96"/>
      <c r="K1601" s="102"/>
      <c r="L1601" s="1083"/>
      <c r="M1601" s="1099"/>
      <c r="N1601" s="94"/>
      <c r="O1601" s="96"/>
      <c r="P1601" s="99"/>
    </row>
    <row r="1602" spans="1:16" ht="17.25" thickBot="1">
      <c r="A1602" s="1136"/>
      <c r="B1602" s="1082"/>
      <c r="C1602" s="1096"/>
      <c r="D1602" s="94"/>
      <c r="E1602" s="96"/>
      <c r="F1602" s="99"/>
      <c r="G1602" s="1082"/>
      <c r="H1602" s="1098"/>
      <c r="I1602" s="94"/>
      <c r="J1602" s="96"/>
      <c r="K1602" s="99"/>
      <c r="L1602" s="1082"/>
      <c r="M1602" s="1099"/>
      <c r="N1602" s="94"/>
      <c r="O1602" s="96"/>
      <c r="P1602" s="99"/>
    </row>
    <row r="1603" spans="1:16" ht="17.25" thickBot="1">
      <c r="A1603" s="1136"/>
      <c r="B1603" s="100" t="s">
        <v>168</v>
      </c>
      <c r="C1603" s="1096"/>
      <c r="D1603" s="94"/>
      <c r="E1603" s="96"/>
      <c r="F1603" s="99"/>
      <c r="G1603" s="100" t="s">
        <v>168</v>
      </c>
      <c r="H1603" s="1098"/>
      <c r="I1603" s="94"/>
      <c r="J1603" s="96"/>
      <c r="K1603" s="99"/>
      <c r="L1603" s="100" t="s">
        <v>168</v>
      </c>
      <c r="M1603" s="1099"/>
      <c r="N1603" s="94"/>
      <c r="O1603" s="96"/>
      <c r="P1603" s="99"/>
    </row>
    <row r="1604" spans="1:16">
      <c r="A1604" s="1136"/>
      <c r="B1604" s="1111"/>
      <c r="C1604" s="1096"/>
      <c r="D1604" s="94"/>
      <c r="E1604" s="96"/>
      <c r="F1604" s="99"/>
      <c r="G1604" s="1111"/>
      <c r="H1604" s="1098"/>
      <c r="I1604" s="94"/>
      <c r="J1604" s="96"/>
      <c r="K1604" s="99"/>
      <c r="L1604" s="1111"/>
      <c r="M1604" s="1099"/>
      <c r="N1604" s="94"/>
      <c r="O1604" s="96"/>
      <c r="P1604" s="99"/>
    </row>
    <row r="1605" spans="1:16">
      <c r="A1605" s="1136"/>
      <c r="B1605" s="1112"/>
      <c r="C1605" s="1096"/>
      <c r="D1605" s="94"/>
      <c r="E1605" s="96"/>
      <c r="F1605" s="99"/>
      <c r="G1605" s="1112"/>
      <c r="H1605" s="1098"/>
      <c r="I1605" s="94"/>
      <c r="J1605" s="96"/>
      <c r="K1605" s="99"/>
      <c r="L1605" s="1112"/>
      <c r="M1605" s="1099"/>
      <c r="N1605" s="94"/>
      <c r="O1605" s="96"/>
      <c r="P1605" s="97"/>
    </row>
    <row r="1606" spans="1:16" ht="17.25" thickBot="1">
      <c r="A1606" s="1136"/>
      <c r="B1606" s="1113"/>
      <c r="C1606" s="1096"/>
      <c r="D1606" s="94"/>
      <c r="E1606" s="96"/>
      <c r="F1606" s="97"/>
      <c r="G1606" s="1113"/>
      <c r="H1606" s="1098"/>
      <c r="I1606" s="94"/>
      <c r="J1606" s="96"/>
      <c r="K1606" s="97"/>
      <c r="L1606" s="1113"/>
      <c r="M1606" s="1099"/>
      <c r="N1606" s="94"/>
      <c r="O1606" s="96"/>
      <c r="P1606" s="97"/>
    </row>
    <row r="1607" spans="1:16" ht="17.25" thickBot="1">
      <c r="A1607" s="1136"/>
      <c r="B1607" s="100" t="s">
        <v>123</v>
      </c>
      <c r="C1607" s="1096"/>
      <c r="D1607" s="94"/>
      <c r="E1607" s="96"/>
      <c r="F1607" s="97"/>
      <c r="G1607" s="100" t="s">
        <v>123</v>
      </c>
      <c r="H1607" s="1098"/>
      <c r="I1607" s="94"/>
      <c r="J1607" s="96"/>
      <c r="K1607" s="97"/>
      <c r="L1607" s="100" t="s">
        <v>123</v>
      </c>
      <c r="M1607" s="1099"/>
      <c r="N1607" s="94"/>
      <c r="O1607" s="96"/>
      <c r="P1607" s="97"/>
    </row>
    <row r="1608" spans="1:16">
      <c r="A1608" s="1136"/>
      <c r="B1608" s="1106"/>
      <c r="C1608" s="1096"/>
      <c r="D1608" s="94"/>
      <c r="E1608" s="96"/>
      <c r="F1608" s="97"/>
      <c r="G1608" s="1106"/>
      <c r="H1608" s="1098"/>
      <c r="I1608" s="94"/>
      <c r="J1608" s="96"/>
      <c r="K1608" s="97"/>
      <c r="L1608" s="1106"/>
      <c r="M1608" s="1099"/>
      <c r="N1608" s="94"/>
      <c r="O1608" s="96"/>
      <c r="P1608" s="97"/>
    </row>
    <row r="1609" spans="1:16">
      <c r="A1609" s="1136"/>
      <c r="B1609" s="1107"/>
      <c r="C1609" s="1096"/>
      <c r="D1609" s="94"/>
      <c r="E1609" s="96"/>
      <c r="F1609" s="97"/>
      <c r="G1609" s="1107"/>
      <c r="H1609" s="1098"/>
      <c r="I1609" s="94"/>
      <c r="J1609" s="96"/>
      <c r="K1609" s="97"/>
      <c r="L1609" s="1107"/>
      <c r="M1609" s="1099"/>
      <c r="N1609" s="94"/>
      <c r="O1609" s="96"/>
      <c r="P1609" s="97"/>
    </row>
    <row r="1610" spans="1:16" ht="17.25" thickBot="1">
      <c r="A1610" s="1136"/>
      <c r="B1610" s="1108"/>
      <c r="C1610" s="1096"/>
      <c r="D1610" s="94"/>
      <c r="E1610" s="96"/>
      <c r="F1610" s="97"/>
      <c r="G1610" s="1108"/>
      <c r="H1610" s="1098"/>
      <c r="I1610" s="94"/>
      <c r="J1610" s="96"/>
      <c r="K1610" s="97"/>
      <c r="L1610" s="1108"/>
      <c r="M1610" s="1099"/>
      <c r="N1610" s="94"/>
      <c r="O1610" s="96"/>
      <c r="P1610" s="97"/>
    </row>
    <row r="1611" spans="1:16">
      <c r="A1611" s="1136"/>
      <c r="B1611" s="1109" t="s">
        <v>124</v>
      </c>
      <c r="C1611" s="1096"/>
      <c r="D1611" s="94"/>
      <c r="E1611" s="96"/>
      <c r="F1611" s="97"/>
      <c r="G1611" s="1109" t="s">
        <v>124</v>
      </c>
      <c r="H1611" s="1098"/>
      <c r="I1611" s="94"/>
      <c r="J1611" s="96"/>
      <c r="K1611" s="97"/>
      <c r="L1611" s="1109" t="s">
        <v>124</v>
      </c>
      <c r="M1611" s="1099"/>
      <c r="N1611" s="94"/>
      <c r="O1611" s="96"/>
      <c r="P1611" s="97"/>
    </row>
    <row r="1612" spans="1:16" ht="17.25" thickBot="1">
      <c r="A1612" s="1136"/>
      <c r="B1612" s="1110"/>
      <c r="C1612" s="1096"/>
      <c r="D1612" s="94"/>
      <c r="E1612" s="96"/>
      <c r="F1612" s="97"/>
      <c r="G1612" s="1110"/>
      <c r="H1612" s="1098"/>
      <c r="I1612" s="94"/>
      <c r="J1612" s="96"/>
      <c r="K1612" s="97"/>
      <c r="L1612" s="1110"/>
      <c r="M1612" s="1099"/>
      <c r="N1612" s="94"/>
      <c r="O1612" s="96"/>
      <c r="P1612" s="93"/>
    </row>
    <row r="1613" spans="1:16" ht="17.25" thickTop="1">
      <c r="A1613" s="1136"/>
      <c r="B1613" s="1102" t="s">
        <v>125</v>
      </c>
      <c r="C1613" s="1096"/>
      <c r="D1613" s="94"/>
      <c r="E1613" s="96"/>
      <c r="F1613" s="93"/>
      <c r="G1613" s="1102" t="s">
        <v>125</v>
      </c>
      <c r="H1613" s="1098"/>
      <c r="I1613" s="94"/>
      <c r="J1613" s="96"/>
      <c r="K1613" s="93"/>
      <c r="L1613" s="1102" t="s">
        <v>125</v>
      </c>
      <c r="M1613" s="1099"/>
      <c r="N1613" s="94"/>
      <c r="O1613" s="96"/>
      <c r="P1613" s="97"/>
    </row>
    <row r="1614" spans="1:16" ht="17.25" thickBot="1">
      <c r="A1614" s="1136"/>
      <c r="B1614" s="1103"/>
      <c r="C1614" s="1096"/>
      <c r="D1614" s="94"/>
      <c r="E1614" s="96"/>
      <c r="F1614" s="93"/>
      <c r="G1614" s="1103"/>
      <c r="H1614" s="1098"/>
      <c r="I1614" s="94"/>
      <c r="J1614" s="96"/>
      <c r="K1614" s="93"/>
      <c r="L1614" s="1103"/>
      <c r="M1614" s="1099"/>
      <c r="N1614" s="94"/>
      <c r="O1614" s="96"/>
      <c r="P1614" s="101"/>
    </row>
    <row r="1615" spans="1:16">
      <c r="A1615" s="1136"/>
      <c r="B1615" s="1104"/>
      <c r="C1615" s="1096"/>
      <c r="D1615" s="94"/>
      <c r="E1615" s="96"/>
      <c r="F1615" s="97"/>
      <c r="G1615" s="1104"/>
      <c r="H1615" s="1098"/>
      <c r="I1615" s="94"/>
      <c r="J1615" s="96"/>
      <c r="K1615" s="97"/>
      <c r="L1615" s="1104"/>
      <c r="M1615" s="1099"/>
      <c r="N1615" s="94"/>
      <c r="O1615" s="96"/>
      <c r="P1615" s="103"/>
    </row>
    <row r="1616" spans="1:16" ht="17.25" thickBot="1">
      <c r="A1616" s="1136"/>
      <c r="B1616" s="1105"/>
      <c r="C1616" s="1096"/>
      <c r="D1616" s="94"/>
      <c r="E1616" s="96"/>
      <c r="F1616" s="97"/>
      <c r="G1616" s="1105"/>
      <c r="H1616" s="1098"/>
      <c r="I1616" s="94"/>
      <c r="J1616" s="96"/>
      <c r="K1616" s="97"/>
      <c r="L1616" s="1105"/>
      <c r="M1616" s="1099"/>
      <c r="N1616" s="94"/>
      <c r="O1616" s="96"/>
      <c r="P1616" s="104"/>
    </row>
    <row r="1617" spans="1:16">
      <c r="A1617" s="1136"/>
      <c r="B1617" s="1116" t="s">
        <v>126</v>
      </c>
      <c r="C1617" s="1096"/>
      <c r="D1617" s="94"/>
      <c r="E1617" s="96"/>
      <c r="F1617" s="93"/>
      <c r="G1617" s="1116" t="s">
        <v>126</v>
      </c>
      <c r="H1617" s="1098"/>
      <c r="I1617" s="94"/>
      <c r="J1617" s="96"/>
      <c r="K1617" s="93"/>
      <c r="L1617" s="1116" t="s">
        <v>126</v>
      </c>
      <c r="M1617" s="1099"/>
      <c r="N1617" s="94"/>
      <c r="O1617" s="96"/>
      <c r="P1617" s="99"/>
    </row>
    <row r="1618" spans="1:16" ht="17.25" thickBot="1">
      <c r="A1618" s="1136"/>
      <c r="B1618" s="1103"/>
      <c r="C1618" s="1096"/>
      <c r="D1618" s="94"/>
      <c r="E1618" s="96"/>
      <c r="F1618" s="101"/>
      <c r="G1618" s="1103"/>
      <c r="H1618" s="1098"/>
      <c r="I1618" s="94"/>
      <c r="J1618" s="96"/>
      <c r="K1618" s="101"/>
      <c r="L1618" s="1103"/>
      <c r="M1618" s="1099"/>
      <c r="N1618" s="94"/>
      <c r="O1618" s="96"/>
      <c r="P1618" s="104"/>
    </row>
    <row r="1619" spans="1:16">
      <c r="A1619" s="1136"/>
      <c r="B1619" s="1104"/>
      <c r="C1619" s="1096"/>
      <c r="D1619" s="94"/>
      <c r="E1619" s="96"/>
      <c r="F1619" s="102"/>
      <c r="G1619" s="1104"/>
      <c r="H1619" s="1098"/>
      <c r="I1619" s="94"/>
      <c r="J1619" s="96"/>
      <c r="K1619" s="103"/>
      <c r="L1619" s="1104"/>
      <c r="M1619" s="1099"/>
      <c r="N1619" s="94"/>
      <c r="O1619" s="96"/>
      <c r="P1619" s="93"/>
    </row>
    <row r="1620" spans="1:16" ht="17.25" thickBot="1">
      <c r="A1620" s="1136"/>
      <c r="B1620" s="1115"/>
      <c r="C1620" s="1096"/>
      <c r="D1620" s="94"/>
      <c r="E1620" s="96"/>
      <c r="F1620" s="99"/>
      <c r="G1620" s="1115"/>
      <c r="H1620" s="1098"/>
      <c r="I1620" s="94"/>
      <c r="J1620" s="96"/>
      <c r="K1620" s="104"/>
      <c r="L1620" s="1115"/>
      <c r="M1620" s="1099"/>
      <c r="N1620" s="94"/>
      <c r="O1620" s="96"/>
      <c r="P1620" s="97"/>
    </row>
    <row r="1621" spans="1:16">
      <c r="A1621" s="1136"/>
      <c r="B1621" s="1114" t="s">
        <v>127</v>
      </c>
      <c r="C1621" s="1096"/>
      <c r="D1621" s="94"/>
      <c r="E1621" s="96"/>
      <c r="F1621" s="103"/>
      <c r="G1621" s="1114" t="s">
        <v>127</v>
      </c>
      <c r="H1621" s="1098"/>
      <c r="I1621" s="94"/>
      <c r="J1621" s="96"/>
      <c r="K1621" s="104"/>
      <c r="L1621" s="1114" t="s">
        <v>127</v>
      </c>
      <c r="M1621" s="1099"/>
      <c r="N1621" s="94"/>
      <c r="O1621" s="114"/>
      <c r="P1621" s="97"/>
    </row>
    <row r="1622" spans="1:16" ht="17.25" thickBot="1">
      <c r="A1622" s="1136"/>
      <c r="B1622" s="1103"/>
      <c r="C1622" s="1096"/>
      <c r="D1622" s="94"/>
      <c r="E1622" s="96"/>
      <c r="F1622" s="104"/>
      <c r="G1622" s="1103"/>
      <c r="H1622" s="1098"/>
      <c r="I1622" s="94"/>
      <c r="J1622" s="96"/>
      <c r="K1622" s="99"/>
      <c r="L1622" s="1103"/>
      <c r="M1622" s="1099"/>
      <c r="N1622" s="113"/>
      <c r="O1622" s="96"/>
      <c r="P1622" s="112"/>
    </row>
    <row r="1623" spans="1:16">
      <c r="A1623" s="1136"/>
      <c r="B1623" s="1104"/>
      <c r="C1623" s="1096"/>
      <c r="D1623" s="94"/>
      <c r="E1623" s="96"/>
      <c r="F1623" s="104"/>
      <c r="G1623" s="1104"/>
      <c r="H1623" s="1098"/>
      <c r="I1623" s="94"/>
      <c r="J1623" s="96"/>
      <c r="K1623" s="104"/>
      <c r="L1623" s="1104"/>
      <c r="M1623" s="1099"/>
      <c r="N1623" s="113"/>
      <c r="O1623" s="114"/>
      <c r="P1623" s="97"/>
    </row>
    <row r="1624" spans="1:16" ht="17.25" thickBot="1">
      <c r="A1624" s="1136"/>
      <c r="B1624" s="1115"/>
      <c r="C1624" s="1096"/>
      <c r="D1624" s="94"/>
      <c r="E1624" s="96"/>
      <c r="F1624" s="99"/>
      <c r="G1624" s="1115"/>
      <c r="H1624" s="1098"/>
      <c r="I1624" s="94"/>
      <c r="J1624" s="96"/>
      <c r="K1624" s="93"/>
      <c r="L1624" s="1115"/>
      <c r="M1624" s="1099"/>
      <c r="N1624" s="94"/>
      <c r="O1624" s="114"/>
      <c r="P1624" s="104"/>
    </row>
    <row r="1625" spans="1:16">
      <c r="A1625" s="1136"/>
      <c r="B1625" s="1114" t="s">
        <v>128</v>
      </c>
      <c r="C1625" s="1096"/>
      <c r="D1625" s="94"/>
      <c r="E1625" s="96"/>
      <c r="F1625" s="104"/>
      <c r="G1625" s="1114" t="s">
        <v>128</v>
      </c>
      <c r="H1625" s="1098"/>
      <c r="I1625" s="94"/>
      <c r="J1625" s="96"/>
      <c r="K1625" s="97"/>
      <c r="L1625" s="1114" t="s">
        <v>128</v>
      </c>
      <c r="M1625" s="1099"/>
      <c r="N1625" s="94"/>
      <c r="O1625" s="96"/>
      <c r="P1625" s="97"/>
    </row>
    <row r="1626" spans="1:16" ht="17.25" thickBot="1">
      <c r="A1626" s="1136"/>
      <c r="B1626" s="1103"/>
      <c r="C1626" s="1096"/>
      <c r="D1626" s="94"/>
      <c r="E1626" s="96"/>
      <c r="F1626" s="93"/>
      <c r="G1626" s="1103"/>
      <c r="H1626" s="1098"/>
      <c r="I1626" s="94"/>
      <c r="J1626" s="114"/>
      <c r="K1626" s="97"/>
      <c r="L1626" s="1103"/>
      <c r="M1626" s="1099"/>
      <c r="N1626" s="113"/>
      <c r="O1626" s="114"/>
      <c r="P1626" s="97"/>
    </row>
    <row r="1627" spans="1:16">
      <c r="A1627" s="1136"/>
      <c r="B1627" s="1104"/>
      <c r="C1627" s="1096"/>
      <c r="D1627" s="94"/>
      <c r="E1627" s="96"/>
      <c r="F1627" s="97"/>
      <c r="G1627" s="1104"/>
      <c r="H1627" s="1098"/>
      <c r="I1627" s="94"/>
      <c r="J1627" s="96"/>
      <c r="K1627" s="97"/>
      <c r="L1627" s="1104"/>
      <c r="M1627" s="1099"/>
      <c r="N1627" s="113"/>
      <c r="O1627" s="114"/>
      <c r="P1627" s="97"/>
    </row>
    <row r="1628" spans="1:16" ht="17.25" thickBot="1">
      <c r="A1628" s="1136"/>
      <c r="B1628" s="1115"/>
      <c r="C1628" s="1096"/>
      <c r="D1628" s="94"/>
      <c r="E1628" s="96"/>
      <c r="F1628" s="93"/>
      <c r="G1628" s="1115"/>
      <c r="H1628" s="1098"/>
      <c r="I1628" s="94"/>
      <c r="J1628" s="114"/>
      <c r="K1628" s="97"/>
      <c r="L1628" s="1115"/>
      <c r="M1628" s="1099"/>
      <c r="N1628" s="94"/>
      <c r="O1628" s="114"/>
      <c r="P1628" s="97"/>
    </row>
    <row r="1629" spans="1:16">
      <c r="A1629" s="1136"/>
      <c r="B1629" s="1116" t="s">
        <v>129</v>
      </c>
      <c r="C1629" s="1096"/>
      <c r="D1629" s="94"/>
      <c r="E1629" s="96"/>
      <c r="F1629" s="93"/>
      <c r="G1629" s="1116" t="s">
        <v>129</v>
      </c>
      <c r="H1629" s="1098"/>
      <c r="I1629" s="94"/>
      <c r="J1629" s="114"/>
      <c r="K1629" s="97"/>
      <c r="L1629" s="1116" t="s">
        <v>129</v>
      </c>
      <c r="M1629" s="1099"/>
      <c r="N1629" s="113"/>
      <c r="O1629" s="114"/>
      <c r="P1629" s="97"/>
    </row>
    <row r="1630" spans="1:16" ht="17.25" thickBot="1">
      <c r="A1630" s="1136"/>
      <c r="B1630" s="1103"/>
      <c r="C1630" s="1096"/>
      <c r="D1630" s="94"/>
      <c r="E1630" s="96"/>
      <c r="F1630" s="93"/>
      <c r="G1630" s="1103"/>
      <c r="H1630" s="1098"/>
      <c r="I1630" s="94"/>
      <c r="J1630" s="114"/>
      <c r="K1630" s="97"/>
      <c r="L1630" s="1103"/>
      <c r="M1630" s="1099"/>
      <c r="N1630" s="94"/>
      <c r="O1630" s="114"/>
      <c r="P1630" s="97"/>
    </row>
    <row r="1631" spans="1:16">
      <c r="A1631" s="1136"/>
      <c r="B1631" s="106"/>
      <c r="C1631" s="1096"/>
      <c r="D1631" s="94"/>
      <c r="E1631" s="96"/>
      <c r="F1631" s="97"/>
      <c r="G1631" s="106"/>
      <c r="H1631" s="1098"/>
      <c r="I1631" s="94"/>
      <c r="J1631" s="96"/>
      <c r="K1631" s="112"/>
      <c r="L1631" s="106"/>
      <c r="M1631" s="1099"/>
      <c r="N1631" s="113"/>
      <c r="O1631" s="96"/>
      <c r="P1631" s="112"/>
    </row>
    <row r="1632" spans="1:16">
      <c r="A1632" s="1136"/>
      <c r="B1632" s="107"/>
      <c r="C1632" s="1096"/>
      <c r="D1632" s="94"/>
      <c r="E1632" s="96"/>
      <c r="F1632" s="93"/>
      <c r="G1632" s="107"/>
      <c r="H1632" s="1098"/>
      <c r="I1632" s="94"/>
      <c r="J1632" s="96"/>
      <c r="K1632" s="97"/>
      <c r="L1632" s="107"/>
      <c r="M1632" s="1099"/>
      <c r="N1632" s="113"/>
      <c r="O1632" s="114"/>
      <c r="P1632" s="97"/>
    </row>
    <row r="1633" spans="1:16">
      <c r="A1633" s="1136"/>
      <c r="B1633" s="109"/>
      <c r="C1633" s="1096"/>
      <c r="D1633" s="94"/>
      <c r="E1633" s="96"/>
      <c r="F1633" s="93"/>
      <c r="G1633" s="109"/>
      <c r="H1633" s="1098"/>
      <c r="I1633" s="113"/>
      <c r="J1633" s="114"/>
      <c r="K1633" s="97"/>
      <c r="L1633" s="109"/>
      <c r="M1633" s="1099"/>
      <c r="N1633" s="113"/>
      <c r="O1633" s="114"/>
      <c r="P1633" s="104"/>
    </row>
    <row r="1634" spans="1:16">
      <c r="A1634" s="1136"/>
      <c r="B1634" s="110"/>
      <c r="C1634" s="1096"/>
      <c r="D1634" s="94"/>
      <c r="E1634" s="96"/>
      <c r="F1634" s="93"/>
      <c r="G1634" s="110"/>
      <c r="H1634" s="1098"/>
      <c r="I1634" s="113"/>
      <c r="J1634" s="114"/>
      <c r="K1634" s="104"/>
      <c r="L1634" s="110"/>
      <c r="M1634" s="1099"/>
      <c r="N1634" s="111"/>
      <c r="O1634" s="96"/>
      <c r="P1634" s="97"/>
    </row>
    <row r="1635" spans="1:16">
      <c r="A1635" s="1136"/>
      <c r="B1635" s="109"/>
      <c r="C1635" s="1096"/>
      <c r="D1635" s="111"/>
      <c r="E1635" s="96"/>
      <c r="F1635" s="97"/>
      <c r="G1635" s="109"/>
      <c r="H1635" s="1098"/>
      <c r="I1635" s="111"/>
      <c r="J1635" s="96"/>
      <c r="K1635" s="112"/>
      <c r="L1635" s="109"/>
      <c r="M1635" s="1099"/>
      <c r="N1635" s="94"/>
      <c r="O1635" s="96"/>
      <c r="P1635" s="112"/>
    </row>
    <row r="1636" spans="1:16">
      <c r="A1636" s="1136"/>
      <c r="B1636" s="110"/>
      <c r="C1636" s="1096"/>
      <c r="D1636" s="94"/>
      <c r="E1636" s="96"/>
      <c r="F1636" s="108"/>
      <c r="G1636" s="110"/>
      <c r="H1636" s="1098"/>
      <c r="I1636" s="94"/>
      <c r="J1636" s="96"/>
      <c r="K1636" s="97"/>
      <c r="L1636" s="110"/>
      <c r="M1636" s="1099"/>
      <c r="N1636" s="113"/>
      <c r="O1636" s="114"/>
      <c r="P1636" s="97"/>
    </row>
    <row r="1637" spans="1:16">
      <c r="A1637" s="1136"/>
      <c r="B1637" s="109"/>
      <c r="C1637" s="1096"/>
      <c r="D1637" s="94"/>
      <c r="E1637" s="96"/>
      <c r="F1637" s="97"/>
      <c r="G1637" s="109"/>
      <c r="H1637" s="1098"/>
      <c r="I1637" s="113"/>
      <c r="J1637" s="114"/>
      <c r="K1637" s="97"/>
      <c r="L1637" s="109"/>
      <c r="M1637" s="1099"/>
      <c r="N1637" s="113"/>
      <c r="O1637" s="114"/>
      <c r="P1637" s="97"/>
    </row>
    <row r="1638" spans="1:16" ht="17.25" thickBot="1">
      <c r="A1638" s="1136"/>
      <c r="B1638" s="110"/>
      <c r="C1638" s="1097"/>
      <c r="D1638" s="115"/>
      <c r="E1638" s="116"/>
      <c r="F1638" s="117"/>
      <c r="G1638" s="110"/>
      <c r="H1638" s="1098"/>
      <c r="I1638" s="115"/>
      <c r="J1638" s="116"/>
      <c r="K1638" s="117"/>
      <c r="L1638" s="110"/>
      <c r="M1638" s="1099"/>
      <c r="N1638" s="115"/>
      <c r="O1638" s="116"/>
      <c r="P1638" s="117"/>
    </row>
    <row r="1639" spans="1:16">
      <c r="A1639" s="1094" t="str">
        <f>TEXT(A1593,"AAAA")</f>
        <v>星期六</v>
      </c>
      <c r="B1639" s="109"/>
      <c r="C1639" s="1095" t="s">
        <v>694</v>
      </c>
      <c r="D1639" s="118"/>
      <c r="E1639" s="119"/>
      <c r="F1639" s="97"/>
      <c r="G1639" s="109"/>
      <c r="H1639" s="1118" t="s">
        <v>130</v>
      </c>
      <c r="I1639" s="118"/>
      <c r="J1639" s="119"/>
      <c r="K1639" s="97"/>
      <c r="L1639" s="109"/>
      <c r="M1639" s="1120" t="s">
        <v>130</v>
      </c>
      <c r="N1639" s="118"/>
      <c r="O1639" s="119"/>
      <c r="P1639" s="97"/>
    </row>
    <row r="1640" spans="1:16">
      <c r="A1640" s="1094"/>
      <c r="B1640" s="110"/>
      <c r="C1640" s="1096"/>
      <c r="D1640" s="120"/>
      <c r="E1640" s="96"/>
      <c r="F1640" s="97"/>
      <c r="G1640" s="110"/>
      <c r="H1640" s="1098"/>
      <c r="I1640" s="94"/>
      <c r="J1640" s="96"/>
      <c r="K1640" s="97"/>
      <c r="L1640" s="110"/>
      <c r="M1640" s="1099"/>
      <c r="N1640" s="94"/>
      <c r="O1640" s="96"/>
      <c r="P1640" s="97"/>
    </row>
    <row r="1641" spans="1:16">
      <c r="A1641" s="1094"/>
      <c r="B1641" s="109"/>
      <c r="C1641" s="1096"/>
      <c r="D1641" s="120"/>
      <c r="E1641" s="96"/>
      <c r="F1641" s="97"/>
      <c r="G1641" s="109"/>
      <c r="H1641" s="1098"/>
      <c r="I1641" s="94"/>
      <c r="J1641" s="96"/>
      <c r="K1641" s="97"/>
      <c r="L1641" s="109"/>
      <c r="M1641" s="1099"/>
      <c r="N1641" s="94"/>
      <c r="O1641" s="96"/>
      <c r="P1641" s="97"/>
    </row>
    <row r="1642" spans="1:16">
      <c r="A1642" s="1094"/>
      <c r="B1642" s="110"/>
      <c r="C1642" s="1096"/>
      <c r="D1642" s="120"/>
      <c r="E1642" s="96"/>
      <c r="F1642" s="97"/>
      <c r="G1642" s="110"/>
      <c r="H1642" s="1098"/>
      <c r="I1642" s="94"/>
      <c r="J1642" s="96"/>
      <c r="K1642" s="97"/>
      <c r="L1642" s="110"/>
      <c r="M1642" s="1099"/>
      <c r="N1642" s="94"/>
      <c r="O1642" s="96"/>
      <c r="P1642" s="97"/>
    </row>
    <row r="1643" spans="1:16">
      <c r="A1643" s="1094"/>
      <c r="B1643" s="109"/>
      <c r="C1643" s="1096"/>
      <c r="D1643" s="120"/>
      <c r="E1643" s="96"/>
      <c r="F1643" s="97"/>
      <c r="G1643" s="109"/>
      <c r="H1643" s="1098"/>
      <c r="I1643" s="94"/>
      <c r="J1643" s="96"/>
      <c r="K1643" s="97"/>
      <c r="L1643" s="109"/>
      <c r="M1643" s="1099"/>
      <c r="N1643" s="94"/>
      <c r="O1643" s="96"/>
      <c r="P1643" s="97"/>
    </row>
    <row r="1644" spans="1:16">
      <c r="A1644" s="1094"/>
      <c r="B1644" s="110"/>
      <c r="C1644" s="1096"/>
      <c r="D1644" s="120"/>
      <c r="E1644" s="96"/>
      <c r="F1644" s="97"/>
      <c r="G1644" s="110"/>
      <c r="H1644" s="1098"/>
      <c r="I1644" s="94"/>
      <c r="J1644" s="96"/>
      <c r="K1644" s="97"/>
      <c r="L1644" s="110"/>
      <c r="M1644" s="1099"/>
      <c r="N1644" s="94"/>
      <c r="O1644" s="96"/>
      <c r="P1644" s="97"/>
    </row>
    <row r="1645" spans="1:16">
      <c r="A1645" s="1094"/>
      <c r="B1645" s="109"/>
      <c r="C1645" s="1096"/>
      <c r="D1645" s="120"/>
      <c r="E1645" s="96"/>
      <c r="F1645" s="97"/>
      <c r="G1645" s="109"/>
      <c r="H1645" s="1098"/>
      <c r="I1645" s="94"/>
      <c r="J1645" s="96"/>
      <c r="K1645" s="97"/>
      <c r="L1645" s="109"/>
      <c r="M1645" s="1099"/>
      <c r="N1645" s="94"/>
      <c r="O1645" s="96"/>
      <c r="P1645" s="97"/>
    </row>
    <row r="1646" spans="1:16">
      <c r="A1646" s="1094"/>
      <c r="B1646" s="110"/>
      <c r="C1646" s="1096"/>
      <c r="D1646" s="94"/>
      <c r="E1646" s="96"/>
      <c r="F1646" s="97"/>
      <c r="G1646" s="110"/>
      <c r="H1646" s="1098"/>
      <c r="I1646" s="94"/>
      <c r="J1646" s="96"/>
      <c r="K1646" s="97"/>
      <c r="L1646" s="110"/>
      <c r="M1646" s="1099"/>
      <c r="N1646" s="94"/>
      <c r="O1646" s="96"/>
      <c r="P1646" s="97"/>
    </row>
    <row r="1647" spans="1:16">
      <c r="A1647" s="1094"/>
      <c r="B1647" s="107"/>
      <c r="C1647" s="1096"/>
      <c r="D1647" s="113"/>
      <c r="E1647" s="114"/>
      <c r="F1647" s="104"/>
      <c r="G1647" s="107"/>
      <c r="H1647" s="1098"/>
      <c r="I1647" s="113"/>
      <c r="J1647" s="114"/>
      <c r="K1647" s="97"/>
      <c r="L1647" s="107"/>
      <c r="M1647" s="1099"/>
      <c r="N1647" s="113"/>
      <c r="O1647" s="114"/>
      <c r="P1647" s="97"/>
    </row>
    <row r="1648" spans="1:16" ht="17.25" thickBot="1">
      <c r="A1648" s="1094"/>
      <c r="B1648" s="107"/>
      <c r="C1648" s="1097"/>
      <c r="D1648" s="122" t="s">
        <v>132</v>
      </c>
      <c r="E1648" s="123" t="s">
        <v>133</v>
      </c>
      <c r="F1648" s="124"/>
      <c r="G1648" s="107"/>
      <c r="H1648" s="1127"/>
      <c r="I1648" s="122" t="s">
        <v>132</v>
      </c>
      <c r="J1648" s="123" t="s">
        <v>133</v>
      </c>
      <c r="K1648" s="97"/>
      <c r="L1648" s="107"/>
      <c r="M1648" s="1126"/>
      <c r="N1648" s="122" t="s">
        <v>132</v>
      </c>
      <c r="O1648" s="123" t="s">
        <v>133</v>
      </c>
      <c r="P1648" s="97"/>
    </row>
    <row r="1649" spans="1:16">
      <c r="A1649" s="105"/>
      <c r="B1649" s="109"/>
      <c r="C1649" s="1095" t="s">
        <v>695</v>
      </c>
      <c r="D1649" s="118"/>
      <c r="E1649" s="119"/>
      <c r="F1649" s="125"/>
      <c r="G1649" s="109"/>
      <c r="H1649" s="1118" t="s">
        <v>134</v>
      </c>
      <c r="I1649" s="118"/>
      <c r="J1649" s="119"/>
      <c r="K1649" s="125"/>
      <c r="L1649" s="109"/>
      <c r="M1649" s="1120" t="s">
        <v>134</v>
      </c>
      <c r="N1649" s="118"/>
      <c r="O1649" s="119"/>
      <c r="P1649" s="125"/>
    </row>
    <row r="1650" spans="1:16">
      <c r="A1650" s="105"/>
      <c r="B1650" s="110"/>
      <c r="C1650" s="1096"/>
      <c r="D1650" s="94"/>
      <c r="E1650" s="96"/>
      <c r="F1650" s="97"/>
      <c r="G1650" s="110"/>
      <c r="H1650" s="1098"/>
      <c r="I1650" s="94"/>
      <c r="J1650" s="96"/>
      <c r="K1650" s="97"/>
      <c r="L1650" s="110"/>
      <c r="M1650" s="1099"/>
      <c r="N1650" s="94"/>
      <c r="O1650" s="96"/>
      <c r="P1650" s="97"/>
    </row>
    <row r="1651" spans="1:16">
      <c r="A1651" s="105"/>
      <c r="B1651" s="126"/>
      <c r="C1651" s="1096"/>
      <c r="D1651" s="94"/>
      <c r="E1651" s="96"/>
      <c r="F1651" s="97"/>
      <c r="G1651" s="126"/>
      <c r="H1651" s="1098"/>
      <c r="I1651" s="94"/>
      <c r="J1651" s="96"/>
      <c r="K1651" s="97"/>
      <c r="L1651" s="126"/>
      <c r="M1651" s="1099"/>
      <c r="N1651" s="94"/>
      <c r="O1651" s="96"/>
      <c r="P1651" s="128"/>
    </row>
    <row r="1652" spans="1:16">
      <c r="A1652" s="105"/>
      <c r="B1652" s="107"/>
      <c r="C1652" s="1096"/>
      <c r="D1652" s="94"/>
      <c r="E1652" s="96"/>
      <c r="F1652" s="97"/>
      <c r="G1652" s="107"/>
      <c r="H1652" s="1098"/>
      <c r="I1652" s="94"/>
      <c r="J1652" s="96"/>
      <c r="K1652" s="97"/>
      <c r="L1652" s="107"/>
      <c r="M1652" s="1099"/>
      <c r="N1652" s="94"/>
      <c r="O1652" s="96"/>
      <c r="P1652" s="216"/>
    </row>
    <row r="1653" spans="1:16">
      <c r="A1653" s="105"/>
      <c r="B1653" s="109"/>
      <c r="C1653" s="1096"/>
      <c r="D1653" s="94"/>
      <c r="E1653" s="96"/>
      <c r="F1653" s="97"/>
      <c r="G1653" s="109"/>
      <c r="H1653" s="1098"/>
      <c r="I1653" s="94"/>
      <c r="J1653" s="96"/>
      <c r="K1653" s="97"/>
      <c r="L1653" s="109"/>
      <c r="M1653" s="1099"/>
      <c r="N1653" s="94"/>
      <c r="O1653" s="96"/>
      <c r="P1653" s="97"/>
    </row>
    <row r="1654" spans="1:16">
      <c r="A1654" s="105"/>
      <c r="B1654" s="110"/>
      <c r="C1654" s="1096"/>
      <c r="D1654" s="94"/>
      <c r="E1654" s="96"/>
      <c r="F1654" s="127"/>
      <c r="G1654" s="110"/>
      <c r="H1654" s="1098"/>
      <c r="I1654" s="94"/>
      <c r="J1654" s="96"/>
      <c r="K1654" s="127"/>
      <c r="L1654" s="110"/>
      <c r="M1654" s="1099"/>
      <c r="N1654" s="94"/>
      <c r="O1654" s="96"/>
      <c r="P1654" s="127"/>
    </row>
    <row r="1655" spans="1:16">
      <c r="A1655" s="105"/>
      <c r="B1655" s="109"/>
      <c r="C1655" s="1096"/>
      <c r="D1655" s="94"/>
      <c r="E1655" s="96"/>
      <c r="F1655" s="128"/>
      <c r="G1655" s="109"/>
      <c r="H1655" s="1098"/>
      <c r="I1655" s="94"/>
      <c r="J1655" s="96"/>
      <c r="K1655" s="128"/>
      <c r="L1655" s="109"/>
      <c r="M1655" s="1099"/>
      <c r="N1655" s="94"/>
      <c r="O1655" s="96"/>
      <c r="P1655" s="128"/>
    </row>
    <row r="1656" spans="1:16">
      <c r="A1656" s="105"/>
      <c r="B1656" s="110"/>
      <c r="C1656" s="1096"/>
      <c r="D1656" s="217"/>
      <c r="E1656" s="114"/>
      <c r="F1656" s="216"/>
      <c r="G1656" s="110"/>
      <c r="H1656" s="1098"/>
      <c r="I1656" s="113"/>
      <c r="J1656" s="114"/>
      <c r="K1656" s="216"/>
      <c r="L1656" s="110"/>
      <c r="M1656" s="1099"/>
      <c r="N1656" s="113"/>
      <c r="O1656" s="114"/>
      <c r="P1656" s="216"/>
    </row>
    <row r="1657" spans="1:16">
      <c r="A1657" s="105"/>
      <c r="B1657" s="109"/>
      <c r="C1657" s="1096"/>
      <c r="D1657" s="217"/>
      <c r="E1657" s="114"/>
      <c r="F1657" s="216"/>
      <c r="G1657" s="109"/>
      <c r="H1657" s="1098"/>
      <c r="I1657" s="113"/>
      <c r="J1657" s="114"/>
      <c r="K1657" s="216"/>
      <c r="L1657" s="109"/>
      <c r="M1657" s="1099"/>
      <c r="N1657" s="113"/>
      <c r="O1657" s="114"/>
      <c r="P1657" s="216"/>
    </row>
    <row r="1658" spans="1:16" ht="17.25" thickBot="1">
      <c r="A1658" s="105"/>
      <c r="B1658" s="110"/>
      <c r="C1658" s="1097"/>
      <c r="D1658" s="129"/>
      <c r="E1658" s="130"/>
      <c r="F1658" s="104"/>
      <c r="G1658" s="110"/>
      <c r="H1658" s="1127"/>
      <c r="I1658" s="113"/>
      <c r="J1658" s="130"/>
      <c r="K1658" s="104"/>
      <c r="L1658" s="110"/>
      <c r="M1658" s="1126"/>
      <c r="N1658" s="113"/>
      <c r="O1658" s="131"/>
      <c r="P1658" s="127"/>
    </row>
    <row r="1659" spans="1:16">
      <c r="A1659" s="132"/>
      <c r="B1659" s="109"/>
      <c r="C1659" s="1095" t="s">
        <v>696</v>
      </c>
      <c r="D1659" s="118" t="s">
        <v>136</v>
      </c>
      <c r="E1659" s="133" t="s">
        <v>137</v>
      </c>
      <c r="F1659" s="125"/>
      <c r="G1659" s="109"/>
      <c r="H1659" s="1118" t="s">
        <v>135</v>
      </c>
      <c r="I1659" s="118" t="s">
        <v>136</v>
      </c>
      <c r="J1659" s="133" t="s">
        <v>137</v>
      </c>
      <c r="K1659" s="125"/>
      <c r="L1659" s="109"/>
      <c r="M1659" s="1120" t="s">
        <v>135</v>
      </c>
      <c r="N1659" s="118" t="s">
        <v>136</v>
      </c>
      <c r="O1659" s="133" t="s">
        <v>137</v>
      </c>
      <c r="P1659" s="125"/>
    </row>
    <row r="1660" spans="1:16">
      <c r="A1660" s="132"/>
      <c r="B1660" s="110"/>
      <c r="C1660" s="1096"/>
      <c r="D1660" s="94" t="s">
        <v>141</v>
      </c>
      <c r="E1660" s="96" t="s">
        <v>142</v>
      </c>
      <c r="F1660" s="134"/>
      <c r="G1660" s="110"/>
      <c r="H1660" s="1098"/>
      <c r="I1660" s="94" t="s">
        <v>141</v>
      </c>
      <c r="J1660" s="96" t="s">
        <v>142</v>
      </c>
      <c r="K1660" s="134"/>
      <c r="L1660" s="110"/>
      <c r="M1660" s="1099"/>
      <c r="N1660" s="94" t="s">
        <v>141</v>
      </c>
      <c r="O1660" s="96" t="s">
        <v>142</v>
      </c>
      <c r="P1660" s="134"/>
    </row>
    <row r="1661" spans="1:16">
      <c r="A1661" s="132"/>
      <c r="B1661" s="135"/>
      <c r="C1661" s="1096"/>
      <c r="D1661" s="94" t="s">
        <v>145</v>
      </c>
      <c r="E1661" s="96" t="s">
        <v>146</v>
      </c>
      <c r="F1661" s="97"/>
      <c r="G1661" s="135"/>
      <c r="H1661" s="1098"/>
      <c r="I1661" s="94" t="s">
        <v>145</v>
      </c>
      <c r="J1661" s="96" t="s">
        <v>146</v>
      </c>
      <c r="K1661" s="97"/>
      <c r="L1661" s="135"/>
      <c r="M1661" s="1099"/>
      <c r="N1661" s="94" t="s">
        <v>145</v>
      </c>
      <c r="O1661" s="96" t="s">
        <v>146</v>
      </c>
      <c r="P1661" s="97"/>
    </row>
    <row r="1662" spans="1:16">
      <c r="A1662" s="132"/>
      <c r="B1662" s="110"/>
      <c r="C1662" s="1096"/>
      <c r="D1662" s="94" t="s">
        <v>147</v>
      </c>
      <c r="E1662" s="96" t="s">
        <v>148</v>
      </c>
      <c r="F1662" s="104"/>
      <c r="G1662" s="110"/>
      <c r="H1662" s="1098"/>
      <c r="I1662" s="94" t="s">
        <v>147</v>
      </c>
      <c r="J1662" s="96" t="s">
        <v>148</v>
      </c>
      <c r="K1662" s="104"/>
      <c r="L1662" s="110"/>
      <c r="M1662" s="1099"/>
      <c r="N1662" s="94" t="s">
        <v>147</v>
      </c>
      <c r="O1662" s="96" t="s">
        <v>148</v>
      </c>
      <c r="P1662" s="104"/>
    </row>
    <row r="1663" spans="1:16">
      <c r="A1663" s="132"/>
      <c r="B1663" s="135"/>
      <c r="C1663" s="1096"/>
      <c r="D1663" s="94"/>
      <c r="E1663" s="114"/>
      <c r="F1663" s="136"/>
      <c r="G1663" s="135"/>
      <c r="H1663" s="1098"/>
      <c r="I1663" s="94"/>
      <c r="J1663" s="114"/>
      <c r="K1663" s="136"/>
      <c r="L1663" s="135"/>
      <c r="M1663" s="1099"/>
      <c r="N1663" s="94"/>
      <c r="O1663" s="114"/>
      <c r="P1663" s="136"/>
    </row>
    <row r="1664" spans="1:16">
      <c r="A1664" s="132"/>
      <c r="B1664" s="110"/>
      <c r="C1664" s="1096"/>
      <c r="D1664" s="94"/>
      <c r="E1664" s="96"/>
      <c r="F1664" s="97"/>
      <c r="G1664" s="110"/>
      <c r="H1664" s="1098"/>
      <c r="I1664" s="94"/>
      <c r="J1664" s="96"/>
      <c r="K1664" s="97"/>
      <c r="L1664" s="110"/>
      <c r="M1664" s="1099"/>
      <c r="N1664" s="94"/>
      <c r="O1664" s="96"/>
      <c r="P1664" s="97"/>
    </row>
    <row r="1665" spans="1:16">
      <c r="A1665" s="132"/>
      <c r="B1665" s="135"/>
      <c r="C1665" s="1096"/>
      <c r="D1665" s="94"/>
      <c r="E1665" s="114"/>
      <c r="F1665" s="136"/>
      <c r="G1665" s="135"/>
      <c r="H1665" s="1098"/>
      <c r="I1665" s="94"/>
      <c r="J1665" s="114"/>
      <c r="K1665" s="136"/>
      <c r="L1665" s="135"/>
      <c r="M1665" s="1099"/>
      <c r="N1665" s="94"/>
      <c r="O1665" s="114"/>
      <c r="P1665" s="136"/>
    </row>
    <row r="1666" spans="1:16">
      <c r="A1666" s="132"/>
      <c r="B1666" s="110"/>
      <c r="C1666" s="1096"/>
      <c r="D1666" s="94"/>
      <c r="E1666" s="96"/>
      <c r="F1666" s="97"/>
      <c r="G1666" s="110"/>
      <c r="H1666" s="1098"/>
      <c r="I1666" s="94"/>
      <c r="J1666" s="96"/>
      <c r="K1666" s="97"/>
      <c r="L1666" s="110"/>
      <c r="M1666" s="1099"/>
      <c r="N1666" s="94"/>
      <c r="O1666" s="96"/>
      <c r="P1666" s="97"/>
    </row>
    <row r="1667" spans="1:16">
      <c r="A1667" s="132"/>
      <c r="B1667" s="135"/>
      <c r="C1667" s="1096"/>
      <c r="D1667" s="94"/>
      <c r="E1667" s="96"/>
      <c r="F1667" s="97"/>
      <c r="G1667" s="135"/>
      <c r="H1667" s="1098"/>
      <c r="I1667" s="94"/>
      <c r="J1667" s="96"/>
      <c r="K1667" s="97"/>
      <c r="L1667" s="135"/>
      <c r="M1667" s="1099"/>
      <c r="N1667" s="94"/>
      <c r="O1667" s="96"/>
      <c r="P1667" s="97"/>
    </row>
    <row r="1668" spans="1:16" ht="17.25" thickBot="1">
      <c r="A1668" s="132"/>
      <c r="B1668" s="110"/>
      <c r="C1668" s="1097"/>
      <c r="D1668" s="115"/>
      <c r="E1668" s="116"/>
      <c r="F1668" s="117"/>
      <c r="G1668" s="110"/>
      <c r="H1668" s="1127"/>
      <c r="I1668" s="115"/>
      <c r="J1668" s="130"/>
      <c r="K1668" s="104"/>
      <c r="L1668" s="110"/>
      <c r="M1668" s="1126"/>
      <c r="N1668" s="115"/>
      <c r="O1668" s="130"/>
      <c r="P1668" s="104"/>
    </row>
    <row r="1669" spans="1:16">
      <c r="A1669" s="132"/>
      <c r="B1669" s="135"/>
      <c r="C1669" s="1095" t="s">
        <v>697</v>
      </c>
      <c r="D1669" s="137" t="s">
        <v>150</v>
      </c>
      <c r="E1669" s="138"/>
      <c r="F1669" s="139" t="s">
        <v>151</v>
      </c>
      <c r="G1669" s="135"/>
      <c r="H1669" s="1118" t="s">
        <v>149</v>
      </c>
      <c r="I1669" s="137" t="s">
        <v>150</v>
      </c>
      <c r="J1669" s="138"/>
      <c r="K1669" s="139" t="s">
        <v>151</v>
      </c>
      <c r="L1669" s="135"/>
      <c r="M1669" s="1120" t="s">
        <v>149</v>
      </c>
      <c r="N1669" s="137" t="s">
        <v>150</v>
      </c>
      <c r="O1669" s="138"/>
      <c r="P1669" s="139" t="s">
        <v>151</v>
      </c>
    </row>
    <row r="1670" spans="1:16">
      <c r="A1670" s="132"/>
      <c r="B1670" s="110"/>
      <c r="C1670" s="1096"/>
      <c r="D1670" s="120"/>
      <c r="E1670" s="121"/>
      <c r="F1670" s="140"/>
      <c r="G1670" s="110"/>
      <c r="H1670" s="1098"/>
      <c r="I1670" s="94"/>
      <c r="J1670" s="96"/>
      <c r="K1670" s="97"/>
      <c r="L1670" s="110"/>
      <c r="M1670" s="1099"/>
      <c r="N1670" s="94"/>
      <c r="O1670" s="96"/>
      <c r="P1670" s="97"/>
    </row>
    <row r="1671" spans="1:16">
      <c r="A1671" s="132"/>
      <c r="B1671" s="135"/>
      <c r="C1671" s="1096"/>
      <c r="D1671" s="94"/>
      <c r="E1671" s="96"/>
      <c r="F1671" s="97"/>
      <c r="G1671" s="135"/>
      <c r="H1671" s="1098"/>
      <c r="I1671" s="94"/>
      <c r="J1671" s="96"/>
      <c r="K1671" s="97"/>
      <c r="L1671" s="135"/>
      <c r="M1671" s="1099"/>
      <c r="N1671" s="94"/>
      <c r="O1671" s="96"/>
      <c r="P1671" s="97"/>
    </row>
    <row r="1672" spans="1:16">
      <c r="A1672" s="132"/>
      <c r="B1672" s="110"/>
      <c r="C1672" s="1096"/>
      <c r="D1672" s="113"/>
      <c r="E1672" s="114"/>
      <c r="F1672" s="104"/>
      <c r="G1672" s="110"/>
      <c r="H1672" s="1098"/>
      <c r="I1672" s="113"/>
      <c r="J1672" s="114"/>
      <c r="K1672" s="104"/>
      <c r="L1672" s="110"/>
      <c r="M1672" s="1099"/>
      <c r="N1672" s="113"/>
      <c r="O1672" s="114"/>
      <c r="P1672" s="104"/>
    </row>
    <row r="1673" spans="1:16">
      <c r="A1673" s="1122"/>
      <c r="B1673" s="135"/>
      <c r="C1673" s="1096"/>
      <c r="D1673" s="94"/>
      <c r="E1673" s="96"/>
      <c r="F1673" s="97"/>
      <c r="G1673" s="135"/>
      <c r="H1673" s="1098"/>
      <c r="I1673" s="94"/>
      <c r="J1673" s="96"/>
      <c r="K1673" s="97"/>
      <c r="L1673" s="135"/>
      <c r="M1673" s="1099"/>
      <c r="N1673" s="94"/>
      <c r="O1673" s="96"/>
      <c r="P1673" s="97"/>
    </row>
    <row r="1674" spans="1:16">
      <c r="A1674" s="1122"/>
      <c r="B1674" s="110"/>
      <c r="C1674" s="1096"/>
      <c r="D1674" s="94"/>
      <c r="E1674" s="96"/>
      <c r="F1674" s="97"/>
      <c r="G1674" s="110"/>
      <c r="H1674" s="1098"/>
      <c r="I1674" s="94"/>
      <c r="J1674" s="96"/>
      <c r="K1674" s="97"/>
      <c r="L1674" s="110"/>
      <c r="M1674" s="1099"/>
      <c r="N1674" s="94"/>
      <c r="O1674" s="96"/>
      <c r="P1674" s="97"/>
    </row>
    <row r="1675" spans="1:16">
      <c r="A1675" s="1122"/>
      <c r="B1675" s="135"/>
      <c r="C1675" s="1096"/>
      <c r="D1675" s="113"/>
      <c r="E1675" s="114"/>
      <c r="F1675" s="104"/>
      <c r="G1675" s="135"/>
      <c r="H1675" s="1098"/>
      <c r="I1675" s="113"/>
      <c r="J1675" s="114"/>
      <c r="K1675" s="104"/>
      <c r="L1675" s="135"/>
      <c r="M1675" s="1099"/>
      <c r="N1675" s="113"/>
      <c r="O1675" s="114"/>
      <c r="P1675" s="104"/>
    </row>
    <row r="1676" spans="1:16" ht="17.25" thickBot="1">
      <c r="A1676" s="1123"/>
      <c r="B1676" s="141"/>
      <c r="C1676" s="1117"/>
      <c r="D1676" s="142"/>
      <c r="E1676" s="143"/>
      <c r="F1676" s="144"/>
      <c r="G1676" s="141"/>
      <c r="H1676" s="1119"/>
      <c r="I1676" s="142"/>
      <c r="J1676" s="143"/>
      <c r="K1676" s="144"/>
      <c r="L1676" s="141"/>
      <c r="M1676" s="1121"/>
      <c r="N1676" s="142"/>
      <c r="O1676" s="143"/>
      <c r="P1676" s="144"/>
    </row>
    <row r="1677" spans="1:16" s="146" customFormat="1" ht="27" customHeight="1" thickTop="1" thickBot="1">
      <c r="A1677" s="145"/>
      <c r="B1677" s="1124" t="s">
        <v>152</v>
      </c>
      <c r="C1677" s="1124"/>
      <c r="D1677" s="1124"/>
      <c r="E1677" s="1124"/>
      <c r="F1677" s="1124"/>
      <c r="G1677" s="1125" t="s">
        <v>153</v>
      </c>
      <c r="H1677" s="1125"/>
      <c r="I1677" s="1125"/>
      <c r="J1677" s="1125"/>
      <c r="K1677" s="1125"/>
      <c r="L1677" s="1125"/>
      <c r="M1677" s="1125"/>
      <c r="N1677" s="1128" t="s">
        <v>154</v>
      </c>
      <c r="O1677" s="1128"/>
      <c r="P1677" s="1128"/>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1137">
        <f>A1593</f>
        <v>46158</v>
      </c>
      <c r="B1679" s="1132" t="s">
        <v>698</v>
      </c>
      <c r="C1679" s="160"/>
      <c r="D1679" s="161"/>
      <c r="E1679" s="162"/>
      <c r="F1679" s="163"/>
      <c r="G1679" s="164"/>
      <c r="H1679" s="165"/>
      <c r="I1679" s="166"/>
      <c r="J1679" s="166"/>
      <c r="K1679" s="167"/>
      <c r="L1679" s="168"/>
      <c r="M1679" s="169"/>
      <c r="N1679" s="170"/>
      <c r="O1679" s="166"/>
      <c r="P1679" s="171"/>
    </row>
    <row r="1680" spans="1:16" s="172" customFormat="1">
      <c r="A1680" s="1138"/>
      <c r="B1680" s="1133"/>
      <c r="C1680" s="173"/>
      <c r="D1680" s="174"/>
      <c r="E1680" s="175"/>
      <c r="F1680" s="176"/>
      <c r="G1680" s="173"/>
      <c r="H1680" s="177"/>
      <c r="I1680" s="175"/>
      <c r="J1680" s="175"/>
      <c r="K1680" s="178"/>
      <c r="L1680" s="179"/>
      <c r="M1680" s="180"/>
      <c r="N1680" s="181"/>
      <c r="O1680" s="175"/>
      <c r="P1680" s="182"/>
    </row>
    <row r="1681" spans="1:16" s="172" customFormat="1">
      <c r="A1681" s="1138"/>
      <c r="B1681" s="1133"/>
      <c r="C1681" s="173"/>
      <c r="D1681" s="174"/>
      <c r="E1681" s="175"/>
      <c r="F1681" s="176"/>
      <c r="G1681" s="173"/>
      <c r="H1681" s="183"/>
      <c r="I1681" s="175"/>
      <c r="J1681" s="175"/>
      <c r="K1681" s="178"/>
      <c r="L1681" s="184"/>
      <c r="M1681" s="180"/>
      <c r="N1681" s="181"/>
      <c r="O1681" s="175"/>
      <c r="P1681" s="182"/>
    </row>
    <row r="1682" spans="1:16" s="172" customFormat="1">
      <c r="A1682" s="1138"/>
      <c r="B1682" s="1133"/>
      <c r="C1682" s="173"/>
      <c r="D1682" s="218"/>
      <c r="E1682" s="175"/>
      <c r="F1682" s="176"/>
      <c r="G1682" s="173"/>
      <c r="H1682" s="183"/>
      <c r="I1682" s="175"/>
      <c r="J1682" s="175"/>
      <c r="K1682" s="187"/>
      <c r="L1682" s="184"/>
      <c r="M1682" s="180"/>
      <c r="N1682" s="181"/>
      <c r="O1682" s="175"/>
      <c r="P1682" s="182"/>
    </row>
    <row r="1683" spans="1:16" s="172" customFormat="1">
      <c r="A1683" s="1138"/>
      <c r="B1683" s="1133"/>
      <c r="C1683" s="173"/>
      <c r="D1683" s="185"/>
      <c r="E1683" s="175"/>
      <c r="F1683" s="182"/>
      <c r="G1683" s="173"/>
      <c r="H1683" s="186"/>
      <c r="I1683" s="175"/>
      <c r="J1683" s="175"/>
      <c r="K1683" s="187"/>
      <c r="L1683" s="184"/>
      <c r="M1683" s="180"/>
      <c r="N1683" s="181"/>
      <c r="O1683" s="175"/>
      <c r="P1683" s="182"/>
    </row>
    <row r="1684" spans="1:16" s="172" customFormat="1">
      <c r="A1684" s="1138"/>
      <c r="B1684" s="1133"/>
      <c r="C1684" s="173"/>
      <c r="D1684" s="174"/>
      <c r="E1684" s="175"/>
      <c r="F1684" s="188"/>
      <c r="G1684" s="198"/>
      <c r="H1684" s="183"/>
      <c r="I1684" s="191"/>
      <c r="J1684" s="175"/>
      <c r="K1684" s="178"/>
      <c r="L1684" s="189"/>
      <c r="M1684" s="190"/>
      <c r="N1684" s="181"/>
      <c r="O1684" s="175"/>
      <c r="P1684" s="182"/>
    </row>
    <row r="1685" spans="1:16" s="172" customFormat="1">
      <c r="A1685" s="1138"/>
      <c r="B1685" s="1133"/>
      <c r="C1685" s="173"/>
      <c r="D1685" s="174"/>
      <c r="E1685" s="175"/>
      <c r="F1685" s="182"/>
      <c r="G1685" s="173"/>
      <c r="H1685" s="183"/>
      <c r="I1685" s="191"/>
      <c r="J1685" s="175"/>
      <c r="K1685" s="178"/>
      <c r="L1685" s="184"/>
      <c r="M1685" s="180"/>
      <c r="N1685" s="181"/>
      <c r="O1685" s="175"/>
      <c r="P1685" s="182"/>
    </row>
    <row r="1686" spans="1:16" s="172" customFormat="1">
      <c r="A1686" s="1138"/>
      <c r="B1686" s="1133"/>
      <c r="C1686" s="173"/>
      <c r="D1686" s="174"/>
      <c r="E1686" s="175"/>
      <c r="F1686" s="182"/>
      <c r="G1686" s="219"/>
      <c r="H1686" s="183"/>
      <c r="I1686" s="175"/>
      <c r="J1686" s="175"/>
      <c r="K1686" s="178"/>
      <c r="L1686" s="184"/>
      <c r="M1686" s="180"/>
      <c r="N1686" s="181"/>
      <c r="O1686" s="175"/>
      <c r="P1686" s="182"/>
    </row>
    <row r="1687" spans="1:16" s="172" customFormat="1">
      <c r="A1687" s="1138"/>
      <c r="B1687" s="1133"/>
      <c r="C1687" s="173"/>
      <c r="D1687" s="174"/>
      <c r="E1687" s="175"/>
      <c r="F1687" s="188"/>
      <c r="G1687" s="173"/>
      <c r="H1687" s="183"/>
      <c r="I1687" s="191"/>
      <c r="J1687" s="175"/>
      <c r="K1687" s="178"/>
      <c r="L1687" s="184"/>
      <c r="M1687" s="180"/>
      <c r="N1687" s="181"/>
      <c r="O1687" s="175"/>
      <c r="P1687" s="182"/>
    </row>
    <row r="1688" spans="1:16" s="172" customFormat="1">
      <c r="A1688" s="1138"/>
      <c r="B1688" s="1133"/>
      <c r="C1688" s="173"/>
      <c r="D1688" s="174"/>
      <c r="E1688" s="175"/>
      <c r="F1688" s="182"/>
      <c r="G1688" s="173"/>
      <c r="H1688" s="183"/>
      <c r="I1688" s="191"/>
      <c r="J1688" s="175"/>
      <c r="K1688" s="178"/>
      <c r="L1688" s="184"/>
      <c r="M1688" s="180"/>
      <c r="N1688" s="181"/>
      <c r="O1688" s="175"/>
      <c r="P1688" s="182"/>
    </row>
    <row r="1689" spans="1:16" s="172" customFormat="1">
      <c r="A1689" s="1138"/>
      <c r="B1689" s="1133"/>
      <c r="C1689" s="192"/>
      <c r="D1689" s="193"/>
      <c r="E1689" s="194"/>
      <c r="F1689" s="195"/>
      <c r="G1689" s="173"/>
      <c r="H1689" s="177"/>
      <c r="I1689" s="175"/>
      <c r="J1689" s="175"/>
      <c r="K1689" s="178"/>
      <c r="L1689" s="184"/>
      <c r="M1689" s="180"/>
      <c r="N1689" s="196"/>
      <c r="O1689" s="194"/>
      <c r="P1689" s="195"/>
    </row>
    <row r="1690" spans="1:16" s="172" customFormat="1">
      <c r="A1690" s="1138"/>
      <c r="B1690" s="1133"/>
      <c r="C1690" s="192"/>
      <c r="D1690" s="193"/>
      <c r="E1690" s="194"/>
      <c r="F1690" s="195"/>
      <c r="G1690" s="198"/>
      <c r="H1690" s="183"/>
      <c r="I1690" s="191"/>
      <c r="J1690" s="175"/>
      <c r="K1690" s="178"/>
      <c r="L1690" s="184"/>
      <c r="M1690" s="180"/>
      <c r="N1690" s="196"/>
      <c r="O1690" s="194"/>
      <c r="P1690" s="195"/>
    </row>
    <row r="1691" spans="1:16" s="172" customFormat="1">
      <c r="A1691" s="1138"/>
      <c r="B1691" s="1133"/>
      <c r="C1691" s="192"/>
      <c r="D1691" s="193"/>
      <c r="E1691" s="194"/>
      <c r="F1691" s="195"/>
      <c r="G1691" s="173"/>
      <c r="H1691" s="199"/>
      <c r="I1691" s="191"/>
      <c r="J1691" s="200"/>
      <c r="K1691" s="197"/>
      <c r="L1691" s="184"/>
      <c r="M1691" s="180"/>
      <c r="N1691" s="196"/>
      <c r="O1691" s="194"/>
      <c r="P1691" s="195"/>
    </row>
    <row r="1692" spans="1:16" s="172" customFormat="1">
      <c r="A1692" s="1138"/>
      <c r="B1692" s="1133"/>
      <c r="C1692" s="192"/>
      <c r="D1692" s="193"/>
      <c r="E1692" s="194"/>
      <c r="F1692" s="195"/>
      <c r="G1692" s="173"/>
      <c r="H1692" s="201"/>
      <c r="I1692" s="175"/>
      <c r="J1692" s="175"/>
      <c r="K1692" s="178"/>
      <c r="L1692" s="184"/>
      <c r="M1692" s="180"/>
      <c r="N1692" s="196"/>
      <c r="O1692" s="194"/>
      <c r="P1692" s="195"/>
    </row>
    <row r="1693" spans="1:16" s="172" customFormat="1">
      <c r="A1693" s="1138"/>
      <c r="B1693" s="1133"/>
      <c r="C1693" s="192"/>
      <c r="D1693" s="193"/>
      <c r="E1693" s="194"/>
      <c r="F1693" s="195"/>
      <c r="G1693" s="198"/>
      <c r="H1693" s="183"/>
      <c r="I1693" s="200"/>
      <c r="J1693" s="200"/>
      <c r="K1693" s="197"/>
      <c r="L1693" s="184"/>
      <c r="M1693" s="180"/>
      <c r="N1693" s="196"/>
      <c r="O1693" s="194"/>
      <c r="P1693" s="195"/>
    </row>
    <row r="1694" spans="1:16" s="172" customFormat="1">
      <c r="A1694" s="1138"/>
      <c r="B1694" s="1133"/>
      <c r="C1694" s="192"/>
      <c r="D1694" s="193"/>
      <c r="E1694" s="194"/>
      <c r="F1694" s="195"/>
      <c r="G1694" s="173"/>
      <c r="H1694" s="183"/>
      <c r="I1694" s="200"/>
      <c r="J1694" s="200"/>
      <c r="K1694" s="197"/>
      <c r="L1694" s="179"/>
      <c r="M1694" s="180"/>
      <c r="N1694" s="196"/>
      <c r="O1694" s="194"/>
      <c r="P1694" s="195"/>
    </row>
    <row r="1695" spans="1:16" s="172" customFormat="1">
      <c r="A1695" s="1138"/>
      <c r="B1695" s="1133"/>
      <c r="C1695" s="192"/>
      <c r="D1695" s="193"/>
      <c r="E1695" s="194"/>
      <c r="F1695" s="195"/>
      <c r="G1695" s="192"/>
      <c r="H1695" s="201"/>
      <c r="I1695" s="202"/>
      <c r="J1695" s="202"/>
      <c r="K1695" s="203"/>
      <c r="L1695" s="204"/>
      <c r="M1695" s="190"/>
      <c r="N1695" s="196"/>
      <c r="O1695" s="194"/>
      <c r="P1695" s="195"/>
    </row>
    <row r="1696" spans="1:16" s="172" customFormat="1">
      <c r="A1696" s="1138"/>
      <c r="B1696" s="1133"/>
      <c r="C1696" s="192"/>
      <c r="D1696" s="193"/>
      <c r="E1696" s="194"/>
      <c r="F1696" s="195"/>
      <c r="G1696" s="192"/>
      <c r="H1696" s="201"/>
      <c r="I1696" s="202"/>
      <c r="J1696" s="202"/>
      <c r="K1696" s="203"/>
      <c r="L1696" s="204"/>
      <c r="M1696" s="190"/>
      <c r="N1696" s="196"/>
      <c r="O1696" s="194"/>
      <c r="P1696" s="195"/>
    </row>
    <row r="1697" spans="1:16" s="172" customFormat="1">
      <c r="A1697" s="1138"/>
      <c r="B1697" s="1133"/>
      <c r="C1697" s="192"/>
      <c r="D1697" s="193"/>
      <c r="E1697" s="194"/>
      <c r="F1697" s="195"/>
      <c r="G1697" s="192"/>
      <c r="H1697" s="201"/>
      <c r="I1697" s="202"/>
      <c r="J1697" s="202"/>
      <c r="K1697" s="203"/>
      <c r="L1697" s="204"/>
      <c r="M1697" s="190"/>
      <c r="N1697" s="196"/>
      <c r="O1697" s="194"/>
      <c r="P1697" s="195"/>
    </row>
    <row r="1698" spans="1:16" s="172" customFormat="1" ht="17.25" thickBot="1">
      <c r="A1698" s="1139"/>
      <c r="B1698" s="1134"/>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1135">
        <f>A1593+1</f>
        <v>46159</v>
      </c>
      <c r="B1699" s="90" t="s">
        <v>162</v>
      </c>
      <c r="C1699" s="1095" t="s">
        <v>693</v>
      </c>
      <c r="D1699" s="91" t="s">
        <v>114</v>
      </c>
      <c r="E1699" s="92" t="s">
        <v>164</v>
      </c>
      <c r="F1699" s="93"/>
      <c r="G1699" s="90" t="s">
        <v>162</v>
      </c>
      <c r="H1699" s="1098" t="s">
        <v>163</v>
      </c>
      <c r="I1699" s="91" t="s">
        <v>114</v>
      </c>
      <c r="J1699" s="92" t="s">
        <v>164</v>
      </c>
      <c r="K1699" s="93"/>
      <c r="L1699" s="90" t="s">
        <v>162</v>
      </c>
      <c r="M1699" s="1099" t="s">
        <v>163</v>
      </c>
      <c r="N1699" s="91" t="s">
        <v>114</v>
      </c>
      <c r="O1699" s="92" t="s">
        <v>164</v>
      </c>
      <c r="P1699" s="93"/>
    </row>
    <row r="1700" spans="1:16" ht="18" customHeight="1">
      <c r="A1700" s="1136"/>
      <c r="B1700" s="1100"/>
      <c r="C1700" s="1096"/>
      <c r="D1700" s="94" t="s">
        <v>116</v>
      </c>
      <c r="E1700" s="95" t="s">
        <v>142</v>
      </c>
      <c r="F1700" s="93"/>
      <c r="G1700" s="1100"/>
      <c r="H1700" s="1098"/>
      <c r="I1700" s="94" t="s">
        <v>116</v>
      </c>
      <c r="J1700" s="95" t="s">
        <v>142</v>
      </c>
      <c r="K1700" s="93"/>
      <c r="L1700" s="1100"/>
      <c r="M1700" s="1099"/>
      <c r="N1700" s="94" t="s">
        <v>116</v>
      </c>
      <c r="O1700" s="95" t="s">
        <v>142</v>
      </c>
      <c r="P1700" s="93"/>
    </row>
    <row r="1701" spans="1:16" ht="17.25" thickBot="1">
      <c r="A1701" s="1136"/>
      <c r="B1701" s="1101"/>
      <c r="C1701" s="1096"/>
      <c r="D1701" s="94" t="s">
        <v>165</v>
      </c>
      <c r="E1701" s="96" t="s">
        <v>166</v>
      </c>
      <c r="F1701" s="98"/>
      <c r="G1701" s="1101"/>
      <c r="H1701" s="1098"/>
      <c r="I1701" s="94" t="s">
        <v>165</v>
      </c>
      <c r="J1701" s="96" t="s">
        <v>166</v>
      </c>
      <c r="K1701" s="98"/>
      <c r="L1701" s="1101"/>
      <c r="M1701" s="1099"/>
      <c r="N1701" s="94" t="s">
        <v>165</v>
      </c>
      <c r="O1701" s="96" t="s">
        <v>166</v>
      </c>
      <c r="P1701" s="98"/>
    </row>
    <row r="1702" spans="1:16" ht="17.25" thickBot="1">
      <c r="A1702" s="1136"/>
      <c r="B1702" s="90" t="s">
        <v>167</v>
      </c>
      <c r="C1702" s="1096"/>
      <c r="D1702" s="94"/>
      <c r="E1702" s="96"/>
      <c r="F1702" s="97"/>
      <c r="G1702" s="90" t="s">
        <v>167</v>
      </c>
      <c r="H1702" s="1098"/>
      <c r="I1702" s="94" t="s">
        <v>120</v>
      </c>
      <c r="J1702" s="96" t="s">
        <v>148</v>
      </c>
      <c r="K1702" s="97"/>
      <c r="L1702" s="90" t="s">
        <v>167</v>
      </c>
      <c r="M1702" s="1099"/>
      <c r="N1702" s="94" t="s">
        <v>120</v>
      </c>
      <c r="O1702" s="96" t="s">
        <v>148</v>
      </c>
      <c r="P1702" s="97"/>
    </row>
    <row r="1703" spans="1:16">
      <c r="A1703" s="1136"/>
      <c r="B1703" s="1081"/>
      <c r="C1703" s="1096"/>
      <c r="D1703" s="94"/>
      <c r="E1703" s="96"/>
      <c r="F1703" s="97"/>
      <c r="G1703" s="1081"/>
      <c r="H1703" s="1098"/>
      <c r="I1703" s="94"/>
      <c r="J1703" s="96"/>
      <c r="K1703" s="97"/>
      <c r="L1703" s="1081"/>
      <c r="M1703" s="1099"/>
      <c r="N1703" s="94"/>
      <c r="O1703" s="96"/>
      <c r="P1703" s="97"/>
    </row>
    <row r="1704" spans="1:16">
      <c r="A1704" s="1136"/>
      <c r="B1704" s="1082"/>
      <c r="C1704" s="1096"/>
      <c r="D1704" s="94"/>
      <c r="E1704" s="96"/>
      <c r="F1704" s="97"/>
      <c r="G1704" s="1082"/>
      <c r="H1704" s="1098"/>
      <c r="I1704" s="94"/>
      <c r="J1704" s="96"/>
      <c r="K1704" s="97"/>
      <c r="L1704" s="1082"/>
      <c r="M1704" s="1099"/>
      <c r="N1704" s="94"/>
      <c r="O1704" s="96"/>
      <c r="P1704" s="97"/>
    </row>
    <row r="1705" spans="1:16">
      <c r="A1705" s="1136"/>
      <c r="B1705" s="1083"/>
      <c r="C1705" s="1096"/>
      <c r="D1705" s="94"/>
      <c r="E1705" s="96"/>
      <c r="F1705" s="93"/>
      <c r="G1705" s="1083"/>
      <c r="H1705" s="1098"/>
      <c r="I1705" s="94"/>
      <c r="J1705" s="96"/>
      <c r="K1705" s="93"/>
      <c r="L1705" s="1083"/>
      <c r="M1705" s="1099"/>
      <c r="N1705" s="94"/>
      <c r="O1705" s="96"/>
      <c r="P1705" s="93"/>
    </row>
    <row r="1706" spans="1:16">
      <c r="A1706" s="1136"/>
      <c r="B1706" s="1082"/>
      <c r="C1706" s="1096"/>
      <c r="D1706" s="94"/>
      <c r="E1706" s="96"/>
      <c r="F1706" s="99"/>
      <c r="G1706" s="1082"/>
      <c r="H1706" s="1098"/>
      <c r="I1706" s="94"/>
      <c r="J1706" s="96"/>
      <c r="K1706" s="99"/>
      <c r="L1706" s="1082"/>
      <c r="M1706" s="1099"/>
      <c r="N1706" s="94"/>
      <c r="O1706" s="96"/>
      <c r="P1706" s="93"/>
    </row>
    <row r="1707" spans="1:16">
      <c r="A1707" s="1136"/>
      <c r="B1707" s="1083"/>
      <c r="C1707" s="1096"/>
      <c r="D1707" s="94"/>
      <c r="E1707" s="96"/>
      <c r="F1707" s="102"/>
      <c r="G1707" s="1083"/>
      <c r="H1707" s="1098"/>
      <c r="I1707" s="94"/>
      <c r="J1707" s="96"/>
      <c r="K1707" s="102"/>
      <c r="L1707" s="1083"/>
      <c r="M1707" s="1099"/>
      <c r="N1707" s="94"/>
      <c r="O1707" s="96"/>
      <c r="P1707" s="99"/>
    </row>
    <row r="1708" spans="1:16" ht="17.25" thickBot="1">
      <c r="A1708" s="1136"/>
      <c r="B1708" s="1082"/>
      <c r="C1708" s="1096"/>
      <c r="D1708" s="94"/>
      <c r="E1708" s="96"/>
      <c r="F1708" s="99"/>
      <c r="G1708" s="1082"/>
      <c r="H1708" s="1098"/>
      <c r="I1708" s="94"/>
      <c r="J1708" s="96"/>
      <c r="K1708" s="99"/>
      <c r="L1708" s="1082"/>
      <c r="M1708" s="1099"/>
      <c r="N1708" s="94"/>
      <c r="O1708" s="96"/>
      <c r="P1708" s="99"/>
    </row>
    <row r="1709" spans="1:16" ht="17.25" thickBot="1">
      <c r="A1709" s="1136"/>
      <c r="B1709" s="100" t="s">
        <v>168</v>
      </c>
      <c r="C1709" s="1096"/>
      <c r="D1709" s="94"/>
      <c r="E1709" s="96"/>
      <c r="F1709" s="99"/>
      <c r="G1709" s="100" t="s">
        <v>168</v>
      </c>
      <c r="H1709" s="1098"/>
      <c r="I1709" s="94"/>
      <c r="J1709" s="96"/>
      <c r="K1709" s="99"/>
      <c r="L1709" s="100" t="s">
        <v>168</v>
      </c>
      <c r="M1709" s="1099"/>
      <c r="N1709" s="94"/>
      <c r="O1709" s="96"/>
      <c r="P1709" s="99"/>
    </row>
    <row r="1710" spans="1:16">
      <c r="A1710" s="1136"/>
      <c r="B1710" s="1111"/>
      <c r="C1710" s="1096"/>
      <c r="D1710" s="94"/>
      <c r="E1710" s="96"/>
      <c r="F1710" s="99"/>
      <c r="G1710" s="1111"/>
      <c r="H1710" s="1098"/>
      <c r="I1710" s="94"/>
      <c r="J1710" s="96"/>
      <c r="K1710" s="99"/>
      <c r="L1710" s="1111"/>
      <c r="M1710" s="1099"/>
      <c r="N1710" s="94"/>
      <c r="O1710" s="96"/>
      <c r="P1710" s="99"/>
    </row>
    <row r="1711" spans="1:16">
      <c r="A1711" s="1136"/>
      <c r="B1711" s="1112"/>
      <c r="C1711" s="1096"/>
      <c r="D1711" s="94"/>
      <c r="E1711" s="96"/>
      <c r="F1711" s="99"/>
      <c r="G1711" s="1112"/>
      <c r="H1711" s="1098"/>
      <c r="I1711" s="94"/>
      <c r="J1711" s="96"/>
      <c r="K1711" s="99"/>
      <c r="L1711" s="1112"/>
      <c r="M1711" s="1099"/>
      <c r="N1711" s="94"/>
      <c r="O1711" s="96"/>
      <c r="P1711" s="97"/>
    </row>
    <row r="1712" spans="1:16" ht="17.25" thickBot="1">
      <c r="A1712" s="1136"/>
      <c r="B1712" s="1113"/>
      <c r="C1712" s="1096"/>
      <c r="D1712" s="94"/>
      <c r="E1712" s="96"/>
      <c r="F1712" s="97"/>
      <c r="G1712" s="1113"/>
      <c r="H1712" s="1098"/>
      <c r="I1712" s="94"/>
      <c r="J1712" s="96"/>
      <c r="K1712" s="97"/>
      <c r="L1712" s="1113"/>
      <c r="M1712" s="1099"/>
      <c r="N1712" s="94"/>
      <c r="O1712" s="96"/>
      <c r="P1712" s="97"/>
    </row>
    <row r="1713" spans="1:16" ht="17.25" thickBot="1">
      <c r="A1713" s="1136"/>
      <c r="B1713" s="100" t="s">
        <v>123</v>
      </c>
      <c r="C1713" s="1096"/>
      <c r="D1713" s="94"/>
      <c r="E1713" s="96"/>
      <c r="F1713" s="97"/>
      <c r="G1713" s="100" t="s">
        <v>123</v>
      </c>
      <c r="H1713" s="1098"/>
      <c r="I1713" s="94"/>
      <c r="J1713" s="96"/>
      <c r="K1713" s="97"/>
      <c r="L1713" s="100" t="s">
        <v>123</v>
      </c>
      <c r="M1713" s="1099"/>
      <c r="N1713" s="94"/>
      <c r="O1713" s="96"/>
      <c r="P1713" s="97"/>
    </row>
    <row r="1714" spans="1:16">
      <c r="A1714" s="1136"/>
      <c r="B1714" s="1106"/>
      <c r="C1714" s="1096"/>
      <c r="D1714" s="94"/>
      <c r="E1714" s="96"/>
      <c r="F1714" s="97"/>
      <c r="G1714" s="1106"/>
      <c r="H1714" s="1098"/>
      <c r="I1714" s="94"/>
      <c r="J1714" s="96"/>
      <c r="K1714" s="97"/>
      <c r="L1714" s="1106"/>
      <c r="M1714" s="1099"/>
      <c r="N1714" s="94"/>
      <c r="O1714" s="96"/>
      <c r="P1714" s="97"/>
    </row>
    <row r="1715" spans="1:16">
      <c r="A1715" s="1136"/>
      <c r="B1715" s="1107"/>
      <c r="C1715" s="1096"/>
      <c r="D1715" s="94"/>
      <c r="E1715" s="96"/>
      <c r="F1715" s="97"/>
      <c r="G1715" s="1107"/>
      <c r="H1715" s="1098"/>
      <c r="I1715" s="94"/>
      <c r="J1715" s="96"/>
      <c r="K1715" s="97"/>
      <c r="L1715" s="1107"/>
      <c r="M1715" s="1099"/>
      <c r="N1715" s="94"/>
      <c r="O1715" s="96"/>
      <c r="P1715" s="97"/>
    </row>
    <row r="1716" spans="1:16" ht="17.25" thickBot="1">
      <c r="A1716" s="1136"/>
      <c r="B1716" s="1108"/>
      <c r="C1716" s="1096"/>
      <c r="D1716" s="94"/>
      <c r="E1716" s="96"/>
      <c r="F1716" s="97"/>
      <c r="G1716" s="1108"/>
      <c r="H1716" s="1098"/>
      <c r="I1716" s="94"/>
      <c r="J1716" s="96"/>
      <c r="K1716" s="97"/>
      <c r="L1716" s="1108"/>
      <c r="M1716" s="1099"/>
      <c r="N1716" s="94"/>
      <c r="O1716" s="96"/>
      <c r="P1716" s="97"/>
    </row>
    <row r="1717" spans="1:16">
      <c r="A1717" s="1136"/>
      <c r="B1717" s="1109" t="s">
        <v>124</v>
      </c>
      <c r="C1717" s="1096"/>
      <c r="D1717" s="94"/>
      <c r="E1717" s="96"/>
      <c r="F1717" s="97"/>
      <c r="G1717" s="1109" t="s">
        <v>124</v>
      </c>
      <c r="H1717" s="1098"/>
      <c r="I1717" s="94"/>
      <c r="J1717" s="96"/>
      <c r="K1717" s="97"/>
      <c r="L1717" s="1109" t="s">
        <v>124</v>
      </c>
      <c r="M1717" s="1099"/>
      <c r="N1717" s="94"/>
      <c r="O1717" s="96"/>
      <c r="P1717" s="97"/>
    </row>
    <row r="1718" spans="1:16" ht="17.25" thickBot="1">
      <c r="A1718" s="1136"/>
      <c r="B1718" s="1110"/>
      <c r="C1718" s="1096"/>
      <c r="D1718" s="94"/>
      <c r="E1718" s="96"/>
      <c r="F1718" s="97"/>
      <c r="G1718" s="1110"/>
      <c r="H1718" s="1098"/>
      <c r="I1718" s="94"/>
      <c r="J1718" s="96"/>
      <c r="K1718" s="97"/>
      <c r="L1718" s="1110"/>
      <c r="M1718" s="1099"/>
      <c r="N1718" s="94"/>
      <c r="O1718" s="96"/>
      <c r="P1718" s="93"/>
    </row>
    <row r="1719" spans="1:16" ht="17.25" thickTop="1">
      <c r="A1719" s="1136"/>
      <c r="B1719" s="1102" t="s">
        <v>125</v>
      </c>
      <c r="C1719" s="1096"/>
      <c r="D1719" s="94"/>
      <c r="E1719" s="96"/>
      <c r="F1719" s="93"/>
      <c r="G1719" s="1102" t="s">
        <v>125</v>
      </c>
      <c r="H1719" s="1098"/>
      <c r="I1719" s="94"/>
      <c r="J1719" s="96"/>
      <c r="K1719" s="93"/>
      <c r="L1719" s="1102" t="s">
        <v>125</v>
      </c>
      <c r="M1719" s="1099"/>
      <c r="N1719" s="94"/>
      <c r="O1719" s="96"/>
      <c r="P1719" s="97"/>
    </row>
    <row r="1720" spans="1:16" ht="17.25" thickBot="1">
      <c r="A1720" s="1136"/>
      <c r="B1720" s="1103"/>
      <c r="C1720" s="1096"/>
      <c r="D1720" s="94"/>
      <c r="E1720" s="96"/>
      <c r="F1720" s="93"/>
      <c r="G1720" s="1103"/>
      <c r="H1720" s="1098"/>
      <c r="I1720" s="94"/>
      <c r="J1720" s="96"/>
      <c r="K1720" s="93"/>
      <c r="L1720" s="1103"/>
      <c r="M1720" s="1099"/>
      <c r="N1720" s="94"/>
      <c r="O1720" s="96"/>
      <c r="P1720" s="101"/>
    </row>
    <row r="1721" spans="1:16">
      <c r="A1721" s="1136"/>
      <c r="B1721" s="1104"/>
      <c r="C1721" s="1096"/>
      <c r="D1721" s="94"/>
      <c r="E1721" s="96"/>
      <c r="F1721" s="97"/>
      <c r="G1721" s="1104"/>
      <c r="H1721" s="1098"/>
      <c r="I1721" s="94"/>
      <c r="J1721" s="96"/>
      <c r="K1721" s="97"/>
      <c r="L1721" s="1104"/>
      <c r="M1721" s="1099"/>
      <c r="N1721" s="94"/>
      <c r="O1721" s="96"/>
      <c r="P1721" s="103"/>
    </row>
    <row r="1722" spans="1:16" ht="17.25" thickBot="1">
      <c r="A1722" s="1136"/>
      <c r="B1722" s="1105"/>
      <c r="C1722" s="1096"/>
      <c r="D1722" s="94"/>
      <c r="E1722" s="96"/>
      <c r="F1722" s="97"/>
      <c r="G1722" s="1105"/>
      <c r="H1722" s="1098"/>
      <c r="I1722" s="94"/>
      <c r="J1722" s="96"/>
      <c r="K1722" s="97"/>
      <c r="L1722" s="1105"/>
      <c r="M1722" s="1099"/>
      <c r="N1722" s="94"/>
      <c r="O1722" s="96"/>
      <c r="P1722" s="104"/>
    </row>
    <row r="1723" spans="1:16">
      <c r="A1723" s="1136"/>
      <c r="B1723" s="1116" t="s">
        <v>126</v>
      </c>
      <c r="C1723" s="1096"/>
      <c r="D1723" s="94"/>
      <c r="E1723" s="96"/>
      <c r="F1723" s="93"/>
      <c r="G1723" s="1116" t="s">
        <v>126</v>
      </c>
      <c r="H1723" s="1098"/>
      <c r="I1723" s="94"/>
      <c r="J1723" s="96"/>
      <c r="K1723" s="93"/>
      <c r="L1723" s="1116" t="s">
        <v>126</v>
      </c>
      <c r="M1723" s="1099"/>
      <c r="N1723" s="94"/>
      <c r="O1723" s="96"/>
      <c r="P1723" s="99"/>
    </row>
    <row r="1724" spans="1:16" ht="17.25" thickBot="1">
      <c r="A1724" s="1136"/>
      <c r="B1724" s="1103"/>
      <c r="C1724" s="1096"/>
      <c r="D1724" s="94"/>
      <c r="E1724" s="96"/>
      <c r="F1724" s="101"/>
      <c r="G1724" s="1103"/>
      <c r="H1724" s="1098"/>
      <c r="I1724" s="94"/>
      <c r="J1724" s="96"/>
      <c r="K1724" s="101"/>
      <c r="L1724" s="1103"/>
      <c r="M1724" s="1099"/>
      <c r="N1724" s="94"/>
      <c r="O1724" s="96"/>
      <c r="P1724" s="104"/>
    </row>
    <row r="1725" spans="1:16">
      <c r="A1725" s="1136"/>
      <c r="B1725" s="1104"/>
      <c r="C1725" s="1096"/>
      <c r="D1725" s="94"/>
      <c r="E1725" s="96"/>
      <c r="F1725" s="102"/>
      <c r="G1725" s="1104"/>
      <c r="H1725" s="1098"/>
      <c r="I1725" s="94"/>
      <c r="J1725" s="96"/>
      <c r="K1725" s="103"/>
      <c r="L1725" s="1104"/>
      <c r="M1725" s="1099"/>
      <c r="N1725" s="94"/>
      <c r="O1725" s="96"/>
      <c r="P1725" s="93"/>
    </row>
    <row r="1726" spans="1:16" ht="17.25" thickBot="1">
      <c r="A1726" s="1136"/>
      <c r="B1726" s="1115"/>
      <c r="C1726" s="1096"/>
      <c r="D1726" s="94"/>
      <c r="E1726" s="96"/>
      <c r="F1726" s="99"/>
      <c r="G1726" s="1115"/>
      <c r="H1726" s="1098"/>
      <c r="I1726" s="94"/>
      <c r="J1726" s="96"/>
      <c r="K1726" s="104"/>
      <c r="L1726" s="1115"/>
      <c r="M1726" s="1099"/>
      <c r="N1726" s="94"/>
      <c r="O1726" s="96"/>
      <c r="P1726" s="97"/>
    </row>
    <row r="1727" spans="1:16">
      <c r="A1727" s="1136"/>
      <c r="B1727" s="1114" t="s">
        <v>127</v>
      </c>
      <c r="C1727" s="1096"/>
      <c r="D1727" s="94"/>
      <c r="E1727" s="96"/>
      <c r="F1727" s="103"/>
      <c r="G1727" s="1114" t="s">
        <v>127</v>
      </c>
      <c r="H1727" s="1098"/>
      <c r="I1727" s="94"/>
      <c r="J1727" s="96"/>
      <c r="K1727" s="104"/>
      <c r="L1727" s="1114" t="s">
        <v>127</v>
      </c>
      <c r="M1727" s="1099"/>
      <c r="N1727" s="94"/>
      <c r="O1727" s="114"/>
      <c r="P1727" s="97"/>
    </row>
    <row r="1728" spans="1:16" ht="17.25" thickBot="1">
      <c r="A1728" s="1136"/>
      <c r="B1728" s="1103"/>
      <c r="C1728" s="1096"/>
      <c r="D1728" s="94"/>
      <c r="E1728" s="96"/>
      <c r="F1728" s="104"/>
      <c r="G1728" s="1103"/>
      <c r="H1728" s="1098"/>
      <c r="I1728" s="94"/>
      <c r="J1728" s="96"/>
      <c r="K1728" s="99"/>
      <c r="L1728" s="1103"/>
      <c r="M1728" s="1099"/>
      <c r="N1728" s="113"/>
      <c r="O1728" s="96"/>
      <c r="P1728" s="112"/>
    </row>
    <row r="1729" spans="1:16">
      <c r="A1729" s="1136"/>
      <c r="B1729" s="1104"/>
      <c r="C1729" s="1096"/>
      <c r="D1729" s="94"/>
      <c r="E1729" s="96"/>
      <c r="F1729" s="104"/>
      <c r="G1729" s="1104"/>
      <c r="H1729" s="1098"/>
      <c r="I1729" s="94"/>
      <c r="J1729" s="96"/>
      <c r="K1729" s="104"/>
      <c r="L1729" s="1104"/>
      <c r="M1729" s="1099"/>
      <c r="N1729" s="113"/>
      <c r="O1729" s="114"/>
      <c r="P1729" s="97"/>
    </row>
    <row r="1730" spans="1:16" ht="17.25" thickBot="1">
      <c r="A1730" s="1136"/>
      <c r="B1730" s="1115"/>
      <c r="C1730" s="1096"/>
      <c r="D1730" s="94"/>
      <c r="E1730" s="96"/>
      <c r="F1730" s="99"/>
      <c r="G1730" s="1115"/>
      <c r="H1730" s="1098"/>
      <c r="I1730" s="94"/>
      <c r="J1730" s="96"/>
      <c r="K1730" s="93"/>
      <c r="L1730" s="1115"/>
      <c r="M1730" s="1099"/>
      <c r="N1730" s="94"/>
      <c r="O1730" s="114"/>
      <c r="P1730" s="104"/>
    </row>
    <row r="1731" spans="1:16">
      <c r="A1731" s="1136"/>
      <c r="B1731" s="1114" t="s">
        <v>128</v>
      </c>
      <c r="C1731" s="1096"/>
      <c r="D1731" s="94"/>
      <c r="E1731" s="96"/>
      <c r="F1731" s="104"/>
      <c r="G1731" s="1114" t="s">
        <v>128</v>
      </c>
      <c r="H1731" s="1098"/>
      <c r="I1731" s="94"/>
      <c r="J1731" s="96"/>
      <c r="K1731" s="97"/>
      <c r="L1731" s="1114" t="s">
        <v>128</v>
      </c>
      <c r="M1731" s="1099"/>
      <c r="N1731" s="94"/>
      <c r="O1731" s="96"/>
      <c r="P1731" s="97"/>
    </row>
    <row r="1732" spans="1:16" ht="17.25" thickBot="1">
      <c r="A1732" s="1136"/>
      <c r="B1732" s="1103"/>
      <c r="C1732" s="1096"/>
      <c r="D1732" s="94"/>
      <c r="E1732" s="96"/>
      <c r="F1732" s="93"/>
      <c r="G1732" s="1103"/>
      <c r="H1732" s="1098"/>
      <c r="I1732" s="94"/>
      <c r="J1732" s="114"/>
      <c r="K1732" s="97"/>
      <c r="L1732" s="1103"/>
      <c r="M1732" s="1099"/>
      <c r="N1732" s="113"/>
      <c r="O1732" s="114"/>
      <c r="P1732" s="97"/>
    </row>
    <row r="1733" spans="1:16">
      <c r="A1733" s="1136"/>
      <c r="B1733" s="1104"/>
      <c r="C1733" s="1096"/>
      <c r="D1733" s="94"/>
      <c r="E1733" s="96"/>
      <c r="F1733" s="97"/>
      <c r="G1733" s="1104"/>
      <c r="H1733" s="1098"/>
      <c r="I1733" s="94"/>
      <c r="J1733" s="96"/>
      <c r="K1733" s="97"/>
      <c r="L1733" s="1104"/>
      <c r="M1733" s="1099"/>
      <c r="N1733" s="113"/>
      <c r="O1733" s="114"/>
      <c r="P1733" s="97"/>
    </row>
    <row r="1734" spans="1:16" ht="17.25" thickBot="1">
      <c r="A1734" s="1136"/>
      <c r="B1734" s="1115"/>
      <c r="C1734" s="1096"/>
      <c r="D1734" s="94"/>
      <c r="E1734" s="96"/>
      <c r="F1734" s="93"/>
      <c r="G1734" s="1115"/>
      <c r="H1734" s="1098"/>
      <c r="I1734" s="94"/>
      <c r="J1734" s="114"/>
      <c r="K1734" s="97"/>
      <c r="L1734" s="1115"/>
      <c r="M1734" s="1099"/>
      <c r="N1734" s="94"/>
      <c r="O1734" s="114"/>
      <c r="P1734" s="97"/>
    </row>
    <row r="1735" spans="1:16">
      <c r="A1735" s="1136"/>
      <c r="B1735" s="1116" t="s">
        <v>129</v>
      </c>
      <c r="C1735" s="1096"/>
      <c r="D1735" s="94"/>
      <c r="E1735" s="96"/>
      <c r="F1735" s="93"/>
      <c r="G1735" s="1116" t="s">
        <v>129</v>
      </c>
      <c r="H1735" s="1098"/>
      <c r="I1735" s="94"/>
      <c r="J1735" s="114"/>
      <c r="K1735" s="97"/>
      <c r="L1735" s="1116" t="s">
        <v>129</v>
      </c>
      <c r="M1735" s="1099"/>
      <c r="N1735" s="113"/>
      <c r="O1735" s="114"/>
      <c r="P1735" s="97"/>
    </row>
    <row r="1736" spans="1:16" ht="17.25" thickBot="1">
      <c r="A1736" s="1136"/>
      <c r="B1736" s="1103"/>
      <c r="C1736" s="1096"/>
      <c r="D1736" s="94"/>
      <c r="E1736" s="96"/>
      <c r="F1736" s="93"/>
      <c r="G1736" s="1103"/>
      <c r="H1736" s="1098"/>
      <c r="I1736" s="94"/>
      <c r="J1736" s="114"/>
      <c r="K1736" s="97"/>
      <c r="L1736" s="1103"/>
      <c r="M1736" s="1099"/>
      <c r="N1736" s="94"/>
      <c r="O1736" s="114"/>
      <c r="P1736" s="97"/>
    </row>
    <row r="1737" spans="1:16">
      <c r="A1737" s="1136"/>
      <c r="B1737" s="106"/>
      <c r="C1737" s="1096"/>
      <c r="D1737" s="94"/>
      <c r="E1737" s="96"/>
      <c r="F1737" s="97"/>
      <c r="G1737" s="106"/>
      <c r="H1737" s="1098"/>
      <c r="I1737" s="94"/>
      <c r="J1737" s="96"/>
      <c r="K1737" s="112"/>
      <c r="L1737" s="106"/>
      <c r="M1737" s="1099"/>
      <c r="N1737" s="113"/>
      <c r="O1737" s="96"/>
      <c r="P1737" s="112"/>
    </row>
    <row r="1738" spans="1:16">
      <c r="A1738" s="1136"/>
      <c r="B1738" s="107"/>
      <c r="C1738" s="1096"/>
      <c r="D1738" s="94"/>
      <c r="E1738" s="96"/>
      <c r="F1738" s="93"/>
      <c r="G1738" s="107"/>
      <c r="H1738" s="1098"/>
      <c r="I1738" s="94"/>
      <c r="J1738" s="96"/>
      <c r="K1738" s="97"/>
      <c r="L1738" s="107"/>
      <c r="M1738" s="1099"/>
      <c r="N1738" s="113"/>
      <c r="O1738" s="114"/>
      <c r="P1738" s="97"/>
    </row>
    <row r="1739" spans="1:16">
      <c r="A1739" s="1136"/>
      <c r="B1739" s="109"/>
      <c r="C1739" s="1096"/>
      <c r="D1739" s="94"/>
      <c r="E1739" s="96"/>
      <c r="F1739" s="93"/>
      <c r="G1739" s="109"/>
      <c r="H1739" s="1098"/>
      <c r="I1739" s="113"/>
      <c r="J1739" s="114"/>
      <c r="K1739" s="97"/>
      <c r="L1739" s="109"/>
      <c r="M1739" s="1099"/>
      <c r="N1739" s="113"/>
      <c r="O1739" s="114"/>
      <c r="P1739" s="104"/>
    </row>
    <row r="1740" spans="1:16">
      <c r="A1740" s="1136"/>
      <c r="B1740" s="110"/>
      <c r="C1740" s="1096"/>
      <c r="D1740" s="94"/>
      <c r="E1740" s="96"/>
      <c r="F1740" s="93"/>
      <c r="G1740" s="110"/>
      <c r="H1740" s="1098"/>
      <c r="I1740" s="113"/>
      <c r="J1740" s="114"/>
      <c r="K1740" s="104"/>
      <c r="L1740" s="110"/>
      <c r="M1740" s="1099"/>
      <c r="N1740" s="111"/>
      <c r="O1740" s="96"/>
      <c r="P1740" s="97"/>
    </row>
    <row r="1741" spans="1:16">
      <c r="A1741" s="1136"/>
      <c r="B1741" s="109"/>
      <c r="C1741" s="1096"/>
      <c r="D1741" s="111"/>
      <c r="E1741" s="96"/>
      <c r="F1741" s="97"/>
      <c r="G1741" s="109"/>
      <c r="H1741" s="1098"/>
      <c r="I1741" s="111"/>
      <c r="J1741" s="96"/>
      <c r="K1741" s="112"/>
      <c r="L1741" s="109"/>
      <c r="M1741" s="1099"/>
      <c r="N1741" s="94"/>
      <c r="O1741" s="96"/>
      <c r="P1741" s="112"/>
    </row>
    <row r="1742" spans="1:16">
      <c r="A1742" s="1136"/>
      <c r="B1742" s="110"/>
      <c r="C1742" s="1096"/>
      <c r="D1742" s="94"/>
      <c r="E1742" s="96"/>
      <c r="F1742" s="108"/>
      <c r="G1742" s="110"/>
      <c r="H1742" s="1098"/>
      <c r="I1742" s="94"/>
      <c r="J1742" s="96"/>
      <c r="K1742" s="97"/>
      <c r="L1742" s="110"/>
      <c r="M1742" s="1099"/>
      <c r="N1742" s="113"/>
      <c r="O1742" s="114"/>
      <c r="P1742" s="97"/>
    </row>
    <row r="1743" spans="1:16">
      <c r="A1743" s="1136"/>
      <c r="B1743" s="109"/>
      <c r="C1743" s="1096"/>
      <c r="D1743" s="94"/>
      <c r="E1743" s="96"/>
      <c r="F1743" s="97"/>
      <c r="G1743" s="109"/>
      <c r="H1743" s="1098"/>
      <c r="I1743" s="113"/>
      <c r="J1743" s="114"/>
      <c r="K1743" s="97"/>
      <c r="L1743" s="109"/>
      <c r="M1743" s="1099"/>
      <c r="N1743" s="113"/>
      <c r="O1743" s="114"/>
      <c r="P1743" s="97"/>
    </row>
    <row r="1744" spans="1:16" ht="17.25" thickBot="1">
      <c r="A1744" s="1136"/>
      <c r="B1744" s="110"/>
      <c r="C1744" s="1097"/>
      <c r="D1744" s="115"/>
      <c r="E1744" s="116"/>
      <c r="F1744" s="117"/>
      <c r="G1744" s="110"/>
      <c r="H1744" s="1098"/>
      <c r="I1744" s="115"/>
      <c r="J1744" s="116"/>
      <c r="K1744" s="117"/>
      <c r="L1744" s="110"/>
      <c r="M1744" s="1099"/>
      <c r="N1744" s="115"/>
      <c r="O1744" s="116"/>
      <c r="P1744" s="117"/>
    </row>
    <row r="1745" spans="1:16">
      <c r="A1745" s="1094" t="str">
        <f>TEXT(A1699,"AAAA")</f>
        <v>星期日</v>
      </c>
      <c r="B1745" s="109"/>
      <c r="C1745" s="1095" t="s">
        <v>694</v>
      </c>
      <c r="D1745" s="118"/>
      <c r="E1745" s="119"/>
      <c r="F1745" s="97"/>
      <c r="G1745" s="109"/>
      <c r="H1745" s="1118" t="s">
        <v>130</v>
      </c>
      <c r="I1745" s="118"/>
      <c r="J1745" s="119"/>
      <c r="K1745" s="97"/>
      <c r="L1745" s="109"/>
      <c r="M1745" s="1120" t="s">
        <v>130</v>
      </c>
      <c r="N1745" s="118"/>
      <c r="O1745" s="119"/>
      <c r="P1745" s="97"/>
    </row>
    <row r="1746" spans="1:16">
      <c r="A1746" s="1094"/>
      <c r="B1746" s="110"/>
      <c r="C1746" s="1096"/>
      <c r="D1746" s="120"/>
      <c r="E1746" s="96"/>
      <c r="F1746" s="97"/>
      <c r="G1746" s="110"/>
      <c r="H1746" s="1098"/>
      <c r="I1746" s="94"/>
      <c r="J1746" s="96"/>
      <c r="K1746" s="97"/>
      <c r="L1746" s="110"/>
      <c r="M1746" s="1099"/>
      <c r="N1746" s="94"/>
      <c r="O1746" s="96"/>
      <c r="P1746" s="97"/>
    </row>
    <row r="1747" spans="1:16">
      <c r="A1747" s="1094"/>
      <c r="B1747" s="109"/>
      <c r="C1747" s="1096"/>
      <c r="D1747" s="120"/>
      <c r="E1747" s="96"/>
      <c r="F1747" s="97"/>
      <c r="G1747" s="109"/>
      <c r="H1747" s="1098"/>
      <c r="I1747" s="94"/>
      <c r="J1747" s="96"/>
      <c r="K1747" s="97"/>
      <c r="L1747" s="109"/>
      <c r="M1747" s="1099"/>
      <c r="N1747" s="94"/>
      <c r="O1747" s="96"/>
      <c r="P1747" s="97"/>
    </row>
    <row r="1748" spans="1:16">
      <c r="A1748" s="1094"/>
      <c r="B1748" s="110"/>
      <c r="C1748" s="1096"/>
      <c r="D1748" s="120"/>
      <c r="E1748" s="96"/>
      <c r="F1748" s="97"/>
      <c r="G1748" s="110"/>
      <c r="H1748" s="1098"/>
      <c r="I1748" s="94"/>
      <c r="J1748" s="96"/>
      <c r="K1748" s="97"/>
      <c r="L1748" s="110"/>
      <c r="M1748" s="1099"/>
      <c r="N1748" s="94"/>
      <c r="O1748" s="96"/>
      <c r="P1748" s="97"/>
    </row>
    <row r="1749" spans="1:16">
      <c r="A1749" s="1094"/>
      <c r="B1749" s="109"/>
      <c r="C1749" s="1096"/>
      <c r="D1749" s="120"/>
      <c r="E1749" s="96"/>
      <c r="F1749" s="97"/>
      <c r="G1749" s="109"/>
      <c r="H1749" s="1098"/>
      <c r="I1749" s="94"/>
      <c r="J1749" s="96"/>
      <c r="K1749" s="97"/>
      <c r="L1749" s="109"/>
      <c r="M1749" s="1099"/>
      <c r="N1749" s="94"/>
      <c r="O1749" s="96"/>
      <c r="P1749" s="97"/>
    </row>
    <row r="1750" spans="1:16">
      <c r="A1750" s="1094"/>
      <c r="B1750" s="110"/>
      <c r="C1750" s="1096"/>
      <c r="D1750" s="120"/>
      <c r="E1750" s="96"/>
      <c r="F1750" s="97"/>
      <c r="G1750" s="110"/>
      <c r="H1750" s="1098"/>
      <c r="I1750" s="94"/>
      <c r="J1750" s="96"/>
      <c r="K1750" s="97"/>
      <c r="L1750" s="110"/>
      <c r="M1750" s="1099"/>
      <c r="N1750" s="94"/>
      <c r="O1750" s="96"/>
      <c r="P1750" s="97"/>
    </row>
    <row r="1751" spans="1:16">
      <c r="A1751" s="1094"/>
      <c r="B1751" s="109"/>
      <c r="C1751" s="1096"/>
      <c r="D1751" s="120"/>
      <c r="E1751" s="96"/>
      <c r="F1751" s="97"/>
      <c r="G1751" s="109"/>
      <c r="H1751" s="1098"/>
      <c r="I1751" s="94"/>
      <c r="J1751" s="96"/>
      <c r="K1751" s="97"/>
      <c r="L1751" s="109"/>
      <c r="M1751" s="1099"/>
      <c r="N1751" s="94"/>
      <c r="O1751" s="96"/>
      <c r="P1751" s="97"/>
    </row>
    <row r="1752" spans="1:16">
      <c r="A1752" s="1094"/>
      <c r="B1752" s="110"/>
      <c r="C1752" s="1096"/>
      <c r="D1752" s="94"/>
      <c r="E1752" s="96"/>
      <c r="F1752" s="97"/>
      <c r="G1752" s="110"/>
      <c r="H1752" s="1098"/>
      <c r="I1752" s="94"/>
      <c r="J1752" s="96"/>
      <c r="K1752" s="97"/>
      <c r="L1752" s="110"/>
      <c r="M1752" s="1099"/>
      <c r="N1752" s="94"/>
      <c r="O1752" s="96"/>
      <c r="P1752" s="97"/>
    </row>
    <row r="1753" spans="1:16">
      <c r="A1753" s="1094"/>
      <c r="B1753" s="107"/>
      <c r="C1753" s="1096"/>
      <c r="D1753" s="113"/>
      <c r="E1753" s="114"/>
      <c r="F1753" s="104"/>
      <c r="G1753" s="107"/>
      <c r="H1753" s="1098"/>
      <c r="I1753" s="113"/>
      <c r="J1753" s="114"/>
      <c r="K1753" s="97"/>
      <c r="L1753" s="107"/>
      <c r="M1753" s="1099"/>
      <c r="N1753" s="113"/>
      <c r="O1753" s="114"/>
      <c r="P1753" s="97"/>
    </row>
    <row r="1754" spans="1:16" ht="17.25" thickBot="1">
      <c r="A1754" s="1094"/>
      <c r="B1754" s="107"/>
      <c r="C1754" s="1097"/>
      <c r="D1754" s="122" t="s">
        <v>132</v>
      </c>
      <c r="E1754" s="123" t="s">
        <v>133</v>
      </c>
      <c r="F1754" s="124"/>
      <c r="G1754" s="107"/>
      <c r="H1754" s="1127"/>
      <c r="I1754" s="122" t="s">
        <v>132</v>
      </c>
      <c r="J1754" s="123" t="s">
        <v>133</v>
      </c>
      <c r="K1754" s="97"/>
      <c r="L1754" s="107"/>
      <c r="M1754" s="1126"/>
      <c r="N1754" s="122" t="s">
        <v>132</v>
      </c>
      <c r="O1754" s="123" t="s">
        <v>133</v>
      </c>
      <c r="P1754" s="97"/>
    </row>
    <row r="1755" spans="1:16">
      <c r="A1755" s="105"/>
      <c r="B1755" s="109"/>
      <c r="C1755" s="1095" t="s">
        <v>695</v>
      </c>
      <c r="D1755" s="118"/>
      <c r="E1755" s="119"/>
      <c r="F1755" s="125"/>
      <c r="G1755" s="109"/>
      <c r="H1755" s="1118" t="s">
        <v>134</v>
      </c>
      <c r="I1755" s="118"/>
      <c r="J1755" s="119"/>
      <c r="K1755" s="125"/>
      <c r="L1755" s="109"/>
      <c r="M1755" s="1120" t="s">
        <v>134</v>
      </c>
      <c r="N1755" s="118"/>
      <c r="O1755" s="119"/>
      <c r="P1755" s="125"/>
    </row>
    <row r="1756" spans="1:16">
      <c r="A1756" s="105"/>
      <c r="B1756" s="110"/>
      <c r="C1756" s="1096"/>
      <c r="D1756" s="94"/>
      <c r="E1756" s="96"/>
      <c r="F1756" s="97"/>
      <c r="G1756" s="110"/>
      <c r="H1756" s="1098"/>
      <c r="I1756" s="94"/>
      <c r="J1756" s="96"/>
      <c r="K1756" s="97"/>
      <c r="L1756" s="110"/>
      <c r="M1756" s="1099"/>
      <c r="N1756" s="94"/>
      <c r="O1756" s="96"/>
      <c r="P1756" s="97"/>
    </row>
    <row r="1757" spans="1:16">
      <c r="A1757" s="105"/>
      <c r="B1757" s="126"/>
      <c r="C1757" s="1096"/>
      <c r="D1757" s="94"/>
      <c r="E1757" s="96"/>
      <c r="F1757" s="97"/>
      <c r="G1757" s="126"/>
      <c r="H1757" s="1098"/>
      <c r="I1757" s="94"/>
      <c r="J1757" s="96"/>
      <c r="K1757" s="97"/>
      <c r="L1757" s="126"/>
      <c r="M1757" s="1099"/>
      <c r="N1757" s="94"/>
      <c r="O1757" s="96"/>
      <c r="P1757" s="128"/>
    </row>
    <row r="1758" spans="1:16">
      <c r="A1758" s="105"/>
      <c r="B1758" s="107"/>
      <c r="C1758" s="1096"/>
      <c r="D1758" s="94"/>
      <c r="E1758" s="96"/>
      <c r="F1758" s="97"/>
      <c r="G1758" s="107"/>
      <c r="H1758" s="1098"/>
      <c r="I1758" s="94"/>
      <c r="J1758" s="96"/>
      <c r="K1758" s="97"/>
      <c r="L1758" s="107"/>
      <c r="M1758" s="1099"/>
      <c r="N1758" s="94"/>
      <c r="O1758" s="96"/>
      <c r="P1758" s="216"/>
    </row>
    <row r="1759" spans="1:16">
      <c r="A1759" s="105"/>
      <c r="B1759" s="109"/>
      <c r="C1759" s="1096"/>
      <c r="D1759" s="94"/>
      <c r="E1759" s="96"/>
      <c r="F1759" s="97"/>
      <c r="G1759" s="109"/>
      <c r="H1759" s="1098"/>
      <c r="I1759" s="94"/>
      <c r="J1759" s="96"/>
      <c r="K1759" s="97"/>
      <c r="L1759" s="109"/>
      <c r="M1759" s="1099"/>
      <c r="N1759" s="94"/>
      <c r="O1759" s="96"/>
      <c r="P1759" s="97"/>
    </row>
    <row r="1760" spans="1:16">
      <c r="A1760" s="105"/>
      <c r="B1760" s="110"/>
      <c r="C1760" s="1096"/>
      <c r="D1760" s="94"/>
      <c r="E1760" s="96"/>
      <c r="F1760" s="127"/>
      <c r="G1760" s="110"/>
      <c r="H1760" s="1098"/>
      <c r="I1760" s="94"/>
      <c r="J1760" s="96"/>
      <c r="K1760" s="127"/>
      <c r="L1760" s="110"/>
      <c r="M1760" s="1099"/>
      <c r="N1760" s="94"/>
      <c r="O1760" s="96"/>
      <c r="P1760" s="127"/>
    </row>
    <row r="1761" spans="1:16">
      <c r="A1761" s="105"/>
      <c r="B1761" s="109"/>
      <c r="C1761" s="1096"/>
      <c r="D1761" s="94"/>
      <c r="E1761" s="96"/>
      <c r="F1761" s="128"/>
      <c r="G1761" s="109"/>
      <c r="H1761" s="1098"/>
      <c r="I1761" s="94"/>
      <c r="J1761" s="96"/>
      <c r="K1761" s="128"/>
      <c r="L1761" s="109"/>
      <c r="M1761" s="1099"/>
      <c r="N1761" s="94"/>
      <c r="O1761" s="96"/>
      <c r="P1761" s="128"/>
    </row>
    <row r="1762" spans="1:16">
      <c r="A1762" s="105"/>
      <c r="B1762" s="110"/>
      <c r="C1762" s="1096"/>
      <c r="D1762" s="217"/>
      <c r="E1762" s="114"/>
      <c r="F1762" s="216"/>
      <c r="G1762" s="110"/>
      <c r="H1762" s="1098"/>
      <c r="I1762" s="113"/>
      <c r="J1762" s="114"/>
      <c r="K1762" s="216"/>
      <c r="L1762" s="110"/>
      <c r="M1762" s="1099"/>
      <c r="N1762" s="113"/>
      <c r="O1762" s="114"/>
      <c r="P1762" s="216"/>
    </row>
    <row r="1763" spans="1:16">
      <c r="A1763" s="105"/>
      <c r="B1763" s="109"/>
      <c r="C1763" s="1096"/>
      <c r="D1763" s="217"/>
      <c r="E1763" s="114"/>
      <c r="F1763" s="216"/>
      <c r="G1763" s="109"/>
      <c r="H1763" s="1098"/>
      <c r="I1763" s="113"/>
      <c r="J1763" s="114"/>
      <c r="K1763" s="216"/>
      <c r="L1763" s="109"/>
      <c r="M1763" s="1099"/>
      <c r="N1763" s="113"/>
      <c r="O1763" s="114"/>
      <c r="P1763" s="216"/>
    </row>
    <row r="1764" spans="1:16" ht="17.25" thickBot="1">
      <c r="A1764" s="105"/>
      <c r="B1764" s="110"/>
      <c r="C1764" s="1097"/>
      <c r="D1764" s="129"/>
      <c r="E1764" s="130"/>
      <c r="F1764" s="104"/>
      <c r="G1764" s="110"/>
      <c r="H1764" s="1127"/>
      <c r="I1764" s="113"/>
      <c r="J1764" s="130"/>
      <c r="K1764" s="104"/>
      <c r="L1764" s="110"/>
      <c r="M1764" s="1126"/>
      <c r="N1764" s="113"/>
      <c r="O1764" s="131"/>
      <c r="P1764" s="127"/>
    </row>
    <row r="1765" spans="1:16">
      <c r="A1765" s="132"/>
      <c r="B1765" s="109"/>
      <c r="C1765" s="1095" t="s">
        <v>696</v>
      </c>
      <c r="D1765" s="118" t="s">
        <v>136</v>
      </c>
      <c r="E1765" s="133" t="s">
        <v>137</v>
      </c>
      <c r="F1765" s="125"/>
      <c r="G1765" s="109"/>
      <c r="H1765" s="1118" t="s">
        <v>135</v>
      </c>
      <c r="I1765" s="118" t="s">
        <v>136</v>
      </c>
      <c r="J1765" s="133" t="s">
        <v>137</v>
      </c>
      <c r="K1765" s="125"/>
      <c r="L1765" s="109"/>
      <c r="M1765" s="1120" t="s">
        <v>135</v>
      </c>
      <c r="N1765" s="118" t="s">
        <v>136</v>
      </c>
      <c r="O1765" s="133" t="s">
        <v>137</v>
      </c>
      <c r="P1765" s="125"/>
    </row>
    <row r="1766" spans="1:16">
      <c r="A1766" s="132"/>
      <c r="B1766" s="110"/>
      <c r="C1766" s="1096"/>
      <c r="D1766" s="94" t="s">
        <v>141</v>
      </c>
      <c r="E1766" s="96" t="s">
        <v>142</v>
      </c>
      <c r="F1766" s="134"/>
      <c r="G1766" s="110"/>
      <c r="H1766" s="1098"/>
      <c r="I1766" s="94" t="s">
        <v>141</v>
      </c>
      <c r="J1766" s="96" t="s">
        <v>142</v>
      </c>
      <c r="K1766" s="134"/>
      <c r="L1766" s="110"/>
      <c r="M1766" s="1099"/>
      <c r="N1766" s="94" t="s">
        <v>141</v>
      </c>
      <c r="O1766" s="96" t="s">
        <v>142</v>
      </c>
      <c r="P1766" s="134"/>
    </row>
    <row r="1767" spans="1:16">
      <c r="A1767" s="132"/>
      <c r="B1767" s="135"/>
      <c r="C1767" s="1096"/>
      <c r="D1767" s="94" t="s">
        <v>145</v>
      </c>
      <c r="E1767" s="96" t="s">
        <v>146</v>
      </c>
      <c r="F1767" s="97"/>
      <c r="G1767" s="135"/>
      <c r="H1767" s="1098"/>
      <c r="I1767" s="94" t="s">
        <v>145</v>
      </c>
      <c r="J1767" s="96" t="s">
        <v>146</v>
      </c>
      <c r="K1767" s="97"/>
      <c r="L1767" s="135"/>
      <c r="M1767" s="1099"/>
      <c r="N1767" s="94" t="s">
        <v>145</v>
      </c>
      <c r="O1767" s="96" t="s">
        <v>146</v>
      </c>
      <c r="P1767" s="97"/>
    </row>
    <row r="1768" spans="1:16">
      <c r="A1768" s="132"/>
      <c r="B1768" s="110"/>
      <c r="C1768" s="1096"/>
      <c r="D1768" s="94" t="s">
        <v>147</v>
      </c>
      <c r="E1768" s="96" t="s">
        <v>148</v>
      </c>
      <c r="F1768" s="104"/>
      <c r="G1768" s="110"/>
      <c r="H1768" s="1098"/>
      <c r="I1768" s="94" t="s">
        <v>147</v>
      </c>
      <c r="J1768" s="96" t="s">
        <v>148</v>
      </c>
      <c r="K1768" s="104"/>
      <c r="L1768" s="110"/>
      <c r="M1768" s="1099"/>
      <c r="N1768" s="94" t="s">
        <v>147</v>
      </c>
      <c r="O1768" s="96" t="s">
        <v>148</v>
      </c>
      <c r="P1768" s="104"/>
    </row>
    <row r="1769" spans="1:16">
      <c r="A1769" s="132"/>
      <c r="B1769" s="135"/>
      <c r="C1769" s="1096"/>
      <c r="D1769" s="94"/>
      <c r="E1769" s="114"/>
      <c r="F1769" s="136"/>
      <c r="G1769" s="135"/>
      <c r="H1769" s="1098"/>
      <c r="I1769" s="94"/>
      <c r="J1769" s="114"/>
      <c r="K1769" s="136"/>
      <c r="L1769" s="135"/>
      <c r="M1769" s="1099"/>
      <c r="N1769" s="94"/>
      <c r="O1769" s="114"/>
      <c r="P1769" s="136"/>
    </row>
    <row r="1770" spans="1:16">
      <c r="A1770" s="132"/>
      <c r="B1770" s="110"/>
      <c r="C1770" s="1096"/>
      <c r="D1770" s="94"/>
      <c r="E1770" s="96"/>
      <c r="F1770" s="97"/>
      <c r="G1770" s="110"/>
      <c r="H1770" s="1098"/>
      <c r="I1770" s="94"/>
      <c r="J1770" s="96"/>
      <c r="K1770" s="97"/>
      <c r="L1770" s="110"/>
      <c r="M1770" s="1099"/>
      <c r="N1770" s="94"/>
      <c r="O1770" s="96"/>
      <c r="P1770" s="97"/>
    </row>
    <row r="1771" spans="1:16">
      <c r="A1771" s="132"/>
      <c r="B1771" s="135"/>
      <c r="C1771" s="1096"/>
      <c r="D1771" s="94"/>
      <c r="E1771" s="114"/>
      <c r="F1771" s="136"/>
      <c r="G1771" s="135"/>
      <c r="H1771" s="1098"/>
      <c r="I1771" s="94"/>
      <c r="J1771" s="114"/>
      <c r="K1771" s="136"/>
      <c r="L1771" s="135"/>
      <c r="M1771" s="1099"/>
      <c r="N1771" s="94"/>
      <c r="O1771" s="114"/>
      <c r="P1771" s="136"/>
    </row>
    <row r="1772" spans="1:16">
      <c r="A1772" s="132"/>
      <c r="B1772" s="110"/>
      <c r="C1772" s="1096"/>
      <c r="D1772" s="94"/>
      <c r="E1772" s="96"/>
      <c r="F1772" s="97"/>
      <c r="G1772" s="110"/>
      <c r="H1772" s="1098"/>
      <c r="I1772" s="94"/>
      <c r="J1772" s="96"/>
      <c r="K1772" s="97"/>
      <c r="L1772" s="110"/>
      <c r="M1772" s="1099"/>
      <c r="N1772" s="94"/>
      <c r="O1772" s="96"/>
      <c r="P1772" s="97"/>
    </row>
    <row r="1773" spans="1:16">
      <c r="A1773" s="132"/>
      <c r="B1773" s="135"/>
      <c r="C1773" s="1096"/>
      <c r="D1773" s="94"/>
      <c r="E1773" s="96"/>
      <c r="F1773" s="97"/>
      <c r="G1773" s="135"/>
      <c r="H1773" s="1098"/>
      <c r="I1773" s="94"/>
      <c r="J1773" s="96"/>
      <c r="K1773" s="97"/>
      <c r="L1773" s="135"/>
      <c r="M1773" s="1099"/>
      <c r="N1773" s="94"/>
      <c r="O1773" s="96"/>
      <c r="P1773" s="97"/>
    </row>
    <row r="1774" spans="1:16" ht="17.25" thickBot="1">
      <c r="A1774" s="132"/>
      <c r="B1774" s="110"/>
      <c r="C1774" s="1097"/>
      <c r="D1774" s="115"/>
      <c r="E1774" s="116"/>
      <c r="F1774" s="117"/>
      <c r="G1774" s="110"/>
      <c r="H1774" s="1127"/>
      <c r="I1774" s="115"/>
      <c r="J1774" s="130"/>
      <c r="K1774" s="104"/>
      <c r="L1774" s="110"/>
      <c r="M1774" s="1126"/>
      <c r="N1774" s="115"/>
      <c r="O1774" s="130"/>
      <c r="P1774" s="104"/>
    </row>
    <row r="1775" spans="1:16">
      <c r="A1775" s="132"/>
      <c r="B1775" s="135"/>
      <c r="C1775" s="1095" t="s">
        <v>697</v>
      </c>
      <c r="D1775" s="137" t="s">
        <v>150</v>
      </c>
      <c r="E1775" s="138"/>
      <c r="F1775" s="139" t="s">
        <v>151</v>
      </c>
      <c r="G1775" s="135"/>
      <c r="H1775" s="1118" t="s">
        <v>149</v>
      </c>
      <c r="I1775" s="137" t="s">
        <v>150</v>
      </c>
      <c r="J1775" s="138"/>
      <c r="K1775" s="139" t="s">
        <v>151</v>
      </c>
      <c r="L1775" s="135"/>
      <c r="M1775" s="1120" t="s">
        <v>149</v>
      </c>
      <c r="N1775" s="137" t="s">
        <v>150</v>
      </c>
      <c r="O1775" s="138"/>
      <c r="P1775" s="139" t="s">
        <v>151</v>
      </c>
    </row>
    <row r="1776" spans="1:16">
      <c r="A1776" s="132"/>
      <c r="B1776" s="110"/>
      <c r="C1776" s="1096"/>
      <c r="D1776" s="120"/>
      <c r="E1776" s="121"/>
      <c r="F1776" s="140"/>
      <c r="G1776" s="110"/>
      <c r="H1776" s="1098"/>
      <c r="I1776" s="94"/>
      <c r="J1776" s="96"/>
      <c r="K1776" s="97"/>
      <c r="L1776" s="110"/>
      <c r="M1776" s="1099"/>
      <c r="N1776" s="94"/>
      <c r="O1776" s="96"/>
      <c r="P1776" s="97"/>
    </row>
    <row r="1777" spans="1:16">
      <c r="A1777" s="132"/>
      <c r="B1777" s="135"/>
      <c r="C1777" s="1096"/>
      <c r="D1777" s="94"/>
      <c r="E1777" s="96"/>
      <c r="F1777" s="97"/>
      <c r="G1777" s="135"/>
      <c r="H1777" s="1098"/>
      <c r="I1777" s="94"/>
      <c r="J1777" s="96"/>
      <c r="K1777" s="97"/>
      <c r="L1777" s="135"/>
      <c r="M1777" s="1099"/>
      <c r="N1777" s="94"/>
      <c r="O1777" s="96"/>
      <c r="P1777" s="97"/>
    </row>
    <row r="1778" spans="1:16">
      <c r="A1778" s="132"/>
      <c r="B1778" s="110"/>
      <c r="C1778" s="1096"/>
      <c r="D1778" s="113"/>
      <c r="E1778" s="114"/>
      <c r="F1778" s="104"/>
      <c r="G1778" s="110"/>
      <c r="H1778" s="1098"/>
      <c r="I1778" s="113"/>
      <c r="J1778" s="114"/>
      <c r="K1778" s="104"/>
      <c r="L1778" s="110"/>
      <c r="M1778" s="1099"/>
      <c r="N1778" s="113"/>
      <c r="O1778" s="114"/>
      <c r="P1778" s="104"/>
    </row>
    <row r="1779" spans="1:16">
      <c r="A1779" s="1122"/>
      <c r="B1779" s="135"/>
      <c r="C1779" s="1096"/>
      <c r="D1779" s="94"/>
      <c r="E1779" s="96"/>
      <c r="F1779" s="97"/>
      <c r="G1779" s="135"/>
      <c r="H1779" s="1098"/>
      <c r="I1779" s="94"/>
      <c r="J1779" s="96"/>
      <c r="K1779" s="97"/>
      <c r="L1779" s="135"/>
      <c r="M1779" s="1099"/>
      <c r="N1779" s="94"/>
      <c r="O1779" s="96"/>
      <c r="P1779" s="97"/>
    </row>
    <row r="1780" spans="1:16">
      <c r="A1780" s="1122"/>
      <c r="B1780" s="110"/>
      <c r="C1780" s="1096"/>
      <c r="D1780" s="94"/>
      <c r="E1780" s="96"/>
      <c r="F1780" s="97"/>
      <c r="G1780" s="110"/>
      <c r="H1780" s="1098"/>
      <c r="I1780" s="94"/>
      <c r="J1780" s="96"/>
      <c r="K1780" s="97"/>
      <c r="L1780" s="110"/>
      <c r="M1780" s="1099"/>
      <c r="N1780" s="94"/>
      <c r="O1780" s="96"/>
      <c r="P1780" s="97"/>
    </row>
    <row r="1781" spans="1:16">
      <c r="A1781" s="1122"/>
      <c r="B1781" s="135"/>
      <c r="C1781" s="1096"/>
      <c r="D1781" s="113"/>
      <c r="E1781" s="114"/>
      <c r="F1781" s="104"/>
      <c r="G1781" s="135"/>
      <c r="H1781" s="1098"/>
      <c r="I1781" s="113"/>
      <c r="J1781" s="114"/>
      <c r="K1781" s="104"/>
      <c r="L1781" s="135"/>
      <c r="M1781" s="1099"/>
      <c r="N1781" s="113"/>
      <c r="O1781" s="114"/>
      <c r="P1781" s="104"/>
    </row>
    <row r="1782" spans="1:16" ht="17.25" thickBot="1">
      <c r="A1782" s="1123"/>
      <c r="B1782" s="141"/>
      <c r="C1782" s="1117"/>
      <c r="D1782" s="142"/>
      <c r="E1782" s="143"/>
      <c r="F1782" s="144"/>
      <c r="G1782" s="141"/>
      <c r="H1782" s="1119"/>
      <c r="I1782" s="142"/>
      <c r="J1782" s="143"/>
      <c r="K1782" s="144"/>
      <c r="L1782" s="141"/>
      <c r="M1782" s="1121"/>
      <c r="N1782" s="142"/>
      <c r="O1782" s="143"/>
      <c r="P1782" s="144"/>
    </row>
    <row r="1783" spans="1:16" s="146" customFormat="1" ht="27" customHeight="1" thickTop="1" thickBot="1">
      <c r="A1783" s="145"/>
      <c r="B1783" s="1124" t="s">
        <v>152</v>
      </c>
      <c r="C1783" s="1124"/>
      <c r="D1783" s="1124"/>
      <c r="E1783" s="1124"/>
      <c r="F1783" s="1124"/>
      <c r="G1783" s="1125" t="s">
        <v>153</v>
      </c>
      <c r="H1783" s="1125"/>
      <c r="I1783" s="1125"/>
      <c r="J1783" s="1125"/>
      <c r="K1783" s="1125"/>
      <c r="L1783" s="1125"/>
      <c r="M1783" s="1125"/>
      <c r="N1783" s="1128" t="s">
        <v>154</v>
      </c>
      <c r="O1783" s="1128"/>
      <c r="P1783" s="1128"/>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1137">
        <f>A1699</f>
        <v>46159</v>
      </c>
      <c r="B1785" s="1132" t="s">
        <v>698</v>
      </c>
      <c r="C1785" s="160"/>
      <c r="D1785" s="161"/>
      <c r="E1785" s="162"/>
      <c r="F1785" s="163"/>
      <c r="G1785" s="164"/>
      <c r="H1785" s="165"/>
      <c r="I1785" s="166"/>
      <c r="J1785" s="166"/>
      <c r="K1785" s="167"/>
      <c r="L1785" s="168"/>
      <c r="M1785" s="169"/>
      <c r="N1785" s="170"/>
      <c r="O1785" s="166"/>
      <c r="P1785" s="171"/>
    </row>
    <row r="1786" spans="1:16" s="172" customFormat="1">
      <c r="A1786" s="1138"/>
      <c r="B1786" s="1133"/>
      <c r="C1786" s="173"/>
      <c r="D1786" s="174"/>
      <c r="E1786" s="175"/>
      <c r="F1786" s="176"/>
      <c r="G1786" s="173"/>
      <c r="H1786" s="177"/>
      <c r="I1786" s="175"/>
      <c r="J1786" s="175"/>
      <c r="K1786" s="178"/>
      <c r="L1786" s="179"/>
      <c r="M1786" s="180"/>
      <c r="N1786" s="181"/>
      <c r="O1786" s="175"/>
      <c r="P1786" s="182"/>
    </row>
    <row r="1787" spans="1:16" s="172" customFormat="1">
      <c r="A1787" s="1138"/>
      <c r="B1787" s="1133"/>
      <c r="C1787" s="173"/>
      <c r="D1787" s="174"/>
      <c r="E1787" s="175"/>
      <c r="F1787" s="176"/>
      <c r="G1787" s="173"/>
      <c r="H1787" s="183"/>
      <c r="I1787" s="175"/>
      <c r="J1787" s="175"/>
      <c r="K1787" s="178"/>
      <c r="L1787" s="184"/>
      <c r="M1787" s="180"/>
      <c r="N1787" s="181"/>
      <c r="O1787" s="175"/>
      <c r="P1787" s="182"/>
    </row>
    <row r="1788" spans="1:16" s="172" customFormat="1">
      <c r="A1788" s="1138"/>
      <c r="B1788" s="1133"/>
      <c r="C1788" s="173"/>
      <c r="D1788" s="218"/>
      <c r="E1788" s="175"/>
      <c r="F1788" s="176"/>
      <c r="G1788" s="173"/>
      <c r="H1788" s="183"/>
      <c r="I1788" s="175"/>
      <c r="J1788" s="175"/>
      <c r="K1788" s="187"/>
      <c r="L1788" s="184"/>
      <c r="M1788" s="180"/>
      <c r="N1788" s="181"/>
      <c r="O1788" s="175"/>
      <c r="P1788" s="182"/>
    </row>
    <row r="1789" spans="1:16" s="172" customFormat="1">
      <c r="A1789" s="1138"/>
      <c r="B1789" s="1133"/>
      <c r="C1789" s="173"/>
      <c r="D1789" s="185"/>
      <c r="E1789" s="175"/>
      <c r="F1789" s="182"/>
      <c r="G1789" s="173"/>
      <c r="H1789" s="186"/>
      <c r="I1789" s="175"/>
      <c r="J1789" s="175"/>
      <c r="K1789" s="187"/>
      <c r="L1789" s="184"/>
      <c r="M1789" s="180"/>
      <c r="N1789" s="181"/>
      <c r="O1789" s="175"/>
      <c r="P1789" s="182"/>
    </row>
    <row r="1790" spans="1:16" s="172" customFormat="1">
      <c r="A1790" s="1138"/>
      <c r="B1790" s="1133"/>
      <c r="C1790" s="173"/>
      <c r="D1790" s="174"/>
      <c r="E1790" s="175"/>
      <c r="F1790" s="188"/>
      <c r="G1790" s="198"/>
      <c r="H1790" s="183"/>
      <c r="I1790" s="191"/>
      <c r="J1790" s="175"/>
      <c r="K1790" s="178"/>
      <c r="L1790" s="189"/>
      <c r="M1790" s="190"/>
      <c r="N1790" s="181"/>
      <c r="O1790" s="175"/>
      <c r="P1790" s="182"/>
    </row>
    <row r="1791" spans="1:16" s="172" customFormat="1">
      <c r="A1791" s="1138"/>
      <c r="B1791" s="1133"/>
      <c r="C1791" s="173"/>
      <c r="D1791" s="174"/>
      <c r="E1791" s="175"/>
      <c r="F1791" s="182"/>
      <c r="G1791" s="173"/>
      <c r="H1791" s="183"/>
      <c r="I1791" s="191"/>
      <c r="J1791" s="175"/>
      <c r="K1791" s="178"/>
      <c r="L1791" s="184"/>
      <c r="M1791" s="180"/>
      <c r="N1791" s="181"/>
      <c r="O1791" s="175"/>
      <c r="P1791" s="182"/>
    </row>
    <row r="1792" spans="1:16" s="172" customFormat="1">
      <c r="A1792" s="1138"/>
      <c r="B1792" s="1133"/>
      <c r="C1792" s="173"/>
      <c r="D1792" s="174"/>
      <c r="E1792" s="175"/>
      <c r="F1792" s="182"/>
      <c r="G1792" s="219"/>
      <c r="H1792" s="183"/>
      <c r="I1792" s="175"/>
      <c r="J1792" s="175"/>
      <c r="K1792" s="178"/>
      <c r="L1792" s="184"/>
      <c r="M1792" s="180"/>
      <c r="N1792" s="181"/>
      <c r="O1792" s="175"/>
      <c r="P1792" s="182"/>
    </row>
    <row r="1793" spans="1:16" s="172" customFormat="1">
      <c r="A1793" s="1138"/>
      <c r="B1793" s="1133"/>
      <c r="C1793" s="173"/>
      <c r="D1793" s="174"/>
      <c r="E1793" s="175"/>
      <c r="F1793" s="188"/>
      <c r="G1793" s="173"/>
      <c r="H1793" s="183"/>
      <c r="I1793" s="191"/>
      <c r="J1793" s="175"/>
      <c r="K1793" s="178"/>
      <c r="L1793" s="184"/>
      <c r="M1793" s="180"/>
      <c r="N1793" s="181"/>
      <c r="O1793" s="175"/>
      <c r="P1793" s="182"/>
    </row>
    <row r="1794" spans="1:16" s="172" customFormat="1">
      <c r="A1794" s="1138"/>
      <c r="B1794" s="1133"/>
      <c r="C1794" s="173"/>
      <c r="D1794" s="174"/>
      <c r="E1794" s="175"/>
      <c r="F1794" s="182"/>
      <c r="G1794" s="173"/>
      <c r="H1794" s="183"/>
      <c r="I1794" s="191"/>
      <c r="J1794" s="175"/>
      <c r="K1794" s="178"/>
      <c r="L1794" s="184"/>
      <c r="M1794" s="180"/>
      <c r="N1794" s="181"/>
      <c r="O1794" s="175"/>
      <c r="P1794" s="182"/>
    </row>
    <row r="1795" spans="1:16" s="172" customFormat="1">
      <c r="A1795" s="1138"/>
      <c r="B1795" s="1133"/>
      <c r="C1795" s="192"/>
      <c r="D1795" s="193"/>
      <c r="E1795" s="194"/>
      <c r="F1795" s="195"/>
      <c r="G1795" s="173"/>
      <c r="H1795" s="177"/>
      <c r="I1795" s="175"/>
      <c r="J1795" s="175"/>
      <c r="K1795" s="178"/>
      <c r="L1795" s="184"/>
      <c r="M1795" s="180"/>
      <c r="N1795" s="196"/>
      <c r="O1795" s="194"/>
      <c r="P1795" s="195"/>
    </row>
    <row r="1796" spans="1:16" s="172" customFormat="1">
      <c r="A1796" s="1138"/>
      <c r="B1796" s="1133"/>
      <c r="C1796" s="192"/>
      <c r="D1796" s="193"/>
      <c r="E1796" s="194"/>
      <c r="F1796" s="195"/>
      <c r="G1796" s="198"/>
      <c r="H1796" s="183"/>
      <c r="I1796" s="191"/>
      <c r="J1796" s="175"/>
      <c r="K1796" s="178"/>
      <c r="L1796" s="184"/>
      <c r="M1796" s="180"/>
      <c r="N1796" s="196"/>
      <c r="O1796" s="194"/>
      <c r="P1796" s="195"/>
    </row>
    <row r="1797" spans="1:16" s="172" customFormat="1">
      <c r="A1797" s="1138"/>
      <c r="B1797" s="1133"/>
      <c r="C1797" s="192"/>
      <c r="D1797" s="193"/>
      <c r="E1797" s="194"/>
      <c r="F1797" s="195"/>
      <c r="G1797" s="173"/>
      <c r="H1797" s="199"/>
      <c r="I1797" s="191"/>
      <c r="J1797" s="200"/>
      <c r="K1797" s="197"/>
      <c r="L1797" s="184"/>
      <c r="M1797" s="180"/>
      <c r="N1797" s="196"/>
      <c r="O1797" s="194"/>
      <c r="P1797" s="195"/>
    </row>
    <row r="1798" spans="1:16" s="172" customFormat="1">
      <c r="A1798" s="1138"/>
      <c r="B1798" s="1133"/>
      <c r="C1798" s="192"/>
      <c r="D1798" s="193"/>
      <c r="E1798" s="194"/>
      <c r="F1798" s="195"/>
      <c r="G1798" s="173"/>
      <c r="H1798" s="201"/>
      <c r="I1798" s="175"/>
      <c r="J1798" s="175"/>
      <c r="K1798" s="178"/>
      <c r="L1798" s="184"/>
      <c r="M1798" s="180"/>
      <c r="N1798" s="196"/>
      <c r="O1798" s="194"/>
      <c r="P1798" s="195"/>
    </row>
    <row r="1799" spans="1:16" s="172" customFormat="1">
      <c r="A1799" s="1138"/>
      <c r="B1799" s="1133"/>
      <c r="C1799" s="192"/>
      <c r="D1799" s="193"/>
      <c r="E1799" s="194"/>
      <c r="F1799" s="195"/>
      <c r="G1799" s="198"/>
      <c r="H1799" s="183"/>
      <c r="I1799" s="200"/>
      <c r="J1799" s="200"/>
      <c r="K1799" s="197"/>
      <c r="L1799" s="184"/>
      <c r="M1799" s="180"/>
      <c r="N1799" s="196"/>
      <c r="O1799" s="194"/>
      <c r="P1799" s="195"/>
    </row>
    <row r="1800" spans="1:16" s="172" customFormat="1">
      <c r="A1800" s="1138"/>
      <c r="B1800" s="1133"/>
      <c r="C1800" s="192"/>
      <c r="D1800" s="193"/>
      <c r="E1800" s="194"/>
      <c r="F1800" s="195"/>
      <c r="G1800" s="173"/>
      <c r="H1800" s="183"/>
      <c r="I1800" s="200"/>
      <c r="J1800" s="200"/>
      <c r="K1800" s="197"/>
      <c r="L1800" s="179"/>
      <c r="M1800" s="180"/>
      <c r="N1800" s="196"/>
      <c r="O1800" s="194"/>
      <c r="P1800" s="195"/>
    </row>
    <row r="1801" spans="1:16" s="172" customFormat="1">
      <c r="A1801" s="1138"/>
      <c r="B1801" s="1133"/>
      <c r="C1801" s="192"/>
      <c r="D1801" s="193"/>
      <c r="E1801" s="194"/>
      <c r="F1801" s="195"/>
      <c r="G1801" s="192"/>
      <c r="H1801" s="201"/>
      <c r="I1801" s="202"/>
      <c r="J1801" s="202"/>
      <c r="K1801" s="203"/>
      <c r="L1801" s="204"/>
      <c r="M1801" s="190"/>
      <c r="N1801" s="196"/>
      <c r="O1801" s="194"/>
      <c r="P1801" s="195"/>
    </row>
    <row r="1802" spans="1:16" s="172" customFormat="1">
      <c r="A1802" s="1138"/>
      <c r="B1802" s="1133"/>
      <c r="C1802" s="192"/>
      <c r="D1802" s="193"/>
      <c r="E1802" s="194"/>
      <c r="F1802" s="195"/>
      <c r="G1802" s="192"/>
      <c r="H1802" s="201"/>
      <c r="I1802" s="202"/>
      <c r="J1802" s="202"/>
      <c r="K1802" s="203"/>
      <c r="L1802" s="204"/>
      <c r="M1802" s="190"/>
      <c r="N1802" s="196"/>
      <c r="O1802" s="194"/>
      <c r="P1802" s="195"/>
    </row>
    <row r="1803" spans="1:16" s="172" customFormat="1">
      <c r="A1803" s="1138"/>
      <c r="B1803" s="1133"/>
      <c r="C1803" s="192"/>
      <c r="D1803" s="193"/>
      <c r="E1803" s="194"/>
      <c r="F1803" s="195"/>
      <c r="G1803" s="192"/>
      <c r="H1803" s="201"/>
      <c r="I1803" s="202"/>
      <c r="J1803" s="202"/>
      <c r="K1803" s="203"/>
      <c r="L1803" s="204"/>
      <c r="M1803" s="190"/>
      <c r="N1803" s="196"/>
      <c r="O1803" s="194"/>
      <c r="P1803" s="195"/>
    </row>
    <row r="1804" spans="1:16" s="172" customFormat="1" ht="17.25" thickBot="1">
      <c r="A1804" s="1139"/>
      <c r="B1804" s="1134"/>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1135">
        <f>A1699+1</f>
        <v>46160</v>
      </c>
      <c r="B1805" s="90" t="s">
        <v>162</v>
      </c>
      <c r="C1805" s="1095" t="s">
        <v>693</v>
      </c>
      <c r="D1805" s="91" t="s">
        <v>114</v>
      </c>
      <c r="E1805" s="92" t="s">
        <v>164</v>
      </c>
      <c r="F1805" s="93"/>
      <c r="G1805" s="90" t="s">
        <v>162</v>
      </c>
      <c r="H1805" s="1098" t="s">
        <v>163</v>
      </c>
      <c r="I1805" s="91" t="s">
        <v>114</v>
      </c>
      <c r="J1805" s="92" t="s">
        <v>164</v>
      </c>
      <c r="K1805" s="93"/>
      <c r="L1805" s="90" t="s">
        <v>162</v>
      </c>
      <c r="M1805" s="1099" t="s">
        <v>163</v>
      </c>
      <c r="N1805" s="91" t="s">
        <v>114</v>
      </c>
      <c r="O1805" s="92" t="s">
        <v>164</v>
      </c>
      <c r="P1805" s="93"/>
    </row>
    <row r="1806" spans="1:16" ht="18" customHeight="1">
      <c r="A1806" s="1136"/>
      <c r="B1806" s="1100"/>
      <c r="C1806" s="1096"/>
      <c r="D1806" s="94" t="s">
        <v>116</v>
      </c>
      <c r="E1806" s="95" t="s">
        <v>142</v>
      </c>
      <c r="F1806" s="93"/>
      <c r="G1806" s="1100"/>
      <c r="H1806" s="1098"/>
      <c r="I1806" s="94" t="s">
        <v>116</v>
      </c>
      <c r="J1806" s="95" t="s">
        <v>142</v>
      </c>
      <c r="K1806" s="93"/>
      <c r="L1806" s="1100"/>
      <c r="M1806" s="1099"/>
      <c r="N1806" s="94" t="s">
        <v>116</v>
      </c>
      <c r="O1806" s="95" t="s">
        <v>142</v>
      </c>
      <c r="P1806" s="93"/>
    </row>
    <row r="1807" spans="1:16" ht="17.25" thickBot="1">
      <c r="A1807" s="1136"/>
      <c r="B1807" s="1101"/>
      <c r="C1807" s="1096"/>
      <c r="D1807" s="94" t="s">
        <v>165</v>
      </c>
      <c r="E1807" s="96" t="s">
        <v>166</v>
      </c>
      <c r="F1807" s="98"/>
      <c r="G1807" s="1101"/>
      <c r="H1807" s="1098"/>
      <c r="I1807" s="94" t="s">
        <v>165</v>
      </c>
      <c r="J1807" s="96" t="s">
        <v>166</v>
      </c>
      <c r="K1807" s="98"/>
      <c r="L1807" s="1101"/>
      <c r="M1807" s="1099"/>
      <c r="N1807" s="94" t="s">
        <v>165</v>
      </c>
      <c r="O1807" s="96" t="s">
        <v>166</v>
      </c>
      <c r="P1807" s="98"/>
    </row>
    <row r="1808" spans="1:16" ht="17.25" thickBot="1">
      <c r="A1808" s="1136"/>
      <c r="B1808" s="90" t="s">
        <v>167</v>
      </c>
      <c r="C1808" s="1096"/>
      <c r="D1808" s="94"/>
      <c r="E1808" s="96"/>
      <c r="F1808" s="97"/>
      <c r="G1808" s="90" t="s">
        <v>167</v>
      </c>
      <c r="H1808" s="1098"/>
      <c r="I1808" s="94" t="s">
        <v>120</v>
      </c>
      <c r="J1808" s="96" t="s">
        <v>148</v>
      </c>
      <c r="K1808" s="97"/>
      <c r="L1808" s="90" t="s">
        <v>167</v>
      </c>
      <c r="M1808" s="1099"/>
      <c r="N1808" s="94" t="s">
        <v>120</v>
      </c>
      <c r="O1808" s="96" t="s">
        <v>148</v>
      </c>
      <c r="P1808" s="97"/>
    </row>
    <row r="1809" spans="1:16">
      <c r="A1809" s="1136"/>
      <c r="B1809" s="1081"/>
      <c r="C1809" s="1096"/>
      <c r="D1809" s="94"/>
      <c r="E1809" s="96"/>
      <c r="F1809" s="97"/>
      <c r="G1809" s="1081"/>
      <c r="H1809" s="1098"/>
      <c r="I1809" s="94"/>
      <c r="J1809" s="96"/>
      <c r="K1809" s="97"/>
      <c r="L1809" s="1081"/>
      <c r="M1809" s="1099"/>
      <c r="N1809" s="94"/>
      <c r="O1809" s="96"/>
      <c r="P1809" s="97"/>
    </row>
    <row r="1810" spans="1:16">
      <c r="A1810" s="1136"/>
      <c r="B1810" s="1082"/>
      <c r="C1810" s="1096"/>
      <c r="D1810" s="94"/>
      <c r="E1810" s="96"/>
      <c r="F1810" s="97"/>
      <c r="G1810" s="1082"/>
      <c r="H1810" s="1098"/>
      <c r="I1810" s="94"/>
      <c r="J1810" s="96"/>
      <c r="K1810" s="97"/>
      <c r="L1810" s="1082"/>
      <c r="M1810" s="1099"/>
      <c r="N1810" s="94"/>
      <c r="O1810" s="96"/>
      <c r="P1810" s="97"/>
    </row>
    <row r="1811" spans="1:16">
      <c r="A1811" s="1136"/>
      <c r="B1811" s="1083"/>
      <c r="C1811" s="1096"/>
      <c r="D1811" s="94"/>
      <c r="E1811" s="96"/>
      <c r="F1811" s="93"/>
      <c r="G1811" s="1083"/>
      <c r="H1811" s="1098"/>
      <c r="I1811" s="94"/>
      <c r="J1811" s="96"/>
      <c r="K1811" s="93"/>
      <c r="L1811" s="1083"/>
      <c r="M1811" s="1099"/>
      <c r="N1811" s="94"/>
      <c r="O1811" s="96"/>
      <c r="P1811" s="93"/>
    </row>
    <row r="1812" spans="1:16">
      <c r="A1812" s="1136"/>
      <c r="B1812" s="1082"/>
      <c r="C1812" s="1096"/>
      <c r="D1812" s="94"/>
      <c r="E1812" s="96"/>
      <c r="F1812" s="99"/>
      <c r="G1812" s="1082"/>
      <c r="H1812" s="1098"/>
      <c r="I1812" s="94"/>
      <c r="J1812" s="96"/>
      <c r="K1812" s="99"/>
      <c r="L1812" s="1082"/>
      <c r="M1812" s="1099"/>
      <c r="N1812" s="94"/>
      <c r="O1812" s="96"/>
      <c r="P1812" s="93"/>
    </row>
    <row r="1813" spans="1:16">
      <c r="A1813" s="1136"/>
      <c r="B1813" s="1083"/>
      <c r="C1813" s="1096"/>
      <c r="D1813" s="94"/>
      <c r="E1813" s="96"/>
      <c r="F1813" s="102"/>
      <c r="G1813" s="1083"/>
      <c r="H1813" s="1098"/>
      <c r="I1813" s="94"/>
      <c r="J1813" s="96"/>
      <c r="K1813" s="102"/>
      <c r="L1813" s="1083"/>
      <c r="M1813" s="1099"/>
      <c r="N1813" s="94"/>
      <c r="O1813" s="96"/>
      <c r="P1813" s="99"/>
    </row>
    <row r="1814" spans="1:16" ht="17.25" thickBot="1">
      <c r="A1814" s="1136"/>
      <c r="B1814" s="1082"/>
      <c r="C1814" s="1096"/>
      <c r="D1814" s="94"/>
      <c r="E1814" s="96"/>
      <c r="F1814" s="99"/>
      <c r="G1814" s="1082"/>
      <c r="H1814" s="1098"/>
      <c r="I1814" s="94"/>
      <c r="J1814" s="96"/>
      <c r="K1814" s="99"/>
      <c r="L1814" s="1082"/>
      <c r="M1814" s="1099"/>
      <c r="N1814" s="94"/>
      <c r="O1814" s="96"/>
      <c r="P1814" s="99"/>
    </row>
    <row r="1815" spans="1:16" ht="17.25" thickBot="1">
      <c r="A1815" s="1136"/>
      <c r="B1815" s="100" t="s">
        <v>168</v>
      </c>
      <c r="C1815" s="1096"/>
      <c r="D1815" s="94"/>
      <c r="E1815" s="96"/>
      <c r="F1815" s="99"/>
      <c r="G1815" s="100" t="s">
        <v>168</v>
      </c>
      <c r="H1815" s="1098"/>
      <c r="I1815" s="94"/>
      <c r="J1815" s="96"/>
      <c r="K1815" s="99"/>
      <c r="L1815" s="100" t="s">
        <v>168</v>
      </c>
      <c r="M1815" s="1099"/>
      <c r="N1815" s="94"/>
      <c r="O1815" s="96"/>
      <c r="P1815" s="99"/>
    </row>
    <row r="1816" spans="1:16">
      <c r="A1816" s="1136"/>
      <c r="B1816" s="1111"/>
      <c r="C1816" s="1096"/>
      <c r="D1816" s="94"/>
      <c r="E1816" s="96"/>
      <c r="F1816" s="99"/>
      <c r="G1816" s="1111"/>
      <c r="H1816" s="1098"/>
      <c r="I1816" s="94"/>
      <c r="J1816" s="96"/>
      <c r="K1816" s="99"/>
      <c r="L1816" s="1111"/>
      <c r="M1816" s="1099"/>
      <c r="N1816" s="94"/>
      <c r="O1816" s="96"/>
      <c r="P1816" s="99"/>
    </row>
    <row r="1817" spans="1:16">
      <c r="A1817" s="1136"/>
      <c r="B1817" s="1112"/>
      <c r="C1817" s="1096"/>
      <c r="D1817" s="94"/>
      <c r="E1817" s="96"/>
      <c r="F1817" s="99"/>
      <c r="G1817" s="1112"/>
      <c r="H1817" s="1098"/>
      <c r="I1817" s="94"/>
      <c r="J1817" s="96"/>
      <c r="K1817" s="99"/>
      <c r="L1817" s="1112"/>
      <c r="M1817" s="1099"/>
      <c r="N1817" s="94"/>
      <c r="O1817" s="96"/>
      <c r="P1817" s="97"/>
    </row>
    <row r="1818" spans="1:16" ht="17.25" thickBot="1">
      <c r="A1818" s="1136"/>
      <c r="B1818" s="1113"/>
      <c r="C1818" s="1096"/>
      <c r="D1818" s="94"/>
      <c r="E1818" s="96"/>
      <c r="F1818" s="97"/>
      <c r="G1818" s="1113"/>
      <c r="H1818" s="1098"/>
      <c r="I1818" s="94"/>
      <c r="J1818" s="96"/>
      <c r="K1818" s="97"/>
      <c r="L1818" s="1113"/>
      <c r="M1818" s="1099"/>
      <c r="N1818" s="94"/>
      <c r="O1818" s="96"/>
      <c r="P1818" s="97"/>
    </row>
    <row r="1819" spans="1:16" ht="17.25" thickBot="1">
      <c r="A1819" s="1136"/>
      <c r="B1819" s="100" t="s">
        <v>123</v>
      </c>
      <c r="C1819" s="1096"/>
      <c r="D1819" s="94"/>
      <c r="E1819" s="96"/>
      <c r="F1819" s="97"/>
      <c r="G1819" s="100" t="s">
        <v>123</v>
      </c>
      <c r="H1819" s="1098"/>
      <c r="I1819" s="94"/>
      <c r="J1819" s="96"/>
      <c r="K1819" s="97"/>
      <c r="L1819" s="100" t="s">
        <v>123</v>
      </c>
      <c r="M1819" s="1099"/>
      <c r="N1819" s="94"/>
      <c r="O1819" s="96"/>
      <c r="P1819" s="97"/>
    </row>
    <row r="1820" spans="1:16">
      <c r="A1820" s="1136"/>
      <c r="B1820" s="1106"/>
      <c r="C1820" s="1096"/>
      <c r="D1820" s="94"/>
      <c r="E1820" s="96"/>
      <c r="F1820" s="97"/>
      <c r="G1820" s="1106"/>
      <c r="H1820" s="1098"/>
      <c r="I1820" s="94"/>
      <c r="J1820" s="96"/>
      <c r="K1820" s="97"/>
      <c r="L1820" s="1106"/>
      <c r="M1820" s="1099"/>
      <c r="N1820" s="94"/>
      <c r="O1820" s="96"/>
      <c r="P1820" s="97"/>
    </row>
    <row r="1821" spans="1:16">
      <c r="A1821" s="1136"/>
      <c r="B1821" s="1107"/>
      <c r="C1821" s="1096"/>
      <c r="D1821" s="94"/>
      <c r="E1821" s="96"/>
      <c r="F1821" s="97"/>
      <c r="G1821" s="1107"/>
      <c r="H1821" s="1098"/>
      <c r="I1821" s="94"/>
      <c r="J1821" s="96"/>
      <c r="K1821" s="97"/>
      <c r="L1821" s="1107"/>
      <c r="M1821" s="1099"/>
      <c r="N1821" s="94"/>
      <c r="O1821" s="96"/>
      <c r="P1821" s="97"/>
    </row>
    <row r="1822" spans="1:16" ht="17.25" thickBot="1">
      <c r="A1822" s="1136"/>
      <c r="B1822" s="1108"/>
      <c r="C1822" s="1096"/>
      <c r="D1822" s="94"/>
      <c r="E1822" s="96"/>
      <c r="F1822" s="97"/>
      <c r="G1822" s="1108"/>
      <c r="H1822" s="1098"/>
      <c r="I1822" s="94"/>
      <c r="J1822" s="96"/>
      <c r="K1822" s="97"/>
      <c r="L1822" s="1108"/>
      <c r="M1822" s="1099"/>
      <c r="N1822" s="94"/>
      <c r="O1822" s="96"/>
      <c r="P1822" s="97"/>
    </row>
    <row r="1823" spans="1:16">
      <c r="A1823" s="1136"/>
      <c r="B1823" s="1109" t="s">
        <v>124</v>
      </c>
      <c r="C1823" s="1096"/>
      <c r="D1823" s="94"/>
      <c r="E1823" s="96"/>
      <c r="F1823" s="97"/>
      <c r="G1823" s="1109" t="s">
        <v>124</v>
      </c>
      <c r="H1823" s="1098"/>
      <c r="I1823" s="94"/>
      <c r="J1823" s="96"/>
      <c r="K1823" s="97"/>
      <c r="L1823" s="1109" t="s">
        <v>124</v>
      </c>
      <c r="M1823" s="1099"/>
      <c r="N1823" s="94"/>
      <c r="O1823" s="96"/>
      <c r="P1823" s="97"/>
    </row>
    <row r="1824" spans="1:16" ht="17.25" thickBot="1">
      <c r="A1824" s="1136"/>
      <c r="B1824" s="1110"/>
      <c r="C1824" s="1096"/>
      <c r="D1824" s="94"/>
      <c r="E1824" s="96"/>
      <c r="F1824" s="97"/>
      <c r="G1824" s="1110"/>
      <c r="H1824" s="1098"/>
      <c r="I1824" s="94"/>
      <c r="J1824" s="96"/>
      <c r="K1824" s="97"/>
      <c r="L1824" s="1110"/>
      <c r="M1824" s="1099"/>
      <c r="N1824" s="94"/>
      <c r="O1824" s="96"/>
      <c r="P1824" s="93"/>
    </row>
    <row r="1825" spans="1:16" ht="17.25" thickTop="1">
      <c r="A1825" s="1136"/>
      <c r="B1825" s="1102" t="s">
        <v>125</v>
      </c>
      <c r="C1825" s="1096"/>
      <c r="D1825" s="94"/>
      <c r="E1825" s="96"/>
      <c r="F1825" s="93"/>
      <c r="G1825" s="1102" t="s">
        <v>125</v>
      </c>
      <c r="H1825" s="1098"/>
      <c r="I1825" s="94"/>
      <c r="J1825" s="96"/>
      <c r="K1825" s="93"/>
      <c r="L1825" s="1102" t="s">
        <v>125</v>
      </c>
      <c r="M1825" s="1099"/>
      <c r="N1825" s="94"/>
      <c r="O1825" s="96"/>
      <c r="P1825" s="97"/>
    </row>
    <row r="1826" spans="1:16" ht="17.25" thickBot="1">
      <c r="A1826" s="1136"/>
      <c r="B1826" s="1103"/>
      <c r="C1826" s="1096"/>
      <c r="D1826" s="94"/>
      <c r="E1826" s="96"/>
      <c r="F1826" s="93"/>
      <c r="G1826" s="1103"/>
      <c r="H1826" s="1098"/>
      <c r="I1826" s="94"/>
      <c r="J1826" s="96"/>
      <c r="K1826" s="93"/>
      <c r="L1826" s="1103"/>
      <c r="M1826" s="1099"/>
      <c r="N1826" s="94"/>
      <c r="O1826" s="96"/>
      <c r="P1826" s="101"/>
    </row>
    <row r="1827" spans="1:16">
      <c r="A1827" s="1136"/>
      <c r="B1827" s="1104"/>
      <c r="C1827" s="1096"/>
      <c r="D1827" s="94"/>
      <c r="E1827" s="96"/>
      <c r="F1827" s="97"/>
      <c r="G1827" s="1104"/>
      <c r="H1827" s="1098"/>
      <c r="I1827" s="94"/>
      <c r="J1827" s="96"/>
      <c r="K1827" s="97"/>
      <c r="L1827" s="1104"/>
      <c r="M1827" s="1099"/>
      <c r="N1827" s="94"/>
      <c r="O1827" s="96"/>
      <c r="P1827" s="103"/>
    </row>
    <row r="1828" spans="1:16" ht="17.25" thickBot="1">
      <c r="A1828" s="1136"/>
      <c r="B1828" s="1105"/>
      <c r="C1828" s="1096"/>
      <c r="D1828" s="94"/>
      <c r="E1828" s="96"/>
      <c r="F1828" s="97"/>
      <c r="G1828" s="1105"/>
      <c r="H1828" s="1098"/>
      <c r="I1828" s="94"/>
      <c r="J1828" s="96"/>
      <c r="K1828" s="97"/>
      <c r="L1828" s="1105"/>
      <c r="M1828" s="1099"/>
      <c r="N1828" s="94"/>
      <c r="O1828" s="96"/>
      <c r="P1828" s="104"/>
    </row>
    <row r="1829" spans="1:16">
      <c r="A1829" s="1136"/>
      <c r="B1829" s="1116" t="s">
        <v>126</v>
      </c>
      <c r="C1829" s="1096"/>
      <c r="D1829" s="94"/>
      <c r="E1829" s="96"/>
      <c r="F1829" s="93"/>
      <c r="G1829" s="1116" t="s">
        <v>126</v>
      </c>
      <c r="H1829" s="1098"/>
      <c r="I1829" s="94"/>
      <c r="J1829" s="96"/>
      <c r="K1829" s="93"/>
      <c r="L1829" s="1116" t="s">
        <v>126</v>
      </c>
      <c r="M1829" s="1099"/>
      <c r="N1829" s="94"/>
      <c r="O1829" s="96"/>
      <c r="P1829" s="99"/>
    </row>
    <row r="1830" spans="1:16" ht="17.25" thickBot="1">
      <c r="A1830" s="1136"/>
      <c r="B1830" s="1103"/>
      <c r="C1830" s="1096"/>
      <c r="D1830" s="94"/>
      <c r="E1830" s="96"/>
      <c r="F1830" s="101"/>
      <c r="G1830" s="1103"/>
      <c r="H1830" s="1098"/>
      <c r="I1830" s="94"/>
      <c r="J1830" s="96"/>
      <c r="K1830" s="101"/>
      <c r="L1830" s="1103"/>
      <c r="M1830" s="1099"/>
      <c r="N1830" s="94"/>
      <c r="O1830" s="96"/>
      <c r="P1830" s="104"/>
    </row>
    <row r="1831" spans="1:16">
      <c r="A1831" s="1136"/>
      <c r="B1831" s="1104"/>
      <c r="C1831" s="1096"/>
      <c r="D1831" s="94"/>
      <c r="E1831" s="96"/>
      <c r="F1831" s="102"/>
      <c r="G1831" s="1104"/>
      <c r="H1831" s="1098"/>
      <c r="I1831" s="94"/>
      <c r="J1831" s="96"/>
      <c r="K1831" s="103"/>
      <c r="L1831" s="1104"/>
      <c r="M1831" s="1099"/>
      <c r="N1831" s="94"/>
      <c r="O1831" s="96"/>
      <c r="P1831" s="93"/>
    </row>
    <row r="1832" spans="1:16" ht="17.25" thickBot="1">
      <c r="A1832" s="1136"/>
      <c r="B1832" s="1115"/>
      <c r="C1832" s="1096"/>
      <c r="D1832" s="94"/>
      <c r="E1832" s="96"/>
      <c r="F1832" s="99"/>
      <c r="G1832" s="1115"/>
      <c r="H1832" s="1098"/>
      <c r="I1832" s="94"/>
      <c r="J1832" s="96"/>
      <c r="K1832" s="104"/>
      <c r="L1832" s="1115"/>
      <c r="M1832" s="1099"/>
      <c r="N1832" s="94"/>
      <c r="O1832" s="96"/>
      <c r="P1832" s="97"/>
    </row>
    <row r="1833" spans="1:16">
      <c r="A1833" s="1136"/>
      <c r="B1833" s="1114" t="s">
        <v>127</v>
      </c>
      <c r="C1833" s="1096"/>
      <c r="D1833" s="94"/>
      <c r="E1833" s="96"/>
      <c r="F1833" s="103"/>
      <c r="G1833" s="1114" t="s">
        <v>127</v>
      </c>
      <c r="H1833" s="1098"/>
      <c r="I1833" s="94"/>
      <c r="J1833" s="96"/>
      <c r="K1833" s="104"/>
      <c r="L1833" s="1114" t="s">
        <v>127</v>
      </c>
      <c r="M1833" s="1099"/>
      <c r="N1833" s="94"/>
      <c r="O1833" s="114"/>
      <c r="P1833" s="97"/>
    </row>
    <row r="1834" spans="1:16" ht="17.25" thickBot="1">
      <c r="A1834" s="1136"/>
      <c r="B1834" s="1103"/>
      <c r="C1834" s="1096"/>
      <c r="D1834" s="94"/>
      <c r="E1834" s="96"/>
      <c r="F1834" s="104"/>
      <c r="G1834" s="1103"/>
      <c r="H1834" s="1098"/>
      <c r="I1834" s="94"/>
      <c r="J1834" s="96"/>
      <c r="K1834" s="99"/>
      <c r="L1834" s="1103"/>
      <c r="M1834" s="1099"/>
      <c r="N1834" s="113"/>
      <c r="O1834" s="96"/>
      <c r="P1834" s="112"/>
    </row>
    <row r="1835" spans="1:16">
      <c r="A1835" s="1136"/>
      <c r="B1835" s="1104"/>
      <c r="C1835" s="1096"/>
      <c r="D1835" s="94"/>
      <c r="E1835" s="96"/>
      <c r="F1835" s="104"/>
      <c r="G1835" s="1104"/>
      <c r="H1835" s="1098"/>
      <c r="I1835" s="94"/>
      <c r="J1835" s="96"/>
      <c r="K1835" s="104"/>
      <c r="L1835" s="1104"/>
      <c r="M1835" s="1099"/>
      <c r="N1835" s="113"/>
      <c r="O1835" s="114"/>
      <c r="P1835" s="97"/>
    </row>
    <row r="1836" spans="1:16" ht="17.25" thickBot="1">
      <c r="A1836" s="1136"/>
      <c r="B1836" s="1115"/>
      <c r="C1836" s="1096"/>
      <c r="D1836" s="94"/>
      <c r="E1836" s="96"/>
      <c r="F1836" s="99"/>
      <c r="G1836" s="1115"/>
      <c r="H1836" s="1098"/>
      <c r="I1836" s="94"/>
      <c r="J1836" s="96"/>
      <c r="K1836" s="93"/>
      <c r="L1836" s="1115"/>
      <c r="M1836" s="1099"/>
      <c r="N1836" s="94"/>
      <c r="O1836" s="114"/>
      <c r="P1836" s="104"/>
    </row>
    <row r="1837" spans="1:16">
      <c r="A1837" s="1136"/>
      <c r="B1837" s="1114" t="s">
        <v>128</v>
      </c>
      <c r="C1837" s="1096"/>
      <c r="D1837" s="94"/>
      <c r="E1837" s="96"/>
      <c r="F1837" s="104"/>
      <c r="G1837" s="1114" t="s">
        <v>128</v>
      </c>
      <c r="H1837" s="1098"/>
      <c r="I1837" s="94"/>
      <c r="J1837" s="96"/>
      <c r="K1837" s="97"/>
      <c r="L1837" s="1114" t="s">
        <v>128</v>
      </c>
      <c r="M1837" s="1099"/>
      <c r="N1837" s="94"/>
      <c r="O1837" s="96"/>
      <c r="P1837" s="97"/>
    </row>
    <row r="1838" spans="1:16" ht="17.25" thickBot="1">
      <c r="A1838" s="1136"/>
      <c r="B1838" s="1103"/>
      <c r="C1838" s="1096"/>
      <c r="D1838" s="94"/>
      <c r="E1838" s="96"/>
      <c r="F1838" s="93"/>
      <c r="G1838" s="1103"/>
      <c r="H1838" s="1098"/>
      <c r="I1838" s="94"/>
      <c r="J1838" s="114"/>
      <c r="K1838" s="97"/>
      <c r="L1838" s="1103"/>
      <c r="M1838" s="1099"/>
      <c r="N1838" s="113"/>
      <c r="O1838" s="114"/>
      <c r="P1838" s="97"/>
    </row>
    <row r="1839" spans="1:16">
      <c r="A1839" s="1136"/>
      <c r="B1839" s="1104"/>
      <c r="C1839" s="1096"/>
      <c r="D1839" s="94"/>
      <c r="E1839" s="96"/>
      <c r="F1839" s="97"/>
      <c r="G1839" s="1104"/>
      <c r="H1839" s="1098"/>
      <c r="I1839" s="94"/>
      <c r="J1839" s="96"/>
      <c r="K1839" s="97"/>
      <c r="L1839" s="1104"/>
      <c r="M1839" s="1099"/>
      <c r="N1839" s="113"/>
      <c r="O1839" s="114"/>
      <c r="P1839" s="97"/>
    </row>
    <row r="1840" spans="1:16" ht="17.25" thickBot="1">
      <c r="A1840" s="1136"/>
      <c r="B1840" s="1115"/>
      <c r="C1840" s="1096"/>
      <c r="D1840" s="94"/>
      <c r="E1840" s="96"/>
      <c r="F1840" s="93"/>
      <c r="G1840" s="1115"/>
      <c r="H1840" s="1098"/>
      <c r="I1840" s="94"/>
      <c r="J1840" s="114"/>
      <c r="K1840" s="97"/>
      <c r="L1840" s="1115"/>
      <c r="M1840" s="1099"/>
      <c r="N1840" s="94"/>
      <c r="O1840" s="114"/>
      <c r="P1840" s="97"/>
    </row>
    <row r="1841" spans="1:16">
      <c r="A1841" s="1136"/>
      <c r="B1841" s="1116" t="s">
        <v>129</v>
      </c>
      <c r="C1841" s="1096"/>
      <c r="D1841" s="94"/>
      <c r="E1841" s="96"/>
      <c r="F1841" s="93"/>
      <c r="G1841" s="1116" t="s">
        <v>129</v>
      </c>
      <c r="H1841" s="1098"/>
      <c r="I1841" s="94"/>
      <c r="J1841" s="114"/>
      <c r="K1841" s="97"/>
      <c r="L1841" s="1116" t="s">
        <v>129</v>
      </c>
      <c r="M1841" s="1099"/>
      <c r="N1841" s="113"/>
      <c r="O1841" s="114"/>
      <c r="P1841" s="97"/>
    </row>
    <row r="1842" spans="1:16" ht="17.25" thickBot="1">
      <c r="A1842" s="1136"/>
      <c r="B1842" s="1103"/>
      <c r="C1842" s="1096"/>
      <c r="D1842" s="94"/>
      <c r="E1842" s="96"/>
      <c r="F1842" s="93"/>
      <c r="G1842" s="1103"/>
      <c r="H1842" s="1098"/>
      <c r="I1842" s="94"/>
      <c r="J1842" s="114"/>
      <c r="K1842" s="97"/>
      <c r="L1842" s="1103"/>
      <c r="M1842" s="1099"/>
      <c r="N1842" s="94"/>
      <c r="O1842" s="114"/>
      <c r="P1842" s="97"/>
    </row>
    <row r="1843" spans="1:16">
      <c r="A1843" s="1136"/>
      <c r="B1843" s="106"/>
      <c r="C1843" s="1096"/>
      <c r="D1843" s="94"/>
      <c r="E1843" s="96"/>
      <c r="F1843" s="97"/>
      <c r="G1843" s="106"/>
      <c r="H1843" s="1098"/>
      <c r="I1843" s="94"/>
      <c r="J1843" s="96"/>
      <c r="K1843" s="112"/>
      <c r="L1843" s="106"/>
      <c r="M1843" s="1099"/>
      <c r="N1843" s="113"/>
      <c r="O1843" s="96"/>
      <c r="P1843" s="112"/>
    </row>
    <row r="1844" spans="1:16">
      <c r="A1844" s="1136"/>
      <c r="B1844" s="107"/>
      <c r="C1844" s="1096"/>
      <c r="D1844" s="94"/>
      <c r="E1844" s="96"/>
      <c r="F1844" s="93"/>
      <c r="G1844" s="107"/>
      <c r="H1844" s="1098"/>
      <c r="I1844" s="94"/>
      <c r="J1844" s="96"/>
      <c r="K1844" s="97"/>
      <c r="L1844" s="107"/>
      <c r="M1844" s="1099"/>
      <c r="N1844" s="113"/>
      <c r="O1844" s="114"/>
      <c r="P1844" s="97"/>
    </row>
    <row r="1845" spans="1:16">
      <c r="A1845" s="1136"/>
      <c r="B1845" s="109"/>
      <c r="C1845" s="1096"/>
      <c r="D1845" s="94"/>
      <c r="E1845" s="96"/>
      <c r="F1845" s="93"/>
      <c r="G1845" s="109"/>
      <c r="H1845" s="1098"/>
      <c r="I1845" s="113"/>
      <c r="J1845" s="114"/>
      <c r="K1845" s="97"/>
      <c r="L1845" s="109"/>
      <c r="M1845" s="1099"/>
      <c r="N1845" s="113"/>
      <c r="O1845" s="114"/>
      <c r="P1845" s="104"/>
    </row>
    <row r="1846" spans="1:16">
      <c r="A1846" s="1136"/>
      <c r="B1846" s="110"/>
      <c r="C1846" s="1096"/>
      <c r="D1846" s="94"/>
      <c r="E1846" s="96"/>
      <c r="F1846" s="93"/>
      <c r="G1846" s="110"/>
      <c r="H1846" s="1098"/>
      <c r="I1846" s="113"/>
      <c r="J1846" s="114"/>
      <c r="K1846" s="104"/>
      <c r="L1846" s="110"/>
      <c r="M1846" s="1099"/>
      <c r="N1846" s="111"/>
      <c r="O1846" s="96"/>
      <c r="P1846" s="97"/>
    </row>
    <row r="1847" spans="1:16">
      <c r="A1847" s="1136"/>
      <c r="B1847" s="109"/>
      <c r="C1847" s="1096"/>
      <c r="D1847" s="111"/>
      <c r="E1847" s="96"/>
      <c r="F1847" s="97"/>
      <c r="G1847" s="109"/>
      <c r="H1847" s="1098"/>
      <c r="I1847" s="111"/>
      <c r="J1847" s="96"/>
      <c r="K1847" s="112"/>
      <c r="L1847" s="109"/>
      <c r="M1847" s="1099"/>
      <c r="N1847" s="94"/>
      <c r="O1847" s="96"/>
      <c r="P1847" s="112"/>
    </row>
    <row r="1848" spans="1:16">
      <c r="A1848" s="1136"/>
      <c r="B1848" s="110"/>
      <c r="C1848" s="1096"/>
      <c r="D1848" s="94"/>
      <c r="E1848" s="96"/>
      <c r="F1848" s="108"/>
      <c r="G1848" s="110"/>
      <c r="H1848" s="1098"/>
      <c r="I1848" s="94"/>
      <c r="J1848" s="96"/>
      <c r="K1848" s="97"/>
      <c r="L1848" s="110"/>
      <c r="M1848" s="1099"/>
      <c r="N1848" s="113"/>
      <c r="O1848" s="114"/>
      <c r="P1848" s="97"/>
    </row>
    <row r="1849" spans="1:16">
      <c r="A1849" s="1136"/>
      <c r="B1849" s="109"/>
      <c r="C1849" s="1096"/>
      <c r="D1849" s="94"/>
      <c r="E1849" s="96"/>
      <c r="F1849" s="97"/>
      <c r="G1849" s="109"/>
      <c r="H1849" s="1098"/>
      <c r="I1849" s="113"/>
      <c r="J1849" s="114"/>
      <c r="K1849" s="97"/>
      <c r="L1849" s="109"/>
      <c r="M1849" s="1099"/>
      <c r="N1849" s="113"/>
      <c r="O1849" s="114"/>
      <c r="P1849" s="97"/>
    </row>
    <row r="1850" spans="1:16" ht="17.25" thickBot="1">
      <c r="A1850" s="1136"/>
      <c r="B1850" s="110"/>
      <c r="C1850" s="1097"/>
      <c r="D1850" s="115"/>
      <c r="E1850" s="116"/>
      <c r="F1850" s="117"/>
      <c r="G1850" s="110"/>
      <c r="H1850" s="1098"/>
      <c r="I1850" s="115"/>
      <c r="J1850" s="116"/>
      <c r="K1850" s="117"/>
      <c r="L1850" s="110"/>
      <c r="M1850" s="1099"/>
      <c r="N1850" s="115"/>
      <c r="O1850" s="116"/>
      <c r="P1850" s="117"/>
    </row>
    <row r="1851" spans="1:16">
      <c r="A1851" s="1094" t="str">
        <f>TEXT(A1805,"AAAA")</f>
        <v>星期一</v>
      </c>
      <c r="B1851" s="109"/>
      <c r="C1851" s="1095" t="s">
        <v>694</v>
      </c>
      <c r="D1851" s="118"/>
      <c r="E1851" s="119"/>
      <c r="F1851" s="97"/>
      <c r="G1851" s="109"/>
      <c r="H1851" s="1118" t="s">
        <v>130</v>
      </c>
      <c r="I1851" s="118"/>
      <c r="J1851" s="119"/>
      <c r="K1851" s="97"/>
      <c r="L1851" s="109"/>
      <c r="M1851" s="1120" t="s">
        <v>130</v>
      </c>
      <c r="N1851" s="118"/>
      <c r="O1851" s="119"/>
      <c r="P1851" s="97"/>
    </row>
    <row r="1852" spans="1:16">
      <c r="A1852" s="1094"/>
      <c r="B1852" s="110"/>
      <c r="C1852" s="1096"/>
      <c r="D1852" s="120"/>
      <c r="E1852" s="96"/>
      <c r="F1852" s="97"/>
      <c r="G1852" s="110"/>
      <c r="H1852" s="1098"/>
      <c r="I1852" s="94"/>
      <c r="J1852" s="96"/>
      <c r="K1852" s="97"/>
      <c r="L1852" s="110"/>
      <c r="M1852" s="1099"/>
      <c r="N1852" s="94"/>
      <c r="O1852" s="96"/>
      <c r="P1852" s="97"/>
    </row>
    <row r="1853" spans="1:16">
      <c r="A1853" s="1094"/>
      <c r="B1853" s="109"/>
      <c r="C1853" s="1096"/>
      <c r="D1853" s="120"/>
      <c r="E1853" s="96"/>
      <c r="F1853" s="97"/>
      <c r="G1853" s="109"/>
      <c r="H1853" s="1098"/>
      <c r="I1853" s="94"/>
      <c r="J1853" s="96"/>
      <c r="K1853" s="97"/>
      <c r="L1853" s="109"/>
      <c r="M1853" s="1099"/>
      <c r="N1853" s="94"/>
      <c r="O1853" s="96"/>
      <c r="P1853" s="97"/>
    </row>
    <row r="1854" spans="1:16">
      <c r="A1854" s="1094"/>
      <c r="B1854" s="110"/>
      <c r="C1854" s="1096"/>
      <c r="D1854" s="120"/>
      <c r="E1854" s="96"/>
      <c r="F1854" s="97"/>
      <c r="G1854" s="110"/>
      <c r="H1854" s="1098"/>
      <c r="I1854" s="94"/>
      <c r="J1854" s="96"/>
      <c r="K1854" s="97"/>
      <c r="L1854" s="110"/>
      <c r="M1854" s="1099"/>
      <c r="N1854" s="94"/>
      <c r="O1854" s="96"/>
      <c r="P1854" s="97"/>
    </row>
    <row r="1855" spans="1:16">
      <c r="A1855" s="1094"/>
      <c r="B1855" s="109"/>
      <c r="C1855" s="1096"/>
      <c r="D1855" s="120"/>
      <c r="E1855" s="96"/>
      <c r="F1855" s="97"/>
      <c r="G1855" s="109"/>
      <c r="H1855" s="1098"/>
      <c r="I1855" s="94"/>
      <c r="J1855" s="96"/>
      <c r="K1855" s="97"/>
      <c r="L1855" s="109"/>
      <c r="M1855" s="1099"/>
      <c r="N1855" s="94"/>
      <c r="O1855" s="96"/>
      <c r="P1855" s="97"/>
    </row>
    <row r="1856" spans="1:16">
      <c r="A1856" s="1094"/>
      <c r="B1856" s="110"/>
      <c r="C1856" s="1096"/>
      <c r="D1856" s="120"/>
      <c r="E1856" s="96"/>
      <c r="F1856" s="97"/>
      <c r="G1856" s="110"/>
      <c r="H1856" s="1098"/>
      <c r="I1856" s="94"/>
      <c r="J1856" s="96"/>
      <c r="K1856" s="97"/>
      <c r="L1856" s="110"/>
      <c r="M1856" s="1099"/>
      <c r="N1856" s="94"/>
      <c r="O1856" s="96"/>
      <c r="P1856" s="97"/>
    </row>
    <row r="1857" spans="1:16">
      <c r="A1857" s="1094"/>
      <c r="B1857" s="109"/>
      <c r="C1857" s="1096"/>
      <c r="D1857" s="120"/>
      <c r="E1857" s="96"/>
      <c r="F1857" s="97"/>
      <c r="G1857" s="109"/>
      <c r="H1857" s="1098"/>
      <c r="I1857" s="94"/>
      <c r="J1857" s="96"/>
      <c r="K1857" s="97"/>
      <c r="L1857" s="109"/>
      <c r="M1857" s="1099"/>
      <c r="N1857" s="94"/>
      <c r="O1857" s="96"/>
      <c r="P1857" s="97"/>
    </row>
    <row r="1858" spans="1:16">
      <c r="A1858" s="1094"/>
      <c r="B1858" s="110"/>
      <c r="C1858" s="1096"/>
      <c r="D1858" s="94"/>
      <c r="E1858" s="96"/>
      <c r="F1858" s="97"/>
      <c r="G1858" s="110"/>
      <c r="H1858" s="1098"/>
      <c r="I1858" s="94"/>
      <c r="J1858" s="96"/>
      <c r="K1858" s="97"/>
      <c r="L1858" s="110"/>
      <c r="M1858" s="1099"/>
      <c r="N1858" s="94"/>
      <c r="O1858" s="96"/>
      <c r="P1858" s="97"/>
    </row>
    <row r="1859" spans="1:16">
      <c r="A1859" s="1094"/>
      <c r="B1859" s="107"/>
      <c r="C1859" s="1096"/>
      <c r="D1859" s="113"/>
      <c r="E1859" s="114"/>
      <c r="F1859" s="104"/>
      <c r="G1859" s="107"/>
      <c r="H1859" s="1098"/>
      <c r="I1859" s="113"/>
      <c r="J1859" s="114"/>
      <c r="K1859" s="97"/>
      <c r="L1859" s="107"/>
      <c r="M1859" s="1099"/>
      <c r="N1859" s="113"/>
      <c r="O1859" s="114"/>
      <c r="P1859" s="97"/>
    </row>
    <row r="1860" spans="1:16" ht="17.25" thickBot="1">
      <c r="A1860" s="1094"/>
      <c r="B1860" s="107"/>
      <c r="C1860" s="1097"/>
      <c r="D1860" s="122" t="s">
        <v>132</v>
      </c>
      <c r="E1860" s="123" t="s">
        <v>133</v>
      </c>
      <c r="F1860" s="124"/>
      <c r="G1860" s="107"/>
      <c r="H1860" s="1127"/>
      <c r="I1860" s="122" t="s">
        <v>132</v>
      </c>
      <c r="J1860" s="123" t="s">
        <v>133</v>
      </c>
      <c r="K1860" s="97"/>
      <c r="L1860" s="107"/>
      <c r="M1860" s="1126"/>
      <c r="N1860" s="122" t="s">
        <v>132</v>
      </c>
      <c r="O1860" s="123" t="s">
        <v>133</v>
      </c>
      <c r="P1860" s="97"/>
    </row>
    <row r="1861" spans="1:16">
      <c r="A1861" s="105"/>
      <c r="B1861" s="109"/>
      <c r="C1861" s="1095" t="s">
        <v>695</v>
      </c>
      <c r="D1861" s="118"/>
      <c r="E1861" s="119"/>
      <c r="F1861" s="125"/>
      <c r="G1861" s="109"/>
      <c r="H1861" s="1118" t="s">
        <v>134</v>
      </c>
      <c r="I1861" s="118"/>
      <c r="J1861" s="119"/>
      <c r="K1861" s="125"/>
      <c r="L1861" s="109"/>
      <c r="M1861" s="1120" t="s">
        <v>134</v>
      </c>
      <c r="N1861" s="118"/>
      <c r="O1861" s="119"/>
      <c r="P1861" s="125"/>
    </row>
    <row r="1862" spans="1:16">
      <c r="A1862" s="105"/>
      <c r="B1862" s="110"/>
      <c r="C1862" s="1096"/>
      <c r="D1862" s="94"/>
      <c r="E1862" s="96"/>
      <c r="F1862" s="97"/>
      <c r="G1862" s="110"/>
      <c r="H1862" s="1098"/>
      <c r="I1862" s="94"/>
      <c r="J1862" s="96"/>
      <c r="K1862" s="97"/>
      <c r="L1862" s="110"/>
      <c r="M1862" s="1099"/>
      <c r="N1862" s="94"/>
      <c r="O1862" s="96"/>
      <c r="P1862" s="97"/>
    </row>
    <row r="1863" spans="1:16">
      <c r="A1863" s="105"/>
      <c r="B1863" s="126"/>
      <c r="C1863" s="1096"/>
      <c r="D1863" s="94"/>
      <c r="E1863" s="96"/>
      <c r="F1863" s="97"/>
      <c r="G1863" s="126"/>
      <c r="H1863" s="1098"/>
      <c r="I1863" s="94"/>
      <c r="J1863" s="96"/>
      <c r="K1863" s="97"/>
      <c r="L1863" s="126"/>
      <c r="M1863" s="1099"/>
      <c r="N1863" s="94"/>
      <c r="O1863" s="96"/>
      <c r="P1863" s="128"/>
    </row>
    <row r="1864" spans="1:16">
      <c r="A1864" s="105"/>
      <c r="B1864" s="107"/>
      <c r="C1864" s="1096"/>
      <c r="D1864" s="94"/>
      <c r="E1864" s="96"/>
      <c r="F1864" s="97"/>
      <c r="G1864" s="107"/>
      <c r="H1864" s="1098"/>
      <c r="I1864" s="94"/>
      <c r="J1864" s="96"/>
      <c r="K1864" s="97"/>
      <c r="L1864" s="107"/>
      <c r="M1864" s="1099"/>
      <c r="N1864" s="94"/>
      <c r="O1864" s="96"/>
      <c r="P1864" s="216"/>
    </row>
    <row r="1865" spans="1:16">
      <c r="A1865" s="105"/>
      <c r="B1865" s="109"/>
      <c r="C1865" s="1096"/>
      <c r="D1865" s="94"/>
      <c r="E1865" s="96"/>
      <c r="F1865" s="97"/>
      <c r="G1865" s="109"/>
      <c r="H1865" s="1098"/>
      <c r="I1865" s="94"/>
      <c r="J1865" s="96"/>
      <c r="K1865" s="97"/>
      <c r="L1865" s="109"/>
      <c r="M1865" s="1099"/>
      <c r="N1865" s="94"/>
      <c r="O1865" s="96"/>
      <c r="P1865" s="97"/>
    </row>
    <row r="1866" spans="1:16">
      <c r="A1866" s="105"/>
      <c r="B1866" s="110"/>
      <c r="C1866" s="1096"/>
      <c r="D1866" s="94"/>
      <c r="E1866" s="96"/>
      <c r="F1866" s="127"/>
      <c r="G1866" s="110"/>
      <c r="H1866" s="1098"/>
      <c r="I1866" s="94"/>
      <c r="J1866" s="96"/>
      <c r="K1866" s="127"/>
      <c r="L1866" s="110"/>
      <c r="M1866" s="1099"/>
      <c r="N1866" s="94"/>
      <c r="O1866" s="96"/>
      <c r="P1866" s="127"/>
    </row>
    <row r="1867" spans="1:16">
      <c r="A1867" s="105"/>
      <c r="B1867" s="109"/>
      <c r="C1867" s="1096"/>
      <c r="D1867" s="94"/>
      <c r="E1867" s="96"/>
      <c r="F1867" s="128"/>
      <c r="G1867" s="109"/>
      <c r="H1867" s="1098"/>
      <c r="I1867" s="94"/>
      <c r="J1867" s="96"/>
      <c r="K1867" s="128"/>
      <c r="L1867" s="109"/>
      <c r="M1867" s="1099"/>
      <c r="N1867" s="94"/>
      <c r="O1867" s="96"/>
      <c r="P1867" s="128"/>
    </row>
    <row r="1868" spans="1:16">
      <c r="A1868" s="105"/>
      <c r="B1868" s="110"/>
      <c r="C1868" s="1096"/>
      <c r="D1868" s="217"/>
      <c r="E1868" s="114"/>
      <c r="F1868" s="216"/>
      <c r="G1868" s="110"/>
      <c r="H1868" s="1098"/>
      <c r="I1868" s="113"/>
      <c r="J1868" s="114"/>
      <c r="K1868" s="216"/>
      <c r="L1868" s="110"/>
      <c r="M1868" s="1099"/>
      <c r="N1868" s="113"/>
      <c r="O1868" s="114"/>
      <c r="P1868" s="216"/>
    </row>
    <row r="1869" spans="1:16">
      <c r="A1869" s="105"/>
      <c r="B1869" s="109"/>
      <c r="C1869" s="1096"/>
      <c r="D1869" s="217"/>
      <c r="E1869" s="114"/>
      <c r="F1869" s="216"/>
      <c r="G1869" s="109"/>
      <c r="H1869" s="1098"/>
      <c r="I1869" s="113"/>
      <c r="J1869" s="114"/>
      <c r="K1869" s="216"/>
      <c r="L1869" s="109"/>
      <c r="M1869" s="1099"/>
      <c r="N1869" s="113"/>
      <c r="O1869" s="114"/>
      <c r="P1869" s="216"/>
    </row>
    <row r="1870" spans="1:16" ht="17.25" thickBot="1">
      <c r="A1870" s="105"/>
      <c r="B1870" s="110"/>
      <c r="C1870" s="1097"/>
      <c r="D1870" s="129"/>
      <c r="E1870" s="130"/>
      <c r="F1870" s="104"/>
      <c r="G1870" s="110"/>
      <c r="H1870" s="1127"/>
      <c r="I1870" s="113"/>
      <c r="J1870" s="130"/>
      <c r="K1870" s="104"/>
      <c r="L1870" s="110"/>
      <c r="M1870" s="1126"/>
      <c r="N1870" s="113"/>
      <c r="O1870" s="131"/>
      <c r="P1870" s="127"/>
    </row>
    <row r="1871" spans="1:16">
      <c r="A1871" s="132"/>
      <c r="B1871" s="109"/>
      <c r="C1871" s="1095" t="s">
        <v>696</v>
      </c>
      <c r="D1871" s="118" t="s">
        <v>136</v>
      </c>
      <c r="E1871" s="133" t="s">
        <v>137</v>
      </c>
      <c r="F1871" s="125"/>
      <c r="G1871" s="109"/>
      <c r="H1871" s="1118" t="s">
        <v>135</v>
      </c>
      <c r="I1871" s="118" t="s">
        <v>136</v>
      </c>
      <c r="J1871" s="133" t="s">
        <v>137</v>
      </c>
      <c r="K1871" s="125"/>
      <c r="L1871" s="109"/>
      <c r="M1871" s="1120" t="s">
        <v>135</v>
      </c>
      <c r="N1871" s="118" t="s">
        <v>136</v>
      </c>
      <c r="O1871" s="133" t="s">
        <v>137</v>
      </c>
      <c r="P1871" s="125"/>
    </row>
    <row r="1872" spans="1:16">
      <c r="A1872" s="132"/>
      <c r="B1872" s="110"/>
      <c r="C1872" s="1096"/>
      <c r="D1872" s="94" t="s">
        <v>141</v>
      </c>
      <c r="E1872" s="96" t="s">
        <v>142</v>
      </c>
      <c r="F1872" s="134"/>
      <c r="G1872" s="110"/>
      <c r="H1872" s="1098"/>
      <c r="I1872" s="94" t="s">
        <v>141</v>
      </c>
      <c r="J1872" s="96" t="s">
        <v>142</v>
      </c>
      <c r="K1872" s="134"/>
      <c r="L1872" s="110"/>
      <c r="M1872" s="1099"/>
      <c r="N1872" s="94" t="s">
        <v>141</v>
      </c>
      <c r="O1872" s="96" t="s">
        <v>142</v>
      </c>
      <c r="P1872" s="134"/>
    </row>
    <row r="1873" spans="1:16">
      <c r="A1873" s="132"/>
      <c r="B1873" s="135"/>
      <c r="C1873" s="1096"/>
      <c r="D1873" s="94" t="s">
        <v>145</v>
      </c>
      <c r="E1873" s="96" t="s">
        <v>146</v>
      </c>
      <c r="F1873" s="97"/>
      <c r="G1873" s="135"/>
      <c r="H1873" s="1098"/>
      <c r="I1873" s="94" t="s">
        <v>145</v>
      </c>
      <c r="J1873" s="96" t="s">
        <v>146</v>
      </c>
      <c r="K1873" s="97"/>
      <c r="L1873" s="135"/>
      <c r="M1873" s="1099"/>
      <c r="N1873" s="94" t="s">
        <v>145</v>
      </c>
      <c r="O1873" s="96" t="s">
        <v>146</v>
      </c>
      <c r="P1873" s="97"/>
    </row>
    <row r="1874" spans="1:16">
      <c r="A1874" s="132"/>
      <c r="B1874" s="110"/>
      <c r="C1874" s="1096"/>
      <c r="D1874" s="94" t="s">
        <v>147</v>
      </c>
      <c r="E1874" s="96" t="s">
        <v>148</v>
      </c>
      <c r="F1874" s="104"/>
      <c r="G1874" s="110"/>
      <c r="H1874" s="1098"/>
      <c r="I1874" s="94" t="s">
        <v>147</v>
      </c>
      <c r="J1874" s="96" t="s">
        <v>148</v>
      </c>
      <c r="K1874" s="104"/>
      <c r="L1874" s="110"/>
      <c r="M1874" s="1099"/>
      <c r="N1874" s="94" t="s">
        <v>147</v>
      </c>
      <c r="O1874" s="96" t="s">
        <v>148</v>
      </c>
      <c r="P1874" s="104"/>
    </row>
    <row r="1875" spans="1:16">
      <c r="A1875" s="132"/>
      <c r="B1875" s="135"/>
      <c r="C1875" s="1096"/>
      <c r="D1875" s="94"/>
      <c r="E1875" s="114"/>
      <c r="F1875" s="136"/>
      <c r="G1875" s="135"/>
      <c r="H1875" s="1098"/>
      <c r="I1875" s="94"/>
      <c r="J1875" s="114"/>
      <c r="K1875" s="136"/>
      <c r="L1875" s="135"/>
      <c r="M1875" s="1099"/>
      <c r="N1875" s="94"/>
      <c r="O1875" s="114"/>
      <c r="P1875" s="136"/>
    </row>
    <row r="1876" spans="1:16">
      <c r="A1876" s="132"/>
      <c r="B1876" s="110"/>
      <c r="C1876" s="1096"/>
      <c r="D1876" s="94"/>
      <c r="E1876" s="96"/>
      <c r="F1876" s="97"/>
      <c r="G1876" s="110"/>
      <c r="H1876" s="1098"/>
      <c r="I1876" s="94"/>
      <c r="J1876" s="96"/>
      <c r="K1876" s="97"/>
      <c r="L1876" s="110"/>
      <c r="M1876" s="1099"/>
      <c r="N1876" s="94"/>
      <c r="O1876" s="96"/>
      <c r="P1876" s="97"/>
    </row>
    <row r="1877" spans="1:16">
      <c r="A1877" s="132"/>
      <c r="B1877" s="135"/>
      <c r="C1877" s="1096"/>
      <c r="D1877" s="94"/>
      <c r="E1877" s="114"/>
      <c r="F1877" s="136"/>
      <c r="G1877" s="135"/>
      <c r="H1877" s="1098"/>
      <c r="I1877" s="94"/>
      <c r="J1877" s="114"/>
      <c r="K1877" s="136"/>
      <c r="L1877" s="135"/>
      <c r="M1877" s="1099"/>
      <c r="N1877" s="94"/>
      <c r="O1877" s="114"/>
      <c r="P1877" s="136"/>
    </row>
    <row r="1878" spans="1:16">
      <c r="A1878" s="132"/>
      <c r="B1878" s="110"/>
      <c r="C1878" s="1096"/>
      <c r="D1878" s="94"/>
      <c r="E1878" s="96"/>
      <c r="F1878" s="97"/>
      <c r="G1878" s="110"/>
      <c r="H1878" s="1098"/>
      <c r="I1878" s="94"/>
      <c r="J1878" s="96"/>
      <c r="K1878" s="97"/>
      <c r="L1878" s="110"/>
      <c r="M1878" s="1099"/>
      <c r="N1878" s="94"/>
      <c r="O1878" s="96"/>
      <c r="P1878" s="97"/>
    </row>
    <row r="1879" spans="1:16">
      <c r="A1879" s="132"/>
      <c r="B1879" s="135"/>
      <c r="C1879" s="1096"/>
      <c r="D1879" s="94"/>
      <c r="E1879" s="96"/>
      <c r="F1879" s="97"/>
      <c r="G1879" s="135"/>
      <c r="H1879" s="1098"/>
      <c r="I1879" s="94"/>
      <c r="J1879" s="96"/>
      <c r="K1879" s="97"/>
      <c r="L1879" s="135"/>
      <c r="M1879" s="1099"/>
      <c r="N1879" s="94"/>
      <c r="O1879" s="96"/>
      <c r="P1879" s="97"/>
    </row>
    <row r="1880" spans="1:16" ht="17.25" thickBot="1">
      <c r="A1880" s="132"/>
      <c r="B1880" s="110"/>
      <c r="C1880" s="1097"/>
      <c r="D1880" s="115"/>
      <c r="E1880" s="116"/>
      <c r="F1880" s="117"/>
      <c r="G1880" s="110"/>
      <c r="H1880" s="1127"/>
      <c r="I1880" s="115"/>
      <c r="J1880" s="130"/>
      <c r="K1880" s="104"/>
      <c r="L1880" s="110"/>
      <c r="M1880" s="1126"/>
      <c r="N1880" s="115"/>
      <c r="O1880" s="130"/>
      <c r="P1880" s="104"/>
    </row>
    <row r="1881" spans="1:16">
      <c r="A1881" s="132"/>
      <c r="B1881" s="135"/>
      <c r="C1881" s="1095" t="s">
        <v>697</v>
      </c>
      <c r="D1881" s="137" t="s">
        <v>150</v>
      </c>
      <c r="E1881" s="138"/>
      <c r="F1881" s="139" t="s">
        <v>151</v>
      </c>
      <c r="G1881" s="135"/>
      <c r="H1881" s="1118" t="s">
        <v>149</v>
      </c>
      <c r="I1881" s="137" t="s">
        <v>150</v>
      </c>
      <c r="J1881" s="138"/>
      <c r="K1881" s="139" t="s">
        <v>151</v>
      </c>
      <c r="L1881" s="135"/>
      <c r="M1881" s="1120" t="s">
        <v>149</v>
      </c>
      <c r="N1881" s="137" t="s">
        <v>150</v>
      </c>
      <c r="O1881" s="138"/>
      <c r="P1881" s="139" t="s">
        <v>151</v>
      </c>
    </row>
    <row r="1882" spans="1:16">
      <c r="A1882" s="132"/>
      <c r="B1882" s="110"/>
      <c r="C1882" s="1096"/>
      <c r="D1882" s="120"/>
      <c r="E1882" s="121"/>
      <c r="F1882" s="140"/>
      <c r="G1882" s="110"/>
      <c r="H1882" s="1098"/>
      <c r="I1882" s="94"/>
      <c r="J1882" s="96"/>
      <c r="K1882" s="97"/>
      <c r="L1882" s="110"/>
      <c r="M1882" s="1099"/>
      <c r="N1882" s="94"/>
      <c r="O1882" s="96"/>
      <c r="P1882" s="97"/>
    </row>
    <row r="1883" spans="1:16">
      <c r="A1883" s="132"/>
      <c r="B1883" s="135"/>
      <c r="C1883" s="1096"/>
      <c r="D1883" s="94"/>
      <c r="E1883" s="96"/>
      <c r="F1883" s="97"/>
      <c r="G1883" s="135"/>
      <c r="H1883" s="1098"/>
      <c r="I1883" s="94"/>
      <c r="J1883" s="96"/>
      <c r="K1883" s="97"/>
      <c r="L1883" s="135"/>
      <c r="M1883" s="1099"/>
      <c r="N1883" s="94"/>
      <c r="O1883" s="96"/>
      <c r="P1883" s="97"/>
    </row>
    <row r="1884" spans="1:16">
      <c r="A1884" s="132"/>
      <c r="B1884" s="110"/>
      <c r="C1884" s="1096"/>
      <c r="D1884" s="113"/>
      <c r="E1884" s="114"/>
      <c r="F1884" s="104"/>
      <c r="G1884" s="110"/>
      <c r="H1884" s="1098"/>
      <c r="I1884" s="113"/>
      <c r="J1884" s="114"/>
      <c r="K1884" s="104"/>
      <c r="L1884" s="110"/>
      <c r="M1884" s="1099"/>
      <c r="N1884" s="113"/>
      <c r="O1884" s="114"/>
      <c r="P1884" s="104"/>
    </row>
    <row r="1885" spans="1:16">
      <c r="A1885" s="1122"/>
      <c r="B1885" s="135"/>
      <c r="C1885" s="1096"/>
      <c r="D1885" s="94"/>
      <c r="E1885" s="96"/>
      <c r="F1885" s="97"/>
      <c r="G1885" s="135"/>
      <c r="H1885" s="1098"/>
      <c r="I1885" s="94"/>
      <c r="J1885" s="96"/>
      <c r="K1885" s="97"/>
      <c r="L1885" s="135"/>
      <c r="M1885" s="1099"/>
      <c r="N1885" s="94"/>
      <c r="O1885" s="96"/>
      <c r="P1885" s="97"/>
    </row>
    <row r="1886" spans="1:16">
      <c r="A1886" s="1122"/>
      <c r="B1886" s="110"/>
      <c r="C1886" s="1096"/>
      <c r="D1886" s="94"/>
      <c r="E1886" s="96"/>
      <c r="F1886" s="97"/>
      <c r="G1886" s="110"/>
      <c r="H1886" s="1098"/>
      <c r="I1886" s="94"/>
      <c r="J1886" s="96"/>
      <c r="K1886" s="97"/>
      <c r="L1886" s="110"/>
      <c r="M1886" s="1099"/>
      <c r="N1886" s="94"/>
      <c r="O1886" s="96"/>
      <c r="P1886" s="97"/>
    </row>
    <row r="1887" spans="1:16">
      <c r="A1887" s="1122"/>
      <c r="B1887" s="135"/>
      <c r="C1887" s="1096"/>
      <c r="D1887" s="113"/>
      <c r="E1887" s="114"/>
      <c r="F1887" s="104"/>
      <c r="G1887" s="135"/>
      <c r="H1887" s="1098"/>
      <c r="I1887" s="113"/>
      <c r="J1887" s="114"/>
      <c r="K1887" s="104"/>
      <c r="L1887" s="135"/>
      <c r="M1887" s="1099"/>
      <c r="N1887" s="113"/>
      <c r="O1887" s="114"/>
      <c r="P1887" s="104"/>
    </row>
    <row r="1888" spans="1:16" ht="17.25" thickBot="1">
      <c r="A1888" s="1123"/>
      <c r="B1888" s="141"/>
      <c r="C1888" s="1117"/>
      <c r="D1888" s="142"/>
      <c r="E1888" s="143"/>
      <c r="F1888" s="144"/>
      <c r="G1888" s="141"/>
      <c r="H1888" s="1119"/>
      <c r="I1888" s="142"/>
      <c r="J1888" s="143"/>
      <c r="K1888" s="144"/>
      <c r="L1888" s="141"/>
      <c r="M1888" s="1121"/>
      <c r="N1888" s="142"/>
      <c r="O1888" s="143"/>
      <c r="P1888" s="144"/>
    </row>
    <row r="1889" spans="1:16" s="146" customFormat="1" ht="27" customHeight="1" thickTop="1" thickBot="1">
      <c r="A1889" s="145"/>
      <c r="B1889" s="1124" t="s">
        <v>152</v>
      </c>
      <c r="C1889" s="1124"/>
      <c r="D1889" s="1124"/>
      <c r="E1889" s="1124"/>
      <c r="F1889" s="1124"/>
      <c r="G1889" s="1125" t="s">
        <v>153</v>
      </c>
      <c r="H1889" s="1125"/>
      <c r="I1889" s="1125"/>
      <c r="J1889" s="1125"/>
      <c r="K1889" s="1125"/>
      <c r="L1889" s="1125"/>
      <c r="M1889" s="1125"/>
      <c r="N1889" s="1128" t="s">
        <v>154</v>
      </c>
      <c r="O1889" s="1128"/>
      <c r="P1889" s="1128"/>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1137">
        <f>A1805</f>
        <v>46160</v>
      </c>
      <c r="B1891" s="1132" t="s">
        <v>698</v>
      </c>
      <c r="C1891" s="160" t="s">
        <v>879</v>
      </c>
      <c r="D1891" s="161" t="s">
        <v>1013</v>
      </c>
      <c r="E1891" s="162" t="s">
        <v>137</v>
      </c>
      <c r="F1891" s="163" t="s">
        <v>1175</v>
      </c>
      <c r="G1891" s="164"/>
      <c r="H1891" s="165"/>
      <c r="I1891" s="166"/>
      <c r="J1891" s="166"/>
      <c r="K1891" s="167"/>
      <c r="L1891" s="168"/>
      <c r="M1891" s="169"/>
      <c r="N1891" s="170"/>
      <c r="O1891" s="166"/>
      <c r="P1891" s="171"/>
    </row>
    <row r="1892" spans="1:16" s="172" customFormat="1">
      <c r="A1892" s="1138"/>
      <c r="B1892" s="1133"/>
      <c r="C1892" s="173"/>
      <c r="D1892" s="174"/>
      <c r="E1892" s="175"/>
      <c r="F1892" s="176"/>
      <c r="G1892" s="173"/>
      <c r="H1892" s="177"/>
      <c r="I1892" s="175"/>
      <c r="J1892" s="175"/>
      <c r="K1892" s="178"/>
      <c r="L1892" s="179"/>
      <c r="M1892" s="180"/>
      <c r="N1892" s="181"/>
      <c r="O1892" s="175"/>
      <c r="P1892" s="182"/>
    </row>
    <row r="1893" spans="1:16" s="172" customFormat="1">
      <c r="A1893" s="1138"/>
      <c r="B1893" s="1133"/>
      <c r="C1893" s="173"/>
      <c r="D1893" s="174"/>
      <c r="E1893" s="175"/>
      <c r="F1893" s="176"/>
      <c r="G1893" s="173"/>
      <c r="H1893" s="183"/>
      <c r="I1893" s="175"/>
      <c r="J1893" s="175"/>
      <c r="K1893" s="178"/>
      <c r="L1893" s="184"/>
      <c r="M1893" s="180"/>
      <c r="N1893" s="181"/>
      <c r="O1893" s="175"/>
      <c r="P1893" s="182"/>
    </row>
    <row r="1894" spans="1:16" s="172" customFormat="1">
      <c r="A1894" s="1138"/>
      <c r="B1894" s="1133"/>
      <c r="C1894" s="173"/>
      <c r="D1894" s="218"/>
      <c r="E1894" s="175"/>
      <c r="F1894" s="176"/>
      <c r="G1894" s="173"/>
      <c r="H1894" s="183"/>
      <c r="I1894" s="175"/>
      <c r="J1894" s="175"/>
      <c r="K1894" s="187"/>
      <c r="L1894" s="184"/>
      <c r="M1894" s="180"/>
      <c r="N1894" s="181"/>
      <c r="O1894" s="175"/>
      <c r="P1894" s="182"/>
    </row>
    <row r="1895" spans="1:16" s="172" customFormat="1">
      <c r="A1895" s="1138"/>
      <c r="B1895" s="1133"/>
      <c r="C1895" s="173"/>
      <c r="D1895" s="185"/>
      <c r="E1895" s="175"/>
      <c r="F1895" s="182"/>
      <c r="G1895" s="173"/>
      <c r="H1895" s="186"/>
      <c r="I1895" s="175"/>
      <c r="J1895" s="175"/>
      <c r="K1895" s="187"/>
      <c r="L1895" s="184"/>
      <c r="M1895" s="180"/>
      <c r="N1895" s="181"/>
      <c r="O1895" s="175"/>
      <c r="P1895" s="182"/>
    </row>
    <row r="1896" spans="1:16" s="172" customFormat="1">
      <c r="A1896" s="1138"/>
      <c r="B1896" s="1133"/>
      <c r="C1896" s="173"/>
      <c r="D1896" s="174"/>
      <c r="E1896" s="175"/>
      <c r="F1896" s="188"/>
      <c r="G1896" s="198"/>
      <c r="H1896" s="183"/>
      <c r="I1896" s="191"/>
      <c r="J1896" s="175"/>
      <c r="K1896" s="178"/>
      <c r="L1896" s="189"/>
      <c r="M1896" s="190"/>
      <c r="N1896" s="181"/>
      <c r="O1896" s="175"/>
      <c r="P1896" s="182"/>
    </row>
    <row r="1897" spans="1:16" s="172" customFormat="1">
      <c r="A1897" s="1138"/>
      <c r="B1897" s="1133"/>
      <c r="C1897" s="173"/>
      <c r="D1897" s="174"/>
      <c r="E1897" s="175"/>
      <c r="F1897" s="182"/>
      <c r="G1897" s="173"/>
      <c r="H1897" s="183"/>
      <c r="I1897" s="191"/>
      <c r="J1897" s="175"/>
      <c r="K1897" s="178"/>
      <c r="L1897" s="184"/>
      <c r="M1897" s="180"/>
      <c r="N1897" s="181"/>
      <c r="O1897" s="175"/>
      <c r="P1897" s="182"/>
    </row>
    <row r="1898" spans="1:16" s="172" customFormat="1">
      <c r="A1898" s="1138"/>
      <c r="B1898" s="1133"/>
      <c r="C1898" s="173"/>
      <c r="D1898" s="174"/>
      <c r="E1898" s="175"/>
      <c r="F1898" s="182"/>
      <c r="G1898" s="219"/>
      <c r="H1898" s="183"/>
      <c r="I1898" s="175"/>
      <c r="J1898" s="175"/>
      <c r="K1898" s="178"/>
      <c r="L1898" s="184"/>
      <c r="M1898" s="180"/>
      <c r="N1898" s="181"/>
      <c r="O1898" s="175"/>
      <c r="P1898" s="182"/>
    </row>
    <row r="1899" spans="1:16" s="172" customFormat="1">
      <c r="A1899" s="1138"/>
      <c r="B1899" s="1133"/>
      <c r="C1899" s="173"/>
      <c r="D1899" s="174"/>
      <c r="E1899" s="175"/>
      <c r="F1899" s="188"/>
      <c r="G1899" s="173"/>
      <c r="H1899" s="183"/>
      <c r="I1899" s="191"/>
      <c r="J1899" s="175"/>
      <c r="K1899" s="178"/>
      <c r="L1899" s="184"/>
      <c r="M1899" s="180"/>
      <c r="N1899" s="181"/>
      <c r="O1899" s="175"/>
      <c r="P1899" s="182"/>
    </row>
    <row r="1900" spans="1:16" s="172" customFormat="1">
      <c r="A1900" s="1138"/>
      <c r="B1900" s="1133"/>
      <c r="C1900" s="173"/>
      <c r="D1900" s="174"/>
      <c r="E1900" s="175"/>
      <c r="F1900" s="182"/>
      <c r="G1900" s="173"/>
      <c r="H1900" s="183"/>
      <c r="I1900" s="191"/>
      <c r="J1900" s="175"/>
      <c r="K1900" s="178"/>
      <c r="L1900" s="184"/>
      <c r="M1900" s="180"/>
      <c r="N1900" s="181"/>
      <c r="O1900" s="175"/>
      <c r="P1900" s="182"/>
    </row>
    <row r="1901" spans="1:16" s="172" customFormat="1">
      <c r="A1901" s="1138"/>
      <c r="B1901" s="1133"/>
      <c r="C1901" s="192"/>
      <c r="D1901" s="193"/>
      <c r="E1901" s="194"/>
      <c r="F1901" s="195"/>
      <c r="G1901" s="173"/>
      <c r="H1901" s="177"/>
      <c r="I1901" s="175"/>
      <c r="J1901" s="175"/>
      <c r="K1901" s="178"/>
      <c r="L1901" s="184"/>
      <c r="M1901" s="180"/>
      <c r="N1901" s="196"/>
      <c r="O1901" s="194"/>
      <c r="P1901" s="195"/>
    </row>
    <row r="1902" spans="1:16" s="172" customFormat="1">
      <c r="A1902" s="1138"/>
      <c r="B1902" s="1133"/>
      <c r="C1902" s="192"/>
      <c r="D1902" s="193"/>
      <c r="E1902" s="194"/>
      <c r="F1902" s="195"/>
      <c r="G1902" s="198"/>
      <c r="H1902" s="183"/>
      <c r="I1902" s="191"/>
      <c r="J1902" s="175"/>
      <c r="K1902" s="178"/>
      <c r="L1902" s="184"/>
      <c r="M1902" s="180"/>
      <c r="N1902" s="196"/>
      <c r="O1902" s="194"/>
      <c r="P1902" s="195"/>
    </row>
    <row r="1903" spans="1:16" s="172" customFormat="1">
      <c r="A1903" s="1138"/>
      <c r="B1903" s="1133"/>
      <c r="C1903" s="192"/>
      <c r="D1903" s="193"/>
      <c r="E1903" s="194"/>
      <c r="F1903" s="195"/>
      <c r="G1903" s="173"/>
      <c r="H1903" s="199"/>
      <c r="I1903" s="191"/>
      <c r="J1903" s="200"/>
      <c r="K1903" s="197"/>
      <c r="L1903" s="184"/>
      <c r="M1903" s="180"/>
      <c r="N1903" s="196"/>
      <c r="O1903" s="194"/>
      <c r="P1903" s="195"/>
    </row>
    <row r="1904" spans="1:16" s="172" customFormat="1">
      <c r="A1904" s="1138"/>
      <c r="B1904" s="1133"/>
      <c r="C1904" s="192"/>
      <c r="D1904" s="193"/>
      <c r="E1904" s="194"/>
      <c r="F1904" s="195"/>
      <c r="G1904" s="173"/>
      <c r="H1904" s="201"/>
      <c r="I1904" s="175"/>
      <c r="J1904" s="175"/>
      <c r="K1904" s="178"/>
      <c r="L1904" s="184"/>
      <c r="M1904" s="180"/>
      <c r="N1904" s="196"/>
      <c r="O1904" s="194"/>
      <c r="P1904" s="195"/>
    </row>
    <row r="1905" spans="1:16" s="172" customFormat="1">
      <c r="A1905" s="1138"/>
      <c r="B1905" s="1133"/>
      <c r="C1905" s="192"/>
      <c r="D1905" s="193"/>
      <c r="E1905" s="194"/>
      <c r="F1905" s="195"/>
      <c r="G1905" s="198"/>
      <c r="H1905" s="183"/>
      <c r="I1905" s="200"/>
      <c r="J1905" s="200"/>
      <c r="K1905" s="197"/>
      <c r="L1905" s="184"/>
      <c r="M1905" s="180"/>
      <c r="N1905" s="196"/>
      <c r="O1905" s="194"/>
      <c r="P1905" s="195"/>
    </row>
    <row r="1906" spans="1:16" s="172" customFormat="1">
      <c r="A1906" s="1138"/>
      <c r="B1906" s="1133"/>
      <c r="C1906" s="192"/>
      <c r="D1906" s="193"/>
      <c r="E1906" s="194"/>
      <c r="F1906" s="195"/>
      <c r="G1906" s="173"/>
      <c r="H1906" s="183"/>
      <c r="I1906" s="200"/>
      <c r="J1906" s="200"/>
      <c r="K1906" s="197"/>
      <c r="L1906" s="179"/>
      <c r="M1906" s="180"/>
      <c r="N1906" s="196"/>
      <c r="O1906" s="194"/>
      <c r="P1906" s="195"/>
    </row>
    <row r="1907" spans="1:16" s="172" customFormat="1">
      <c r="A1907" s="1138"/>
      <c r="B1907" s="1133"/>
      <c r="C1907" s="192"/>
      <c r="D1907" s="193"/>
      <c r="E1907" s="194"/>
      <c r="F1907" s="195"/>
      <c r="G1907" s="192"/>
      <c r="H1907" s="201"/>
      <c r="I1907" s="202"/>
      <c r="J1907" s="202"/>
      <c r="K1907" s="203"/>
      <c r="L1907" s="204"/>
      <c r="M1907" s="190"/>
      <c r="N1907" s="196"/>
      <c r="O1907" s="194"/>
      <c r="P1907" s="195"/>
    </row>
    <row r="1908" spans="1:16" s="172" customFormat="1">
      <c r="A1908" s="1138"/>
      <c r="B1908" s="1133"/>
      <c r="C1908" s="192"/>
      <c r="D1908" s="193"/>
      <c r="E1908" s="194"/>
      <c r="F1908" s="195"/>
      <c r="G1908" s="192"/>
      <c r="H1908" s="201"/>
      <c r="I1908" s="202"/>
      <c r="J1908" s="202"/>
      <c r="K1908" s="203"/>
      <c r="L1908" s="204"/>
      <c r="M1908" s="190"/>
      <c r="N1908" s="196"/>
      <c r="O1908" s="194"/>
      <c r="P1908" s="195"/>
    </row>
    <row r="1909" spans="1:16" s="172" customFormat="1">
      <c r="A1909" s="1138"/>
      <c r="B1909" s="1133"/>
      <c r="C1909" s="192"/>
      <c r="D1909" s="193"/>
      <c r="E1909" s="194"/>
      <c r="F1909" s="195"/>
      <c r="G1909" s="192"/>
      <c r="H1909" s="201"/>
      <c r="I1909" s="202"/>
      <c r="J1909" s="202"/>
      <c r="K1909" s="203"/>
      <c r="L1909" s="204"/>
      <c r="M1909" s="190"/>
      <c r="N1909" s="196"/>
      <c r="O1909" s="194"/>
      <c r="P1909" s="195"/>
    </row>
    <row r="1910" spans="1:16" s="172" customFormat="1" ht="17.25" thickBot="1">
      <c r="A1910" s="1139"/>
      <c r="B1910" s="1134"/>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1135">
        <f>A1805+1</f>
        <v>46161</v>
      </c>
      <c r="B1911" s="90" t="s">
        <v>162</v>
      </c>
      <c r="C1911" s="1095" t="s">
        <v>693</v>
      </c>
      <c r="D1911" s="91" t="s">
        <v>114</v>
      </c>
      <c r="E1911" s="92" t="s">
        <v>164</v>
      </c>
      <c r="F1911" s="93"/>
      <c r="G1911" s="90" t="s">
        <v>162</v>
      </c>
      <c r="H1911" s="1098" t="s">
        <v>163</v>
      </c>
      <c r="I1911" s="91" t="s">
        <v>114</v>
      </c>
      <c r="J1911" s="92" t="s">
        <v>164</v>
      </c>
      <c r="K1911" s="93"/>
      <c r="L1911" s="90" t="s">
        <v>162</v>
      </c>
      <c r="M1911" s="1099" t="s">
        <v>163</v>
      </c>
      <c r="N1911" s="91" t="s">
        <v>114</v>
      </c>
      <c r="O1911" s="92" t="s">
        <v>164</v>
      </c>
      <c r="P1911" s="93"/>
    </row>
    <row r="1912" spans="1:16" ht="18" customHeight="1">
      <c r="A1912" s="1136"/>
      <c r="B1912" s="1100"/>
      <c r="C1912" s="1096"/>
      <c r="D1912" s="94" t="s">
        <v>116</v>
      </c>
      <c r="E1912" s="95" t="s">
        <v>142</v>
      </c>
      <c r="F1912" s="93"/>
      <c r="G1912" s="1100"/>
      <c r="H1912" s="1098"/>
      <c r="I1912" s="94" t="s">
        <v>116</v>
      </c>
      <c r="J1912" s="95" t="s">
        <v>142</v>
      </c>
      <c r="K1912" s="93"/>
      <c r="L1912" s="1100"/>
      <c r="M1912" s="1099"/>
      <c r="N1912" s="94" t="s">
        <v>116</v>
      </c>
      <c r="O1912" s="95" t="s">
        <v>142</v>
      </c>
      <c r="P1912" s="93"/>
    </row>
    <row r="1913" spans="1:16" ht="17.25" thickBot="1">
      <c r="A1913" s="1136"/>
      <c r="B1913" s="1101"/>
      <c r="C1913" s="1096"/>
      <c r="D1913" s="94" t="s">
        <v>165</v>
      </c>
      <c r="E1913" s="96" t="s">
        <v>166</v>
      </c>
      <c r="F1913" s="98"/>
      <c r="G1913" s="1101"/>
      <c r="H1913" s="1098"/>
      <c r="I1913" s="94" t="s">
        <v>165</v>
      </c>
      <c r="J1913" s="96" t="s">
        <v>166</v>
      </c>
      <c r="K1913" s="98"/>
      <c r="L1913" s="1101"/>
      <c r="M1913" s="1099"/>
      <c r="N1913" s="94" t="s">
        <v>165</v>
      </c>
      <c r="O1913" s="96" t="s">
        <v>166</v>
      </c>
      <c r="P1913" s="98"/>
    </row>
    <row r="1914" spans="1:16" ht="17.25" thickBot="1">
      <c r="A1914" s="1136"/>
      <c r="B1914" s="90" t="s">
        <v>167</v>
      </c>
      <c r="C1914" s="1096"/>
      <c r="D1914" s="94"/>
      <c r="E1914" s="96"/>
      <c r="F1914" s="97"/>
      <c r="G1914" s="90" t="s">
        <v>167</v>
      </c>
      <c r="H1914" s="1098"/>
      <c r="I1914" s="94" t="s">
        <v>120</v>
      </c>
      <c r="J1914" s="96" t="s">
        <v>148</v>
      </c>
      <c r="K1914" s="97"/>
      <c r="L1914" s="90" t="s">
        <v>167</v>
      </c>
      <c r="M1914" s="1099"/>
      <c r="N1914" s="94" t="s">
        <v>120</v>
      </c>
      <c r="O1914" s="96" t="s">
        <v>148</v>
      </c>
      <c r="P1914" s="97"/>
    </row>
    <row r="1915" spans="1:16">
      <c r="A1915" s="1136"/>
      <c r="B1915" s="1081"/>
      <c r="C1915" s="1096"/>
      <c r="D1915" s="94"/>
      <c r="E1915" s="96"/>
      <c r="F1915" s="97"/>
      <c r="G1915" s="1081"/>
      <c r="H1915" s="1098"/>
      <c r="I1915" s="94"/>
      <c r="J1915" s="96"/>
      <c r="K1915" s="97"/>
      <c r="L1915" s="1081"/>
      <c r="M1915" s="1099"/>
      <c r="N1915" s="94"/>
      <c r="O1915" s="96"/>
      <c r="P1915" s="97"/>
    </row>
    <row r="1916" spans="1:16">
      <c r="A1916" s="1136"/>
      <c r="B1916" s="1082"/>
      <c r="C1916" s="1096"/>
      <c r="D1916" s="94"/>
      <c r="E1916" s="96"/>
      <c r="F1916" s="97"/>
      <c r="G1916" s="1082"/>
      <c r="H1916" s="1098"/>
      <c r="I1916" s="94"/>
      <c r="J1916" s="96"/>
      <c r="K1916" s="97"/>
      <c r="L1916" s="1082"/>
      <c r="M1916" s="1099"/>
      <c r="N1916" s="94"/>
      <c r="O1916" s="96"/>
      <c r="P1916" s="97"/>
    </row>
    <row r="1917" spans="1:16">
      <c r="A1917" s="1136"/>
      <c r="B1917" s="1083"/>
      <c r="C1917" s="1096"/>
      <c r="D1917" s="94"/>
      <c r="E1917" s="96"/>
      <c r="F1917" s="93"/>
      <c r="G1917" s="1083"/>
      <c r="H1917" s="1098"/>
      <c r="I1917" s="94"/>
      <c r="J1917" s="96"/>
      <c r="K1917" s="93"/>
      <c r="L1917" s="1083"/>
      <c r="M1917" s="1099"/>
      <c r="N1917" s="94"/>
      <c r="O1917" s="96"/>
      <c r="P1917" s="93"/>
    </row>
    <row r="1918" spans="1:16">
      <c r="A1918" s="1136"/>
      <c r="B1918" s="1082"/>
      <c r="C1918" s="1096"/>
      <c r="D1918" s="94"/>
      <c r="E1918" s="96"/>
      <c r="F1918" s="99"/>
      <c r="G1918" s="1082"/>
      <c r="H1918" s="1098"/>
      <c r="I1918" s="94"/>
      <c r="J1918" s="96"/>
      <c r="K1918" s="99"/>
      <c r="L1918" s="1082"/>
      <c r="M1918" s="1099"/>
      <c r="N1918" s="94"/>
      <c r="O1918" s="96"/>
      <c r="P1918" s="93"/>
    </row>
    <row r="1919" spans="1:16">
      <c r="A1919" s="1136"/>
      <c r="B1919" s="1083"/>
      <c r="C1919" s="1096"/>
      <c r="D1919" s="94"/>
      <c r="E1919" s="96"/>
      <c r="F1919" s="102"/>
      <c r="G1919" s="1083"/>
      <c r="H1919" s="1098"/>
      <c r="I1919" s="94"/>
      <c r="J1919" s="96"/>
      <c r="K1919" s="102"/>
      <c r="L1919" s="1083"/>
      <c r="M1919" s="1099"/>
      <c r="N1919" s="94"/>
      <c r="O1919" s="96"/>
      <c r="P1919" s="99"/>
    </row>
    <row r="1920" spans="1:16" ht="17.25" thickBot="1">
      <c r="A1920" s="1136"/>
      <c r="B1920" s="1082"/>
      <c r="C1920" s="1096"/>
      <c r="D1920" s="94"/>
      <c r="E1920" s="96"/>
      <c r="F1920" s="99"/>
      <c r="G1920" s="1082"/>
      <c r="H1920" s="1098"/>
      <c r="I1920" s="94"/>
      <c r="J1920" s="96"/>
      <c r="K1920" s="99"/>
      <c r="L1920" s="1082"/>
      <c r="M1920" s="1099"/>
      <c r="N1920" s="94"/>
      <c r="O1920" s="96"/>
      <c r="P1920" s="99"/>
    </row>
    <row r="1921" spans="1:16" ht="17.25" thickBot="1">
      <c r="A1921" s="1136"/>
      <c r="B1921" s="100" t="s">
        <v>168</v>
      </c>
      <c r="C1921" s="1096"/>
      <c r="D1921" s="94"/>
      <c r="E1921" s="96"/>
      <c r="F1921" s="99"/>
      <c r="G1921" s="100" t="s">
        <v>168</v>
      </c>
      <c r="H1921" s="1098"/>
      <c r="I1921" s="94"/>
      <c r="J1921" s="96"/>
      <c r="K1921" s="99"/>
      <c r="L1921" s="100" t="s">
        <v>168</v>
      </c>
      <c r="M1921" s="1099"/>
      <c r="N1921" s="94"/>
      <c r="O1921" s="96"/>
      <c r="P1921" s="99"/>
    </row>
    <row r="1922" spans="1:16">
      <c r="A1922" s="1136"/>
      <c r="B1922" s="1111"/>
      <c r="C1922" s="1096"/>
      <c r="D1922" s="94"/>
      <c r="E1922" s="96"/>
      <c r="F1922" s="99"/>
      <c r="G1922" s="1111"/>
      <c r="H1922" s="1098"/>
      <c r="I1922" s="94"/>
      <c r="J1922" s="96"/>
      <c r="K1922" s="99"/>
      <c r="L1922" s="1111"/>
      <c r="M1922" s="1099"/>
      <c r="N1922" s="94"/>
      <c r="O1922" s="96"/>
      <c r="P1922" s="99"/>
    </row>
    <row r="1923" spans="1:16">
      <c r="A1923" s="1136"/>
      <c r="B1923" s="1112"/>
      <c r="C1923" s="1096"/>
      <c r="D1923" s="94"/>
      <c r="E1923" s="96"/>
      <c r="F1923" s="99"/>
      <c r="G1923" s="1112"/>
      <c r="H1923" s="1098"/>
      <c r="I1923" s="94"/>
      <c r="J1923" s="96"/>
      <c r="K1923" s="99"/>
      <c r="L1923" s="1112"/>
      <c r="M1923" s="1099"/>
      <c r="N1923" s="94"/>
      <c r="O1923" s="96"/>
      <c r="P1923" s="97"/>
    </row>
    <row r="1924" spans="1:16" ht="17.25" thickBot="1">
      <c r="A1924" s="1136"/>
      <c r="B1924" s="1113"/>
      <c r="C1924" s="1096"/>
      <c r="D1924" s="94"/>
      <c r="E1924" s="96"/>
      <c r="F1924" s="97"/>
      <c r="G1924" s="1113"/>
      <c r="H1924" s="1098"/>
      <c r="I1924" s="94"/>
      <c r="J1924" s="96"/>
      <c r="K1924" s="97"/>
      <c r="L1924" s="1113"/>
      <c r="M1924" s="1099"/>
      <c r="N1924" s="94"/>
      <c r="O1924" s="96"/>
      <c r="P1924" s="97"/>
    </row>
    <row r="1925" spans="1:16" ht="17.25" thickBot="1">
      <c r="A1925" s="1136"/>
      <c r="B1925" s="100" t="s">
        <v>123</v>
      </c>
      <c r="C1925" s="1096"/>
      <c r="D1925" s="94"/>
      <c r="E1925" s="96"/>
      <c r="F1925" s="97"/>
      <c r="G1925" s="100" t="s">
        <v>123</v>
      </c>
      <c r="H1925" s="1098"/>
      <c r="I1925" s="94"/>
      <c r="J1925" s="96"/>
      <c r="K1925" s="97"/>
      <c r="L1925" s="100" t="s">
        <v>123</v>
      </c>
      <c r="M1925" s="1099"/>
      <c r="N1925" s="94"/>
      <c r="O1925" s="96"/>
      <c r="P1925" s="97"/>
    </row>
    <row r="1926" spans="1:16">
      <c r="A1926" s="1136"/>
      <c r="B1926" s="1106"/>
      <c r="C1926" s="1096"/>
      <c r="D1926" s="94"/>
      <c r="E1926" s="96"/>
      <c r="F1926" s="97"/>
      <c r="G1926" s="1106"/>
      <c r="H1926" s="1098"/>
      <c r="I1926" s="94"/>
      <c r="J1926" s="96"/>
      <c r="K1926" s="97"/>
      <c r="L1926" s="1106"/>
      <c r="M1926" s="1099"/>
      <c r="N1926" s="94"/>
      <c r="O1926" s="96"/>
      <c r="P1926" s="97"/>
    </row>
    <row r="1927" spans="1:16">
      <c r="A1927" s="1136"/>
      <c r="B1927" s="1107"/>
      <c r="C1927" s="1096"/>
      <c r="D1927" s="94"/>
      <c r="E1927" s="96"/>
      <c r="F1927" s="97"/>
      <c r="G1927" s="1107"/>
      <c r="H1927" s="1098"/>
      <c r="I1927" s="94"/>
      <c r="J1927" s="96"/>
      <c r="K1927" s="97"/>
      <c r="L1927" s="1107"/>
      <c r="M1927" s="1099"/>
      <c r="N1927" s="94"/>
      <c r="O1927" s="96"/>
      <c r="P1927" s="97"/>
    </row>
    <row r="1928" spans="1:16" ht="17.25" thickBot="1">
      <c r="A1928" s="1136"/>
      <c r="B1928" s="1108"/>
      <c r="C1928" s="1096"/>
      <c r="D1928" s="94"/>
      <c r="E1928" s="96"/>
      <c r="F1928" s="97"/>
      <c r="G1928" s="1108"/>
      <c r="H1928" s="1098"/>
      <c r="I1928" s="94"/>
      <c r="J1928" s="96"/>
      <c r="K1928" s="97"/>
      <c r="L1928" s="1108"/>
      <c r="M1928" s="1099"/>
      <c r="N1928" s="94"/>
      <c r="O1928" s="96"/>
      <c r="P1928" s="97"/>
    </row>
    <row r="1929" spans="1:16">
      <c r="A1929" s="1136"/>
      <c r="B1929" s="1109" t="s">
        <v>124</v>
      </c>
      <c r="C1929" s="1096"/>
      <c r="D1929" s="94"/>
      <c r="E1929" s="96"/>
      <c r="F1929" s="97"/>
      <c r="G1929" s="1109" t="s">
        <v>124</v>
      </c>
      <c r="H1929" s="1098"/>
      <c r="I1929" s="94"/>
      <c r="J1929" s="96"/>
      <c r="K1929" s="97"/>
      <c r="L1929" s="1109" t="s">
        <v>124</v>
      </c>
      <c r="M1929" s="1099"/>
      <c r="N1929" s="94"/>
      <c r="O1929" s="96"/>
      <c r="P1929" s="97"/>
    </row>
    <row r="1930" spans="1:16" ht="17.25" thickBot="1">
      <c r="A1930" s="1136"/>
      <c r="B1930" s="1110"/>
      <c r="C1930" s="1096"/>
      <c r="D1930" s="94"/>
      <c r="E1930" s="96"/>
      <c r="F1930" s="97"/>
      <c r="G1930" s="1110"/>
      <c r="H1930" s="1098"/>
      <c r="I1930" s="94"/>
      <c r="J1930" s="96"/>
      <c r="K1930" s="97"/>
      <c r="L1930" s="1110"/>
      <c r="M1930" s="1099"/>
      <c r="N1930" s="94"/>
      <c r="O1930" s="96"/>
      <c r="P1930" s="93"/>
    </row>
    <row r="1931" spans="1:16" ht="17.25" thickTop="1">
      <c r="A1931" s="1136"/>
      <c r="B1931" s="1102" t="s">
        <v>125</v>
      </c>
      <c r="C1931" s="1096"/>
      <c r="D1931" s="94"/>
      <c r="E1931" s="96"/>
      <c r="F1931" s="93"/>
      <c r="G1931" s="1102" t="s">
        <v>125</v>
      </c>
      <c r="H1931" s="1098"/>
      <c r="I1931" s="94"/>
      <c r="J1931" s="96"/>
      <c r="K1931" s="93"/>
      <c r="L1931" s="1102" t="s">
        <v>125</v>
      </c>
      <c r="M1931" s="1099"/>
      <c r="N1931" s="94"/>
      <c r="O1931" s="96"/>
      <c r="P1931" s="97"/>
    </row>
    <row r="1932" spans="1:16" ht="17.25" thickBot="1">
      <c r="A1932" s="1136"/>
      <c r="B1932" s="1103"/>
      <c r="C1932" s="1096"/>
      <c r="D1932" s="94"/>
      <c r="E1932" s="96"/>
      <c r="F1932" s="93"/>
      <c r="G1932" s="1103"/>
      <c r="H1932" s="1098"/>
      <c r="I1932" s="94"/>
      <c r="J1932" s="96"/>
      <c r="K1932" s="93"/>
      <c r="L1932" s="1103"/>
      <c r="M1932" s="1099"/>
      <c r="N1932" s="94"/>
      <c r="O1932" s="96"/>
      <c r="P1932" s="101"/>
    </row>
    <row r="1933" spans="1:16">
      <c r="A1933" s="1136"/>
      <c r="B1933" s="1104"/>
      <c r="C1933" s="1096"/>
      <c r="D1933" s="94"/>
      <c r="E1933" s="96"/>
      <c r="F1933" s="97"/>
      <c r="G1933" s="1104"/>
      <c r="H1933" s="1098"/>
      <c r="I1933" s="94"/>
      <c r="J1933" s="96"/>
      <c r="K1933" s="97"/>
      <c r="L1933" s="1104"/>
      <c r="M1933" s="1099"/>
      <c r="N1933" s="94"/>
      <c r="O1933" s="96"/>
      <c r="P1933" s="103"/>
    </row>
    <row r="1934" spans="1:16" ht="17.25" thickBot="1">
      <c r="A1934" s="1136"/>
      <c r="B1934" s="1105"/>
      <c r="C1934" s="1096"/>
      <c r="D1934" s="94"/>
      <c r="E1934" s="96"/>
      <c r="F1934" s="97"/>
      <c r="G1934" s="1105"/>
      <c r="H1934" s="1098"/>
      <c r="I1934" s="94"/>
      <c r="J1934" s="96"/>
      <c r="K1934" s="97"/>
      <c r="L1934" s="1105"/>
      <c r="M1934" s="1099"/>
      <c r="N1934" s="94"/>
      <c r="O1934" s="96"/>
      <c r="P1934" s="104"/>
    </row>
    <row r="1935" spans="1:16">
      <c r="A1935" s="1136"/>
      <c r="B1935" s="1116" t="s">
        <v>126</v>
      </c>
      <c r="C1935" s="1096"/>
      <c r="D1935" s="94"/>
      <c r="E1935" s="96"/>
      <c r="F1935" s="93"/>
      <c r="G1935" s="1116" t="s">
        <v>126</v>
      </c>
      <c r="H1935" s="1098"/>
      <c r="I1935" s="94"/>
      <c r="J1935" s="96"/>
      <c r="K1935" s="93"/>
      <c r="L1935" s="1116" t="s">
        <v>126</v>
      </c>
      <c r="M1935" s="1099"/>
      <c r="N1935" s="94"/>
      <c r="O1935" s="96"/>
      <c r="P1935" s="99"/>
    </row>
    <row r="1936" spans="1:16" ht="17.25" thickBot="1">
      <c r="A1936" s="1136"/>
      <c r="B1936" s="1103"/>
      <c r="C1936" s="1096"/>
      <c r="D1936" s="94"/>
      <c r="E1936" s="96"/>
      <c r="F1936" s="101"/>
      <c r="G1936" s="1103"/>
      <c r="H1936" s="1098"/>
      <c r="I1936" s="94"/>
      <c r="J1936" s="96"/>
      <c r="K1936" s="101"/>
      <c r="L1936" s="1103"/>
      <c r="M1936" s="1099"/>
      <c r="N1936" s="94"/>
      <c r="O1936" s="96"/>
      <c r="P1936" s="104"/>
    </row>
    <row r="1937" spans="1:16">
      <c r="A1937" s="1136"/>
      <c r="B1937" s="1104"/>
      <c r="C1937" s="1096"/>
      <c r="D1937" s="94"/>
      <c r="E1937" s="96"/>
      <c r="F1937" s="102"/>
      <c r="G1937" s="1104"/>
      <c r="H1937" s="1098"/>
      <c r="I1937" s="94"/>
      <c r="J1937" s="96"/>
      <c r="K1937" s="103"/>
      <c r="L1937" s="1104"/>
      <c r="M1937" s="1099"/>
      <c r="N1937" s="94"/>
      <c r="O1937" s="96"/>
      <c r="P1937" s="93"/>
    </row>
    <row r="1938" spans="1:16" ht="17.25" thickBot="1">
      <c r="A1938" s="1136"/>
      <c r="B1938" s="1115"/>
      <c r="C1938" s="1096"/>
      <c r="D1938" s="94"/>
      <c r="E1938" s="96"/>
      <c r="F1938" s="99"/>
      <c r="G1938" s="1115"/>
      <c r="H1938" s="1098"/>
      <c r="I1938" s="94"/>
      <c r="J1938" s="96"/>
      <c r="K1938" s="104"/>
      <c r="L1938" s="1115"/>
      <c r="M1938" s="1099"/>
      <c r="N1938" s="94"/>
      <c r="O1938" s="96"/>
      <c r="P1938" s="97"/>
    </row>
    <row r="1939" spans="1:16">
      <c r="A1939" s="1136"/>
      <c r="B1939" s="1114" t="s">
        <v>127</v>
      </c>
      <c r="C1939" s="1096"/>
      <c r="D1939" s="94"/>
      <c r="E1939" s="96"/>
      <c r="F1939" s="103"/>
      <c r="G1939" s="1114" t="s">
        <v>127</v>
      </c>
      <c r="H1939" s="1098"/>
      <c r="I1939" s="94"/>
      <c r="J1939" s="96"/>
      <c r="K1939" s="104"/>
      <c r="L1939" s="1114" t="s">
        <v>127</v>
      </c>
      <c r="M1939" s="1099"/>
      <c r="N1939" s="94"/>
      <c r="O1939" s="114"/>
      <c r="P1939" s="97"/>
    </row>
    <row r="1940" spans="1:16" ht="17.25" thickBot="1">
      <c r="A1940" s="1136"/>
      <c r="B1940" s="1103"/>
      <c r="C1940" s="1096"/>
      <c r="D1940" s="94"/>
      <c r="E1940" s="96"/>
      <c r="F1940" s="104"/>
      <c r="G1940" s="1103"/>
      <c r="H1940" s="1098"/>
      <c r="I1940" s="94"/>
      <c r="J1940" s="96"/>
      <c r="K1940" s="99"/>
      <c r="L1940" s="1103"/>
      <c r="M1940" s="1099"/>
      <c r="N1940" s="113"/>
      <c r="O1940" s="96"/>
      <c r="P1940" s="112"/>
    </row>
    <row r="1941" spans="1:16">
      <c r="A1941" s="1136"/>
      <c r="B1941" s="1104"/>
      <c r="C1941" s="1096"/>
      <c r="D1941" s="94"/>
      <c r="E1941" s="96"/>
      <c r="F1941" s="104"/>
      <c r="G1941" s="1104"/>
      <c r="H1941" s="1098"/>
      <c r="I1941" s="94"/>
      <c r="J1941" s="96"/>
      <c r="K1941" s="104"/>
      <c r="L1941" s="1104"/>
      <c r="M1941" s="1099"/>
      <c r="N1941" s="113"/>
      <c r="O1941" s="114"/>
      <c r="P1941" s="97"/>
    </row>
    <row r="1942" spans="1:16" ht="17.25" thickBot="1">
      <c r="A1942" s="1136"/>
      <c r="B1942" s="1115"/>
      <c r="C1942" s="1096"/>
      <c r="D1942" s="94"/>
      <c r="E1942" s="96"/>
      <c r="F1942" s="99"/>
      <c r="G1942" s="1115"/>
      <c r="H1942" s="1098"/>
      <c r="I1942" s="94"/>
      <c r="J1942" s="96"/>
      <c r="K1942" s="93"/>
      <c r="L1942" s="1115"/>
      <c r="M1942" s="1099"/>
      <c r="N1942" s="94"/>
      <c r="O1942" s="114"/>
      <c r="P1942" s="104"/>
    </row>
    <row r="1943" spans="1:16">
      <c r="A1943" s="1136"/>
      <c r="B1943" s="1114" t="s">
        <v>128</v>
      </c>
      <c r="C1943" s="1096"/>
      <c r="D1943" s="94"/>
      <c r="E1943" s="96"/>
      <c r="F1943" s="104"/>
      <c r="G1943" s="1114" t="s">
        <v>128</v>
      </c>
      <c r="H1943" s="1098"/>
      <c r="I1943" s="94"/>
      <c r="J1943" s="96"/>
      <c r="K1943" s="97"/>
      <c r="L1943" s="1114" t="s">
        <v>128</v>
      </c>
      <c r="M1943" s="1099"/>
      <c r="N1943" s="94"/>
      <c r="O1943" s="96"/>
      <c r="P1943" s="97"/>
    </row>
    <row r="1944" spans="1:16" ht="17.25" thickBot="1">
      <c r="A1944" s="1136"/>
      <c r="B1944" s="1103"/>
      <c r="C1944" s="1096"/>
      <c r="D1944" s="94"/>
      <c r="E1944" s="96"/>
      <c r="F1944" s="93"/>
      <c r="G1944" s="1103"/>
      <c r="H1944" s="1098"/>
      <c r="I1944" s="94"/>
      <c r="J1944" s="114"/>
      <c r="K1944" s="97"/>
      <c r="L1944" s="1103"/>
      <c r="M1944" s="1099"/>
      <c r="N1944" s="113"/>
      <c r="O1944" s="114"/>
      <c r="P1944" s="97"/>
    </row>
    <row r="1945" spans="1:16">
      <c r="A1945" s="1136"/>
      <c r="B1945" s="1104"/>
      <c r="C1945" s="1096"/>
      <c r="D1945" s="94"/>
      <c r="E1945" s="96"/>
      <c r="F1945" s="97"/>
      <c r="G1945" s="1104"/>
      <c r="H1945" s="1098"/>
      <c r="I1945" s="94"/>
      <c r="J1945" s="96"/>
      <c r="K1945" s="97"/>
      <c r="L1945" s="1104"/>
      <c r="M1945" s="1099"/>
      <c r="N1945" s="113"/>
      <c r="O1945" s="114"/>
      <c r="P1945" s="97"/>
    </row>
    <row r="1946" spans="1:16" ht="17.25" thickBot="1">
      <c r="A1946" s="1136"/>
      <c r="B1946" s="1115"/>
      <c r="C1946" s="1096"/>
      <c r="D1946" s="94"/>
      <c r="E1946" s="96"/>
      <c r="F1946" s="93"/>
      <c r="G1946" s="1115"/>
      <c r="H1946" s="1098"/>
      <c r="I1946" s="94"/>
      <c r="J1946" s="114"/>
      <c r="K1946" s="97"/>
      <c r="L1946" s="1115"/>
      <c r="M1946" s="1099"/>
      <c r="N1946" s="94"/>
      <c r="O1946" s="114"/>
      <c r="P1946" s="97"/>
    </row>
    <row r="1947" spans="1:16">
      <c r="A1947" s="1136"/>
      <c r="B1947" s="1116" t="s">
        <v>129</v>
      </c>
      <c r="C1947" s="1096"/>
      <c r="D1947" s="94"/>
      <c r="E1947" s="96"/>
      <c r="F1947" s="93"/>
      <c r="G1947" s="1116" t="s">
        <v>129</v>
      </c>
      <c r="H1947" s="1098"/>
      <c r="I1947" s="94"/>
      <c r="J1947" s="114"/>
      <c r="K1947" s="97"/>
      <c r="L1947" s="1116" t="s">
        <v>129</v>
      </c>
      <c r="M1947" s="1099"/>
      <c r="N1947" s="113"/>
      <c r="O1947" s="114"/>
      <c r="P1947" s="97"/>
    </row>
    <row r="1948" spans="1:16" ht="17.25" thickBot="1">
      <c r="A1948" s="1136"/>
      <c r="B1948" s="1103"/>
      <c r="C1948" s="1096"/>
      <c r="D1948" s="94"/>
      <c r="E1948" s="96"/>
      <c r="F1948" s="93"/>
      <c r="G1948" s="1103"/>
      <c r="H1948" s="1098"/>
      <c r="I1948" s="94"/>
      <c r="J1948" s="114"/>
      <c r="K1948" s="97"/>
      <c r="L1948" s="1103"/>
      <c r="M1948" s="1099"/>
      <c r="N1948" s="94"/>
      <c r="O1948" s="114"/>
      <c r="P1948" s="97"/>
    </row>
    <row r="1949" spans="1:16">
      <c r="A1949" s="1136"/>
      <c r="B1949" s="106"/>
      <c r="C1949" s="1096"/>
      <c r="D1949" s="94"/>
      <c r="E1949" s="96"/>
      <c r="F1949" s="97"/>
      <c r="G1949" s="106"/>
      <c r="H1949" s="1098"/>
      <c r="I1949" s="94"/>
      <c r="J1949" s="96"/>
      <c r="K1949" s="112"/>
      <c r="L1949" s="106"/>
      <c r="M1949" s="1099"/>
      <c r="N1949" s="113"/>
      <c r="O1949" s="96"/>
      <c r="P1949" s="112"/>
    </row>
    <row r="1950" spans="1:16">
      <c r="A1950" s="1136"/>
      <c r="B1950" s="107"/>
      <c r="C1950" s="1096"/>
      <c r="D1950" s="94"/>
      <c r="E1950" s="96"/>
      <c r="F1950" s="93"/>
      <c r="G1950" s="107"/>
      <c r="H1950" s="1098"/>
      <c r="I1950" s="94"/>
      <c r="J1950" s="96"/>
      <c r="K1950" s="97"/>
      <c r="L1950" s="107"/>
      <c r="M1950" s="1099"/>
      <c r="N1950" s="113"/>
      <c r="O1950" s="114"/>
      <c r="P1950" s="97"/>
    </row>
    <row r="1951" spans="1:16">
      <c r="A1951" s="1136"/>
      <c r="B1951" s="109"/>
      <c r="C1951" s="1096"/>
      <c r="D1951" s="94"/>
      <c r="E1951" s="96"/>
      <c r="F1951" s="93"/>
      <c r="G1951" s="109"/>
      <c r="H1951" s="1098"/>
      <c r="I1951" s="113"/>
      <c r="J1951" s="114"/>
      <c r="K1951" s="97"/>
      <c r="L1951" s="109"/>
      <c r="M1951" s="1099"/>
      <c r="N1951" s="113"/>
      <c r="O1951" s="114"/>
      <c r="P1951" s="104"/>
    </row>
    <row r="1952" spans="1:16">
      <c r="A1952" s="1136"/>
      <c r="B1952" s="110"/>
      <c r="C1952" s="1096"/>
      <c r="D1952" s="94"/>
      <c r="E1952" s="96"/>
      <c r="F1952" s="93"/>
      <c r="G1952" s="110"/>
      <c r="H1952" s="1098"/>
      <c r="I1952" s="113"/>
      <c r="J1952" s="114"/>
      <c r="K1952" s="104"/>
      <c r="L1952" s="110"/>
      <c r="M1952" s="1099"/>
      <c r="N1952" s="111"/>
      <c r="O1952" s="96"/>
      <c r="P1952" s="97"/>
    </row>
    <row r="1953" spans="1:16">
      <c r="A1953" s="1136"/>
      <c r="B1953" s="109"/>
      <c r="C1953" s="1096"/>
      <c r="D1953" s="111"/>
      <c r="E1953" s="96"/>
      <c r="F1953" s="97"/>
      <c r="G1953" s="109"/>
      <c r="H1953" s="1098"/>
      <c r="I1953" s="111"/>
      <c r="J1953" s="96"/>
      <c r="K1953" s="112"/>
      <c r="L1953" s="109"/>
      <c r="M1953" s="1099"/>
      <c r="N1953" s="94"/>
      <c r="O1953" s="96"/>
      <c r="P1953" s="112"/>
    </row>
    <row r="1954" spans="1:16">
      <c r="A1954" s="1136"/>
      <c r="B1954" s="110"/>
      <c r="C1954" s="1096"/>
      <c r="D1954" s="94"/>
      <c r="E1954" s="96"/>
      <c r="F1954" s="108"/>
      <c r="G1954" s="110"/>
      <c r="H1954" s="1098"/>
      <c r="I1954" s="94"/>
      <c r="J1954" s="96"/>
      <c r="K1954" s="97"/>
      <c r="L1954" s="110"/>
      <c r="M1954" s="1099"/>
      <c r="N1954" s="113"/>
      <c r="O1954" s="114"/>
      <c r="P1954" s="97"/>
    </row>
    <row r="1955" spans="1:16">
      <c r="A1955" s="1136"/>
      <c r="B1955" s="109"/>
      <c r="C1955" s="1096"/>
      <c r="D1955" s="94"/>
      <c r="E1955" s="96"/>
      <c r="F1955" s="97"/>
      <c r="G1955" s="109"/>
      <c r="H1955" s="1098"/>
      <c r="I1955" s="113"/>
      <c r="J1955" s="114"/>
      <c r="K1955" s="97"/>
      <c r="L1955" s="109"/>
      <c r="M1955" s="1099"/>
      <c r="N1955" s="113"/>
      <c r="O1955" s="114"/>
      <c r="P1955" s="97"/>
    </row>
    <row r="1956" spans="1:16" ht="17.25" thickBot="1">
      <c r="A1956" s="1136"/>
      <c r="B1956" s="110"/>
      <c r="C1956" s="1097"/>
      <c r="D1956" s="115"/>
      <c r="E1956" s="116"/>
      <c r="F1956" s="117"/>
      <c r="G1956" s="110"/>
      <c r="H1956" s="1098"/>
      <c r="I1956" s="115"/>
      <c r="J1956" s="116"/>
      <c r="K1956" s="117"/>
      <c r="L1956" s="110"/>
      <c r="M1956" s="1099"/>
      <c r="N1956" s="115"/>
      <c r="O1956" s="116"/>
      <c r="P1956" s="117"/>
    </row>
    <row r="1957" spans="1:16">
      <c r="A1957" s="1094" t="str">
        <f>TEXT(A1911,"AAAA")</f>
        <v>星期二</v>
      </c>
      <c r="B1957" s="109"/>
      <c r="C1957" s="1095" t="s">
        <v>694</v>
      </c>
      <c r="D1957" s="118"/>
      <c r="E1957" s="119"/>
      <c r="F1957" s="97"/>
      <c r="G1957" s="109"/>
      <c r="H1957" s="1118" t="s">
        <v>130</v>
      </c>
      <c r="I1957" s="118"/>
      <c r="J1957" s="119"/>
      <c r="K1957" s="97"/>
      <c r="L1957" s="109"/>
      <c r="M1957" s="1120" t="s">
        <v>130</v>
      </c>
      <c r="N1957" s="118"/>
      <c r="O1957" s="119"/>
      <c r="P1957" s="97"/>
    </row>
    <row r="1958" spans="1:16">
      <c r="A1958" s="1094"/>
      <c r="B1958" s="110"/>
      <c r="C1958" s="1096"/>
      <c r="D1958" s="120"/>
      <c r="E1958" s="96"/>
      <c r="F1958" s="97"/>
      <c r="G1958" s="110"/>
      <c r="H1958" s="1098"/>
      <c r="I1958" s="94"/>
      <c r="J1958" s="96"/>
      <c r="K1958" s="97"/>
      <c r="L1958" s="110"/>
      <c r="M1958" s="1099"/>
      <c r="N1958" s="94"/>
      <c r="O1958" s="96"/>
      <c r="P1958" s="97"/>
    </row>
    <row r="1959" spans="1:16">
      <c r="A1959" s="1094"/>
      <c r="B1959" s="109"/>
      <c r="C1959" s="1096"/>
      <c r="D1959" s="120"/>
      <c r="E1959" s="96"/>
      <c r="F1959" s="97"/>
      <c r="G1959" s="109"/>
      <c r="H1959" s="1098"/>
      <c r="I1959" s="94"/>
      <c r="J1959" s="96"/>
      <c r="K1959" s="97"/>
      <c r="L1959" s="109"/>
      <c r="M1959" s="1099"/>
      <c r="N1959" s="94"/>
      <c r="O1959" s="96"/>
      <c r="P1959" s="97"/>
    </row>
    <row r="1960" spans="1:16">
      <c r="A1960" s="1094"/>
      <c r="B1960" s="110"/>
      <c r="C1960" s="1096"/>
      <c r="D1960" s="120"/>
      <c r="E1960" s="96"/>
      <c r="F1960" s="97"/>
      <c r="G1960" s="110"/>
      <c r="H1960" s="1098"/>
      <c r="I1960" s="94"/>
      <c r="J1960" s="96"/>
      <c r="K1960" s="97"/>
      <c r="L1960" s="110"/>
      <c r="M1960" s="1099"/>
      <c r="N1960" s="94"/>
      <c r="O1960" s="96"/>
      <c r="P1960" s="97"/>
    </row>
    <row r="1961" spans="1:16">
      <c r="A1961" s="1094"/>
      <c r="B1961" s="109"/>
      <c r="C1961" s="1096"/>
      <c r="D1961" s="120"/>
      <c r="E1961" s="96"/>
      <c r="F1961" s="97"/>
      <c r="G1961" s="109"/>
      <c r="H1961" s="1098"/>
      <c r="I1961" s="94"/>
      <c r="J1961" s="96"/>
      <c r="K1961" s="97"/>
      <c r="L1961" s="109"/>
      <c r="M1961" s="1099"/>
      <c r="N1961" s="94"/>
      <c r="O1961" s="96"/>
      <c r="P1961" s="97"/>
    </row>
    <row r="1962" spans="1:16">
      <c r="A1962" s="1094"/>
      <c r="B1962" s="110"/>
      <c r="C1962" s="1096"/>
      <c r="D1962" s="120"/>
      <c r="E1962" s="96"/>
      <c r="F1962" s="97"/>
      <c r="G1962" s="110"/>
      <c r="H1962" s="1098"/>
      <c r="I1962" s="94"/>
      <c r="J1962" s="96"/>
      <c r="K1962" s="97"/>
      <c r="L1962" s="110"/>
      <c r="M1962" s="1099"/>
      <c r="N1962" s="94"/>
      <c r="O1962" s="96"/>
      <c r="P1962" s="97"/>
    </row>
    <row r="1963" spans="1:16">
      <c r="A1963" s="1094"/>
      <c r="B1963" s="109"/>
      <c r="C1963" s="1096"/>
      <c r="D1963" s="120"/>
      <c r="E1963" s="96"/>
      <c r="F1963" s="97"/>
      <c r="G1963" s="109"/>
      <c r="H1963" s="1098"/>
      <c r="I1963" s="94"/>
      <c r="J1963" s="96"/>
      <c r="K1963" s="97"/>
      <c r="L1963" s="109"/>
      <c r="M1963" s="1099"/>
      <c r="N1963" s="94"/>
      <c r="O1963" s="96"/>
      <c r="P1963" s="97"/>
    </row>
    <row r="1964" spans="1:16">
      <c r="A1964" s="1094"/>
      <c r="B1964" s="110"/>
      <c r="C1964" s="1096"/>
      <c r="D1964" s="94"/>
      <c r="E1964" s="96"/>
      <c r="F1964" s="97"/>
      <c r="G1964" s="110"/>
      <c r="H1964" s="1098"/>
      <c r="I1964" s="94"/>
      <c r="J1964" s="96"/>
      <c r="K1964" s="97"/>
      <c r="L1964" s="110"/>
      <c r="M1964" s="1099"/>
      <c r="N1964" s="94"/>
      <c r="O1964" s="96"/>
      <c r="P1964" s="97"/>
    </row>
    <row r="1965" spans="1:16">
      <c r="A1965" s="1094"/>
      <c r="B1965" s="107"/>
      <c r="C1965" s="1096"/>
      <c r="D1965" s="113"/>
      <c r="E1965" s="114"/>
      <c r="F1965" s="104"/>
      <c r="G1965" s="107"/>
      <c r="H1965" s="1098"/>
      <c r="I1965" s="113"/>
      <c r="J1965" s="114"/>
      <c r="K1965" s="97"/>
      <c r="L1965" s="107"/>
      <c r="M1965" s="1099"/>
      <c r="N1965" s="113"/>
      <c r="O1965" s="114"/>
      <c r="P1965" s="97"/>
    </row>
    <row r="1966" spans="1:16" ht="17.25" thickBot="1">
      <c r="A1966" s="1094"/>
      <c r="B1966" s="107"/>
      <c r="C1966" s="1097"/>
      <c r="D1966" s="122" t="s">
        <v>132</v>
      </c>
      <c r="E1966" s="123" t="s">
        <v>133</v>
      </c>
      <c r="F1966" s="124"/>
      <c r="G1966" s="107"/>
      <c r="H1966" s="1127"/>
      <c r="I1966" s="122" t="s">
        <v>132</v>
      </c>
      <c r="J1966" s="123" t="s">
        <v>133</v>
      </c>
      <c r="K1966" s="97"/>
      <c r="L1966" s="107"/>
      <c r="M1966" s="1126"/>
      <c r="N1966" s="122" t="s">
        <v>132</v>
      </c>
      <c r="O1966" s="123" t="s">
        <v>133</v>
      </c>
      <c r="P1966" s="97"/>
    </row>
    <row r="1967" spans="1:16">
      <c r="A1967" s="105"/>
      <c r="B1967" s="109"/>
      <c r="C1967" s="1095" t="s">
        <v>695</v>
      </c>
      <c r="D1967" s="118"/>
      <c r="E1967" s="119"/>
      <c r="F1967" s="125"/>
      <c r="G1967" s="109"/>
      <c r="H1967" s="1118" t="s">
        <v>134</v>
      </c>
      <c r="I1967" s="118"/>
      <c r="J1967" s="119"/>
      <c r="K1967" s="125"/>
      <c r="L1967" s="109"/>
      <c r="M1967" s="1120" t="s">
        <v>134</v>
      </c>
      <c r="N1967" s="118"/>
      <c r="O1967" s="119"/>
      <c r="P1967" s="125"/>
    </row>
    <row r="1968" spans="1:16">
      <c r="A1968" s="105"/>
      <c r="B1968" s="110"/>
      <c r="C1968" s="1096"/>
      <c r="D1968" s="94"/>
      <c r="E1968" s="96"/>
      <c r="F1968" s="97"/>
      <c r="G1968" s="110"/>
      <c r="H1968" s="1098"/>
      <c r="I1968" s="94"/>
      <c r="J1968" s="96"/>
      <c r="K1968" s="97"/>
      <c r="L1968" s="110"/>
      <c r="M1968" s="1099"/>
      <c r="N1968" s="94"/>
      <c r="O1968" s="96"/>
      <c r="P1968" s="97"/>
    </row>
    <row r="1969" spans="1:16">
      <c r="A1969" s="105"/>
      <c r="B1969" s="126"/>
      <c r="C1969" s="1096"/>
      <c r="D1969" s="94"/>
      <c r="E1969" s="96"/>
      <c r="F1969" s="97"/>
      <c r="G1969" s="126"/>
      <c r="H1969" s="1098"/>
      <c r="I1969" s="94"/>
      <c r="J1969" s="96"/>
      <c r="K1969" s="97"/>
      <c r="L1969" s="126"/>
      <c r="M1969" s="1099"/>
      <c r="N1969" s="94"/>
      <c r="O1969" s="96"/>
      <c r="P1969" s="128"/>
    </row>
    <row r="1970" spans="1:16">
      <c r="A1970" s="105"/>
      <c r="B1970" s="107"/>
      <c r="C1970" s="1096"/>
      <c r="D1970" s="94"/>
      <c r="E1970" s="96"/>
      <c r="F1970" s="97"/>
      <c r="G1970" s="107"/>
      <c r="H1970" s="1098"/>
      <c r="I1970" s="94"/>
      <c r="J1970" s="96"/>
      <c r="K1970" s="97"/>
      <c r="L1970" s="107"/>
      <c r="M1970" s="1099"/>
      <c r="N1970" s="94"/>
      <c r="O1970" s="96"/>
      <c r="P1970" s="216"/>
    </row>
    <row r="1971" spans="1:16">
      <c r="A1971" s="105"/>
      <c r="B1971" s="109"/>
      <c r="C1971" s="1096"/>
      <c r="D1971" s="94"/>
      <c r="E1971" s="96"/>
      <c r="F1971" s="97"/>
      <c r="G1971" s="109"/>
      <c r="H1971" s="1098"/>
      <c r="I1971" s="94"/>
      <c r="J1971" s="96"/>
      <c r="K1971" s="97"/>
      <c r="L1971" s="109"/>
      <c r="M1971" s="1099"/>
      <c r="N1971" s="94"/>
      <c r="O1971" s="96"/>
      <c r="P1971" s="97"/>
    </row>
    <row r="1972" spans="1:16">
      <c r="A1972" s="105"/>
      <c r="B1972" s="110"/>
      <c r="C1972" s="1096"/>
      <c r="D1972" s="94"/>
      <c r="E1972" s="96"/>
      <c r="F1972" s="127"/>
      <c r="G1972" s="110"/>
      <c r="H1972" s="1098"/>
      <c r="I1972" s="94"/>
      <c r="J1972" s="96"/>
      <c r="K1972" s="127"/>
      <c r="L1972" s="110"/>
      <c r="M1972" s="1099"/>
      <c r="N1972" s="94"/>
      <c r="O1972" s="96"/>
      <c r="P1972" s="127"/>
    </row>
    <row r="1973" spans="1:16">
      <c r="A1973" s="105"/>
      <c r="B1973" s="109"/>
      <c r="C1973" s="1096"/>
      <c r="D1973" s="94"/>
      <c r="E1973" s="96"/>
      <c r="F1973" s="128"/>
      <c r="G1973" s="109"/>
      <c r="H1973" s="1098"/>
      <c r="I1973" s="94"/>
      <c r="J1973" s="96"/>
      <c r="K1973" s="128"/>
      <c r="L1973" s="109"/>
      <c r="M1973" s="1099"/>
      <c r="N1973" s="94"/>
      <c r="O1973" s="96"/>
      <c r="P1973" s="128"/>
    </row>
    <row r="1974" spans="1:16">
      <c r="A1974" s="105"/>
      <c r="B1974" s="110"/>
      <c r="C1974" s="1096"/>
      <c r="D1974" s="217"/>
      <c r="E1974" s="114"/>
      <c r="F1974" s="216"/>
      <c r="G1974" s="110"/>
      <c r="H1974" s="1098"/>
      <c r="I1974" s="113"/>
      <c r="J1974" s="114"/>
      <c r="K1974" s="216"/>
      <c r="L1974" s="110"/>
      <c r="M1974" s="1099"/>
      <c r="N1974" s="113"/>
      <c r="O1974" s="114"/>
      <c r="P1974" s="216"/>
    </row>
    <row r="1975" spans="1:16">
      <c r="A1975" s="105"/>
      <c r="B1975" s="109"/>
      <c r="C1975" s="1096"/>
      <c r="D1975" s="217"/>
      <c r="E1975" s="114"/>
      <c r="F1975" s="216"/>
      <c r="G1975" s="109"/>
      <c r="H1975" s="1098"/>
      <c r="I1975" s="113"/>
      <c r="J1975" s="114"/>
      <c r="K1975" s="216"/>
      <c r="L1975" s="109"/>
      <c r="M1975" s="1099"/>
      <c r="N1975" s="113"/>
      <c r="O1975" s="114"/>
      <c r="P1975" s="216"/>
    </row>
    <row r="1976" spans="1:16" ht="17.25" thickBot="1">
      <c r="A1976" s="105"/>
      <c r="B1976" s="110"/>
      <c r="C1976" s="1097"/>
      <c r="D1976" s="129"/>
      <c r="E1976" s="130"/>
      <c r="F1976" s="104"/>
      <c r="G1976" s="110"/>
      <c r="H1976" s="1127"/>
      <c r="I1976" s="113"/>
      <c r="J1976" s="130"/>
      <c r="K1976" s="104"/>
      <c r="L1976" s="110"/>
      <c r="M1976" s="1126"/>
      <c r="N1976" s="113"/>
      <c r="O1976" s="131"/>
      <c r="P1976" s="127"/>
    </row>
    <row r="1977" spans="1:16">
      <c r="A1977" s="132"/>
      <c r="B1977" s="109"/>
      <c r="C1977" s="1095" t="s">
        <v>696</v>
      </c>
      <c r="D1977" s="118" t="s">
        <v>136</v>
      </c>
      <c r="E1977" s="133" t="s">
        <v>137</v>
      </c>
      <c r="F1977" s="125"/>
      <c r="G1977" s="109"/>
      <c r="H1977" s="1118" t="s">
        <v>135</v>
      </c>
      <c r="I1977" s="118" t="s">
        <v>136</v>
      </c>
      <c r="J1977" s="133" t="s">
        <v>137</v>
      </c>
      <c r="K1977" s="125"/>
      <c r="L1977" s="109"/>
      <c r="M1977" s="1120" t="s">
        <v>135</v>
      </c>
      <c r="N1977" s="118" t="s">
        <v>136</v>
      </c>
      <c r="O1977" s="133" t="s">
        <v>137</v>
      </c>
      <c r="P1977" s="125"/>
    </row>
    <row r="1978" spans="1:16">
      <c r="A1978" s="132"/>
      <c r="B1978" s="110"/>
      <c r="C1978" s="1096"/>
      <c r="D1978" s="94" t="s">
        <v>141</v>
      </c>
      <c r="E1978" s="96" t="s">
        <v>142</v>
      </c>
      <c r="F1978" s="134"/>
      <c r="G1978" s="110"/>
      <c r="H1978" s="1098"/>
      <c r="I1978" s="94" t="s">
        <v>141</v>
      </c>
      <c r="J1978" s="96" t="s">
        <v>142</v>
      </c>
      <c r="K1978" s="134"/>
      <c r="L1978" s="110"/>
      <c r="M1978" s="1099"/>
      <c r="N1978" s="94" t="s">
        <v>141</v>
      </c>
      <c r="O1978" s="96" t="s">
        <v>142</v>
      </c>
      <c r="P1978" s="134"/>
    </row>
    <row r="1979" spans="1:16">
      <c r="A1979" s="132"/>
      <c r="B1979" s="135"/>
      <c r="C1979" s="1096"/>
      <c r="D1979" s="94" t="s">
        <v>145</v>
      </c>
      <c r="E1979" s="96" t="s">
        <v>146</v>
      </c>
      <c r="F1979" s="97"/>
      <c r="G1979" s="135"/>
      <c r="H1979" s="1098"/>
      <c r="I1979" s="94" t="s">
        <v>145</v>
      </c>
      <c r="J1979" s="96" t="s">
        <v>146</v>
      </c>
      <c r="K1979" s="97"/>
      <c r="L1979" s="135"/>
      <c r="M1979" s="1099"/>
      <c r="N1979" s="94" t="s">
        <v>145</v>
      </c>
      <c r="O1979" s="96" t="s">
        <v>146</v>
      </c>
      <c r="P1979" s="97"/>
    </row>
    <row r="1980" spans="1:16">
      <c r="A1980" s="132"/>
      <c r="B1980" s="110"/>
      <c r="C1980" s="1096"/>
      <c r="D1980" s="94" t="s">
        <v>147</v>
      </c>
      <c r="E1980" s="96" t="s">
        <v>148</v>
      </c>
      <c r="F1980" s="104"/>
      <c r="G1980" s="110"/>
      <c r="H1980" s="1098"/>
      <c r="I1980" s="94" t="s">
        <v>147</v>
      </c>
      <c r="J1980" s="96" t="s">
        <v>148</v>
      </c>
      <c r="K1980" s="104"/>
      <c r="L1980" s="110"/>
      <c r="M1980" s="1099"/>
      <c r="N1980" s="94" t="s">
        <v>147</v>
      </c>
      <c r="O1980" s="96" t="s">
        <v>148</v>
      </c>
      <c r="P1980" s="104"/>
    </row>
    <row r="1981" spans="1:16">
      <c r="A1981" s="132"/>
      <c r="B1981" s="135"/>
      <c r="C1981" s="1096"/>
      <c r="D1981" s="94"/>
      <c r="E1981" s="114"/>
      <c r="F1981" s="136"/>
      <c r="G1981" s="135"/>
      <c r="H1981" s="1098"/>
      <c r="I1981" s="94"/>
      <c r="J1981" s="114"/>
      <c r="K1981" s="136"/>
      <c r="L1981" s="135"/>
      <c r="M1981" s="1099"/>
      <c r="N1981" s="94"/>
      <c r="O1981" s="114"/>
      <c r="P1981" s="136"/>
    </row>
    <row r="1982" spans="1:16">
      <c r="A1982" s="132"/>
      <c r="B1982" s="110"/>
      <c r="C1982" s="1096"/>
      <c r="D1982" s="94"/>
      <c r="E1982" s="96"/>
      <c r="F1982" s="97"/>
      <c r="G1982" s="110"/>
      <c r="H1982" s="1098"/>
      <c r="I1982" s="94"/>
      <c r="J1982" s="96"/>
      <c r="K1982" s="97"/>
      <c r="L1982" s="110"/>
      <c r="M1982" s="1099"/>
      <c r="N1982" s="94"/>
      <c r="O1982" s="96"/>
      <c r="P1982" s="97"/>
    </row>
    <row r="1983" spans="1:16">
      <c r="A1983" s="132"/>
      <c r="B1983" s="135"/>
      <c r="C1983" s="1096"/>
      <c r="D1983" s="94"/>
      <c r="E1983" s="114"/>
      <c r="F1983" s="136"/>
      <c r="G1983" s="135"/>
      <c r="H1983" s="1098"/>
      <c r="I1983" s="94"/>
      <c r="J1983" s="114"/>
      <c r="K1983" s="136"/>
      <c r="L1983" s="135"/>
      <c r="M1983" s="1099"/>
      <c r="N1983" s="94"/>
      <c r="O1983" s="114"/>
      <c r="P1983" s="136"/>
    </row>
    <row r="1984" spans="1:16">
      <c r="A1984" s="132"/>
      <c r="B1984" s="110"/>
      <c r="C1984" s="1096"/>
      <c r="D1984" s="94"/>
      <c r="E1984" s="96"/>
      <c r="F1984" s="97"/>
      <c r="G1984" s="110"/>
      <c r="H1984" s="1098"/>
      <c r="I1984" s="94"/>
      <c r="J1984" s="96"/>
      <c r="K1984" s="97"/>
      <c r="L1984" s="110"/>
      <c r="M1984" s="1099"/>
      <c r="N1984" s="94"/>
      <c r="O1984" s="96"/>
      <c r="P1984" s="97"/>
    </row>
    <row r="1985" spans="1:16">
      <c r="A1985" s="132"/>
      <c r="B1985" s="135"/>
      <c r="C1985" s="1096"/>
      <c r="D1985" s="94"/>
      <c r="E1985" s="96"/>
      <c r="F1985" s="97"/>
      <c r="G1985" s="135"/>
      <c r="H1985" s="1098"/>
      <c r="I1985" s="94"/>
      <c r="J1985" s="96"/>
      <c r="K1985" s="97"/>
      <c r="L1985" s="135"/>
      <c r="M1985" s="1099"/>
      <c r="N1985" s="94"/>
      <c r="O1985" s="96"/>
      <c r="P1985" s="97"/>
    </row>
    <row r="1986" spans="1:16" ht="17.25" thickBot="1">
      <c r="A1986" s="132"/>
      <c r="B1986" s="110"/>
      <c r="C1986" s="1097"/>
      <c r="D1986" s="115"/>
      <c r="E1986" s="116"/>
      <c r="F1986" s="117"/>
      <c r="G1986" s="110"/>
      <c r="H1986" s="1127"/>
      <c r="I1986" s="115"/>
      <c r="J1986" s="130"/>
      <c r="K1986" s="104"/>
      <c r="L1986" s="110"/>
      <c r="M1986" s="1126"/>
      <c r="N1986" s="115"/>
      <c r="O1986" s="130"/>
      <c r="P1986" s="104"/>
    </row>
    <row r="1987" spans="1:16">
      <c r="A1987" s="132"/>
      <c r="B1987" s="135"/>
      <c r="C1987" s="1095" t="s">
        <v>697</v>
      </c>
      <c r="D1987" s="137" t="s">
        <v>150</v>
      </c>
      <c r="E1987" s="138"/>
      <c r="F1987" s="139" t="s">
        <v>151</v>
      </c>
      <c r="G1987" s="135"/>
      <c r="H1987" s="1118" t="s">
        <v>149</v>
      </c>
      <c r="I1987" s="137" t="s">
        <v>150</v>
      </c>
      <c r="J1987" s="138"/>
      <c r="K1987" s="139" t="s">
        <v>151</v>
      </c>
      <c r="L1987" s="135"/>
      <c r="M1987" s="1120" t="s">
        <v>149</v>
      </c>
      <c r="N1987" s="137" t="s">
        <v>150</v>
      </c>
      <c r="O1987" s="138"/>
      <c r="P1987" s="139" t="s">
        <v>151</v>
      </c>
    </row>
    <row r="1988" spans="1:16">
      <c r="A1988" s="132"/>
      <c r="B1988" s="110"/>
      <c r="C1988" s="1096"/>
      <c r="D1988" s="120"/>
      <c r="E1988" s="121"/>
      <c r="F1988" s="140"/>
      <c r="G1988" s="110"/>
      <c r="H1988" s="1098"/>
      <c r="I1988" s="94"/>
      <c r="J1988" s="96"/>
      <c r="K1988" s="97"/>
      <c r="L1988" s="110"/>
      <c r="M1988" s="1099"/>
      <c r="N1988" s="94"/>
      <c r="O1988" s="96"/>
      <c r="P1988" s="97"/>
    </row>
    <row r="1989" spans="1:16">
      <c r="A1989" s="132"/>
      <c r="B1989" s="135"/>
      <c r="C1989" s="1096"/>
      <c r="D1989" s="94"/>
      <c r="E1989" s="96"/>
      <c r="F1989" s="97"/>
      <c r="G1989" s="135"/>
      <c r="H1989" s="1098"/>
      <c r="I1989" s="94"/>
      <c r="J1989" s="96"/>
      <c r="K1989" s="97"/>
      <c r="L1989" s="135"/>
      <c r="M1989" s="1099"/>
      <c r="N1989" s="94"/>
      <c r="O1989" s="96"/>
      <c r="P1989" s="97"/>
    </row>
    <row r="1990" spans="1:16">
      <c r="A1990" s="132"/>
      <c r="B1990" s="110"/>
      <c r="C1990" s="1096"/>
      <c r="D1990" s="113"/>
      <c r="E1990" s="114"/>
      <c r="F1990" s="104"/>
      <c r="G1990" s="110"/>
      <c r="H1990" s="1098"/>
      <c r="I1990" s="113"/>
      <c r="J1990" s="114"/>
      <c r="K1990" s="104"/>
      <c r="L1990" s="110"/>
      <c r="M1990" s="1099"/>
      <c r="N1990" s="113"/>
      <c r="O1990" s="114"/>
      <c r="P1990" s="104"/>
    </row>
    <row r="1991" spans="1:16">
      <c r="A1991" s="1122"/>
      <c r="B1991" s="135"/>
      <c r="C1991" s="1096"/>
      <c r="D1991" s="94"/>
      <c r="E1991" s="96"/>
      <c r="F1991" s="97"/>
      <c r="G1991" s="135"/>
      <c r="H1991" s="1098"/>
      <c r="I1991" s="94"/>
      <c r="J1991" s="96"/>
      <c r="K1991" s="97"/>
      <c r="L1991" s="135"/>
      <c r="M1991" s="1099"/>
      <c r="N1991" s="94"/>
      <c r="O1991" s="96"/>
      <c r="P1991" s="97"/>
    </row>
    <row r="1992" spans="1:16">
      <c r="A1992" s="1122"/>
      <c r="B1992" s="110"/>
      <c r="C1992" s="1096"/>
      <c r="D1992" s="94"/>
      <c r="E1992" s="96"/>
      <c r="F1992" s="97"/>
      <c r="G1992" s="110"/>
      <c r="H1992" s="1098"/>
      <c r="I1992" s="94"/>
      <c r="J1992" s="96"/>
      <c r="K1992" s="97"/>
      <c r="L1992" s="110"/>
      <c r="M1992" s="1099"/>
      <c r="N1992" s="94"/>
      <c r="O1992" s="96"/>
      <c r="P1992" s="97"/>
    </row>
    <row r="1993" spans="1:16">
      <c r="A1993" s="1122"/>
      <c r="B1993" s="135"/>
      <c r="C1993" s="1096"/>
      <c r="D1993" s="113"/>
      <c r="E1993" s="114"/>
      <c r="F1993" s="104"/>
      <c r="G1993" s="135"/>
      <c r="H1993" s="1098"/>
      <c r="I1993" s="113"/>
      <c r="J1993" s="114"/>
      <c r="K1993" s="104"/>
      <c r="L1993" s="135"/>
      <c r="M1993" s="1099"/>
      <c r="N1993" s="113"/>
      <c r="O1993" s="114"/>
      <c r="P1993" s="104"/>
    </row>
    <row r="1994" spans="1:16" ht="17.25" thickBot="1">
      <c r="A1994" s="1123"/>
      <c r="B1994" s="141"/>
      <c r="C1994" s="1117"/>
      <c r="D1994" s="142"/>
      <c r="E1994" s="143"/>
      <c r="F1994" s="144"/>
      <c r="G1994" s="141"/>
      <c r="H1994" s="1119"/>
      <c r="I1994" s="142"/>
      <c r="J1994" s="143"/>
      <c r="K1994" s="144"/>
      <c r="L1994" s="141"/>
      <c r="M1994" s="1121"/>
      <c r="N1994" s="142"/>
      <c r="O1994" s="143"/>
      <c r="P1994" s="144"/>
    </row>
    <row r="1995" spans="1:16" s="146" customFormat="1" ht="27" customHeight="1" thickTop="1" thickBot="1">
      <c r="A1995" s="145"/>
      <c r="B1995" s="1124" t="s">
        <v>152</v>
      </c>
      <c r="C1995" s="1124"/>
      <c r="D1995" s="1124"/>
      <c r="E1995" s="1124"/>
      <c r="F1995" s="1124"/>
      <c r="G1995" s="1125" t="s">
        <v>153</v>
      </c>
      <c r="H1995" s="1125"/>
      <c r="I1995" s="1125"/>
      <c r="J1995" s="1125"/>
      <c r="K1995" s="1125"/>
      <c r="L1995" s="1125"/>
      <c r="M1995" s="1125"/>
      <c r="N1995" s="1128" t="s">
        <v>154</v>
      </c>
      <c r="O1995" s="1128"/>
      <c r="P1995" s="1128"/>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1137">
        <f>A1911</f>
        <v>46161</v>
      </c>
      <c r="B1997" s="1132" t="s">
        <v>698</v>
      </c>
      <c r="C1997" s="160" t="s">
        <v>879</v>
      </c>
      <c r="D1997" s="161" t="s">
        <v>1013</v>
      </c>
      <c r="E1997" s="162" t="s">
        <v>137</v>
      </c>
      <c r="F1997" s="163" t="s">
        <v>1175</v>
      </c>
      <c r="G1997" s="164"/>
      <c r="H1997" s="165"/>
      <c r="I1997" s="166"/>
      <c r="J1997" s="166"/>
      <c r="K1997" s="167"/>
      <c r="L1997" s="168"/>
      <c r="M1997" s="169"/>
      <c r="N1997" s="170"/>
      <c r="O1997" s="166"/>
      <c r="P1997" s="171"/>
    </row>
    <row r="1998" spans="1:16" s="172" customFormat="1">
      <c r="A1998" s="1138"/>
      <c r="B1998" s="1133"/>
      <c r="C1998" s="173"/>
      <c r="D1998" s="174"/>
      <c r="E1998" s="175"/>
      <c r="F1998" s="176"/>
      <c r="G1998" s="173"/>
      <c r="H1998" s="177"/>
      <c r="I1998" s="175"/>
      <c r="J1998" s="175"/>
      <c r="K1998" s="178"/>
      <c r="L1998" s="179"/>
      <c r="M1998" s="180"/>
      <c r="N1998" s="181"/>
      <c r="O1998" s="175"/>
      <c r="P1998" s="182"/>
    </row>
    <row r="1999" spans="1:16" s="172" customFormat="1">
      <c r="A1999" s="1138"/>
      <c r="B1999" s="1133"/>
      <c r="C1999" s="173"/>
      <c r="D1999" s="174"/>
      <c r="E1999" s="175"/>
      <c r="F1999" s="176"/>
      <c r="G1999" s="173"/>
      <c r="H1999" s="183"/>
      <c r="I1999" s="175"/>
      <c r="J1999" s="175"/>
      <c r="K1999" s="178"/>
      <c r="L1999" s="184"/>
      <c r="M1999" s="180"/>
      <c r="N1999" s="181"/>
      <c r="O1999" s="175"/>
      <c r="P1999" s="182"/>
    </row>
    <row r="2000" spans="1:16" s="172" customFormat="1">
      <c r="A2000" s="1138"/>
      <c r="B2000" s="1133"/>
      <c r="C2000" s="173"/>
      <c r="D2000" s="218"/>
      <c r="E2000" s="175"/>
      <c r="F2000" s="176"/>
      <c r="G2000" s="173"/>
      <c r="H2000" s="183"/>
      <c r="I2000" s="175"/>
      <c r="J2000" s="175"/>
      <c r="K2000" s="187"/>
      <c r="L2000" s="184"/>
      <c r="M2000" s="180"/>
      <c r="N2000" s="181"/>
      <c r="O2000" s="175"/>
      <c r="P2000" s="182"/>
    </row>
    <row r="2001" spans="1:16" s="172" customFormat="1">
      <c r="A2001" s="1138"/>
      <c r="B2001" s="1133"/>
      <c r="C2001" s="173"/>
      <c r="D2001" s="185"/>
      <c r="E2001" s="175"/>
      <c r="F2001" s="182"/>
      <c r="G2001" s="173"/>
      <c r="H2001" s="186"/>
      <c r="I2001" s="175"/>
      <c r="J2001" s="175"/>
      <c r="K2001" s="187"/>
      <c r="L2001" s="184"/>
      <c r="M2001" s="180"/>
      <c r="N2001" s="181"/>
      <c r="O2001" s="175"/>
      <c r="P2001" s="182"/>
    </row>
    <row r="2002" spans="1:16" s="172" customFormat="1">
      <c r="A2002" s="1138"/>
      <c r="B2002" s="1133"/>
      <c r="C2002" s="173"/>
      <c r="D2002" s="174"/>
      <c r="E2002" s="175"/>
      <c r="F2002" s="188"/>
      <c r="G2002" s="198"/>
      <c r="H2002" s="183"/>
      <c r="I2002" s="191"/>
      <c r="J2002" s="175"/>
      <c r="K2002" s="178"/>
      <c r="L2002" s="189"/>
      <c r="M2002" s="190"/>
      <c r="N2002" s="181"/>
      <c r="O2002" s="175"/>
      <c r="P2002" s="182"/>
    </row>
    <row r="2003" spans="1:16" s="172" customFormat="1">
      <c r="A2003" s="1138"/>
      <c r="B2003" s="1133"/>
      <c r="C2003" s="173"/>
      <c r="D2003" s="174"/>
      <c r="E2003" s="175"/>
      <c r="F2003" s="182"/>
      <c r="G2003" s="173"/>
      <c r="H2003" s="183"/>
      <c r="I2003" s="191"/>
      <c r="J2003" s="175"/>
      <c r="K2003" s="178"/>
      <c r="L2003" s="184"/>
      <c r="M2003" s="180"/>
      <c r="N2003" s="181"/>
      <c r="O2003" s="175"/>
      <c r="P2003" s="182"/>
    </row>
    <row r="2004" spans="1:16" s="172" customFormat="1">
      <c r="A2004" s="1138"/>
      <c r="B2004" s="1133"/>
      <c r="C2004" s="173"/>
      <c r="D2004" s="174"/>
      <c r="E2004" s="175"/>
      <c r="F2004" s="182"/>
      <c r="G2004" s="219"/>
      <c r="H2004" s="183"/>
      <c r="I2004" s="175"/>
      <c r="J2004" s="175"/>
      <c r="K2004" s="178"/>
      <c r="L2004" s="184"/>
      <c r="M2004" s="180"/>
      <c r="N2004" s="181"/>
      <c r="O2004" s="175"/>
      <c r="P2004" s="182"/>
    </row>
    <row r="2005" spans="1:16" s="172" customFormat="1">
      <c r="A2005" s="1138"/>
      <c r="B2005" s="1133"/>
      <c r="C2005" s="173"/>
      <c r="D2005" s="174"/>
      <c r="E2005" s="175"/>
      <c r="F2005" s="188"/>
      <c r="G2005" s="173"/>
      <c r="H2005" s="183"/>
      <c r="I2005" s="191"/>
      <c r="J2005" s="175"/>
      <c r="K2005" s="178"/>
      <c r="L2005" s="184"/>
      <c r="M2005" s="180"/>
      <c r="N2005" s="181"/>
      <c r="O2005" s="175"/>
      <c r="P2005" s="182"/>
    </row>
    <row r="2006" spans="1:16" s="172" customFormat="1">
      <c r="A2006" s="1138"/>
      <c r="B2006" s="1133"/>
      <c r="C2006" s="173"/>
      <c r="D2006" s="174"/>
      <c r="E2006" s="175"/>
      <c r="F2006" s="182"/>
      <c r="G2006" s="173"/>
      <c r="H2006" s="183"/>
      <c r="I2006" s="191"/>
      <c r="J2006" s="175"/>
      <c r="K2006" s="178"/>
      <c r="L2006" s="184"/>
      <c r="M2006" s="180"/>
      <c r="N2006" s="181"/>
      <c r="O2006" s="175"/>
      <c r="P2006" s="182"/>
    </row>
    <row r="2007" spans="1:16" s="172" customFormat="1">
      <c r="A2007" s="1138"/>
      <c r="B2007" s="1133"/>
      <c r="C2007" s="192"/>
      <c r="D2007" s="193"/>
      <c r="E2007" s="194"/>
      <c r="F2007" s="195"/>
      <c r="G2007" s="173"/>
      <c r="H2007" s="177"/>
      <c r="I2007" s="175"/>
      <c r="J2007" s="175"/>
      <c r="K2007" s="178"/>
      <c r="L2007" s="184"/>
      <c r="M2007" s="180"/>
      <c r="N2007" s="196"/>
      <c r="O2007" s="194"/>
      <c r="P2007" s="195"/>
    </row>
    <row r="2008" spans="1:16" s="172" customFormat="1">
      <c r="A2008" s="1138"/>
      <c r="B2008" s="1133"/>
      <c r="C2008" s="192"/>
      <c r="D2008" s="193"/>
      <c r="E2008" s="194"/>
      <c r="F2008" s="195"/>
      <c r="G2008" s="198"/>
      <c r="H2008" s="183"/>
      <c r="I2008" s="191"/>
      <c r="J2008" s="175"/>
      <c r="K2008" s="178"/>
      <c r="L2008" s="184"/>
      <c r="M2008" s="180"/>
      <c r="N2008" s="196"/>
      <c r="O2008" s="194"/>
      <c r="P2008" s="195"/>
    </row>
    <row r="2009" spans="1:16" s="172" customFormat="1">
      <c r="A2009" s="1138"/>
      <c r="B2009" s="1133"/>
      <c r="C2009" s="192"/>
      <c r="D2009" s="193"/>
      <c r="E2009" s="194"/>
      <c r="F2009" s="195"/>
      <c r="G2009" s="173"/>
      <c r="H2009" s="199"/>
      <c r="I2009" s="191"/>
      <c r="J2009" s="200"/>
      <c r="K2009" s="197"/>
      <c r="L2009" s="184"/>
      <c r="M2009" s="180"/>
      <c r="N2009" s="196"/>
      <c r="O2009" s="194"/>
      <c r="P2009" s="195"/>
    </row>
    <row r="2010" spans="1:16" s="172" customFormat="1">
      <c r="A2010" s="1138"/>
      <c r="B2010" s="1133"/>
      <c r="C2010" s="192"/>
      <c r="D2010" s="193"/>
      <c r="E2010" s="194"/>
      <c r="F2010" s="195"/>
      <c r="G2010" s="173"/>
      <c r="H2010" s="201"/>
      <c r="I2010" s="175"/>
      <c r="J2010" s="175"/>
      <c r="K2010" s="178"/>
      <c r="L2010" s="184"/>
      <c r="M2010" s="180"/>
      <c r="N2010" s="196"/>
      <c r="O2010" s="194"/>
      <c r="P2010" s="195"/>
    </row>
    <row r="2011" spans="1:16" s="172" customFormat="1">
      <c r="A2011" s="1138"/>
      <c r="B2011" s="1133"/>
      <c r="C2011" s="192"/>
      <c r="D2011" s="193"/>
      <c r="E2011" s="194"/>
      <c r="F2011" s="195"/>
      <c r="G2011" s="198"/>
      <c r="H2011" s="183"/>
      <c r="I2011" s="200"/>
      <c r="J2011" s="200"/>
      <c r="K2011" s="197"/>
      <c r="L2011" s="184"/>
      <c r="M2011" s="180"/>
      <c r="N2011" s="196"/>
      <c r="O2011" s="194"/>
      <c r="P2011" s="195"/>
    </row>
    <row r="2012" spans="1:16" s="172" customFormat="1">
      <c r="A2012" s="1138"/>
      <c r="B2012" s="1133"/>
      <c r="C2012" s="192"/>
      <c r="D2012" s="193"/>
      <c r="E2012" s="194"/>
      <c r="F2012" s="195"/>
      <c r="G2012" s="173"/>
      <c r="H2012" s="183"/>
      <c r="I2012" s="200"/>
      <c r="J2012" s="200"/>
      <c r="K2012" s="197"/>
      <c r="L2012" s="179"/>
      <c r="M2012" s="180"/>
      <c r="N2012" s="196"/>
      <c r="O2012" s="194"/>
      <c r="P2012" s="195"/>
    </row>
    <row r="2013" spans="1:16" s="172" customFormat="1">
      <c r="A2013" s="1138"/>
      <c r="B2013" s="1133"/>
      <c r="C2013" s="192"/>
      <c r="D2013" s="193"/>
      <c r="E2013" s="194"/>
      <c r="F2013" s="195"/>
      <c r="G2013" s="192"/>
      <c r="H2013" s="201"/>
      <c r="I2013" s="202"/>
      <c r="J2013" s="202"/>
      <c r="K2013" s="203"/>
      <c r="L2013" s="204"/>
      <c r="M2013" s="190"/>
      <c r="N2013" s="196"/>
      <c r="O2013" s="194"/>
      <c r="P2013" s="195"/>
    </row>
    <row r="2014" spans="1:16" s="172" customFormat="1">
      <c r="A2014" s="1138"/>
      <c r="B2014" s="1133"/>
      <c r="C2014" s="192"/>
      <c r="D2014" s="193"/>
      <c r="E2014" s="194"/>
      <c r="F2014" s="195"/>
      <c r="G2014" s="192"/>
      <c r="H2014" s="201"/>
      <c r="I2014" s="202"/>
      <c r="J2014" s="202"/>
      <c r="K2014" s="203"/>
      <c r="L2014" s="204"/>
      <c r="M2014" s="190"/>
      <c r="N2014" s="196"/>
      <c r="O2014" s="194"/>
      <c r="P2014" s="195"/>
    </row>
    <row r="2015" spans="1:16" s="172" customFormat="1">
      <c r="A2015" s="1138"/>
      <c r="B2015" s="1133"/>
      <c r="C2015" s="192"/>
      <c r="D2015" s="193"/>
      <c r="E2015" s="194"/>
      <c r="F2015" s="195"/>
      <c r="G2015" s="192"/>
      <c r="H2015" s="201"/>
      <c r="I2015" s="202"/>
      <c r="J2015" s="202"/>
      <c r="K2015" s="203"/>
      <c r="L2015" s="204"/>
      <c r="M2015" s="190"/>
      <c r="N2015" s="196"/>
      <c r="O2015" s="194"/>
      <c r="P2015" s="195"/>
    </row>
    <row r="2016" spans="1:16" s="172" customFormat="1" ht="17.25" thickBot="1">
      <c r="A2016" s="1139"/>
      <c r="B2016" s="1134"/>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1135">
        <f>A1911+1</f>
        <v>46162</v>
      </c>
      <c r="B2017" s="90" t="s">
        <v>162</v>
      </c>
      <c r="C2017" s="1095" t="s">
        <v>693</v>
      </c>
      <c r="D2017" s="91" t="s">
        <v>114</v>
      </c>
      <c r="E2017" s="92" t="s">
        <v>164</v>
      </c>
      <c r="F2017" s="93"/>
      <c r="G2017" s="90" t="s">
        <v>162</v>
      </c>
      <c r="H2017" s="1098" t="s">
        <v>163</v>
      </c>
      <c r="I2017" s="91" t="s">
        <v>114</v>
      </c>
      <c r="J2017" s="92" t="s">
        <v>164</v>
      </c>
      <c r="K2017" s="93"/>
      <c r="L2017" s="90" t="s">
        <v>162</v>
      </c>
      <c r="M2017" s="1099" t="s">
        <v>163</v>
      </c>
      <c r="N2017" s="91" t="s">
        <v>114</v>
      </c>
      <c r="O2017" s="92" t="s">
        <v>164</v>
      </c>
      <c r="P2017" s="93"/>
    </row>
    <row r="2018" spans="1:16" ht="18" customHeight="1">
      <c r="A2018" s="1136"/>
      <c r="B2018" s="1100"/>
      <c r="C2018" s="1096"/>
      <c r="D2018" s="94" t="s">
        <v>116</v>
      </c>
      <c r="E2018" s="95" t="s">
        <v>142</v>
      </c>
      <c r="F2018" s="93"/>
      <c r="G2018" s="1100"/>
      <c r="H2018" s="1098"/>
      <c r="I2018" s="94" t="s">
        <v>116</v>
      </c>
      <c r="J2018" s="95" t="s">
        <v>142</v>
      </c>
      <c r="K2018" s="93"/>
      <c r="L2018" s="1100"/>
      <c r="M2018" s="1099"/>
      <c r="N2018" s="94" t="s">
        <v>116</v>
      </c>
      <c r="O2018" s="95" t="s">
        <v>142</v>
      </c>
      <c r="P2018" s="93"/>
    </row>
    <row r="2019" spans="1:16" ht="17.25" thickBot="1">
      <c r="A2019" s="1136"/>
      <c r="B2019" s="1101"/>
      <c r="C2019" s="1096"/>
      <c r="D2019" s="94" t="s">
        <v>165</v>
      </c>
      <c r="E2019" s="96" t="s">
        <v>166</v>
      </c>
      <c r="F2019" s="98"/>
      <c r="G2019" s="1101"/>
      <c r="H2019" s="1098"/>
      <c r="I2019" s="94" t="s">
        <v>165</v>
      </c>
      <c r="J2019" s="96" t="s">
        <v>166</v>
      </c>
      <c r="K2019" s="98"/>
      <c r="L2019" s="1101"/>
      <c r="M2019" s="1099"/>
      <c r="N2019" s="94" t="s">
        <v>165</v>
      </c>
      <c r="O2019" s="96" t="s">
        <v>166</v>
      </c>
      <c r="P2019" s="98"/>
    </row>
    <row r="2020" spans="1:16" ht="17.25" thickBot="1">
      <c r="A2020" s="1136"/>
      <c r="B2020" s="90" t="s">
        <v>167</v>
      </c>
      <c r="C2020" s="1096"/>
      <c r="D2020" s="94"/>
      <c r="E2020" s="96"/>
      <c r="F2020" s="97"/>
      <c r="G2020" s="90" t="s">
        <v>167</v>
      </c>
      <c r="H2020" s="1098"/>
      <c r="I2020" s="94" t="s">
        <v>120</v>
      </c>
      <c r="J2020" s="96" t="s">
        <v>148</v>
      </c>
      <c r="K2020" s="97"/>
      <c r="L2020" s="90" t="s">
        <v>167</v>
      </c>
      <c r="M2020" s="1099"/>
      <c r="N2020" s="94" t="s">
        <v>120</v>
      </c>
      <c r="O2020" s="96" t="s">
        <v>148</v>
      </c>
      <c r="P2020" s="97"/>
    </row>
    <row r="2021" spans="1:16">
      <c r="A2021" s="1136"/>
      <c r="B2021" s="1081"/>
      <c r="C2021" s="1096"/>
      <c r="D2021" s="94"/>
      <c r="E2021" s="96"/>
      <c r="F2021" s="97"/>
      <c r="G2021" s="1081"/>
      <c r="H2021" s="1098"/>
      <c r="I2021" s="94"/>
      <c r="J2021" s="96"/>
      <c r="K2021" s="97"/>
      <c r="L2021" s="1081"/>
      <c r="M2021" s="1099"/>
      <c r="N2021" s="94"/>
      <c r="O2021" s="96"/>
      <c r="P2021" s="97"/>
    </row>
    <row r="2022" spans="1:16">
      <c r="A2022" s="1136"/>
      <c r="B2022" s="1082"/>
      <c r="C2022" s="1096"/>
      <c r="D2022" s="94"/>
      <c r="E2022" s="96"/>
      <c r="F2022" s="97"/>
      <c r="G2022" s="1082"/>
      <c r="H2022" s="1098"/>
      <c r="I2022" s="94"/>
      <c r="J2022" s="96"/>
      <c r="K2022" s="97"/>
      <c r="L2022" s="1082"/>
      <c r="M2022" s="1099"/>
      <c r="N2022" s="94"/>
      <c r="O2022" s="96"/>
      <c r="P2022" s="97"/>
    </row>
    <row r="2023" spans="1:16">
      <c r="A2023" s="1136"/>
      <c r="B2023" s="1083"/>
      <c r="C2023" s="1096"/>
      <c r="D2023" s="94"/>
      <c r="E2023" s="96"/>
      <c r="F2023" s="93"/>
      <c r="G2023" s="1083"/>
      <c r="H2023" s="1098"/>
      <c r="I2023" s="94"/>
      <c r="J2023" s="96"/>
      <c r="K2023" s="93"/>
      <c r="L2023" s="1083"/>
      <c r="M2023" s="1099"/>
      <c r="N2023" s="94"/>
      <c r="O2023" s="96"/>
      <c r="P2023" s="93"/>
    </row>
    <row r="2024" spans="1:16">
      <c r="A2024" s="1136"/>
      <c r="B2024" s="1082"/>
      <c r="C2024" s="1096"/>
      <c r="D2024" s="94"/>
      <c r="E2024" s="96"/>
      <c r="F2024" s="99"/>
      <c r="G2024" s="1082"/>
      <c r="H2024" s="1098"/>
      <c r="I2024" s="94"/>
      <c r="J2024" s="96"/>
      <c r="K2024" s="99"/>
      <c r="L2024" s="1082"/>
      <c r="M2024" s="1099"/>
      <c r="N2024" s="94"/>
      <c r="O2024" s="96"/>
      <c r="P2024" s="93"/>
    </row>
    <row r="2025" spans="1:16">
      <c r="A2025" s="1136"/>
      <c r="B2025" s="1083"/>
      <c r="C2025" s="1096"/>
      <c r="D2025" s="94"/>
      <c r="E2025" s="96"/>
      <c r="F2025" s="102"/>
      <c r="G2025" s="1083"/>
      <c r="H2025" s="1098"/>
      <c r="I2025" s="94"/>
      <c r="J2025" s="96"/>
      <c r="K2025" s="102"/>
      <c r="L2025" s="1083"/>
      <c r="M2025" s="1099"/>
      <c r="N2025" s="94"/>
      <c r="O2025" s="96"/>
      <c r="P2025" s="99"/>
    </row>
    <row r="2026" spans="1:16" ht="17.25" thickBot="1">
      <c r="A2026" s="1136"/>
      <c r="B2026" s="1082"/>
      <c r="C2026" s="1096"/>
      <c r="D2026" s="94"/>
      <c r="E2026" s="96"/>
      <c r="F2026" s="99"/>
      <c r="G2026" s="1082"/>
      <c r="H2026" s="1098"/>
      <c r="I2026" s="94"/>
      <c r="J2026" s="96"/>
      <c r="K2026" s="99"/>
      <c r="L2026" s="1082"/>
      <c r="M2026" s="1099"/>
      <c r="N2026" s="94"/>
      <c r="O2026" s="96"/>
      <c r="P2026" s="99"/>
    </row>
    <row r="2027" spans="1:16" ht="17.25" thickBot="1">
      <c r="A2027" s="1136"/>
      <c r="B2027" s="100" t="s">
        <v>168</v>
      </c>
      <c r="C2027" s="1096"/>
      <c r="D2027" s="94"/>
      <c r="E2027" s="96"/>
      <c r="F2027" s="99"/>
      <c r="G2027" s="100" t="s">
        <v>168</v>
      </c>
      <c r="H2027" s="1098"/>
      <c r="I2027" s="94"/>
      <c r="J2027" s="96"/>
      <c r="K2027" s="99"/>
      <c r="L2027" s="100" t="s">
        <v>168</v>
      </c>
      <c r="M2027" s="1099"/>
      <c r="N2027" s="94"/>
      <c r="O2027" s="96"/>
      <c r="P2027" s="99"/>
    </row>
    <row r="2028" spans="1:16">
      <c r="A2028" s="1136"/>
      <c r="B2028" s="1111"/>
      <c r="C2028" s="1096"/>
      <c r="D2028" s="94"/>
      <c r="E2028" s="96"/>
      <c r="F2028" s="99"/>
      <c r="G2028" s="1111"/>
      <c r="H2028" s="1098"/>
      <c r="I2028" s="94"/>
      <c r="J2028" s="96"/>
      <c r="K2028" s="99"/>
      <c r="L2028" s="1111"/>
      <c r="M2028" s="1099"/>
      <c r="N2028" s="94"/>
      <c r="O2028" s="96"/>
      <c r="P2028" s="99"/>
    </row>
    <row r="2029" spans="1:16">
      <c r="A2029" s="1136"/>
      <c r="B2029" s="1112"/>
      <c r="C2029" s="1096"/>
      <c r="D2029" s="94"/>
      <c r="E2029" s="96"/>
      <c r="F2029" s="99"/>
      <c r="G2029" s="1112"/>
      <c r="H2029" s="1098"/>
      <c r="I2029" s="94"/>
      <c r="J2029" s="96"/>
      <c r="K2029" s="99"/>
      <c r="L2029" s="1112"/>
      <c r="M2029" s="1099"/>
      <c r="N2029" s="94"/>
      <c r="O2029" s="96"/>
      <c r="P2029" s="97"/>
    </row>
    <row r="2030" spans="1:16" ht="17.25" thickBot="1">
      <c r="A2030" s="1136"/>
      <c r="B2030" s="1113"/>
      <c r="C2030" s="1096"/>
      <c r="D2030" s="94"/>
      <c r="E2030" s="96"/>
      <c r="F2030" s="97"/>
      <c r="G2030" s="1113"/>
      <c r="H2030" s="1098"/>
      <c r="I2030" s="94"/>
      <c r="J2030" s="96"/>
      <c r="K2030" s="97"/>
      <c r="L2030" s="1113"/>
      <c r="M2030" s="1099"/>
      <c r="N2030" s="94"/>
      <c r="O2030" s="96"/>
      <c r="P2030" s="97"/>
    </row>
    <row r="2031" spans="1:16" ht="17.25" thickBot="1">
      <c r="A2031" s="1136"/>
      <c r="B2031" s="100" t="s">
        <v>123</v>
      </c>
      <c r="C2031" s="1096"/>
      <c r="D2031" s="94"/>
      <c r="E2031" s="96"/>
      <c r="F2031" s="97"/>
      <c r="G2031" s="100" t="s">
        <v>123</v>
      </c>
      <c r="H2031" s="1098"/>
      <c r="I2031" s="94"/>
      <c r="J2031" s="96"/>
      <c r="K2031" s="97"/>
      <c r="L2031" s="100" t="s">
        <v>123</v>
      </c>
      <c r="M2031" s="1099"/>
      <c r="N2031" s="94"/>
      <c r="O2031" s="96"/>
      <c r="P2031" s="97"/>
    </row>
    <row r="2032" spans="1:16">
      <c r="A2032" s="1136"/>
      <c r="B2032" s="1106"/>
      <c r="C2032" s="1096"/>
      <c r="D2032" s="94"/>
      <c r="E2032" s="96"/>
      <c r="F2032" s="97"/>
      <c r="G2032" s="1106"/>
      <c r="H2032" s="1098"/>
      <c r="I2032" s="94"/>
      <c r="J2032" s="96"/>
      <c r="K2032" s="97"/>
      <c r="L2032" s="1106"/>
      <c r="M2032" s="1099"/>
      <c r="N2032" s="94"/>
      <c r="O2032" s="96"/>
      <c r="P2032" s="97"/>
    </row>
    <row r="2033" spans="1:16">
      <c r="A2033" s="1136"/>
      <c r="B2033" s="1107"/>
      <c r="C2033" s="1096"/>
      <c r="D2033" s="94"/>
      <c r="E2033" s="96"/>
      <c r="F2033" s="97"/>
      <c r="G2033" s="1107"/>
      <c r="H2033" s="1098"/>
      <c r="I2033" s="94"/>
      <c r="J2033" s="96"/>
      <c r="K2033" s="97"/>
      <c r="L2033" s="1107"/>
      <c r="M2033" s="1099"/>
      <c r="N2033" s="94"/>
      <c r="O2033" s="96"/>
      <c r="P2033" s="97"/>
    </row>
    <row r="2034" spans="1:16" ht="17.25" thickBot="1">
      <c r="A2034" s="1136"/>
      <c r="B2034" s="1108"/>
      <c r="C2034" s="1096"/>
      <c r="D2034" s="94"/>
      <c r="E2034" s="96"/>
      <c r="F2034" s="97"/>
      <c r="G2034" s="1108"/>
      <c r="H2034" s="1098"/>
      <c r="I2034" s="94"/>
      <c r="J2034" s="96"/>
      <c r="K2034" s="97"/>
      <c r="L2034" s="1108"/>
      <c r="M2034" s="1099"/>
      <c r="N2034" s="94"/>
      <c r="O2034" s="96"/>
      <c r="P2034" s="97"/>
    </row>
    <row r="2035" spans="1:16">
      <c r="A2035" s="1136"/>
      <c r="B2035" s="1109" t="s">
        <v>124</v>
      </c>
      <c r="C2035" s="1096"/>
      <c r="D2035" s="94"/>
      <c r="E2035" s="96"/>
      <c r="F2035" s="97"/>
      <c r="G2035" s="1109" t="s">
        <v>124</v>
      </c>
      <c r="H2035" s="1098"/>
      <c r="I2035" s="94"/>
      <c r="J2035" s="96"/>
      <c r="K2035" s="97"/>
      <c r="L2035" s="1109" t="s">
        <v>124</v>
      </c>
      <c r="M2035" s="1099"/>
      <c r="N2035" s="94"/>
      <c r="O2035" s="96"/>
      <c r="P2035" s="97"/>
    </row>
    <row r="2036" spans="1:16" ht="17.25" thickBot="1">
      <c r="A2036" s="1136"/>
      <c r="B2036" s="1110"/>
      <c r="C2036" s="1096"/>
      <c r="D2036" s="94"/>
      <c r="E2036" s="96"/>
      <c r="F2036" s="97"/>
      <c r="G2036" s="1110"/>
      <c r="H2036" s="1098"/>
      <c r="I2036" s="94"/>
      <c r="J2036" s="96"/>
      <c r="K2036" s="97"/>
      <c r="L2036" s="1110"/>
      <c r="M2036" s="1099"/>
      <c r="N2036" s="94"/>
      <c r="O2036" s="96"/>
      <c r="P2036" s="93"/>
    </row>
    <row r="2037" spans="1:16" ht="17.25" thickTop="1">
      <c r="A2037" s="1136"/>
      <c r="B2037" s="1102" t="s">
        <v>125</v>
      </c>
      <c r="C2037" s="1096"/>
      <c r="D2037" s="94"/>
      <c r="E2037" s="96"/>
      <c r="F2037" s="93"/>
      <c r="G2037" s="1102" t="s">
        <v>125</v>
      </c>
      <c r="H2037" s="1098"/>
      <c r="I2037" s="94"/>
      <c r="J2037" s="96"/>
      <c r="K2037" s="93"/>
      <c r="L2037" s="1102" t="s">
        <v>125</v>
      </c>
      <c r="M2037" s="1099"/>
      <c r="N2037" s="94"/>
      <c r="O2037" s="96"/>
      <c r="P2037" s="97"/>
    </row>
    <row r="2038" spans="1:16" ht="17.25" thickBot="1">
      <c r="A2038" s="1136"/>
      <c r="B2038" s="1103"/>
      <c r="C2038" s="1096"/>
      <c r="D2038" s="94"/>
      <c r="E2038" s="96"/>
      <c r="F2038" s="93"/>
      <c r="G2038" s="1103"/>
      <c r="H2038" s="1098"/>
      <c r="I2038" s="94"/>
      <c r="J2038" s="96"/>
      <c r="K2038" s="93"/>
      <c r="L2038" s="1103"/>
      <c r="M2038" s="1099"/>
      <c r="N2038" s="94"/>
      <c r="O2038" s="96"/>
      <c r="P2038" s="101"/>
    </row>
    <row r="2039" spans="1:16">
      <c r="A2039" s="1136"/>
      <c r="B2039" s="1104"/>
      <c r="C2039" s="1096"/>
      <c r="D2039" s="94"/>
      <c r="E2039" s="96"/>
      <c r="F2039" s="97"/>
      <c r="G2039" s="1104"/>
      <c r="H2039" s="1098"/>
      <c r="I2039" s="94"/>
      <c r="J2039" s="96"/>
      <c r="K2039" s="97"/>
      <c r="L2039" s="1104"/>
      <c r="M2039" s="1099"/>
      <c r="N2039" s="94"/>
      <c r="O2039" s="96"/>
      <c r="P2039" s="103"/>
    </row>
    <row r="2040" spans="1:16" ht="17.25" thickBot="1">
      <c r="A2040" s="1136"/>
      <c r="B2040" s="1105"/>
      <c r="C2040" s="1096"/>
      <c r="D2040" s="94"/>
      <c r="E2040" s="96"/>
      <c r="F2040" s="97"/>
      <c r="G2040" s="1105"/>
      <c r="H2040" s="1098"/>
      <c r="I2040" s="94"/>
      <c r="J2040" s="96"/>
      <c r="K2040" s="97"/>
      <c r="L2040" s="1105"/>
      <c r="M2040" s="1099"/>
      <c r="N2040" s="94"/>
      <c r="O2040" s="96"/>
      <c r="P2040" s="104"/>
    </row>
    <row r="2041" spans="1:16">
      <c r="A2041" s="1136"/>
      <c r="B2041" s="1116" t="s">
        <v>126</v>
      </c>
      <c r="C2041" s="1096"/>
      <c r="D2041" s="94"/>
      <c r="E2041" s="96"/>
      <c r="F2041" s="93"/>
      <c r="G2041" s="1116" t="s">
        <v>126</v>
      </c>
      <c r="H2041" s="1098"/>
      <c r="I2041" s="94"/>
      <c r="J2041" s="96"/>
      <c r="K2041" s="93"/>
      <c r="L2041" s="1116" t="s">
        <v>126</v>
      </c>
      <c r="M2041" s="1099"/>
      <c r="N2041" s="94"/>
      <c r="O2041" s="96"/>
      <c r="P2041" s="99"/>
    </row>
    <row r="2042" spans="1:16" ht="17.25" thickBot="1">
      <c r="A2042" s="1136"/>
      <c r="B2042" s="1103"/>
      <c r="C2042" s="1096"/>
      <c r="D2042" s="94"/>
      <c r="E2042" s="96"/>
      <c r="F2042" s="101"/>
      <c r="G2042" s="1103"/>
      <c r="H2042" s="1098"/>
      <c r="I2042" s="94"/>
      <c r="J2042" s="96"/>
      <c r="K2042" s="101"/>
      <c r="L2042" s="1103"/>
      <c r="M2042" s="1099"/>
      <c r="N2042" s="94"/>
      <c r="O2042" s="96"/>
      <c r="P2042" s="104"/>
    </row>
    <row r="2043" spans="1:16">
      <c r="A2043" s="1136"/>
      <c r="B2043" s="1104"/>
      <c r="C2043" s="1096"/>
      <c r="D2043" s="94"/>
      <c r="E2043" s="96"/>
      <c r="F2043" s="102"/>
      <c r="G2043" s="1104"/>
      <c r="H2043" s="1098"/>
      <c r="I2043" s="94"/>
      <c r="J2043" s="96"/>
      <c r="K2043" s="103"/>
      <c r="L2043" s="1104"/>
      <c r="M2043" s="1099"/>
      <c r="N2043" s="94"/>
      <c r="O2043" s="96"/>
      <c r="P2043" s="93"/>
    </row>
    <row r="2044" spans="1:16" ht="17.25" thickBot="1">
      <c r="A2044" s="1136"/>
      <c r="B2044" s="1115"/>
      <c r="C2044" s="1096"/>
      <c r="D2044" s="94"/>
      <c r="E2044" s="96"/>
      <c r="F2044" s="99"/>
      <c r="G2044" s="1115"/>
      <c r="H2044" s="1098"/>
      <c r="I2044" s="94"/>
      <c r="J2044" s="96"/>
      <c r="K2044" s="104"/>
      <c r="L2044" s="1115"/>
      <c r="M2044" s="1099"/>
      <c r="N2044" s="94"/>
      <c r="O2044" s="96"/>
      <c r="P2044" s="97"/>
    </row>
    <row r="2045" spans="1:16">
      <c r="A2045" s="1136"/>
      <c r="B2045" s="1114" t="s">
        <v>127</v>
      </c>
      <c r="C2045" s="1096"/>
      <c r="D2045" s="94"/>
      <c r="E2045" s="96"/>
      <c r="F2045" s="103"/>
      <c r="G2045" s="1114" t="s">
        <v>127</v>
      </c>
      <c r="H2045" s="1098"/>
      <c r="I2045" s="94"/>
      <c r="J2045" s="96"/>
      <c r="K2045" s="104"/>
      <c r="L2045" s="1114" t="s">
        <v>127</v>
      </c>
      <c r="M2045" s="1099"/>
      <c r="N2045" s="94"/>
      <c r="O2045" s="114"/>
      <c r="P2045" s="97"/>
    </row>
    <row r="2046" spans="1:16" ht="17.25" thickBot="1">
      <c r="A2046" s="1136"/>
      <c r="B2046" s="1103"/>
      <c r="C2046" s="1096"/>
      <c r="D2046" s="94"/>
      <c r="E2046" s="96"/>
      <c r="F2046" s="104"/>
      <c r="G2046" s="1103"/>
      <c r="H2046" s="1098"/>
      <c r="I2046" s="94"/>
      <c r="J2046" s="96"/>
      <c r="K2046" s="99"/>
      <c r="L2046" s="1103"/>
      <c r="M2046" s="1099"/>
      <c r="N2046" s="113"/>
      <c r="O2046" s="96"/>
      <c r="P2046" s="112"/>
    </row>
    <row r="2047" spans="1:16">
      <c r="A2047" s="1136"/>
      <c r="B2047" s="1104"/>
      <c r="C2047" s="1096"/>
      <c r="D2047" s="94"/>
      <c r="E2047" s="96"/>
      <c r="F2047" s="104"/>
      <c r="G2047" s="1104"/>
      <c r="H2047" s="1098"/>
      <c r="I2047" s="94"/>
      <c r="J2047" s="96"/>
      <c r="K2047" s="104"/>
      <c r="L2047" s="1104"/>
      <c r="M2047" s="1099"/>
      <c r="N2047" s="113"/>
      <c r="O2047" s="114"/>
      <c r="P2047" s="97"/>
    </row>
    <row r="2048" spans="1:16" ht="17.25" thickBot="1">
      <c r="A2048" s="1136"/>
      <c r="B2048" s="1115"/>
      <c r="C2048" s="1096"/>
      <c r="D2048" s="94"/>
      <c r="E2048" s="96"/>
      <c r="F2048" s="99"/>
      <c r="G2048" s="1115"/>
      <c r="H2048" s="1098"/>
      <c r="I2048" s="94"/>
      <c r="J2048" s="96"/>
      <c r="K2048" s="93"/>
      <c r="L2048" s="1115"/>
      <c r="M2048" s="1099"/>
      <c r="N2048" s="94"/>
      <c r="O2048" s="114"/>
      <c r="P2048" s="104"/>
    </row>
    <row r="2049" spans="1:16">
      <c r="A2049" s="1136"/>
      <c r="B2049" s="1114" t="s">
        <v>128</v>
      </c>
      <c r="C2049" s="1096"/>
      <c r="D2049" s="94"/>
      <c r="E2049" s="96"/>
      <c r="F2049" s="104"/>
      <c r="G2049" s="1114" t="s">
        <v>128</v>
      </c>
      <c r="H2049" s="1098"/>
      <c r="I2049" s="94"/>
      <c r="J2049" s="96"/>
      <c r="K2049" s="97"/>
      <c r="L2049" s="1114" t="s">
        <v>128</v>
      </c>
      <c r="M2049" s="1099"/>
      <c r="N2049" s="94"/>
      <c r="O2049" s="96"/>
      <c r="P2049" s="97"/>
    </row>
    <row r="2050" spans="1:16" ht="17.25" thickBot="1">
      <c r="A2050" s="1136"/>
      <c r="B2050" s="1103"/>
      <c r="C2050" s="1096"/>
      <c r="D2050" s="94"/>
      <c r="E2050" s="96"/>
      <c r="F2050" s="93"/>
      <c r="G2050" s="1103"/>
      <c r="H2050" s="1098"/>
      <c r="I2050" s="94"/>
      <c r="J2050" s="114"/>
      <c r="K2050" s="97"/>
      <c r="L2050" s="1103"/>
      <c r="M2050" s="1099"/>
      <c r="N2050" s="113"/>
      <c r="O2050" s="114"/>
      <c r="P2050" s="97"/>
    </row>
    <row r="2051" spans="1:16">
      <c r="A2051" s="1136"/>
      <c r="B2051" s="1104"/>
      <c r="C2051" s="1096"/>
      <c r="D2051" s="94"/>
      <c r="E2051" s="96"/>
      <c r="F2051" s="97"/>
      <c r="G2051" s="1104"/>
      <c r="H2051" s="1098"/>
      <c r="I2051" s="94"/>
      <c r="J2051" s="96"/>
      <c r="K2051" s="97"/>
      <c r="L2051" s="1104"/>
      <c r="M2051" s="1099"/>
      <c r="N2051" s="113"/>
      <c r="O2051" s="114"/>
      <c r="P2051" s="97"/>
    </row>
    <row r="2052" spans="1:16" ht="17.25" thickBot="1">
      <c r="A2052" s="1136"/>
      <c r="B2052" s="1115"/>
      <c r="C2052" s="1096"/>
      <c r="D2052" s="94"/>
      <c r="E2052" s="96"/>
      <c r="F2052" s="93"/>
      <c r="G2052" s="1115"/>
      <c r="H2052" s="1098"/>
      <c r="I2052" s="94"/>
      <c r="J2052" s="114"/>
      <c r="K2052" s="97"/>
      <c r="L2052" s="1115"/>
      <c r="M2052" s="1099"/>
      <c r="N2052" s="94"/>
      <c r="O2052" s="114"/>
      <c r="P2052" s="97"/>
    </row>
    <row r="2053" spans="1:16">
      <c r="A2053" s="1136"/>
      <c r="B2053" s="1116" t="s">
        <v>129</v>
      </c>
      <c r="C2053" s="1096"/>
      <c r="D2053" s="94"/>
      <c r="E2053" s="96"/>
      <c r="F2053" s="93"/>
      <c r="G2053" s="1116" t="s">
        <v>129</v>
      </c>
      <c r="H2053" s="1098"/>
      <c r="I2053" s="94"/>
      <c r="J2053" s="114"/>
      <c r="K2053" s="97"/>
      <c r="L2053" s="1116" t="s">
        <v>129</v>
      </c>
      <c r="M2053" s="1099"/>
      <c r="N2053" s="113"/>
      <c r="O2053" s="114"/>
      <c r="P2053" s="97"/>
    </row>
    <row r="2054" spans="1:16" ht="17.25" thickBot="1">
      <c r="A2054" s="1136"/>
      <c r="B2054" s="1103"/>
      <c r="C2054" s="1096"/>
      <c r="D2054" s="94"/>
      <c r="E2054" s="96"/>
      <c r="F2054" s="93"/>
      <c r="G2054" s="1103"/>
      <c r="H2054" s="1098"/>
      <c r="I2054" s="94"/>
      <c r="J2054" s="114"/>
      <c r="K2054" s="97"/>
      <c r="L2054" s="1103"/>
      <c r="M2054" s="1099"/>
      <c r="N2054" s="94"/>
      <c r="O2054" s="114"/>
      <c r="P2054" s="97"/>
    </row>
    <row r="2055" spans="1:16">
      <c r="A2055" s="1136"/>
      <c r="B2055" s="106"/>
      <c r="C2055" s="1096"/>
      <c r="D2055" s="94"/>
      <c r="E2055" s="96"/>
      <c r="F2055" s="97"/>
      <c r="G2055" s="106"/>
      <c r="H2055" s="1098"/>
      <c r="I2055" s="94"/>
      <c r="J2055" s="96"/>
      <c r="K2055" s="112"/>
      <c r="L2055" s="106"/>
      <c r="M2055" s="1099"/>
      <c r="N2055" s="113"/>
      <c r="O2055" s="96"/>
      <c r="P2055" s="112"/>
    </row>
    <row r="2056" spans="1:16">
      <c r="A2056" s="1136"/>
      <c r="B2056" s="107"/>
      <c r="C2056" s="1096"/>
      <c r="D2056" s="94"/>
      <c r="E2056" s="96"/>
      <c r="F2056" s="93"/>
      <c r="G2056" s="107"/>
      <c r="H2056" s="1098"/>
      <c r="I2056" s="94"/>
      <c r="J2056" s="96"/>
      <c r="K2056" s="97"/>
      <c r="L2056" s="107"/>
      <c r="M2056" s="1099"/>
      <c r="N2056" s="113"/>
      <c r="O2056" s="114"/>
      <c r="P2056" s="97"/>
    </row>
    <row r="2057" spans="1:16">
      <c r="A2057" s="1136"/>
      <c r="B2057" s="109"/>
      <c r="C2057" s="1096"/>
      <c r="D2057" s="94"/>
      <c r="E2057" s="96"/>
      <c r="F2057" s="93"/>
      <c r="G2057" s="109"/>
      <c r="H2057" s="1098"/>
      <c r="I2057" s="113"/>
      <c r="J2057" s="114"/>
      <c r="K2057" s="97"/>
      <c r="L2057" s="109"/>
      <c r="M2057" s="1099"/>
      <c r="N2057" s="113"/>
      <c r="O2057" s="114"/>
      <c r="P2057" s="104"/>
    </row>
    <row r="2058" spans="1:16">
      <c r="A2058" s="1136"/>
      <c r="B2058" s="110"/>
      <c r="C2058" s="1096"/>
      <c r="D2058" s="94"/>
      <c r="E2058" s="96"/>
      <c r="F2058" s="93"/>
      <c r="G2058" s="110"/>
      <c r="H2058" s="1098"/>
      <c r="I2058" s="113"/>
      <c r="J2058" s="114"/>
      <c r="K2058" s="104"/>
      <c r="L2058" s="110"/>
      <c r="M2058" s="1099"/>
      <c r="N2058" s="111"/>
      <c r="O2058" s="96"/>
      <c r="P2058" s="97"/>
    </row>
    <row r="2059" spans="1:16">
      <c r="A2059" s="1136"/>
      <c r="B2059" s="109"/>
      <c r="C2059" s="1096"/>
      <c r="D2059" s="111"/>
      <c r="E2059" s="96"/>
      <c r="F2059" s="97"/>
      <c r="G2059" s="109"/>
      <c r="H2059" s="1098"/>
      <c r="I2059" s="111"/>
      <c r="J2059" s="96"/>
      <c r="K2059" s="112"/>
      <c r="L2059" s="109"/>
      <c r="M2059" s="1099"/>
      <c r="N2059" s="94"/>
      <c r="O2059" s="96"/>
      <c r="P2059" s="112"/>
    </row>
    <row r="2060" spans="1:16">
      <c r="A2060" s="1136"/>
      <c r="B2060" s="110"/>
      <c r="C2060" s="1096"/>
      <c r="D2060" s="94"/>
      <c r="E2060" s="96"/>
      <c r="F2060" s="108"/>
      <c r="G2060" s="110"/>
      <c r="H2060" s="1098"/>
      <c r="I2060" s="94"/>
      <c r="J2060" s="96"/>
      <c r="K2060" s="97"/>
      <c r="L2060" s="110"/>
      <c r="M2060" s="1099"/>
      <c r="N2060" s="113"/>
      <c r="O2060" s="114"/>
      <c r="P2060" s="97"/>
    </row>
    <row r="2061" spans="1:16">
      <c r="A2061" s="1136"/>
      <c r="B2061" s="109"/>
      <c r="C2061" s="1096"/>
      <c r="D2061" s="94"/>
      <c r="E2061" s="96"/>
      <c r="F2061" s="97"/>
      <c r="G2061" s="109"/>
      <c r="H2061" s="1098"/>
      <c r="I2061" s="113"/>
      <c r="J2061" s="114"/>
      <c r="K2061" s="97"/>
      <c r="L2061" s="109"/>
      <c r="M2061" s="1099"/>
      <c r="N2061" s="113"/>
      <c r="O2061" s="114"/>
      <c r="P2061" s="97"/>
    </row>
    <row r="2062" spans="1:16" ht="17.25" thickBot="1">
      <c r="A2062" s="1136"/>
      <c r="B2062" s="110"/>
      <c r="C2062" s="1097"/>
      <c r="D2062" s="115"/>
      <c r="E2062" s="116"/>
      <c r="F2062" s="117"/>
      <c r="G2062" s="110"/>
      <c r="H2062" s="1098"/>
      <c r="I2062" s="115"/>
      <c r="J2062" s="116"/>
      <c r="K2062" s="117"/>
      <c r="L2062" s="110"/>
      <c r="M2062" s="1099"/>
      <c r="N2062" s="115"/>
      <c r="O2062" s="116"/>
      <c r="P2062" s="117"/>
    </row>
    <row r="2063" spans="1:16">
      <c r="A2063" s="1094" t="str">
        <f>TEXT(A2017,"AAAA")</f>
        <v>星期三</v>
      </c>
      <c r="B2063" s="109"/>
      <c r="C2063" s="1095" t="s">
        <v>694</v>
      </c>
      <c r="D2063" s="118"/>
      <c r="E2063" s="119"/>
      <c r="F2063" s="97"/>
      <c r="G2063" s="109"/>
      <c r="H2063" s="1118" t="s">
        <v>130</v>
      </c>
      <c r="I2063" s="118"/>
      <c r="J2063" s="119"/>
      <c r="K2063" s="97"/>
      <c r="L2063" s="109"/>
      <c r="M2063" s="1120" t="s">
        <v>130</v>
      </c>
      <c r="N2063" s="118"/>
      <c r="O2063" s="119"/>
      <c r="P2063" s="97"/>
    </row>
    <row r="2064" spans="1:16">
      <c r="A2064" s="1094"/>
      <c r="B2064" s="110"/>
      <c r="C2064" s="1096"/>
      <c r="D2064" s="120"/>
      <c r="E2064" s="96"/>
      <c r="F2064" s="97"/>
      <c r="G2064" s="110"/>
      <c r="H2064" s="1098"/>
      <c r="I2064" s="94"/>
      <c r="J2064" s="96"/>
      <c r="K2064" s="97"/>
      <c r="L2064" s="110"/>
      <c r="M2064" s="1099"/>
      <c r="N2064" s="94"/>
      <c r="O2064" s="96"/>
      <c r="P2064" s="97"/>
    </row>
    <row r="2065" spans="1:16">
      <c r="A2065" s="1094"/>
      <c r="B2065" s="109"/>
      <c r="C2065" s="1096"/>
      <c r="D2065" s="120"/>
      <c r="E2065" s="96"/>
      <c r="F2065" s="97"/>
      <c r="G2065" s="109"/>
      <c r="H2065" s="1098"/>
      <c r="I2065" s="94"/>
      <c r="J2065" s="96"/>
      <c r="K2065" s="97"/>
      <c r="L2065" s="109"/>
      <c r="M2065" s="1099"/>
      <c r="N2065" s="94"/>
      <c r="O2065" s="96"/>
      <c r="P2065" s="97"/>
    </row>
    <row r="2066" spans="1:16">
      <c r="A2066" s="1094"/>
      <c r="B2066" s="110"/>
      <c r="C2066" s="1096"/>
      <c r="D2066" s="120"/>
      <c r="E2066" s="96"/>
      <c r="F2066" s="97"/>
      <c r="G2066" s="110"/>
      <c r="H2066" s="1098"/>
      <c r="I2066" s="94"/>
      <c r="J2066" s="96"/>
      <c r="K2066" s="97"/>
      <c r="L2066" s="110"/>
      <c r="M2066" s="1099"/>
      <c r="N2066" s="94"/>
      <c r="O2066" s="96"/>
      <c r="P2066" s="97"/>
    </row>
    <row r="2067" spans="1:16">
      <c r="A2067" s="1094"/>
      <c r="B2067" s="109"/>
      <c r="C2067" s="1096"/>
      <c r="D2067" s="120"/>
      <c r="E2067" s="96"/>
      <c r="F2067" s="97"/>
      <c r="G2067" s="109"/>
      <c r="H2067" s="1098"/>
      <c r="I2067" s="94"/>
      <c r="J2067" s="96"/>
      <c r="K2067" s="97"/>
      <c r="L2067" s="109"/>
      <c r="M2067" s="1099"/>
      <c r="N2067" s="94"/>
      <c r="O2067" s="96"/>
      <c r="P2067" s="97"/>
    </row>
    <row r="2068" spans="1:16">
      <c r="A2068" s="1094"/>
      <c r="B2068" s="110"/>
      <c r="C2068" s="1096"/>
      <c r="D2068" s="120"/>
      <c r="E2068" s="96"/>
      <c r="F2068" s="97"/>
      <c r="G2068" s="110"/>
      <c r="H2068" s="1098"/>
      <c r="I2068" s="94"/>
      <c r="J2068" s="96"/>
      <c r="K2068" s="97"/>
      <c r="L2068" s="110"/>
      <c r="M2068" s="1099"/>
      <c r="N2068" s="94"/>
      <c r="O2068" s="96"/>
      <c r="P2068" s="97"/>
    </row>
    <row r="2069" spans="1:16">
      <c r="A2069" s="1094"/>
      <c r="B2069" s="109"/>
      <c r="C2069" s="1096"/>
      <c r="D2069" s="120"/>
      <c r="E2069" s="96"/>
      <c r="F2069" s="97"/>
      <c r="G2069" s="109"/>
      <c r="H2069" s="1098"/>
      <c r="I2069" s="94"/>
      <c r="J2069" s="96"/>
      <c r="K2069" s="97"/>
      <c r="L2069" s="109"/>
      <c r="M2069" s="1099"/>
      <c r="N2069" s="94"/>
      <c r="O2069" s="96"/>
      <c r="P2069" s="97"/>
    </row>
    <row r="2070" spans="1:16">
      <c r="A2070" s="1094"/>
      <c r="B2070" s="110"/>
      <c r="C2070" s="1096"/>
      <c r="D2070" s="94"/>
      <c r="E2070" s="96"/>
      <c r="F2070" s="97"/>
      <c r="G2070" s="110"/>
      <c r="H2070" s="1098"/>
      <c r="I2070" s="94"/>
      <c r="J2070" s="96"/>
      <c r="K2070" s="97"/>
      <c r="L2070" s="110"/>
      <c r="M2070" s="1099"/>
      <c r="N2070" s="94"/>
      <c r="O2070" s="96"/>
      <c r="P2070" s="97"/>
    </row>
    <row r="2071" spans="1:16">
      <c r="A2071" s="1094"/>
      <c r="B2071" s="107"/>
      <c r="C2071" s="1096"/>
      <c r="D2071" s="113"/>
      <c r="E2071" s="114"/>
      <c r="F2071" s="104"/>
      <c r="G2071" s="107"/>
      <c r="H2071" s="1098"/>
      <c r="I2071" s="113"/>
      <c r="J2071" s="114"/>
      <c r="K2071" s="97"/>
      <c r="L2071" s="107"/>
      <c r="M2071" s="1099"/>
      <c r="N2071" s="113"/>
      <c r="O2071" s="114"/>
      <c r="P2071" s="97"/>
    </row>
    <row r="2072" spans="1:16" ht="17.25" thickBot="1">
      <c r="A2072" s="1094"/>
      <c r="B2072" s="107"/>
      <c r="C2072" s="1097"/>
      <c r="D2072" s="122" t="s">
        <v>132</v>
      </c>
      <c r="E2072" s="123" t="s">
        <v>133</v>
      </c>
      <c r="F2072" s="124"/>
      <c r="G2072" s="107"/>
      <c r="H2072" s="1127"/>
      <c r="I2072" s="122" t="s">
        <v>132</v>
      </c>
      <c r="J2072" s="123" t="s">
        <v>133</v>
      </c>
      <c r="K2072" s="97"/>
      <c r="L2072" s="107"/>
      <c r="M2072" s="1126"/>
      <c r="N2072" s="122" t="s">
        <v>132</v>
      </c>
      <c r="O2072" s="123" t="s">
        <v>133</v>
      </c>
      <c r="P2072" s="97"/>
    </row>
    <row r="2073" spans="1:16">
      <c r="A2073" s="105"/>
      <c r="B2073" s="109"/>
      <c r="C2073" s="1095" t="s">
        <v>695</v>
      </c>
      <c r="D2073" s="118"/>
      <c r="E2073" s="119"/>
      <c r="F2073" s="125"/>
      <c r="G2073" s="109"/>
      <c r="H2073" s="1118" t="s">
        <v>134</v>
      </c>
      <c r="I2073" s="118"/>
      <c r="J2073" s="119"/>
      <c r="K2073" s="125"/>
      <c r="L2073" s="109"/>
      <c r="M2073" s="1120" t="s">
        <v>134</v>
      </c>
      <c r="N2073" s="118"/>
      <c r="O2073" s="119"/>
      <c r="P2073" s="125"/>
    </row>
    <row r="2074" spans="1:16">
      <c r="A2074" s="105"/>
      <c r="B2074" s="110"/>
      <c r="C2074" s="1096"/>
      <c r="D2074" s="94"/>
      <c r="E2074" s="96"/>
      <c r="F2074" s="97"/>
      <c r="G2074" s="110"/>
      <c r="H2074" s="1098"/>
      <c r="I2074" s="94"/>
      <c r="J2074" s="96"/>
      <c r="K2074" s="97"/>
      <c r="L2074" s="110"/>
      <c r="M2074" s="1099"/>
      <c r="N2074" s="94"/>
      <c r="O2074" s="96"/>
      <c r="P2074" s="97"/>
    </row>
    <row r="2075" spans="1:16">
      <c r="A2075" s="105"/>
      <c r="B2075" s="126"/>
      <c r="C2075" s="1096"/>
      <c r="D2075" s="94"/>
      <c r="E2075" s="96"/>
      <c r="F2075" s="97"/>
      <c r="G2075" s="126"/>
      <c r="H2075" s="1098"/>
      <c r="I2075" s="94"/>
      <c r="J2075" s="96"/>
      <c r="K2075" s="97"/>
      <c r="L2075" s="126"/>
      <c r="M2075" s="1099"/>
      <c r="N2075" s="94"/>
      <c r="O2075" s="96"/>
      <c r="P2075" s="128"/>
    </row>
    <row r="2076" spans="1:16">
      <c r="A2076" s="105"/>
      <c r="B2076" s="107"/>
      <c r="C2076" s="1096"/>
      <c r="D2076" s="94"/>
      <c r="E2076" s="96"/>
      <c r="F2076" s="97"/>
      <c r="G2076" s="107"/>
      <c r="H2076" s="1098"/>
      <c r="I2076" s="94"/>
      <c r="J2076" s="96"/>
      <c r="K2076" s="97"/>
      <c r="L2076" s="107"/>
      <c r="M2076" s="1099"/>
      <c r="N2076" s="94"/>
      <c r="O2076" s="96"/>
      <c r="P2076" s="216"/>
    </row>
    <row r="2077" spans="1:16">
      <c r="A2077" s="105"/>
      <c r="B2077" s="109"/>
      <c r="C2077" s="1096"/>
      <c r="D2077" s="94"/>
      <c r="E2077" s="96"/>
      <c r="F2077" s="97"/>
      <c r="G2077" s="109"/>
      <c r="H2077" s="1098"/>
      <c r="I2077" s="94"/>
      <c r="J2077" s="96"/>
      <c r="K2077" s="97"/>
      <c r="L2077" s="109"/>
      <c r="M2077" s="1099"/>
      <c r="N2077" s="94"/>
      <c r="O2077" s="96"/>
      <c r="P2077" s="97"/>
    </row>
    <row r="2078" spans="1:16">
      <c r="A2078" s="105"/>
      <c r="B2078" s="110"/>
      <c r="C2078" s="1096"/>
      <c r="D2078" s="94"/>
      <c r="E2078" s="96"/>
      <c r="F2078" s="127"/>
      <c r="G2078" s="110"/>
      <c r="H2078" s="1098"/>
      <c r="I2078" s="94"/>
      <c r="J2078" s="96"/>
      <c r="K2078" s="127"/>
      <c r="L2078" s="110"/>
      <c r="M2078" s="1099"/>
      <c r="N2078" s="94"/>
      <c r="O2078" s="96"/>
      <c r="P2078" s="127"/>
    </row>
    <row r="2079" spans="1:16">
      <c r="A2079" s="105"/>
      <c r="B2079" s="109"/>
      <c r="C2079" s="1096"/>
      <c r="D2079" s="94"/>
      <c r="E2079" s="96"/>
      <c r="F2079" s="128"/>
      <c r="G2079" s="109"/>
      <c r="H2079" s="1098"/>
      <c r="I2079" s="94"/>
      <c r="J2079" s="96"/>
      <c r="K2079" s="128"/>
      <c r="L2079" s="109"/>
      <c r="M2079" s="1099"/>
      <c r="N2079" s="94"/>
      <c r="O2079" s="96"/>
      <c r="P2079" s="128"/>
    </row>
    <row r="2080" spans="1:16">
      <c r="A2080" s="105"/>
      <c r="B2080" s="110"/>
      <c r="C2080" s="1096"/>
      <c r="D2080" s="217"/>
      <c r="E2080" s="114"/>
      <c r="F2080" s="216"/>
      <c r="G2080" s="110"/>
      <c r="H2080" s="1098"/>
      <c r="I2080" s="113"/>
      <c r="J2080" s="114"/>
      <c r="K2080" s="216"/>
      <c r="L2080" s="110"/>
      <c r="M2080" s="1099"/>
      <c r="N2080" s="113"/>
      <c r="O2080" s="114"/>
      <c r="P2080" s="216"/>
    </row>
    <row r="2081" spans="1:16">
      <c r="A2081" s="105"/>
      <c r="B2081" s="109"/>
      <c r="C2081" s="1096"/>
      <c r="D2081" s="217"/>
      <c r="E2081" s="114"/>
      <c r="F2081" s="216"/>
      <c r="G2081" s="109"/>
      <c r="H2081" s="1098"/>
      <c r="I2081" s="113"/>
      <c r="J2081" s="114"/>
      <c r="K2081" s="216"/>
      <c r="L2081" s="109"/>
      <c r="M2081" s="1099"/>
      <c r="N2081" s="113"/>
      <c r="O2081" s="114"/>
      <c r="P2081" s="216"/>
    </row>
    <row r="2082" spans="1:16" ht="17.25" thickBot="1">
      <c r="A2082" s="105"/>
      <c r="B2082" s="110"/>
      <c r="C2082" s="1097"/>
      <c r="D2082" s="129"/>
      <c r="E2082" s="130"/>
      <c r="F2082" s="104"/>
      <c r="G2082" s="110"/>
      <c r="H2082" s="1127"/>
      <c r="I2082" s="113"/>
      <c r="J2082" s="130"/>
      <c r="K2082" s="104"/>
      <c r="L2082" s="110"/>
      <c r="M2082" s="1126"/>
      <c r="N2082" s="113"/>
      <c r="O2082" s="131"/>
      <c r="P2082" s="127"/>
    </row>
    <row r="2083" spans="1:16">
      <c r="A2083" s="132"/>
      <c r="B2083" s="109"/>
      <c r="C2083" s="1095" t="s">
        <v>696</v>
      </c>
      <c r="D2083" s="118" t="s">
        <v>136</v>
      </c>
      <c r="E2083" s="133" t="s">
        <v>137</v>
      </c>
      <c r="F2083" s="125"/>
      <c r="G2083" s="109"/>
      <c r="H2083" s="1118" t="s">
        <v>135</v>
      </c>
      <c r="I2083" s="118" t="s">
        <v>136</v>
      </c>
      <c r="J2083" s="133" t="s">
        <v>137</v>
      </c>
      <c r="K2083" s="125"/>
      <c r="L2083" s="109"/>
      <c r="M2083" s="1120" t="s">
        <v>135</v>
      </c>
      <c r="N2083" s="118" t="s">
        <v>136</v>
      </c>
      <c r="O2083" s="133" t="s">
        <v>137</v>
      </c>
      <c r="P2083" s="125"/>
    </row>
    <row r="2084" spans="1:16">
      <c r="A2084" s="132"/>
      <c r="B2084" s="110"/>
      <c r="C2084" s="1096"/>
      <c r="D2084" s="94" t="s">
        <v>141</v>
      </c>
      <c r="E2084" s="96" t="s">
        <v>142</v>
      </c>
      <c r="F2084" s="134"/>
      <c r="G2084" s="110"/>
      <c r="H2084" s="1098"/>
      <c r="I2084" s="94" t="s">
        <v>141</v>
      </c>
      <c r="J2084" s="96" t="s">
        <v>142</v>
      </c>
      <c r="K2084" s="134"/>
      <c r="L2084" s="110"/>
      <c r="M2084" s="1099"/>
      <c r="N2084" s="94" t="s">
        <v>141</v>
      </c>
      <c r="O2084" s="96" t="s">
        <v>142</v>
      </c>
      <c r="P2084" s="134"/>
    </row>
    <row r="2085" spans="1:16">
      <c r="A2085" s="132"/>
      <c r="B2085" s="135"/>
      <c r="C2085" s="1096"/>
      <c r="D2085" s="94" t="s">
        <v>145</v>
      </c>
      <c r="E2085" s="96" t="s">
        <v>146</v>
      </c>
      <c r="F2085" s="97"/>
      <c r="G2085" s="135"/>
      <c r="H2085" s="1098"/>
      <c r="I2085" s="94" t="s">
        <v>145</v>
      </c>
      <c r="J2085" s="96" t="s">
        <v>146</v>
      </c>
      <c r="K2085" s="97"/>
      <c r="L2085" s="135"/>
      <c r="M2085" s="1099"/>
      <c r="N2085" s="94" t="s">
        <v>145</v>
      </c>
      <c r="O2085" s="96" t="s">
        <v>146</v>
      </c>
      <c r="P2085" s="97"/>
    </row>
    <row r="2086" spans="1:16">
      <c r="A2086" s="132"/>
      <c r="B2086" s="110"/>
      <c r="C2086" s="1096"/>
      <c r="D2086" s="94" t="s">
        <v>147</v>
      </c>
      <c r="E2086" s="96" t="s">
        <v>148</v>
      </c>
      <c r="F2086" s="104"/>
      <c r="G2086" s="110"/>
      <c r="H2086" s="1098"/>
      <c r="I2086" s="94" t="s">
        <v>147</v>
      </c>
      <c r="J2086" s="96" t="s">
        <v>148</v>
      </c>
      <c r="K2086" s="104"/>
      <c r="L2086" s="110"/>
      <c r="M2086" s="1099"/>
      <c r="N2086" s="94" t="s">
        <v>147</v>
      </c>
      <c r="O2086" s="96" t="s">
        <v>148</v>
      </c>
      <c r="P2086" s="104"/>
    </row>
    <row r="2087" spans="1:16">
      <c r="A2087" s="132"/>
      <c r="B2087" s="135"/>
      <c r="C2087" s="1096"/>
      <c r="D2087" s="94"/>
      <c r="E2087" s="114"/>
      <c r="F2087" s="136"/>
      <c r="G2087" s="135"/>
      <c r="H2087" s="1098"/>
      <c r="I2087" s="94"/>
      <c r="J2087" s="114"/>
      <c r="K2087" s="136"/>
      <c r="L2087" s="135"/>
      <c r="M2087" s="1099"/>
      <c r="N2087" s="94"/>
      <c r="O2087" s="114"/>
      <c r="P2087" s="136"/>
    </row>
    <row r="2088" spans="1:16">
      <c r="A2088" s="132"/>
      <c r="B2088" s="110"/>
      <c r="C2088" s="1096"/>
      <c r="D2088" s="94"/>
      <c r="E2088" s="96"/>
      <c r="F2088" s="97"/>
      <c r="G2088" s="110"/>
      <c r="H2088" s="1098"/>
      <c r="I2088" s="94"/>
      <c r="J2088" s="96"/>
      <c r="K2088" s="97"/>
      <c r="L2088" s="110"/>
      <c r="M2088" s="1099"/>
      <c r="N2088" s="94"/>
      <c r="O2088" s="96"/>
      <c r="P2088" s="97"/>
    </row>
    <row r="2089" spans="1:16">
      <c r="A2089" s="132"/>
      <c r="B2089" s="135"/>
      <c r="C2089" s="1096"/>
      <c r="D2089" s="94"/>
      <c r="E2089" s="114"/>
      <c r="F2089" s="136"/>
      <c r="G2089" s="135"/>
      <c r="H2089" s="1098"/>
      <c r="I2089" s="94"/>
      <c r="J2089" s="114"/>
      <c r="K2089" s="136"/>
      <c r="L2089" s="135"/>
      <c r="M2089" s="1099"/>
      <c r="N2089" s="94"/>
      <c r="O2089" s="114"/>
      <c r="P2089" s="136"/>
    </row>
    <row r="2090" spans="1:16">
      <c r="A2090" s="132"/>
      <c r="B2090" s="110"/>
      <c r="C2090" s="1096"/>
      <c r="D2090" s="94"/>
      <c r="E2090" s="96"/>
      <c r="F2090" s="97"/>
      <c r="G2090" s="110"/>
      <c r="H2090" s="1098"/>
      <c r="I2090" s="94"/>
      <c r="J2090" s="96"/>
      <c r="K2090" s="97"/>
      <c r="L2090" s="110"/>
      <c r="M2090" s="1099"/>
      <c r="N2090" s="94"/>
      <c r="O2090" s="96"/>
      <c r="P2090" s="97"/>
    </row>
    <row r="2091" spans="1:16">
      <c r="A2091" s="132"/>
      <c r="B2091" s="135"/>
      <c r="C2091" s="1096"/>
      <c r="D2091" s="94"/>
      <c r="E2091" s="96"/>
      <c r="F2091" s="97"/>
      <c r="G2091" s="135"/>
      <c r="H2091" s="1098"/>
      <c r="I2091" s="94"/>
      <c r="J2091" s="96"/>
      <c r="K2091" s="97"/>
      <c r="L2091" s="135"/>
      <c r="M2091" s="1099"/>
      <c r="N2091" s="94"/>
      <c r="O2091" s="96"/>
      <c r="P2091" s="97"/>
    </row>
    <row r="2092" spans="1:16" ht="17.25" thickBot="1">
      <c r="A2092" s="132"/>
      <c r="B2092" s="110"/>
      <c r="C2092" s="1097"/>
      <c r="D2092" s="115"/>
      <c r="E2092" s="116"/>
      <c r="F2092" s="117"/>
      <c r="G2092" s="110"/>
      <c r="H2092" s="1127"/>
      <c r="I2092" s="115"/>
      <c r="J2092" s="130"/>
      <c r="K2092" s="104"/>
      <c r="L2092" s="110"/>
      <c r="M2092" s="1126"/>
      <c r="N2092" s="115"/>
      <c r="O2092" s="130"/>
      <c r="P2092" s="104"/>
    </row>
    <row r="2093" spans="1:16">
      <c r="A2093" s="132"/>
      <c r="B2093" s="135"/>
      <c r="C2093" s="1095" t="s">
        <v>697</v>
      </c>
      <c r="D2093" s="137" t="s">
        <v>150</v>
      </c>
      <c r="E2093" s="138"/>
      <c r="F2093" s="139" t="s">
        <v>151</v>
      </c>
      <c r="G2093" s="135"/>
      <c r="H2093" s="1118" t="s">
        <v>149</v>
      </c>
      <c r="I2093" s="137" t="s">
        <v>150</v>
      </c>
      <c r="J2093" s="138"/>
      <c r="K2093" s="139" t="s">
        <v>151</v>
      </c>
      <c r="L2093" s="135"/>
      <c r="M2093" s="1120" t="s">
        <v>149</v>
      </c>
      <c r="N2093" s="137" t="s">
        <v>150</v>
      </c>
      <c r="O2093" s="138"/>
      <c r="P2093" s="139" t="s">
        <v>151</v>
      </c>
    </row>
    <row r="2094" spans="1:16">
      <c r="A2094" s="132"/>
      <c r="B2094" s="110"/>
      <c r="C2094" s="1096"/>
      <c r="D2094" s="120"/>
      <c r="E2094" s="121"/>
      <c r="F2094" s="140"/>
      <c r="G2094" s="110"/>
      <c r="H2094" s="1098"/>
      <c r="I2094" s="94"/>
      <c r="J2094" s="96"/>
      <c r="K2094" s="97"/>
      <c r="L2094" s="110"/>
      <c r="M2094" s="1099"/>
      <c r="N2094" s="94"/>
      <c r="O2094" s="96"/>
      <c r="P2094" s="97"/>
    </row>
    <row r="2095" spans="1:16">
      <c r="A2095" s="132"/>
      <c r="B2095" s="135"/>
      <c r="C2095" s="1096"/>
      <c r="D2095" s="94"/>
      <c r="E2095" s="96"/>
      <c r="F2095" s="97"/>
      <c r="G2095" s="135"/>
      <c r="H2095" s="1098"/>
      <c r="I2095" s="94"/>
      <c r="J2095" s="96"/>
      <c r="K2095" s="97"/>
      <c r="L2095" s="135"/>
      <c r="M2095" s="1099"/>
      <c r="N2095" s="94"/>
      <c r="O2095" s="96"/>
      <c r="P2095" s="97"/>
    </row>
    <row r="2096" spans="1:16">
      <c r="A2096" s="132"/>
      <c r="B2096" s="110"/>
      <c r="C2096" s="1096"/>
      <c r="D2096" s="113"/>
      <c r="E2096" s="114"/>
      <c r="F2096" s="104"/>
      <c r="G2096" s="110"/>
      <c r="H2096" s="1098"/>
      <c r="I2096" s="113"/>
      <c r="J2096" s="114"/>
      <c r="K2096" s="104"/>
      <c r="L2096" s="110"/>
      <c r="M2096" s="1099"/>
      <c r="N2096" s="113"/>
      <c r="O2096" s="114"/>
      <c r="P2096" s="104"/>
    </row>
    <row r="2097" spans="1:16">
      <c r="A2097" s="1122"/>
      <c r="B2097" s="135"/>
      <c r="C2097" s="1096"/>
      <c r="D2097" s="94"/>
      <c r="E2097" s="96"/>
      <c r="F2097" s="97"/>
      <c r="G2097" s="135"/>
      <c r="H2097" s="1098"/>
      <c r="I2097" s="94"/>
      <c r="J2097" s="96"/>
      <c r="K2097" s="97"/>
      <c r="L2097" s="135"/>
      <c r="M2097" s="1099"/>
      <c r="N2097" s="94"/>
      <c r="O2097" s="96"/>
      <c r="P2097" s="97"/>
    </row>
    <row r="2098" spans="1:16">
      <c r="A2098" s="1122"/>
      <c r="B2098" s="110"/>
      <c r="C2098" s="1096"/>
      <c r="D2098" s="94"/>
      <c r="E2098" s="96"/>
      <c r="F2098" s="97"/>
      <c r="G2098" s="110"/>
      <c r="H2098" s="1098"/>
      <c r="I2098" s="94"/>
      <c r="J2098" s="96"/>
      <c r="K2098" s="97"/>
      <c r="L2098" s="110"/>
      <c r="M2098" s="1099"/>
      <c r="N2098" s="94"/>
      <c r="O2098" s="96"/>
      <c r="P2098" s="97"/>
    </row>
    <row r="2099" spans="1:16">
      <c r="A2099" s="1122"/>
      <c r="B2099" s="135"/>
      <c r="C2099" s="1096"/>
      <c r="D2099" s="113"/>
      <c r="E2099" s="114"/>
      <c r="F2099" s="104"/>
      <c r="G2099" s="135"/>
      <c r="H2099" s="1098"/>
      <c r="I2099" s="113"/>
      <c r="J2099" s="114"/>
      <c r="K2099" s="104"/>
      <c r="L2099" s="135"/>
      <c r="M2099" s="1099"/>
      <c r="N2099" s="113"/>
      <c r="O2099" s="114"/>
      <c r="P2099" s="104"/>
    </row>
    <row r="2100" spans="1:16" ht="17.25" thickBot="1">
      <c r="A2100" s="1123"/>
      <c r="B2100" s="141"/>
      <c r="C2100" s="1117"/>
      <c r="D2100" s="142"/>
      <c r="E2100" s="143"/>
      <c r="F2100" s="144"/>
      <c r="G2100" s="141"/>
      <c r="H2100" s="1119"/>
      <c r="I2100" s="142"/>
      <c r="J2100" s="143"/>
      <c r="K2100" s="144"/>
      <c r="L2100" s="141"/>
      <c r="M2100" s="1121"/>
      <c r="N2100" s="142"/>
      <c r="O2100" s="143"/>
      <c r="P2100" s="144"/>
    </row>
    <row r="2101" spans="1:16" s="146" customFormat="1" ht="27" customHeight="1" thickTop="1" thickBot="1">
      <c r="A2101" s="145"/>
      <c r="B2101" s="1124" t="s">
        <v>152</v>
      </c>
      <c r="C2101" s="1124"/>
      <c r="D2101" s="1124"/>
      <c r="E2101" s="1124"/>
      <c r="F2101" s="1124"/>
      <c r="G2101" s="1125" t="s">
        <v>153</v>
      </c>
      <c r="H2101" s="1125"/>
      <c r="I2101" s="1125"/>
      <c r="J2101" s="1125"/>
      <c r="K2101" s="1125"/>
      <c r="L2101" s="1125"/>
      <c r="M2101" s="1125"/>
      <c r="N2101" s="1128" t="s">
        <v>154</v>
      </c>
      <c r="O2101" s="1128"/>
      <c r="P2101" s="1128"/>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1137">
        <f>A2017</f>
        <v>46162</v>
      </c>
      <c r="B2103" s="1132" t="s">
        <v>698</v>
      </c>
      <c r="C2103" s="160" t="s">
        <v>879</v>
      </c>
      <c r="D2103" s="161" t="s">
        <v>1013</v>
      </c>
      <c r="E2103" s="162" t="s">
        <v>137</v>
      </c>
      <c r="F2103" s="163" t="s">
        <v>1175</v>
      </c>
      <c r="G2103" s="164"/>
      <c r="H2103" s="165"/>
      <c r="I2103" s="166"/>
      <c r="J2103" s="166"/>
      <c r="K2103" s="167"/>
      <c r="L2103" s="168"/>
      <c r="M2103" s="169"/>
      <c r="N2103" s="170"/>
      <c r="O2103" s="166"/>
      <c r="P2103" s="171"/>
    </row>
    <row r="2104" spans="1:16" s="172" customFormat="1">
      <c r="A2104" s="1138"/>
      <c r="B2104" s="1133"/>
      <c r="C2104" s="173"/>
      <c r="D2104" s="174"/>
      <c r="E2104" s="175"/>
      <c r="F2104" s="176"/>
      <c r="G2104" s="173"/>
      <c r="H2104" s="177"/>
      <c r="I2104" s="175"/>
      <c r="J2104" s="175"/>
      <c r="K2104" s="178"/>
      <c r="L2104" s="179"/>
      <c r="M2104" s="180"/>
      <c r="N2104" s="181"/>
      <c r="O2104" s="175"/>
      <c r="P2104" s="182"/>
    </row>
    <row r="2105" spans="1:16" s="172" customFormat="1">
      <c r="A2105" s="1138"/>
      <c r="B2105" s="1133"/>
      <c r="C2105" s="173"/>
      <c r="D2105" s="174"/>
      <c r="E2105" s="175"/>
      <c r="F2105" s="176"/>
      <c r="G2105" s="173"/>
      <c r="H2105" s="183"/>
      <c r="I2105" s="175"/>
      <c r="J2105" s="175"/>
      <c r="K2105" s="178"/>
      <c r="L2105" s="184"/>
      <c r="M2105" s="180"/>
      <c r="N2105" s="181"/>
      <c r="O2105" s="175"/>
      <c r="P2105" s="182"/>
    </row>
    <row r="2106" spans="1:16" s="172" customFormat="1">
      <c r="A2106" s="1138"/>
      <c r="B2106" s="1133"/>
      <c r="C2106" s="173"/>
      <c r="D2106" s="218"/>
      <c r="E2106" s="175"/>
      <c r="F2106" s="176"/>
      <c r="G2106" s="173"/>
      <c r="H2106" s="183"/>
      <c r="I2106" s="175"/>
      <c r="J2106" s="175"/>
      <c r="K2106" s="187"/>
      <c r="L2106" s="184"/>
      <c r="M2106" s="180"/>
      <c r="N2106" s="181"/>
      <c r="O2106" s="175"/>
      <c r="P2106" s="182"/>
    </row>
    <row r="2107" spans="1:16" s="172" customFormat="1">
      <c r="A2107" s="1138"/>
      <c r="B2107" s="1133"/>
      <c r="C2107" s="173"/>
      <c r="D2107" s="185"/>
      <c r="E2107" s="175"/>
      <c r="F2107" s="182"/>
      <c r="G2107" s="173"/>
      <c r="H2107" s="186"/>
      <c r="I2107" s="175"/>
      <c r="J2107" s="175"/>
      <c r="K2107" s="187"/>
      <c r="L2107" s="184"/>
      <c r="M2107" s="180"/>
      <c r="N2107" s="181"/>
      <c r="O2107" s="175"/>
      <c r="P2107" s="182"/>
    </row>
    <row r="2108" spans="1:16" s="172" customFormat="1">
      <c r="A2108" s="1138"/>
      <c r="B2108" s="1133"/>
      <c r="C2108" s="173"/>
      <c r="D2108" s="174"/>
      <c r="E2108" s="175"/>
      <c r="F2108" s="188"/>
      <c r="G2108" s="198"/>
      <c r="H2108" s="183"/>
      <c r="I2108" s="191"/>
      <c r="J2108" s="175"/>
      <c r="K2108" s="178"/>
      <c r="L2108" s="189"/>
      <c r="M2108" s="190"/>
      <c r="N2108" s="181"/>
      <c r="O2108" s="175"/>
      <c r="P2108" s="182"/>
    </row>
    <row r="2109" spans="1:16" s="172" customFormat="1">
      <c r="A2109" s="1138"/>
      <c r="B2109" s="1133"/>
      <c r="C2109" s="173"/>
      <c r="D2109" s="174"/>
      <c r="E2109" s="175"/>
      <c r="F2109" s="182"/>
      <c r="G2109" s="173"/>
      <c r="H2109" s="183"/>
      <c r="I2109" s="191"/>
      <c r="J2109" s="175"/>
      <c r="K2109" s="178"/>
      <c r="L2109" s="184"/>
      <c r="M2109" s="180"/>
      <c r="N2109" s="181"/>
      <c r="O2109" s="175"/>
      <c r="P2109" s="182"/>
    </row>
    <row r="2110" spans="1:16" s="172" customFormat="1">
      <c r="A2110" s="1138"/>
      <c r="B2110" s="1133"/>
      <c r="C2110" s="173"/>
      <c r="D2110" s="174"/>
      <c r="E2110" s="175"/>
      <c r="F2110" s="182"/>
      <c r="G2110" s="219"/>
      <c r="H2110" s="183"/>
      <c r="I2110" s="175"/>
      <c r="J2110" s="175"/>
      <c r="K2110" s="178"/>
      <c r="L2110" s="184"/>
      <c r="M2110" s="180"/>
      <c r="N2110" s="181"/>
      <c r="O2110" s="175"/>
      <c r="P2110" s="182"/>
    </row>
    <row r="2111" spans="1:16" s="172" customFormat="1">
      <c r="A2111" s="1138"/>
      <c r="B2111" s="1133"/>
      <c r="C2111" s="173"/>
      <c r="D2111" s="174"/>
      <c r="E2111" s="175"/>
      <c r="F2111" s="188"/>
      <c r="G2111" s="173"/>
      <c r="H2111" s="183"/>
      <c r="I2111" s="191"/>
      <c r="J2111" s="175"/>
      <c r="K2111" s="178"/>
      <c r="L2111" s="184"/>
      <c r="M2111" s="180"/>
      <c r="N2111" s="181"/>
      <c r="O2111" s="175"/>
      <c r="P2111" s="182"/>
    </row>
    <row r="2112" spans="1:16" s="172" customFormat="1">
      <c r="A2112" s="1138"/>
      <c r="B2112" s="1133"/>
      <c r="C2112" s="173"/>
      <c r="D2112" s="174"/>
      <c r="E2112" s="175"/>
      <c r="F2112" s="182"/>
      <c r="G2112" s="173"/>
      <c r="H2112" s="183"/>
      <c r="I2112" s="191"/>
      <c r="J2112" s="175"/>
      <c r="K2112" s="178"/>
      <c r="L2112" s="184"/>
      <c r="M2112" s="180"/>
      <c r="N2112" s="181"/>
      <c r="O2112" s="175"/>
      <c r="P2112" s="182"/>
    </row>
    <row r="2113" spans="1:16" s="172" customFormat="1">
      <c r="A2113" s="1138"/>
      <c r="B2113" s="1133"/>
      <c r="C2113" s="192"/>
      <c r="D2113" s="193"/>
      <c r="E2113" s="194"/>
      <c r="F2113" s="195"/>
      <c r="G2113" s="173"/>
      <c r="H2113" s="177"/>
      <c r="I2113" s="175"/>
      <c r="J2113" s="175"/>
      <c r="K2113" s="178"/>
      <c r="L2113" s="184"/>
      <c r="M2113" s="180"/>
      <c r="N2113" s="196"/>
      <c r="O2113" s="194"/>
      <c r="P2113" s="195"/>
    </row>
    <row r="2114" spans="1:16" s="172" customFormat="1">
      <c r="A2114" s="1138"/>
      <c r="B2114" s="1133"/>
      <c r="C2114" s="192"/>
      <c r="D2114" s="193"/>
      <c r="E2114" s="194"/>
      <c r="F2114" s="195"/>
      <c r="G2114" s="198"/>
      <c r="H2114" s="183"/>
      <c r="I2114" s="191"/>
      <c r="J2114" s="175"/>
      <c r="K2114" s="178"/>
      <c r="L2114" s="184"/>
      <c r="M2114" s="180"/>
      <c r="N2114" s="196"/>
      <c r="O2114" s="194"/>
      <c r="P2114" s="195"/>
    </row>
    <row r="2115" spans="1:16" s="172" customFormat="1">
      <c r="A2115" s="1138"/>
      <c r="B2115" s="1133"/>
      <c r="C2115" s="192"/>
      <c r="D2115" s="193"/>
      <c r="E2115" s="194"/>
      <c r="F2115" s="195"/>
      <c r="G2115" s="173"/>
      <c r="H2115" s="199"/>
      <c r="I2115" s="191"/>
      <c r="J2115" s="200"/>
      <c r="K2115" s="197"/>
      <c r="L2115" s="184"/>
      <c r="M2115" s="180"/>
      <c r="N2115" s="196"/>
      <c r="O2115" s="194"/>
      <c r="P2115" s="195"/>
    </row>
    <row r="2116" spans="1:16" s="172" customFormat="1">
      <c r="A2116" s="1138"/>
      <c r="B2116" s="1133"/>
      <c r="C2116" s="192"/>
      <c r="D2116" s="193"/>
      <c r="E2116" s="194"/>
      <c r="F2116" s="195"/>
      <c r="G2116" s="173"/>
      <c r="H2116" s="201"/>
      <c r="I2116" s="175"/>
      <c r="J2116" s="175"/>
      <c r="K2116" s="178"/>
      <c r="L2116" s="184"/>
      <c r="M2116" s="180"/>
      <c r="N2116" s="196"/>
      <c r="O2116" s="194"/>
      <c r="P2116" s="195"/>
    </row>
    <row r="2117" spans="1:16" s="172" customFormat="1">
      <c r="A2117" s="1138"/>
      <c r="B2117" s="1133"/>
      <c r="C2117" s="192"/>
      <c r="D2117" s="193"/>
      <c r="E2117" s="194"/>
      <c r="F2117" s="195"/>
      <c r="G2117" s="198"/>
      <c r="H2117" s="183"/>
      <c r="I2117" s="200"/>
      <c r="J2117" s="200"/>
      <c r="K2117" s="197"/>
      <c r="L2117" s="184"/>
      <c r="M2117" s="180"/>
      <c r="N2117" s="196"/>
      <c r="O2117" s="194"/>
      <c r="P2117" s="195"/>
    </row>
    <row r="2118" spans="1:16" s="172" customFormat="1">
      <c r="A2118" s="1138"/>
      <c r="B2118" s="1133"/>
      <c r="C2118" s="192"/>
      <c r="D2118" s="193"/>
      <c r="E2118" s="194"/>
      <c r="F2118" s="195"/>
      <c r="G2118" s="173"/>
      <c r="H2118" s="183"/>
      <c r="I2118" s="200"/>
      <c r="J2118" s="200"/>
      <c r="K2118" s="197"/>
      <c r="L2118" s="179"/>
      <c r="M2118" s="180"/>
      <c r="N2118" s="196"/>
      <c r="O2118" s="194"/>
      <c r="P2118" s="195"/>
    </row>
    <row r="2119" spans="1:16" s="172" customFormat="1">
      <c r="A2119" s="1138"/>
      <c r="B2119" s="1133"/>
      <c r="C2119" s="192"/>
      <c r="D2119" s="193"/>
      <c r="E2119" s="194"/>
      <c r="F2119" s="195"/>
      <c r="G2119" s="192"/>
      <c r="H2119" s="201"/>
      <c r="I2119" s="202"/>
      <c r="J2119" s="202"/>
      <c r="K2119" s="203"/>
      <c r="L2119" s="204"/>
      <c r="M2119" s="190"/>
      <c r="N2119" s="196"/>
      <c r="O2119" s="194"/>
      <c r="P2119" s="195"/>
    </row>
    <row r="2120" spans="1:16" s="172" customFormat="1">
      <c r="A2120" s="1138"/>
      <c r="B2120" s="1133"/>
      <c r="C2120" s="192"/>
      <c r="D2120" s="193"/>
      <c r="E2120" s="194"/>
      <c r="F2120" s="195"/>
      <c r="G2120" s="192"/>
      <c r="H2120" s="201"/>
      <c r="I2120" s="202"/>
      <c r="J2120" s="202"/>
      <c r="K2120" s="203"/>
      <c r="L2120" s="204"/>
      <c r="M2120" s="190"/>
      <c r="N2120" s="196"/>
      <c r="O2120" s="194"/>
      <c r="P2120" s="195"/>
    </row>
    <row r="2121" spans="1:16" s="172" customFormat="1">
      <c r="A2121" s="1138"/>
      <c r="B2121" s="1133"/>
      <c r="C2121" s="192"/>
      <c r="D2121" s="193"/>
      <c r="E2121" s="194"/>
      <c r="F2121" s="195"/>
      <c r="G2121" s="192"/>
      <c r="H2121" s="201"/>
      <c r="I2121" s="202"/>
      <c r="J2121" s="202"/>
      <c r="K2121" s="203"/>
      <c r="L2121" s="204"/>
      <c r="M2121" s="190"/>
      <c r="N2121" s="196"/>
      <c r="O2121" s="194"/>
      <c r="P2121" s="195"/>
    </row>
    <row r="2122" spans="1:16" s="172" customFormat="1" ht="17.25" thickBot="1">
      <c r="A2122" s="1139"/>
      <c r="B2122" s="1134"/>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1135">
        <f>A2017+1</f>
        <v>46163</v>
      </c>
      <c r="B2123" s="90" t="s">
        <v>162</v>
      </c>
      <c r="C2123" s="1095" t="s">
        <v>693</v>
      </c>
      <c r="D2123" s="91" t="s">
        <v>114</v>
      </c>
      <c r="E2123" s="92" t="s">
        <v>164</v>
      </c>
      <c r="F2123" s="93"/>
      <c r="G2123" s="90" t="s">
        <v>162</v>
      </c>
      <c r="H2123" s="1098" t="s">
        <v>163</v>
      </c>
      <c r="I2123" s="91" t="s">
        <v>114</v>
      </c>
      <c r="J2123" s="92" t="s">
        <v>164</v>
      </c>
      <c r="K2123" s="93"/>
      <c r="L2123" s="90" t="s">
        <v>162</v>
      </c>
      <c r="M2123" s="1099" t="s">
        <v>163</v>
      </c>
      <c r="N2123" s="91" t="s">
        <v>114</v>
      </c>
      <c r="O2123" s="92" t="s">
        <v>164</v>
      </c>
      <c r="P2123" s="93"/>
    </row>
    <row r="2124" spans="1:16" ht="18" customHeight="1">
      <c r="A2124" s="1136"/>
      <c r="B2124" s="1100"/>
      <c r="C2124" s="1096"/>
      <c r="D2124" s="94" t="s">
        <v>116</v>
      </c>
      <c r="E2124" s="95" t="s">
        <v>142</v>
      </c>
      <c r="F2124" s="93"/>
      <c r="G2124" s="1100"/>
      <c r="H2124" s="1098"/>
      <c r="I2124" s="94" t="s">
        <v>116</v>
      </c>
      <c r="J2124" s="95" t="s">
        <v>142</v>
      </c>
      <c r="K2124" s="93"/>
      <c r="L2124" s="1100"/>
      <c r="M2124" s="1099"/>
      <c r="N2124" s="94" t="s">
        <v>116</v>
      </c>
      <c r="O2124" s="95" t="s">
        <v>142</v>
      </c>
      <c r="P2124" s="93"/>
    </row>
    <row r="2125" spans="1:16" ht="17.25" thickBot="1">
      <c r="A2125" s="1136"/>
      <c r="B2125" s="1101"/>
      <c r="C2125" s="1096"/>
      <c r="D2125" s="94" t="s">
        <v>165</v>
      </c>
      <c r="E2125" s="96" t="s">
        <v>166</v>
      </c>
      <c r="F2125" s="98"/>
      <c r="G2125" s="1101"/>
      <c r="H2125" s="1098"/>
      <c r="I2125" s="94" t="s">
        <v>165</v>
      </c>
      <c r="J2125" s="96" t="s">
        <v>166</v>
      </c>
      <c r="K2125" s="98"/>
      <c r="L2125" s="1101"/>
      <c r="M2125" s="1099"/>
      <c r="N2125" s="94" t="s">
        <v>165</v>
      </c>
      <c r="O2125" s="96" t="s">
        <v>166</v>
      </c>
      <c r="P2125" s="98"/>
    </row>
    <row r="2126" spans="1:16" ht="17.25" thickBot="1">
      <c r="A2126" s="1136"/>
      <c r="B2126" s="90" t="s">
        <v>167</v>
      </c>
      <c r="C2126" s="1096"/>
      <c r="D2126" s="94"/>
      <c r="E2126" s="96"/>
      <c r="F2126" s="97"/>
      <c r="G2126" s="90" t="s">
        <v>167</v>
      </c>
      <c r="H2126" s="1098"/>
      <c r="I2126" s="94" t="s">
        <v>120</v>
      </c>
      <c r="J2126" s="96" t="s">
        <v>148</v>
      </c>
      <c r="K2126" s="97"/>
      <c r="L2126" s="90" t="s">
        <v>167</v>
      </c>
      <c r="M2126" s="1099"/>
      <c r="N2126" s="94" t="s">
        <v>120</v>
      </c>
      <c r="O2126" s="96" t="s">
        <v>148</v>
      </c>
      <c r="P2126" s="97"/>
    </row>
    <row r="2127" spans="1:16">
      <c r="A2127" s="1136"/>
      <c r="B2127" s="1081"/>
      <c r="C2127" s="1096"/>
      <c r="D2127" s="94"/>
      <c r="E2127" s="96"/>
      <c r="F2127" s="97"/>
      <c r="G2127" s="1081"/>
      <c r="H2127" s="1098"/>
      <c r="I2127" s="94"/>
      <c r="J2127" s="96"/>
      <c r="K2127" s="97"/>
      <c r="L2127" s="1081"/>
      <c r="M2127" s="1099"/>
      <c r="N2127" s="94"/>
      <c r="O2127" s="96"/>
      <c r="P2127" s="97"/>
    </row>
    <row r="2128" spans="1:16">
      <c r="A2128" s="1136"/>
      <c r="B2128" s="1082"/>
      <c r="C2128" s="1096"/>
      <c r="D2128" s="94"/>
      <c r="E2128" s="96"/>
      <c r="F2128" s="97"/>
      <c r="G2128" s="1082"/>
      <c r="H2128" s="1098"/>
      <c r="I2128" s="94"/>
      <c r="J2128" s="96"/>
      <c r="K2128" s="97"/>
      <c r="L2128" s="1082"/>
      <c r="M2128" s="1099"/>
      <c r="N2128" s="94"/>
      <c r="O2128" s="96"/>
      <c r="P2128" s="97"/>
    </row>
    <row r="2129" spans="1:16">
      <c r="A2129" s="1136"/>
      <c r="B2129" s="1083"/>
      <c r="C2129" s="1096"/>
      <c r="D2129" s="94"/>
      <c r="E2129" s="96"/>
      <c r="F2129" s="93"/>
      <c r="G2129" s="1083"/>
      <c r="H2129" s="1098"/>
      <c r="I2129" s="94"/>
      <c r="J2129" s="96"/>
      <c r="K2129" s="93"/>
      <c r="L2129" s="1083"/>
      <c r="M2129" s="1099"/>
      <c r="N2129" s="94"/>
      <c r="O2129" s="96"/>
      <c r="P2129" s="93"/>
    </row>
    <row r="2130" spans="1:16">
      <c r="A2130" s="1136"/>
      <c r="B2130" s="1082"/>
      <c r="C2130" s="1096"/>
      <c r="D2130" s="94"/>
      <c r="E2130" s="96"/>
      <c r="F2130" s="99"/>
      <c r="G2130" s="1082"/>
      <c r="H2130" s="1098"/>
      <c r="I2130" s="94"/>
      <c r="J2130" s="96"/>
      <c r="K2130" s="99"/>
      <c r="L2130" s="1082"/>
      <c r="M2130" s="1099"/>
      <c r="N2130" s="94"/>
      <c r="O2130" s="96"/>
      <c r="P2130" s="93"/>
    </row>
    <row r="2131" spans="1:16">
      <c r="A2131" s="1136"/>
      <c r="B2131" s="1083"/>
      <c r="C2131" s="1096"/>
      <c r="D2131" s="94"/>
      <c r="E2131" s="96"/>
      <c r="F2131" s="102"/>
      <c r="G2131" s="1083"/>
      <c r="H2131" s="1098"/>
      <c r="I2131" s="94"/>
      <c r="J2131" s="96"/>
      <c r="K2131" s="102"/>
      <c r="L2131" s="1083"/>
      <c r="M2131" s="1099"/>
      <c r="N2131" s="94"/>
      <c r="O2131" s="96"/>
      <c r="P2131" s="99"/>
    </row>
    <row r="2132" spans="1:16" ht="17.25" thickBot="1">
      <c r="A2132" s="1136"/>
      <c r="B2132" s="1082"/>
      <c r="C2132" s="1096"/>
      <c r="D2132" s="94"/>
      <c r="E2132" s="96"/>
      <c r="F2132" s="99"/>
      <c r="G2132" s="1082"/>
      <c r="H2132" s="1098"/>
      <c r="I2132" s="94"/>
      <c r="J2132" s="96"/>
      <c r="K2132" s="99"/>
      <c r="L2132" s="1082"/>
      <c r="M2132" s="1099"/>
      <c r="N2132" s="94"/>
      <c r="O2132" s="96"/>
      <c r="P2132" s="99"/>
    </row>
    <row r="2133" spans="1:16" ht="17.25" thickBot="1">
      <c r="A2133" s="1136"/>
      <c r="B2133" s="100" t="s">
        <v>168</v>
      </c>
      <c r="C2133" s="1096"/>
      <c r="D2133" s="94"/>
      <c r="E2133" s="96"/>
      <c r="F2133" s="99"/>
      <c r="G2133" s="100" t="s">
        <v>168</v>
      </c>
      <c r="H2133" s="1098"/>
      <c r="I2133" s="94"/>
      <c r="J2133" s="96"/>
      <c r="K2133" s="99"/>
      <c r="L2133" s="100" t="s">
        <v>168</v>
      </c>
      <c r="M2133" s="1099"/>
      <c r="N2133" s="94"/>
      <c r="O2133" s="96"/>
      <c r="P2133" s="99"/>
    </row>
    <row r="2134" spans="1:16">
      <c r="A2134" s="1136"/>
      <c r="B2134" s="1111"/>
      <c r="C2134" s="1096"/>
      <c r="D2134" s="94"/>
      <c r="E2134" s="96"/>
      <c r="F2134" s="99"/>
      <c r="G2134" s="1111"/>
      <c r="H2134" s="1098"/>
      <c r="I2134" s="94"/>
      <c r="J2134" s="96"/>
      <c r="K2134" s="99"/>
      <c r="L2134" s="1111"/>
      <c r="M2134" s="1099"/>
      <c r="N2134" s="94"/>
      <c r="O2134" s="96"/>
      <c r="P2134" s="99"/>
    </row>
    <row r="2135" spans="1:16">
      <c r="A2135" s="1136"/>
      <c r="B2135" s="1112"/>
      <c r="C2135" s="1096"/>
      <c r="D2135" s="94"/>
      <c r="E2135" s="96"/>
      <c r="F2135" s="99"/>
      <c r="G2135" s="1112"/>
      <c r="H2135" s="1098"/>
      <c r="I2135" s="94"/>
      <c r="J2135" s="96"/>
      <c r="K2135" s="99"/>
      <c r="L2135" s="1112"/>
      <c r="M2135" s="1099"/>
      <c r="N2135" s="94"/>
      <c r="O2135" s="96"/>
      <c r="P2135" s="97"/>
    </row>
    <row r="2136" spans="1:16" ht="17.25" thickBot="1">
      <c r="A2136" s="1136"/>
      <c r="B2136" s="1113"/>
      <c r="C2136" s="1096"/>
      <c r="D2136" s="94"/>
      <c r="E2136" s="96"/>
      <c r="F2136" s="97"/>
      <c r="G2136" s="1113"/>
      <c r="H2136" s="1098"/>
      <c r="I2136" s="94"/>
      <c r="J2136" s="96"/>
      <c r="K2136" s="97"/>
      <c r="L2136" s="1113"/>
      <c r="M2136" s="1099"/>
      <c r="N2136" s="94"/>
      <c r="O2136" s="96"/>
      <c r="P2136" s="97"/>
    </row>
    <row r="2137" spans="1:16" ht="17.25" thickBot="1">
      <c r="A2137" s="1136"/>
      <c r="B2137" s="100" t="s">
        <v>123</v>
      </c>
      <c r="C2137" s="1096"/>
      <c r="D2137" s="94"/>
      <c r="E2137" s="96"/>
      <c r="F2137" s="97"/>
      <c r="G2137" s="100" t="s">
        <v>123</v>
      </c>
      <c r="H2137" s="1098"/>
      <c r="I2137" s="94"/>
      <c r="J2137" s="96"/>
      <c r="K2137" s="97"/>
      <c r="L2137" s="100" t="s">
        <v>123</v>
      </c>
      <c r="M2137" s="1099"/>
      <c r="N2137" s="94"/>
      <c r="O2137" s="96"/>
      <c r="P2137" s="97"/>
    </row>
    <row r="2138" spans="1:16">
      <c r="A2138" s="1136"/>
      <c r="B2138" s="1106"/>
      <c r="C2138" s="1096"/>
      <c r="D2138" s="94"/>
      <c r="E2138" s="96"/>
      <c r="F2138" s="97"/>
      <c r="G2138" s="1106"/>
      <c r="H2138" s="1098"/>
      <c r="I2138" s="94"/>
      <c r="J2138" s="96"/>
      <c r="K2138" s="97"/>
      <c r="L2138" s="1106"/>
      <c r="M2138" s="1099"/>
      <c r="N2138" s="94"/>
      <c r="O2138" s="96"/>
      <c r="P2138" s="97"/>
    </row>
    <row r="2139" spans="1:16">
      <c r="A2139" s="1136"/>
      <c r="B2139" s="1107"/>
      <c r="C2139" s="1096"/>
      <c r="D2139" s="94"/>
      <c r="E2139" s="96"/>
      <c r="F2139" s="97"/>
      <c r="G2139" s="1107"/>
      <c r="H2139" s="1098"/>
      <c r="I2139" s="94"/>
      <c r="J2139" s="96"/>
      <c r="K2139" s="97"/>
      <c r="L2139" s="1107"/>
      <c r="M2139" s="1099"/>
      <c r="N2139" s="94"/>
      <c r="O2139" s="96"/>
      <c r="P2139" s="97"/>
    </row>
    <row r="2140" spans="1:16" ht="17.25" thickBot="1">
      <c r="A2140" s="1136"/>
      <c r="B2140" s="1108"/>
      <c r="C2140" s="1096"/>
      <c r="D2140" s="94"/>
      <c r="E2140" s="96"/>
      <c r="F2140" s="97"/>
      <c r="G2140" s="1108"/>
      <c r="H2140" s="1098"/>
      <c r="I2140" s="94"/>
      <c r="J2140" s="96"/>
      <c r="K2140" s="97"/>
      <c r="L2140" s="1108"/>
      <c r="M2140" s="1099"/>
      <c r="N2140" s="94"/>
      <c r="O2140" s="96"/>
      <c r="P2140" s="97"/>
    </row>
    <row r="2141" spans="1:16">
      <c r="A2141" s="1136"/>
      <c r="B2141" s="1109" t="s">
        <v>124</v>
      </c>
      <c r="C2141" s="1096"/>
      <c r="D2141" s="94"/>
      <c r="E2141" s="96"/>
      <c r="F2141" s="97"/>
      <c r="G2141" s="1109" t="s">
        <v>124</v>
      </c>
      <c r="H2141" s="1098"/>
      <c r="I2141" s="94"/>
      <c r="J2141" s="96"/>
      <c r="K2141" s="97"/>
      <c r="L2141" s="1109" t="s">
        <v>124</v>
      </c>
      <c r="M2141" s="1099"/>
      <c r="N2141" s="94"/>
      <c r="O2141" s="96"/>
      <c r="P2141" s="97"/>
    </row>
    <row r="2142" spans="1:16" ht="17.25" thickBot="1">
      <c r="A2142" s="1136"/>
      <c r="B2142" s="1110"/>
      <c r="C2142" s="1096"/>
      <c r="D2142" s="94"/>
      <c r="E2142" s="96"/>
      <c r="F2142" s="97"/>
      <c r="G2142" s="1110"/>
      <c r="H2142" s="1098"/>
      <c r="I2142" s="94"/>
      <c r="J2142" s="96"/>
      <c r="K2142" s="97"/>
      <c r="L2142" s="1110"/>
      <c r="M2142" s="1099"/>
      <c r="N2142" s="94"/>
      <c r="O2142" s="96"/>
      <c r="P2142" s="93"/>
    </row>
    <row r="2143" spans="1:16" ht="17.25" thickTop="1">
      <c r="A2143" s="1136"/>
      <c r="B2143" s="1102" t="s">
        <v>125</v>
      </c>
      <c r="C2143" s="1096"/>
      <c r="D2143" s="94"/>
      <c r="E2143" s="96"/>
      <c r="F2143" s="93"/>
      <c r="G2143" s="1102" t="s">
        <v>125</v>
      </c>
      <c r="H2143" s="1098"/>
      <c r="I2143" s="94"/>
      <c r="J2143" s="96"/>
      <c r="K2143" s="93"/>
      <c r="L2143" s="1102" t="s">
        <v>125</v>
      </c>
      <c r="M2143" s="1099"/>
      <c r="N2143" s="94"/>
      <c r="O2143" s="96"/>
      <c r="P2143" s="97"/>
    </row>
    <row r="2144" spans="1:16" ht="17.25" thickBot="1">
      <c r="A2144" s="1136"/>
      <c r="B2144" s="1103"/>
      <c r="C2144" s="1096"/>
      <c r="D2144" s="94"/>
      <c r="E2144" s="96"/>
      <c r="F2144" s="93"/>
      <c r="G2144" s="1103"/>
      <c r="H2144" s="1098"/>
      <c r="I2144" s="94"/>
      <c r="J2144" s="96"/>
      <c r="K2144" s="93"/>
      <c r="L2144" s="1103"/>
      <c r="M2144" s="1099"/>
      <c r="N2144" s="94"/>
      <c r="O2144" s="96"/>
      <c r="P2144" s="101"/>
    </row>
    <row r="2145" spans="1:16">
      <c r="A2145" s="1136"/>
      <c r="B2145" s="1104"/>
      <c r="C2145" s="1096"/>
      <c r="D2145" s="94"/>
      <c r="E2145" s="96"/>
      <c r="F2145" s="97"/>
      <c r="G2145" s="1104"/>
      <c r="H2145" s="1098"/>
      <c r="I2145" s="94"/>
      <c r="J2145" s="96"/>
      <c r="K2145" s="97"/>
      <c r="L2145" s="1104"/>
      <c r="M2145" s="1099"/>
      <c r="N2145" s="94"/>
      <c r="O2145" s="96"/>
      <c r="P2145" s="103"/>
    </row>
    <row r="2146" spans="1:16" ht="17.25" thickBot="1">
      <c r="A2146" s="1136"/>
      <c r="B2146" s="1105"/>
      <c r="C2146" s="1096"/>
      <c r="D2146" s="94"/>
      <c r="E2146" s="96"/>
      <c r="F2146" s="97"/>
      <c r="G2146" s="1105"/>
      <c r="H2146" s="1098"/>
      <c r="I2146" s="94"/>
      <c r="J2146" s="96"/>
      <c r="K2146" s="97"/>
      <c r="L2146" s="1105"/>
      <c r="M2146" s="1099"/>
      <c r="N2146" s="94"/>
      <c r="O2146" s="96"/>
      <c r="P2146" s="104"/>
    </row>
    <row r="2147" spans="1:16">
      <c r="A2147" s="1136"/>
      <c r="B2147" s="1116" t="s">
        <v>126</v>
      </c>
      <c r="C2147" s="1096"/>
      <c r="D2147" s="94"/>
      <c r="E2147" s="96"/>
      <c r="F2147" s="93"/>
      <c r="G2147" s="1116" t="s">
        <v>126</v>
      </c>
      <c r="H2147" s="1098"/>
      <c r="I2147" s="94"/>
      <c r="J2147" s="96"/>
      <c r="K2147" s="93"/>
      <c r="L2147" s="1116" t="s">
        <v>126</v>
      </c>
      <c r="M2147" s="1099"/>
      <c r="N2147" s="94"/>
      <c r="O2147" s="96"/>
      <c r="P2147" s="99"/>
    </row>
    <row r="2148" spans="1:16" ht="17.25" thickBot="1">
      <c r="A2148" s="1136"/>
      <c r="B2148" s="1103"/>
      <c r="C2148" s="1096"/>
      <c r="D2148" s="94"/>
      <c r="E2148" s="96"/>
      <c r="F2148" s="101"/>
      <c r="G2148" s="1103"/>
      <c r="H2148" s="1098"/>
      <c r="I2148" s="94"/>
      <c r="J2148" s="96"/>
      <c r="K2148" s="101"/>
      <c r="L2148" s="1103"/>
      <c r="M2148" s="1099"/>
      <c r="N2148" s="94"/>
      <c r="O2148" s="96"/>
      <c r="P2148" s="104"/>
    </row>
    <row r="2149" spans="1:16">
      <c r="A2149" s="1136"/>
      <c r="B2149" s="1104"/>
      <c r="C2149" s="1096"/>
      <c r="D2149" s="94"/>
      <c r="E2149" s="96"/>
      <c r="F2149" s="102"/>
      <c r="G2149" s="1104"/>
      <c r="H2149" s="1098"/>
      <c r="I2149" s="94"/>
      <c r="J2149" s="96"/>
      <c r="K2149" s="103"/>
      <c r="L2149" s="1104"/>
      <c r="M2149" s="1099"/>
      <c r="N2149" s="94"/>
      <c r="O2149" s="96"/>
      <c r="P2149" s="93"/>
    </row>
    <row r="2150" spans="1:16" ht="17.25" thickBot="1">
      <c r="A2150" s="1136"/>
      <c r="B2150" s="1115"/>
      <c r="C2150" s="1096"/>
      <c r="D2150" s="94"/>
      <c r="E2150" s="96"/>
      <c r="F2150" s="99"/>
      <c r="G2150" s="1115"/>
      <c r="H2150" s="1098"/>
      <c r="I2150" s="94"/>
      <c r="J2150" s="96"/>
      <c r="K2150" s="104"/>
      <c r="L2150" s="1115"/>
      <c r="M2150" s="1099"/>
      <c r="N2150" s="94"/>
      <c r="O2150" s="96"/>
      <c r="P2150" s="97"/>
    </row>
    <row r="2151" spans="1:16">
      <c r="A2151" s="1136"/>
      <c r="B2151" s="1114" t="s">
        <v>127</v>
      </c>
      <c r="C2151" s="1096"/>
      <c r="D2151" s="94"/>
      <c r="E2151" s="96"/>
      <c r="F2151" s="103"/>
      <c r="G2151" s="1114" t="s">
        <v>127</v>
      </c>
      <c r="H2151" s="1098"/>
      <c r="I2151" s="94"/>
      <c r="J2151" s="96"/>
      <c r="K2151" s="104"/>
      <c r="L2151" s="1114" t="s">
        <v>127</v>
      </c>
      <c r="M2151" s="1099"/>
      <c r="N2151" s="94"/>
      <c r="O2151" s="114"/>
      <c r="P2151" s="97"/>
    </row>
    <row r="2152" spans="1:16" ht="17.25" thickBot="1">
      <c r="A2152" s="1136"/>
      <c r="B2152" s="1103"/>
      <c r="C2152" s="1096"/>
      <c r="D2152" s="94"/>
      <c r="E2152" s="96"/>
      <c r="F2152" s="104"/>
      <c r="G2152" s="1103"/>
      <c r="H2152" s="1098"/>
      <c r="I2152" s="94"/>
      <c r="J2152" s="96"/>
      <c r="K2152" s="99"/>
      <c r="L2152" s="1103"/>
      <c r="M2152" s="1099"/>
      <c r="N2152" s="113"/>
      <c r="O2152" s="96"/>
      <c r="P2152" s="112"/>
    </row>
    <row r="2153" spans="1:16">
      <c r="A2153" s="1136"/>
      <c r="B2153" s="1104"/>
      <c r="C2153" s="1096"/>
      <c r="D2153" s="94"/>
      <c r="E2153" s="96"/>
      <c r="F2153" s="104"/>
      <c r="G2153" s="1104"/>
      <c r="H2153" s="1098"/>
      <c r="I2153" s="94"/>
      <c r="J2153" s="96"/>
      <c r="K2153" s="104"/>
      <c r="L2153" s="1104"/>
      <c r="M2153" s="1099"/>
      <c r="N2153" s="113"/>
      <c r="O2153" s="114"/>
      <c r="P2153" s="97"/>
    </row>
    <row r="2154" spans="1:16" ht="17.25" thickBot="1">
      <c r="A2154" s="1136"/>
      <c r="B2154" s="1115"/>
      <c r="C2154" s="1096"/>
      <c r="D2154" s="94"/>
      <c r="E2154" s="96"/>
      <c r="F2154" s="99"/>
      <c r="G2154" s="1115"/>
      <c r="H2154" s="1098"/>
      <c r="I2154" s="94"/>
      <c r="J2154" s="96"/>
      <c r="K2154" s="93"/>
      <c r="L2154" s="1115"/>
      <c r="M2154" s="1099"/>
      <c r="N2154" s="94"/>
      <c r="O2154" s="114"/>
      <c r="P2154" s="104"/>
    </row>
    <row r="2155" spans="1:16">
      <c r="A2155" s="1136"/>
      <c r="B2155" s="1114" t="s">
        <v>128</v>
      </c>
      <c r="C2155" s="1096"/>
      <c r="D2155" s="94"/>
      <c r="E2155" s="96"/>
      <c r="F2155" s="104"/>
      <c r="G2155" s="1114" t="s">
        <v>128</v>
      </c>
      <c r="H2155" s="1098"/>
      <c r="I2155" s="94"/>
      <c r="J2155" s="96"/>
      <c r="K2155" s="97"/>
      <c r="L2155" s="1114" t="s">
        <v>128</v>
      </c>
      <c r="M2155" s="1099"/>
      <c r="N2155" s="94"/>
      <c r="O2155" s="96"/>
      <c r="P2155" s="97"/>
    </row>
    <row r="2156" spans="1:16" ht="17.25" thickBot="1">
      <c r="A2156" s="1136"/>
      <c r="B2156" s="1103"/>
      <c r="C2156" s="1096"/>
      <c r="D2156" s="94"/>
      <c r="E2156" s="96"/>
      <c r="F2156" s="93"/>
      <c r="G2156" s="1103"/>
      <c r="H2156" s="1098"/>
      <c r="I2156" s="94"/>
      <c r="J2156" s="114"/>
      <c r="K2156" s="97"/>
      <c r="L2156" s="1103"/>
      <c r="M2156" s="1099"/>
      <c r="N2156" s="113"/>
      <c r="O2156" s="114"/>
      <c r="P2156" s="97"/>
    </row>
    <row r="2157" spans="1:16">
      <c r="A2157" s="1136"/>
      <c r="B2157" s="1104"/>
      <c r="C2157" s="1096"/>
      <c r="D2157" s="94"/>
      <c r="E2157" s="96"/>
      <c r="F2157" s="97"/>
      <c r="G2157" s="1104"/>
      <c r="H2157" s="1098"/>
      <c r="I2157" s="94"/>
      <c r="J2157" s="96"/>
      <c r="K2157" s="97"/>
      <c r="L2157" s="1104"/>
      <c r="M2157" s="1099"/>
      <c r="N2157" s="113"/>
      <c r="O2157" s="114"/>
      <c r="P2157" s="97"/>
    </row>
    <row r="2158" spans="1:16" ht="17.25" thickBot="1">
      <c r="A2158" s="1136"/>
      <c r="B2158" s="1115"/>
      <c r="C2158" s="1096"/>
      <c r="D2158" s="94"/>
      <c r="E2158" s="96"/>
      <c r="F2158" s="93"/>
      <c r="G2158" s="1115"/>
      <c r="H2158" s="1098"/>
      <c r="I2158" s="94"/>
      <c r="J2158" s="114"/>
      <c r="K2158" s="97"/>
      <c r="L2158" s="1115"/>
      <c r="M2158" s="1099"/>
      <c r="N2158" s="94"/>
      <c r="O2158" s="114"/>
      <c r="P2158" s="97"/>
    </row>
    <row r="2159" spans="1:16">
      <c r="A2159" s="1136"/>
      <c r="B2159" s="1116" t="s">
        <v>129</v>
      </c>
      <c r="C2159" s="1096"/>
      <c r="D2159" s="94"/>
      <c r="E2159" s="96"/>
      <c r="F2159" s="93"/>
      <c r="G2159" s="1116" t="s">
        <v>129</v>
      </c>
      <c r="H2159" s="1098"/>
      <c r="I2159" s="94"/>
      <c r="J2159" s="114"/>
      <c r="K2159" s="97"/>
      <c r="L2159" s="1116" t="s">
        <v>129</v>
      </c>
      <c r="M2159" s="1099"/>
      <c r="N2159" s="113"/>
      <c r="O2159" s="114"/>
      <c r="P2159" s="97"/>
    </row>
    <row r="2160" spans="1:16" ht="17.25" thickBot="1">
      <c r="A2160" s="1136"/>
      <c r="B2160" s="1103"/>
      <c r="C2160" s="1096"/>
      <c r="D2160" s="94"/>
      <c r="E2160" s="96"/>
      <c r="F2160" s="93"/>
      <c r="G2160" s="1103"/>
      <c r="H2160" s="1098"/>
      <c r="I2160" s="94"/>
      <c r="J2160" s="114"/>
      <c r="K2160" s="97"/>
      <c r="L2160" s="1103"/>
      <c r="M2160" s="1099"/>
      <c r="N2160" s="94"/>
      <c r="O2160" s="114"/>
      <c r="P2160" s="97"/>
    </row>
    <row r="2161" spans="1:16">
      <c r="A2161" s="1136"/>
      <c r="B2161" s="106"/>
      <c r="C2161" s="1096"/>
      <c r="D2161" s="94"/>
      <c r="E2161" s="96"/>
      <c r="F2161" s="97"/>
      <c r="G2161" s="106"/>
      <c r="H2161" s="1098"/>
      <c r="I2161" s="94"/>
      <c r="J2161" s="96"/>
      <c r="K2161" s="112"/>
      <c r="L2161" s="106"/>
      <c r="M2161" s="1099"/>
      <c r="N2161" s="113"/>
      <c r="O2161" s="96"/>
      <c r="P2161" s="112"/>
    </row>
    <row r="2162" spans="1:16">
      <c r="A2162" s="1136"/>
      <c r="B2162" s="107"/>
      <c r="C2162" s="1096"/>
      <c r="D2162" s="94"/>
      <c r="E2162" s="96"/>
      <c r="F2162" s="93"/>
      <c r="G2162" s="107"/>
      <c r="H2162" s="1098"/>
      <c r="I2162" s="94"/>
      <c r="J2162" s="96"/>
      <c r="K2162" s="97"/>
      <c r="L2162" s="107"/>
      <c r="M2162" s="1099"/>
      <c r="N2162" s="113"/>
      <c r="O2162" s="114"/>
      <c r="P2162" s="97"/>
    </row>
    <row r="2163" spans="1:16">
      <c r="A2163" s="1136"/>
      <c r="B2163" s="109"/>
      <c r="C2163" s="1096"/>
      <c r="D2163" s="94"/>
      <c r="E2163" s="96"/>
      <c r="F2163" s="93"/>
      <c r="G2163" s="109"/>
      <c r="H2163" s="1098"/>
      <c r="I2163" s="113"/>
      <c r="J2163" s="114"/>
      <c r="K2163" s="97"/>
      <c r="L2163" s="109"/>
      <c r="M2163" s="1099"/>
      <c r="N2163" s="113"/>
      <c r="O2163" s="114"/>
      <c r="P2163" s="104"/>
    </row>
    <row r="2164" spans="1:16">
      <c r="A2164" s="1136"/>
      <c r="B2164" s="110"/>
      <c r="C2164" s="1096"/>
      <c r="D2164" s="94"/>
      <c r="E2164" s="96"/>
      <c r="F2164" s="93"/>
      <c r="G2164" s="110"/>
      <c r="H2164" s="1098"/>
      <c r="I2164" s="113"/>
      <c r="J2164" s="114"/>
      <c r="K2164" s="104"/>
      <c r="L2164" s="110"/>
      <c r="M2164" s="1099"/>
      <c r="N2164" s="111"/>
      <c r="O2164" s="96"/>
      <c r="P2164" s="97"/>
    </row>
    <row r="2165" spans="1:16">
      <c r="A2165" s="1136"/>
      <c r="B2165" s="109"/>
      <c r="C2165" s="1096"/>
      <c r="D2165" s="111"/>
      <c r="E2165" s="96"/>
      <c r="F2165" s="97"/>
      <c r="G2165" s="109"/>
      <c r="H2165" s="1098"/>
      <c r="I2165" s="111"/>
      <c r="J2165" s="96"/>
      <c r="K2165" s="112"/>
      <c r="L2165" s="109"/>
      <c r="M2165" s="1099"/>
      <c r="N2165" s="94"/>
      <c r="O2165" s="96"/>
      <c r="P2165" s="112"/>
    </row>
    <row r="2166" spans="1:16">
      <c r="A2166" s="1136"/>
      <c r="B2166" s="110"/>
      <c r="C2166" s="1096"/>
      <c r="D2166" s="94"/>
      <c r="E2166" s="96"/>
      <c r="F2166" s="108"/>
      <c r="G2166" s="110"/>
      <c r="H2166" s="1098"/>
      <c r="I2166" s="94"/>
      <c r="J2166" s="96"/>
      <c r="K2166" s="97"/>
      <c r="L2166" s="110"/>
      <c r="M2166" s="1099"/>
      <c r="N2166" s="113"/>
      <c r="O2166" s="114"/>
      <c r="P2166" s="97"/>
    </row>
    <row r="2167" spans="1:16">
      <c r="A2167" s="1136"/>
      <c r="B2167" s="109"/>
      <c r="C2167" s="1096"/>
      <c r="D2167" s="94"/>
      <c r="E2167" s="96"/>
      <c r="F2167" s="97"/>
      <c r="G2167" s="109"/>
      <c r="H2167" s="1098"/>
      <c r="I2167" s="113"/>
      <c r="J2167" s="114"/>
      <c r="K2167" s="97"/>
      <c r="L2167" s="109"/>
      <c r="M2167" s="1099"/>
      <c r="N2167" s="113"/>
      <c r="O2167" s="114"/>
      <c r="P2167" s="97"/>
    </row>
    <row r="2168" spans="1:16" ht="17.25" thickBot="1">
      <c r="A2168" s="1136"/>
      <c r="B2168" s="110"/>
      <c r="C2168" s="1097"/>
      <c r="D2168" s="115"/>
      <c r="E2168" s="116"/>
      <c r="F2168" s="117"/>
      <c r="G2168" s="110"/>
      <c r="H2168" s="1098"/>
      <c r="I2168" s="115"/>
      <c r="J2168" s="116"/>
      <c r="K2168" s="117"/>
      <c r="L2168" s="110"/>
      <c r="M2168" s="1099"/>
      <c r="N2168" s="115"/>
      <c r="O2168" s="116"/>
      <c r="P2168" s="117"/>
    </row>
    <row r="2169" spans="1:16">
      <c r="A2169" s="1094" t="str">
        <f>TEXT(A2123,"AAAA")</f>
        <v>星期四</v>
      </c>
      <c r="B2169" s="109"/>
      <c r="C2169" s="1095" t="s">
        <v>694</v>
      </c>
      <c r="D2169" s="118"/>
      <c r="E2169" s="119"/>
      <c r="F2169" s="97"/>
      <c r="G2169" s="109"/>
      <c r="H2169" s="1118" t="s">
        <v>130</v>
      </c>
      <c r="I2169" s="118"/>
      <c r="J2169" s="119"/>
      <c r="K2169" s="97"/>
      <c r="L2169" s="109"/>
      <c r="M2169" s="1120" t="s">
        <v>130</v>
      </c>
      <c r="N2169" s="118"/>
      <c r="O2169" s="119"/>
      <c r="P2169" s="97"/>
    </row>
    <row r="2170" spans="1:16">
      <c r="A2170" s="1094"/>
      <c r="B2170" s="110"/>
      <c r="C2170" s="1096"/>
      <c r="D2170" s="120"/>
      <c r="E2170" s="96"/>
      <c r="F2170" s="97"/>
      <c r="G2170" s="110"/>
      <c r="H2170" s="1098"/>
      <c r="I2170" s="94"/>
      <c r="J2170" s="96"/>
      <c r="K2170" s="97"/>
      <c r="L2170" s="110"/>
      <c r="M2170" s="1099"/>
      <c r="N2170" s="94"/>
      <c r="O2170" s="96"/>
      <c r="P2170" s="97"/>
    </row>
    <row r="2171" spans="1:16">
      <c r="A2171" s="1094"/>
      <c r="B2171" s="109"/>
      <c r="C2171" s="1096"/>
      <c r="D2171" s="120"/>
      <c r="E2171" s="96"/>
      <c r="F2171" s="97"/>
      <c r="G2171" s="109"/>
      <c r="H2171" s="1098"/>
      <c r="I2171" s="94"/>
      <c r="J2171" s="96"/>
      <c r="K2171" s="97"/>
      <c r="L2171" s="109"/>
      <c r="M2171" s="1099"/>
      <c r="N2171" s="94"/>
      <c r="O2171" s="96"/>
      <c r="P2171" s="97"/>
    </row>
    <row r="2172" spans="1:16">
      <c r="A2172" s="1094"/>
      <c r="B2172" s="110"/>
      <c r="C2172" s="1096"/>
      <c r="D2172" s="120"/>
      <c r="E2172" s="96"/>
      <c r="F2172" s="97"/>
      <c r="G2172" s="110"/>
      <c r="H2172" s="1098"/>
      <c r="I2172" s="94"/>
      <c r="J2172" s="96"/>
      <c r="K2172" s="97"/>
      <c r="L2172" s="110"/>
      <c r="M2172" s="1099"/>
      <c r="N2172" s="94"/>
      <c r="O2172" s="96"/>
      <c r="P2172" s="97"/>
    </row>
    <row r="2173" spans="1:16">
      <c r="A2173" s="1094"/>
      <c r="B2173" s="109"/>
      <c r="C2173" s="1096"/>
      <c r="D2173" s="120"/>
      <c r="E2173" s="96"/>
      <c r="F2173" s="97"/>
      <c r="G2173" s="109"/>
      <c r="H2173" s="1098"/>
      <c r="I2173" s="94"/>
      <c r="J2173" s="96"/>
      <c r="K2173" s="97"/>
      <c r="L2173" s="109"/>
      <c r="M2173" s="1099"/>
      <c r="N2173" s="94"/>
      <c r="O2173" s="96"/>
      <c r="P2173" s="97"/>
    </row>
    <row r="2174" spans="1:16">
      <c r="A2174" s="1094"/>
      <c r="B2174" s="110"/>
      <c r="C2174" s="1096"/>
      <c r="D2174" s="120"/>
      <c r="E2174" s="96"/>
      <c r="F2174" s="97"/>
      <c r="G2174" s="110"/>
      <c r="H2174" s="1098"/>
      <c r="I2174" s="94"/>
      <c r="J2174" s="96"/>
      <c r="K2174" s="97"/>
      <c r="L2174" s="110"/>
      <c r="M2174" s="1099"/>
      <c r="N2174" s="94"/>
      <c r="O2174" s="96"/>
      <c r="P2174" s="97"/>
    </row>
    <row r="2175" spans="1:16">
      <c r="A2175" s="1094"/>
      <c r="B2175" s="109"/>
      <c r="C2175" s="1096"/>
      <c r="D2175" s="120"/>
      <c r="E2175" s="96"/>
      <c r="F2175" s="97"/>
      <c r="G2175" s="109"/>
      <c r="H2175" s="1098"/>
      <c r="I2175" s="94"/>
      <c r="J2175" s="96"/>
      <c r="K2175" s="97"/>
      <c r="L2175" s="109"/>
      <c r="M2175" s="1099"/>
      <c r="N2175" s="94"/>
      <c r="O2175" s="96"/>
      <c r="P2175" s="97"/>
    </row>
    <row r="2176" spans="1:16">
      <c r="A2176" s="1094"/>
      <c r="B2176" s="110"/>
      <c r="C2176" s="1096"/>
      <c r="D2176" s="94"/>
      <c r="E2176" s="96"/>
      <c r="F2176" s="97"/>
      <c r="G2176" s="110"/>
      <c r="H2176" s="1098"/>
      <c r="I2176" s="94"/>
      <c r="J2176" s="96"/>
      <c r="K2176" s="97"/>
      <c r="L2176" s="110"/>
      <c r="M2176" s="1099"/>
      <c r="N2176" s="94"/>
      <c r="O2176" s="96"/>
      <c r="P2176" s="97"/>
    </row>
    <row r="2177" spans="1:16">
      <c r="A2177" s="1094"/>
      <c r="B2177" s="107"/>
      <c r="C2177" s="1096"/>
      <c r="D2177" s="113"/>
      <c r="E2177" s="114"/>
      <c r="F2177" s="104"/>
      <c r="G2177" s="107"/>
      <c r="H2177" s="1098"/>
      <c r="I2177" s="113"/>
      <c r="J2177" s="114"/>
      <c r="K2177" s="97"/>
      <c r="L2177" s="107"/>
      <c r="M2177" s="1099"/>
      <c r="N2177" s="113"/>
      <c r="O2177" s="114"/>
      <c r="P2177" s="97"/>
    </row>
    <row r="2178" spans="1:16" ht="17.25" thickBot="1">
      <c r="A2178" s="1094"/>
      <c r="B2178" s="107"/>
      <c r="C2178" s="1097"/>
      <c r="D2178" s="122" t="s">
        <v>132</v>
      </c>
      <c r="E2178" s="123" t="s">
        <v>133</v>
      </c>
      <c r="F2178" s="124"/>
      <c r="G2178" s="107"/>
      <c r="H2178" s="1127"/>
      <c r="I2178" s="122" t="s">
        <v>132</v>
      </c>
      <c r="J2178" s="123" t="s">
        <v>133</v>
      </c>
      <c r="K2178" s="97"/>
      <c r="L2178" s="107"/>
      <c r="M2178" s="1126"/>
      <c r="N2178" s="122" t="s">
        <v>132</v>
      </c>
      <c r="O2178" s="123" t="s">
        <v>133</v>
      </c>
      <c r="P2178" s="97"/>
    </row>
    <row r="2179" spans="1:16">
      <c r="A2179" s="105"/>
      <c r="B2179" s="109"/>
      <c r="C2179" s="1095" t="s">
        <v>695</v>
      </c>
      <c r="D2179" s="118"/>
      <c r="E2179" s="119"/>
      <c r="F2179" s="125"/>
      <c r="G2179" s="109"/>
      <c r="H2179" s="1118" t="s">
        <v>134</v>
      </c>
      <c r="I2179" s="118"/>
      <c r="J2179" s="119"/>
      <c r="K2179" s="125"/>
      <c r="L2179" s="109"/>
      <c r="M2179" s="1120" t="s">
        <v>134</v>
      </c>
      <c r="N2179" s="118"/>
      <c r="O2179" s="119"/>
      <c r="P2179" s="125"/>
    </row>
    <row r="2180" spans="1:16">
      <c r="A2180" s="105"/>
      <c r="B2180" s="110"/>
      <c r="C2180" s="1096"/>
      <c r="D2180" s="94"/>
      <c r="E2180" s="96"/>
      <c r="F2180" s="97"/>
      <c r="G2180" s="110"/>
      <c r="H2180" s="1098"/>
      <c r="I2180" s="94"/>
      <c r="J2180" s="96"/>
      <c r="K2180" s="97"/>
      <c r="L2180" s="110"/>
      <c r="M2180" s="1099"/>
      <c r="N2180" s="94"/>
      <c r="O2180" s="96"/>
      <c r="P2180" s="97"/>
    </row>
    <row r="2181" spans="1:16">
      <c r="A2181" s="105"/>
      <c r="B2181" s="126"/>
      <c r="C2181" s="1096"/>
      <c r="D2181" s="94"/>
      <c r="E2181" s="96"/>
      <c r="F2181" s="97"/>
      <c r="G2181" s="126"/>
      <c r="H2181" s="1098"/>
      <c r="I2181" s="94"/>
      <c r="J2181" s="96"/>
      <c r="K2181" s="97"/>
      <c r="L2181" s="126"/>
      <c r="M2181" s="1099"/>
      <c r="N2181" s="94"/>
      <c r="O2181" s="96"/>
      <c r="P2181" s="128"/>
    </row>
    <row r="2182" spans="1:16">
      <c r="A2182" s="105"/>
      <c r="B2182" s="107"/>
      <c r="C2182" s="1096"/>
      <c r="D2182" s="94"/>
      <c r="E2182" s="96"/>
      <c r="F2182" s="97"/>
      <c r="G2182" s="107"/>
      <c r="H2182" s="1098"/>
      <c r="I2182" s="94"/>
      <c r="J2182" s="96"/>
      <c r="K2182" s="97"/>
      <c r="L2182" s="107"/>
      <c r="M2182" s="1099"/>
      <c r="N2182" s="94"/>
      <c r="O2182" s="96"/>
      <c r="P2182" s="216"/>
    </row>
    <row r="2183" spans="1:16">
      <c r="A2183" s="105"/>
      <c r="B2183" s="109"/>
      <c r="C2183" s="1096"/>
      <c r="D2183" s="94"/>
      <c r="E2183" s="96"/>
      <c r="F2183" s="97"/>
      <c r="G2183" s="109"/>
      <c r="H2183" s="1098"/>
      <c r="I2183" s="94"/>
      <c r="J2183" s="96"/>
      <c r="K2183" s="97"/>
      <c r="L2183" s="109"/>
      <c r="M2183" s="1099"/>
      <c r="N2183" s="94"/>
      <c r="O2183" s="96"/>
      <c r="P2183" s="97"/>
    </row>
    <row r="2184" spans="1:16">
      <c r="A2184" s="105"/>
      <c r="B2184" s="110"/>
      <c r="C2184" s="1096"/>
      <c r="D2184" s="94"/>
      <c r="E2184" s="96"/>
      <c r="F2184" s="127"/>
      <c r="G2184" s="110"/>
      <c r="H2184" s="1098"/>
      <c r="I2184" s="94"/>
      <c r="J2184" s="96"/>
      <c r="K2184" s="127"/>
      <c r="L2184" s="110"/>
      <c r="M2184" s="1099"/>
      <c r="N2184" s="94"/>
      <c r="O2184" s="96"/>
      <c r="P2184" s="127"/>
    </row>
    <row r="2185" spans="1:16">
      <c r="A2185" s="105"/>
      <c r="B2185" s="109"/>
      <c r="C2185" s="1096"/>
      <c r="D2185" s="94"/>
      <c r="E2185" s="96"/>
      <c r="F2185" s="128"/>
      <c r="G2185" s="109"/>
      <c r="H2185" s="1098"/>
      <c r="I2185" s="94"/>
      <c r="J2185" s="96"/>
      <c r="K2185" s="128"/>
      <c r="L2185" s="109"/>
      <c r="M2185" s="1099"/>
      <c r="N2185" s="94"/>
      <c r="O2185" s="96"/>
      <c r="P2185" s="128"/>
    </row>
    <row r="2186" spans="1:16">
      <c r="A2186" s="105"/>
      <c r="B2186" s="110"/>
      <c r="C2186" s="1096"/>
      <c r="D2186" s="217"/>
      <c r="E2186" s="114"/>
      <c r="F2186" s="216"/>
      <c r="G2186" s="110"/>
      <c r="H2186" s="1098"/>
      <c r="I2186" s="113"/>
      <c r="J2186" s="114"/>
      <c r="K2186" s="216"/>
      <c r="L2186" s="110"/>
      <c r="M2186" s="1099"/>
      <c r="N2186" s="113"/>
      <c r="O2186" s="114"/>
      <c r="P2186" s="216"/>
    </row>
    <row r="2187" spans="1:16">
      <c r="A2187" s="105"/>
      <c r="B2187" s="109"/>
      <c r="C2187" s="1096"/>
      <c r="D2187" s="217"/>
      <c r="E2187" s="114"/>
      <c r="F2187" s="216"/>
      <c r="G2187" s="109"/>
      <c r="H2187" s="1098"/>
      <c r="I2187" s="113"/>
      <c r="J2187" s="114"/>
      <c r="K2187" s="216"/>
      <c r="L2187" s="109"/>
      <c r="M2187" s="1099"/>
      <c r="N2187" s="113"/>
      <c r="O2187" s="114"/>
      <c r="P2187" s="216"/>
    </row>
    <row r="2188" spans="1:16" ht="17.25" thickBot="1">
      <c r="A2188" s="105"/>
      <c r="B2188" s="110"/>
      <c r="C2188" s="1097"/>
      <c r="D2188" s="129"/>
      <c r="E2188" s="130"/>
      <c r="F2188" s="104"/>
      <c r="G2188" s="110"/>
      <c r="H2188" s="1127"/>
      <c r="I2188" s="113"/>
      <c r="J2188" s="130"/>
      <c r="K2188" s="104"/>
      <c r="L2188" s="110"/>
      <c r="M2188" s="1126"/>
      <c r="N2188" s="113"/>
      <c r="O2188" s="131"/>
      <c r="P2188" s="127"/>
    </row>
    <row r="2189" spans="1:16">
      <c r="A2189" s="132"/>
      <c r="B2189" s="109"/>
      <c r="C2189" s="1095" t="s">
        <v>696</v>
      </c>
      <c r="D2189" s="118" t="s">
        <v>136</v>
      </c>
      <c r="E2189" s="133" t="s">
        <v>137</v>
      </c>
      <c r="F2189" s="125"/>
      <c r="G2189" s="109"/>
      <c r="H2189" s="1118" t="s">
        <v>135</v>
      </c>
      <c r="I2189" s="118" t="s">
        <v>136</v>
      </c>
      <c r="J2189" s="133" t="s">
        <v>137</v>
      </c>
      <c r="K2189" s="125"/>
      <c r="L2189" s="109"/>
      <c r="M2189" s="1120" t="s">
        <v>135</v>
      </c>
      <c r="N2189" s="118" t="s">
        <v>136</v>
      </c>
      <c r="O2189" s="133" t="s">
        <v>137</v>
      </c>
      <c r="P2189" s="125"/>
    </row>
    <row r="2190" spans="1:16">
      <c r="A2190" s="132"/>
      <c r="B2190" s="110"/>
      <c r="C2190" s="1096"/>
      <c r="D2190" s="94" t="s">
        <v>141</v>
      </c>
      <c r="E2190" s="96" t="s">
        <v>142</v>
      </c>
      <c r="F2190" s="134"/>
      <c r="G2190" s="110"/>
      <c r="H2190" s="1098"/>
      <c r="I2190" s="94" t="s">
        <v>141</v>
      </c>
      <c r="J2190" s="96" t="s">
        <v>142</v>
      </c>
      <c r="K2190" s="134"/>
      <c r="L2190" s="110"/>
      <c r="M2190" s="1099"/>
      <c r="N2190" s="94" t="s">
        <v>141</v>
      </c>
      <c r="O2190" s="96" t="s">
        <v>142</v>
      </c>
      <c r="P2190" s="134"/>
    </row>
    <row r="2191" spans="1:16">
      <c r="A2191" s="132"/>
      <c r="B2191" s="135"/>
      <c r="C2191" s="1096"/>
      <c r="D2191" s="94" t="s">
        <v>145</v>
      </c>
      <c r="E2191" s="96" t="s">
        <v>146</v>
      </c>
      <c r="F2191" s="97"/>
      <c r="G2191" s="135"/>
      <c r="H2191" s="1098"/>
      <c r="I2191" s="94" t="s">
        <v>145</v>
      </c>
      <c r="J2191" s="96" t="s">
        <v>146</v>
      </c>
      <c r="K2191" s="97"/>
      <c r="L2191" s="135"/>
      <c r="M2191" s="1099"/>
      <c r="N2191" s="94" t="s">
        <v>145</v>
      </c>
      <c r="O2191" s="96" t="s">
        <v>146</v>
      </c>
      <c r="P2191" s="97"/>
    </row>
    <row r="2192" spans="1:16">
      <c r="A2192" s="132"/>
      <c r="B2192" s="110"/>
      <c r="C2192" s="1096"/>
      <c r="D2192" s="94" t="s">
        <v>147</v>
      </c>
      <c r="E2192" s="96" t="s">
        <v>148</v>
      </c>
      <c r="F2192" s="104"/>
      <c r="G2192" s="110"/>
      <c r="H2192" s="1098"/>
      <c r="I2192" s="94" t="s">
        <v>147</v>
      </c>
      <c r="J2192" s="96" t="s">
        <v>148</v>
      </c>
      <c r="K2192" s="104"/>
      <c r="L2192" s="110"/>
      <c r="M2192" s="1099"/>
      <c r="N2192" s="94" t="s">
        <v>147</v>
      </c>
      <c r="O2192" s="96" t="s">
        <v>148</v>
      </c>
      <c r="P2192" s="104"/>
    </row>
    <row r="2193" spans="1:16">
      <c r="A2193" s="132"/>
      <c r="B2193" s="135"/>
      <c r="C2193" s="1096"/>
      <c r="D2193" s="94"/>
      <c r="E2193" s="114"/>
      <c r="F2193" s="136"/>
      <c r="G2193" s="135"/>
      <c r="H2193" s="1098"/>
      <c r="I2193" s="94"/>
      <c r="J2193" s="114"/>
      <c r="K2193" s="136"/>
      <c r="L2193" s="135"/>
      <c r="M2193" s="1099"/>
      <c r="N2193" s="94"/>
      <c r="O2193" s="114"/>
      <c r="P2193" s="136"/>
    </row>
    <row r="2194" spans="1:16">
      <c r="A2194" s="132"/>
      <c r="B2194" s="110"/>
      <c r="C2194" s="1096"/>
      <c r="D2194" s="94"/>
      <c r="E2194" s="96"/>
      <c r="F2194" s="97"/>
      <c r="G2194" s="110"/>
      <c r="H2194" s="1098"/>
      <c r="I2194" s="94"/>
      <c r="J2194" s="96"/>
      <c r="K2194" s="97"/>
      <c r="L2194" s="110"/>
      <c r="M2194" s="1099"/>
      <c r="N2194" s="94"/>
      <c r="O2194" s="96"/>
      <c r="P2194" s="97"/>
    </row>
    <row r="2195" spans="1:16">
      <c r="A2195" s="132"/>
      <c r="B2195" s="135"/>
      <c r="C2195" s="1096"/>
      <c r="D2195" s="94"/>
      <c r="E2195" s="114"/>
      <c r="F2195" s="136"/>
      <c r="G2195" s="135"/>
      <c r="H2195" s="1098"/>
      <c r="I2195" s="94"/>
      <c r="J2195" s="114"/>
      <c r="K2195" s="136"/>
      <c r="L2195" s="135"/>
      <c r="M2195" s="1099"/>
      <c r="N2195" s="94"/>
      <c r="O2195" s="114"/>
      <c r="P2195" s="136"/>
    </row>
    <row r="2196" spans="1:16">
      <c r="A2196" s="132"/>
      <c r="B2196" s="110"/>
      <c r="C2196" s="1096"/>
      <c r="D2196" s="94"/>
      <c r="E2196" s="96"/>
      <c r="F2196" s="97"/>
      <c r="G2196" s="110"/>
      <c r="H2196" s="1098"/>
      <c r="I2196" s="94"/>
      <c r="J2196" s="96"/>
      <c r="K2196" s="97"/>
      <c r="L2196" s="110"/>
      <c r="M2196" s="1099"/>
      <c r="N2196" s="94"/>
      <c r="O2196" s="96"/>
      <c r="P2196" s="97"/>
    </row>
    <row r="2197" spans="1:16">
      <c r="A2197" s="132"/>
      <c r="B2197" s="135"/>
      <c r="C2197" s="1096"/>
      <c r="D2197" s="94"/>
      <c r="E2197" s="96"/>
      <c r="F2197" s="97"/>
      <c r="G2197" s="135"/>
      <c r="H2197" s="1098"/>
      <c r="I2197" s="94"/>
      <c r="J2197" s="96"/>
      <c r="K2197" s="97"/>
      <c r="L2197" s="135"/>
      <c r="M2197" s="1099"/>
      <c r="N2197" s="94"/>
      <c r="O2197" s="96"/>
      <c r="P2197" s="97"/>
    </row>
    <row r="2198" spans="1:16" ht="17.25" thickBot="1">
      <c r="A2198" s="132"/>
      <c r="B2198" s="110"/>
      <c r="C2198" s="1097"/>
      <c r="D2198" s="115"/>
      <c r="E2198" s="116"/>
      <c r="F2198" s="117"/>
      <c r="G2198" s="110"/>
      <c r="H2198" s="1127"/>
      <c r="I2198" s="115"/>
      <c r="J2198" s="130"/>
      <c r="K2198" s="104"/>
      <c r="L2198" s="110"/>
      <c r="M2198" s="1126"/>
      <c r="N2198" s="115"/>
      <c r="O2198" s="130"/>
      <c r="P2198" s="104"/>
    </row>
    <row r="2199" spans="1:16">
      <c r="A2199" s="132"/>
      <c r="B2199" s="135"/>
      <c r="C2199" s="1095" t="s">
        <v>697</v>
      </c>
      <c r="D2199" s="137" t="s">
        <v>150</v>
      </c>
      <c r="E2199" s="138"/>
      <c r="F2199" s="139" t="s">
        <v>151</v>
      </c>
      <c r="G2199" s="135"/>
      <c r="H2199" s="1118" t="s">
        <v>149</v>
      </c>
      <c r="I2199" s="137" t="s">
        <v>150</v>
      </c>
      <c r="J2199" s="138"/>
      <c r="K2199" s="139" t="s">
        <v>151</v>
      </c>
      <c r="L2199" s="135"/>
      <c r="M2199" s="1120" t="s">
        <v>149</v>
      </c>
      <c r="N2199" s="137" t="s">
        <v>150</v>
      </c>
      <c r="O2199" s="138"/>
      <c r="P2199" s="139" t="s">
        <v>151</v>
      </c>
    </row>
    <row r="2200" spans="1:16">
      <c r="A2200" s="132"/>
      <c r="B2200" s="110"/>
      <c r="C2200" s="1096"/>
      <c r="D2200" s="120"/>
      <c r="E2200" s="121"/>
      <c r="F2200" s="140"/>
      <c r="G2200" s="110"/>
      <c r="H2200" s="1098"/>
      <c r="I2200" s="94"/>
      <c r="J2200" s="96"/>
      <c r="K2200" s="97"/>
      <c r="L2200" s="110"/>
      <c r="M2200" s="1099"/>
      <c r="N2200" s="94"/>
      <c r="O2200" s="96"/>
      <c r="P2200" s="97"/>
    </row>
    <row r="2201" spans="1:16">
      <c r="A2201" s="132"/>
      <c r="B2201" s="135"/>
      <c r="C2201" s="1096"/>
      <c r="D2201" s="94"/>
      <c r="E2201" s="96"/>
      <c r="F2201" s="97"/>
      <c r="G2201" s="135"/>
      <c r="H2201" s="1098"/>
      <c r="I2201" s="94"/>
      <c r="J2201" s="96"/>
      <c r="K2201" s="97"/>
      <c r="L2201" s="135"/>
      <c r="M2201" s="1099"/>
      <c r="N2201" s="94"/>
      <c r="O2201" s="96"/>
      <c r="P2201" s="97"/>
    </row>
    <row r="2202" spans="1:16">
      <c r="A2202" s="132"/>
      <c r="B2202" s="110"/>
      <c r="C2202" s="1096"/>
      <c r="D2202" s="113"/>
      <c r="E2202" s="114"/>
      <c r="F2202" s="104"/>
      <c r="G2202" s="110"/>
      <c r="H2202" s="1098"/>
      <c r="I2202" s="113"/>
      <c r="J2202" s="114"/>
      <c r="K2202" s="104"/>
      <c r="L2202" s="110"/>
      <c r="M2202" s="1099"/>
      <c r="N2202" s="113"/>
      <c r="O2202" s="114"/>
      <c r="P2202" s="104"/>
    </row>
    <row r="2203" spans="1:16">
      <c r="A2203" s="1122"/>
      <c r="B2203" s="135"/>
      <c r="C2203" s="1096"/>
      <c r="D2203" s="94"/>
      <c r="E2203" s="96"/>
      <c r="F2203" s="97"/>
      <c r="G2203" s="135"/>
      <c r="H2203" s="1098"/>
      <c r="I2203" s="94"/>
      <c r="J2203" s="96"/>
      <c r="K2203" s="97"/>
      <c r="L2203" s="135"/>
      <c r="M2203" s="1099"/>
      <c r="N2203" s="94"/>
      <c r="O2203" s="96"/>
      <c r="P2203" s="97"/>
    </row>
    <row r="2204" spans="1:16">
      <c r="A2204" s="1122"/>
      <c r="B2204" s="110"/>
      <c r="C2204" s="1096"/>
      <c r="D2204" s="94"/>
      <c r="E2204" s="96"/>
      <c r="F2204" s="97"/>
      <c r="G2204" s="110"/>
      <c r="H2204" s="1098"/>
      <c r="I2204" s="94"/>
      <c r="J2204" s="96"/>
      <c r="K2204" s="97"/>
      <c r="L2204" s="110"/>
      <c r="M2204" s="1099"/>
      <c r="N2204" s="94"/>
      <c r="O2204" s="96"/>
      <c r="P2204" s="97"/>
    </row>
    <row r="2205" spans="1:16">
      <c r="A2205" s="1122"/>
      <c r="B2205" s="135"/>
      <c r="C2205" s="1096"/>
      <c r="D2205" s="113"/>
      <c r="E2205" s="114"/>
      <c r="F2205" s="104"/>
      <c r="G2205" s="135"/>
      <c r="H2205" s="1098"/>
      <c r="I2205" s="113"/>
      <c r="J2205" s="114"/>
      <c r="K2205" s="104"/>
      <c r="L2205" s="135"/>
      <c r="M2205" s="1099"/>
      <c r="N2205" s="113"/>
      <c r="O2205" s="114"/>
      <c r="P2205" s="104"/>
    </row>
    <row r="2206" spans="1:16" ht="17.25" thickBot="1">
      <c r="A2206" s="1123"/>
      <c r="B2206" s="141"/>
      <c r="C2206" s="1117"/>
      <c r="D2206" s="142"/>
      <c r="E2206" s="143"/>
      <c r="F2206" s="144"/>
      <c r="G2206" s="141"/>
      <c r="H2206" s="1119"/>
      <c r="I2206" s="142"/>
      <c r="J2206" s="143"/>
      <c r="K2206" s="144"/>
      <c r="L2206" s="141"/>
      <c r="M2206" s="1121"/>
      <c r="N2206" s="142"/>
      <c r="O2206" s="143"/>
      <c r="P2206" s="144"/>
    </row>
    <row r="2207" spans="1:16" s="146" customFormat="1" ht="27" customHeight="1" thickTop="1" thickBot="1">
      <c r="A2207" s="145"/>
      <c r="B2207" s="1124" t="s">
        <v>152</v>
      </c>
      <c r="C2207" s="1124"/>
      <c r="D2207" s="1124"/>
      <c r="E2207" s="1124"/>
      <c r="F2207" s="1124"/>
      <c r="G2207" s="1125" t="s">
        <v>153</v>
      </c>
      <c r="H2207" s="1125"/>
      <c r="I2207" s="1125"/>
      <c r="J2207" s="1125"/>
      <c r="K2207" s="1125"/>
      <c r="L2207" s="1125"/>
      <c r="M2207" s="1125"/>
      <c r="N2207" s="1128" t="s">
        <v>154</v>
      </c>
      <c r="O2207" s="1128"/>
      <c r="P2207" s="1128"/>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1137">
        <f>A2123</f>
        <v>46163</v>
      </c>
      <c r="B2209" s="1132" t="s">
        <v>698</v>
      </c>
      <c r="C2209" s="160"/>
      <c r="D2209" s="161"/>
      <c r="E2209" s="162"/>
      <c r="F2209" s="163"/>
      <c r="G2209" s="164"/>
      <c r="H2209" s="165"/>
      <c r="I2209" s="166"/>
      <c r="J2209" s="166"/>
      <c r="K2209" s="167"/>
      <c r="L2209" s="168"/>
      <c r="M2209" s="169"/>
      <c r="N2209" s="170"/>
      <c r="O2209" s="166"/>
      <c r="P2209" s="171"/>
    </row>
    <row r="2210" spans="1:16" s="172" customFormat="1">
      <c r="A2210" s="1138"/>
      <c r="B2210" s="1133"/>
      <c r="C2210" s="173"/>
      <c r="D2210" s="174"/>
      <c r="E2210" s="175"/>
      <c r="F2210" s="176"/>
      <c r="G2210" s="173"/>
      <c r="H2210" s="177"/>
      <c r="I2210" s="175"/>
      <c r="J2210" s="175"/>
      <c r="K2210" s="178"/>
      <c r="L2210" s="179"/>
      <c r="M2210" s="180"/>
      <c r="N2210" s="181"/>
      <c r="O2210" s="175"/>
      <c r="P2210" s="182"/>
    </row>
    <row r="2211" spans="1:16" s="172" customFormat="1">
      <c r="A2211" s="1138"/>
      <c r="B2211" s="1133"/>
      <c r="C2211" s="173"/>
      <c r="D2211" s="174"/>
      <c r="E2211" s="175"/>
      <c r="F2211" s="176"/>
      <c r="G2211" s="173"/>
      <c r="H2211" s="183"/>
      <c r="I2211" s="175"/>
      <c r="J2211" s="175"/>
      <c r="K2211" s="178"/>
      <c r="L2211" s="184"/>
      <c r="M2211" s="180"/>
      <c r="N2211" s="181"/>
      <c r="O2211" s="175"/>
      <c r="P2211" s="182"/>
    </row>
    <row r="2212" spans="1:16" s="172" customFormat="1">
      <c r="A2212" s="1138"/>
      <c r="B2212" s="1133"/>
      <c r="C2212" s="173"/>
      <c r="D2212" s="218"/>
      <c r="E2212" s="175"/>
      <c r="F2212" s="176"/>
      <c r="G2212" s="173"/>
      <c r="H2212" s="183"/>
      <c r="I2212" s="175"/>
      <c r="J2212" s="175"/>
      <c r="K2212" s="187"/>
      <c r="L2212" s="184"/>
      <c r="M2212" s="180"/>
      <c r="N2212" s="181"/>
      <c r="O2212" s="175"/>
      <c r="P2212" s="182"/>
    </row>
    <row r="2213" spans="1:16" s="172" customFormat="1">
      <c r="A2213" s="1138"/>
      <c r="B2213" s="1133"/>
      <c r="C2213" s="173"/>
      <c r="D2213" s="185"/>
      <c r="E2213" s="175"/>
      <c r="F2213" s="182"/>
      <c r="G2213" s="173"/>
      <c r="H2213" s="186"/>
      <c r="I2213" s="175"/>
      <c r="J2213" s="175"/>
      <c r="K2213" s="187"/>
      <c r="L2213" s="184"/>
      <c r="M2213" s="180"/>
      <c r="N2213" s="181"/>
      <c r="O2213" s="175"/>
      <c r="P2213" s="182"/>
    </row>
    <row r="2214" spans="1:16" s="172" customFormat="1">
      <c r="A2214" s="1138"/>
      <c r="B2214" s="1133"/>
      <c r="C2214" s="173"/>
      <c r="D2214" s="174"/>
      <c r="E2214" s="175"/>
      <c r="F2214" s="188"/>
      <c r="G2214" s="198"/>
      <c r="H2214" s="183"/>
      <c r="I2214" s="191"/>
      <c r="J2214" s="175"/>
      <c r="K2214" s="178"/>
      <c r="L2214" s="189"/>
      <c r="M2214" s="190"/>
      <c r="N2214" s="181"/>
      <c r="O2214" s="175"/>
      <c r="P2214" s="182"/>
    </row>
    <row r="2215" spans="1:16" s="172" customFormat="1">
      <c r="A2215" s="1138"/>
      <c r="B2215" s="1133"/>
      <c r="C2215" s="173"/>
      <c r="D2215" s="174"/>
      <c r="E2215" s="175"/>
      <c r="F2215" s="182"/>
      <c r="G2215" s="173"/>
      <c r="H2215" s="183"/>
      <c r="I2215" s="191"/>
      <c r="J2215" s="175"/>
      <c r="K2215" s="178"/>
      <c r="L2215" s="184"/>
      <c r="M2215" s="180"/>
      <c r="N2215" s="181"/>
      <c r="O2215" s="175"/>
      <c r="P2215" s="182"/>
    </row>
    <row r="2216" spans="1:16" s="172" customFormat="1">
      <c r="A2216" s="1138"/>
      <c r="B2216" s="1133"/>
      <c r="C2216" s="173"/>
      <c r="D2216" s="174"/>
      <c r="E2216" s="175"/>
      <c r="F2216" s="182"/>
      <c r="G2216" s="219"/>
      <c r="H2216" s="183"/>
      <c r="I2216" s="175"/>
      <c r="J2216" s="175"/>
      <c r="K2216" s="178"/>
      <c r="L2216" s="184"/>
      <c r="M2216" s="180"/>
      <c r="N2216" s="181"/>
      <c r="O2216" s="175"/>
      <c r="P2216" s="182"/>
    </row>
    <row r="2217" spans="1:16" s="172" customFormat="1">
      <c r="A2217" s="1138"/>
      <c r="B2217" s="1133"/>
      <c r="C2217" s="173"/>
      <c r="D2217" s="174"/>
      <c r="E2217" s="175"/>
      <c r="F2217" s="188"/>
      <c r="G2217" s="173"/>
      <c r="H2217" s="183"/>
      <c r="I2217" s="191"/>
      <c r="J2217" s="175"/>
      <c r="K2217" s="178"/>
      <c r="L2217" s="184"/>
      <c r="M2217" s="180"/>
      <c r="N2217" s="181"/>
      <c r="O2217" s="175"/>
      <c r="P2217" s="182"/>
    </row>
    <row r="2218" spans="1:16" s="172" customFormat="1">
      <c r="A2218" s="1138"/>
      <c r="B2218" s="1133"/>
      <c r="C2218" s="173"/>
      <c r="D2218" s="174"/>
      <c r="E2218" s="175"/>
      <c r="F2218" s="182"/>
      <c r="G2218" s="173"/>
      <c r="H2218" s="183"/>
      <c r="I2218" s="191"/>
      <c r="J2218" s="175"/>
      <c r="K2218" s="178"/>
      <c r="L2218" s="184"/>
      <c r="M2218" s="180"/>
      <c r="N2218" s="181"/>
      <c r="O2218" s="175"/>
      <c r="P2218" s="182"/>
    </row>
    <row r="2219" spans="1:16" s="172" customFormat="1">
      <c r="A2219" s="1138"/>
      <c r="B2219" s="1133"/>
      <c r="C2219" s="192"/>
      <c r="D2219" s="193"/>
      <c r="E2219" s="194"/>
      <c r="F2219" s="195"/>
      <c r="G2219" s="173"/>
      <c r="H2219" s="177"/>
      <c r="I2219" s="175"/>
      <c r="J2219" s="175"/>
      <c r="K2219" s="178"/>
      <c r="L2219" s="184"/>
      <c r="M2219" s="180"/>
      <c r="N2219" s="196"/>
      <c r="O2219" s="194"/>
      <c r="P2219" s="195"/>
    </row>
    <row r="2220" spans="1:16" s="172" customFormat="1">
      <c r="A2220" s="1138"/>
      <c r="B2220" s="1133"/>
      <c r="C2220" s="192"/>
      <c r="D2220" s="193"/>
      <c r="E2220" s="194"/>
      <c r="F2220" s="195"/>
      <c r="G2220" s="198"/>
      <c r="H2220" s="183"/>
      <c r="I2220" s="191"/>
      <c r="J2220" s="175"/>
      <c r="K2220" s="178"/>
      <c r="L2220" s="184"/>
      <c r="M2220" s="180"/>
      <c r="N2220" s="196"/>
      <c r="O2220" s="194"/>
      <c r="P2220" s="195"/>
    </row>
    <row r="2221" spans="1:16" s="172" customFormat="1">
      <c r="A2221" s="1138"/>
      <c r="B2221" s="1133"/>
      <c r="C2221" s="192"/>
      <c r="D2221" s="193"/>
      <c r="E2221" s="194"/>
      <c r="F2221" s="195"/>
      <c r="G2221" s="173"/>
      <c r="H2221" s="199"/>
      <c r="I2221" s="191"/>
      <c r="J2221" s="200"/>
      <c r="K2221" s="197"/>
      <c r="L2221" s="184"/>
      <c r="M2221" s="180"/>
      <c r="N2221" s="196"/>
      <c r="O2221" s="194"/>
      <c r="P2221" s="195"/>
    </row>
    <row r="2222" spans="1:16" s="172" customFormat="1">
      <c r="A2222" s="1138"/>
      <c r="B2222" s="1133"/>
      <c r="C2222" s="192"/>
      <c r="D2222" s="193"/>
      <c r="E2222" s="194"/>
      <c r="F2222" s="195"/>
      <c r="G2222" s="173"/>
      <c r="H2222" s="201"/>
      <c r="I2222" s="175"/>
      <c r="J2222" s="175"/>
      <c r="K2222" s="178"/>
      <c r="L2222" s="184"/>
      <c r="M2222" s="180"/>
      <c r="N2222" s="196"/>
      <c r="O2222" s="194"/>
      <c r="P2222" s="195"/>
    </row>
    <row r="2223" spans="1:16" s="172" customFormat="1">
      <c r="A2223" s="1138"/>
      <c r="B2223" s="1133"/>
      <c r="C2223" s="192"/>
      <c r="D2223" s="193"/>
      <c r="E2223" s="194"/>
      <c r="F2223" s="195"/>
      <c r="G2223" s="198"/>
      <c r="H2223" s="183"/>
      <c r="I2223" s="200"/>
      <c r="J2223" s="200"/>
      <c r="K2223" s="197"/>
      <c r="L2223" s="184"/>
      <c r="M2223" s="180"/>
      <c r="N2223" s="196"/>
      <c r="O2223" s="194"/>
      <c r="P2223" s="195"/>
    </row>
    <row r="2224" spans="1:16" s="172" customFormat="1">
      <c r="A2224" s="1138"/>
      <c r="B2224" s="1133"/>
      <c r="C2224" s="192"/>
      <c r="D2224" s="193"/>
      <c r="E2224" s="194"/>
      <c r="F2224" s="195"/>
      <c r="G2224" s="173"/>
      <c r="H2224" s="183"/>
      <c r="I2224" s="200"/>
      <c r="J2224" s="200"/>
      <c r="K2224" s="197"/>
      <c r="L2224" s="179"/>
      <c r="M2224" s="180"/>
      <c r="N2224" s="196"/>
      <c r="O2224" s="194"/>
      <c r="P2224" s="195"/>
    </row>
    <row r="2225" spans="1:16" s="172" customFormat="1">
      <c r="A2225" s="1138"/>
      <c r="B2225" s="1133"/>
      <c r="C2225" s="192"/>
      <c r="D2225" s="193"/>
      <c r="E2225" s="194"/>
      <c r="F2225" s="195"/>
      <c r="G2225" s="192"/>
      <c r="H2225" s="201"/>
      <c r="I2225" s="202"/>
      <c r="J2225" s="202"/>
      <c r="K2225" s="203"/>
      <c r="L2225" s="204"/>
      <c r="M2225" s="190"/>
      <c r="N2225" s="196"/>
      <c r="O2225" s="194"/>
      <c r="P2225" s="195"/>
    </row>
    <row r="2226" spans="1:16" s="172" customFormat="1">
      <c r="A2226" s="1138"/>
      <c r="B2226" s="1133"/>
      <c r="C2226" s="192"/>
      <c r="D2226" s="193"/>
      <c r="E2226" s="194"/>
      <c r="F2226" s="195"/>
      <c r="G2226" s="192"/>
      <c r="H2226" s="201"/>
      <c r="I2226" s="202"/>
      <c r="J2226" s="202"/>
      <c r="K2226" s="203"/>
      <c r="L2226" s="204"/>
      <c r="M2226" s="190"/>
      <c r="N2226" s="196"/>
      <c r="O2226" s="194"/>
      <c r="P2226" s="195"/>
    </row>
    <row r="2227" spans="1:16" s="172" customFormat="1">
      <c r="A2227" s="1138"/>
      <c r="B2227" s="1133"/>
      <c r="C2227" s="192"/>
      <c r="D2227" s="193"/>
      <c r="E2227" s="194"/>
      <c r="F2227" s="195"/>
      <c r="G2227" s="192"/>
      <c r="H2227" s="201"/>
      <c r="I2227" s="202"/>
      <c r="J2227" s="202"/>
      <c r="K2227" s="203"/>
      <c r="L2227" s="204"/>
      <c r="M2227" s="190"/>
      <c r="N2227" s="196"/>
      <c r="O2227" s="194"/>
      <c r="P2227" s="195"/>
    </row>
    <row r="2228" spans="1:16" s="172" customFormat="1" ht="17.25" thickBot="1">
      <c r="A2228" s="1139"/>
      <c r="B2228" s="1134"/>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1135">
        <f>A2123+1</f>
        <v>46164</v>
      </c>
      <c r="B2229" s="90" t="s">
        <v>162</v>
      </c>
      <c r="C2229" s="1095" t="s">
        <v>693</v>
      </c>
      <c r="D2229" s="91" t="s">
        <v>114</v>
      </c>
      <c r="E2229" s="92" t="s">
        <v>164</v>
      </c>
      <c r="F2229" s="93"/>
      <c r="G2229" s="90" t="s">
        <v>162</v>
      </c>
      <c r="H2229" s="1098" t="s">
        <v>163</v>
      </c>
      <c r="I2229" s="91" t="s">
        <v>114</v>
      </c>
      <c r="J2229" s="92" t="s">
        <v>164</v>
      </c>
      <c r="K2229" s="93"/>
      <c r="L2229" s="90" t="s">
        <v>162</v>
      </c>
      <c r="M2229" s="1099" t="s">
        <v>163</v>
      </c>
      <c r="N2229" s="91" t="s">
        <v>114</v>
      </c>
      <c r="O2229" s="92" t="s">
        <v>164</v>
      </c>
      <c r="P2229" s="93"/>
    </row>
    <row r="2230" spans="1:16" ht="18" customHeight="1">
      <c r="A2230" s="1136"/>
      <c r="B2230" s="1100"/>
      <c r="C2230" s="1096"/>
      <c r="D2230" s="94" t="s">
        <v>116</v>
      </c>
      <c r="E2230" s="95" t="s">
        <v>142</v>
      </c>
      <c r="F2230" s="93"/>
      <c r="G2230" s="1100"/>
      <c r="H2230" s="1098"/>
      <c r="I2230" s="94" t="s">
        <v>116</v>
      </c>
      <c r="J2230" s="95" t="s">
        <v>142</v>
      </c>
      <c r="K2230" s="93"/>
      <c r="L2230" s="1100"/>
      <c r="M2230" s="1099"/>
      <c r="N2230" s="94" t="s">
        <v>116</v>
      </c>
      <c r="O2230" s="95" t="s">
        <v>142</v>
      </c>
      <c r="P2230" s="93"/>
    </row>
    <row r="2231" spans="1:16" ht="17.25" thickBot="1">
      <c r="A2231" s="1136"/>
      <c r="B2231" s="1101"/>
      <c r="C2231" s="1096"/>
      <c r="D2231" s="94" t="s">
        <v>165</v>
      </c>
      <c r="E2231" s="96" t="s">
        <v>166</v>
      </c>
      <c r="F2231" s="98"/>
      <c r="G2231" s="1101"/>
      <c r="H2231" s="1098"/>
      <c r="I2231" s="94" t="s">
        <v>165</v>
      </c>
      <c r="J2231" s="96" t="s">
        <v>166</v>
      </c>
      <c r="K2231" s="98"/>
      <c r="L2231" s="1101"/>
      <c r="M2231" s="1099"/>
      <c r="N2231" s="94" t="s">
        <v>165</v>
      </c>
      <c r="O2231" s="96" t="s">
        <v>166</v>
      </c>
      <c r="P2231" s="98"/>
    </row>
    <row r="2232" spans="1:16" ht="17.25" thickBot="1">
      <c r="A2232" s="1136"/>
      <c r="B2232" s="90" t="s">
        <v>167</v>
      </c>
      <c r="C2232" s="1096"/>
      <c r="D2232" s="94"/>
      <c r="E2232" s="96"/>
      <c r="F2232" s="97"/>
      <c r="G2232" s="90" t="s">
        <v>167</v>
      </c>
      <c r="H2232" s="1098"/>
      <c r="I2232" s="94" t="s">
        <v>120</v>
      </c>
      <c r="J2232" s="96" t="s">
        <v>148</v>
      </c>
      <c r="K2232" s="97"/>
      <c r="L2232" s="90" t="s">
        <v>167</v>
      </c>
      <c r="M2232" s="1099"/>
      <c r="N2232" s="94" t="s">
        <v>120</v>
      </c>
      <c r="O2232" s="96" t="s">
        <v>148</v>
      </c>
      <c r="P2232" s="97"/>
    </row>
    <row r="2233" spans="1:16">
      <c r="A2233" s="1136"/>
      <c r="B2233" s="1081"/>
      <c r="C2233" s="1096"/>
      <c r="D2233" s="94"/>
      <c r="E2233" s="96"/>
      <c r="F2233" s="97"/>
      <c r="G2233" s="1081"/>
      <c r="H2233" s="1098"/>
      <c r="I2233" s="94"/>
      <c r="J2233" s="96"/>
      <c r="K2233" s="97"/>
      <c r="L2233" s="1081"/>
      <c r="M2233" s="1099"/>
      <c r="N2233" s="94"/>
      <c r="O2233" s="96"/>
      <c r="P2233" s="97"/>
    </row>
    <row r="2234" spans="1:16">
      <c r="A2234" s="1136"/>
      <c r="B2234" s="1082"/>
      <c r="C2234" s="1096"/>
      <c r="D2234" s="94"/>
      <c r="E2234" s="96"/>
      <c r="F2234" s="97"/>
      <c r="G2234" s="1082"/>
      <c r="H2234" s="1098"/>
      <c r="I2234" s="94"/>
      <c r="J2234" s="96"/>
      <c r="K2234" s="97"/>
      <c r="L2234" s="1082"/>
      <c r="M2234" s="1099"/>
      <c r="N2234" s="94"/>
      <c r="O2234" s="96"/>
      <c r="P2234" s="97"/>
    </row>
    <row r="2235" spans="1:16">
      <c r="A2235" s="1136"/>
      <c r="B2235" s="1083"/>
      <c r="C2235" s="1096"/>
      <c r="D2235" s="94"/>
      <c r="E2235" s="96"/>
      <c r="F2235" s="93"/>
      <c r="G2235" s="1083"/>
      <c r="H2235" s="1098"/>
      <c r="I2235" s="94"/>
      <c r="J2235" s="96"/>
      <c r="K2235" s="93"/>
      <c r="L2235" s="1083"/>
      <c r="M2235" s="1099"/>
      <c r="N2235" s="94"/>
      <c r="O2235" s="96"/>
      <c r="P2235" s="93"/>
    </row>
    <row r="2236" spans="1:16">
      <c r="A2236" s="1136"/>
      <c r="B2236" s="1082"/>
      <c r="C2236" s="1096"/>
      <c r="D2236" s="94"/>
      <c r="E2236" s="96"/>
      <c r="F2236" s="99"/>
      <c r="G2236" s="1082"/>
      <c r="H2236" s="1098"/>
      <c r="I2236" s="94"/>
      <c r="J2236" s="96"/>
      <c r="K2236" s="99"/>
      <c r="L2236" s="1082"/>
      <c r="M2236" s="1099"/>
      <c r="N2236" s="94"/>
      <c r="O2236" s="96"/>
      <c r="P2236" s="93"/>
    </row>
    <row r="2237" spans="1:16">
      <c r="A2237" s="1136"/>
      <c r="B2237" s="1083"/>
      <c r="C2237" s="1096"/>
      <c r="D2237" s="94"/>
      <c r="E2237" s="96"/>
      <c r="F2237" s="102"/>
      <c r="G2237" s="1083"/>
      <c r="H2237" s="1098"/>
      <c r="I2237" s="94"/>
      <c r="J2237" s="96"/>
      <c r="K2237" s="102"/>
      <c r="L2237" s="1083"/>
      <c r="M2237" s="1099"/>
      <c r="N2237" s="94"/>
      <c r="O2237" s="96"/>
      <c r="P2237" s="99"/>
    </row>
    <row r="2238" spans="1:16" ht="17.25" thickBot="1">
      <c r="A2238" s="1136"/>
      <c r="B2238" s="1082"/>
      <c r="C2238" s="1096"/>
      <c r="D2238" s="94"/>
      <c r="E2238" s="96"/>
      <c r="F2238" s="99"/>
      <c r="G2238" s="1082"/>
      <c r="H2238" s="1098"/>
      <c r="I2238" s="94"/>
      <c r="J2238" s="96"/>
      <c r="K2238" s="99"/>
      <c r="L2238" s="1082"/>
      <c r="M2238" s="1099"/>
      <c r="N2238" s="94"/>
      <c r="O2238" s="96"/>
      <c r="P2238" s="99"/>
    </row>
    <row r="2239" spans="1:16" ht="17.25" thickBot="1">
      <c r="A2239" s="1136"/>
      <c r="B2239" s="100" t="s">
        <v>168</v>
      </c>
      <c r="C2239" s="1096"/>
      <c r="D2239" s="94"/>
      <c r="E2239" s="96"/>
      <c r="F2239" s="99"/>
      <c r="G2239" s="100" t="s">
        <v>168</v>
      </c>
      <c r="H2239" s="1098"/>
      <c r="I2239" s="94"/>
      <c r="J2239" s="96"/>
      <c r="K2239" s="99"/>
      <c r="L2239" s="100" t="s">
        <v>168</v>
      </c>
      <c r="M2239" s="1099"/>
      <c r="N2239" s="94"/>
      <c r="O2239" s="96"/>
      <c r="P2239" s="99"/>
    </row>
    <row r="2240" spans="1:16">
      <c r="A2240" s="1136"/>
      <c r="B2240" s="1111"/>
      <c r="C2240" s="1096"/>
      <c r="D2240" s="94"/>
      <c r="E2240" s="96"/>
      <c r="F2240" s="99"/>
      <c r="G2240" s="1111"/>
      <c r="H2240" s="1098"/>
      <c r="I2240" s="94"/>
      <c r="J2240" s="96"/>
      <c r="K2240" s="99"/>
      <c r="L2240" s="1111"/>
      <c r="M2240" s="1099"/>
      <c r="N2240" s="94"/>
      <c r="O2240" s="96"/>
      <c r="P2240" s="99"/>
    </row>
    <row r="2241" spans="1:16">
      <c r="A2241" s="1136"/>
      <c r="B2241" s="1112"/>
      <c r="C2241" s="1096"/>
      <c r="D2241" s="94"/>
      <c r="E2241" s="96"/>
      <c r="F2241" s="99"/>
      <c r="G2241" s="1112"/>
      <c r="H2241" s="1098"/>
      <c r="I2241" s="94"/>
      <c r="J2241" s="96"/>
      <c r="K2241" s="99"/>
      <c r="L2241" s="1112"/>
      <c r="M2241" s="1099"/>
      <c r="N2241" s="94"/>
      <c r="O2241" s="96"/>
      <c r="P2241" s="97"/>
    </row>
    <row r="2242" spans="1:16" ht="17.25" thickBot="1">
      <c r="A2242" s="1136"/>
      <c r="B2242" s="1113"/>
      <c r="C2242" s="1096"/>
      <c r="D2242" s="94"/>
      <c r="E2242" s="96"/>
      <c r="F2242" s="97"/>
      <c r="G2242" s="1113"/>
      <c r="H2242" s="1098"/>
      <c r="I2242" s="94"/>
      <c r="J2242" s="96"/>
      <c r="K2242" s="97"/>
      <c r="L2242" s="1113"/>
      <c r="M2242" s="1099"/>
      <c r="N2242" s="94"/>
      <c r="O2242" s="96"/>
      <c r="P2242" s="97"/>
    </row>
    <row r="2243" spans="1:16" ht="17.25" thickBot="1">
      <c r="A2243" s="1136"/>
      <c r="B2243" s="100" t="s">
        <v>123</v>
      </c>
      <c r="C2243" s="1096"/>
      <c r="D2243" s="94"/>
      <c r="E2243" s="96"/>
      <c r="F2243" s="97"/>
      <c r="G2243" s="100" t="s">
        <v>123</v>
      </c>
      <c r="H2243" s="1098"/>
      <c r="I2243" s="94"/>
      <c r="J2243" s="96"/>
      <c r="K2243" s="97"/>
      <c r="L2243" s="100" t="s">
        <v>123</v>
      </c>
      <c r="M2243" s="1099"/>
      <c r="N2243" s="94"/>
      <c r="O2243" s="96"/>
      <c r="P2243" s="97"/>
    </row>
    <row r="2244" spans="1:16">
      <c r="A2244" s="1136"/>
      <c r="B2244" s="1106"/>
      <c r="C2244" s="1096"/>
      <c r="D2244" s="94"/>
      <c r="E2244" s="96"/>
      <c r="F2244" s="97"/>
      <c r="G2244" s="1106"/>
      <c r="H2244" s="1098"/>
      <c r="I2244" s="94"/>
      <c r="J2244" s="96"/>
      <c r="K2244" s="97"/>
      <c r="L2244" s="1106"/>
      <c r="M2244" s="1099"/>
      <c r="N2244" s="94"/>
      <c r="O2244" s="96"/>
      <c r="P2244" s="97"/>
    </row>
    <row r="2245" spans="1:16">
      <c r="A2245" s="1136"/>
      <c r="B2245" s="1107"/>
      <c r="C2245" s="1096"/>
      <c r="D2245" s="94"/>
      <c r="E2245" s="96"/>
      <c r="F2245" s="97"/>
      <c r="G2245" s="1107"/>
      <c r="H2245" s="1098"/>
      <c r="I2245" s="94"/>
      <c r="J2245" s="96"/>
      <c r="K2245" s="97"/>
      <c r="L2245" s="1107"/>
      <c r="M2245" s="1099"/>
      <c r="N2245" s="94"/>
      <c r="O2245" s="96"/>
      <c r="P2245" s="97"/>
    </row>
    <row r="2246" spans="1:16" ht="17.25" thickBot="1">
      <c r="A2246" s="1136"/>
      <c r="B2246" s="1108"/>
      <c r="C2246" s="1096"/>
      <c r="D2246" s="94"/>
      <c r="E2246" s="96"/>
      <c r="F2246" s="97"/>
      <c r="G2246" s="1108"/>
      <c r="H2246" s="1098"/>
      <c r="I2246" s="94"/>
      <c r="J2246" s="96"/>
      <c r="K2246" s="97"/>
      <c r="L2246" s="1108"/>
      <c r="M2246" s="1099"/>
      <c r="N2246" s="94"/>
      <c r="O2246" s="96"/>
      <c r="P2246" s="97"/>
    </row>
    <row r="2247" spans="1:16">
      <c r="A2247" s="1136"/>
      <c r="B2247" s="1109" t="s">
        <v>124</v>
      </c>
      <c r="C2247" s="1096"/>
      <c r="D2247" s="94"/>
      <c r="E2247" s="96"/>
      <c r="F2247" s="97"/>
      <c r="G2247" s="1109" t="s">
        <v>124</v>
      </c>
      <c r="H2247" s="1098"/>
      <c r="I2247" s="94"/>
      <c r="J2247" s="96"/>
      <c r="K2247" s="97"/>
      <c r="L2247" s="1109" t="s">
        <v>124</v>
      </c>
      <c r="M2247" s="1099"/>
      <c r="N2247" s="94"/>
      <c r="O2247" s="96"/>
      <c r="P2247" s="97"/>
    </row>
    <row r="2248" spans="1:16" ht="17.25" thickBot="1">
      <c r="A2248" s="1136"/>
      <c r="B2248" s="1110"/>
      <c r="C2248" s="1096"/>
      <c r="D2248" s="94"/>
      <c r="E2248" s="96"/>
      <c r="F2248" s="97"/>
      <c r="G2248" s="1110"/>
      <c r="H2248" s="1098"/>
      <c r="I2248" s="94"/>
      <c r="J2248" s="96"/>
      <c r="K2248" s="97"/>
      <c r="L2248" s="1110"/>
      <c r="M2248" s="1099"/>
      <c r="N2248" s="94"/>
      <c r="O2248" s="96"/>
      <c r="P2248" s="93"/>
    </row>
    <row r="2249" spans="1:16" ht="17.25" thickTop="1">
      <c r="A2249" s="1136"/>
      <c r="B2249" s="1102" t="s">
        <v>125</v>
      </c>
      <c r="C2249" s="1096"/>
      <c r="D2249" s="94"/>
      <c r="E2249" s="96"/>
      <c r="F2249" s="93"/>
      <c r="G2249" s="1102" t="s">
        <v>125</v>
      </c>
      <c r="H2249" s="1098"/>
      <c r="I2249" s="94"/>
      <c r="J2249" s="96"/>
      <c r="K2249" s="93"/>
      <c r="L2249" s="1102" t="s">
        <v>125</v>
      </c>
      <c r="M2249" s="1099"/>
      <c r="N2249" s="94"/>
      <c r="O2249" s="96"/>
      <c r="P2249" s="97"/>
    </row>
    <row r="2250" spans="1:16" ht="17.25" thickBot="1">
      <c r="A2250" s="1136"/>
      <c r="B2250" s="1103"/>
      <c r="C2250" s="1096"/>
      <c r="D2250" s="94"/>
      <c r="E2250" s="96"/>
      <c r="F2250" s="93"/>
      <c r="G2250" s="1103"/>
      <c r="H2250" s="1098"/>
      <c r="I2250" s="94"/>
      <c r="J2250" s="96"/>
      <c r="K2250" s="93"/>
      <c r="L2250" s="1103"/>
      <c r="M2250" s="1099"/>
      <c r="N2250" s="94"/>
      <c r="O2250" s="96"/>
      <c r="P2250" s="101"/>
    </row>
    <row r="2251" spans="1:16">
      <c r="A2251" s="1136"/>
      <c r="B2251" s="1104"/>
      <c r="C2251" s="1096"/>
      <c r="D2251" s="94"/>
      <c r="E2251" s="96"/>
      <c r="F2251" s="97"/>
      <c r="G2251" s="1104"/>
      <c r="H2251" s="1098"/>
      <c r="I2251" s="94"/>
      <c r="J2251" s="96"/>
      <c r="K2251" s="97"/>
      <c r="L2251" s="1104"/>
      <c r="M2251" s="1099"/>
      <c r="N2251" s="94"/>
      <c r="O2251" s="96"/>
      <c r="P2251" s="103"/>
    </row>
    <row r="2252" spans="1:16" ht="17.25" thickBot="1">
      <c r="A2252" s="1136"/>
      <c r="B2252" s="1105"/>
      <c r="C2252" s="1096"/>
      <c r="D2252" s="94"/>
      <c r="E2252" s="96"/>
      <c r="F2252" s="97"/>
      <c r="G2252" s="1105"/>
      <c r="H2252" s="1098"/>
      <c r="I2252" s="94"/>
      <c r="J2252" s="96"/>
      <c r="K2252" s="97"/>
      <c r="L2252" s="1105"/>
      <c r="M2252" s="1099"/>
      <c r="N2252" s="94"/>
      <c r="O2252" s="96"/>
      <c r="P2252" s="104"/>
    </row>
    <row r="2253" spans="1:16">
      <c r="A2253" s="1136"/>
      <c r="B2253" s="1116" t="s">
        <v>126</v>
      </c>
      <c r="C2253" s="1096"/>
      <c r="D2253" s="94"/>
      <c r="E2253" s="96"/>
      <c r="F2253" s="93"/>
      <c r="G2253" s="1116" t="s">
        <v>126</v>
      </c>
      <c r="H2253" s="1098"/>
      <c r="I2253" s="94"/>
      <c r="J2253" s="96"/>
      <c r="K2253" s="93"/>
      <c r="L2253" s="1116" t="s">
        <v>126</v>
      </c>
      <c r="M2253" s="1099"/>
      <c r="N2253" s="94"/>
      <c r="O2253" s="96"/>
      <c r="P2253" s="99"/>
    </row>
    <row r="2254" spans="1:16" ht="17.25" thickBot="1">
      <c r="A2254" s="1136"/>
      <c r="B2254" s="1103"/>
      <c r="C2254" s="1096"/>
      <c r="D2254" s="94"/>
      <c r="E2254" s="96"/>
      <c r="F2254" s="101"/>
      <c r="G2254" s="1103"/>
      <c r="H2254" s="1098"/>
      <c r="I2254" s="94"/>
      <c r="J2254" s="96"/>
      <c r="K2254" s="101"/>
      <c r="L2254" s="1103"/>
      <c r="M2254" s="1099"/>
      <c r="N2254" s="94"/>
      <c r="O2254" s="96"/>
      <c r="P2254" s="104"/>
    </row>
    <row r="2255" spans="1:16">
      <c r="A2255" s="1136"/>
      <c r="B2255" s="1104"/>
      <c r="C2255" s="1096"/>
      <c r="D2255" s="94"/>
      <c r="E2255" s="96"/>
      <c r="F2255" s="102"/>
      <c r="G2255" s="1104"/>
      <c r="H2255" s="1098"/>
      <c r="I2255" s="94"/>
      <c r="J2255" s="96"/>
      <c r="K2255" s="103"/>
      <c r="L2255" s="1104"/>
      <c r="M2255" s="1099"/>
      <c r="N2255" s="94"/>
      <c r="O2255" s="96"/>
      <c r="P2255" s="93"/>
    </row>
    <row r="2256" spans="1:16" ht="17.25" thickBot="1">
      <c r="A2256" s="1136"/>
      <c r="B2256" s="1115"/>
      <c r="C2256" s="1096"/>
      <c r="D2256" s="94"/>
      <c r="E2256" s="96"/>
      <c r="F2256" s="99"/>
      <c r="G2256" s="1115"/>
      <c r="H2256" s="1098"/>
      <c r="I2256" s="94"/>
      <c r="J2256" s="96"/>
      <c r="K2256" s="104"/>
      <c r="L2256" s="1115"/>
      <c r="M2256" s="1099"/>
      <c r="N2256" s="94"/>
      <c r="O2256" s="96"/>
      <c r="P2256" s="97"/>
    </row>
    <row r="2257" spans="1:16">
      <c r="A2257" s="1136"/>
      <c r="B2257" s="1114" t="s">
        <v>127</v>
      </c>
      <c r="C2257" s="1096"/>
      <c r="D2257" s="94"/>
      <c r="E2257" s="96"/>
      <c r="F2257" s="103"/>
      <c r="G2257" s="1114" t="s">
        <v>127</v>
      </c>
      <c r="H2257" s="1098"/>
      <c r="I2257" s="94"/>
      <c r="J2257" s="96"/>
      <c r="K2257" s="104"/>
      <c r="L2257" s="1114" t="s">
        <v>127</v>
      </c>
      <c r="M2257" s="1099"/>
      <c r="N2257" s="94"/>
      <c r="O2257" s="114"/>
      <c r="P2257" s="97"/>
    </row>
    <row r="2258" spans="1:16" ht="17.25" thickBot="1">
      <c r="A2258" s="1136"/>
      <c r="B2258" s="1103"/>
      <c r="C2258" s="1096"/>
      <c r="D2258" s="94"/>
      <c r="E2258" s="96"/>
      <c r="F2258" s="104"/>
      <c r="G2258" s="1103"/>
      <c r="H2258" s="1098"/>
      <c r="I2258" s="94"/>
      <c r="J2258" s="96"/>
      <c r="K2258" s="99"/>
      <c r="L2258" s="1103"/>
      <c r="M2258" s="1099"/>
      <c r="N2258" s="113"/>
      <c r="O2258" s="96"/>
      <c r="P2258" s="112"/>
    </row>
    <row r="2259" spans="1:16">
      <c r="A2259" s="1136"/>
      <c r="B2259" s="1104"/>
      <c r="C2259" s="1096"/>
      <c r="D2259" s="94"/>
      <c r="E2259" s="96"/>
      <c r="F2259" s="104"/>
      <c r="G2259" s="1104"/>
      <c r="H2259" s="1098"/>
      <c r="I2259" s="94"/>
      <c r="J2259" s="96"/>
      <c r="K2259" s="104"/>
      <c r="L2259" s="1104"/>
      <c r="M2259" s="1099"/>
      <c r="N2259" s="113"/>
      <c r="O2259" s="114"/>
      <c r="P2259" s="97"/>
    </row>
    <row r="2260" spans="1:16" ht="17.25" thickBot="1">
      <c r="A2260" s="1136"/>
      <c r="B2260" s="1115"/>
      <c r="C2260" s="1096"/>
      <c r="D2260" s="94"/>
      <c r="E2260" s="96"/>
      <c r="F2260" s="99"/>
      <c r="G2260" s="1115"/>
      <c r="H2260" s="1098"/>
      <c r="I2260" s="94"/>
      <c r="J2260" s="96"/>
      <c r="K2260" s="93"/>
      <c r="L2260" s="1115"/>
      <c r="M2260" s="1099"/>
      <c r="N2260" s="94"/>
      <c r="O2260" s="114"/>
      <c r="P2260" s="104"/>
    </row>
    <row r="2261" spans="1:16">
      <c r="A2261" s="1136"/>
      <c r="B2261" s="1114" t="s">
        <v>128</v>
      </c>
      <c r="C2261" s="1096"/>
      <c r="D2261" s="94"/>
      <c r="E2261" s="96"/>
      <c r="F2261" s="104"/>
      <c r="G2261" s="1114" t="s">
        <v>128</v>
      </c>
      <c r="H2261" s="1098"/>
      <c r="I2261" s="94"/>
      <c r="J2261" s="96"/>
      <c r="K2261" s="97"/>
      <c r="L2261" s="1114" t="s">
        <v>128</v>
      </c>
      <c r="M2261" s="1099"/>
      <c r="N2261" s="94"/>
      <c r="O2261" s="96"/>
      <c r="P2261" s="97"/>
    </row>
    <row r="2262" spans="1:16" ht="17.25" thickBot="1">
      <c r="A2262" s="1136"/>
      <c r="B2262" s="1103"/>
      <c r="C2262" s="1096"/>
      <c r="D2262" s="94"/>
      <c r="E2262" s="96"/>
      <c r="F2262" s="93"/>
      <c r="G2262" s="1103"/>
      <c r="H2262" s="1098"/>
      <c r="I2262" s="94"/>
      <c r="J2262" s="114"/>
      <c r="K2262" s="97"/>
      <c r="L2262" s="1103"/>
      <c r="M2262" s="1099"/>
      <c r="N2262" s="113"/>
      <c r="O2262" s="114"/>
      <c r="P2262" s="97"/>
    </row>
    <row r="2263" spans="1:16">
      <c r="A2263" s="1136"/>
      <c r="B2263" s="1104"/>
      <c r="C2263" s="1096"/>
      <c r="D2263" s="94"/>
      <c r="E2263" s="96"/>
      <c r="F2263" s="97"/>
      <c r="G2263" s="1104"/>
      <c r="H2263" s="1098"/>
      <c r="I2263" s="94"/>
      <c r="J2263" s="96"/>
      <c r="K2263" s="97"/>
      <c r="L2263" s="1104"/>
      <c r="M2263" s="1099"/>
      <c r="N2263" s="113"/>
      <c r="O2263" s="114"/>
      <c r="P2263" s="97"/>
    </row>
    <row r="2264" spans="1:16" ht="17.25" thickBot="1">
      <c r="A2264" s="1136"/>
      <c r="B2264" s="1115"/>
      <c r="C2264" s="1096"/>
      <c r="D2264" s="94"/>
      <c r="E2264" s="96"/>
      <c r="F2264" s="93"/>
      <c r="G2264" s="1115"/>
      <c r="H2264" s="1098"/>
      <c r="I2264" s="94"/>
      <c r="J2264" s="114"/>
      <c r="K2264" s="97"/>
      <c r="L2264" s="1115"/>
      <c r="M2264" s="1099"/>
      <c r="N2264" s="94"/>
      <c r="O2264" s="114"/>
      <c r="P2264" s="97"/>
    </row>
    <row r="2265" spans="1:16">
      <c r="A2265" s="1136"/>
      <c r="B2265" s="1116" t="s">
        <v>129</v>
      </c>
      <c r="C2265" s="1096"/>
      <c r="D2265" s="94"/>
      <c r="E2265" s="96"/>
      <c r="F2265" s="93"/>
      <c r="G2265" s="1116" t="s">
        <v>129</v>
      </c>
      <c r="H2265" s="1098"/>
      <c r="I2265" s="94"/>
      <c r="J2265" s="114"/>
      <c r="K2265" s="97"/>
      <c r="L2265" s="1116" t="s">
        <v>129</v>
      </c>
      <c r="M2265" s="1099"/>
      <c r="N2265" s="113"/>
      <c r="O2265" s="114"/>
      <c r="P2265" s="97"/>
    </row>
    <row r="2266" spans="1:16" ht="17.25" thickBot="1">
      <c r="A2266" s="1136"/>
      <c r="B2266" s="1103"/>
      <c r="C2266" s="1096"/>
      <c r="D2266" s="94"/>
      <c r="E2266" s="96"/>
      <c r="F2266" s="93"/>
      <c r="G2266" s="1103"/>
      <c r="H2266" s="1098"/>
      <c r="I2266" s="94"/>
      <c r="J2266" s="114"/>
      <c r="K2266" s="97"/>
      <c r="L2266" s="1103"/>
      <c r="M2266" s="1099"/>
      <c r="N2266" s="94"/>
      <c r="O2266" s="114"/>
      <c r="P2266" s="97"/>
    </row>
    <row r="2267" spans="1:16">
      <c r="A2267" s="1136"/>
      <c r="B2267" s="106"/>
      <c r="C2267" s="1096"/>
      <c r="D2267" s="94"/>
      <c r="E2267" s="96"/>
      <c r="F2267" s="97"/>
      <c r="G2267" s="106"/>
      <c r="H2267" s="1098"/>
      <c r="I2267" s="94"/>
      <c r="J2267" s="96"/>
      <c r="K2267" s="112"/>
      <c r="L2267" s="106"/>
      <c r="M2267" s="1099"/>
      <c r="N2267" s="113"/>
      <c r="O2267" s="96"/>
      <c r="P2267" s="112"/>
    </row>
    <row r="2268" spans="1:16">
      <c r="A2268" s="1136"/>
      <c r="B2268" s="107"/>
      <c r="C2268" s="1096"/>
      <c r="D2268" s="94"/>
      <c r="E2268" s="96"/>
      <c r="F2268" s="93"/>
      <c r="G2268" s="107"/>
      <c r="H2268" s="1098"/>
      <c r="I2268" s="94"/>
      <c r="J2268" s="96"/>
      <c r="K2268" s="97"/>
      <c r="L2268" s="107"/>
      <c r="M2268" s="1099"/>
      <c r="N2268" s="113"/>
      <c r="O2268" s="114"/>
      <c r="P2268" s="97"/>
    </row>
    <row r="2269" spans="1:16">
      <c r="A2269" s="1136"/>
      <c r="B2269" s="109"/>
      <c r="C2269" s="1096"/>
      <c r="D2269" s="94"/>
      <c r="E2269" s="96"/>
      <c r="F2269" s="93"/>
      <c r="G2269" s="109"/>
      <c r="H2269" s="1098"/>
      <c r="I2269" s="113"/>
      <c r="J2269" s="114"/>
      <c r="K2269" s="97"/>
      <c r="L2269" s="109"/>
      <c r="M2269" s="1099"/>
      <c r="N2269" s="113"/>
      <c r="O2269" s="114"/>
      <c r="P2269" s="104"/>
    </row>
    <row r="2270" spans="1:16">
      <c r="A2270" s="1136"/>
      <c r="B2270" s="110"/>
      <c r="C2270" s="1096"/>
      <c r="D2270" s="94"/>
      <c r="E2270" s="96"/>
      <c r="F2270" s="93"/>
      <c r="G2270" s="110"/>
      <c r="H2270" s="1098"/>
      <c r="I2270" s="113"/>
      <c r="J2270" s="114"/>
      <c r="K2270" s="104"/>
      <c r="L2270" s="110"/>
      <c r="M2270" s="1099"/>
      <c r="N2270" s="111"/>
      <c r="O2270" s="96"/>
      <c r="P2270" s="97"/>
    </row>
    <row r="2271" spans="1:16">
      <c r="A2271" s="1136"/>
      <c r="B2271" s="109"/>
      <c r="C2271" s="1096"/>
      <c r="D2271" s="111"/>
      <c r="E2271" s="96"/>
      <c r="F2271" s="97"/>
      <c r="G2271" s="109"/>
      <c r="H2271" s="1098"/>
      <c r="I2271" s="111"/>
      <c r="J2271" s="96"/>
      <c r="K2271" s="112"/>
      <c r="L2271" s="109"/>
      <c r="M2271" s="1099"/>
      <c r="N2271" s="94"/>
      <c r="O2271" s="96"/>
      <c r="P2271" s="112"/>
    </row>
    <row r="2272" spans="1:16">
      <c r="A2272" s="1136"/>
      <c r="B2272" s="110"/>
      <c r="C2272" s="1096"/>
      <c r="D2272" s="94"/>
      <c r="E2272" s="96"/>
      <c r="F2272" s="108"/>
      <c r="G2272" s="110"/>
      <c r="H2272" s="1098"/>
      <c r="I2272" s="94"/>
      <c r="J2272" s="96"/>
      <c r="K2272" s="97"/>
      <c r="L2272" s="110"/>
      <c r="M2272" s="1099"/>
      <c r="N2272" s="113"/>
      <c r="O2272" s="114"/>
      <c r="P2272" s="97"/>
    </row>
    <row r="2273" spans="1:16">
      <c r="A2273" s="1136"/>
      <c r="B2273" s="109"/>
      <c r="C2273" s="1096"/>
      <c r="D2273" s="94"/>
      <c r="E2273" s="96"/>
      <c r="F2273" s="97"/>
      <c r="G2273" s="109"/>
      <c r="H2273" s="1098"/>
      <c r="I2273" s="113"/>
      <c r="J2273" s="114"/>
      <c r="K2273" s="97"/>
      <c r="L2273" s="109"/>
      <c r="M2273" s="1099"/>
      <c r="N2273" s="113"/>
      <c r="O2273" s="114"/>
      <c r="P2273" s="97"/>
    </row>
    <row r="2274" spans="1:16" ht="17.25" thickBot="1">
      <c r="A2274" s="1136"/>
      <c r="B2274" s="110"/>
      <c r="C2274" s="1097"/>
      <c r="D2274" s="115"/>
      <c r="E2274" s="116"/>
      <c r="F2274" s="117"/>
      <c r="G2274" s="110"/>
      <c r="H2274" s="1098"/>
      <c r="I2274" s="115"/>
      <c r="J2274" s="116"/>
      <c r="K2274" s="117"/>
      <c r="L2274" s="110"/>
      <c r="M2274" s="1099"/>
      <c r="N2274" s="115"/>
      <c r="O2274" s="116"/>
      <c r="P2274" s="117"/>
    </row>
    <row r="2275" spans="1:16">
      <c r="A2275" s="1094" t="str">
        <f>TEXT(A2229,"AAAA")</f>
        <v>星期五</v>
      </c>
      <c r="B2275" s="109"/>
      <c r="C2275" s="1095" t="s">
        <v>694</v>
      </c>
      <c r="D2275" s="118"/>
      <c r="E2275" s="119"/>
      <c r="F2275" s="97"/>
      <c r="G2275" s="109"/>
      <c r="H2275" s="1118" t="s">
        <v>130</v>
      </c>
      <c r="I2275" s="118"/>
      <c r="J2275" s="119"/>
      <c r="K2275" s="97"/>
      <c r="L2275" s="109"/>
      <c r="M2275" s="1120" t="s">
        <v>130</v>
      </c>
      <c r="N2275" s="118"/>
      <c r="O2275" s="119"/>
      <c r="P2275" s="97"/>
    </row>
    <row r="2276" spans="1:16">
      <c r="A2276" s="1094"/>
      <c r="B2276" s="110"/>
      <c r="C2276" s="1096"/>
      <c r="D2276" s="120"/>
      <c r="E2276" s="96"/>
      <c r="F2276" s="97"/>
      <c r="G2276" s="110"/>
      <c r="H2276" s="1098"/>
      <c r="I2276" s="94"/>
      <c r="J2276" s="96"/>
      <c r="K2276" s="97"/>
      <c r="L2276" s="110"/>
      <c r="M2276" s="1099"/>
      <c r="N2276" s="94"/>
      <c r="O2276" s="96"/>
      <c r="P2276" s="97"/>
    </row>
    <row r="2277" spans="1:16">
      <c r="A2277" s="1094"/>
      <c r="B2277" s="109"/>
      <c r="C2277" s="1096"/>
      <c r="D2277" s="120"/>
      <c r="E2277" s="96"/>
      <c r="F2277" s="97"/>
      <c r="G2277" s="109"/>
      <c r="H2277" s="1098"/>
      <c r="I2277" s="94"/>
      <c r="J2277" s="96"/>
      <c r="K2277" s="97"/>
      <c r="L2277" s="109"/>
      <c r="M2277" s="1099"/>
      <c r="N2277" s="94"/>
      <c r="O2277" s="96"/>
      <c r="P2277" s="97"/>
    </row>
    <row r="2278" spans="1:16">
      <c r="A2278" s="1094"/>
      <c r="B2278" s="110"/>
      <c r="C2278" s="1096"/>
      <c r="D2278" s="120"/>
      <c r="E2278" s="96"/>
      <c r="F2278" s="97"/>
      <c r="G2278" s="110"/>
      <c r="H2278" s="1098"/>
      <c r="I2278" s="94"/>
      <c r="J2278" s="96"/>
      <c r="K2278" s="97"/>
      <c r="L2278" s="110"/>
      <c r="M2278" s="1099"/>
      <c r="N2278" s="94"/>
      <c r="O2278" s="96"/>
      <c r="P2278" s="97"/>
    </row>
    <row r="2279" spans="1:16">
      <c r="A2279" s="1094"/>
      <c r="B2279" s="109"/>
      <c r="C2279" s="1096"/>
      <c r="D2279" s="120"/>
      <c r="E2279" s="96"/>
      <c r="F2279" s="97"/>
      <c r="G2279" s="109"/>
      <c r="H2279" s="1098"/>
      <c r="I2279" s="94"/>
      <c r="J2279" s="96"/>
      <c r="K2279" s="97"/>
      <c r="L2279" s="109"/>
      <c r="M2279" s="1099"/>
      <c r="N2279" s="94"/>
      <c r="O2279" s="96"/>
      <c r="P2279" s="97"/>
    </row>
    <row r="2280" spans="1:16">
      <c r="A2280" s="1094"/>
      <c r="B2280" s="110"/>
      <c r="C2280" s="1096"/>
      <c r="D2280" s="120"/>
      <c r="E2280" s="96"/>
      <c r="F2280" s="97"/>
      <c r="G2280" s="110"/>
      <c r="H2280" s="1098"/>
      <c r="I2280" s="94"/>
      <c r="J2280" s="96"/>
      <c r="K2280" s="97"/>
      <c r="L2280" s="110"/>
      <c r="M2280" s="1099"/>
      <c r="N2280" s="94"/>
      <c r="O2280" s="96"/>
      <c r="P2280" s="97"/>
    </row>
    <row r="2281" spans="1:16">
      <c r="A2281" s="1094"/>
      <c r="B2281" s="109"/>
      <c r="C2281" s="1096"/>
      <c r="D2281" s="120"/>
      <c r="E2281" s="96"/>
      <c r="F2281" s="97"/>
      <c r="G2281" s="109"/>
      <c r="H2281" s="1098"/>
      <c r="I2281" s="94"/>
      <c r="J2281" s="96"/>
      <c r="K2281" s="97"/>
      <c r="L2281" s="109"/>
      <c r="M2281" s="1099"/>
      <c r="N2281" s="94"/>
      <c r="O2281" s="96"/>
      <c r="P2281" s="97"/>
    </row>
    <row r="2282" spans="1:16">
      <c r="A2282" s="1094"/>
      <c r="B2282" s="110"/>
      <c r="C2282" s="1096"/>
      <c r="D2282" s="94"/>
      <c r="E2282" s="96"/>
      <c r="F2282" s="97"/>
      <c r="G2282" s="110"/>
      <c r="H2282" s="1098"/>
      <c r="I2282" s="94"/>
      <c r="J2282" s="96"/>
      <c r="K2282" s="97"/>
      <c r="L2282" s="110"/>
      <c r="M2282" s="1099"/>
      <c r="N2282" s="94"/>
      <c r="O2282" s="96"/>
      <c r="P2282" s="97"/>
    </row>
    <row r="2283" spans="1:16">
      <c r="A2283" s="1094"/>
      <c r="B2283" s="107"/>
      <c r="C2283" s="1096"/>
      <c r="D2283" s="113"/>
      <c r="E2283" s="114"/>
      <c r="F2283" s="104"/>
      <c r="G2283" s="107"/>
      <c r="H2283" s="1098"/>
      <c r="I2283" s="113"/>
      <c r="J2283" s="114"/>
      <c r="K2283" s="97"/>
      <c r="L2283" s="107"/>
      <c r="M2283" s="1099"/>
      <c r="N2283" s="113"/>
      <c r="O2283" s="114"/>
      <c r="P2283" s="97"/>
    </row>
    <row r="2284" spans="1:16" ht="17.25" thickBot="1">
      <c r="A2284" s="1094"/>
      <c r="B2284" s="107"/>
      <c r="C2284" s="1097"/>
      <c r="D2284" s="122" t="s">
        <v>132</v>
      </c>
      <c r="E2284" s="123" t="s">
        <v>133</v>
      </c>
      <c r="F2284" s="124"/>
      <c r="G2284" s="107"/>
      <c r="H2284" s="1127"/>
      <c r="I2284" s="122" t="s">
        <v>132</v>
      </c>
      <c r="J2284" s="123" t="s">
        <v>133</v>
      </c>
      <c r="K2284" s="97"/>
      <c r="L2284" s="107"/>
      <c r="M2284" s="1126"/>
      <c r="N2284" s="122" t="s">
        <v>132</v>
      </c>
      <c r="O2284" s="123" t="s">
        <v>133</v>
      </c>
      <c r="P2284" s="97"/>
    </row>
    <row r="2285" spans="1:16">
      <c r="A2285" s="105"/>
      <c r="B2285" s="109"/>
      <c r="C2285" s="1095" t="s">
        <v>695</v>
      </c>
      <c r="D2285" s="118"/>
      <c r="E2285" s="119"/>
      <c r="F2285" s="125"/>
      <c r="G2285" s="109"/>
      <c r="H2285" s="1118" t="s">
        <v>134</v>
      </c>
      <c r="I2285" s="118"/>
      <c r="J2285" s="119"/>
      <c r="K2285" s="125"/>
      <c r="L2285" s="109"/>
      <c r="M2285" s="1120" t="s">
        <v>134</v>
      </c>
      <c r="N2285" s="118"/>
      <c r="O2285" s="119"/>
      <c r="P2285" s="125"/>
    </row>
    <row r="2286" spans="1:16">
      <c r="A2286" s="105"/>
      <c r="B2286" s="110"/>
      <c r="C2286" s="1096"/>
      <c r="D2286" s="94"/>
      <c r="E2286" s="96"/>
      <c r="F2286" s="97"/>
      <c r="G2286" s="110"/>
      <c r="H2286" s="1098"/>
      <c r="I2286" s="94"/>
      <c r="J2286" s="96"/>
      <c r="K2286" s="97"/>
      <c r="L2286" s="110"/>
      <c r="M2286" s="1099"/>
      <c r="N2286" s="94"/>
      <c r="O2286" s="96"/>
      <c r="P2286" s="97"/>
    </row>
    <row r="2287" spans="1:16">
      <c r="A2287" s="105"/>
      <c r="B2287" s="126"/>
      <c r="C2287" s="1096"/>
      <c r="D2287" s="94"/>
      <c r="E2287" s="96"/>
      <c r="F2287" s="97"/>
      <c r="G2287" s="126"/>
      <c r="H2287" s="1098"/>
      <c r="I2287" s="94"/>
      <c r="J2287" s="96"/>
      <c r="K2287" s="97"/>
      <c r="L2287" s="126"/>
      <c r="M2287" s="1099"/>
      <c r="N2287" s="94"/>
      <c r="O2287" s="96"/>
      <c r="P2287" s="128"/>
    </row>
    <row r="2288" spans="1:16">
      <c r="A2288" s="105"/>
      <c r="B2288" s="107"/>
      <c r="C2288" s="1096"/>
      <c r="D2288" s="94"/>
      <c r="E2288" s="96"/>
      <c r="F2288" s="97"/>
      <c r="G2288" s="107"/>
      <c r="H2288" s="1098"/>
      <c r="I2288" s="94"/>
      <c r="J2288" s="96"/>
      <c r="K2288" s="97"/>
      <c r="L2288" s="107"/>
      <c r="M2288" s="1099"/>
      <c r="N2288" s="94"/>
      <c r="O2288" s="96"/>
      <c r="P2288" s="216"/>
    </row>
    <row r="2289" spans="1:16">
      <c r="A2289" s="105"/>
      <c r="B2289" s="109"/>
      <c r="C2289" s="1096"/>
      <c r="D2289" s="94"/>
      <c r="E2289" s="96"/>
      <c r="F2289" s="97"/>
      <c r="G2289" s="109"/>
      <c r="H2289" s="1098"/>
      <c r="I2289" s="94"/>
      <c r="J2289" s="96"/>
      <c r="K2289" s="97"/>
      <c r="L2289" s="109"/>
      <c r="M2289" s="1099"/>
      <c r="N2289" s="94"/>
      <c r="O2289" s="96"/>
      <c r="P2289" s="97"/>
    </row>
    <row r="2290" spans="1:16">
      <c r="A2290" s="105"/>
      <c r="B2290" s="110"/>
      <c r="C2290" s="1096"/>
      <c r="D2290" s="94"/>
      <c r="E2290" s="96"/>
      <c r="F2290" s="127"/>
      <c r="G2290" s="110"/>
      <c r="H2290" s="1098"/>
      <c r="I2290" s="94"/>
      <c r="J2290" s="96"/>
      <c r="K2290" s="127"/>
      <c r="L2290" s="110"/>
      <c r="M2290" s="1099"/>
      <c r="N2290" s="94"/>
      <c r="O2290" s="96"/>
      <c r="P2290" s="127"/>
    </row>
    <row r="2291" spans="1:16">
      <c r="A2291" s="105"/>
      <c r="B2291" s="109"/>
      <c r="C2291" s="1096"/>
      <c r="D2291" s="94"/>
      <c r="E2291" s="96"/>
      <c r="F2291" s="128"/>
      <c r="G2291" s="109"/>
      <c r="H2291" s="1098"/>
      <c r="I2291" s="94"/>
      <c r="J2291" s="96"/>
      <c r="K2291" s="128"/>
      <c r="L2291" s="109"/>
      <c r="M2291" s="1099"/>
      <c r="N2291" s="94"/>
      <c r="O2291" s="96"/>
      <c r="P2291" s="128"/>
    </row>
    <row r="2292" spans="1:16">
      <c r="A2292" s="105"/>
      <c r="B2292" s="110"/>
      <c r="C2292" s="1096"/>
      <c r="D2292" s="217"/>
      <c r="E2292" s="114"/>
      <c r="F2292" s="216"/>
      <c r="G2292" s="110"/>
      <c r="H2292" s="1098"/>
      <c r="I2292" s="113"/>
      <c r="J2292" s="114"/>
      <c r="K2292" s="216"/>
      <c r="L2292" s="110"/>
      <c r="M2292" s="1099"/>
      <c r="N2292" s="113"/>
      <c r="O2292" s="114"/>
      <c r="P2292" s="216"/>
    </row>
    <row r="2293" spans="1:16">
      <c r="A2293" s="105"/>
      <c r="B2293" s="109"/>
      <c r="C2293" s="1096"/>
      <c r="D2293" s="217"/>
      <c r="E2293" s="114"/>
      <c r="F2293" s="216"/>
      <c r="G2293" s="109"/>
      <c r="H2293" s="1098"/>
      <c r="I2293" s="113"/>
      <c r="J2293" s="114"/>
      <c r="K2293" s="216"/>
      <c r="L2293" s="109"/>
      <c r="M2293" s="1099"/>
      <c r="N2293" s="113"/>
      <c r="O2293" s="114"/>
      <c r="P2293" s="216"/>
    </row>
    <row r="2294" spans="1:16" ht="17.25" thickBot="1">
      <c r="A2294" s="105"/>
      <c r="B2294" s="110"/>
      <c r="C2294" s="1097"/>
      <c r="D2294" s="129"/>
      <c r="E2294" s="130"/>
      <c r="F2294" s="104"/>
      <c r="G2294" s="110"/>
      <c r="H2294" s="1127"/>
      <c r="I2294" s="113"/>
      <c r="J2294" s="130"/>
      <c r="K2294" s="104"/>
      <c r="L2294" s="110"/>
      <c r="M2294" s="1126"/>
      <c r="N2294" s="113"/>
      <c r="O2294" s="131"/>
      <c r="P2294" s="127"/>
    </row>
    <row r="2295" spans="1:16">
      <c r="A2295" s="132"/>
      <c r="B2295" s="109"/>
      <c r="C2295" s="1095" t="s">
        <v>696</v>
      </c>
      <c r="D2295" s="118" t="s">
        <v>136</v>
      </c>
      <c r="E2295" s="133" t="s">
        <v>137</v>
      </c>
      <c r="F2295" s="125"/>
      <c r="G2295" s="109"/>
      <c r="H2295" s="1118" t="s">
        <v>135</v>
      </c>
      <c r="I2295" s="118" t="s">
        <v>136</v>
      </c>
      <c r="J2295" s="133" t="s">
        <v>137</v>
      </c>
      <c r="K2295" s="125"/>
      <c r="L2295" s="109"/>
      <c r="M2295" s="1120" t="s">
        <v>135</v>
      </c>
      <c r="N2295" s="118" t="s">
        <v>136</v>
      </c>
      <c r="O2295" s="133" t="s">
        <v>137</v>
      </c>
      <c r="P2295" s="125"/>
    </row>
    <row r="2296" spans="1:16">
      <c r="A2296" s="132"/>
      <c r="B2296" s="110"/>
      <c r="C2296" s="1096"/>
      <c r="D2296" s="94" t="s">
        <v>141</v>
      </c>
      <c r="E2296" s="96" t="s">
        <v>142</v>
      </c>
      <c r="F2296" s="134"/>
      <c r="G2296" s="110"/>
      <c r="H2296" s="1098"/>
      <c r="I2296" s="94" t="s">
        <v>141</v>
      </c>
      <c r="J2296" s="96" t="s">
        <v>142</v>
      </c>
      <c r="K2296" s="134"/>
      <c r="L2296" s="110"/>
      <c r="M2296" s="1099"/>
      <c r="N2296" s="94" t="s">
        <v>141</v>
      </c>
      <c r="O2296" s="96" t="s">
        <v>142</v>
      </c>
      <c r="P2296" s="134"/>
    </row>
    <row r="2297" spans="1:16">
      <c r="A2297" s="132"/>
      <c r="B2297" s="135"/>
      <c r="C2297" s="1096"/>
      <c r="D2297" s="94" t="s">
        <v>145</v>
      </c>
      <c r="E2297" s="96" t="s">
        <v>146</v>
      </c>
      <c r="F2297" s="97"/>
      <c r="G2297" s="135"/>
      <c r="H2297" s="1098"/>
      <c r="I2297" s="94" t="s">
        <v>145</v>
      </c>
      <c r="J2297" s="96" t="s">
        <v>146</v>
      </c>
      <c r="K2297" s="97"/>
      <c r="L2297" s="135"/>
      <c r="M2297" s="1099"/>
      <c r="N2297" s="94" t="s">
        <v>145</v>
      </c>
      <c r="O2297" s="96" t="s">
        <v>146</v>
      </c>
      <c r="P2297" s="97"/>
    </row>
    <row r="2298" spans="1:16">
      <c r="A2298" s="132"/>
      <c r="B2298" s="110"/>
      <c r="C2298" s="1096"/>
      <c r="D2298" s="94" t="s">
        <v>147</v>
      </c>
      <c r="E2298" s="96" t="s">
        <v>148</v>
      </c>
      <c r="F2298" s="104"/>
      <c r="G2298" s="110"/>
      <c r="H2298" s="1098"/>
      <c r="I2298" s="94" t="s">
        <v>147</v>
      </c>
      <c r="J2298" s="96" t="s">
        <v>148</v>
      </c>
      <c r="K2298" s="104"/>
      <c r="L2298" s="110"/>
      <c r="M2298" s="1099"/>
      <c r="N2298" s="94" t="s">
        <v>147</v>
      </c>
      <c r="O2298" s="96" t="s">
        <v>148</v>
      </c>
      <c r="P2298" s="104"/>
    </row>
    <row r="2299" spans="1:16">
      <c r="A2299" s="132"/>
      <c r="B2299" s="135"/>
      <c r="C2299" s="1096"/>
      <c r="D2299" s="94"/>
      <c r="E2299" s="114"/>
      <c r="F2299" s="136"/>
      <c r="G2299" s="135"/>
      <c r="H2299" s="1098"/>
      <c r="I2299" s="94"/>
      <c r="J2299" s="114"/>
      <c r="K2299" s="136"/>
      <c r="L2299" s="135"/>
      <c r="M2299" s="1099"/>
      <c r="N2299" s="94"/>
      <c r="O2299" s="114"/>
      <c r="P2299" s="136"/>
    </row>
    <row r="2300" spans="1:16">
      <c r="A2300" s="132"/>
      <c r="B2300" s="110"/>
      <c r="C2300" s="1096"/>
      <c r="D2300" s="94"/>
      <c r="E2300" s="96"/>
      <c r="F2300" s="97"/>
      <c r="G2300" s="110"/>
      <c r="H2300" s="1098"/>
      <c r="I2300" s="94"/>
      <c r="J2300" s="96"/>
      <c r="K2300" s="97"/>
      <c r="L2300" s="110"/>
      <c r="M2300" s="1099"/>
      <c r="N2300" s="94"/>
      <c r="O2300" s="96"/>
      <c r="P2300" s="97"/>
    </row>
    <row r="2301" spans="1:16">
      <c r="A2301" s="132"/>
      <c r="B2301" s="135"/>
      <c r="C2301" s="1096"/>
      <c r="D2301" s="94"/>
      <c r="E2301" s="114"/>
      <c r="F2301" s="136"/>
      <c r="G2301" s="135"/>
      <c r="H2301" s="1098"/>
      <c r="I2301" s="94"/>
      <c r="J2301" s="114"/>
      <c r="K2301" s="136"/>
      <c r="L2301" s="135"/>
      <c r="M2301" s="1099"/>
      <c r="N2301" s="94"/>
      <c r="O2301" s="114"/>
      <c r="P2301" s="136"/>
    </row>
    <row r="2302" spans="1:16">
      <c r="A2302" s="132"/>
      <c r="B2302" s="110"/>
      <c r="C2302" s="1096"/>
      <c r="D2302" s="94"/>
      <c r="E2302" s="96"/>
      <c r="F2302" s="97"/>
      <c r="G2302" s="110"/>
      <c r="H2302" s="1098"/>
      <c r="I2302" s="94"/>
      <c r="J2302" s="96"/>
      <c r="K2302" s="97"/>
      <c r="L2302" s="110"/>
      <c r="M2302" s="1099"/>
      <c r="N2302" s="94"/>
      <c r="O2302" s="96"/>
      <c r="P2302" s="97"/>
    </row>
    <row r="2303" spans="1:16">
      <c r="A2303" s="132"/>
      <c r="B2303" s="135"/>
      <c r="C2303" s="1096"/>
      <c r="D2303" s="94"/>
      <c r="E2303" s="96"/>
      <c r="F2303" s="97"/>
      <c r="G2303" s="135"/>
      <c r="H2303" s="1098"/>
      <c r="I2303" s="94"/>
      <c r="J2303" s="96"/>
      <c r="K2303" s="97"/>
      <c r="L2303" s="135"/>
      <c r="M2303" s="1099"/>
      <c r="N2303" s="94"/>
      <c r="O2303" s="96"/>
      <c r="P2303" s="97"/>
    </row>
    <row r="2304" spans="1:16" ht="17.25" thickBot="1">
      <c r="A2304" s="132"/>
      <c r="B2304" s="110"/>
      <c r="C2304" s="1097"/>
      <c r="D2304" s="115"/>
      <c r="E2304" s="116"/>
      <c r="F2304" s="117"/>
      <c r="G2304" s="110"/>
      <c r="H2304" s="1127"/>
      <c r="I2304" s="115"/>
      <c r="J2304" s="130"/>
      <c r="K2304" s="104"/>
      <c r="L2304" s="110"/>
      <c r="M2304" s="1126"/>
      <c r="N2304" s="115"/>
      <c r="O2304" s="130"/>
      <c r="P2304" s="104"/>
    </row>
    <row r="2305" spans="1:16">
      <c r="A2305" s="132"/>
      <c r="B2305" s="135"/>
      <c r="C2305" s="1095" t="s">
        <v>697</v>
      </c>
      <c r="D2305" s="137" t="s">
        <v>150</v>
      </c>
      <c r="E2305" s="138"/>
      <c r="F2305" s="139" t="s">
        <v>151</v>
      </c>
      <c r="G2305" s="135"/>
      <c r="H2305" s="1118" t="s">
        <v>149</v>
      </c>
      <c r="I2305" s="137" t="s">
        <v>150</v>
      </c>
      <c r="J2305" s="138"/>
      <c r="K2305" s="139" t="s">
        <v>151</v>
      </c>
      <c r="L2305" s="135"/>
      <c r="M2305" s="1120" t="s">
        <v>149</v>
      </c>
      <c r="N2305" s="137" t="s">
        <v>150</v>
      </c>
      <c r="O2305" s="138"/>
      <c r="P2305" s="139" t="s">
        <v>151</v>
      </c>
    </row>
    <row r="2306" spans="1:16">
      <c r="A2306" s="132"/>
      <c r="B2306" s="110"/>
      <c r="C2306" s="1096"/>
      <c r="D2306" s="120"/>
      <c r="E2306" s="121"/>
      <c r="F2306" s="140"/>
      <c r="G2306" s="110"/>
      <c r="H2306" s="1098"/>
      <c r="I2306" s="94"/>
      <c r="J2306" s="96"/>
      <c r="K2306" s="97"/>
      <c r="L2306" s="110"/>
      <c r="M2306" s="1099"/>
      <c r="N2306" s="94"/>
      <c r="O2306" s="96"/>
      <c r="P2306" s="97"/>
    </row>
    <row r="2307" spans="1:16">
      <c r="A2307" s="132"/>
      <c r="B2307" s="135"/>
      <c r="C2307" s="1096"/>
      <c r="D2307" s="94"/>
      <c r="E2307" s="96"/>
      <c r="F2307" s="97"/>
      <c r="G2307" s="135"/>
      <c r="H2307" s="1098"/>
      <c r="I2307" s="94"/>
      <c r="J2307" s="96"/>
      <c r="K2307" s="97"/>
      <c r="L2307" s="135"/>
      <c r="M2307" s="1099"/>
      <c r="N2307" s="94"/>
      <c r="O2307" s="96"/>
      <c r="P2307" s="97"/>
    </row>
    <row r="2308" spans="1:16">
      <c r="A2308" s="132"/>
      <c r="B2308" s="110"/>
      <c r="C2308" s="1096"/>
      <c r="D2308" s="113"/>
      <c r="E2308" s="114"/>
      <c r="F2308" s="104"/>
      <c r="G2308" s="110"/>
      <c r="H2308" s="1098"/>
      <c r="I2308" s="113"/>
      <c r="J2308" s="114"/>
      <c r="K2308" s="104"/>
      <c r="L2308" s="110"/>
      <c r="M2308" s="1099"/>
      <c r="N2308" s="113"/>
      <c r="O2308" s="114"/>
      <c r="P2308" s="104"/>
    </row>
    <row r="2309" spans="1:16">
      <c r="A2309" s="1122"/>
      <c r="B2309" s="135"/>
      <c r="C2309" s="1096"/>
      <c r="D2309" s="94"/>
      <c r="E2309" s="96"/>
      <c r="F2309" s="97"/>
      <c r="G2309" s="135"/>
      <c r="H2309" s="1098"/>
      <c r="I2309" s="94"/>
      <c r="J2309" s="96"/>
      <c r="K2309" s="97"/>
      <c r="L2309" s="135"/>
      <c r="M2309" s="1099"/>
      <c r="N2309" s="94"/>
      <c r="O2309" s="96"/>
      <c r="P2309" s="97"/>
    </row>
    <row r="2310" spans="1:16">
      <c r="A2310" s="1122"/>
      <c r="B2310" s="110"/>
      <c r="C2310" s="1096"/>
      <c r="D2310" s="94"/>
      <c r="E2310" s="96"/>
      <c r="F2310" s="97"/>
      <c r="G2310" s="110"/>
      <c r="H2310" s="1098"/>
      <c r="I2310" s="94"/>
      <c r="J2310" s="96"/>
      <c r="K2310" s="97"/>
      <c r="L2310" s="110"/>
      <c r="M2310" s="1099"/>
      <c r="N2310" s="94"/>
      <c r="O2310" s="96"/>
      <c r="P2310" s="97"/>
    </row>
    <row r="2311" spans="1:16">
      <c r="A2311" s="1122"/>
      <c r="B2311" s="135"/>
      <c r="C2311" s="1096"/>
      <c r="D2311" s="113"/>
      <c r="E2311" s="114"/>
      <c r="F2311" s="104"/>
      <c r="G2311" s="135"/>
      <c r="H2311" s="1098"/>
      <c r="I2311" s="113"/>
      <c r="J2311" s="114"/>
      <c r="K2311" s="104"/>
      <c r="L2311" s="135"/>
      <c r="M2311" s="1099"/>
      <c r="N2311" s="113"/>
      <c r="O2311" s="114"/>
      <c r="P2311" s="104"/>
    </row>
    <row r="2312" spans="1:16" ht="17.25" thickBot="1">
      <c r="A2312" s="1123"/>
      <c r="B2312" s="141"/>
      <c r="C2312" s="1117"/>
      <c r="D2312" s="142"/>
      <c r="E2312" s="143"/>
      <c r="F2312" s="144"/>
      <c r="G2312" s="141"/>
      <c r="H2312" s="1119"/>
      <c r="I2312" s="142"/>
      <c r="J2312" s="143"/>
      <c r="K2312" s="144"/>
      <c r="L2312" s="141"/>
      <c r="M2312" s="1121"/>
      <c r="N2312" s="142"/>
      <c r="O2312" s="143"/>
      <c r="P2312" s="144"/>
    </row>
    <row r="2313" spans="1:16" s="146" customFormat="1" ht="27" customHeight="1" thickTop="1" thickBot="1">
      <c r="A2313" s="145"/>
      <c r="B2313" s="1124" t="s">
        <v>152</v>
      </c>
      <c r="C2313" s="1124"/>
      <c r="D2313" s="1124"/>
      <c r="E2313" s="1124"/>
      <c r="F2313" s="1124"/>
      <c r="G2313" s="1125" t="s">
        <v>153</v>
      </c>
      <c r="H2313" s="1125"/>
      <c r="I2313" s="1125"/>
      <c r="J2313" s="1125"/>
      <c r="K2313" s="1125"/>
      <c r="L2313" s="1125"/>
      <c r="M2313" s="1125"/>
      <c r="N2313" s="1128" t="s">
        <v>154</v>
      </c>
      <c r="O2313" s="1128"/>
      <c r="P2313" s="1128"/>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1137">
        <f>A2229</f>
        <v>46164</v>
      </c>
      <c r="B2315" s="1132" t="s">
        <v>698</v>
      </c>
      <c r="C2315" s="160"/>
      <c r="D2315" s="161"/>
      <c r="E2315" s="162"/>
      <c r="F2315" s="163"/>
      <c r="G2315" s="164"/>
      <c r="H2315" s="165"/>
      <c r="I2315" s="166"/>
      <c r="J2315" s="166"/>
      <c r="K2315" s="167"/>
      <c r="L2315" s="168"/>
      <c r="M2315" s="169"/>
      <c r="N2315" s="170"/>
      <c r="O2315" s="166"/>
      <c r="P2315" s="171"/>
    </row>
    <row r="2316" spans="1:16" s="172" customFormat="1">
      <c r="A2316" s="1138"/>
      <c r="B2316" s="1133"/>
      <c r="C2316" s="173"/>
      <c r="D2316" s="174"/>
      <c r="E2316" s="175"/>
      <c r="F2316" s="176"/>
      <c r="G2316" s="173"/>
      <c r="H2316" s="177"/>
      <c r="I2316" s="175"/>
      <c r="J2316" s="175"/>
      <c r="K2316" s="178"/>
      <c r="L2316" s="179"/>
      <c r="M2316" s="180"/>
      <c r="N2316" s="181"/>
      <c r="O2316" s="175"/>
      <c r="P2316" s="182"/>
    </row>
    <row r="2317" spans="1:16" s="172" customFormat="1">
      <c r="A2317" s="1138"/>
      <c r="B2317" s="1133"/>
      <c r="C2317" s="173"/>
      <c r="D2317" s="174"/>
      <c r="E2317" s="175"/>
      <c r="F2317" s="176"/>
      <c r="G2317" s="173"/>
      <c r="H2317" s="183"/>
      <c r="I2317" s="175"/>
      <c r="J2317" s="175"/>
      <c r="K2317" s="178"/>
      <c r="L2317" s="184"/>
      <c r="M2317" s="180"/>
      <c r="N2317" s="181"/>
      <c r="O2317" s="175"/>
      <c r="P2317" s="182"/>
    </row>
    <row r="2318" spans="1:16" s="172" customFormat="1">
      <c r="A2318" s="1138"/>
      <c r="B2318" s="1133"/>
      <c r="C2318" s="173"/>
      <c r="D2318" s="218"/>
      <c r="E2318" s="175"/>
      <c r="F2318" s="176"/>
      <c r="G2318" s="173"/>
      <c r="H2318" s="183"/>
      <c r="I2318" s="175"/>
      <c r="J2318" s="175"/>
      <c r="K2318" s="187"/>
      <c r="L2318" s="184"/>
      <c r="M2318" s="180"/>
      <c r="N2318" s="181"/>
      <c r="O2318" s="175"/>
      <c r="P2318" s="182"/>
    </row>
    <row r="2319" spans="1:16" s="172" customFormat="1">
      <c r="A2319" s="1138"/>
      <c r="B2319" s="1133"/>
      <c r="C2319" s="173"/>
      <c r="D2319" s="185"/>
      <c r="E2319" s="175"/>
      <c r="F2319" s="182"/>
      <c r="G2319" s="173"/>
      <c r="H2319" s="186"/>
      <c r="I2319" s="175"/>
      <c r="J2319" s="175"/>
      <c r="K2319" s="187"/>
      <c r="L2319" s="184"/>
      <c r="M2319" s="180"/>
      <c r="N2319" s="181"/>
      <c r="O2319" s="175"/>
      <c r="P2319" s="182"/>
    </row>
    <row r="2320" spans="1:16" s="172" customFormat="1">
      <c r="A2320" s="1138"/>
      <c r="B2320" s="1133"/>
      <c r="C2320" s="173"/>
      <c r="D2320" s="174"/>
      <c r="E2320" s="175"/>
      <c r="F2320" s="188"/>
      <c r="G2320" s="198"/>
      <c r="H2320" s="183"/>
      <c r="I2320" s="191"/>
      <c r="J2320" s="175"/>
      <c r="K2320" s="178"/>
      <c r="L2320" s="189"/>
      <c r="M2320" s="190"/>
      <c r="N2320" s="181"/>
      <c r="O2320" s="175"/>
      <c r="P2320" s="182"/>
    </row>
    <row r="2321" spans="1:16" s="172" customFormat="1">
      <c r="A2321" s="1138"/>
      <c r="B2321" s="1133"/>
      <c r="C2321" s="173"/>
      <c r="D2321" s="174"/>
      <c r="E2321" s="175"/>
      <c r="F2321" s="182"/>
      <c r="G2321" s="173"/>
      <c r="H2321" s="183"/>
      <c r="I2321" s="191"/>
      <c r="J2321" s="175"/>
      <c r="K2321" s="178"/>
      <c r="L2321" s="184"/>
      <c r="M2321" s="180"/>
      <c r="N2321" s="181"/>
      <c r="O2321" s="175"/>
      <c r="P2321" s="182"/>
    </row>
    <row r="2322" spans="1:16" s="172" customFormat="1">
      <c r="A2322" s="1138"/>
      <c r="B2322" s="1133"/>
      <c r="C2322" s="173"/>
      <c r="D2322" s="174"/>
      <c r="E2322" s="175"/>
      <c r="F2322" s="182"/>
      <c r="G2322" s="219"/>
      <c r="H2322" s="183"/>
      <c r="I2322" s="175"/>
      <c r="J2322" s="175"/>
      <c r="K2322" s="178"/>
      <c r="L2322" s="184"/>
      <c r="M2322" s="180"/>
      <c r="N2322" s="181"/>
      <c r="O2322" s="175"/>
      <c r="P2322" s="182"/>
    </row>
    <row r="2323" spans="1:16" s="172" customFormat="1">
      <c r="A2323" s="1138"/>
      <c r="B2323" s="1133"/>
      <c r="C2323" s="173"/>
      <c r="D2323" s="174"/>
      <c r="E2323" s="175"/>
      <c r="F2323" s="188"/>
      <c r="G2323" s="173"/>
      <c r="H2323" s="183"/>
      <c r="I2323" s="191"/>
      <c r="J2323" s="175"/>
      <c r="K2323" s="178"/>
      <c r="L2323" s="184"/>
      <c r="M2323" s="180"/>
      <c r="N2323" s="181"/>
      <c r="O2323" s="175"/>
      <c r="P2323" s="182"/>
    </row>
    <row r="2324" spans="1:16" s="172" customFormat="1">
      <c r="A2324" s="1138"/>
      <c r="B2324" s="1133"/>
      <c r="C2324" s="173"/>
      <c r="D2324" s="174"/>
      <c r="E2324" s="175"/>
      <c r="F2324" s="182"/>
      <c r="G2324" s="173"/>
      <c r="H2324" s="183"/>
      <c r="I2324" s="191"/>
      <c r="J2324" s="175"/>
      <c r="K2324" s="178"/>
      <c r="L2324" s="184"/>
      <c r="M2324" s="180"/>
      <c r="N2324" s="181"/>
      <c r="O2324" s="175"/>
      <c r="P2324" s="182"/>
    </row>
    <row r="2325" spans="1:16" s="172" customFormat="1">
      <c r="A2325" s="1138"/>
      <c r="B2325" s="1133"/>
      <c r="C2325" s="192"/>
      <c r="D2325" s="193"/>
      <c r="E2325" s="194"/>
      <c r="F2325" s="195"/>
      <c r="G2325" s="173"/>
      <c r="H2325" s="177"/>
      <c r="I2325" s="175"/>
      <c r="J2325" s="175"/>
      <c r="K2325" s="178"/>
      <c r="L2325" s="184"/>
      <c r="M2325" s="180"/>
      <c r="N2325" s="196"/>
      <c r="O2325" s="194"/>
      <c r="P2325" s="195"/>
    </row>
    <row r="2326" spans="1:16" s="172" customFormat="1">
      <c r="A2326" s="1138"/>
      <c r="B2326" s="1133"/>
      <c r="C2326" s="192"/>
      <c r="D2326" s="193"/>
      <c r="E2326" s="194"/>
      <c r="F2326" s="195"/>
      <c r="G2326" s="198"/>
      <c r="H2326" s="183"/>
      <c r="I2326" s="191"/>
      <c r="J2326" s="175"/>
      <c r="K2326" s="178"/>
      <c r="L2326" s="184"/>
      <c r="M2326" s="180"/>
      <c r="N2326" s="196"/>
      <c r="O2326" s="194"/>
      <c r="P2326" s="195"/>
    </row>
    <row r="2327" spans="1:16" s="172" customFormat="1">
      <c r="A2327" s="1138"/>
      <c r="B2327" s="1133"/>
      <c r="C2327" s="192"/>
      <c r="D2327" s="193"/>
      <c r="E2327" s="194"/>
      <c r="F2327" s="195"/>
      <c r="G2327" s="173"/>
      <c r="H2327" s="199"/>
      <c r="I2327" s="191"/>
      <c r="J2327" s="200"/>
      <c r="K2327" s="197"/>
      <c r="L2327" s="184"/>
      <c r="M2327" s="180"/>
      <c r="N2327" s="196"/>
      <c r="O2327" s="194"/>
      <c r="P2327" s="195"/>
    </row>
    <row r="2328" spans="1:16" s="172" customFormat="1">
      <c r="A2328" s="1138"/>
      <c r="B2328" s="1133"/>
      <c r="C2328" s="192"/>
      <c r="D2328" s="193"/>
      <c r="E2328" s="194"/>
      <c r="F2328" s="195"/>
      <c r="G2328" s="173"/>
      <c r="H2328" s="201"/>
      <c r="I2328" s="175"/>
      <c r="J2328" s="175"/>
      <c r="K2328" s="178"/>
      <c r="L2328" s="184"/>
      <c r="M2328" s="180"/>
      <c r="N2328" s="196"/>
      <c r="O2328" s="194"/>
      <c r="P2328" s="195"/>
    </row>
    <row r="2329" spans="1:16" s="172" customFormat="1">
      <c r="A2329" s="1138"/>
      <c r="B2329" s="1133"/>
      <c r="C2329" s="192"/>
      <c r="D2329" s="193"/>
      <c r="E2329" s="194"/>
      <c r="F2329" s="195"/>
      <c r="G2329" s="198"/>
      <c r="H2329" s="183"/>
      <c r="I2329" s="200"/>
      <c r="J2329" s="200"/>
      <c r="K2329" s="197"/>
      <c r="L2329" s="184"/>
      <c r="M2329" s="180"/>
      <c r="N2329" s="196"/>
      <c r="O2329" s="194"/>
      <c r="P2329" s="195"/>
    </row>
    <row r="2330" spans="1:16" s="172" customFormat="1">
      <c r="A2330" s="1138"/>
      <c r="B2330" s="1133"/>
      <c r="C2330" s="192"/>
      <c r="D2330" s="193"/>
      <c r="E2330" s="194"/>
      <c r="F2330" s="195"/>
      <c r="G2330" s="173"/>
      <c r="H2330" s="183"/>
      <c r="I2330" s="200"/>
      <c r="J2330" s="200"/>
      <c r="K2330" s="197"/>
      <c r="L2330" s="179"/>
      <c r="M2330" s="180"/>
      <c r="N2330" s="196"/>
      <c r="O2330" s="194"/>
      <c r="P2330" s="195"/>
    </row>
    <row r="2331" spans="1:16" s="172" customFormat="1">
      <c r="A2331" s="1138"/>
      <c r="B2331" s="1133"/>
      <c r="C2331" s="192"/>
      <c r="D2331" s="193"/>
      <c r="E2331" s="194"/>
      <c r="F2331" s="195"/>
      <c r="G2331" s="192"/>
      <c r="H2331" s="201"/>
      <c r="I2331" s="202"/>
      <c r="J2331" s="202"/>
      <c r="K2331" s="203"/>
      <c r="L2331" s="204"/>
      <c r="M2331" s="190"/>
      <c r="N2331" s="196"/>
      <c r="O2331" s="194"/>
      <c r="P2331" s="195"/>
    </row>
    <row r="2332" spans="1:16" s="172" customFormat="1">
      <c r="A2332" s="1138"/>
      <c r="B2332" s="1133"/>
      <c r="C2332" s="192"/>
      <c r="D2332" s="193"/>
      <c r="E2332" s="194"/>
      <c r="F2332" s="195"/>
      <c r="G2332" s="192"/>
      <c r="H2332" s="201"/>
      <c r="I2332" s="202"/>
      <c r="J2332" s="202"/>
      <c r="K2332" s="203"/>
      <c r="L2332" s="204"/>
      <c r="M2332" s="190"/>
      <c r="N2332" s="196"/>
      <c r="O2332" s="194"/>
      <c r="P2332" s="195"/>
    </row>
    <row r="2333" spans="1:16" s="172" customFormat="1">
      <c r="A2333" s="1138"/>
      <c r="B2333" s="1133"/>
      <c r="C2333" s="192"/>
      <c r="D2333" s="193"/>
      <c r="E2333" s="194"/>
      <c r="F2333" s="195"/>
      <c r="G2333" s="192"/>
      <c r="H2333" s="201"/>
      <c r="I2333" s="202"/>
      <c r="J2333" s="202"/>
      <c r="K2333" s="203"/>
      <c r="L2333" s="204"/>
      <c r="M2333" s="190"/>
      <c r="N2333" s="196"/>
      <c r="O2333" s="194"/>
      <c r="P2333" s="195"/>
    </row>
    <row r="2334" spans="1:16" s="172" customFormat="1" ht="17.25" thickBot="1">
      <c r="A2334" s="1139"/>
      <c r="B2334" s="1134"/>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1135">
        <f>A2229+1</f>
        <v>46165</v>
      </c>
      <c r="B2335" s="90" t="s">
        <v>162</v>
      </c>
      <c r="C2335" s="1095" t="s">
        <v>693</v>
      </c>
      <c r="D2335" s="91" t="s">
        <v>114</v>
      </c>
      <c r="E2335" s="92" t="s">
        <v>164</v>
      </c>
      <c r="F2335" s="93"/>
      <c r="G2335" s="90" t="s">
        <v>162</v>
      </c>
      <c r="H2335" s="1098" t="s">
        <v>163</v>
      </c>
      <c r="I2335" s="91" t="s">
        <v>114</v>
      </c>
      <c r="J2335" s="92" t="s">
        <v>164</v>
      </c>
      <c r="K2335" s="93"/>
      <c r="L2335" s="90" t="s">
        <v>162</v>
      </c>
      <c r="M2335" s="1099" t="s">
        <v>163</v>
      </c>
      <c r="N2335" s="91" t="s">
        <v>114</v>
      </c>
      <c r="O2335" s="92" t="s">
        <v>164</v>
      </c>
      <c r="P2335" s="93"/>
    </row>
    <row r="2336" spans="1:16" ht="18" customHeight="1">
      <c r="A2336" s="1136"/>
      <c r="B2336" s="1100"/>
      <c r="C2336" s="1096"/>
      <c r="D2336" s="94" t="s">
        <v>116</v>
      </c>
      <c r="E2336" s="95" t="s">
        <v>142</v>
      </c>
      <c r="F2336" s="93"/>
      <c r="G2336" s="1100"/>
      <c r="H2336" s="1098"/>
      <c r="I2336" s="94" t="s">
        <v>116</v>
      </c>
      <c r="J2336" s="95" t="s">
        <v>142</v>
      </c>
      <c r="K2336" s="93"/>
      <c r="L2336" s="1100"/>
      <c r="M2336" s="1099"/>
      <c r="N2336" s="94" t="s">
        <v>116</v>
      </c>
      <c r="O2336" s="95" t="s">
        <v>142</v>
      </c>
      <c r="P2336" s="93"/>
    </row>
    <row r="2337" spans="1:16" ht="17.25" thickBot="1">
      <c r="A2337" s="1136"/>
      <c r="B2337" s="1101"/>
      <c r="C2337" s="1096"/>
      <c r="D2337" s="94" t="s">
        <v>165</v>
      </c>
      <c r="E2337" s="96" t="s">
        <v>166</v>
      </c>
      <c r="F2337" s="98"/>
      <c r="G2337" s="1101"/>
      <c r="H2337" s="1098"/>
      <c r="I2337" s="94" t="s">
        <v>165</v>
      </c>
      <c r="J2337" s="96" t="s">
        <v>166</v>
      </c>
      <c r="K2337" s="98"/>
      <c r="L2337" s="1101"/>
      <c r="M2337" s="1099"/>
      <c r="N2337" s="94" t="s">
        <v>165</v>
      </c>
      <c r="O2337" s="96" t="s">
        <v>166</v>
      </c>
      <c r="P2337" s="98"/>
    </row>
    <row r="2338" spans="1:16" ht="17.25" thickBot="1">
      <c r="A2338" s="1136"/>
      <c r="B2338" s="90" t="s">
        <v>167</v>
      </c>
      <c r="C2338" s="1096"/>
      <c r="D2338" s="94"/>
      <c r="E2338" s="96"/>
      <c r="F2338" s="97"/>
      <c r="G2338" s="90" t="s">
        <v>167</v>
      </c>
      <c r="H2338" s="1098"/>
      <c r="I2338" s="94" t="s">
        <v>120</v>
      </c>
      <c r="J2338" s="96" t="s">
        <v>148</v>
      </c>
      <c r="K2338" s="97"/>
      <c r="L2338" s="90" t="s">
        <v>167</v>
      </c>
      <c r="M2338" s="1099"/>
      <c r="N2338" s="94" t="s">
        <v>120</v>
      </c>
      <c r="O2338" s="96" t="s">
        <v>148</v>
      </c>
      <c r="P2338" s="97"/>
    </row>
    <row r="2339" spans="1:16">
      <c r="A2339" s="1136"/>
      <c r="B2339" s="1081"/>
      <c r="C2339" s="1096"/>
      <c r="D2339" s="94"/>
      <c r="E2339" s="96"/>
      <c r="F2339" s="97"/>
      <c r="G2339" s="1081"/>
      <c r="H2339" s="1098"/>
      <c r="I2339" s="94"/>
      <c r="J2339" s="96"/>
      <c r="K2339" s="97"/>
      <c r="L2339" s="1081"/>
      <c r="M2339" s="1099"/>
      <c r="N2339" s="94"/>
      <c r="O2339" s="96"/>
      <c r="P2339" s="97"/>
    </row>
    <row r="2340" spans="1:16">
      <c r="A2340" s="1136"/>
      <c r="B2340" s="1082"/>
      <c r="C2340" s="1096"/>
      <c r="D2340" s="94"/>
      <c r="E2340" s="96"/>
      <c r="F2340" s="97"/>
      <c r="G2340" s="1082"/>
      <c r="H2340" s="1098"/>
      <c r="I2340" s="94"/>
      <c r="J2340" s="96"/>
      <c r="K2340" s="97"/>
      <c r="L2340" s="1082"/>
      <c r="M2340" s="1099"/>
      <c r="N2340" s="94"/>
      <c r="O2340" s="96"/>
      <c r="P2340" s="97"/>
    </row>
    <row r="2341" spans="1:16">
      <c r="A2341" s="1136"/>
      <c r="B2341" s="1083"/>
      <c r="C2341" s="1096"/>
      <c r="D2341" s="94"/>
      <c r="E2341" s="96"/>
      <c r="F2341" s="93"/>
      <c r="G2341" s="1083"/>
      <c r="H2341" s="1098"/>
      <c r="I2341" s="94"/>
      <c r="J2341" s="96"/>
      <c r="K2341" s="93"/>
      <c r="L2341" s="1083"/>
      <c r="M2341" s="1099"/>
      <c r="N2341" s="94"/>
      <c r="O2341" s="96"/>
      <c r="P2341" s="93"/>
    </row>
    <row r="2342" spans="1:16">
      <c r="A2342" s="1136"/>
      <c r="B2342" s="1082"/>
      <c r="C2342" s="1096"/>
      <c r="D2342" s="94"/>
      <c r="E2342" s="96"/>
      <c r="F2342" s="99"/>
      <c r="G2342" s="1082"/>
      <c r="H2342" s="1098"/>
      <c r="I2342" s="94"/>
      <c r="J2342" s="96"/>
      <c r="K2342" s="99"/>
      <c r="L2342" s="1082"/>
      <c r="M2342" s="1099"/>
      <c r="N2342" s="94"/>
      <c r="O2342" s="96"/>
      <c r="P2342" s="93"/>
    </row>
    <row r="2343" spans="1:16">
      <c r="A2343" s="1136"/>
      <c r="B2343" s="1083"/>
      <c r="C2343" s="1096"/>
      <c r="D2343" s="94"/>
      <c r="E2343" s="96"/>
      <c r="F2343" s="102"/>
      <c r="G2343" s="1083"/>
      <c r="H2343" s="1098"/>
      <c r="I2343" s="94"/>
      <c r="J2343" s="96"/>
      <c r="K2343" s="102"/>
      <c r="L2343" s="1083"/>
      <c r="M2343" s="1099"/>
      <c r="N2343" s="94"/>
      <c r="O2343" s="96"/>
      <c r="P2343" s="99"/>
    </row>
    <row r="2344" spans="1:16" ht="17.25" thickBot="1">
      <c r="A2344" s="1136"/>
      <c r="B2344" s="1082"/>
      <c r="C2344" s="1096"/>
      <c r="D2344" s="94"/>
      <c r="E2344" s="96"/>
      <c r="F2344" s="99"/>
      <c r="G2344" s="1082"/>
      <c r="H2344" s="1098"/>
      <c r="I2344" s="94"/>
      <c r="J2344" s="96"/>
      <c r="K2344" s="99"/>
      <c r="L2344" s="1082"/>
      <c r="M2344" s="1099"/>
      <c r="N2344" s="94"/>
      <c r="O2344" s="96"/>
      <c r="P2344" s="99"/>
    </row>
    <row r="2345" spans="1:16" ht="17.25" thickBot="1">
      <c r="A2345" s="1136"/>
      <c r="B2345" s="100" t="s">
        <v>168</v>
      </c>
      <c r="C2345" s="1096"/>
      <c r="D2345" s="94"/>
      <c r="E2345" s="96"/>
      <c r="F2345" s="99"/>
      <c r="G2345" s="100" t="s">
        <v>168</v>
      </c>
      <c r="H2345" s="1098"/>
      <c r="I2345" s="94"/>
      <c r="J2345" s="96"/>
      <c r="K2345" s="99"/>
      <c r="L2345" s="100" t="s">
        <v>168</v>
      </c>
      <c r="M2345" s="1099"/>
      <c r="N2345" s="94"/>
      <c r="O2345" s="96"/>
      <c r="P2345" s="99"/>
    </row>
    <row r="2346" spans="1:16">
      <c r="A2346" s="1136"/>
      <c r="B2346" s="1111"/>
      <c r="C2346" s="1096"/>
      <c r="D2346" s="94"/>
      <c r="E2346" s="96"/>
      <c r="F2346" s="99"/>
      <c r="G2346" s="1111"/>
      <c r="H2346" s="1098"/>
      <c r="I2346" s="94"/>
      <c r="J2346" s="96"/>
      <c r="K2346" s="99"/>
      <c r="L2346" s="1111"/>
      <c r="M2346" s="1099"/>
      <c r="N2346" s="94"/>
      <c r="O2346" s="96"/>
      <c r="P2346" s="99"/>
    </row>
    <row r="2347" spans="1:16">
      <c r="A2347" s="1136"/>
      <c r="B2347" s="1112"/>
      <c r="C2347" s="1096"/>
      <c r="D2347" s="94"/>
      <c r="E2347" s="96"/>
      <c r="F2347" s="99"/>
      <c r="G2347" s="1112"/>
      <c r="H2347" s="1098"/>
      <c r="I2347" s="94"/>
      <c r="J2347" s="96"/>
      <c r="K2347" s="99"/>
      <c r="L2347" s="1112"/>
      <c r="M2347" s="1099"/>
      <c r="N2347" s="94"/>
      <c r="O2347" s="96"/>
      <c r="P2347" s="97"/>
    </row>
    <row r="2348" spans="1:16" ht="17.25" thickBot="1">
      <c r="A2348" s="1136"/>
      <c r="B2348" s="1113"/>
      <c r="C2348" s="1096"/>
      <c r="D2348" s="94"/>
      <c r="E2348" s="96"/>
      <c r="F2348" s="97"/>
      <c r="G2348" s="1113"/>
      <c r="H2348" s="1098"/>
      <c r="I2348" s="94"/>
      <c r="J2348" s="96"/>
      <c r="K2348" s="97"/>
      <c r="L2348" s="1113"/>
      <c r="M2348" s="1099"/>
      <c r="N2348" s="94"/>
      <c r="O2348" s="96"/>
      <c r="P2348" s="97"/>
    </row>
    <row r="2349" spans="1:16" ht="17.25" thickBot="1">
      <c r="A2349" s="1136"/>
      <c r="B2349" s="100" t="s">
        <v>123</v>
      </c>
      <c r="C2349" s="1096"/>
      <c r="D2349" s="94"/>
      <c r="E2349" s="96"/>
      <c r="F2349" s="97"/>
      <c r="G2349" s="100" t="s">
        <v>123</v>
      </c>
      <c r="H2349" s="1098"/>
      <c r="I2349" s="94"/>
      <c r="J2349" s="96"/>
      <c r="K2349" s="97"/>
      <c r="L2349" s="100" t="s">
        <v>123</v>
      </c>
      <c r="M2349" s="1099"/>
      <c r="N2349" s="94"/>
      <c r="O2349" s="96"/>
      <c r="P2349" s="97"/>
    </row>
    <row r="2350" spans="1:16">
      <c r="A2350" s="1136"/>
      <c r="B2350" s="1106"/>
      <c r="C2350" s="1096"/>
      <c r="D2350" s="94"/>
      <c r="E2350" s="96"/>
      <c r="F2350" s="97"/>
      <c r="G2350" s="1106"/>
      <c r="H2350" s="1098"/>
      <c r="I2350" s="94"/>
      <c r="J2350" s="96"/>
      <c r="K2350" s="97"/>
      <c r="L2350" s="1106"/>
      <c r="M2350" s="1099"/>
      <c r="N2350" s="94"/>
      <c r="O2350" s="96"/>
      <c r="P2350" s="97"/>
    </row>
    <row r="2351" spans="1:16">
      <c r="A2351" s="1136"/>
      <c r="B2351" s="1107"/>
      <c r="C2351" s="1096"/>
      <c r="D2351" s="94"/>
      <c r="E2351" s="96"/>
      <c r="F2351" s="97"/>
      <c r="G2351" s="1107"/>
      <c r="H2351" s="1098"/>
      <c r="I2351" s="94"/>
      <c r="J2351" s="96"/>
      <c r="K2351" s="97"/>
      <c r="L2351" s="1107"/>
      <c r="M2351" s="1099"/>
      <c r="N2351" s="94"/>
      <c r="O2351" s="96"/>
      <c r="P2351" s="97"/>
    </row>
    <row r="2352" spans="1:16" ht="17.25" thickBot="1">
      <c r="A2352" s="1136"/>
      <c r="B2352" s="1108"/>
      <c r="C2352" s="1096"/>
      <c r="D2352" s="94"/>
      <c r="E2352" s="96"/>
      <c r="F2352" s="97"/>
      <c r="G2352" s="1108"/>
      <c r="H2352" s="1098"/>
      <c r="I2352" s="94"/>
      <c r="J2352" s="96"/>
      <c r="K2352" s="97"/>
      <c r="L2352" s="1108"/>
      <c r="M2352" s="1099"/>
      <c r="N2352" s="94"/>
      <c r="O2352" s="96"/>
      <c r="P2352" s="97"/>
    </row>
    <row r="2353" spans="1:16">
      <c r="A2353" s="1136"/>
      <c r="B2353" s="1109" t="s">
        <v>124</v>
      </c>
      <c r="C2353" s="1096"/>
      <c r="D2353" s="94"/>
      <c r="E2353" s="96"/>
      <c r="F2353" s="97"/>
      <c r="G2353" s="1109" t="s">
        <v>124</v>
      </c>
      <c r="H2353" s="1098"/>
      <c r="I2353" s="94"/>
      <c r="J2353" s="96"/>
      <c r="K2353" s="97"/>
      <c r="L2353" s="1109" t="s">
        <v>124</v>
      </c>
      <c r="M2353" s="1099"/>
      <c r="N2353" s="94"/>
      <c r="O2353" s="96"/>
      <c r="P2353" s="97"/>
    </row>
    <row r="2354" spans="1:16" ht="17.25" thickBot="1">
      <c r="A2354" s="1136"/>
      <c r="B2354" s="1110"/>
      <c r="C2354" s="1096"/>
      <c r="D2354" s="94"/>
      <c r="E2354" s="96"/>
      <c r="F2354" s="97"/>
      <c r="G2354" s="1110"/>
      <c r="H2354" s="1098"/>
      <c r="I2354" s="94"/>
      <c r="J2354" s="96"/>
      <c r="K2354" s="97"/>
      <c r="L2354" s="1110"/>
      <c r="M2354" s="1099"/>
      <c r="N2354" s="94"/>
      <c r="O2354" s="96"/>
      <c r="P2354" s="93"/>
    </row>
    <row r="2355" spans="1:16" ht="17.25" thickTop="1">
      <c r="A2355" s="1136"/>
      <c r="B2355" s="1102" t="s">
        <v>125</v>
      </c>
      <c r="C2355" s="1096"/>
      <c r="D2355" s="94"/>
      <c r="E2355" s="96"/>
      <c r="F2355" s="93"/>
      <c r="G2355" s="1102" t="s">
        <v>125</v>
      </c>
      <c r="H2355" s="1098"/>
      <c r="I2355" s="94"/>
      <c r="J2355" s="96"/>
      <c r="K2355" s="93"/>
      <c r="L2355" s="1102" t="s">
        <v>125</v>
      </c>
      <c r="M2355" s="1099"/>
      <c r="N2355" s="94"/>
      <c r="O2355" s="96"/>
      <c r="P2355" s="97"/>
    </row>
    <row r="2356" spans="1:16" ht="17.25" thickBot="1">
      <c r="A2356" s="1136"/>
      <c r="B2356" s="1103"/>
      <c r="C2356" s="1096"/>
      <c r="D2356" s="94"/>
      <c r="E2356" s="96"/>
      <c r="F2356" s="93"/>
      <c r="G2356" s="1103"/>
      <c r="H2356" s="1098"/>
      <c r="I2356" s="94"/>
      <c r="J2356" s="96"/>
      <c r="K2356" s="93"/>
      <c r="L2356" s="1103"/>
      <c r="M2356" s="1099"/>
      <c r="N2356" s="94"/>
      <c r="O2356" s="96"/>
      <c r="P2356" s="101"/>
    </row>
    <row r="2357" spans="1:16">
      <c r="A2357" s="1136"/>
      <c r="B2357" s="1104"/>
      <c r="C2357" s="1096"/>
      <c r="D2357" s="94"/>
      <c r="E2357" s="96"/>
      <c r="F2357" s="97"/>
      <c r="G2357" s="1104"/>
      <c r="H2357" s="1098"/>
      <c r="I2357" s="94"/>
      <c r="J2357" s="96"/>
      <c r="K2357" s="97"/>
      <c r="L2357" s="1104"/>
      <c r="M2357" s="1099"/>
      <c r="N2357" s="94"/>
      <c r="O2357" s="96"/>
      <c r="P2357" s="103"/>
    </row>
    <row r="2358" spans="1:16" ht="17.25" thickBot="1">
      <c r="A2358" s="1136"/>
      <c r="B2358" s="1105"/>
      <c r="C2358" s="1096"/>
      <c r="D2358" s="94"/>
      <c r="E2358" s="96"/>
      <c r="F2358" s="97"/>
      <c r="G2358" s="1105"/>
      <c r="H2358" s="1098"/>
      <c r="I2358" s="94"/>
      <c r="J2358" s="96"/>
      <c r="K2358" s="97"/>
      <c r="L2358" s="1105"/>
      <c r="M2358" s="1099"/>
      <c r="N2358" s="94"/>
      <c r="O2358" s="96"/>
      <c r="P2358" s="104"/>
    </row>
    <row r="2359" spans="1:16">
      <c r="A2359" s="1136"/>
      <c r="B2359" s="1116" t="s">
        <v>126</v>
      </c>
      <c r="C2359" s="1096"/>
      <c r="D2359" s="94"/>
      <c r="E2359" s="96"/>
      <c r="F2359" s="93"/>
      <c r="G2359" s="1116" t="s">
        <v>126</v>
      </c>
      <c r="H2359" s="1098"/>
      <c r="I2359" s="94"/>
      <c r="J2359" s="96"/>
      <c r="K2359" s="93"/>
      <c r="L2359" s="1116" t="s">
        <v>126</v>
      </c>
      <c r="M2359" s="1099"/>
      <c r="N2359" s="94"/>
      <c r="O2359" s="96"/>
      <c r="P2359" s="99"/>
    </row>
    <row r="2360" spans="1:16" ht="17.25" thickBot="1">
      <c r="A2360" s="1136"/>
      <c r="B2360" s="1103"/>
      <c r="C2360" s="1096"/>
      <c r="D2360" s="94"/>
      <c r="E2360" s="96"/>
      <c r="F2360" s="101"/>
      <c r="G2360" s="1103"/>
      <c r="H2360" s="1098"/>
      <c r="I2360" s="94"/>
      <c r="J2360" s="96"/>
      <c r="K2360" s="101"/>
      <c r="L2360" s="1103"/>
      <c r="M2360" s="1099"/>
      <c r="N2360" s="94"/>
      <c r="O2360" s="96"/>
      <c r="P2360" s="104"/>
    </row>
    <row r="2361" spans="1:16">
      <c r="A2361" s="1136"/>
      <c r="B2361" s="1104"/>
      <c r="C2361" s="1096"/>
      <c r="D2361" s="94"/>
      <c r="E2361" s="96"/>
      <c r="F2361" s="102"/>
      <c r="G2361" s="1104"/>
      <c r="H2361" s="1098"/>
      <c r="I2361" s="94"/>
      <c r="J2361" s="96"/>
      <c r="K2361" s="103"/>
      <c r="L2361" s="1104"/>
      <c r="M2361" s="1099"/>
      <c r="N2361" s="94"/>
      <c r="O2361" s="96"/>
      <c r="P2361" s="93"/>
    </row>
    <row r="2362" spans="1:16" ht="17.25" thickBot="1">
      <c r="A2362" s="1136"/>
      <c r="B2362" s="1115"/>
      <c r="C2362" s="1096"/>
      <c r="D2362" s="94"/>
      <c r="E2362" s="96"/>
      <c r="F2362" s="99"/>
      <c r="G2362" s="1115"/>
      <c r="H2362" s="1098"/>
      <c r="I2362" s="94"/>
      <c r="J2362" s="96"/>
      <c r="K2362" s="104"/>
      <c r="L2362" s="1115"/>
      <c r="M2362" s="1099"/>
      <c r="N2362" s="94"/>
      <c r="O2362" s="96"/>
      <c r="P2362" s="97"/>
    </row>
    <row r="2363" spans="1:16">
      <c r="A2363" s="1136"/>
      <c r="B2363" s="1114" t="s">
        <v>127</v>
      </c>
      <c r="C2363" s="1096"/>
      <c r="D2363" s="94"/>
      <c r="E2363" s="96"/>
      <c r="F2363" s="103"/>
      <c r="G2363" s="1114" t="s">
        <v>127</v>
      </c>
      <c r="H2363" s="1098"/>
      <c r="I2363" s="94"/>
      <c r="J2363" s="96"/>
      <c r="K2363" s="104"/>
      <c r="L2363" s="1114" t="s">
        <v>127</v>
      </c>
      <c r="M2363" s="1099"/>
      <c r="N2363" s="94"/>
      <c r="O2363" s="114"/>
      <c r="P2363" s="97"/>
    </row>
    <row r="2364" spans="1:16" ht="17.25" thickBot="1">
      <c r="A2364" s="1136"/>
      <c r="B2364" s="1103"/>
      <c r="C2364" s="1096"/>
      <c r="D2364" s="94"/>
      <c r="E2364" s="96"/>
      <c r="F2364" s="104"/>
      <c r="G2364" s="1103"/>
      <c r="H2364" s="1098"/>
      <c r="I2364" s="94"/>
      <c r="J2364" s="96"/>
      <c r="K2364" s="99"/>
      <c r="L2364" s="1103"/>
      <c r="M2364" s="1099"/>
      <c r="N2364" s="113"/>
      <c r="O2364" s="96"/>
      <c r="P2364" s="112"/>
    </row>
    <row r="2365" spans="1:16">
      <c r="A2365" s="1136"/>
      <c r="B2365" s="1104"/>
      <c r="C2365" s="1096"/>
      <c r="D2365" s="94"/>
      <c r="E2365" s="96"/>
      <c r="F2365" s="104"/>
      <c r="G2365" s="1104"/>
      <c r="H2365" s="1098"/>
      <c r="I2365" s="94"/>
      <c r="J2365" s="96"/>
      <c r="K2365" s="104"/>
      <c r="L2365" s="1104"/>
      <c r="M2365" s="1099"/>
      <c r="N2365" s="113"/>
      <c r="O2365" s="114"/>
      <c r="P2365" s="97"/>
    </row>
    <row r="2366" spans="1:16" ht="17.25" thickBot="1">
      <c r="A2366" s="1136"/>
      <c r="B2366" s="1115"/>
      <c r="C2366" s="1096"/>
      <c r="D2366" s="94"/>
      <c r="E2366" s="96"/>
      <c r="F2366" s="99"/>
      <c r="G2366" s="1115"/>
      <c r="H2366" s="1098"/>
      <c r="I2366" s="94"/>
      <c r="J2366" s="96"/>
      <c r="K2366" s="93"/>
      <c r="L2366" s="1115"/>
      <c r="M2366" s="1099"/>
      <c r="N2366" s="94"/>
      <c r="O2366" s="114"/>
      <c r="P2366" s="104"/>
    </row>
    <row r="2367" spans="1:16">
      <c r="A2367" s="1136"/>
      <c r="B2367" s="1114" t="s">
        <v>128</v>
      </c>
      <c r="C2367" s="1096"/>
      <c r="D2367" s="94"/>
      <c r="E2367" s="96"/>
      <c r="F2367" s="104"/>
      <c r="G2367" s="1114" t="s">
        <v>128</v>
      </c>
      <c r="H2367" s="1098"/>
      <c r="I2367" s="94"/>
      <c r="J2367" s="96"/>
      <c r="K2367" s="97"/>
      <c r="L2367" s="1114" t="s">
        <v>128</v>
      </c>
      <c r="M2367" s="1099"/>
      <c r="N2367" s="94"/>
      <c r="O2367" s="96"/>
      <c r="P2367" s="97"/>
    </row>
    <row r="2368" spans="1:16" ht="17.25" thickBot="1">
      <c r="A2368" s="1136"/>
      <c r="B2368" s="1103"/>
      <c r="C2368" s="1096"/>
      <c r="D2368" s="94"/>
      <c r="E2368" s="96"/>
      <c r="F2368" s="93"/>
      <c r="G2368" s="1103"/>
      <c r="H2368" s="1098"/>
      <c r="I2368" s="94"/>
      <c r="J2368" s="114"/>
      <c r="K2368" s="97"/>
      <c r="L2368" s="1103"/>
      <c r="M2368" s="1099"/>
      <c r="N2368" s="113"/>
      <c r="O2368" s="114"/>
      <c r="P2368" s="97"/>
    </row>
    <row r="2369" spans="1:16">
      <c r="A2369" s="1136"/>
      <c r="B2369" s="1104"/>
      <c r="C2369" s="1096"/>
      <c r="D2369" s="94"/>
      <c r="E2369" s="96"/>
      <c r="F2369" s="97"/>
      <c r="G2369" s="1104"/>
      <c r="H2369" s="1098"/>
      <c r="I2369" s="94"/>
      <c r="J2369" s="96"/>
      <c r="K2369" s="97"/>
      <c r="L2369" s="1104"/>
      <c r="M2369" s="1099"/>
      <c r="N2369" s="113"/>
      <c r="O2369" s="114"/>
      <c r="P2369" s="97"/>
    </row>
    <row r="2370" spans="1:16" ht="17.25" thickBot="1">
      <c r="A2370" s="1136"/>
      <c r="B2370" s="1115"/>
      <c r="C2370" s="1096"/>
      <c r="D2370" s="94"/>
      <c r="E2370" s="96"/>
      <c r="F2370" s="93"/>
      <c r="G2370" s="1115"/>
      <c r="H2370" s="1098"/>
      <c r="I2370" s="94"/>
      <c r="J2370" s="114"/>
      <c r="K2370" s="97"/>
      <c r="L2370" s="1115"/>
      <c r="M2370" s="1099"/>
      <c r="N2370" s="94"/>
      <c r="O2370" s="114"/>
      <c r="P2370" s="97"/>
    </row>
    <row r="2371" spans="1:16">
      <c r="A2371" s="1136"/>
      <c r="B2371" s="1116" t="s">
        <v>129</v>
      </c>
      <c r="C2371" s="1096"/>
      <c r="D2371" s="94"/>
      <c r="E2371" s="96"/>
      <c r="F2371" s="93"/>
      <c r="G2371" s="1116" t="s">
        <v>129</v>
      </c>
      <c r="H2371" s="1098"/>
      <c r="I2371" s="94"/>
      <c r="J2371" s="114"/>
      <c r="K2371" s="97"/>
      <c r="L2371" s="1116" t="s">
        <v>129</v>
      </c>
      <c r="M2371" s="1099"/>
      <c r="N2371" s="113"/>
      <c r="O2371" s="114"/>
      <c r="P2371" s="97"/>
    </row>
    <row r="2372" spans="1:16" ht="17.25" thickBot="1">
      <c r="A2372" s="1136"/>
      <c r="B2372" s="1103"/>
      <c r="C2372" s="1096"/>
      <c r="D2372" s="94"/>
      <c r="E2372" s="96"/>
      <c r="F2372" s="93"/>
      <c r="G2372" s="1103"/>
      <c r="H2372" s="1098"/>
      <c r="I2372" s="94"/>
      <c r="J2372" s="114"/>
      <c r="K2372" s="97"/>
      <c r="L2372" s="1103"/>
      <c r="M2372" s="1099"/>
      <c r="N2372" s="94"/>
      <c r="O2372" s="114"/>
      <c r="P2372" s="97"/>
    </row>
    <row r="2373" spans="1:16">
      <c r="A2373" s="1136"/>
      <c r="B2373" s="106"/>
      <c r="C2373" s="1096"/>
      <c r="D2373" s="94"/>
      <c r="E2373" s="96"/>
      <c r="F2373" s="97"/>
      <c r="G2373" s="106"/>
      <c r="H2373" s="1098"/>
      <c r="I2373" s="94"/>
      <c r="J2373" s="96"/>
      <c r="K2373" s="112"/>
      <c r="L2373" s="106"/>
      <c r="M2373" s="1099"/>
      <c r="N2373" s="113"/>
      <c r="O2373" s="96"/>
      <c r="P2373" s="112"/>
    </row>
    <row r="2374" spans="1:16">
      <c r="A2374" s="1136"/>
      <c r="B2374" s="107"/>
      <c r="C2374" s="1096"/>
      <c r="D2374" s="94"/>
      <c r="E2374" s="96"/>
      <c r="F2374" s="93"/>
      <c r="G2374" s="107"/>
      <c r="H2374" s="1098"/>
      <c r="I2374" s="94"/>
      <c r="J2374" s="96"/>
      <c r="K2374" s="97"/>
      <c r="L2374" s="107"/>
      <c r="M2374" s="1099"/>
      <c r="N2374" s="113"/>
      <c r="O2374" s="114"/>
      <c r="P2374" s="97"/>
    </row>
    <row r="2375" spans="1:16">
      <c r="A2375" s="1136"/>
      <c r="B2375" s="109"/>
      <c r="C2375" s="1096"/>
      <c r="D2375" s="94"/>
      <c r="E2375" s="96"/>
      <c r="F2375" s="93"/>
      <c r="G2375" s="109"/>
      <c r="H2375" s="1098"/>
      <c r="I2375" s="113"/>
      <c r="J2375" s="114"/>
      <c r="K2375" s="97"/>
      <c r="L2375" s="109"/>
      <c r="M2375" s="1099"/>
      <c r="N2375" s="113"/>
      <c r="O2375" s="114"/>
      <c r="P2375" s="104"/>
    </row>
    <row r="2376" spans="1:16">
      <c r="A2376" s="1136"/>
      <c r="B2376" s="110"/>
      <c r="C2376" s="1096"/>
      <c r="D2376" s="94"/>
      <c r="E2376" s="96"/>
      <c r="F2376" s="93"/>
      <c r="G2376" s="110"/>
      <c r="H2376" s="1098"/>
      <c r="I2376" s="113"/>
      <c r="J2376" s="114"/>
      <c r="K2376" s="104"/>
      <c r="L2376" s="110"/>
      <c r="M2376" s="1099"/>
      <c r="N2376" s="111"/>
      <c r="O2376" s="96"/>
      <c r="P2376" s="97"/>
    </row>
    <row r="2377" spans="1:16">
      <c r="A2377" s="1136"/>
      <c r="B2377" s="109"/>
      <c r="C2377" s="1096"/>
      <c r="D2377" s="111"/>
      <c r="E2377" s="96"/>
      <c r="F2377" s="97"/>
      <c r="G2377" s="109"/>
      <c r="H2377" s="1098"/>
      <c r="I2377" s="111"/>
      <c r="J2377" s="96"/>
      <c r="K2377" s="112"/>
      <c r="L2377" s="109"/>
      <c r="M2377" s="1099"/>
      <c r="N2377" s="94"/>
      <c r="O2377" s="96"/>
      <c r="P2377" s="112"/>
    </row>
    <row r="2378" spans="1:16">
      <c r="A2378" s="1136"/>
      <c r="B2378" s="110"/>
      <c r="C2378" s="1096"/>
      <c r="D2378" s="94"/>
      <c r="E2378" s="96"/>
      <c r="F2378" s="108"/>
      <c r="G2378" s="110"/>
      <c r="H2378" s="1098"/>
      <c r="I2378" s="94"/>
      <c r="J2378" s="96"/>
      <c r="K2378" s="97"/>
      <c r="L2378" s="110"/>
      <c r="M2378" s="1099"/>
      <c r="N2378" s="113"/>
      <c r="O2378" s="114"/>
      <c r="P2378" s="97"/>
    </row>
    <row r="2379" spans="1:16">
      <c r="A2379" s="1136"/>
      <c r="B2379" s="109"/>
      <c r="C2379" s="1096"/>
      <c r="D2379" s="94"/>
      <c r="E2379" s="96"/>
      <c r="F2379" s="97"/>
      <c r="G2379" s="109"/>
      <c r="H2379" s="1098"/>
      <c r="I2379" s="113"/>
      <c r="J2379" s="114"/>
      <c r="K2379" s="97"/>
      <c r="L2379" s="109"/>
      <c r="M2379" s="1099"/>
      <c r="N2379" s="113"/>
      <c r="O2379" s="114"/>
      <c r="P2379" s="97"/>
    </row>
    <row r="2380" spans="1:16" ht="17.25" thickBot="1">
      <c r="A2380" s="1136"/>
      <c r="B2380" s="110"/>
      <c r="C2380" s="1097"/>
      <c r="D2380" s="115"/>
      <c r="E2380" s="116"/>
      <c r="F2380" s="117"/>
      <c r="G2380" s="110"/>
      <c r="H2380" s="1098"/>
      <c r="I2380" s="115"/>
      <c r="J2380" s="116"/>
      <c r="K2380" s="117"/>
      <c r="L2380" s="110"/>
      <c r="M2380" s="1099"/>
      <c r="N2380" s="115"/>
      <c r="O2380" s="116"/>
      <c r="P2380" s="117"/>
    </row>
    <row r="2381" spans="1:16">
      <c r="A2381" s="1094" t="str">
        <f>TEXT(A2335,"AAAA")</f>
        <v>星期六</v>
      </c>
      <c r="B2381" s="109"/>
      <c r="C2381" s="1095" t="s">
        <v>694</v>
      </c>
      <c r="D2381" s="118"/>
      <c r="E2381" s="119"/>
      <c r="F2381" s="97"/>
      <c r="G2381" s="109"/>
      <c r="H2381" s="1118" t="s">
        <v>130</v>
      </c>
      <c r="I2381" s="118"/>
      <c r="J2381" s="119"/>
      <c r="K2381" s="97"/>
      <c r="L2381" s="109"/>
      <c r="M2381" s="1120" t="s">
        <v>130</v>
      </c>
      <c r="N2381" s="118"/>
      <c r="O2381" s="119"/>
      <c r="P2381" s="97"/>
    </row>
    <row r="2382" spans="1:16">
      <c r="A2382" s="1094"/>
      <c r="B2382" s="110"/>
      <c r="C2382" s="1096"/>
      <c r="D2382" s="120"/>
      <c r="E2382" s="96"/>
      <c r="F2382" s="97"/>
      <c r="G2382" s="110"/>
      <c r="H2382" s="1098"/>
      <c r="I2382" s="94"/>
      <c r="J2382" s="96"/>
      <c r="K2382" s="97"/>
      <c r="L2382" s="110"/>
      <c r="M2382" s="1099"/>
      <c r="N2382" s="94"/>
      <c r="O2382" s="96"/>
      <c r="P2382" s="97"/>
    </row>
    <row r="2383" spans="1:16">
      <c r="A2383" s="1094"/>
      <c r="B2383" s="109"/>
      <c r="C2383" s="1096"/>
      <c r="D2383" s="120"/>
      <c r="E2383" s="96"/>
      <c r="F2383" s="97"/>
      <c r="G2383" s="109"/>
      <c r="H2383" s="1098"/>
      <c r="I2383" s="94"/>
      <c r="J2383" s="96"/>
      <c r="K2383" s="97"/>
      <c r="L2383" s="109"/>
      <c r="M2383" s="1099"/>
      <c r="N2383" s="94"/>
      <c r="O2383" s="96"/>
      <c r="P2383" s="97"/>
    </row>
    <row r="2384" spans="1:16">
      <c r="A2384" s="1094"/>
      <c r="B2384" s="110"/>
      <c r="C2384" s="1096"/>
      <c r="D2384" s="120"/>
      <c r="E2384" s="96"/>
      <c r="F2384" s="97"/>
      <c r="G2384" s="110"/>
      <c r="H2384" s="1098"/>
      <c r="I2384" s="94"/>
      <c r="J2384" s="96"/>
      <c r="K2384" s="97"/>
      <c r="L2384" s="110"/>
      <c r="M2384" s="1099"/>
      <c r="N2384" s="94"/>
      <c r="O2384" s="96"/>
      <c r="P2384" s="97"/>
    </row>
    <row r="2385" spans="1:16">
      <c r="A2385" s="1094"/>
      <c r="B2385" s="109"/>
      <c r="C2385" s="1096"/>
      <c r="D2385" s="120"/>
      <c r="E2385" s="96"/>
      <c r="F2385" s="97"/>
      <c r="G2385" s="109"/>
      <c r="H2385" s="1098"/>
      <c r="I2385" s="94"/>
      <c r="J2385" s="96"/>
      <c r="K2385" s="97"/>
      <c r="L2385" s="109"/>
      <c r="M2385" s="1099"/>
      <c r="N2385" s="94"/>
      <c r="O2385" s="96"/>
      <c r="P2385" s="97"/>
    </row>
    <row r="2386" spans="1:16">
      <c r="A2386" s="1094"/>
      <c r="B2386" s="110"/>
      <c r="C2386" s="1096"/>
      <c r="D2386" s="120"/>
      <c r="E2386" s="96"/>
      <c r="F2386" s="97"/>
      <c r="G2386" s="110"/>
      <c r="H2386" s="1098"/>
      <c r="I2386" s="94"/>
      <c r="J2386" s="96"/>
      <c r="K2386" s="97"/>
      <c r="L2386" s="110"/>
      <c r="M2386" s="1099"/>
      <c r="N2386" s="94"/>
      <c r="O2386" s="96"/>
      <c r="P2386" s="97"/>
    </row>
    <row r="2387" spans="1:16">
      <c r="A2387" s="1094"/>
      <c r="B2387" s="109"/>
      <c r="C2387" s="1096"/>
      <c r="D2387" s="120"/>
      <c r="E2387" s="96"/>
      <c r="F2387" s="97"/>
      <c r="G2387" s="109"/>
      <c r="H2387" s="1098"/>
      <c r="I2387" s="94"/>
      <c r="J2387" s="96"/>
      <c r="K2387" s="97"/>
      <c r="L2387" s="109"/>
      <c r="M2387" s="1099"/>
      <c r="N2387" s="94"/>
      <c r="O2387" s="96"/>
      <c r="P2387" s="97"/>
    </row>
    <row r="2388" spans="1:16">
      <c r="A2388" s="1094"/>
      <c r="B2388" s="110"/>
      <c r="C2388" s="1096"/>
      <c r="D2388" s="94"/>
      <c r="E2388" s="96"/>
      <c r="F2388" s="97"/>
      <c r="G2388" s="110"/>
      <c r="H2388" s="1098"/>
      <c r="I2388" s="94"/>
      <c r="J2388" s="96"/>
      <c r="K2388" s="97"/>
      <c r="L2388" s="110"/>
      <c r="M2388" s="1099"/>
      <c r="N2388" s="94"/>
      <c r="O2388" s="96"/>
      <c r="P2388" s="97"/>
    </row>
    <row r="2389" spans="1:16">
      <c r="A2389" s="1094"/>
      <c r="B2389" s="107"/>
      <c r="C2389" s="1096"/>
      <c r="D2389" s="113"/>
      <c r="E2389" s="114"/>
      <c r="F2389" s="104"/>
      <c r="G2389" s="107"/>
      <c r="H2389" s="1098"/>
      <c r="I2389" s="113"/>
      <c r="J2389" s="114"/>
      <c r="K2389" s="97"/>
      <c r="L2389" s="107"/>
      <c r="M2389" s="1099"/>
      <c r="N2389" s="113"/>
      <c r="O2389" s="114"/>
      <c r="P2389" s="97"/>
    </row>
    <row r="2390" spans="1:16" ht="17.25" thickBot="1">
      <c r="A2390" s="1094"/>
      <c r="B2390" s="107"/>
      <c r="C2390" s="1097"/>
      <c r="D2390" s="122" t="s">
        <v>132</v>
      </c>
      <c r="E2390" s="123" t="s">
        <v>133</v>
      </c>
      <c r="F2390" s="124"/>
      <c r="G2390" s="107"/>
      <c r="H2390" s="1127"/>
      <c r="I2390" s="122" t="s">
        <v>132</v>
      </c>
      <c r="J2390" s="123" t="s">
        <v>133</v>
      </c>
      <c r="K2390" s="97"/>
      <c r="L2390" s="107"/>
      <c r="M2390" s="1126"/>
      <c r="N2390" s="122" t="s">
        <v>132</v>
      </c>
      <c r="O2390" s="123" t="s">
        <v>133</v>
      </c>
      <c r="P2390" s="97"/>
    </row>
    <row r="2391" spans="1:16">
      <c r="A2391" s="105"/>
      <c r="B2391" s="109"/>
      <c r="C2391" s="1095" t="s">
        <v>695</v>
      </c>
      <c r="D2391" s="118"/>
      <c r="E2391" s="119"/>
      <c r="F2391" s="125"/>
      <c r="G2391" s="109"/>
      <c r="H2391" s="1118" t="s">
        <v>134</v>
      </c>
      <c r="I2391" s="118"/>
      <c r="J2391" s="119"/>
      <c r="K2391" s="125"/>
      <c r="L2391" s="109"/>
      <c r="M2391" s="1120" t="s">
        <v>134</v>
      </c>
      <c r="N2391" s="118"/>
      <c r="O2391" s="119"/>
      <c r="P2391" s="125"/>
    </row>
    <row r="2392" spans="1:16">
      <c r="A2392" s="105"/>
      <c r="B2392" s="110"/>
      <c r="C2392" s="1096"/>
      <c r="D2392" s="94"/>
      <c r="E2392" s="96"/>
      <c r="F2392" s="97"/>
      <c r="G2392" s="110"/>
      <c r="H2392" s="1098"/>
      <c r="I2392" s="94"/>
      <c r="J2392" s="96"/>
      <c r="K2392" s="97"/>
      <c r="L2392" s="110"/>
      <c r="M2392" s="1099"/>
      <c r="N2392" s="94"/>
      <c r="O2392" s="96"/>
      <c r="P2392" s="97"/>
    </row>
    <row r="2393" spans="1:16">
      <c r="A2393" s="105"/>
      <c r="B2393" s="126"/>
      <c r="C2393" s="1096"/>
      <c r="D2393" s="94"/>
      <c r="E2393" s="96"/>
      <c r="F2393" s="97"/>
      <c r="G2393" s="126"/>
      <c r="H2393" s="1098"/>
      <c r="I2393" s="94"/>
      <c r="J2393" s="96"/>
      <c r="K2393" s="97"/>
      <c r="L2393" s="126"/>
      <c r="M2393" s="1099"/>
      <c r="N2393" s="94"/>
      <c r="O2393" s="96"/>
      <c r="P2393" s="128"/>
    </row>
    <row r="2394" spans="1:16">
      <c r="A2394" s="105"/>
      <c r="B2394" s="107"/>
      <c r="C2394" s="1096"/>
      <c r="D2394" s="94"/>
      <c r="E2394" s="96"/>
      <c r="F2394" s="97"/>
      <c r="G2394" s="107"/>
      <c r="H2394" s="1098"/>
      <c r="I2394" s="94"/>
      <c r="J2394" s="96"/>
      <c r="K2394" s="97"/>
      <c r="L2394" s="107"/>
      <c r="M2394" s="1099"/>
      <c r="N2394" s="94"/>
      <c r="O2394" s="96"/>
      <c r="P2394" s="216"/>
    </row>
    <row r="2395" spans="1:16">
      <c r="A2395" s="105"/>
      <c r="B2395" s="109"/>
      <c r="C2395" s="1096"/>
      <c r="D2395" s="94"/>
      <c r="E2395" s="96"/>
      <c r="F2395" s="97"/>
      <c r="G2395" s="109"/>
      <c r="H2395" s="1098"/>
      <c r="I2395" s="94"/>
      <c r="J2395" s="96"/>
      <c r="K2395" s="97"/>
      <c r="L2395" s="109"/>
      <c r="M2395" s="1099"/>
      <c r="N2395" s="94"/>
      <c r="O2395" s="96"/>
      <c r="P2395" s="97"/>
    </row>
    <row r="2396" spans="1:16">
      <c r="A2396" s="105"/>
      <c r="B2396" s="110"/>
      <c r="C2396" s="1096"/>
      <c r="D2396" s="94"/>
      <c r="E2396" s="96"/>
      <c r="F2396" s="127"/>
      <c r="G2396" s="110"/>
      <c r="H2396" s="1098"/>
      <c r="I2396" s="94"/>
      <c r="J2396" s="96"/>
      <c r="K2396" s="127"/>
      <c r="L2396" s="110"/>
      <c r="M2396" s="1099"/>
      <c r="N2396" s="94"/>
      <c r="O2396" s="96"/>
      <c r="P2396" s="127"/>
    </row>
    <row r="2397" spans="1:16">
      <c r="A2397" s="105"/>
      <c r="B2397" s="109"/>
      <c r="C2397" s="1096"/>
      <c r="D2397" s="94"/>
      <c r="E2397" s="96"/>
      <c r="F2397" s="128"/>
      <c r="G2397" s="109"/>
      <c r="H2397" s="1098"/>
      <c r="I2397" s="94"/>
      <c r="J2397" s="96"/>
      <c r="K2397" s="128"/>
      <c r="L2397" s="109"/>
      <c r="M2397" s="1099"/>
      <c r="N2397" s="94"/>
      <c r="O2397" s="96"/>
      <c r="P2397" s="128"/>
    </row>
    <row r="2398" spans="1:16">
      <c r="A2398" s="105"/>
      <c r="B2398" s="110"/>
      <c r="C2398" s="1096"/>
      <c r="D2398" s="217"/>
      <c r="E2398" s="114"/>
      <c r="F2398" s="216"/>
      <c r="G2398" s="110"/>
      <c r="H2398" s="1098"/>
      <c r="I2398" s="113"/>
      <c r="J2398" s="114"/>
      <c r="K2398" s="216"/>
      <c r="L2398" s="110"/>
      <c r="M2398" s="1099"/>
      <c r="N2398" s="113"/>
      <c r="O2398" s="114"/>
      <c r="P2398" s="216"/>
    </row>
    <row r="2399" spans="1:16">
      <c r="A2399" s="105"/>
      <c r="B2399" s="109"/>
      <c r="C2399" s="1096"/>
      <c r="D2399" s="217"/>
      <c r="E2399" s="114"/>
      <c r="F2399" s="216"/>
      <c r="G2399" s="109"/>
      <c r="H2399" s="1098"/>
      <c r="I2399" s="113"/>
      <c r="J2399" s="114"/>
      <c r="K2399" s="216"/>
      <c r="L2399" s="109"/>
      <c r="M2399" s="1099"/>
      <c r="N2399" s="113"/>
      <c r="O2399" s="114"/>
      <c r="P2399" s="216"/>
    </row>
    <row r="2400" spans="1:16" ht="17.25" thickBot="1">
      <c r="A2400" s="105"/>
      <c r="B2400" s="110"/>
      <c r="C2400" s="1097"/>
      <c r="D2400" s="129"/>
      <c r="E2400" s="130"/>
      <c r="F2400" s="104"/>
      <c r="G2400" s="110"/>
      <c r="H2400" s="1127"/>
      <c r="I2400" s="113"/>
      <c r="J2400" s="130"/>
      <c r="K2400" s="104"/>
      <c r="L2400" s="110"/>
      <c r="M2400" s="1126"/>
      <c r="N2400" s="113"/>
      <c r="O2400" s="131"/>
      <c r="P2400" s="127"/>
    </row>
    <row r="2401" spans="1:16">
      <c r="A2401" s="132"/>
      <c r="B2401" s="109"/>
      <c r="C2401" s="1095" t="s">
        <v>696</v>
      </c>
      <c r="D2401" s="118" t="s">
        <v>136</v>
      </c>
      <c r="E2401" s="133" t="s">
        <v>137</v>
      </c>
      <c r="F2401" s="125"/>
      <c r="G2401" s="109"/>
      <c r="H2401" s="1118" t="s">
        <v>135</v>
      </c>
      <c r="I2401" s="118" t="s">
        <v>136</v>
      </c>
      <c r="J2401" s="133" t="s">
        <v>137</v>
      </c>
      <c r="K2401" s="125"/>
      <c r="L2401" s="109"/>
      <c r="M2401" s="1120" t="s">
        <v>135</v>
      </c>
      <c r="N2401" s="118" t="s">
        <v>136</v>
      </c>
      <c r="O2401" s="133" t="s">
        <v>137</v>
      </c>
      <c r="P2401" s="125"/>
    </row>
    <row r="2402" spans="1:16">
      <c r="A2402" s="132"/>
      <c r="B2402" s="110"/>
      <c r="C2402" s="1096"/>
      <c r="D2402" s="94" t="s">
        <v>141</v>
      </c>
      <c r="E2402" s="96" t="s">
        <v>142</v>
      </c>
      <c r="F2402" s="134"/>
      <c r="G2402" s="110"/>
      <c r="H2402" s="1098"/>
      <c r="I2402" s="94" t="s">
        <v>141</v>
      </c>
      <c r="J2402" s="96" t="s">
        <v>142</v>
      </c>
      <c r="K2402" s="134"/>
      <c r="L2402" s="110"/>
      <c r="M2402" s="1099"/>
      <c r="N2402" s="94" t="s">
        <v>141</v>
      </c>
      <c r="O2402" s="96" t="s">
        <v>142</v>
      </c>
      <c r="P2402" s="134"/>
    </row>
    <row r="2403" spans="1:16">
      <c r="A2403" s="132"/>
      <c r="B2403" s="135"/>
      <c r="C2403" s="1096"/>
      <c r="D2403" s="94" t="s">
        <v>145</v>
      </c>
      <c r="E2403" s="96" t="s">
        <v>146</v>
      </c>
      <c r="F2403" s="97"/>
      <c r="G2403" s="135"/>
      <c r="H2403" s="1098"/>
      <c r="I2403" s="94" t="s">
        <v>145</v>
      </c>
      <c r="J2403" s="96" t="s">
        <v>146</v>
      </c>
      <c r="K2403" s="97"/>
      <c r="L2403" s="135"/>
      <c r="M2403" s="1099"/>
      <c r="N2403" s="94" t="s">
        <v>145</v>
      </c>
      <c r="O2403" s="96" t="s">
        <v>146</v>
      </c>
      <c r="P2403" s="97"/>
    </row>
    <row r="2404" spans="1:16">
      <c r="A2404" s="132"/>
      <c r="B2404" s="110"/>
      <c r="C2404" s="1096"/>
      <c r="D2404" s="94" t="s">
        <v>147</v>
      </c>
      <c r="E2404" s="96" t="s">
        <v>148</v>
      </c>
      <c r="F2404" s="104"/>
      <c r="G2404" s="110"/>
      <c r="H2404" s="1098"/>
      <c r="I2404" s="94" t="s">
        <v>147</v>
      </c>
      <c r="J2404" s="96" t="s">
        <v>148</v>
      </c>
      <c r="K2404" s="104"/>
      <c r="L2404" s="110"/>
      <c r="M2404" s="1099"/>
      <c r="N2404" s="94" t="s">
        <v>147</v>
      </c>
      <c r="O2404" s="96" t="s">
        <v>148</v>
      </c>
      <c r="P2404" s="104"/>
    </row>
    <row r="2405" spans="1:16">
      <c r="A2405" s="132"/>
      <c r="B2405" s="135"/>
      <c r="C2405" s="1096"/>
      <c r="D2405" s="94"/>
      <c r="E2405" s="114"/>
      <c r="F2405" s="136"/>
      <c r="G2405" s="135"/>
      <c r="H2405" s="1098"/>
      <c r="I2405" s="94"/>
      <c r="J2405" s="114"/>
      <c r="K2405" s="136"/>
      <c r="L2405" s="135"/>
      <c r="M2405" s="1099"/>
      <c r="N2405" s="94"/>
      <c r="O2405" s="114"/>
      <c r="P2405" s="136"/>
    </row>
    <row r="2406" spans="1:16">
      <c r="A2406" s="132"/>
      <c r="B2406" s="110"/>
      <c r="C2406" s="1096"/>
      <c r="D2406" s="94"/>
      <c r="E2406" s="96"/>
      <c r="F2406" s="97"/>
      <c r="G2406" s="110"/>
      <c r="H2406" s="1098"/>
      <c r="I2406" s="94"/>
      <c r="J2406" s="96"/>
      <c r="K2406" s="97"/>
      <c r="L2406" s="110"/>
      <c r="M2406" s="1099"/>
      <c r="N2406" s="94"/>
      <c r="O2406" s="96"/>
      <c r="P2406" s="97"/>
    </row>
    <row r="2407" spans="1:16">
      <c r="A2407" s="132"/>
      <c r="B2407" s="135"/>
      <c r="C2407" s="1096"/>
      <c r="D2407" s="94"/>
      <c r="E2407" s="114"/>
      <c r="F2407" s="136"/>
      <c r="G2407" s="135"/>
      <c r="H2407" s="1098"/>
      <c r="I2407" s="94"/>
      <c r="J2407" s="114"/>
      <c r="K2407" s="136"/>
      <c r="L2407" s="135"/>
      <c r="M2407" s="1099"/>
      <c r="N2407" s="94"/>
      <c r="O2407" s="114"/>
      <c r="P2407" s="136"/>
    </row>
    <row r="2408" spans="1:16">
      <c r="A2408" s="132"/>
      <c r="B2408" s="110"/>
      <c r="C2408" s="1096"/>
      <c r="D2408" s="94"/>
      <c r="E2408" s="96"/>
      <c r="F2408" s="97"/>
      <c r="G2408" s="110"/>
      <c r="H2408" s="1098"/>
      <c r="I2408" s="94"/>
      <c r="J2408" s="96"/>
      <c r="K2408" s="97"/>
      <c r="L2408" s="110"/>
      <c r="M2408" s="1099"/>
      <c r="N2408" s="94"/>
      <c r="O2408" s="96"/>
      <c r="P2408" s="97"/>
    </row>
    <row r="2409" spans="1:16">
      <c r="A2409" s="132"/>
      <c r="B2409" s="135"/>
      <c r="C2409" s="1096"/>
      <c r="D2409" s="94"/>
      <c r="E2409" s="96"/>
      <c r="F2409" s="97"/>
      <c r="G2409" s="135"/>
      <c r="H2409" s="1098"/>
      <c r="I2409" s="94"/>
      <c r="J2409" s="96"/>
      <c r="K2409" s="97"/>
      <c r="L2409" s="135"/>
      <c r="M2409" s="1099"/>
      <c r="N2409" s="94"/>
      <c r="O2409" s="96"/>
      <c r="P2409" s="97"/>
    </row>
    <row r="2410" spans="1:16" ht="17.25" thickBot="1">
      <c r="A2410" s="132"/>
      <c r="B2410" s="110"/>
      <c r="C2410" s="1097"/>
      <c r="D2410" s="115"/>
      <c r="E2410" s="116"/>
      <c r="F2410" s="117"/>
      <c r="G2410" s="110"/>
      <c r="H2410" s="1127"/>
      <c r="I2410" s="115"/>
      <c r="J2410" s="130"/>
      <c r="K2410" s="104"/>
      <c r="L2410" s="110"/>
      <c r="M2410" s="1126"/>
      <c r="N2410" s="115"/>
      <c r="O2410" s="130"/>
      <c r="P2410" s="104"/>
    </row>
    <row r="2411" spans="1:16">
      <c r="A2411" s="132"/>
      <c r="B2411" s="135"/>
      <c r="C2411" s="1095" t="s">
        <v>697</v>
      </c>
      <c r="D2411" s="137" t="s">
        <v>150</v>
      </c>
      <c r="E2411" s="138"/>
      <c r="F2411" s="139" t="s">
        <v>151</v>
      </c>
      <c r="G2411" s="135"/>
      <c r="H2411" s="1118" t="s">
        <v>149</v>
      </c>
      <c r="I2411" s="137" t="s">
        <v>150</v>
      </c>
      <c r="J2411" s="138"/>
      <c r="K2411" s="139" t="s">
        <v>151</v>
      </c>
      <c r="L2411" s="135"/>
      <c r="M2411" s="1120" t="s">
        <v>149</v>
      </c>
      <c r="N2411" s="137" t="s">
        <v>150</v>
      </c>
      <c r="O2411" s="138"/>
      <c r="P2411" s="139" t="s">
        <v>151</v>
      </c>
    </row>
    <row r="2412" spans="1:16">
      <c r="A2412" s="132"/>
      <c r="B2412" s="110"/>
      <c r="C2412" s="1096"/>
      <c r="D2412" s="120"/>
      <c r="E2412" s="121"/>
      <c r="F2412" s="140"/>
      <c r="G2412" s="110"/>
      <c r="H2412" s="1098"/>
      <c r="I2412" s="94"/>
      <c r="J2412" s="96"/>
      <c r="K2412" s="97"/>
      <c r="L2412" s="110"/>
      <c r="M2412" s="1099"/>
      <c r="N2412" s="94"/>
      <c r="O2412" s="96"/>
      <c r="P2412" s="97"/>
    </row>
    <row r="2413" spans="1:16">
      <c r="A2413" s="132"/>
      <c r="B2413" s="135"/>
      <c r="C2413" s="1096"/>
      <c r="D2413" s="94"/>
      <c r="E2413" s="96"/>
      <c r="F2413" s="97"/>
      <c r="G2413" s="135"/>
      <c r="H2413" s="1098"/>
      <c r="I2413" s="94"/>
      <c r="J2413" s="96"/>
      <c r="K2413" s="97"/>
      <c r="L2413" s="135"/>
      <c r="M2413" s="1099"/>
      <c r="N2413" s="94"/>
      <c r="O2413" s="96"/>
      <c r="P2413" s="97"/>
    </row>
    <row r="2414" spans="1:16">
      <c r="A2414" s="132"/>
      <c r="B2414" s="110"/>
      <c r="C2414" s="1096"/>
      <c r="D2414" s="113"/>
      <c r="E2414" s="114"/>
      <c r="F2414" s="104"/>
      <c r="G2414" s="110"/>
      <c r="H2414" s="1098"/>
      <c r="I2414" s="113"/>
      <c r="J2414" s="114"/>
      <c r="K2414" s="104"/>
      <c r="L2414" s="110"/>
      <c r="M2414" s="1099"/>
      <c r="N2414" s="113"/>
      <c r="O2414" s="114"/>
      <c r="P2414" s="104"/>
    </row>
    <row r="2415" spans="1:16">
      <c r="A2415" s="1122"/>
      <c r="B2415" s="135"/>
      <c r="C2415" s="1096"/>
      <c r="D2415" s="94"/>
      <c r="E2415" s="96"/>
      <c r="F2415" s="97"/>
      <c r="G2415" s="135"/>
      <c r="H2415" s="1098"/>
      <c r="I2415" s="94"/>
      <c r="J2415" s="96"/>
      <c r="K2415" s="97"/>
      <c r="L2415" s="135"/>
      <c r="M2415" s="1099"/>
      <c r="N2415" s="94"/>
      <c r="O2415" s="96"/>
      <c r="P2415" s="97"/>
    </row>
    <row r="2416" spans="1:16">
      <c r="A2416" s="1122"/>
      <c r="B2416" s="110"/>
      <c r="C2416" s="1096"/>
      <c r="D2416" s="94"/>
      <c r="E2416" s="96"/>
      <c r="F2416" s="97"/>
      <c r="G2416" s="110"/>
      <c r="H2416" s="1098"/>
      <c r="I2416" s="94"/>
      <c r="J2416" s="96"/>
      <c r="K2416" s="97"/>
      <c r="L2416" s="110"/>
      <c r="M2416" s="1099"/>
      <c r="N2416" s="94"/>
      <c r="O2416" s="96"/>
      <c r="P2416" s="97"/>
    </row>
    <row r="2417" spans="1:16">
      <c r="A2417" s="1122"/>
      <c r="B2417" s="135"/>
      <c r="C2417" s="1096"/>
      <c r="D2417" s="113"/>
      <c r="E2417" s="114"/>
      <c r="F2417" s="104"/>
      <c r="G2417" s="135"/>
      <c r="H2417" s="1098"/>
      <c r="I2417" s="113"/>
      <c r="J2417" s="114"/>
      <c r="K2417" s="104"/>
      <c r="L2417" s="135"/>
      <c r="M2417" s="1099"/>
      <c r="N2417" s="113"/>
      <c r="O2417" s="114"/>
      <c r="P2417" s="104"/>
    </row>
    <row r="2418" spans="1:16" ht="17.25" thickBot="1">
      <c r="A2418" s="1123"/>
      <c r="B2418" s="141"/>
      <c r="C2418" s="1117"/>
      <c r="D2418" s="142"/>
      <c r="E2418" s="143"/>
      <c r="F2418" s="144"/>
      <c r="G2418" s="141"/>
      <c r="H2418" s="1119"/>
      <c r="I2418" s="142"/>
      <c r="J2418" s="143"/>
      <c r="K2418" s="144"/>
      <c r="L2418" s="141"/>
      <c r="M2418" s="1121"/>
      <c r="N2418" s="142"/>
      <c r="O2418" s="143"/>
      <c r="P2418" s="144"/>
    </row>
    <row r="2419" spans="1:16" s="146" customFormat="1" ht="27" customHeight="1" thickTop="1" thickBot="1">
      <c r="A2419" s="145"/>
      <c r="B2419" s="1124" t="s">
        <v>152</v>
      </c>
      <c r="C2419" s="1124"/>
      <c r="D2419" s="1124"/>
      <c r="E2419" s="1124"/>
      <c r="F2419" s="1124"/>
      <c r="G2419" s="1125" t="s">
        <v>153</v>
      </c>
      <c r="H2419" s="1125"/>
      <c r="I2419" s="1125"/>
      <c r="J2419" s="1125"/>
      <c r="K2419" s="1125"/>
      <c r="L2419" s="1125"/>
      <c r="M2419" s="1125"/>
      <c r="N2419" s="1128" t="s">
        <v>154</v>
      </c>
      <c r="O2419" s="1128"/>
      <c r="P2419" s="1128"/>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1137">
        <f>A2335</f>
        <v>46165</v>
      </c>
      <c r="B2421" s="1132" t="s">
        <v>698</v>
      </c>
      <c r="C2421" s="160"/>
      <c r="D2421" s="161"/>
      <c r="E2421" s="162"/>
      <c r="F2421" s="163"/>
      <c r="G2421" s="164"/>
      <c r="H2421" s="165"/>
      <c r="I2421" s="166"/>
      <c r="J2421" s="166"/>
      <c r="K2421" s="167"/>
      <c r="L2421" s="168"/>
      <c r="M2421" s="169"/>
      <c r="N2421" s="170"/>
      <c r="O2421" s="166"/>
      <c r="P2421" s="171"/>
    </row>
    <row r="2422" spans="1:16" s="172" customFormat="1">
      <c r="A2422" s="1138"/>
      <c r="B2422" s="1133"/>
      <c r="C2422" s="173"/>
      <c r="D2422" s="174"/>
      <c r="E2422" s="175"/>
      <c r="F2422" s="176"/>
      <c r="G2422" s="173"/>
      <c r="H2422" s="177"/>
      <c r="I2422" s="175"/>
      <c r="J2422" s="175"/>
      <c r="K2422" s="178"/>
      <c r="L2422" s="179"/>
      <c r="M2422" s="180"/>
      <c r="N2422" s="181"/>
      <c r="O2422" s="175"/>
      <c r="P2422" s="182"/>
    </row>
    <row r="2423" spans="1:16" s="172" customFormat="1">
      <c r="A2423" s="1138"/>
      <c r="B2423" s="1133"/>
      <c r="C2423" s="173"/>
      <c r="D2423" s="174"/>
      <c r="E2423" s="175"/>
      <c r="F2423" s="176"/>
      <c r="G2423" s="173"/>
      <c r="H2423" s="183"/>
      <c r="I2423" s="175"/>
      <c r="J2423" s="175"/>
      <c r="K2423" s="178"/>
      <c r="L2423" s="184"/>
      <c r="M2423" s="180"/>
      <c r="N2423" s="181"/>
      <c r="O2423" s="175"/>
      <c r="P2423" s="182"/>
    </row>
    <row r="2424" spans="1:16" s="172" customFormat="1">
      <c r="A2424" s="1138"/>
      <c r="B2424" s="1133"/>
      <c r="C2424" s="173"/>
      <c r="D2424" s="218"/>
      <c r="E2424" s="175"/>
      <c r="F2424" s="176"/>
      <c r="G2424" s="173"/>
      <c r="H2424" s="183"/>
      <c r="I2424" s="175"/>
      <c r="J2424" s="175"/>
      <c r="K2424" s="187"/>
      <c r="L2424" s="184"/>
      <c r="M2424" s="180"/>
      <c r="N2424" s="181"/>
      <c r="O2424" s="175"/>
      <c r="P2424" s="182"/>
    </row>
    <row r="2425" spans="1:16" s="172" customFormat="1">
      <c r="A2425" s="1138"/>
      <c r="B2425" s="1133"/>
      <c r="C2425" s="173"/>
      <c r="D2425" s="185"/>
      <c r="E2425" s="175"/>
      <c r="F2425" s="182"/>
      <c r="G2425" s="173"/>
      <c r="H2425" s="186"/>
      <c r="I2425" s="175"/>
      <c r="J2425" s="175"/>
      <c r="K2425" s="187"/>
      <c r="L2425" s="184"/>
      <c r="M2425" s="180"/>
      <c r="N2425" s="181"/>
      <c r="O2425" s="175"/>
      <c r="P2425" s="182"/>
    </row>
    <row r="2426" spans="1:16" s="172" customFormat="1">
      <c r="A2426" s="1138"/>
      <c r="B2426" s="1133"/>
      <c r="C2426" s="173"/>
      <c r="D2426" s="174"/>
      <c r="E2426" s="175"/>
      <c r="F2426" s="188"/>
      <c r="G2426" s="198"/>
      <c r="H2426" s="183"/>
      <c r="I2426" s="191"/>
      <c r="J2426" s="175"/>
      <c r="K2426" s="178"/>
      <c r="L2426" s="189"/>
      <c r="M2426" s="190"/>
      <c r="N2426" s="181"/>
      <c r="O2426" s="175"/>
      <c r="P2426" s="182"/>
    </row>
    <row r="2427" spans="1:16" s="172" customFormat="1">
      <c r="A2427" s="1138"/>
      <c r="B2427" s="1133"/>
      <c r="C2427" s="173"/>
      <c r="D2427" s="174"/>
      <c r="E2427" s="175"/>
      <c r="F2427" s="182"/>
      <c r="G2427" s="173"/>
      <c r="H2427" s="183"/>
      <c r="I2427" s="191"/>
      <c r="J2427" s="175"/>
      <c r="K2427" s="178"/>
      <c r="L2427" s="184"/>
      <c r="M2427" s="180"/>
      <c r="N2427" s="181"/>
      <c r="O2427" s="175"/>
      <c r="P2427" s="182"/>
    </row>
    <row r="2428" spans="1:16" s="172" customFormat="1">
      <c r="A2428" s="1138"/>
      <c r="B2428" s="1133"/>
      <c r="C2428" s="173"/>
      <c r="D2428" s="174"/>
      <c r="E2428" s="175"/>
      <c r="F2428" s="182"/>
      <c r="G2428" s="219"/>
      <c r="H2428" s="183"/>
      <c r="I2428" s="175"/>
      <c r="J2428" s="175"/>
      <c r="K2428" s="178"/>
      <c r="L2428" s="184"/>
      <c r="M2428" s="180"/>
      <c r="N2428" s="181"/>
      <c r="O2428" s="175"/>
      <c r="P2428" s="182"/>
    </row>
    <row r="2429" spans="1:16" s="172" customFormat="1">
      <c r="A2429" s="1138"/>
      <c r="B2429" s="1133"/>
      <c r="C2429" s="173"/>
      <c r="D2429" s="174"/>
      <c r="E2429" s="175"/>
      <c r="F2429" s="188"/>
      <c r="G2429" s="173"/>
      <c r="H2429" s="183"/>
      <c r="I2429" s="191"/>
      <c r="J2429" s="175"/>
      <c r="K2429" s="178"/>
      <c r="L2429" s="184"/>
      <c r="M2429" s="180"/>
      <c r="N2429" s="181"/>
      <c r="O2429" s="175"/>
      <c r="P2429" s="182"/>
    </row>
    <row r="2430" spans="1:16" s="172" customFormat="1">
      <c r="A2430" s="1138"/>
      <c r="B2430" s="1133"/>
      <c r="C2430" s="173"/>
      <c r="D2430" s="174"/>
      <c r="E2430" s="175"/>
      <c r="F2430" s="182"/>
      <c r="G2430" s="173"/>
      <c r="H2430" s="183"/>
      <c r="I2430" s="191"/>
      <c r="J2430" s="175"/>
      <c r="K2430" s="178"/>
      <c r="L2430" s="184"/>
      <c r="M2430" s="180"/>
      <c r="N2430" s="181"/>
      <c r="O2430" s="175"/>
      <c r="P2430" s="182"/>
    </row>
    <row r="2431" spans="1:16" s="172" customFormat="1">
      <c r="A2431" s="1138"/>
      <c r="B2431" s="1133"/>
      <c r="C2431" s="192"/>
      <c r="D2431" s="193"/>
      <c r="E2431" s="194"/>
      <c r="F2431" s="195"/>
      <c r="G2431" s="173"/>
      <c r="H2431" s="177"/>
      <c r="I2431" s="175"/>
      <c r="J2431" s="175"/>
      <c r="K2431" s="178"/>
      <c r="L2431" s="184"/>
      <c r="M2431" s="180"/>
      <c r="N2431" s="196"/>
      <c r="O2431" s="194"/>
      <c r="P2431" s="195"/>
    </row>
    <row r="2432" spans="1:16" s="172" customFormat="1">
      <c r="A2432" s="1138"/>
      <c r="B2432" s="1133"/>
      <c r="C2432" s="192"/>
      <c r="D2432" s="193"/>
      <c r="E2432" s="194"/>
      <c r="F2432" s="195"/>
      <c r="G2432" s="198"/>
      <c r="H2432" s="183"/>
      <c r="I2432" s="191"/>
      <c r="J2432" s="175"/>
      <c r="K2432" s="178"/>
      <c r="L2432" s="184"/>
      <c r="M2432" s="180"/>
      <c r="N2432" s="196"/>
      <c r="O2432" s="194"/>
      <c r="P2432" s="195"/>
    </row>
    <row r="2433" spans="1:16" s="172" customFormat="1">
      <c r="A2433" s="1138"/>
      <c r="B2433" s="1133"/>
      <c r="C2433" s="192"/>
      <c r="D2433" s="193"/>
      <c r="E2433" s="194"/>
      <c r="F2433" s="195"/>
      <c r="G2433" s="173"/>
      <c r="H2433" s="199"/>
      <c r="I2433" s="191"/>
      <c r="J2433" s="200"/>
      <c r="K2433" s="197"/>
      <c r="L2433" s="184"/>
      <c r="M2433" s="180"/>
      <c r="N2433" s="196"/>
      <c r="O2433" s="194"/>
      <c r="P2433" s="195"/>
    </row>
    <row r="2434" spans="1:16" s="172" customFormat="1">
      <c r="A2434" s="1138"/>
      <c r="B2434" s="1133"/>
      <c r="C2434" s="192"/>
      <c r="D2434" s="193"/>
      <c r="E2434" s="194"/>
      <c r="F2434" s="195"/>
      <c r="G2434" s="173"/>
      <c r="H2434" s="201"/>
      <c r="I2434" s="175"/>
      <c r="J2434" s="175"/>
      <c r="K2434" s="178"/>
      <c r="L2434" s="184"/>
      <c r="M2434" s="180"/>
      <c r="N2434" s="196"/>
      <c r="O2434" s="194"/>
      <c r="P2434" s="195"/>
    </row>
    <row r="2435" spans="1:16" s="172" customFormat="1">
      <c r="A2435" s="1138"/>
      <c r="B2435" s="1133"/>
      <c r="C2435" s="192"/>
      <c r="D2435" s="193"/>
      <c r="E2435" s="194"/>
      <c r="F2435" s="195"/>
      <c r="G2435" s="198"/>
      <c r="H2435" s="183"/>
      <c r="I2435" s="200"/>
      <c r="J2435" s="200"/>
      <c r="K2435" s="197"/>
      <c r="L2435" s="184"/>
      <c r="M2435" s="180"/>
      <c r="N2435" s="196"/>
      <c r="O2435" s="194"/>
      <c r="P2435" s="195"/>
    </row>
    <row r="2436" spans="1:16" s="172" customFormat="1">
      <c r="A2436" s="1138"/>
      <c r="B2436" s="1133"/>
      <c r="C2436" s="192"/>
      <c r="D2436" s="193"/>
      <c r="E2436" s="194"/>
      <c r="F2436" s="195"/>
      <c r="G2436" s="173"/>
      <c r="H2436" s="183"/>
      <c r="I2436" s="200"/>
      <c r="J2436" s="200"/>
      <c r="K2436" s="197"/>
      <c r="L2436" s="179"/>
      <c r="M2436" s="180"/>
      <c r="N2436" s="196"/>
      <c r="O2436" s="194"/>
      <c r="P2436" s="195"/>
    </row>
    <row r="2437" spans="1:16" s="172" customFormat="1">
      <c r="A2437" s="1138"/>
      <c r="B2437" s="1133"/>
      <c r="C2437" s="192"/>
      <c r="D2437" s="193"/>
      <c r="E2437" s="194"/>
      <c r="F2437" s="195"/>
      <c r="G2437" s="192"/>
      <c r="H2437" s="201"/>
      <c r="I2437" s="202"/>
      <c r="J2437" s="202"/>
      <c r="K2437" s="203"/>
      <c r="L2437" s="204"/>
      <c r="M2437" s="190"/>
      <c r="N2437" s="196"/>
      <c r="O2437" s="194"/>
      <c r="P2437" s="195"/>
    </row>
    <row r="2438" spans="1:16" s="172" customFormat="1">
      <c r="A2438" s="1138"/>
      <c r="B2438" s="1133"/>
      <c r="C2438" s="192"/>
      <c r="D2438" s="193"/>
      <c r="E2438" s="194"/>
      <c r="F2438" s="195"/>
      <c r="G2438" s="192"/>
      <c r="H2438" s="201"/>
      <c r="I2438" s="202"/>
      <c r="J2438" s="202"/>
      <c r="K2438" s="203"/>
      <c r="L2438" s="204"/>
      <c r="M2438" s="190"/>
      <c r="N2438" s="196"/>
      <c r="O2438" s="194"/>
      <c r="P2438" s="195"/>
    </row>
    <row r="2439" spans="1:16" s="172" customFormat="1">
      <c r="A2439" s="1138"/>
      <c r="B2439" s="1133"/>
      <c r="C2439" s="192"/>
      <c r="D2439" s="193"/>
      <c r="E2439" s="194"/>
      <c r="F2439" s="195"/>
      <c r="G2439" s="192"/>
      <c r="H2439" s="201"/>
      <c r="I2439" s="202"/>
      <c r="J2439" s="202"/>
      <c r="K2439" s="203"/>
      <c r="L2439" s="204"/>
      <c r="M2439" s="190"/>
      <c r="N2439" s="196"/>
      <c r="O2439" s="194"/>
      <c r="P2439" s="195"/>
    </row>
    <row r="2440" spans="1:16" s="172" customFormat="1" ht="17.25" thickBot="1">
      <c r="A2440" s="1139"/>
      <c r="B2440" s="1134"/>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1135">
        <f>A2335+1</f>
        <v>46166</v>
      </c>
      <c r="B2441" s="90" t="s">
        <v>162</v>
      </c>
      <c r="C2441" s="1095" t="s">
        <v>693</v>
      </c>
      <c r="D2441" s="91" t="s">
        <v>114</v>
      </c>
      <c r="E2441" s="92" t="s">
        <v>164</v>
      </c>
      <c r="F2441" s="93"/>
      <c r="G2441" s="90" t="s">
        <v>162</v>
      </c>
      <c r="H2441" s="1098" t="s">
        <v>163</v>
      </c>
      <c r="I2441" s="91" t="s">
        <v>114</v>
      </c>
      <c r="J2441" s="92" t="s">
        <v>164</v>
      </c>
      <c r="K2441" s="93"/>
      <c r="L2441" s="90" t="s">
        <v>162</v>
      </c>
      <c r="M2441" s="1099" t="s">
        <v>163</v>
      </c>
      <c r="N2441" s="91" t="s">
        <v>114</v>
      </c>
      <c r="O2441" s="92" t="s">
        <v>164</v>
      </c>
      <c r="P2441" s="93"/>
    </row>
    <row r="2442" spans="1:16" ht="18" customHeight="1">
      <c r="A2442" s="1136"/>
      <c r="B2442" s="1100"/>
      <c r="C2442" s="1096"/>
      <c r="D2442" s="94" t="s">
        <v>116</v>
      </c>
      <c r="E2442" s="95" t="s">
        <v>142</v>
      </c>
      <c r="F2442" s="93"/>
      <c r="G2442" s="1100"/>
      <c r="H2442" s="1098"/>
      <c r="I2442" s="94" t="s">
        <v>116</v>
      </c>
      <c r="J2442" s="95" t="s">
        <v>142</v>
      </c>
      <c r="K2442" s="93"/>
      <c r="L2442" s="1100"/>
      <c r="M2442" s="1099"/>
      <c r="N2442" s="94" t="s">
        <v>116</v>
      </c>
      <c r="O2442" s="95" t="s">
        <v>142</v>
      </c>
      <c r="P2442" s="93"/>
    </row>
    <row r="2443" spans="1:16" ht="17.25" thickBot="1">
      <c r="A2443" s="1136"/>
      <c r="B2443" s="1101"/>
      <c r="C2443" s="1096"/>
      <c r="D2443" s="94" t="s">
        <v>165</v>
      </c>
      <c r="E2443" s="96" t="s">
        <v>166</v>
      </c>
      <c r="F2443" s="98"/>
      <c r="G2443" s="1101"/>
      <c r="H2443" s="1098"/>
      <c r="I2443" s="94" t="s">
        <v>165</v>
      </c>
      <c r="J2443" s="96" t="s">
        <v>166</v>
      </c>
      <c r="K2443" s="98"/>
      <c r="L2443" s="1101"/>
      <c r="M2443" s="1099"/>
      <c r="N2443" s="94" t="s">
        <v>165</v>
      </c>
      <c r="O2443" s="96" t="s">
        <v>166</v>
      </c>
      <c r="P2443" s="98"/>
    </row>
    <row r="2444" spans="1:16" ht="17.25" thickBot="1">
      <c r="A2444" s="1136"/>
      <c r="B2444" s="90" t="s">
        <v>167</v>
      </c>
      <c r="C2444" s="1096"/>
      <c r="D2444" s="94"/>
      <c r="E2444" s="96"/>
      <c r="F2444" s="97"/>
      <c r="G2444" s="90" t="s">
        <v>167</v>
      </c>
      <c r="H2444" s="1098"/>
      <c r="I2444" s="94" t="s">
        <v>120</v>
      </c>
      <c r="J2444" s="96" t="s">
        <v>148</v>
      </c>
      <c r="K2444" s="97"/>
      <c r="L2444" s="90" t="s">
        <v>167</v>
      </c>
      <c r="M2444" s="1099"/>
      <c r="N2444" s="94" t="s">
        <v>120</v>
      </c>
      <c r="O2444" s="96" t="s">
        <v>148</v>
      </c>
      <c r="P2444" s="97"/>
    </row>
    <row r="2445" spans="1:16">
      <c r="A2445" s="1136"/>
      <c r="B2445" s="1081"/>
      <c r="C2445" s="1096"/>
      <c r="D2445" s="94"/>
      <c r="E2445" s="96"/>
      <c r="F2445" s="97"/>
      <c r="G2445" s="1081"/>
      <c r="H2445" s="1098"/>
      <c r="I2445" s="94"/>
      <c r="J2445" s="96"/>
      <c r="K2445" s="97"/>
      <c r="L2445" s="1081"/>
      <c r="M2445" s="1099"/>
      <c r="N2445" s="94"/>
      <c r="O2445" s="96"/>
      <c r="P2445" s="97"/>
    </row>
    <row r="2446" spans="1:16">
      <c r="A2446" s="1136"/>
      <c r="B2446" s="1082"/>
      <c r="C2446" s="1096"/>
      <c r="D2446" s="94"/>
      <c r="E2446" s="96"/>
      <c r="F2446" s="97"/>
      <c r="G2446" s="1082"/>
      <c r="H2446" s="1098"/>
      <c r="I2446" s="94"/>
      <c r="J2446" s="96"/>
      <c r="K2446" s="97"/>
      <c r="L2446" s="1082"/>
      <c r="M2446" s="1099"/>
      <c r="N2446" s="94"/>
      <c r="O2446" s="96"/>
      <c r="P2446" s="97"/>
    </row>
    <row r="2447" spans="1:16">
      <c r="A2447" s="1136"/>
      <c r="B2447" s="1083"/>
      <c r="C2447" s="1096"/>
      <c r="D2447" s="94"/>
      <c r="E2447" s="96"/>
      <c r="F2447" s="93"/>
      <c r="G2447" s="1083"/>
      <c r="H2447" s="1098"/>
      <c r="I2447" s="94"/>
      <c r="J2447" s="96"/>
      <c r="K2447" s="93"/>
      <c r="L2447" s="1083"/>
      <c r="M2447" s="1099"/>
      <c r="N2447" s="94"/>
      <c r="O2447" s="96"/>
      <c r="P2447" s="93"/>
    </row>
    <row r="2448" spans="1:16">
      <c r="A2448" s="1136"/>
      <c r="B2448" s="1082"/>
      <c r="C2448" s="1096"/>
      <c r="D2448" s="94"/>
      <c r="E2448" s="96"/>
      <c r="F2448" s="99"/>
      <c r="G2448" s="1082"/>
      <c r="H2448" s="1098"/>
      <c r="I2448" s="94"/>
      <c r="J2448" s="96"/>
      <c r="K2448" s="99"/>
      <c r="L2448" s="1082"/>
      <c r="M2448" s="1099"/>
      <c r="N2448" s="94"/>
      <c r="O2448" s="96"/>
      <c r="P2448" s="93"/>
    </row>
    <row r="2449" spans="1:16">
      <c r="A2449" s="1136"/>
      <c r="B2449" s="1083"/>
      <c r="C2449" s="1096"/>
      <c r="D2449" s="94"/>
      <c r="E2449" s="96"/>
      <c r="F2449" s="102"/>
      <c r="G2449" s="1083"/>
      <c r="H2449" s="1098"/>
      <c r="I2449" s="94"/>
      <c r="J2449" s="96"/>
      <c r="K2449" s="102"/>
      <c r="L2449" s="1083"/>
      <c r="M2449" s="1099"/>
      <c r="N2449" s="94"/>
      <c r="O2449" s="96"/>
      <c r="P2449" s="99"/>
    </row>
    <row r="2450" spans="1:16" ht="17.25" thickBot="1">
      <c r="A2450" s="1136"/>
      <c r="B2450" s="1082"/>
      <c r="C2450" s="1096"/>
      <c r="D2450" s="94"/>
      <c r="E2450" s="96"/>
      <c r="F2450" s="99"/>
      <c r="G2450" s="1082"/>
      <c r="H2450" s="1098"/>
      <c r="I2450" s="94"/>
      <c r="J2450" s="96"/>
      <c r="K2450" s="99"/>
      <c r="L2450" s="1082"/>
      <c r="M2450" s="1099"/>
      <c r="N2450" s="94"/>
      <c r="O2450" s="96"/>
      <c r="P2450" s="99"/>
    </row>
    <row r="2451" spans="1:16" ht="17.25" thickBot="1">
      <c r="A2451" s="1136"/>
      <c r="B2451" s="100" t="s">
        <v>168</v>
      </c>
      <c r="C2451" s="1096"/>
      <c r="D2451" s="94"/>
      <c r="E2451" s="96"/>
      <c r="F2451" s="99"/>
      <c r="G2451" s="100" t="s">
        <v>168</v>
      </c>
      <c r="H2451" s="1098"/>
      <c r="I2451" s="94"/>
      <c r="J2451" s="96"/>
      <c r="K2451" s="99"/>
      <c r="L2451" s="100" t="s">
        <v>168</v>
      </c>
      <c r="M2451" s="1099"/>
      <c r="N2451" s="94"/>
      <c r="O2451" s="96"/>
      <c r="P2451" s="99"/>
    </row>
    <row r="2452" spans="1:16">
      <c r="A2452" s="1136"/>
      <c r="B2452" s="1111"/>
      <c r="C2452" s="1096"/>
      <c r="D2452" s="94"/>
      <c r="E2452" s="96"/>
      <c r="F2452" s="99"/>
      <c r="G2452" s="1111"/>
      <c r="H2452" s="1098"/>
      <c r="I2452" s="94"/>
      <c r="J2452" s="96"/>
      <c r="K2452" s="99"/>
      <c r="L2452" s="1111"/>
      <c r="M2452" s="1099"/>
      <c r="N2452" s="94"/>
      <c r="O2452" s="96"/>
      <c r="P2452" s="99"/>
    </row>
    <row r="2453" spans="1:16">
      <c r="A2453" s="1136"/>
      <c r="B2453" s="1112"/>
      <c r="C2453" s="1096"/>
      <c r="D2453" s="94"/>
      <c r="E2453" s="96"/>
      <c r="F2453" s="99"/>
      <c r="G2453" s="1112"/>
      <c r="H2453" s="1098"/>
      <c r="I2453" s="94"/>
      <c r="J2453" s="96"/>
      <c r="K2453" s="99"/>
      <c r="L2453" s="1112"/>
      <c r="M2453" s="1099"/>
      <c r="N2453" s="94"/>
      <c r="O2453" s="96"/>
      <c r="P2453" s="97"/>
    </row>
    <row r="2454" spans="1:16" ht="17.25" thickBot="1">
      <c r="A2454" s="1136"/>
      <c r="B2454" s="1113"/>
      <c r="C2454" s="1096"/>
      <c r="D2454" s="94"/>
      <c r="E2454" s="96"/>
      <c r="F2454" s="97"/>
      <c r="G2454" s="1113"/>
      <c r="H2454" s="1098"/>
      <c r="I2454" s="94"/>
      <c r="J2454" s="96"/>
      <c r="K2454" s="97"/>
      <c r="L2454" s="1113"/>
      <c r="M2454" s="1099"/>
      <c r="N2454" s="94"/>
      <c r="O2454" s="96"/>
      <c r="P2454" s="97"/>
    </row>
    <row r="2455" spans="1:16" ht="17.25" thickBot="1">
      <c r="A2455" s="1136"/>
      <c r="B2455" s="100" t="s">
        <v>123</v>
      </c>
      <c r="C2455" s="1096"/>
      <c r="D2455" s="94"/>
      <c r="E2455" s="96"/>
      <c r="F2455" s="97"/>
      <c r="G2455" s="100" t="s">
        <v>123</v>
      </c>
      <c r="H2455" s="1098"/>
      <c r="I2455" s="94"/>
      <c r="J2455" s="96"/>
      <c r="K2455" s="97"/>
      <c r="L2455" s="100" t="s">
        <v>123</v>
      </c>
      <c r="M2455" s="1099"/>
      <c r="N2455" s="94"/>
      <c r="O2455" s="96"/>
      <c r="P2455" s="97"/>
    </row>
    <row r="2456" spans="1:16">
      <c r="A2456" s="1136"/>
      <c r="B2456" s="1106"/>
      <c r="C2456" s="1096"/>
      <c r="D2456" s="94"/>
      <c r="E2456" s="96"/>
      <c r="F2456" s="97"/>
      <c r="G2456" s="1106"/>
      <c r="H2456" s="1098"/>
      <c r="I2456" s="94"/>
      <c r="J2456" s="96"/>
      <c r="K2456" s="97"/>
      <c r="L2456" s="1106"/>
      <c r="M2456" s="1099"/>
      <c r="N2456" s="94"/>
      <c r="O2456" s="96"/>
      <c r="P2456" s="97"/>
    </row>
    <row r="2457" spans="1:16">
      <c r="A2457" s="1136"/>
      <c r="B2457" s="1107"/>
      <c r="C2457" s="1096"/>
      <c r="D2457" s="94"/>
      <c r="E2457" s="96"/>
      <c r="F2457" s="97"/>
      <c r="G2457" s="1107"/>
      <c r="H2457" s="1098"/>
      <c r="I2457" s="94"/>
      <c r="J2457" s="96"/>
      <c r="K2457" s="97"/>
      <c r="L2457" s="1107"/>
      <c r="M2457" s="1099"/>
      <c r="N2457" s="94"/>
      <c r="O2457" s="96"/>
      <c r="P2457" s="97"/>
    </row>
    <row r="2458" spans="1:16" ht="17.25" thickBot="1">
      <c r="A2458" s="1136"/>
      <c r="B2458" s="1108"/>
      <c r="C2458" s="1096"/>
      <c r="D2458" s="94"/>
      <c r="E2458" s="96"/>
      <c r="F2458" s="97"/>
      <c r="G2458" s="1108"/>
      <c r="H2458" s="1098"/>
      <c r="I2458" s="94"/>
      <c r="J2458" s="96"/>
      <c r="K2458" s="97"/>
      <c r="L2458" s="1108"/>
      <c r="M2458" s="1099"/>
      <c r="N2458" s="94"/>
      <c r="O2458" s="96"/>
      <c r="P2458" s="97"/>
    </row>
    <row r="2459" spans="1:16">
      <c r="A2459" s="1136"/>
      <c r="B2459" s="1109" t="s">
        <v>124</v>
      </c>
      <c r="C2459" s="1096"/>
      <c r="D2459" s="94"/>
      <c r="E2459" s="96"/>
      <c r="F2459" s="97"/>
      <c r="G2459" s="1109" t="s">
        <v>124</v>
      </c>
      <c r="H2459" s="1098"/>
      <c r="I2459" s="94"/>
      <c r="J2459" s="96"/>
      <c r="K2459" s="97"/>
      <c r="L2459" s="1109" t="s">
        <v>124</v>
      </c>
      <c r="M2459" s="1099"/>
      <c r="N2459" s="94"/>
      <c r="O2459" s="96"/>
      <c r="P2459" s="97"/>
    </row>
    <row r="2460" spans="1:16" ht="17.25" thickBot="1">
      <c r="A2460" s="1136"/>
      <c r="B2460" s="1110"/>
      <c r="C2460" s="1096"/>
      <c r="D2460" s="94"/>
      <c r="E2460" s="96"/>
      <c r="F2460" s="97"/>
      <c r="G2460" s="1110"/>
      <c r="H2460" s="1098"/>
      <c r="I2460" s="94"/>
      <c r="J2460" s="96"/>
      <c r="K2460" s="97"/>
      <c r="L2460" s="1110"/>
      <c r="M2460" s="1099"/>
      <c r="N2460" s="94"/>
      <c r="O2460" s="96"/>
      <c r="P2460" s="93"/>
    </row>
    <row r="2461" spans="1:16" ht="17.25" thickTop="1">
      <c r="A2461" s="1136"/>
      <c r="B2461" s="1102" t="s">
        <v>125</v>
      </c>
      <c r="C2461" s="1096"/>
      <c r="D2461" s="94"/>
      <c r="E2461" s="96"/>
      <c r="F2461" s="93"/>
      <c r="G2461" s="1102" t="s">
        <v>125</v>
      </c>
      <c r="H2461" s="1098"/>
      <c r="I2461" s="94"/>
      <c r="J2461" s="96"/>
      <c r="K2461" s="93"/>
      <c r="L2461" s="1102" t="s">
        <v>125</v>
      </c>
      <c r="M2461" s="1099"/>
      <c r="N2461" s="94"/>
      <c r="O2461" s="96"/>
      <c r="P2461" s="97"/>
    </row>
    <row r="2462" spans="1:16" ht="17.25" thickBot="1">
      <c r="A2462" s="1136"/>
      <c r="B2462" s="1103"/>
      <c r="C2462" s="1096"/>
      <c r="D2462" s="94"/>
      <c r="E2462" s="96"/>
      <c r="F2462" s="93"/>
      <c r="G2462" s="1103"/>
      <c r="H2462" s="1098"/>
      <c r="I2462" s="94"/>
      <c r="J2462" s="96"/>
      <c r="K2462" s="93"/>
      <c r="L2462" s="1103"/>
      <c r="M2462" s="1099"/>
      <c r="N2462" s="94"/>
      <c r="O2462" s="96"/>
      <c r="P2462" s="101"/>
    </row>
    <row r="2463" spans="1:16">
      <c r="A2463" s="1136"/>
      <c r="B2463" s="1104"/>
      <c r="C2463" s="1096"/>
      <c r="D2463" s="94"/>
      <c r="E2463" s="96"/>
      <c r="F2463" s="97"/>
      <c r="G2463" s="1104"/>
      <c r="H2463" s="1098"/>
      <c r="I2463" s="94"/>
      <c r="J2463" s="96"/>
      <c r="K2463" s="97"/>
      <c r="L2463" s="1104"/>
      <c r="M2463" s="1099"/>
      <c r="N2463" s="94"/>
      <c r="O2463" s="96"/>
      <c r="P2463" s="103"/>
    </row>
    <row r="2464" spans="1:16" ht="17.25" thickBot="1">
      <c r="A2464" s="1136"/>
      <c r="B2464" s="1105"/>
      <c r="C2464" s="1096"/>
      <c r="D2464" s="94"/>
      <c r="E2464" s="96"/>
      <c r="F2464" s="97"/>
      <c r="G2464" s="1105"/>
      <c r="H2464" s="1098"/>
      <c r="I2464" s="94"/>
      <c r="J2464" s="96"/>
      <c r="K2464" s="97"/>
      <c r="L2464" s="1105"/>
      <c r="M2464" s="1099"/>
      <c r="N2464" s="94"/>
      <c r="O2464" s="96"/>
      <c r="P2464" s="104"/>
    </row>
    <row r="2465" spans="1:16">
      <c r="A2465" s="1136"/>
      <c r="B2465" s="1116" t="s">
        <v>126</v>
      </c>
      <c r="C2465" s="1096"/>
      <c r="D2465" s="94"/>
      <c r="E2465" s="96"/>
      <c r="F2465" s="93"/>
      <c r="G2465" s="1116" t="s">
        <v>126</v>
      </c>
      <c r="H2465" s="1098"/>
      <c r="I2465" s="94"/>
      <c r="J2465" s="96"/>
      <c r="K2465" s="93"/>
      <c r="L2465" s="1116" t="s">
        <v>126</v>
      </c>
      <c r="M2465" s="1099"/>
      <c r="N2465" s="94"/>
      <c r="O2465" s="96"/>
      <c r="P2465" s="99"/>
    </row>
    <row r="2466" spans="1:16" ht="17.25" thickBot="1">
      <c r="A2466" s="1136"/>
      <c r="B2466" s="1103"/>
      <c r="C2466" s="1096"/>
      <c r="D2466" s="94"/>
      <c r="E2466" s="96"/>
      <c r="F2466" s="101"/>
      <c r="G2466" s="1103"/>
      <c r="H2466" s="1098"/>
      <c r="I2466" s="94"/>
      <c r="J2466" s="96"/>
      <c r="K2466" s="101"/>
      <c r="L2466" s="1103"/>
      <c r="M2466" s="1099"/>
      <c r="N2466" s="94"/>
      <c r="O2466" s="96"/>
      <c r="P2466" s="104"/>
    </row>
    <row r="2467" spans="1:16">
      <c r="A2467" s="1136"/>
      <c r="B2467" s="1104"/>
      <c r="C2467" s="1096"/>
      <c r="D2467" s="94"/>
      <c r="E2467" s="96"/>
      <c r="F2467" s="102"/>
      <c r="G2467" s="1104"/>
      <c r="H2467" s="1098"/>
      <c r="I2467" s="94"/>
      <c r="J2467" s="96"/>
      <c r="K2467" s="103"/>
      <c r="L2467" s="1104"/>
      <c r="M2467" s="1099"/>
      <c r="N2467" s="94"/>
      <c r="O2467" s="96"/>
      <c r="P2467" s="93"/>
    </row>
    <row r="2468" spans="1:16" ht="17.25" thickBot="1">
      <c r="A2468" s="1136"/>
      <c r="B2468" s="1115"/>
      <c r="C2468" s="1096"/>
      <c r="D2468" s="94"/>
      <c r="E2468" s="96"/>
      <c r="F2468" s="99"/>
      <c r="G2468" s="1115"/>
      <c r="H2468" s="1098"/>
      <c r="I2468" s="94"/>
      <c r="J2468" s="96"/>
      <c r="K2468" s="104"/>
      <c r="L2468" s="1115"/>
      <c r="M2468" s="1099"/>
      <c r="N2468" s="94"/>
      <c r="O2468" s="96"/>
      <c r="P2468" s="97"/>
    </row>
    <row r="2469" spans="1:16">
      <c r="A2469" s="1136"/>
      <c r="B2469" s="1114" t="s">
        <v>127</v>
      </c>
      <c r="C2469" s="1096"/>
      <c r="D2469" s="94"/>
      <c r="E2469" s="96"/>
      <c r="F2469" s="103"/>
      <c r="G2469" s="1114" t="s">
        <v>127</v>
      </c>
      <c r="H2469" s="1098"/>
      <c r="I2469" s="94"/>
      <c r="J2469" s="96"/>
      <c r="K2469" s="104"/>
      <c r="L2469" s="1114" t="s">
        <v>127</v>
      </c>
      <c r="M2469" s="1099"/>
      <c r="N2469" s="94"/>
      <c r="O2469" s="114"/>
      <c r="P2469" s="97"/>
    </row>
    <row r="2470" spans="1:16" ht="17.25" thickBot="1">
      <c r="A2470" s="1136"/>
      <c r="B2470" s="1103"/>
      <c r="C2470" s="1096"/>
      <c r="D2470" s="94"/>
      <c r="E2470" s="96"/>
      <c r="F2470" s="104"/>
      <c r="G2470" s="1103"/>
      <c r="H2470" s="1098"/>
      <c r="I2470" s="94"/>
      <c r="J2470" s="96"/>
      <c r="K2470" s="99"/>
      <c r="L2470" s="1103"/>
      <c r="M2470" s="1099"/>
      <c r="N2470" s="113"/>
      <c r="O2470" s="96"/>
      <c r="P2470" s="112"/>
    </row>
    <row r="2471" spans="1:16">
      <c r="A2471" s="1136"/>
      <c r="B2471" s="1104"/>
      <c r="C2471" s="1096"/>
      <c r="D2471" s="94"/>
      <c r="E2471" s="96"/>
      <c r="F2471" s="104"/>
      <c r="G2471" s="1104"/>
      <c r="H2471" s="1098"/>
      <c r="I2471" s="94"/>
      <c r="J2471" s="96"/>
      <c r="K2471" s="104"/>
      <c r="L2471" s="1104"/>
      <c r="M2471" s="1099"/>
      <c r="N2471" s="113"/>
      <c r="O2471" s="114"/>
      <c r="P2471" s="97"/>
    </row>
    <row r="2472" spans="1:16" ht="17.25" thickBot="1">
      <c r="A2472" s="1136"/>
      <c r="B2472" s="1115"/>
      <c r="C2472" s="1096"/>
      <c r="D2472" s="94"/>
      <c r="E2472" s="96"/>
      <c r="F2472" s="99"/>
      <c r="G2472" s="1115"/>
      <c r="H2472" s="1098"/>
      <c r="I2472" s="94"/>
      <c r="J2472" s="96"/>
      <c r="K2472" s="93"/>
      <c r="L2472" s="1115"/>
      <c r="M2472" s="1099"/>
      <c r="N2472" s="94"/>
      <c r="O2472" s="114"/>
      <c r="P2472" s="104"/>
    </row>
    <row r="2473" spans="1:16">
      <c r="A2473" s="1136"/>
      <c r="B2473" s="1114" t="s">
        <v>128</v>
      </c>
      <c r="C2473" s="1096"/>
      <c r="D2473" s="94"/>
      <c r="E2473" s="96"/>
      <c r="F2473" s="104"/>
      <c r="G2473" s="1114" t="s">
        <v>128</v>
      </c>
      <c r="H2473" s="1098"/>
      <c r="I2473" s="94"/>
      <c r="J2473" s="96"/>
      <c r="K2473" s="97"/>
      <c r="L2473" s="1114" t="s">
        <v>128</v>
      </c>
      <c r="M2473" s="1099"/>
      <c r="N2473" s="94"/>
      <c r="O2473" s="96"/>
      <c r="P2473" s="97"/>
    </row>
    <row r="2474" spans="1:16" ht="17.25" thickBot="1">
      <c r="A2474" s="1136"/>
      <c r="B2474" s="1103"/>
      <c r="C2474" s="1096"/>
      <c r="D2474" s="94"/>
      <c r="E2474" s="96"/>
      <c r="F2474" s="93"/>
      <c r="G2474" s="1103"/>
      <c r="H2474" s="1098"/>
      <c r="I2474" s="94"/>
      <c r="J2474" s="114"/>
      <c r="K2474" s="97"/>
      <c r="L2474" s="1103"/>
      <c r="M2474" s="1099"/>
      <c r="N2474" s="113"/>
      <c r="O2474" s="114"/>
      <c r="P2474" s="97"/>
    </row>
    <row r="2475" spans="1:16">
      <c r="A2475" s="1136"/>
      <c r="B2475" s="1104"/>
      <c r="C2475" s="1096"/>
      <c r="D2475" s="94"/>
      <c r="E2475" s="96"/>
      <c r="F2475" s="97"/>
      <c r="G2475" s="1104"/>
      <c r="H2475" s="1098"/>
      <c r="I2475" s="94"/>
      <c r="J2475" s="96"/>
      <c r="K2475" s="97"/>
      <c r="L2475" s="1104"/>
      <c r="M2475" s="1099"/>
      <c r="N2475" s="113"/>
      <c r="O2475" s="114"/>
      <c r="P2475" s="97"/>
    </row>
    <row r="2476" spans="1:16" ht="17.25" thickBot="1">
      <c r="A2476" s="1136"/>
      <c r="B2476" s="1115"/>
      <c r="C2476" s="1096"/>
      <c r="D2476" s="94"/>
      <c r="E2476" s="96"/>
      <c r="F2476" s="93"/>
      <c r="G2476" s="1115"/>
      <c r="H2476" s="1098"/>
      <c r="I2476" s="94"/>
      <c r="J2476" s="114"/>
      <c r="K2476" s="97"/>
      <c r="L2476" s="1115"/>
      <c r="M2476" s="1099"/>
      <c r="N2476" s="94"/>
      <c r="O2476" s="114"/>
      <c r="P2476" s="97"/>
    </row>
    <row r="2477" spans="1:16">
      <c r="A2477" s="1136"/>
      <c r="B2477" s="1116" t="s">
        <v>129</v>
      </c>
      <c r="C2477" s="1096"/>
      <c r="D2477" s="94"/>
      <c r="E2477" s="96"/>
      <c r="F2477" s="93"/>
      <c r="G2477" s="1116" t="s">
        <v>129</v>
      </c>
      <c r="H2477" s="1098"/>
      <c r="I2477" s="94"/>
      <c r="J2477" s="114"/>
      <c r="K2477" s="97"/>
      <c r="L2477" s="1116" t="s">
        <v>129</v>
      </c>
      <c r="M2477" s="1099"/>
      <c r="N2477" s="113"/>
      <c r="O2477" s="114"/>
      <c r="P2477" s="97"/>
    </row>
    <row r="2478" spans="1:16" ht="17.25" thickBot="1">
      <c r="A2478" s="1136"/>
      <c r="B2478" s="1103"/>
      <c r="C2478" s="1096"/>
      <c r="D2478" s="94"/>
      <c r="E2478" s="96"/>
      <c r="F2478" s="93"/>
      <c r="G2478" s="1103"/>
      <c r="H2478" s="1098"/>
      <c r="I2478" s="94"/>
      <c r="J2478" s="114"/>
      <c r="K2478" s="97"/>
      <c r="L2478" s="1103"/>
      <c r="M2478" s="1099"/>
      <c r="N2478" s="94"/>
      <c r="O2478" s="114"/>
      <c r="P2478" s="97"/>
    </row>
    <row r="2479" spans="1:16">
      <c r="A2479" s="1136"/>
      <c r="B2479" s="106"/>
      <c r="C2479" s="1096"/>
      <c r="D2479" s="94"/>
      <c r="E2479" s="96"/>
      <c r="F2479" s="97"/>
      <c r="G2479" s="106"/>
      <c r="H2479" s="1098"/>
      <c r="I2479" s="94"/>
      <c r="J2479" s="96"/>
      <c r="K2479" s="112"/>
      <c r="L2479" s="106"/>
      <c r="M2479" s="1099"/>
      <c r="N2479" s="113"/>
      <c r="O2479" s="96"/>
      <c r="P2479" s="112"/>
    </row>
    <row r="2480" spans="1:16">
      <c r="A2480" s="1136"/>
      <c r="B2480" s="107"/>
      <c r="C2480" s="1096"/>
      <c r="D2480" s="94"/>
      <c r="E2480" s="96"/>
      <c r="F2480" s="93"/>
      <c r="G2480" s="107"/>
      <c r="H2480" s="1098"/>
      <c r="I2480" s="94"/>
      <c r="J2480" s="96"/>
      <c r="K2480" s="97"/>
      <c r="L2480" s="107"/>
      <c r="M2480" s="1099"/>
      <c r="N2480" s="113"/>
      <c r="O2480" s="114"/>
      <c r="P2480" s="97"/>
    </row>
    <row r="2481" spans="1:16">
      <c r="A2481" s="1136"/>
      <c r="B2481" s="109"/>
      <c r="C2481" s="1096"/>
      <c r="D2481" s="94"/>
      <c r="E2481" s="96"/>
      <c r="F2481" s="93"/>
      <c r="G2481" s="109"/>
      <c r="H2481" s="1098"/>
      <c r="I2481" s="113"/>
      <c r="J2481" s="114"/>
      <c r="K2481" s="97"/>
      <c r="L2481" s="109"/>
      <c r="M2481" s="1099"/>
      <c r="N2481" s="113"/>
      <c r="O2481" s="114"/>
      <c r="P2481" s="104"/>
    </row>
    <row r="2482" spans="1:16">
      <c r="A2482" s="1136"/>
      <c r="B2482" s="110"/>
      <c r="C2482" s="1096"/>
      <c r="D2482" s="94"/>
      <c r="E2482" s="96"/>
      <c r="F2482" s="93"/>
      <c r="G2482" s="110"/>
      <c r="H2482" s="1098"/>
      <c r="I2482" s="113"/>
      <c r="J2482" s="114"/>
      <c r="K2482" s="104"/>
      <c r="L2482" s="110"/>
      <c r="M2482" s="1099"/>
      <c r="N2482" s="111"/>
      <c r="O2482" s="96"/>
      <c r="P2482" s="97"/>
    </row>
    <row r="2483" spans="1:16">
      <c r="A2483" s="1136"/>
      <c r="B2483" s="109"/>
      <c r="C2483" s="1096"/>
      <c r="D2483" s="111"/>
      <c r="E2483" s="96"/>
      <c r="F2483" s="97"/>
      <c r="G2483" s="109"/>
      <c r="H2483" s="1098"/>
      <c r="I2483" s="111"/>
      <c r="J2483" s="96"/>
      <c r="K2483" s="112"/>
      <c r="L2483" s="109"/>
      <c r="M2483" s="1099"/>
      <c r="N2483" s="94"/>
      <c r="O2483" s="96"/>
      <c r="P2483" s="112"/>
    </row>
    <row r="2484" spans="1:16">
      <c r="A2484" s="1136"/>
      <c r="B2484" s="110"/>
      <c r="C2484" s="1096"/>
      <c r="D2484" s="94"/>
      <c r="E2484" s="96"/>
      <c r="F2484" s="108"/>
      <c r="G2484" s="110"/>
      <c r="H2484" s="1098"/>
      <c r="I2484" s="94"/>
      <c r="J2484" s="96"/>
      <c r="K2484" s="97"/>
      <c r="L2484" s="110"/>
      <c r="M2484" s="1099"/>
      <c r="N2484" s="113"/>
      <c r="O2484" s="114"/>
      <c r="P2484" s="97"/>
    </row>
    <row r="2485" spans="1:16">
      <c r="A2485" s="1136"/>
      <c r="B2485" s="109"/>
      <c r="C2485" s="1096"/>
      <c r="D2485" s="94"/>
      <c r="E2485" s="96"/>
      <c r="F2485" s="97"/>
      <c r="G2485" s="109"/>
      <c r="H2485" s="1098"/>
      <c r="I2485" s="113"/>
      <c r="J2485" s="114"/>
      <c r="K2485" s="97"/>
      <c r="L2485" s="109"/>
      <c r="M2485" s="1099"/>
      <c r="N2485" s="113"/>
      <c r="O2485" s="114"/>
      <c r="P2485" s="97"/>
    </row>
    <row r="2486" spans="1:16" ht="17.25" thickBot="1">
      <c r="A2486" s="1136"/>
      <c r="B2486" s="110"/>
      <c r="C2486" s="1097"/>
      <c r="D2486" s="115"/>
      <c r="E2486" s="116"/>
      <c r="F2486" s="117"/>
      <c r="G2486" s="110"/>
      <c r="H2486" s="1098"/>
      <c r="I2486" s="115"/>
      <c r="J2486" s="116"/>
      <c r="K2486" s="117"/>
      <c r="L2486" s="110"/>
      <c r="M2486" s="1099"/>
      <c r="N2486" s="115"/>
      <c r="O2486" s="116"/>
      <c r="P2486" s="117"/>
    </row>
    <row r="2487" spans="1:16">
      <c r="A2487" s="1094" t="str">
        <f>TEXT(A2441,"AAAA")</f>
        <v>星期日</v>
      </c>
      <c r="B2487" s="109"/>
      <c r="C2487" s="1095" t="s">
        <v>694</v>
      </c>
      <c r="D2487" s="118"/>
      <c r="E2487" s="119"/>
      <c r="F2487" s="97"/>
      <c r="G2487" s="109"/>
      <c r="H2487" s="1118" t="s">
        <v>130</v>
      </c>
      <c r="I2487" s="118"/>
      <c r="J2487" s="119"/>
      <c r="K2487" s="97"/>
      <c r="L2487" s="109"/>
      <c r="M2487" s="1120" t="s">
        <v>130</v>
      </c>
      <c r="N2487" s="118"/>
      <c r="O2487" s="119"/>
      <c r="P2487" s="97"/>
    </row>
    <row r="2488" spans="1:16">
      <c r="A2488" s="1094"/>
      <c r="B2488" s="110"/>
      <c r="C2488" s="1096"/>
      <c r="D2488" s="120"/>
      <c r="E2488" s="96"/>
      <c r="F2488" s="97"/>
      <c r="G2488" s="110"/>
      <c r="H2488" s="1098"/>
      <c r="I2488" s="94"/>
      <c r="J2488" s="96"/>
      <c r="K2488" s="97"/>
      <c r="L2488" s="110"/>
      <c r="M2488" s="1099"/>
      <c r="N2488" s="94"/>
      <c r="O2488" s="96"/>
      <c r="P2488" s="97"/>
    </row>
    <row r="2489" spans="1:16">
      <c r="A2489" s="1094"/>
      <c r="B2489" s="109"/>
      <c r="C2489" s="1096"/>
      <c r="D2489" s="120"/>
      <c r="E2489" s="96"/>
      <c r="F2489" s="97"/>
      <c r="G2489" s="109"/>
      <c r="H2489" s="1098"/>
      <c r="I2489" s="94"/>
      <c r="J2489" s="96"/>
      <c r="K2489" s="97"/>
      <c r="L2489" s="109"/>
      <c r="M2489" s="1099"/>
      <c r="N2489" s="94"/>
      <c r="O2489" s="96"/>
      <c r="P2489" s="97"/>
    </row>
    <row r="2490" spans="1:16">
      <c r="A2490" s="1094"/>
      <c r="B2490" s="110"/>
      <c r="C2490" s="1096"/>
      <c r="D2490" s="120"/>
      <c r="E2490" s="96"/>
      <c r="F2490" s="97"/>
      <c r="G2490" s="110"/>
      <c r="H2490" s="1098"/>
      <c r="I2490" s="94"/>
      <c r="J2490" s="96"/>
      <c r="K2490" s="97"/>
      <c r="L2490" s="110"/>
      <c r="M2490" s="1099"/>
      <c r="N2490" s="94"/>
      <c r="O2490" s="96"/>
      <c r="P2490" s="97"/>
    </row>
    <row r="2491" spans="1:16">
      <c r="A2491" s="1094"/>
      <c r="B2491" s="109"/>
      <c r="C2491" s="1096"/>
      <c r="D2491" s="120"/>
      <c r="E2491" s="96"/>
      <c r="F2491" s="97"/>
      <c r="G2491" s="109"/>
      <c r="H2491" s="1098"/>
      <c r="I2491" s="94"/>
      <c r="J2491" s="96"/>
      <c r="K2491" s="97"/>
      <c r="L2491" s="109"/>
      <c r="M2491" s="1099"/>
      <c r="N2491" s="94"/>
      <c r="O2491" s="96"/>
      <c r="P2491" s="97"/>
    </row>
    <row r="2492" spans="1:16">
      <c r="A2492" s="1094"/>
      <c r="B2492" s="110"/>
      <c r="C2492" s="1096"/>
      <c r="D2492" s="120"/>
      <c r="E2492" s="96"/>
      <c r="F2492" s="97"/>
      <c r="G2492" s="110"/>
      <c r="H2492" s="1098"/>
      <c r="I2492" s="94"/>
      <c r="J2492" s="96"/>
      <c r="K2492" s="97"/>
      <c r="L2492" s="110"/>
      <c r="M2492" s="1099"/>
      <c r="N2492" s="94"/>
      <c r="O2492" s="96"/>
      <c r="P2492" s="97"/>
    </row>
    <row r="2493" spans="1:16">
      <c r="A2493" s="1094"/>
      <c r="B2493" s="109"/>
      <c r="C2493" s="1096"/>
      <c r="D2493" s="120"/>
      <c r="E2493" s="96"/>
      <c r="F2493" s="97"/>
      <c r="G2493" s="109"/>
      <c r="H2493" s="1098"/>
      <c r="I2493" s="94"/>
      <c r="J2493" s="96"/>
      <c r="K2493" s="97"/>
      <c r="L2493" s="109"/>
      <c r="M2493" s="1099"/>
      <c r="N2493" s="94"/>
      <c r="O2493" s="96"/>
      <c r="P2493" s="97"/>
    </row>
    <row r="2494" spans="1:16">
      <c r="A2494" s="1094"/>
      <c r="B2494" s="110"/>
      <c r="C2494" s="1096"/>
      <c r="D2494" s="94"/>
      <c r="E2494" s="96"/>
      <c r="F2494" s="97"/>
      <c r="G2494" s="110"/>
      <c r="H2494" s="1098"/>
      <c r="I2494" s="94"/>
      <c r="J2494" s="96"/>
      <c r="K2494" s="97"/>
      <c r="L2494" s="110"/>
      <c r="M2494" s="1099"/>
      <c r="N2494" s="94"/>
      <c r="O2494" s="96"/>
      <c r="P2494" s="97"/>
    </row>
    <row r="2495" spans="1:16">
      <c r="A2495" s="1094"/>
      <c r="B2495" s="107"/>
      <c r="C2495" s="1096"/>
      <c r="D2495" s="113"/>
      <c r="E2495" s="114"/>
      <c r="F2495" s="104"/>
      <c r="G2495" s="107"/>
      <c r="H2495" s="1098"/>
      <c r="I2495" s="113"/>
      <c r="J2495" s="114"/>
      <c r="K2495" s="97"/>
      <c r="L2495" s="107"/>
      <c r="M2495" s="1099"/>
      <c r="N2495" s="113"/>
      <c r="O2495" s="114"/>
      <c r="P2495" s="97"/>
    </row>
    <row r="2496" spans="1:16" ht="17.25" thickBot="1">
      <c r="A2496" s="1094"/>
      <c r="B2496" s="107"/>
      <c r="C2496" s="1097"/>
      <c r="D2496" s="122" t="s">
        <v>132</v>
      </c>
      <c r="E2496" s="123" t="s">
        <v>133</v>
      </c>
      <c r="F2496" s="124"/>
      <c r="G2496" s="107"/>
      <c r="H2496" s="1127"/>
      <c r="I2496" s="122" t="s">
        <v>132</v>
      </c>
      <c r="J2496" s="123" t="s">
        <v>133</v>
      </c>
      <c r="K2496" s="97"/>
      <c r="L2496" s="107"/>
      <c r="M2496" s="1126"/>
      <c r="N2496" s="122" t="s">
        <v>132</v>
      </c>
      <c r="O2496" s="123" t="s">
        <v>133</v>
      </c>
      <c r="P2496" s="97"/>
    </row>
    <row r="2497" spans="1:16">
      <c r="A2497" s="105"/>
      <c r="B2497" s="109"/>
      <c r="C2497" s="1095" t="s">
        <v>695</v>
      </c>
      <c r="D2497" s="118"/>
      <c r="E2497" s="119"/>
      <c r="F2497" s="125"/>
      <c r="G2497" s="109"/>
      <c r="H2497" s="1118" t="s">
        <v>134</v>
      </c>
      <c r="I2497" s="118"/>
      <c r="J2497" s="119"/>
      <c r="K2497" s="125"/>
      <c r="L2497" s="109"/>
      <c r="M2497" s="1120" t="s">
        <v>134</v>
      </c>
      <c r="N2497" s="118"/>
      <c r="O2497" s="119"/>
      <c r="P2497" s="125"/>
    </row>
    <row r="2498" spans="1:16">
      <c r="A2498" s="105"/>
      <c r="B2498" s="110"/>
      <c r="C2498" s="1096"/>
      <c r="D2498" s="94"/>
      <c r="E2498" s="96"/>
      <c r="F2498" s="97"/>
      <c r="G2498" s="110"/>
      <c r="H2498" s="1098"/>
      <c r="I2498" s="94"/>
      <c r="J2498" s="96"/>
      <c r="K2498" s="97"/>
      <c r="L2498" s="110"/>
      <c r="M2498" s="1099"/>
      <c r="N2498" s="94"/>
      <c r="O2498" s="96"/>
      <c r="P2498" s="97"/>
    </row>
    <row r="2499" spans="1:16">
      <c r="A2499" s="105"/>
      <c r="B2499" s="126"/>
      <c r="C2499" s="1096"/>
      <c r="D2499" s="94"/>
      <c r="E2499" s="96"/>
      <c r="F2499" s="97"/>
      <c r="G2499" s="126"/>
      <c r="H2499" s="1098"/>
      <c r="I2499" s="94"/>
      <c r="J2499" s="96"/>
      <c r="K2499" s="97"/>
      <c r="L2499" s="126"/>
      <c r="M2499" s="1099"/>
      <c r="N2499" s="94"/>
      <c r="O2499" s="96"/>
      <c r="P2499" s="128"/>
    </row>
    <row r="2500" spans="1:16">
      <c r="A2500" s="105"/>
      <c r="B2500" s="107"/>
      <c r="C2500" s="1096"/>
      <c r="D2500" s="94"/>
      <c r="E2500" s="96"/>
      <c r="F2500" s="97"/>
      <c r="G2500" s="107"/>
      <c r="H2500" s="1098"/>
      <c r="I2500" s="94"/>
      <c r="J2500" s="96"/>
      <c r="K2500" s="97"/>
      <c r="L2500" s="107"/>
      <c r="M2500" s="1099"/>
      <c r="N2500" s="94"/>
      <c r="O2500" s="96"/>
      <c r="P2500" s="216"/>
    </row>
    <row r="2501" spans="1:16">
      <c r="A2501" s="105"/>
      <c r="B2501" s="109"/>
      <c r="C2501" s="1096"/>
      <c r="D2501" s="94"/>
      <c r="E2501" s="96"/>
      <c r="F2501" s="97"/>
      <c r="G2501" s="109"/>
      <c r="H2501" s="1098"/>
      <c r="I2501" s="94"/>
      <c r="J2501" s="96"/>
      <c r="K2501" s="97"/>
      <c r="L2501" s="109"/>
      <c r="M2501" s="1099"/>
      <c r="N2501" s="94"/>
      <c r="O2501" s="96"/>
      <c r="P2501" s="97"/>
    </row>
    <row r="2502" spans="1:16">
      <c r="A2502" s="105"/>
      <c r="B2502" s="110"/>
      <c r="C2502" s="1096"/>
      <c r="D2502" s="94"/>
      <c r="E2502" s="96"/>
      <c r="F2502" s="127"/>
      <c r="G2502" s="110"/>
      <c r="H2502" s="1098"/>
      <c r="I2502" s="94"/>
      <c r="J2502" s="96"/>
      <c r="K2502" s="127"/>
      <c r="L2502" s="110"/>
      <c r="M2502" s="1099"/>
      <c r="N2502" s="94"/>
      <c r="O2502" s="96"/>
      <c r="P2502" s="127"/>
    </row>
    <row r="2503" spans="1:16">
      <c r="A2503" s="105"/>
      <c r="B2503" s="109"/>
      <c r="C2503" s="1096"/>
      <c r="D2503" s="94"/>
      <c r="E2503" s="96"/>
      <c r="F2503" s="128"/>
      <c r="G2503" s="109"/>
      <c r="H2503" s="1098"/>
      <c r="I2503" s="94"/>
      <c r="J2503" s="96"/>
      <c r="K2503" s="128"/>
      <c r="L2503" s="109"/>
      <c r="M2503" s="1099"/>
      <c r="N2503" s="94"/>
      <c r="O2503" s="96"/>
      <c r="P2503" s="128"/>
    </row>
    <row r="2504" spans="1:16">
      <c r="A2504" s="105"/>
      <c r="B2504" s="110"/>
      <c r="C2504" s="1096"/>
      <c r="D2504" s="217"/>
      <c r="E2504" s="114"/>
      <c r="F2504" s="216"/>
      <c r="G2504" s="110"/>
      <c r="H2504" s="1098"/>
      <c r="I2504" s="113"/>
      <c r="J2504" s="114"/>
      <c r="K2504" s="216"/>
      <c r="L2504" s="110"/>
      <c r="M2504" s="1099"/>
      <c r="N2504" s="113"/>
      <c r="O2504" s="114"/>
      <c r="P2504" s="216"/>
    </row>
    <row r="2505" spans="1:16">
      <c r="A2505" s="105"/>
      <c r="B2505" s="109"/>
      <c r="C2505" s="1096"/>
      <c r="D2505" s="217"/>
      <c r="E2505" s="114"/>
      <c r="F2505" s="216"/>
      <c r="G2505" s="109"/>
      <c r="H2505" s="1098"/>
      <c r="I2505" s="113"/>
      <c r="J2505" s="114"/>
      <c r="K2505" s="216"/>
      <c r="L2505" s="109"/>
      <c r="M2505" s="1099"/>
      <c r="N2505" s="113"/>
      <c r="O2505" s="114"/>
      <c r="P2505" s="216"/>
    </row>
    <row r="2506" spans="1:16" ht="17.25" thickBot="1">
      <c r="A2506" s="105"/>
      <c r="B2506" s="110"/>
      <c r="C2506" s="1097"/>
      <c r="D2506" s="129"/>
      <c r="E2506" s="130"/>
      <c r="F2506" s="104"/>
      <c r="G2506" s="110"/>
      <c r="H2506" s="1127"/>
      <c r="I2506" s="113"/>
      <c r="J2506" s="130"/>
      <c r="K2506" s="104"/>
      <c r="L2506" s="110"/>
      <c r="M2506" s="1126"/>
      <c r="N2506" s="113"/>
      <c r="O2506" s="131"/>
      <c r="P2506" s="127"/>
    </row>
    <row r="2507" spans="1:16">
      <c r="A2507" s="132"/>
      <c r="B2507" s="109"/>
      <c r="C2507" s="1095" t="s">
        <v>696</v>
      </c>
      <c r="D2507" s="118" t="s">
        <v>136</v>
      </c>
      <c r="E2507" s="133" t="s">
        <v>137</v>
      </c>
      <c r="F2507" s="125"/>
      <c r="G2507" s="109"/>
      <c r="H2507" s="1118" t="s">
        <v>135</v>
      </c>
      <c r="I2507" s="118" t="s">
        <v>136</v>
      </c>
      <c r="J2507" s="133" t="s">
        <v>137</v>
      </c>
      <c r="K2507" s="125"/>
      <c r="L2507" s="109"/>
      <c r="M2507" s="1120" t="s">
        <v>135</v>
      </c>
      <c r="N2507" s="118" t="s">
        <v>136</v>
      </c>
      <c r="O2507" s="133" t="s">
        <v>137</v>
      </c>
      <c r="P2507" s="125"/>
    </row>
    <row r="2508" spans="1:16">
      <c r="A2508" s="132"/>
      <c r="B2508" s="110"/>
      <c r="C2508" s="1096"/>
      <c r="D2508" s="94" t="s">
        <v>141</v>
      </c>
      <c r="E2508" s="96" t="s">
        <v>142</v>
      </c>
      <c r="F2508" s="134"/>
      <c r="G2508" s="110"/>
      <c r="H2508" s="1098"/>
      <c r="I2508" s="94" t="s">
        <v>141</v>
      </c>
      <c r="J2508" s="96" t="s">
        <v>142</v>
      </c>
      <c r="K2508" s="134"/>
      <c r="L2508" s="110"/>
      <c r="M2508" s="1099"/>
      <c r="N2508" s="94" t="s">
        <v>141</v>
      </c>
      <c r="O2508" s="96" t="s">
        <v>142</v>
      </c>
      <c r="P2508" s="134"/>
    </row>
    <row r="2509" spans="1:16">
      <c r="A2509" s="132"/>
      <c r="B2509" s="135"/>
      <c r="C2509" s="1096"/>
      <c r="D2509" s="94" t="s">
        <v>145</v>
      </c>
      <c r="E2509" s="96" t="s">
        <v>146</v>
      </c>
      <c r="F2509" s="97"/>
      <c r="G2509" s="135"/>
      <c r="H2509" s="1098"/>
      <c r="I2509" s="94" t="s">
        <v>145</v>
      </c>
      <c r="J2509" s="96" t="s">
        <v>146</v>
      </c>
      <c r="K2509" s="97"/>
      <c r="L2509" s="135"/>
      <c r="M2509" s="1099"/>
      <c r="N2509" s="94" t="s">
        <v>145</v>
      </c>
      <c r="O2509" s="96" t="s">
        <v>146</v>
      </c>
      <c r="P2509" s="97"/>
    </row>
    <row r="2510" spans="1:16">
      <c r="A2510" s="132"/>
      <c r="B2510" s="110"/>
      <c r="C2510" s="1096"/>
      <c r="D2510" s="94" t="s">
        <v>147</v>
      </c>
      <c r="E2510" s="96" t="s">
        <v>148</v>
      </c>
      <c r="F2510" s="104"/>
      <c r="G2510" s="110"/>
      <c r="H2510" s="1098"/>
      <c r="I2510" s="94" t="s">
        <v>147</v>
      </c>
      <c r="J2510" s="96" t="s">
        <v>148</v>
      </c>
      <c r="K2510" s="104"/>
      <c r="L2510" s="110"/>
      <c r="M2510" s="1099"/>
      <c r="N2510" s="94" t="s">
        <v>147</v>
      </c>
      <c r="O2510" s="96" t="s">
        <v>148</v>
      </c>
      <c r="P2510" s="104"/>
    </row>
    <row r="2511" spans="1:16">
      <c r="A2511" s="132"/>
      <c r="B2511" s="135"/>
      <c r="C2511" s="1096"/>
      <c r="D2511" s="94"/>
      <c r="E2511" s="114"/>
      <c r="F2511" s="136"/>
      <c r="G2511" s="135"/>
      <c r="H2511" s="1098"/>
      <c r="I2511" s="94"/>
      <c r="J2511" s="114"/>
      <c r="K2511" s="136"/>
      <c r="L2511" s="135"/>
      <c r="M2511" s="1099"/>
      <c r="N2511" s="94"/>
      <c r="O2511" s="114"/>
      <c r="P2511" s="136"/>
    </row>
    <row r="2512" spans="1:16">
      <c r="A2512" s="132"/>
      <c r="B2512" s="110"/>
      <c r="C2512" s="1096"/>
      <c r="D2512" s="94"/>
      <c r="E2512" s="96"/>
      <c r="F2512" s="97"/>
      <c r="G2512" s="110"/>
      <c r="H2512" s="1098"/>
      <c r="I2512" s="94"/>
      <c r="J2512" s="96"/>
      <c r="K2512" s="97"/>
      <c r="L2512" s="110"/>
      <c r="M2512" s="1099"/>
      <c r="N2512" s="94"/>
      <c r="O2512" s="96"/>
      <c r="P2512" s="97"/>
    </row>
    <row r="2513" spans="1:16">
      <c r="A2513" s="132"/>
      <c r="B2513" s="135"/>
      <c r="C2513" s="1096"/>
      <c r="D2513" s="94"/>
      <c r="E2513" s="114"/>
      <c r="F2513" s="136"/>
      <c r="G2513" s="135"/>
      <c r="H2513" s="1098"/>
      <c r="I2513" s="94"/>
      <c r="J2513" s="114"/>
      <c r="K2513" s="136"/>
      <c r="L2513" s="135"/>
      <c r="M2513" s="1099"/>
      <c r="N2513" s="94"/>
      <c r="O2513" s="114"/>
      <c r="P2513" s="136"/>
    </row>
    <row r="2514" spans="1:16">
      <c r="A2514" s="132"/>
      <c r="B2514" s="110"/>
      <c r="C2514" s="1096"/>
      <c r="D2514" s="94"/>
      <c r="E2514" s="96"/>
      <c r="F2514" s="97"/>
      <c r="G2514" s="110"/>
      <c r="H2514" s="1098"/>
      <c r="I2514" s="94"/>
      <c r="J2514" s="96"/>
      <c r="K2514" s="97"/>
      <c r="L2514" s="110"/>
      <c r="M2514" s="1099"/>
      <c r="N2514" s="94"/>
      <c r="O2514" s="96"/>
      <c r="P2514" s="97"/>
    </row>
    <row r="2515" spans="1:16">
      <c r="A2515" s="132"/>
      <c r="B2515" s="135"/>
      <c r="C2515" s="1096"/>
      <c r="D2515" s="94"/>
      <c r="E2515" s="96"/>
      <c r="F2515" s="97"/>
      <c r="G2515" s="135"/>
      <c r="H2515" s="1098"/>
      <c r="I2515" s="94"/>
      <c r="J2515" s="96"/>
      <c r="K2515" s="97"/>
      <c r="L2515" s="135"/>
      <c r="M2515" s="1099"/>
      <c r="N2515" s="94"/>
      <c r="O2515" s="96"/>
      <c r="P2515" s="97"/>
    </row>
    <row r="2516" spans="1:16" ht="17.25" thickBot="1">
      <c r="A2516" s="132"/>
      <c r="B2516" s="110"/>
      <c r="C2516" s="1097"/>
      <c r="D2516" s="115"/>
      <c r="E2516" s="116"/>
      <c r="F2516" s="117"/>
      <c r="G2516" s="110"/>
      <c r="H2516" s="1127"/>
      <c r="I2516" s="115"/>
      <c r="J2516" s="130"/>
      <c r="K2516" s="104"/>
      <c r="L2516" s="110"/>
      <c r="M2516" s="1126"/>
      <c r="N2516" s="115"/>
      <c r="O2516" s="130"/>
      <c r="P2516" s="104"/>
    </row>
    <row r="2517" spans="1:16">
      <c r="A2517" s="132"/>
      <c r="B2517" s="135"/>
      <c r="C2517" s="1095" t="s">
        <v>697</v>
      </c>
      <c r="D2517" s="137" t="s">
        <v>150</v>
      </c>
      <c r="E2517" s="138"/>
      <c r="F2517" s="139" t="s">
        <v>151</v>
      </c>
      <c r="G2517" s="135"/>
      <c r="H2517" s="1118" t="s">
        <v>149</v>
      </c>
      <c r="I2517" s="137" t="s">
        <v>150</v>
      </c>
      <c r="J2517" s="138"/>
      <c r="K2517" s="139" t="s">
        <v>151</v>
      </c>
      <c r="L2517" s="135"/>
      <c r="M2517" s="1120" t="s">
        <v>149</v>
      </c>
      <c r="N2517" s="137" t="s">
        <v>150</v>
      </c>
      <c r="O2517" s="138"/>
      <c r="P2517" s="139" t="s">
        <v>151</v>
      </c>
    </row>
    <row r="2518" spans="1:16">
      <c r="A2518" s="132"/>
      <c r="B2518" s="110"/>
      <c r="C2518" s="1096"/>
      <c r="D2518" s="120"/>
      <c r="E2518" s="121"/>
      <c r="F2518" s="140"/>
      <c r="G2518" s="110"/>
      <c r="H2518" s="1098"/>
      <c r="I2518" s="94"/>
      <c r="J2518" s="96"/>
      <c r="K2518" s="97"/>
      <c r="L2518" s="110"/>
      <c r="M2518" s="1099"/>
      <c r="N2518" s="94"/>
      <c r="O2518" s="96"/>
      <c r="P2518" s="97"/>
    </row>
    <row r="2519" spans="1:16">
      <c r="A2519" s="132"/>
      <c r="B2519" s="135"/>
      <c r="C2519" s="1096"/>
      <c r="D2519" s="94"/>
      <c r="E2519" s="96"/>
      <c r="F2519" s="97"/>
      <c r="G2519" s="135"/>
      <c r="H2519" s="1098"/>
      <c r="I2519" s="94"/>
      <c r="J2519" s="96"/>
      <c r="K2519" s="97"/>
      <c r="L2519" s="135"/>
      <c r="M2519" s="1099"/>
      <c r="N2519" s="94"/>
      <c r="O2519" s="96"/>
      <c r="P2519" s="97"/>
    </row>
    <row r="2520" spans="1:16">
      <c r="A2520" s="132"/>
      <c r="B2520" s="110"/>
      <c r="C2520" s="1096"/>
      <c r="D2520" s="113"/>
      <c r="E2520" s="114"/>
      <c r="F2520" s="104"/>
      <c r="G2520" s="110"/>
      <c r="H2520" s="1098"/>
      <c r="I2520" s="113"/>
      <c r="J2520" s="114"/>
      <c r="K2520" s="104"/>
      <c r="L2520" s="110"/>
      <c r="M2520" s="1099"/>
      <c r="N2520" s="113"/>
      <c r="O2520" s="114"/>
      <c r="P2520" s="104"/>
    </row>
    <row r="2521" spans="1:16">
      <c r="A2521" s="1122"/>
      <c r="B2521" s="135"/>
      <c r="C2521" s="1096"/>
      <c r="D2521" s="94"/>
      <c r="E2521" s="96"/>
      <c r="F2521" s="97"/>
      <c r="G2521" s="135"/>
      <c r="H2521" s="1098"/>
      <c r="I2521" s="94"/>
      <c r="J2521" s="96"/>
      <c r="K2521" s="97"/>
      <c r="L2521" s="135"/>
      <c r="M2521" s="1099"/>
      <c r="N2521" s="94"/>
      <c r="O2521" s="96"/>
      <c r="P2521" s="97"/>
    </row>
    <row r="2522" spans="1:16">
      <c r="A2522" s="1122"/>
      <c r="B2522" s="110"/>
      <c r="C2522" s="1096"/>
      <c r="D2522" s="94"/>
      <c r="E2522" s="96"/>
      <c r="F2522" s="97"/>
      <c r="G2522" s="110"/>
      <c r="H2522" s="1098"/>
      <c r="I2522" s="94"/>
      <c r="J2522" s="96"/>
      <c r="K2522" s="97"/>
      <c r="L2522" s="110"/>
      <c r="M2522" s="1099"/>
      <c r="N2522" s="94"/>
      <c r="O2522" s="96"/>
      <c r="P2522" s="97"/>
    </row>
    <row r="2523" spans="1:16">
      <c r="A2523" s="1122"/>
      <c r="B2523" s="135"/>
      <c r="C2523" s="1096"/>
      <c r="D2523" s="113"/>
      <c r="E2523" s="114"/>
      <c r="F2523" s="104"/>
      <c r="G2523" s="135"/>
      <c r="H2523" s="1098"/>
      <c r="I2523" s="113"/>
      <c r="J2523" s="114"/>
      <c r="K2523" s="104"/>
      <c r="L2523" s="135"/>
      <c r="M2523" s="1099"/>
      <c r="N2523" s="113"/>
      <c r="O2523" s="114"/>
      <c r="P2523" s="104"/>
    </row>
    <row r="2524" spans="1:16" ht="17.25" thickBot="1">
      <c r="A2524" s="1123"/>
      <c r="B2524" s="141"/>
      <c r="C2524" s="1117"/>
      <c r="D2524" s="142"/>
      <c r="E2524" s="143"/>
      <c r="F2524" s="144"/>
      <c r="G2524" s="141"/>
      <c r="H2524" s="1119"/>
      <c r="I2524" s="142"/>
      <c r="J2524" s="143"/>
      <c r="K2524" s="144"/>
      <c r="L2524" s="141"/>
      <c r="M2524" s="1121"/>
      <c r="N2524" s="142"/>
      <c r="O2524" s="143"/>
      <c r="P2524" s="144"/>
    </row>
    <row r="2525" spans="1:16" s="146" customFormat="1" ht="27" customHeight="1" thickTop="1" thickBot="1">
      <c r="A2525" s="145"/>
      <c r="B2525" s="1124" t="s">
        <v>152</v>
      </c>
      <c r="C2525" s="1124"/>
      <c r="D2525" s="1124"/>
      <c r="E2525" s="1124"/>
      <c r="F2525" s="1124"/>
      <c r="G2525" s="1125" t="s">
        <v>153</v>
      </c>
      <c r="H2525" s="1125"/>
      <c r="I2525" s="1125"/>
      <c r="J2525" s="1125"/>
      <c r="K2525" s="1125"/>
      <c r="L2525" s="1125"/>
      <c r="M2525" s="1125"/>
      <c r="N2525" s="1128" t="s">
        <v>154</v>
      </c>
      <c r="O2525" s="1128"/>
      <c r="P2525" s="1128"/>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1137">
        <f>A2441</f>
        <v>46166</v>
      </c>
      <c r="B2527" s="1132" t="s">
        <v>698</v>
      </c>
      <c r="C2527" s="160"/>
      <c r="D2527" s="161"/>
      <c r="E2527" s="162"/>
      <c r="F2527" s="163"/>
      <c r="G2527" s="164"/>
      <c r="H2527" s="165"/>
      <c r="I2527" s="166"/>
      <c r="J2527" s="166"/>
      <c r="K2527" s="167"/>
      <c r="L2527" s="168"/>
      <c r="M2527" s="169"/>
      <c r="N2527" s="170"/>
      <c r="O2527" s="166"/>
      <c r="P2527" s="171"/>
    </row>
    <row r="2528" spans="1:16" s="172" customFormat="1">
      <c r="A2528" s="1138"/>
      <c r="B2528" s="1133"/>
      <c r="C2528" s="173"/>
      <c r="D2528" s="174"/>
      <c r="E2528" s="175"/>
      <c r="F2528" s="176"/>
      <c r="G2528" s="173"/>
      <c r="H2528" s="177"/>
      <c r="I2528" s="175"/>
      <c r="J2528" s="175"/>
      <c r="K2528" s="178"/>
      <c r="L2528" s="179"/>
      <c r="M2528" s="180"/>
      <c r="N2528" s="181"/>
      <c r="O2528" s="175"/>
      <c r="P2528" s="182"/>
    </row>
    <row r="2529" spans="1:16" s="172" customFormat="1">
      <c r="A2529" s="1138"/>
      <c r="B2529" s="1133"/>
      <c r="C2529" s="173"/>
      <c r="D2529" s="174"/>
      <c r="E2529" s="175"/>
      <c r="F2529" s="176"/>
      <c r="G2529" s="173"/>
      <c r="H2529" s="183"/>
      <c r="I2529" s="175"/>
      <c r="J2529" s="175"/>
      <c r="K2529" s="178"/>
      <c r="L2529" s="184"/>
      <c r="M2529" s="180"/>
      <c r="N2529" s="181"/>
      <c r="O2529" s="175"/>
      <c r="P2529" s="182"/>
    </row>
    <row r="2530" spans="1:16" s="172" customFormat="1">
      <c r="A2530" s="1138"/>
      <c r="B2530" s="1133"/>
      <c r="C2530" s="173"/>
      <c r="D2530" s="218"/>
      <c r="E2530" s="175"/>
      <c r="F2530" s="176"/>
      <c r="G2530" s="173"/>
      <c r="H2530" s="183"/>
      <c r="I2530" s="175"/>
      <c r="J2530" s="175"/>
      <c r="K2530" s="187"/>
      <c r="L2530" s="184"/>
      <c r="M2530" s="180"/>
      <c r="N2530" s="181"/>
      <c r="O2530" s="175"/>
      <c r="P2530" s="182"/>
    </row>
    <row r="2531" spans="1:16" s="172" customFormat="1">
      <c r="A2531" s="1138"/>
      <c r="B2531" s="1133"/>
      <c r="C2531" s="173"/>
      <c r="D2531" s="185"/>
      <c r="E2531" s="175"/>
      <c r="F2531" s="182"/>
      <c r="G2531" s="173"/>
      <c r="H2531" s="186"/>
      <c r="I2531" s="175"/>
      <c r="J2531" s="175"/>
      <c r="K2531" s="187"/>
      <c r="L2531" s="184"/>
      <c r="M2531" s="180"/>
      <c r="N2531" s="181"/>
      <c r="O2531" s="175"/>
      <c r="P2531" s="182"/>
    </row>
    <row r="2532" spans="1:16" s="172" customFormat="1">
      <c r="A2532" s="1138"/>
      <c r="B2532" s="1133"/>
      <c r="C2532" s="173"/>
      <c r="D2532" s="174"/>
      <c r="E2532" s="175"/>
      <c r="F2532" s="188"/>
      <c r="G2532" s="198"/>
      <c r="H2532" s="183"/>
      <c r="I2532" s="191"/>
      <c r="J2532" s="175"/>
      <c r="K2532" s="178"/>
      <c r="L2532" s="189"/>
      <c r="M2532" s="190"/>
      <c r="N2532" s="181"/>
      <c r="O2532" s="175"/>
      <c r="P2532" s="182"/>
    </row>
    <row r="2533" spans="1:16" s="172" customFormat="1">
      <c r="A2533" s="1138"/>
      <c r="B2533" s="1133"/>
      <c r="C2533" s="173"/>
      <c r="D2533" s="174"/>
      <c r="E2533" s="175"/>
      <c r="F2533" s="182"/>
      <c r="G2533" s="173"/>
      <c r="H2533" s="183"/>
      <c r="I2533" s="191"/>
      <c r="J2533" s="175"/>
      <c r="K2533" s="178"/>
      <c r="L2533" s="184"/>
      <c r="M2533" s="180"/>
      <c r="N2533" s="181"/>
      <c r="O2533" s="175"/>
      <c r="P2533" s="182"/>
    </row>
    <row r="2534" spans="1:16" s="172" customFormat="1">
      <c r="A2534" s="1138"/>
      <c r="B2534" s="1133"/>
      <c r="C2534" s="173"/>
      <c r="D2534" s="174"/>
      <c r="E2534" s="175"/>
      <c r="F2534" s="182"/>
      <c r="G2534" s="219"/>
      <c r="H2534" s="183"/>
      <c r="I2534" s="175"/>
      <c r="J2534" s="175"/>
      <c r="K2534" s="178"/>
      <c r="L2534" s="184"/>
      <c r="M2534" s="180"/>
      <c r="N2534" s="181"/>
      <c r="O2534" s="175"/>
      <c r="P2534" s="182"/>
    </row>
    <row r="2535" spans="1:16" s="172" customFormat="1">
      <c r="A2535" s="1138"/>
      <c r="B2535" s="1133"/>
      <c r="C2535" s="173"/>
      <c r="D2535" s="174"/>
      <c r="E2535" s="175"/>
      <c r="F2535" s="188"/>
      <c r="G2535" s="173"/>
      <c r="H2535" s="183"/>
      <c r="I2535" s="191"/>
      <c r="J2535" s="175"/>
      <c r="K2535" s="178"/>
      <c r="L2535" s="184"/>
      <c r="M2535" s="180"/>
      <c r="N2535" s="181"/>
      <c r="O2535" s="175"/>
      <c r="P2535" s="182"/>
    </row>
    <row r="2536" spans="1:16" s="172" customFormat="1">
      <c r="A2536" s="1138"/>
      <c r="B2536" s="1133"/>
      <c r="C2536" s="173"/>
      <c r="D2536" s="174"/>
      <c r="E2536" s="175"/>
      <c r="F2536" s="182"/>
      <c r="G2536" s="173"/>
      <c r="H2536" s="183"/>
      <c r="I2536" s="191"/>
      <c r="J2536" s="175"/>
      <c r="K2536" s="178"/>
      <c r="L2536" s="184"/>
      <c r="M2536" s="180"/>
      <c r="N2536" s="181"/>
      <c r="O2536" s="175"/>
      <c r="P2536" s="182"/>
    </row>
    <row r="2537" spans="1:16" s="172" customFormat="1">
      <c r="A2537" s="1138"/>
      <c r="B2537" s="1133"/>
      <c r="C2537" s="192"/>
      <c r="D2537" s="193"/>
      <c r="E2537" s="194"/>
      <c r="F2537" s="195"/>
      <c r="G2537" s="173"/>
      <c r="H2537" s="177"/>
      <c r="I2537" s="175"/>
      <c r="J2537" s="175"/>
      <c r="K2537" s="178"/>
      <c r="L2537" s="184"/>
      <c r="M2537" s="180"/>
      <c r="N2537" s="196"/>
      <c r="O2537" s="194"/>
      <c r="P2537" s="195"/>
    </row>
    <row r="2538" spans="1:16" s="172" customFormat="1">
      <c r="A2538" s="1138"/>
      <c r="B2538" s="1133"/>
      <c r="C2538" s="192"/>
      <c r="D2538" s="193"/>
      <c r="E2538" s="194"/>
      <c r="F2538" s="195"/>
      <c r="G2538" s="198"/>
      <c r="H2538" s="183"/>
      <c r="I2538" s="191"/>
      <c r="J2538" s="175"/>
      <c r="K2538" s="178"/>
      <c r="L2538" s="184"/>
      <c r="M2538" s="180"/>
      <c r="N2538" s="196"/>
      <c r="O2538" s="194"/>
      <c r="P2538" s="195"/>
    </row>
    <row r="2539" spans="1:16" s="172" customFormat="1">
      <c r="A2539" s="1138"/>
      <c r="B2539" s="1133"/>
      <c r="C2539" s="192"/>
      <c r="D2539" s="193"/>
      <c r="E2539" s="194"/>
      <c r="F2539" s="195"/>
      <c r="G2539" s="173"/>
      <c r="H2539" s="199"/>
      <c r="I2539" s="191"/>
      <c r="J2539" s="200"/>
      <c r="K2539" s="197"/>
      <c r="L2539" s="184"/>
      <c r="M2539" s="180"/>
      <c r="N2539" s="196"/>
      <c r="O2539" s="194"/>
      <c r="P2539" s="195"/>
    </row>
    <row r="2540" spans="1:16" s="172" customFormat="1">
      <c r="A2540" s="1138"/>
      <c r="B2540" s="1133"/>
      <c r="C2540" s="192"/>
      <c r="D2540" s="193"/>
      <c r="E2540" s="194"/>
      <c r="F2540" s="195"/>
      <c r="G2540" s="173"/>
      <c r="H2540" s="201"/>
      <c r="I2540" s="175"/>
      <c r="J2540" s="175"/>
      <c r="K2540" s="178"/>
      <c r="L2540" s="184"/>
      <c r="M2540" s="180"/>
      <c r="N2540" s="196"/>
      <c r="O2540" s="194"/>
      <c r="P2540" s="195"/>
    </row>
    <row r="2541" spans="1:16" s="172" customFormat="1">
      <c r="A2541" s="1138"/>
      <c r="B2541" s="1133"/>
      <c r="C2541" s="192"/>
      <c r="D2541" s="193"/>
      <c r="E2541" s="194"/>
      <c r="F2541" s="195"/>
      <c r="G2541" s="198"/>
      <c r="H2541" s="183"/>
      <c r="I2541" s="200"/>
      <c r="J2541" s="200"/>
      <c r="K2541" s="197"/>
      <c r="L2541" s="184"/>
      <c r="M2541" s="180"/>
      <c r="N2541" s="196"/>
      <c r="O2541" s="194"/>
      <c r="P2541" s="195"/>
    </row>
    <row r="2542" spans="1:16" s="172" customFormat="1">
      <c r="A2542" s="1138"/>
      <c r="B2542" s="1133"/>
      <c r="C2542" s="192"/>
      <c r="D2542" s="193"/>
      <c r="E2542" s="194"/>
      <c r="F2542" s="195"/>
      <c r="G2542" s="173"/>
      <c r="H2542" s="183"/>
      <c r="I2542" s="200"/>
      <c r="J2542" s="200"/>
      <c r="K2542" s="197"/>
      <c r="L2542" s="179"/>
      <c r="M2542" s="180"/>
      <c r="N2542" s="196"/>
      <c r="O2542" s="194"/>
      <c r="P2542" s="195"/>
    </row>
    <row r="2543" spans="1:16" s="172" customFormat="1">
      <c r="A2543" s="1138"/>
      <c r="B2543" s="1133"/>
      <c r="C2543" s="192"/>
      <c r="D2543" s="193"/>
      <c r="E2543" s="194"/>
      <c r="F2543" s="195"/>
      <c r="G2543" s="192"/>
      <c r="H2543" s="201"/>
      <c r="I2543" s="202"/>
      <c r="J2543" s="202"/>
      <c r="K2543" s="203"/>
      <c r="L2543" s="204"/>
      <c r="M2543" s="190"/>
      <c r="N2543" s="196"/>
      <c r="O2543" s="194"/>
      <c r="P2543" s="195"/>
    </row>
    <row r="2544" spans="1:16" s="172" customFormat="1">
      <c r="A2544" s="1138"/>
      <c r="B2544" s="1133"/>
      <c r="C2544" s="192"/>
      <c r="D2544" s="193"/>
      <c r="E2544" s="194"/>
      <c r="F2544" s="195"/>
      <c r="G2544" s="192"/>
      <c r="H2544" s="201"/>
      <c r="I2544" s="202"/>
      <c r="J2544" s="202"/>
      <c r="K2544" s="203"/>
      <c r="L2544" s="204"/>
      <c r="M2544" s="190"/>
      <c r="N2544" s="196"/>
      <c r="O2544" s="194"/>
      <c r="P2544" s="195"/>
    </row>
    <row r="2545" spans="1:16" s="172" customFormat="1">
      <c r="A2545" s="1138"/>
      <c r="B2545" s="1133"/>
      <c r="C2545" s="192"/>
      <c r="D2545" s="193"/>
      <c r="E2545" s="194"/>
      <c r="F2545" s="195"/>
      <c r="G2545" s="192"/>
      <c r="H2545" s="201"/>
      <c r="I2545" s="202"/>
      <c r="J2545" s="202"/>
      <c r="K2545" s="203"/>
      <c r="L2545" s="204"/>
      <c r="M2545" s="190"/>
      <c r="N2545" s="196"/>
      <c r="O2545" s="194"/>
      <c r="P2545" s="195"/>
    </row>
    <row r="2546" spans="1:16" s="172" customFormat="1" ht="17.25" thickBot="1">
      <c r="A2546" s="1139"/>
      <c r="B2546" s="1134"/>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1135">
        <f>A2441+1</f>
        <v>46167</v>
      </c>
      <c r="B2547" s="90" t="s">
        <v>162</v>
      </c>
      <c r="C2547" s="1095" t="s">
        <v>693</v>
      </c>
      <c r="D2547" s="91" t="s">
        <v>114</v>
      </c>
      <c r="E2547" s="92" t="s">
        <v>164</v>
      </c>
      <c r="F2547" s="93"/>
      <c r="G2547" s="90" t="s">
        <v>162</v>
      </c>
      <c r="H2547" s="1098" t="s">
        <v>163</v>
      </c>
      <c r="I2547" s="91" t="s">
        <v>114</v>
      </c>
      <c r="J2547" s="92" t="s">
        <v>164</v>
      </c>
      <c r="K2547" s="93"/>
      <c r="L2547" s="90" t="s">
        <v>162</v>
      </c>
      <c r="M2547" s="1099" t="s">
        <v>163</v>
      </c>
      <c r="N2547" s="91" t="s">
        <v>114</v>
      </c>
      <c r="O2547" s="92" t="s">
        <v>164</v>
      </c>
      <c r="P2547" s="93"/>
    </row>
    <row r="2548" spans="1:16" ht="18" customHeight="1">
      <c r="A2548" s="1136"/>
      <c r="B2548" s="1100"/>
      <c r="C2548" s="1096"/>
      <c r="D2548" s="94" t="s">
        <v>116</v>
      </c>
      <c r="E2548" s="95" t="s">
        <v>142</v>
      </c>
      <c r="F2548" s="93"/>
      <c r="G2548" s="1100"/>
      <c r="H2548" s="1098"/>
      <c r="I2548" s="94" t="s">
        <v>116</v>
      </c>
      <c r="J2548" s="95" t="s">
        <v>142</v>
      </c>
      <c r="K2548" s="93"/>
      <c r="L2548" s="1100"/>
      <c r="M2548" s="1099"/>
      <c r="N2548" s="94" t="s">
        <v>116</v>
      </c>
      <c r="O2548" s="95" t="s">
        <v>142</v>
      </c>
      <c r="P2548" s="93"/>
    </row>
    <row r="2549" spans="1:16" ht="17.25" thickBot="1">
      <c r="A2549" s="1136"/>
      <c r="B2549" s="1101"/>
      <c r="C2549" s="1096"/>
      <c r="D2549" s="94" t="s">
        <v>165</v>
      </c>
      <c r="E2549" s="96" t="s">
        <v>166</v>
      </c>
      <c r="F2549" s="98"/>
      <c r="G2549" s="1101"/>
      <c r="H2549" s="1098"/>
      <c r="I2549" s="94" t="s">
        <v>165</v>
      </c>
      <c r="J2549" s="96" t="s">
        <v>166</v>
      </c>
      <c r="K2549" s="98"/>
      <c r="L2549" s="1101"/>
      <c r="M2549" s="1099"/>
      <c r="N2549" s="94" t="s">
        <v>165</v>
      </c>
      <c r="O2549" s="96" t="s">
        <v>166</v>
      </c>
      <c r="P2549" s="98"/>
    </row>
    <row r="2550" spans="1:16" ht="17.25" thickBot="1">
      <c r="A2550" s="1136"/>
      <c r="B2550" s="90" t="s">
        <v>167</v>
      </c>
      <c r="C2550" s="1096"/>
      <c r="D2550" s="94"/>
      <c r="E2550" s="96"/>
      <c r="F2550" s="97"/>
      <c r="G2550" s="90" t="s">
        <v>167</v>
      </c>
      <c r="H2550" s="1098"/>
      <c r="I2550" s="94" t="s">
        <v>120</v>
      </c>
      <c r="J2550" s="96" t="s">
        <v>148</v>
      </c>
      <c r="K2550" s="97"/>
      <c r="L2550" s="90" t="s">
        <v>167</v>
      </c>
      <c r="M2550" s="1099"/>
      <c r="N2550" s="94" t="s">
        <v>120</v>
      </c>
      <c r="O2550" s="96" t="s">
        <v>148</v>
      </c>
      <c r="P2550" s="97"/>
    </row>
    <row r="2551" spans="1:16">
      <c r="A2551" s="1136"/>
      <c r="B2551" s="1081"/>
      <c r="C2551" s="1096"/>
      <c r="D2551" s="94"/>
      <c r="E2551" s="96"/>
      <c r="F2551" s="97"/>
      <c r="G2551" s="1081"/>
      <c r="H2551" s="1098"/>
      <c r="I2551" s="94"/>
      <c r="J2551" s="96"/>
      <c r="K2551" s="97"/>
      <c r="L2551" s="1081"/>
      <c r="M2551" s="1099"/>
      <c r="N2551" s="94"/>
      <c r="O2551" s="96"/>
      <c r="P2551" s="97"/>
    </row>
    <row r="2552" spans="1:16">
      <c r="A2552" s="1136"/>
      <c r="B2552" s="1082"/>
      <c r="C2552" s="1096"/>
      <c r="D2552" s="94"/>
      <c r="E2552" s="96"/>
      <c r="F2552" s="97"/>
      <c r="G2552" s="1082"/>
      <c r="H2552" s="1098"/>
      <c r="I2552" s="94"/>
      <c r="J2552" s="96"/>
      <c r="K2552" s="97"/>
      <c r="L2552" s="1082"/>
      <c r="M2552" s="1099"/>
      <c r="N2552" s="94"/>
      <c r="O2552" s="96"/>
      <c r="P2552" s="97"/>
    </row>
    <row r="2553" spans="1:16">
      <c r="A2553" s="1136"/>
      <c r="B2553" s="1083"/>
      <c r="C2553" s="1096"/>
      <c r="D2553" s="94"/>
      <c r="E2553" s="96"/>
      <c r="F2553" s="93"/>
      <c r="G2553" s="1083"/>
      <c r="H2553" s="1098"/>
      <c r="I2553" s="94"/>
      <c r="J2553" s="96"/>
      <c r="K2553" s="93"/>
      <c r="L2553" s="1083"/>
      <c r="M2553" s="1099"/>
      <c r="N2553" s="94"/>
      <c r="O2553" s="96"/>
      <c r="P2553" s="93"/>
    </row>
    <row r="2554" spans="1:16">
      <c r="A2554" s="1136"/>
      <c r="B2554" s="1082"/>
      <c r="C2554" s="1096"/>
      <c r="D2554" s="94"/>
      <c r="E2554" s="96"/>
      <c r="F2554" s="99"/>
      <c r="G2554" s="1082"/>
      <c r="H2554" s="1098"/>
      <c r="I2554" s="94"/>
      <c r="J2554" s="96"/>
      <c r="K2554" s="99"/>
      <c r="L2554" s="1082"/>
      <c r="M2554" s="1099"/>
      <c r="N2554" s="94"/>
      <c r="O2554" s="96"/>
      <c r="P2554" s="93"/>
    </row>
    <row r="2555" spans="1:16">
      <c r="A2555" s="1136"/>
      <c r="B2555" s="1083"/>
      <c r="C2555" s="1096"/>
      <c r="D2555" s="94"/>
      <c r="E2555" s="96"/>
      <c r="F2555" s="102"/>
      <c r="G2555" s="1083"/>
      <c r="H2555" s="1098"/>
      <c r="I2555" s="94"/>
      <c r="J2555" s="96"/>
      <c r="K2555" s="102"/>
      <c r="L2555" s="1083"/>
      <c r="M2555" s="1099"/>
      <c r="N2555" s="94"/>
      <c r="O2555" s="96"/>
      <c r="P2555" s="99"/>
    </row>
    <row r="2556" spans="1:16" ht="17.25" thickBot="1">
      <c r="A2556" s="1136"/>
      <c r="B2556" s="1082"/>
      <c r="C2556" s="1096"/>
      <c r="D2556" s="94"/>
      <c r="E2556" s="96"/>
      <c r="F2556" s="99"/>
      <c r="G2556" s="1082"/>
      <c r="H2556" s="1098"/>
      <c r="I2556" s="94"/>
      <c r="J2556" s="96"/>
      <c r="K2556" s="99"/>
      <c r="L2556" s="1082"/>
      <c r="M2556" s="1099"/>
      <c r="N2556" s="94"/>
      <c r="O2556" s="96"/>
      <c r="P2556" s="99"/>
    </row>
    <row r="2557" spans="1:16" ht="17.25" thickBot="1">
      <c r="A2557" s="1136"/>
      <c r="B2557" s="100" t="s">
        <v>168</v>
      </c>
      <c r="C2557" s="1096"/>
      <c r="D2557" s="94"/>
      <c r="E2557" s="96"/>
      <c r="F2557" s="99"/>
      <c r="G2557" s="100" t="s">
        <v>168</v>
      </c>
      <c r="H2557" s="1098"/>
      <c r="I2557" s="94"/>
      <c r="J2557" s="96"/>
      <c r="K2557" s="99"/>
      <c r="L2557" s="100" t="s">
        <v>168</v>
      </c>
      <c r="M2557" s="1099"/>
      <c r="N2557" s="94"/>
      <c r="O2557" s="96"/>
      <c r="P2557" s="99"/>
    </row>
    <row r="2558" spans="1:16">
      <c r="A2558" s="1136"/>
      <c r="B2558" s="1111"/>
      <c r="C2558" s="1096"/>
      <c r="D2558" s="94"/>
      <c r="E2558" s="96"/>
      <c r="F2558" s="99"/>
      <c r="G2558" s="1111"/>
      <c r="H2558" s="1098"/>
      <c r="I2558" s="94"/>
      <c r="J2558" s="96"/>
      <c r="K2558" s="99"/>
      <c r="L2558" s="1111"/>
      <c r="M2558" s="1099"/>
      <c r="N2558" s="94"/>
      <c r="O2558" s="96"/>
      <c r="P2558" s="99"/>
    </row>
    <row r="2559" spans="1:16">
      <c r="A2559" s="1136"/>
      <c r="B2559" s="1112"/>
      <c r="C2559" s="1096"/>
      <c r="D2559" s="94"/>
      <c r="E2559" s="96"/>
      <c r="F2559" s="99"/>
      <c r="G2559" s="1112"/>
      <c r="H2559" s="1098"/>
      <c r="I2559" s="94"/>
      <c r="J2559" s="96"/>
      <c r="K2559" s="99"/>
      <c r="L2559" s="1112"/>
      <c r="M2559" s="1099"/>
      <c r="N2559" s="94"/>
      <c r="O2559" s="96"/>
      <c r="P2559" s="97"/>
    </row>
    <row r="2560" spans="1:16" ht="17.25" thickBot="1">
      <c r="A2560" s="1136"/>
      <c r="B2560" s="1113"/>
      <c r="C2560" s="1096"/>
      <c r="D2560" s="94"/>
      <c r="E2560" s="96"/>
      <c r="F2560" s="97"/>
      <c r="G2560" s="1113"/>
      <c r="H2560" s="1098"/>
      <c r="I2560" s="94"/>
      <c r="J2560" s="96"/>
      <c r="K2560" s="97"/>
      <c r="L2560" s="1113"/>
      <c r="M2560" s="1099"/>
      <c r="N2560" s="94"/>
      <c r="O2560" s="96"/>
      <c r="P2560" s="97"/>
    </row>
    <row r="2561" spans="1:16" ht="17.25" thickBot="1">
      <c r="A2561" s="1136"/>
      <c r="B2561" s="100" t="s">
        <v>123</v>
      </c>
      <c r="C2561" s="1096"/>
      <c r="D2561" s="94"/>
      <c r="E2561" s="96"/>
      <c r="F2561" s="97"/>
      <c r="G2561" s="100" t="s">
        <v>123</v>
      </c>
      <c r="H2561" s="1098"/>
      <c r="I2561" s="94"/>
      <c r="J2561" s="96"/>
      <c r="K2561" s="97"/>
      <c r="L2561" s="100" t="s">
        <v>123</v>
      </c>
      <c r="M2561" s="1099"/>
      <c r="N2561" s="94"/>
      <c r="O2561" s="96"/>
      <c r="P2561" s="97"/>
    </row>
    <row r="2562" spans="1:16">
      <c r="A2562" s="1136"/>
      <c r="B2562" s="1106"/>
      <c r="C2562" s="1096"/>
      <c r="D2562" s="94"/>
      <c r="E2562" s="96"/>
      <c r="F2562" s="97"/>
      <c r="G2562" s="1106"/>
      <c r="H2562" s="1098"/>
      <c r="I2562" s="94"/>
      <c r="J2562" s="96"/>
      <c r="K2562" s="97"/>
      <c r="L2562" s="1106"/>
      <c r="M2562" s="1099"/>
      <c r="N2562" s="94"/>
      <c r="O2562" s="96"/>
      <c r="P2562" s="97"/>
    </row>
    <row r="2563" spans="1:16">
      <c r="A2563" s="1136"/>
      <c r="B2563" s="1107"/>
      <c r="C2563" s="1096"/>
      <c r="D2563" s="94"/>
      <c r="E2563" s="96"/>
      <c r="F2563" s="97"/>
      <c r="G2563" s="1107"/>
      <c r="H2563" s="1098"/>
      <c r="I2563" s="94"/>
      <c r="J2563" s="96"/>
      <c r="K2563" s="97"/>
      <c r="L2563" s="1107"/>
      <c r="M2563" s="1099"/>
      <c r="N2563" s="94"/>
      <c r="O2563" s="96"/>
      <c r="P2563" s="97"/>
    </row>
    <row r="2564" spans="1:16" ht="17.25" thickBot="1">
      <c r="A2564" s="1136"/>
      <c r="B2564" s="1108"/>
      <c r="C2564" s="1096"/>
      <c r="D2564" s="94"/>
      <c r="E2564" s="96"/>
      <c r="F2564" s="97"/>
      <c r="G2564" s="1108"/>
      <c r="H2564" s="1098"/>
      <c r="I2564" s="94"/>
      <c r="J2564" s="96"/>
      <c r="K2564" s="97"/>
      <c r="L2564" s="1108"/>
      <c r="M2564" s="1099"/>
      <c r="N2564" s="94"/>
      <c r="O2564" s="96"/>
      <c r="P2564" s="97"/>
    </row>
    <row r="2565" spans="1:16">
      <c r="A2565" s="1136"/>
      <c r="B2565" s="1109" t="s">
        <v>124</v>
      </c>
      <c r="C2565" s="1096"/>
      <c r="D2565" s="94"/>
      <c r="E2565" s="96"/>
      <c r="F2565" s="97"/>
      <c r="G2565" s="1109" t="s">
        <v>124</v>
      </c>
      <c r="H2565" s="1098"/>
      <c r="I2565" s="94"/>
      <c r="J2565" s="96"/>
      <c r="K2565" s="97"/>
      <c r="L2565" s="1109" t="s">
        <v>124</v>
      </c>
      <c r="M2565" s="1099"/>
      <c r="N2565" s="94"/>
      <c r="O2565" s="96"/>
      <c r="P2565" s="97"/>
    </row>
    <row r="2566" spans="1:16" ht="17.25" thickBot="1">
      <c r="A2566" s="1136"/>
      <c r="B2566" s="1110"/>
      <c r="C2566" s="1096"/>
      <c r="D2566" s="94"/>
      <c r="E2566" s="96"/>
      <c r="F2566" s="97"/>
      <c r="G2566" s="1110"/>
      <c r="H2566" s="1098"/>
      <c r="I2566" s="94"/>
      <c r="J2566" s="96"/>
      <c r="K2566" s="97"/>
      <c r="L2566" s="1110"/>
      <c r="M2566" s="1099"/>
      <c r="N2566" s="94"/>
      <c r="O2566" s="96"/>
      <c r="P2566" s="93"/>
    </row>
    <row r="2567" spans="1:16" ht="17.25" thickTop="1">
      <c r="A2567" s="1136"/>
      <c r="B2567" s="1102" t="s">
        <v>125</v>
      </c>
      <c r="C2567" s="1096"/>
      <c r="D2567" s="94"/>
      <c r="E2567" s="96"/>
      <c r="F2567" s="93"/>
      <c r="G2567" s="1102" t="s">
        <v>125</v>
      </c>
      <c r="H2567" s="1098"/>
      <c r="I2567" s="94"/>
      <c r="J2567" s="96"/>
      <c r="K2567" s="93"/>
      <c r="L2567" s="1102" t="s">
        <v>125</v>
      </c>
      <c r="M2567" s="1099"/>
      <c r="N2567" s="94"/>
      <c r="O2567" s="96"/>
      <c r="P2567" s="97"/>
    </row>
    <row r="2568" spans="1:16" ht="17.25" thickBot="1">
      <c r="A2568" s="1136"/>
      <c r="B2568" s="1103"/>
      <c r="C2568" s="1096"/>
      <c r="D2568" s="94"/>
      <c r="E2568" s="96"/>
      <c r="F2568" s="93"/>
      <c r="G2568" s="1103"/>
      <c r="H2568" s="1098"/>
      <c r="I2568" s="94"/>
      <c r="J2568" s="96"/>
      <c r="K2568" s="93"/>
      <c r="L2568" s="1103"/>
      <c r="M2568" s="1099"/>
      <c r="N2568" s="94"/>
      <c r="O2568" s="96"/>
      <c r="P2568" s="101"/>
    </row>
    <row r="2569" spans="1:16">
      <c r="A2569" s="1136"/>
      <c r="B2569" s="1104"/>
      <c r="C2569" s="1096"/>
      <c r="D2569" s="94"/>
      <c r="E2569" s="96"/>
      <c r="F2569" s="97"/>
      <c r="G2569" s="1104"/>
      <c r="H2569" s="1098"/>
      <c r="I2569" s="94"/>
      <c r="J2569" s="96"/>
      <c r="K2569" s="97"/>
      <c r="L2569" s="1104"/>
      <c r="M2569" s="1099"/>
      <c r="N2569" s="94"/>
      <c r="O2569" s="96"/>
      <c r="P2569" s="103"/>
    </row>
    <row r="2570" spans="1:16" ht="17.25" thickBot="1">
      <c r="A2570" s="1136"/>
      <c r="B2570" s="1105"/>
      <c r="C2570" s="1096"/>
      <c r="D2570" s="94"/>
      <c r="E2570" s="96"/>
      <c r="F2570" s="97"/>
      <c r="G2570" s="1105"/>
      <c r="H2570" s="1098"/>
      <c r="I2570" s="94"/>
      <c r="J2570" s="96"/>
      <c r="K2570" s="97"/>
      <c r="L2570" s="1105"/>
      <c r="M2570" s="1099"/>
      <c r="N2570" s="94"/>
      <c r="O2570" s="96"/>
      <c r="P2570" s="104"/>
    </row>
    <row r="2571" spans="1:16">
      <c r="A2571" s="1136"/>
      <c r="B2571" s="1116" t="s">
        <v>126</v>
      </c>
      <c r="C2571" s="1096"/>
      <c r="D2571" s="94"/>
      <c r="E2571" s="96"/>
      <c r="F2571" s="93"/>
      <c r="G2571" s="1116" t="s">
        <v>126</v>
      </c>
      <c r="H2571" s="1098"/>
      <c r="I2571" s="94"/>
      <c r="J2571" s="96"/>
      <c r="K2571" s="93"/>
      <c r="L2571" s="1116" t="s">
        <v>126</v>
      </c>
      <c r="M2571" s="1099"/>
      <c r="N2571" s="94"/>
      <c r="O2571" s="96"/>
      <c r="P2571" s="99"/>
    </row>
    <row r="2572" spans="1:16" ht="17.25" thickBot="1">
      <c r="A2572" s="1136"/>
      <c r="B2572" s="1103"/>
      <c r="C2572" s="1096"/>
      <c r="D2572" s="94"/>
      <c r="E2572" s="96"/>
      <c r="F2572" s="101"/>
      <c r="G2572" s="1103"/>
      <c r="H2572" s="1098"/>
      <c r="I2572" s="94"/>
      <c r="J2572" s="96"/>
      <c r="K2572" s="101"/>
      <c r="L2572" s="1103"/>
      <c r="M2572" s="1099"/>
      <c r="N2572" s="94"/>
      <c r="O2572" s="96"/>
      <c r="P2572" s="104"/>
    </row>
    <row r="2573" spans="1:16">
      <c r="A2573" s="1136"/>
      <c r="B2573" s="1104"/>
      <c r="C2573" s="1096"/>
      <c r="D2573" s="94"/>
      <c r="E2573" s="96"/>
      <c r="F2573" s="102"/>
      <c r="G2573" s="1104"/>
      <c r="H2573" s="1098"/>
      <c r="I2573" s="94"/>
      <c r="J2573" s="96"/>
      <c r="K2573" s="103"/>
      <c r="L2573" s="1104"/>
      <c r="M2573" s="1099"/>
      <c r="N2573" s="94"/>
      <c r="O2573" s="96"/>
      <c r="P2573" s="93"/>
    </row>
    <row r="2574" spans="1:16" ht="17.25" thickBot="1">
      <c r="A2574" s="1136"/>
      <c r="B2574" s="1115"/>
      <c r="C2574" s="1096"/>
      <c r="D2574" s="94"/>
      <c r="E2574" s="96"/>
      <c r="F2574" s="99"/>
      <c r="G2574" s="1115"/>
      <c r="H2574" s="1098"/>
      <c r="I2574" s="94"/>
      <c r="J2574" s="96"/>
      <c r="K2574" s="104"/>
      <c r="L2574" s="1115"/>
      <c r="M2574" s="1099"/>
      <c r="N2574" s="94"/>
      <c r="O2574" s="96"/>
      <c r="P2574" s="97"/>
    </row>
    <row r="2575" spans="1:16">
      <c r="A2575" s="1136"/>
      <c r="B2575" s="1114" t="s">
        <v>127</v>
      </c>
      <c r="C2575" s="1096"/>
      <c r="D2575" s="94"/>
      <c r="E2575" s="96"/>
      <c r="F2575" s="103"/>
      <c r="G2575" s="1114" t="s">
        <v>127</v>
      </c>
      <c r="H2575" s="1098"/>
      <c r="I2575" s="94"/>
      <c r="J2575" s="96"/>
      <c r="K2575" s="104"/>
      <c r="L2575" s="1114" t="s">
        <v>127</v>
      </c>
      <c r="M2575" s="1099"/>
      <c r="N2575" s="94"/>
      <c r="O2575" s="114"/>
      <c r="P2575" s="97"/>
    </row>
    <row r="2576" spans="1:16" ht="17.25" thickBot="1">
      <c r="A2576" s="1136"/>
      <c r="B2576" s="1103"/>
      <c r="C2576" s="1096"/>
      <c r="D2576" s="94"/>
      <c r="E2576" s="96"/>
      <c r="F2576" s="104"/>
      <c r="G2576" s="1103"/>
      <c r="H2576" s="1098"/>
      <c r="I2576" s="94"/>
      <c r="J2576" s="96"/>
      <c r="K2576" s="99"/>
      <c r="L2576" s="1103"/>
      <c r="M2576" s="1099"/>
      <c r="N2576" s="113"/>
      <c r="O2576" s="96"/>
      <c r="P2576" s="112"/>
    </row>
    <row r="2577" spans="1:16">
      <c r="A2577" s="1136"/>
      <c r="B2577" s="1104"/>
      <c r="C2577" s="1096"/>
      <c r="D2577" s="94"/>
      <c r="E2577" s="96"/>
      <c r="F2577" s="104"/>
      <c r="G2577" s="1104"/>
      <c r="H2577" s="1098"/>
      <c r="I2577" s="94"/>
      <c r="J2577" s="96"/>
      <c r="K2577" s="104"/>
      <c r="L2577" s="1104"/>
      <c r="M2577" s="1099"/>
      <c r="N2577" s="113"/>
      <c r="O2577" s="114"/>
      <c r="P2577" s="97"/>
    </row>
    <row r="2578" spans="1:16" ht="17.25" thickBot="1">
      <c r="A2578" s="1136"/>
      <c r="B2578" s="1115"/>
      <c r="C2578" s="1096"/>
      <c r="D2578" s="94"/>
      <c r="E2578" s="96"/>
      <c r="F2578" s="99"/>
      <c r="G2578" s="1115"/>
      <c r="H2578" s="1098"/>
      <c r="I2578" s="94"/>
      <c r="J2578" s="96"/>
      <c r="K2578" s="93"/>
      <c r="L2578" s="1115"/>
      <c r="M2578" s="1099"/>
      <c r="N2578" s="94"/>
      <c r="O2578" s="114"/>
      <c r="P2578" s="104"/>
    </row>
    <row r="2579" spans="1:16">
      <c r="A2579" s="1136"/>
      <c r="B2579" s="1114" t="s">
        <v>128</v>
      </c>
      <c r="C2579" s="1096"/>
      <c r="D2579" s="94"/>
      <c r="E2579" s="96"/>
      <c r="F2579" s="104"/>
      <c r="G2579" s="1114" t="s">
        <v>128</v>
      </c>
      <c r="H2579" s="1098"/>
      <c r="I2579" s="94"/>
      <c r="J2579" s="96"/>
      <c r="K2579" s="97"/>
      <c r="L2579" s="1114" t="s">
        <v>128</v>
      </c>
      <c r="M2579" s="1099"/>
      <c r="N2579" s="94"/>
      <c r="O2579" s="96"/>
      <c r="P2579" s="97"/>
    </row>
    <row r="2580" spans="1:16" ht="17.25" thickBot="1">
      <c r="A2580" s="1136"/>
      <c r="B2580" s="1103"/>
      <c r="C2580" s="1096"/>
      <c r="D2580" s="94"/>
      <c r="E2580" s="96"/>
      <c r="F2580" s="93"/>
      <c r="G2580" s="1103"/>
      <c r="H2580" s="1098"/>
      <c r="I2580" s="94"/>
      <c r="J2580" s="114"/>
      <c r="K2580" s="97"/>
      <c r="L2580" s="1103"/>
      <c r="M2580" s="1099"/>
      <c r="N2580" s="113"/>
      <c r="O2580" s="114"/>
      <c r="P2580" s="97"/>
    </row>
    <row r="2581" spans="1:16">
      <c r="A2581" s="1136"/>
      <c r="B2581" s="1104"/>
      <c r="C2581" s="1096"/>
      <c r="D2581" s="94"/>
      <c r="E2581" s="96"/>
      <c r="F2581" s="97"/>
      <c r="G2581" s="1104"/>
      <c r="H2581" s="1098"/>
      <c r="I2581" s="94"/>
      <c r="J2581" s="96"/>
      <c r="K2581" s="97"/>
      <c r="L2581" s="1104"/>
      <c r="M2581" s="1099"/>
      <c r="N2581" s="113"/>
      <c r="O2581" s="114"/>
      <c r="P2581" s="97"/>
    </row>
    <row r="2582" spans="1:16" ht="17.25" thickBot="1">
      <c r="A2582" s="1136"/>
      <c r="B2582" s="1115"/>
      <c r="C2582" s="1096"/>
      <c r="D2582" s="94"/>
      <c r="E2582" s="96"/>
      <c r="F2582" s="93"/>
      <c r="G2582" s="1115"/>
      <c r="H2582" s="1098"/>
      <c r="I2582" s="94"/>
      <c r="J2582" s="114"/>
      <c r="K2582" s="97"/>
      <c r="L2582" s="1115"/>
      <c r="M2582" s="1099"/>
      <c r="N2582" s="94"/>
      <c r="O2582" s="114"/>
      <c r="P2582" s="97"/>
    </row>
    <row r="2583" spans="1:16">
      <c r="A2583" s="1136"/>
      <c r="B2583" s="1116" t="s">
        <v>129</v>
      </c>
      <c r="C2583" s="1096"/>
      <c r="D2583" s="94"/>
      <c r="E2583" s="96"/>
      <c r="F2583" s="93"/>
      <c r="G2583" s="1116" t="s">
        <v>129</v>
      </c>
      <c r="H2583" s="1098"/>
      <c r="I2583" s="94"/>
      <c r="J2583" s="114"/>
      <c r="K2583" s="97"/>
      <c r="L2583" s="1116" t="s">
        <v>129</v>
      </c>
      <c r="M2583" s="1099"/>
      <c r="N2583" s="113"/>
      <c r="O2583" s="114"/>
      <c r="P2583" s="97"/>
    </row>
    <row r="2584" spans="1:16" ht="17.25" thickBot="1">
      <c r="A2584" s="1136"/>
      <c r="B2584" s="1103"/>
      <c r="C2584" s="1096"/>
      <c r="D2584" s="94"/>
      <c r="E2584" s="96"/>
      <c r="F2584" s="93"/>
      <c r="G2584" s="1103"/>
      <c r="H2584" s="1098"/>
      <c r="I2584" s="94"/>
      <c r="J2584" s="114"/>
      <c r="K2584" s="97"/>
      <c r="L2584" s="1103"/>
      <c r="M2584" s="1099"/>
      <c r="N2584" s="94"/>
      <c r="O2584" s="114"/>
      <c r="P2584" s="97"/>
    </row>
    <row r="2585" spans="1:16">
      <c r="A2585" s="1136"/>
      <c r="B2585" s="106"/>
      <c r="C2585" s="1096"/>
      <c r="D2585" s="94"/>
      <c r="E2585" s="96"/>
      <c r="F2585" s="97"/>
      <c r="G2585" s="106"/>
      <c r="H2585" s="1098"/>
      <c r="I2585" s="94"/>
      <c r="J2585" s="96"/>
      <c r="K2585" s="112"/>
      <c r="L2585" s="106"/>
      <c r="M2585" s="1099"/>
      <c r="N2585" s="113"/>
      <c r="O2585" s="96"/>
      <c r="P2585" s="112"/>
    </row>
    <row r="2586" spans="1:16">
      <c r="A2586" s="1136"/>
      <c r="B2586" s="107"/>
      <c r="C2586" s="1096"/>
      <c r="D2586" s="94"/>
      <c r="E2586" s="96"/>
      <c r="F2586" s="93"/>
      <c r="G2586" s="107"/>
      <c r="H2586" s="1098"/>
      <c r="I2586" s="94"/>
      <c r="J2586" s="96"/>
      <c r="K2586" s="97"/>
      <c r="L2586" s="107"/>
      <c r="M2586" s="1099"/>
      <c r="N2586" s="113"/>
      <c r="O2586" s="114"/>
      <c r="P2586" s="97"/>
    </row>
    <row r="2587" spans="1:16">
      <c r="A2587" s="1136"/>
      <c r="B2587" s="109"/>
      <c r="C2587" s="1096"/>
      <c r="D2587" s="94"/>
      <c r="E2587" s="96"/>
      <c r="F2587" s="93"/>
      <c r="G2587" s="109"/>
      <c r="H2587" s="1098"/>
      <c r="I2587" s="113"/>
      <c r="J2587" s="114"/>
      <c r="K2587" s="97"/>
      <c r="L2587" s="109"/>
      <c r="M2587" s="1099"/>
      <c r="N2587" s="113"/>
      <c r="O2587" s="114"/>
      <c r="P2587" s="104"/>
    </row>
    <row r="2588" spans="1:16">
      <c r="A2588" s="1136"/>
      <c r="B2588" s="110"/>
      <c r="C2588" s="1096"/>
      <c r="D2588" s="94"/>
      <c r="E2588" s="96"/>
      <c r="F2588" s="93"/>
      <c r="G2588" s="110"/>
      <c r="H2588" s="1098"/>
      <c r="I2588" s="113"/>
      <c r="J2588" s="114"/>
      <c r="K2588" s="104"/>
      <c r="L2588" s="110"/>
      <c r="M2588" s="1099"/>
      <c r="N2588" s="111"/>
      <c r="O2588" s="96"/>
      <c r="P2588" s="97"/>
    </row>
    <row r="2589" spans="1:16">
      <c r="A2589" s="1136"/>
      <c r="B2589" s="109"/>
      <c r="C2589" s="1096"/>
      <c r="D2589" s="111"/>
      <c r="E2589" s="96"/>
      <c r="F2589" s="97"/>
      <c r="G2589" s="109"/>
      <c r="H2589" s="1098"/>
      <c r="I2589" s="111"/>
      <c r="J2589" s="96"/>
      <c r="K2589" s="112"/>
      <c r="L2589" s="109"/>
      <c r="M2589" s="1099"/>
      <c r="N2589" s="94"/>
      <c r="O2589" s="96"/>
      <c r="P2589" s="112"/>
    </row>
    <row r="2590" spans="1:16">
      <c r="A2590" s="1136"/>
      <c r="B2590" s="110"/>
      <c r="C2590" s="1096"/>
      <c r="D2590" s="94"/>
      <c r="E2590" s="96"/>
      <c r="F2590" s="108"/>
      <c r="G2590" s="110"/>
      <c r="H2590" s="1098"/>
      <c r="I2590" s="94"/>
      <c r="J2590" s="96"/>
      <c r="K2590" s="97"/>
      <c r="L2590" s="110"/>
      <c r="M2590" s="1099"/>
      <c r="N2590" s="113"/>
      <c r="O2590" s="114"/>
      <c r="P2590" s="97"/>
    </row>
    <row r="2591" spans="1:16">
      <c r="A2591" s="1136"/>
      <c r="B2591" s="109"/>
      <c r="C2591" s="1096"/>
      <c r="D2591" s="94"/>
      <c r="E2591" s="96"/>
      <c r="F2591" s="97"/>
      <c r="G2591" s="109"/>
      <c r="H2591" s="1098"/>
      <c r="I2591" s="113"/>
      <c r="J2591" s="114"/>
      <c r="K2591" s="97"/>
      <c r="L2591" s="109"/>
      <c r="M2591" s="1099"/>
      <c r="N2591" s="113"/>
      <c r="O2591" s="114"/>
      <c r="P2591" s="97"/>
    </row>
    <row r="2592" spans="1:16" ht="17.25" thickBot="1">
      <c r="A2592" s="1136"/>
      <c r="B2592" s="110"/>
      <c r="C2592" s="1097"/>
      <c r="D2592" s="115"/>
      <c r="E2592" s="116"/>
      <c r="F2592" s="117"/>
      <c r="G2592" s="110"/>
      <c r="H2592" s="1098"/>
      <c r="I2592" s="115"/>
      <c r="J2592" s="116"/>
      <c r="K2592" s="117"/>
      <c r="L2592" s="110"/>
      <c r="M2592" s="1099"/>
      <c r="N2592" s="115"/>
      <c r="O2592" s="116"/>
      <c r="P2592" s="117"/>
    </row>
    <row r="2593" spans="1:16">
      <c r="A2593" s="1094" t="str">
        <f>TEXT(A2547,"AAAA")</f>
        <v>星期一</v>
      </c>
      <c r="B2593" s="109"/>
      <c r="C2593" s="1095" t="s">
        <v>694</v>
      </c>
      <c r="D2593" s="118"/>
      <c r="E2593" s="119"/>
      <c r="F2593" s="97"/>
      <c r="G2593" s="109"/>
      <c r="H2593" s="1118" t="s">
        <v>130</v>
      </c>
      <c r="I2593" s="118"/>
      <c r="J2593" s="119"/>
      <c r="K2593" s="97"/>
      <c r="L2593" s="109"/>
      <c r="M2593" s="1120" t="s">
        <v>130</v>
      </c>
      <c r="N2593" s="118"/>
      <c r="O2593" s="119"/>
      <c r="P2593" s="97"/>
    </row>
    <row r="2594" spans="1:16">
      <c r="A2594" s="1094"/>
      <c r="B2594" s="110"/>
      <c r="C2594" s="1096"/>
      <c r="D2594" s="120"/>
      <c r="E2594" s="96"/>
      <c r="F2594" s="97"/>
      <c r="G2594" s="110"/>
      <c r="H2594" s="1098"/>
      <c r="I2594" s="94"/>
      <c r="J2594" s="96"/>
      <c r="K2594" s="97"/>
      <c r="L2594" s="110"/>
      <c r="M2594" s="1099"/>
      <c r="N2594" s="94"/>
      <c r="O2594" s="96"/>
      <c r="P2594" s="97"/>
    </row>
    <row r="2595" spans="1:16">
      <c r="A2595" s="1094"/>
      <c r="B2595" s="109"/>
      <c r="C2595" s="1096"/>
      <c r="D2595" s="120"/>
      <c r="E2595" s="96"/>
      <c r="F2595" s="97"/>
      <c r="G2595" s="109"/>
      <c r="H2595" s="1098"/>
      <c r="I2595" s="94"/>
      <c r="J2595" s="96"/>
      <c r="K2595" s="97"/>
      <c r="L2595" s="109"/>
      <c r="M2595" s="1099"/>
      <c r="N2595" s="94"/>
      <c r="O2595" s="96"/>
      <c r="P2595" s="97"/>
    </row>
    <row r="2596" spans="1:16">
      <c r="A2596" s="1094"/>
      <c r="B2596" s="110"/>
      <c r="C2596" s="1096"/>
      <c r="D2596" s="120"/>
      <c r="E2596" s="96"/>
      <c r="F2596" s="97"/>
      <c r="G2596" s="110"/>
      <c r="H2596" s="1098"/>
      <c r="I2596" s="94"/>
      <c r="J2596" s="96"/>
      <c r="K2596" s="97"/>
      <c r="L2596" s="110"/>
      <c r="M2596" s="1099"/>
      <c r="N2596" s="94"/>
      <c r="O2596" s="96"/>
      <c r="P2596" s="97"/>
    </row>
    <row r="2597" spans="1:16">
      <c r="A2597" s="1094"/>
      <c r="B2597" s="109"/>
      <c r="C2597" s="1096"/>
      <c r="D2597" s="120"/>
      <c r="E2597" s="96"/>
      <c r="F2597" s="97"/>
      <c r="G2597" s="109"/>
      <c r="H2597" s="1098"/>
      <c r="I2597" s="94"/>
      <c r="J2597" s="96"/>
      <c r="K2597" s="97"/>
      <c r="L2597" s="109"/>
      <c r="M2597" s="1099"/>
      <c r="N2597" s="94"/>
      <c r="O2597" s="96"/>
      <c r="P2597" s="97"/>
    </row>
    <row r="2598" spans="1:16">
      <c r="A2598" s="1094"/>
      <c r="B2598" s="110"/>
      <c r="C2598" s="1096"/>
      <c r="D2598" s="120"/>
      <c r="E2598" s="96"/>
      <c r="F2598" s="97"/>
      <c r="G2598" s="110"/>
      <c r="H2598" s="1098"/>
      <c r="I2598" s="94"/>
      <c r="J2598" s="96"/>
      <c r="K2598" s="97"/>
      <c r="L2598" s="110"/>
      <c r="M2598" s="1099"/>
      <c r="N2598" s="94"/>
      <c r="O2598" s="96"/>
      <c r="P2598" s="97"/>
    </row>
    <row r="2599" spans="1:16">
      <c r="A2599" s="1094"/>
      <c r="B2599" s="109"/>
      <c r="C2599" s="1096"/>
      <c r="D2599" s="120"/>
      <c r="E2599" s="96"/>
      <c r="F2599" s="97"/>
      <c r="G2599" s="109"/>
      <c r="H2599" s="1098"/>
      <c r="I2599" s="94"/>
      <c r="J2599" s="96"/>
      <c r="K2599" s="97"/>
      <c r="L2599" s="109"/>
      <c r="M2599" s="1099"/>
      <c r="N2599" s="94"/>
      <c r="O2599" s="96"/>
      <c r="P2599" s="97"/>
    </row>
    <row r="2600" spans="1:16">
      <c r="A2600" s="1094"/>
      <c r="B2600" s="110"/>
      <c r="C2600" s="1096"/>
      <c r="D2600" s="94"/>
      <c r="E2600" s="96"/>
      <c r="F2600" s="97"/>
      <c r="G2600" s="110"/>
      <c r="H2600" s="1098"/>
      <c r="I2600" s="94"/>
      <c r="J2600" s="96"/>
      <c r="K2600" s="97"/>
      <c r="L2600" s="110"/>
      <c r="M2600" s="1099"/>
      <c r="N2600" s="94"/>
      <c r="O2600" s="96"/>
      <c r="P2600" s="97"/>
    </row>
    <row r="2601" spans="1:16">
      <c r="A2601" s="1094"/>
      <c r="B2601" s="107"/>
      <c r="C2601" s="1096"/>
      <c r="D2601" s="113"/>
      <c r="E2601" s="114"/>
      <c r="F2601" s="104"/>
      <c r="G2601" s="107"/>
      <c r="H2601" s="1098"/>
      <c r="I2601" s="113"/>
      <c r="J2601" s="114"/>
      <c r="K2601" s="97"/>
      <c r="L2601" s="107"/>
      <c r="M2601" s="1099"/>
      <c r="N2601" s="113"/>
      <c r="O2601" s="114"/>
      <c r="P2601" s="97"/>
    </row>
    <row r="2602" spans="1:16" ht="17.25" thickBot="1">
      <c r="A2602" s="1094"/>
      <c r="B2602" s="107"/>
      <c r="C2602" s="1097"/>
      <c r="D2602" s="122" t="s">
        <v>132</v>
      </c>
      <c r="E2602" s="123" t="s">
        <v>133</v>
      </c>
      <c r="F2602" s="124"/>
      <c r="G2602" s="107"/>
      <c r="H2602" s="1127"/>
      <c r="I2602" s="122" t="s">
        <v>132</v>
      </c>
      <c r="J2602" s="123" t="s">
        <v>133</v>
      </c>
      <c r="K2602" s="97"/>
      <c r="L2602" s="107"/>
      <c r="M2602" s="1126"/>
      <c r="N2602" s="122" t="s">
        <v>132</v>
      </c>
      <c r="O2602" s="123" t="s">
        <v>133</v>
      </c>
      <c r="P2602" s="97"/>
    </row>
    <row r="2603" spans="1:16">
      <c r="A2603" s="105"/>
      <c r="B2603" s="109"/>
      <c r="C2603" s="1095" t="s">
        <v>695</v>
      </c>
      <c r="D2603" s="118"/>
      <c r="E2603" s="119"/>
      <c r="F2603" s="125"/>
      <c r="G2603" s="109"/>
      <c r="H2603" s="1118" t="s">
        <v>134</v>
      </c>
      <c r="I2603" s="118"/>
      <c r="J2603" s="119"/>
      <c r="K2603" s="125"/>
      <c r="L2603" s="109"/>
      <c r="M2603" s="1120" t="s">
        <v>134</v>
      </c>
      <c r="N2603" s="118"/>
      <c r="O2603" s="119"/>
      <c r="P2603" s="125"/>
    </row>
    <row r="2604" spans="1:16">
      <c r="A2604" s="105"/>
      <c r="B2604" s="110"/>
      <c r="C2604" s="1096"/>
      <c r="D2604" s="94"/>
      <c r="E2604" s="96"/>
      <c r="F2604" s="97"/>
      <c r="G2604" s="110"/>
      <c r="H2604" s="1098"/>
      <c r="I2604" s="94"/>
      <c r="J2604" s="96"/>
      <c r="K2604" s="97"/>
      <c r="L2604" s="110"/>
      <c r="M2604" s="1099"/>
      <c r="N2604" s="94"/>
      <c r="O2604" s="96"/>
      <c r="P2604" s="97"/>
    </row>
    <row r="2605" spans="1:16">
      <c r="A2605" s="105"/>
      <c r="B2605" s="126"/>
      <c r="C2605" s="1096"/>
      <c r="D2605" s="94"/>
      <c r="E2605" s="96"/>
      <c r="F2605" s="97"/>
      <c r="G2605" s="126"/>
      <c r="H2605" s="1098"/>
      <c r="I2605" s="94"/>
      <c r="J2605" s="96"/>
      <c r="K2605" s="97"/>
      <c r="L2605" s="126"/>
      <c r="M2605" s="1099"/>
      <c r="N2605" s="94"/>
      <c r="O2605" s="96"/>
      <c r="P2605" s="128"/>
    </row>
    <row r="2606" spans="1:16">
      <c r="A2606" s="105"/>
      <c r="B2606" s="107"/>
      <c r="C2606" s="1096"/>
      <c r="D2606" s="94"/>
      <c r="E2606" s="96"/>
      <c r="F2606" s="97"/>
      <c r="G2606" s="107"/>
      <c r="H2606" s="1098"/>
      <c r="I2606" s="94"/>
      <c r="J2606" s="96"/>
      <c r="K2606" s="97"/>
      <c r="L2606" s="107"/>
      <c r="M2606" s="1099"/>
      <c r="N2606" s="94"/>
      <c r="O2606" s="96"/>
      <c r="P2606" s="216"/>
    </row>
    <row r="2607" spans="1:16">
      <c r="A2607" s="105"/>
      <c r="B2607" s="109"/>
      <c r="C2607" s="1096"/>
      <c r="D2607" s="94"/>
      <c r="E2607" s="96"/>
      <c r="F2607" s="97"/>
      <c r="G2607" s="109"/>
      <c r="H2607" s="1098"/>
      <c r="I2607" s="94"/>
      <c r="J2607" s="96"/>
      <c r="K2607" s="97"/>
      <c r="L2607" s="109"/>
      <c r="M2607" s="1099"/>
      <c r="N2607" s="94"/>
      <c r="O2607" s="96"/>
      <c r="P2607" s="97"/>
    </row>
    <row r="2608" spans="1:16">
      <c r="A2608" s="105"/>
      <c r="B2608" s="110"/>
      <c r="C2608" s="1096"/>
      <c r="D2608" s="94"/>
      <c r="E2608" s="96"/>
      <c r="F2608" s="127"/>
      <c r="G2608" s="110"/>
      <c r="H2608" s="1098"/>
      <c r="I2608" s="94"/>
      <c r="J2608" s="96"/>
      <c r="K2608" s="127"/>
      <c r="L2608" s="110"/>
      <c r="M2608" s="1099"/>
      <c r="N2608" s="94"/>
      <c r="O2608" s="96"/>
      <c r="P2608" s="127"/>
    </row>
    <row r="2609" spans="1:16">
      <c r="A2609" s="105"/>
      <c r="B2609" s="109"/>
      <c r="C2609" s="1096"/>
      <c r="D2609" s="94"/>
      <c r="E2609" s="96"/>
      <c r="F2609" s="128"/>
      <c r="G2609" s="109"/>
      <c r="H2609" s="1098"/>
      <c r="I2609" s="94"/>
      <c r="J2609" s="96"/>
      <c r="K2609" s="128"/>
      <c r="L2609" s="109"/>
      <c r="M2609" s="1099"/>
      <c r="N2609" s="94"/>
      <c r="O2609" s="96"/>
      <c r="P2609" s="128"/>
    </row>
    <row r="2610" spans="1:16">
      <c r="A2610" s="105"/>
      <c r="B2610" s="110"/>
      <c r="C2610" s="1096"/>
      <c r="D2610" s="217"/>
      <c r="E2610" s="114"/>
      <c r="F2610" s="216"/>
      <c r="G2610" s="110"/>
      <c r="H2610" s="1098"/>
      <c r="I2610" s="113"/>
      <c r="J2610" s="114"/>
      <c r="K2610" s="216"/>
      <c r="L2610" s="110"/>
      <c r="M2610" s="1099"/>
      <c r="N2610" s="113"/>
      <c r="O2610" s="114"/>
      <c r="P2610" s="216"/>
    </row>
    <row r="2611" spans="1:16">
      <c r="A2611" s="105"/>
      <c r="B2611" s="109"/>
      <c r="C2611" s="1096"/>
      <c r="D2611" s="217"/>
      <c r="E2611" s="114"/>
      <c r="F2611" s="216"/>
      <c r="G2611" s="109"/>
      <c r="H2611" s="1098"/>
      <c r="I2611" s="113"/>
      <c r="J2611" s="114"/>
      <c r="K2611" s="216"/>
      <c r="L2611" s="109"/>
      <c r="M2611" s="1099"/>
      <c r="N2611" s="113"/>
      <c r="O2611" s="114"/>
      <c r="P2611" s="216"/>
    </row>
    <row r="2612" spans="1:16" ht="17.25" thickBot="1">
      <c r="A2612" s="105"/>
      <c r="B2612" s="110"/>
      <c r="C2612" s="1097"/>
      <c r="D2612" s="129"/>
      <c r="E2612" s="130"/>
      <c r="F2612" s="104"/>
      <c r="G2612" s="110"/>
      <c r="H2612" s="1127"/>
      <c r="I2612" s="113"/>
      <c r="J2612" s="130"/>
      <c r="K2612" s="104"/>
      <c r="L2612" s="110"/>
      <c r="M2612" s="1126"/>
      <c r="N2612" s="113"/>
      <c r="O2612" s="131"/>
      <c r="P2612" s="127"/>
    </row>
    <row r="2613" spans="1:16">
      <c r="A2613" s="132"/>
      <c r="B2613" s="109"/>
      <c r="C2613" s="1095" t="s">
        <v>696</v>
      </c>
      <c r="D2613" s="118" t="s">
        <v>136</v>
      </c>
      <c r="E2613" s="133" t="s">
        <v>137</v>
      </c>
      <c r="F2613" s="125"/>
      <c r="G2613" s="109"/>
      <c r="H2613" s="1118" t="s">
        <v>135</v>
      </c>
      <c r="I2613" s="118" t="s">
        <v>136</v>
      </c>
      <c r="J2613" s="133" t="s">
        <v>137</v>
      </c>
      <c r="K2613" s="125"/>
      <c r="L2613" s="109"/>
      <c r="M2613" s="1120" t="s">
        <v>135</v>
      </c>
      <c r="N2613" s="118" t="s">
        <v>136</v>
      </c>
      <c r="O2613" s="133" t="s">
        <v>137</v>
      </c>
      <c r="P2613" s="125"/>
    </row>
    <row r="2614" spans="1:16">
      <c r="A2614" s="132"/>
      <c r="B2614" s="110"/>
      <c r="C2614" s="1096"/>
      <c r="D2614" s="94" t="s">
        <v>141</v>
      </c>
      <c r="E2614" s="96" t="s">
        <v>142</v>
      </c>
      <c r="F2614" s="134"/>
      <c r="G2614" s="110"/>
      <c r="H2614" s="1098"/>
      <c r="I2614" s="94" t="s">
        <v>141</v>
      </c>
      <c r="J2614" s="96" t="s">
        <v>142</v>
      </c>
      <c r="K2614" s="134"/>
      <c r="L2614" s="110"/>
      <c r="M2614" s="1099"/>
      <c r="N2614" s="94" t="s">
        <v>141</v>
      </c>
      <c r="O2614" s="96" t="s">
        <v>142</v>
      </c>
      <c r="P2614" s="134"/>
    </row>
    <row r="2615" spans="1:16">
      <c r="A2615" s="132"/>
      <c r="B2615" s="135"/>
      <c r="C2615" s="1096"/>
      <c r="D2615" s="94" t="s">
        <v>145</v>
      </c>
      <c r="E2615" s="96" t="s">
        <v>146</v>
      </c>
      <c r="F2615" s="97"/>
      <c r="G2615" s="135"/>
      <c r="H2615" s="1098"/>
      <c r="I2615" s="94" t="s">
        <v>145</v>
      </c>
      <c r="J2615" s="96" t="s">
        <v>146</v>
      </c>
      <c r="K2615" s="97"/>
      <c r="L2615" s="135"/>
      <c r="M2615" s="1099"/>
      <c r="N2615" s="94" t="s">
        <v>145</v>
      </c>
      <c r="O2615" s="96" t="s">
        <v>146</v>
      </c>
      <c r="P2615" s="97"/>
    </row>
    <row r="2616" spans="1:16">
      <c r="A2616" s="132"/>
      <c r="B2616" s="110"/>
      <c r="C2616" s="1096"/>
      <c r="D2616" s="94" t="s">
        <v>147</v>
      </c>
      <c r="E2616" s="96" t="s">
        <v>148</v>
      </c>
      <c r="F2616" s="104"/>
      <c r="G2616" s="110"/>
      <c r="H2616" s="1098"/>
      <c r="I2616" s="94" t="s">
        <v>147</v>
      </c>
      <c r="J2616" s="96" t="s">
        <v>148</v>
      </c>
      <c r="K2616" s="104"/>
      <c r="L2616" s="110"/>
      <c r="M2616" s="1099"/>
      <c r="N2616" s="94" t="s">
        <v>147</v>
      </c>
      <c r="O2616" s="96" t="s">
        <v>148</v>
      </c>
      <c r="P2616" s="104"/>
    </row>
    <row r="2617" spans="1:16">
      <c r="A2617" s="132"/>
      <c r="B2617" s="135"/>
      <c r="C2617" s="1096"/>
      <c r="D2617" s="94"/>
      <c r="E2617" s="114"/>
      <c r="F2617" s="136"/>
      <c r="G2617" s="135"/>
      <c r="H2617" s="1098"/>
      <c r="I2617" s="94"/>
      <c r="J2617" s="114"/>
      <c r="K2617" s="136"/>
      <c r="L2617" s="135"/>
      <c r="M2617" s="1099"/>
      <c r="N2617" s="94"/>
      <c r="O2617" s="114"/>
      <c r="P2617" s="136"/>
    </row>
    <row r="2618" spans="1:16">
      <c r="A2618" s="132"/>
      <c r="B2618" s="110"/>
      <c r="C2618" s="1096"/>
      <c r="D2618" s="94"/>
      <c r="E2618" s="96"/>
      <c r="F2618" s="97"/>
      <c r="G2618" s="110"/>
      <c r="H2618" s="1098"/>
      <c r="I2618" s="94"/>
      <c r="J2618" s="96"/>
      <c r="K2618" s="97"/>
      <c r="L2618" s="110"/>
      <c r="M2618" s="1099"/>
      <c r="N2618" s="94"/>
      <c r="O2618" s="96"/>
      <c r="P2618" s="97"/>
    </row>
    <row r="2619" spans="1:16">
      <c r="A2619" s="132"/>
      <c r="B2619" s="135"/>
      <c r="C2619" s="1096"/>
      <c r="D2619" s="94"/>
      <c r="E2619" s="114"/>
      <c r="F2619" s="136"/>
      <c r="G2619" s="135"/>
      <c r="H2619" s="1098"/>
      <c r="I2619" s="94"/>
      <c r="J2619" s="114"/>
      <c r="K2619" s="136"/>
      <c r="L2619" s="135"/>
      <c r="M2619" s="1099"/>
      <c r="N2619" s="94"/>
      <c r="O2619" s="114"/>
      <c r="P2619" s="136"/>
    </row>
    <row r="2620" spans="1:16">
      <c r="A2620" s="132"/>
      <c r="B2620" s="110"/>
      <c r="C2620" s="1096"/>
      <c r="D2620" s="94"/>
      <c r="E2620" s="96"/>
      <c r="F2620" s="97"/>
      <c r="G2620" s="110"/>
      <c r="H2620" s="1098"/>
      <c r="I2620" s="94"/>
      <c r="J2620" s="96"/>
      <c r="K2620" s="97"/>
      <c r="L2620" s="110"/>
      <c r="M2620" s="1099"/>
      <c r="N2620" s="94"/>
      <c r="O2620" s="96"/>
      <c r="P2620" s="97"/>
    </row>
    <row r="2621" spans="1:16">
      <c r="A2621" s="132"/>
      <c r="B2621" s="135"/>
      <c r="C2621" s="1096"/>
      <c r="D2621" s="94"/>
      <c r="E2621" s="96"/>
      <c r="F2621" s="97"/>
      <c r="G2621" s="135"/>
      <c r="H2621" s="1098"/>
      <c r="I2621" s="94"/>
      <c r="J2621" s="96"/>
      <c r="K2621" s="97"/>
      <c r="L2621" s="135"/>
      <c r="M2621" s="1099"/>
      <c r="N2621" s="94"/>
      <c r="O2621" s="96"/>
      <c r="P2621" s="97"/>
    </row>
    <row r="2622" spans="1:16" ht="17.25" thickBot="1">
      <c r="A2622" s="132"/>
      <c r="B2622" s="110"/>
      <c r="C2622" s="1097"/>
      <c r="D2622" s="115"/>
      <c r="E2622" s="116"/>
      <c r="F2622" s="117"/>
      <c r="G2622" s="110"/>
      <c r="H2622" s="1127"/>
      <c r="I2622" s="115"/>
      <c r="J2622" s="130"/>
      <c r="K2622" s="104"/>
      <c r="L2622" s="110"/>
      <c r="M2622" s="1126"/>
      <c r="N2622" s="115"/>
      <c r="O2622" s="130"/>
      <c r="P2622" s="104"/>
    </row>
    <row r="2623" spans="1:16">
      <c r="A2623" s="132"/>
      <c r="B2623" s="135"/>
      <c r="C2623" s="1095" t="s">
        <v>697</v>
      </c>
      <c r="D2623" s="137" t="s">
        <v>150</v>
      </c>
      <c r="E2623" s="138"/>
      <c r="F2623" s="139" t="s">
        <v>151</v>
      </c>
      <c r="G2623" s="135"/>
      <c r="H2623" s="1118" t="s">
        <v>149</v>
      </c>
      <c r="I2623" s="137" t="s">
        <v>150</v>
      </c>
      <c r="J2623" s="138"/>
      <c r="K2623" s="139" t="s">
        <v>151</v>
      </c>
      <c r="L2623" s="135"/>
      <c r="M2623" s="1120" t="s">
        <v>149</v>
      </c>
      <c r="N2623" s="137" t="s">
        <v>150</v>
      </c>
      <c r="O2623" s="138"/>
      <c r="P2623" s="139" t="s">
        <v>151</v>
      </c>
    </row>
    <row r="2624" spans="1:16">
      <c r="A2624" s="132"/>
      <c r="B2624" s="110"/>
      <c r="C2624" s="1096"/>
      <c r="D2624" s="120"/>
      <c r="E2624" s="121"/>
      <c r="F2624" s="140"/>
      <c r="G2624" s="110"/>
      <c r="H2624" s="1098"/>
      <c r="I2624" s="94"/>
      <c r="J2624" s="96"/>
      <c r="K2624" s="97"/>
      <c r="L2624" s="110"/>
      <c r="M2624" s="1099"/>
      <c r="N2624" s="94"/>
      <c r="O2624" s="96"/>
      <c r="P2624" s="97"/>
    </row>
    <row r="2625" spans="1:16">
      <c r="A2625" s="132"/>
      <c r="B2625" s="135"/>
      <c r="C2625" s="1096"/>
      <c r="D2625" s="94"/>
      <c r="E2625" s="96"/>
      <c r="F2625" s="97"/>
      <c r="G2625" s="135"/>
      <c r="H2625" s="1098"/>
      <c r="I2625" s="94"/>
      <c r="J2625" s="96"/>
      <c r="K2625" s="97"/>
      <c r="L2625" s="135"/>
      <c r="M2625" s="1099"/>
      <c r="N2625" s="94"/>
      <c r="O2625" s="96"/>
      <c r="P2625" s="97"/>
    </row>
    <row r="2626" spans="1:16">
      <c r="A2626" s="132"/>
      <c r="B2626" s="110"/>
      <c r="C2626" s="1096"/>
      <c r="D2626" s="113"/>
      <c r="E2626" s="114"/>
      <c r="F2626" s="104"/>
      <c r="G2626" s="110"/>
      <c r="H2626" s="1098"/>
      <c r="I2626" s="113"/>
      <c r="J2626" s="114"/>
      <c r="K2626" s="104"/>
      <c r="L2626" s="110"/>
      <c r="M2626" s="1099"/>
      <c r="N2626" s="113"/>
      <c r="O2626" s="114"/>
      <c r="P2626" s="104"/>
    </row>
    <row r="2627" spans="1:16">
      <c r="A2627" s="1122"/>
      <c r="B2627" s="135"/>
      <c r="C2627" s="1096"/>
      <c r="D2627" s="94"/>
      <c r="E2627" s="96"/>
      <c r="F2627" s="97"/>
      <c r="G2627" s="135"/>
      <c r="H2627" s="1098"/>
      <c r="I2627" s="94"/>
      <c r="J2627" s="96"/>
      <c r="K2627" s="97"/>
      <c r="L2627" s="135"/>
      <c r="M2627" s="1099"/>
      <c r="N2627" s="94"/>
      <c r="O2627" s="96"/>
      <c r="P2627" s="97"/>
    </row>
    <row r="2628" spans="1:16">
      <c r="A2628" s="1122"/>
      <c r="B2628" s="110"/>
      <c r="C2628" s="1096"/>
      <c r="D2628" s="94"/>
      <c r="E2628" s="96"/>
      <c r="F2628" s="97"/>
      <c r="G2628" s="110"/>
      <c r="H2628" s="1098"/>
      <c r="I2628" s="94"/>
      <c r="J2628" s="96"/>
      <c r="K2628" s="97"/>
      <c r="L2628" s="110"/>
      <c r="M2628" s="1099"/>
      <c r="N2628" s="94"/>
      <c r="O2628" s="96"/>
      <c r="P2628" s="97"/>
    </row>
    <row r="2629" spans="1:16">
      <c r="A2629" s="1122"/>
      <c r="B2629" s="135"/>
      <c r="C2629" s="1096"/>
      <c r="D2629" s="113"/>
      <c r="E2629" s="114"/>
      <c r="F2629" s="104"/>
      <c r="G2629" s="135"/>
      <c r="H2629" s="1098"/>
      <c r="I2629" s="113"/>
      <c r="J2629" s="114"/>
      <c r="K2629" s="104"/>
      <c r="L2629" s="135"/>
      <c r="M2629" s="1099"/>
      <c r="N2629" s="113"/>
      <c r="O2629" s="114"/>
      <c r="P2629" s="104"/>
    </row>
    <row r="2630" spans="1:16" ht="17.25" thickBot="1">
      <c r="A2630" s="1123"/>
      <c r="B2630" s="141"/>
      <c r="C2630" s="1117"/>
      <c r="D2630" s="142"/>
      <c r="E2630" s="143"/>
      <c r="F2630" s="144"/>
      <c r="G2630" s="141"/>
      <c r="H2630" s="1119"/>
      <c r="I2630" s="142"/>
      <c r="J2630" s="143"/>
      <c r="K2630" s="144"/>
      <c r="L2630" s="141"/>
      <c r="M2630" s="1121"/>
      <c r="N2630" s="142"/>
      <c r="O2630" s="143"/>
      <c r="P2630" s="144"/>
    </row>
    <row r="2631" spans="1:16" s="146" customFormat="1" ht="27" customHeight="1" thickTop="1" thickBot="1">
      <c r="A2631" s="145"/>
      <c r="B2631" s="1124" t="s">
        <v>152</v>
      </c>
      <c r="C2631" s="1124"/>
      <c r="D2631" s="1124"/>
      <c r="E2631" s="1124"/>
      <c r="F2631" s="1124"/>
      <c r="G2631" s="1125" t="s">
        <v>153</v>
      </c>
      <c r="H2631" s="1125"/>
      <c r="I2631" s="1125"/>
      <c r="J2631" s="1125"/>
      <c r="K2631" s="1125"/>
      <c r="L2631" s="1125"/>
      <c r="M2631" s="1125"/>
      <c r="N2631" s="1128" t="s">
        <v>154</v>
      </c>
      <c r="O2631" s="1128"/>
      <c r="P2631" s="1128"/>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1137">
        <f>A2547</f>
        <v>46167</v>
      </c>
      <c r="B2633" s="1132" t="s">
        <v>698</v>
      </c>
      <c r="C2633" s="160"/>
      <c r="D2633" s="161"/>
      <c r="E2633" s="162"/>
      <c r="F2633" s="163"/>
      <c r="G2633" s="164"/>
      <c r="H2633" s="165"/>
      <c r="I2633" s="166"/>
      <c r="J2633" s="166"/>
      <c r="K2633" s="167"/>
      <c r="L2633" s="168"/>
      <c r="M2633" s="169"/>
      <c r="N2633" s="170"/>
      <c r="O2633" s="166"/>
      <c r="P2633" s="171"/>
    </row>
    <row r="2634" spans="1:16" s="172" customFormat="1">
      <c r="A2634" s="1138"/>
      <c r="B2634" s="1133"/>
      <c r="C2634" s="173"/>
      <c r="D2634" s="174"/>
      <c r="E2634" s="175"/>
      <c r="F2634" s="176"/>
      <c r="G2634" s="173"/>
      <c r="H2634" s="177"/>
      <c r="I2634" s="175"/>
      <c r="J2634" s="175"/>
      <c r="K2634" s="178"/>
      <c r="L2634" s="179"/>
      <c r="M2634" s="180"/>
      <c r="N2634" s="181"/>
      <c r="O2634" s="175"/>
      <c r="P2634" s="182"/>
    </row>
    <row r="2635" spans="1:16" s="172" customFormat="1">
      <c r="A2635" s="1138"/>
      <c r="B2635" s="1133"/>
      <c r="C2635" s="173"/>
      <c r="D2635" s="174"/>
      <c r="E2635" s="175"/>
      <c r="F2635" s="176"/>
      <c r="G2635" s="173"/>
      <c r="H2635" s="183"/>
      <c r="I2635" s="175"/>
      <c r="J2635" s="175"/>
      <c r="K2635" s="178"/>
      <c r="L2635" s="184"/>
      <c r="M2635" s="180"/>
      <c r="N2635" s="181"/>
      <c r="O2635" s="175"/>
      <c r="P2635" s="182"/>
    </row>
    <row r="2636" spans="1:16" s="172" customFormat="1">
      <c r="A2636" s="1138"/>
      <c r="B2636" s="1133"/>
      <c r="C2636" s="173"/>
      <c r="D2636" s="218"/>
      <c r="E2636" s="175"/>
      <c r="F2636" s="176"/>
      <c r="G2636" s="173"/>
      <c r="H2636" s="183"/>
      <c r="I2636" s="175"/>
      <c r="J2636" s="175"/>
      <c r="K2636" s="187"/>
      <c r="L2636" s="184"/>
      <c r="M2636" s="180"/>
      <c r="N2636" s="181"/>
      <c r="O2636" s="175"/>
      <c r="P2636" s="182"/>
    </row>
    <row r="2637" spans="1:16" s="172" customFormat="1">
      <c r="A2637" s="1138"/>
      <c r="B2637" s="1133"/>
      <c r="C2637" s="173"/>
      <c r="D2637" s="185"/>
      <c r="E2637" s="175"/>
      <c r="F2637" s="182"/>
      <c r="G2637" s="173"/>
      <c r="H2637" s="186"/>
      <c r="I2637" s="175"/>
      <c r="J2637" s="175"/>
      <c r="K2637" s="187"/>
      <c r="L2637" s="184"/>
      <c r="M2637" s="180"/>
      <c r="N2637" s="181"/>
      <c r="O2637" s="175"/>
      <c r="P2637" s="182"/>
    </row>
    <row r="2638" spans="1:16" s="172" customFormat="1">
      <c r="A2638" s="1138"/>
      <c r="B2638" s="1133"/>
      <c r="C2638" s="173"/>
      <c r="D2638" s="174"/>
      <c r="E2638" s="175"/>
      <c r="F2638" s="188"/>
      <c r="G2638" s="198"/>
      <c r="H2638" s="183"/>
      <c r="I2638" s="191"/>
      <c r="J2638" s="175"/>
      <c r="K2638" s="178"/>
      <c r="L2638" s="189"/>
      <c r="M2638" s="190"/>
      <c r="N2638" s="181"/>
      <c r="O2638" s="175"/>
      <c r="P2638" s="182"/>
    </row>
    <row r="2639" spans="1:16" s="172" customFormat="1">
      <c r="A2639" s="1138"/>
      <c r="B2639" s="1133"/>
      <c r="C2639" s="173"/>
      <c r="D2639" s="174"/>
      <c r="E2639" s="175"/>
      <c r="F2639" s="182"/>
      <c r="G2639" s="173"/>
      <c r="H2639" s="183"/>
      <c r="I2639" s="191"/>
      <c r="J2639" s="175"/>
      <c r="K2639" s="178"/>
      <c r="L2639" s="184"/>
      <c r="M2639" s="180"/>
      <c r="N2639" s="181"/>
      <c r="O2639" s="175"/>
      <c r="P2639" s="182"/>
    </row>
    <row r="2640" spans="1:16" s="172" customFormat="1">
      <c r="A2640" s="1138"/>
      <c r="B2640" s="1133"/>
      <c r="C2640" s="173"/>
      <c r="D2640" s="174"/>
      <c r="E2640" s="175"/>
      <c r="F2640" s="182"/>
      <c r="G2640" s="219"/>
      <c r="H2640" s="183"/>
      <c r="I2640" s="175"/>
      <c r="J2640" s="175"/>
      <c r="K2640" s="178"/>
      <c r="L2640" s="184"/>
      <c r="M2640" s="180"/>
      <c r="N2640" s="181"/>
      <c r="O2640" s="175"/>
      <c r="P2640" s="182"/>
    </row>
    <row r="2641" spans="1:16" s="172" customFormat="1">
      <c r="A2641" s="1138"/>
      <c r="B2641" s="1133"/>
      <c r="C2641" s="173"/>
      <c r="D2641" s="174"/>
      <c r="E2641" s="175"/>
      <c r="F2641" s="188"/>
      <c r="G2641" s="173"/>
      <c r="H2641" s="183"/>
      <c r="I2641" s="191"/>
      <c r="J2641" s="175"/>
      <c r="K2641" s="178"/>
      <c r="L2641" s="184"/>
      <c r="M2641" s="180"/>
      <c r="N2641" s="181"/>
      <c r="O2641" s="175"/>
      <c r="P2641" s="182"/>
    </row>
    <row r="2642" spans="1:16" s="172" customFormat="1">
      <c r="A2642" s="1138"/>
      <c r="B2642" s="1133"/>
      <c r="C2642" s="173"/>
      <c r="D2642" s="174"/>
      <c r="E2642" s="175"/>
      <c r="F2642" s="182"/>
      <c r="G2642" s="173"/>
      <c r="H2642" s="183"/>
      <c r="I2642" s="191"/>
      <c r="J2642" s="175"/>
      <c r="K2642" s="178"/>
      <c r="L2642" s="184"/>
      <c r="M2642" s="180"/>
      <c r="N2642" s="181"/>
      <c r="O2642" s="175"/>
      <c r="P2642" s="182"/>
    </row>
    <row r="2643" spans="1:16" s="172" customFormat="1">
      <c r="A2643" s="1138"/>
      <c r="B2643" s="1133"/>
      <c r="C2643" s="192"/>
      <c r="D2643" s="193"/>
      <c r="E2643" s="194"/>
      <c r="F2643" s="195"/>
      <c r="G2643" s="173"/>
      <c r="H2643" s="177"/>
      <c r="I2643" s="175"/>
      <c r="J2643" s="175"/>
      <c r="K2643" s="178"/>
      <c r="L2643" s="184"/>
      <c r="M2643" s="180"/>
      <c r="N2643" s="196"/>
      <c r="O2643" s="194"/>
      <c r="P2643" s="195"/>
    </row>
    <row r="2644" spans="1:16" s="172" customFormat="1">
      <c r="A2644" s="1138"/>
      <c r="B2644" s="1133"/>
      <c r="C2644" s="192"/>
      <c r="D2644" s="193"/>
      <c r="E2644" s="194"/>
      <c r="F2644" s="195"/>
      <c r="G2644" s="198"/>
      <c r="H2644" s="183"/>
      <c r="I2644" s="191"/>
      <c r="J2644" s="175"/>
      <c r="K2644" s="178"/>
      <c r="L2644" s="184"/>
      <c r="M2644" s="180"/>
      <c r="N2644" s="196"/>
      <c r="O2644" s="194"/>
      <c r="P2644" s="195"/>
    </row>
    <row r="2645" spans="1:16" s="172" customFormat="1">
      <c r="A2645" s="1138"/>
      <c r="B2645" s="1133"/>
      <c r="C2645" s="192"/>
      <c r="D2645" s="193"/>
      <c r="E2645" s="194"/>
      <c r="F2645" s="195"/>
      <c r="G2645" s="173"/>
      <c r="H2645" s="199"/>
      <c r="I2645" s="191"/>
      <c r="J2645" s="200"/>
      <c r="K2645" s="197"/>
      <c r="L2645" s="184"/>
      <c r="M2645" s="180"/>
      <c r="N2645" s="196"/>
      <c r="O2645" s="194"/>
      <c r="P2645" s="195"/>
    </row>
    <row r="2646" spans="1:16" s="172" customFormat="1">
      <c r="A2646" s="1138"/>
      <c r="B2646" s="1133"/>
      <c r="C2646" s="192"/>
      <c r="D2646" s="193"/>
      <c r="E2646" s="194"/>
      <c r="F2646" s="195"/>
      <c r="G2646" s="173"/>
      <c r="H2646" s="201"/>
      <c r="I2646" s="175"/>
      <c r="J2646" s="175"/>
      <c r="K2646" s="178"/>
      <c r="L2646" s="184"/>
      <c r="M2646" s="180"/>
      <c r="N2646" s="196"/>
      <c r="O2646" s="194"/>
      <c r="P2646" s="195"/>
    </row>
    <row r="2647" spans="1:16" s="172" customFormat="1">
      <c r="A2647" s="1138"/>
      <c r="B2647" s="1133"/>
      <c r="C2647" s="192"/>
      <c r="D2647" s="193"/>
      <c r="E2647" s="194"/>
      <c r="F2647" s="195"/>
      <c r="G2647" s="198"/>
      <c r="H2647" s="183"/>
      <c r="I2647" s="200"/>
      <c r="J2647" s="200"/>
      <c r="K2647" s="197"/>
      <c r="L2647" s="184"/>
      <c r="M2647" s="180"/>
      <c r="N2647" s="196"/>
      <c r="O2647" s="194"/>
      <c r="P2647" s="195"/>
    </row>
    <row r="2648" spans="1:16" s="172" customFormat="1">
      <c r="A2648" s="1138"/>
      <c r="B2648" s="1133"/>
      <c r="C2648" s="192"/>
      <c r="D2648" s="193"/>
      <c r="E2648" s="194"/>
      <c r="F2648" s="195"/>
      <c r="G2648" s="173"/>
      <c r="H2648" s="183"/>
      <c r="I2648" s="200"/>
      <c r="J2648" s="200"/>
      <c r="K2648" s="197"/>
      <c r="L2648" s="179"/>
      <c r="M2648" s="180"/>
      <c r="N2648" s="196"/>
      <c r="O2648" s="194"/>
      <c r="P2648" s="195"/>
    </row>
    <row r="2649" spans="1:16" s="172" customFormat="1">
      <c r="A2649" s="1138"/>
      <c r="B2649" s="1133"/>
      <c r="C2649" s="192"/>
      <c r="D2649" s="193"/>
      <c r="E2649" s="194"/>
      <c r="F2649" s="195"/>
      <c r="G2649" s="192"/>
      <c r="H2649" s="201"/>
      <c r="I2649" s="202"/>
      <c r="J2649" s="202"/>
      <c r="K2649" s="203"/>
      <c r="L2649" s="204"/>
      <c r="M2649" s="190"/>
      <c r="N2649" s="196"/>
      <c r="O2649" s="194"/>
      <c r="P2649" s="195"/>
    </row>
    <row r="2650" spans="1:16" s="172" customFormat="1">
      <c r="A2650" s="1138"/>
      <c r="B2650" s="1133"/>
      <c r="C2650" s="192"/>
      <c r="D2650" s="193"/>
      <c r="E2650" s="194"/>
      <c r="F2650" s="195"/>
      <c r="G2650" s="192"/>
      <c r="H2650" s="201"/>
      <c r="I2650" s="202"/>
      <c r="J2650" s="202"/>
      <c r="K2650" s="203"/>
      <c r="L2650" s="204"/>
      <c r="M2650" s="190"/>
      <c r="N2650" s="196"/>
      <c r="O2650" s="194"/>
      <c r="P2650" s="195"/>
    </row>
    <row r="2651" spans="1:16" s="172" customFormat="1">
      <c r="A2651" s="1138"/>
      <c r="B2651" s="1133"/>
      <c r="C2651" s="192"/>
      <c r="D2651" s="193"/>
      <c r="E2651" s="194"/>
      <c r="F2651" s="195"/>
      <c r="G2651" s="192"/>
      <c r="H2651" s="201"/>
      <c r="I2651" s="202"/>
      <c r="J2651" s="202"/>
      <c r="K2651" s="203"/>
      <c r="L2651" s="204"/>
      <c r="M2651" s="190"/>
      <c r="N2651" s="196"/>
      <c r="O2651" s="194"/>
      <c r="P2651" s="195"/>
    </row>
    <row r="2652" spans="1:16" s="172" customFormat="1" ht="17.25" thickBot="1">
      <c r="A2652" s="1139"/>
      <c r="B2652" s="1134"/>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1135">
        <f>A2547+1</f>
        <v>46168</v>
      </c>
      <c r="B2653" s="90" t="s">
        <v>162</v>
      </c>
      <c r="C2653" s="1095" t="s">
        <v>693</v>
      </c>
      <c r="D2653" s="91" t="s">
        <v>114</v>
      </c>
      <c r="E2653" s="92" t="s">
        <v>164</v>
      </c>
      <c r="F2653" s="93"/>
      <c r="G2653" s="90" t="s">
        <v>162</v>
      </c>
      <c r="H2653" s="1098" t="s">
        <v>163</v>
      </c>
      <c r="I2653" s="91" t="s">
        <v>114</v>
      </c>
      <c r="J2653" s="92" t="s">
        <v>164</v>
      </c>
      <c r="K2653" s="93"/>
      <c r="L2653" s="90" t="s">
        <v>162</v>
      </c>
      <c r="M2653" s="1099" t="s">
        <v>163</v>
      </c>
      <c r="N2653" s="91" t="s">
        <v>114</v>
      </c>
      <c r="O2653" s="92" t="s">
        <v>164</v>
      </c>
      <c r="P2653" s="93"/>
    </row>
    <row r="2654" spans="1:16" ht="18" customHeight="1">
      <c r="A2654" s="1136"/>
      <c r="B2654" s="1100"/>
      <c r="C2654" s="1096"/>
      <c r="D2654" s="94" t="s">
        <v>116</v>
      </c>
      <c r="E2654" s="95" t="s">
        <v>142</v>
      </c>
      <c r="F2654" s="93"/>
      <c r="G2654" s="1100"/>
      <c r="H2654" s="1098"/>
      <c r="I2654" s="94" t="s">
        <v>116</v>
      </c>
      <c r="J2654" s="95" t="s">
        <v>142</v>
      </c>
      <c r="K2654" s="93"/>
      <c r="L2654" s="1100"/>
      <c r="M2654" s="1099"/>
      <c r="N2654" s="94" t="s">
        <v>116</v>
      </c>
      <c r="O2654" s="95" t="s">
        <v>142</v>
      </c>
      <c r="P2654" s="93"/>
    </row>
    <row r="2655" spans="1:16" ht="17.25" thickBot="1">
      <c r="A2655" s="1136"/>
      <c r="B2655" s="1101"/>
      <c r="C2655" s="1096"/>
      <c r="D2655" s="94" t="s">
        <v>165</v>
      </c>
      <c r="E2655" s="96" t="s">
        <v>166</v>
      </c>
      <c r="F2655" s="98"/>
      <c r="G2655" s="1101"/>
      <c r="H2655" s="1098"/>
      <c r="I2655" s="94" t="s">
        <v>165</v>
      </c>
      <c r="J2655" s="96" t="s">
        <v>166</v>
      </c>
      <c r="K2655" s="98"/>
      <c r="L2655" s="1101"/>
      <c r="M2655" s="1099"/>
      <c r="N2655" s="94" t="s">
        <v>165</v>
      </c>
      <c r="O2655" s="96" t="s">
        <v>166</v>
      </c>
      <c r="P2655" s="98"/>
    </row>
    <row r="2656" spans="1:16" ht="17.25" thickBot="1">
      <c r="A2656" s="1136"/>
      <c r="B2656" s="90" t="s">
        <v>167</v>
      </c>
      <c r="C2656" s="1096"/>
      <c r="D2656" s="94"/>
      <c r="E2656" s="96"/>
      <c r="F2656" s="97"/>
      <c r="G2656" s="90" t="s">
        <v>167</v>
      </c>
      <c r="H2656" s="1098"/>
      <c r="I2656" s="94" t="s">
        <v>120</v>
      </c>
      <c r="J2656" s="96" t="s">
        <v>148</v>
      </c>
      <c r="K2656" s="97"/>
      <c r="L2656" s="90" t="s">
        <v>167</v>
      </c>
      <c r="M2656" s="1099"/>
      <c r="N2656" s="94" t="s">
        <v>120</v>
      </c>
      <c r="O2656" s="96" t="s">
        <v>148</v>
      </c>
      <c r="P2656" s="97"/>
    </row>
    <row r="2657" spans="1:16">
      <c r="A2657" s="1136"/>
      <c r="B2657" s="1081"/>
      <c r="C2657" s="1096"/>
      <c r="D2657" s="94"/>
      <c r="E2657" s="96"/>
      <c r="F2657" s="97"/>
      <c r="G2657" s="1081"/>
      <c r="H2657" s="1098"/>
      <c r="I2657" s="94"/>
      <c r="J2657" s="96"/>
      <c r="K2657" s="97"/>
      <c r="L2657" s="1081"/>
      <c r="M2657" s="1099"/>
      <c r="N2657" s="94"/>
      <c r="O2657" s="96"/>
      <c r="P2657" s="97"/>
    </row>
    <row r="2658" spans="1:16">
      <c r="A2658" s="1136"/>
      <c r="B2658" s="1082"/>
      <c r="C2658" s="1096"/>
      <c r="D2658" s="94"/>
      <c r="E2658" s="96"/>
      <c r="F2658" s="97"/>
      <c r="G2658" s="1082"/>
      <c r="H2658" s="1098"/>
      <c r="I2658" s="94"/>
      <c r="J2658" s="96"/>
      <c r="K2658" s="97"/>
      <c r="L2658" s="1082"/>
      <c r="M2658" s="1099"/>
      <c r="N2658" s="94"/>
      <c r="O2658" s="96"/>
      <c r="P2658" s="97"/>
    </row>
    <row r="2659" spans="1:16">
      <c r="A2659" s="1136"/>
      <c r="B2659" s="1083"/>
      <c r="C2659" s="1096"/>
      <c r="D2659" s="94"/>
      <c r="E2659" s="96"/>
      <c r="F2659" s="93"/>
      <c r="G2659" s="1083"/>
      <c r="H2659" s="1098"/>
      <c r="I2659" s="94"/>
      <c r="J2659" s="96"/>
      <c r="K2659" s="93"/>
      <c r="L2659" s="1083"/>
      <c r="M2659" s="1099"/>
      <c r="N2659" s="94"/>
      <c r="O2659" s="96"/>
      <c r="P2659" s="93"/>
    </row>
    <row r="2660" spans="1:16">
      <c r="A2660" s="1136"/>
      <c r="B2660" s="1082"/>
      <c r="C2660" s="1096"/>
      <c r="D2660" s="94"/>
      <c r="E2660" s="96"/>
      <c r="F2660" s="99"/>
      <c r="G2660" s="1082"/>
      <c r="H2660" s="1098"/>
      <c r="I2660" s="94"/>
      <c r="J2660" s="96"/>
      <c r="K2660" s="99"/>
      <c r="L2660" s="1082"/>
      <c r="M2660" s="1099"/>
      <c r="N2660" s="94"/>
      <c r="O2660" s="96"/>
      <c r="P2660" s="93"/>
    </row>
    <row r="2661" spans="1:16">
      <c r="A2661" s="1136"/>
      <c r="B2661" s="1083"/>
      <c r="C2661" s="1096"/>
      <c r="D2661" s="94"/>
      <c r="E2661" s="96"/>
      <c r="F2661" s="102"/>
      <c r="G2661" s="1083"/>
      <c r="H2661" s="1098"/>
      <c r="I2661" s="94"/>
      <c r="J2661" s="96"/>
      <c r="K2661" s="102"/>
      <c r="L2661" s="1083"/>
      <c r="M2661" s="1099"/>
      <c r="N2661" s="94"/>
      <c r="O2661" s="96"/>
      <c r="P2661" s="99"/>
    </row>
    <row r="2662" spans="1:16" ht="17.25" thickBot="1">
      <c r="A2662" s="1136"/>
      <c r="B2662" s="1082"/>
      <c r="C2662" s="1096"/>
      <c r="D2662" s="94"/>
      <c r="E2662" s="96"/>
      <c r="F2662" s="99"/>
      <c r="G2662" s="1082"/>
      <c r="H2662" s="1098"/>
      <c r="I2662" s="94"/>
      <c r="J2662" s="96"/>
      <c r="K2662" s="99"/>
      <c r="L2662" s="1082"/>
      <c r="M2662" s="1099"/>
      <c r="N2662" s="94"/>
      <c r="O2662" s="96"/>
      <c r="P2662" s="99"/>
    </row>
    <row r="2663" spans="1:16" ht="17.25" thickBot="1">
      <c r="A2663" s="1136"/>
      <c r="B2663" s="100" t="s">
        <v>168</v>
      </c>
      <c r="C2663" s="1096"/>
      <c r="D2663" s="94"/>
      <c r="E2663" s="96"/>
      <c r="F2663" s="99"/>
      <c r="G2663" s="100" t="s">
        <v>168</v>
      </c>
      <c r="H2663" s="1098"/>
      <c r="I2663" s="94"/>
      <c r="J2663" s="96"/>
      <c r="K2663" s="99"/>
      <c r="L2663" s="100" t="s">
        <v>168</v>
      </c>
      <c r="M2663" s="1099"/>
      <c r="N2663" s="94"/>
      <c r="O2663" s="96"/>
      <c r="P2663" s="99"/>
    </row>
    <row r="2664" spans="1:16">
      <c r="A2664" s="1136"/>
      <c r="B2664" s="1111"/>
      <c r="C2664" s="1096"/>
      <c r="D2664" s="94"/>
      <c r="E2664" s="96"/>
      <c r="F2664" s="99"/>
      <c r="G2664" s="1111"/>
      <c r="H2664" s="1098"/>
      <c r="I2664" s="94"/>
      <c r="J2664" s="96"/>
      <c r="K2664" s="99"/>
      <c r="L2664" s="1111"/>
      <c r="M2664" s="1099"/>
      <c r="N2664" s="94"/>
      <c r="O2664" s="96"/>
      <c r="P2664" s="99"/>
    </row>
    <row r="2665" spans="1:16">
      <c r="A2665" s="1136"/>
      <c r="B2665" s="1112"/>
      <c r="C2665" s="1096"/>
      <c r="D2665" s="94"/>
      <c r="E2665" s="96"/>
      <c r="F2665" s="99"/>
      <c r="G2665" s="1112"/>
      <c r="H2665" s="1098"/>
      <c r="I2665" s="94"/>
      <c r="J2665" s="96"/>
      <c r="K2665" s="99"/>
      <c r="L2665" s="1112"/>
      <c r="M2665" s="1099"/>
      <c r="N2665" s="94"/>
      <c r="O2665" s="96"/>
      <c r="P2665" s="97"/>
    </row>
    <row r="2666" spans="1:16" ht="17.25" thickBot="1">
      <c r="A2666" s="1136"/>
      <c r="B2666" s="1113"/>
      <c r="C2666" s="1096"/>
      <c r="D2666" s="94"/>
      <c r="E2666" s="96"/>
      <c r="F2666" s="97"/>
      <c r="G2666" s="1113"/>
      <c r="H2666" s="1098"/>
      <c r="I2666" s="94"/>
      <c r="J2666" s="96"/>
      <c r="K2666" s="97"/>
      <c r="L2666" s="1113"/>
      <c r="M2666" s="1099"/>
      <c r="N2666" s="94"/>
      <c r="O2666" s="96"/>
      <c r="P2666" s="97"/>
    </row>
    <row r="2667" spans="1:16" ht="17.25" thickBot="1">
      <c r="A2667" s="1136"/>
      <c r="B2667" s="100" t="s">
        <v>123</v>
      </c>
      <c r="C2667" s="1096"/>
      <c r="D2667" s="94"/>
      <c r="E2667" s="96"/>
      <c r="F2667" s="97"/>
      <c r="G2667" s="100" t="s">
        <v>123</v>
      </c>
      <c r="H2667" s="1098"/>
      <c r="I2667" s="94"/>
      <c r="J2667" s="96"/>
      <c r="K2667" s="97"/>
      <c r="L2667" s="100" t="s">
        <v>123</v>
      </c>
      <c r="M2667" s="1099"/>
      <c r="N2667" s="94"/>
      <c r="O2667" s="96"/>
      <c r="P2667" s="97"/>
    </row>
    <row r="2668" spans="1:16">
      <c r="A2668" s="1136"/>
      <c r="B2668" s="1106"/>
      <c r="C2668" s="1096"/>
      <c r="D2668" s="94"/>
      <c r="E2668" s="96"/>
      <c r="F2668" s="97"/>
      <c r="G2668" s="1106"/>
      <c r="H2668" s="1098"/>
      <c r="I2668" s="94"/>
      <c r="J2668" s="96"/>
      <c r="K2668" s="97"/>
      <c r="L2668" s="1106"/>
      <c r="M2668" s="1099"/>
      <c r="N2668" s="94"/>
      <c r="O2668" s="96"/>
      <c r="P2668" s="97"/>
    </row>
    <row r="2669" spans="1:16">
      <c r="A2669" s="1136"/>
      <c r="B2669" s="1107"/>
      <c r="C2669" s="1096"/>
      <c r="D2669" s="94"/>
      <c r="E2669" s="96"/>
      <c r="F2669" s="97"/>
      <c r="G2669" s="1107"/>
      <c r="H2669" s="1098"/>
      <c r="I2669" s="94"/>
      <c r="J2669" s="96"/>
      <c r="K2669" s="97"/>
      <c r="L2669" s="1107"/>
      <c r="M2669" s="1099"/>
      <c r="N2669" s="94"/>
      <c r="O2669" s="96"/>
      <c r="P2669" s="97"/>
    </row>
    <row r="2670" spans="1:16" ht="17.25" thickBot="1">
      <c r="A2670" s="1136"/>
      <c r="B2670" s="1108"/>
      <c r="C2670" s="1096"/>
      <c r="D2670" s="94"/>
      <c r="E2670" s="96"/>
      <c r="F2670" s="97"/>
      <c r="G2670" s="1108"/>
      <c r="H2670" s="1098"/>
      <c r="I2670" s="94"/>
      <c r="J2670" s="96"/>
      <c r="K2670" s="97"/>
      <c r="L2670" s="1108"/>
      <c r="M2670" s="1099"/>
      <c r="N2670" s="94"/>
      <c r="O2670" s="96"/>
      <c r="P2670" s="97"/>
    </row>
    <row r="2671" spans="1:16">
      <c r="A2671" s="1136"/>
      <c r="B2671" s="1109" t="s">
        <v>124</v>
      </c>
      <c r="C2671" s="1096"/>
      <c r="D2671" s="94"/>
      <c r="E2671" s="96"/>
      <c r="F2671" s="97"/>
      <c r="G2671" s="1109" t="s">
        <v>124</v>
      </c>
      <c r="H2671" s="1098"/>
      <c r="I2671" s="94"/>
      <c r="J2671" s="96"/>
      <c r="K2671" s="97"/>
      <c r="L2671" s="1109" t="s">
        <v>124</v>
      </c>
      <c r="M2671" s="1099"/>
      <c r="N2671" s="94"/>
      <c r="O2671" s="96"/>
      <c r="P2671" s="97"/>
    </row>
    <row r="2672" spans="1:16" ht="17.25" thickBot="1">
      <c r="A2672" s="1136"/>
      <c r="B2672" s="1110"/>
      <c r="C2672" s="1096"/>
      <c r="D2672" s="94"/>
      <c r="E2672" s="96"/>
      <c r="F2672" s="97"/>
      <c r="G2672" s="1110"/>
      <c r="H2672" s="1098"/>
      <c r="I2672" s="94"/>
      <c r="J2672" s="96"/>
      <c r="K2672" s="97"/>
      <c r="L2672" s="1110"/>
      <c r="M2672" s="1099"/>
      <c r="N2672" s="94"/>
      <c r="O2672" s="96"/>
      <c r="P2672" s="93"/>
    </row>
    <row r="2673" spans="1:16" ht="17.25" thickTop="1">
      <c r="A2673" s="1136"/>
      <c r="B2673" s="1102" t="s">
        <v>125</v>
      </c>
      <c r="C2673" s="1096"/>
      <c r="D2673" s="94"/>
      <c r="E2673" s="96"/>
      <c r="F2673" s="93"/>
      <c r="G2673" s="1102" t="s">
        <v>125</v>
      </c>
      <c r="H2673" s="1098"/>
      <c r="I2673" s="94"/>
      <c r="J2673" s="96"/>
      <c r="K2673" s="93"/>
      <c r="L2673" s="1102" t="s">
        <v>125</v>
      </c>
      <c r="M2673" s="1099"/>
      <c r="N2673" s="94"/>
      <c r="O2673" s="96"/>
      <c r="P2673" s="97"/>
    </row>
    <row r="2674" spans="1:16" ht="17.25" thickBot="1">
      <c r="A2674" s="1136"/>
      <c r="B2674" s="1103"/>
      <c r="C2674" s="1096"/>
      <c r="D2674" s="94"/>
      <c r="E2674" s="96"/>
      <c r="F2674" s="93"/>
      <c r="G2674" s="1103"/>
      <c r="H2674" s="1098"/>
      <c r="I2674" s="94"/>
      <c r="J2674" s="96"/>
      <c r="K2674" s="93"/>
      <c r="L2674" s="1103"/>
      <c r="M2674" s="1099"/>
      <c r="N2674" s="94"/>
      <c r="O2674" s="96"/>
      <c r="P2674" s="101"/>
    </row>
    <row r="2675" spans="1:16">
      <c r="A2675" s="1136"/>
      <c r="B2675" s="1104"/>
      <c r="C2675" s="1096"/>
      <c r="D2675" s="94"/>
      <c r="E2675" s="96"/>
      <c r="F2675" s="97"/>
      <c r="G2675" s="1104"/>
      <c r="H2675" s="1098"/>
      <c r="I2675" s="94"/>
      <c r="J2675" s="96"/>
      <c r="K2675" s="97"/>
      <c r="L2675" s="1104"/>
      <c r="M2675" s="1099"/>
      <c r="N2675" s="94"/>
      <c r="O2675" s="96"/>
      <c r="P2675" s="103"/>
    </row>
    <row r="2676" spans="1:16" ht="17.25" thickBot="1">
      <c r="A2676" s="1136"/>
      <c r="B2676" s="1105"/>
      <c r="C2676" s="1096"/>
      <c r="D2676" s="94"/>
      <c r="E2676" s="96"/>
      <c r="F2676" s="97"/>
      <c r="G2676" s="1105"/>
      <c r="H2676" s="1098"/>
      <c r="I2676" s="94"/>
      <c r="J2676" s="96"/>
      <c r="K2676" s="97"/>
      <c r="L2676" s="1105"/>
      <c r="M2676" s="1099"/>
      <c r="N2676" s="94"/>
      <c r="O2676" s="96"/>
      <c r="P2676" s="104"/>
    </row>
    <row r="2677" spans="1:16">
      <c r="A2677" s="1136"/>
      <c r="B2677" s="1116" t="s">
        <v>126</v>
      </c>
      <c r="C2677" s="1096"/>
      <c r="D2677" s="94"/>
      <c r="E2677" s="96"/>
      <c r="F2677" s="93"/>
      <c r="G2677" s="1116" t="s">
        <v>126</v>
      </c>
      <c r="H2677" s="1098"/>
      <c r="I2677" s="94"/>
      <c r="J2677" s="96"/>
      <c r="K2677" s="93"/>
      <c r="L2677" s="1116" t="s">
        <v>126</v>
      </c>
      <c r="M2677" s="1099"/>
      <c r="N2677" s="94"/>
      <c r="O2677" s="96"/>
      <c r="P2677" s="99"/>
    </row>
    <row r="2678" spans="1:16" ht="17.25" thickBot="1">
      <c r="A2678" s="1136"/>
      <c r="B2678" s="1103"/>
      <c r="C2678" s="1096"/>
      <c r="D2678" s="94"/>
      <c r="E2678" s="96"/>
      <c r="F2678" s="101"/>
      <c r="G2678" s="1103"/>
      <c r="H2678" s="1098"/>
      <c r="I2678" s="94"/>
      <c r="J2678" s="96"/>
      <c r="K2678" s="101"/>
      <c r="L2678" s="1103"/>
      <c r="M2678" s="1099"/>
      <c r="N2678" s="94"/>
      <c r="O2678" s="96"/>
      <c r="P2678" s="104"/>
    </row>
    <row r="2679" spans="1:16">
      <c r="A2679" s="1136"/>
      <c r="B2679" s="1104"/>
      <c r="C2679" s="1096"/>
      <c r="D2679" s="94"/>
      <c r="E2679" s="96"/>
      <c r="F2679" s="102"/>
      <c r="G2679" s="1104"/>
      <c r="H2679" s="1098"/>
      <c r="I2679" s="94"/>
      <c r="J2679" s="96"/>
      <c r="K2679" s="103"/>
      <c r="L2679" s="1104"/>
      <c r="M2679" s="1099"/>
      <c r="N2679" s="94"/>
      <c r="O2679" s="96"/>
      <c r="P2679" s="93"/>
    </row>
    <row r="2680" spans="1:16" ht="17.25" thickBot="1">
      <c r="A2680" s="1136"/>
      <c r="B2680" s="1115"/>
      <c r="C2680" s="1096"/>
      <c r="D2680" s="94"/>
      <c r="E2680" s="96"/>
      <c r="F2680" s="99"/>
      <c r="G2680" s="1115"/>
      <c r="H2680" s="1098"/>
      <c r="I2680" s="94"/>
      <c r="J2680" s="96"/>
      <c r="K2680" s="104"/>
      <c r="L2680" s="1115"/>
      <c r="M2680" s="1099"/>
      <c r="N2680" s="94"/>
      <c r="O2680" s="96"/>
      <c r="P2680" s="97"/>
    </row>
    <row r="2681" spans="1:16">
      <c r="A2681" s="1136"/>
      <c r="B2681" s="1114" t="s">
        <v>127</v>
      </c>
      <c r="C2681" s="1096"/>
      <c r="D2681" s="94"/>
      <c r="E2681" s="96"/>
      <c r="F2681" s="103"/>
      <c r="G2681" s="1114" t="s">
        <v>127</v>
      </c>
      <c r="H2681" s="1098"/>
      <c r="I2681" s="94"/>
      <c r="J2681" s="96"/>
      <c r="K2681" s="104"/>
      <c r="L2681" s="1114" t="s">
        <v>127</v>
      </c>
      <c r="M2681" s="1099"/>
      <c r="N2681" s="94"/>
      <c r="O2681" s="114"/>
      <c r="P2681" s="97"/>
    </row>
    <row r="2682" spans="1:16" ht="17.25" thickBot="1">
      <c r="A2682" s="1136"/>
      <c r="B2682" s="1103"/>
      <c r="C2682" s="1096"/>
      <c r="D2682" s="94"/>
      <c r="E2682" s="96"/>
      <c r="F2682" s="104"/>
      <c r="G2682" s="1103"/>
      <c r="H2682" s="1098"/>
      <c r="I2682" s="94"/>
      <c r="J2682" s="96"/>
      <c r="K2682" s="99"/>
      <c r="L2682" s="1103"/>
      <c r="M2682" s="1099"/>
      <c r="N2682" s="113"/>
      <c r="O2682" s="96"/>
      <c r="P2682" s="112"/>
    </row>
    <row r="2683" spans="1:16">
      <c r="A2683" s="1136"/>
      <c r="B2683" s="1104"/>
      <c r="C2683" s="1096"/>
      <c r="D2683" s="94"/>
      <c r="E2683" s="96"/>
      <c r="F2683" s="104"/>
      <c r="G2683" s="1104"/>
      <c r="H2683" s="1098"/>
      <c r="I2683" s="94"/>
      <c r="J2683" s="96"/>
      <c r="K2683" s="104"/>
      <c r="L2683" s="1104"/>
      <c r="M2683" s="1099"/>
      <c r="N2683" s="113"/>
      <c r="O2683" s="114"/>
      <c r="P2683" s="97"/>
    </row>
    <row r="2684" spans="1:16" ht="17.25" thickBot="1">
      <c r="A2684" s="1136"/>
      <c r="B2684" s="1115"/>
      <c r="C2684" s="1096"/>
      <c r="D2684" s="94"/>
      <c r="E2684" s="96"/>
      <c r="F2684" s="99"/>
      <c r="G2684" s="1115"/>
      <c r="H2684" s="1098"/>
      <c r="I2684" s="94"/>
      <c r="J2684" s="96"/>
      <c r="K2684" s="93"/>
      <c r="L2684" s="1115"/>
      <c r="M2684" s="1099"/>
      <c r="N2684" s="94"/>
      <c r="O2684" s="114"/>
      <c r="P2684" s="104"/>
    </row>
    <row r="2685" spans="1:16">
      <c r="A2685" s="1136"/>
      <c r="B2685" s="1114" t="s">
        <v>128</v>
      </c>
      <c r="C2685" s="1096"/>
      <c r="D2685" s="94"/>
      <c r="E2685" s="96"/>
      <c r="F2685" s="104"/>
      <c r="G2685" s="1114" t="s">
        <v>128</v>
      </c>
      <c r="H2685" s="1098"/>
      <c r="I2685" s="94"/>
      <c r="J2685" s="96"/>
      <c r="K2685" s="97"/>
      <c r="L2685" s="1114" t="s">
        <v>128</v>
      </c>
      <c r="M2685" s="1099"/>
      <c r="N2685" s="94"/>
      <c r="O2685" s="96"/>
      <c r="P2685" s="97"/>
    </row>
    <row r="2686" spans="1:16" ht="17.25" thickBot="1">
      <c r="A2686" s="1136"/>
      <c r="B2686" s="1103"/>
      <c r="C2686" s="1096"/>
      <c r="D2686" s="94"/>
      <c r="E2686" s="96"/>
      <c r="F2686" s="93"/>
      <c r="G2686" s="1103"/>
      <c r="H2686" s="1098"/>
      <c r="I2686" s="94"/>
      <c r="J2686" s="114"/>
      <c r="K2686" s="97"/>
      <c r="L2686" s="1103"/>
      <c r="M2686" s="1099"/>
      <c r="N2686" s="113"/>
      <c r="O2686" s="114"/>
      <c r="P2686" s="97"/>
    </row>
    <row r="2687" spans="1:16">
      <c r="A2687" s="1136"/>
      <c r="B2687" s="1104"/>
      <c r="C2687" s="1096"/>
      <c r="D2687" s="94"/>
      <c r="E2687" s="96"/>
      <c r="F2687" s="97"/>
      <c r="G2687" s="1104"/>
      <c r="H2687" s="1098"/>
      <c r="I2687" s="94"/>
      <c r="J2687" s="96"/>
      <c r="K2687" s="97"/>
      <c r="L2687" s="1104"/>
      <c r="M2687" s="1099"/>
      <c r="N2687" s="113"/>
      <c r="O2687" s="114"/>
      <c r="P2687" s="97"/>
    </row>
    <row r="2688" spans="1:16" ht="17.25" thickBot="1">
      <c r="A2688" s="1136"/>
      <c r="B2688" s="1115"/>
      <c r="C2688" s="1096"/>
      <c r="D2688" s="94"/>
      <c r="E2688" s="96"/>
      <c r="F2688" s="93"/>
      <c r="G2688" s="1115"/>
      <c r="H2688" s="1098"/>
      <c r="I2688" s="94"/>
      <c r="J2688" s="114"/>
      <c r="K2688" s="97"/>
      <c r="L2688" s="1115"/>
      <c r="M2688" s="1099"/>
      <c r="N2688" s="94"/>
      <c r="O2688" s="114"/>
      <c r="P2688" s="97"/>
    </row>
    <row r="2689" spans="1:16">
      <c r="A2689" s="1136"/>
      <c r="B2689" s="1116" t="s">
        <v>129</v>
      </c>
      <c r="C2689" s="1096"/>
      <c r="D2689" s="94"/>
      <c r="E2689" s="96"/>
      <c r="F2689" s="93"/>
      <c r="G2689" s="1116" t="s">
        <v>129</v>
      </c>
      <c r="H2689" s="1098"/>
      <c r="I2689" s="94"/>
      <c r="J2689" s="114"/>
      <c r="K2689" s="97"/>
      <c r="L2689" s="1116" t="s">
        <v>129</v>
      </c>
      <c r="M2689" s="1099"/>
      <c r="N2689" s="113"/>
      <c r="O2689" s="114"/>
      <c r="P2689" s="97"/>
    </row>
    <row r="2690" spans="1:16" ht="17.25" thickBot="1">
      <c r="A2690" s="1136"/>
      <c r="B2690" s="1103"/>
      <c r="C2690" s="1096"/>
      <c r="D2690" s="94"/>
      <c r="E2690" s="96"/>
      <c r="F2690" s="93"/>
      <c r="G2690" s="1103"/>
      <c r="H2690" s="1098"/>
      <c r="I2690" s="94"/>
      <c r="J2690" s="114"/>
      <c r="K2690" s="97"/>
      <c r="L2690" s="1103"/>
      <c r="M2690" s="1099"/>
      <c r="N2690" s="94"/>
      <c r="O2690" s="114"/>
      <c r="P2690" s="97"/>
    </row>
    <row r="2691" spans="1:16">
      <c r="A2691" s="1136"/>
      <c r="B2691" s="106"/>
      <c r="C2691" s="1096"/>
      <c r="D2691" s="94"/>
      <c r="E2691" s="96"/>
      <c r="F2691" s="97"/>
      <c r="G2691" s="106"/>
      <c r="H2691" s="1098"/>
      <c r="I2691" s="94"/>
      <c r="J2691" s="96"/>
      <c r="K2691" s="112"/>
      <c r="L2691" s="106"/>
      <c r="M2691" s="1099"/>
      <c r="N2691" s="113"/>
      <c r="O2691" s="96"/>
      <c r="P2691" s="112"/>
    </row>
    <row r="2692" spans="1:16">
      <c r="A2692" s="1136"/>
      <c r="B2692" s="107"/>
      <c r="C2692" s="1096"/>
      <c r="D2692" s="94"/>
      <c r="E2692" s="96"/>
      <c r="F2692" s="93"/>
      <c r="G2692" s="107"/>
      <c r="H2692" s="1098"/>
      <c r="I2692" s="94"/>
      <c r="J2692" s="96"/>
      <c r="K2692" s="97"/>
      <c r="L2692" s="107"/>
      <c r="M2692" s="1099"/>
      <c r="N2692" s="113"/>
      <c r="O2692" s="114"/>
      <c r="P2692" s="97"/>
    </row>
    <row r="2693" spans="1:16">
      <c r="A2693" s="1136"/>
      <c r="B2693" s="109"/>
      <c r="C2693" s="1096"/>
      <c r="D2693" s="94"/>
      <c r="E2693" s="96"/>
      <c r="F2693" s="93"/>
      <c r="G2693" s="109"/>
      <c r="H2693" s="1098"/>
      <c r="I2693" s="113"/>
      <c r="J2693" s="114"/>
      <c r="K2693" s="97"/>
      <c r="L2693" s="109"/>
      <c r="M2693" s="1099"/>
      <c r="N2693" s="113"/>
      <c r="O2693" s="114"/>
      <c r="P2693" s="104"/>
    </row>
    <row r="2694" spans="1:16">
      <c r="A2694" s="1136"/>
      <c r="B2694" s="110"/>
      <c r="C2694" s="1096"/>
      <c r="D2694" s="94"/>
      <c r="E2694" s="96"/>
      <c r="F2694" s="93"/>
      <c r="G2694" s="110"/>
      <c r="H2694" s="1098"/>
      <c r="I2694" s="113"/>
      <c r="J2694" s="114"/>
      <c r="K2694" s="104"/>
      <c r="L2694" s="110"/>
      <c r="M2694" s="1099"/>
      <c r="N2694" s="111"/>
      <c r="O2694" s="96"/>
      <c r="P2694" s="97"/>
    </row>
    <row r="2695" spans="1:16">
      <c r="A2695" s="1136"/>
      <c r="B2695" s="109"/>
      <c r="C2695" s="1096"/>
      <c r="D2695" s="111"/>
      <c r="E2695" s="96"/>
      <c r="F2695" s="97"/>
      <c r="G2695" s="109"/>
      <c r="H2695" s="1098"/>
      <c r="I2695" s="111"/>
      <c r="J2695" s="96"/>
      <c r="K2695" s="112"/>
      <c r="L2695" s="109"/>
      <c r="M2695" s="1099"/>
      <c r="N2695" s="94"/>
      <c r="O2695" s="96"/>
      <c r="P2695" s="112"/>
    </row>
    <row r="2696" spans="1:16">
      <c r="A2696" s="1136"/>
      <c r="B2696" s="110"/>
      <c r="C2696" s="1096"/>
      <c r="D2696" s="94"/>
      <c r="E2696" s="96"/>
      <c r="F2696" s="108"/>
      <c r="G2696" s="110"/>
      <c r="H2696" s="1098"/>
      <c r="I2696" s="94"/>
      <c r="J2696" s="96"/>
      <c r="K2696" s="97"/>
      <c r="L2696" s="110"/>
      <c r="M2696" s="1099"/>
      <c r="N2696" s="113"/>
      <c r="O2696" s="114"/>
      <c r="P2696" s="97"/>
    </row>
    <row r="2697" spans="1:16">
      <c r="A2697" s="1136"/>
      <c r="B2697" s="109"/>
      <c r="C2697" s="1096"/>
      <c r="D2697" s="94"/>
      <c r="E2697" s="96"/>
      <c r="F2697" s="97"/>
      <c r="G2697" s="109"/>
      <c r="H2697" s="1098"/>
      <c r="I2697" s="113"/>
      <c r="J2697" s="114"/>
      <c r="K2697" s="97"/>
      <c r="L2697" s="109"/>
      <c r="M2697" s="1099"/>
      <c r="N2697" s="113"/>
      <c r="O2697" s="114"/>
      <c r="P2697" s="97"/>
    </row>
    <row r="2698" spans="1:16" ht="17.25" thickBot="1">
      <c r="A2698" s="1136"/>
      <c r="B2698" s="110"/>
      <c r="C2698" s="1097"/>
      <c r="D2698" s="115"/>
      <c r="E2698" s="116"/>
      <c r="F2698" s="117"/>
      <c r="G2698" s="110"/>
      <c r="H2698" s="1098"/>
      <c r="I2698" s="115"/>
      <c r="J2698" s="116"/>
      <c r="K2698" s="117"/>
      <c r="L2698" s="110"/>
      <c r="M2698" s="1099"/>
      <c r="N2698" s="115"/>
      <c r="O2698" s="116"/>
      <c r="P2698" s="117"/>
    </row>
    <row r="2699" spans="1:16">
      <c r="A2699" s="1094" t="str">
        <f>TEXT(A2653,"AAAA")</f>
        <v>星期二</v>
      </c>
      <c r="B2699" s="109"/>
      <c r="C2699" s="1095" t="s">
        <v>694</v>
      </c>
      <c r="D2699" s="118"/>
      <c r="E2699" s="119"/>
      <c r="F2699" s="97"/>
      <c r="G2699" s="109"/>
      <c r="H2699" s="1118" t="s">
        <v>130</v>
      </c>
      <c r="I2699" s="118"/>
      <c r="J2699" s="119"/>
      <c r="K2699" s="97"/>
      <c r="L2699" s="109"/>
      <c r="M2699" s="1120" t="s">
        <v>130</v>
      </c>
      <c r="N2699" s="118"/>
      <c r="O2699" s="119"/>
      <c r="P2699" s="97"/>
    </row>
    <row r="2700" spans="1:16">
      <c r="A2700" s="1094"/>
      <c r="B2700" s="110"/>
      <c r="C2700" s="1096"/>
      <c r="D2700" s="120"/>
      <c r="E2700" s="96"/>
      <c r="F2700" s="97"/>
      <c r="G2700" s="110"/>
      <c r="H2700" s="1098"/>
      <c r="I2700" s="94"/>
      <c r="J2700" s="96"/>
      <c r="K2700" s="97"/>
      <c r="L2700" s="110"/>
      <c r="M2700" s="1099"/>
      <c r="N2700" s="94"/>
      <c r="O2700" s="96"/>
      <c r="P2700" s="97"/>
    </row>
    <row r="2701" spans="1:16">
      <c r="A2701" s="1094"/>
      <c r="B2701" s="109"/>
      <c r="C2701" s="1096"/>
      <c r="D2701" s="120"/>
      <c r="E2701" s="96"/>
      <c r="F2701" s="97"/>
      <c r="G2701" s="109"/>
      <c r="H2701" s="1098"/>
      <c r="I2701" s="94"/>
      <c r="J2701" s="96"/>
      <c r="K2701" s="97"/>
      <c r="L2701" s="109"/>
      <c r="M2701" s="1099"/>
      <c r="N2701" s="94"/>
      <c r="O2701" s="96"/>
      <c r="P2701" s="97"/>
    </row>
    <row r="2702" spans="1:16">
      <c r="A2702" s="1094"/>
      <c r="B2702" s="110"/>
      <c r="C2702" s="1096"/>
      <c r="D2702" s="120"/>
      <c r="E2702" s="96"/>
      <c r="F2702" s="97"/>
      <c r="G2702" s="110"/>
      <c r="H2702" s="1098"/>
      <c r="I2702" s="94"/>
      <c r="J2702" s="96"/>
      <c r="K2702" s="97"/>
      <c r="L2702" s="110"/>
      <c r="M2702" s="1099"/>
      <c r="N2702" s="94"/>
      <c r="O2702" s="96"/>
      <c r="P2702" s="97"/>
    </row>
    <row r="2703" spans="1:16">
      <c r="A2703" s="1094"/>
      <c r="B2703" s="109"/>
      <c r="C2703" s="1096"/>
      <c r="D2703" s="120"/>
      <c r="E2703" s="96"/>
      <c r="F2703" s="97"/>
      <c r="G2703" s="109"/>
      <c r="H2703" s="1098"/>
      <c r="I2703" s="94"/>
      <c r="J2703" s="96"/>
      <c r="K2703" s="97"/>
      <c r="L2703" s="109"/>
      <c r="M2703" s="1099"/>
      <c r="N2703" s="94"/>
      <c r="O2703" s="96"/>
      <c r="P2703" s="97"/>
    </row>
    <row r="2704" spans="1:16">
      <c r="A2704" s="1094"/>
      <c r="B2704" s="110"/>
      <c r="C2704" s="1096"/>
      <c r="D2704" s="120"/>
      <c r="E2704" s="96"/>
      <c r="F2704" s="97"/>
      <c r="G2704" s="110"/>
      <c r="H2704" s="1098"/>
      <c r="I2704" s="94"/>
      <c r="J2704" s="96"/>
      <c r="K2704" s="97"/>
      <c r="L2704" s="110"/>
      <c r="M2704" s="1099"/>
      <c r="N2704" s="94"/>
      <c r="O2704" s="96"/>
      <c r="P2704" s="97"/>
    </row>
    <row r="2705" spans="1:16">
      <c r="A2705" s="1094"/>
      <c r="B2705" s="109"/>
      <c r="C2705" s="1096"/>
      <c r="D2705" s="120"/>
      <c r="E2705" s="96"/>
      <c r="F2705" s="97"/>
      <c r="G2705" s="109"/>
      <c r="H2705" s="1098"/>
      <c r="I2705" s="94"/>
      <c r="J2705" s="96"/>
      <c r="K2705" s="97"/>
      <c r="L2705" s="109"/>
      <c r="M2705" s="1099"/>
      <c r="N2705" s="94"/>
      <c r="O2705" s="96"/>
      <c r="P2705" s="97"/>
    </row>
    <row r="2706" spans="1:16">
      <c r="A2706" s="1094"/>
      <c r="B2706" s="110"/>
      <c r="C2706" s="1096"/>
      <c r="D2706" s="94"/>
      <c r="E2706" s="96"/>
      <c r="F2706" s="97"/>
      <c r="G2706" s="110"/>
      <c r="H2706" s="1098"/>
      <c r="I2706" s="94"/>
      <c r="J2706" s="96"/>
      <c r="K2706" s="97"/>
      <c r="L2706" s="110"/>
      <c r="M2706" s="1099"/>
      <c r="N2706" s="94"/>
      <c r="O2706" s="96"/>
      <c r="P2706" s="97"/>
    </row>
    <row r="2707" spans="1:16">
      <c r="A2707" s="1094"/>
      <c r="B2707" s="107"/>
      <c r="C2707" s="1096"/>
      <c r="D2707" s="113"/>
      <c r="E2707" s="114"/>
      <c r="F2707" s="104"/>
      <c r="G2707" s="107"/>
      <c r="H2707" s="1098"/>
      <c r="I2707" s="113"/>
      <c r="J2707" s="114"/>
      <c r="K2707" s="97"/>
      <c r="L2707" s="107"/>
      <c r="M2707" s="1099"/>
      <c r="N2707" s="113"/>
      <c r="O2707" s="114"/>
      <c r="P2707" s="97"/>
    </row>
    <row r="2708" spans="1:16" ht="17.25" thickBot="1">
      <c r="A2708" s="1094"/>
      <c r="B2708" s="107"/>
      <c r="C2708" s="1097"/>
      <c r="D2708" s="122" t="s">
        <v>132</v>
      </c>
      <c r="E2708" s="123" t="s">
        <v>133</v>
      </c>
      <c r="F2708" s="124"/>
      <c r="G2708" s="107"/>
      <c r="H2708" s="1127"/>
      <c r="I2708" s="122" t="s">
        <v>132</v>
      </c>
      <c r="J2708" s="123" t="s">
        <v>133</v>
      </c>
      <c r="K2708" s="97"/>
      <c r="L2708" s="107"/>
      <c r="M2708" s="1126"/>
      <c r="N2708" s="122" t="s">
        <v>132</v>
      </c>
      <c r="O2708" s="123" t="s">
        <v>133</v>
      </c>
      <c r="P2708" s="97"/>
    </row>
    <row r="2709" spans="1:16">
      <c r="A2709" s="105"/>
      <c r="B2709" s="109"/>
      <c r="C2709" s="1095" t="s">
        <v>695</v>
      </c>
      <c r="D2709" s="118"/>
      <c r="E2709" s="119"/>
      <c r="F2709" s="125"/>
      <c r="G2709" s="109"/>
      <c r="H2709" s="1118" t="s">
        <v>134</v>
      </c>
      <c r="I2709" s="118"/>
      <c r="J2709" s="119"/>
      <c r="K2709" s="125"/>
      <c r="L2709" s="109"/>
      <c r="M2709" s="1120" t="s">
        <v>134</v>
      </c>
      <c r="N2709" s="118"/>
      <c r="O2709" s="119"/>
      <c r="P2709" s="125"/>
    </row>
    <row r="2710" spans="1:16">
      <c r="A2710" s="105"/>
      <c r="B2710" s="110"/>
      <c r="C2710" s="1096"/>
      <c r="D2710" s="94"/>
      <c r="E2710" s="96"/>
      <c r="F2710" s="97"/>
      <c r="G2710" s="110"/>
      <c r="H2710" s="1098"/>
      <c r="I2710" s="94"/>
      <c r="J2710" s="96"/>
      <c r="K2710" s="97"/>
      <c r="L2710" s="110"/>
      <c r="M2710" s="1099"/>
      <c r="N2710" s="94"/>
      <c r="O2710" s="96"/>
      <c r="P2710" s="97"/>
    </row>
    <row r="2711" spans="1:16">
      <c r="A2711" s="105"/>
      <c r="B2711" s="126"/>
      <c r="C2711" s="1096"/>
      <c r="D2711" s="94"/>
      <c r="E2711" s="96"/>
      <c r="F2711" s="97"/>
      <c r="G2711" s="126"/>
      <c r="H2711" s="1098"/>
      <c r="I2711" s="94"/>
      <c r="J2711" s="96"/>
      <c r="K2711" s="97"/>
      <c r="L2711" s="126"/>
      <c r="M2711" s="1099"/>
      <c r="N2711" s="94"/>
      <c r="O2711" s="96"/>
      <c r="P2711" s="128"/>
    </row>
    <row r="2712" spans="1:16">
      <c r="A2712" s="105"/>
      <c r="B2712" s="107"/>
      <c r="C2712" s="1096"/>
      <c r="D2712" s="94"/>
      <c r="E2712" s="96"/>
      <c r="F2712" s="97"/>
      <c r="G2712" s="107"/>
      <c r="H2712" s="1098"/>
      <c r="I2712" s="94"/>
      <c r="J2712" s="96"/>
      <c r="K2712" s="97"/>
      <c r="L2712" s="107"/>
      <c r="M2712" s="1099"/>
      <c r="N2712" s="94"/>
      <c r="O2712" s="96"/>
      <c r="P2712" s="216"/>
    </row>
    <row r="2713" spans="1:16">
      <c r="A2713" s="105"/>
      <c r="B2713" s="109"/>
      <c r="C2713" s="1096"/>
      <c r="D2713" s="94"/>
      <c r="E2713" s="96"/>
      <c r="F2713" s="97"/>
      <c r="G2713" s="109"/>
      <c r="H2713" s="1098"/>
      <c r="I2713" s="94"/>
      <c r="J2713" s="96"/>
      <c r="K2713" s="97"/>
      <c r="L2713" s="109"/>
      <c r="M2713" s="1099"/>
      <c r="N2713" s="94"/>
      <c r="O2713" s="96"/>
      <c r="P2713" s="97"/>
    </row>
    <row r="2714" spans="1:16">
      <c r="A2714" s="105"/>
      <c r="B2714" s="110"/>
      <c r="C2714" s="1096"/>
      <c r="D2714" s="94"/>
      <c r="E2714" s="96"/>
      <c r="F2714" s="127"/>
      <c r="G2714" s="110"/>
      <c r="H2714" s="1098"/>
      <c r="I2714" s="94"/>
      <c r="J2714" s="96"/>
      <c r="K2714" s="127"/>
      <c r="L2714" s="110"/>
      <c r="M2714" s="1099"/>
      <c r="N2714" s="94"/>
      <c r="O2714" s="96"/>
      <c r="P2714" s="127"/>
    </row>
    <row r="2715" spans="1:16">
      <c r="A2715" s="105"/>
      <c r="B2715" s="109"/>
      <c r="C2715" s="1096"/>
      <c r="D2715" s="94"/>
      <c r="E2715" s="96"/>
      <c r="F2715" s="128"/>
      <c r="G2715" s="109"/>
      <c r="H2715" s="1098"/>
      <c r="I2715" s="94"/>
      <c r="J2715" s="96"/>
      <c r="K2715" s="128"/>
      <c r="L2715" s="109"/>
      <c r="M2715" s="1099"/>
      <c r="N2715" s="94"/>
      <c r="O2715" s="96"/>
      <c r="P2715" s="128"/>
    </row>
    <row r="2716" spans="1:16">
      <c r="A2716" s="105"/>
      <c r="B2716" s="110"/>
      <c r="C2716" s="1096"/>
      <c r="D2716" s="217"/>
      <c r="E2716" s="114"/>
      <c r="F2716" s="216"/>
      <c r="G2716" s="110"/>
      <c r="H2716" s="1098"/>
      <c r="I2716" s="113"/>
      <c r="J2716" s="114"/>
      <c r="K2716" s="216"/>
      <c r="L2716" s="110"/>
      <c r="M2716" s="1099"/>
      <c r="N2716" s="113"/>
      <c r="O2716" s="114"/>
      <c r="P2716" s="216"/>
    </row>
    <row r="2717" spans="1:16">
      <c r="A2717" s="105"/>
      <c r="B2717" s="109"/>
      <c r="C2717" s="1096"/>
      <c r="D2717" s="217"/>
      <c r="E2717" s="114"/>
      <c r="F2717" s="216"/>
      <c r="G2717" s="109"/>
      <c r="H2717" s="1098"/>
      <c r="I2717" s="113"/>
      <c r="J2717" s="114"/>
      <c r="K2717" s="216"/>
      <c r="L2717" s="109"/>
      <c r="M2717" s="1099"/>
      <c r="N2717" s="113"/>
      <c r="O2717" s="114"/>
      <c r="P2717" s="216"/>
    </row>
    <row r="2718" spans="1:16" ht="17.25" thickBot="1">
      <c r="A2718" s="105"/>
      <c r="B2718" s="110"/>
      <c r="C2718" s="1097"/>
      <c r="D2718" s="129"/>
      <c r="E2718" s="130"/>
      <c r="F2718" s="104"/>
      <c r="G2718" s="110"/>
      <c r="H2718" s="1127"/>
      <c r="I2718" s="113"/>
      <c r="J2718" s="130"/>
      <c r="K2718" s="104"/>
      <c r="L2718" s="110"/>
      <c r="M2718" s="1126"/>
      <c r="N2718" s="113"/>
      <c r="O2718" s="131"/>
      <c r="P2718" s="127"/>
    </row>
    <row r="2719" spans="1:16">
      <c r="A2719" s="132"/>
      <c r="B2719" s="109"/>
      <c r="C2719" s="1095" t="s">
        <v>696</v>
      </c>
      <c r="D2719" s="118" t="s">
        <v>136</v>
      </c>
      <c r="E2719" s="133" t="s">
        <v>137</v>
      </c>
      <c r="F2719" s="125"/>
      <c r="G2719" s="109"/>
      <c r="H2719" s="1118" t="s">
        <v>135</v>
      </c>
      <c r="I2719" s="118" t="s">
        <v>136</v>
      </c>
      <c r="J2719" s="133" t="s">
        <v>137</v>
      </c>
      <c r="K2719" s="125"/>
      <c r="L2719" s="109"/>
      <c r="M2719" s="1120" t="s">
        <v>135</v>
      </c>
      <c r="N2719" s="118" t="s">
        <v>136</v>
      </c>
      <c r="O2719" s="133" t="s">
        <v>137</v>
      </c>
      <c r="P2719" s="125"/>
    </row>
    <row r="2720" spans="1:16">
      <c r="A2720" s="132"/>
      <c r="B2720" s="110"/>
      <c r="C2720" s="1096"/>
      <c r="D2720" s="94" t="s">
        <v>141</v>
      </c>
      <c r="E2720" s="96" t="s">
        <v>142</v>
      </c>
      <c r="F2720" s="134"/>
      <c r="G2720" s="110"/>
      <c r="H2720" s="1098"/>
      <c r="I2720" s="94" t="s">
        <v>141</v>
      </c>
      <c r="J2720" s="96" t="s">
        <v>142</v>
      </c>
      <c r="K2720" s="134"/>
      <c r="L2720" s="110"/>
      <c r="M2720" s="1099"/>
      <c r="N2720" s="94" t="s">
        <v>141</v>
      </c>
      <c r="O2720" s="96" t="s">
        <v>142</v>
      </c>
      <c r="P2720" s="134"/>
    </row>
    <row r="2721" spans="1:16">
      <c r="A2721" s="132"/>
      <c r="B2721" s="135"/>
      <c r="C2721" s="1096"/>
      <c r="D2721" s="94" t="s">
        <v>145</v>
      </c>
      <c r="E2721" s="96" t="s">
        <v>146</v>
      </c>
      <c r="F2721" s="97"/>
      <c r="G2721" s="135"/>
      <c r="H2721" s="1098"/>
      <c r="I2721" s="94" t="s">
        <v>145</v>
      </c>
      <c r="J2721" s="96" t="s">
        <v>146</v>
      </c>
      <c r="K2721" s="97"/>
      <c r="L2721" s="135"/>
      <c r="M2721" s="1099"/>
      <c r="N2721" s="94" t="s">
        <v>145</v>
      </c>
      <c r="O2721" s="96" t="s">
        <v>146</v>
      </c>
      <c r="P2721" s="97"/>
    </row>
    <row r="2722" spans="1:16">
      <c r="A2722" s="132"/>
      <c r="B2722" s="110"/>
      <c r="C2722" s="1096"/>
      <c r="D2722" s="94" t="s">
        <v>147</v>
      </c>
      <c r="E2722" s="96" t="s">
        <v>148</v>
      </c>
      <c r="F2722" s="104"/>
      <c r="G2722" s="110"/>
      <c r="H2722" s="1098"/>
      <c r="I2722" s="94" t="s">
        <v>147</v>
      </c>
      <c r="J2722" s="96" t="s">
        <v>148</v>
      </c>
      <c r="K2722" s="104"/>
      <c r="L2722" s="110"/>
      <c r="M2722" s="1099"/>
      <c r="N2722" s="94" t="s">
        <v>147</v>
      </c>
      <c r="O2722" s="96" t="s">
        <v>148</v>
      </c>
      <c r="P2722" s="104"/>
    </row>
    <row r="2723" spans="1:16">
      <c r="A2723" s="132"/>
      <c r="B2723" s="135"/>
      <c r="C2723" s="1096"/>
      <c r="D2723" s="94"/>
      <c r="E2723" s="114"/>
      <c r="F2723" s="136"/>
      <c r="G2723" s="135"/>
      <c r="H2723" s="1098"/>
      <c r="I2723" s="94"/>
      <c r="J2723" s="114"/>
      <c r="K2723" s="136"/>
      <c r="L2723" s="135"/>
      <c r="M2723" s="1099"/>
      <c r="N2723" s="94"/>
      <c r="O2723" s="114"/>
      <c r="P2723" s="136"/>
    </row>
    <row r="2724" spans="1:16">
      <c r="A2724" s="132"/>
      <c r="B2724" s="110"/>
      <c r="C2724" s="1096"/>
      <c r="D2724" s="94"/>
      <c r="E2724" s="96"/>
      <c r="F2724" s="97"/>
      <c r="G2724" s="110"/>
      <c r="H2724" s="1098"/>
      <c r="I2724" s="94"/>
      <c r="J2724" s="96"/>
      <c r="K2724" s="97"/>
      <c r="L2724" s="110"/>
      <c r="M2724" s="1099"/>
      <c r="N2724" s="94"/>
      <c r="O2724" s="96"/>
      <c r="P2724" s="97"/>
    </row>
    <row r="2725" spans="1:16">
      <c r="A2725" s="132"/>
      <c r="B2725" s="135"/>
      <c r="C2725" s="1096"/>
      <c r="D2725" s="94"/>
      <c r="E2725" s="114"/>
      <c r="F2725" s="136"/>
      <c r="G2725" s="135"/>
      <c r="H2725" s="1098"/>
      <c r="I2725" s="94"/>
      <c r="J2725" s="114"/>
      <c r="K2725" s="136"/>
      <c r="L2725" s="135"/>
      <c r="M2725" s="1099"/>
      <c r="N2725" s="94"/>
      <c r="O2725" s="114"/>
      <c r="P2725" s="136"/>
    </row>
    <row r="2726" spans="1:16">
      <c r="A2726" s="132"/>
      <c r="B2726" s="110"/>
      <c r="C2726" s="1096"/>
      <c r="D2726" s="94"/>
      <c r="E2726" s="96"/>
      <c r="F2726" s="97"/>
      <c r="G2726" s="110"/>
      <c r="H2726" s="1098"/>
      <c r="I2726" s="94"/>
      <c r="J2726" s="96"/>
      <c r="K2726" s="97"/>
      <c r="L2726" s="110"/>
      <c r="M2726" s="1099"/>
      <c r="N2726" s="94"/>
      <c r="O2726" s="96"/>
      <c r="P2726" s="97"/>
    </row>
    <row r="2727" spans="1:16">
      <c r="A2727" s="132"/>
      <c r="B2727" s="135"/>
      <c r="C2727" s="1096"/>
      <c r="D2727" s="94"/>
      <c r="E2727" s="96"/>
      <c r="F2727" s="97"/>
      <c r="G2727" s="135"/>
      <c r="H2727" s="1098"/>
      <c r="I2727" s="94"/>
      <c r="J2727" s="96"/>
      <c r="K2727" s="97"/>
      <c r="L2727" s="135"/>
      <c r="M2727" s="1099"/>
      <c r="N2727" s="94"/>
      <c r="O2727" s="96"/>
      <c r="P2727" s="97"/>
    </row>
    <row r="2728" spans="1:16" ht="17.25" thickBot="1">
      <c r="A2728" s="132"/>
      <c r="B2728" s="110"/>
      <c r="C2728" s="1097"/>
      <c r="D2728" s="115"/>
      <c r="E2728" s="116"/>
      <c r="F2728" s="117"/>
      <c r="G2728" s="110"/>
      <c r="H2728" s="1127"/>
      <c r="I2728" s="115"/>
      <c r="J2728" s="130"/>
      <c r="K2728" s="104"/>
      <c r="L2728" s="110"/>
      <c r="M2728" s="1126"/>
      <c r="N2728" s="115"/>
      <c r="O2728" s="130"/>
      <c r="P2728" s="104"/>
    </row>
    <row r="2729" spans="1:16">
      <c r="A2729" s="132"/>
      <c r="B2729" s="135"/>
      <c r="C2729" s="1095" t="s">
        <v>697</v>
      </c>
      <c r="D2729" s="137" t="s">
        <v>150</v>
      </c>
      <c r="E2729" s="138"/>
      <c r="F2729" s="139" t="s">
        <v>151</v>
      </c>
      <c r="G2729" s="135"/>
      <c r="H2729" s="1118" t="s">
        <v>149</v>
      </c>
      <c r="I2729" s="137" t="s">
        <v>150</v>
      </c>
      <c r="J2729" s="138"/>
      <c r="K2729" s="139" t="s">
        <v>151</v>
      </c>
      <c r="L2729" s="135"/>
      <c r="M2729" s="1120" t="s">
        <v>149</v>
      </c>
      <c r="N2729" s="137" t="s">
        <v>150</v>
      </c>
      <c r="O2729" s="138"/>
      <c r="P2729" s="139" t="s">
        <v>151</v>
      </c>
    </row>
    <row r="2730" spans="1:16">
      <c r="A2730" s="132"/>
      <c r="B2730" s="110"/>
      <c r="C2730" s="1096"/>
      <c r="D2730" s="120"/>
      <c r="E2730" s="121"/>
      <c r="F2730" s="140"/>
      <c r="G2730" s="110"/>
      <c r="H2730" s="1098"/>
      <c r="I2730" s="94"/>
      <c r="J2730" s="96"/>
      <c r="K2730" s="97"/>
      <c r="L2730" s="110"/>
      <c r="M2730" s="1099"/>
      <c r="N2730" s="94"/>
      <c r="O2730" s="96"/>
      <c r="P2730" s="97"/>
    </row>
    <row r="2731" spans="1:16">
      <c r="A2731" s="132"/>
      <c r="B2731" s="135"/>
      <c r="C2731" s="1096"/>
      <c r="D2731" s="94"/>
      <c r="E2731" s="96"/>
      <c r="F2731" s="97"/>
      <c r="G2731" s="135"/>
      <c r="H2731" s="1098"/>
      <c r="I2731" s="94"/>
      <c r="J2731" s="96"/>
      <c r="K2731" s="97"/>
      <c r="L2731" s="135"/>
      <c r="M2731" s="1099"/>
      <c r="N2731" s="94"/>
      <c r="O2731" s="96"/>
      <c r="P2731" s="97"/>
    </row>
    <row r="2732" spans="1:16">
      <c r="A2732" s="132"/>
      <c r="B2732" s="110"/>
      <c r="C2732" s="1096"/>
      <c r="D2732" s="113"/>
      <c r="E2732" s="114"/>
      <c r="F2732" s="104"/>
      <c r="G2732" s="110"/>
      <c r="H2732" s="1098"/>
      <c r="I2732" s="113"/>
      <c r="J2732" s="114"/>
      <c r="K2732" s="104"/>
      <c r="L2732" s="110"/>
      <c r="M2732" s="1099"/>
      <c r="N2732" s="113"/>
      <c r="O2732" s="114"/>
      <c r="P2732" s="104"/>
    </row>
    <row r="2733" spans="1:16">
      <c r="A2733" s="1122"/>
      <c r="B2733" s="135"/>
      <c r="C2733" s="1096"/>
      <c r="D2733" s="94"/>
      <c r="E2733" s="96"/>
      <c r="F2733" s="97"/>
      <c r="G2733" s="135"/>
      <c r="H2733" s="1098"/>
      <c r="I2733" s="94"/>
      <c r="J2733" s="96"/>
      <c r="K2733" s="97"/>
      <c r="L2733" s="135"/>
      <c r="M2733" s="1099"/>
      <c r="N2733" s="94"/>
      <c r="O2733" s="96"/>
      <c r="P2733" s="97"/>
    </row>
    <row r="2734" spans="1:16">
      <c r="A2734" s="1122"/>
      <c r="B2734" s="110"/>
      <c r="C2734" s="1096"/>
      <c r="D2734" s="94"/>
      <c r="E2734" s="96"/>
      <c r="F2734" s="97"/>
      <c r="G2734" s="110"/>
      <c r="H2734" s="1098"/>
      <c r="I2734" s="94"/>
      <c r="J2734" s="96"/>
      <c r="K2734" s="97"/>
      <c r="L2734" s="110"/>
      <c r="M2734" s="1099"/>
      <c r="N2734" s="94"/>
      <c r="O2734" s="96"/>
      <c r="P2734" s="97"/>
    </row>
    <row r="2735" spans="1:16">
      <c r="A2735" s="1122"/>
      <c r="B2735" s="135"/>
      <c r="C2735" s="1096"/>
      <c r="D2735" s="113"/>
      <c r="E2735" s="114"/>
      <c r="F2735" s="104"/>
      <c r="G2735" s="135"/>
      <c r="H2735" s="1098"/>
      <c r="I2735" s="113"/>
      <c r="J2735" s="114"/>
      <c r="K2735" s="104"/>
      <c r="L2735" s="135"/>
      <c r="M2735" s="1099"/>
      <c r="N2735" s="113"/>
      <c r="O2735" s="114"/>
      <c r="P2735" s="104"/>
    </row>
    <row r="2736" spans="1:16" ht="17.25" thickBot="1">
      <c r="A2736" s="1123"/>
      <c r="B2736" s="141"/>
      <c r="C2736" s="1117"/>
      <c r="D2736" s="142"/>
      <c r="E2736" s="143"/>
      <c r="F2736" s="144"/>
      <c r="G2736" s="141"/>
      <c r="H2736" s="1119"/>
      <c r="I2736" s="142"/>
      <c r="J2736" s="143"/>
      <c r="K2736" s="144"/>
      <c r="L2736" s="141"/>
      <c r="M2736" s="1121"/>
      <c r="N2736" s="142"/>
      <c r="O2736" s="143"/>
      <c r="P2736" s="144"/>
    </row>
    <row r="2737" spans="1:16" s="146" customFormat="1" ht="27" customHeight="1" thickTop="1" thickBot="1">
      <c r="A2737" s="145"/>
      <c r="B2737" s="1124" t="s">
        <v>152</v>
      </c>
      <c r="C2737" s="1124"/>
      <c r="D2737" s="1124"/>
      <c r="E2737" s="1124"/>
      <c r="F2737" s="1124"/>
      <c r="G2737" s="1125" t="s">
        <v>153</v>
      </c>
      <c r="H2737" s="1125"/>
      <c r="I2737" s="1125"/>
      <c r="J2737" s="1125"/>
      <c r="K2737" s="1125"/>
      <c r="L2737" s="1125"/>
      <c r="M2737" s="1125"/>
      <c r="N2737" s="1128" t="s">
        <v>154</v>
      </c>
      <c r="O2737" s="1128"/>
      <c r="P2737" s="1128"/>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1137">
        <f>A2653</f>
        <v>46168</v>
      </c>
      <c r="B2739" s="1132" t="s">
        <v>698</v>
      </c>
      <c r="C2739" s="160"/>
      <c r="D2739" s="161"/>
      <c r="E2739" s="162"/>
      <c r="F2739" s="163"/>
      <c r="G2739" s="164"/>
      <c r="H2739" s="165"/>
      <c r="I2739" s="166"/>
      <c r="J2739" s="166"/>
      <c r="K2739" s="167"/>
      <c r="L2739" s="168"/>
      <c r="M2739" s="169"/>
      <c r="N2739" s="170"/>
      <c r="O2739" s="166"/>
      <c r="P2739" s="171"/>
    </row>
    <row r="2740" spans="1:16" s="172" customFormat="1">
      <c r="A2740" s="1138"/>
      <c r="B2740" s="1133"/>
      <c r="C2740" s="173"/>
      <c r="D2740" s="174"/>
      <c r="E2740" s="175"/>
      <c r="F2740" s="176"/>
      <c r="G2740" s="173"/>
      <c r="H2740" s="177"/>
      <c r="I2740" s="175"/>
      <c r="J2740" s="175"/>
      <c r="K2740" s="178"/>
      <c r="L2740" s="179"/>
      <c r="M2740" s="180"/>
      <c r="N2740" s="181"/>
      <c r="O2740" s="175"/>
      <c r="P2740" s="182"/>
    </row>
    <row r="2741" spans="1:16" s="172" customFormat="1">
      <c r="A2741" s="1138"/>
      <c r="B2741" s="1133"/>
      <c r="C2741" s="173"/>
      <c r="D2741" s="174"/>
      <c r="E2741" s="175"/>
      <c r="F2741" s="176"/>
      <c r="G2741" s="173"/>
      <c r="H2741" s="183"/>
      <c r="I2741" s="175"/>
      <c r="J2741" s="175"/>
      <c r="K2741" s="178"/>
      <c r="L2741" s="184"/>
      <c r="M2741" s="180"/>
      <c r="N2741" s="181"/>
      <c r="O2741" s="175"/>
      <c r="P2741" s="182"/>
    </row>
    <row r="2742" spans="1:16" s="172" customFormat="1">
      <c r="A2742" s="1138"/>
      <c r="B2742" s="1133"/>
      <c r="C2742" s="173"/>
      <c r="D2742" s="218"/>
      <c r="E2742" s="175"/>
      <c r="F2742" s="176"/>
      <c r="G2742" s="173"/>
      <c r="H2742" s="183"/>
      <c r="I2742" s="175"/>
      <c r="J2742" s="175"/>
      <c r="K2742" s="187"/>
      <c r="L2742" s="184"/>
      <c r="M2742" s="180"/>
      <c r="N2742" s="181"/>
      <c r="O2742" s="175"/>
      <c r="P2742" s="182"/>
    </row>
    <row r="2743" spans="1:16" s="172" customFormat="1">
      <c r="A2743" s="1138"/>
      <c r="B2743" s="1133"/>
      <c r="C2743" s="173"/>
      <c r="D2743" s="185"/>
      <c r="E2743" s="175"/>
      <c r="F2743" s="182"/>
      <c r="G2743" s="173"/>
      <c r="H2743" s="186"/>
      <c r="I2743" s="175"/>
      <c r="J2743" s="175"/>
      <c r="K2743" s="187"/>
      <c r="L2743" s="184"/>
      <c r="M2743" s="180"/>
      <c r="N2743" s="181"/>
      <c r="O2743" s="175"/>
      <c r="P2743" s="182"/>
    </row>
    <row r="2744" spans="1:16" s="172" customFormat="1">
      <c r="A2744" s="1138"/>
      <c r="B2744" s="1133"/>
      <c r="C2744" s="173"/>
      <c r="D2744" s="174"/>
      <c r="E2744" s="175"/>
      <c r="F2744" s="188"/>
      <c r="G2744" s="198"/>
      <c r="H2744" s="183"/>
      <c r="I2744" s="191"/>
      <c r="J2744" s="175"/>
      <c r="K2744" s="178"/>
      <c r="L2744" s="189"/>
      <c r="M2744" s="190"/>
      <c r="N2744" s="181"/>
      <c r="O2744" s="175"/>
      <c r="P2744" s="182"/>
    </row>
    <row r="2745" spans="1:16" s="172" customFormat="1">
      <c r="A2745" s="1138"/>
      <c r="B2745" s="1133"/>
      <c r="C2745" s="173"/>
      <c r="D2745" s="174"/>
      <c r="E2745" s="175"/>
      <c r="F2745" s="182"/>
      <c r="G2745" s="173"/>
      <c r="H2745" s="183"/>
      <c r="I2745" s="191"/>
      <c r="J2745" s="175"/>
      <c r="K2745" s="178"/>
      <c r="L2745" s="184"/>
      <c r="M2745" s="180"/>
      <c r="N2745" s="181"/>
      <c r="O2745" s="175"/>
      <c r="P2745" s="182"/>
    </row>
    <row r="2746" spans="1:16" s="172" customFormat="1">
      <c r="A2746" s="1138"/>
      <c r="B2746" s="1133"/>
      <c r="C2746" s="173"/>
      <c r="D2746" s="174"/>
      <c r="E2746" s="175"/>
      <c r="F2746" s="182"/>
      <c r="G2746" s="219"/>
      <c r="H2746" s="183"/>
      <c r="I2746" s="175"/>
      <c r="J2746" s="175"/>
      <c r="K2746" s="178"/>
      <c r="L2746" s="184"/>
      <c r="M2746" s="180"/>
      <c r="N2746" s="181"/>
      <c r="O2746" s="175"/>
      <c r="P2746" s="182"/>
    </row>
    <row r="2747" spans="1:16" s="172" customFormat="1">
      <c r="A2747" s="1138"/>
      <c r="B2747" s="1133"/>
      <c r="C2747" s="173"/>
      <c r="D2747" s="174"/>
      <c r="E2747" s="175"/>
      <c r="F2747" s="188"/>
      <c r="G2747" s="173"/>
      <c r="H2747" s="183"/>
      <c r="I2747" s="191"/>
      <c r="J2747" s="175"/>
      <c r="K2747" s="178"/>
      <c r="L2747" s="184"/>
      <c r="M2747" s="180"/>
      <c r="N2747" s="181"/>
      <c r="O2747" s="175"/>
      <c r="P2747" s="182"/>
    </row>
    <row r="2748" spans="1:16" s="172" customFormat="1">
      <c r="A2748" s="1138"/>
      <c r="B2748" s="1133"/>
      <c r="C2748" s="173"/>
      <c r="D2748" s="174"/>
      <c r="E2748" s="175"/>
      <c r="F2748" s="182"/>
      <c r="G2748" s="173"/>
      <c r="H2748" s="183"/>
      <c r="I2748" s="191"/>
      <c r="J2748" s="175"/>
      <c r="K2748" s="178"/>
      <c r="L2748" s="184"/>
      <c r="M2748" s="180"/>
      <c r="N2748" s="181"/>
      <c r="O2748" s="175"/>
      <c r="P2748" s="182"/>
    </row>
    <row r="2749" spans="1:16" s="172" customFormat="1">
      <c r="A2749" s="1138"/>
      <c r="B2749" s="1133"/>
      <c r="C2749" s="192"/>
      <c r="D2749" s="193"/>
      <c r="E2749" s="194"/>
      <c r="F2749" s="195"/>
      <c r="G2749" s="173"/>
      <c r="H2749" s="177"/>
      <c r="I2749" s="175"/>
      <c r="J2749" s="175"/>
      <c r="K2749" s="178"/>
      <c r="L2749" s="184"/>
      <c r="M2749" s="180"/>
      <c r="N2749" s="196"/>
      <c r="O2749" s="194"/>
      <c r="P2749" s="195"/>
    </row>
    <row r="2750" spans="1:16" s="172" customFormat="1">
      <c r="A2750" s="1138"/>
      <c r="B2750" s="1133"/>
      <c r="C2750" s="192"/>
      <c r="D2750" s="193"/>
      <c r="E2750" s="194"/>
      <c r="F2750" s="195"/>
      <c r="G2750" s="198"/>
      <c r="H2750" s="183"/>
      <c r="I2750" s="191"/>
      <c r="J2750" s="175"/>
      <c r="K2750" s="178"/>
      <c r="L2750" s="184"/>
      <c r="M2750" s="180"/>
      <c r="N2750" s="196"/>
      <c r="O2750" s="194"/>
      <c r="P2750" s="195"/>
    </row>
    <row r="2751" spans="1:16" s="172" customFormat="1">
      <c r="A2751" s="1138"/>
      <c r="B2751" s="1133"/>
      <c r="C2751" s="192"/>
      <c r="D2751" s="193"/>
      <c r="E2751" s="194"/>
      <c r="F2751" s="195"/>
      <c r="G2751" s="173"/>
      <c r="H2751" s="199"/>
      <c r="I2751" s="191"/>
      <c r="J2751" s="200"/>
      <c r="K2751" s="197"/>
      <c r="L2751" s="184"/>
      <c r="M2751" s="180"/>
      <c r="N2751" s="196"/>
      <c r="O2751" s="194"/>
      <c r="P2751" s="195"/>
    </row>
    <row r="2752" spans="1:16" s="172" customFormat="1">
      <c r="A2752" s="1138"/>
      <c r="B2752" s="1133"/>
      <c r="C2752" s="192"/>
      <c r="D2752" s="193"/>
      <c r="E2752" s="194"/>
      <c r="F2752" s="195"/>
      <c r="G2752" s="173"/>
      <c r="H2752" s="201"/>
      <c r="I2752" s="175"/>
      <c r="J2752" s="175"/>
      <c r="K2752" s="178"/>
      <c r="L2752" s="184"/>
      <c r="M2752" s="180"/>
      <c r="N2752" s="196"/>
      <c r="O2752" s="194"/>
      <c r="P2752" s="195"/>
    </row>
    <row r="2753" spans="1:16" s="172" customFormat="1">
      <c r="A2753" s="1138"/>
      <c r="B2753" s="1133"/>
      <c r="C2753" s="192"/>
      <c r="D2753" s="193"/>
      <c r="E2753" s="194"/>
      <c r="F2753" s="195"/>
      <c r="G2753" s="198"/>
      <c r="H2753" s="183"/>
      <c r="I2753" s="200"/>
      <c r="J2753" s="200"/>
      <c r="K2753" s="197"/>
      <c r="L2753" s="184"/>
      <c r="M2753" s="180"/>
      <c r="N2753" s="196"/>
      <c r="O2753" s="194"/>
      <c r="P2753" s="195"/>
    </row>
    <row r="2754" spans="1:16" s="172" customFormat="1">
      <c r="A2754" s="1138"/>
      <c r="B2754" s="1133"/>
      <c r="C2754" s="192"/>
      <c r="D2754" s="193"/>
      <c r="E2754" s="194"/>
      <c r="F2754" s="195"/>
      <c r="G2754" s="173"/>
      <c r="H2754" s="183"/>
      <c r="I2754" s="200"/>
      <c r="J2754" s="200"/>
      <c r="K2754" s="197"/>
      <c r="L2754" s="179"/>
      <c r="M2754" s="180"/>
      <c r="N2754" s="196"/>
      <c r="O2754" s="194"/>
      <c r="P2754" s="195"/>
    </row>
    <row r="2755" spans="1:16" s="172" customFormat="1">
      <c r="A2755" s="1138"/>
      <c r="B2755" s="1133"/>
      <c r="C2755" s="192"/>
      <c r="D2755" s="193"/>
      <c r="E2755" s="194"/>
      <c r="F2755" s="195"/>
      <c r="G2755" s="192"/>
      <c r="H2755" s="201"/>
      <c r="I2755" s="202"/>
      <c r="J2755" s="202"/>
      <c r="K2755" s="203"/>
      <c r="L2755" s="204"/>
      <c r="M2755" s="190"/>
      <c r="N2755" s="196"/>
      <c r="O2755" s="194"/>
      <c r="P2755" s="195"/>
    </row>
    <row r="2756" spans="1:16" s="172" customFormat="1">
      <c r="A2756" s="1138"/>
      <c r="B2756" s="1133"/>
      <c r="C2756" s="192"/>
      <c r="D2756" s="193"/>
      <c r="E2756" s="194"/>
      <c r="F2756" s="195"/>
      <c r="G2756" s="192"/>
      <c r="H2756" s="201"/>
      <c r="I2756" s="202"/>
      <c r="J2756" s="202"/>
      <c r="K2756" s="203"/>
      <c r="L2756" s="204"/>
      <c r="M2756" s="190"/>
      <c r="N2756" s="196"/>
      <c r="O2756" s="194"/>
      <c r="P2756" s="195"/>
    </row>
    <row r="2757" spans="1:16" s="172" customFormat="1">
      <c r="A2757" s="1138"/>
      <c r="B2757" s="1133"/>
      <c r="C2757" s="192"/>
      <c r="D2757" s="193"/>
      <c r="E2757" s="194"/>
      <c r="F2757" s="195"/>
      <c r="G2757" s="192"/>
      <c r="H2757" s="201"/>
      <c r="I2757" s="202"/>
      <c r="J2757" s="202"/>
      <c r="K2757" s="203"/>
      <c r="L2757" s="204"/>
      <c r="M2757" s="190"/>
      <c r="N2757" s="196"/>
      <c r="O2757" s="194"/>
      <c r="P2757" s="195"/>
    </row>
    <row r="2758" spans="1:16" s="172" customFormat="1" ht="17.25" thickBot="1">
      <c r="A2758" s="1139"/>
      <c r="B2758" s="1134"/>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1135">
        <f>A2653+1</f>
        <v>46169</v>
      </c>
      <c r="B2759" s="90" t="s">
        <v>162</v>
      </c>
      <c r="C2759" s="1095" t="s">
        <v>693</v>
      </c>
      <c r="D2759" s="91" t="s">
        <v>114</v>
      </c>
      <c r="E2759" s="92" t="s">
        <v>164</v>
      </c>
      <c r="F2759" s="93"/>
      <c r="G2759" s="90" t="s">
        <v>162</v>
      </c>
      <c r="H2759" s="1098" t="s">
        <v>163</v>
      </c>
      <c r="I2759" s="91" t="s">
        <v>114</v>
      </c>
      <c r="J2759" s="92" t="s">
        <v>164</v>
      </c>
      <c r="K2759" s="93"/>
      <c r="L2759" s="90" t="s">
        <v>162</v>
      </c>
      <c r="M2759" s="1099" t="s">
        <v>163</v>
      </c>
      <c r="N2759" s="91" t="s">
        <v>114</v>
      </c>
      <c r="O2759" s="92" t="s">
        <v>164</v>
      </c>
      <c r="P2759" s="93"/>
    </row>
    <row r="2760" spans="1:16" ht="18" customHeight="1">
      <c r="A2760" s="1136"/>
      <c r="B2760" s="1100"/>
      <c r="C2760" s="1096"/>
      <c r="D2760" s="94" t="s">
        <v>116</v>
      </c>
      <c r="E2760" s="95" t="s">
        <v>142</v>
      </c>
      <c r="F2760" s="93"/>
      <c r="G2760" s="1100"/>
      <c r="H2760" s="1098"/>
      <c r="I2760" s="94" t="s">
        <v>116</v>
      </c>
      <c r="J2760" s="95" t="s">
        <v>142</v>
      </c>
      <c r="K2760" s="93"/>
      <c r="L2760" s="1100"/>
      <c r="M2760" s="1099"/>
      <c r="N2760" s="94" t="s">
        <v>116</v>
      </c>
      <c r="O2760" s="95" t="s">
        <v>142</v>
      </c>
      <c r="P2760" s="93"/>
    </row>
    <row r="2761" spans="1:16" ht="17.25" thickBot="1">
      <c r="A2761" s="1136"/>
      <c r="B2761" s="1101"/>
      <c r="C2761" s="1096"/>
      <c r="D2761" s="94" t="s">
        <v>165</v>
      </c>
      <c r="E2761" s="96" t="s">
        <v>166</v>
      </c>
      <c r="F2761" s="98"/>
      <c r="G2761" s="1101"/>
      <c r="H2761" s="1098"/>
      <c r="I2761" s="94" t="s">
        <v>165</v>
      </c>
      <c r="J2761" s="96" t="s">
        <v>166</v>
      </c>
      <c r="K2761" s="98"/>
      <c r="L2761" s="1101"/>
      <c r="M2761" s="1099"/>
      <c r="N2761" s="94" t="s">
        <v>165</v>
      </c>
      <c r="O2761" s="96" t="s">
        <v>166</v>
      </c>
      <c r="P2761" s="98"/>
    </row>
    <row r="2762" spans="1:16" ht="17.25" thickBot="1">
      <c r="A2762" s="1136"/>
      <c r="B2762" s="90" t="s">
        <v>167</v>
      </c>
      <c r="C2762" s="1096"/>
      <c r="D2762" s="94"/>
      <c r="E2762" s="96"/>
      <c r="F2762" s="97"/>
      <c r="G2762" s="90" t="s">
        <v>167</v>
      </c>
      <c r="H2762" s="1098"/>
      <c r="I2762" s="94" t="s">
        <v>120</v>
      </c>
      <c r="J2762" s="96" t="s">
        <v>148</v>
      </c>
      <c r="K2762" s="97"/>
      <c r="L2762" s="90" t="s">
        <v>167</v>
      </c>
      <c r="M2762" s="1099"/>
      <c r="N2762" s="94" t="s">
        <v>120</v>
      </c>
      <c r="O2762" s="96" t="s">
        <v>148</v>
      </c>
      <c r="P2762" s="97"/>
    </row>
    <row r="2763" spans="1:16">
      <c r="A2763" s="1136"/>
      <c r="B2763" s="1081"/>
      <c r="C2763" s="1096"/>
      <c r="D2763" s="94"/>
      <c r="E2763" s="96"/>
      <c r="F2763" s="97"/>
      <c r="G2763" s="1081"/>
      <c r="H2763" s="1098"/>
      <c r="I2763" s="94"/>
      <c r="J2763" s="96"/>
      <c r="K2763" s="97"/>
      <c r="L2763" s="1081"/>
      <c r="M2763" s="1099"/>
      <c r="N2763" s="94"/>
      <c r="O2763" s="96"/>
      <c r="P2763" s="97"/>
    </row>
    <row r="2764" spans="1:16">
      <c r="A2764" s="1136"/>
      <c r="B2764" s="1082"/>
      <c r="C2764" s="1096"/>
      <c r="D2764" s="94"/>
      <c r="E2764" s="96"/>
      <c r="F2764" s="97"/>
      <c r="G2764" s="1082"/>
      <c r="H2764" s="1098"/>
      <c r="I2764" s="94"/>
      <c r="J2764" s="96"/>
      <c r="K2764" s="97"/>
      <c r="L2764" s="1082"/>
      <c r="M2764" s="1099"/>
      <c r="N2764" s="94"/>
      <c r="O2764" s="96"/>
      <c r="P2764" s="97"/>
    </row>
    <row r="2765" spans="1:16">
      <c r="A2765" s="1136"/>
      <c r="B2765" s="1083"/>
      <c r="C2765" s="1096"/>
      <c r="D2765" s="94"/>
      <c r="E2765" s="96"/>
      <c r="F2765" s="93"/>
      <c r="G2765" s="1083"/>
      <c r="H2765" s="1098"/>
      <c r="I2765" s="94"/>
      <c r="J2765" s="96"/>
      <c r="K2765" s="93"/>
      <c r="L2765" s="1083"/>
      <c r="M2765" s="1099"/>
      <c r="N2765" s="94"/>
      <c r="O2765" s="96"/>
      <c r="P2765" s="93"/>
    </row>
    <row r="2766" spans="1:16">
      <c r="A2766" s="1136"/>
      <c r="B2766" s="1082"/>
      <c r="C2766" s="1096"/>
      <c r="D2766" s="94"/>
      <c r="E2766" s="96"/>
      <c r="F2766" s="99"/>
      <c r="G2766" s="1082"/>
      <c r="H2766" s="1098"/>
      <c r="I2766" s="94"/>
      <c r="J2766" s="96"/>
      <c r="K2766" s="99"/>
      <c r="L2766" s="1082"/>
      <c r="M2766" s="1099"/>
      <c r="N2766" s="94"/>
      <c r="O2766" s="96"/>
      <c r="P2766" s="93"/>
    </row>
    <row r="2767" spans="1:16">
      <c r="A2767" s="1136"/>
      <c r="B2767" s="1083"/>
      <c r="C2767" s="1096"/>
      <c r="D2767" s="94"/>
      <c r="E2767" s="96"/>
      <c r="F2767" s="102"/>
      <c r="G2767" s="1083"/>
      <c r="H2767" s="1098"/>
      <c r="I2767" s="94"/>
      <c r="J2767" s="96"/>
      <c r="K2767" s="102"/>
      <c r="L2767" s="1083"/>
      <c r="M2767" s="1099"/>
      <c r="N2767" s="94"/>
      <c r="O2767" s="96"/>
      <c r="P2767" s="99"/>
    </row>
    <row r="2768" spans="1:16" ht="17.25" thickBot="1">
      <c r="A2768" s="1136"/>
      <c r="B2768" s="1082"/>
      <c r="C2768" s="1096"/>
      <c r="D2768" s="94"/>
      <c r="E2768" s="96"/>
      <c r="F2768" s="99"/>
      <c r="G2768" s="1082"/>
      <c r="H2768" s="1098"/>
      <c r="I2768" s="94"/>
      <c r="J2768" s="96"/>
      <c r="K2768" s="99"/>
      <c r="L2768" s="1082"/>
      <c r="M2768" s="1099"/>
      <c r="N2768" s="94"/>
      <c r="O2768" s="96"/>
      <c r="P2768" s="99"/>
    </row>
    <row r="2769" spans="1:16" ht="17.25" thickBot="1">
      <c r="A2769" s="1136"/>
      <c r="B2769" s="100" t="s">
        <v>168</v>
      </c>
      <c r="C2769" s="1096"/>
      <c r="D2769" s="94"/>
      <c r="E2769" s="96"/>
      <c r="F2769" s="99"/>
      <c r="G2769" s="100" t="s">
        <v>168</v>
      </c>
      <c r="H2769" s="1098"/>
      <c r="I2769" s="94"/>
      <c r="J2769" s="96"/>
      <c r="K2769" s="99"/>
      <c r="L2769" s="100" t="s">
        <v>168</v>
      </c>
      <c r="M2769" s="1099"/>
      <c r="N2769" s="94"/>
      <c r="O2769" s="96"/>
      <c r="P2769" s="99"/>
    </row>
    <row r="2770" spans="1:16">
      <c r="A2770" s="1136"/>
      <c r="B2770" s="1111"/>
      <c r="C2770" s="1096"/>
      <c r="D2770" s="94"/>
      <c r="E2770" s="96"/>
      <c r="F2770" s="99"/>
      <c r="G2770" s="1111"/>
      <c r="H2770" s="1098"/>
      <c r="I2770" s="94"/>
      <c r="J2770" s="96"/>
      <c r="K2770" s="99"/>
      <c r="L2770" s="1111"/>
      <c r="M2770" s="1099"/>
      <c r="N2770" s="94"/>
      <c r="O2770" s="96"/>
      <c r="P2770" s="99"/>
    </row>
    <row r="2771" spans="1:16">
      <c r="A2771" s="1136"/>
      <c r="B2771" s="1112"/>
      <c r="C2771" s="1096"/>
      <c r="D2771" s="94"/>
      <c r="E2771" s="96"/>
      <c r="F2771" s="99"/>
      <c r="G2771" s="1112"/>
      <c r="H2771" s="1098"/>
      <c r="I2771" s="94"/>
      <c r="J2771" s="96"/>
      <c r="K2771" s="99"/>
      <c r="L2771" s="1112"/>
      <c r="M2771" s="1099"/>
      <c r="N2771" s="94"/>
      <c r="O2771" s="96"/>
      <c r="P2771" s="97"/>
    </row>
    <row r="2772" spans="1:16" ht="17.25" thickBot="1">
      <c r="A2772" s="1136"/>
      <c r="B2772" s="1113"/>
      <c r="C2772" s="1096"/>
      <c r="D2772" s="94"/>
      <c r="E2772" s="96"/>
      <c r="F2772" s="97"/>
      <c r="G2772" s="1113"/>
      <c r="H2772" s="1098"/>
      <c r="I2772" s="94"/>
      <c r="J2772" s="96"/>
      <c r="K2772" s="97"/>
      <c r="L2772" s="1113"/>
      <c r="M2772" s="1099"/>
      <c r="N2772" s="94"/>
      <c r="O2772" s="96"/>
      <c r="P2772" s="97"/>
    </row>
    <row r="2773" spans="1:16" ht="17.25" thickBot="1">
      <c r="A2773" s="1136"/>
      <c r="B2773" s="100" t="s">
        <v>123</v>
      </c>
      <c r="C2773" s="1096"/>
      <c r="D2773" s="94"/>
      <c r="E2773" s="96"/>
      <c r="F2773" s="97"/>
      <c r="G2773" s="100" t="s">
        <v>123</v>
      </c>
      <c r="H2773" s="1098"/>
      <c r="I2773" s="94"/>
      <c r="J2773" s="96"/>
      <c r="K2773" s="97"/>
      <c r="L2773" s="100" t="s">
        <v>123</v>
      </c>
      <c r="M2773" s="1099"/>
      <c r="N2773" s="94"/>
      <c r="O2773" s="96"/>
      <c r="P2773" s="97"/>
    </row>
    <row r="2774" spans="1:16">
      <c r="A2774" s="1136"/>
      <c r="B2774" s="1106"/>
      <c r="C2774" s="1096"/>
      <c r="D2774" s="94"/>
      <c r="E2774" s="96"/>
      <c r="F2774" s="97"/>
      <c r="G2774" s="1106"/>
      <c r="H2774" s="1098"/>
      <c r="I2774" s="94"/>
      <c r="J2774" s="96"/>
      <c r="K2774" s="97"/>
      <c r="L2774" s="1106"/>
      <c r="M2774" s="1099"/>
      <c r="N2774" s="94"/>
      <c r="O2774" s="96"/>
      <c r="P2774" s="97"/>
    </row>
    <row r="2775" spans="1:16">
      <c r="A2775" s="1136"/>
      <c r="B2775" s="1107"/>
      <c r="C2775" s="1096"/>
      <c r="D2775" s="94"/>
      <c r="E2775" s="96"/>
      <c r="F2775" s="97"/>
      <c r="G2775" s="1107"/>
      <c r="H2775" s="1098"/>
      <c r="I2775" s="94"/>
      <c r="J2775" s="96"/>
      <c r="K2775" s="97"/>
      <c r="L2775" s="1107"/>
      <c r="M2775" s="1099"/>
      <c r="N2775" s="94"/>
      <c r="O2775" s="96"/>
      <c r="P2775" s="97"/>
    </row>
    <row r="2776" spans="1:16" ht="17.25" thickBot="1">
      <c r="A2776" s="1136"/>
      <c r="B2776" s="1108"/>
      <c r="C2776" s="1096"/>
      <c r="D2776" s="94"/>
      <c r="E2776" s="96"/>
      <c r="F2776" s="97"/>
      <c r="G2776" s="1108"/>
      <c r="H2776" s="1098"/>
      <c r="I2776" s="94"/>
      <c r="J2776" s="96"/>
      <c r="K2776" s="97"/>
      <c r="L2776" s="1108"/>
      <c r="M2776" s="1099"/>
      <c r="N2776" s="94"/>
      <c r="O2776" s="96"/>
      <c r="P2776" s="97"/>
    </row>
    <row r="2777" spans="1:16">
      <c r="A2777" s="1136"/>
      <c r="B2777" s="1109" t="s">
        <v>124</v>
      </c>
      <c r="C2777" s="1096"/>
      <c r="D2777" s="94"/>
      <c r="E2777" s="96"/>
      <c r="F2777" s="97"/>
      <c r="G2777" s="1109" t="s">
        <v>124</v>
      </c>
      <c r="H2777" s="1098"/>
      <c r="I2777" s="94"/>
      <c r="J2777" s="96"/>
      <c r="K2777" s="97"/>
      <c r="L2777" s="1109" t="s">
        <v>124</v>
      </c>
      <c r="M2777" s="1099"/>
      <c r="N2777" s="94"/>
      <c r="O2777" s="96"/>
      <c r="P2777" s="97"/>
    </row>
    <row r="2778" spans="1:16" ht="17.25" thickBot="1">
      <c r="A2778" s="1136"/>
      <c r="B2778" s="1110"/>
      <c r="C2778" s="1096"/>
      <c r="D2778" s="94"/>
      <c r="E2778" s="96"/>
      <c r="F2778" s="97"/>
      <c r="G2778" s="1110"/>
      <c r="H2778" s="1098"/>
      <c r="I2778" s="94"/>
      <c r="J2778" s="96"/>
      <c r="K2778" s="97"/>
      <c r="L2778" s="1110"/>
      <c r="M2778" s="1099"/>
      <c r="N2778" s="94"/>
      <c r="O2778" s="96"/>
      <c r="P2778" s="93"/>
    </row>
    <row r="2779" spans="1:16" ht="17.25" thickTop="1">
      <c r="A2779" s="1136"/>
      <c r="B2779" s="1102" t="s">
        <v>125</v>
      </c>
      <c r="C2779" s="1096"/>
      <c r="D2779" s="94"/>
      <c r="E2779" s="96"/>
      <c r="F2779" s="93"/>
      <c r="G2779" s="1102" t="s">
        <v>125</v>
      </c>
      <c r="H2779" s="1098"/>
      <c r="I2779" s="94"/>
      <c r="J2779" s="96"/>
      <c r="K2779" s="93"/>
      <c r="L2779" s="1102" t="s">
        <v>125</v>
      </c>
      <c r="M2779" s="1099"/>
      <c r="N2779" s="94"/>
      <c r="O2779" s="96"/>
      <c r="P2779" s="97"/>
    </row>
    <row r="2780" spans="1:16" ht="17.25" thickBot="1">
      <c r="A2780" s="1136"/>
      <c r="B2780" s="1103"/>
      <c r="C2780" s="1096"/>
      <c r="D2780" s="94"/>
      <c r="E2780" s="96"/>
      <c r="F2780" s="93"/>
      <c r="G2780" s="1103"/>
      <c r="H2780" s="1098"/>
      <c r="I2780" s="94"/>
      <c r="J2780" s="96"/>
      <c r="K2780" s="93"/>
      <c r="L2780" s="1103"/>
      <c r="M2780" s="1099"/>
      <c r="N2780" s="94"/>
      <c r="O2780" s="96"/>
      <c r="P2780" s="101"/>
    </row>
    <row r="2781" spans="1:16">
      <c r="A2781" s="1136"/>
      <c r="B2781" s="1104"/>
      <c r="C2781" s="1096"/>
      <c r="D2781" s="94"/>
      <c r="E2781" s="96"/>
      <c r="F2781" s="97"/>
      <c r="G2781" s="1104"/>
      <c r="H2781" s="1098"/>
      <c r="I2781" s="94"/>
      <c r="J2781" s="96"/>
      <c r="K2781" s="97"/>
      <c r="L2781" s="1104"/>
      <c r="M2781" s="1099"/>
      <c r="N2781" s="94"/>
      <c r="O2781" s="96"/>
      <c r="P2781" s="103"/>
    </row>
    <row r="2782" spans="1:16" ht="17.25" thickBot="1">
      <c r="A2782" s="1136"/>
      <c r="B2782" s="1105"/>
      <c r="C2782" s="1096"/>
      <c r="D2782" s="94"/>
      <c r="E2782" s="96"/>
      <c r="F2782" s="97"/>
      <c r="G2782" s="1105"/>
      <c r="H2782" s="1098"/>
      <c r="I2782" s="94"/>
      <c r="J2782" s="96"/>
      <c r="K2782" s="97"/>
      <c r="L2782" s="1105"/>
      <c r="M2782" s="1099"/>
      <c r="N2782" s="94"/>
      <c r="O2782" s="96"/>
      <c r="P2782" s="104"/>
    </row>
    <row r="2783" spans="1:16">
      <c r="A2783" s="1136"/>
      <c r="B2783" s="1116" t="s">
        <v>126</v>
      </c>
      <c r="C2783" s="1096"/>
      <c r="D2783" s="94"/>
      <c r="E2783" s="96"/>
      <c r="F2783" s="93"/>
      <c r="G2783" s="1116" t="s">
        <v>126</v>
      </c>
      <c r="H2783" s="1098"/>
      <c r="I2783" s="94"/>
      <c r="J2783" s="96"/>
      <c r="K2783" s="93"/>
      <c r="L2783" s="1116" t="s">
        <v>126</v>
      </c>
      <c r="M2783" s="1099"/>
      <c r="N2783" s="94"/>
      <c r="O2783" s="96"/>
      <c r="P2783" s="99"/>
    </row>
    <row r="2784" spans="1:16" ht="17.25" thickBot="1">
      <c r="A2784" s="1136"/>
      <c r="B2784" s="1103"/>
      <c r="C2784" s="1096"/>
      <c r="D2784" s="94"/>
      <c r="E2784" s="96"/>
      <c r="F2784" s="101"/>
      <c r="G2784" s="1103"/>
      <c r="H2784" s="1098"/>
      <c r="I2784" s="94"/>
      <c r="J2784" s="96"/>
      <c r="K2784" s="101"/>
      <c r="L2784" s="1103"/>
      <c r="M2784" s="1099"/>
      <c r="N2784" s="94"/>
      <c r="O2784" s="96"/>
      <c r="P2784" s="104"/>
    </row>
    <row r="2785" spans="1:16">
      <c r="A2785" s="1136"/>
      <c r="B2785" s="1104"/>
      <c r="C2785" s="1096"/>
      <c r="D2785" s="94"/>
      <c r="E2785" s="96"/>
      <c r="F2785" s="102"/>
      <c r="G2785" s="1104"/>
      <c r="H2785" s="1098"/>
      <c r="I2785" s="94"/>
      <c r="J2785" s="96"/>
      <c r="K2785" s="103"/>
      <c r="L2785" s="1104"/>
      <c r="M2785" s="1099"/>
      <c r="N2785" s="94"/>
      <c r="O2785" s="96"/>
      <c r="P2785" s="93"/>
    </row>
    <row r="2786" spans="1:16" ht="17.25" thickBot="1">
      <c r="A2786" s="1136"/>
      <c r="B2786" s="1115"/>
      <c r="C2786" s="1096"/>
      <c r="D2786" s="94"/>
      <c r="E2786" s="96"/>
      <c r="F2786" s="99"/>
      <c r="G2786" s="1115"/>
      <c r="H2786" s="1098"/>
      <c r="I2786" s="94"/>
      <c r="J2786" s="96"/>
      <c r="K2786" s="104"/>
      <c r="L2786" s="1115"/>
      <c r="M2786" s="1099"/>
      <c r="N2786" s="94"/>
      <c r="O2786" s="96"/>
      <c r="P2786" s="97"/>
    </row>
    <row r="2787" spans="1:16">
      <c r="A2787" s="1136"/>
      <c r="B2787" s="1114" t="s">
        <v>127</v>
      </c>
      <c r="C2787" s="1096"/>
      <c r="D2787" s="94"/>
      <c r="E2787" s="96"/>
      <c r="F2787" s="103"/>
      <c r="G2787" s="1114" t="s">
        <v>127</v>
      </c>
      <c r="H2787" s="1098"/>
      <c r="I2787" s="94"/>
      <c r="J2787" s="96"/>
      <c r="K2787" s="104"/>
      <c r="L2787" s="1114" t="s">
        <v>127</v>
      </c>
      <c r="M2787" s="1099"/>
      <c r="N2787" s="94"/>
      <c r="O2787" s="114"/>
      <c r="P2787" s="97"/>
    </row>
    <row r="2788" spans="1:16" ht="17.25" thickBot="1">
      <c r="A2788" s="1136"/>
      <c r="B2788" s="1103"/>
      <c r="C2788" s="1096"/>
      <c r="D2788" s="94"/>
      <c r="E2788" s="96"/>
      <c r="F2788" s="104"/>
      <c r="G2788" s="1103"/>
      <c r="H2788" s="1098"/>
      <c r="I2788" s="94"/>
      <c r="J2788" s="96"/>
      <c r="K2788" s="99"/>
      <c r="L2788" s="1103"/>
      <c r="M2788" s="1099"/>
      <c r="N2788" s="113"/>
      <c r="O2788" s="96"/>
      <c r="P2788" s="112"/>
    </row>
    <row r="2789" spans="1:16">
      <c r="A2789" s="1136"/>
      <c r="B2789" s="1104"/>
      <c r="C2789" s="1096"/>
      <c r="D2789" s="94"/>
      <c r="E2789" s="96"/>
      <c r="F2789" s="104"/>
      <c r="G2789" s="1104"/>
      <c r="H2789" s="1098"/>
      <c r="I2789" s="94"/>
      <c r="J2789" s="96"/>
      <c r="K2789" s="104"/>
      <c r="L2789" s="1104"/>
      <c r="M2789" s="1099"/>
      <c r="N2789" s="113"/>
      <c r="O2789" s="114"/>
      <c r="P2789" s="97"/>
    </row>
    <row r="2790" spans="1:16" ht="17.25" thickBot="1">
      <c r="A2790" s="1136"/>
      <c r="B2790" s="1115"/>
      <c r="C2790" s="1096"/>
      <c r="D2790" s="94"/>
      <c r="E2790" s="96"/>
      <c r="F2790" s="99"/>
      <c r="G2790" s="1115"/>
      <c r="H2790" s="1098"/>
      <c r="I2790" s="94"/>
      <c r="J2790" s="96"/>
      <c r="K2790" s="93"/>
      <c r="L2790" s="1115"/>
      <c r="M2790" s="1099"/>
      <c r="N2790" s="94"/>
      <c r="O2790" s="114"/>
      <c r="P2790" s="104"/>
    </row>
    <row r="2791" spans="1:16">
      <c r="A2791" s="1136"/>
      <c r="B2791" s="1114" t="s">
        <v>128</v>
      </c>
      <c r="C2791" s="1096"/>
      <c r="D2791" s="94"/>
      <c r="E2791" s="96"/>
      <c r="F2791" s="104"/>
      <c r="G2791" s="1114" t="s">
        <v>128</v>
      </c>
      <c r="H2791" s="1098"/>
      <c r="I2791" s="94"/>
      <c r="J2791" s="96"/>
      <c r="K2791" s="97"/>
      <c r="L2791" s="1114" t="s">
        <v>128</v>
      </c>
      <c r="M2791" s="1099"/>
      <c r="N2791" s="94"/>
      <c r="O2791" s="96"/>
      <c r="P2791" s="97"/>
    </row>
    <row r="2792" spans="1:16" ht="17.25" thickBot="1">
      <c r="A2792" s="1136"/>
      <c r="B2792" s="1103"/>
      <c r="C2792" s="1096"/>
      <c r="D2792" s="94"/>
      <c r="E2792" s="96"/>
      <c r="F2792" s="93"/>
      <c r="G2792" s="1103"/>
      <c r="H2792" s="1098"/>
      <c r="I2792" s="94"/>
      <c r="J2792" s="114"/>
      <c r="K2792" s="97"/>
      <c r="L2792" s="1103"/>
      <c r="M2792" s="1099"/>
      <c r="N2792" s="113"/>
      <c r="O2792" s="114"/>
      <c r="P2792" s="97"/>
    </row>
    <row r="2793" spans="1:16">
      <c r="A2793" s="1136"/>
      <c r="B2793" s="1104"/>
      <c r="C2793" s="1096"/>
      <c r="D2793" s="94"/>
      <c r="E2793" s="96"/>
      <c r="F2793" s="97"/>
      <c r="G2793" s="1104"/>
      <c r="H2793" s="1098"/>
      <c r="I2793" s="94"/>
      <c r="J2793" s="96"/>
      <c r="K2793" s="97"/>
      <c r="L2793" s="1104"/>
      <c r="M2793" s="1099"/>
      <c r="N2793" s="113"/>
      <c r="O2793" s="114"/>
      <c r="P2793" s="97"/>
    </row>
    <row r="2794" spans="1:16" ht="17.25" thickBot="1">
      <c r="A2794" s="1136"/>
      <c r="B2794" s="1115"/>
      <c r="C2794" s="1096"/>
      <c r="D2794" s="94"/>
      <c r="E2794" s="96"/>
      <c r="F2794" s="93"/>
      <c r="G2794" s="1115"/>
      <c r="H2794" s="1098"/>
      <c r="I2794" s="94"/>
      <c r="J2794" s="114"/>
      <c r="K2794" s="97"/>
      <c r="L2794" s="1115"/>
      <c r="M2794" s="1099"/>
      <c r="N2794" s="94"/>
      <c r="O2794" s="114"/>
      <c r="P2794" s="97"/>
    </row>
    <row r="2795" spans="1:16">
      <c r="A2795" s="1136"/>
      <c r="B2795" s="1116" t="s">
        <v>129</v>
      </c>
      <c r="C2795" s="1096"/>
      <c r="D2795" s="94"/>
      <c r="E2795" s="96"/>
      <c r="F2795" s="93"/>
      <c r="G2795" s="1116" t="s">
        <v>129</v>
      </c>
      <c r="H2795" s="1098"/>
      <c r="I2795" s="94"/>
      <c r="J2795" s="114"/>
      <c r="K2795" s="97"/>
      <c r="L2795" s="1116" t="s">
        <v>129</v>
      </c>
      <c r="M2795" s="1099"/>
      <c r="N2795" s="113"/>
      <c r="O2795" s="114"/>
      <c r="P2795" s="97"/>
    </row>
    <row r="2796" spans="1:16" ht="17.25" thickBot="1">
      <c r="A2796" s="1136"/>
      <c r="B2796" s="1103"/>
      <c r="C2796" s="1096"/>
      <c r="D2796" s="94"/>
      <c r="E2796" s="96"/>
      <c r="F2796" s="93"/>
      <c r="G2796" s="1103"/>
      <c r="H2796" s="1098"/>
      <c r="I2796" s="94"/>
      <c r="J2796" s="114"/>
      <c r="K2796" s="97"/>
      <c r="L2796" s="1103"/>
      <c r="M2796" s="1099"/>
      <c r="N2796" s="94"/>
      <c r="O2796" s="114"/>
      <c r="P2796" s="97"/>
    </row>
    <row r="2797" spans="1:16">
      <c r="A2797" s="1136"/>
      <c r="B2797" s="106"/>
      <c r="C2797" s="1096"/>
      <c r="D2797" s="94"/>
      <c r="E2797" s="96"/>
      <c r="F2797" s="97"/>
      <c r="G2797" s="106"/>
      <c r="H2797" s="1098"/>
      <c r="I2797" s="94"/>
      <c r="J2797" s="96"/>
      <c r="K2797" s="112"/>
      <c r="L2797" s="106"/>
      <c r="M2797" s="1099"/>
      <c r="N2797" s="113"/>
      <c r="O2797" s="96"/>
      <c r="P2797" s="112"/>
    </row>
    <row r="2798" spans="1:16">
      <c r="A2798" s="1136"/>
      <c r="B2798" s="107"/>
      <c r="C2798" s="1096"/>
      <c r="D2798" s="94"/>
      <c r="E2798" s="96"/>
      <c r="F2798" s="93"/>
      <c r="G2798" s="107"/>
      <c r="H2798" s="1098"/>
      <c r="I2798" s="94"/>
      <c r="J2798" s="96"/>
      <c r="K2798" s="97"/>
      <c r="L2798" s="107"/>
      <c r="M2798" s="1099"/>
      <c r="N2798" s="113"/>
      <c r="O2798" s="114"/>
      <c r="P2798" s="97"/>
    </row>
    <row r="2799" spans="1:16">
      <c r="A2799" s="1136"/>
      <c r="B2799" s="109"/>
      <c r="C2799" s="1096"/>
      <c r="D2799" s="94"/>
      <c r="E2799" s="96"/>
      <c r="F2799" s="93"/>
      <c r="G2799" s="109"/>
      <c r="H2799" s="1098"/>
      <c r="I2799" s="113"/>
      <c r="J2799" s="114"/>
      <c r="K2799" s="97"/>
      <c r="L2799" s="109"/>
      <c r="M2799" s="1099"/>
      <c r="N2799" s="113"/>
      <c r="O2799" s="114"/>
      <c r="P2799" s="104"/>
    </row>
    <row r="2800" spans="1:16">
      <c r="A2800" s="1136"/>
      <c r="B2800" s="110"/>
      <c r="C2800" s="1096"/>
      <c r="D2800" s="94"/>
      <c r="E2800" s="96"/>
      <c r="F2800" s="93"/>
      <c r="G2800" s="110"/>
      <c r="H2800" s="1098"/>
      <c r="I2800" s="113"/>
      <c r="J2800" s="114"/>
      <c r="K2800" s="104"/>
      <c r="L2800" s="110"/>
      <c r="M2800" s="1099"/>
      <c r="N2800" s="111"/>
      <c r="O2800" s="96"/>
      <c r="P2800" s="97"/>
    </row>
    <row r="2801" spans="1:16">
      <c r="A2801" s="1136"/>
      <c r="B2801" s="109"/>
      <c r="C2801" s="1096"/>
      <c r="D2801" s="111"/>
      <c r="E2801" s="96"/>
      <c r="F2801" s="97"/>
      <c r="G2801" s="109"/>
      <c r="H2801" s="1098"/>
      <c r="I2801" s="111"/>
      <c r="J2801" s="96"/>
      <c r="K2801" s="112"/>
      <c r="L2801" s="109"/>
      <c r="M2801" s="1099"/>
      <c r="N2801" s="94"/>
      <c r="O2801" s="96"/>
      <c r="P2801" s="112"/>
    </row>
    <row r="2802" spans="1:16">
      <c r="A2802" s="1136"/>
      <c r="B2802" s="110"/>
      <c r="C2802" s="1096"/>
      <c r="D2802" s="94"/>
      <c r="E2802" s="96"/>
      <c r="F2802" s="108"/>
      <c r="G2802" s="110"/>
      <c r="H2802" s="1098"/>
      <c r="I2802" s="94"/>
      <c r="J2802" s="96"/>
      <c r="K2802" s="97"/>
      <c r="L2802" s="110"/>
      <c r="M2802" s="1099"/>
      <c r="N2802" s="113"/>
      <c r="O2802" s="114"/>
      <c r="P2802" s="97"/>
    </row>
    <row r="2803" spans="1:16">
      <c r="A2803" s="1136"/>
      <c r="B2803" s="109"/>
      <c r="C2803" s="1096"/>
      <c r="D2803" s="94"/>
      <c r="E2803" s="96"/>
      <c r="F2803" s="97"/>
      <c r="G2803" s="109"/>
      <c r="H2803" s="1098"/>
      <c r="I2803" s="113"/>
      <c r="J2803" s="114"/>
      <c r="K2803" s="97"/>
      <c r="L2803" s="109"/>
      <c r="M2803" s="1099"/>
      <c r="N2803" s="113"/>
      <c r="O2803" s="114"/>
      <c r="P2803" s="97"/>
    </row>
    <row r="2804" spans="1:16" ht="17.25" thickBot="1">
      <c r="A2804" s="1136"/>
      <c r="B2804" s="110"/>
      <c r="C2804" s="1097"/>
      <c r="D2804" s="115"/>
      <c r="E2804" s="116"/>
      <c r="F2804" s="117"/>
      <c r="G2804" s="110"/>
      <c r="H2804" s="1098"/>
      <c r="I2804" s="115"/>
      <c r="J2804" s="116"/>
      <c r="K2804" s="117"/>
      <c r="L2804" s="110"/>
      <c r="M2804" s="1099"/>
      <c r="N2804" s="115"/>
      <c r="O2804" s="116"/>
      <c r="P2804" s="117"/>
    </row>
    <row r="2805" spans="1:16">
      <c r="A2805" s="1094" t="str">
        <f>TEXT(A2759,"AAAA")</f>
        <v>星期三</v>
      </c>
      <c r="B2805" s="109"/>
      <c r="C2805" s="1095" t="s">
        <v>694</v>
      </c>
      <c r="D2805" s="118"/>
      <c r="E2805" s="119"/>
      <c r="F2805" s="97"/>
      <c r="G2805" s="109"/>
      <c r="H2805" s="1118" t="s">
        <v>130</v>
      </c>
      <c r="I2805" s="118"/>
      <c r="J2805" s="119"/>
      <c r="K2805" s="97"/>
      <c r="L2805" s="109"/>
      <c r="M2805" s="1120" t="s">
        <v>130</v>
      </c>
      <c r="N2805" s="118"/>
      <c r="O2805" s="119"/>
      <c r="P2805" s="97"/>
    </row>
    <row r="2806" spans="1:16">
      <c r="A2806" s="1094"/>
      <c r="B2806" s="110"/>
      <c r="C2806" s="1096"/>
      <c r="D2806" s="120"/>
      <c r="E2806" s="96"/>
      <c r="F2806" s="97"/>
      <c r="G2806" s="110"/>
      <c r="H2806" s="1098"/>
      <c r="I2806" s="94"/>
      <c r="J2806" s="96"/>
      <c r="K2806" s="97"/>
      <c r="L2806" s="110"/>
      <c r="M2806" s="1099"/>
      <c r="N2806" s="94"/>
      <c r="O2806" s="96"/>
      <c r="P2806" s="97"/>
    </row>
    <row r="2807" spans="1:16">
      <c r="A2807" s="1094"/>
      <c r="B2807" s="109"/>
      <c r="C2807" s="1096"/>
      <c r="D2807" s="120"/>
      <c r="E2807" s="96"/>
      <c r="F2807" s="97"/>
      <c r="G2807" s="109"/>
      <c r="H2807" s="1098"/>
      <c r="I2807" s="94"/>
      <c r="J2807" s="96"/>
      <c r="K2807" s="97"/>
      <c r="L2807" s="109"/>
      <c r="M2807" s="1099"/>
      <c r="N2807" s="94"/>
      <c r="O2807" s="96"/>
      <c r="P2807" s="97"/>
    </row>
    <row r="2808" spans="1:16">
      <c r="A2808" s="1094"/>
      <c r="B2808" s="110"/>
      <c r="C2808" s="1096"/>
      <c r="D2808" s="120"/>
      <c r="E2808" s="96"/>
      <c r="F2808" s="97"/>
      <c r="G2808" s="110"/>
      <c r="H2808" s="1098"/>
      <c r="I2808" s="94"/>
      <c r="J2808" s="96"/>
      <c r="K2808" s="97"/>
      <c r="L2808" s="110"/>
      <c r="M2808" s="1099"/>
      <c r="N2808" s="94"/>
      <c r="O2808" s="96"/>
      <c r="P2808" s="97"/>
    </row>
    <row r="2809" spans="1:16">
      <c r="A2809" s="1094"/>
      <c r="B2809" s="109"/>
      <c r="C2809" s="1096"/>
      <c r="D2809" s="120"/>
      <c r="E2809" s="96"/>
      <c r="F2809" s="97"/>
      <c r="G2809" s="109"/>
      <c r="H2809" s="1098"/>
      <c r="I2809" s="94"/>
      <c r="J2809" s="96"/>
      <c r="K2809" s="97"/>
      <c r="L2809" s="109"/>
      <c r="M2809" s="1099"/>
      <c r="N2809" s="94"/>
      <c r="O2809" s="96"/>
      <c r="P2809" s="97"/>
    </row>
    <row r="2810" spans="1:16">
      <c r="A2810" s="1094"/>
      <c r="B2810" s="110"/>
      <c r="C2810" s="1096"/>
      <c r="D2810" s="120"/>
      <c r="E2810" s="96"/>
      <c r="F2810" s="97"/>
      <c r="G2810" s="110"/>
      <c r="H2810" s="1098"/>
      <c r="I2810" s="94"/>
      <c r="J2810" s="96"/>
      <c r="K2810" s="97"/>
      <c r="L2810" s="110"/>
      <c r="M2810" s="1099"/>
      <c r="N2810" s="94"/>
      <c r="O2810" s="96"/>
      <c r="P2810" s="97"/>
    </row>
    <row r="2811" spans="1:16">
      <c r="A2811" s="1094"/>
      <c r="B2811" s="109"/>
      <c r="C2811" s="1096"/>
      <c r="D2811" s="120"/>
      <c r="E2811" s="96"/>
      <c r="F2811" s="97"/>
      <c r="G2811" s="109"/>
      <c r="H2811" s="1098"/>
      <c r="I2811" s="94"/>
      <c r="J2811" s="96"/>
      <c r="K2811" s="97"/>
      <c r="L2811" s="109"/>
      <c r="M2811" s="1099"/>
      <c r="N2811" s="94"/>
      <c r="O2811" s="96"/>
      <c r="P2811" s="97"/>
    </row>
    <row r="2812" spans="1:16">
      <c r="A2812" s="1094"/>
      <c r="B2812" s="110"/>
      <c r="C2812" s="1096"/>
      <c r="D2812" s="94"/>
      <c r="E2812" s="96"/>
      <c r="F2812" s="97"/>
      <c r="G2812" s="110"/>
      <c r="H2812" s="1098"/>
      <c r="I2812" s="94"/>
      <c r="J2812" s="96"/>
      <c r="K2812" s="97"/>
      <c r="L2812" s="110"/>
      <c r="M2812" s="1099"/>
      <c r="N2812" s="94"/>
      <c r="O2812" s="96"/>
      <c r="P2812" s="97"/>
    </row>
    <row r="2813" spans="1:16">
      <c r="A2813" s="1094"/>
      <c r="B2813" s="107"/>
      <c r="C2813" s="1096"/>
      <c r="D2813" s="113"/>
      <c r="E2813" s="114"/>
      <c r="F2813" s="104"/>
      <c r="G2813" s="107"/>
      <c r="H2813" s="1098"/>
      <c r="I2813" s="113"/>
      <c r="J2813" s="114"/>
      <c r="K2813" s="97"/>
      <c r="L2813" s="107"/>
      <c r="M2813" s="1099"/>
      <c r="N2813" s="113"/>
      <c r="O2813" s="114"/>
      <c r="P2813" s="97"/>
    </row>
    <row r="2814" spans="1:16" ht="17.25" thickBot="1">
      <c r="A2814" s="1094"/>
      <c r="B2814" s="107"/>
      <c r="C2814" s="1097"/>
      <c r="D2814" s="122" t="s">
        <v>132</v>
      </c>
      <c r="E2814" s="123" t="s">
        <v>133</v>
      </c>
      <c r="F2814" s="124"/>
      <c r="G2814" s="107"/>
      <c r="H2814" s="1127"/>
      <c r="I2814" s="122" t="s">
        <v>132</v>
      </c>
      <c r="J2814" s="123" t="s">
        <v>133</v>
      </c>
      <c r="K2814" s="97"/>
      <c r="L2814" s="107"/>
      <c r="M2814" s="1126"/>
      <c r="N2814" s="122" t="s">
        <v>132</v>
      </c>
      <c r="O2814" s="123" t="s">
        <v>133</v>
      </c>
      <c r="P2814" s="97"/>
    </row>
    <row r="2815" spans="1:16">
      <c r="A2815" s="105"/>
      <c r="B2815" s="109"/>
      <c r="C2815" s="1095" t="s">
        <v>695</v>
      </c>
      <c r="D2815" s="118"/>
      <c r="E2815" s="119"/>
      <c r="F2815" s="125"/>
      <c r="G2815" s="109"/>
      <c r="H2815" s="1118" t="s">
        <v>134</v>
      </c>
      <c r="I2815" s="118"/>
      <c r="J2815" s="119"/>
      <c r="K2815" s="125"/>
      <c r="L2815" s="109"/>
      <c r="M2815" s="1120" t="s">
        <v>134</v>
      </c>
      <c r="N2815" s="118"/>
      <c r="O2815" s="119"/>
      <c r="P2815" s="125"/>
    </row>
    <row r="2816" spans="1:16">
      <c r="A2816" s="105"/>
      <c r="B2816" s="110"/>
      <c r="C2816" s="1096"/>
      <c r="D2816" s="94"/>
      <c r="E2816" s="96"/>
      <c r="F2816" s="97"/>
      <c r="G2816" s="110"/>
      <c r="H2816" s="1098"/>
      <c r="I2816" s="94"/>
      <c r="J2816" s="96"/>
      <c r="K2816" s="97"/>
      <c r="L2816" s="110"/>
      <c r="M2816" s="1099"/>
      <c r="N2816" s="94"/>
      <c r="O2816" s="96"/>
      <c r="P2816" s="97"/>
    </row>
    <row r="2817" spans="1:16">
      <c r="A2817" s="105"/>
      <c r="B2817" s="126"/>
      <c r="C2817" s="1096"/>
      <c r="D2817" s="94"/>
      <c r="E2817" s="96"/>
      <c r="F2817" s="97"/>
      <c r="G2817" s="126"/>
      <c r="H2817" s="1098"/>
      <c r="I2817" s="94"/>
      <c r="J2817" s="96"/>
      <c r="K2817" s="97"/>
      <c r="L2817" s="126"/>
      <c r="M2817" s="1099"/>
      <c r="N2817" s="94"/>
      <c r="O2817" s="96"/>
      <c r="P2817" s="128"/>
    </row>
    <row r="2818" spans="1:16">
      <c r="A2818" s="105"/>
      <c r="B2818" s="107"/>
      <c r="C2818" s="1096"/>
      <c r="D2818" s="94"/>
      <c r="E2818" s="96"/>
      <c r="F2818" s="97"/>
      <c r="G2818" s="107"/>
      <c r="H2818" s="1098"/>
      <c r="I2818" s="94"/>
      <c r="J2818" s="96"/>
      <c r="K2818" s="97"/>
      <c r="L2818" s="107"/>
      <c r="M2818" s="1099"/>
      <c r="N2818" s="94"/>
      <c r="O2818" s="96"/>
      <c r="P2818" s="216"/>
    </row>
    <row r="2819" spans="1:16">
      <c r="A2819" s="105"/>
      <c r="B2819" s="109"/>
      <c r="C2819" s="1096"/>
      <c r="D2819" s="94"/>
      <c r="E2819" s="96"/>
      <c r="F2819" s="97"/>
      <c r="G2819" s="109"/>
      <c r="H2819" s="1098"/>
      <c r="I2819" s="94"/>
      <c r="J2819" s="96"/>
      <c r="K2819" s="97"/>
      <c r="L2819" s="109"/>
      <c r="M2819" s="1099"/>
      <c r="N2819" s="94"/>
      <c r="O2819" s="96"/>
      <c r="P2819" s="97"/>
    </row>
    <row r="2820" spans="1:16">
      <c r="A2820" s="105"/>
      <c r="B2820" s="110"/>
      <c r="C2820" s="1096"/>
      <c r="D2820" s="94"/>
      <c r="E2820" s="96"/>
      <c r="F2820" s="127"/>
      <c r="G2820" s="110"/>
      <c r="H2820" s="1098"/>
      <c r="I2820" s="94"/>
      <c r="J2820" s="96"/>
      <c r="K2820" s="127"/>
      <c r="L2820" s="110"/>
      <c r="M2820" s="1099"/>
      <c r="N2820" s="94"/>
      <c r="O2820" s="96"/>
      <c r="P2820" s="127"/>
    </row>
    <row r="2821" spans="1:16">
      <c r="A2821" s="105"/>
      <c r="B2821" s="109"/>
      <c r="C2821" s="1096"/>
      <c r="D2821" s="94"/>
      <c r="E2821" s="96"/>
      <c r="F2821" s="128"/>
      <c r="G2821" s="109"/>
      <c r="H2821" s="1098"/>
      <c r="I2821" s="94"/>
      <c r="J2821" s="96"/>
      <c r="K2821" s="128"/>
      <c r="L2821" s="109"/>
      <c r="M2821" s="1099"/>
      <c r="N2821" s="94"/>
      <c r="O2821" s="96"/>
      <c r="P2821" s="128"/>
    </row>
    <row r="2822" spans="1:16">
      <c r="A2822" s="105"/>
      <c r="B2822" s="110"/>
      <c r="C2822" s="1096"/>
      <c r="D2822" s="217"/>
      <c r="E2822" s="114"/>
      <c r="F2822" s="216"/>
      <c r="G2822" s="110"/>
      <c r="H2822" s="1098"/>
      <c r="I2822" s="113"/>
      <c r="J2822" s="114"/>
      <c r="K2822" s="216"/>
      <c r="L2822" s="110"/>
      <c r="M2822" s="1099"/>
      <c r="N2822" s="113"/>
      <c r="O2822" s="114"/>
      <c r="P2822" s="216"/>
    </row>
    <row r="2823" spans="1:16">
      <c r="A2823" s="105"/>
      <c r="B2823" s="109"/>
      <c r="C2823" s="1096"/>
      <c r="D2823" s="217"/>
      <c r="E2823" s="114"/>
      <c r="F2823" s="216"/>
      <c r="G2823" s="109"/>
      <c r="H2823" s="1098"/>
      <c r="I2823" s="113"/>
      <c r="J2823" s="114"/>
      <c r="K2823" s="216"/>
      <c r="L2823" s="109"/>
      <c r="M2823" s="1099"/>
      <c r="N2823" s="113"/>
      <c r="O2823" s="114"/>
      <c r="P2823" s="216"/>
    </row>
    <row r="2824" spans="1:16" ht="17.25" thickBot="1">
      <c r="A2824" s="105"/>
      <c r="B2824" s="110"/>
      <c r="C2824" s="1097"/>
      <c r="D2824" s="129"/>
      <c r="E2824" s="130"/>
      <c r="F2824" s="104"/>
      <c r="G2824" s="110"/>
      <c r="H2824" s="1127"/>
      <c r="I2824" s="113"/>
      <c r="J2824" s="130"/>
      <c r="K2824" s="104"/>
      <c r="L2824" s="110"/>
      <c r="M2824" s="1126"/>
      <c r="N2824" s="113"/>
      <c r="O2824" s="131"/>
      <c r="P2824" s="127"/>
    </row>
    <row r="2825" spans="1:16">
      <c r="A2825" s="132"/>
      <c r="B2825" s="109"/>
      <c r="C2825" s="1095" t="s">
        <v>696</v>
      </c>
      <c r="D2825" s="118" t="s">
        <v>136</v>
      </c>
      <c r="E2825" s="133" t="s">
        <v>137</v>
      </c>
      <c r="F2825" s="125"/>
      <c r="G2825" s="109"/>
      <c r="H2825" s="1118" t="s">
        <v>135</v>
      </c>
      <c r="I2825" s="118" t="s">
        <v>136</v>
      </c>
      <c r="J2825" s="133" t="s">
        <v>137</v>
      </c>
      <c r="K2825" s="125"/>
      <c r="L2825" s="109"/>
      <c r="M2825" s="1120" t="s">
        <v>135</v>
      </c>
      <c r="N2825" s="118" t="s">
        <v>136</v>
      </c>
      <c r="O2825" s="133" t="s">
        <v>137</v>
      </c>
      <c r="P2825" s="125"/>
    </row>
    <row r="2826" spans="1:16">
      <c r="A2826" s="132"/>
      <c r="B2826" s="110"/>
      <c r="C2826" s="1096"/>
      <c r="D2826" s="94" t="s">
        <v>141</v>
      </c>
      <c r="E2826" s="96" t="s">
        <v>142</v>
      </c>
      <c r="F2826" s="134"/>
      <c r="G2826" s="110"/>
      <c r="H2826" s="1098"/>
      <c r="I2826" s="94" t="s">
        <v>141</v>
      </c>
      <c r="J2826" s="96" t="s">
        <v>142</v>
      </c>
      <c r="K2826" s="134"/>
      <c r="L2826" s="110"/>
      <c r="M2826" s="1099"/>
      <c r="N2826" s="94" t="s">
        <v>141</v>
      </c>
      <c r="O2826" s="96" t="s">
        <v>142</v>
      </c>
      <c r="P2826" s="134"/>
    </row>
    <row r="2827" spans="1:16">
      <c r="A2827" s="132"/>
      <c r="B2827" s="135"/>
      <c r="C2827" s="1096"/>
      <c r="D2827" s="94" t="s">
        <v>145</v>
      </c>
      <c r="E2827" s="96" t="s">
        <v>146</v>
      </c>
      <c r="F2827" s="97"/>
      <c r="G2827" s="135"/>
      <c r="H2827" s="1098"/>
      <c r="I2827" s="94" t="s">
        <v>145</v>
      </c>
      <c r="J2827" s="96" t="s">
        <v>146</v>
      </c>
      <c r="K2827" s="97"/>
      <c r="L2827" s="135"/>
      <c r="M2827" s="1099"/>
      <c r="N2827" s="94" t="s">
        <v>145</v>
      </c>
      <c r="O2827" s="96" t="s">
        <v>146</v>
      </c>
      <c r="P2827" s="97"/>
    </row>
    <row r="2828" spans="1:16">
      <c r="A2828" s="132"/>
      <c r="B2828" s="110"/>
      <c r="C2828" s="1096"/>
      <c r="D2828" s="94" t="s">
        <v>147</v>
      </c>
      <c r="E2828" s="96" t="s">
        <v>148</v>
      </c>
      <c r="F2828" s="104"/>
      <c r="G2828" s="110"/>
      <c r="H2828" s="1098"/>
      <c r="I2828" s="94" t="s">
        <v>147</v>
      </c>
      <c r="J2828" s="96" t="s">
        <v>148</v>
      </c>
      <c r="K2828" s="104"/>
      <c r="L2828" s="110"/>
      <c r="M2828" s="1099"/>
      <c r="N2828" s="94" t="s">
        <v>147</v>
      </c>
      <c r="O2828" s="96" t="s">
        <v>148</v>
      </c>
      <c r="P2828" s="104"/>
    </row>
    <row r="2829" spans="1:16">
      <c r="A2829" s="132"/>
      <c r="B2829" s="135"/>
      <c r="C2829" s="1096"/>
      <c r="D2829" s="94"/>
      <c r="E2829" s="114"/>
      <c r="F2829" s="136"/>
      <c r="G2829" s="135"/>
      <c r="H2829" s="1098"/>
      <c r="I2829" s="94"/>
      <c r="J2829" s="114"/>
      <c r="K2829" s="136"/>
      <c r="L2829" s="135"/>
      <c r="M2829" s="1099"/>
      <c r="N2829" s="94"/>
      <c r="O2829" s="114"/>
      <c r="P2829" s="136"/>
    </row>
    <row r="2830" spans="1:16">
      <c r="A2830" s="132"/>
      <c r="B2830" s="110"/>
      <c r="C2830" s="1096"/>
      <c r="D2830" s="94"/>
      <c r="E2830" s="96"/>
      <c r="F2830" s="97"/>
      <c r="G2830" s="110"/>
      <c r="H2830" s="1098"/>
      <c r="I2830" s="94"/>
      <c r="J2830" s="96"/>
      <c r="K2830" s="97"/>
      <c r="L2830" s="110"/>
      <c r="M2830" s="1099"/>
      <c r="N2830" s="94"/>
      <c r="O2830" s="96"/>
      <c r="P2830" s="97"/>
    </row>
    <row r="2831" spans="1:16">
      <c r="A2831" s="132"/>
      <c r="B2831" s="135"/>
      <c r="C2831" s="1096"/>
      <c r="D2831" s="94"/>
      <c r="E2831" s="114"/>
      <c r="F2831" s="136"/>
      <c r="G2831" s="135"/>
      <c r="H2831" s="1098"/>
      <c r="I2831" s="94"/>
      <c r="J2831" s="114"/>
      <c r="K2831" s="136"/>
      <c r="L2831" s="135"/>
      <c r="M2831" s="1099"/>
      <c r="N2831" s="94"/>
      <c r="O2831" s="114"/>
      <c r="P2831" s="136"/>
    </row>
    <row r="2832" spans="1:16">
      <c r="A2832" s="132"/>
      <c r="B2832" s="110"/>
      <c r="C2832" s="1096"/>
      <c r="D2832" s="94"/>
      <c r="E2832" s="96"/>
      <c r="F2832" s="97"/>
      <c r="G2832" s="110"/>
      <c r="H2832" s="1098"/>
      <c r="I2832" s="94"/>
      <c r="J2832" s="96"/>
      <c r="K2832" s="97"/>
      <c r="L2832" s="110"/>
      <c r="M2832" s="1099"/>
      <c r="N2832" s="94"/>
      <c r="O2832" s="96"/>
      <c r="P2832" s="97"/>
    </row>
    <row r="2833" spans="1:16">
      <c r="A2833" s="132"/>
      <c r="B2833" s="135"/>
      <c r="C2833" s="1096"/>
      <c r="D2833" s="94"/>
      <c r="E2833" s="96"/>
      <c r="F2833" s="97"/>
      <c r="G2833" s="135"/>
      <c r="H2833" s="1098"/>
      <c r="I2833" s="94"/>
      <c r="J2833" s="96"/>
      <c r="K2833" s="97"/>
      <c r="L2833" s="135"/>
      <c r="M2833" s="1099"/>
      <c r="N2833" s="94"/>
      <c r="O2833" s="96"/>
      <c r="P2833" s="97"/>
    </row>
    <row r="2834" spans="1:16" ht="17.25" thickBot="1">
      <c r="A2834" s="132"/>
      <c r="B2834" s="110"/>
      <c r="C2834" s="1097"/>
      <c r="D2834" s="115"/>
      <c r="E2834" s="116"/>
      <c r="F2834" s="117"/>
      <c r="G2834" s="110"/>
      <c r="H2834" s="1127"/>
      <c r="I2834" s="115"/>
      <c r="J2834" s="130"/>
      <c r="K2834" s="104"/>
      <c r="L2834" s="110"/>
      <c r="M2834" s="1126"/>
      <c r="N2834" s="115"/>
      <c r="O2834" s="130"/>
      <c r="P2834" s="104"/>
    </row>
    <row r="2835" spans="1:16">
      <c r="A2835" s="132"/>
      <c r="B2835" s="135"/>
      <c r="C2835" s="1095" t="s">
        <v>697</v>
      </c>
      <c r="D2835" s="137" t="s">
        <v>150</v>
      </c>
      <c r="E2835" s="138"/>
      <c r="F2835" s="139" t="s">
        <v>151</v>
      </c>
      <c r="G2835" s="135"/>
      <c r="H2835" s="1118" t="s">
        <v>149</v>
      </c>
      <c r="I2835" s="137" t="s">
        <v>150</v>
      </c>
      <c r="J2835" s="138"/>
      <c r="K2835" s="139" t="s">
        <v>151</v>
      </c>
      <c r="L2835" s="135"/>
      <c r="M2835" s="1120" t="s">
        <v>149</v>
      </c>
      <c r="N2835" s="137" t="s">
        <v>150</v>
      </c>
      <c r="O2835" s="138"/>
      <c r="P2835" s="139" t="s">
        <v>151</v>
      </c>
    </row>
    <row r="2836" spans="1:16">
      <c r="A2836" s="132"/>
      <c r="B2836" s="110"/>
      <c r="C2836" s="1096"/>
      <c r="D2836" s="120"/>
      <c r="E2836" s="121"/>
      <c r="F2836" s="140"/>
      <c r="G2836" s="110"/>
      <c r="H2836" s="1098"/>
      <c r="I2836" s="94"/>
      <c r="J2836" s="96"/>
      <c r="K2836" s="97"/>
      <c r="L2836" s="110"/>
      <c r="M2836" s="1099"/>
      <c r="N2836" s="94"/>
      <c r="O2836" s="96"/>
      <c r="P2836" s="97"/>
    </row>
    <row r="2837" spans="1:16">
      <c r="A2837" s="132"/>
      <c r="B2837" s="135"/>
      <c r="C2837" s="1096"/>
      <c r="D2837" s="94"/>
      <c r="E2837" s="96"/>
      <c r="F2837" s="97"/>
      <c r="G2837" s="135"/>
      <c r="H2837" s="1098"/>
      <c r="I2837" s="94"/>
      <c r="J2837" s="96"/>
      <c r="K2837" s="97"/>
      <c r="L2837" s="135"/>
      <c r="M2837" s="1099"/>
      <c r="N2837" s="94"/>
      <c r="O2837" s="96"/>
      <c r="P2837" s="97"/>
    </row>
    <row r="2838" spans="1:16">
      <c r="A2838" s="132"/>
      <c r="B2838" s="110"/>
      <c r="C2838" s="1096"/>
      <c r="D2838" s="113"/>
      <c r="E2838" s="114"/>
      <c r="F2838" s="104"/>
      <c r="G2838" s="110"/>
      <c r="H2838" s="1098"/>
      <c r="I2838" s="113"/>
      <c r="J2838" s="114"/>
      <c r="K2838" s="104"/>
      <c r="L2838" s="110"/>
      <c r="M2838" s="1099"/>
      <c r="N2838" s="113"/>
      <c r="O2838" s="114"/>
      <c r="P2838" s="104"/>
    </row>
    <row r="2839" spans="1:16">
      <c r="A2839" s="1122"/>
      <c r="B2839" s="135"/>
      <c r="C2839" s="1096"/>
      <c r="D2839" s="94"/>
      <c r="E2839" s="96"/>
      <c r="F2839" s="97"/>
      <c r="G2839" s="135"/>
      <c r="H2839" s="1098"/>
      <c r="I2839" s="94"/>
      <c r="J2839" s="96"/>
      <c r="K2839" s="97"/>
      <c r="L2839" s="135"/>
      <c r="M2839" s="1099"/>
      <c r="N2839" s="94"/>
      <c r="O2839" s="96"/>
      <c r="P2839" s="97"/>
    </row>
    <row r="2840" spans="1:16">
      <c r="A2840" s="1122"/>
      <c r="B2840" s="110"/>
      <c r="C2840" s="1096"/>
      <c r="D2840" s="94"/>
      <c r="E2840" s="96"/>
      <c r="F2840" s="97"/>
      <c r="G2840" s="110"/>
      <c r="H2840" s="1098"/>
      <c r="I2840" s="94"/>
      <c r="J2840" s="96"/>
      <c r="K2840" s="97"/>
      <c r="L2840" s="110"/>
      <c r="M2840" s="1099"/>
      <c r="N2840" s="94"/>
      <c r="O2840" s="96"/>
      <c r="P2840" s="97"/>
    </row>
    <row r="2841" spans="1:16">
      <c r="A2841" s="1122"/>
      <c r="B2841" s="135"/>
      <c r="C2841" s="1096"/>
      <c r="D2841" s="113"/>
      <c r="E2841" s="114"/>
      <c r="F2841" s="104"/>
      <c r="G2841" s="135"/>
      <c r="H2841" s="1098"/>
      <c r="I2841" s="113"/>
      <c r="J2841" s="114"/>
      <c r="K2841" s="104"/>
      <c r="L2841" s="135"/>
      <c r="M2841" s="1099"/>
      <c r="N2841" s="113"/>
      <c r="O2841" s="114"/>
      <c r="P2841" s="104"/>
    </row>
    <row r="2842" spans="1:16" ht="17.25" thickBot="1">
      <c r="A2842" s="1123"/>
      <c r="B2842" s="141"/>
      <c r="C2842" s="1117"/>
      <c r="D2842" s="142"/>
      <c r="E2842" s="143"/>
      <c r="F2842" s="144"/>
      <c r="G2842" s="141"/>
      <c r="H2842" s="1119"/>
      <c r="I2842" s="142"/>
      <c r="J2842" s="143"/>
      <c r="K2842" s="144"/>
      <c r="L2842" s="141"/>
      <c r="M2842" s="1121"/>
      <c r="N2842" s="142"/>
      <c r="O2842" s="143"/>
      <c r="P2842" s="144"/>
    </row>
    <row r="2843" spans="1:16" s="146" customFormat="1" ht="27" customHeight="1" thickTop="1" thickBot="1">
      <c r="A2843" s="145"/>
      <c r="B2843" s="1124" t="s">
        <v>152</v>
      </c>
      <c r="C2843" s="1124"/>
      <c r="D2843" s="1124"/>
      <c r="E2843" s="1124"/>
      <c r="F2843" s="1124"/>
      <c r="G2843" s="1125" t="s">
        <v>153</v>
      </c>
      <c r="H2843" s="1125"/>
      <c r="I2843" s="1125"/>
      <c r="J2843" s="1125"/>
      <c r="K2843" s="1125"/>
      <c r="L2843" s="1125"/>
      <c r="M2843" s="1125"/>
      <c r="N2843" s="1128" t="s">
        <v>154</v>
      </c>
      <c r="O2843" s="1128"/>
      <c r="P2843" s="1128"/>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1137">
        <f>A2759</f>
        <v>46169</v>
      </c>
      <c r="B2845" s="1132" t="s">
        <v>698</v>
      </c>
      <c r="C2845" s="160"/>
      <c r="D2845" s="161"/>
      <c r="E2845" s="162"/>
      <c r="F2845" s="163"/>
      <c r="G2845" s="164"/>
      <c r="H2845" s="165"/>
      <c r="I2845" s="166"/>
      <c r="J2845" s="166"/>
      <c r="K2845" s="167"/>
      <c r="L2845" s="168"/>
      <c r="M2845" s="169"/>
      <c r="N2845" s="170"/>
      <c r="O2845" s="166"/>
      <c r="P2845" s="171"/>
    </row>
    <row r="2846" spans="1:16" s="172" customFormat="1">
      <c r="A2846" s="1138"/>
      <c r="B2846" s="1133"/>
      <c r="C2846" s="173"/>
      <c r="D2846" s="174"/>
      <c r="E2846" s="175"/>
      <c r="F2846" s="176"/>
      <c r="G2846" s="173"/>
      <c r="H2846" s="177"/>
      <c r="I2846" s="175"/>
      <c r="J2846" s="175"/>
      <c r="K2846" s="178"/>
      <c r="L2846" s="179"/>
      <c r="M2846" s="180"/>
      <c r="N2846" s="181"/>
      <c r="O2846" s="175"/>
      <c r="P2846" s="182"/>
    </row>
    <row r="2847" spans="1:16" s="172" customFormat="1">
      <c r="A2847" s="1138"/>
      <c r="B2847" s="1133"/>
      <c r="C2847" s="173"/>
      <c r="D2847" s="174"/>
      <c r="E2847" s="175"/>
      <c r="F2847" s="176"/>
      <c r="G2847" s="173"/>
      <c r="H2847" s="183"/>
      <c r="I2847" s="175"/>
      <c r="J2847" s="175"/>
      <c r="K2847" s="178"/>
      <c r="L2847" s="184"/>
      <c r="M2847" s="180"/>
      <c r="N2847" s="181"/>
      <c r="O2847" s="175"/>
      <c r="P2847" s="182"/>
    </row>
    <row r="2848" spans="1:16" s="172" customFormat="1">
      <c r="A2848" s="1138"/>
      <c r="B2848" s="1133"/>
      <c r="C2848" s="173"/>
      <c r="D2848" s="218"/>
      <c r="E2848" s="175"/>
      <c r="F2848" s="176"/>
      <c r="G2848" s="173"/>
      <c r="H2848" s="183"/>
      <c r="I2848" s="175"/>
      <c r="J2848" s="175"/>
      <c r="K2848" s="187"/>
      <c r="L2848" s="184"/>
      <c r="M2848" s="180"/>
      <c r="N2848" s="181"/>
      <c r="O2848" s="175"/>
      <c r="P2848" s="182"/>
    </row>
    <row r="2849" spans="1:16" s="172" customFormat="1">
      <c r="A2849" s="1138"/>
      <c r="B2849" s="1133"/>
      <c r="C2849" s="173"/>
      <c r="D2849" s="185"/>
      <c r="E2849" s="175"/>
      <c r="F2849" s="182"/>
      <c r="G2849" s="173"/>
      <c r="H2849" s="186"/>
      <c r="I2849" s="175"/>
      <c r="J2849" s="175"/>
      <c r="K2849" s="187"/>
      <c r="L2849" s="184"/>
      <c r="M2849" s="180"/>
      <c r="N2849" s="181"/>
      <c r="O2849" s="175"/>
      <c r="P2849" s="182"/>
    </row>
    <row r="2850" spans="1:16" s="172" customFormat="1">
      <c r="A2850" s="1138"/>
      <c r="B2850" s="1133"/>
      <c r="C2850" s="173"/>
      <c r="D2850" s="174"/>
      <c r="E2850" s="175"/>
      <c r="F2850" s="188"/>
      <c r="G2850" s="198"/>
      <c r="H2850" s="183"/>
      <c r="I2850" s="191"/>
      <c r="J2850" s="175"/>
      <c r="K2850" s="178"/>
      <c r="L2850" s="189"/>
      <c r="M2850" s="190"/>
      <c r="N2850" s="181"/>
      <c r="O2850" s="175"/>
      <c r="P2850" s="182"/>
    </row>
    <row r="2851" spans="1:16" s="172" customFormat="1">
      <c r="A2851" s="1138"/>
      <c r="B2851" s="1133"/>
      <c r="C2851" s="173"/>
      <c r="D2851" s="174"/>
      <c r="E2851" s="175"/>
      <c r="F2851" s="182"/>
      <c r="G2851" s="173"/>
      <c r="H2851" s="183"/>
      <c r="I2851" s="191"/>
      <c r="J2851" s="175"/>
      <c r="K2851" s="178"/>
      <c r="L2851" s="184"/>
      <c r="M2851" s="180"/>
      <c r="N2851" s="181"/>
      <c r="O2851" s="175"/>
      <c r="P2851" s="182"/>
    </row>
    <row r="2852" spans="1:16" s="172" customFormat="1">
      <c r="A2852" s="1138"/>
      <c r="B2852" s="1133"/>
      <c r="C2852" s="173"/>
      <c r="D2852" s="174"/>
      <c r="E2852" s="175"/>
      <c r="F2852" s="182"/>
      <c r="G2852" s="219"/>
      <c r="H2852" s="183"/>
      <c r="I2852" s="175"/>
      <c r="J2852" s="175"/>
      <c r="K2852" s="178"/>
      <c r="L2852" s="184"/>
      <c r="M2852" s="180"/>
      <c r="N2852" s="181"/>
      <c r="O2852" s="175"/>
      <c r="P2852" s="182"/>
    </row>
    <row r="2853" spans="1:16" s="172" customFormat="1">
      <c r="A2853" s="1138"/>
      <c r="B2853" s="1133"/>
      <c r="C2853" s="173"/>
      <c r="D2853" s="174"/>
      <c r="E2853" s="175"/>
      <c r="F2853" s="188"/>
      <c r="G2853" s="173"/>
      <c r="H2853" s="183"/>
      <c r="I2853" s="191"/>
      <c r="J2853" s="175"/>
      <c r="K2853" s="178"/>
      <c r="L2853" s="184"/>
      <c r="M2853" s="180"/>
      <c r="N2853" s="181"/>
      <c r="O2853" s="175"/>
      <c r="P2853" s="182"/>
    </row>
    <row r="2854" spans="1:16" s="172" customFormat="1">
      <c r="A2854" s="1138"/>
      <c r="B2854" s="1133"/>
      <c r="C2854" s="173"/>
      <c r="D2854" s="174"/>
      <c r="E2854" s="175"/>
      <c r="F2854" s="182"/>
      <c r="G2854" s="173"/>
      <c r="H2854" s="183"/>
      <c r="I2854" s="191"/>
      <c r="J2854" s="175"/>
      <c r="K2854" s="178"/>
      <c r="L2854" s="184"/>
      <c r="M2854" s="180"/>
      <c r="N2854" s="181"/>
      <c r="O2854" s="175"/>
      <c r="P2854" s="182"/>
    </row>
    <row r="2855" spans="1:16" s="172" customFormat="1">
      <c r="A2855" s="1138"/>
      <c r="B2855" s="1133"/>
      <c r="C2855" s="192"/>
      <c r="D2855" s="193"/>
      <c r="E2855" s="194"/>
      <c r="F2855" s="195"/>
      <c r="G2855" s="173"/>
      <c r="H2855" s="177"/>
      <c r="I2855" s="175"/>
      <c r="J2855" s="175"/>
      <c r="K2855" s="178"/>
      <c r="L2855" s="184"/>
      <c r="M2855" s="180"/>
      <c r="N2855" s="196"/>
      <c r="O2855" s="194"/>
      <c r="P2855" s="195"/>
    </row>
    <row r="2856" spans="1:16" s="172" customFormat="1">
      <c r="A2856" s="1138"/>
      <c r="B2856" s="1133"/>
      <c r="C2856" s="192"/>
      <c r="D2856" s="193"/>
      <c r="E2856" s="194"/>
      <c r="F2856" s="195"/>
      <c r="G2856" s="198"/>
      <c r="H2856" s="183"/>
      <c r="I2856" s="191"/>
      <c r="J2856" s="175"/>
      <c r="K2856" s="178"/>
      <c r="L2856" s="184"/>
      <c r="M2856" s="180"/>
      <c r="N2856" s="196"/>
      <c r="O2856" s="194"/>
      <c r="P2856" s="195"/>
    </row>
    <row r="2857" spans="1:16" s="172" customFormat="1">
      <c r="A2857" s="1138"/>
      <c r="B2857" s="1133"/>
      <c r="C2857" s="192"/>
      <c r="D2857" s="193"/>
      <c r="E2857" s="194"/>
      <c r="F2857" s="195"/>
      <c r="G2857" s="173"/>
      <c r="H2857" s="199"/>
      <c r="I2857" s="191"/>
      <c r="J2857" s="200"/>
      <c r="K2857" s="197"/>
      <c r="L2857" s="184"/>
      <c r="M2857" s="180"/>
      <c r="N2857" s="196"/>
      <c r="O2857" s="194"/>
      <c r="P2857" s="195"/>
    </row>
    <row r="2858" spans="1:16" s="172" customFormat="1">
      <c r="A2858" s="1138"/>
      <c r="B2858" s="1133"/>
      <c r="C2858" s="192"/>
      <c r="D2858" s="193"/>
      <c r="E2858" s="194"/>
      <c r="F2858" s="195"/>
      <c r="G2858" s="173"/>
      <c r="H2858" s="201"/>
      <c r="I2858" s="175"/>
      <c r="J2858" s="175"/>
      <c r="K2858" s="178"/>
      <c r="L2858" s="184"/>
      <c r="M2858" s="180"/>
      <c r="N2858" s="196"/>
      <c r="O2858" s="194"/>
      <c r="P2858" s="195"/>
    </row>
    <row r="2859" spans="1:16" s="172" customFormat="1">
      <c r="A2859" s="1138"/>
      <c r="B2859" s="1133"/>
      <c r="C2859" s="192"/>
      <c r="D2859" s="193"/>
      <c r="E2859" s="194"/>
      <c r="F2859" s="195"/>
      <c r="G2859" s="198"/>
      <c r="H2859" s="183"/>
      <c r="I2859" s="200"/>
      <c r="J2859" s="200"/>
      <c r="K2859" s="197"/>
      <c r="L2859" s="184"/>
      <c r="M2859" s="180"/>
      <c r="N2859" s="196"/>
      <c r="O2859" s="194"/>
      <c r="P2859" s="195"/>
    </row>
    <row r="2860" spans="1:16" s="172" customFormat="1">
      <c r="A2860" s="1138"/>
      <c r="B2860" s="1133"/>
      <c r="C2860" s="192"/>
      <c r="D2860" s="193"/>
      <c r="E2860" s="194"/>
      <c r="F2860" s="195"/>
      <c r="G2860" s="173"/>
      <c r="H2860" s="183"/>
      <c r="I2860" s="200"/>
      <c r="J2860" s="200"/>
      <c r="K2860" s="197"/>
      <c r="L2860" s="179"/>
      <c r="M2860" s="180"/>
      <c r="N2860" s="196"/>
      <c r="O2860" s="194"/>
      <c r="P2860" s="195"/>
    </row>
    <row r="2861" spans="1:16" s="172" customFormat="1">
      <c r="A2861" s="1138"/>
      <c r="B2861" s="1133"/>
      <c r="C2861" s="192"/>
      <c r="D2861" s="193"/>
      <c r="E2861" s="194"/>
      <c r="F2861" s="195"/>
      <c r="G2861" s="192"/>
      <c r="H2861" s="201"/>
      <c r="I2861" s="202"/>
      <c r="J2861" s="202"/>
      <c r="K2861" s="203"/>
      <c r="L2861" s="204"/>
      <c r="M2861" s="190"/>
      <c r="N2861" s="196"/>
      <c r="O2861" s="194"/>
      <c r="P2861" s="195"/>
    </row>
    <row r="2862" spans="1:16" s="172" customFormat="1">
      <c r="A2862" s="1138"/>
      <c r="B2862" s="1133"/>
      <c r="C2862" s="192"/>
      <c r="D2862" s="193"/>
      <c r="E2862" s="194"/>
      <c r="F2862" s="195"/>
      <c r="G2862" s="192"/>
      <c r="H2862" s="201"/>
      <c r="I2862" s="202"/>
      <c r="J2862" s="202"/>
      <c r="K2862" s="203"/>
      <c r="L2862" s="204"/>
      <c r="M2862" s="190"/>
      <c r="N2862" s="196"/>
      <c r="O2862" s="194"/>
      <c r="P2862" s="195"/>
    </row>
    <row r="2863" spans="1:16" s="172" customFormat="1">
      <c r="A2863" s="1138"/>
      <c r="B2863" s="1133"/>
      <c r="C2863" s="192"/>
      <c r="D2863" s="193"/>
      <c r="E2863" s="194"/>
      <c r="F2863" s="195"/>
      <c r="G2863" s="192"/>
      <c r="H2863" s="201"/>
      <c r="I2863" s="202"/>
      <c r="J2863" s="202"/>
      <c r="K2863" s="203"/>
      <c r="L2863" s="204"/>
      <c r="M2863" s="190"/>
      <c r="N2863" s="196"/>
      <c r="O2863" s="194"/>
      <c r="P2863" s="195"/>
    </row>
    <row r="2864" spans="1:16" s="172" customFormat="1" ht="17.25" thickBot="1">
      <c r="A2864" s="1139"/>
      <c r="B2864" s="1134"/>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1135">
        <f>A2759+1</f>
        <v>46170</v>
      </c>
      <c r="B2865" s="90" t="s">
        <v>162</v>
      </c>
      <c r="C2865" s="1095" t="s">
        <v>693</v>
      </c>
      <c r="D2865" s="91" t="s">
        <v>114</v>
      </c>
      <c r="E2865" s="92" t="s">
        <v>164</v>
      </c>
      <c r="F2865" s="93"/>
      <c r="G2865" s="90" t="s">
        <v>162</v>
      </c>
      <c r="H2865" s="1098" t="s">
        <v>163</v>
      </c>
      <c r="I2865" s="91" t="s">
        <v>114</v>
      </c>
      <c r="J2865" s="92" t="s">
        <v>164</v>
      </c>
      <c r="K2865" s="93"/>
      <c r="L2865" s="90" t="s">
        <v>162</v>
      </c>
      <c r="M2865" s="1099" t="s">
        <v>163</v>
      </c>
      <c r="N2865" s="91" t="s">
        <v>114</v>
      </c>
      <c r="O2865" s="92" t="s">
        <v>164</v>
      </c>
      <c r="P2865" s="93"/>
    </row>
    <row r="2866" spans="1:16" ht="18" customHeight="1">
      <c r="A2866" s="1136"/>
      <c r="B2866" s="1100"/>
      <c r="C2866" s="1096"/>
      <c r="D2866" s="94" t="s">
        <v>116</v>
      </c>
      <c r="E2866" s="95" t="s">
        <v>142</v>
      </c>
      <c r="F2866" s="93"/>
      <c r="G2866" s="1100"/>
      <c r="H2866" s="1098"/>
      <c r="I2866" s="94" t="s">
        <v>116</v>
      </c>
      <c r="J2866" s="95" t="s">
        <v>142</v>
      </c>
      <c r="K2866" s="93"/>
      <c r="L2866" s="1100"/>
      <c r="M2866" s="1099"/>
      <c r="N2866" s="94" t="s">
        <v>116</v>
      </c>
      <c r="O2866" s="95" t="s">
        <v>142</v>
      </c>
      <c r="P2866" s="93"/>
    </row>
    <row r="2867" spans="1:16" ht="17.25" thickBot="1">
      <c r="A2867" s="1136"/>
      <c r="B2867" s="1101"/>
      <c r="C2867" s="1096"/>
      <c r="D2867" s="94" t="s">
        <v>165</v>
      </c>
      <c r="E2867" s="96" t="s">
        <v>166</v>
      </c>
      <c r="F2867" s="98"/>
      <c r="G2867" s="1101"/>
      <c r="H2867" s="1098"/>
      <c r="I2867" s="94" t="s">
        <v>165</v>
      </c>
      <c r="J2867" s="96" t="s">
        <v>166</v>
      </c>
      <c r="K2867" s="98"/>
      <c r="L2867" s="1101"/>
      <c r="M2867" s="1099"/>
      <c r="N2867" s="94" t="s">
        <v>165</v>
      </c>
      <c r="O2867" s="96" t="s">
        <v>166</v>
      </c>
      <c r="P2867" s="98"/>
    </row>
    <row r="2868" spans="1:16" ht="17.25" thickBot="1">
      <c r="A2868" s="1136"/>
      <c r="B2868" s="90" t="s">
        <v>167</v>
      </c>
      <c r="C2868" s="1096"/>
      <c r="D2868" s="94"/>
      <c r="E2868" s="96"/>
      <c r="F2868" s="97"/>
      <c r="G2868" s="90" t="s">
        <v>167</v>
      </c>
      <c r="H2868" s="1098"/>
      <c r="I2868" s="94" t="s">
        <v>120</v>
      </c>
      <c r="J2868" s="96" t="s">
        <v>148</v>
      </c>
      <c r="K2868" s="97"/>
      <c r="L2868" s="90" t="s">
        <v>167</v>
      </c>
      <c r="M2868" s="1099"/>
      <c r="N2868" s="94" t="s">
        <v>120</v>
      </c>
      <c r="O2868" s="96" t="s">
        <v>148</v>
      </c>
      <c r="P2868" s="97"/>
    </row>
    <row r="2869" spans="1:16">
      <c r="A2869" s="1136"/>
      <c r="B2869" s="1081"/>
      <c r="C2869" s="1096"/>
      <c r="D2869" s="94"/>
      <c r="E2869" s="96"/>
      <c r="F2869" s="97"/>
      <c r="G2869" s="1081"/>
      <c r="H2869" s="1098"/>
      <c r="I2869" s="94"/>
      <c r="J2869" s="96"/>
      <c r="K2869" s="97"/>
      <c r="L2869" s="1081"/>
      <c r="M2869" s="1099"/>
      <c r="N2869" s="94"/>
      <c r="O2869" s="96"/>
      <c r="P2869" s="97"/>
    </row>
    <row r="2870" spans="1:16">
      <c r="A2870" s="1136"/>
      <c r="B2870" s="1082"/>
      <c r="C2870" s="1096"/>
      <c r="D2870" s="94"/>
      <c r="E2870" s="96"/>
      <c r="F2870" s="97"/>
      <c r="G2870" s="1082"/>
      <c r="H2870" s="1098"/>
      <c r="I2870" s="94"/>
      <c r="J2870" s="96"/>
      <c r="K2870" s="97"/>
      <c r="L2870" s="1082"/>
      <c r="M2870" s="1099"/>
      <c r="N2870" s="94"/>
      <c r="O2870" s="96"/>
      <c r="P2870" s="97"/>
    </row>
    <row r="2871" spans="1:16">
      <c r="A2871" s="1136"/>
      <c r="B2871" s="1083"/>
      <c r="C2871" s="1096"/>
      <c r="D2871" s="94"/>
      <c r="E2871" s="96"/>
      <c r="F2871" s="93"/>
      <c r="G2871" s="1083"/>
      <c r="H2871" s="1098"/>
      <c r="I2871" s="94"/>
      <c r="J2871" s="96"/>
      <c r="K2871" s="93"/>
      <c r="L2871" s="1083"/>
      <c r="M2871" s="1099"/>
      <c r="N2871" s="94"/>
      <c r="O2871" s="96"/>
      <c r="P2871" s="93"/>
    </row>
    <row r="2872" spans="1:16">
      <c r="A2872" s="1136"/>
      <c r="B2872" s="1082"/>
      <c r="C2872" s="1096"/>
      <c r="D2872" s="94"/>
      <c r="E2872" s="96"/>
      <c r="F2872" s="99"/>
      <c r="G2872" s="1082"/>
      <c r="H2872" s="1098"/>
      <c r="I2872" s="94"/>
      <c r="J2872" s="96"/>
      <c r="K2872" s="99"/>
      <c r="L2872" s="1082"/>
      <c r="M2872" s="1099"/>
      <c r="N2872" s="94"/>
      <c r="O2872" s="96"/>
      <c r="P2872" s="93"/>
    </row>
    <row r="2873" spans="1:16">
      <c r="A2873" s="1136"/>
      <c r="B2873" s="1083"/>
      <c r="C2873" s="1096"/>
      <c r="D2873" s="94"/>
      <c r="E2873" s="96"/>
      <c r="F2873" s="102"/>
      <c r="G2873" s="1083"/>
      <c r="H2873" s="1098"/>
      <c r="I2873" s="94"/>
      <c r="J2873" s="96"/>
      <c r="K2873" s="102"/>
      <c r="L2873" s="1083"/>
      <c r="M2873" s="1099"/>
      <c r="N2873" s="94"/>
      <c r="O2873" s="96"/>
      <c r="P2873" s="99"/>
    </row>
    <row r="2874" spans="1:16" ht="17.25" thickBot="1">
      <c r="A2874" s="1136"/>
      <c r="B2874" s="1082"/>
      <c r="C2874" s="1096"/>
      <c r="D2874" s="94"/>
      <c r="E2874" s="96"/>
      <c r="F2874" s="99"/>
      <c r="G2874" s="1082"/>
      <c r="H2874" s="1098"/>
      <c r="I2874" s="94"/>
      <c r="J2874" s="96"/>
      <c r="K2874" s="99"/>
      <c r="L2874" s="1082"/>
      <c r="M2874" s="1099"/>
      <c r="N2874" s="94"/>
      <c r="O2874" s="96"/>
      <c r="P2874" s="99"/>
    </row>
    <row r="2875" spans="1:16" ht="17.25" thickBot="1">
      <c r="A2875" s="1136"/>
      <c r="B2875" s="100" t="s">
        <v>168</v>
      </c>
      <c r="C2875" s="1096"/>
      <c r="D2875" s="94"/>
      <c r="E2875" s="96"/>
      <c r="F2875" s="99"/>
      <c r="G2875" s="100" t="s">
        <v>168</v>
      </c>
      <c r="H2875" s="1098"/>
      <c r="I2875" s="94"/>
      <c r="J2875" s="96"/>
      <c r="K2875" s="99"/>
      <c r="L2875" s="100" t="s">
        <v>168</v>
      </c>
      <c r="M2875" s="1099"/>
      <c r="N2875" s="94"/>
      <c r="O2875" s="96"/>
      <c r="P2875" s="99"/>
    </row>
    <row r="2876" spans="1:16">
      <c r="A2876" s="1136"/>
      <c r="B2876" s="1111"/>
      <c r="C2876" s="1096"/>
      <c r="D2876" s="94"/>
      <c r="E2876" s="96"/>
      <c r="F2876" s="99"/>
      <c r="G2876" s="1111"/>
      <c r="H2876" s="1098"/>
      <c r="I2876" s="94"/>
      <c r="J2876" s="96"/>
      <c r="K2876" s="99"/>
      <c r="L2876" s="1111"/>
      <c r="M2876" s="1099"/>
      <c r="N2876" s="94"/>
      <c r="O2876" s="96"/>
      <c r="P2876" s="99"/>
    </row>
    <row r="2877" spans="1:16">
      <c r="A2877" s="1136"/>
      <c r="B2877" s="1112"/>
      <c r="C2877" s="1096"/>
      <c r="D2877" s="94"/>
      <c r="E2877" s="96"/>
      <c r="F2877" s="99"/>
      <c r="G2877" s="1112"/>
      <c r="H2877" s="1098"/>
      <c r="I2877" s="94"/>
      <c r="J2877" s="96"/>
      <c r="K2877" s="99"/>
      <c r="L2877" s="1112"/>
      <c r="M2877" s="1099"/>
      <c r="N2877" s="94"/>
      <c r="O2877" s="96"/>
      <c r="P2877" s="97"/>
    </row>
    <row r="2878" spans="1:16" ht="17.25" thickBot="1">
      <c r="A2878" s="1136"/>
      <c r="B2878" s="1113"/>
      <c r="C2878" s="1096"/>
      <c r="D2878" s="94"/>
      <c r="E2878" s="96"/>
      <c r="F2878" s="97"/>
      <c r="G2878" s="1113"/>
      <c r="H2878" s="1098"/>
      <c r="I2878" s="94"/>
      <c r="J2878" s="96"/>
      <c r="K2878" s="97"/>
      <c r="L2878" s="1113"/>
      <c r="M2878" s="1099"/>
      <c r="N2878" s="94"/>
      <c r="O2878" s="96"/>
      <c r="P2878" s="97"/>
    </row>
    <row r="2879" spans="1:16" ht="17.25" thickBot="1">
      <c r="A2879" s="1136"/>
      <c r="B2879" s="100" t="s">
        <v>123</v>
      </c>
      <c r="C2879" s="1096"/>
      <c r="D2879" s="94"/>
      <c r="E2879" s="96"/>
      <c r="F2879" s="97"/>
      <c r="G2879" s="100" t="s">
        <v>123</v>
      </c>
      <c r="H2879" s="1098"/>
      <c r="I2879" s="94"/>
      <c r="J2879" s="96"/>
      <c r="K2879" s="97"/>
      <c r="L2879" s="100" t="s">
        <v>123</v>
      </c>
      <c r="M2879" s="1099"/>
      <c r="N2879" s="94"/>
      <c r="O2879" s="96"/>
      <c r="P2879" s="97"/>
    </row>
    <row r="2880" spans="1:16">
      <c r="A2880" s="1136"/>
      <c r="B2880" s="1106"/>
      <c r="C2880" s="1096"/>
      <c r="D2880" s="94"/>
      <c r="E2880" s="96"/>
      <c r="F2880" s="97"/>
      <c r="G2880" s="1106"/>
      <c r="H2880" s="1098"/>
      <c r="I2880" s="94"/>
      <c r="J2880" s="96"/>
      <c r="K2880" s="97"/>
      <c r="L2880" s="1106"/>
      <c r="M2880" s="1099"/>
      <c r="N2880" s="94"/>
      <c r="O2880" s="96"/>
      <c r="P2880" s="97"/>
    </row>
    <row r="2881" spans="1:16">
      <c r="A2881" s="1136"/>
      <c r="B2881" s="1107"/>
      <c r="C2881" s="1096"/>
      <c r="D2881" s="94"/>
      <c r="E2881" s="96"/>
      <c r="F2881" s="97"/>
      <c r="G2881" s="1107"/>
      <c r="H2881" s="1098"/>
      <c r="I2881" s="94"/>
      <c r="J2881" s="96"/>
      <c r="K2881" s="97"/>
      <c r="L2881" s="1107"/>
      <c r="M2881" s="1099"/>
      <c r="N2881" s="94"/>
      <c r="O2881" s="96"/>
      <c r="P2881" s="97"/>
    </row>
    <row r="2882" spans="1:16" ht="17.25" thickBot="1">
      <c r="A2882" s="1136"/>
      <c r="B2882" s="1108"/>
      <c r="C2882" s="1096"/>
      <c r="D2882" s="94"/>
      <c r="E2882" s="96"/>
      <c r="F2882" s="97"/>
      <c r="G2882" s="1108"/>
      <c r="H2882" s="1098"/>
      <c r="I2882" s="94"/>
      <c r="J2882" s="96"/>
      <c r="K2882" s="97"/>
      <c r="L2882" s="1108"/>
      <c r="M2882" s="1099"/>
      <c r="N2882" s="94"/>
      <c r="O2882" s="96"/>
      <c r="P2882" s="97"/>
    </row>
    <row r="2883" spans="1:16">
      <c r="A2883" s="1136"/>
      <c r="B2883" s="1109" t="s">
        <v>124</v>
      </c>
      <c r="C2883" s="1096"/>
      <c r="D2883" s="94"/>
      <c r="E2883" s="96"/>
      <c r="F2883" s="97"/>
      <c r="G2883" s="1109" t="s">
        <v>124</v>
      </c>
      <c r="H2883" s="1098"/>
      <c r="I2883" s="94"/>
      <c r="J2883" s="96"/>
      <c r="K2883" s="97"/>
      <c r="L2883" s="1109" t="s">
        <v>124</v>
      </c>
      <c r="M2883" s="1099"/>
      <c r="N2883" s="94"/>
      <c r="O2883" s="96"/>
      <c r="P2883" s="97"/>
    </row>
    <row r="2884" spans="1:16" ht="17.25" thickBot="1">
      <c r="A2884" s="1136"/>
      <c r="B2884" s="1110"/>
      <c r="C2884" s="1096"/>
      <c r="D2884" s="94"/>
      <c r="E2884" s="96"/>
      <c r="F2884" s="97"/>
      <c r="G2884" s="1110"/>
      <c r="H2884" s="1098"/>
      <c r="I2884" s="94"/>
      <c r="J2884" s="96"/>
      <c r="K2884" s="97"/>
      <c r="L2884" s="1110"/>
      <c r="M2884" s="1099"/>
      <c r="N2884" s="94"/>
      <c r="O2884" s="96"/>
      <c r="P2884" s="93"/>
    </row>
    <row r="2885" spans="1:16" ht="17.25" thickTop="1">
      <c r="A2885" s="1136"/>
      <c r="B2885" s="1102" t="s">
        <v>125</v>
      </c>
      <c r="C2885" s="1096"/>
      <c r="D2885" s="94"/>
      <c r="E2885" s="96"/>
      <c r="F2885" s="93"/>
      <c r="G2885" s="1102" t="s">
        <v>125</v>
      </c>
      <c r="H2885" s="1098"/>
      <c r="I2885" s="94"/>
      <c r="J2885" s="96"/>
      <c r="K2885" s="93"/>
      <c r="L2885" s="1102" t="s">
        <v>125</v>
      </c>
      <c r="M2885" s="1099"/>
      <c r="N2885" s="94"/>
      <c r="O2885" s="96"/>
      <c r="P2885" s="97"/>
    </row>
    <row r="2886" spans="1:16" ht="17.25" thickBot="1">
      <c r="A2886" s="1136"/>
      <c r="B2886" s="1103"/>
      <c r="C2886" s="1096"/>
      <c r="D2886" s="94"/>
      <c r="E2886" s="96"/>
      <c r="F2886" s="93"/>
      <c r="G2886" s="1103"/>
      <c r="H2886" s="1098"/>
      <c r="I2886" s="94"/>
      <c r="J2886" s="96"/>
      <c r="K2886" s="93"/>
      <c r="L2886" s="1103"/>
      <c r="M2886" s="1099"/>
      <c r="N2886" s="94"/>
      <c r="O2886" s="96"/>
      <c r="P2886" s="101"/>
    </row>
    <row r="2887" spans="1:16">
      <c r="A2887" s="1136"/>
      <c r="B2887" s="1104"/>
      <c r="C2887" s="1096"/>
      <c r="D2887" s="94"/>
      <c r="E2887" s="96"/>
      <c r="F2887" s="97"/>
      <c r="G2887" s="1104"/>
      <c r="H2887" s="1098"/>
      <c r="I2887" s="94"/>
      <c r="J2887" s="96"/>
      <c r="K2887" s="97"/>
      <c r="L2887" s="1104"/>
      <c r="M2887" s="1099"/>
      <c r="N2887" s="94"/>
      <c r="O2887" s="96"/>
      <c r="P2887" s="103"/>
    </row>
    <row r="2888" spans="1:16" ht="17.25" thickBot="1">
      <c r="A2888" s="1136"/>
      <c r="B2888" s="1105"/>
      <c r="C2888" s="1096"/>
      <c r="D2888" s="94"/>
      <c r="E2888" s="96"/>
      <c r="F2888" s="97"/>
      <c r="G2888" s="1105"/>
      <c r="H2888" s="1098"/>
      <c r="I2888" s="94"/>
      <c r="J2888" s="96"/>
      <c r="K2888" s="97"/>
      <c r="L2888" s="1105"/>
      <c r="M2888" s="1099"/>
      <c r="N2888" s="94"/>
      <c r="O2888" s="96"/>
      <c r="P2888" s="104"/>
    </row>
    <row r="2889" spans="1:16">
      <c r="A2889" s="1136"/>
      <c r="B2889" s="1116" t="s">
        <v>126</v>
      </c>
      <c r="C2889" s="1096"/>
      <c r="D2889" s="94"/>
      <c r="E2889" s="96"/>
      <c r="F2889" s="93"/>
      <c r="G2889" s="1116" t="s">
        <v>126</v>
      </c>
      <c r="H2889" s="1098"/>
      <c r="I2889" s="94"/>
      <c r="J2889" s="96"/>
      <c r="K2889" s="93"/>
      <c r="L2889" s="1116" t="s">
        <v>126</v>
      </c>
      <c r="M2889" s="1099"/>
      <c r="N2889" s="94"/>
      <c r="O2889" s="96"/>
      <c r="P2889" s="99"/>
    </row>
    <row r="2890" spans="1:16" ht="17.25" thickBot="1">
      <c r="A2890" s="1136"/>
      <c r="B2890" s="1103"/>
      <c r="C2890" s="1096"/>
      <c r="D2890" s="94"/>
      <c r="E2890" s="96"/>
      <c r="F2890" s="101"/>
      <c r="G2890" s="1103"/>
      <c r="H2890" s="1098"/>
      <c r="I2890" s="94"/>
      <c r="J2890" s="96"/>
      <c r="K2890" s="101"/>
      <c r="L2890" s="1103"/>
      <c r="M2890" s="1099"/>
      <c r="N2890" s="94"/>
      <c r="O2890" s="96"/>
      <c r="P2890" s="104"/>
    </row>
    <row r="2891" spans="1:16">
      <c r="A2891" s="1136"/>
      <c r="B2891" s="1104"/>
      <c r="C2891" s="1096"/>
      <c r="D2891" s="94"/>
      <c r="E2891" s="96"/>
      <c r="F2891" s="102"/>
      <c r="G2891" s="1104"/>
      <c r="H2891" s="1098"/>
      <c r="I2891" s="94"/>
      <c r="J2891" s="96"/>
      <c r="K2891" s="103"/>
      <c r="L2891" s="1104"/>
      <c r="M2891" s="1099"/>
      <c r="N2891" s="94"/>
      <c r="O2891" s="96"/>
      <c r="P2891" s="93"/>
    </row>
    <row r="2892" spans="1:16" ht="17.25" thickBot="1">
      <c r="A2892" s="1136"/>
      <c r="B2892" s="1115"/>
      <c r="C2892" s="1096"/>
      <c r="D2892" s="94"/>
      <c r="E2892" s="96"/>
      <c r="F2892" s="99"/>
      <c r="G2892" s="1115"/>
      <c r="H2892" s="1098"/>
      <c r="I2892" s="94"/>
      <c r="J2892" s="96"/>
      <c r="K2892" s="104"/>
      <c r="L2892" s="1115"/>
      <c r="M2892" s="1099"/>
      <c r="N2892" s="94"/>
      <c r="O2892" s="96"/>
      <c r="P2892" s="97"/>
    </row>
    <row r="2893" spans="1:16">
      <c r="A2893" s="1136"/>
      <c r="B2893" s="1114" t="s">
        <v>127</v>
      </c>
      <c r="C2893" s="1096"/>
      <c r="D2893" s="94"/>
      <c r="E2893" s="96"/>
      <c r="F2893" s="103"/>
      <c r="G2893" s="1114" t="s">
        <v>127</v>
      </c>
      <c r="H2893" s="1098"/>
      <c r="I2893" s="94"/>
      <c r="J2893" s="96"/>
      <c r="K2893" s="104"/>
      <c r="L2893" s="1114" t="s">
        <v>127</v>
      </c>
      <c r="M2893" s="1099"/>
      <c r="N2893" s="94"/>
      <c r="O2893" s="114"/>
      <c r="P2893" s="97"/>
    </row>
    <row r="2894" spans="1:16" ht="17.25" thickBot="1">
      <c r="A2894" s="1136"/>
      <c r="B2894" s="1103"/>
      <c r="C2894" s="1096"/>
      <c r="D2894" s="94"/>
      <c r="E2894" s="96"/>
      <c r="F2894" s="104"/>
      <c r="G2894" s="1103"/>
      <c r="H2894" s="1098"/>
      <c r="I2894" s="94"/>
      <c r="J2894" s="96"/>
      <c r="K2894" s="99"/>
      <c r="L2894" s="1103"/>
      <c r="M2894" s="1099"/>
      <c r="N2894" s="113"/>
      <c r="O2894" s="96"/>
      <c r="P2894" s="112"/>
    </row>
    <row r="2895" spans="1:16">
      <c r="A2895" s="1136"/>
      <c r="B2895" s="1104"/>
      <c r="C2895" s="1096"/>
      <c r="D2895" s="94"/>
      <c r="E2895" s="96"/>
      <c r="F2895" s="104"/>
      <c r="G2895" s="1104"/>
      <c r="H2895" s="1098"/>
      <c r="I2895" s="94"/>
      <c r="J2895" s="96"/>
      <c r="K2895" s="104"/>
      <c r="L2895" s="1104"/>
      <c r="M2895" s="1099"/>
      <c r="N2895" s="113"/>
      <c r="O2895" s="114"/>
      <c r="P2895" s="97"/>
    </row>
    <row r="2896" spans="1:16" ht="17.25" thickBot="1">
      <c r="A2896" s="1136"/>
      <c r="B2896" s="1115"/>
      <c r="C2896" s="1096"/>
      <c r="D2896" s="94"/>
      <c r="E2896" s="96"/>
      <c r="F2896" s="99"/>
      <c r="G2896" s="1115"/>
      <c r="H2896" s="1098"/>
      <c r="I2896" s="94"/>
      <c r="J2896" s="96"/>
      <c r="K2896" s="93"/>
      <c r="L2896" s="1115"/>
      <c r="M2896" s="1099"/>
      <c r="N2896" s="94"/>
      <c r="O2896" s="114"/>
      <c r="P2896" s="104"/>
    </row>
    <row r="2897" spans="1:16">
      <c r="A2897" s="1136"/>
      <c r="B2897" s="1114" t="s">
        <v>128</v>
      </c>
      <c r="C2897" s="1096"/>
      <c r="D2897" s="94"/>
      <c r="E2897" s="96"/>
      <c r="F2897" s="104"/>
      <c r="G2897" s="1114" t="s">
        <v>128</v>
      </c>
      <c r="H2897" s="1098"/>
      <c r="I2897" s="94"/>
      <c r="J2897" s="96"/>
      <c r="K2897" s="97"/>
      <c r="L2897" s="1114" t="s">
        <v>128</v>
      </c>
      <c r="M2897" s="1099"/>
      <c r="N2897" s="94"/>
      <c r="O2897" s="96"/>
      <c r="P2897" s="97"/>
    </row>
    <row r="2898" spans="1:16" ht="17.25" thickBot="1">
      <c r="A2898" s="1136"/>
      <c r="B2898" s="1103"/>
      <c r="C2898" s="1096"/>
      <c r="D2898" s="94"/>
      <c r="E2898" s="96"/>
      <c r="F2898" s="93"/>
      <c r="G2898" s="1103"/>
      <c r="H2898" s="1098"/>
      <c r="I2898" s="94"/>
      <c r="J2898" s="114"/>
      <c r="K2898" s="97"/>
      <c r="L2898" s="1103"/>
      <c r="M2898" s="1099"/>
      <c r="N2898" s="113"/>
      <c r="O2898" s="114"/>
      <c r="P2898" s="97"/>
    </row>
    <row r="2899" spans="1:16">
      <c r="A2899" s="1136"/>
      <c r="B2899" s="1104"/>
      <c r="C2899" s="1096"/>
      <c r="D2899" s="94"/>
      <c r="E2899" s="96"/>
      <c r="F2899" s="97"/>
      <c r="G2899" s="1104"/>
      <c r="H2899" s="1098"/>
      <c r="I2899" s="94"/>
      <c r="J2899" s="96"/>
      <c r="K2899" s="97"/>
      <c r="L2899" s="1104"/>
      <c r="M2899" s="1099"/>
      <c r="N2899" s="113"/>
      <c r="O2899" s="114"/>
      <c r="P2899" s="97"/>
    </row>
    <row r="2900" spans="1:16" ht="17.25" thickBot="1">
      <c r="A2900" s="1136"/>
      <c r="B2900" s="1115"/>
      <c r="C2900" s="1096"/>
      <c r="D2900" s="94"/>
      <c r="E2900" s="96"/>
      <c r="F2900" s="93"/>
      <c r="G2900" s="1115"/>
      <c r="H2900" s="1098"/>
      <c r="I2900" s="94"/>
      <c r="J2900" s="114"/>
      <c r="K2900" s="97"/>
      <c r="L2900" s="1115"/>
      <c r="M2900" s="1099"/>
      <c r="N2900" s="94"/>
      <c r="O2900" s="114"/>
      <c r="P2900" s="97"/>
    </row>
    <row r="2901" spans="1:16">
      <c r="A2901" s="1136"/>
      <c r="B2901" s="1116" t="s">
        <v>129</v>
      </c>
      <c r="C2901" s="1096"/>
      <c r="D2901" s="94"/>
      <c r="E2901" s="96"/>
      <c r="F2901" s="93"/>
      <c r="G2901" s="1116" t="s">
        <v>129</v>
      </c>
      <c r="H2901" s="1098"/>
      <c r="I2901" s="94"/>
      <c r="J2901" s="114"/>
      <c r="K2901" s="97"/>
      <c r="L2901" s="1116" t="s">
        <v>129</v>
      </c>
      <c r="M2901" s="1099"/>
      <c r="N2901" s="113"/>
      <c r="O2901" s="114"/>
      <c r="P2901" s="97"/>
    </row>
    <row r="2902" spans="1:16" ht="17.25" thickBot="1">
      <c r="A2902" s="1136"/>
      <c r="B2902" s="1103"/>
      <c r="C2902" s="1096"/>
      <c r="D2902" s="94"/>
      <c r="E2902" s="96"/>
      <c r="F2902" s="93"/>
      <c r="G2902" s="1103"/>
      <c r="H2902" s="1098"/>
      <c r="I2902" s="94"/>
      <c r="J2902" s="114"/>
      <c r="K2902" s="97"/>
      <c r="L2902" s="1103"/>
      <c r="M2902" s="1099"/>
      <c r="N2902" s="94"/>
      <c r="O2902" s="114"/>
      <c r="P2902" s="97"/>
    </row>
    <row r="2903" spans="1:16">
      <c r="A2903" s="1136"/>
      <c r="B2903" s="106"/>
      <c r="C2903" s="1096"/>
      <c r="D2903" s="94"/>
      <c r="E2903" s="96"/>
      <c r="F2903" s="97"/>
      <c r="G2903" s="106"/>
      <c r="H2903" s="1098"/>
      <c r="I2903" s="94"/>
      <c r="J2903" s="96"/>
      <c r="K2903" s="112"/>
      <c r="L2903" s="106"/>
      <c r="M2903" s="1099"/>
      <c r="N2903" s="113"/>
      <c r="O2903" s="96"/>
      <c r="P2903" s="112"/>
    </row>
    <row r="2904" spans="1:16">
      <c r="A2904" s="1136"/>
      <c r="B2904" s="107"/>
      <c r="C2904" s="1096"/>
      <c r="D2904" s="94"/>
      <c r="E2904" s="96"/>
      <c r="F2904" s="93"/>
      <c r="G2904" s="107"/>
      <c r="H2904" s="1098"/>
      <c r="I2904" s="94"/>
      <c r="J2904" s="96"/>
      <c r="K2904" s="97"/>
      <c r="L2904" s="107"/>
      <c r="M2904" s="1099"/>
      <c r="N2904" s="113"/>
      <c r="O2904" s="114"/>
      <c r="P2904" s="97"/>
    </row>
    <row r="2905" spans="1:16">
      <c r="A2905" s="1136"/>
      <c r="B2905" s="109"/>
      <c r="C2905" s="1096"/>
      <c r="D2905" s="94"/>
      <c r="E2905" s="96"/>
      <c r="F2905" s="93"/>
      <c r="G2905" s="109"/>
      <c r="H2905" s="1098"/>
      <c r="I2905" s="113"/>
      <c r="J2905" s="114"/>
      <c r="K2905" s="97"/>
      <c r="L2905" s="109"/>
      <c r="M2905" s="1099"/>
      <c r="N2905" s="113"/>
      <c r="O2905" s="114"/>
      <c r="P2905" s="104"/>
    </row>
    <row r="2906" spans="1:16">
      <c r="A2906" s="1136"/>
      <c r="B2906" s="110"/>
      <c r="C2906" s="1096"/>
      <c r="D2906" s="94"/>
      <c r="E2906" s="96"/>
      <c r="F2906" s="93"/>
      <c r="G2906" s="110"/>
      <c r="H2906" s="1098"/>
      <c r="I2906" s="113"/>
      <c r="J2906" s="114"/>
      <c r="K2906" s="104"/>
      <c r="L2906" s="110"/>
      <c r="M2906" s="1099"/>
      <c r="N2906" s="111"/>
      <c r="O2906" s="96"/>
      <c r="P2906" s="97"/>
    </row>
    <row r="2907" spans="1:16">
      <c r="A2907" s="1136"/>
      <c r="B2907" s="109"/>
      <c r="C2907" s="1096"/>
      <c r="D2907" s="111"/>
      <c r="E2907" s="96"/>
      <c r="F2907" s="97"/>
      <c r="G2907" s="109"/>
      <c r="H2907" s="1098"/>
      <c r="I2907" s="111"/>
      <c r="J2907" s="96"/>
      <c r="K2907" s="112"/>
      <c r="L2907" s="109"/>
      <c r="M2907" s="1099"/>
      <c r="N2907" s="94"/>
      <c r="O2907" s="96"/>
      <c r="P2907" s="112"/>
    </row>
    <row r="2908" spans="1:16">
      <c r="A2908" s="1136"/>
      <c r="B2908" s="110"/>
      <c r="C2908" s="1096"/>
      <c r="D2908" s="94"/>
      <c r="E2908" s="96"/>
      <c r="F2908" s="108"/>
      <c r="G2908" s="110"/>
      <c r="H2908" s="1098"/>
      <c r="I2908" s="94"/>
      <c r="J2908" s="96"/>
      <c r="K2908" s="97"/>
      <c r="L2908" s="110"/>
      <c r="M2908" s="1099"/>
      <c r="N2908" s="113"/>
      <c r="O2908" s="114"/>
      <c r="P2908" s="97"/>
    </row>
    <row r="2909" spans="1:16">
      <c r="A2909" s="1136"/>
      <c r="B2909" s="109"/>
      <c r="C2909" s="1096"/>
      <c r="D2909" s="94"/>
      <c r="E2909" s="96"/>
      <c r="F2909" s="97"/>
      <c r="G2909" s="109"/>
      <c r="H2909" s="1098"/>
      <c r="I2909" s="113"/>
      <c r="J2909" s="114"/>
      <c r="K2909" s="97"/>
      <c r="L2909" s="109"/>
      <c r="M2909" s="1099"/>
      <c r="N2909" s="113"/>
      <c r="O2909" s="114"/>
      <c r="P2909" s="97"/>
    </row>
    <row r="2910" spans="1:16" ht="17.25" thickBot="1">
      <c r="A2910" s="1136"/>
      <c r="B2910" s="110"/>
      <c r="C2910" s="1097"/>
      <c r="D2910" s="115"/>
      <c r="E2910" s="116"/>
      <c r="F2910" s="117"/>
      <c r="G2910" s="110"/>
      <c r="H2910" s="1098"/>
      <c r="I2910" s="115"/>
      <c r="J2910" s="116"/>
      <c r="K2910" s="117"/>
      <c r="L2910" s="110"/>
      <c r="M2910" s="1099"/>
      <c r="N2910" s="115"/>
      <c r="O2910" s="116"/>
      <c r="P2910" s="117"/>
    </row>
    <row r="2911" spans="1:16">
      <c r="A2911" s="1094" t="str">
        <f>TEXT(A2865,"AAAA")</f>
        <v>星期四</v>
      </c>
      <c r="B2911" s="109"/>
      <c r="C2911" s="1095" t="s">
        <v>694</v>
      </c>
      <c r="D2911" s="118"/>
      <c r="E2911" s="119"/>
      <c r="F2911" s="97"/>
      <c r="G2911" s="109"/>
      <c r="H2911" s="1118" t="s">
        <v>130</v>
      </c>
      <c r="I2911" s="118"/>
      <c r="J2911" s="119"/>
      <c r="K2911" s="97"/>
      <c r="L2911" s="109"/>
      <c r="M2911" s="1120" t="s">
        <v>130</v>
      </c>
      <c r="N2911" s="118"/>
      <c r="O2911" s="119"/>
      <c r="P2911" s="97"/>
    </row>
    <row r="2912" spans="1:16">
      <c r="A2912" s="1094"/>
      <c r="B2912" s="110"/>
      <c r="C2912" s="1096"/>
      <c r="D2912" s="120"/>
      <c r="E2912" s="96"/>
      <c r="F2912" s="97"/>
      <c r="G2912" s="110"/>
      <c r="H2912" s="1098"/>
      <c r="I2912" s="94"/>
      <c r="J2912" s="96"/>
      <c r="K2912" s="97"/>
      <c r="L2912" s="110"/>
      <c r="M2912" s="1099"/>
      <c r="N2912" s="94"/>
      <c r="O2912" s="96"/>
      <c r="P2912" s="97"/>
    </row>
    <row r="2913" spans="1:16">
      <c r="A2913" s="1094"/>
      <c r="B2913" s="109"/>
      <c r="C2913" s="1096"/>
      <c r="D2913" s="120"/>
      <c r="E2913" s="96"/>
      <c r="F2913" s="97"/>
      <c r="G2913" s="109"/>
      <c r="H2913" s="1098"/>
      <c r="I2913" s="94"/>
      <c r="J2913" s="96"/>
      <c r="K2913" s="97"/>
      <c r="L2913" s="109"/>
      <c r="M2913" s="1099"/>
      <c r="N2913" s="94"/>
      <c r="O2913" s="96"/>
      <c r="P2913" s="97"/>
    </row>
    <row r="2914" spans="1:16">
      <c r="A2914" s="1094"/>
      <c r="B2914" s="110"/>
      <c r="C2914" s="1096"/>
      <c r="D2914" s="120"/>
      <c r="E2914" s="96"/>
      <c r="F2914" s="97"/>
      <c r="G2914" s="110"/>
      <c r="H2914" s="1098"/>
      <c r="I2914" s="94"/>
      <c r="J2914" s="96"/>
      <c r="K2914" s="97"/>
      <c r="L2914" s="110"/>
      <c r="M2914" s="1099"/>
      <c r="N2914" s="94"/>
      <c r="O2914" s="96"/>
      <c r="P2914" s="97"/>
    </row>
    <row r="2915" spans="1:16">
      <c r="A2915" s="1094"/>
      <c r="B2915" s="109"/>
      <c r="C2915" s="1096"/>
      <c r="D2915" s="120"/>
      <c r="E2915" s="96"/>
      <c r="F2915" s="97"/>
      <c r="G2915" s="109"/>
      <c r="H2915" s="1098"/>
      <c r="I2915" s="94"/>
      <c r="J2915" s="96"/>
      <c r="K2915" s="97"/>
      <c r="L2915" s="109"/>
      <c r="M2915" s="1099"/>
      <c r="N2915" s="94"/>
      <c r="O2915" s="96"/>
      <c r="P2915" s="97"/>
    </row>
    <row r="2916" spans="1:16">
      <c r="A2916" s="1094"/>
      <c r="B2916" s="110"/>
      <c r="C2916" s="1096"/>
      <c r="D2916" s="120"/>
      <c r="E2916" s="96"/>
      <c r="F2916" s="97"/>
      <c r="G2916" s="110"/>
      <c r="H2916" s="1098"/>
      <c r="I2916" s="94"/>
      <c r="J2916" s="96"/>
      <c r="K2916" s="97"/>
      <c r="L2916" s="110"/>
      <c r="M2916" s="1099"/>
      <c r="N2916" s="94"/>
      <c r="O2916" s="96"/>
      <c r="P2916" s="97"/>
    </row>
    <row r="2917" spans="1:16">
      <c r="A2917" s="1094"/>
      <c r="B2917" s="109"/>
      <c r="C2917" s="1096"/>
      <c r="D2917" s="120"/>
      <c r="E2917" s="96"/>
      <c r="F2917" s="97"/>
      <c r="G2917" s="109"/>
      <c r="H2917" s="1098"/>
      <c r="I2917" s="94"/>
      <c r="J2917" s="96"/>
      <c r="K2917" s="97"/>
      <c r="L2917" s="109"/>
      <c r="M2917" s="1099"/>
      <c r="N2917" s="94"/>
      <c r="O2917" s="96"/>
      <c r="P2917" s="97"/>
    </row>
    <row r="2918" spans="1:16">
      <c r="A2918" s="1094"/>
      <c r="B2918" s="110"/>
      <c r="C2918" s="1096"/>
      <c r="D2918" s="94"/>
      <c r="E2918" s="96"/>
      <c r="F2918" s="97"/>
      <c r="G2918" s="110"/>
      <c r="H2918" s="1098"/>
      <c r="I2918" s="94"/>
      <c r="J2918" s="96"/>
      <c r="K2918" s="97"/>
      <c r="L2918" s="110"/>
      <c r="M2918" s="1099"/>
      <c r="N2918" s="94"/>
      <c r="O2918" s="96"/>
      <c r="P2918" s="97"/>
    </row>
    <row r="2919" spans="1:16">
      <c r="A2919" s="1094"/>
      <c r="B2919" s="107"/>
      <c r="C2919" s="1096"/>
      <c r="D2919" s="113"/>
      <c r="E2919" s="114"/>
      <c r="F2919" s="104"/>
      <c r="G2919" s="107"/>
      <c r="H2919" s="1098"/>
      <c r="I2919" s="113"/>
      <c r="J2919" s="114"/>
      <c r="K2919" s="97"/>
      <c r="L2919" s="107"/>
      <c r="M2919" s="1099"/>
      <c r="N2919" s="113"/>
      <c r="O2919" s="114"/>
      <c r="P2919" s="97"/>
    </row>
    <row r="2920" spans="1:16" ht="17.25" thickBot="1">
      <c r="A2920" s="1094"/>
      <c r="B2920" s="107"/>
      <c r="C2920" s="1097"/>
      <c r="D2920" s="122" t="s">
        <v>132</v>
      </c>
      <c r="E2920" s="123" t="s">
        <v>133</v>
      </c>
      <c r="F2920" s="124"/>
      <c r="G2920" s="107"/>
      <c r="H2920" s="1127"/>
      <c r="I2920" s="122" t="s">
        <v>132</v>
      </c>
      <c r="J2920" s="123" t="s">
        <v>133</v>
      </c>
      <c r="K2920" s="97"/>
      <c r="L2920" s="107"/>
      <c r="M2920" s="1126"/>
      <c r="N2920" s="122" t="s">
        <v>132</v>
      </c>
      <c r="O2920" s="123" t="s">
        <v>133</v>
      </c>
      <c r="P2920" s="97"/>
    </row>
    <row r="2921" spans="1:16">
      <c r="A2921" s="105"/>
      <c r="B2921" s="109"/>
      <c r="C2921" s="1095" t="s">
        <v>695</v>
      </c>
      <c r="D2921" s="118"/>
      <c r="E2921" s="119"/>
      <c r="F2921" s="125"/>
      <c r="G2921" s="109"/>
      <c r="H2921" s="1118" t="s">
        <v>134</v>
      </c>
      <c r="I2921" s="118"/>
      <c r="J2921" s="119"/>
      <c r="K2921" s="125"/>
      <c r="L2921" s="109"/>
      <c r="M2921" s="1120" t="s">
        <v>134</v>
      </c>
      <c r="N2921" s="118"/>
      <c r="O2921" s="119"/>
      <c r="P2921" s="125"/>
    </row>
    <row r="2922" spans="1:16">
      <c r="A2922" s="105"/>
      <c r="B2922" s="110"/>
      <c r="C2922" s="1096"/>
      <c r="D2922" s="94"/>
      <c r="E2922" s="96"/>
      <c r="F2922" s="97"/>
      <c r="G2922" s="110"/>
      <c r="H2922" s="1098"/>
      <c r="I2922" s="94"/>
      <c r="J2922" s="96"/>
      <c r="K2922" s="97"/>
      <c r="L2922" s="110"/>
      <c r="M2922" s="1099"/>
      <c r="N2922" s="94"/>
      <c r="O2922" s="96"/>
      <c r="P2922" s="97"/>
    </row>
    <row r="2923" spans="1:16">
      <c r="A2923" s="105"/>
      <c r="B2923" s="126"/>
      <c r="C2923" s="1096"/>
      <c r="D2923" s="94"/>
      <c r="E2923" s="96"/>
      <c r="F2923" s="97"/>
      <c r="G2923" s="126"/>
      <c r="H2923" s="1098"/>
      <c r="I2923" s="94"/>
      <c r="J2923" s="96"/>
      <c r="K2923" s="97"/>
      <c r="L2923" s="126"/>
      <c r="M2923" s="1099"/>
      <c r="N2923" s="94"/>
      <c r="O2923" s="96"/>
      <c r="P2923" s="128"/>
    </row>
    <row r="2924" spans="1:16">
      <c r="A2924" s="105"/>
      <c r="B2924" s="107"/>
      <c r="C2924" s="1096"/>
      <c r="D2924" s="94"/>
      <c r="E2924" s="96"/>
      <c r="F2924" s="97"/>
      <c r="G2924" s="107"/>
      <c r="H2924" s="1098"/>
      <c r="I2924" s="94"/>
      <c r="J2924" s="96"/>
      <c r="K2924" s="97"/>
      <c r="L2924" s="107"/>
      <c r="M2924" s="1099"/>
      <c r="N2924" s="94"/>
      <c r="O2924" s="96"/>
      <c r="P2924" s="216"/>
    </row>
    <row r="2925" spans="1:16">
      <c r="A2925" s="105"/>
      <c r="B2925" s="109"/>
      <c r="C2925" s="1096"/>
      <c r="D2925" s="94"/>
      <c r="E2925" s="96"/>
      <c r="F2925" s="97"/>
      <c r="G2925" s="109"/>
      <c r="H2925" s="1098"/>
      <c r="I2925" s="94"/>
      <c r="J2925" s="96"/>
      <c r="K2925" s="97"/>
      <c r="L2925" s="109"/>
      <c r="M2925" s="1099"/>
      <c r="N2925" s="94"/>
      <c r="O2925" s="96"/>
      <c r="P2925" s="97"/>
    </row>
    <row r="2926" spans="1:16">
      <c r="A2926" s="105"/>
      <c r="B2926" s="110"/>
      <c r="C2926" s="1096"/>
      <c r="D2926" s="94"/>
      <c r="E2926" s="96"/>
      <c r="F2926" s="127"/>
      <c r="G2926" s="110"/>
      <c r="H2926" s="1098"/>
      <c r="I2926" s="94"/>
      <c r="J2926" s="96"/>
      <c r="K2926" s="127"/>
      <c r="L2926" s="110"/>
      <c r="M2926" s="1099"/>
      <c r="N2926" s="94"/>
      <c r="O2926" s="96"/>
      <c r="P2926" s="127"/>
    </row>
    <row r="2927" spans="1:16">
      <c r="A2927" s="105"/>
      <c r="B2927" s="109"/>
      <c r="C2927" s="1096"/>
      <c r="D2927" s="94"/>
      <c r="E2927" s="96"/>
      <c r="F2927" s="128"/>
      <c r="G2927" s="109"/>
      <c r="H2927" s="1098"/>
      <c r="I2927" s="94"/>
      <c r="J2927" s="96"/>
      <c r="K2927" s="128"/>
      <c r="L2927" s="109"/>
      <c r="M2927" s="1099"/>
      <c r="N2927" s="94"/>
      <c r="O2927" s="96"/>
      <c r="P2927" s="128"/>
    </row>
    <row r="2928" spans="1:16">
      <c r="A2928" s="105"/>
      <c r="B2928" s="110"/>
      <c r="C2928" s="1096"/>
      <c r="D2928" s="217"/>
      <c r="E2928" s="114"/>
      <c r="F2928" s="216"/>
      <c r="G2928" s="110"/>
      <c r="H2928" s="1098"/>
      <c r="I2928" s="113"/>
      <c r="J2928" s="114"/>
      <c r="K2928" s="216"/>
      <c r="L2928" s="110"/>
      <c r="M2928" s="1099"/>
      <c r="N2928" s="113"/>
      <c r="O2928" s="114"/>
      <c r="P2928" s="216"/>
    </row>
    <row r="2929" spans="1:16">
      <c r="A2929" s="105"/>
      <c r="B2929" s="109"/>
      <c r="C2929" s="1096"/>
      <c r="D2929" s="217"/>
      <c r="E2929" s="114"/>
      <c r="F2929" s="216"/>
      <c r="G2929" s="109"/>
      <c r="H2929" s="1098"/>
      <c r="I2929" s="113"/>
      <c r="J2929" s="114"/>
      <c r="K2929" s="216"/>
      <c r="L2929" s="109"/>
      <c r="M2929" s="1099"/>
      <c r="N2929" s="113"/>
      <c r="O2929" s="114"/>
      <c r="P2929" s="216"/>
    </row>
    <row r="2930" spans="1:16" ht="17.25" thickBot="1">
      <c r="A2930" s="105"/>
      <c r="B2930" s="110"/>
      <c r="C2930" s="1097"/>
      <c r="D2930" s="129"/>
      <c r="E2930" s="130"/>
      <c r="F2930" s="104"/>
      <c r="G2930" s="110"/>
      <c r="H2930" s="1127"/>
      <c r="I2930" s="113"/>
      <c r="J2930" s="130"/>
      <c r="K2930" s="104"/>
      <c r="L2930" s="110"/>
      <c r="M2930" s="1126"/>
      <c r="N2930" s="113"/>
      <c r="O2930" s="131"/>
      <c r="P2930" s="127"/>
    </row>
    <row r="2931" spans="1:16">
      <c r="A2931" s="132"/>
      <c r="B2931" s="109"/>
      <c r="C2931" s="1095" t="s">
        <v>696</v>
      </c>
      <c r="D2931" s="118" t="s">
        <v>136</v>
      </c>
      <c r="E2931" s="133" t="s">
        <v>137</v>
      </c>
      <c r="F2931" s="125"/>
      <c r="G2931" s="109"/>
      <c r="H2931" s="1118" t="s">
        <v>135</v>
      </c>
      <c r="I2931" s="118" t="s">
        <v>136</v>
      </c>
      <c r="J2931" s="133" t="s">
        <v>137</v>
      </c>
      <c r="K2931" s="125"/>
      <c r="L2931" s="109"/>
      <c r="M2931" s="1120" t="s">
        <v>135</v>
      </c>
      <c r="N2931" s="118" t="s">
        <v>136</v>
      </c>
      <c r="O2931" s="133" t="s">
        <v>137</v>
      </c>
      <c r="P2931" s="125"/>
    </row>
    <row r="2932" spans="1:16">
      <c r="A2932" s="132"/>
      <c r="B2932" s="110"/>
      <c r="C2932" s="1096"/>
      <c r="D2932" s="94" t="s">
        <v>141</v>
      </c>
      <c r="E2932" s="96" t="s">
        <v>142</v>
      </c>
      <c r="F2932" s="134"/>
      <c r="G2932" s="110"/>
      <c r="H2932" s="1098"/>
      <c r="I2932" s="94" t="s">
        <v>141</v>
      </c>
      <c r="J2932" s="96" t="s">
        <v>142</v>
      </c>
      <c r="K2932" s="134"/>
      <c r="L2932" s="110"/>
      <c r="M2932" s="1099"/>
      <c r="N2932" s="94" t="s">
        <v>141</v>
      </c>
      <c r="O2932" s="96" t="s">
        <v>142</v>
      </c>
      <c r="P2932" s="134"/>
    </row>
    <row r="2933" spans="1:16">
      <c r="A2933" s="132"/>
      <c r="B2933" s="135"/>
      <c r="C2933" s="1096"/>
      <c r="D2933" s="94" t="s">
        <v>145</v>
      </c>
      <c r="E2933" s="96" t="s">
        <v>146</v>
      </c>
      <c r="F2933" s="97"/>
      <c r="G2933" s="135"/>
      <c r="H2933" s="1098"/>
      <c r="I2933" s="94" t="s">
        <v>145</v>
      </c>
      <c r="J2933" s="96" t="s">
        <v>146</v>
      </c>
      <c r="K2933" s="97"/>
      <c r="L2933" s="135"/>
      <c r="M2933" s="1099"/>
      <c r="N2933" s="94" t="s">
        <v>145</v>
      </c>
      <c r="O2933" s="96" t="s">
        <v>146</v>
      </c>
      <c r="P2933" s="97"/>
    </row>
    <row r="2934" spans="1:16">
      <c r="A2934" s="132"/>
      <c r="B2934" s="110"/>
      <c r="C2934" s="1096"/>
      <c r="D2934" s="94" t="s">
        <v>147</v>
      </c>
      <c r="E2934" s="96" t="s">
        <v>148</v>
      </c>
      <c r="F2934" s="104"/>
      <c r="G2934" s="110"/>
      <c r="H2934" s="1098"/>
      <c r="I2934" s="94" t="s">
        <v>147</v>
      </c>
      <c r="J2934" s="96" t="s">
        <v>148</v>
      </c>
      <c r="K2934" s="104"/>
      <c r="L2934" s="110"/>
      <c r="M2934" s="1099"/>
      <c r="N2934" s="94" t="s">
        <v>147</v>
      </c>
      <c r="O2934" s="96" t="s">
        <v>148</v>
      </c>
      <c r="P2934" s="104"/>
    </row>
    <row r="2935" spans="1:16">
      <c r="A2935" s="132"/>
      <c r="B2935" s="135"/>
      <c r="C2935" s="1096"/>
      <c r="D2935" s="94"/>
      <c r="E2935" s="114"/>
      <c r="F2935" s="136"/>
      <c r="G2935" s="135"/>
      <c r="H2935" s="1098"/>
      <c r="I2935" s="94"/>
      <c r="J2935" s="114"/>
      <c r="K2935" s="136"/>
      <c r="L2935" s="135"/>
      <c r="M2935" s="1099"/>
      <c r="N2935" s="94"/>
      <c r="O2935" s="114"/>
      <c r="P2935" s="136"/>
    </row>
    <row r="2936" spans="1:16">
      <c r="A2936" s="132"/>
      <c r="B2936" s="110"/>
      <c r="C2936" s="1096"/>
      <c r="D2936" s="94"/>
      <c r="E2936" s="96"/>
      <c r="F2936" s="97"/>
      <c r="G2936" s="110"/>
      <c r="H2936" s="1098"/>
      <c r="I2936" s="94"/>
      <c r="J2936" s="96"/>
      <c r="K2936" s="97"/>
      <c r="L2936" s="110"/>
      <c r="M2936" s="1099"/>
      <c r="N2936" s="94"/>
      <c r="O2936" s="96"/>
      <c r="P2936" s="97"/>
    </row>
    <row r="2937" spans="1:16">
      <c r="A2937" s="132"/>
      <c r="B2937" s="135"/>
      <c r="C2937" s="1096"/>
      <c r="D2937" s="94"/>
      <c r="E2937" s="114"/>
      <c r="F2937" s="136"/>
      <c r="G2937" s="135"/>
      <c r="H2937" s="1098"/>
      <c r="I2937" s="94"/>
      <c r="J2937" s="114"/>
      <c r="K2937" s="136"/>
      <c r="L2937" s="135"/>
      <c r="M2937" s="1099"/>
      <c r="N2937" s="94"/>
      <c r="O2937" s="114"/>
      <c r="P2937" s="136"/>
    </row>
    <row r="2938" spans="1:16">
      <c r="A2938" s="132"/>
      <c r="B2938" s="110"/>
      <c r="C2938" s="1096"/>
      <c r="D2938" s="94"/>
      <c r="E2938" s="96"/>
      <c r="F2938" s="97"/>
      <c r="G2938" s="110"/>
      <c r="H2938" s="1098"/>
      <c r="I2938" s="94"/>
      <c r="J2938" s="96"/>
      <c r="K2938" s="97"/>
      <c r="L2938" s="110"/>
      <c r="M2938" s="1099"/>
      <c r="N2938" s="94"/>
      <c r="O2938" s="96"/>
      <c r="P2938" s="97"/>
    </row>
    <row r="2939" spans="1:16">
      <c r="A2939" s="132"/>
      <c r="B2939" s="135"/>
      <c r="C2939" s="1096"/>
      <c r="D2939" s="94"/>
      <c r="E2939" s="96"/>
      <c r="F2939" s="97"/>
      <c r="G2939" s="135"/>
      <c r="H2939" s="1098"/>
      <c r="I2939" s="94"/>
      <c r="J2939" s="96"/>
      <c r="K2939" s="97"/>
      <c r="L2939" s="135"/>
      <c r="M2939" s="1099"/>
      <c r="N2939" s="94"/>
      <c r="O2939" s="96"/>
      <c r="P2939" s="97"/>
    </row>
    <row r="2940" spans="1:16" ht="17.25" thickBot="1">
      <c r="A2940" s="132"/>
      <c r="B2940" s="110"/>
      <c r="C2940" s="1097"/>
      <c r="D2940" s="115"/>
      <c r="E2940" s="116"/>
      <c r="F2940" s="117"/>
      <c r="G2940" s="110"/>
      <c r="H2940" s="1127"/>
      <c r="I2940" s="115"/>
      <c r="J2940" s="130"/>
      <c r="K2940" s="104"/>
      <c r="L2940" s="110"/>
      <c r="M2940" s="1126"/>
      <c r="N2940" s="115"/>
      <c r="O2940" s="130"/>
      <c r="P2940" s="104"/>
    </row>
    <row r="2941" spans="1:16">
      <c r="A2941" s="132"/>
      <c r="B2941" s="135"/>
      <c r="C2941" s="1095" t="s">
        <v>697</v>
      </c>
      <c r="D2941" s="137" t="s">
        <v>150</v>
      </c>
      <c r="E2941" s="138"/>
      <c r="F2941" s="139" t="s">
        <v>151</v>
      </c>
      <c r="G2941" s="135"/>
      <c r="H2941" s="1118" t="s">
        <v>149</v>
      </c>
      <c r="I2941" s="137" t="s">
        <v>150</v>
      </c>
      <c r="J2941" s="138"/>
      <c r="K2941" s="139" t="s">
        <v>151</v>
      </c>
      <c r="L2941" s="135"/>
      <c r="M2941" s="1120" t="s">
        <v>149</v>
      </c>
      <c r="N2941" s="137" t="s">
        <v>150</v>
      </c>
      <c r="O2941" s="138"/>
      <c r="P2941" s="139" t="s">
        <v>151</v>
      </c>
    </row>
    <row r="2942" spans="1:16">
      <c r="A2942" s="132"/>
      <c r="B2942" s="110"/>
      <c r="C2942" s="1096"/>
      <c r="D2942" s="120"/>
      <c r="E2942" s="121"/>
      <c r="F2942" s="140"/>
      <c r="G2942" s="110"/>
      <c r="H2942" s="1098"/>
      <c r="I2942" s="94"/>
      <c r="J2942" s="96"/>
      <c r="K2942" s="97"/>
      <c r="L2942" s="110"/>
      <c r="M2942" s="1099"/>
      <c r="N2942" s="94"/>
      <c r="O2942" s="96"/>
      <c r="P2942" s="97"/>
    </row>
    <row r="2943" spans="1:16">
      <c r="A2943" s="132"/>
      <c r="B2943" s="135"/>
      <c r="C2943" s="1096"/>
      <c r="D2943" s="94"/>
      <c r="E2943" s="96"/>
      <c r="F2943" s="97"/>
      <c r="G2943" s="135"/>
      <c r="H2943" s="1098"/>
      <c r="I2943" s="94"/>
      <c r="J2943" s="96"/>
      <c r="K2943" s="97"/>
      <c r="L2943" s="135"/>
      <c r="M2943" s="1099"/>
      <c r="N2943" s="94"/>
      <c r="O2943" s="96"/>
      <c r="P2943" s="97"/>
    </row>
    <row r="2944" spans="1:16">
      <c r="A2944" s="132"/>
      <c r="B2944" s="110"/>
      <c r="C2944" s="1096"/>
      <c r="D2944" s="113"/>
      <c r="E2944" s="114"/>
      <c r="F2944" s="104"/>
      <c r="G2944" s="110"/>
      <c r="H2944" s="1098"/>
      <c r="I2944" s="113"/>
      <c r="J2944" s="114"/>
      <c r="K2944" s="104"/>
      <c r="L2944" s="110"/>
      <c r="M2944" s="1099"/>
      <c r="N2944" s="113"/>
      <c r="O2944" s="114"/>
      <c r="P2944" s="104"/>
    </row>
    <row r="2945" spans="1:16">
      <c r="A2945" s="1122"/>
      <c r="B2945" s="135"/>
      <c r="C2945" s="1096"/>
      <c r="D2945" s="94"/>
      <c r="E2945" s="96"/>
      <c r="F2945" s="97"/>
      <c r="G2945" s="135"/>
      <c r="H2945" s="1098"/>
      <c r="I2945" s="94"/>
      <c r="J2945" s="96"/>
      <c r="K2945" s="97"/>
      <c r="L2945" s="135"/>
      <c r="M2945" s="1099"/>
      <c r="N2945" s="94"/>
      <c r="O2945" s="96"/>
      <c r="P2945" s="97"/>
    </row>
    <row r="2946" spans="1:16">
      <c r="A2946" s="1122"/>
      <c r="B2946" s="110"/>
      <c r="C2946" s="1096"/>
      <c r="D2946" s="94"/>
      <c r="E2946" s="96"/>
      <c r="F2946" s="97"/>
      <c r="G2946" s="110"/>
      <c r="H2946" s="1098"/>
      <c r="I2946" s="94"/>
      <c r="J2946" s="96"/>
      <c r="K2946" s="97"/>
      <c r="L2946" s="110"/>
      <c r="M2946" s="1099"/>
      <c r="N2946" s="94"/>
      <c r="O2946" s="96"/>
      <c r="P2946" s="97"/>
    </row>
    <row r="2947" spans="1:16">
      <c r="A2947" s="1122"/>
      <c r="B2947" s="135"/>
      <c r="C2947" s="1096"/>
      <c r="D2947" s="113"/>
      <c r="E2947" s="114"/>
      <c r="F2947" s="104"/>
      <c r="G2947" s="135"/>
      <c r="H2947" s="1098"/>
      <c r="I2947" s="113"/>
      <c r="J2947" s="114"/>
      <c r="K2947" s="104"/>
      <c r="L2947" s="135"/>
      <c r="M2947" s="1099"/>
      <c r="N2947" s="113"/>
      <c r="O2947" s="114"/>
      <c r="P2947" s="104"/>
    </row>
    <row r="2948" spans="1:16" ht="17.25" thickBot="1">
      <c r="A2948" s="1123"/>
      <c r="B2948" s="141"/>
      <c r="C2948" s="1117"/>
      <c r="D2948" s="142"/>
      <c r="E2948" s="143"/>
      <c r="F2948" s="144"/>
      <c r="G2948" s="141"/>
      <c r="H2948" s="1119"/>
      <c r="I2948" s="142"/>
      <c r="J2948" s="143"/>
      <c r="K2948" s="144"/>
      <c r="L2948" s="141"/>
      <c r="M2948" s="1121"/>
      <c r="N2948" s="142"/>
      <c r="O2948" s="143"/>
      <c r="P2948" s="144"/>
    </row>
    <row r="2949" spans="1:16" s="146" customFormat="1" ht="27" customHeight="1" thickTop="1" thickBot="1">
      <c r="A2949" s="145"/>
      <c r="B2949" s="1124" t="s">
        <v>152</v>
      </c>
      <c r="C2949" s="1124"/>
      <c r="D2949" s="1124"/>
      <c r="E2949" s="1124"/>
      <c r="F2949" s="1124"/>
      <c r="G2949" s="1125" t="s">
        <v>153</v>
      </c>
      <c r="H2949" s="1125"/>
      <c r="I2949" s="1125"/>
      <c r="J2949" s="1125"/>
      <c r="K2949" s="1125"/>
      <c r="L2949" s="1125"/>
      <c r="M2949" s="1125"/>
      <c r="N2949" s="1128" t="s">
        <v>154</v>
      </c>
      <c r="O2949" s="1128"/>
      <c r="P2949" s="1128"/>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1137">
        <f>A2865</f>
        <v>46170</v>
      </c>
      <c r="B2951" s="1132" t="s">
        <v>698</v>
      </c>
      <c r="C2951" s="160"/>
      <c r="D2951" s="161"/>
      <c r="E2951" s="162"/>
      <c r="F2951" s="163"/>
      <c r="G2951" s="164"/>
      <c r="H2951" s="165"/>
      <c r="I2951" s="166"/>
      <c r="J2951" s="166"/>
      <c r="K2951" s="167"/>
      <c r="L2951" s="168"/>
      <c r="M2951" s="169"/>
      <c r="N2951" s="170"/>
      <c r="O2951" s="166"/>
      <c r="P2951" s="171"/>
    </row>
    <row r="2952" spans="1:16" s="172" customFormat="1">
      <c r="A2952" s="1138"/>
      <c r="B2952" s="1133"/>
      <c r="C2952" s="173"/>
      <c r="D2952" s="174"/>
      <c r="E2952" s="175"/>
      <c r="F2952" s="176"/>
      <c r="G2952" s="173"/>
      <c r="H2952" s="177"/>
      <c r="I2952" s="175"/>
      <c r="J2952" s="175"/>
      <c r="K2952" s="178"/>
      <c r="L2952" s="179"/>
      <c r="M2952" s="180"/>
      <c r="N2952" s="181"/>
      <c r="O2952" s="175"/>
      <c r="P2952" s="182"/>
    </row>
    <row r="2953" spans="1:16" s="172" customFormat="1">
      <c r="A2953" s="1138"/>
      <c r="B2953" s="1133"/>
      <c r="C2953" s="173"/>
      <c r="D2953" s="174"/>
      <c r="E2953" s="175"/>
      <c r="F2953" s="176"/>
      <c r="G2953" s="173"/>
      <c r="H2953" s="183"/>
      <c r="I2953" s="175"/>
      <c r="J2953" s="175"/>
      <c r="K2953" s="178"/>
      <c r="L2953" s="184"/>
      <c r="M2953" s="180"/>
      <c r="N2953" s="181"/>
      <c r="O2953" s="175"/>
      <c r="P2953" s="182"/>
    </row>
    <row r="2954" spans="1:16" s="172" customFormat="1">
      <c r="A2954" s="1138"/>
      <c r="B2954" s="1133"/>
      <c r="C2954" s="173"/>
      <c r="D2954" s="218"/>
      <c r="E2954" s="175"/>
      <c r="F2954" s="176"/>
      <c r="G2954" s="173"/>
      <c r="H2954" s="183"/>
      <c r="I2954" s="175"/>
      <c r="J2954" s="175"/>
      <c r="K2954" s="187"/>
      <c r="L2954" s="184"/>
      <c r="M2954" s="180"/>
      <c r="N2954" s="181"/>
      <c r="O2954" s="175"/>
      <c r="P2954" s="182"/>
    </row>
    <row r="2955" spans="1:16" s="172" customFormat="1">
      <c r="A2955" s="1138"/>
      <c r="B2955" s="1133"/>
      <c r="C2955" s="173"/>
      <c r="D2955" s="185"/>
      <c r="E2955" s="175"/>
      <c r="F2955" s="182"/>
      <c r="G2955" s="173"/>
      <c r="H2955" s="186"/>
      <c r="I2955" s="175"/>
      <c r="J2955" s="175"/>
      <c r="K2955" s="187"/>
      <c r="L2955" s="184"/>
      <c r="M2955" s="180"/>
      <c r="N2955" s="181"/>
      <c r="O2955" s="175"/>
      <c r="P2955" s="182"/>
    </row>
    <row r="2956" spans="1:16" s="172" customFormat="1">
      <c r="A2956" s="1138"/>
      <c r="B2956" s="1133"/>
      <c r="C2956" s="173"/>
      <c r="D2956" s="174"/>
      <c r="E2956" s="175"/>
      <c r="F2956" s="188"/>
      <c r="G2956" s="198"/>
      <c r="H2956" s="183"/>
      <c r="I2956" s="191"/>
      <c r="J2956" s="175"/>
      <c r="K2956" s="178"/>
      <c r="L2956" s="189"/>
      <c r="M2956" s="190"/>
      <c r="N2956" s="181"/>
      <c r="O2956" s="175"/>
      <c r="P2956" s="182"/>
    </row>
    <row r="2957" spans="1:16" s="172" customFormat="1">
      <c r="A2957" s="1138"/>
      <c r="B2957" s="1133"/>
      <c r="C2957" s="173"/>
      <c r="D2957" s="174"/>
      <c r="E2957" s="175"/>
      <c r="F2957" s="182"/>
      <c r="G2957" s="173"/>
      <c r="H2957" s="183"/>
      <c r="I2957" s="191"/>
      <c r="J2957" s="175"/>
      <c r="K2957" s="178"/>
      <c r="L2957" s="184"/>
      <c r="M2957" s="180"/>
      <c r="N2957" s="181"/>
      <c r="O2957" s="175"/>
      <c r="P2957" s="182"/>
    </row>
    <row r="2958" spans="1:16" s="172" customFormat="1">
      <c r="A2958" s="1138"/>
      <c r="B2958" s="1133"/>
      <c r="C2958" s="173"/>
      <c r="D2958" s="174"/>
      <c r="E2958" s="175"/>
      <c r="F2958" s="182"/>
      <c r="G2958" s="219"/>
      <c r="H2958" s="183"/>
      <c r="I2958" s="175"/>
      <c r="J2958" s="175"/>
      <c r="K2958" s="178"/>
      <c r="L2958" s="184"/>
      <c r="M2958" s="180"/>
      <c r="N2958" s="181"/>
      <c r="O2958" s="175"/>
      <c r="P2958" s="182"/>
    </row>
    <row r="2959" spans="1:16" s="172" customFormat="1">
      <c r="A2959" s="1138"/>
      <c r="B2959" s="1133"/>
      <c r="C2959" s="173"/>
      <c r="D2959" s="174"/>
      <c r="E2959" s="175"/>
      <c r="F2959" s="188"/>
      <c r="G2959" s="173"/>
      <c r="H2959" s="183"/>
      <c r="I2959" s="191"/>
      <c r="J2959" s="175"/>
      <c r="K2959" s="178"/>
      <c r="L2959" s="184"/>
      <c r="M2959" s="180"/>
      <c r="N2959" s="181"/>
      <c r="O2959" s="175"/>
      <c r="P2959" s="182"/>
    </row>
    <row r="2960" spans="1:16" s="172" customFormat="1">
      <c r="A2960" s="1138"/>
      <c r="B2960" s="1133"/>
      <c r="C2960" s="173"/>
      <c r="D2960" s="174"/>
      <c r="E2960" s="175"/>
      <c r="F2960" s="182"/>
      <c r="G2960" s="173"/>
      <c r="H2960" s="183"/>
      <c r="I2960" s="191"/>
      <c r="J2960" s="175"/>
      <c r="K2960" s="178"/>
      <c r="L2960" s="184"/>
      <c r="M2960" s="180"/>
      <c r="N2960" s="181"/>
      <c r="O2960" s="175"/>
      <c r="P2960" s="182"/>
    </row>
    <row r="2961" spans="1:16" s="172" customFormat="1">
      <c r="A2961" s="1138"/>
      <c r="B2961" s="1133"/>
      <c r="C2961" s="192"/>
      <c r="D2961" s="193"/>
      <c r="E2961" s="194"/>
      <c r="F2961" s="195"/>
      <c r="G2961" s="173"/>
      <c r="H2961" s="177"/>
      <c r="I2961" s="175"/>
      <c r="J2961" s="175"/>
      <c r="K2961" s="178"/>
      <c r="L2961" s="184"/>
      <c r="M2961" s="180"/>
      <c r="N2961" s="196"/>
      <c r="O2961" s="194"/>
      <c r="P2961" s="195"/>
    </row>
    <row r="2962" spans="1:16" s="172" customFormat="1">
      <c r="A2962" s="1138"/>
      <c r="B2962" s="1133"/>
      <c r="C2962" s="192"/>
      <c r="D2962" s="193"/>
      <c r="E2962" s="194"/>
      <c r="F2962" s="195"/>
      <c r="G2962" s="198"/>
      <c r="H2962" s="183"/>
      <c r="I2962" s="191"/>
      <c r="J2962" s="175"/>
      <c r="K2962" s="178"/>
      <c r="L2962" s="184"/>
      <c r="M2962" s="180"/>
      <c r="N2962" s="196"/>
      <c r="O2962" s="194"/>
      <c r="P2962" s="195"/>
    </row>
    <row r="2963" spans="1:16" s="172" customFormat="1">
      <c r="A2963" s="1138"/>
      <c r="B2963" s="1133"/>
      <c r="C2963" s="192"/>
      <c r="D2963" s="193"/>
      <c r="E2963" s="194"/>
      <c r="F2963" s="195"/>
      <c r="G2963" s="173"/>
      <c r="H2963" s="199"/>
      <c r="I2963" s="191"/>
      <c r="J2963" s="200"/>
      <c r="K2963" s="197"/>
      <c r="L2963" s="184"/>
      <c r="M2963" s="180"/>
      <c r="N2963" s="196"/>
      <c r="O2963" s="194"/>
      <c r="P2963" s="195"/>
    </row>
    <row r="2964" spans="1:16" s="172" customFormat="1">
      <c r="A2964" s="1138"/>
      <c r="B2964" s="1133"/>
      <c r="C2964" s="192"/>
      <c r="D2964" s="193"/>
      <c r="E2964" s="194"/>
      <c r="F2964" s="195"/>
      <c r="G2964" s="173"/>
      <c r="H2964" s="201"/>
      <c r="I2964" s="175"/>
      <c r="J2964" s="175"/>
      <c r="K2964" s="178"/>
      <c r="L2964" s="184"/>
      <c r="M2964" s="180"/>
      <c r="N2964" s="196"/>
      <c r="O2964" s="194"/>
      <c r="P2964" s="195"/>
    </row>
    <row r="2965" spans="1:16" s="172" customFormat="1">
      <c r="A2965" s="1138"/>
      <c r="B2965" s="1133"/>
      <c r="C2965" s="192"/>
      <c r="D2965" s="193"/>
      <c r="E2965" s="194"/>
      <c r="F2965" s="195"/>
      <c r="G2965" s="198"/>
      <c r="H2965" s="183"/>
      <c r="I2965" s="200"/>
      <c r="J2965" s="200"/>
      <c r="K2965" s="197"/>
      <c r="L2965" s="184"/>
      <c r="M2965" s="180"/>
      <c r="N2965" s="196"/>
      <c r="O2965" s="194"/>
      <c r="P2965" s="195"/>
    </row>
    <row r="2966" spans="1:16" s="172" customFormat="1">
      <c r="A2966" s="1138"/>
      <c r="B2966" s="1133"/>
      <c r="C2966" s="192"/>
      <c r="D2966" s="193"/>
      <c r="E2966" s="194"/>
      <c r="F2966" s="195"/>
      <c r="G2966" s="173"/>
      <c r="H2966" s="183"/>
      <c r="I2966" s="200"/>
      <c r="J2966" s="200"/>
      <c r="K2966" s="197"/>
      <c r="L2966" s="179"/>
      <c r="M2966" s="180"/>
      <c r="N2966" s="196"/>
      <c r="O2966" s="194"/>
      <c r="P2966" s="195"/>
    </row>
    <row r="2967" spans="1:16" s="172" customFormat="1">
      <c r="A2967" s="1138"/>
      <c r="B2967" s="1133"/>
      <c r="C2967" s="192"/>
      <c r="D2967" s="193"/>
      <c r="E2967" s="194"/>
      <c r="F2967" s="195"/>
      <c r="G2967" s="192"/>
      <c r="H2967" s="201"/>
      <c r="I2967" s="202"/>
      <c r="J2967" s="202"/>
      <c r="K2967" s="203"/>
      <c r="L2967" s="204"/>
      <c r="M2967" s="190"/>
      <c r="N2967" s="196"/>
      <c r="O2967" s="194"/>
      <c r="P2967" s="195"/>
    </row>
    <row r="2968" spans="1:16" s="172" customFormat="1">
      <c r="A2968" s="1138"/>
      <c r="B2968" s="1133"/>
      <c r="C2968" s="192"/>
      <c r="D2968" s="193"/>
      <c r="E2968" s="194"/>
      <c r="F2968" s="195"/>
      <c r="G2968" s="192"/>
      <c r="H2968" s="201"/>
      <c r="I2968" s="202"/>
      <c r="J2968" s="202"/>
      <c r="K2968" s="203"/>
      <c r="L2968" s="204"/>
      <c r="M2968" s="190"/>
      <c r="N2968" s="196"/>
      <c r="O2968" s="194"/>
      <c r="P2968" s="195"/>
    </row>
    <row r="2969" spans="1:16" s="172" customFormat="1">
      <c r="A2969" s="1138"/>
      <c r="B2969" s="1133"/>
      <c r="C2969" s="192"/>
      <c r="D2969" s="193"/>
      <c r="E2969" s="194"/>
      <c r="F2969" s="195"/>
      <c r="G2969" s="192"/>
      <c r="H2969" s="201"/>
      <c r="I2969" s="202"/>
      <c r="J2969" s="202"/>
      <c r="K2969" s="203"/>
      <c r="L2969" s="204"/>
      <c r="M2969" s="190"/>
      <c r="N2969" s="196"/>
      <c r="O2969" s="194"/>
      <c r="P2969" s="195"/>
    </row>
    <row r="2970" spans="1:16" s="172" customFormat="1" ht="17.25" thickBot="1">
      <c r="A2970" s="1139"/>
      <c r="B2970" s="1134"/>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1135">
        <f>A2865+1</f>
        <v>46171</v>
      </c>
      <c r="B2971" s="90" t="s">
        <v>162</v>
      </c>
      <c r="C2971" s="1095" t="s">
        <v>693</v>
      </c>
      <c r="D2971" s="91" t="s">
        <v>114</v>
      </c>
      <c r="E2971" s="92" t="s">
        <v>164</v>
      </c>
      <c r="F2971" s="93"/>
      <c r="G2971" s="90" t="s">
        <v>162</v>
      </c>
      <c r="H2971" s="1098" t="s">
        <v>163</v>
      </c>
      <c r="I2971" s="91" t="s">
        <v>114</v>
      </c>
      <c r="J2971" s="92" t="s">
        <v>164</v>
      </c>
      <c r="K2971" s="93"/>
      <c r="L2971" s="90" t="s">
        <v>162</v>
      </c>
      <c r="M2971" s="1099" t="s">
        <v>163</v>
      </c>
      <c r="N2971" s="91" t="s">
        <v>114</v>
      </c>
      <c r="O2971" s="92" t="s">
        <v>164</v>
      </c>
      <c r="P2971" s="93"/>
    </row>
    <row r="2972" spans="1:16" ht="18" customHeight="1">
      <c r="A2972" s="1136"/>
      <c r="B2972" s="1100"/>
      <c r="C2972" s="1096"/>
      <c r="D2972" s="94" t="s">
        <v>116</v>
      </c>
      <c r="E2972" s="95" t="s">
        <v>142</v>
      </c>
      <c r="F2972" s="93"/>
      <c r="G2972" s="1100"/>
      <c r="H2972" s="1098"/>
      <c r="I2972" s="94" t="s">
        <v>116</v>
      </c>
      <c r="J2972" s="95" t="s">
        <v>142</v>
      </c>
      <c r="K2972" s="93"/>
      <c r="L2972" s="1100"/>
      <c r="M2972" s="1099"/>
      <c r="N2972" s="94" t="s">
        <v>116</v>
      </c>
      <c r="O2972" s="95" t="s">
        <v>142</v>
      </c>
      <c r="P2972" s="93"/>
    </row>
    <row r="2973" spans="1:16" ht="17.25" thickBot="1">
      <c r="A2973" s="1136"/>
      <c r="B2973" s="1101"/>
      <c r="C2973" s="1096"/>
      <c r="D2973" s="94" t="s">
        <v>165</v>
      </c>
      <c r="E2973" s="96" t="s">
        <v>166</v>
      </c>
      <c r="F2973" s="98"/>
      <c r="G2973" s="1101"/>
      <c r="H2973" s="1098"/>
      <c r="I2973" s="94" t="s">
        <v>165</v>
      </c>
      <c r="J2973" s="96" t="s">
        <v>166</v>
      </c>
      <c r="K2973" s="98"/>
      <c r="L2973" s="1101"/>
      <c r="M2973" s="1099"/>
      <c r="N2973" s="94" t="s">
        <v>165</v>
      </c>
      <c r="O2973" s="96" t="s">
        <v>166</v>
      </c>
      <c r="P2973" s="98"/>
    </row>
    <row r="2974" spans="1:16" ht="17.25" thickBot="1">
      <c r="A2974" s="1136"/>
      <c r="B2974" s="90" t="s">
        <v>167</v>
      </c>
      <c r="C2974" s="1096"/>
      <c r="D2974" s="94"/>
      <c r="E2974" s="96"/>
      <c r="F2974" s="97"/>
      <c r="G2974" s="90" t="s">
        <v>167</v>
      </c>
      <c r="H2974" s="1098"/>
      <c r="I2974" s="94" t="s">
        <v>120</v>
      </c>
      <c r="J2974" s="96" t="s">
        <v>148</v>
      </c>
      <c r="K2974" s="97"/>
      <c r="L2974" s="90" t="s">
        <v>167</v>
      </c>
      <c r="M2974" s="1099"/>
      <c r="N2974" s="94" t="s">
        <v>120</v>
      </c>
      <c r="O2974" s="96" t="s">
        <v>148</v>
      </c>
      <c r="P2974" s="97"/>
    </row>
    <row r="2975" spans="1:16">
      <c r="A2975" s="1136"/>
      <c r="B2975" s="1081"/>
      <c r="C2975" s="1096"/>
      <c r="D2975" s="94"/>
      <c r="E2975" s="96"/>
      <c r="F2975" s="97"/>
      <c r="G2975" s="1081"/>
      <c r="H2975" s="1098"/>
      <c r="I2975" s="94"/>
      <c r="J2975" s="96"/>
      <c r="K2975" s="97"/>
      <c r="L2975" s="1081"/>
      <c r="M2975" s="1099"/>
      <c r="N2975" s="94"/>
      <c r="O2975" s="96"/>
      <c r="P2975" s="97"/>
    </row>
    <row r="2976" spans="1:16">
      <c r="A2976" s="1136"/>
      <c r="B2976" s="1082"/>
      <c r="C2976" s="1096"/>
      <c r="D2976" s="94"/>
      <c r="E2976" s="96"/>
      <c r="F2976" s="97"/>
      <c r="G2976" s="1082"/>
      <c r="H2976" s="1098"/>
      <c r="I2976" s="94"/>
      <c r="J2976" s="96"/>
      <c r="K2976" s="97"/>
      <c r="L2976" s="1082"/>
      <c r="M2976" s="1099"/>
      <c r="N2976" s="94"/>
      <c r="O2976" s="96"/>
      <c r="P2976" s="97"/>
    </row>
    <row r="2977" spans="1:16">
      <c r="A2977" s="1136"/>
      <c r="B2977" s="1083"/>
      <c r="C2977" s="1096"/>
      <c r="D2977" s="94"/>
      <c r="E2977" s="96"/>
      <c r="F2977" s="93"/>
      <c r="G2977" s="1083"/>
      <c r="H2977" s="1098"/>
      <c r="I2977" s="94"/>
      <c r="J2977" s="96"/>
      <c r="K2977" s="93"/>
      <c r="L2977" s="1083"/>
      <c r="M2977" s="1099"/>
      <c r="N2977" s="94"/>
      <c r="O2977" s="96"/>
      <c r="P2977" s="93"/>
    </row>
    <row r="2978" spans="1:16">
      <c r="A2978" s="1136"/>
      <c r="B2978" s="1082"/>
      <c r="C2978" s="1096"/>
      <c r="D2978" s="94"/>
      <c r="E2978" s="96"/>
      <c r="F2978" s="99"/>
      <c r="G2978" s="1082"/>
      <c r="H2978" s="1098"/>
      <c r="I2978" s="94"/>
      <c r="J2978" s="96"/>
      <c r="K2978" s="99"/>
      <c r="L2978" s="1082"/>
      <c r="M2978" s="1099"/>
      <c r="N2978" s="94"/>
      <c r="O2978" s="96"/>
      <c r="P2978" s="93"/>
    </row>
    <row r="2979" spans="1:16">
      <c r="A2979" s="1136"/>
      <c r="B2979" s="1083"/>
      <c r="C2979" s="1096"/>
      <c r="D2979" s="94"/>
      <c r="E2979" s="96"/>
      <c r="F2979" s="102"/>
      <c r="G2979" s="1083"/>
      <c r="H2979" s="1098"/>
      <c r="I2979" s="94"/>
      <c r="J2979" s="96"/>
      <c r="K2979" s="102"/>
      <c r="L2979" s="1083"/>
      <c r="M2979" s="1099"/>
      <c r="N2979" s="94"/>
      <c r="O2979" s="96"/>
      <c r="P2979" s="99"/>
    </row>
    <row r="2980" spans="1:16" ht="17.25" thickBot="1">
      <c r="A2980" s="1136"/>
      <c r="B2980" s="1082"/>
      <c r="C2980" s="1096"/>
      <c r="D2980" s="94"/>
      <c r="E2980" s="96"/>
      <c r="F2980" s="99"/>
      <c r="G2980" s="1082"/>
      <c r="H2980" s="1098"/>
      <c r="I2980" s="94"/>
      <c r="J2980" s="96"/>
      <c r="K2980" s="99"/>
      <c r="L2980" s="1082"/>
      <c r="M2980" s="1099"/>
      <c r="N2980" s="94"/>
      <c r="O2980" s="96"/>
      <c r="P2980" s="99"/>
    </row>
    <row r="2981" spans="1:16" ht="17.25" thickBot="1">
      <c r="A2981" s="1136"/>
      <c r="B2981" s="100" t="s">
        <v>168</v>
      </c>
      <c r="C2981" s="1096"/>
      <c r="D2981" s="94"/>
      <c r="E2981" s="96"/>
      <c r="F2981" s="99"/>
      <c r="G2981" s="100" t="s">
        <v>168</v>
      </c>
      <c r="H2981" s="1098"/>
      <c r="I2981" s="94"/>
      <c r="J2981" s="96"/>
      <c r="K2981" s="99"/>
      <c r="L2981" s="100" t="s">
        <v>168</v>
      </c>
      <c r="M2981" s="1099"/>
      <c r="N2981" s="94"/>
      <c r="O2981" s="96"/>
      <c r="P2981" s="99"/>
    </row>
    <row r="2982" spans="1:16">
      <c r="A2982" s="1136"/>
      <c r="B2982" s="1111"/>
      <c r="C2982" s="1096"/>
      <c r="D2982" s="94"/>
      <c r="E2982" s="96"/>
      <c r="F2982" s="99"/>
      <c r="G2982" s="1111"/>
      <c r="H2982" s="1098"/>
      <c r="I2982" s="94"/>
      <c r="J2982" s="96"/>
      <c r="K2982" s="99"/>
      <c r="L2982" s="1111"/>
      <c r="M2982" s="1099"/>
      <c r="N2982" s="94"/>
      <c r="O2982" s="96"/>
      <c r="P2982" s="99"/>
    </row>
    <row r="2983" spans="1:16">
      <c r="A2983" s="1136"/>
      <c r="B2983" s="1112"/>
      <c r="C2983" s="1096"/>
      <c r="D2983" s="94"/>
      <c r="E2983" s="96"/>
      <c r="F2983" s="99"/>
      <c r="G2983" s="1112"/>
      <c r="H2983" s="1098"/>
      <c r="I2983" s="94"/>
      <c r="J2983" s="96"/>
      <c r="K2983" s="99"/>
      <c r="L2983" s="1112"/>
      <c r="M2983" s="1099"/>
      <c r="N2983" s="94"/>
      <c r="O2983" s="96"/>
      <c r="P2983" s="97"/>
    </row>
    <row r="2984" spans="1:16" ht="17.25" thickBot="1">
      <c r="A2984" s="1136"/>
      <c r="B2984" s="1113"/>
      <c r="C2984" s="1096"/>
      <c r="D2984" s="94"/>
      <c r="E2984" s="96"/>
      <c r="F2984" s="97"/>
      <c r="G2984" s="1113"/>
      <c r="H2984" s="1098"/>
      <c r="I2984" s="94"/>
      <c r="J2984" s="96"/>
      <c r="K2984" s="97"/>
      <c r="L2984" s="1113"/>
      <c r="M2984" s="1099"/>
      <c r="N2984" s="94"/>
      <c r="O2984" s="96"/>
      <c r="P2984" s="97"/>
    </row>
    <row r="2985" spans="1:16" ht="17.25" thickBot="1">
      <c r="A2985" s="1136"/>
      <c r="B2985" s="100" t="s">
        <v>123</v>
      </c>
      <c r="C2985" s="1096"/>
      <c r="D2985" s="94"/>
      <c r="E2985" s="96"/>
      <c r="F2985" s="97"/>
      <c r="G2985" s="100" t="s">
        <v>123</v>
      </c>
      <c r="H2985" s="1098"/>
      <c r="I2985" s="94"/>
      <c r="J2985" s="96"/>
      <c r="K2985" s="97"/>
      <c r="L2985" s="100" t="s">
        <v>123</v>
      </c>
      <c r="M2985" s="1099"/>
      <c r="N2985" s="94"/>
      <c r="O2985" s="96"/>
      <c r="P2985" s="97"/>
    </row>
    <row r="2986" spans="1:16">
      <c r="A2986" s="1136"/>
      <c r="B2986" s="1106"/>
      <c r="C2986" s="1096"/>
      <c r="D2986" s="94"/>
      <c r="E2986" s="96"/>
      <c r="F2986" s="97"/>
      <c r="G2986" s="1106"/>
      <c r="H2986" s="1098"/>
      <c r="I2986" s="94"/>
      <c r="J2986" s="96"/>
      <c r="K2986" s="97"/>
      <c r="L2986" s="1106"/>
      <c r="M2986" s="1099"/>
      <c r="N2986" s="94"/>
      <c r="O2986" s="96"/>
      <c r="P2986" s="97"/>
    </row>
    <row r="2987" spans="1:16">
      <c r="A2987" s="1136"/>
      <c r="B2987" s="1107"/>
      <c r="C2987" s="1096"/>
      <c r="D2987" s="94"/>
      <c r="E2987" s="96"/>
      <c r="F2987" s="97"/>
      <c r="G2987" s="1107"/>
      <c r="H2987" s="1098"/>
      <c r="I2987" s="94"/>
      <c r="J2987" s="96"/>
      <c r="K2987" s="97"/>
      <c r="L2987" s="1107"/>
      <c r="M2987" s="1099"/>
      <c r="N2987" s="94"/>
      <c r="O2987" s="96"/>
      <c r="P2987" s="97"/>
    </row>
    <row r="2988" spans="1:16" ht="17.25" thickBot="1">
      <c r="A2988" s="1136"/>
      <c r="B2988" s="1108"/>
      <c r="C2988" s="1096"/>
      <c r="D2988" s="94"/>
      <c r="E2988" s="96"/>
      <c r="F2988" s="97"/>
      <c r="G2988" s="1108"/>
      <c r="H2988" s="1098"/>
      <c r="I2988" s="94"/>
      <c r="J2988" s="96"/>
      <c r="K2988" s="97"/>
      <c r="L2988" s="1108"/>
      <c r="M2988" s="1099"/>
      <c r="N2988" s="94"/>
      <c r="O2988" s="96"/>
      <c r="P2988" s="97"/>
    </row>
    <row r="2989" spans="1:16">
      <c r="A2989" s="1136"/>
      <c r="B2989" s="1109" t="s">
        <v>124</v>
      </c>
      <c r="C2989" s="1096"/>
      <c r="D2989" s="94"/>
      <c r="E2989" s="96"/>
      <c r="F2989" s="97"/>
      <c r="G2989" s="1109" t="s">
        <v>124</v>
      </c>
      <c r="H2989" s="1098"/>
      <c r="I2989" s="94"/>
      <c r="J2989" s="96"/>
      <c r="K2989" s="97"/>
      <c r="L2989" s="1109" t="s">
        <v>124</v>
      </c>
      <c r="M2989" s="1099"/>
      <c r="N2989" s="94"/>
      <c r="O2989" s="96"/>
      <c r="P2989" s="97"/>
    </row>
    <row r="2990" spans="1:16" ht="17.25" thickBot="1">
      <c r="A2990" s="1136"/>
      <c r="B2990" s="1110"/>
      <c r="C2990" s="1096"/>
      <c r="D2990" s="94"/>
      <c r="E2990" s="96"/>
      <c r="F2990" s="97"/>
      <c r="G2990" s="1110"/>
      <c r="H2990" s="1098"/>
      <c r="I2990" s="94"/>
      <c r="J2990" s="96"/>
      <c r="K2990" s="97"/>
      <c r="L2990" s="1110"/>
      <c r="M2990" s="1099"/>
      <c r="N2990" s="94"/>
      <c r="O2990" s="96"/>
      <c r="P2990" s="93"/>
    </row>
    <row r="2991" spans="1:16" ht="17.25" thickTop="1">
      <c r="A2991" s="1136"/>
      <c r="B2991" s="1102" t="s">
        <v>125</v>
      </c>
      <c r="C2991" s="1096"/>
      <c r="D2991" s="94"/>
      <c r="E2991" s="96"/>
      <c r="F2991" s="93"/>
      <c r="G2991" s="1102" t="s">
        <v>125</v>
      </c>
      <c r="H2991" s="1098"/>
      <c r="I2991" s="94"/>
      <c r="J2991" s="96"/>
      <c r="K2991" s="93"/>
      <c r="L2991" s="1102" t="s">
        <v>125</v>
      </c>
      <c r="M2991" s="1099"/>
      <c r="N2991" s="94"/>
      <c r="O2991" s="96"/>
      <c r="P2991" s="97"/>
    </row>
    <row r="2992" spans="1:16" ht="17.25" thickBot="1">
      <c r="A2992" s="1136"/>
      <c r="B2992" s="1103"/>
      <c r="C2992" s="1096"/>
      <c r="D2992" s="94"/>
      <c r="E2992" s="96"/>
      <c r="F2992" s="93"/>
      <c r="G2992" s="1103"/>
      <c r="H2992" s="1098"/>
      <c r="I2992" s="94"/>
      <c r="J2992" s="96"/>
      <c r="K2992" s="93"/>
      <c r="L2992" s="1103"/>
      <c r="M2992" s="1099"/>
      <c r="N2992" s="94"/>
      <c r="O2992" s="96"/>
      <c r="P2992" s="101"/>
    </row>
    <row r="2993" spans="1:16">
      <c r="A2993" s="1136"/>
      <c r="B2993" s="1104"/>
      <c r="C2993" s="1096"/>
      <c r="D2993" s="94"/>
      <c r="E2993" s="96"/>
      <c r="F2993" s="97"/>
      <c r="G2993" s="1104"/>
      <c r="H2993" s="1098"/>
      <c r="I2993" s="94"/>
      <c r="J2993" s="96"/>
      <c r="K2993" s="97"/>
      <c r="L2993" s="1104"/>
      <c r="M2993" s="1099"/>
      <c r="N2993" s="94"/>
      <c r="O2993" s="96"/>
      <c r="P2993" s="103"/>
    </row>
    <row r="2994" spans="1:16" ht="17.25" thickBot="1">
      <c r="A2994" s="1136"/>
      <c r="B2994" s="1105"/>
      <c r="C2994" s="1096"/>
      <c r="D2994" s="94"/>
      <c r="E2994" s="96"/>
      <c r="F2994" s="97"/>
      <c r="G2994" s="1105"/>
      <c r="H2994" s="1098"/>
      <c r="I2994" s="94"/>
      <c r="J2994" s="96"/>
      <c r="K2994" s="97"/>
      <c r="L2994" s="1105"/>
      <c r="M2994" s="1099"/>
      <c r="N2994" s="94"/>
      <c r="O2994" s="96"/>
      <c r="P2994" s="104"/>
    </row>
    <row r="2995" spans="1:16">
      <c r="A2995" s="1136"/>
      <c r="B2995" s="1116" t="s">
        <v>126</v>
      </c>
      <c r="C2995" s="1096"/>
      <c r="D2995" s="94"/>
      <c r="E2995" s="96"/>
      <c r="F2995" s="93"/>
      <c r="G2995" s="1116" t="s">
        <v>126</v>
      </c>
      <c r="H2995" s="1098"/>
      <c r="I2995" s="94"/>
      <c r="J2995" s="96"/>
      <c r="K2995" s="93"/>
      <c r="L2995" s="1116" t="s">
        <v>126</v>
      </c>
      <c r="M2995" s="1099"/>
      <c r="N2995" s="94"/>
      <c r="O2995" s="96"/>
      <c r="P2995" s="99"/>
    </row>
    <row r="2996" spans="1:16" ht="17.25" thickBot="1">
      <c r="A2996" s="1136"/>
      <c r="B2996" s="1103"/>
      <c r="C2996" s="1096"/>
      <c r="D2996" s="94"/>
      <c r="E2996" s="96"/>
      <c r="F2996" s="101"/>
      <c r="G2996" s="1103"/>
      <c r="H2996" s="1098"/>
      <c r="I2996" s="94"/>
      <c r="J2996" s="96"/>
      <c r="K2996" s="101"/>
      <c r="L2996" s="1103"/>
      <c r="M2996" s="1099"/>
      <c r="N2996" s="94"/>
      <c r="O2996" s="96"/>
      <c r="P2996" s="104"/>
    </row>
    <row r="2997" spans="1:16">
      <c r="A2997" s="1136"/>
      <c r="B2997" s="1104"/>
      <c r="C2997" s="1096"/>
      <c r="D2997" s="94"/>
      <c r="E2997" s="96"/>
      <c r="F2997" s="102"/>
      <c r="G2997" s="1104"/>
      <c r="H2997" s="1098"/>
      <c r="I2997" s="94"/>
      <c r="J2997" s="96"/>
      <c r="K2997" s="103"/>
      <c r="L2997" s="1104"/>
      <c r="M2997" s="1099"/>
      <c r="N2997" s="94"/>
      <c r="O2997" s="96"/>
      <c r="P2997" s="93"/>
    </row>
    <row r="2998" spans="1:16" ht="17.25" thickBot="1">
      <c r="A2998" s="1136"/>
      <c r="B2998" s="1115"/>
      <c r="C2998" s="1096"/>
      <c r="D2998" s="94"/>
      <c r="E2998" s="96"/>
      <c r="F2998" s="99"/>
      <c r="G2998" s="1115"/>
      <c r="H2998" s="1098"/>
      <c r="I2998" s="94"/>
      <c r="J2998" s="96"/>
      <c r="K2998" s="104"/>
      <c r="L2998" s="1115"/>
      <c r="M2998" s="1099"/>
      <c r="N2998" s="94"/>
      <c r="O2998" s="96"/>
      <c r="P2998" s="97"/>
    </row>
    <row r="2999" spans="1:16">
      <c r="A2999" s="1136"/>
      <c r="B2999" s="1114" t="s">
        <v>127</v>
      </c>
      <c r="C2999" s="1096"/>
      <c r="D2999" s="94"/>
      <c r="E2999" s="96"/>
      <c r="F2999" s="103"/>
      <c r="G2999" s="1114" t="s">
        <v>127</v>
      </c>
      <c r="H2999" s="1098"/>
      <c r="I2999" s="94"/>
      <c r="J2999" s="96"/>
      <c r="K2999" s="104"/>
      <c r="L2999" s="1114" t="s">
        <v>127</v>
      </c>
      <c r="M2999" s="1099"/>
      <c r="N2999" s="94"/>
      <c r="O2999" s="114"/>
      <c r="P2999" s="97"/>
    </row>
    <row r="3000" spans="1:16" ht="17.25" thickBot="1">
      <c r="A3000" s="1136"/>
      <c r="B3000" s="1103"/>
      <c r="C3000" s="1096"/>
      <c r="D3000" s="94"/>
      <c r="E3000" s="96"/>
      <c r="F3000" s="104"/>
      <c r="G3000" s="1103"/>
      <c r="H3000" s="1098"/>
      <c r="I3000" s="94"/>
      <c r="J3000" s="96"/>
      <c r="K3000" s="99"/>
      <c r="L3000" s="1103"/>
      <c r="M3000" s="1099"/>
      <c r="N3000" s="113"/>
      <c r="O3000" s="96"/>
      <c r="P3000" s="112"/>
    </row>
    <row r="3001" spans="1:16">
      <c r="A3001" s="1136"/>
      <c r="B3001" s="1104"/>
      <c r="C3001" s="1096"/>
      <c r="D3001" s="94"/>
      <c r="E3001" s="96"/>
      <c r="F3001" s="104"/>
      <c r="G3001" s="1104"/>
      <c r="H3001" s="1098"/>
      <c r="I3001" s="94"/>
      <c r="J3001" s="96"/>
      <c r="K3001" s="104"/>
      <c r="L3001" s="1104"/>
      <c r="M3001" s="1099"/>
      <c r="N3001" s="113"/>
      <c r="O3001" s="114"/>
      <c r="P3001" s="97"/>
    </row>
    <row r="3002" spans="1:16" ht="17.25" thickBot="1">
      <c r="A3002" s="1136"/>
      <c r="B3002" s="1115"/>
      <c r="C3002" s="1096"/>
      <c r="D3002" s="94"/>
      <c r="E3002" s="96"/>
      <c r="F3002" s="99"/>
      <c r="G3002" s="1115"/>
      <c r="H3002" s="1098"/>
      <c r="I3002" s="94"/>
      <c r="J3002" s="96"/>
      <c r="K3002" s="93"/>
      <c r="L3002" s="1115"/>
      <c r="M3002" s="1099"/>
      <c r="N3002" s="94"/>
      <c r="O3002" s="114"/>
      <c r="P3002" s="104"/>
    </row>
    <row r="3003" spans="1:16">
      <c r="A3003" s="1136"/>
      <c r="B3003" s="1114" t="s">
        <v>128</v>
      </c>
      <c r="C3003" s="1096"/>
      <c r="D3003" s="94"/>
      <c r="E3003" s="96"/>
      <c r="F3003" s="104"/>
      <c r="G3003" s="1114" t="s">
        <v>128</v>
      </c>
      <c r="H3003" s="1098"/>
      <c r="I3003" s="94"/>
      <c r="J3003" s="96"/>
      <c r="K3003" s="97"/>
      <c r="L3003" s="1114" t="s">
        <v>128</v>
      </c>
      <c r="M3003" s="1099"/>
      <c r="N3003" s="94"/>
      <c r="O3003" s="96"/>
      <c r="P3003" s="97"/>
    </row>
    <row r="3004" spans="1:16" ht="17.25" thickBot="1">
      <c r="A3004" s="1136"/>
      <c r="B3004" s="1103"/>
      <c r="C3004" s="1096"/>
      <c r="D3004" s="94"/>
      <c r="E3004" s="96"/>
      <c r="F3004" s="93"/>
      <c r="G3004" s="1103"/>
      <c r="H3004" s="1098"/>
      <c r="I3004" s="94"/>
      <c r="J3004" s="114"/>
      <c r="K3004" s="97"/>
      <c r="L3004" s="1103"/>
      <c r="M3004" s="1099"/>
      <c r="N3004" s="113"/>
      <c r="O3004" s="114"/>
      <c r="P3004" s="97"/>
    </row>
    <row r="3005" spans="1:16">
      <c r="A3005" s="1136"/>
      <c r="B3005" s="1104"/>
      <c r="C3005" s="1096"/>
      <c r="D3005" s="94"/>
      <c r="E3005" s="96"/>
      <c r="F3005" s="97"/>
      <c r="G3005" s="1104"/>
      <c r="H3005" s="1098"/>
      <c r="I3005" s="94"/>
      <c r="J3005" s="96"/>
      <c r="K3005" s="97"/>
      <c r="L3005" s="1104"/>
      <c r="M3005" s="1099"/>
      <c r="N3005" s="113"/>
      <c r="O3005" s="114"/>
      <c r="P3005" s="97"/>
    </row>
    <row r="3006" spans="1:16" ht="17.25" thickBot="1">
      <c r="A3006" s="1136"/>
      <c r="B3006" s="1115"/>
      <c r="C3006" s="1096"/>
      <c r="D3006" s="94"/>
      <c r="E3006" s="96"/>
      <c r="F3006" s="93"/>
      <c r="G3006" s="1115"/>
      <c r="H3006" s="1098"/>
      <c r="I3006" s="94"/>
      <c r="J3006" s="114"/>
      <c r="K3006" s="97"/>
      <c r="L3006" s="1115"/>
      <c r="M3006" s="1099"/>
      <c r="N3006" s="94"/>
      <c r="O3006" s="114"/>
      <c r="P3006" s="97"/>
    </row>
    <row r="3007" spans="1:16">
      <c r="A3007" s="1136"/>
      <c r="B3007" s="1116" t="s">
        <v>129</v>
      </c>
      <c r="C3007" s="1096"/>
      <c r="D3007" s="94"/>
      <c r="E3007" s="96"/>
      <c r="F3007" s="93"/>
      <c r="G3007" s="1116" t="s">
        <v>129</v>
      </c>
      <c r="H3007" s="1098"/>
      <c r="I3007" s="94"/>
      <c r="J3007" s="114"/>
      <c r="K3007" s="97"/>
      <c r="L3007" s="1116" t="s">
        <v>129</v>
      </c>
      <c r="M3007" s="1099"/>
      <c r="N3007" s="113"/>
      <c r="O3007" s="114"/>
      <c r="P3007" s="97"/>
    </row>
    <row r="3008" spans="1:16" ht="17.25" thickBot="1">
      <c r="A3008" s="1136"/>
      <c r="B3008" s="1103"/>
      <c r="C3008" s="1096"/>
      <c r="D3008" s="94"/>
      <c r="E3008" s="96"/>
      <c r="F3008" s="93"/>
      <c r="G3008" s="1103"/>
      <c r="H3008" s="1098"/>
      <c r="I3008" s="94"/>
      <c r="J3008" s="114"/>
      <c r="K3008" s="97"/>
      <c r="L3008" s="1103"/>
      <c r="M3008" s="1099"/>
      <c r="N3008" s="94"/>
      <c r="O3008" s="114"/>
      <c r="P3008" s="97"/>
    </row>
    <row r="3009" spans="1:16">
      <c r="A3009" s="1136"/>
      <c r="B3009" s="106"/>
      <c r="C3009" s="1096"/>
      <c r="D3009" s="94"/>
      <c r="E3009" s="96"/>
      <c r="F3009" s="97"/>
      <c r="G3009" s="106"/>
      <c r="H3009" s="1098"/>
      <c r="I3009" s="94"/>
      <c r="J3009" s="96"/>
      <c r="K3009" s="112"/>
      <c r="L3009" s="106"/>
      <c r="M3009" s="1099"/>
      <c r="N3009" s="113"/>
      <c r="O3009" s="96"/>
      <c r="P3009" s="112"/>
    </row>
    <row r="3010" spans="1:16">
      <c r="A3010" s="1136"/>
      <c r="B3010" s="107"/>
      <c r="C3010" s="1096"/>
      <c r="D3010" s="94"/>
      <c r="E3010" s="96"/>
      <c r="F3010" s="93"/>
      <c r="G3010" s="107"/>
      <c r="H3010" s="1098"/>
      <c r="I3010" s="94"/>
      <c r="J3010" s="96"/>
      <c r="K3010" s="97"/>
      <c r="L3010" s="107"/>
      <c r="M3010" s="1099"/>
      <c r="N3010" s="113"/>
      <c r="O3010" s="114"/>
      <c r="P3010" s="97"/>
    </row>
    <row r="3011" spans="1:16">
      <c r="A3011" s="1136"/>
      <c r="B3011" s="109"/>
      <c r="C3011" s="1096"/>
      <c r="D3011" s="94"/>
      <c r="E3011" s="96"/>
      <c r="F3011" s="93"/>
      <c r="G3011" s="109"/>
      <c r="H3011" s="1098"/>
      <c r="I3011" s="113"/>
      <c r="J3011" s="114"/>
      <c r="K3011" s="97"/>
      <c r="L3011" s="109"/>
      <c r="M3011" s="1099"/>
      <c r="N3011" s="113"/>
      <c r="O3011" s="114"/>
      <c r="P3011" s="104"/>
    </row>
    <row r="3012" spans="1:16">
      <c r="A3012" s="1136"/>
      <c r="B3012" s="110"/>
      <c r="C3012" s="1096"/>
      <c r="D3012" s="94"/>
      <c r="E3012" s="96"/>
      <c r="F3012" s="93"/>
      <c r="G3012" s="110"/>
      <c r="H3012" s="1098"/>
      <c r="I3012" s="113"/>
      <c r="J3012" s="114"/>
      <c r="K3012" s="104"/>
      <c r="L3012" s="110"/>
      <c r="M3012" s="1099"/>
      <c r="N3012" s="111"/>
      <c r="O3012" s="96"/>
      <c r="P3012" s="97"/>
    </row>
    <row r="3013" spans="1:16">
      <c r="A3013" s="1136"/>
      <c r="B3013" s="109"/>
      <c r="C3013" s="1096"/>
      <c r="D3013" s="111"/>
      <c r="E3013" s="96"/>
      <c r="F3013" s="97"/>
      <c r="G3013" s="109"/>
      <c r="H3013" s="1098"/>
      <c r="I3013" s="111"/>
      <c r="J3013" s="96"/>
      <c r="K3013" s="112"/>
      <c r="L3013" s="109"/>
      <c r="M3013" s="1099"/>
      <c r="N3013" s="94"/>
      <c r="O3013" s="96"/>
      <c r="P3013" s="112"/>
    </row>
    <row r="3014" spans="1:16">
      <c r="A3014" s="1136"/>
      <c r="B3014" s="110"/>
      <c r="C3014" s="1096"/>
      <c r="D3014" s="94"/>
      <c r="E3014" s="96"/>
      <c r="F3014" s="108"/>
      <c r="G3014" s="110"/>
      <c r="H3014" s="1098"/>
      <c r="I3014" s="94"/>
      <c r="J3014" s="96"/>
      <c r="K3014" s="97"/>
      <c r="L3014" s="110"/>
      <c r="M3014" s="1099"/>
      <c r="N3014" s="113"/>
      <c r="O3014" s="114"/>
      <c r="P3014" s="97"/>
    </row>
    <row r="3015" spans="1:16">
      <c r="A3015" s="1136"/>
      <c r="B3015" s="109"/>
      <c r="C3015" s="1096"/>
      <c r="D3015" s="94"/>
      <c r="E3015" s="96"/>
      <c r="F3015" s="97"/>
      <c r="G3015" s="109"/>
      <c r="H3015" s="1098"/>
      <c r="I3015" s="113"/>
      <c r="J3015" s="114"/>
      <c r="K3015" s="97"/>
      <c r="L3015" s="109"/>
      <c r="M3015" s="1099"/>
      <c r="N3015" s="113"/>
      <c r="O3015" s="114"/>
      <c r="P3015" s="97"/>
    </row>
    <row r="3016" spans="1:16" ht="17.25" thickBot="1">
      <c r="A3016" s="1136"/>
      <c r="B3016" s="110"/>
      <c r="C3016" s="1097"/>
      <c r="D3016" s="115"/>
      <c r="E3016" s="116"/>
      <c r="F3016" s="117"/>
      <c r="G3016" s="110"/>
      <c r="H3016" s="1098"/>
      <c r="I3016" s="115"/>
      <c r="J3016" s="116"/>
      <c r="K3016" s="117"/>
      <c r="L3016" s="110"/>
      <c r="M3016" s="1099"/>
      <c r="N3016" s="115"/>
      <c r="O3016" s="116"/>
      <c r="P3016" s="117"/>
    </row>
    <row r="3017" spans="1:16">
      <c r="A3017" s="1094" t="str">
        <f>TEXT(A2971,"AAAA")</f>
        <v>星期五</v>
      </c>
      <c r="B3017" s="109"/>
      <c r="C3017" s="1095" t="s">
        <v>694</v>
      </c>
      <c r="D3017" s="118"/>
      <c r="E3017" s="119"/>
      <c r="F3017" s="97"/>
      <c r="G3017" s="109"/>
      <c r="H3017" s="1118" t="s">
        <v>130</v>
      </c>
      <c r="I3017" s="118"/>
      <c r="J3017" s="119"/>
      <c r="K3017" s="97"/>
      <c r="L3017" s="109"/>
      <c r="M3017" s="1120" t="s">
        <v>130</v>
      </c>
      <c r="N3017" s="118"/>
      <c r="O3017" s="119"/>
      <c r="P3017" s="97"/>
    </row>
    <row r="3018" spans="1:16">
      <c r="A3018" s="1094"/>
      <c r="B3018" s="110"/>
      <c r="C3018" s="1096"/>
      <c r="D3018" s="120"/>
      <c r="E3018" s="96"/>
      <c r="F3018" s="97"/>
      <c r="G3018" s="110"/>
      <c r="H3018" s="1098"/>
      <c r="I3018" s="94"/>
      <c r="J3018" s="96"/>
      <c r="K3018" s="97"/>
      <c r="L3018" s="110"/>
      <c r="M3018" s="1099"/>
      <c r="N3018" s="94"/>
      <c r="O3018" s="96"/>
      <c r="P3018" s="97"/>
    </row>
    <row r="3019" spans="1:16">
      <c r="A3019" s="1094"/>
      <c r="B3019" s="109"/>
      <c r="C3019" s="1096"/>
      <c r="D3019" s="120"/>
      <c r="E3019" s="96"/>
      <c r="F3019" s="97"/>
      <c r="G3019" s="109"/>
      <c r="H3019" s="1098"/>
      <c r="I3019" s="94"/>
      <c r="J3019" s="96"/>
      <c r="K3019" s="97"/>
      <c r="L3019" s="109"/>
      <c r="M3019" s="1099"/>
      <c r="N3019" s="94"/>
      <c r="O3019" s="96"/>
      <c r="P3019" s="97"/>
    </row>
    <row r="3020" spans="1:16">
      <c r="A3020" s="1094"/>
      <c r="B3020" s="110"/>
      <c r="C3020" s="1096"/>
      <c r="D3020" s="120"/>
      <c r="E3020" s="96"/>
      <c r="F3020" s="97"/>
      <c r="G3020" s="110"/>
      <c r="H3020" s="1098"/>
      <c r="I3020" s="94"/>
      <c r="J3020" s="96"/>
      <c r="K3020" s="97"/>
      <c r="L3020" s="110"/>
      <c r="M3020" s="1099"/>
      <c r="N3020" s="94"/>
      <c r="O3020" s="96"/>
      <c r="P3020" s="97"/>
    </row>
    <row r="3021" spans="1:16">
      <c r="A3021" s="1094"/>
      <c r="B3021" s="109"/>
      <c r="C3021" s="1096"/>
      <c r="D3021" s="120"/>
      <c r="E3021" s="96"/>
      <c r="F3021" s="97"/>
      <c r="G3021" s="109"/>
      <c r="H3021" s="1098"/>
      <c r="I3021" s="94"/>
      <c r="J3021" s="96"/>
      <c r="K3021" s="97"/>
      <c r="L3021" s="109"/>
      <c r="M3021" s="1099"/>
      <c r="N3021" s="94"/>
      <c r="O3021" s="96"/>
      <c r="P3021" s="97"/>
    </row>
    <row r="3022" spans="1:16">
      <c r="A3022" s="1094"/>
      <c r="B3022" s="110"/>
      <c r="C3022" s="1096"/>
      <c r="D3022" s="120"/>
      <c r="E3022" s="96"/>
      <c r="F3022" s="97"/>
      <c r="G3022" s="110"/>
      <c r="H3022" s="1098"/>
      <c r="I3022" s="94"/>
      <c r="J3022" s="96"/>
      <c r="K3022" s="97"/>
      <c r="L3022" s="110"/>
      <c r="M3022" s="1099"/>
      <c r="N3022" s="94"/>
      <c r="O3022" s="96"/>
      <c r="P3022" s="97"/>
    </row>
    <row r="3023" spans="1:16">
      <c r="A3023" s="1094"/>
      <c r="B3023" s="109"/>
      <c r="C3023" s="1096"/>
      <c r="D3023" s="120"/>
      <c r="E3023" s="96"/>
      <c r="F3023" s="97"/>
      <c r="G3023" s="109"/>
      <c r="H3023" s="1098"/>
      <c r="I3023" s="94"/>
      <c r="J3023" s="96"/>
      <c r="K3023" s="97"/>
      <c r="L3023" s="109"/>
      <c r="M3023" s="1099"/>
      <c r="N3023" s="94"/>
      <c r="O3023" s="96"/>
      <c r="P3023" s="97"/>
    </row>
    <row r="3024" spans="1:16">
      <c r="A3024" s="1094"/>
      <c r="B3024" s="110"/>
      <c r="C3024" s="1096"/>
      <c r="D3024" s="94"/>
      <c r="E3024" s="96"/>
      <c r="F3024" s="97"/>
      <c r="G3024" s="110"/>
      <c r="H3024" s="1098"/>
      <c r="I3024" s="94"/>
      <c r="J3024" s="96"/>
      <c r="K3024" s="97"/>
      <c r="L3024" s="110"/>
      <c r="M3024" s="1099"/>
      <c r="N3024" s="94"/>
      <c r="O3024" s="96"/>
      <c r="P3024" s="97"/>
    </row>
    <row r="3025" spans="1:16">
      <c r="A3025" s="1094"/>
      <c r="B3025" s="107"/>
      <c r="C3025" s="1096"/>
      <c r="D3025" s="113"/>
      <c r="E3025" s="114"/>
      <c r="F3025" s="104"/>
      <c r="G3025" s="107"/>
      <c r="H3025" s="1098"/>
      <c r="I3025" s="113"/>
      <c r="J3025" s="114"/>
      <c r="K3025" s="97"/>
      <c r="L3025" s="107"/>
      <c r="M3025" s="1099"/>
      <c r="N3025" s="113"/>
      <c r="O3025" s="114"/>
      <c r="P3025" s="97"/>
    </row>
    <row r="3026" spans="1:16" ht="17.25" thickBot="1">
      <c r="A3026" s="1094"/>
      <c r="B3026" s="107"/>
      <c r="C3026" s="1097"/>
      <c r="D3026" s="122" t="s">
        <v>132</v>
      </c>
      <c r="E3026" s="123" t="s">
        <v>133</v>
      </c>
      <c r="F3026" s="124"/>
      <c r="G3026" s="107"/>
      <c r="H3026" s="1127"/>
      <c r="I3026" s="122" t="s">
        <v>132</v>
      </c>
      <c r="J3026" s="123" t="s">
        <v>133</v>
      </c>
      <c r="K3026" s="97"/>
      <c r="L3026" s="107"/>
      <c r="M3026" s="1126"/>
      <c r="N3026" s="122" t="s">
        <v>132</v>
      </c>
      <c r="O3026" s="123" t="s">
        <v>133</v>
      </c>
      <c r="P3026" s="97"/>
    </row>
    <row r="3027" spans="1:16">
      <c r="A3027" s="105"/>
      <c r="B3027" s="109"/>
      <c r="C3027" s="1095" t="s">
        <v>695</v>
      </c>
      <c r="D3027" s="118"/>
      <c r="E3027" s="119"/>
      <c r="F3027" s="125"/>
      <c r="G3027" s="109"/>
      <c r="H3027" s="1118" t="s">
        <v>134</v>
      </c>
      <c r="I3027" s="118"/>
      <c r="J3027" s="119"/>
      <c r="K3027" s="125"/>
      <c r="L3027" s="109"/>
      <c r="M3027" s="1120" t="s">
        <v>134</v>
      </c>
      <c r="N3027" s="118"/>
      <c r="O3027" s="119"/>
      <c r="P3027" s="125"/>
    </row>
    <row r="3028" spans="1:16">
      <c r="A3028" s="105"/>
      <c r="B3028" s="110"/>
      <c r="C3028" s="1096"/>
      <c r="D3028" s="94"/>
      <c r="E3028" s="96"/>
      <c r="F3028" s="97"/>
      <c r="G3028" s="110"/>
      <c r="H3028" s="1098"/>
      <c r="I3028" s="94"/>
      <c r="J3028" s="96"/>
      <c r="K3028" s="97"/>
      <c r="L3028" s="110"/>
      <c r="M3028" s="1099"/>
      <c r="N3028" s="94"/>
      <c r="O3028" s="96"/>
      <c r="P3028" s="97"/>
    </row>
    <row r="3029" spans="1:16">
      <c r="A3029" s="105"/>
      <c r="B3029" s="126"/>
      <c r="C3029" s="1096"/>
      <c r="D3029" s="94"/>
      <c r="E3029" s="96"/>
      <c r="F3029" s="97"/>
      <c r="G3029" s="126"/>
      <c r="H3029" s="1098"/>
      <c r="I3029" s="94"/>
      <c r="J3029" s="96"/>
      <c r="K3029" s="97"/>
      <c r="L3029" s="126"/>
      <c r="M3029" s="1099"/>
      <c r="N3029" s="94"/>
      <c r="O3029" s="96"/>
      <c r="P3029" s="128"/>
    </row>
    <row r="3030" spans="1:16">
      <c r="A3030" s="105"/>
      <c r="B3030" s="107"/>
      <c r="C3030" s="1096"/>
      <c r="D3030" s="94"/>
      <c r="E3030" s="96"/>
      <c r="F3030" s="97"/>
      <c r="G3030" s="107"/>
      <c r="H3030" s="1098"/>
      <c r="I3030" s="94"/>
      <c r="J3030" s="96"/>
      <c r="K3030" s="97"/>
      <c r="L3030" s="107"/>
      <c r="M3030" s="1099"/>
      <c r="N3030" s="94"/>
      <c r="O3030" s="96"/>
      <c r="P3030" s="216"/>
    </row>
    <row r="3031" spans="1:16">
      <c r="A3031" s="105"/>
      <c r="B3031" s="109"/>
      <c r="C3031" s="1096"/>
      <c r="D3031" s="94"/>
      <c r="E3031" s="96"/>
      <c r="F3031" s="97"/>
      <c r="G3031" s="109"/>
      <c r="H3031" s="1098"/>
      <c r="I3031" s="94"/>
      <c r="J3031" s="96"/>
      <c r="K3031" s="97"/>
      <c r="L3031" s="109"/>
      <c r="M3031" s="1099"/>
      <c r="N3031" s="94"/>
      <c r="O3031" s="96"/>
      <c r="P3031" s="97"/>
    </row>
    <row r="3032" spans="1:16">
      <c r="A3032" s="105"/>
      <c r="B3032" s="110"/>
      <c r="C3032" s="1096"/>
      <c r="D3032" s="94"/>
      <c r="E3032" s="96"/>
      <c r="F3032" s="127"/>
      <c r="G3032" s="110"/>
      <c r="H3032" s="1098"/>
      <c r="I3032" s="94"/>
      <c r="J3032" s="96"/>
      <c r="K3032" s="127"/>
      <c r="L3032" s="110"/>
      <c r="M3032" s="1099"/>
      <c r="N3032" s="94"/>
      <c r="O3032" s="96"/>
      <c r="P3032" s="127"/>
    </row>
    <row r="3033" spans="1:16">
      <c r="A3033" s="105"/>
      <c r="B3033" s="109"/>
      <c r="C3033" s="1096"/>
      <c r="D3033" s="94"/>
      <c r="E3033" s="96"/>
      <c r="F3033" s="128"/>
      <c r="G3033" s="109"/>
      <c r="H3033" s="1098"/>
      <c r="I3033" s="94"/>
      <c r="J3033" s="96"/>
      <c r="K3033" s="128"/>
      <c r="L3033" s="109"/>
      <c r="M3033" s="1099"/>
      <c r="N3033" s="94"/>
      <c r="O3033" s="96"/>
      <c r="P3033" s="128"/>
    </row>
    <row r="3034" spans="1:16">
      <c r="A3034" s="105"/>
      <c r="B3034" s="110"/>
      <c r="C3034" s="1096"/>
      <c r="D3034" s="217"/>
      <c r="E3034" s="114"/>
      <c r="F3034" s="216"/>
      <c r="G3034" s="110"/>
      <c r="H3034" s="1098"/>
      <c r="I3034" s="113"/>
      <c r="J3034" s="114"/>
      <c r="K3034" s="216"/>
      <c r="L3034" s="110"/>
      <c r="M3034" s="1099"/>
      <c r="N3034" s="113"/>
      <c r="O3034" s="114"/>
      <c r="P3034" s="216"/>
    </row>
    <row r="3035" spans="1:16">
      <c r="A3035" s="105"/>
      <c r="B3035" s="109"/>
      <c r="C3035" s="1096"/>
      <c r="D3035" s="217"/>
      <c r="E3035" s="114"/>
      <c r="F3035" s="216"/>
      <c r="G3035" s="109"/>
      <c r="H3035" s="1098"/>
      <c r="I3035" s="113"/>
      <c r="J3035" s="114"/>
      <c r="K3035" s="216"/>
      <c r="L3035" s="109"/>
      <c r="M3035" s="1099"/>
      <c r="N3035" s="113"/>
      <c r="O3035" s="114"/>
      <c r="P3035" s="216"/>
    </row>
    <row r="3036" spans="1:16" ht="17.25" thickBot="1">
      <c r="A3036" s="105"/>
      <c r="B3036" s="110"/>
      <c r="C3036" s="1097"/>
      <c r="D3036" s="129"/>
      <c r="E3036" s="130"/>
      <c r="F3036" s="104"/>
      <c r="G3036" s="110"/>
      <c r="H3036" s="1127"/>
      <c r="I3036" s="113"/>
      <c r="J3036" s="130"/>
      <c r="K3036" s="104"/>
      <c r="L3036" s="110"/>
      <c r="M3036" s="1126"/>
      <c r="N3036" s="113"/>
      <c r="O3036" s="131"/>
      <c r="P3036" s="127"/>
    </row>
    <row r="3037" spans="1:16">
      <c r="A3037" s="132"/>
      <c r="B3037" s="109"/>
      <c r="C3037" s="1095" t="s">
        <v>696</v>
      </c>
      <c r="D3037" s="118" t="s">
        <v>136</v>
      </c>
      <c r="E3037" s="133" t="s">
        <v>137</v>
      </c>
      <c r="F3037" s="125"/>
      <c r="G3037" s="109"/>
      <c r="H3037" s="1118" t="s">
        <v>135</v>
      </c>
      <c r="I3037" s="118" t="s">
        <v>136</v>
      </c>
      <c r="J3037" s="133" t="s">
        <v>137</v>
      </c>
      <c r="K3037" s="125"/>
      <c r="L3037" s="109"/>
      <c r="M3037" s="1120" t="s">
        <v>135</v>
      </c>
      <c r="N3037" s="118" t="s">
        <v>136</v>
      </c>
      <c r="O3037" s="133" t="s">
        <v>137</v>
      </c>
      <c r="P3037" s="125"/>
    </row>
    <row r="3038" spans="1:16">
      <c r="A3038" s="132"/>
      <c r="B3038" s="110"/>
      <c r="C3038" s="1096"/>
      <c r="D3038" s="94" t="s">
        <v>141</v>
      </c>
      <c r="E3038" s="96" t="s">
        <v>142</v>
      </c>
      <c r="F3038" s="134"/>
      <c r="G3038" s="110"/>
      <c r="H3038" s="1098"/>
      <c r="I3038" s="94" t="s">
        <v>141</v>
      </c>
      <c r="J3038" s="96" t="s">
        <v>142</v>
      </c>
      <c r="K3038" s="134"/>
      <c r="L3038" s="110"/>
      <c r="M3038" s="1099"/>
      <c r="N3038" s="94" t="s">
        <v>141</v>
      </c>
      <c r="O3038" s="96" t="s">
        <v>142</v>
      </c>
      <c r="P3038" s="134"/>
    </row>
    <row r="3039" spans="1:16">
      <c r="A3039" s="132"/>
      <c r="B3039" s="135"/>
      <c r="C3039" s="1096"/>
      <c r="D3039" s="94" t="s">
        <v>145</v>
      </c>
      <c r="E3039" s="96" t="s">
        <v>146</v>
      </c>
      <c r="F3039" s="97"/>
      <c r="G3039" s="135"/>
      <c r="H3039" s="1098"/>
      <c r="I3039" s="94" t="s">
        <v>145</v>
      </c>
      <c r="J3039" s="96" t="s">
        <v>146</v>
      </c>
      <c r="K3039" s="97"/>
      <c r="L3039" s="135"/>
      <c r="M3039" s="1099"/>
      <c r="N3039" s="94" t="s">
        <v>145</v>
      </c>
      <c r="O3039" s="96" t="s">
        <v>146</v>
      </c>
      <c r="P3039" s="97"/>
    </row>
    <row r="3040" spans="1:16">
      <c r="A3040" s="132"/>
      <c r="B3040" s="110"/>
      <c r="C3040" s="1096"/>
      <c r="D3040" s="94" t="s">
        <v>147</v>
      </c>
      <c r="E3040" s="96" t="s">
        <v>148</v>
      </c>
      <c r="F3040" s="104"/>
      <c r="G3040" s="110"/>
      <c r="H3040" s="1098"/>
      <c r="I3040" s="94" t="s">
        <v>147</v>
      </c>
      <c r="J3040" s="96" t="s">
        <v>148</v>
      </c>
      <c r="K3040" s="104"/>
      <c r="L3040" s="110"/>
      <c r="M3040" s="1099"/>
      <c r="N3040" s="94" t="s">
        <v>147</v>
      </c>
      <c r="O3040" s="96" t="s">
        <v>148</v>
      </c>
      <c r="P3040" s="104"/>
    </row>
    <row r="3041" spans="1:16">
      <c r="A3041" s="132"/>
      <c r="B3041" s="135"/>
      <c r="C3041" s="1096"/>
      <c r="D3041" s="94"/>
      <c r="E3041" s="114"/>
      <c r="F3041" s="136"/>
      <c r="G3041" s="135"/>
      <c r="H3041" s="1098"/>
      <c r="I3041" s="94"/>
      <c r="J3041" s="114"/>
      <c r="K3041" s="136"/>
      <c r="L3041" s="135"/>
      <c r="M3041" s="1099"/>
      <c r="N3041" s="94"/>
      <c r="O3041" s="114"/>
      <c r="P3041" s="136"/>
    </row>
    <row r="3042" spans="1:16">
      <c r="A3042" s="132"/>
      <c r="B3042" s="110"/>
      <c r="C3042" s="1096"/>
      <c r="D3042" s="94"/>
      <c r="E3042" s="96"/>
      <c r="F3042" s="97"/>
      <c r="G3042" s="110"/>
      <c r="H3042" s="1098"/>
      <c r="I3042" s="94"/>
      <c r="J3042" s="96"/>
      <c r="K3042" s="97"/>
      <c r="L3042" s="110"/>
      <c r="M3042" s="1099"/>
      <c r="N3042" s="94"/>
      <c r="O3042" s="96"/>
      <c r="P3042" s="97"/>
    </row>
    <row r="3043" spans="1:16">
      <c r="A3043" s="132"/>
      <c r="B3043" s="135"/>
      <c r="C3043" s="1096"/>
      <c r="D3043" s="94"/>
      <c r="E3043" s="114"/>
      <c r="F3043" s="136"/>
      <c r="G3043" s="135"/>
      <c r="H3043" s="1098"/>
      <c r="I3043" s="94"/>
      <c r="J3043" s="114"/>
      <c r="K3043" s="136"/>
      <c r="L3043" s="135"/>
      <c r="M3043" s="1099"/>
      <c r="N3043" s="94"/>
      <c r="O3043" s="114"/>
      <c r="P3043" s="136"/>
    </row>
    <row r="3044" spans="1:16">
      <c r="A3044" s="132"/>
      <c r="B3044" s="110"/>
      <c r="C3044" s="1096"/>
      <c r="D3044" s="94"/>
      <c r="E3044" s="96"/>
      <c r="F3044" s="97"/>
      <c r="G3044" s="110"/>
      <c r="H3044" s="1098"/>
      <c r="I3044" s="94"/>
      <c r="J3044" s="96"/>
      <c r="K3044" s="97"/>
      <c r="L3044" s="110"/>
      <c r="M3044" s="1099"/>
      <c r="N3044" s="94"/>
      <c r="O3044" s="96"/>
      <c r="P3044" s="97"/>
    </row>
    <row r="3045" spans="1:16">
      <c r="A3045" s="132"/>
      <c r="B3045" s="135"/>
      <c r="C3045" s="1096"/>
      <c r="D3045" s="94"/>
      <c r="E3045" s="96"/>
      <c r="F3045" s="97"/>
      <c r="G3045" s="135"/>
      <c r="H3045" s="1098"/>
      <c r="I3045" s="94"/>
      <c r="J3045" s="96"/>
      <c r="K3045" s="97"/>
      <c r="L3045" s="135"/>
      <c r="M3045" s="1099"/>
      <c r="N3045" s="94"/>
      <c r="O3045" s="96"/>
      <c r="P3045" s="97"/>
    </row>
    <row r="3046" spans="1:16" ht="17.25" thickBot="1">
      <c r="A3046" s="132"/>
      <c r="B3046" s="110"/>
      <c r="C3046" s="1097"/>
      <c r="D3046" s="115"/>
      <c r="E3046" s="116"/>
      <c r="F3046" s="117"/>
      <c r="G3046" s="110"/>
      <c r="H3046" s="1127"/>
      <c r="I3046" s="115"/>
      <c r="J3046" s="130"/>
      <c r="K3046" s="104"/>
      <c r="L3046" s="110"/>
      <c r="M3046" s="1126"/>
      <c r="N3046" s="115"/>
      <c r="O3046" s="130"/>
      <c r="P3046" s="104"/>
    </row>
    <row r="3047" spans="1:16">
      <c r="A3047" s="132"/>
      <c r="B3047" s="135"/>
      <c r="C3047" s="1095" t="s">
        <v>697</v>
      </c>
      <c r="D3047" s="137" t="s">
        <v>150</v>
      </c>
      <c r="E3047" s="138"/>
      <c r="F3047" s="139" t="s">
        <v>151</v>
      </c>
      <c r="G3047" s="135"/>
      <c r="H3047" s="1118" t="s">
        <v>149</v>
      </c>
      <c r="I3047" s="137" t="s">
        <v>150</v>
      </c>
      <c r="J3047" s="138"/>
      <c r="K3047" s="139" t="s">
        <v>151</v>
      </c>
      <c r="L3047" s="135"/>
      <c r="M3047" s="1120" t="s">
        <v>149</v>
      </c>
      <c r="N3047" s="137" t="s">
        <v>150</v>
      </c>
      <c r="O3047" s="138"/>
      <c r="P3047" s="139" t="s">
        <v>151</v>
      </c>
    </row>
    <row r="3048" spans="1:16">
      <c r="A3048" s="132"/>
      <c r="B3048" s="110"/>
      <c r="C3048" s="1096"/>
      <c r="D3048" s="120"/>
      <c r="E3048" s="121"/>
      <c r="F3048" s="140"/>
      <c r="G3048" s="110"/>
      <c r="H3048" s="1098"/>
      <c r="I3048" s="94"/>
      <c r="J3048" s="96"/>
      <c r="K3048" s="97"/>
      <c r="L3048" s="110"/>
      <c r="M3048" s="1099"/>
      <c r="N3048" s="94"/>
      <c r="O3048" s="96"/>
      <c r="P3048" s="97"/>
    </row>
    <row r="3049" spans="1:16">
      <c r="A3049" s="132"/>
      <c r="B3049" s="135"/>
      <c r="C3049" s="1096"/>
      <c r="D3049" s="94"/>
      <c r="E3049" s="96"/>
      <c r="F3049" s="97"/>
      <c r="G3049" s="135"/>
      <c r="H3049" s="1098"/>
      <c r="I3049" s="94"/>
      <c r="J3049" s="96"/>
      <c r="K3049" s="97"/>
      <c r="L3049" s="135"/>
      <c r="M3049" s="1099"/>
      <c r="N3049" s="94"/>
      <c r="O3049" s="96"/>
      <c r="P3049" s="97"/>
    </row>
    <row r="3050" spans="1:16">
      <c r="A3050" s="132"/>
      <c r="B3050" s="110"/>
      <c r="C3050" s="1096"/>
      <c r="D3050" s="113"/>
      <c r="E3050" s="114"/>
      <c r="F3050" s="104"/>
      <c r="G3050" s="110"/>
      <c r="H3050" s="1098"/>
      <c r="I3050" s="113"/>
      <c r="J3050" s="114"/>
      <c r="K3050" s="104"/>
      <c r="L3050" s="110"/>
      <c r="M3050" s="1099"/>
      <c r="N3050" s="113"/>
      <c r="O3050" s="114"/>
      <c r="P3050" s="104"/>
    </row>
    <row r="3051" spans="1:16">
      <c r="A3051" s="1122"/>
      <c r="B3051" s="135"/>
      <c r="C3051" s="1096"/>
      <c r="D3051" s="94"/>
      <c r="E3051" s="96"/>
      <c r="F3051" s="97"/>
      <c r="G3051" s="135"/>
      <c r="H3051" s="1098"/>
      <c r="I3051" s="94"/>
      <c r="J3051" s="96"/>
      <c r="K3051" s="97"/>
      <c r="L3051" s="135"/>
      <c r="M3051" s="1099"/>
      <c r="N3051" s="94"/>
      <c r="O3051" s="96"/>
      <c r="P3051" s="97"/>
    </row>
    <row r="3052" spans="1:16">
      <c r="A3052" s="1122"/>
      <c r="B3052" s="110"/>
      <c r="C3052" s="1096"/>
      <c r="D3052" s="94"/>
      <c r="E3052" s="96"/>
      <c r="F3052" s="97"/>
      <c r="G3052" s="110"/>
      <c r="H3052" s="1098"/>
      <c r="I3052" s="94"/>
      <c r="J3052" s="96"/>
      <c r="K3052" s="97"/>
      <c r="L3052" s="110"/>
      <c r="M3052" s="1099"/>
      <c r="N3052" s="94"/>
      <c r="O3052" s="96"/>
      <c r="P3052" s="97"/>
    </row>
    <row r="3053" spans="1:16">
      <c r="A3053" s="1122"/>
      <c r="B3053" s="135"/>
      <c r="C3053" s="1096"/>
      <c r="D3053" s="113"/>
      <c r="E3053" s="114"/>
      <c r="F3053" s="104"/>
      <c r="G3053" s="135"/>
      <c r="H3053" s="1098"/>
      <c r="I3053" s="113"/>
      <c r="J3053" s="114"/>
      <c r="K3053" s="104"/>
      <c r="L3053" s="135"/>
      <c r="M3053" s="1099"/>
      <c r="N3053" s="113"/>
      <c r="O3053" s="114"/>
      <c r="P3053" s="104"/>
    </row>
    <row r="3054" spans="1:16" ht="17.25" thickBot="1">
      <c r="A3054" s="1123"/>
      <c r="B3054" s="141"/>
      <c r="C3054" s="1117"/>
      <c r="D3054" s="142"/>
      <c r="E3054" s="143"/>
      <c r="F3054" s="144"/>
      <c r="G3054" s="141"/>
      <c r="H3054" s="1119"/>
      <c r="I3054" s="142"/>
      <c r="J3054" s="143"/>
      <c r="K3054" s="144"/>
      <c r="L3054" s="141"/>
      <c r="M3054" s="1121"/>
      <c r="N3054" s="142"/>
      <c r="O3054" s="143"/>
      <c r="P3054" s="144"/>
    </row>
    <row r="3055" spans="1:16" s="146" customFormat="1" ht="27" customHeight="1" thickTop="1" thickBot="1">
      <c r="A3055" s="145"/>
      <c r="B3055" s="1124" t="s">
        <v>152</v>
      </c>
      <c r="C3055" s="1124"/>
      <c r="D3055" s="1124"/>
      <c r="E3055" s="1124"/>
      <c r="F3055" s="1124"/>
      <c r="G3055" s="1125" t="s">
        <v>153</v>
      </c>
      <c r="H3055" s="1125"/>
      <c r="I3055" s="1125"/>
      <c r="J3055" s="1125"/>
      <c r="K3055" s="1125"/>
      <c r="L3055" s="1125"/>
      <c r="M3055" s="1125"/>
      <c r="N3055" s="1128" t="s">
        <v>154</v>
      </c>
      <c r="O3055" s="1128"/>
      <c r="P3055" s="1128"/>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1137">
        <f>A2971</f>
        <v>46171</v>
      </c>
      <c r="B3057" s="1132" t="s">
        <v>698</v>
      </c>
      <c r="C3057" s="160"/>
      <c r="D3057" s="161"/>
      <c r="E3057" s="162"/>
      <c r="F3057" s="163"/>
      <c r="G3057" s="164"/>
      <c r="H3057" s="165"/>
      <c r="I3057" s="166"/>
      <c r="J3057" s="166"/>
      <c r="K3057" s="167"/>
      <c r="L3057" s="168"/>
      <c r="M3057" s="169"/>
      <c r="N3057" s="170"/>
      <c r="O3057" s="166"/>
      <c r="P3057" s="171"/>
    </row>
    <row r="3058" spans="1:16" s="172" customFormat="1">
      <c r="A3058" s="1138"/>
      <c r="B3058" s="1133"/>
      <c r="C3058" s="173"/>
      <c r="D3058" s="174"/>
      <c r="E3058" s="175"/>
      <c r="F3058" s="176"/>
      <c r="G3058" s="173"/>
      <c r="H3058" s="177"/>
      <c r="I3058" s="175"/>
      <c r="J3058" s="175"/>
      <c r="K3058" s="178"/>
      <c r="L3058" s="179"/>
      <c r="M3058" s="180"/>
      <c r="N3058" s="181"/>
      <c r="O3058" s="175"/>
      <c r="P3058" s="182"/>
    </row>
    <row r="3059" spans="1:16" s="172" customFormat="1">
      <c r="A3059" s="1138"/>
      <c r="B3059" s="1133"/>
      <c r="C3059" s="173"/>
      <c r="D3059" s="174"/>
      <c r="E3059" s="175"/>
      <c r="F3059" s="176"/>
      <c r="G3059" s="173"/>
      <c r="H3059" s="183"/>
      <c r="I3059" s="175"/>
      <c r="J3059" s="175"/>
      <c r="K3059" s="178"/>
      <c r="L3059" s="184"/>
      <c r="M3059" s="180"/>
      <c r="N3059" s="181"/>
      <c r="O3059" s="175"/>
      <c r="P3059" s="182"/>
    </row>
    <row r="3060" spans="1:16" s="172" customFormat="1">
      <c r="A3060" s="1138"/>
      <c r="B3060" s="1133"/>
      <c r="C3060" s="173"/>
      <c r="D3060" s="218"/>
      <c r="E3060" s="175"/>
      <c r="F3060" s="176"/>
      <c r="G3060" s="173"/>
      <c r="H3060" s="183"/>
      <c r="I3060" s="175"/>
      <c r="J3060" s="175"/>
      <c r="K3060" s="187"/>
      <c r="L3060" s="184"/>
      <c r="M3060" s="180"/>
      <c r="N3060" s="181"/>
      <c r="O3060" s="175"/>
      <c r="P3060" s="182"/>
    </row>
    <row r="3061" spans="1:16" s="172" customFormat="1">
      <c r="A3061" s="1138"/>
      <c r="B3061" s="1133"/>
      <c r="C3061" s="173"/>
      <c r="D3061" s="185"/>
      <c r="E3061" s="175"/>
      <c r="F3061" s="182"/>
      <c r="G3061" s="173"/>
      <c r="H3061" s="186"/>
      <c r="I3061" s="175"/>
      <c r="J3061" s="175"/>
      <c r="K3061" s="187"/>
      <c r="L3061" s="184"/>
      <c r="M3061" s="180"/>
      <c r="N3061" s="181"/>
      <c r="O3061" s="175"/>
      <c r="P3061" s="182"/>
    </row>
    <row r="3062" spans="1:16" s="172" customFormat="1">
      <c r="A3062" s="1138"/>
      <c r="B3062" s="1133"/>
      <c r="C3062" s="173"/>
      <c r="D3062" s="174"/>
      <c r="E3062" s="175"/>
      <c r="F3062" s="188"/>
      <c r="G3062" s="198"/>
      <c r="H3062" s="183"/>
      <c r="I3062" s="191"/>
      <c r="J3062" s="175"/>
      <c r="K3062" s="178"/>
      <c r="L3062" s="189"/>
      <c r="M3062" s="190"/>
      <c r="N3062" s="181"/>
      <c r="O3062" s="175"/>
      <c r="P3062" s="182"/>
    </row>
    <row r="3063" spans="1:16" s="172" customFormat="1">
      <c r="A3063" s="1138"/>
      <c r="B3063" s="1133"/>
      <c r="C3063" s="173"/>
      <c r="D3063" s="174"/>
      <c r="E3063" s="175"/>
      <c r="F3063" s="182"/>
      <c r="G3063" s="173"/>
      <c r="H3063" s="183"/>
      <c r="I3063" s="191"/>
      <c r="J3063" s="175"/>
      <c r="K3063" s="178"/>
      <c r="L3063" s="184"/>
      <c r="M3063" s="180"/>
      <c r="N3063" s="181"/>
      <c r="O3063" s="175"/>
      <c r="P3063" s="182"/>
    </row>
    <row r="3064" spans="1:16" s="172" customFormat="1">
      <c r="A3064" s="1138"/>
      <c r="B3064" s="1133"/>
      <c r="C3064" s="173"/>
      <c r="D3064" s="174"/>
      <c r="E3064" s="175"/>
      <c r="F3064" s="182"/>
      <c r="G3064" s="219"/>
      <c r="H3064" s="183"/>
      <c r="I3064" s="175"/>
      <c r="J3064" s="175"/>
      <c r="K3064" s="178"/>
      <c r="L3064" s="184"/>
      <c r="M3064" s="180"/>
      <c r="N3064" s="181"/>
      <c r="O3064" s="175"/>
      <c r="P3064" s="182"/>
    </row>
    <row r="3065" spans="1:16" s="172" customFormat="1">
      <c r="A3065" s="1138"/>
      <c r="B3065" s="1133"/>
      <c r="C3065" s="173"/>
      <c r="D3065" s="174"/>
      <c r="E3065" s="175"/>
      <c r="F3065" s="188"/>
      <c r="G3065" s="173"/>
      <c r="H3065" s="183"/>
      <c r="I3065" s="191"/>
      <c r="J3065" s="175"/>
      <c r="K3065" s="178"/>
      <c r="L3065" s="184"/>
      <c r="M3065" s="180"/>
      <c r="N3065" s="181"/>
      <c r="O3065" s="175"/>
      <c r="P3065" s="182"/>
    </row>
    <row r="3066" spans="1:16" s="172" customFormat="1">
      <c r="A3066" s="1138"/>
      <c r="B3066" s="1133"/>
      <c r="C3066" s="173"/>
      <c r="D3066" s="174"/>
      <c r="E3066" s="175"/>
      <c r="F3066" s="182"/>
      <c r="G3066" s="173"/>
      <c r="H3066" s="183"/>
      <c r="I3066" s="191"/>
      <c r="J3066" s="175"/>
      <c r="K3066" s="178"/>
      <c r="L3066" s="184"/>
      <c r="M3066" s="180"/>
      <c r="N3066" s="181"/>
      <c r="O3066" s="175"/>
      <c r="P3066" s="182"/>
    </row>
    <row r="3067" spans="1:16" s="172" customFormat="1">
      <c r="A3067" s="1138"/>
      <c r="B3067" s="1133"/>
      <c r="C3067" s="192"/>
      <c r="D3067" s="193"/>
      <c r="E3067" s="194"/>
      <c r="F3067" s="195"/>
      <c r="G3067" s="173"/>
      <c r="H3067" s="177"/>
      <c r="I3067" s="175"/>
      <c r="J3067" s="175"/>
      <c r="K3067" s="178"/>
      <c r="L3067" s="184"/>
      <c r="M3067" s="180"/>
      <c r="N3067" s="196"/>
      <c r="O3067" s="194"/>
      <c r="P3067" s="195"/>
    </row>
    <row r="3068" spans="1:16" s="172" customFormat="1">
      <c r="A3068" s="1138"/>
      <c r="B3068" s="1133"/>
      <c r="C3068" s="192"/>
      <c r="D3068" s="193"/>
      <c r="E3068" s="194"/>
      <c r="F3068" s="195"/>
      <c r="G3068" s="198"/>
      <c r="H3068" s="183"/>
      <c r="I3068" s="191"/>
      <c r="J3068" s="175"/>
      <c r="K3068" s="178"/>
      <c r="L3068" s="184"/>
      <c r="M3068" s="180"/>
      <c r="N3068" s="196"/>
      <c r="O3068" s="194"/>
      <c r="P3068" s="195"/>
    </row>
    <row r="3069" spans="1:16" s="172" customFormat="1">
      <c r="A3069" s="1138"/>
      <c r="B3069" s="1133"/>
      <c r="C3069" s="192"/>
      <c r="D3069" s="193"/>
      <c r="E3069" s="194"/>
      <c r="F3069" s="195"/>
      <c r="G3069" s="173"/>
      <c r="H3069" s="199"/>
      <c r="I3069" s="191"/>
      <c r="J3069" s="200"/>
      <c r="K3069" s="197"/>
      <c r="L3069" s="184"/>
      <c r="M3069" s="180"/>
      <c r="N3069" s="196"/>
      <c r="O3069" s="194"/>
      <c r="P3069" s="195"/>
    </row>
    <row r="3070" spans="1:16" s="172" customFormat="1">
      <c r="A3070" s="1138"/>
      <c r="B3070" s="1133"/>
      <c r="C3070" s="192"/>
      <c r="D3070" s="193"/>
      <c r="E3070" s="194"/>
      <c r="F3070" s="195"/>
      <c r="G3070" s="173"/>
      <c r="H3070" s="201"/>
      <c r="I3070" s="175"/>
      <c r="J3070" s="175"/>
      <c r="K3070" s="178"/>
      <c r="L3070" s="184"/>
      <c r="M3070" s="180"/>
      <c r="N3070" s="196"/>
      <c r="O3070" s="194"/>
      <c r="P3070" s="195"/>
    </row>
    <row r="3071" spans="1:16" s="172" customFormat="1">
      <c r="A3071" s="1138"/>
      <c r="B3071" s="1133"/>
      <c r="C3071" s="192"/>
      <c r="D3071" s="193"/>
      <c r="E3071" s="194"/>
      <c r="F3071" s="195"/>
      <c r="G3071" s="198"/>
      <c r="H3071" s="183"/>
      <c r="I3071" s="200"/>
      <c r="J3071" s="200"/>
      <c r="K3071" s="197"/>
      <c r="L3071" s="184"/>
      <c r="M3071" s="180"/>
      <c r="N3071" s="196"/>
      <c r="O3071" s="194"/>
      <c r="P3071" s="195"/>
    </row>
    <row r="3072" spans="1:16" s="172" customFormat="1">
      <c r="A3072" s="1138"/>
      <c r="B3072" s="1133"/>
      <c r="C3072" s="192"/>
      <c r="D3072" s="193"/>
      <c r="E3072" s="194"/>
      <c r="F3072" s="195"/>
      <c r="G3072" s="173"/>
      <c r="H3072" s="183"/>
      <c r="I3072" s="200"/>
      <c r="J3072" s="200"/>
      <c r="K3072" s="197"/>
      <c r="L3072" s="179"/>
      <c r="M3072" s="180"/>
      <c r="N3072" s="196"/>
      <c r="O3072" s="194"/>
      <c r="P3072" s="195"/>
    </row>
    <row r="3073" spans="1:16" s="172" customFormat="1">
      <c r="A3073" s="1138"/>
      <c r="B3073" s="1133"/>
      <c r="C3073" s="192"/>
      <c r="D3073" s="193"/>
      <c r="E3073" s="194"/>
      <c r="F3073" s="195"/>
      <c r="G3073" s="192"/>
      <c r="H3073" s="201"/>
      <c r="I3073" s="202"/>
      <c r="J3073" s="202"/>
      <c r="K3073" s="203"/>
      <c r="L3073" s="204"/>
      <c r="M3073" s="190"/>
      <c r="N3073" s="196"/>
      <c r="O3073" s="194"/>
      <c r="P3073" s="195"/>
    </row>
    <row r="3074" spans="1:16" s="172" customFormat="1">
      <c r="A3074" s="1138"/>
      <c r="B3074" s="1133"/>
      <c r="C3074" s="192"/>
      <c r="D3074" s="193"/>
      <c r="E3074" s="194"/>
      <c r="F3074" s="195"/>
      <c r="G3074" s="192"/>
      <c r="H3074" s="201"/>
      <c r="I3074" s="202"/>
      <c r="J3074" s="202"/>
      <c r="K3074" s="203"/>
      <c r="L3074" s="204"/>
      <c r="M3074" s="190"/>
      <c r="N3074" s="196"/>
      <c r="O3074" s="194"/>
      <c r="P3074" s="195"/>
    </row>
    <row r="3075" spans="1:16" s="172" customFormat="1">
      <c r="A3075" s="1138"/>
      <c r="B3075" s="1133"/>
      <c r="C3075" s="192"/>
      <c r="D3075" s="193"/>
      <c r="E3075" s="194"/>
      <c r="F3075" s="195"/>
      <c r="G3075" s="192"/>
      <c r="H3075" s="201"/>
      <c r="I3075" s="202"/>
      <c r="J3075" s="202"/>
      <c r="K3075" s="203"/>
      <c r="L3075" s="204"/>
      <c r="M3075" s="190"/>
      <c r="N3075" s="196"/>
      <c r="O3075" s="194"/>
      <c r="P3075" s="195"/>
    </row>
    <row r="3076" spans="1:16" s="172" customFormat="1" ht="17.25" thickBot="1">
      <c r="A3076" s="1139"/>
      <c r="B3076" s="1134"/>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1135">
        <f>A2971+1</f>
        <v>46172</v>
      </c>
      <c r="B3077" s="90" t="s">
        <v>162</v>
      </c>
      <c r="C3077" s="1095" t="s">
        <v>693</v>
      </c>
      <c r="D3077" s="91" t="s">
        <v>114</v>
      </c>
      <c r="E3077" s="92" t="s">
        <v>164</v>
      </c>
      <c r="F3077" s="93"/>
      <c r="G3077" s="90" t="s">
        <v>162</v>
      </c>
      <c r="H3077" s="1098" t="s">
        <v>163</v>
      </c>
      <c r="I3077" s="91" t="s">
        <v>114</v>
      </c>
      <c r="J3077" s="92" t="s">
        <v>164</v>
      </c>
      <c r="K3077" s="93"/>
      <c r="L3077" s="90" t="s">
        <v>162</v>
      </c>
      <c r="M3077" s="1099" t="s">
        <v>163</v>
      </c>
      <c r="N3077" s="91" t="s">
        <v>114</v>
      </c>
      <c r="O3077" s="92" t="s">
        <v>164</v>
      </c>
      <c r="P3077" s="93"/>
    </row>
    <row r="3078" spans="1:16" ht="18" customHeight="1">
      <c r="A3078" s="1136"/>
      <c r="B3078" s="1100"/>
      <c r="C3078" s="1096"/>
      <c r="D3078" s="94" t="s">
        <v>116</v>
      </c>
      <c r="E3078" s="95" t="s">
        <v>142</v>
      </c>
      <c r="F3078" s="93"/>
      <c r="G3078" s="1100"/>
      <c r="H3078" s="1098"/>
      <c r="I3078" s="94" t="s">
        <v>116</v>
      </c>
      <c r="J3078" s="95" t="s">
        <v>142</v>
      </c>
      <c r="K3078" s="93"/>
      <c r="L3078" s="1100"/>
      <c r="M3078" s="1099"/>
      <c r="N3078" s="94" t="s">
        <v>116</v>
      </c>
      <c r="O3078" s="95" t="s">
        <v>142</v>
      </c>
      <c r="P3078" s="93"/>
    </row>
    <row r="3079" spans="1:16" ht="17.25" thickBot="1">
      <c r="A3079" s="1136"/>
      <c r="B3079" s="1101"/>
      <c r="C3079" s="1096"/>
      <c r="D3079" s="94" t="s">
        <v>165</v>
      </c>
      <c r="E3079" s="96" t="s">
        <v>166</v>
      </c>
      <c r="F3079" s="98"/>
      <c r="G3079" s="1101"/>
      <c r="H3079" s="1098"/>
      <c r="I3079" s="94" t="s">
        <v>165</v>
      </c>
      <c r="J3079" s="96" t="s">
        <v>166</v>
      </c>
      <c r="K3079" s="98"/>
      <c r="L3079" s="1101"/>
      <c r="M3079" s="1099"/>
      <c r="N3079" s="94" t="s">
        <v>165</v>
      </c>
      <c r="O3079" s="96" t="s">
        <v>166</v>
      </c>
      <c r="P3079" s="98"/>
    </row>
    <row r="3080" spans="1:16" ht="17.25" thickBot="1">
      <c r="A3080" s="1136"/>
      <c r="B3080" s="90" t="s">
        <v>167</v>
      </c>
      <c r="C3080" s="1096"/>
      <c r="D3080" s="94"/>
      <c r="E3080" s="96"/>
      <c r="F3080" s="97"/>
      <c r="G3080" s="90" t="s">
        <v>167</v>
      </c>
      <c r="H3080" s="1098"/>
      <c r="I3080" s="94" t="s">
        <v>120</v>
      </c>
      <c r="J3080" s="96" t="s">
        <v>148</v>
      </c>
      <c r="K3080" s="97"/>
      <c r="L3080" s="90" t="s">
        <v>167</v>
      </c>
      <c r="M3080" s="1099"/>
      <c r="N3080" s="94" t="s">
        <v>120</v>
      </c>
      <c r="O3080" s="96" t="s">
        <v>148</v>
      </c>
      <c r="P3080" s="97"/>
    </row>
    <row r="3081" spans="1:16">
      <c r="A3081" s="1136"/>
      <c r="B3081" s="1081"/>
      <c r="C3081" s="1096"/>
      <c r="D3081" s="94"/>
      <c r="E3081" s="96"/>
      <c r="F3081" s="97"/>
      <c r="G3081" s="1081"/>
      <c r="H3081" s="1098"/>
      <c r="I3081" s="94"/>
      <c r="J3081" s="96"/>
      <c r="K3081" s="97"/>
      <c r="L3081" s="1081"/>
      <c r="M3081" s="1099"/>
      <c r="N3081" s="94"/>
      <c r="O3081" s="96"/>
      <c r="P3081" s="97"/>
    </row>
    <row r="3082" spans="1:16">
      <c r="A3082" s="1136"/>
      <c r="B3082" s="1082"/>
      <c r="C3082" s="1096"/>
      <c r="D3082" s="94"/>
      <c r="E3082" s="96"/>
      <c r="F3082" s="97"/>
      <c r="G3082" s="1082"/>
      <c r="H3082" s="1098"/>
      <c r="I3082" s="94"/>
      <c r="J3082" s="96"/>
      <c r="K3082" s="97"/>
      <c r="L3082" s="1082"/>
      <c r="M3082" s="1099"/>
      <c r="N3082" s="94"/>
      <c r="O3082" s="96"/>
      <c r="P3082" s="97"/>
    </row>
    <row r="3083" spans="1:16">
      <c r="A3083" s="1136"/>
      <c r="B3083" s="1083"/>
      <c r="C3083" s="1096"/>
      <c r="D3083" s="94"/>
      <c r="E3083" s="96"/>
      <c r="F3083" s="93"/>
      <c r="G3083" s="1083"/>
      <c r="H3083" s="1098"/>
      <c r="I3083" s="94"/>
      <c r="J3083" s="96"/>
      <c r="K3083" s="93"/>
      <c r="L3083" s="1083"/>
      <c r="M3083" s="1099"/>
      <c r="N3083" s="94"/>
      <c r="O3083" s="96"/>
      <c r="P3083" s="93"/>
    </row>
    <row r="3084" spans="1:16">
      <c r="A3084" s="1136"/>
      <c r="B3084" s="1082"/>
      <c r="C3084" s="1096"/>
      <c r="D3084" s="94"/>
      <c r="E3084" s="96"/>
      <c r="F3084" s="99"/>
      <c r="G3084" s="1082"/>
      <c r="H3084" s="1098"/>
      <c r="I3084" s="94"/>
      <c r="J3084" s="96"/>
      <c r="K3084" s="99"/>
      <c r="L3084" s="1082"/>
      <c r="M3084" s="1099"/>
      <c r="N3084" s="94"/>
      <c r="O3084" s="96"/>
      <c r="P3084" s="93"/>
    </row>
    <row r="3085" spans="1:16">
      <c r="A3085" s="1136"/>
      <c r="B3085" s="1083"/>
      <c r="C3085" s="1096"/>
      <c r="D3085" s="94"/>
      <c r="E3085" s="96"/>
      <c r="F3085" s="102"/>
      <c r="G3085" s="1083"/>
      <c r="H3085" s="1098"/>
      <c r="I3085" s="94"/>
      <c r="J3085" s="96"/>
      <c r="K3085" s="102"/>
      <c r="L3085" s="1083"/>
      <c r="M3085" s="1099"/>
      <c r="N3085" s="94"/>
      <c r="O3085" s="96"/>
      <c r="P3085" s="99"/>
    </row>
    <row r="3086" spans="1:16" ht="17.25" thickBot="1">
      <c r="A3086" s="1136"/>
      <c r="B3086" s="1082"/>
      <c r="C3086" s="1096"/>
      <c r="D3086" s="94"/>
      <c r="E3086" s="96"/>
      <c r="F3086" s="99"/>
      <c r="G3086" s="1082"/>
      <c r="H3086" s="1098"/>
      <c r="I3086" s="94"/>
      <c r="J3086" s="96"/>
      <c r="K3086" s="99"/>
      <c r="L3086" s="1082"/>
      <c r="M3086" s="1099"/>
      <c r="N3086" s="94"/>
      <c r="O3086" s="96"/>
      <c r="P3086" s="99"/>
    </row>
    <row r="3087" spans="1:16" ht="17.25" thickBot="1">
      <c r="A3087" s="1136"/>
      <c r="B3087" s="100" t="s">
        <v>168</v>
      </c>
      <c r="C3087" s="1096"/>
      <c r="D3087" s="94"/>
      <c r="E3087" s="96"/>
      <c r="F3087" s="99"/>
      <c r="G3087" s="100" t="s">
        <v>168</v>
      </c>
      <c r="H3087" s="1098"/>
      <c r="I3087" s="94"/>
      <c r="J3087" s="96"/>
      <c r="K3087" s="99"/>
      <c r="L3087" s="100" t="s">
        <v>168</v>
      </c>
      <c r="M3087" s="1099"/>
      <c r="N3087" s="94"/>
      <c r="O3087" s="96"/>
      <c r="P3087" s="99"/>
    </row>
    <row r="3088" spans="1:16">
      <c r="A3088" s="1136"/>
      <c r="B3088" s="1111"/>
      <c r="C3088" s="1096"/>
      <c r="D3088" s="94"/>
      <c r="E3088" s="96"/>
      <c r="F3088" s="99"/>
      <c r="G3088" s="1111"/>
      <c r="H3088" s="1098"/>
      <c r="I3088" s="94"/>
      <c r="J3088" s="96"/>
      <c r="K3088" s="99"/>
      <c r="L3088" s="1111"/>
      <c r="M3088" s="1099"/>
      <c r="N3088" s="94"/>
      <c r="O3088" s="96"/>
      <c r="P3088" s="99"/>
    </row>
    <row r="3089" spans="1:16">
      <c r="A3089" s="1136"/>
      <c r="B3089" s="1112"/>
      <c r="C3089" s="1096"/>
      <c r="D3089" s="94"/>
      <c r="E3089" s="96"/>
      <c r="F3089" s="99"/>
      <c r="G3089" s="1112"/>
      <c r="H3089" s="1098"/>
      <c r="I3089" s="94"/>
      <c r="J3089" s="96"/>
      <c r="K3089" s="99"/>
      <c r="L3089" s="1112"/>
      <c r="M3089" s="1099"/>
      <c r="N3089" s="94"/>
      <c r="O3089" s="96"/>
      <c r="P3089" s="97"/>
    </row>
    <row r="3090" spans="1:16" ht="17.25" thickBot="1">
      <c r="A3090" s="1136"/>
      <c r="B3090" s="1113"/>
      <c r="C3090" s="1096"/>
      <c r="D3090" s="94"/>
      <c r="E3090" s="96"/>
      <c r="F3090" s="97"/>
      <c r="G3090" s="1113"/>
      <c r="H3090" s="1098"/>
      <c r="I3090" s="94"/>
      <c r="J3090" s="96"/>
      <c r="K3090" s="97"/>
      <c r="L3090" s="1113"/>
      <c r="M3090" s="1099"/>
      <c r="N3090" s="94"/>
      <c r="O3090" s="96"/>
      <c r="P3090" s="97"/>
    </row>
    <row r="3091" spans="1:16" ht="17.25" thickBot="1">
      <c r="A3091" s="1136"/>
      <c r="B3091" s="100" t="s">
        <v>123</v>
      </c>
      <c r="C3091" s="1096"/>
      <c r="D3091" s="94"/>
      <c r="E3091" s="96"/>
      <c r="F3091" s="97"/>
      <c r="G3091" s="100" t="s">
        <v>123</v>
      </c>
      <c r="H3091" s="1098"/>
      <c r="I3091" s="94"/>
      <c r="J3091" s="96"/>
      <c r="K3091" s="97"/>
      <c r="L3091" s="100" t="s">
        <v>123</v>
      </c>
      <c r="M3091" s="1099"/>
      <c r="N3091" s="94"/>
      <c r="O3091" s="96"/>
      <c r="P3091" s="97"/>
    </row>
    <row r="3092" spans="1:16">
      <c r="A3092" s="1136"/>
      <c r="B3092" s="1106"/>
      <c r="C3092" s="1096"/>
      <c r="D3092" s="94"/>
      <c r="E3092" s="96"/>
      <c r="F3092" s="97"/>
      <c r="G3092" s="1106"/>
      <c r="H3092" s="1098"/>
      <c r="I3092" s="94"/>
      <c r="J3092" s="96"/>
      <c r="K3092" s="97"/>
      <c r="L3092" s="1106"/>
      <c r="M3092" s="1099"/>
      <c r="N3092" s="94"/>
      <c r="O3092" s="96"/>
      <c r="P3092" s="97"/>
    </row>
    <row r="3093" spans="1:16">
      <c r="A3093" s="1136"/>
      <c r="B3093" s="1107"/>
      <c r="C3093" s="1096"/>
      <c r="D3093" s="94"/>
      <c r="E3093" s="96"/>
      <c r="F3093" s="97"/>
      <c r="G3093" s="1107"/>
      <c r="H3093" s="1098"/>
      <c r="I3093" s="94"/>
      <c r="J3093" s="96"/>
      <c r="K3093" s="97"/>
      <c r="L3093" s="1107"/>
      <c r="M3093" s="1099"/>
      <c r="N3093" s="94"/>
      <c r="O3093" s="96"/>
      <c r="P3093" s="97"/>
    </row>
    <row r="3094" spans="1:16" ht="17.25" thickBot="1">
      <c r="A3094" s="1136"/>
      <c r="B3094" s="1108"/>
      <c r="C3094" s="1096"/>
      <c r="D3094" s="94"/>
      <c r="E3094" s="96"/>
      <c r="F3094" s="97"/>
      <c r="G3094" s="1108"/>
      <c r="H3094" s="1098"/>
      <c r="I3094" s="94"/>
      <c r="J3094" s="96"/>
      <c r="K3094" s="97"/>
      <c r="L3094" s="1108"/>
      <c r="M3094" s="1099"/>
      <c r="N3094" s="94"/>
      <c r="O3094" s="96"/>
      <c r="P3094" s="97"/>
    </row>
    <row r="3095" spans="1:16">
      <c r="A3095" s="1136"/>
      <c r="B3095" s="1109" t="s">
        <v>124</v>
      </c>
      <c r="C3095" s="1096"/>
      <c r="D3095" s="94"/>
      <c r="E3095" s="96"/>
      <c r="F3095" s="97"/>
      <c r="G3095" s="1109" t="s">
        <v>124</v>
      </c>
      <c r="H3095" s="1098"/>
      <c r="I3095" s="94"/>
      <c r="J3095" s="96"/>
      <c r="K3095" s="97"/>
      <c r="L3095" s="1109" t="s">
        <v>124</v>
      </c>
      <c r="M3095" s="1099"/>
      <c r="N3095" s="94"/>
      <c r="O3095" s="96"/>
      <c r="P3095" s="97"/>
    </row>
    <row r="3096" spans="1:16" ht="17.25" thickBot="1">
      <c r="A3096" s="1136"/>
      <c r="B3096" s="1110"/>
      <c r="C3096" s="1096"/>
      <c r="D3096" s="94"/>
      <c r="E3096" s="96"/>
      <c r="F3096" s="97"/>
      <c r="G3096" s="1110"/>
      <c r="H3096" s="1098"/>
      <c r="I3096" s="94"/>
      <c r="J3096" s="96"/>
      <c r="K3096" s="97"/>
      <c r="L3096" s="1110"/>
      <c r="M3096" s="1099"/>
      <c r="N3096" s="94"/>
      <c r="O3096" s="96"/>
      <c r="P3096" s="93"/>
    </row>
    <row r="3097" spans="1:16" ht="17.25" thickTop="1">
      <c r="A3097" s="1136"/>
      <c r="B3097" s="1102" t="s">
        <v>125</v>
      </c>
      <c r="C3097" s="1096"/>
      <c r="D3097" s="94"/>
      <c r="E3097" s="96"/>
      <c r="F3097" s="93"/>
      <c r="G3097" s="1102" t="s">
        <v>125</v>
      </c>
      <c r="H3097" s="1098"/>
      <c r="I3097" s="94"/>
      <c r="J3097" s="96"/>
      <c r="K3097" s="93"/>
      <c r="L3097" s="1102" t="s">
        <v>125</v>
      </c>
      <c r="M3097" s="1099"/>
      <c r="N3097" s="94"/>
      <c r="O3097" s="96"/>
      <c r="P3097" s="97"/>
    </row>
    <row r="3098" spans="1:16" ht="17.25" thickBot="1">
      <c r="A3098" s="1136"/>
      <c r="B3098" s="1103"/>
      <c r="C3098" s="1096"/>
      <c r="D3098" s="94"/>
      <c r="E3098" s="96"/>
      <c r="F3098" s="93"/>
      <c r="G3098" s="1103"/>
      <c r="H3098" s="1098"/>
      <c r="I3098" s="94"/>
      <c r="J3098" s="96"/>
      <c r="K3098" s="93"/>
      <c r="L3098" s="1103"/>
      <c r="M3098" s="1099"/>
      <c r="N3098" s="94"/>
      <c r="O3098" s="96"/>
      <c r="P3098" s="101"/>
    </row>
    <row r="3099" spans="1:16">
      <c r="A3099" s="1136"/>
      <c r="B3099" s="1104"/>
      <c r="C3099" s="1096"/>
      <c r="D3099" s="94"/>
      <c r="E3099" s="96"/>
      <c r="F3099" s="97"/>
      <c r="G3099" s="1104"/>
      <c r="H3099" s="1098"/>
      <c r="I3099" s="94"/>
      <c r="J3099" s="96"/>
      <c r="K3099" s="97"/>
      <c r="L3099" s="1104"/>
      <c r="M3099" s="1099"/>
      <c r="N3099" s="94"/>
      <c r="O3099" s="96"/>
      <c r="P3099" s="103"/>
    </row>
    <row r="3100" spans="1:16" ht="17.25" thickBot="1">
      <c r="A3100" s="1136"/>
      <c r="B3100" s="1105"/>
      <c r="C3100" s="1096"/>
      <c r="D3100" s="94"/>
      <c r="E3100" s="96"/>
      <c r="F3100" s="97"/>
      <c r="G3100" s="1105"/>
      <c r="H3100" s="1098"/>
      <c r="I3100" s="94"/>
      <c r="J3100" s="96"/>
      <c r="K3100" s="97"/>
      <c r="L3100" s="1105"/>
      <c r="M3100" s="1099"/>
      <c r="N3100" s="94"/>
      <c r="O3100" s="96"/>
      <c r="P3100" s="104"/>
    </row>
    <row r="3101" spans="1:16">
      <c r="A3101" s="1136"/>
      <c r="B3101" s="1116" t="s">
        <v>126</v>
      </c>
      <c r="C3101" s="1096"/>
      <c r="D3101" s="94"/>
      <c r="E3101" s="96"/>
      <c r="F3101" s="93"/>
      <c r="G3101" s="1116" t="s">
        <v>126</v>
      </c>
      <c r="H3101" s="1098"/>
      <c r="I3101" s="94"/>
      <c r="J3101" s="96"/>
      <c r="K3101" s="93"/>
      <c r="L3101" s="1116" t="s">
        <v>126</v>
      </c>
      <c r="M3101" s="1099"/>
      <c r="N3101" s="94"/>
      <c r="O3101" s="96"/>
      <c r="P3101" s="99"/>
    </row>
    <row r="3102" spans="1:16" ht="17.25" thickBot="1">
      <c r="A3102" s="1136"/>
      <c r="B3102" s="1103"/>
      <c r="C3102" s="1096"/>
      <c r="D3102" s="94"/>
      <c r="E3102" s="96"/>
      <c r="F3102" s="101"/>
      <c r="G3102" s="1103"/>
      <c r="H3102" s="1098"/>
      <c r="I3102" s="94"/>
      <c r="J3102" s="96"/>
      <c r="K3102" s="101"/>
      <c r="L3102" s="1103"/>
      <c r="M3102" s="1099"/>
      <c r="N3102" s="94"/>
      <c r="O3102" s="96"/>
      <c r="P3102" s="104"/>
    </row>
    <row r="3103" spans="1:16">
      <c r="A3103" s="1136"/>
      <c r="B3103" s="1104"/>
      <c r="C3103" s="1096"/>
      <c r="D3103" s="94"/>
      <c r="E3103" s="96"/>
      <c r="F3103" s="102"/>
      <c r="G3103" s="1104"/>
      <c r="H3103" s="1098"/>
      <c r="I3103" s="94"/>
      <c r="J3103" s="96"/>
      <c r="K3103" s="103"/>
      <c r="L3103" s="1104"/>
      <c r="M3103" s="1099"/>
      <c r="N3103" s="94"/>
      <c r="O3103" s="96"/>
      <c r="P3103" s="93"/>
    </row>
    <row r="3104" spans="1:16" ht="17.25" thickBot="1">
      <c r="A3104" s="1136"/>
      <c r="B3104" s="1115"/>
      <c r="C3104" s="1096"/>
      <c r="D3104" s="94"/>
      <c r="E3104" s="96"/>
      <c r="F3104" s="99"/>
      <c r="G3104" s="1115"/>
      <c r="H3104" s="1098"/>
      <c r="I3104" s="94"/>
      <c r="J3104" s="96"/>
      <c r="K3104" s="104"/>
      <c r="L3104" s="1115"/>
      <c r="M3104" s="1099"/>
      <c r="N3104" s="94"/>
      <c r="O3104" s="96"/>
      <c r="P3104" s="97"/>
    </row>
    <row r="3105" spans="1:16">
      <c r="A3105" s="1136"/>
      <c r="B3105" s="1114" t="s">
        <v>127</v>
      </c>
      <c r="C3105" s="1096"/>
      <c r="D3105" s="94"/>
      <c r="E3105" s="96"/>
      <c r="F3105" s="103"/>
      <c r="G3105" s="1114" t="s">
        <v>127</v>
      </c>
      <c r="H3105" s="1098"/>
      <c r="I3105" s="94"/>
      <c r="J3105" s="96"/>
      <c r="K3105" s="104"/>
      <c r="L3105" s="1114" t="s">
        <v>127</v>
      </c>
      <c r="M3105" s="1099"/>
      <c r="N3105" s="94"/>
      <c r="O3105" s="114"/>
      <c r="P3105" s="97"/>
    </row>
    <row r="3106" spans="1:16" ht="17.25" thickBot="1">
      <c r="A3106" s="1136"/>
      <c r="B3106" s="1103"/>
      <c r="C3106" s="1096"/>
      <c r="D3106" s="94"/>
      <c r="E3106" s="96"/>
      <c r="F3106" s="104"/>
      <c r="G3106" s="1103"/>
      <c r="H3106" s="1098"/>
      <c r="I3106" s="94"/>
      <c r="J3106" s="96"/>
      <c r="K3106" s="99"/>
      <c r="L3106" s="1103"/>
      <c r="M3106" s="1099"/>
      <c r="N3106" s="113"/>
      <c r="O3106" s="96"/>
      <c r="P3106" s="112"/>
    </row>
    <row r="3107" spans="1:16">
      <c r="A3107" s="1136"/>
      <c r="B3107" s="1104"/>
      <c r="C3107" s="1096"/>
      <c r="D3107" s="94"/>
      <c r="E3107" s="96"/>
      <c r="F3107" s="104"/>
      <c r="G3107" s="1104"/>
      <c r="H3107" s="1098"/>
      <c r="I3107" s="94"/>
      <c r="J3107" s="96"/>
      <c r="K3107" s="104"/>
      <c r="L3107" s="1104"/>
      <c r="M3107" s="1099"/>
      <c r="N3107" s="113"/>
      <c r="O3107" s="114"/>
      <c r="P3107" s="97"/>
    </row>
    <row r="3108" spans="1:16" ht="17.25" thickBot="1">
      <c r="A3108" s="1136"/>
      <c r="B3108" s="1115"/>
      <c r="C3108" s="1096"/>
      <c r="D3108" s="94"/>
      <c r="E3108" s="96"/>
      <c r="F3108" s="99"/>
      <c r="G3108" s="1115"/>
      <c r="H3108" s="1098"/>
      <c r="I3108" s="94"/>
      <c r="J3108" s="96"/>
      <c r="K3108" s="93"/>
      <c r="L3108" s="1115"/>
      <c r="M3108" s="1099"/>
      <c r="N3108" s="94"/>
      <c r="O3108" s="114"/>
      <c r="P3108" s="104"/>
    </row>
    <row r="3109" spans="1:16">
      <c r="A3109" s="1136"/>
      <c r="B3109" s="1114" t="s">
        <v>128</v>
      </c>
      <c r="C3109" s="1096"/>
      <c r="D3109" s="94"/>
      <c r="E3109" s="96"/>
      <c r="F3109" s="104"/>
      <c r="G3109" s="1114" t="s">
        <v>128</v>
      </c>
      <c r="H3109" s="1098"/>
      <c r="I3109" s="94"/>
      <c r="J3109" s="96"/>
      <c r="K3109" s="97"/>
      <c r="L3109" s="1114" t="s">
        <v>128</v>
      </c>
      <c r="M3109" s="1099"/>
      <c r="N3109" s="94"/>
      <c r="O3109" s="96"/>
      <c r="P3109" s="97"/>
    </row>
    <row r="3110" spans="1:16" ht="17.25" thickBot="1">
      <c r="A3110" s="1136"/>
      <c r="B3110" s="1103"/>
      <c r="C3110" s="1096"/>
      <c r="D3110" s="94"/>
      <c r="E3110" s="96"/>
      <c r="F3110" s="93"/>
      <c r="G3110" s="1103"/>
      <c r="H3110" s="1098"/>
      <c r="I3110" s="94"/>
      <c r="J3110" s="114"/>
      <c r="K3110" s="97"/>
      <c r="L3110" s="1103"/>
      <c r="M3110" s="1099"/>
      <c r="N3110" s="113"/>
      <c r="O3110" s="114"/>
      <c r="P3110" s="97"/>
    </row>
    <row r="3111" spans="1:16">
      <c r="A3111" s="1136"/>
      <c r="B3111" s="1104"/>
      <c r="C3111" s="1096"/>
      <c r="D3111" s="94"/>
      <c r="E3111" s="96"/>
      <c r="F3111" s="97"/>
      <c r="G3111" s="1104"/>
      <c r="H3111" s="1098"/>
      <c r="I3111" s="94"/>
      <c r="J3111" s="96"/>
      <c r="K3111" s="97"/>
      <c r="L3111" s="1104"/>
      <c r="M3111" s="1099"/>
      <c r="N3111" s="113"/>
      <c r="O3111" s="114"/>
      <c r="P3111" s="97"/>
    </row>
    <row r="3112" spans="1:16" ht="17.25" thickBot="1">
      <c r="A3112" s="1136"/>
      <c r="B3112" s="1115"/>
      <c r="C3112" s="1096"/>
      <c r="D3112" s="94"/>
      <c r="E3112" s="96"/>
      <c r="F3112" s="93"/>
      <c r="G3112" s="1115"/>
      <c r="H3112" s="1098"/>
      <c r="I3112" s="94"/>
      <c r="J3112" s="114"/>
      <c r="K3112" s="97"/>
      <c r="L3112" s="1115"/>
      <c r="M3112" s="1099"/>
      <c r="N3112" s="94"/>
      <c r="O3112" s="114"/>
      <c r="P3112" s="97"/>
    </row>
    <row r="3113" spans="1:16">
      <c r="A3113" s="1136"/>
      <c r="B3113" s="1116" t="s">
        <v>129</v>
      </c>
      <c r="C3113" s="1096"/>
      <c r="D3113" s="94"/>
      <c r="E3113" s="96"/>
      <c r="F3113" s="93"/>
      <c r="G3113" s="1116" t="s">
        <v>129</v>
      </c>
      <c r="H3113" s="1098"/>
      <c r="I3113" s="94"/>
      <c r="J3113" s="114"/>
      <c r="K3113" s="97"/>
      <c r="L3113" s="1116" t="s">
        <v>129</v>
      </c>
      <c r="M3113" s="1099"/>
      <c r="N3113" s="113"/>
      <c r="O3113" s="114"/>
      <c r="P3113" s="97"/>
    </row>
    <row r="3114" spans="1:16" ht="17.25" thickBot="1">
      <c r="A3114" s="1136"/>
      <c r="B3114" s="1103"/>
      <c r="C3114" s="1096"/>
      <c r="D3114" s="94"/>
      <c r="E3114" s="96"/>
      <c r="F3114" s="93"/>
      <c r="G3114" s="1103"/>
      <c r="H3114" s="1098"/>
      <c r="I3114" s="94"/>
      <c r="J3114" s="114"/>
      <c r="K3114" s="97"/>
      <c r="L3114" s="1103"/>
      <c r="M3114" s="1099"/>
      <c r="N3114" s="94"/>
      <c r="O3114" s="114"/>
      <c r="P3114" s="97"/>
    </row>
    <row r="3115" spans="1:16">
      <c r="A3115" s="1136"/>
      <c r="B3115" s="106"/>
      <c r="C3115" s="1096"/>
      <c r="D3115" s="94"/>
      <c r="E3115" s="96"/>
      <c r="F3115" s="97"/>
      <c r="G3115" s="106"/>
      <c r="H3115" s="1098"/>
      <c r="I3115" s="94"/>
      <c r="J3115" s="96"/>
      <c r="K3115" s="112"/>
      <c r="L3115" s="106"/>
      <c r="M3115" s="1099"/>
      <c r="N3115" s="113"/>
      <c r="O3115" s="96"/>
      <c r="P3115" s="112"/>
    </row>
    <row r="3116" spans="1:16">
      <c r="A3116" s="1136"/>
      <c r="B3116" s="107"/>
      <c r="C3116" s="1096"/>
      <c r="D3116" s="94"/>
      <c r="E3116" s="96"/>
      <c r="F3116" s="93"/>
      <c r="G3116" s="107"/>
      <c r="H3116" s="1098"/>
      <c r="I3116" s="94"/>
      <c r="J3116" s="96"/>
      <c r="K3116" s="97"/>
      <c r="L3116" s="107"/>
      <c r="M3116" s="1099"/>
      <c r="N3116" s="113"/>
      <c r="O3116" s="114"/>
      <c r="P3116" s="97"/>
    </row>
    <row r="3117" spans="1:16">
      <c r="A3117" s="1136"/>
      <c r="B3117" s="109"/>
      <c r="C3117" s="1096"/>
      <c r="D3117" s="94"/>
      <c r="E3117" s="96"/>
      <c r="F3117" s="93"/>
      <c r="G3117" s="109"/>
      <c r="H3117" s="1098"/>
      <c r="I3117" s="113"/>
      <c r="J3117" s="114"/>
      <c r="K3117" s="97"/>
      <c r="L3117" s="109"/>
      <c r="M3117" s="1099"/>
      <c r="N3117" s="113"/>
      <c r="O3117" s="114"/>
      <c r="P3117" s="104"/>
    </row>
    <row r="3118" spans="1:16">
      <c r="A3118" s="1136"/>
      <c r="B3118" s="110"/>
      <c r="C3118" s="1096"/>
      <c r="D3118" s="94"/>
      <c r="E3118" s="96"/>
      <c r="F3118" s="93"/>
      <c r="G3118" s="110"/>
      <c r="H3118" s="1098"/>
      <c r="I3118" s="113"/>
      <c r="J3118" s="114"/>
      <c r="K3118" s="104"/>
      <c r="L3118" s="110"/>
      <c r="M3118" s="1099"/>
      <c r="N3118" s="111"/>
      <c r="O3118" s="96"/>
      <c r="P3118" s="97"/>
    </row>
    <row r="3119" spans="1:16">
      <c r="A3119" s="1136"/>
      <c r="B3119" s="109"/>
      <c r="C3119" s="1096"/>
      <c r="D3119" s="111"/>
      <c r="E3119" s="96"/>
      <c r="F3119" s="97"/>
      <c r="G3119" s="109"/>
      <c r="H3119" s="1098"/>
      <c r="I3119" s="111"/>
      <c r="J3119" s="96"/>
      <c r="K3119" s="112"/>
      <c r="L3119" s="109"/>
      <c r="M3119" s="1099"/>
      <c r="N3119" s="94"/>
      <c r="O3119" s="96"/>
      <c r="P3119" s="112"/>
    </row>
    <row r="3120" spans="1:16">
      <c r="A3120" s="1136"/>
      <c r="B3120" s="110"/>
      <c r="C3120" s="1096"/>
      <c r="D3120" s="94"/>
      <c r="E3120" s="96"/>
      <c r="F3120" s="108"/>
      <c r="G3120" s="110"/>
      <c r="H3120" s="1098"/>
      <c r="I3120" s="94"/>
      <c r="J3120" s="96"/>
      <c r="K3120" s="97"/>
      <c r="L3120" s="110"/>
      <c r="M3120" s="1099"/>
      <c r="N3120" s="113"/>
      <c r="O3120" s="114"/>
      <c r="P3120" s="97"/>
    </row>
    <row r="3121" spans="1:16">
      <c r="A3121" s="1136"/>
      <c r="B3121" s="109"/>
      <c r="C3121" s="1096"/>
      <c r="D3121" s="94"/>
      <c r="E3121" s="96"/>
      <c r="F3121" s="97"/>
      <c r="G3121" s="109"/>
      <c r="H3121" s="1098"/>
      <c r="I3121" s="113"/>
      <c r="J3121" s="114"/>
      <c r="K3121" s="97"/>
      <c r="L3121" s="109"/>
      <c r="M3121" s="1099"/>
      <c r="N3121" s="113"/>
      <c r="O3121" s="114"/>
      <c r="P3121" s="97"/>
    </row>
    <row r="3122" spans="1:16" ht="17.25" thickBot="1">
      <c r="A3122" s="1136"/>
      <c r="B3122" s="110"/>
      <c r="C3122" s="1097"/>
      <c r="D3122" s="115"/>
      <c r="E3122" s="116"/>
      <c r="F3122" s="117"/>
      <c r="G3122" s="110"/>
      <c r="H3122" s="1098"/>
      <c r="I3122" s="115"/>
      <c r="J3122" s="116"/>
      <c r="K3122" s="117"/>
      <c r="L3122" s="110"/>
      <c r="M3122" s="1099"/>
      <c r="N3122" s="115"/>
      <c r="O3122" s="116"/>
      <c r="P3122" s="117"/>
    </row>
    <row r="3123" spans="1:16">
      <c r="A3123" s="1094" t="str">
        <f>TEXT(A3077,"AAAA")</f>
        <v>星期六</v>
      </c>
      <c r="B3123" s="109"/>
      <c r="C3123" s="1095" t="s">
        <v>694</v>
      </c>
      <c r="D3123" s="118"/>
      <c r="E3123" s="119"/>
      <c r="F3123" s="97"/>
      <c r="G3123" s="109"/>
      <c r="H3123" s="1118" t="s">
        <v>130</v>
      </c>
      <c r="I3123" s="118"/>
      <c r="J3123" s="119"/>
      <c r="K3123" s="97"/>
      <c r="L3123" s="109"/>
      <c r="M3123" s="1120" t="s">
        <v>130</v>
      </c>
      <c r="N3123" s="118"/>
      <c r="O3123" s="119"/>
      <c r="P3123" s="97"/>
    </row>
    <row r="3124" spans="1:16">
      <c r="A3124" s="1094"/>
      <c r="B3124" s="110"/>
      <c r="C3124" s="1096"/>
      <c r="D3124" s="120"/>
      <c r="E3124" s="96"/>
      <c r="F3124" s="97"/>
      <c r="G3124" s="110"/>
      <c r="H3124" s="1098"/>
      <c r="I3124" s="94"/>
      <c r="J3124" s="96"/>
      <c r="K3124" s="97"/>
      <c r="L3124" s="110"/>
      <c r="M3124" s="1099"/>
      <c r="N3124" s="94"/>
      <c r="O3124" s="96"/>
      <c r="P3124" s="97"/>
    </row>
    <row r="3125" spans="1:16">
      <c r="A3125" s="1094"/>
      <c r="B3125" s="109"/>
      <c r="C3125" s="1096"/>
      <c r="D3125" s="120"/>
      <c r="E3125" s="96"/>
      <c r="F3125" s="97"/>
      <c r="G3125" s="109"/>
      <c r="H3125" s="1098"/>
      <c r="I3125" s="94"/>
      <c r="J3125" s="96"/>
      <c r="K3125" s="97"/>
      <c r="L3125" s="109"/>
      <c r="M3125" s="1099"/>
      <c r="N3125" s="94"/>
      <c r="O3125" s="96"/>
      <c r="P3125" s="97"/>
    </row>
    <row r="3126" spans="1:16">
      <c r="A3126" s="1094"/>
      <c r="B3126" s="110"/>
      <c r="C3126" s="1096"/>
      <c r="D3126" s="120"/>
      <c r="E3126" s="96"/>
      <c r="F3126" s="97"/>
      <c r="G3126" s="110"/>
      <c r="H3126" s="1098"/>
      <c r="I3126" s="94"/>
      <c r="J3126" s="96"/>
      <c r="K3126" s="97"/>
      <c r="L3126" s="110"/>
      <c r="M3126" s="1099"/>
      <c r="N3126" s="94"/>
      <c r="O3126" s="96"/>
      <c r="P3126" s="97"/>
    </row>
    <row r="3127" spans="1:16">
      <c r="A3127" s="1094"/>
      <c r="B3127" s="109"/>
      <c r="C3127" s="1096"/>
      <c r="D3127" s="120"/>
      <c r="E3127" s="96"/>
      <c r="F3127" s="97"/>
      <c r="G3127" s="109"/>
      <c r="H3127" s="1098"/>
      <c r="I3127" s="94"/>
      <c r="J3127" s="96"/>
      <c r="K3127" s="97"/>
      <c r="L3127" s="109"/>
      <c r="M3127" s="1099"/>
      <c r="N3127" s="94"/>
      <c r="O3127" s="96"/>
      <c r="P3127" s="97"/>
    </row>
    <row r="3128" spans="1:16">
      <c r="A3128" s="1094"/>
      <c r="B3128" s="110"/>
      <c r="C3128" s="1096"/>
      <c r="D3128" s="120"/>
      <c r="E3128" s="96"/>
      <c r="F3128" s="97"/>
      <c r="G3128" s="110"/>
      <c r="H3128" s="1098"/>
      <c r="I3128" s="94"/>
      <c r="J3128" s="96"/>
      <c r="K3128" s="97"/>
      <c r="L3128" s="110"/>
      <c r="M3128" s="1099"/>
      <c r="N3128" s="94"/>
      <c r="O3128" s="96"/>
      <c r="P3128" s="97"/>
    </row>
    <row r="3129" spans="1:16">
      <c r="A3129" s="1094"/>
      <c r="B3129" s="109"/>
      <c r="C3129" s="1096"/>
      <c r="D3129" s="120"/>
      <c r="E3129" s="96"/>
      <c r="F3129" s="97"/>
      <c r="G3129" s="109"/>
      <c r="H3129" s="1098"/>
      <c r="I3129" s="94"/>
      <c r="J3129" s="96"/>
      <c r="K3129" s="97"/>
      <c r="L3129" s="109"/>
      <c r="M3129" s="1099"/>
      <c r="N3129" s="94"/>
      <c r="O3129" s="96"/>
      <c r="P3129" s="97"/>
    </row>
    <row r="3130" spans="1:16">
      <c r="A3130" s="1094"/>
      <c r="B3130" s="110"/>
      <c r="C3130" s="1096"/>
      <c r="D3130" s="94"/>
      <c r="E3130" s="96"/>
      <c r="F3130" s="97"/>
      <c r="G3130" s="110"/>
      <c r="H3130" s="1098"/>
      <c r="I3130" s="94"/>
      <c r="J3130" s="96"/>
      <c r="K3130" s="97"/>
      <c r="L3130" s="110"/>
      <c r="M3130" s="1099"/>
      <c r="N3130" s="94"/>
      <c r="O3130" s="96"/>
      <c r="P3130" s="97"/>
    </row>
    <row r="3131" spans="1:16">
      <c r="A3131" s="1094"/>
      <c r="B3131" s="107"/>
      <c r="C3131" s="1096"/>
      <c r="D3131" s="113"/>
      <c r="E3131" s="114"/>
      <c r="F3131" s="104"/>
      <c r="G3131" s="107"/>
      <c r="H3131" s="1098"/>
      <c r="I3131" s="113"/>
      <c r="J3131" s="114"/>
      <c r="K3131" s="97"/>
      <c r="L3131" s="107"/>
      <c r="M3131" s="1099"/>
      <c r="N3131" s="113"/>
      <c r="O3131" s="114"/>
      <c r="P3131" s="97"/>
    </row>
    <row r="3132" spans="1:16" ht="17.25" thickBot="1">
      <c r="A3132" s="1094"/>
      <c r="B3132" s="107"/>
      <c r="C3132" s="1097"/>
      <c r="D3132" s="122" t="s">
        <v>132</v>
      </c>
      <c r="E3132" s="123" t="s">
        <v>133</v>
      </c>
      <c r="F3132" s="124"/>
      <c r="G3132" s="107"/>
      <c r="H3132" s="1127"/>
      <c r="I3132" s="122" t="s">
        <v>132</v>
      </c>
      <c r="J3132" s="123" t="s">
        <v>133</v>
      </c>
      <c r="K3132" s="97"/>
      <c r="L3132" s="107"/>
      <c r="M3132" s="1126"/>
      <c r="N3132" s="122" t="s">
        <v>132</v>
      </c>
      <c r="O3132" s="123" t="s">
        <v>133</v>
      </c>
      <c r="P3132" s="97"/>
    </row>
    <row r="3133" spans="1:16">
      <c r="A3133" s="105"/>
      <c r="B3133" s="109"/>
      <c r="C3133" s="1095" t="s">
        <v>695</v>
      </c>
      <c r="D3133" s="118"/>
      <c r="E3133" s="119"/>
      <c r="F3133" s="125"/>
      <c r="G3133" s="109"/>
      <c r="H3133" s="1118" t="s">
        <v>134</v>
      </c>
      <c r="I3133" s="118"/>
      <c r="J3133" s="119"/>
      <c r="K3133" s="125"/>
      <c r="L3133" s="109"/>
      <c r="M3133" s="1120" t="s">
        <v>134</v>
      </c>
      <c r="N3133" s="118"/>
      <c r="O3133" s="119"/>
      <c r="P3133" s="125"/>
    </row>
    <row r="3134" spans="1:16">
      <c r="A3134" s="105"/>
      <c r="B3134" s="110"/>
      <c r="C3134" s="1096"/>
      <c r="D3134" s="94"/>
      <c r="E3134" s="96"/>
      <c r="F3134" s="97"/>
      <c r="G3134" s="110"/>
      <c r="H3134" s="1098"/>
      <c r="I3134" s="94"/>
      <c r="J3134" s="96"/>
      <c r="K3134" s="97"/>
      <c r="L3134" s="110"/>
      <c r="M3134" s="1099"/>
      <c r="N3134" s="94"/>
      <c r="O3134" s="96"/>
      <c r="P3134" s="97"/>
    </row>
    <row r="3135" spans="1:16">
      <c r="A3135" s="105"/>
      <c r="B3135" s="126"/>
      <c r="C3135" s="1096"/>
      <c r="D3135" s="94"/>
      <c r="E3135" s="96"/>
      <c r="F3135" s="97"/>
      <c r="G3135" s="126"/>
      <c r="H3135" s="1098"/>
      <c r="I3135" s="94"/>
      <c r="J3135" s="96"/>
      <c r="K3135" s="97"/>
      <c r="L3135" s="126"/>
      <c r="M3135" s="1099"/>
      <c r="N3135" s="94"/>
      <c r="O3135" s="96"/>
      <c r="P3135" s="128"/>
    </row>
    <row r="3136" spans="1:16">
      <c r="A3136" s="105"/>
      <c r="B3136" s="107"/>
      <c r="C3136" s="1096"/>
      <c r="D3136" s="94"/>
      <c r="E3136" s="96"/>
      <c r="F3136" s="97"/>
      <c r="G3136" s="107"/>
      <c r="H3136" s="1098"/>
      <c r="I3136" s="94"/>
      <c r="J3136" s="96"/>
      <c r="K3136" s="97"/>
      <c r="L3136" s="107"/>
      <c r="M3136" s="1099"/>
      <c r="N3136" s="94"/>
      <c r="O3136" s="96"/>
      <c r="P3136" s="216"/>
    </row>
    <row r="3137" spans="1:16">
      <c r="A3137" s="105"/>
      <c r="B3137" s="109"/>
      <c r="C3137" s="1096"/>
      <c r="D3137" s="94"/>
      <c r="E3137" s="96"/>
      <c r="F3137" s="97"/>
      <c r="G3137" s="109"/>
      <c r="H3137" s="1098"/>
      <c r="I3137" s="94"/>
      <c r="J3137" s="96"/>
      <c r="K3137" s="97"/>
      <c r="L3137" s="109"/>
      <c r="M3137" s="1099"/>
      <c r="N3137" s="94"/>
      <c r="O3137" s="96"/>
      <c r="P3137" s="97"/>
    </row>
    <row r="3138" spans="1:16">
      <c r="A3138" s="105"/>
      <c r="B3138" s="110"/>
      <c r="C3138" s="1096"/>
      <c r="D3138" s="94"/>
      <c r="E3138" s="96"/>
      <c r="F3138" s="127"/>
      <c r="G3138" s="110"/>
      <c r="H3138" s="1098"/>
      <c r="I3138" s="94"/>
      <c r="J3138" s="96"/>
      <c r="K3138" s="127"/>
      <c r="L3138" s="110"/>
      <c r="M3138" s="1099"/>
      <c r="N3138" s="94"/>
      <c r="O3138" s="96"/>
      <c r="P3138" s="127"/>
    </row>
    <row r="3139" spans="1:16">
      <c r="A3139" s="105"/>
      <c r="B3139" s="109"/>
      <c r="C3139" s="1096"/>
      <c r="D3139" s="94"/>
      <c r="E3139" s="96"/>
      <c r="F3139" s="128"/>
      <c r="G3139" s="109"/>
      <c r="H3139" s="1098"/>
      <c r="I3139" s="94"/>
      <c r="J3139" s="96"/>
      <c r="K3139" s="128"/>
      <c r="L3139" s="109"/>
      <c r="M3139" s="1099"/>
      <c r="N3139" s="94"/>
      <c r="O3139" s="96"/>
      <c r="P3139" s="128"/>
    </row>
    <row r="3140" spans="1:16">
      <c r="A3140" s="105"/>
      <c r="B3140" s="110"/>
      <c r="C3140" s="1096"/>
      <c r="D3140" s="217"/>
      <c r="E3140" s="114"/>
      <c r="F3140" s="216"/>
      <c r="G3140" s="110"/>
      <c r="H3140" s="1098"/>
      <c r="I3140" s="113"/>
      <c r="J3140" s="114"/>
      <c r="K3140" s="216"/>
      <c r="L3140" s="110"/>
      <c r="M3140" s="1099"/>
      <c r="N3140" s="113"/>
      <c r="O3140" s="114"/>
      <c r="P3140" s="216"/>
    </row>
    <row r="3141" spans="1:16">
      <c r="A3141" s="105"/>
      <c r="B3141" s="109"/>
      <c r="C3141" s="1096"/>
      <c r="D3141" s="217"/>
      <c r="E3141" s="114"/>
      <c r="F3141" s="216"/>
      <c r="G3141" s="109"/>
      <c r="H3141" s="1098"/>
      <c r="I3141" s="113"/>
      <c r="J3141" s="114"/>
      <c r="K3141" s="216"/>
      <c r="L3141" s="109"/>
      <c r="M3141" s="1099"/>
      <c r="N3141" s="113"/>
      <c r="O3141" s="114"/>
      <c r="P3141" s="216"/>
    </row>
    <row r="3142" spans="1:16" ht="17.25" thickBot="1">
      <c r="A3142" s="105"/>
      <c r="B3142" s="110"/>
      <c r="C3142" s="1097"/>
      <c r="D3142" s="129"/>
      <c r="E3142" s="130"/>
      <c r="F3142" s="104"/>
      <c r="G3142" s="110"/>
      <c r="H3142" s="1127"/>
      <c r="I3142" s="113"/>
      <c r="J3142" s="130"/>
      <c r="K3142" s="104"/>
      <c r="L3142" s="110"/>
      <c r="M3142" s="1126"/>
      <c r="N3142" s="113"/>
      <c r="O3142" s="131"/>
      <c r="P3142" s="127"/>
    </row>
    <row r="3143" spans="1:16">
      <c r="A3143" s="132"/>
      <c r="B3143" s="109"/>
      <c r="C3143" s="1095" t="s">
        <v>696</v>
      </c>
      <c r="D3143" s="118" t="s">
        <v>136</v>
      </c>
      <c r="E3143" s="133" t="s">
        <v>137</v>
      </c>
      <c r="F3143" s="125"/>
      <c r="G3143" s="109"/>
      <c r="H3143" s="1118" t="s">
        <v>135</v>
      </c>
      <c r="I3143" s="118" t="s">
        <v>136</v>
      </c>
      <c r="J3143" s="133" t="s">
        <v>137</v>
      </c>
      <c r="K3143" s="125"/>
      <c r="L3143" s="109"/>
      <c r="M3143" s="1120" t="s">
        <v>135</v>
      </c>
      <c r="N3143" s="118" t="s">
        <v>136</v>
      </c>
      <c r="O3143" s="133" t="s">
        <v>137</v>
      </c>
      <c r="P3143" s="125"/>
    </row>
    <row r="3144" spans="1:16">
      <c r="A3144" s="132"/>
      <c r="B3144" s="110"/>
      <c r="C3144" s="1096"/>
      <c r="D3144" s="94" t="s">
        <v>141</v>
      </c>
      <c r="E3144" s="96" t="s">
        <v>142</v>
      </c>
      <c r="F3144" s="134"/>
      <c r="G3144" s="110"/>
      <c r="H3144" s="1098"/>
      <c r="I3144" s="94" t="s">
        <v>141</v>
      </c>
      <c r="J3144" s="96" t="s">
        <v>142</v>
      </c>
      <c r="K3144" s="134"/>
      <c r="L3144" s="110"/>
      <c r="M3144" s="1099"/>
      <c r="N3144" s="94" t="s">
        <v>141</v>
      </c>
      <c r="O3144" s="96" t="s">
        <v>142</v>
      </c>
      <c r="P3144" s="134"/>
    </row>
    <row r="3145" spans="1:16">
      <c r="A3145" s="132"/>
      <c r="B3145" s="135"/>
      <c r="C3145" s="1096"/>
      <c r="D3145" s="94" t="s">
        <v>145</v>
      </c>
      <c r="E3145" s="96" t="s">
        <v>146</v>
      </c>
      <c r="F3145" s="97"/>
      <c r="G3145" s="135"/>
      <c r="H3145" s="1098"/>
      <c r="I3145" s="94" t="s">
        <v>145</v>
      </c>
      <c r="J3145" s="96" t="s">
        <v>146</v>
      </c>
      <c r="K3145" s="97"/>
      <c r="L3145" s="135"/>
      <c r="M3145" s="1099"/>
      <c r="N3145" s="94" t="s">
        <v>145</v>
      </c>
      <c r="O3145" s="96" t="s">
        <v>146</v>
      </c>
      <c r="P3145" s="97"/>
    </row>
    <row r="3146" spans="1:16">
      <c r="A3146" s="132"/>
      <c r="B3146" s="110"/>
      <c r="C3146" s="1096"/>
      <c r="D3146" s="94" t="s">
        <v>147</v>
      </c>
      <c r="E3146" s="96" t="s">
        <v>148</v>
      </c>
      <c r="F3146" s="104"/>
      <c r="G3146" s="110"/>
      <c r="H3146" s="1098"/>
      <c r="I3146" s="94" t="s">
        <v>147</v>
      </c>
      <c r="J3146" s="96" t="s">
        <v>148</v>
      </c>
      <c r="K3146" s="104"/>
      <c r="L3146" s="110"/>
      <c r="M3146" s="1099"/>
      <c r="N3146" s="94" t="s">
        <v>147</v>
      </c>
      <c r="O3146" s="96" t="s">
        <v>148</v>
      </c>
      <c r="P3146" s="104"/>
    </row>
    <row r="3147" spans="1:16">
      <c r="A3147" s="132"/>
      <c r="B3147" s="135"/>
      <c r="C3147" s="1096"/>
      <c r="D3147" s="94"/>
      <c r="E3147" s="114"/>
      <c r="F3147" s="136"/>
      <c r="G3147" s="135"/>
      <c r="H3147" s="1098"/>
      <c r="I3147" s="94"/>
      <c r="J3147" s="114"/>
      <c r="K3147" s="136"/>
      <c r="L3147" s="135"/>
      <c r="M3147" s="1099"/>
      <c r="N3147" s="94"/>
      <c r="O3147" s="114"/>
      <c r="P3147" s="136"/>
    </row>
    <row r="3148" spans="1:16">
      <c r="A3148" s="132"/>
      <c r="B3148" s="110"/>
      <c r="C3148" s="1096"/>
      <c r="D3148" s="94"/>
      <c r="E3148" s="96"/>
      <c r="F3148" s="97"/>
      <c r="G3148" s="110"/>
      <c r="H3148" s="1098"/>
      <c r="I3148" s="94"/>
      <c r="J3148" s="96"/>
      <c r="K3148" s="97"/>
      <c r="L3148" s="110"/>
      <c r="M3148" s="1099"/>
      <c r="N3148" s="94"/>
      <c r="O3148" s="96"/>
      <c r="P3148" s="97"/>
    </row>
    <row r="3149" spans="1:16">
      <c r="A3149" s="132"/>
      <c r="B3149" s="135"/>
      <c r="C3149" s="1096"/>
      <c r="D3149" s="94"/>
      <c r="E3149" s="114"/>
      <c r="F3149" s="136"/>
      <c r="G3149" s="135"/>
      <c r="H3149" s="1098"/>
      <c r="I3149" s="94"/>
      <c r="J3149" s="114"/>
      <c r="K3149" s="136"/>
      <c r="L3149" s="135"/>
      <c r="M3149" s="1099"/>
      <c r="N3149" s="94"/>
      <c r="O3149" s="114"/>
      <c r="P3149" s="136"/>
    </row>
    <row r="3150" spans="1:16">
      <c r="A3150" s="132"/>
      <c r="B3150" s="110"/>
      <c r="C3150" s="1096"/>
      <c r="D3150" s="94"/>
      <c r="E3150" s="96"/>
      <c r="F3150" s="97"/>
      <c r="G3150" s="110"/>
      <c r="H3150" s="1098"/>
      <c r="I3150" s="94"/>
      <c r="J3150" s="96"/>
      <c r="K3150" s="97"/>
      <c r="L3150" s="110"/>
      <c r="M3150" s="1099"/>
      <c r="N3150" s="94"/>
      <c r="O3150" s="96"/>
      <c r="P3150" s="97"/>
    </row>
    <row r="3151" spans="1:16">
      <c r="A3151" s="132"/>
      <c r="B3151" s="135"/>
      <c r="C3151" s="1096"/>
      <c r="D3151" s="94"/>
      <c r="E3151" s="96"/>
      <c r="F3151" s="97"/>
      <c r="G3151" s="135"/>
      <c r="H3151" s="1098"/>
      <c r="I3151" s="94"/>
      <c r="J3151" s="96"/>
      <c r="K3151" s="97"/>
      <c r="L3151" s="135"/>
      <c r="M3151" s="1099"/>
      <c r="N3151" s="94"/>
      <c r="O3151" s="96"/>
      <c r="P3151" s="97"/>
    </row>
    <row r="3152" spans="1:16" ht="17.25" thickBot="1">
      <c r="A3152" s="132"/>
      <c r="B3152" s="110"/>
      <c r="C3152" s="1097"/>
      <c r="D3152" s="115"/>
      <c r="E3152" s="116"/>
      <c r="F3152" s="117"/>
      <c r="G3152" s="110"/>
      <c r="H3152" s="1127"/>
      <c r="I3152" s="115"/>
      <c r="J3152" s="130"/>
      <c r="K3152" s="104"/>
      <c r="L3152" s="110"/>
      <c r="M3152" s="1126"/>
      <c r="N3152" s="115"/>
      <c r="O3152" s="130"/>
      <c r="P3152" s="104"/>
    </row>
    <row r="3153" spans="1:16">
      <c r="A3153" s="132"/>
      <c r="B3153" s="135"/>
      <c r="C3153" s="1095" t="s">
        <v>697</v>
      </c>
      <c r="D3153" s="137" t="s">
        <v>150</v>
      </c>
      <c r="E3153" s="138"/>
      <c r="F3153" s="139" t="s">
        <v>151</v>
      </c>
      <c r="G3153" s="135"/>
      <c r="H3153" s="1118" t="s">
        <v>149</v>
      </c>
      <c r="I3153" s="137" t="s">
        <v>150</v>
      </c>
      <c r="J3153" s="138"/>
      <c r="K3153" s="139" t="s">
        <v>151</v>
      </c>
      <c r="L3153" s="135"/>
      <c r="M3153" s="1120" t="s">
        <v>149</v>
      </c>
      <c r="N3153" s="137" t="s">
        <v>150</v>
      </c>
      <c r="O3153" s="138"/>
      <c r="P3153" s="139" t="s">
        <v>151</v>
      </c>
    </row>
    <row r="3154" spans="1:16">
      <c r="A3154" s="132"/>
      <c r="B3154" s="110"/>
      <c r="C3154" s="1096"/>
      <c r="D3154" s="120"/>
      <c r="E3154" s="121"/>
      <c r="F3154" s="140"/>
      <c r="G3154" s="110"/>
      <c r="H3154" s="1098"/>
      <c r="I3154" s="94"/>
      <c r="J3154" s="96"/>
      <c r="K3154" s="97"/>
      <c r="L3154" s="110"/>
      <c r="M3154" s="1099"/>
      <c r="N3154" s="94"/>
      <c r="O3154" s="96"/>
      <c r="P3154" s="97"/>
    </row>
    <row r="3155" spans="1:16">
      <c r="A3155" s="132"/>
      <c r="B3155" s="135"/>
      <c r="C3155" s="1096"/>
      <c r="D3155" s="94"/>
      <c r="E3155" s="96"/>
      <c r="F3155" s="97"/>
      <c r="G3155" s="135"/>
      <c r="H3155" s="1098"/>
      <c r="I3155" s="94"/>
      <c r="J3155" s="96"/>
      <c r="K3155" s="97"/>
      <c r="L3155" s="135"/>
      <c r="M3155" s="1099"/>
      <c r="N3155" s="94"/>
      <c r="O3155" s="96"/>
      <c r="P3155" s="97"/>
    </row>
    <row r="3156" spans="1:16">
      <c r="A3156" s="132"/>
      <c r="B3156" s="110"/>
      <c r="C3156" s="1096"/>
      <c r="D3156" s="113"/>
      <c r="E3156" s="114"/>
      <c r="F3156" s="104"/>
      <c r="G3156" s="110"/>
      <c r="H3156" s="1098"/>
      <c r="I3156" s="113"/>
      <c r="J3156" s="114"/>
      <c r="K3156" s="104"/>
      <c r="L3156" s="110"/>
      <c r="M3156" s="1099"/>
      <c r="N3156" s="113"/>
      <c r="O3156" s="114"/>
      <c r="P3156" s="104"/>
    </row>
    <row r="3157" spans="1:16">
      <c r="A3157" s="1122"/>
      <c r="B3157" s="135"/>
      <c r="C3157" s="1096"/>
      <c r="D3157" s="94"/>
      <c r="E3157" s="96"/>
      <c r="F3157" s="97"/>
      <c r="G3157" s="135"/>
      <c r="H3157" s="1098"/>
      <c r="I3157" s="94"/>
      <c r="J3157" s="96"/>
      <c r="K3157" s="97"/>
      <c r="L3157" s="135"/>
      <c r="M3157" s="1099"/>
      <c r="N3157" s="94"/>
      <c r="O3157" s="96"/>
      <c r="P3157" s="97"/>
    </row>
    <row r="3158" spans="1:16">
      <c r="A3158" s="1122"/>
      <c r="B3158" s="110"/>
      <c r="C3158" s="1096"/>
      <c r="D3158" s="94"/>
      <c r="E3158" s="96"/>
      <c r="F3158" s="97"/>
      <c r="G3158" s="110"/>
      <c r="H3158" s="1098"/>
      <c r="I3158" s="94"/>
      <c r="J3158" s="96"/>
      <c r="K3158" s="97"/>
      <c r="L3158" s="110"/>
      <c r="M3158" s="1099"/>
      <c r="N3158" s="94"/>
      <c r="O3158" s="96"/>
      <c r="P3158" s="97"/>
    </row>
    <row r="3159" spans="1:16">
      <c r="A3159" s="1122"/>
      <c r="B3159" s="135"/>
      <c r="C3159" s="1096"/>
      <c r="D3159" s="113"/>
      <c r="E3159" s="114"/>
      <c r="F3159" s="104"/>
      <c r="G3159" s="135"/>
      <c r="H3159" s="1098"/>
      <c r="I3159" s="113"/>
      <c r="J3159" s="114"/>
      <c r="K3159" s="104"/>
      <c r="L3159" s="135"/>
      <c r="M3159" s="1099"/>
      <c r="N3159" s="113"/>
      <c r="O3159" s="114"/>
      <c r="P3159" s="104"/>
    </row>
    <row r="3160" spans="1:16" ht="17.25" thickBot="1">
      <c r="A3160" s="1123"/>
      <c r="B3160" s="141"/>
      <c r="C3160" s="1117"/>
      <c r="D3160" s="142"/>
      <c r="E3160" s="143"/>
      <c r="F3160" s="144"/>
      <c r="G3160" s="141"/>
      <c r="H3160" s="1119"/>
      <c r="I3160" s="142"/>
      <c r="J3160" s="143"/>
      <c r="K3160" s="144"/>
      <c r="L3160" s="141"/>
      <c r="M3160" s="1121"/>
      <c r="N3160" s="142"/>
      <c r="O3160" s="143"/>
      <c r="P3160" s="144"/>
    </row>
    <row r="3161" spans="1:16" s="146" customFormat="1" ht="27" customHeight="1" thickTop="1" thickBot="1">
      <c r="A3161" s="145"/>
      <c r="B3161" s="1124" t="s">
        <v>152</v>
      </c>
      <c r="C3161" s="1124"/>
      <c r="D3161" s="1124"/>
      <c r="E3161" s="1124"/>
      <c r="F3161" s="1124"/>
      <c r="G3161" s="1125" t="s">
        <v>153</v>
      </c>
      <c r="H3161" s="1125"/>
      <c r="I3161" s="1125"/>
      <c r="J3161" s="1125"/>
      <c r="K3161" s="1125"/>
      <c r="L3161" s="1125"/>
      <c r="M3161" s="1125"/>
      <c r="N3161" s="1128" t="s">
        <v>154</v>
      </c>
      <c r="O3161" s="1128"/>
      <c r="P3161" s="1128"/>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1137">
        <f>A3077</f>
        <v>46172</v>
      </c>
      <c r="B3163" s="1132" t="s">
        <v>698</v>
      </c>
      <c r="C3163" s="160"/>
      <c r="D3163" s="161"/>
      <c r="E3163" s="162"/>
      <c r="F3163" s="163"/>
      <c r="G3163" s="164"/>
      <c r="H3163" s="165"/>
      <c r="I3163" s="166"/>
      <c r="J3163" s="166"/>
      <c r="K3163" s="167"/>
      <c r="L3163" s="168"/>
      <c r="M3163" s="169"/>
      <c r="N3163" s="170"/>
      <c r="O3163" s="166"/>
      <c r="P3163" s="171"/>
    </row>
    <row r="3164" spans="1:16" s="172" customFormat="1">
      <c r="A3164" s="1138"/>
      <c r="B3164" s="1133"/>
      <c r="C3164" s="173"/>
      <c r="D3164" s="174"/>
      <c r="E3164" s="175"/>
      <c r="F3164" s="176"/>
      <c r="G3164" s="173"/>
      <c r="H3164" s="177"/>
      <c r="I3164" s="175"/>
      <c r="J3164" s="175"/>
      <c r="K3164" s="178"/>
      <c r="L3164" s="179"/>
      <c r="M3164" s="180"/>
      <c r="N3164" s="181"/>
      <c r="O3164" s="175"/>
      <c r="P3164" s="182"/>
    </row>
    <row r="3165" spans="1:16" s="172" customFormat="1">
      <c r="A3165" s="1138"/>
      <c r="B3165" s="1133"/>
      <c r="C3165" s="173"/>
      <c r="D3165" s="174"/>
      <c r="E3165" s="175"/>
      <c r="F3165" s="176"/>
      <c r="G3165" s="173"/>
      <c r="H3165" s="183"/>
      <c r="I3165" s="175"/>
      <c r="J3165" s="175"/>
      <c r="K3165" s="178"/>
      <c r="L3165" s="184"/>
      <c r="M3165" s="180"/>
      <c r="N3165" s="181"/>
      <c r="O3165" s="175"/>
      <c r="P3165" s="182"/>
    </row>
    <row r="3166" spans="1:16" s="172" customFormat="1">
      <c r="A3166" s="1138"/>
      <c r="B3166" s="1133"/>
      <c r="C3166" s="173"/>
      <c r="D3166" s="218"/>
      <c r="E3166" s="175"/>
      <c r="F3166" s="176"/>
      <c r="G3166" s="173"/>
      <c r="H3166" s="183"/>
      <c r="I3166" s="175"/>
      <c r="J3166" s="175"/>
      <c r="K3166" s="187"/>
      <c r="L3166" s="184"/>
      <c r="M3166" s="180"/>
      <c r="N3166" s="181"/>
      <c r="O3166" s="175"/>
      <c r="P3166" s="182"/>
    </row>
    <row r="3167" spans="1:16" s="172" customFormat="1">
      <c r="A3167" s="1138"/>
      <c r="B3167" s="1133"/>
      <c r="C3167" s="173"/>
      <c r="D3167" s="185"/>
      <c r="E3167" s="175"/>
      <c r="F3167" s="182"/>
      <c r="G3167" s="173"/>
      <c r="H3167" s="186"/>
      <c r="I3167" s="175"/>
      <c r="J3167" s="175"/>
      <c r="K3167" s="187"/>
      <c r="L3167" s="184"/>
      <c r="M3167" s="180"/>
      <c r="N3167" s="181"/>
      <c r="O3167" s="175"/>
      <c r="P3167" s="182"/>
    </row>
    <row r="3168" spans="1:16" s="172" customFormat="1">
      <c r="A3168" s="1138"/>
      <c r="B3168" s="1133"/>
      <c r="C3168" s="173"/>
      <c r="D3168" s="174"/>
      <c r="E3168" s="175"/>
      <c r="F3168" s="188"/>
      <c r="G3168" s="198"/>
      <c r="H3168" s="183"/>
      <c r="I3168" s="191"/>
      <c r="J3168" s="175"/>
      <c r="K3168" s="178"/>
      <c r="L3168" s="189"/>
      <c r="M3168" s="190"/>
      <c r="N3168" s="181"/>
      <c r="O3168" s="175"/>
      <c r="P3168" s="182"/>
    </row>
    <row r="3169" spans="1:16" s="172" customFormat="1">
      <c r="A3169" s="1138"/>
      <c r="B3169" s="1133"/>
      <c r="C3169" s="173"/>
      <c r="D3169" s="174"/>
      <c r="E3169" s="175"/>
      <c r="F3169" s="182"/>
      <c r="G3169" s="173"/>
      <c r="H3169" s="183"/>
      <c r="I3169" s="191"/>
      <c r="J3169" s="175"/>
      <c r="K3169" s="178"/>
      <c r="L3169" s="184"/>
      <c r="M3169" s="180"/>
      <c r="N3169" s="181"/>
      <c r="O3169" s="175"/>
      <c r="P3169" s="182"/>
    </row>
    <row r="3170" spans="1:16" s="172" customFormat="1">
      <c r="A3170" s="1138"/>
      <c r="B3170" s="1133"/>
      <c r="C3170" s="173"/>
      <c r="D3170" s="174"/>
      <c r="E3170" s="175"/>
      <c r="F3170" s="182"/>
      <c r="G3170" s="219"/>
      <c r="H3170" s="183"/>
      <c r="I3170" s="175"/>
      <c r="J3170" s="175"/>
      <c r="K3170" s="178"/>
      <c r="L3170" s="184"/>
      <c r="M3170" s="180"/>
      <c r="N3170" s="181"/>
      <c r="O3170" s="175"/>
      <c r="P3170" s="182"/>
    </row>
    <row r="3171" spans="1:16" s="172" customFormat="1">
      <c r="A3171" s="1138"/>
      <c r="B3171" s="1133"/>
      <c r="C3171" s="173"/>
      <c r="D3171" s="174"/>
      <c r="E3171" s="175"/>
      <c r="F3171" s="188"/>
      <c r="G3171" s="173"/>
      <c r="H3171" s="183"/>
      <c r="I3171" s="191"/>
      <c r="J3171" s="175"/>
      <c r="K3171" s="178"/>
      <c r="L3171" s="184"/>
      <c r="M3171" s="180"/>
      <c r="N3171" s="181"/>
      <c r="O3171" s="175"/>
      <c r="P3171" s="182"/>
    </row>
    <row r="3172" spans="1:16" s="172" customFormat="1">
      <c r="A3172" s="1138"/>
      <c r="B3172" s="1133"/>
      <c r="C3172" s="173"/>
      <c r="D3172" s="174"/>
      <c r="E3172" s="175"/>
      <c r="F3172" s="182"/>
      <c r="G3172" s="173"/>
      <c r="H3172" s="183"/>
      <c r="I3172" s="191"/>
      <c r="J3172" s="175"/>
      <c r="K3172" s="178"/>
      <c r="L3172" s="184"/>
      <c r="M3172" s="180"/>
      <c r="N3172" s="181"/>
      <c r="O3172" s="175"/>
      <c r="P3172" s="182"/>
    </row>
    <row r="3173" spans="1:16" s="172" customFormat="1">
      <c r="A3173" s="1138"/>
      <c r="B3173" s="1133"/>
      <c r="C3173" s="192"/>
      <c r="D3173" s="193"/>
      <c r="E3173" s="194"/>
      <c r="F3173" s="195"/>
      <c r="G3173" s="173"/>
      <c r="H3173" s="177"/>
      <c r="I3173" s="175"/>
      <c r="J3173" s="175"/>
      <c r="K3173" s="178"/>
      <c r="L3173" s="184"/>
      <c r="M3173" s="180"/>
      <c r="N3173" s="196"/>
      <c r="O3173" s="194"/>
      <c r="P3173" s="195"/>
    </row>
    <row r="3174" spans="1:16" s="172" customFormat="1">
      <c r="A3174" s="1138"/>
      <c r="B3174" s="1133"/>
      <c r="C3174" s="192"/>
      <c r="D3174" s="193"/>
      <c r="E3174" s="194"/>
      <c r="F3174" s="195"/>
      <c r="G3174" s="198"/>
      <c r="H3174" s="183"/>
      <c r="I3174" s="191"/>
      <c r="J3174" s="175"/>
      <c r="K3174" s="178"/>
      <c r="L3174" s="184"/>
      <c r="M3174" s="180"/>
      <c r="N3174" s="196"/>
      <c r="O3174" s="194"/>
      <c r="P3174" s="195"/>
    </row>
    <row r="3175" spans="1:16" s="172" customFormat="1">
      <c r="A3175" s="1138"/>
      <c r="B3175" s="1133"/>
      <c r="C3175" s="192"/>
      <c r="D3175" s="193"/>
      <c r="E3175" s="194"/>
      <c r="F3175" s="195"/>
      <c r="G3175" s="173"/>
      <c r="H3175" s="199"/>
      <c r="I3175" s="191"/>
      <c r="J3175" s="200"/>
      <c r="K3175" s="197"/>
      <c r="L3175" s="184"/>
      <c r="M3175" s="180"/>
      <c r="N3175" s="196"/>
      <c r="O3175" s="194"/>
      <c r="P3175" s="195"/>
    </row>
    <row r="3176" spans="1:16" s="172" customFormat="1">
      <c r="A3176" s="1138"/>
      <c r="B3176" s="1133"/>
      <c r="C3176" s="192"/>
      <c r="D3176" s="193"/>
      <c r="E3176" s="194"/>
      <c r="F3176" s="195"/>
      <c r="G3176" s="173"/>
      <c r="H3176" s="201"/>
      <c r="I3176" s="175"/>
      <c r="J3176" s="175"/>
      <c r="K3176" s="178"/>
      <c r="L3176" s="184"/>
      <c r="M3176" s="180"/>
      <c r="N3176" s="196"/>
      <c r="O3176" s="194"/>
      <c r="P3176" s="195"/>
    </row>
    <row r="3177" spans="1:16" s="172" customFormat="1">
      <c r="A3177" s="1138"/>
      <c r="B3177" s="1133"/>
      <c r="C3177" s="192"/>
      <c r="D3177" s="193"/>
      <c r="E3177" s="194"/>
      <c r="F3177" s="195"/>
      <c r="G3177" s="198"/>
      <c r="H3177" s="183"/>
      <c r="I3177" s="200"/>
      <c r="J3177" s="200"/>
      <c r="K3177" s="197"/>
      <c r="L3177" s="184"/>
      <c r="M3177" s="180"/>
      <c r="N3177" s="196"/>
      <c r="O3177" s="194"/>
      <c r="P3177" s="195"/>
    </row>
    <row r="3178" spans="1:16" s="172" customFormat="1">
      <c r="A3178" s="1138"/>
      <c r="B3178" s="1133"/>
      <c r="C3178" s="192"/>
      <c r="D3178" s="193"/>
      <c r="E3178" s="194"/>
      <c r="F3178" s="195"/>
      <c r="G3178" s="173"/>
      <c r="H3178" s="183"/>
      <c r="I3178" s="200"/>
      <c r="J3178" s="200"/>
      <c r="K3178" s="197"/>
      <c r="L3178" s="179"/>
      <c r="M3178" s="180"/>
      <c r="N3178" s="196"/>
      <c r="O3178" s="194"/>
      <c r="P3178" s="195"/>
    </row>
    <row r="3179" spans="1:16" s="172" customFormat="1">
      <c r="A3179" s="1138"/>
      <c r="B3179" s="1133"/>
      <c r="C3179" s="192"/>
      <c r="D3179" s="193"/>
      <c r="E3179" s="194"/>
      <c r="F3179" s="195"/>
      <c r="G3179" s="192"/>
      <c r="H3179" s="201"/>
      <c r="I3179" s="202"/>
      <c r="J3179" s="202"/>
      <c r="K3179" s="203"/>
      <c r="L3179" s="204"/>
      <c r="M3179" s="190"/>
      <c r="N3179" s="196"/>
      <c r="O3179" s="194"/>
      <c r="P3179" s="195"/>
    </row>
    <row r="3180" spans="1:16" s="172" customFormat="1">
      <c r="A3180" s="1138"/>
      <c r="B3180" s="1133"/>
      <c r="C3180" s="192"/>
      <c r="D3180" s="193"/>
      <c r="E3180" s="194"/>
      <c r="F3180" s="195"/>
      <c r="G3180" s="192"/>
      <c r="H3180" s="201"/>
      <c r="I3180" s="202"/>
      <c r="J3180" s="202"/>
      <c r="K3180" s="203"/>
      <c r="L3180" s="204"/>
      <c r="M3180" s="190"/>
      <c r="N3180" s="196"/>
      <c r="O3180" s="194"/>
      <c r="P3180" s="195"/>
    </row>
    <row r="3181" spans="1:16" s="172" customFormat="1">
      <c r="A3181" s="1138"/>
      <c r="B3181" s="1133"/>
      <c r="C3181" s="192"/>
      <c r="D3181" s="193"/>
      <c r="E3181" s="194"/>
      <c r="F3181" s="195"/>
      <c r="G3181" s="192"/>
      <c r="H3181" s="201"/>
      <c r="I3181" s="202"/>
      <c r="J3181" s="202"/>
      <c r="K3181" s="203"/>
      <c r="L3181" s="204"/>
      <c r="M3181" s="190"/>
      <c r="N3181" s="196"/>
      <c r="O3181" s="194"/>
      <c r="P3181" s="195"/>
    </row>
    <row r="3182" spans="1:16" s="172" customFormat="1" ht="17.25" thickBot="1">
      <c r="A3182" s="1139"/>
      <c r="B3182" s="1134"/>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1135">
        <f>A3077+1</f>
        <v>46173</v>
      </c>
      <c r="B3183" s="90" t="s">
        <v>162</v>
      </c>
      <c r="C3183" s="1095" t="s">
        <v>693</v>
      </c>
      <c r="D3183" s="91" t="s">
        <v>114</v>
      </c>
      <c r="E3183" s="92" t="s">
        <v>164</v>
      </c>
      <c r="F3183" s="93"/>
      <c r="G3183" s="90" t="s">
        <v>162</v>
      </c>
      <c r="H3183" s="1098" t="s">
        <v>163</v>
      </c>
      <c r="I3183" s="91" t="s">
        <v>114</v>
      </c>
      <c r="J3183" s="92" t="s">
        <v>164</v>
      </c>
      <c r="K3183" s="93"/>
      <c r="L3183" s="90" t="s">
        <v>162</v>
      </c>
      <c r="M3183" s="1099" t="s">
        <v>163</v>
      </c>
      <c r="N3183" s="91" t="s">
        <v>114</v>
      </c>
      <c r="O3183" s="92" t="s">
        <v>164</v>
      </c>
      <c r="P3183" s="93"/>
    </row>
    <row r="3184" spans="1:16" ht="18" customHeight="1">
      <c r="A3184" s="1136"/>
      <c r="B3184" s="1100"/>
      <c r="C3184" s="1096"/>
      <c r="D3184" s="94" t="s">
        <v>116</v>
      </c>
      <c r="E3184" s="95" t="s">
        <v>142</v>
      </c>
      <c r="F3184" s="93"/>
      <c r="G3184" s="1100"/>
      <c r="H3184" s="1098"/>
      <c r="I3184" s="94" t="s">
        <v>116</v>
      </c>
      <c r="J3184" s="95" t="s">
        <v>142</v>
      </c>
      <c r="K3184" s="93"/>
      <c r="L3184" s="1100"/>
      <c r="M3184" s="1099"/>
      <c r="N3184" s="94" t="s">
        <v>116</v>
      </c>
      <c r="O3184" s="95" t="s">
        <v>142</v>
      </c>
      <c r="P3184" s="93"/>
    </row>
    <row r="3185" spans="1:16" ht="17.25" thickBot="1">
      <c r="A3185" s="1136"/>
      <c r="B3185" s="1101"/>
      <c r="C3185" s="1096"/>
      <c r="D3185" s="94" t="s">
        <v>165</v>
      </c>
      <c r="E3185" s="96" t="s">
        <v>166</v>
      </c>
      <c r="F3185" s="98"/>
      <c r="G3185" s="1101"/>
      <c r="H3185" s="1098"/>
      <c r="I3185" s="94" t="s">
        <v>165</v>
      </c>
      <c r="J3185" s="96" t="s">
        <v>166</v>
      </c>
      <c r="K3185" s="98"/>
      <c r="L3185" s="1101"/>
      <c r="M3185" s="1099"/>
      <c r="N3185" s="94" t="s">
        <v>165</v>
      </c>
      <c r="O3185" s="96" t="s">
        <v>166</v>
      </c>
      <c r="P3185" s="98"/>
    </row>
    <row r="3186" spans="1:16" ht="17.25" thickBot="1">
      <c r="A3186" s="1136"/>
      <c r="B3186" s="90" t="s">
        <v>167</v>
      </c>
      <c r="C3186" s="1096"/>
      <c r="D3186" s="94"/>
      <c r="E3186" s="96"/>
      <c r="F3186" s="97"/>
      <c r="G3186" s="90" t="s">
        <v>167</v>
      </c>
      <c r="H3186" s="1098"/>
      <c r="I3186" s="94" t="s">
        <v>120</v>
      </c>
      <c r="J3186" s="96" t="s">
        <v>148</v>
      </c>
      <c r="K3186" s="97"/>
      <c r="L3186" s="90" t="s">
        <v>167</v>
      </c>
      <c r="M3186" s="1099"/>
      <c r="N3186" s="94" t="s">
        <v>120</v>
      </c>
      <c r="O3186" s="96" t="s">
        <v>148</v>
      </c>
      <c r="P3186" s="97"/>
    </row>
    <row r="3187" spans="1:16">
      <c r="A3187" s="1136"/>
      <c r="B3187" s="1081"/>
      <c r="C3187" s="1096"/>
      <c r="D3187" s="94"/>
      <c r="E3187" s="96"/>
      <c r="F3187" s="97"/>
      <c r="G3187" s="1081"/>
      <c r="H3187" s="1098"/>
      <c r="I3187" s="94"/>
      <c r="J3187" s="96"/>
      <c r="K3187" s="97"/>
      <c r="L3187" s="1081"/>
      <c r="M3187" s="1099"/>
      <c r="N3187" s="94"/>
      <c r="O3187" s="96"/>
      <c r="P3187" s="97"/>
    </row>
    <row r="3188" spans="1:16">
      <c r="A3188" s="1136"/>
      <c r="B3188" s="1082"/>
      <c r="C3188" s="1096"/>
      <c r="D3188" s="94"/>
      <c r="E3188" s="96"/>
      <c r="F3188" s="97"/>
      <c r="G3188" s="1082"/>
      <c r="H3188" s="1098"/>
      <c r="I3188" s="94"/>
      <c r="J3188" s="96"/>
      <c r="K3188" s="97"/>
      <c r="L3188" s="1082"/>
      <c r="M3188" s="1099"/>
      <c r="N3188" s="94"/>
      <c r="O3188" s="96"/>
      <c r="P3188" s="97"/>
    </row>
    <row r="3189" spans="1:16">
      <c r="A3189" s="1136"/>
      <c r="B3189" s="1083"/>
      <c r="C3189" s="1096"/>
      <c r="D3189" s="94"/>
      <c r="E3189" s="96"/>
      <c r="F3189" s="93"/>
      <c r="G3189" s="1083"/>
      <c r="H3189" s="1098"/>
      <c r="I3189" s="94"/>
      <c r="J3189" s="96"/>
      <c r="K3189" s="93"/>
      <c r="L3189" s="1083"/>
      <c r="M3189" s="1099"/>
      <c r="N3189" s="94"/>
      <c r="O3189" s="96"/>
      <c r="P3189" s="93"/>
    </row>
    <row r="3190" spans="1:16">
      <c r="A3190" s="1136"/>
      <c r="B3190" s="1082"/>
      <c r="C3190" s="1096"/>
      <c r="D3190" s="94"/>
      <c r="E3190" s="96"/>
      <c r="F3190" s="99"/>
      <c r="G3190" s="1082"/>
      <c r="H3190" s="1098"/>
      <c r="I3190" s="94"/>
      <c r="J3190" s="96"/>
      <c r="K3190" s="99"/>
      <c r="L3190" s="1082"/>
      <c r="M3190" s="1099"/>
      <c r="N3190" s="94"/>
      <c r="O3190" s="96"/>
      <c r="P3190" s="93"/>
    </row>
    <row r="3191" spans="1:16">
      <c r="A3191" s="1136"/>
      <c r="B3191" s="1083"/>
      <c r="C3191" s="1096"/>
      <c r="D3191" s="94"/>
      <c r="E3191" s="96"/>
      <c r="F3191" s="102"/>
      <c r="G3191" s="1083"/>
      <c r="H3191" s="1098"/>
      <c r="I3191" s="94"/>
      <c r="J3191" s="96"/>
      <c r="K3191" s="102"/>
      <c r="L3191" s="1083"/>
      <c r="M3191" s="1099"/>
      <c r="N3191" s="94"/>
      <c r="O3191" s="96"/>
      <c r="P3191" s="99"/>
    </row>
    <row r="3192" spans="1:16" ht="17.25" thickBot="1">
      <c r="A3192" s="1136"/>
      <c r="B3192" s="1082"/>
      <c r="C3192" s="1096"/>
      <c r="D3192" s="94"/>
      <c r="E3192" s="96"/>
      <c r="F3192" s="99"/>
      <c r="G3192" s="1082"/>
      <c r="H3192" s="1098"/>
      <c r="I3192" s="94"/>
      <c r="J3192" s="96"/>
      <c r="K3192" s="99"/>
      <c r="L3192" s="1082"/>
      <c r="M3192" s="1099"/>
      <c r="N3192" s="94"/>
      <c r="O3192" s="96"/>
      <c r="P3192" s="99"/>
    </row>
    <row r="3193" spans="1:16" ht="17.25" thickBot="1">
      <c r="A3193" s="1136"/>
      <c r="B3193" s="100" t="s">
        <v>168</v>
      </c>
      <c r="C3193" s="1096"/>
      <c r="D3193" s="94"/>
      <c r="E3193" s="96"/>
      <c r="F3193" s="99"/>
      <c r="G3193" s="100" t="s">
        <v>168</v>
      </c>
      <c r="H3193" s="1098"/>
      <c r="I3193" s="94"/>
      <c r="J3193" s="96"/>
      <c r="K3193" s="99"/>
      <c r="L3193" s="100" t="s">
        <v>168</v>
      </c>
      <c r="M3193" s="1099"/>
      <c r="N3193" s="94"/>
      <c r="O3193" s="96"/>
      <c r="P3193" s="99"/>
    </row>
    <row r="3194" spans="1:16">
      <c r="A3194" s="1136"/>
      <c r="B3194" s="1111"/>
      <c r="C3194" s="1096"/>
      <c r="D3194" s="94"/>
      <c r="E3194" s="96"/>
      <c r="F3194" s="99"/>
      <c r="G3194" s="1111"/>
      <c r="H3194" s="1098"/>
      <c r="I3194" s="94"/>
      <c r="J3194" s="96"/>
      <c r="K3194" s="99"/>
      <c r="L3194" s="1111"/>
      <c r="M3194" s="1099"/>
      <c r="N3194" s="94"/>
      <c r="O3194" s="96"/>
      <c r="P3194" s="99"/>
    </row>
    <row r="3195" spans="1:16">
      <c r="A3195" s="1136"/>
      <c r="B3195" s="1112"/>
      <c r="C3195" s="1096"/>
      <c r="D3195" s="94"/>
      <c r="E3195" s="96"/>
      <c r="F3195" s="99"/>
      <c r="G3195" s="1112"/>
      <c r="H3195" s="1098"/>
      <c r="I3195" s="94"/>
      <c r="J3195" s="96"/>
      <c r="K3195" s="99"/>
      <c r="L3195" s="1112"/>
      <c r="M3195" s="1099"/>
      <c r="N3195" s="94"/>
      <c r="O3195" s="96"/>
      <c r="P3195" s="97"/>
    </row>
    <row r="3196" spans="1:16" ht="17.25" thickBot="1">
      <c r="A3196" s="1136"/>
      <c r="B3196" s="1113"/>
      <c r="C3196" s="1096"/>
      <c r="D3196" s="94"/>
      <c r="E3196" s="96"/>
      <c r="F3196" s="97"/>
      <c r="G3196" s="1113"/>
      <c r="H3196" s="1098"/>
      <c r="I3196" s="94"/>
      <c r="J3196" s="96"/>
      <c r="K3196" s="97"/>
      <c r="L3196" s="1113"/>
      <c r="M3196" s="1099"/>
      <c r="N3196" s="94"/>
      <c r="O3196" s="96"/>
      <c r="P3196" s="97"/>
    </row>
    <row r="3197" spans="1:16" ht="17.25" thickBot="1">
      <c r="A3197" s="1136"/>
      <c r="B3197" s="100" t="s">
        <v>123</v>
      </c>
      <c r="C3197" s="1096"/>
      <c r="D3197" s="94"/>
      <c r="E3197" s="96"/>
      <c r="F3197" s="97"/>
      <c r="G3197" s="100" t="s">
        <v>123</v>
      </c>
      <c r="H3197" s="1098"/>
      <c r="I3197" s="94"/>
      <c r="J3197" s="96"/>
      <c r="K3197" s="97"/>
      <c r="L3197" s="100" t="s">
        <v>123</v>
      </c>
      <c r="M3197" s="1099"/>
      <c r="N3197" s="94"/>
      <c r="O3197" s="96"/>
      <c r="P3197" s="97"/>
    </row>
    <row r="3198" spans="1:16">
      <c r="A3198" s="1136"/>
      <c r="B3198" s="1106"/>
      <c r="C3198" s="1096"/>
      <c r="D3198" s="94"/>
      <c r="E3198" s="96"/>
      <c r="F3198" s="97"/>
      <c r="G3198" s="1106"/>
      <c r="H3198" s="1098"/>
      <c r="I3198" s="94"/>
      <c r="J3198" s="96"/>
      <c r="K3198" s="97"/>
      <c r="L3198" s="1106"/>
      <c r="M3198" s="1099"/>
      <c r="N3198" s="94"/>
      <c r="O3198" s="96"/>
      <c r="P3198" s="97"/>
    </row>
    <row r="3199" spans="1:16">
      <c r="A3199" s="1136"/>
      <c r="B3199" s="1107"/>
      <c r="C3199" s="1096"/>
      <c r="D3199" s="94"/>
      <c r="E3199" s="96"/>
      <c r="F3199" s="97"/>
      <c r="G3199" s="1107"/>
      <c r="H3199" s="1098"/>
      <c r="I3199" s="94"/>
      <c r="J3199" s="96"/>
      <c r="K3199" s="97"/>
      <c r="L3199" s="1107"/>
      <c r="M3199" s="1099"/>
      <c r="N3199" s="94"/>
      <c r="O3199" s="96"/>
      <c r="P3199" s="97"/>
    </row>
    <row r="3200" spans="1:16" ht="17.25" thickBot="1">
      <c r="A3200" s="1136"/>
      <c r="B3200" s="1108"/>
      <c r="C3200" s="1096"/>
      <c r="D3200" s="94"/>
      <c r="E3200" s="96"/>
      <c r="F3200" s="97"/>
      <c r="G3200" s="1108"/>
      <c r="H3200" s="1098"/>
      <c r="I3200" s="94"/>
      <c r="J3200" s="96"/>
      <c r="K3200" s="97"/>
      <c r="L3200" s="1108"/>
      <c r="M3200" s="1099"/>
      <c r="N3200" s="94"/>
      <c r="O3200" s="96"/>
      <c r="P3200" s="97"/>
    </row>
    <row r="3201" spans="1:16">
      <c r="A3201" s="1136"/>
      <c r="B3201" s="1109" t="s">
        <v>124</v>
      </c>
      <c r="C3201" s="1096"/>
      <c r="D3201" s="94"/>
      <c r="E3201" s="96"/>
      <c r="F3201" s="97"/>
      <c r="G3201" s="1109" t="s">
        <v>124</v>
      </c>
      <c r="H3201" s="1098"/>
      <c r="I3201" s="94"/>
      <c r="J3201" s="96"/>
      <c r="K3201" s="97"/>
      <c r="L3201" s="1109" t="s">
        <v>124</v>
      </c>
      <c r="M3201" s="1099"/>
      <c r="N3201" s="94"/>
      <c r="O3201" s="96"/>
      <c r="P3201" s="97"/>
    </row>
    <row r="3202" spans="1:16" ht="17.25" thickBot="1">
      <c r="A3202" s="1136"/>
      <c r="B3202" s="1110"/>
      <c r="C3202" s="1096"/>
      <c r="D3202" s="94"/>
      <c r="E3202" s="96"/>
      <c r="F3202" s="97"/>
      <c r="G3202" s="1110"/>
      <c r="H3202" s="1098"/>
      <c r="I3202" s="94"/>
      <c r="J3202" s="96"/>
      <c r="K3202" s="97"/>
      <c r="L3202" s="1110"/>
      <c r="M3202" s="1099"/>
      <c r="N3202" s="94"/>
      <c r="O3202" s="96"/>
      <c r="P3202" s="93"/>
    </row>
    <row r="3203" spans="1:16" ht="17.25" thickTop="1">
      <c r="A3203" s="1136"/>
      <c r="B3203" s="1102" t="s">
        <v>125</v>
      </c>
      <c r="C3203" s="1096"/>
      <c r="D3203" s="94"/>
      <c r="E3203" s="96"/>
      <c r="F3203" s="93"/>
      <c r="G3203" s="1102" t="s">
        <v>125</v>
      </c>
      <c r="H3203" s="1098"/>
      <c r="I3203" s="94"/>
      <c r="J3203" s="96"/>
      <c r="K3203" s="93"/>
      <c r="L3203" s="1102" t="s">
        <v>125</v>
      </c>
      <c r="M3203" s="1099"/>
      <c r="N3203" s="94"/>
      <c r="O3203" s="96"/>
      <c r="P3203" s="97"/>
    </row>
    <row r="3204" spans="1:16" ht="17.25" thickBot="1">
      <c r="A3204" s="1136"/>
      <c r="B3204" s="1103"/>
      <c r="C3204" s="1096"/>
      <c r="D3204" s="94"/>
      <c r="E3204" s="96"/>
      <c r="F3204" s="93"/>
      <c r="G3204" s="1103"/>
      <c r="H3204" s="1098"/>
      <c r="I3204" s="94"/>
      <c r="J3204" s="96"/>
      <c r="K3204" s="93"/>
      <c r="L3204" s="1103"/>
      <c r="M3204" s="1099"/>
      <c r="N3204" s="94"/>
      <c r="O3204" s="96"/>
      <c r="P3204" s="101"/>
    </row>
    <row r="3205" spans="1:16">
      <c r="A3205" s="1136"/>
      <c r="B3205" s="1104"/>
      <c r="C3205" s="1096"/>
      <c r="D3205" s="94"/>
      <c r="E3205" s="96"/>
      <c r="F3205" s="97"/>
      <c r="G3205" s="1104"/>
      <c r="H3205" s="1098"/>
      <c r="I3205" s="94"/>
      <c r="J3205" s="96"/>
      <c r="K3205" s="97"/>
      <c r="L3205" s="1104"/>
      <c r="M3205" s="1099"/>
      <c r="N3205" s="94"/>
      <c r="O3205" s="96"/>
      <c r="P3205" s="103"/>
    </row>
    <row r="3206" spans="1:16" ht="17.25" thickBot="1">
      <c r="A3206" s="1136"/>
      <c r="B3206" s="1105"/>
      <c r="C3206" s="1096"/>
      <c r="D3206" s="94"/>
      <c r="E3206" s="96"/>
      <c r="F3206" s="97"/>
      <c r="G3206" s="1105"/>
      <c r="H3206" s="1098"/>
      <c r="I3206" s="94"/>
      <c r="J3206" s="96"/>
      <c r="K3206" s="97"/>
      <c r="L3206" s="1105"/>
      <c r="M3206" s="1099"/>
      <c r="N3206" s="94"/>
      <c r="O3206" s="96"/>
      <c r="P3206" s="104"/>
    </row>
    <row r="3207" spans="1:16">
      <c r="A3207" s="1136"/>
      <c r="B3207" s="1116" t="s">
        <v>126</v>
      </c>
      <c r="C3207" s="1096"/>
      <c r="D3207" s="94"/>
      <c r="E3207" s="96"/>
      <c r="F3207" s="93"/>
      <c r="G3207" s="1116" t="s">
        <v>126</v>
      </c>
      <c r="H3207" s="1098"/>
      <c r="I3207" s="94"/>
      <c r="J3207" s="96"/>
      <c r="K3207" s="93"/>
      <c r="L3207" s="1116" t="s">
        <v>126</v>
      </c>
      <c r="M3207" s="1099"/>
      <c r="N3207" s="94"/>
      <c r="O3207" s="96"/>
      <c r="P3207" s="99"/>
    </row>
    <row r="3208" spans="1:16" ht="17.25" thickBot="1">
      <c r="A3208" s="1136"/>
      <c r="B3208" s="1103"/>
      <c r="C3208" s="1096"/>
      <c r="D3208" s="94"/>
      <c r="E3208" s="96"/>
      <c r="F3208" s="101"/>
      <c r="G3208" s="1103"/>
      <c r="H3208" s="1098"/>
      <c r="I3208" s="94"/>
      <c r="J3208" s="96"/>
      <c r="K3208" s="101"/>
      <c r="L3208" s="1103"/>
      <c r="M3208" s="1099"/>
      <c r="N3208" s="94"/>
      <c r="O3208" s="96"/>
      <c r="P3208" s="104"/>
    </row>
    <row r="3209" spans="1:16">
      <c r="A3209" s="1136"/>
      <c r="B3209" s="1104"/>
      <c r="C3209" s="1096"/>
      <c r="D3209" s="94"/>
      <c r="E3209" s="96"/>
      <c r="F3209" s="102"/>
      <c r="G3209" s="1104"/>
      <c r="H3209" s="1098"/>
      <c r="I3209" s="94"/>
      <c r="J3209" s="96"/>
      <c r="K3209" s="103"/>
      <c r="L3209" s="1104"/>
      <c r="M3209" s="1099"/>
      <c r="N3209" s="94"/>
      <c r="O3209" s="96"/>
      <c r="P3209" s="93"/>
    </row>
    <row r="3210" spans="1:16" ht="17.25" thickBot="1">
      <c r="A3210" s="1136"/>
      <c r="B3210" s="1115"/>
      <c r="C3210" s="1096"/>
      <c r="D3210" s="94"/>
      <c r="E3210" s="96"/>
      <c r="F3210" s="99"/>
      <c r="G3210" s="1115"/>
      <c r="H3210" s="1098"/>
      <c r="I3210" s="94"/>
      <c r="J3210" s="96"/>
      <c r="K3210" s="104"/>
      <c r="L3210" s="1115"/>
      <c r="M3210" s="1099"/>
      <c r="N3210" s="94"/>
      <c r="O3210" s="96"/>
      <c r="P3210" s="97"/>
    </row>
    <row r="3211" spans="1:16">
      <c r="A3211" s="1136"/>
      <c r="B3211" s="1114" t="s">
        <v>127</v>
      </c>
      <c r="C3211" s="1096"/>
      <c r="D3211" s="94"/>
      <c r="E3211" s="96"/>
      <c r="F3211" s="103"/>
      <c r="G3211" s="1114" t="s">
        <v>127</v>
      </c>
      <c r="H3211" s="1098"/>
      <c r="I3211" s="94"/>
      <c r="J3211" s="96"/>
      <c r="K3211" s="104"/>
      <c r="L3211" s="1114" t="s">
        <v>127</v>
      </c>
      <c r="M3211" s="1099"/>
      <c r="N3211" s="94"/>
      <c r="O3211" s="114"/>
      <c r="P3211" s="97"/>
    </row>
    <row r="3212" spans="1:16" ht="17.25" thickBot="1">
      <c r="A3212" s="1136"/>
      <c r="B3212" s="1103"/>
      <c r="C3212" s="1096"/>
      <c r="D3212" s="94"/>
      <c r="E3212" s="96"/>
      <c r="F3212" s="104"/>
      <c r="G3212" s="1103"/>
      <c r="H3212" s="1098"/>
      <c r="I3212" s="94"/>
      <c r="J3212" s="96"/>
      <c r="K3212" s="99"/>
      <c r="L3212" s="1103"/>
      <c r="M3212" s="1099"/>
      <c r="N3212" s="113"/>
      <c r="O3212" s="96"/>
      <c r="P3212" s="112"/>
    </row>
    <row r="3213" spans="1:16">
      <c r="A3213" s="1136"/>
      <c r="B3213" s="1104"/>
      <c r="C3213" s="1096"/>
      <c r="D3213" s="94"/>
      <c r="E3213" s="96"/>
      <c r="F3213" s="104"/>
      <c r="G3213" s="1104"/>
      <c r="H3213" s="1098"/>
      <c r="I3213" s="94"/>
      <c r="J3213" s="96"/>
      <c r="K3213" s="104"/>
      <c r="L3213" s="1104"/>
      <c r="M3213" s="1099"/>
      <c r="N3213" s="113"/>
      <c r="O3213" s="114"/>
      <c r="P3213" s="97"/>
    </row>
    <row r="3214" spans="1:16" ht="17.25" thickBot="1">
      <c r="A3214" s="1136"/>
      <c r="B3214" s="1115"/>
      <c r="C3214" s="1096"/>
      <c r="D3214" s="94"/>
      <c r="E3214" s="96"/>
      <c r="F3214" s="99"/>
      <c r="G3214" s="1115"/>
      <c r="H3214" s="1098"/>
      <c r="I3214" s="94"/>
      <c r="J3214" s="96"/>
      <c r="K3214" s="93"/>
      <c r="L3214" s="1115"/>
      <c r="M3214" s="1099"/>
      <c r="N3214" s="94"/>
      <c r="O3214" s="114"/>
      <c r="P3214" s="104"/>
    </row>
    <row r="3215" spans="1:16">
      <c r="A3215" s="1136"/>
      <c r="B3215" s="1114" t="s">
        <v>128</v>
      </c>
      <c r="C3215" s="1096"/>
      <c r="D3215" s="94"/>
      <c r="E3215" s="96"/>
      <c r="F3215" s="104"/>
      <c r="G3215" s="1114" t="s">
        <v>128</v>
      </c>
      <c r="H3215" s="1098"/>
      <c r="I3215" s="94"/>
      <c r="J3215" s="96"/>
      <c r="K3215" s="97"/>
      <c r="L3215" s="1114" t="s">
        <v>128</v>
      </c>
      <c r="M3215" s="1099"/>
      <c r="N3215" s="94"/>
      <c r="O3215" s="96"/>
      <c r="P3215" s="97"/>
    </row>
    <row r="3216" spans="1:16" ht="17.25" thickBot="1">
      <c r="A3216" s="1136"/>
      <c r="B3216" s="1103"/>
      <c r="C3216" s="1096"/>
      <c r="D3216" s="94"/>
      <c r="E3216" s="96"/>
      <c r="F3216" s="93"/>
      <c r="G3216" s="1103"/>
      <c r="H3216" s="1098"/>
      <c r="I3216" s="94"/>
      <c r="J3216" s="114"/>
      <c r="K3216" s="97"/>
      <c r="L3216" s="1103"/>
      <c r="M3216" s="1099"/>
      <c r="N3216" s="113"/>
      <c r="O3216" s="114"/>
      <c r="P3216" s="97"/>
    </row>
    <row r="3217" spans="1:16">
      <c r="A3217" s="1136"/>
      <c r="B3217" s="1104"/>
      <c r="C3217" s="1096"/>
      <c r="D3217" s="94"/>
      <c r="E3217" s="96"/>
      <c r="F3217" s="97"/>
      <c r="G3217" s="1104"/>
      <c r="H3217" s="1098"/>
      <c r="I3217" s="94"/>
      <c r="J3217" s="96"/>
      <c r="K3217" s="97"/>
      <c r="L3217" s="1104"/>
      <c r="M3217" s="1099"/>
      <c r="N3217" s="113"/>
      <c r="O3217" s="114"/>
      <c r="P3217" s="97"/>
    </row>
    <row r="3218" spans="1:16" ht="17.25" thickBot="1">
      <c r="A3218" s="1136"/>
      <c r="B3218" s="1115"/>
      <c r="C3218" s="1096"/>
      <c r="D3218" s="94"/>
      <c r="E3218" s="96"/>
      <c r="F3218" s="93"/>
      <c r="G3218" s="1115"/>
      <c r="H3218" s="1098"/>
      <c r="I3218" s="94"/>
      <c r="J3218" s="114"/>
      <c r="K3218" s="97"/>
      <c r="L3218" s="1115"/>
      <c r="M3218" s="1099"/>
      <c r="N3218" s="94"/>
      <c r="O3218" s="114"/>
      <c r="P3218" s="97"/>
    </row>
    <row r="3219" spans="1:16">
      <c r="A3219" s="1136"/>
      <c r="B3219" s="1116" t="s">
        <v>129</v>
      </c>
      <c r="C3219" s="1096"/>
      <c r="D3219" s="94"/>
      <c r="E3219" s="96"/>
      <c r="F3219" s="93"/>
      <c r="G3219" s="1116" t="s">
        <v>129</v>
      </c>
      <c r="H3219" s="1098"/>
      <c r="I3219" s="94"/>
      <c r="J3219" s="114"/>
      <c r="K3219" s="97"/>
      <c r="L3219" s="1116" t="s">
        <v>129</v>
      </c>
      <c r="M3219" s="1099"/>
      <c r="N3219" s="113"/>
      <c r="O3219" s="114"/>
      <c r="P3219" s="97"/>
    </row>
    <row r="3220" spans="1:16" ht="17.25" thickBot="1">
      <c r="A3220" s="1136"/>
      <c r="B3220" s="1103"/>
      <c r="C3220" s="1096"/>
      <c r="D3220" s="94"/>
      <c r="E3220" s="96"/>
      <c r="F3220" s="93"/>
      <c r="G3220" s="1103"/>
      <c r="H3220" s="1098"/>
      <c r="I3220" s="94"/>
      <c r="J3220" s="114"/>
      <c r="K3220" s="97"/>
      <c r="L3220" s="1103"/>
      <c r="M3220" s="1099"/>
      <c r="N3220" s="94"/>
      <c r="O3220" s="114"/>
      <c r="P3220" s="97"/>
    </row>
    <row r="3221" spans="1:16">
      <c r="A3221" s="1136"/>
      <c r="B3221" s="106"/>
      <c r="C3221" s="1096"/>
      <c r="D3221" s="94"/>
      <c r="E3221" s="96"/>
      <c r="F3221" s="97"/>
      <c r="G3221" s="106"/>
      <c r="H3221" s="1098"/>
      <c r="I3221" s="94"/>
      <c r="J3221" s="96"/>
      <c r="K3221" s="112"/>
      <c r="L3221" s="106"/>
      <c r="M3221" s="1099"/>
      <c r="N3221" s="113"/>
      <c r="O3221" s="96"/>
      <c r="P3221" s="112"/>
    </row>
    <row r="3222" spans="1:16">
      <c r="A3222" s="1136"/>
      <c r="B3222" s="107"/>
      <c r="C3222" s="1096"/>
      <c r="D3222" s="94"/>
      <c r="E3222" s="96"/>
      <c r="F3222" s="93"/>
      <c r="G3222" s="107"/>
      <c r="H3222" s="1098"/>
      <c r="I3222" s="94"/>
      <c r="J3222" s="96"/>
      <c r="K3222" s="97"/>
      <c r="L3222" s="107"/>
      <c r="M3222" s="1099"/>
      <c r="N3222" s="113"/>
      <c r="O3222" s="114"/>
      <c r="P3222" s="97"/>
    </row>
    <row r="3223" spans="1:16">
      <c r="A3223" s="1136"/>
      <c r="B3223" s="109"/>
      <c r="C3223" s="1096"/>
      <c r="D3223" s="94"/>
      <c r="E3223" s="96"/>
      <c r="F3223" s="93"/>
      <c r="G3223" s="109"/>
      <c r="H3223" s="1098"/>
      <c r="I3223" s="113"/>
      <c r="J3223" s="114"/>
      <c r="K3223" s="97"/>
      <c r="L3223" s="109"/>
      <c r="M3223" s="1099"/>
      <c r="N3223" s="113"/>
      <c r="O3223" s="114"/>
      <c r="P3223" s="104"/>
    </row>
    <row r="3224" spans="1:16">
      <c r="A3224" s="1136"/>
      <c r="B3224" s="110"/>
      <c r="C3224" s="1096"/>
      <c r="D3224" s="94"/>
      <c r="E3224" s="96"/>
      <c r="F3224" s="93"/>
      <c r="G3224" s="110"/>
      <c r="H3224" s="1098"/>
      <c r="I3224" s="113"/>
      <c r="J3224" s="114"/>
      <c r="K3224" s="104"/>
      <c r="L3224" s="110"/>
      <c r="M3224" s="1099"/>
      <c r="N3224" s="111"/>
      <c r="O3224" s="96"/>
      <c r="P3224" s="97"/>
    </row>
    <row r="3225" spans="1:16">
      <c r="A3225" s="1136"/>
      <c r="B3225" s="109"/>
      <c r="C3225" s="1096"/>
      <c r="D3225" s="111"/>
      <c r="E3225" s="96"/>
      <c r="F3225" s="97"/>
      <c r="G3225" s="109"/>
      <c r="H3225" s="1098"/>
      <c r="I3225" s="111"/>
      <c r="J3225" s="96"/>
      <c r="K3225" s="112"/>
      <c r="L3225" s="109"/>
      <c r="M3225" s="1099"/>
      <c r="N3225" s="94"/>
      <c r="O3225" s="96"/>
      <c r="P3225" s="112"/>
    </row>
    <row r="3226" spans="1:16">
      <c r="A3226" s="1136"/>
      <c r="B3226" s="110"/>
      <c r="C3226" s="1096"/>
      <c r="D3226" s="94"/>
      <c r="E3226" s="96"/>
      <c r="F3226" s="108"/>
      <c r="G3226" s="110"/>
      <c r="H3226" s="1098"/>
      <c r="I3226" s="94"/>
      <c r="J3226" s="96"/>
      <c r="K3226" s="97"/>
      <c r="L3226" s="110"/>
      <c r="M3226" s="1099"/>
      <c r="N3226" s="113"/>
      <c r="O3226" s="114"/>
      <c r="P3226" s="97"/>
    </row>
    <row r="3227" spans="1:16">
      <c r="A3227" s="1136"/>
      <c r="B3227" s="109"/>
      <c r="C3227" s="1096"/>
      <c r="D3227" s="94"/>
      <c r="E3227" s="96"/>
      <c r="F3227" s="97"/>
      <c r="G3227" s="109"/>
      <c r="H3227" s="1098"/>
      <c r="I3227" s="113"/>
      <c r="J3227" s="114"/>
      <c r="K3227" s="97"/>
      <c r="L3227" s="109"/>
      <c r="M3227" s="1099"/>
      <c r="N3227" s="113"/>
      <c r="O3227" s="114"/>
      <c r="P3227" s="97"/>
    </row>
    <row r="3228" spans="1:16" ht="17.25" thickBot="1">
      <c r="A3228" s="1136"/>
      <c r="B3228" s="110"/>
      <c r="C3228" s="1097"/>
      <c r="D3228" s="115"/>
      <c r="E3228" s="116"/>
      <c r="F3228" s="117"/>
      <c r="G3228" s="110"/>
      <c r="H3228" s="1098"/>
      <c r="I3228" s="115"/>
      <c r="J3228" s="116"/>
      <c r="K3228" s="117"/>
      <c r="L3228" s="110"/>
      <c r="M3228" s="1099"/>
      <c r="N3228" s="115"/>
      <c r="O3228" s="116"/>
      <c r="P3228" s="117"/>
    </row>
    <row r="3229" spans="1:16">
      <c r="A3229" s="1094" t="str">
        <f>TEXT(A3183,"AAAA")</f>
        <v>星期日</v>
      </c>
      <c r="B3229" s="109"/>
      <c r="C3229" s="1095" t="s">
        <v>694</v>
      </c>
      <c r="D3229" s="118"/>
      <c r="E3229" s="119"/>
      <c r="F3229" s="97"/>
      <c r="G3229" s="109"/>
      <c r="H3229" s="1118" t="s">
        <v>130</v>
      </c>
      <c r="I3229" s="118"/>
      <c r="J3229" s="119"/>
      <c r="K3229" s="97"/>
      <c r="L3229" s="109"/>
      <c r="M3229" s="1120" t="s">
        <v>130</v>
      </c>
      <c r="N3229" s="118"/>
      <c r="O3229" s="119"/>
      <c r="P3229" s="97"/>
    </row>
    <row r="3230" spans="1:16">
      <c r="A3230" s="1094"/>
      <c r="B3230" s="110"/>
      <c r="C3230" s="1096"/>
      <c r="D3230" s="120"/>
      <c r="E3230" s="96"/>
      <c r="F3230" s="97"/>
      <c r="G3230" s="110"/>
      <c r="H3230" s="1098"/>
      <c r="I3230" s="94"/>
      <c r="J3230" s="96"/>
      <c r="K3230" s="97"/>
      <c r="L3230" s="110"/>
      <c r="M3230" s="1099"/>
      <c r="N3230" s="94"/>
      <c r="O3230" s="96"/>
      <c r="P3230" s="97"/>
    </row>
    <row r="3231" spans="1:16">
      <c r="A3231" s="1094"/>
      <c r="B3231" s="109"/>
      <c r="C3231" s="1096"/>
      <c r="D3231" s="120"/>
      <c r="E3231" s="96"/>
      <c r="F3231" s="97"/>
      <c r="G3231" s="109"/>
      <c r="H3231" s="1098"/>
      <c r="I3231" s="94"/>
      <c r="J3231" s="96"/>
      <c r="K3231" s="97"/>
      <c r="L3231" s="109"/>
      <c r="M3231" s="1099"/>
      <c r="N3231" s="94"/>
      <c r="O3231" s="96"/>
      <c r="P3231" s="97"/>
    </row>
    <row r="3232" spans="1:16">
      <c r="A3232" s="1094"/>
      <c r="B3232" s="110"/>
      <c r="C3232" s="1096"/>
      <c r="D3232" s="120"/>
      <c r="E3232" s="96"/>
      <c r="F3232" s="97"/>
      <c r="G3232" s="110"/>
      <c r="H3232" s="1098"/>
      <c r="I3232" s="94"/>
      <c r="J3232" s="96"/>
      <c r="K3232" s="97"/>
      <c r="L3232" s="110"/>
      <c r="M3232" s="1099"/>
      <c r="N3232" s="94"/>
      <c r="O3232" s="96"/>
      <c r="P3232" s="97"/>
    </row>
    <row r="3233" spans="1:16">
      <c r="A3233" s="1094"/>
      <c r="B3233" s="109"/>
      <c r="C3233" s="1096"/>
      <c r="D3233" s="120"/>
      <c r="E3233" s="96"/>
      <c r="F3233" s="97"/>
      <c r="G3233" s="109"/>
      <c r="H3233" s="1098"/>
      <c r="I3233" s="94"/>
      <c r="J3233" s="96"/>
      <c r="K3233" s="97"/>
      <c r="L3233" s="109"/>
      <c r="M3233" s="1099"/>
      <c r="N3233" s="94"/>
      <c r="O3233" s="96"/>
      <c r="P3233" s="97"/>
    </row>
    <row r="3234" spans="1:16">
      <c r="A3234" s="1094"/>
      <c r="B3234" s="110"/>
      <c r="C3234" s="1096"/>
      <c r="D3234" s="120"/>
      <c r="E3234" s="96"/>
      <c r="F3234" s="97"/>
      <c r="G3234" s="110"/>
      <c r="H3234" s="1098"/>
      <c r="I3234" s="94"/>
      <c r="J3234" s="96"/>
      <c r="K3234" s="97"/>
      <c r="L3234" s="110"/>
      <c r="M3234" s="1099"/>
      <c r="N3234" s="94"/>
      <c r="O3234" s="96"/>
      <c r="P3234" s="97"/>
    </row>
    <row r="3235" spans="1:16">
      <c r="A3235" s="1094"/>
      <c r="B3235" s="109"/>
      <c r="C3235" s="1096"/>
      <c r="D3235" s="120"/>
      <c r="E3235" s="96"/>
      <c r="F3235" s="97"/>
      <c r="G3235" s="109"/>
      <c r="H3235" s="1098"/>
      <c r="I3235" s="94"/>
      <c r="J3235" s="96"/>
      <c r="K3235" s="97"/>
      <c r="L3235" s="109"/>
      <c r="M3235" s="1099"/>
      <c r="N3235" s="94"/>
      <c r="O3235" s="96"/>
      <c r="P3235" s="97"/>
    </row>
    <row r="3236" spans="1:16">
      <c r="A3236" s="1094"/>
      <c r="B3236" s="110"/>
      <c r="C3236" s="1096"/>
      <c r="D3236" s="94"/>
      <c r="E3236" s="96"/>
      <c r="F3236" s="97"/>
      <c r="G3236" s="110"/>
      <c r="H3236" s="1098"/>
      <c r="I3236" s="94"/>
      <c r="J3236" s="96"/>
      <c r="K3236" s="97"/>
      <c r="L3236" s="110"/>
      <c r="M3236" s="1099"/>
      <c r="N3236" s="94"/>
      <c r="O3236" s="96"/>
      <c r="P3236" s="97"/>
    </row>
    <row r="3237" spans="1:16">
      <c r="A3237" s="1094"/>
      <c r="B3237" s="107"/>
      <c r="C3237" s="1096"/>
      <c r="D3237" s="113"/>
      <c r="E3237" s="114"/>
      <c r="F3237" s="104"/>
      <c r="G3237" s="107"/>
      <c r="H3237" s="1098"/>
      <c r="I3237" s="113"/>
      <c r="J3237" s="114"/>
      <c r="K3237" s="97"/>
      <c r="L3237" s="107"/>
      <c r="M3237" s="1099"/>
      <c r="N3237" s="113"/>
      <c r="O3237" s="114"/>
      <c r="P3237" s="97"/>
    </row>
    <row r="3238" spans="1:16" ht="17.25" thickBot="1">
      <c r="A3238" s="1094"/>
      <c r="B3238" s="107"/>
      <c r="C3238" s="1097"/>
      <c r="D3238" s="122" t="s">
        <v>132</v>
      </c>
      <c r="E3238" s="123" t="s">
        <v>133</v>
      </c>
      <c r="F3238" s="124"/>
      <c r="G3238" s="107"/>
      <c r="H3238" s="1127"/>
      <c r="I3238" s="122" t="s">
        <v>132</v>
      </c>
      <c r="J3238" s="123" t="s">
        <v>133</v>
      </c>
      <c r="K3238" s="97"/>
      <c r="L3238" s="107"/>
      <c r="M3238" s="1126"/>
      <c r="N3238" s="122" t="s">
        <v>132</v>
      </c>
      <c r="O3238" s="123" t="s">
        <v>133</v>
      </c>
      <c r="P3238" s="97"/>
    </row>
    <row r="3239" spans="1:16">
      <c r="A3239" s="105"/>
      <c r="B3239" s="109"/>
      <c r="C3239" s="1095" t="s">
        <v>695</v>
      </c>
      <c r="D3239" s="118"/>
      <c r="E3239" s="119"/>
      <c r="F3239" s="125"/>
      <c r="G3239" s="109"/>
      <c r="H3239" s="1118" t="s">
        <v>134</v>
      </c>
      <c r="I3239" s="118"/>
      <c r="J3239" s="119"/>
      <c r="K3239" s="125"/>
      <c r="L3239" s="109"/>
      <c r="M3239" s="1120" t="s">
        <v>134</v>
      </c>
      <c r="N3239" s="118"/>
      <c r="O3239" s="119"/>
      <c r="P3239" s="125"/>
    </row>
    <row r="3240" spans="1:16">
      <c r="A3240" s="105"/>
      <c r="B3240" s="110"/>
      <c r="C3240" s="1096"/>
      <c r="D3240" s="94"/>
      <c r="E3240" s="96"/>
      <c r="F3240" s="97"/>
      <c r="G3240" s="110"/>
      <c r="H3240" s="1098"/>
      <c r="I3240" s="94"/>
      <c r="J3240" s="96"/>
      <c r="K3240" s="97"/>
      <c r="L3240" s="110"/>
      <c r="M3240" s="1099"/>
      <c r="N3240" s="94"/>
      <c r="O3240" s="96"/>
      <c r="P3240" s="97"/>
    </row>
    <row r="3241" spans="1:16">
      <c r="A3241" s="105"/>
      <c r="B3241" s="126"/>
      <c r="C3241" s="1096"/>
      <c r="D3241" s="94"/>
      <c r="E3241" s="96"/>
      <c r="F3241" s="97"/>
      <c r="G3241" s="126"/>
      <c r="H3241" s="1098"/>
      <c r="I3241" s="94"/>
      <c r="J3241" s="96"/>
      <c r="K3241" s="97"/>
      <c r="L3241" s="126"/>
      <c r="M3241" s="1099"/>
      <c r="N3241" s="94"/>
      <c r="O3241" s="96"/>
      <c r="P3241" s="128"/>
    </row>
    <row r="3242" spans="1:16">
      <c r="A3242" s="105"/>
      <c r="B3242" s="107"/>
      <c r="C3242" s="1096"/>
      <c r="D3242" s="94"/>
      <c r="E3242" s="96"/>
      <c r="F3242" s="97"/>
      <c r="G3242" s="107"/>
      <c r="H3242" s="1098"/>
      <c r="I3242" s="94"/>
      <c r="J3242" s="96"/>
      <c r="K3242" s="97"/>
      <c r="L3242" s="107"/>
      <c r="M3242" s="1099"/>
      <c r="N3242" s="94"/>
      <c r="O3242" s="96"/>
      <c r="P3242" s="216"/>
    </row>
    <row r="3243" spans="1:16">
      <c r="A3243" s="105"/>
      <c r="B3243" s="109"/>
      <c r="C3243" s="1096"/>
      <c r="D3243" s="94"/>
      <c r="E3243" s="96"/>
      <c r="F3243" s="97"/>
      <c r="G3243" s="109"/>
      <c r="H3243" s="1098"/>
      <c r="I3243" s="94"/>
      <c r="J3243" s="96"/>
      <c r="K3243" s="97"/>
      <c r="L3243" s="109"/>
      <c r="M3243" s="1099"/>
      <c r="N3243" s="94"/>
      <c r="O3243" s="96"/>
      <c r="P3243" s="97"/>
    </row>
    <row r="3244" spans="1:16">
      <c r="A3244" s="105"/>
      <c r="B3244" s="110"/>
      <c r="C3244" s="1096"/>
      <c r="D3244" s="94"/>
      <c r="E3244" s="96"/>
      <c r="F3244" s="127"/>
      <c r="G3244" s="110"/>
      <c r="H3244" s="1098"/>
      <c r="I3244" s="94"/>
      <c r="J3244" s="96"/>
      <c r="K3244" s="127"/>
      <c r="L3244" s="110"/>
      <c r="M3244" s="1099"/>
      <c r="N3244" s="94"/>
      <c r="O3244" s="96"/>
      <c r="P3244" s="127"/>
    </row>
    <row r="3245" spans="1:16">
      <c r="A3245" s="105"/>
      <c r="B3245" s="109"/>
      <c r="C3245" s="1096"/>
      <c r="D3245" s="94"/>
      <c r="E3245" s="96"/>
      <c r="F3245" s="128"/>
      <c r="G3245" s="109"/>
      <c r="H3245" s="1098"/>
      <c r="I3245" s="94"/>
      <c r="J3245" s="96"/>
      <c r="K3245" s="128"/>
      <c r="L3245" s="109"/>
      <c r="M3245" s="1099"/>
      <c r="N3245" s="94"/>
      <c r="O3245" s="96"/>
      <c r="P3245" s="128"/>
    </row>
    <row r="3246" spans="1:16">
      <c r="A3246" s="105"/>
      <c r="B3246" s="110"/>
      <c r="C3246" s="1096"/>
      <c r="D3246" s="217"/>
      <c r="E3246" s="114"/>
      <c r="F3246" s="216"/>
      <c r="G3246" s="110"/>
      <c r="H3246" s="1098"/>
      <c r="I3246" s="113"/>
      <c r="J3246" s="114"/>
      <c r="K3246" s="216"/>
      <c r="L3246" s="110"/>
      <c r="M3246" s="1099"/>
      <c r="N3246" s="113"/>
      <c r="O3246" s="114"/>
      <c r="P3246" s="216"/>
    </row>
    <row r="3247" spans="1:16">
      <c r="A3247" s="105"/>
      <c r="B3247" s="109"/>
      <c r="C3247" s="1096"/>
      <c r="D3247" s="217"/>
      <c r="E3247" s="114"/>
      <c r="F3247" s="216"/>
      <c r="G3247" s="109"/>
      <c r="H3247" s="1098"/>
      <c r="I3247" s="113"/>
      <c r="J3247" s="114"/>
      <c r="K3247" s="216"/>
      <c r="L3247" s="109"/>
      <c r="M3247" s="1099"/>
      <c r="N3247" s="113"/>
      <c r="O3247" s="114"/>
      <c r="P3247" s="216"/>
    </row>
    <row r="3248" spans="1:16" ht="17.25" thickBot="1">
      <c r="A3248" s="105"/>
      <c r="B3248" s="110"/>
      <c r="C3248" s="1097"/>
      <c r="D3248" s="129"/>
      <c r="E3248" s="130"/>
      <c r="F3248" s="104"/>
      <c r="G3248" s="110"/>
      <c r="H3248" s="1127"/>
      <c r="I3248" s="113"/>
      <c r="J3248" s="130"/>
      <c r="K3248" s="104"/>
      <c r="L3248" s="110"/>
      <c r="M3248" s="1126"/>
      <c r="N3248" s="113"/>
      <c r="O3248" s="131"/>
      <c r="P3248" s="127"/>
    </row>
    <row r="3249" spans="1:16">
      <c r="A3249" s="132"/>
      <c r="B3249" s="109"/>
      <c r="C3249" s="1095" t="s">
        <v>696</v>
      </c>
      <c r="D3249" s="118" t="s">
        <v>136</v>
      </c>
      <c r="E3249" s="133" t="s">
        <v>137</v>
      </c>
      <c r="F3249" s="125"/>
      <c r="G3249" s="109"/>
      <c r="H3249" s="1118" t="s">
        <v>135</v>
      </c>
      <c r="I3249" s="118" t="s">
        <v>136</v>
      </c>
      <c r="J3249" s="133" t="s">
        <v>137</v>
      </c>
      <c r="K3249" s="125"/>
      <c r="L3249" s="109"/>
      <c r="M3249" s="1120" t="s">
        <v>135</v>
      </c>
      <c r="N3249" s="118" t="s">
        <v>136</v>
      </c>
      <c r="O3249" s="133" t="s">
        <v>137</v>
      </c>
      <c r="P3249" s="125"/>
    </row>
    <row r="3250" spans="1:16">
      <c r="A3250" s="132"/>
      <c r="B3250" s="110"/>
      <c r="C3250" s="1096"/>
      <c r="D3250" s="94" t="s">
        <v>141</v>
      </c>
      <c r="E3250" s="96" t="s">
        <v>142</v>
      </c>
      <c r="F3250" s="134"/>
      <c r="G3250" s="110"/>
      <c r="H3250" s="1098"/>
      <c r="I3250" s="94" t="s">
        <v>141</v>
      </c>
      <c r="J3250" s="96" t="s">
        <v>142</v>
      </c>
      <c r="K3250" s="134"/>
      <c r="L3250" s="110"/>
      <c r="M3250" s="1099"/>
      <c r="N3250" s="94" t="s">
        <v>141</v>
      </c>
      <c r="O3250" s="96" t="s">
        <v>142</v>
      </c>
      <c r="P3250" s="134"/>
    </row>
    <row r="3251" spans="1:16">
      <c r="A3251" s="132"/>
      <c r="B3251" s="135"/>
      <c r="C3251" s="1096"/>
      <c r="D3251" s="94" t="s">
        <v>145</v>
      </c>
      <c r="E3251" s="96" t="s">
        <v>146</v>
      </c>
      <c r="F3251" s="97"/>
      <c r="G3251" s="135"/>
      <c r="H3251" s="1098"/>
      <c r="I3251" s="94" t="s">
        <v>145</v>
      </c>
      <c r="J3251" s="96" t="s">
        <v>146</v>
      </c>
      <c r="K3251" s="97"/>
      <c r="L3251" s="135"/>
      <c r="M3251" s="1099"/>
      <c r="N3251" s="94" t="s">
        <v>145</v>
      </c>
      <c r="O3251" s="96" t="s">
        <v>146</v>
      </c>
      <c r="P3251" s="97"/>
    </row>
    <row r="3252" spans="1:16">
      <c r="A3252" s="132"/>
      <c r="B3252" s="110"/>
      <c r="C3252" s="1096"/>
      <c r="D3252" s="94" t="s">
        <v>147</v>
      </c>
      <c r="E3252" s="96" t="s">
        <v>148</v>
      </c>
      <c r="F3252" s="104"/>
      <c r="G3252" s="110"/>
      <c r="H3252" s="1098"/>
      <c r="I3252" s="94" t="s">
        <v>147</v>
      </c>
      <c r="J3252" s="96" t="s">
        <v>148</v>
      </c>
      <c r="K3252" s="104"/>
      <c r="L3252" s="110"/>
      <c r="M3252" s="1099"/>
      <c r="N3252" s="94" t="s">
        <v>147</v>
      </c>
      <c r="O3252" s="96" t="s">
        <v>148</v>
      </c>
      <c r="P3252" s="104"/>
    </row>
    <row r="3253" spans="1:16">
      <c r="A3253" s="132"/>
      <c r="B3253" s="135"/>
      <c r="C3253" s="1096"/>
      <c r="D3253" s="94"/>
      <c r="E3253" s="114"/>
      <c r="F3253" s="136"/>
      <c r="G3253" s="135"/>
      <c r="H3253" s="1098"/>
      <c r="I3253" s="94"/>
      <c r="J3253" s="114"/>
      <c r="K3253" s="136"/>
      <c r="L3253" s="135"/>
      <c r="M3253" s="1099"/>
      <c r="N3253" s="94"/>
      <c r="O3253" s="114"/>
      <c r="P3253" s="136"/>
    </row>
    <row r="3254" spans="1:16">
      <c r="A3254" s="132"/>
      <c r="B3254" s="110"/>
      <c r="C3254" s="1096"/>
      <c r="D3254" s="94"/>
      <c r="E3254" s="96"/>
      <c r="F3254" s="97"/>
      <c r="G3254" s="110"/>
      <c r="H3254" s="1098"/>
      <c r="I3254" s="94"/>
      <c r="J3254" s="96"/>
      <c r="K3254" s="97"/>
      <c r="L3254" s="110"/>
      <c r="M3254" s="1099"/>
      <c r="N3254" s="94"/>
      <c r="O3254" s="96"/>
      <c r="P3254" s="97"/>
    </row>
    <row r="3255" spans="1:16">
      <c r="A3255" s="132"/>
      <c r="B3255" s="135"/>
      <c r="C3255" s="1096"/>
      <c r="D3255" s="94"/>
      <c r="E3255" s="114"/>
      <c r="F3255" s="136"/>
      <c r="G3255" s="135"/>
      <c r="H3255" s="1098"/>
      <c r="I3255" s="94"/>
      <c r="J3255" s="114"/>
      <c r="K3255" s="136"/>
      <c r="L3255" s="135"/>
      <c r="M3255" s="1099"/>
      <c r="N3255" s="94"/>
      <c r="O3255" s="114"/>
      <c r="P3255" s="136"/>
    </row>
    <row r="3256" spans="1:16">
      <c r="A3256" s="132"/>
      <c r="B3256" s="110"/>
      <c r="C3256" s="1096"/>
      <c r="D3256" s="94"/>
      <c r="E3256" s="96"/>
      <c r="F3256" s="97"/>
      <c r="G3256" s="110"/>
      <c r="H3256" s="1098"/>
      <c r="I3256" s="94"/>
      <c r="J3256" s="96"/>
      <c r="K3256" s="97"/>
      <c r="L3256" s="110"/>
      <c r="M3256" s="1099"/>
      <c r="N3256" s="94"/>
      <c r="O3256" s="96"/>
      <c r="P3256" s="97"/>
    </row>
    <row r="3257" spans="1:16">
      <c r="A3257" s="132"/>
      <c r="B3257" s="135"/>
      <c r="C3257" s="1096"/>
      <c r="D3257" s="94"/>
      <c r="E3257" s="96"/>
      <c r="F3257" s="97"/>
      <c r="G3257" s="135"/>
      <c r="H3257" s="1098"/>
      <c r="I3257" s="94"/>
      <c r="J3257" s="96"/>
      <c r="K3257" s="97"/>
      <c r="L3257" s="135"/>
      <c r="M3257" s="1099"/>
      <c r="N3257" s="94"/>
      <c r="O3257" s="96"/>
      <c r="P3257" s="97"/>
    </row>
    <row r="3258" spans="1:16" ht="17.25" thickBot="1">
      <c r="A3258" s="132"/>
      <c r="B3258" s="110"/>
      <c r="C3258" s="1097"/>
      <c r="D3258" s="115"/>
      <c r="E3258" s="116"/>
      <c r="F3258" s="117"/>
      <c r="G3258" s="110"/>
      <c r="H3258" s="1127"/>
      <c r="I3258" s="115"/>
      <c r="J3258" s="130"/>
      <c r="K3258" s="104"/>
      <c r="L3258" s="110"/>
      <c r="M3258" s="1126"/>
      <c r="N3258" s="115"/>
      <c r="O3258" s="130"/>
      <c r="P3258" s="104"/>
    </row>
    <row r="3259" spans="1:16">
      <c r="A3259" s="132"/>
      <c r="B3259" s="135"/>
      <c r="C3259" s="1095" t="s">
        <v>697</v>
      </c>
      <c r="D3259" s="137" t="s">
        <v>150</v>
      </c>
      <c r="E3259" s="138"/>
      <c r="F3259" s="139" t="s">
        <v>151</v>
      </c>
      <c r="G3259" s="135"/>
      <c r="H3259" s="1118" t="s">
        <v>149</v>
      </c>
      <c r="I3259" s="137" t="s">
        <v>150</v>
      </c>
      <c r="J3259" s="138"/>
      <c r="K3259" s="139" t="s">
        <v>151</v>
      </c>
      <c r="L3259" s="135"/>
      <c r="M3259" s="1120" t="s">
        <v>149</v>
      </c>
      <c r="N3259" s="137" t="s">
        <v>150</v>
      </c>
      <c r="O3259" s="138"/>
      <c r="P3259" s="139" t="s">
        <v>151</v>
      </c>
    </row>
    <row r="3260" spans="1:16">
      <c r="A3260" s="132"/>
      <c r="B3260" s="110"/>
      <c r="C3260" s="1096"/>
      <c r="D3260" s="120"/>
      <c r="E3260" s="121"/>
      <c r="F3260" s="140"/>
      <c r="G3260" s="110"/>
      <c r="H3260" s="1098"/>
      <c r="I3260" s="94"/>
      <c r="J3260" s="96"/>
      <c r="K3260" s="97"/>
      <c r="L3260" s="110"/>
      <c r="M3260" s="1099"/>
      <c r="N3260" s="94"/>
      <c r="O3260" s="96"/>
      <c r="P3260" s="97"/>
    </row>
    <row r="3261" spans="1:16">
      <c r="A3261" s="132"/>
      <c r="B3261" s="135"/>
      <c r="C3261" s="1096"/>
      <c r="D3261" s="94"/>
      <c r="E3261" s="96"/>
      <c r="F3261" s="97"/>
      <c r="G3261" s="135"/>
      <c r="H3261" s="1098"/>
      <c r="I3261" s="94"/>
      <c r="J3261" s="96"/>
      <c r="K3261" s="97"/>
      <c r="L3261" s="135"/>
      <c r="M3261" s="1099"/>
      <c r="N3261" s="94"/>
      <c r="O3261" s="96"/>
      <c r="P3261" s="97"/>
    </row>
    <row r="3262" spans="1:16">
      <c r="A3262" s="132"/>
      <c r="B3262" s="110"/>
      <c r="C3262" s="1096"/>
      <c r="D3262" s="113"/>
      <c r="E3262" s="114"/>
      <c r="F3262" s="104"/>
      <c r="G3262" s="110"/>
      <c r="H3262" s="1098"/>
      <c r="I3262" s="113"/>
      <c r="J3262" s="114"/>
      <c r="K3262" s="104"/>
      <c r="L3262" s="110"/>
      <c r="M3262" s="1099"/>
      <c r="N3262" s="113"/>
      <c r="O3262" s="114"/>
      <c r="P3262" s="104"/>
    </row>
    <row r="3263" spans="1:16">
      <c r="A3263" s="1122"/>
      <c r="B3263" s="135"/>
      <c r="C3263" s="1096"/>
      <c r="D3263" s="94"/>
      <c r="E3263" s="96"/>
      <c r="F3263" s="97"/>
      <c r="G3263" s="135"/>
      <c r="H3263" s="1098"/>
      <c r="I3263" s="94"/>
      <c r="J3263" s="96"/>
      <c r="K3263" s="97"/>
      <c r="L3263" s="135"/>
      <c r="M3263" s="1099"/>
      <c r="N3263" s="94"/>
      <c r="O3263" s="96"/>
      <c r="P3263" s="97"/>
    </row>
    <row r="3264" spans="1:16">
      <c r="A3264" s="1122"/>
      <c r="B3264" s="110"/>
      <c r="C3264" s="1096"/>
      <c r="D3264" s="94"/>
      <c r="E3264" s="96"/>
      <c r="F3264" s="97"/>
      <c r="G3264" s="110"/>
      <c r="H3264" s="1098"/>
      <c r="I3264" s="94"/>
      <c r="J3264" s="96"/>
      <c r="K3264" s="97"/>
      <c r="L3264" s="110"/>
      <c r="M3264" s="1099"/>
      <c r="N3264" s="94"/>
      <c r="O3264" s="96"/>
      <c r="P3264" s="97"/>
    </row>
    <row r="3265" spans="1:16">
      <c r="A3265" s="1122"/>
      <c r="B3265" s="135"/>
      <c r="C3265" s="1096"/>
      <c r="D3265" s="113"/>
      <c r="E3265" s="114"/>
      <c r="F3265" s="104"/>
      <c r="G3265" s="135"/>
      <c r="H3265" s="1098"/>
      <c r="I3265" s="113"/>
      <c r="J3265" s="114"/>
      <c r="K3265" s="104"/>
      <c r="L3265" s="135"/>
      <c r="M3265" s="1099"/>
      <c r="N3265" s="113"/>
      <c r="O3265" s="114"/>
      <c r="P3265" s="104"/>
    </row>
    <row r="3266" spans="1:16" ht="17.25" thickBot="1">
      <c r="A3266" s="1123"/>
      <c r="B3266" s="141"/>
      <c r="C3266" s="1117"/>
      <c r="D3266" s="142"/>
      <c r="E3266" s="143"/>
      <c r="F3266" s="144"/>
      <c r="G3266" s="141"/>
      <c r="H3266" s="1119"/>
      <c r="I3266" s="142"/>
      <c r="J3266" s="143"/>
      <c r="K3266" s="144"/>
      <c r="L3266" s="141"/>
      <c r="M3266" s="1121"/>
      <c r="N3266" s="142"/>
      <c r="O3266" s="143"/>
      <c r="P3266" s="144"/>
    </row>
    <row r="3267" spans="1:16" s="146" customFormat="1" ht="27" customHeight="1" thickTop="1" thickBot="1">
      <c r="A3267" s="145"/>
      <c r="B3267" s="1124" t="s">
        <v>152</v>
      </c>
      <c r="C3267" s="1124"/>
      <c r="D3267" s="1124"/>
      <c r="E3267" s="1124"/>
      <c r="F3267" s="1124"/>
      <c r="G3267" s="1125" t="s">
        <v>153</v>
      </c>
      <c r="H3267" s="1125"/>
      <c r="I3267" s="1125"/>
      <c r="J3267" s="1125"/>
      <c r="K3267" s="1125"/>
      <c r="L3267" s="1125"/>
      <c r="M3267" s="1125"/>
      <c r="N3267" s="1128" t="s">
        <v>154</v>
      </c>
      <c r="O3267" s="1128"/>
      <c r="P3267" s="1128"/>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1137">
        <f>A3183</f>
        <v>46173</v>
      </c>
      <c r="B3269" s="1132" t="s">
        <v>698</v>
      </c>
      <c r="C3269" s="160"/>
      <c r="D3269" s="161"/>
      <c r="E3269" s="162"/>
      <c r="F3269" s="163"/>
      <c r="G3269" s="164"/>
      <c r="H3269" s="165"/>
      <c r="I3269" s="166"/>
      <c r="J3269" s="166"/>
      <c r="K3269" s="167"/>
      <c r="L3269" s="168"/>
      <c r="M3269" s="169"/>
      <c r="N3269" s="170"/>
      <c r="O3269" s="166"/>
      <c r="P3269" s="171"/>
    </row>
    <row r="3270" spans="1:16" s="172" customFormat="1">
      <c r="A3270" s="1138"/>
      <c r="B3270" s="1133"/>
      <c r="C3270" s="173"/>
      <c r="D3270" s="174"/>
      <c r="E3270" s="175"/>
      <c r="F3270" s="176"/>
      <c r="G3270" s="173"/>
      <c r="H3270" s="177"/>
      <c r="I3270" s="175"/>
      <c r="J3270" s="175"/>
      <c r="K3270" s="178"/>
      <c r="L3270" s="179"/>
      <c r="M3270" s="180"/>
      <c r="N3270" s="181"/>
      <c r="O3270" s="175"/>
      <c r="P3270" s="182"/>
    </row>
    <row r="3271" spans="1:16" s="172" customFormat="1">
      <c r="A3271" s="1138"/>
      <c r="B3271" s="1133"/>
      <c r="C3271" s="173"/>
      <c r="D3271" s="174"/>
      <c r="E3271" s="175"/>
      <c r="F3271" s="176"/>
      <c r="G3271" s="173"/>
      <c r="H3271" s="183"/>
      <c r="I3271" s="175"/>
      <c r="J3271" s="175"/>
      <c r="K3271" s="178"/>
      <c r="L3271" s="184"/>
      <c r="M3271" s="180"/>
      <c r="N3271" s="181"/>
      <c r="O3271" s="175"/>
      <c r="P3271" s="182"/>
    </row>
    <row r="3272" spans="1:16" s="172" customFormat="1">
      <c r="A3272" s="1138"/>
      <c r="B3272" s="1133"/>
      <c r="C3272" s="173"/>
      <c r="D3272" s="218"/>
      <c r="E3272" s="175"/>
      <c r="F3272" s="176"/>
      <c r="G3272" s="173"/>
      <c r="H3272" s="183"/>
      <c r="I3272" s="175"/>
      <c r="J3272" s="175"/>
      <c r="K3272" s="187"/>
      <c r="L3272" s="184"/>
      <c r="M3272" s="180"/>
      <c r="N3272" s="181"/>
      <c r="O3272" s="175"/>
      <c r="P3272" s="182"/>
    </row>
    <row r="3273" spans="1:16" s="172" customFormat="1">
      <c r="A3273" s="1138"/>
      <c r="B3273" s="1133"/>
      <c r="C3273" s="173"/>
      <c r="D3273" s="185"/>
      <c r="E3273" s="175"/>
      <c r="F3273" s="182"/>
      <c r="G3273" s="173"/>
      <c r="H3273" s="186"/>
      <c r="I3273" s="175"/>
      <c r="J3273" s="175"/>
      <c r="K3273" s="187"/>
      <c r="L3273" s="184"/>
      <c r="M3273" s="180"/>
      <c r="N3273" s="181"/>
      <c r="O3273" s="175"/>
      <c r="P3273" s="182"/>
    </row>
    <row r="3274" spans="1:16" s="172" customFormat="1">
      <c r="A3274" s="1138"/>
      <c r="B3274" s="1133"/>
      <c r="C3274" s="173"/>
      <c r="D3274" s="174"/>
      <c r="E3274" s="175"/>
      <c r="F3274" s="188"/>
      <c r="G3274" s="198"/>
      <c r="H3274" s="183"/>
      <c r="I3274" s="191"/>
      <c r="J3274" s="175"/>
      <c r="K3274" s="178"/>
      <c r="L3274" s="189"/>
      <c r="M3274" s="190"/>
      <c r="N3274" s="181"/>
      <c r="O3274" s="175"/>
      <c r="P3274" s="182"/>
    </row>
    <row r="3275" spans="1:16" s="172" customFormat="1">
      <c r="A3275" s="1138"/>
      <c r="B3275" s="1133"/>
      <c r="C3275" s="173"/>
      <c r="D3275" s="174"/>
      <c r="E3275" s="175"/>
      <c r="F3275" s="182"/>
      <c r="G3275" s="173"/>
      <c r="H3275" s="183"/>
      <c r="I3275" s="191"/>
      <c r="J3275" s="175"/>
      <c r="K3275" s="178"/>
      <c r="L3275" s="184"/>
      <c r="M3275" s="180"/>
      <c r="N3275" s="181"/>
      <c r="O3275" s="175"/>
      <c r="P3275" s="182"/>
    </row>
    <row r="3276" spans="1:16" s="172" customFormat="1">
      <c r="A3276" s="1138"/>
      <c r="B3276" s="1133"/>
      <c r="C3276" s="173"/>
      <c r="D3276" s="174"/>
      <c r="E3276" s="175"/>
      <c r="F3276" s="182"/>
      <c r="G3276" s="219"/>
      <c r="H3276" s="183"/>
      <c r="I3276" s="175"/>
      <c r="J3276" s="175"/>
      <c r="K3276" s="178"/>
      <c r="L3276" s="184"/>
      <c r="M3276" s="180"/>
      <c r="N3276" s="181"/>
      <c r="O3276" s="175"/>
      <c r="P3276" s="182"/>
    </row>
    <row r="3277" spans="1:16" s="172" customFormat="1">
      <c r="A3277" s="1138"/>
      <c r="B3277" s="1133"/>
      <c r="C3277" s="173"/>
      <c r="D3277" s="174"/>
      <c r="E3277" s="175"/>
      <c r="F3277" s="188"/>
      <c r="G3277" s="173"/>
      <c r="H3277" s="183"/>
      <c r="I3277" s="191"/>
      <c r="J3277" s="175"/>
      <c r="K3277" s="178"/>
      <c r="L3277" s="184"/>
      <c r="M3277" s="180"/>
      <c r="N3277" s="181"/>
      <c r="O3277" s="175"/>
      <c r="P3277" s="182"/>
    </row>
    <row r="3278" spans="1:16" s="172" customFormat="1">
      <c r="A3278" s="1138"/>
      <c r="B3278" s="1133"/>
      <c r="C3278" s="173"/>
      <c r="D3278" s="174"/>
      <c r="E3278" s="175"/>
      <c r="F3278" s="182"/>
      <c r="G3278" s="173"/>
      <c r="H3278" s="183"/>
      <c r="I3278" s="191"/>
      <c r="J3278" s="175"/>
      <c r="K3278" s="178"/>
      <c r="L3278" s="184"/>
      <c r="M3278" s="180"/>
      <c r="N3278" s="181"/>
      <c r="O3278" s="175"/>
      <c r="P3278" s="182"/>
    </row>
    <row r="3279" spans="1:16" s="172" customFormat="1">
      <c r="A3279" s="1138"/>
      <c r="B3279" s="1133"/>
      <c r="C3279" s="192"/>
      <c r="D3279" s="193"/>
      <c r="E3279" s="194"/>
      <c r="F3279" s="195"/>
      <c r="G3279" s="173"/>
      <c r="H3279" s="177"/>
      <c r="I3279" s="175"/>
      <c r="J3279" s="175"/>
      <c r="K3279" s="178"/>
      <c r="L3279" s="184"/>
      <c r="M3279" s="180"/>
      <c r="N3279" s="196"/>
      <c r="O3279" s="194"/>
      <c r="P3279" s="195"/>
    </row>
    <row r="3280" spans="1:16" s="172" customFormat="1">
      <c r="A3280" s="1138"/>
      <c r="B3280" s="1133"/>
      <c r="C3280" s="192"/>
      <c r="D3280" s="193"/>
      <c r="E3280" s="194"/>
      <c r="F3280" s="195"/>
      <c r="G3280" s="198"/>
      <c r="H3280" s="183"/>
      <c r="I3280" s="191"/>
      <c r="J3280" s="175"/>
      <c r="K3280" s="178"/>
      <c r="L3280" s="184"/>
      <c r="M3280" s="180"/>
      <c r="N3280" s="196"/>
      <c r="O3280" s="194"/>
      <c r="P3280" s="195"/>
    </row>
    <row r="3281" spans="1:16" s="172" customFormat="1">
      <c r="A3281" s="1138"/>
      <c r="B3281" s="1133"/>
      <c r="C3281" s="192"/>
      <c r="D3281" s="193"/>
      <c r="E3281" s="194"/>
      <c r="F3281" s="195"/>
      <c r="G3281" s="173"/>
      <c r="H3281" s="199"/>
      <c r="I3281" s="191"/>
      <c r="J3281" s="200"/>
      <c r="K3281" s="197"/>
      <c r="L3281" s="184"/>
      <c r="M3281" s="180"/>
      <c r="N3281" s="196"/>
      <c r="O3281" s="194"/>
      <c r="P3281" s="195"/>
    </row>
    <row r="3282" spans="1:16" s="172" customFormat="1">
      <c r="A3282" s="1138"/>
      <c r="B3282" s="1133"/>
      <c r="C3282" s="192"/>
      <c r="D3282" s="193"/>
      <c r="E3282" s="194"/>
      <c r="F3282" s="195"/>
      <c r="G3282" s="173"/>
      <c r="H3282" s="201"/>
      <c r="I3282" s="175"/>
      <c r="J3282" s="175"/>
      <c r="K3282" s="178"/>
      <c r="L3282" s="184"/>
      <c r="M3282" s="180"/>
      <c r="N3282" s="196"/>
      <c r="O3282" s="194"/>
      <c r="P3282" s="195"/>
    </row>
    <row r="3283" spans="1:16" s="172" customFormat="1">
      <c r="A3283" s="1138"/>
      <c r="B3283" s="1133"/>
      <c r="C3283" s="192"/>
      <c r="D3283" s="193"/>
      <c r="E3283" s="194"/>
      <c r="F3283" s="195"/>
      <c r="G3283" s="198"/>
      <c r="H3283" s="183"/>
      <c r="I3283" s="200"/>
      <c r="J3283" s="200"/>
      <c r="K3283" s="197"/>
      <c r="L3283" s="184"/>
      <c r="M3283" s="180"/>
      <c r="N3283" s="196"/>
      <c r="O3283" s="194"/>
      <c r="P3283" s="195"/>
    </row>
    <row r="3284" spans="1:16" s="172" customFormat="1">
      <c r="A3284" s="1138"/>
      <c r="B3284" s="1133"/>
      <c r="C3284" s="192"/>
      <c r="D3284" s="193"/>
      <c r="E3284" s="194"/>
      <c r="F3284" s="195"/>
      <c r="G3284" s="173"/>
      <c r="H3284" s="183"/>
      <c r="I3284" s="200"/>
      <c r="J3284" s="200"/>
      <c r="K3284" s="197"/>
      <c r="L3284" s="179"/>
      <c r="M3284" s="180"/>
      <c r="N3284" s="196"/>
      <c r="O3284" s="194"/>
      <c r="P3284" s="195"/>
    </row>
    <row r="3285" spans="1:16" s="172" customFormat="1">
      <c r="A3285" s="1138"/>
      <c r="B3285" s="1133"/>
      <c r="C3285" s="192"/>
      <c r="D3285" s="193"/>
      <c r="E3285" s="194"/>
      <c r="F3285" s="195"/>
      <c r="G3285" s="192"/>
      <c r="H3285" s="201"/>
      <c r="I3285" s="202"/>
      <c r="J3285" s="202"/>
      <c r="K3285" s="203"/>
      <c r="L3285" s="204"/>
      <c r="M3285" s="190"/>
      <c r="N3285" s="196"/>
      <c r="O3285" s="194"/>
      <c r="P3285" s="195"/>
    </row>
    <row r="3286" spans="1:16" s="172" customFormat="1">
      <c r="A3286" s="1138"/>
      <c r="B3286" s="1133"/>
      <c r="C3286" s="192"/>
      <c r="D3286" s="193"/>
      <c r="E3286" s="194"/>
      <c r="F3286" s="195"/>
      <c r="G3286" s="192"/>
      <c r="H3286" s="201"/>
      <c r="I3286" s="202"/>
      <c r="J3286" s="202"/>
      <c r="K3286" s="203"/>
      <c r="L3286" s="204"/>
      <c r="M3286" s="190"/>
      <c r="N3286" s="196"/>
      <c r="O3286" s="194"/>
      <c r="P3286" s="195"/>
    </row>
    <row r="3287" spans="1:16" s="172" customFormat="1">
      <c r="A3287" s="1138"/>
      <c r="B3287" s="1133"/>
      <c r="C3287" s="192"/>
      <c r="D3287" s="193"/>
      <c r="E3287" s="194"/>
      <c r="F3287" s="195"/>
      <c r="G3287" s="192"/>
      <c r="H3287" s="201"/>
      <c r="I3287" s="202"/>
      <c r="J3287" s="202"/>
      <c r="K3287" s="203"/>
      <c r="L3287" s="204"/>
      <c r="M3287" s="190"/>
      <c r="N3287" s="196"/>
      <c r="O3287" s="194"/>
      <c r="P3287" s="195"/>
    </row>
    <row r="3288" spans="1:16" s="172" customFormat="1" ht="17.25" thickBot="1">
      <c r="A3288" s="1139"/>
      <c r="B3288" s="1134"/>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150" priority="91" stopIfTrue="1" operator="equal">
      <formula>"跳車"</formula>
    </cfRule>
  </conditionalFormatting>
  <conditionalFormatting sqref="I87:I108 I193:I214">
    <cfRule type="cellIs" dxfId="149" priority="88" stopIfTrue="1" operator="equal">
      <formula>"改紡"</formula>
    </cfRule>
    <cfRule type="cellIs" dxfId="148" priority="89" stopIfTrue="1" operator="equal">
      <formula>"final停"</formula>
    </cfRule>
    <cfRule type="cellIs" dxfId="147" priority="90" stopIfTrue="1" operator="equal">
      <formula>"了機"</formula>
    </cfRule>
  </conditionalFormatting>
  <conditionalFormatting sqref="I299:I320">
    <cfRule type="cellIs" dxfId="146" priority="85" stopIfTrue="1" operator="equal">
      <formula>"改紡"</formula>
    </cfRule>
    <cfRule type="cellIs" dxfId="145" priority="86" stopIfTrue="1" operator="equal">
      <formula>"final停"</formula>
    </cfRule>
    <cfRule type="cellIs" dxfId="144" priority="87" stopIfTrue="1" operator="equal">
      <formula>"了機"</formula>
    </cfRule>
  </conditionalFormatting>
  <conditionalFormatting sqref="I405:I426">
    <cfRule type="cellIs" dxfId="143" priority="82" stopIfTrue="1" operator="equal">
      <formula>"改紡"</formula>
    </cfRule>
    <cfRule type="cellIs" dxfId="142" priority="83" stopIfTrue="1" operator="equal">
      <formula>"final停"</formula>
    </cfRule>
    <cfRule type="cellIs" dxfId="141" priority="84" stopIfTrue="1" operator="equal">
      <formula>"了機"</formula>
    </cfRule>
  </conditionalFormatting>
  <conditionalFormatting sqref="I511:I532">
    <cfRule type="cellIs" dxfId="140" priority="79" stopIfTrue="1" operator="equal">
      <formula>"改紡"</formula>
    </cfRule>
    <cfRule type="cellIs" dxfId="139" priority="80" stopIfTrue="1" operator="equal">
      <formula>"final停"</formula>
    </cfRule>
    <cfRule type="cellIs" dxfId="138" priority="81" stopIfTrue="1" operator="equal">
      <formula>"了機"</formula>
    </cfRule>
  </conditionalFormatting>
  <conditionalFormatting sqref="I617:I638">
    <cfRule type="cellIs" dxfId="137" priority="76" stopIfTrue="1" operator="equal">
      <formula>"改紡"</formula>
    </cfRule>
    <cfRule type="cellIs" dxfId="136" priority="77" stopIfTrue="1" operator="equal">
      <formula>"final停"</formula>
    </cfRule>
    <cfRule type="cellIs" dxfId="135" priority="78" stopIfTrue="1" operator="equal">
      <formula>"了機"</formula>
    </cfRule>
  </conditionalFormatting>
  <conditionalFormatting sqref="I723:I744">
    <cfRule type="cellIs" dxfId="134" priority="73" stopIfTrue="1" operator="equal">
      <formula>"改紡"</formula>
    </cfRule>
    <cfRule type="cellIs" dxfId="133" priority="74" stopIfTrue="1" operator="equal">
      <formula>"final停"</formula>
    </cfRule>
    <cfRule type="cellIs" dxfId="132" priority="75" stopIfTrue="1" operator="equal">
      <formula>"了機"</formula>
    </cfRule>
  </conditionalFormatting>
  <conditionalFormatting sqref="I829:I850">
    <cfRule type="cellIs" dxfId="131" priority="70" stopIfTrue="1" operator="equal">
      <formula>"改紡"</formula>
    </cfRule>
    <cfRule type="cellIs" dxfId="130" priority="71" stopIfTrue="1" operator="equal">
      <formula>"final停"</formula>
    </cfRule>
    <cfRule type="cellIs" dxfId="129" priority="72" stopIfTrue="1" operator="equal">
      <formula>"了機"</formula>
    </cfRule>
  </conditionalFormatting>
  <conditionalFormatting sqref="I935:I956">
    <cfRule type="cellIs" dxfId="128" priority="67" stopIfTrue="1" operator="equal">
      <formula>"改紡"</formula>
    </cfRule>
    <cfRule type="cellIs" dxfId="127" priority="68" stopIfTrue="1" operator="equal">
      <formula>"final停"</formula>
    </cfRule>
    <cfRule type="cellIs" dxfId="126" priority="69" stopIfTrue="1" operator="equal">
      <formula>"了機"</formula>
    </cfRule>
  </conditionalFormatting>
  <conditionalFormatting sqref="I1041:I1062">
    <cfRule type="cellIs" dxfId="125" priority="64" stopIfTrue="1" operator="equal">
      <formula>"改紡"</formula>
    </cfRule>
    <cfRule type="cellIs" dxfId="124" priority="65" stopIfTrue="1" operator="equal">
      <formula>"final停"</formula>
    </cfRule>
    <cfRule type="cellIs" dxfId="123" priority="66" stopIfTrue="1" operator="equal">
      <formula>"了機"</formula>
    </cfRule>
  </conditionalFormatting>
  <conditionalFormatting sqref="I1147:I1168">
    <cfRule type="cellIs" dxfId="122" priority="61" stopIfTrue="1" operator="equal">
      <formula>"改紡"</formula>
    </cfRule>
    <cfRule type="cellIs" dxfId="121" priority="62" stopIfTrue="1" operator="equal">
      <formula>"final停"</formula>
    </cfRule>
    <cfRule type="cellIs" dxfId="120" priority="63" stopIfTrue="1" operator="equal">
      <formula>"了機"</formula>
    </cfRule>
  </conditionalFormatting>
  <conditionalFormatting sqref="I1253:I1274">
    <cfRule type="cellIs" dxfId="119" priority="58" stopIfTrue="1" operator="equal">
      <formula>"改紡"</formula>
    </cfRule>
    <cfRule type="cellIs" dxfId="118" priority="59" stopIfTrue="1" operator="equal">
      <formula>"final停"</formula>
    </cfRule>
    <cfRule type="cellIs" dxfId="117" priority="60" stopIfTrue="1" operator="equal">
      <formula>"了機"</formula>
    </cfRule>
  </conditionalFormatting>
  <conditionalFormatting sqref="I1359:I1380">
    <cfRule type="cellIs" dxfId="116" priority="55" stopIfTrue="1" operator="equal">
      <formula>"改紡"</formula>
    </cfRule>
    <cfRule type="cellIs" dxfId="115" priority="56" stopIfTrue="1" operator="equal">
      <formula>"final停"</formula>
    </cfRule>
    <cfRule type="cellIs" dxfId="114" priority="57" stopIfTrue="1" operator="equal">
      <formula>"了機"</formula>
    </cfRule>
  </conditionalFormatting>
  <conditionalFormatting sqref="I1465:I1486">
    <cfRule type="cellIs" dxfId="113" priority="52" stopIfTrue="1" operator="equal">
      <formula>"改紡"</formula>
    </cfRule>
    <cfRule type="cellIs" dxfId="112" priority="53" stopIfTrue="1" operator="equal">
      <formula>"final停"</formula>
    </cfRule>
    <cfRule type="cellIs" dxfId="111" priority="54" stopIfTrue="1" operator="equal">
      <formula>"了機"</formula>
    </cfRule>
  </conditionalFormatting>
  <conditionalFormatting sqref="I1571:I1592">
    <cfRule type="cellIs" dxfId="110" priority="49" stopIfTrue="1" operator="equal">
      <formula>"改紡"</formula>
    </cfRule>
    <cfRule type="cellIs" dxfId="109" priority="50" stopIfTrue="1" operator="equal">
      <formula>"final停"</formula>
    </cfRule>
    <cfRule type="cellIs" dxfId="108" priority="51" stopIfTrue="1" operator="equal">
      <formula>"了機"</formula>
    </cfRule>
  </conditionalFormatting>
  <conditionalFormatting sqref="I1677:I1698">
    <cfRule type="cellIs" dxfId="107" priority="46" stopIfTrue="1" operator="equal">
      <formula>"改紡"</formula>
    </cfRule>
    <cfRule type="cellIs" dxfId="106" priority="47" stopIfTrue="1" operator="equal">
      <formula>"final停"</formula>
    </cfRule>
    <cfRule type="cellIs" dxfId="105" priority="48" stopIfTrue="1" operator="equal">
      <formula>"了機"</formula>
    </cfRule>
  </conditionalFormatting>
  <conditionalFormatting sqref="I1783:I1804">
    <cfRule type="cellIs" dxfId="104" priority="43" stopIfTrue="1" operator="equal">
      <formula>"改紡"</formula>
    </cfRule>
    <cfRule type="cellIs" dxfId="103" priority="44" stopIfTrue="1" operator="equal">
      <formula>"final停"</formula>
    </cfRule>
    <cfRule type="cellIs" dxfId="102" priority="45" stopIfTrue="1" operator="equal">
      <formula>"了機"</formula>
    </cfRule>
  </conditionalFormatting>
  <conditionalFormatting sqref="I1889:I1910">
    <cfRule type="cellIs" dxfId="101" priority="40" stopIfTrue="1" operator="equal">
      <formula>"改紡"</formula>
    </cfRule>
    <cfRule type="cellIs" dxfId="100" priority="41" stopIfTrue="1" operator="equal">
      <formula>"final停"</formula>
    </cfRule>
    <cfRule type="cellIs" dxfId="99" priority="42" stopIfTrue="1" operator="equal">
      <formula>"了機"</formula>
    </cfRule>
  </conditionalFormatting>
  <conditionalFormatting sqref="I1995:I2016">
    <cfRule type="cellIs" dxfId="98" priority="37" stopIfTrue="1" operator="equal">
      <formula>"改紡"</formula>
    </cfRule>
    <cfRule type="cellIs" dxfId="97" priority="38" stopIfTrue="1" operator="equal">
      <formula>"final停"</formula>
    </cfRule>
    <cfRule type="cellIs" dxfId="96" priority="39" stopIfTrue="1" operator="equal">
      <formula>"了機"</formula>
    </cfRule>
  </conditionalFormatting>
  <conditionalFormatting sqref="I2101:I2122">
    <cfRule type="cellIs" dxfId="95" priority="34" stopIfTrue="1" operator="equal">
      <formula>"改紡"</formula>
    </cfRule>
    <cfRule type="cellIs" dxfId="94" priority="35" stopIfTrue="1" operator="equal">
      <formula>"final停"</formula>
    </cfRule>
    <cfRule type="cellIs" dxfId="93" priority="36" stopIfTrue="1" operator="equal">
      <formula>"了機"</formula>
    </cfRule>
  </conditionalFormatting>
  <conditionalFormatting sqref="I2207:I2228">
    <cfRule type="cellIs" dxfId="92" priority="31" stopIfTrue="1" operator="equal">
      <formula>"改紡"</formula>
    </cfRule>
    <cfRule type="cellIs" dxfId="91" priority="32" stopIfTrue="1" operator="equal">
      <formula>"final停"</formula>
    </cfRule>
    <cfRule type="cellIs" dxfId="90" priority="33" stopIfTrue="1" operator="equal">
      <formula>"了機"</formula>
    </cfRule>
  </conditionalFormatting>
  <conditionalFormatting sqref="I2313:I2334">
    <cfRule type="cellIs" dxfId="89" priority="28" stopIfTrue="1" operator="equal">
      <formula>"改紡"</formula>
    </cfRule>
    <cfRule type="cellIs" dxfId="88" priority="29" stopIfTrue="1" operator="equal">
      <formula>"final停"</formula>
    </cfRule>
    <cfRule type="cellIs" dxfId="87" priority="30" stopIfTrue="1" operator="equal">
      <formula>"了機"</formula>
    </cfRule>
  </conditionalFormatting>
  <conditionalFormatting sqref="I2419:I2440">
    <cfRule type="cellIs" dxfId="86" priority="25" stopIfTrue="1" operator="equal">
      <formula>"改紡"</formula>
    </cfRule>
    <cfRule type="cellIs" dxfId="85" priority="26" stopIfTrue="1" operator="equal">
      <formula>"final停"</formula>
    </cfRule>
    <cfRule type="cellIs" dxfId="84" priority="27" stopIfTrue="1" operator="equal">
      <formula>"了機"</formula>
    </cfRule>
  </conditionalFormatting>
  <conditionalFormatting sqref="I2525:I2546">
    <cfRule type="cellIs" dxfId="83" priority="22" stopIfTrue="1" operator="equal">
      <formula>"改紡"</formula>
    </cfRule>
    <cfRule type="cellIs" dxfId="82" priority="23" stopIfTrue="1" operator="equal">
      <formula>"final停"</formula>
    </cfRule>
    <cfRule type="cellIs" dxfId="81" priority="24" stopIfTrue="1" operator="equal">
      <formula>"了機"</formula>
    </cfRule>
  </conditionalFormatting>
  <conditionalFormatting sqref="I2631:I2652">
    <cfRule type="cellIs" dxfId="80" priority="19" stopIfTrue="1" operator="equal">
      <formula>"改紡"</formula>
    </cfRule>
    <cfRule type="cellIs" dxfId="79" priority="20" stopIfTrue="1" operator="equal">
      <formula>"final停"</formula>
    </cfRule>
    <cfRule type="cellIs" dxfId="78" priority="21" stopIfTrue="1" operator="equal">
      <formula>"了機"</formula>
    </cfRule>
  </conditionalFormatting>
  <conditionalFormatting sqref="I2737:I2758">
    <cfRule type="cellIs" dxfId="77" priority="16" stopIfTrue="1" operator="equal">
      <formula>"改紡"</formula>
    </cfRule>
    <cfRule type="cellIs" dxfId="76" priority="17" stopIfTrue="1" operator="equal">
      <formula>"final停"</formula>
    </cfRule>
    <cfRule type="cellIs" dxfId="75" priority="18" stopIfTrue="1" operator="equal">
      <formula>"了機"</formula>
    </cfRule>
  </conditionalFormatting>
  <conditionalFormatting sqref="I2843:I2864">
    <cfRule type="cellIs" dxfId="74" priority="13" stopIfTrue="1" operator="equal">
      <formula>"改紡"</formula>
    </cfRule>
    <cfRule type="cellIs" dxfId="73" priority="14" stopIfTrue="1" operator="equal">
      <formula>"final停"</formula>
    </cfRule>
    <cfRule type="cellIs" dxfId="72" priority="15" stopIfTrue="1" operator="equal">
      <formula>"了機"</formula>
    </cfRule>
  </conditionalFormatting>
  <conditionalFormatting sqref="I2949:I2970">
    <cfRule type="cellIs" dxfId="71" priority="10" stopIfTrue="1" operator="equal">
      <formula>"改紡"</formula>
    </cfRule>
    <cfRule type="cellIs" dxfId="70" priority="11" stopIfTrue="1" operator="equal">
      <formula>"final停"</formula>
    </cfRule>
    <cfRule type="cellIs" dxfId="69" priority="12" stopIfTrue="1" operator="equal">
      <formula>"了機"</formula>
    </cfRule>
  </conditionalFormatting>
  <conditionalFormatting sqref="I3055:I3076">
    <cfRule type="cellIs" dxfId="68" priority="7" stopIfTrue="1" operator="equal">
      <formula>"改紡"</formula>
    </cfRule>
    <cfRule type="cellIs" dxfId="67" priority="8" stopIfTrue="1" operator="equal">
      <formula>"final停"</formula>
    </cfRule>
    <cfRule type="cellIs" dxfId="66" priority="9" stopIfTrue="1" operator="equal">
      <formula>"了機"</formula>
    </cfRule>
  </conditionalFormatting>
  <conditionalFormatting sqref="I3161:I3182">
    <cfRule type="cellIs" dxfId="65" priority="4" stopIfTrue="1" operator="equal">
      <formula>"改紡"</formula>
    </cfRule>
    <cfRule type="cellIs" dxfId="64" priority="5" stopIfTrue="1" operator="equal">
      <formula>"final停"</formula>
    </cfRule>
    <cfRule type="cellIs" dxfId="63" priority="6" stopIfTrue="1" operator="equal">
      <formula>"了機"</formula>
    </cfRule>
  </conditionalFormatting>
  <conditionalFormatting sqref="I3267:I3288">
    <cfRule type="cellIs" dxfId="62" priority="1" stopIfTrue="1" operator="equal">
      <formula>"改紡"</formula>
    </cfRule>
    <cfRule type="cellIs" dxfId="61" priority="2" stopIfTrue="1" operator="equal">
      <formula>"final停"</formula>
    </cfRule>
    <cfRule type="cellIs" dxfId="60"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RowHeight="16.5"/>
  <cols>
    <col min="1" max="1" width="9.875" style="444" customWidth="1"/>
    <col min="2" max="2" width="6.375" style="159" customWidth="1"/>
    <col min="3" max="3" width="8.75" style="317" customWidth="1"/>
    <col min="4" max="4" width="3.875" style="445" bestFit="1" customWidth="1"/>
    <col min="5" max="5" width="8.125" style="446" customWidth="1"/>
    <col min="6" max="6" width="25.375" style="447" customWidth="1"/>
    <col min="7" max="7" width="4.875" style="447" customWidth="1"/>
    <col min="8" max="8" width="14.25" style="447" customWidth="1"/>
    <col min="9" max="9" width="4.625" style="447" bestFit="1" customWidth="1"/>
    <col min="10" max="11" width="6.25" style="448" bestFit="1" customWidth="1"/>
    <col min="12" max="12" width="7.125" style="448" customWidth="1"/>
    <col min="13" max="13" width="6.875" style="448" customWidth="1"/>
    <col min="14" max="15" width="6.25" style="448" bestFit="1" customWidth="1"/>
    <col min="16" max="16" width="6.5" style="448" customWidth="1"/>
    <col min="17" max="17" width="7.25" style="448" customWidth="1"/>
    <col min="18" max="19" width="6.25" style="448" bestFit="1" customWidth="1"/>
    <col min="20" max="20" width="6.25" style="448" customWidth="1"/>
    <col min="21" max="21" width="6.75" style="448" customWidth="1"/>
    <col min="22" max="23" width="6.25" style="448" bestFit="1" customWidth="1"/>
    <col min="24" max="24" width="6.375" style="448" customWidth="1"/>
    <col min="25" max="25" width="6.5" style="448" customWidth="1"/>
    <col min="26" max="26" width="6.5" style="449" customWidth="1"/>
    <col min="27" max="27" width="9.125" style="450" customWidth="1"/>
    <col min="28" max="28" width="9" style="450" customWidth="1"/>
    <col min="29" max="29" width="10.25" style="449" customWidth="1"/>
    <col min="30" max="31" width="7.125" style="450" customWidth="1"/>
    <col min="32" max="32" width="4.375" style="159" customWidth="1"/>
    <col min="33" max="33" width="5.625" style="159" customWidth="1"/>
    <col min="34" max="37" width="12.375" style="451" customWidth="1"/>
    <col min="38" max="44" width="9" style="315"/>
    <col min="45" max="47" width="6.375" style="315" customWidth="1"/>
    <col min="48" max="16384" width="9" style="315"/>
  </cols>
  <sheetData>
    <row r="1" spans="1:48" s="159" customFormat="1" ht="51.75" thickBot="1">
      <c r="A1" s="371" t="s">
        <v>368</v>
      </c>
      <c r="B1" s="372" t="s">
        <v>369</v>
      </c>
      <c r="C1" s="372" t="s">
        <v>370</v>
      </c>
      <c r="D1" s="373" t="s">
        <v>371</v>
      </c>
      <c r="E1" s="474" t="s">
        <v>1499</v>
      </c>
      <c r="F1" s="475" t="s">
        <v>298</v>
      </c>
      <c r="G1" s="475" t="s">
        <v>299</v>
      </c>
      <c r="H1" s="475" t="s">
        <v>257</v>
      </c>
      <c r="I1" s="476" t="s">
        <v>302</v>
      </c>
      <c r="J1" s="374" t="s">
        <v>372</v>
      </c>
      <c r="K1" s="374" t="s">
        <v>373</v>
      </c>
      <c r="L1" s="374" t="s">
        <v>374</v>
      </c>
      <c r="M1" s="375" t="s">
        <v>374</v>
      </c>
      <c r="N1" s="376" t="s">
        <v>375</v>
      </c>
      <c r="O1" s="376" t="s">
        <v>376</v>
      </c>
      <c r="P1" s="376" t="s">
        <v>377</v>
      </c>
      <c r="Q1" s="376" t="s">
        <v>377</v>
      </c>
      <c r="R1" s="377" t="s">
        <v>378</v>
      </c>
      <c r="S1" s="378" t="s">
        <v>379</v>
      </c>
      <c r="T1" s="378" t="s">
        <v>380</v>
      </c>
      <c r="U1" s="379" t="s">
        <v>380</v>
      </c>
      <c r="V1" s="380" t="s">
        <v>381</v>
      </c>
      <c r="W1" s="380" t="s">
        <v>382</v>
      </c>
      <c r="X1" s="380" t="s">
        <v>383</v>
      </c>
      <c r="Y1" s="381" t="s">
        <v>383</v>
      </c>
      <c r="Z1" s="382" t="s">
        <v>1500</v>
      </c>
      <c r="AA1" s="383" t="s">
        <v>680</v>
      </c>
      <c r="AB1" s="383" t="s">
        <v>681</v>
      </c>
      <c r="AC1" s="384" t="s">
        <v>682</v>
      </c>
      <c r="AD1" s="383" t="s">
        <v>683</v>
      </c>
      <c r="AE1" s="385" t="s">
        <v>684</v>
      </c>
      <c r="AF1" s="386" t="s">
        <v>685</v>
      </c>
      <c r="AG1" s="387" t="s">
        <v>686</v>
      </c>
      <c r="AH1" s="388" t="s">
        <v>687</v>
      </c>
      <c r="AI1" s="389" t="s">
        <v>688</v>
      </c>
      <c r="AJ1" s="389" t="s">
        <v>689</v>
      </c>
      <c r="AK1" s="389" t="s">
        <v>690</v>
      </c>
      <c r="AL1" s="759" t="s">
        <v>1615</v>
      </c>
      <c r="AM1" s="760" t="s">
        <v>1616</v>
      </c>
      <c r="AN1" s="760" t="s">
        <v>1617</v>
      </c>
      <c r="AO1" s="760" t="s">
        <v>1618</v>
      </c>
      <c r="AP1" s="760" t="s">
        <v>1619</v>
      </c>
      <c r="AQ1" s="761" t="s">
        <v>1620</v>
      </c>
      <c r="AR1" s="784" t="s">
        <v>1625</v>
      </c>
      <c r="AS1" s="780" t="s">
        <v>1621</v>
      </c>
      <c r="AT1" s="780" t="s">
        <v>1622</v>
      </c>
      <c r="AU1" s="780" t="s">
        <v>1623</v>
      </c>
      <c r="AV1" s="781" t="s">
        <v>1624</v>
      </c>
    </row>
    <row r="2" spans="1:48">
      <c r="A2" s="390">
        <f>'１１直送'!A3</f>
        <v>46143</v>
      </c>
      <c r="B2" s="391" t="s">
        <v>1066</v>
      </c>
      <c r="C2" s="588"/>
      <c r="D2" s="392"/>
      <c r="E2" s="477" t="str">
        <f>IF(ISNA(VLOOKUP(C2,條件!$A$1:$G$1021,5,0)),"",(VLOOKUP(C2,條件!$A$1:$G$1021,5,0)))</f>
        <v/>
      </c>
      <c r="F2" s="478" t="str">
        <f>IF(ISNA(VLOOKUP(C2,條件!$A$1:$G$1021,6,0)),"",(VLOOKUP(C2,條件!$A$1:$G$1021,6,0)))</f>
        <v/>
      </c>
      <c r="G2" s="479" t="str">
        <f>IF(ISNA(VLOOKUP(C2,條件!$A$1:$G$1021,7,0)),"",(VLOOKUP(C2,條件!$A$1:$G$1021,7,0)))</f>
        <v/>
      </c>
      <c r="H2" s="479" t="str">
        <f>IF(ISNA(VLOOKUP(C2,條件!$A$1:$K$1021,11,0)),"",(VLOOKUP(C2,條件!$A$1:$K$1021,11,0)))</f>
        <v/>
      </c>
      <c r="I2" s="480" t="str">
        <f>IF(ISNA(VLOOKUP(C2,條件!$A$1:$L$1021,12,0)),"",(VLOOKUP(C2,條件!$A$1:$L$1021,12,0)))</f>
        <v/>
      </c>
      <c r="J2" s="587"/>
      <c r="K2" s="393"/>
      <c r="L2" s="394"/>
      <c r="M2" s="394"/>
      <c r="N2" s="395"/>
      <c r="O2" s="393"/>
      <c r="P2" s="394"/>
      <c r="Q2" s="394"/>
      <c r="R2" s="395"/>
      <c r="S2" s="393"/>
      <c r="T2" s="394"/>
      <c r="U2" s="394"/>
      <c r="V2" s="395"/>
      <c r="W2" s="393"/>
      <c r="X2" s="394"/>
      <c r="Y2" s="394"/>
      <c r="Z2" s="396" t="str">
        <f>IF(ISNA(VLOOKUP(C2,條件!$A$1:$C$1021,3,0)),"",(VLOOKUP(C2,條件!$A$1:$C$1021,3,0)))</f>
        <v/>
      </c>
      <c r="AA2" s="397" t="str">
        <f>IF(OR(L2="改紡", L2="檢修", L2="了機", L2="清車", L2="FINAL", L2="停機"), L2,
   IF(AND(C2&lt;&gt;"", J2&lt;&gt;""),
      IFERROR(SUM(J2, N2, R2, V2)/3 * AG2, ""),
   "")
)</f>
        <v/>
      </c>
      <c r="AB2" s="398" t="str">
        <f t="shared" ref="AB2" si="0">IF(K2="","",IF(ISERROR(1-(SUM(K2,O2,S2,W2)/208/Z2)),"",(1-(SUM(K2,O2,S2,W2)/208/Z2))))</f>
        <v/>
      </c>
      <c r="AC2" s="399" t="str">
        <f t="shared" ref="AC2" si="1">IF(OR(L2="檢修", L2="改紡", L2="了機"), "",
   IF(C2&lt;&gt;"",
      IFERROR(AVERAGE(L2:M2, P2:Q2, T2:U2, X2:Y2)/100, ""),
   "")
)</f>
        <v/>
      </c>
      <c r="AD2" s="400" t="str">
        <f t="shared" ref="AD2" si="2">IF(ISERROR(AA2/8),"",(AA2/8))</f>
        <v/>
      </c>
      <c r="AE2" s="400" t="str">
        <f t="shared" ref="AE2" si="3">IF(OR(L2="改紡", L2="檢修", L2="了機"), "",
   IF(AND(C2&lt;&gt;"", J2&lt;&gt;""),
      IFERROR((SUM(J2, N2, R2, V2) - SUM(K2, O2, S2, W2))/24 * AG2, ""),
   "")
)</f>
        <v/>
      </c>
      <c r="AF2" s="401" t="str">
        <f t="shared" ref="AF2:AF14" si="4">LEFT(B2,1)</f>
        <v>A</v>
      </c>
      <c r="AG2" s="402"/>
      <c r="AH2" s="403"/>
      <c r="AI2" s="403"/>
      <c r="AJ2" s="403"/>
      <c r="AK2" s="403"/>
      <c r="AL2" s="762"/>
      <c r="AM2" s="763"/>
      <c r="AN2" s="763"/>
      <c r="AO2" s="763"/>
      <c r="AP2" s="763"/>
      <c r="AQ2" s="764"/>
      <c r="AR2" s="762"/>
      <c r="AS2" s="782" t="str">
        <f>IF(TEXT(RIGHT(F2,2),) = "×2","雙","單")</f>
        <v>單</v>
      </c>
      <c r="AT2" s="782" t="str">
        <f>IF(OR(AF2="J", AF2="T", AF2="M"), IF(AG2=1, "全", "半"),
   IF(AF2="A", IF(AG2=0.5, IF(AS2="雙", "全", ""),
                 IF(AG2=1, IF(AS2="雙", "半", "全"),
                    IF(AG2=2, "半", "")
                   )
                ),
   IF(AF2="S", TEXT(AG2 &amp; "sec", "text"), "")
))</f>
        <v/>
      </c>
      <c r="AU2" s="782" t="str">
        <f>IF(MID(E2,3,1)="/",LEFT(E2,2),LEFT(E2,3))</f>
        <v/>
      </c>
      <c r="AV2" s="783" t="str">
        <f t="shared" ref="AV2:AV46" si="5">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404">
        <f>A2</f>
        <v>46143</v>
      </c>
      <c r="B3" s="405" t="s">
        <v>1066</v>
      </c>
      <c r="C3" s="589"/>
      <c r="D3" s="406"/>
      <c r="E3" s="481" t="str">
        <f>IF(ISNA(VLOOKUP(C3,條件!$A$1:$G$1021,5,0)),"",(VLOOKUP(C3,條件!$A$1:$G$1021,5,0)))</f>
        <v/>
      </c>
      <c r="F3" s="482" t="str">
        <f>IF(ISNA(VLOOKUP(C3,條件!$A$1:$G$1021,6,0)),"",(VLOOKUP(C3,條件!$A$1:$G$1021,6,0)))</f>
        <v/>
      </c>
      <c r="G3" s="483" t="str">
        <f>IF(ISNA(VLOOKUP(C3,條件!$A$1:$G$1021,7,0)),"",(VLOOKUP(C3,條件!$A$1:$G$1021,7,0)))</f>
        <v/>
      </c>
      <c r="H3" s="483" t="str">
        <f>IF(ISNA(VLOOKUP(C3,條件!$A$1:$K$1021,11,0)),"",(VLOOKUP(C3,條件!$A$1:$K$1021,11,0)))</f>
        <v/>
      </c>
      <c r="I3" s="484" t="str">
        <f>IF(ISNA(VLOOKUP(C3,條件!$A$1:$L$1021,12,0)),"",(VLOOKUP(C3,條件!$A$1:$L$1021,12,0)))</f>
        <v/>
      </c>
      <c r="J3" s="407"/>
      <c r="K3" s="407"/>
      <c r="L3" s="407"/>
      <c r="M3" s="408"/>
      <c r="N3" s="409"/>
      <c r="O3" s="407"/>
      <c r="P3" s="407"/>
      <c r="Q3" s="408"/>
      <c r="R3" s="409"/>
      <c r="S3" s="407"/>
      <c r="T3" s="407"/>
      <c r="U3" s="408"/>
      <c r="V3" s="409"/>
      <c r="W3" s="407"/>
      <c r="X3" s="407"/>
      <c r="Y3" s="408"/>
      <c r="Z3" s="410" t="str">
        <f>IF(ISNA(VLOOKUP(C3,條件!$A$1:$C$1021,3,0)),"",(VLOOKUP(C3,條件!$A$1:$C$1021,3,0)))</f>
        <v/>
      </c>
      <c r="AA3" s="411" t="str">
        <f t="shared" ref="AA3:AA36" si="6">IF(OR(L3="改紡", L3="檢修", L3="了機", L3="清車", L3="FINAL", L3="停機"), L3,
   IF(AND(C3&lt;&gt;"", J3&lt;&gt;""),
      IFERROR(SUM(J3, N3, R3, V3)/3 * AG3, ""),
   "")
)</f>
        <v/>
      </c>
      <c r="AB3" s="412" t="str">
        <f t="shared" ref="AB3:AB36" si="7">IF(K3="","",IF(ISERROR(1-(SUM(K3,O3,S3,W3)/208/Z3)),"",(1-(SUM(K3,O3,S3,W3)/208/Z3))))</f>
        <v/>
      </c>
      <c r="AC3" s="413" t="str">
        <f t="shared" ref="AC3:AC36" si="8">IF(OR(L3="檢修", L3="改紡", L3="了機"), "",
   IF(C3&lt;&gt;"",
      IFERROR(AVERAGE(L3:M3, P3:Q3, T3:U3, X3:Y3)/100, ""),
   "")
)</f>
        <v/>
      </c>
      <c r="AD3" s="411" t="str">
        <f t="shared" ref="AD3:AD36" si="9">IF(ISERROR(AA3/8),"",(AA3/8))</f>
        <v/>
      </c>
      <c r="AE3" s="411" t="str">
        <f t="shared" ref="AE3:AE36" si="10">IF(OR(L3="改紡", L3="檢修", L3="了機"), "",
   IF(AND(C3&lt;&gt;"", J3&lt;&gt;""),
      IFERROR((SUM(J3, N3, R3, V3) - SUM(K3, O3, S3, W3))/24 * AG3, ""),
   "")
)</f>
        <v/>
      </c>
      <c r="AF3" s="414" t="str">
        <f t="shared" si="4"/>
        <v>A</v>
      </c>
      <c r="AG3" s="415"/>
      <c r="AH3" s="416"/>
      <c r="AI3" s="416"/>
      <c r="AJ3" s="416"/>
      <c r="AK3" s="416"/>
      <c r="AL3" s="765"/>
      <c r="AM3" s="766"/>
      <c r="AN3" s="766"/>
      <c r="AO3" s="766"/>
      <c r="AP3" s="766"/>
      <c r="AQ3" s="767"/>
      <c r="AR3" s="765"/>
      <c r="AS3" s="782" t="str">
        <f t="shared" ref="AS3:AS46" si="11">IF(TEXT(RIGHT(F3,2),) = "×2","雙","單")</f>
        <v>單</v>
      </c>
      <c r="AT3" s="782" t="str">
        <f t="shared" ref="AT3:AT46" si="12">IF(OR(AF3="J", AF3="T", AF3="M"), IF(AG3=1, "全", "半"),
   IF(AF3="A", IF(AG3=0.5, IF(AS3="雙", "全", ""),
                 IF(AG3=1, IF(AS3="雙", "半", "全"),
                    IF(AG3=2, "半", "")
                   )
                ),
   IF(AF3="S", TEXT(AG3 &amp; "sec", "text"), "")
))</f>
        <v/>
      </c>
      <c r="AU3" s="782" t="str">
        <f t="shared" ref="AU3:AU46" si="13">IF(MID(E3,3,1)="/",LEFT(E3,2),LEFT(E3,3))</f>
        <v/>
      </c>
      <c r="AV3" s="783" t="str">
        <f t="shared" si="5"/>
        <v/>
      </c>
    </row>
    <row r="4" spans="1:48">
      <c r="A4" s="404">
        <f t="shared" ref="A4:A46" si="14">A3</f>
        <v>46143</v>
      </c>
      <c r="B4" s="405" t="s">
        <v>1067</v>
      </c>
      <c r="C4" s="589"/>
      <c r="D4" s="406"/>
      <c r="E4" s="481" t="str">
        <f>IF(ISNA(VLOOKUP(C4,條件!$A$1:$G$1021,5,0)),"",(VLOOKUP(C4,條件!$A$1:$G$1021,5,0)))</f>
        <v/>
      </c>
      <c r="F4" s="482" t="str">
        <f>IF(ISNA(VLOOKUP(C4,條件!$A$1:$G$1021,6,0)),"",(VLOOKUP(C4,條件!$A$1:$G$1021,6,0)))</f>
        <v/>
      </c>
      <c r="G4" s="483" t="str">
        <f>IF(ISNA(VLOOKUP(C4,條件!$A$1:$G$1021,7,0)),"",(VLOOKUP(C4,條件!$A$1:$G$1021,7,0)))</f>
        <v/>
      </c>
      <c r="H4" s="483" t="str">
        <f>IF(ISNA(VLOOKUP(C4,條件!$A$1:$K$1021,11,0)),"",(VLOOKUP(C4,條件!$A$1:$K$1021,11,0)))</f>
        <v/>
      </c>
      <c r="I4" s="484" t="str">
        <f>IF(ISNA(VLOOKUP(C4,條件!$A$1:$L$1021,12,0)),"",(VLOOKUP(C4,條件!$A$1:$L$1021,12,0)))</f>
        <v/>
      </c>
      <c r="J4" s="407"/>
      <c r="K4" s="417"/>
      <c r="L4" s="407"/>
      <c r="M4" s="407"/>
      <c r="N4" s="409"/>
      <c r="O4" s="407"/>
      <c r="P4" s="407"/>
      <c r="Q4" s="407"/>
      <c r="R4" s="409"/>
      <c r="S4" s="407"/>
      <c r="T4" s="407"/>
      <c r="U4" s="407"/>
      <c r="V4" s="409"/>
      <c r="W4" s="407"/>
      <c r="X4" s="407"/>
      <c r="Y4" s="407"/>
      <c r="Z4" s="410" t="str">
        <f>IF(ISNA(VLOOKUP(C4,條件!$A$1:$C$1021,3,0)),"",(VLOOKUP(C4,條件!$A$1:$C$1021,3,0)))</f>
        <v/>
      </c>
      <c r="AA4" s="411" t="str">
        <f t="shared" si="6"/>
        <v/>
      </c>
      <c r="AB4" s="412" t="str">
        <f t="shared" si="7"/>
        <v/>
      </c>
      <c r="AC4" s="413" t="str">
        <f t="shared" si="8"/>
        <v/>
      </c>
      <c r="AD4" s="411" t="str">
        <f t="shared" si="9"/>
        <v/>
      </c>
      <c r="AE4" s="411" t="str">
        <f t="shared" si="10"/>
        <v/>
      </c>
      <c r="AF4" s="414" t="str">
        <f t="shared" si="4"/>
        <v>A</v>
      </c>
      <c r="AG4" s="415"/>
      <c r="AH4" s="416"/>
      <c r="AI4" s="416"/>
      <c r="AJ4" s="416"/>
      <c r="AK4" s="416"/>
      <c r="AL4" s="765"/>
      <c r="AM4" s="766"/>
      <c r="AN4" s="766"/>
      <c r="AO4" s="766"/>
      <c r="AP4" s="766"/>
      <c r="AQ4" s="767"/>
      <c r="AR4" s="765"/>
      <c r="AS4" s="782" t="str">
        <f t="shared" si="11"/>
        <v>單</v>
      </c>
      <c r="AT4" s="782" t="str">
        <f t="shared" si="12"/>
        <v/>
      </c>
      <c r="AU4" s="782" t="str">
        <f t="shared" si="13"/>
        <v/>
      </c>
      <c r="AV4" s="783" t="str">
        <f t="shared" si="5"/>
        <v/>
      </c>
    </row>
    <row r="5" spans="1:48">
      <c r="A5" s="404">
        <f t="shared" si="14"/>
        <v>46143</v>
      </c>
      <c r="B5" s="418" t="s">
        <v>1067</v>
      </c>
      <c r="C5" s="589"/>
      <c r="D5" s="406"/>
      <c r="E5" s="481" t="str">
        <f>IF(ISNA(VLOOKUP(C5,條件!$A$1:$G$1021,5,0)),"",(VLOOKUP(C5,條件!$A$1:$G$1021,5,0)))</f>
        <v/>
      </c>
      <c r="F5" s="482" t="str">
        <f>IF(ISNA(VLOOKUP(C5,條件!$A$1:$G$1021,6,0)),"",(VLOOKUP(C5,條件!$A$1:$G$1021,6,0)))</f>
        <v/>
      </c>
      <c r="G5" s="483" t="str">
        <f>IF(ISNA(VLOOKUP(C5,條件!$A$1:$G$1021,7,0)),"",(VLOOKUP(C5,條件!$A$1:$G$1021,7,0)))</f>
        <v/>
      </c>
      <c r="H5" s="483" t="str">
        <f>IF(ISNA(VLOOKUP(C5,條件!$A$1:$K$1021,11,0)),"",(VLOOKUP(C5,條件!$A$1:$K$1021,11,0)))</f>
        <v/>
      </c>
      <c r="I5" s="484" t="str">
        <f>IF(ISNA(VLOOKUP(C5,條件!$A$1:$L$1021,12,0)),"",(VLOOKUP(C5,條件!$A$1:$L$1021,12,0)))</f>
        <v/>
      </c>
      <c r="J5" s="407"/>
      <c r="K5" s="407"/>
      <c r="L5" s="407"/>
      <c r="M5" s="407"/>
      <c r="N5" s="409"/>
      <c r="O5" s="407"/>
      <c r="P5" s="407"/>
      <c r="Q5" s="407"/>
      <c r="R5" s="409"/>
      <c r="S5" s="419"/>
      <c r="T5" s="407"/>
      <c r="U5" s="407"/>
      <c r="V5" s="409"/>
      <c r="W5" s="407"/>
      <c r="X5" s="407"/>
      <c r="Y5" s="407"/>
      <c r="Z5" s="410" t="str">
        <f>IF(ISNA(VLOOKUP(C5,條件!$A$1:$C$1021,3,0)),"",(VLOOKUP(C5,條件!$A$1:$C$1021,3,0)))</f>
        <v/>
      </c>
      <c r="AA5" s="411" t="str">
        <f t="shared" si="6"/>
        <v/>
      </c>
      <c r="AB5" s="412" t="str">
        <f t="shared" si="7"/>
        <v/>
      </c>
      <c r="AC5" s="413" t="str">
        <f t="shared" si="8"/>
        <v/>
      </c>
      <c r="AD5" s="411" t="str">
        <f t="shared" si="9"/>
        <v/>
      </c>
      <c r="AE5" s="411" t="str">
        <f t="shared" si="10"/>
        <v/>
      </c>
      <c r="AF5" s="414" t="str">
        <f t="shared" si="4"/>
        <v>A</v>
      </c>
      <c r="AG5" s="415"/>
      <c r="AH5" s="416"/>
      <c r="AI5" s="416"/>
      <c r="AJ5" s="416"/>
      <c r="AK5" s="416"/>
      <c r="AL5" s="765"/>
      <c r="AM5" s="766"/>
      <c r="AN5" s="766"/>
      <c r="AO5" s="766"/>
      <c r="AP5" s="766"/>
      <c r="AQ5" s="767"/>
      <c r="AR5" s="765"/>
      <c r="AS5" s="782" t="str">
        <f t="shared" si="11"/>
        <v>單</v>
      </c>
      <c r="AT5" s="782" t="str">
        <f t="shared" si="12"/>
        <v/>
      </c>
      <c r="AU5" s="782" t="str">
        <f t="shared" si="13"/>
        <v/>
      </c>
      <c r="AV5" s="783" t="str">
        <f t="shared" si="5"/>
        <v/>
      </c>
    </row>
    <row r="6" spans="1:48">
      <c r="A6" s="404">
        <f t="shared" si="14"/>
        <v>46143</v>
      </c>
      <c r="B6" s="405" t="s">
        <v>1062</v>
      </c>
      <c r="C6" s="589"/>
      <c r="D6" s="406"/>
      <c r="E6" s="481" t="str">
        <f>IF(ISNA(VLOOKUP(C6,條件!$A$1:$G$1021,5,0)),"",(VLOOKUP(C6,條件!$A$1:$G$1021,5,0)))</f>
        <v/>
      </c>
      <c r="F6" s="482" t="str">
        <f>IF(ISNA(VLOOKUP(C6,條件!$A$1:$G$1021,6,0)),"",(VLOOKUP(C6,條件!$A$1:$G$1021,6,0)))</f>
        <v/>
      </c>
      <c r="G6" s="483" t="str">
        <f>IF(ISNA(VLOOKUP(C6,條件!$A$1:$G$1021,7,0)),"",(VLOOKUP(C6,條件!$A$1:$G$1021,7,0)))</f>
        <v/>
      </c>
      <c r="H6" s="483" t="str">
        <f>IF(ISNA(VLOOKUP(C6,條件!$A$1:$K$1021,11,0)),"",(VLOOKUP(C6,條件!$A$1:$K$1021,11,0)))</f>
        <v/>
      </c>
      <c r="I6" s="484" t="str">
        <f>IF(ISNA(VLOOKUP(C6,條件!$A$1:$L$1021,12,0)),"",(VLOOKUP(C6,條件!$A$1:$L$1021,12,0)))</f>
        <v/>
      </c>
      <c r="J6" s="407"/>
      <c r="K6" s="417"/>
      <c r="L6" s="407"/>
      <c r="M6" s="407"/>
      <c r="N6" s="409"/>
      <c r="O6" s="407"/>
      <c r="P6" s="407"/>
      <c r="Q6" s="407"/>
      <c r="R6" s="409"/>
      <c r="S6" s="407"/>
      <c r="T6" s="407"/>
      <c r="U6" s="407"/>
      <c r="V6" s="409"/>
      <c r="W6" s="407"/>
      <c r="X6" s="407"/>
      <c r="Y6" s="407"/>
      <c r="Z6" s="410" t="str">
        <f>IF(ISNA(VLOOKUP(C6,條件!$A$1:$C$1021,3,0)),"",(VLOOKUP(C6,條件!$A$1:$C$1021,3,0)))</f>
        <v/>
      </c>
      <c r="AA6" s="411" t="str">
        <f t="shared" si="6"/>
        <v/>
      </c>
      <c r="AB6" s="412" t="str">
        <f t="shared" si="7"/>
        <v/>
      </c>
      <c r="AC6" s="413" t="str">
        <f t="shared" si="8"/>
        <v/>
      </c>
      <c r="AD6" s="411" t="str">
        <f t="shared" si="9"/>
        <v/>
      </c>
      <c r="AE6" s="411" t="str">
        <f t="shared" si="10"/>
        <v/>
      </c>
      <c r="AF6" s="414" t="str">
        <f t="shared" si="4"/>
        <v>A</v>
      </c>
      <c r="AG6" s="415"/>
      <c r="AH6" s="416"/>
      <c r="AI6" s="416"/>
      <c r="AJ6" s="416"/>
      <c r="AK6" s="416"/>
      <c r="AL6" s="765"/>
      <c r="AM6" s="766"/>
      <c r="AN6" s="766"/>
      <c r="AO6" s="766"/>
      <c r="AP6" s="766"/>
      <c r="AQ6" s="767"/>
      <c r="AR6" s="765"/>
      <c r="AS6" s="782" t="str">
        <f t="shared" si="11"/>
        <v>單</v>
      </c>
      <c r="AT6" s="782" t="str">
        <f t="shared" si="12"/>
        <v/>
      </c>
      <c r="AU6" s="782" t="str">
        <f t="shared" si="13"/>
        <v/>
      </c>
      <c r="AV6" s="783" t="str">
        <f t="shared" si="5"/>
        <v/>
      </c>
    </row>
    <row r="7" spans="1:48">
      <c r="A7" s="404">
        <f t="shared" si="14"/>
        <v>46143</v>
      </c>
      <c r="B7" s="418" t="s">
        <v>1068</v>
      </c>
      <c r="C7" s="589"/>
      <c r="D7" s="406"/>
      <c r="E7" s="481" t="str">
        <f>IF(ISNA(VLOOKUP(C7,條件!$A$1:$G$1021,5,0)),"",(VLOOKUP(C7,條件!$A$1:$G$1021,5,0)))</f>
        <v/>
      </c>
      <c r="F7" s="482" t="str">
        <f>IF(ISNA(VLOOKUP(C7,條件!$A$1:$G$1021,6,0)),"",(VLOOKUP(C7,條件!$A$1:$G$1021,6,0)))</f>
        <v/>
      </c>
      <c r="G7" s="483" t="str">
        <f>IF(ISNA(VLOOKUP(C7,條件!$A$1:$G$1021,7,0)),"",(VLOOKUP(C7,條件!$A$1:$G$1021,7,0)))</f>
        <v/>
      </c>
      <c r="H7" s="483" t="str">
        <f>IF(ISNA(VLOOKUP(C7,條件!$A$1:$K$1021,11,0)),"",(VLOOKUP(C7,條件!$A$1:$K$1021,11,0)))</f>
        <v/>
      </c>
      <c r="I7" s="484" t="str">
        <f>IF(ISNA(VLOOKUP(C7,條件!$A$1:$L$1021,12,0)),"",(VLOOKUP(C7,條件!$A$1:$L$1021,12,0)))</f>
        <v/>
      </c>
      <c r="J7" s="407"/>
      <c r="K7" s="407"/>
      <c r="L7" s="407"/>
      <c r="M7" s="407"/>
      <c r="N7" s="409"/>
      <c r="O7" s="407"/>
      <c r="P7" s="407"/>
      <c r="Q7" s="407"/>
      <c r="R7" s="409"/>
      <c r="S7" s="419"/>
      <c r="T7" s="407"/>
      <c r="U7" s="407"/>
      <c r="V7" s="409"/>
      <c r="W7" s="407"/>
      <c r="X7" s="407"/>
      <c r="Y7" s="407"/>
      <c r="Z7" s="410" t="str">
        <f>IF(ISNA(VLOOKUP(C7,條件!$A$1:$C$1021,3,0)),"",(VLOOKUP(C7,條件!$A$1:$C$1021,3,0)))</f>
        <v/>
      </c>
      <c r="AA7" s="411" t="str">
        <f t="shared" si="6"/>
        <v/>
      </c>
      <c r="AB7" s="412" t="str">
        <f t="shared" si="7"/>
        <v/>
      </c>
      <c r="AC7" s="413" t="str">
        <f t="shared" si="8"/>
        <v/>
      </c>
      <c r="AD7" s="411" t="str">
        <f t="shared" si="9"/>
        <v/>
      </c>
      <c r="AE7" s="411" t="str">
        <f t="shared" si="10"/>
        <v/>
      </c>
      <c r="AF7" s="414" t="str">
        <f t="shared" si="4"/>
        <v>A</v>
      </c>
      <c r="AG7" s="415"/>
      <c r="AH7" s="416"/>
      <c r="AI7" s="416"/>
      <c r="AJ7" s="416"/>
      <c r="AK7" s="416"/>
      <c r="AL7" s="765"/>
      <c r="AM7" s="766"/>
      <c r="AN7" s="766"/>
      <c r="AO7" s="766"/>
      <c r="AP7" s="766"/>
      <c r="AQ7" s="767"/>
      <c r="AR7" s="765"/>
      <c r="AS7" s="782" t="str">
        <f t="shared" si="11"/>
        <v>單</v>
      </c>
      <c r="AT7" s="782" t="str">
        <f t="shared" si="12"/>
        <v/>
      </c>
      <c r="AU7" s="782" t="str">
        <f t="shared" si="13"/>
        <v/>
      </c>
      <c r="AV7" s="783" t="str">
        <f t="shared" si="5"/>
        <v/>
      </c>
    </row>
    <row r="8" spans="1:48">
      <c r="A8" s="404">
        <f t="shared" si="14"/>
        <v>46143</v>
      </c>
      <c r="B8" s="418" t="s">
        <v>1068</v>
      </c>
      <c r="C8" s="589"/>
      <c r="D8" s="406"/>
      <c r="E8" s="481" t="str">
        <f>IF(ISNA(VLOOKUP(C8,條件!$A$1:$G$1021,5,0)),"",(VLOOKUP(C8,條件!$A$1:$G$1021,5,0)))</f>
        <v/>
      </c>
      <c r="F8" s="482" t="str">
        <f>IF(ISNA(VLOOKUP(C8,條件!$A$1:$G$1021,6,0)),"",(VLOOKUP(C8,條件!$A$1:$G$1021,6,0)))</f>
        <v/>
      </c>
      <c r="G8" s="483" t="str">
        <f>IF(ISNA(VLOOKUP(C8,條件!$A$1:$G$1021,7,0)),"",(VLOOKUP(C8,條件!$A$1:$G$1021,7,0)))</f>
        <v/>
      </c>
      <c r="H8" s="483" t="str">
        <f>IF(ISNA(VLOOKUP(C8,條件!$A$1:$K$1021,11,0)),"",(VLOOKUP(C8,條件!$A$1:$K$1021,11,0)))</f>
        <v/>
      </c>
      <c r="I8" s="484" t="str">
        <f>IF(ISNA(VLOOKUP(C8,條件!$A$1:$L$1021,12,0)),"",(VLOOKUP(C8,條件!$A$1:$L$1021,12,0)))</f>
        <v/>
      </c>
      <c r="J8" s="407"/>
      <c r="K8" s="419"/>
      <c r="L8" s="407"/>
      <c r="M8" s="407"/>
      <c r="N8" s="409"/>
      <c r="O8" s="407"/>
      <c r="P8" s="407"/>
      <c r="Q8" s="407"/>
      <c r="R8" s="409"/>
      <c r="S8" s="419"/>
      <c r="T8" s="407"/>
      <c r="U8" s="407"/>
      <c r="V8" s="409"/>
      <c r="W8" s="419"/>
      <c r="X8" s="407"/>
      <c r="Y8" s="407"/>
      <c r="Z8" s="410" t="str">
        <f>IF(ISNA(VLOOKUP(C8,條件!$A$1:$C$1021,3,0)),"",(VLOOKUP(C8,條件!$A$1:$C$1021,3,0)))</f>
        <v/>
      </c>
      <c r="AA8" s="411" t="str">
        <f t="shared" si="6"/>
        <v/>
      </c>
      <c r="AB8" s="412" t="str">
        <f t="shared" si="7"/>
        <v/>
      </c>
      <c r="AC8" s="413" t="str">
        <f t="shared" si="8"/>
        <v/>
      </c>
      <c r="AD8" s="411" t="str">
        <f t="shared" si="9"/>
        <v/>
      </c>
      <c r="AE8" s="411" t="str">
        <f t="shared" si="10"/>
        <v/>
      </c>
      <c r="AF8" s="414" t="str">
        <f t="shared" si="4"/>
        <v>A</v>
      </c>
      <c r="AG8" s="415"/>
      <c r="AH8" s="416"/>
      <c r="AI8" s="416"/>
      <c r="AJ8" s="416"/>
      <c r="AK8" s="416"/>
      <c r="AL8" s="765"/>
      <c r="AM8" s="766"/>
      <c r="AN8" s="766"/>
      <c r="AO8" s="766"/>
      <c r="AP8" s="766"/>
      <c r="AQ8" s="767"/>
      <c r="AR8" s="765"/>
      <c r="AS8" s="782" t="str">
        <f t="shared" si="11"/>
        <v>單</v>
      </c>
      <c r="AT8" s="782" t="str">
        <f t="shared" si="12"/>
        <v/>
      </c>
      <c r="AU8" s="782" t="str">
        <f t="shared" si="13"/>
        <v/>
      </c>
      <c r="AV8" s="783" t="str">
        <f t="shared" si="5"/>
        <v/>
      </c>
    </row>
    <row r="9" spans="1:48">
      <c r="A9" s="404">
        <f t="shared" si="14"/>
        <v>46143</v>
      </c>
      <c r="B9" s="418" t="s">
        <v>1069</v>
      </c>
      <c r="C9" s="589"/>
      <c r="D9" s="406"/>
      <c r="E9" s="481" t="str">
        <f>IF(ISNA(VLOOKUP(C9,條件!$A$1:$G$1021,5,0)),"",(VLOOKUP(C9,條件!$A$1:$G$1021,5,0)))</f>
        <v/>
      </c>
      <c r="F9" s="482" t="str">
        <f>IF(ISNA(VLOOKUP(C9,條件!$A$1:$G$1021,6,0)),"",(VLOOKUP(C9,條件!$A$1:$G$1021,6,0)))</f>
        <v/>
      </c>
      <c r="G9" s="483" t="str">
        <f>IF(ISNA(VLOOKUP(C9,條件!$A$1:$G$1021,7,0)),"",(VLOOKUP(C9,條件!$A$1:$G$1021,7,0)))</f>
        <v/>
      </c>
      <c r="H9" s="483" t="str">
        <f>IF(ISNA(VLOOKUP(C9,條件!$A$1:$K$1021,11,0)),"",(VLOOKUP(C9,條件!$A$1:$K$1021,11,0)))</f>
        <v/>
      </c>
      <c r="I9" s="484" t="str">
        <f>IF(ISNA(VLOOKUP(C9,條件!$A$1:$L$1021,12,0)),"",(VLOOKUP(C9,條件!$A$1:$L$1021,12,0)))</f>
        <v/>
      </c>
      <c r="J9" s="407"/>
      <c r="K9" s="419"/>
      <c r="L9" s="407"/>
      <c r="M9" s="407"/>
      <c r="N9" s="409"/>
      <c r="O9" s="407"/>
      <c r="P9" s="407"/>
      <c r="Q9" s="408"/>
      <c r="R9" s="409"/>
      <c r="S9" s="407"/>
      <c r="T9" s="407"/>
      <c r="U9" s="408"/>
      <c r="V9" s="409"/>
      <c r="W9" s="407"/>
      <c r="X9" s="407"/>
      <c r="Y9" s="408"/>
      <c r="Z9" s="410" t="str">
        <f>IF(ISNA(VLOOKUP(C9,條件!$A$1:$C$1021,3,0)),"",(VLOOKUP(C9,條件!$A$1:$C$1021,3,0)))</f>
        <v/>
      </c>
      <c r="AA9" s="411" t="str">
        <f t="shared" si="6"/>
        <v/>
      </c>
      <c r="AB9" s="412" t="str">
        <f t="shared" si="7"/>
        <v/>
      </c>
      <c r="AC9" s="413" t="str">
        <f t="shared" si="8"/>
        <v/>
      </c>
      <c r="AD9" s="411" t="str">
        <f t="shared" si="9"/>
        <v/>
      </c>
      <c r="AE9" s="411" t="str">
        <f t="shared" si="10"/>
        <v/>
      </c>
      <c r="AF9" s="414" t="str">
        <f t="shared" si="4"/>
        <v>A</v>
      </c>
      <c r="AG9" s="415"/>
      <c r="AH9" s="416"/>
      <c r="AI9" s="416"/>
      <c r="AJ9" s="416"/>
      <c r="AK9" s="416"/>
      <c r="AL9" s="765"/>
      <c r="AM9" s="766"/>
      <c r="AN9" s="766"/>
      <c r="AO9" s="766"/>
      <c r="AP9" s="766"/>
      <c r="AQ9" s="767"/>
      <c r="AR9" s="765"/>
      <c r="AS9" s="782" t="str">
        <f t="shared" si="11"/>
        <v>單</v>
      </c>
      <c r="AT9" s="782" t="str">
        <f t="shared" si="12"/>
        <v/>
      </c>
      <c r="AU9" s="782" t="str">
        <f t="shared" si="13"/>
        <v/>
      </c>
      <c r="AV9" s="783" t="str">
        <f t="shared" si="5"/>
        <v/>
      </c>
    </row>
    <row r="10" spans="1:48">
      <c r="A10" s="404">
        <f t="shared" si="14"/>
        <v>46143</v>
      </c>
      <c r="B10" s="418" t="s">
        <v>1070</v>
      </c>
      <c r="C10" s="589"/>
      <c r="D10" s="406"/>
      <c r="E10" s="481" t="str">
        <f>IF(ISNA(VLOOKUP(C10,條件!$A$1:$G$1021,5,0)),"",(VLOOKUP(C10,條件!$A$1:$G$1021,5,0)))</f>
        <v/>
      </c>
      <c r="F10" s="482" t="str">
        <f>IF(ISNA(VLOOKUP(C10,條件!$A$1:$G$1021,6,0)),"",(VLOOKUP(C10,條件!$A$1:$G$1021,6,0)))</f>
        <v/>
      </c>
      <c r="G10" s="483" t="str">
        <f>IF(ISNA(VLOOKUP(C10,條件!$A$1:$G$1021,7,0)),"",(VLOOKUP(C10,條件!$A$1:$G$1021,7,0)))</f>
        <v/>
      </c>
      <c r="H10" s="483" t="str">
        <f>IF(ISNA(VLOOKUP(C10,條件!$A$1:$K$1021,11,0)),"",(VLOOKUP(C10,條件!$A$1:$K$1021,11,0)))</f>
        <v/>
      </c>
      <c r="I10" s="484" t="str">
        <f>IF(ISNA(VLOOKUP(C10,條件!$A$1:$L$1021,12,0)),"",(VLOOKUP(C10,條件!$A$1:$L$1021,12,0)))</f>
        <v/>
      </c>
      <c r="J10" s="407"/>
      <c r="K10" s="417"/>
      <c r="L10" s="407"/>
      <c r="M10" s="407"/>
      <c r="N10" s="409"/>
      <c r="O10" s="407"/>
      <c r="P10" s="407"/>
      <c r="Q10" s="407"/>
      <c r="R10" s="409"/>
      <c r="S10" s="407"/>
      <c r="T10" s="407"/>
      <c r="U10" s="407"/>
      <c r="V10" s="409"/>
      <c r="W10" s="407"/>
      <c r="X10" s="407"/>
      <c r="Y10" s="407"/>
      <c r="Z10" s="410" t="str">
        <f>IF(ISNA(VLOOKUP(C10,條件!$A$1:$C$1021,3,0)),"",(VLOOKUP(C10,條件!$A$1:$C$1021,3,0)))</f>
        <v/>
      </c>
      <c r="AA10" s="411" t="str">
        <f t="shared" si="6"/>
        <v/>
      </c>
      <c r="AB10" s="412" t="str">
        <f t="shared" si="7"/>
        <v/>
      </c>
      <c r="AC10" s="413" t="str">
        <f t="shared" si="8"/>
        <v/>
      </c>
      <c r="AD10" s="411" t="str">
        <f t="shared" si="9"/>
        <v/>
      </c>
      <c r="AE10" s="411" t="str">
        <f t="shared" si="10"/>
        <v/>
      </c>
      <c r="AF10" s="414" t="str">
        <f t="shared" si="4"/>
        <v>A</v>
      </c>
      <c r="AG10" s="415"/>
      <c r="AH10" s="416"/>
      <c r="AI10" s="416"/>
      <c r="AJ10" s="416"/>
      <c r="AK10" s="416"/>
      <c r="AL10" s="765"/>
      <c r="AM10" s="766"/>
      <c r="AN10" s="766"/>
      <c r="AO10" s="766"/>
      <c r="AP10" s="766"/>
      <c r="AQ10" s="767"/>
      <c r="AR10" s="765"/>
      <c r="AS10" s="782" t="str">
        <f t="shared" si="11"/>
        <v>單</v>
      </c>
      <c r="AT10" s="782" t="str">
        <f t="shared" si="12"/>
        <v/>
      </c>
      <c r="AU10" s="782" t="str">
        <f t="shared" si="13"/>
        <v/>
      </c>
      <c r="AV10" s="783" t="str">
        <f t="shared" si="5"/>
        <v/>
      </c>
    </row>
    <row r="11" spans="1:48">
      <c r="A11" s="404">
        <f t="shared" si="14"/>
        <v>46143</v>
      </c>
      <c r="B11" s="418" t="s">
        <v>1071</v>
      </c>
      <c r="C11" s="589"/>
      <c r="D11" s="406"/>
      <c r="E11" s="481" t="str">
        <f>IF(ISNA(VLOOKUP(C11,條件!$A$1:$G$1021,5,0)),"",(VLOOKUP(C11,條件!$A$1:$G$1021,5,0)))</f>
        <v/>
      </c>
      <c r="F11" s="482" t="str">
        <f>IF(ISNA(VLOOKUP(C11,條件!$A$1:$G$1021,6,0)),"",(VLOOKUP(C11,條件!$A$1:$G$1021,6,0)))</f>
        <v/>
      </c>
      <c r="G11" s="483" t="str">
        <f>IF(ISNA(VLOOKUP(C11,條件!$A$1:$G$1021,7,0)),"",(VLOOKUP(C11,條件!$A$1:$G$1021,7,0)))</f>
        <v/>
      </c>
      <c r="H11" s="483" t="str">
        <f>IF(ISNA(VLOOKUP(C11,條件!$A$1:$K$1021,11,0)),"",(VLOOKUP(C11,條件!$A$1:$K$1021,11,0)))</f>
        <v/>
      </c>
      <c r="I11" s="484" t="str">
        <f>IF(ISNA(VLOOKUP(C11,條件!$A$1:$L$1021,12,0)),"",(VLOOKUP(C11,條件!$A$1:$L$1021,12,0)))</f>
        <v/>
      </c>
      <c r="J11" s="407"/>
      <c r="K11" s="407"/>
      <c r="L11" s="407"/>
      <c r="M11" s="407"/>
      <c r="N11" s="409"/>
      <c r="O11" s="407"/>
      <c r="P11" s="407"/>
      <c r="Q11" s="407"/>
      <c r="R11" s="409"/>
      <c r="S11" s="419"/>
      <c r="T11" s="407"/>
      <c r="U11" s="407"/>
      <c r="V11" s="409"/>
      <c r="W11" s="407"/>
      <c r="X11" s="407"/>
      <c r="Y11" s="407"/>
      <c r="Z11" s="410" t="str">
        <f>IF(ISNA(VLOOKUP(C11,條件!$A$1:$C$1021,3,0)),"",(VLOOKUP(C11,條件!$A$1:$C$1021,3,0)))</f>
        <v/>
      </c>
      <c r="AA11" s="411" t="str">
        <f t="shared" si="6"/>
        <v/>
      </c>
      <c r="AB11" s="412" t="str">
        <f t="shared" si="7"/>
        <v/>
      </c>
      <c r="AC11" s="413" t="str">
        <f t="shared" si="8"/>
        <v/>
      </c>
      <c r="AD11" s="411" t="str">
        <f t="shared" si="9"/>
        <v/>
      </c>
      <c r="AE11" s="411" t="str">
        <f t="shared" si="10"/>
        <v/>
      </c>
      <c r="AF11" s="414" t="str">
        <f t="shared" si="4"/>
        <v>A</v>
      </c>
      <c r="AG11" s="415"/>
      <c r="AH11" s="416"/>
      <c r="AI11" s="416"/>
      <c r="AJ11" s="416"/>
      <c r="AK11" s="416"/>
      <c r="AL11" s="765"/>
      <c r="AM11" s="766"/>
      <c r="AN11" s="766"/>
      <c r="AO11" s="766"/>
      <c r="AP11" s="766"/>
      <c r="AQ11" s="767"/>
      <c r="AR11" s="765"/>
      <c r="AS11" s="782" t="str">
        <f t="shared" si="11"/>
        <v>單</v>
      </c>
      <c r="AT11" s="782" t="str">
        <f t="shared" si="12"/>
        <v/>
      </c>
      <c r="AU11" s="782" t="str">
        <f t="shared" si="13"/>
        <v/>
      </c>
      <c r="AV11" s="783" t="str">
        <f t="shared" si="5"/>
        <v/>
      </c>
    </row>
    <row r="12" spans="1:48">
      <c r="A12" s="404">
        <f t="shared" si="14"/>
        <v>46143</v>
      </c>
      <c r="B12" s="405" t="s">
        <v>1072</v>
      </c>
      <c r="C12" s="589"/>
      <c r="D12" s="406"/>
      <c r="E12" s="481" t="str">
        <f>IF(ISNA(VLOOKUP(C12,條件!$A$1:$G$1021,5,0)),"",(VLOOKUP(C12,條件!$A$1:$G$1021,5,0)))</f>
        <v/>
      </c>
      <c r="F12" s="482" t="str">
        <f>IF(ISNA(VLOOKUP(C12,條件!$A$1:$G$1021,6,0)),"",(VLOOKUP(C12,條件!$A$1:$G$1021,6,0)))</f>
        <v/>
      </c>
      <c r="G12" s="483" t="str">
        <f>IF(ISNA(VLOOKUP(C12,條件!$A$1:$G$1021,7,0)),"",(VLOOKUP(C12,條件!$A$1:$G$1021,7,0)))</f>
        <v/>
      </c>
      <c r="H12" s="483" t="str">
        <f>IF(ISNA(VLOOKUP(C12,條件!$A$1:$K$1021,11,0)),"",(VLOOKUP(C12,條件!$A$1:$K$1021,11,0)))</f>
        <v/>
      </c>
      <c r="I12" s="484" t="str">
        <f>IF(ISNA(VLOOKUP(C12,條件!$A$1:$L$1021,12,0)),"",(VLOOKUP(C12,條件!$A$1:$L$1021,12,0)))</f>
        <v/>
      </c>
      <c r="J12" s="407"/>
      <c r="K12" s="419"/>
      <c r="L12" s="407"/>
      <c r="M12" s="407"/>
      <c r="N12" s="409"/>
      <c r="O12" s="407"/>
      <c r="P12" s="407"/>
      <c r="Q12" s="407"/>
      <c r="R12" s="409"/>
      <c r="S12" s="419"/>
      <c r="T12" s="407"/>
      <c r="U12" s="407"/>
      <c r="V12" s="409"/>
      <c r="W12" s="419"/>
      <c r="X12" s="407"/>
      <c r="Y12" s="407"/>
      <c r="Z12" s="410" t="str">
        <f>IF(ISNA(VLOOKUP(C12,條件!$A$1:$C$1021,3,0)),"",(VLOOKUP(C12,條件!$A$1:$C$1021,3,0)))</f>
        <v/>
      </c>
      <c r="AA12" s="411" t="str">
        <f t="shared" si="6"/>
        <v/>
      </c>
      <c r="AB12" s="412" t="str">
        <f t="shared" si="7"/>
        <v/>
      </c>
      <c r="AC12" s="413" t="str">
        <f t="shared" si="8"/>
        <v/>
      </c>
      <c r="AD12" s="411" t="str">
        <f t="shared" si="9"/>
        <v/>
      </c>
      <c r="AE12" s="411" t="str">
        <f t="shared" si="10"/>
        <v/>
      </c>
      <c r="AF12" s="414" t="str">
        <f t="shared" si="4"/>
        <v>A</v>
      </c>
      <c r="AG12" s="415"/>
      <c r="AH12" s="416"/>
      <c r="AI12" s="416"/>
      <c r="AJ12" s="416"/>
      <c r="AK12" s="416"/>
      <c r="AL12" s="765"/>
      <c r="AM12" s="766"/>
      <c r="AN12" s="766"/>
      <c r="AO12" s="766"/>
      <c r="AP12" s="766"/>
      <c r="AQ12" s="767"/>
      <c r="AR12" s="765"/>
      <c r="AS12" s="782" t="str">
        <f t="shared" si="11"/>
        <v>單</v>
      </c>
      <c r="AT12" s="782" t="str">
        <f t="shared" si="12"/>
        <v/>
      </c>
      <c r="AU12" s="782" t="str">
        <f t="shared" si="13"/>
        <v/>
      </c>
      <c r="AV12" s="783" t="str">
        <f t="shared" si="5"/>
        <v/>
      </c>
    </row>
    <row r="13" spans="1:48">
      <c r="A13" s="404">
        <f t="shared" si="14"/>
        <v>46143</v>
      </c>
      <c r="B13" s="405" t="s">
        <v>1072</v>
      </c>
      <c r="C13" s="589"/>
      <c r="D13" s="406"/>
      <c r="E13" s="481" t="str">
        <f>IF(ISNA(VLOOKUP(C13,條件!$A$1:$G$1021,5,0)),"",(VLOOKUP(C13,條件!$A$1:$G$1021,5,0)))</f>
        <v/>
      </c>
      <c r="F13" s="482" t="str">
        <f>IF(ISNA(VLOOKUP(C13,條件!$A$1:$G$1021,6,0)),"",(VLOOKUP(C13,條件!$A$1:$G$1021,6,0)))</f>
        <v/>
      </c>
      <c r="G13" s="483" t="str">
        <f>IF(ISNA(VLOOKUP(C13,條件!$A$1:$G$1021,7,0)),"",(VLOOKUP(C13,條件!$A$1:$G$1021,7,0)))</f>
        <v/>
      </c>
      <c r="H13" s="483" t="str">
        <f>IF(ISNA(VLOOKUP(C13,條件!$A$1:$K$1021,11,0)),"",(VLOOKUP(C13,條件!$A$1:$K$1021,11,0)))</f>
        <v/>
      </c>
      <c r="I13" s="484" t="str">
        <f>IF(ISNA(VLOOKUP(C13,條件!$A$1:$L$1021,12,0)),"",(VLOOKUP(C13,條件!$A$1:$L$1021,12,0)))</f>
        <v/>
      </c>
      <c r="J13" s="407"/>
      <c r="K13" s="419"/>
      <c r="L13" s="407"/>
      <c r="M13" s="407"/>
      <c r="N13" s="409"/>
      <c r="O13" s="407"/>
      <c r="P13" s="407"/>
      <c r="Q13" s="407"/>
      <c r="R13" s="409"/>
      <c r="S13" s="407"/>
      <c r="T13" s="407"/>
      <c r="U13" s="407"/>
      <c r="V13" s="409"/>
      <c r="W13" s="407"/>
      <c r="X13" s="407"/>
      <c r="Y13" s="407"/>
      <c r="Z13" s="410" t="str">
        <f>IF(ISNA(VLOOKUP(C13,條件!$A$1:$C$1021,3,0)),"",(VLOOKUP(C13,條件!$A$1:$C$1021,3,0)))</f>
        <v/>
      </c>
      <c r="AA13" s="411" t="str">
        <f t="shared" si="6"/>
        <v/>
      </c>
      <c r="AB13" s="412" t="str">
        <f t="shared" si="7"/>
        <v/>
      </c>
      <c r="AC13" s="413" t="str">
        <f t="shared" si="8"/>
        <v/>
      </c>
      <c r="AD13" s="411" t="str">
        <f t="shared" si="9"/>
        <v/>
      </c>
      <c r="AE13" s="411" t="str">
        <f t="shared" si="10"/>
        <v/>
      </c>
      <c r="AF13" s="414" t="str">
        <f t="shared" si="4"/>
        <v>A</v>
      </c>
      <c r="AG13" s="415"/>
      <c r="AH13" s="416"/>
      <c r="AI13" s="416"/>
      <c r="AJ13" s="416"/>
      <c r="AK13" s="416"/>
      <c r="AL13" s="765"/>
      <c r="AM13" s="766"/>
      <c r="AN13" s="766"/>
      <c r="AO13" s="766"/>
      <c r="AP13" s="766"/>
      <c r="AQ13" s="767"/>
      <c r="AR13" s="765"/>
      <c r="AS13" s="782" t="str">
        <f t="shared" si="11"/>
        <v>單</v>
      </c>
      <c r="AT13" s="782" t="str">
        <f t="shared" si="12"/>
        <v/>
      </c>
      <c r="AU13" s="782" t="str">
        <f t="shared" si="13"/>
        <v/>
      </c>
      <c r="AV13" s="783" t="str">
        <f t="shared" si="5"/>
        <v/>
      </c>
    </row>
    <row r="14" spans="1:48">
      <c r="A14" s="404">
        <f t="shared" si="14"/>
        <v>46143</v>
      </c>
      <c r="B14" s="418" t="s">
        <v>1073</v>
      </c>
      <c r="C14" s="589"/>
      <c r="D14" s="406"/>
      <c r="E14" s="481" t="str">
        <f>IF(ISNA(VLOOKUP(C14,條件!$A$1:$G$1021,5,0)),"",(VLOOKUP(C14,條件!$A$1:$G$1021,5,0)))</f>
        <v/>
      </c>
      <c r="F14" s="482" t="str">
        <f>IF(ISNA(VLOOKUP(C14,條件!$A$1:$G$1021,6,0)),"",(VLOOKUP(C14,條件!$A$1:$G$1021,6,0)))</f>
        <v/>
      </c>
      <c r="G14" s="483" t="str">
        <f>IF(ISNA(VLOOKUP(C14,條件!$A$1:$G$1021,7,0)),"",(VLOOKUP(C14,條件!$A$1:$G$1021,7,0)))</f>
        <v/>
      </c>
      <c r="H14" s="483" t="str">
        <f>IF(ISNA(VLOOKUP(C14,條件!$A$1:$K$1021,11,0)),"",(VLOOKUP(C14,條件!$A$1:$K$1021,11,0)))</f>
        <v/>
      </c>
      <c r="I14" s="484" t="str">
        <f>IF(ISNA(VLOOKUP(C14,條件!$A$1:$L$1021,12,0)),"",(VLOOKUP(C14,條件!$A$1:$L$1021,12,0)))</f>
        <v/>
      </c>
      <c r="J14" s="407"/>
      <c r="K14" s="419"/>
      <c r="L14" s="407"/>
      <c r="M14" s="407"/>
      <c r="N14" s="409"/>
      <c r="O14" s="407"/>
      <c r="P14" s="407"/>
      <c r="Q14" s="407"/>
      <c r="R14" s="409"/>
      <c r="S14" s="407"/>
      <c r="T14" s="407"/>
      <c r="U14" s="407"/>
      <c r="V14" s="409"/>
      <c r="W14" s="419"/>
      <c r="X14" s="407"/>
      <c r="Y14" s="407"/>
      <c r="Z14" s="410" t="str">
        <f>IF(ISNA(VLOOKUP(C14,條件!$A$1:$C$1021,3,0)),"",(VLOOKUP(C14,條件!$A$1:$C$1021,3,0)))</f>
        <v/>
      </c>
      <c r="AA14" s="411" t="str">
        <f t="shared" si="6"/>
        <v/>
      </c>
      <c r="AB14" s="412" t="str">
        <f t="shared" si="7"/>
        <v/>
      </c>
      <c r="AC14" s="413" t="str">
        <f t="shared" si="8"/>
        <v/>
      </c>
      <c r="AD14" s="411" t="str">
        <f t="shared" si="9"/>
        <v/>
      </c>
      <c r="AE14" s="411" t="str">
        <f t="shared" si="10"/>
        <v/>
      </c>
      <c r="AF14" s="414" t="str">
        <f t="shared" si="4"/>
        <v>A</v>
      </c>
      <c r="AG14" s="415"/>
      <c r="AH14" s="416"/>
      <c r="AI14" s="416"/>
      <c r="AJ14" s="416"/>
      <c r="AK14" s="416"/>
      <c r="AL14" s="765"/>
      <c r="AM14" s="766"/>
      <c r="AN14" s="766"/>
      <c r="AO14" s="766"/>
      <c r="AP14" s="766"/>
      <c r="AQ14" s="767"/>
      <c r="AR14" s="765"/>
      <c r="AS14" s="782" t="str">
        <f t="shared" si="11"/>
        <v>單</v>
      </c>
      <c r="AT14" s="782" t="str">
        <f t="shared" si="12"/>
        <v/>
      </c>
      <c r="AU14" s="782" t="str">
        <f t="shared" si="13"/>
        <v/>
      </c>
      <c r="AV14" s="783" t="str">
        <f t="shared" si="5"/>
        <v/>
      </c>
    </row>
    <row r="15" spans="1:48">
      <c r="A15" s="404">
        <f t="shared" si="14"/>
        <v>46143</v>
      </c>
      <c r="B15" s="418" t="s">
        <v>1074</v>
      </c>
      <c r="C15" s="589"/>
      <c r="D15" s="406"/>
      <c r="E15" s="481" t="str">
        <f>IF(ISNA(VLOOKUP(C15,條件!$A$1:$G$1021,5,0)),"",(VLOOKUP(C15,條件!$A$1:$G$1021,5,0)))</f>
        <v/>
      </c>
      <c r="F15" s="482" t="str">
        <f>IF(ISNA(VLOOKUP(C15,條件!$A$1:$G$1021,6,0)),"",(VLOOKUP(C15,條件!$A$1:$G$1021,6,0)))</f>
        <v/>
      </c>
      <c r="G15" s="483" t="str">
        <f>IF(ISNA(VLOOKUP(C15,條件!$A$1:$G$1021,7,0)),"",(VLOOKUP(C15,條件!$A$1:$G$1021,7,0)))</f>
        <v/>
      </c>
      <c r="H15" s="483" t="str">
        <f>IF(ISNA(VLOOKUP(C15,條件!$A$1:$K$1021,11,0)),"",(VLOOKUP(C15,條件!$A$1:$K$1021,11,0)))</f>
        <v/>
      </c>
      <c r="I15" s="484" t="str">
        <f>IF(ISNA(VLOOKUP(C15,條件!$A$1:$L$1021,12,0)),"",(VLOOKUP(C15,條件!$A$1:$L$1021,12,0)))</f>
        <v/>
      </c>
      <c r="J15" s="409"/>
      <c r="K15" s="407"/>
      <c r="L15" s="407"/>
      <c r="M15" s="407"/>
      <c r="N15" s="409"/>
      <c r="O15" s="407"/>
      <c r="P15" s="407"/>
      <c r="Q15" s="407"/>
      <c r="R15" s="409"/>
      <c r="S15" s="407"/>
      <c r="T15" s="407"/>
      <c r="U15" s="407"/>
      <c r="V15" s="409"/>
      <c r="W15" s="407"/>
      <c r="X15" s="407"/>
      <c r="Y15" s="407"/>
      <c r="Z15" s="410" t="str">
        <f>IF(ISNA(VLOOKUP(C15,條件!$A$1:$C$1021,3,0)),"",(VLOOKUP(C15,條件!$A$1:$C$1021,3,0)))</f>
        <v/>
      </c>
      <c r="AA15" s="411" t="str">
        <f t="shared" si="6"/>
        <v/>
      </c>
      <c r="AB15" s="412" t="str">
        <f t="shared" si="7"/>
        <v/>
      </c>
      <c r="AC15" s="413" t="str">
        <f t="shared" si="8"/>
        <v/>
      </c>
      <c r="AD15" s="411" t="str">
        <f t="shared" si="9"/>
        <v/>
      </c>
      <c r="AE15" s="411" t="str">
        <f t="shared" si="10"/>
        <v/>
      </c>
      <c r="AF15" s="414" t="str">
        <f>LEFT(B15,1)</f>
        <v>A</v>
      </c>
      <c r="AG15" s="415"/>
      <c r="AH15" s="416"/>
      <c r="AI15" s="416"/>
      <c r="AJ15" s="416"/>
      <c r="AK15" s="416"/>
      <c r="AL15" s="765"/>
      <c r="AM15" s="766"/>
      <c r="AN15" s="766"/>
      <c r="AO15" s="766"/>
      <c r="AP15" s="766"/>
      <c r="AQ15" s="767"/>
      <c r="AR15" s="765"/>
      <c r="AS15" s="782" t="str">
        <f t="shared" si="11"/>
        <v>單</v>
      </c>
      <c r="AT15" s="782" t="str">
        <f t="shared" si="12"/>
        <v/>
      </c>
      <c r="AU15" s="782" t="str">
        <f t="shared" si="13"/>
        <v/>
      </c>
      <c r="AV15" s="783" t="str">
        <f t="shared" si="5"/>
        <v/>
      </c>
    </row>
    <row r="16" spans="1:48">
      <c r="A16" s="404">
        <f t="shared" si="14"/>
        <v>46143</v>
      </c>
      <c r="B16" s="418" t="s">
        <v>1075</v>
      </c>
      <c r="C16" s="589"/>
      <c r="D16" s="406"/>
      <c r="E16" s="481" t="str">
        <f>IF(ISNA(VLOOKUP(C16,條件!$A$1:$G$1021,5,0)),"",(VLOOKUP(C16,條件!$A$1:$G$1021,5,0)))</f>
        <v/>
      </c>
      <c r="F16" s="482" t="str">
        <f>IF(ISNA(VLOOKUP(C16,條件!$A$1:$G$1021,6,0)),"",(VLOOKUP(C16,條件!$A$1:$G$1021,6,0)))</f>
        <v/>
      </c>
      <c r="G16" s="483" t="str">
        <f>IF(ISNA(VLOOKUP(C16,條件!$A$1:$G$1021,7,0)),"",(VLOOKUP(C16,條件!$A$1:$G$1021,7,0)))</f>
        <v/>
      </c>
      <c r="H16" s="483" t="str">
        <f>IF(ISNA(VLOOKUP(C16,條件!$A$1:$K$1021,11,0)),"",(VLOOKUP(C16,條件!$A$1:$K$1021,11,0)))</f>
        <v/>
      </c>
      <c r="I16" s="484" t="str">
        <f>IF(ISNA(VLOOKUP(C16,條件!$A$1:$L$1021,12,0)),"",(VLOOKUP(C16,條件!$A$1:$L$1021,12,0)))</f>
        <v/>
      </c>
      <c r="J16" s="407"/>
      <c r="K16" s="419"/>
      <c r="L16" s="407"/>
      <c r="M16" s="407"/>
      <c r="N16" s="409"/>
      <c r="O16" s="407"/>
      <c r="P16" s="407"/>
      <c r="Q16" s="407"/>
      <c r="R16" s="409"/>
      <c r="S16" s="407"/>
      <c r="T16" s="407"/>
      <c r="U16" s="407"/>
      <c r="V16" s="409"/>
      <c r="W16" s="407"/>
      <c r="X16" s="407"/>
      <c r="Y16" s="407"/>
      <c r="Z16" s="410" t="str">
        <f>IF(ISNA(VLOOKUP(C16,條件!$A$1:$C$1021,3,0)),"",(VLOOKUP(C16,條件!$A$1:$C$1021,3,0)))</f>
        <v/>
      </c>
      <c r="AA16" s="411" t="str">
        <f t="shared" si="6"/>
        <v/>
      </c>
      <c r="AB16" s="412" t="str">
        <f t="shared" si="7"/>
        <v/>
      </c>
      <c r="AC16" s="413" t="str">
        <f t="shared" si="8"/>
        <v/>
      </c>
      <c r="AD16" s="411" t="str">
        <f t="shared" si="9"/>
        <v/>
      </c>
      <c r="AE16" s="411" t="str">
        <f t="shared" si="10"/>
        <v/>
      </c>
      <c r="AF16" s="414" t="str">
        <f t="shared" ref="AF16:AF28" si="15">LEFT(B16,1)</f>
        <v>A</v>
      </c>
      <c r="AG16" s="415"/>
      <c r="AH16" s="416"/>
      <c r="AI16" s="416"/>
      <c r="AJ16" s="416"/>
      <c r="AK16" s="416"/>
      <c r="AL16" s="765"/>
      <c r="AM16" s="766"/>
      <c r="AN16" s="766"/>
      <c r="AO16" s="766"/>
      <c r="AP16" s="766"/>
      <c r="AQ16" s="767"/>
      <c r="AR16" s="765"/>
      <c r="AS16" s="782" t="str">
        <f t="shared" si="11"/>
        <v>單</v>
      </c>
      <c r="AT16" s="782" t="str">
        <f t="shared" si="12"/>
        <v/>
      </c>
      <c r="AU16" s="782" t="str">
        <f t="shared" si="13"/>
        <v/>
      </c>
      <c r="AV16" s="783" t="str">
        <f t="shared" si="5"/>
        <v/>
      </c>
    </row>
    <row r="17" spans="1:48">
      <c r="A17" s="404">
        <f t="shared" si="14"/>
        <v>46143</v>
      </c>
      <c r="B17" s="421" t="s">
        <v>1076</v>
      </c>
      <c r="C17" s="589"/>
      <c r="D17" s="406"/>
      <c r="E17" s="481" t="str">
        <f>IF(ISNA(VLOOKUP(C17,條件!$A$1:$G$1021,5,0)),"",(VLOOKUP(C17,條件!$A$1:$G$1021,5,0)))</f>
        <v/>
      </c>
      <c r="F17" s="482" t="str">
        <f>IF(ISNA(VLOOKUP(C17,條件!$A$1:$G$1021,6,0)),"",(VLOOKUP(C17,條件!$A$1:$G$1021,6,0)))</f>
        <v/>
      </c>
      <c r="G17" s="483" t="str">
        <f>IF(ISNA(VLOOKUP(C17,條件!$A$1:$G$1021,7,0)),"",(VLOOKUP(C17,條件!$A$1:$G$1021,7,0)))</f>
        <v/>
      </c>
      <c r="H17" s="483" t="str">
        <f>IF(ISNA(VLOOKUP(C17,條件!$A$1:$K$1021,11,0)),"",(VLOOKUP(C17,條件!$A$1:$K$1021,11,0)))</f>
        <v/>
      </c>
      <c r="I17" s="484" t="str">
        <f>IF(ISNA(VLOOKUP(C17,條件!$A$1:$L$1021,12,0)),"",(VLOOKUP(C17,條件!$A$1:$L$1021,12,0)))</f>
        <v/>
      </c>
      <c r="J17" s="407"/>
      <c r="K17" s="419"/>
      <c r="L17" s="407"/>
      <c r="M17" s="407"/>
      <c r="N17" s="409"/>
      <c r="O17" s="407"/>
      <c r="P17" s="407"/>
      <c r="Q17" s="407"/>
      <c r="R17" s="409"/>
      <c r="S17" s="407"/>
      <c r="T17" s="407"/>
      <c r="U17" s="407"/>
      <c r="V17" s="409"/>
      <c r="W17" s="419"/>
      <c r="X17" s="407"/>
      <c r="Y17" s="407"/>
      <c r="Z17" s="410" t="str">
        <f>IF(ISNA(VLOOKUP(C17,條件!$A$1:$C$1021,3,0)),"",(VLOOKUP(C17,條件!$A$1:$C$1021,3,0)))</f>
        <v/>
      </c>
      <c r="AA17" s="411" t="str">
        <f t="shared" si="6"/>
        <v/>
      </c>
      <c r="AB17" s="412" t="str">
        <f t="shared" si="7"/>
        <v/>
      </c>
      <c r="AC17" s="413" t="str">
        <f t="shared" si="8"/>
        <v/>
      </c>
      <c r="AD17" s="411" t="str">
        <f t="shared" si="9"/>
        <v/>
      </c>
      <c r="AE17" s="411" t="str">
        <f t="shared" si="10"/>
        <v/>
      </c>
      <c r="AF17" s="414" t="str">
        <f t="shared" si="15"/>
        <v>A</v>
      </c>
      <c r="AG17" s="415"/>
      <c r="AH17" s="416"/>
      <c r="AI17" s="416"/>
      <c r="AJ17" s="416"/>
      <c r="AK17" s="416"/>
      <c r="AL17" s="765"/>
      <c r="AM17" s="766"/>
      <c r="AN17" s="766"/>
      <c r="AO17" s="766"/>
      <c r="AP17" s="766"/>
      <c r="AQ17" s="767"/>
      <c r="AR17" s="765"/>
      <c r="AS17" s="782" t="str">
        <f t="shared" si="11"/>
        <v>單</v>
      </c>
      <c r="AT17" s="782" t="str">
        <f t="shared" si="12"/>
        <v/>
      </c>
      <c r="AU17" s="782" t="str">
        <f t="shared" si="13"/>
        <v/>
      </c>
      <c r="AV17" s="783" t="str">
        <f t="shared" si="5"/>
        <v/>
      </c>
    </row>
    <row r="18" spans="1:48">
      <c r="A18" s="404">
        <f t="shared" si="14"/>
        <v>46143</v>
      </c>
      <c r="B18" s="418" t="s">
        <v>1077</v>
      </c>
      <c r="C18" s="589"/>
      <c r="D18" s="406"/>
      <c r="E18" s="481" t="str">
        <f>IF(ISNA(VLOOKUP(C18,條件!$A$1:$G$1021,5,0)),"",(VLOOKUP(C18,條件!$A$1:$G$1021,5,0)))</f>
        <v/>
      </c>
      <c r="F18" s="482" t="str">
        <f>IF(ISNA(VLOOKUP(C18,條件!$A$1:$G$1021,6,0)),"",(VLOOKUP(C18,條件!$A$1:$G$1021,6,0)))</f>
        <v/>
      </c>
      <c r="G18" s="483" t="str">
        <f>IF(ISNA(VLOOKUP(C18,條件!$A$1:$G$1021,7,0)),"",(VLOOKUP(C18,條件!$A$1:$G$1021,7,0)))</f>
        <v/>
      </c>
      <c r="H18" s="483" t="str">
        <f>IF(ISNA(VLOOKUP(C18,條件!$A$1:$K$1021,11,0)),"",(VLOOKUP(C18,條件!$A$1:$K$1021,11,0)))</f>
        <v/>
      </c>
      <c r="I18" s="484" t="str">
        <f>IF(ISNA(VLOOKUP(C18,條件!$A$1:$L$1021,12,0)),"",(VLOOKUP(C18,條件!$A$1:$L$1021,12,0)))</f>
        <v/>
      </c>
      <c r="J18" s="407"/>
      <c r="K18" s="419"/>
      <c r="L18" s="407"/>
      <c r="M18" s="407"/>
      <c r="N18" s="409"/>
      <c r="O18" s="407"/>
      <c r="P18" s="407"/>
      <c r="Q18" s="407"/>
      <c r="R18" s="409"/>
      <c r="S18" s="407"/>
      <c r="T18" s="407"/>
      <c r="U18" s="407"/>
      <c r="V18" s="409"/>
      <c r="W18" s="419"/>
      <c r="X18" s="407"/>
      <c r="Y18" s="407"/>
      <c r="Z18" s="410" t="str">
        <f>IF(ISNA(VLOOKUP(C18,條件!$A$1:$C$1021,3,0)),"",(VLOOKUP(C18,條件!$A$1:$C$1021,3,0)))</f>
        <v/>
      </c>
      <c r="AA18" s="411" t="str">
        <f t="shared" si="6"/>
        <v/>
      </c>
      <c r="AB18" s="412" t="str">
        <f t="shared" si="7"/>
        <v/>
      </c>
      <c r="AC18" s="413" t="str">
        <f t="shared" si="8"/>
        <v/>
      </c>
      <c r="AD18" s="411" t="str">
        <f t="shared" si="9"/>
        <v/>
      </c>
      <c r="AE18" s="411" t="str">
        <f t="shared" si="10"/>
        <v/>
      </c>
      <c r="AF18" s="414" t="str">
        <f t="shared" si="15"/>
        <v>A</v>
      </c>
      <c r="AG18" s="415"/>
      <c r="AH18" s="416"/>
      <c r="AI18" s="416"/>
      <c r="AJ18" s="416"/>
      <c r="AK18" s="416"/>
      <c r="AL18" s="765"/>
      <c r="AM18" s="766"/>
      <c r="AN18" s="766"/>
      <c r="AO18" s="766"/>
      <c r="AP18" s="766"/>
      <c r="AQ18" s="767"/>
      <c r="AR18" s="765"/>
      <c r="AS18" s="782" t="str">
        <f t="shared" si="11"/>
        <v>單</v>
      </c>
      <c r="AT18" s="782" t="str">
        <f t="shared" si="12"/>
        <v/>
      </c>
      <c r="AU18" s="782" t="str">
        <f t="shared" si="13"/>
        <v/>
      </c>
      <c r="AV18" s="783" t="str">
        <f t="shared" si="5"/>
        <v/>
      </c>
    </row>
    <row r="19" spans="1:48">
      <c r="A19" s="404">
        <f t="shared" si="14"/>
        <v>46143</v>
      </c>
      <c r="B19" s="405" t="s">
        <v>1078</v>
      </c>
      <c r="C19" s="589"/>
      <c r="D19" s="406"/>
      <c r="E19" s="481" t="str">
        <f>IF(ISNA(VLOOKUP(C19,條件!$A$1:$G$1021,5,0)),"",(VLOOKUP(C19,條件!$A$1:$G$1021,5,0)))</f>
        <v/>
      </c>
      <c r="F19" s="482" t="str">
        <f>IF(ISNA(VLOOKUP(C19,條件!$A$1:$G$1021,6,0)),"",(VLOOKUP(C19,條件!$A$1:$G$1021,6,0)))</f>
        <v/>
      </c>
      <c r="G19" s="483" t="str">
        <f>IF(ISNA(VLOOKUP(C19,條件!$A$1:$G$1021,7,0)),"",(VLOOKUP(C19,條件!$A$1:$G$1021,7,0)))</f>
        <v/>
      </c>
      <c r="H19" s="483" t="str">
        <f>IF(ISNA(VLOOKUP(C19,條件!$A$1:$K$1021,11,0)),"",(VLOOKUP(C19,條件!$A$1:$K$1021,11,0)))</f>
        <v/>
      </c>
      <c r="I19" s="484" t="str">
        <f>IF(ISNA(VLOOKUP(C19,條件!$A$1:$L$1021,12,0)),"",(VLOOKUP(C19,條件!$A$1:$L$1021,12,0)))</f>
        <v/>
      </c>
      <c r="J19" s="407"/>
      <c r="K19" s="417"/>
      <c r="L19" s="407"/>
      <c r="M19" s="407"/>
      <c r="N19" s="409"/>
      <c r="O19" s="407"/>
      <c r="P19" s="407"/>
      <c r="Q19" s="407"/>
      <c r="R19" s="409"/>
      <c r="S19" s="407"/>
      <c r="T19" s="407"/>
      <c r="U19" s="407"/>
      <c r="V19" s="409"/>
      <c r="W19" s="407"/>
      <c r="X19" s="407"/>
      <c r="Y19" s="407"/>
      <c r="Z19" s="410" t="str">
        <f>IF(ISNA(VLOOKUP(C19,條件!$A$1:$C$1021,3,0)),"",(VLOOKUP(C19,條件!$A$1:$C$1021,3,0)))</f>
        <v/>
      </c>
      <c r="AA19" s="411" t="str">
        <f t="shared" si="6"/>
        <v/>
      </c>
      <c r="AB19" s="412" t="str">
        <f t="shared" si="7"/>
        <v/>
      </c>
      <c r="AC19" s="413" t="str">
        <f t="shared" si="8"/>
        <v/>
      </c>
      <c r="AD19" s="411" t="str">
        <f t="shared" si="9"/>
        <v/>
      </c>
      <c r="AE19" s="411" t="str">
        <f t="shared" si="10"/>
        <v/>
      </c>
      <c r="AF19" s="414" t="str">
        <f t="shared" si="15"/>
        <v>A</v>
      </c>
      <c r="AG19" s="415"/>
      <c r="AH19" s="416"/>
      <c r="AI19" s="416"/>
      <c r="AJ19" s="416"/>
      <c r="AK19" s="416"/>
      <c r="AL19" s="765"/>
      <c r="AM19" s="766"/>
      <c r="AN19" s="766"/>
      <c r="AO19" s="766"/>
      <c r="AP19" s="766"/>
      <c r="AQ19" s="767"/>
      <c r="AR19" s="765"/>
      <c r="AS19" s="782" t="str">
        <f t="shared" si="11"/>
        <v>單</v>
      </c>
      <c r="AT19" s="782" t="str">
        <f t="shared" si="12"/>
        <v/>
      </c>
      <c r="AU19" s="782" t="str">
        <f t="shared" si="13"/>
        <v/>
      </c>
      <c r="AV19" s="783" t="str">
        <f t="shared" si="5"/>
        <v/>
      </c>
    </row>
    <row r="20" spans="1:48">
      <c r="A20" s="404">
        <f t="shared" si="14"/>
        <v>46143</v>
      </c>
      <c r="B20" s="418" t="s">
        <v>1079</v>
      </c>
      <c r="C20" s="589"/>
      <c r="D20" s="406"/>
      <c r="E20" s="481" t="str">
        <f>IF(ISNA(VLOOKUP(C20,條件!$A$1:$G$1021,5,0)),"",(VLOOKUP(C20,條件!$A$1:$G$1021,5,0)))</f>
        <v/>
      </c>
      <c r="F20" s="482" t="str">
        <f>IF(ISNA(VLOOKUP(C20,條件!$A$1:$G$1021,6,0)),"",(VLOOKUP(C20,條件!$A$1:$G$1021,6,0)))</f>
        <v/>
      </c>
      <c r="G20" s="483" t="str">
        <f>IF(ISNA(VLOOKUP(C20,條件!$A$1:$G$1021,7,0)),"",(VLOOKUP(C20,條件!$A$1:$G$1021,7,0)))</f>
        <v/>
      </c>
      <c r="H20" s="483" t="str">
        <f>IF(ISNA(VLOOKUP(C20,條件!$A$1:$K$1021,11,0)),"",(VLOOKUP(C20,條件!$A$1:$K$1021,11,0)))</f>
        <v/>
      </c>
      <c r="I20" s="484" t="str">
        <f>IF(ISNA(VLOOKUP(C20,條件!$A$1:$L$1021,12,0)),"",(VLOOKUP(C20,條件!$A$1:$L$1021,12,0)))</f>
        <v/>
      </c>
      <c r="J20" s="407"/>
      <c r="K20" s="407"/>
      <c r="L20" s="407"/>
      <c r="M20" s="407"/>
      <c r="N20" s="409"/>
      <c r="O20" s="407"/>
      <c r="P20" s="407"/>
      <c r="Q20" s="407"/>
      <c r="R20" s="409"/>
      <c r="S20" s="407"/>
      <c r="T20" s="407"/>
      <c r="U20" s="407"/>
      <c r="V20" s="409"/>
      <c r="W20" s="407"/>
      <c r="X20" s="407"/>
      <c r="Y20" s="407"/>
      <c r="Z20" s="410" t="str">
        <f>IF(ISNA(VLOOKUP(C20,條件!$A$1:$C$1021,3,0)),"",(VLOOKUP(C20,條件!$A$1:$C$1021,3,0)))</f>
        <v/>
      </c>
      <c r="AA20" s="411" t="str">
        <f t="shared" si="6"/>
        <v/>
      </c>
      <c r="AB20" s="412" t="str">
        <f t="shared" si="7"/>
        <v/>
      </c>
      <c r="AC20" s="413" t="str">
        <f t="shared" si="8"/>
        <v/>
      </c>
      <c r="AD20" s="411" t="str">
        <f t="shared" si="9"/>
        <v/>
      </c>
      <c r="AE20" s="411" t="str">
        <f t="shared" si="10"/>
        <v/>
      </c>
      <c r="AF20" s="414" t="str">
        <f t="shared" si="15"/>
        <v>A</v>
      </c>
      <c r="AG20" s="415"/>
      <c r="AH20" s="416"/>
      <c r="AI20" s="416"/>
      <c r="AJ20" s="416"/>
      <c r="AK20" s="416"/>
      <c r="AL20" s="765"/>
      <c r="AM20" s="766"/>
      <c r="AN20" s="766"/>
      <c r="AO20" s="766"/>
      <c r="AP20" s="766"/>
      <c r="AQ20" s="767"/>
      <c r="AR20" s="765"/>
      <c r="AS20" s="782" t="str">
        <f t="shared" si="11"/>
        <v>單</v>
      </c>
      <c r="AT20" s="782" t="str">
        <f t="shared" si="12"/>
        <v/>
      </c>
      <c r="AU20" s="782" t="str">
        <f t="shared" si="13"/>
        <v/>
      </c>
      <c r="AV20" s="783" t="str">
        <f t="shared" si="5"/>
        <v/>
      </c>
    </row>
    <row r="21" spans="1:48">
      <c r="A21" s="404">
        <f t="shared" si="14"/>
        <v>46143</v>
      </c>
      <c r="B21" s="418" t="s">
        <v>1079</v>
      </c>
      <c r="C21" s="589"/>
      <c r="D21" s="406"/>
      <c r="E21" s="481" t="str">
        <f>IF(ISNA(VLOOKUP(C21,條件!$A$1:$G$1021,5,0)),"",(VLOOKUP(C21,條件!$A$1:$G$1021,5,0)))</f>
        <v/>
      </c>
      <c r="F21" s="482" t="str">
        <f>IF(ISNA(VLOOKUP(C21,條件!$A$1:$G$1021,6,0)),"",(VLOOKUP(C21,條件!$A$1:$G$1021,6,0)))</f>
        <v/>
      </c>
      <c r="G21" s="483" t="str">
        <f>IF(ISNA(VLOOKUP(C21,條件!$A$1:$G$1021,7,0)),"",(VLOOKUP(C21,條件!$A$1:$G$1021,7,0)))</f>
        <v/>
      </c>
      <c r="H21" s="483" t="str">
        <f>IF(ISNA(VLOOKUP(C21,條件!$A$1:$K$1021,11,0)),"",(VLOOKUP(C21,條件!$A$1:$K$1021,11,0)))</f>
        <v/>
      </c>
      <c r="I21" s="484" t="str">
        <f>IF(ISNA(VLOOKUP(C21,條件!$A$1:$L$1021,12,0)),"",(VLOOKUP(C21,條件!$A$1:$L$1021,12,0)))</f>
        <v/>
      </c>
      <c r="J21" s="407"/>
      <c r="K21" s="419"/>
      <c r="L21" s="407"/>
      <c r="M21" s="407"/>
      <c r="N21" s="409"/>
      <c r="O21" s="407"/>
      <c r="P21" s="407"/>
      <c r="Q21" s="407"/>
      <c r="R21" s="409"/>
      <c r="S21" s="407"/>
      <c r="T21" s="407"/>
      <c r="U21" s="407"/>
      <c r="V21" s="409"/>
      <c r="W21" s="419"/>
      <c r="X21" s="407"/>
      <c r="Y21" s="407"/>
      <c r="Z21" s="410" t="str">
        <f>IF(ISNA(VLOOKUP(C21,條件!$A$1:$C$1021,3,0)),"",(VLOOKUP(C21,條件!$A$1:$C$1021,3,0)))</f>
        <v/>
      </c>
      <c r="AA21" s="411" t="str">
        <f t="shared" si="6"/>
        <v/>
      </c>
      <c r="AB21" s="412" t="str">
        <f t="shared" si="7"/>
        <v/>
      </c>
      <c r="AC21" s="413" t="str">
        <f t="shared" si="8"/>
        <v/>
      </c>
      <c r="AD21" s="411" t="str">
        <f t="shared" si="9"/>
        <v/>
      </c>
      <c r="AE21" s="411" t="str">
        <f t="shared" si="10"/>
        <v/>
      </c>
      <c r="AF21" s="414" t="str">
        <f t="shared" si="15"/>
        <v>A</v>
      </c>
      <c r="AG21" s="415"/>
      <c r="AH21" s="416"/>
      <c r="AI21" s="416"/>
      <c r="AJ21" s="416"/>
      <c r="AK21" s="416"/>
      <c r="AL21" s="765"/>
      <c r="AM21" s="766"/>
      <c r="AN21" s="766"/>
      <c r="AO21" s="766"/>
      <c r="AP21" s="766"/>
      <c r="AQ21" s="767"/>
      <c r="AR21" s="765"/>
      <c r="AS21" s="782" t="str">
        <f t="shared" si="11"/>
        <v>單</v>
      </c>
      <c r="AT21" s="782" t="str">
        <f t="shared" si="12"/>
        <v/>
      </c>
      <c r="AU21" s="782" t="str">
        <f t="shared" si="13"/>
        <v/>
      </c>
      <c r="AV21" s="783" t="str">
        <f t="shared" si="5"/>
        <v/>
      </c>
    </row>
    <row r="22" spans="1:48">
      <c r="A22" s="404">
        <f t="shared" si="14"/>
        <v>46143</v>
      </c>
      <c r="B22" s="418" t="s">
        <v>1080</v>
      </c>
      <c r="C22" s="589"/>
      <c r="D22" s="406"/>
      <c r="E22" s="481" t="str">
        <f>IF(ISNA(VLOOKUP(C22,條件!$A$1:$G$1021,5,0)),"",(VLOOKUP(C22,條件!$A$1:$G$1021,5,0)))</f>
        <v/>
      </c>
      <c r="F22" s="482" t="str">
        <f>IF(ISNA(VLOOKUP(C22,條件!$A$1:$G$1021,6,0)),"",(VLOOKUP(C22,條件!$A$1:$G$1021,6,0)))</f>
        <v/>
      </c>
      <c r="G22" s="483" t="str">
        <f>IF(ISNA(VLOOKUP(C22,條件!$A$1:$G$1021,7,0)),"",(VLOOKUP(C22,條件!$A$1:$G$1021,7,0)))</f>
        <v/>
      </c>
      <c r="H22" s="483" t="str">
        <f>IF(ISNA(VLOOKUP(C22,條件!$A$1:$K$1021,11,0)),"",(VLOOKUP(C22,條件!$A$1:$K$1021,11,0)))</f>
        <v/>
      </c>
      <c r="I22" s="484" t="str">
        <f>IF(ISNA(VLOOKUP(C22,條件!$A$1:$L$1021,12,0)),"",(VLOOKUP(C22,條件!$A$1:$L$1021,12,0)))</f>
        <v/>
      </c>
      <c r="J22" s="409"/>
      <c r="K22" s="407"/>
      <c r="L22" s="407"/>
      <c r="M22" s="407"/>
      <c r="N22" s="409"/>
      <c r="O22" s="407"/>
      <c r="P22" s="407"/>
      <c r="Q22" s="407"/>
      <c r="R22" s="409"/>
      <c r="S22" s="407"/>
      <c r="T22" s="407"/>
      <c r="U22" s="407"/>
      <c r="V22" s="409"/>
      <c r="W22" s="407"/>
      <c r="X22" s="407"/>
      <c r="Y22" s="407"/>
      <c r="Z22" s="410" t="str">
        <f>IF(ISNA(VLOOKUP(C22,條件!$A$1:$C$1021,3,0)),"",(VLOOKUP(C22,條件!$A$1:$C$1021,3,0)))</f>
        <v/>
      </c>
      <c r="AA22" s="411" t="str">
        <f t="shared" si="6"/>
        <v/>
      </c>
      <c r="AB22" s="412" t="str">
        <f t="shared" si="7"/>
        <v/>
      </c>
      <c r="AC22" s="413" t="str">
        <f t="shared" si="8"/>
        <v/>
      </c>
      <c r="AD22" s="411" t="str">
        <f t="shared" si="9"/>
        <v/>
      </c>
      <c r="AE22" s="411" t="str">
        <f t="shared" si="10"/>
        <v/>
      </c>
      <c r="AF22" s="414" t="str">
        <f t="shared" si="15"/>
        <v>A</v>
      </c>
      <c r="AG22" s="415"/>
      <c r="AH22" s="416"/>
      <c r="AI22" s="416"/>
      <c r="AJ22" s="416"/>
      <c r="AK22" s="416"/>
      <c r="AL22" s="765"/>
      <c r="AM22" s="766"/>
      <c r="AN22" s="766"/>
      <c r="AO22" s="766"/>
      <c r="AP22" s="766"/>
      <c r="AQ22" s="767"/>
      <c r="AR22" s="765"/>
      <c r="AS22" s="782" t="str">
        <f t="shared" si="11"/>
        <v>單</v>
      </c>
      <c r="AT22" s="782" t="str">
        <f t="shared" si="12"/>
        <v/>
      </c>
      <c r="AU22" s="782" t="str">
        <f t="shared" si="13"/>
        <v/>
      </c>
      <c r="AV22" s="783" t="str">
        <f t="shared" si="5"/>
        <v/>
      </c>
    </row>
    <row r="23" spans="1:48">
      <c r="A23" s="404">
        <f t="shared" si="14"/>
        <v>46143</v>
      </c>
      <c r="B23" s="418" t="s">
        <v>1080</v>
      </c>
      <c r="C23" s="589"/>
      <c r="D23" s="406"/>
      <c r="E23" s="481" t="str">
        <f>IF(ISNA(VLOOKUP(C23,條件!$A$1:$G$1021,5,0)),"",(VLOOKUP(C23,條件!$A$1:$G$1021,5,0)))</f>
        <v/>
      </c>
      <c r="F23" s="482" t="str">
        <f>IF(ISNA(VLOOKUP(C23,條件!$A$1:$G$1021,6,0)),"",(VLOOKUP(C23,條件!$A$1:$G$1021,6,0)))</f>
        <v/>
      </c>
      <c r="G23" s="483" t="str">
        <f>IF(ISNA(VLOOKUP(C23,條件!$A$1:$G$1021,7,0)),"",(VLOOKUP(C23,條件!$A$1:$G$1021,7,0)))</f>
        <v/>
      </c>
      <c r="H23" s="483" t="str">
        <f>IF(ISNA(VLOOKUP(C23,條件!$A$1:$K$1021,11,0)),"",(VLOOKUP(C23,條件!$A$1:$K$1021,11,0)))</f>
        <v/>
      </c>
      <c r="I23" s="484" t="str">
        <f>IF(ISNA(VLOOKUP(C23,條件!$A$1:$L$1021,12,0)),"",(VLOOKUP(C23,條件!$A$1:$L$1021,12,0)))</f>
        <v/>
      </c>
      <c r="J23" s="409"/>
      <c r="K23" s="407"/>
      <c r="L23" s="407"/>
      <c r="M23" s="407"/>
      <c r="N23" s="409"/>
      <c r="O23" s="407"/>
      <c r="P23" s="407"/>
      <c r="Q23" s="407"/>
      <c r="R23" s="409"/>
      <c r="S23" s="407"/>
      <c r="T23" s="407"/>
      <c r="U23" s="407"/>
      <c r="V23" s="409"/>
      <c r="W23" s="407"/>
      <c r="X23" s="407"/>
      <c r="Y23" s="407"/>
      <c r="Z23" s="410" t="str">
        <f>IF(ISNA(VLOOKUP(C23,條件!$A$1:$C$1021,3,0)),"",(VLOOKUP(C23,條件!$A$1:$C$1021,3,0)))</f>
        <v/>
      </c>
      <c r="AA23" s="411" t="str">
        <f t="shared" ref="AA23" si="16">IF(OR(L23="改紡", L23="檢修", L23="了機", L23="清車", L23="FINAL", L23="停機"), L23,
   IF(AND(C23&lt;&gt;"", J23&lt;&gt;""),
      IFERROR(SUM(J23, N23, R23, V23)/3 * AG23, ""),
   "")
)</f>
        <v/>
      </c>
      <c r="AB23" s="412" t="str">
        <f t="shared" ref="AB23" si="17">IF(K23="","",IF(ISERROR(1-(SUM(K23,O23,S23,W23)/208/Z23)),"",(1-(SUM(K23,O23,S23,W23)/208/Z23))))</f>
        <v/>
      </c>
      <c r="AC23" s="413" t="str">
        <f t="shared" ref="AC23" si="18">IF(OR(L23="檢修", L23="改紡", L23="了機"), "",
   IF(C23&lt;&gt;"",
      IFERROR(AVERAGE(L23:M23, P23:Q23, T23:U23, X23:Y23)/100, ""),
   "")
)</f>
        <v/>
      </c>
      <c r="AD23" s="411" t="str">
        <f t="shared" ref="AD23" si="19">IF(ISERROR(AA23/8),"",(AA23/8))</f>
        <v/>
      </c>
      <c r="AE23" s="411" t="str">
        <f t="shared" ref="AE23" si="20">IF(OR(L23="改紡", L23="檢修", L23="了機"), "",
   IF(AND(C23&lt;&gt;"", J23&lt;&gt;""),
      IFERROR((SUM(J23, N23, R23, V23) - SUM(K23, O23, S23, W23))/24 * AG23, ""),
   "")
)</f>
        <v/>
      </c>
      <c r="AF23" s="414" t="str">
        <f t="shared" ref="AF23" si="21">LEFT(B23,1)</f>
        <v>A</v>
      </c>
      <c r="AG23" s="415"/>
      <c r="AH23" s="416"/>
      <c r="AI23" s="416"/>
      <c r="AJ23" s="416"/>
      <c r="AK23" s="416"/>
      <c r="AL23" s="765"/>
      <c r="AM23" s="766"/>
      <c r="AN23" s="766"/>
      <c r="AO23" s="766"/>
      <c r="AP23" s="766"/>
      <c r="AQ23" s="767"/>
      <c r="AR23" s="765"/>
      <c r="AS23" s="782" t="str">
        <f t="shared" ref="AS23" si="22">IF(TEXT(RIGHT(F23,2),) = "×2","雙","單")</f>
        <v>單</v>
      </c>
      <c r="AT23" s="782" t="str">
        <f t="shared" ref="AT23" si="23">IF(OR(AF23="J", AF23="T", AF23="M"), IF(AG23=1, "全", "半"),
   IF(AF23="A", IF(AG23=0.5, IF(AS23="雙", "全", ""),
                 IF(AG23=1, IF(AS23="雙", "半", "全"),
                    IF(AG23=2, "半", "")
                   )
                ),
   IF(AF23="S", TEXT(AG23 &amp; "sec", "text"), "")
))</f>
        <v/>
      </c>
      <c r="AU23" s="782" t="str">
        <f t="shared" ref="AU23" si="24">IF(MID(E23,3,1)="/",LEFT(E23,2),LEFT(E23,3))</f>
        <v/>
      </c>
      <c r="AV23" s="783" t="str">
        <f t="shared" si="5"/>
        <v/>
      </c>
    </row>
    <row r="24" spans="1:48">
      <c r="A24" s="404">
        <f t="shared" si="14"/>
        <v>46143</v>
      </c>
      <c r="B24" s="418" t="s">
        <v>1081</v>
      </c>
      <c r="C24" s="589"/>
      <c r="D24" s="406"/>
      <c r="E24" s="481" t="str">
        <f>IF(ISNA(VLOOKUP(C24,條件!$A$1:$G$1021,5,0)),"",(VLOOKUP(C24,條件!$A$1:$G$1021,5,0)))</f>
        <v/>
      </c>
      <c r="F24" s="482" t="str">
        <f>IF(ISNA(VLOOKUP(C24,條件!$A$1:$G$1021,6,0)),"",(VLOOKUP(C24,條件!$A$1:$G$1021,6,0)))</f>
        <v/>
      </c>
      <c r="G24" s="483" t="str">
        <f>IF(ISNA(VLOOKUP(C24,條件!$A$1:$G$1021,7,0)),"",(VLOOKUP(C24,條件!$A$1:$G$1021,7,0)))</f>
        <v/>
      </c>
      <c r="H24" s="483" t="str">
        <f>IF(ISNA(VLOOKUP(C24,條件!$A$1:$K$1021,11,0)),"",(VLOOKUP(C24,條件!$A$1:$K$1021,11,0)))</f>
        <v/>
      </c>
      <c r="I24" s="484" t="str">
        <f>IF(ISNA(VLOOKUP(C24,條件!$A$1:$L$1021,12,0)),"",(VLOOKUP(C24,條件!$A$1:$L$1021,12,0)))</f>
        <v/>
      </c>
      <c r="J24" s="407"/>
      <c r="K24" s="419"/>
      <c r="L24" s="407"/>
      <c r="M24" s="407"/>
      <c r="N24" s="409"/>
      <c r="O24" s="407"/>
      <c r="P24" s="407"/>
      <c r="Q24" s="407"/>
      <c r="R24" s="409"/>
      <c r="S24" s="407"/>
      <c r="T24" s="407"/>
      <c r="U24" s="407"/>
      <c r="V24" s="409"/>
      <c r="W24" s="407"/>
      <c r="X24" s="407"/>
      <c r="Y24" s="407"/>
      <c r="Z24" s="410" t="str">
        <f>IF(ISNA(VLOOKUP(C24,條件!$A$1:$C$1021,3,0)),"",(VLOOKUP(C24,條件!$A$1:$C$1021,3,0)))</f>
        <v/>
      </c>
      <c r="AA24" s="411" t="str">
        <f t="shared" si="6"/>
        <v/>
      </c>
      <c r="AB24" s="412" t="str">
        <f t="shared" si="7"/>
        <v/>
      </c>
      <c r="AC24" s="413" t="str">
        <f t="shared" si="8"/>
        <v/>
      </c>
      <c r="AD24" s="411" t="str">
        <f t="shared" si="9"/>
        <v/>
      </c>
      <c r="AE24" s="411" t="str">
        <f t="shared" si="10"/>
        <v/>
      </c>
      <c r="AF24" s="414" t="str">
        <f t="shared" si="15"/>
        <v>A</v>
      </c>
      <c r="AG24" s="415"/>
      <c r="AH24" s="416"/>
      <c r="AI24" s="416"/>
      <c r="AJ24" s="416"/>
      <c r="AK24" s="416"/>
      <c r="AL24" s="765"/>
      <c r="AM24" s="766"/>
      <c r="AN24" s="766"/>
      <c r="AO24" s="766"/>
      <c r="AP24" s="766"/>
      <c r="AQ24" s="767"/>
      <c r="AR24" s="765"/>
      <c r="AS24" s="782" t="str">
        <f t="shared" si="11"/>
        <v>單</v>
      </c>
      <c r="AT24" s="782" t="str">
        <f t="shared" si="12"/>
        <v/>
      </c>
      <c r="AU24" s="782" t="str">
        <f t="shared" si="13"/>
        <v/>
      </c>
      <c r="AV24" s="783" t="str">
        <f t="shared" si="5"/>
        <v/>
      </c>
    </row>
    <row r="25" spans="1:48">
      <c r="A25" s="404">
        <f t="shared" si="14"/>
        <v>46143</v>
      </c>
      <c r="B25" s="421" t="s">
        <v>1063</v>
      </c>
      <c r="C25" s="589"/>
      <c r="D25" s="406"/>
      <c r="E25" s="481" t="str">
        <f>IF(ISNA(VLOOKUP(C25,條件!$A$1:$G$1021,5,0)),"",(VLOOKUP(C25,條件!$A$1:$G$1021,5,0)))</f>
        <v/>
      </c>
      <c r="F25" s="482" t="str">
        <f>IF(ISNA(VLOOKUP(C25,條件!$A$1:$G$1021,6,0)),"",(VLOOKUP(C25,條件!$A$1:$G$1021,6,0)))</f>
        <v/>
      </c>
      <c r="G25" s="483" t="str">
        <f>IF(ISNA(VLOOKUP(C25,條件!$A$1:$G$1021,7,0)),"",(VLOOKUP(C25,條件!$A$1:$G$1021,7,0)))</f>
        <v/>
      </c>
      <c r="H25" s="483" t="str">
        <f>IF(ISNA(VLOOKUP(C25,條件!$A$1:$K$1021,11,0)),"",(VLOOKUP(C25,條件!$A$1:$K$1021,11,0)))</f>
        <v/>
      </c>
      <c r="I25" s="484" t="str">
        <f>IF(ISNA(VLOOKUP(C25,條件!$A$1:$L$1021,12,0)),"",(VLOOKUP(C25,條件!$A$1:$L$1021,12,0)))</f>
        <v/>
      </c>
      <c r="J25" s="407"/>
      <c r="K25" s="419"/>
      <c r="L25" s="407"/>
      <c r="M25" s="407"/>
      <c r="N25" s="409"/>
      <c r="O25" s="407"/>
      <c r="P25" s="407"/>
      <c r="Q25" s="407"/>
      <c r="R25" s="409"/>
      <c r="S25" s="407"/>
      <c r="T25" s="407"/>
      <c r="U25" s="407"/>
      <c r="V25" s="409"/>
      <c r="W25" s="419"/>
      <c r="X25" s="407"/>
      <c r="Y25" s="407"/>
      <c r="Z25" s="410" t="str">
        <f>IF(ISNA(VLOOKUP(C25,條件!$A$1:$C$1021,3,0)),"",(VLOOKUP(C25,條件!$A$1:$C$1021,3,0)))</f>
        <v/>
      </c>
      <c r="AA25" s="411" t="str">
        <f t="shared" si="6"/>
        <v/>
      </c>
      <c r="AB25" s="412" t="str">
        <f t="shared" si="7"/>
        <v/>
      </c>
      <c r="AC25" s="413" t="str">
        <f t="shared" si="8"/>
        <v/>
      </c>
      <c r="AD25" s="411" t="str">
        <f t="shared" si="9"/>
        <v/>
      </c>
      <c r="AE25" s="411" t="str">
        <f t="shared" si="10"/>
        <v/>
      </c>
      <c r="AF25" s="414" t="str">
        <f t="shared" si="15"/>
        <v>A</v>
      </c>
      <c r="AG25" s="415"/>
      <c r="AH25" s="416"/>
      <c r="AI25" s="416"/>
      <c r="AJ25" s="416"/>
      <c r="AK25" s="416"/>
      <c r="AL25" s="765"/>
      <c r="AM25" s="766"/>
      <c r="AN25" s="766"/>
      <c r="AO25" s="766"/>
      <c r="AP25" s="766"/>
      <c r="AQ25" s="767"/>
      <c r="AR25" s="765"/>
      <c r="AS25" s="782" t="str">
        <f t="shared" si="11"/>
        <v>單</v>
      </c>
      <c r="AT25" s="782" t="str">
        <f t="shared" si="12"/>
        <v/>
      </c>
      <c r="AU25" s="782" t="str">
        <f t="shared" si="13"/>
        <v/>
      </c>
      <c r="AV25" s="783" t="str">
        <f t="shared" si="5"/>
        <v/>
      </c>
    </row>
    <row r="26" spans="1:48">
      <c r="A26" s="404">
        <f t="shared" si="14"/>
        <v>46143</v>
      </c>
      <c r="B26" s="418" t="s">
        <v>1082</v>
      </c>
      <c r="C26" s="589"/>
      <c r="D26" s="406"/>
      <c r="E26" s="481" t="str">
        <f>IF(ISNA(VLOOKUP(C26,條件!$A$1:$G$1021,5,0)),"",(VLOOKUP(C26,條件!$A$1:$G$1021,5,0)))</f>
        <v/>
      </c>
      <c r="F26" s="482" t="str">
        <f>IF(ISNA(VLOOKUP(C26,條件!$A$1:$G$1021,6,0)),"",(VLOOKUP(C26,條件!$A$1:$G$1021,6,0)))</f>
        <v/>
      </c>
      <c r="G26" s="483" t="str">
        <f>IF(ISNA(VLOOKUP(C26,條件!$A$1:$G$1021,7,0)),"",(VLOOKUP(C26,條件!$A$1:$G$1021,7,0)))</f>
        <v/>
      </c>
      <c r="H26" s="483" t="str">
        <f>IF(ISNA(VLOOKUP(C26,條件!$A$1:$K$1021,11,0)),"",(VLOOKUP(C26,條件!$A$1:$K$1021,11,0)))</f>
        <v/>
      </c>
      <c r="I26" s="484" t="str">
        <f>IF(ISNA(VLOOKUP(C26,條件!$A$1:$L$1021,12,0)),"",(VLOOKUP(C26,條件!$A$1:$L$1021,12,0)))</f>
        <v/>
      </c>
      <c r="J26" s="407"/>
      <c r="K26" s="419"/>
      <c r="L26" s="407"/>
      <c r="M26" s="407"/>
      <c r="N26" s="409"/>
      <c r="O26" s="407"/>
      <c r="P26" s="407"/>
      <c r="Q26" s="407"/>
      <c r="R26" s="409"/>
      <c r="S26" s="407"/>
      <c r="T26" s="407"/>
      <c r="U26" s="407"/>
      <c r="V26" s="409"/>
      <c r="W26" s="419"/>
      <c r="X26" s="407"/>
      <c r="Y26" s="407"/>
      <c r="Z26" s="410" t="str">
        <f>IF(ISNA(VLOOKUP(C26,條件!$A$1:$C$1021,3,0)),"",(VLOOKUP(C26,條件!$A$1:$C$1021,3,0)))</f>
        <v/>
      </c>
      <c r="AA26" s="411" t="str">
        <f t="shared" si="6"/>
        <v/>
      </c>
      <c r="AB26" s="412" t="str">
        <f t="shared" si="7"/>
        <v/>
      </c>
      <c r="AC26" s="413" t="str">
        <f t="shared" si="8"/>
        <v/>
      </c>
      <c r="AD26" s="411" t="str">
        <f t="shared" si="9"/>
        <v/>
      </c>
      <c r="AE26" s="411" t="str">
        <f t="shared" si="10"/>
        <v/>
      </c>
      <c r="AF26" s="414" t="str">
        <f t="shared" si="15"/>
        <v>J</v>
      </c>
      <c r="AG26" s="415"/>
      <c r="AH26" s="416"/>
      <c r="AI26" s="416"/>
      <c r="AJ26" s="416"/>
      <c r="AK26" s="416"/>
      <c r="AL26" s="765"/>
      <c r="AM26" s="766"/>
      <c r="AN26" s="766"/>
      <c r="AO26" s="766"/>
      <c r="AP26" s="766"/>
      <c r="AQ26" s="767"/>
      <c r="AR26" s="765"/>
      <c r="AS26" s="782" t="str">
        <f t="shared" si="11"/>
        <v>單</v>
      </c>
      <c r="AT26" s="782" t="str">
        <f t="shared" si="12"/>
        <v>半</v>
      </c>
      <c r="AU26" s="782" t="str">
        <f t="shared" si="13"/>
        <v/>
      </c>
      <c r="AV26" s="783" t="str">
        <f t="shared" si="5"/>
        <v/>
      </c>
    </row>
    <row r="27" spans="1:48">
      <c r="A27" s="404">
        <f t="shared" si="14"/>
        <v>46143</v>
      </c>
      <c r="B27" s="405" t="s">
        <v>1064</v>
      </c>
      <c r="C27" s="589"/>
      <c r="D27" s="406"/>
      <c r="E27" s="481" t="str">
        <f>IF(ISNA(VLOOKUP(C27,條件!$A$1:$G$1021,5,0)),"",(VLOOKUP(C27,條件!$A$1:$G$1021,5,0)))</f>
        <v/>
      </c>
      <c r="F27" s="482" t="str">
        <f>IF(ISNA(VLOOKUP(C27,條件!$A$1:$G$1021,6,0)),"",(VLOOKUP(C27,條件!$A$1:$G$1021,6,0)))</f>
        <v/>
      </c>
      <c r="G27" s="483" t="str">
        <f>IF(ISNA(VLOOKUP(C27,條件!$A$1:$G$1021,7,0)),"",(VLOOKUP(C27,條件!$A$1:$G$1021,7,0)))</f>
        <v/>
      </c>
      <c r="H27" s="483" t="str">
        <f>IF(ISNA(VLOOKUP(C27,條件!$A$1:$K$1021,11,0)),"",(VLOOKUP(C27,條件!$A$1:$K$1021,11,0)))</f>
        <v/>
      </c>
      <c r="I27" s="484" t="str">
        <f>IF(ISNA(VLOOKUP(C27,條件!$A$1:$L$1021,12,0)),"",(VLOOKUP(C27,條件!$A$1:$L$1021,12,0)))</f>
        <v/>
      </c>
      <c r="J27" s="407"/>
      <c r="K27" s="417"/>
      <c r="L27" s="407"/>
      <c r="M27" s="407"/>
      <c r="N27" s="409"/>
      <c r="O27" s="407"/>
      <c r="P27" s="407"/>
      <c r="Q27" s="407"/>
      <c r="R27" s="409"/>
      <c r="S27" s="407"/>
      <c r="T27" s="407"/>
      <c r="U27" s="407"/>
      <c r="V27" s="409"/>
      <c r="W27" s="407"/>
      <c r="X27" s="407"/>
      <c r="Y27" s="407"/>
      <c r="Z27" s="410" t="str">
        <f>IF(ISNA(VLOOKUP(C27,條件!$A$1:$C$1021,3,0)),"",(VLOOKUP(C27,條件!$A$1:$C$1021,3,0)))</f>
        <v/>
      </c>
      <c r="AA27" s="411" t="str">
        <f t="shared" si="6"/>
        <v/>
      </c>
      <c r="AB27" s="412" t="str">
        <f t="shared" si="7"/>
        <v/>
      </c>
      <c r="AC27" s="413" t="str">
        <f t="shared" si="8"/>
        <v/>
      </c>
      <c r="AD27" s="411" t="str">
        <f t="shared" si="9"/>
        <v/>
      </c>
      <c r="AE27" s="411" t="str">
        <f t="shared" si="10"/>
        <v/>
      </c>
      <c r="AF27" s="414" t="str">
        <f t="shared" si="15"/>
        <v>J</v>
      </c>
      <c r="AG27" s="415"/>
      <c r="AH27" s="416"/>
      <c r="AI27" s="416"/>
      <c r="AJ27" s="416"/>
      <c r="AK27" s="416"/>
      <c r="AL27" s="765"/>
      <c r="AM27" s="766"/>
      <c r="AN27" s="766"/>
      <c r="AO27" s="766"/>
      <c r="AP27" s="766"/>
      <c r="AQ27" s="767"/>
      <c r="AR27" s="765"/>
      <c r="AS27" s="782" t="str">
        <f t="shared" si="11"/>
        <v>單</v>
      </c>
      <c r="AT27" s="782" t="str">
        <f t="shared" si="12"/>
        <v>半</v>
      </c>
      <c r="AU27" s="782" t="str">
        <f t="shared" si="13"/>
        <v/>
      </c>
      <c r="AV27" s="783" t="str">
        <f t="shared" si="5"/>
        <v/>
      </c>
    </row>
    <row r="28" spans="1:48">
      <c r="A28" s="404">
        <f t="shared" si="14"/>
        <v>46143</v>
      </c>
      <c r="B28" s="418" t="s">
        <v>1083</v>
      </c>
      <c r="C28" s="589"/>
      <c r="D28" s="406"/>
      <c r="E28" s="481" t="str">
        <f>IF(ISNA(VLOOKUP(C28,條件!$A$1:$G$1021,5,0)),"",(VLOOKUP(C28,條件!$A$1:$G$1021,5,0)))</f>
        <v/>
      </c>
      <c r="F28" s="482" t="str">
        <f>IF(ISNA(VLOOKUP(C28,條件!$A$1:$G$1021,6,0)),"",(VLOOKUP(C28,條件!$A$1:$G$1021,6,0)))</f>
        <v/>
      </c>
      <c r="G28" s="483" t="str">
        <f>IF(ISNA(VLOOKUP(C28,條件!$A$1:$G$1021,7,0)),"",(VLOOKUP(C28,條件!$A$1:$G$1021,7,0)))</f>
        <v/>
      </c>
      <c r="H28" s="483" t="str">
        <f>IF(ISNA(VLOOKUP(C28,條件!$A$1:$K$1021,11,0)),"",(VLOOKUP(C28,條件!$A$1:$K$1021,11,0)))</f>
        <v/>
      </c>
      <c r="I28" s="484" t="str">
        <f>IF(ISNA(VLOOKUP(C28,條件!$A$1:$L$1021,12,0)),"",(VLOOKUP(C28,條件!$A$1:$L$1021,12,0)))</f>
        <v/>
      </c>
      <c r="J28" s="407"/>
      <c r="K28" s="407"/>
      <c r="L28" s="407"/>
      <c r="M28" s="407"/>
      <c r="N28" s="409"/>
      <c r="O28" s="407"/>
      <c r="P28" s="407"/>
      <c r="Q28" s="407"/>
      <c r="R28" s="409"/>
      <c r="S28" s="407"/>
      <c r="T28" s="407"/>
      <c r="U28" s="407"/>
      <c r="V28" s="409"/>
      <c r="W28" s="407"/>
      <c r="X28" s="407"/>
      <c r="Y28" s="407"/>
      <c r="Z28" s="410" t="str">
        <f>IF(ISNA(VLOOKUP(C28,條件!$A$1:$C$1021,3,0)),"",(VLOOKUP(C28,條件!$A$1:$C$1021,3,0)))</f>
        <v/>
      </c>
      <c r="AA28" s="411" t="str">
        <f t="shared" si="6"/>
        <v/>
      </c>
      <c r="AB28" s="412" t="str">
        <f t="shared" si="7"/>
        <v/>
      </c>
      <c r="AC28" s="413" t="str">
        <f t="shared" si="8"/>
        <v/>
      </c>
      <c r="AD28" s="411" t="str">
        <f t="shared" si="9"/>
        <v/>
      </c>
      <c r="AE28" s="411" t="str">
        <f t="shared" si="10"/>
        <v/>
      </c>
      <c r="AF28" s="414" t="str">
        <f t="shared" si="15"/>
        <v>J</v>
      </c>
      <c r="AG28" s="415"/>
      <c r="AH28" s="416"/>
      <c r="AI28" s="416"/>
      <c r="AJ28" s="416"/>
      <c r="AK28" s="416"/>
      <c r="AL28" s="765"/>
      <c r="AM28" s="766"/>
      <c r="AN28" s="766"/>
      <c r="AO28" s="766"/>
      <c r="AP28" s="766"/>
      <c r="AQ28" s="767"/>
      <c r="AR28" s="765"/>
      <c r="AS28" s="782" t="str">
        <f t="shared" si="11"/>
        <v>單</v>
      </c>
      <c r="AT28" s="782" t="str">
        <f t="shared" si="12"/>
        <v>半</v>
      </c>
      <c r="AU28" s="782" t="str">
        <f t="shared" si="13"/>
        <v/>
      </c>
      <c r="AV28" s="783" t="str">
        <f t="shared" si="5"/>
        <v/>
      </c>
    </row>
    <row r="29" spans="1:48">
      <c r="A29" s="404">
        <f t="shared" si="14"/>
        <v>46143</v>
      </c>
      <c r="B29" s="405" t="s">
        <v>1084</v>
      </c>
      <c r="C29" s="589"/>
      <c r="D29" s="406"/>
      <c r="E29" s="481" t="str">
        <f>IF(ISNA(VLOOKUP(C29,條件!$A$1:$G$1021,5,0)),"",(VLOOKUP(C29,條件!$A$1:$G$1021,5,0)))</f>
        <v/>
      </c>
      <c r="F29" s="482" t="str">
        <f>IF(ISNA(VLOOKUP(C29,條件!$A$1:$G$1021,6,0)),"",(VLOOKUP(C29,條件!$A$1:$G$1021,6,0)))</f>
        <v/>
      </c>
      <c r="G29" s="483" t="str">
        <f>IF(ISNA(VLOOKUP(C29,條件!$A$1:$G$1021,7,0)),"",(VLOOKUP(C29,條件!$A$1:$G$1021,7,0)))</f>
        <v/>
      </c>
      <c r="H29" s="483" t="str">
        <f>IF(ISNA(VLOOKUP(C29,條件!$A$1:$K$1021,11,0)),"",(VLOOKUP(C29,條件!$A$1:$K$1021,11,0)))</f>
        <v/>
      </c>
      <c r="I29" s="484" t="str">
        <f>IF(ISNA(VLOOKUP(C29,條件!$A$1:$L$1021,12,0)),"",(VLOOKUP(C29,條件!$A$1:$L$1021,12,0)))</f>
        <v/>
      </c>
      <c r="J29" s="407"/>
      <c r="K29" s="407"/>
      <c r="L29" s="407"/>
      <c r="M29" s="407"/>
      <c r="N29" s="409"/>
      <c r="O29" s="407"/>
      <c r="P29" s="407"/>
      <c r="Q29" s="407"/>
      <c r="R29" s="409"/>
      <c r="S29" s="407"/>
      <c r="T29" s="407"/>
      <c r="U29" s="407"/>
      <c r="V29" s="409"/>
      <c r="W29" s="407"/>
      <c r="X29" s="407"/>
      <c r="Y29" s="407"/>
      <c r="Z29" s="410" t="str">
        <f>IF(ISNA(VLOOKUP(C29,條件!$A$1:$C$1021,3,0)),"",(VLOOKUP(C29,條件!$A$1:$C$1021,3,0)))</f>
        <v/>
      </c>
      <c r="AA29" s="411" t="str">
        <f t="shared" si="6"/>
        <v/>
      </c>
      <c r="AB29" s="412" t="str">
        <f t="shared" si="7"/>
        <v/>
      </c>
      <c r="AC29" s="413" t="str">
        <f t="shared" si="8"/>
        <v/>
      </c>
      <c r="AD29" s="411" t="str">
        <f t="shared" si="9"/>
        <v/>
      </c>
      <c r="AE29" s="411" t="str">
        <f t="shared" si="10"/>
        <v/>
      </c>
      <c r="AF29" s="414" t="str">
        <f>LEFT(B29,1)</f>
        <v>T</v>
      </c>
      <c r="AG29" s="415"/>
      <c r="AH29" s="416"/>
      <c r="AI29" s="416"/>
      <c r="AJ29" s="416"/>
      <c r="AK29" s="416"/>
      <c r="AL29" s="765"/>
      <c r="AM29" s="766"/>
      <c r="AN29" s="766"/>
      <c r="AO29" s="766"/>
      <c r="AP29" s="766"/>
      <c r="AQ29" s="767"/>
      <c r="AR29" s="765"/>
      <c r="AS29" s="782" t="str">
        <f t="shared" si="11"/>
        <v>單</v>
      </c>
      <c r="AT29" s="782" t="str">
        <f t="shared" si="12"/>
        <v>半</v>
      </c>
      <c r="AU29" s="782" t="str">
        <f t="shared" si="13"/>
        <v/>
      </c>
      <c r="AV29" s="783" t="str">
        <f t="shared" si="5"/>
        <v/>
      </c>
    </row>
    <row r="30" spans="1:48">
      <c r="A30" s="404">
        <f t="shared" si="14"/>
        <v>46143</v>
      </c>
      <c r="B30" s="418" t="s">
        <v>1085</v>
      </c>
      <c r="C30" s="589"/>
      <c r="D30" s="406"/>
      <c r="E30" s="481" t="str">
        <f>IF(ISNA(VLOOKUP(C30,條件!$A$1:$G$1021,5,0)),"",(VLOOKUP(C30,條件!$A$1:$G$1021,5,0)))</f>
        <v/>
      </c>
      <c r="F30" s="482" t="str">
        <f>IF(ISNA(VLOOKUP(C30,條件!$A$1:$G$1021,6,0)),"",(VLOOKUP(C30,條件!$A$1:$G$1021,6,0)))</f>
        <v/>
      </c>
      <c r="G30" s="483" t="str">
        <f>IF(ISNA(VLOOKUP(C30,條件!$A$1:$G$1021,7,0)),"",(VLOOKUP(C30,條件!$A$1:$G$1021,7,0)))</f>
        <v/>
      </c>
      <c r="H30" s="483" t="str">
        <f>IF(ISNA(VLOOKUP(C30,條件!$A$1:$K$1021,11,0)),"",(VLOOKUP(C30,條件!$A$1:$K$1021,11,0)))</f>
        <v/>
      </c>
      <c r="I30" s="484" t="str">
        <f>IF(ISNA(VLOOKUP(C30,條件!$A$1:$L$1021,12,0)),"",(VLOOKUP(C30,條件!$A$1:$L$1021,12,0)))</f>
        <v/>
      </c>
      <c r="J30" s="407"/>
      <c r="K30" s="417"/>
      <c r="L30" s="407"/>
      <c r="M30" s="407"/>
      <c r="N30" s="409"/>
      <c r="O30" s="407"/>
      <c r="P30" s="407"/>
      <c r="Q30" s="407"/>
      <c r="R30" s="409"/>
      <c r="S30" s="407"/>
      <c r="T30" s="407"/>
      <c r="U30" s="407"/>
      <c r="V30" s="409"/>
      <c r="W30" s="407"/>
      <c r="X30" s="407"/>
      <c r="Y30" s="407"/>
      <c r="Z30" s="410" t="str">
        <f>IF(ISNA(VLOOKUP(C30,條件!$A$1:$C$1021,3,0)),"",(VLOOKUP(C30,條件!$A$1:$C$1021,3,0)))</f>
        <v/>
      </c>
      <c r="AA30" s="411" t="str">
        <f t="shared" si="6"/>
        <v/>
      </c>
      <c r="AB30" s="412" t="str">
        <f t="shared" si="7"/>
        <v/>
      </c>
      <c r="AC30" s="413" t="str">
        <f t="shared" si="8"/>
        <v/>
      </c>
      <c r="AD30" s="411" t="str">
        <f t="shared" si="9"/>
        <v/>
      </c>
      <c r="AE30" s="411" t="str">
        <f t="shared" si="10"/>
        <v/>
      </c>
      <c r="AF30" s="414" t="str">
        <f t="shared" ref="AF30:AF36" si="25">LEFT(B30,1)</f>
        <v>T</v>
      </c>
      <c r="AG30" s="415"/>
      <c r="AH30" s="416"/>
      <c r="AI30" s="416"/>
      <c r="AJ30" s="416"/>
      <c r="AK30" s="416"/>
      <c r="AL30" s="765"/>
      <c r="AM30" s="766"/>
      <c r="AN30" s="766"/>
      <c r="AO30" s="766"/>
      <c r="AP30" s="766"/>
      <c r="AQ30" s="767"/>
      <c r="AR30" s="765"/>
      <c r="AS30" s="782" t="str">
        <f t="shared" si="11"/>
        <v>單</v>
      </c>
      <c r="AT30" s="782" t="str">
        <f t="shared" si="12"/>
        <v>半</v>
      </c>
      <c r="AU30" s="782" t="str">
        <f t="shared" si="13"/>
        <v/>
      </c>
      <c r="AV30" s="783" t="str">
        <f t="shared" si="5"/>
        <v/>
      </c>
    </row>
    <row r="31" spans="1:48">
      <c r="A31" s="404">
        <f t="shared" si="14"/>
        <v>46143</v>
      </c>
      <c r="B31" s="418" t="s">
        <v>1085</v>
      </c>
      <c r="C31" s="589"/>
      <c r="D31" s="406"/>
      <c r="E31" s="481" t="str">
        <f>IF(ISNA(VLOOKUP(C31,條件!$A$1:$G$1021,5,0)),"",(VLOOKUP(C31,條件!$A$1:$G$1021,5,0)))</f>
        <v/>
      </c>
      <c r="F31" s="482" t="str">
        <f>IF(ISNA(VLOOKUP(C31,條件!$A$1:$G$1021,6,0)),"",(VLOOKUP(C31,條件!$A$1:$G$1021,6,0)))</f>
        <v/>
      </c>
      <c r="G31" s="483" t="str">
        <f>IF(ISNA(VLOOKUP(C31,條件!$A$1:$G$1021,7,0)),"",(VLOOKUP(C31,條件!$A$1:$G$1021,7,0)))</f>
        <v/>
      </c>
      <c r="H31" s="483" t="str">
        <f>IF(ISNA(VLOOKUP(C31,條件!$A$1:$K$1021,11,0)),"",(VLOOKUP(C31,條件!$A$1:$K$1021,11,0)))</f>
        <v/>
      </c>
      <c r="I31" s="484" t="str">
        <f>IF(ISNA(VLOOKUP(C31,條件!$A$1:$L$1021,12,0)),"",(VLOOKUP(C31,條件!$A$1:$L$1021,12,0)))</f>
        <v/>
      </c>
      <c r="J31" s="407"/>
      <c r="K31" s="407"/>
      <c r="L31" s="407"/>
      <c r="M31" s="407"/>
      <c r="N31" s="409"/>
      <c r="O31" s="407"/>
      <c r="P31" s="407"/>
      <c r="Q31" s="407"/>
      <c r="R31" s="409"/>
      <c r="S31" s="407"/>
      <c r="T31" s="407"/>
      <c r="U31" s="407"/>
      <c r="V31" s="409"/>
      <c r="W31" s="407"/>
      <c r="X31" s="407"/>
      <c r="Y31" s="407"/>
      <c r="Z31" s="410" t="str">
        <f>IF(ISNA(VLOOKUP(C31,條件!$A$1:$C$1021,3,0)),"",(VLOOKUP(C31,條件!$A$1:$C$1021,3,0)))</f>
        <v/>
      </c>
      <c r="AA31" s="411" t="str">
        <f t="shared" si="6"/>
        <v/>
      </c>
      <c r="AB31" s="412" t="str">
        <f t="shared" si="7"/>
        <v/>
      </c>
      <c r="AC31" s="413" t="str">
        <f t="shared" si="8"/>
        <v/>
      </c>
      <c r="AD31" s="411" t="str">
        <f t="shared" si="9"/>
        <v/>
      </c>
      <c r="AE31" s="411" t="str">
        <f t="shared" si="10"/>
        <v/>
      </c>
      <c r="AF31" s="414" t="str">
        <f t="shared" si="25"/>
        <v>T</v>
      </c>
      <c r="AG31" s="415"/>
      <c r="AH31" s="416"/>
      <c r="AI31" s="416"/>
      <c r="AJ31" s="416"/>
      <c r="AK31" s="416"/>
      <c r="AL31" s="765"/>
      <c r="AM31" s="766"/>
      <c r="AN31" s="766"/>
      <c r="AO31" s="766"/>
      <c r="AP31" s="766"/>
      <c r="AQ31" s="767"/>
      <c r="AR31" s="765"/>
      <c r="AS31" s="782" t="str">
        <f t="shared" si="11"/>
        <v>單</v>
      </c>
      <c r="AT31" s="782" t="str">
        <f t="shared" si="12"/>
        <v>半</v>
      </c>
      <c r="AU31" s="782" t="str">
        <f t="shared" si="13"/>
        <v/>
      </c>
      <c r="AV31" s="783" t="str">
        <f t="shared" si="5"/>
        <v/>
      </c>
    </row>
    <row r="32" spans="1:48">
      <c r="A32" s="404">
        <f t="shared" si="14"/>
        <v>46143</v>
      </c>
      <c r="B32" s="405" t="s">
        <v>1086</v>
      </c>
      <c r="C32" s="589"/>
      <c r="D32" s="406"/>
      <c r="E32" s="481" t="str">
        <f>IF(ISNA(VLOOKUP(C32,條件!$A$1:$G$1021,5,0)),"",(VLOOKUP(C32,條件!$A$1:$G$1021,5,0)))</f>
        <v/>
      </c>
      <c r="F32" s="482" t="str">
        <f>IF(ISNA(VLOOKUP(C32,條件!$A$1:$G$1021,6,0)),"",(VLOOKUP(C32,條件!$A$1:$G$1021,6,0)))</f>
        <v/>
      </c>
      <c r="G32" s="483" t="str">
        <f>IF(ISNA(VLOOKUP(C32,條件!$A$1:$G$1021,7,0)),"",(VLOOKUP(C32,條件!$A$1:$G$1021,7,0)))</f>
        <v/>
      </c>
      <c r="H32" s="483" t="str">
        <f>IF(ISNA(VLOOKUP(C32,條件!$A$1:$K$1021,11,0)),"",(VLOOKUP(C32,條件!$A$1:$K$1021,11,0)))</f>
        <v/>
      </c>
      <c r="I32" s="484" t="str">
        <f>IF(ISNA(VLOOKUP(C32,條件!$A$1:$L$1021,12,0)),"",(VLOOKUP(C32,條件!$A$1:$L$1021,12,0)))</f>
        <v/>
      </c>
      <c r="J32" s="407"/>
      <c r="K32" s="407"/>
      <c r="L32" s="407"/>
      <c r="M32" s="407"/>
      <c r="N32" s="409"/>
      <c r="O32" s="407"/>
      <c r="P32" s="407"/>
      <c r="Q32" s="407"/>
      <c r="R32" s="409"/>
      <c r="S32" s="407"/>
      <c r="T32" s="407"/>
      <c r="U32" s="407"/>
      <c r="V32" s="409"/>
      <c r="W32" s="407"/>
      <c r="X32" s="407"/>
      <c r="Y32" s="407"/>
      <c r="Z32" s="410" t="str">
        <f>IF(ISNA(VLOOKUP(C32,條件!$A$1:$C$1021,3,0)),"",(VLOOKUP(C32,條件!$A$1:$C$1021,3,0)))</f>
        <v/>
      </c>
      <c r="AA32" s="411" t="str">
        <f t="shared" si="6"/>
        <v/>
      </c>
      <c r="AB32" s="412" t="str">
        <f t="shared" si="7"/>
        <v/>
      </c>
      <c r="AC32" s="413" t="str">
        <f t="shared" si="8"/>
        <v/>
      </c>
      <c r="AD32" s="411" t="str">
        <f t="shared" si="9"/>
        <v/>
      </c>
      <c r="AE32" s="411" t="str">
        <f t="shared" si="10"/>
        <v/>
      </c>
      <c r="AF32" s="414" t="str">
        <f t="shared" si="25"/>
        <v>T</v>
      </c>
      <c r="AG32" s="415"/>
      <c r="AH32" s="416"/>
      <c r="AI32" s="416"/>
      <c r="AJ32" s="416"/>
      <c r="AK32" s="416"/>
      <c r="AL32" s="765"/>
      <c r="AM32" s="766"/>
      <c r="AN32" s="766"/>
      <c r="AO32" s="766"/>
      <c r="AP32" s="766"/>
      <c r="AQ32" s="767"/>
      <c r="AR32" s="765"/>
      <c r="AS32" s="782" t="str">
        <f t="shared" si="11"/>
        <v>單</v>
      </c>
      <c r="AT32" s="782" t="str">
        <f t="shared" si="12"/>
        <v>半</v>
      </c>
      <c r="AU32" s="782" t="str">
        <f t="shared" si="13"/>
        <v/>
      </c>
      <c r="AV32" s="783" t="str">
        <f t="shared" si="5"/>
        <v/>
      </c>
    </row>
    <row r="33" spans="1:48">
      <c r="A33" s="404">
        <f t="shared" si="14"/>
        <v>46143</v>
      </c>
      <c r="B33" s="405" t="s">
        <v>1087</v>
      </c>
      <c r="C33" s="589"/>
      <c r="D33" s="406"/>
      <c r="E33" s="481" t="str">
        <f>IF(ISNA(VLOOKUP(C33,條件!$A$1:$G$1021,5,0)),"",(VLOOKUP(C33,條件!$A$1:$G$1021,5,0)))</f>
        <v/>
      </c>
      <c r="F33" s="482" t="str">
        <f>IF(ISNA(VLOOKUP(C33,條件!$A$1:$G$1021,6,0)),"",(VLOOKUP(C33,條件!$A$1:$G$1021,6,0)))</f>
        <v/>
      </c>
      <c r="G33" s="483" t="str">
        <f>IF(ISNA(VLOOKUP(C33,條件!$A$1:$G$1021,7,0)),"",(VLOOKUP(C33,條件!$A$1:$G$1021,7,0)))</f>
        <v/>
      </c>
      <c r="H33" s="483" t="str">
        <f>IF(ISNA(VLOOKUP(C33,條件!$A$1:$K$1021,11,0)),"",(VLOOKUP(C33,條件!$A$1:$K$1021,11,0)))</f>
        <v/>
      </c>
      <c r="I33" s="484" t="str">
        <f>IF(ISNA(VLOOKUP(C33,條件!$A$1:$L$1021,12,0)),"",(VLOOKUP(C33,條件!$A$1:$L$1021,12,0)))</f>
        <v/>
      </c>
      <c r="J33" s="407"/>
      <c r="K33" s="407"/>
      <c r="L33" s="407"/>
      <c r="M33" s="407"/>
      <c r="N33" s="409"/>
      <c r="O33" s="407"/>
      <c r="P33" s="407"/>
      <c r="Q33" s="407"/>
      <c r="R33" s="409"/>
      <c r="S33" s="407"/>
      <c r="T33" s="407"/>
      <c r="U33" s="407"/>
      <c r="V33" s="409"/>
      <c r="W33" s="407"/>
      <c r="X33" s="407"/>
      <c r="Y33" s="407"/>
      <c r="Z33" s="410" t="str">
        <f>IF(ISNA(VLOOKUP(C33,條件!$A$1:$C$1021,3,0)),"",(VLOOKUP(C33,條件!$A$1:$C$1021,3,0)))</f>
        <v/>
      </c>
      <c r="AA33" s="411" t="str">
        <f t="shared" si="6"/>
        <v/>
      </c>
      <c r="AB33" s="412" t="str">
        <f t="shared" si="7"/>
        <v/>
      </c>
      <c r="AC33" s="413" t="str">
        <f t="shared" si="8"/>
        <v/>
      </c>
      <c r="AD33" s="411" t="str">
        <f t="shared" si="9"/>
        <v/>
      </c>
      <c r="AE33" s="411" t="str">
        <f t="shared" si="10"/>
        <v/>
      </c>
      <c r="AF33" s="414" t="str">
        <f t="shared" si="25"/>
        <v>T</v>
      </c>
      <c r="AG33" s="415"/>
      <c r="AH33" s="416"/>
      <c r="AI33" s="416"/>
      <c r="AJ33" s="416"/>
      <c r="AK33" s="416"/>
      <c r="AL33" s="765"/>
      <c r="AM33" s="766"/>
      <c r="AN33" s="766"/>
      <c r="AO33" s="766"/>
      <c r="AP33" s="766"/>
      <c r="AQ33" s="767"/>
      <c r="AR33" s="765"/>
      <c r="AS33" s="782" t="str">
        <f t="shared" si="11"/>
        <v>單</v>
      </c>
      <c r="AT33" s="782" t="str">
        <f t="shared" si="12"/>
        <v>半</v>
      </c>
      <c r="AU33" s="782" t="str">
        <f t="shared" si="13"/>
        <v/>
      </c>
      <c r="AV33" s="783" t="str">
        <f t="shared" si="5"/>
        <v/>
      </c>
    </row>
    <row r="34" spans="1:48">
      <c r="A34" s="404">
        <f t="shared" si="14"/>
        <v>46143</v>
      </c>
      <c r="B34" s="405" t="s">
        <v>1087</v>
      </c>
      <c r="C34" s="589"/>
      <c r="D34" s="406"/>
      <c r="E34" s="481" t="str">
        <f>IF(ISNA(VLOOKUP(C34,條件!$A$1:$G$1021,5,0)),"",(VLOOKUP(C34,條件!$A$1:$G$1021,5,0)))</f>
        <v/>
      </c>
      <c r="F34" s="482" t="str">
        <f>IF(ISNA(VLOOKUP(C34,條件!$A$1:$G$1021,6,0)),"",(VLOOKUP(C34,條件!$A$1:$G$1021,6,0)))</f>
        <v/>
      </c>
      <c r="G34" s="483" t="str">
        <f>IF(ISNA(VLOOKUP(C34,條件!$A$1:$G$1021,7,0)),"",(VLOOKUP(C34,條件!$A$1:$G$1021,7,0)))</f>
        <v/>
      </c>
      <c r="H34" s="483" t="str">
        <f>IF(ISNA(VLOOKUP(C34,條件!$A$1:$K$1021,11,0)),"",(VLOOKUP(C34,條件!$A$1:$K$1021,11,0)))</f>
        <v/>
      </c>
      <c r="I34" s="484" t="str">
        <f>IF(ISNA(VLOOKUP(C34,條件!$A$1:$L$1021,12,0)),"",(VLOOKUP(C34,條件!$A$1:$L$1021,12,0)))</f>
        <v/>
      </c>
      <c r="J34" s="407"/>
      <c r="K34" s="407"/>
      <c r="L34" s="407"/>
      <c r="M34" s="408"/>
      <c r="N34" s="409"/>
      <c r="O34" s="407"/>
      <c r="P34" s="407"/>
      <c r="Q34" s="408"/>
      <c r="R34" s="409"/>
      <c r="S34" s="407"/>
      <c r="T34" s="407"/>
      <c r="U34" s="408"/>
      <c r="V34" s="409"/>
      <c r="W34" s="407"/>
      <c r="X34" s="407"/>
      <c r="Y34" s="408"/>
      <c r="Z34" s="410" t="str">
        <f>IF(ISNA(VLOOKUP(C34,條件!$A$1:$C$1021,3,0)),"",(VLOOKUP(C34,條件!$A$1:$C$1021,3,0)))</f>
        <v/>
      </c>
      <c r="AA34" s="411" t="str">
        <f t="shared" si="6"/>
        <v/>
      </c>
      <c r="AB34" s="412" t="str">
        <f t="shared" si="7"/>
        <v/>
      </c>
      <c r="AC34" s="413" t="str">
        <f t="shared" si="8"/>
        <v/>
      </c>
      <c r="AD34" s="411" t="str">
        <f t="shared" si="9"/>
        <v/>
      </c>
      <c r="AE34" s="411" t="str">
        <f t="shared" si="10"/>
        <v/>
      </c>
      <c r="AF34" s="414" t="str">
        <f t="shared" si="25"/>
        <v>T</v>
      </c>
      <c r="AG34" s="415"/>
      <c r="AH34" s="416"/>
      <c r="AI34" s="416"/>
      <c r="AJ34" s="416"/>
      <c r="AK34" s="416"/>
      <c r="AL34" s="765"/>
      <c r="AM34" s="766"/>
      <c r="AN34" s="766"/>
      <c r="AO34" s="766"/>
      <c r="AP34" s="766"/>
      <c r="AQ34" s="767"/>
      <c r="AR34" s="765"/>
      <c r="AS34" s="782" t="str">
        <f t="shared" si="11"/>
        <v>單</v>
      </c>
      <c r="AT34" s="782" t="str">
        <f t="shared" si="12"/>
        <v>半</v>
      </c>
      <c r="AU34" s="782" t="str">
        <f t="shared" si="13"/>
        <v/>
      </c>
      <c r="AV34" s="783" t="str">
        <f t="shared" si="5"/>
        <v/>
      </c>
    </row>
    <row r="35" spans="1:48">
      <c r="A35" s="404">
        <f t="shared" si="14"/>
        <v>46143</v>
      </c>
      <c r="B35" s="405" t="s">
        <v>1607</v>
      </c>
      <c r="C35" s="589"/>
      <c r="D35" s="406"/>
      <c r="E35" s="481" t="str">
        <f>IF(ISNA(VLOOKUP(C35,條件!$A$1:$G$1021,5,0)),"",(VLOOKUP(C35,條件!$A$1:$G$1021,5,0)))</f>
        <v/>
      </c>
      <c r="F35" s="482" t="str">
        <f>IF(ISNA(VLOOKUP(C35,條件!$A$1:$G$1021,6,0)),"",(VLOOKUP(C35,條件!$A$1:$G$1021,6,0)))</f>
        <v/>
      </c>
      <c r="G35" s="483" t="str">
        <f>IF(ISNA(VLOOKUP(C35,條件!$A$1:$G$1021,7,0)),"",(VLOOKUP(C35,條件!$A$1:$G$1021,7,0)))</f>
        <v/>
      </c>
      <c r="H35" s="483" t="str">
        <f>IF(ISNA(VLOOKUP(C35,條件!$A$1:$K$1021,11,0)),"",(VLOOKUP(C35,條件!$A$1:$K$1021,11,0)))</f>
        <v/>
      </c>
      <c r="I35" s="484" t="str">
        <f>IF(ISNA(VLOOKUP(C35,條件!$A$1:$L$1021,12,0)),"",(VLOOKUP(C35,條件!$A$1:$L$1021,12,0)))</f>
        <v/>
      </c>
      <c r="J35" s="407"/>
      <c r="K35" s="407"/>
      <c r="L35" s="407"/>
      <c r="M35" s="407"/>
      <c r="N35" s="409"/>
      <c r="O35" s="407"/>
      <c r="P35" s="407"/>
      <c r="Q35" s="407"/>
      <c r="R35" s="409"/>
      <c r="S35" s="407"/>
      <c r="T35" s="407"/>
      <c r="U35" s="407"/>
      <c r="V35" s="409"/>
      <c r="W35" s="407"/>
      <c r="X35" s="407"/>
      <c r="Y35" s="407"/>
      <c r="Z35" s="410" t="str">
        <f>IF(ISNA(VLOOKUP(C35,條件!$A$1:$C$1021,3,0)),"",(VLOOKUP(C35,條件!$A$1:$C$1021,3,0)))</f>
        <v/>
      </c>
      <c r="AA35" s="411" t="str">
        <f t="shared" si="6"/>
        <v/>
      </c>
      <c r="AB35" s="412" t="str">
        <f t="shared" si="7"/>
        <v/>
      </c>
      <c r="AC35" s="413" t="str">
        <f t="shared" si="8"/>
        <v/>
      </c>
      <c r="AD35" s="411" t="str">
        <f t="shared" si="9"/>
        <v/>
      </c>
      <c r="AE35" s="411" t="str">
        <f t="shared" si="10"/>
        <v/>
      </c>
      <c r="AF35" s="414" t="str">
        <f t="shared" si="25"/>
        <v>T</v>
      </c>
      <c r="AG35" s="415"/>
      <c r="AH35" s="416"/>
      <c r="AI35" s="416"/>
      <c r="AJ35" s="416"/>
      <c r="AK35" s="416"/>
      <c r="AL35" s="765"/>
      <c r="AM35" s="766"/>
      <c r="AN35" s="766"/>
      <c r="AO35" s="766"/>
      <c r="AP35" s="766"/>
      <c r="AQ35" s="767"/>
      <c r="AR35" s="765"/>
      <c r="AS35" s="782" t="str">
        <f t="shared" si="11"/>
        <v>單</v>
      </c>
      <c r="AT35" s="782" t="str">
        <f t="shared" si="12"/>
        <v>半</v>
      </c>
      <c r="AU35" s="782" t="str">
        <f t="shared" si="13"/>
        <v/>
      </c>
      <c r="AV35" s="783" t="str">
        <f t="shared" si="5"/>
        <v/>
      </c>
    </row>
    <row r="36" spans="1:48">
      <c r="A36" s="404">
        <f t="shared" si="14"/>
        <v>46143</v>
      </c>
      <c r="B36" s="405" t="s">
        <v>1608</v>
      </c>
      <c r="C36" s="589"/>
      <c r="D36" s="406"/>
      <c r="E36" s="481" t="str">
        <f>IF(ISNA(VLOOKUP(C36,條件!$A$1:$G$1021,5,0)),"",(VLOOKUP(C36,條件!$A$1:$G$1021,5,0)))</f>
        <v/>
      </c>
      <c r="F36" s="482" t="str">
        <f>IF(ISNA(VLOOKUP(C36,條件!$A$1:$G$1021,6,0)),"",(VLOOKUP(C36,條件!$A$1:$G$1021,6,0)))</f>
        <v/>
      </c>
      <c r="G36" s="483" t="str">
        <f>IF(ISNA(VLOOKUP(C36,條件!$A$1:$G$1021,7,0)),"",(VLOOKUP(C36,條件!$A$1:$G$1021,7,0)))</f>
        <v/>
      </c>
      <c r="H36" s="483" t="str">
        <f>IF(ISNA(VLOOKUP(C36,條件!$A$1:$K$1021,11,0)),"",(VLOOKUP(C36,條件!$A$1:$K$1021,11,0)))</f>
        <v/>
      </c>
      <c r="I36" s="484" t="str">
        <f>IF(ISNA(VLOOKUP(C36,條件!$A$1:$L$1021,12,0)),"",(VLOOKUP(C36,條件!$A$1:$L$1021,12,0)))</f>
        <v/>
      </c>
      <c r="J36" s="407"/>
      <c r="K36" s="407"/>
      <c r="L36" s="407"/>
      <c r="M36" s="407"/>
      <c r="N36" s="409"/>
      <c r="O36" s="407"/>
      <c r="P36" s="407"/>
      <c r="Q36" s="407"/>
      <c r="R36" s="409"/>
      <c r="S36" s="407"/>
      <c r="T36" s="407"/>
      <c r="U36" s="407"/>
      <c r="V36" s="409"/>
      <c r="W36" s="407"/>
      <c r="X36" s="407"/>
      <c r="Y36" s="407"/>
      <c r="Z36" s="410" t="str">
        <f>IF(ISNA(VLOOKUP(C36,條件!$A$1:$C$1021,3,0)),"",(VLOOKUP(C36,條件!$A$1:$C$1021,3,0)))</f>
        <v/>
      </c>
      <c r="AA36" s="411" t="str">
        <f t="shared" si="6"/>
        <v/>
      </c>
      <c r="AB36" s="412" t="str">
        <f t="shared" si="7"/>
        <v/>
      </c>
      <c r="AC36" s="413" t="str">
        <f t="shared" si="8"/>
        <v/>
      </c>
      <c r="AD36" s="411" t="str">
        <f t="shared" si="9"/>
        <v/>
      </c>
      <c r="AE36" s="411" t="str">
        <f t="shared" si="10"/>
        <v/>
      </c>
      <c r="AF36" s="414" t="str">
        <f t="shared" si="25"/>
        <v>T</v>
      </c>
      <c r="AG36" s="415"/>
      <c r="AH36" s="416"/>
      <c r="AI36" s="416"/>
      <c r="AJ36" s="416"/>
      <c r="AK36" s="416"/>
      <c r="AL36" s="765"/>
      <c r="AM36" s="766"/>
      <c r="AN36" s="766"/>
      <c r="AO36" s="766"/>
      <c r="AP36" s="766"/>
      <c r="AQ36" s="767"/>
      <c r="AR36" s="765"/>
      <c r="AS36" s="782" t="str">
        <f t="shared" si="11"/>
        <v>單</v>
      </c>
      <c r="AT36" s="782" t="str">
        <f t="shared" si="12"/>
        <v>半</v>
      </c>
      <c r="AU36" s="782" t="str">
        <f t="shared" si="13"/>
        <v/>
      </c>
      <c r="AV36" s="783" t="str">
        <f t="shared" si="5"/>
        <v/>
      </c>
    </row>
    <row r="37" spans="1:48">
      <c r="A37" s="404">
        <f t="shared" si="14"/>
        <v>46143</v>
      </c>
      <c r="B37" s="430" t="s">
        <v>1088</v>
      </c>
      <c r="C37" s="589"/>
      <c r="D37" s="406"/>
      <c r="E37" s="481" t="str">
        <f>IF(ISNA(VLOOKUP(C37,條件!$A$1:$G$1021,5,0)),"",(VLOOKUP(C37,條件!$A$1:$G$1021,5,0)))</f>
        <v/>
      </c>
      <c r="F37" s="482" t="str">
        <f>IF(ISNA(VLOOKUP(C37,條件!$A$1:$G$1021,6,0)),"",(VLOOKUP(C37,條件!$A$1:$G$1021,6,0)))</f>
        <v/>
      </c>
      <c r="G37" s="483" t="str">
        <f>IF(ISNA(VLOOKUP(C37,條件!$A$1:$G$1021,7,0)),"",(VLOOKUP(C37,條件!$A$1:$G$1021,7,0)))</f>
        <v/>
      </c>
      <c r="H37" s="483" t="str">
        <f>IF(ISNA(VLOOKUP(C37,條件!$A$1:$K$1021,11,0)),"",(VLOOKUP(C37,條件!$A$1:$K$1021,11,0)))</f>
        <v/>
      </c>
      <c r="I37" s="484" t="str">
        <f>IF(ISNA(VLOOKUP(C37,條件!$A$1:$L$1021,12,0)),"",(VLOOKUP(C37,條件!$A$1:$L$1021,12,0)))</f>
        <v/>
      </c>
      <c r="J37" s="407"/>
      <c r="K37" s="407"/>
      <c r="L37" s="407"/>
      <c r="M37" s="407"/>
      <c r="N37" s="409"/>
      <c r="O37" s="407"/>
      <c r="P37" s="407"/>
      <c r="Q37" s="407"/>
      <c r="R37" s="409"/>
      <c r="S37" s="407"/>
      <c r="T37" s="407"/>
      <c r="U37" s="407"/>
      <c r="V37" s="409"/>
      <c r="W37" s="419"/>
      <c r="X37" s="407"/>
      <c r="Y37" s="407"/>
      <c r="Z37" s="423" t="str">
        <f>IF(ISNA(VLOOKUP(C37,條件!$A$1:$C$1021,3,0)),"",(VLOOKUP(C37,條件!$A$1:$C$1021,3,0)))</f>
        <v/>
      </c>
      <c r="AA37" s="424" t="str">
        <f t="shared" ref="AA37:AA38" si="26">IF(P37="了機","了機",IF(J37="","",IF(ISERROR(SUM(J37,N37,R37,V37)*12/AG37/3),"",(SUM(J37,N37,R37,V37)*12/AG37/3))))</f>
        <v/>
      </c>
      <c r="AB37" s="425" t="str">
        <f t="shared" ref="AB37:AB38" si="27">IF(K37="","",IF(ISERROR(1-((SUM(K37,O37,S37,W37)/((AG37*12)-(AG37*0.44)))/Z37)),"",(1-((SUM(K37,O37,S37,W37)/((AG37*12)-(AG37*0.44)))/Z37))))</f>
        <v/>
      </c>
      <c r="AC37" s="426" t="str">
        <f t="shared" ref="AC37:AC38" si="28">IF(P37="了機","",IF(C37="","",(IF(ISERROR(AVERAGE(L37:M37,P37:Q37,T37:U37,X37:Y37)),"",(AVERAGE(L37:M37,P37:Q37,T37:U37,X37:Y37)))/100)))</f>
        <v/>
      </c>
      <c r="AD37" s="424" t="str">
        <f t="shared" ref="AD37:AD46" si="29">IF(ISERROR(AA37/8),"",(AA37/8))</f>
        <v/>
      </c>
      <c r="AE37" s="424" t="str">
        <f t="shared" ref="AE37:AE38" si="30">IF(P37="了機","",IF(J37="","",IF(ISERROR((SUM(J37,N37,R37,V37)-SUM(K37,O37,S37,W37))/24),"",((SUM(J37,N37,R37,V37)-SUM(K37,O37,S37,W37))/24))))</f>
        <v/>
      </c>
      <c r="AF37" s="427" t="str">
        <f t="shared" ref="AF37:AF41" si="31">LEFT(B37,1)</f>
        <v>S</v>
      </c>
      <c r="AG37" s="428"/>
      <c r="AH37" s="416"/>
      <c r="AI37" s="416"/>
      <c r="AJ37" s="416"/>
      <c r="AK37" s="416"/>
      <c r="AL37" s="765"/>
      <c r="AM37" s="766"/>
      <c r="AN37" s="766"/>
      <c r="AO37" s="766"/>
      <c r="AP37" s="766"/>
      <c r="AQ37" s="767"/>
      <c r="AR37" s="765"/>
      <c r="AS37" s="782" t="str">
        <f t="shared" si="11"/>
        <v>單</v>
      </c>
      <c r="AT37" s="782" t="str">
        <f t="shared" si="12"/>
        <v>sec</v>
      </c>
      <c r="AU37" s="782" t="str">
        <f t="shared" si="13"/>
        <v/>
      </c>
      <c r="AV37" s="783" t="str">
        <f t="shared" si="5"/>
        <v/>
      </c>
    </row>
    <row r="38" spans="1:48">
      <c r="A38" s="404">
        <f t="shared" si="14"/>
        <v>46143</v>
      </c>
      <c r="B38" s="430" t="s">
        <v>1633</v>
      </c>
      <c r="C38" s="589"/>
      <c r="D38" s="406"/>
      <c r="E38" s="481" t="str">
        <f>IF(ISNA(VLOOKUP(C38,條件!$A$1:$G$1021,5,0)),"",(VLOOKUP(C38,條件!$A$1:$G$1021,5,0)))</f>
        <v/>
      </c>
      <c r="F38" s="482" t="str">
        <f>IF(ISNA(VLOOKUP(C38,條件!$A$1:$G$1021,6,0)),"",(VLOOKUP(C38,條件!$A$1:$G$1021,6,0)))</f>
        <v/>
      </c>
      <c r="G38" s="483" t="str">
        <f>IF(ISNA(VLOOKUP(C38,條件!$A$1:$G$1021,7,0)),"",(VLOOKUP(C38,條件!$A$1:$G$1021,7,0)))</f>
        <v/>
      </c>
      <c r="H38" s="483" t="str">
        <f>IF(ISNA(VLOOKUP(C38,條件!$A$1:$K$1021,11,0)),"",(VLOOKUP(C38,條件!$A$1:$K$1021,11,0)))</f>
        <v/>
      </c>
      <c r="I38" s="484" t="str">
        <f>IF(ISNA(VLOOKUP(C38,條件!$A$1:$L$1021,12,0)),"",(VLOOKUP(C38,條件!$A$1:$L$1021,12,0)))</f>
        <v/>
      </c>
      <c r="J38" s="407"/>
      <c r="K38" s="407"/>
      <c r="L38" s="407"/>
      <c r="M38" s="407"/>
      <c r="N38" s="409"/>
      <c r="O38" s="407"/>
      <c r="P38" s="407"/>
      <c r="Q38" s="407"/>
      <c r="R38" s="409"/>
      <c r="S38" s="407"/>
      <c r="T38" s="407"/>
      <c r="U38" s="407"/>
      <c r="V38" s="409"/>
      <c r="W38" s="419"/>
      <c r="X38" s="407"/>
      <c r="Y38" s="407"/>
      <c r="Z38" s="423" t="str">
        <f>IF(ISNA(VLOOKUP(C38,條件!$A$1:$C$1021,3,0)),"",(VLOOKUP(C38,條件!$A$1:$C$1021,3,0)))</f>
        <v/>
      </c>
      <c r="AA38" s="424" t="str">
        <f t="shared" si="26"/>
        <v/>
      </c>
      <c r="AB38" s="425" t="str">
        <f t="shared" si="27"/>
        <v/>
      </c>
      <c r="AC38" s="426" t="str">
        <f t="shared" si="28"/>
        <v/>
      </c>
      <c r="AD38" s="424" t="str">
        <f t="shared" si="29"/>
        <v/>
      </c>
      <c r="AE38" s="424" t="str">
        <f t="shared" si="30"/>
        <v/>
      </c>
      <c r="AF38" s="427" t="str">
        <f t="shared" si="31"/>
        <v>S</v>
      </c>
      <c r="AG38" s="428"/>
      <c r="AH38" s="416"/>
      <c r="AI38" s="416"/>
      <c r="AJ38" s="416"/>
      <c r="AK38" s="416"/>
      <c r="AL38" s="765"/>
      <c r="AM38" s="766"/>
      <c r="AN38" s="766"/>
      <c r="AO38" s="766"/>
      <c r="AP38" s="766"/>
      <c r="AQ38" s="767"/>
      <c r="AR38" s="765"/>
      <c r="AS38" s="782" t="str">
        <f t="shared" si="11"/>
        <v>單</v>
      </c>
      <c r="AT38" s="782" t="str">
        <f t="shared" si="12"/>
        <v>sec</v>
      </c>
      <c r="AU38" s="782" t="str">
        <f t="shared" si="13"/>
        <v/>
      </c>
      <c r="AV38" s="783" t="str">
        <f t="shared" si="5"/>
        <v/>
      </c>
    </row>
    <row r="39" spans="1:48">
      <c r="A39" s="404">
        <f t="shared" si="14"/>
        <v>46143</v>
      </c>
      <c r="B39" s="429" t="s">
        <v>1089</v>
      </c>
      <c r="C39" s="589"/>
      <c r="D39" s="406"/>
      <c r="E39" s="481" t="str">
        <f>IF(ISNA(VLOOKUP(C39,條件!$A$1:$G$1021,5,0)),"",(VLOOKUP(C39,條件!$A$1:$G$1021,5,0)))</f>
        <v/>
      </c>
      <c r="F39" s="482" t="str">
        <f>IF(ISNA(VLOOKUP(C39,條件!$A$1:$G$1021,6,0)),"",(VLOOKUP(C39,條件!$A$1:$G$1021,6,0)))</f>
        <v/>
      </c>
      <c r="G39" s="483" t="str">
        <f>IF(ISNA(VLOOKUP(C39,條件!$A$1:$G$1021,7,0)),"",(VLOOKUP(C39,條件!$A$1:$G$1021,7,0)))</f>
        <v/>
      </c>
      <c r="H39" s="483" t="str">
        <f>IF(ISNA(VLOOKUP(C39,條件!$A$1:$K$1021,11,0)),"",(VLOOKUP(C39,條件!$A$1:$K$1021,11,0)))</f>
        <v/>
      </c>
      <c r="I39" s="484" t="str">
        <f>IF(ISNA(VLOOKUP(C39,條件!$A$1:$L$1021,12,0)),"",(VLOOKUP(C39,條件!$A$1:$L$1021,12,0)))</f>
        <v/>
      </c>
      <c r="J39" s="407"/>
      <c r="K39" s="407"/>
      <c r="L39" s="407"/>
      <c r="M39" s="407"/>
      <c r="N39" s="409"/>
      <c r="O39" s="407"/>
      <c r="P39" s="407"/>
      <c r="Q39" s="407"/>
      <c r="R39" s="409"/>
      <c r="S39" s="407"/>
      <c r="T39" s="407"/>
      <c r="U39" s="407"/>
      <c r="V39" s="409"/>
      <c r="W39" s="419"/>
      <c r="X39" s="407"/>
      <c r="Y39" s="407"/>
      <c r="Z39" s="410" t="str">
        <f>IF(ISNA(VLOOKUP(C39,條件!$A$1:$C$1021,3,0)),"",(VLOOKUP(C39,條件!$A$1:$C$1021,3,0)))</f>
        <v/>
      </c>
      <c r="AA39" s="411" t="str">
        <f t="shared" ref="AA39:AA46" si="32">IF(OR(L39="改紡", L39="檢修", L39="了機", L39="清車", L39="FINAL", L39="停機"), L39,
   IF(AND(C39&lt;&gt;"", J39&lt;&gt;""),
      IFERROR(SUM(J39, N39, R39, V39)/3 * AG39, ""),
   "")
)</f>
        <v/>
      </c>
      <c r="AB39" s="412" t="str">
        <f t="shared" ref="AB39:AB41" si="33">IF(K39="","",IF(ISERROR(1-(SUM(K39,O39,S39,W39)/208/Z39)),"",(1-(SUM(K39,O39,S39,W39)/208/Z39))))</f>
        <v/>
      </c>
      <c r="AC39" s="413" t="str">
        <f t="shared" ref="AC39:AC41" si="34">IF(OR(L39="檢修", L39="改紡", L39="了機"), "",
   IF(C39&lt;&gt;"",
      IFERROR(AVERAGE(L39:M39, P39:Q39, T39:U39, X39:Y39)/100, ""),
   "")
)</f>
        <v/>
      </c>
      <c r="AD39" s="411" t="str">
        <f t="shared" ref="AD39:AD41" si="35">IF(ISERROR(AA39/8),"",(AA39/8))</f>
        <v/>
      </c>
      <c r="AE39" s="411" t="str">
        <f t="shared" ref="AE39:AE41" si="36">IF(OR(L39="改紡", L39="檢修", L39="了機"), "",
   IF(AND(C39&lt;&gt;"", J39&lt;&gt;""),
      IFERROR((SUM(J39, N39, R39, V39) - SUM(K39, O39, S39, W39))/24 * AG39, ""),
   "")
)</f>
        <v/>
      </c>
      <c r="AF39" s="414" t="str">
        <f t="shared" si="31"/>
        <v>M</v>
      </c>
      <c r="AG39" s="415"/>
      <c r="AH39" s="416"/>
      <c r="AI39" s="416"/>
      <c r="AJ39" s="416"/>
      <c r="AK39" s="416"/>
      <c r="AL39" s="765"/>
      <c r="AM39" s="766"/>
      <c r="AN39" s="766"/>
      <c r="AO39" s="766"/>
      <c r="AP39" s="766"/>
      <c r="AQ39" s="767"/>
      <c r="AR39" s="765"/>
      <c r="AS39" s="782" t="str">
        <f t="shared" si="11"/>
        <v>單</v>
      </c>
      <c r="AT39" s="782" t="str">
        <f t="shared" si="12"/>
        <v>半</v>
      </c>
      <c r="AU39" s="782" t="str">
        <f t="shared" si="13"/>
        <v/>
      </c>
      <c r="AV39" s="783" t="str">
        <f t="shared" si="5"/>
        <v/>
      </c>
    </row>
    <row r="40" spans="1:48">
      <c r="A40" s="404">
        <f t="shared" si="14"/>
        <v>46143</v>
      </c>
      <c r="B40" s="430" t="s">
        <v>1090</v>
      </c>
      <c r="C40" s="589"/>
      <c r="D40" s="406"/>
      <c r="E40" s="481" t="str">
        <f>IF(ISNA(VLOOKUP(C40,條件!$A$1:$G$1021,5,0)),"",(VLOOKUP(C40,條件!$A$1:$G$1021,5,0)))</f>
        <v/>
      </c>
      <c r="F40" s="482" t="str">
        <f>IF(ISNA(VLOOKUP(C40,條件!$A$1:$G$1021,6,0)),"",(VLOOKUP(C40,條件!$A$1:$G$1021,6,0)))</f>
        <v/>
      </c>
      <c r="G40" s="483" t="str">
        <f>IF(ISNA(VLOOKUP(C40,條件!$A$1:$G$1021,7,0)),"",(VLOOKUP(C40,條件!$A$1:$G$1021,7,0)))</f>
        <v/>
      </c>
      <c r="H40" s="483" t="str">
        <f>IF(ISNA(VLOOKUP(C40,條件!$A$1:$K$1021,11,0)),"",(VLOOKUP(C40,條件!$A$1:$K$1021,11,0)))</f>
        <v/>
      </c>
      <c r="I40" s="484" t="str">
        <f>IF(ISNA(VLOOKUP(C40,條件!$A$1:$L$1021,12,0)),"",(VLOOKUP(C40,條件!$A$1:$L$1021,12,0)))</f>
        <v/>
      </c>
      <c r="J40" s="407"/>
      <c r="K40" s="407"/>
      <c r="L40" s="407"/>
      <c r="M40" s="407"/>
      <c r="N40" s="409"/>
      <c r="O40" s="407"/>
      <c r="P40" s="407"/>
      <c r="Q40" s="407"/>
      <c r="R40" s="409"/>
      <c r="S40" s="407"/>
      <c r="T40" s="407"/>
      <c r="U40" s="407"/>
      <c r="V40" s="409"/>
      <c r="W40" s="419"/>
      <c r="X40" s="407"/>
      <c r="Y40" s="407"/>
      <c r="Z40" s="410" t="str">
        <f>IF(ISNA(VLOOKUP(C40,條件!$A$1:$C$1021,3,0)),"",(VLOOKUP(C40,條件!$A$1:$C$1021,3,0)))</f>
        <v/>
      </c>
      <c r="AA40" s="411" t="str">
        <f t="shared" si="32"/>
        <v/>
      </c>
      <c r="AB40" s="412" t="str">
        <f t="shared" si="33"/>
        <v/>
      </c>
      <c r="AC40" s="413" t="str">
        <f t="shared" si="34"/>
        <v/>
      </c>
      <c r="AD40" s="411" t="str">
        <f t="shared" si="35"/>
        <v/>
      </c>
      <c r="AE40" s="411" t="str">
        <f t="shared" si="36"/>
        <v/>
      </c>
      <c r="AF40" s="414" t="str">
        <f t="shared" si="31"/>
        <v>M</v>
      </c>
      <c r="AG40" s="415"/>
      <c r="AH40" s="416"/>
      <c r="AI40" s="416"/>
      <c r="AJ40" s="416"/>
      <c r="AK40" s="416"/>
      <c r="AL40" s="765"/>
      <c r="AM40" s="766"/>
      <c r="AN40" s="766"/>
      <c r="AO40" s="766"/>
      <c r="AP40" s="766"/>
      <c r="AQ40" s="767"/>
      <c r="AR40" s="765"/>
      <c r="AS40" s="782" t="str">
        <f t="shared" si="11"/>
        <v>單</v>
      </c>
      <c r="AT40" s="782" t="str">
        <f t="shared" si="12"/>
        <v>半</v>
      </c>
      <c r="AU40" s="782" t="str">
        <f t="shared" si="13"/>
        <v/>
      </c>
      <c r="AV40" s="783" t="str">
        <f t="shared" si="5"/>
        <v/>
      </c>
    </row>
    <row r="41" spans="1:48">
      <c r="A41" s="404">
        <f t="shared" si="14"/>
        <v>46143</v>
      </c>
      <c r="B41" s="429" t="s">
        <v>244</v>
      </c>
      <c r="C41" s="589"/>
      <c r="D41" s="406"/>
      <c r="E41" s="481" t="str">
        <f>IF(ISNA(VLOOKUP(C41,條件!$A$1:$G$1021,5,0)),"",(VLOOKUP(C41,條件!$A$1:$G$1021,5,0)))</f>
        <v/>
      </c>
      <c r="F41" s="482" t="str">
        <f>IF(ISNA(VLOOKUP(C41,條件!$A$1:$G$1021,6,0)),"",(VLOOKUP(C41,條件!$A$1:$G$1021,6,0)))</f>
        <v/>
      </c>
      <c r="G41" s="483" t="str">
        <f>IF(ISNA(VLOOKUP(C41,條件!$A$1:$G$1021,7,0)),"",(VLOOKUP(C41,條件!$A$1:$G$1021,7,0)))</f>
        <v/>
      </c>
      <c r="H41" s="483" t="str">
        <f>IF(ISNA(VLOOKUP(C41,條件!$A$1:$K$1021,11,0)),"",(VLOOKUP(C41,條件!$A$1:$K$1021,11,0)))</f>
        <v/>
      </c>
      <c r="I41" s="484" t="str">
        <f>IF(ISNA(VLOOKUP(C41,條件!$A$1:$L$1021,12,0)),"",(VLOOKUP(C41,條件!$A$1:$L$1021,12,0)))</f>
        <v/>
      </c>
      <c r="J41" s="407"/>
      <c r="K41" s="407"/>
      <c r="L41" s="407"/>
      <c r="M41" s="407"/>
      <c r="N41" s="409"/>
      <c r="O41" s="407"/>
      <c r="P41" s="407"/>
      <c r="Q41" s="407"/>
      <c r="R41" s="409"/>
      <c r="S41" s="407"/>
      <c r="T41" s="407"/>
      <c r="U41" s="407"/>
      <c r="V41" s="409"/>
      <c r="W41" s="419"/>
      <c r="X41" s="407"/>
      <c r="Y41" s="407"/>
      <c r="Z41" s="410" t="str">
        <f>IF(ISNA(VLOOKUP(C41,條件!$A$1:$C$1021,3,0)),"",(VLOOKUP(C41,條件!$A$1:$C$1021,3,0)))</f>
        <v/>
      </c>
      <c r="AA41" s="411" t="str">
        <f t="shared" si="32"/>
        <v/>
      </c>
      <c r="AB41" s="412" t="str">
        <f t="shared" si="33"/>
        <v/>
      </c>
      <c r="AC41" s="413" t="str">
        <f t="shared" si="34"/>
        <v/>
      </c>
      <c r="AD41" s="411" t="str">
        <f t="shared" si="35"/>
        <v/>
      </c>
      <c r="AE41" s="411" t="str">
        <f t="shared" si="36"/>
        <v/>
      </c>
      <c r="AF41" s="414" t="str">
        <f t="shared" si="31"/>
        <v>M</v>
      </c>
      <c r="AG41" s="415"/>
      <c r="AH41" s="416"/>
      <c r="AI41" s="416"/>
      <c r="AJ41" s="416"/>
      <c r="AK41" s="416"/>
      <c r="AL41" s="765"/>
      <c r="AM41" s="766"/>
      <c r="AN41" s="766"/>
      <c r="AO41" s="766"/>
      <c r="AP41" s="766"/>
      <c r="AQ41" s="767"/>
      <c r="AR41" s="765"/>
      <c r="AS41" s="782" t="str">
        <f t="shared" si="11"/>
        <v>單</v>
      </c>
      <c r="AT41" s="782" t="str">
        <f t="shared" si="12"/>
        <v>半</v>
      </c>
      <c r="AU41" s="782" t="str">
        <f t="shared" si="13"/>
        <v/>
      </c>
      <c r="AV41" s="783" t="str">
        <f t="shared" si="5"/>
        <v/>
      </c>
    </row>
    <row r="42" spans="1:48">
      <c r="A42" s="404">
        <f t="shared" si="14"/>
        <v>46143</v>
      </c>
      <c r="B42" s="429" t="s">
        <v>191</v>
      </c>
      <c r="C42" s="589"/>
      <c r="D42" s="406"/>
      <c r="E42" s="481" t="str">
        <f>IF(ISNA(VLOOKUP(C42,條件!$A$1:$G$1021,5,0)),"",(VLOOKUP(C42,條件!$A$1:$G$1021,5,0)))</f>
        <v/>
      </c>
      <c r="F42" s="482" t="str">
        <f>IF(ISNA(VLOOKUP(C42,條件!$A$1:$G$1021,6,0)),"",(VLOOKUP(C42,條件!$A$1:$G$1021,6,0)))</f>
        <v/>
      </c>
      <c r="G42" s="483" t="str">
        <f>IF(ISNA(VLOOKUP(C42,條件!$A$1:$G$1021,7,0)),"",(VLOOKUP(C42,條件!$A$1:$G$1021,7,0)))</f>
        <v/>
      </c>
      <c r="H42" s="483" t="str">
        <f>IF(ISNA(VLOOKUP(C42,條件!$A$1:$K$1021,11,0)),"",(VLOOKUP(C42,條件!$A$1:$K$1021,11,0)))</f>
        <v/>
      </c>
      <c r="I42" s="484" t="str">
        <f>IF(ISNA(VLOOKUP(C42,條件!$A$1:$L$1021,12,0)),"",(VLOOKUP(C42,條件!$A$1:$L$1021,12,0)))</f>
        <v/>
      </c>
      <c r="J42" s="407"/>
      <c r="K42" s="407"/>
      <c r="L42" s="407"/>
      <c r="M42" s="407"/>
      <c r="N42" s="409"/>
      <c r="O42" s="407"/>
      <c r="P42" s="407"/>
      <c r="Q42" s="407"/>
      <c r="R42" s="409"/>
      <c r="S42" s="407"/>
      <c r="T42" s="407"/>
      <c r="U42" s="407"/>
      <c r="V42" s="409"/>
      <c r="W42" s="407"/>
      <c r="X42" s="407"/>
      <c r="Y42" s="407"/>
      <c r="Z42" s="410" t="str">
        <f>IF(ISNA(VLOOKUP(C42,條件!$A$1:$C$1021,3,0)),"",(VLOOKUP(C42,條件!$A$1:$C$1021,3,0)))</f>
        <v/>
      </c>
      <c r="AA42" s="411" t="str">
        <f t="shared" si="32"/>
        <v/>
      </c>
      <c r="AB42" s="412" t="str">
        <f t="shared" ref="AB42:AB46" si="37">IF(K42="","",IF(ISERROR(1-(SUM(K42,O42,S42,W42)/208/Z42)),"",(1-(SUM(K42,O42,S42,W42)/208/Z42))))</f>
        <v/>
      </c>
      <c r="AC42" s="413" t="str">
        <f t="shared" ref="AC42:AC46" si="38">IF(OR(L42="檢修", L42="改紡", L42="了機"), "",
   IF(C42&lt;&gt;"",
      IFERROR(AVERAGE(L42:M42, P42:Q42, T42:U42, X42:Y42)/100, ""),
   "")
)</f>
        <v/>
      </c>
      <c r="AD42" s="411" t="str">
        <f t="shared" si="29"/>
        <v/>
      </c>
      <c r="AE42" s="411" t="str">
        <f t="shared" ref="AE42:AE46" si="39">IF(OR(L42="改紡", L42="檢修", L42="了機"), "",
   IF(AND(C42&lt;&gt;"", J42&lt;&gt;""),
      IFERROR((SUM(J42, N42, R42, V42) - SUM(K42, O42, S42, W42))/24 * AG42, ""),
   "")
)</f>
        <v/>
      </c>
      <c r="AF42" s="414" t="str">
        <f t="shared" ref="AF42:AF46" si="40">LEFT(B42,1)</f>
        <v>M</v>
      </c>
      <c r="AG42" s="415"/>
      <c r="AH42" s="416"/>
      <c r="AI42" s="416"/>
      <c r="AJ42" s="416"/>
      <c r="AK42" s="416"/>
      <c r="AL42" s="765"/>
      <c r="AM42" s="766"/>
      <c r="AN42" s="766"/>
      <c r="AO42" s="766"/>
      <c r="AP42" s="766"/>
      <c r="AQ42" s="767"/>
      <c r="AR42" s="765"/>
      <c r="AS42" s="782" t="str">
        <f t="shared" si="11"/>
        <v>單</v>
      </c>
      <c r="AT42" s="782" t="str">
        <f t="shared" si="12"/>
        <v>半</v>
      </c>
      <c r="AU42" s="782" t="str">
        <f t="shared" si="13"/>
        <v/>
      </c>
      <c r="AV42" s="783" t="str">
        <f t="shared" si="5"/>
        <v/>
      </c>
    </row>
    <row r="43" spans="1:48">
      <c r="A43" s="404">
        <f t="shared" si="14"/>
        <v>46143</v>
      </c>
      <c r="B43" s="429" t="s">
        <v>247</v>
      </c>
      <c r="C43" s="589"/>
      <c r="D43" s="406"/>
      <c r="E43" s="481" t="str">
        <f>IF(ISNA(VLOOKUP(C43,條件!$A$1:$G$1021,5,0)),"",(VLOOKUP(C43,條件!$A$1:$G$1021,5,0)))</f>
        <v/>
      </c>
      <c r="F43" s="482" t="str">
        <f>IF(ISNA(VLOOKUP(C43,條件!$A$1:$G$1021,6,0)),"",(VLOOKUP(C43,條件!$A$1:$G$1021,6,0)))</f>
        <v/>
      </c>
      <c r="G43" s="483" t="str">
        <f>IF(ISNA(VLOOKUP(C43,條件!$A$1:$G$1021,7,0)),"",(VLOOKUP(C43,條件!$A$1:$G$1021,7,0)))</f>
        <v/>
      </c>
      <c r="H43" s="483" t="str">
        <f>IF(ISNA(VLOOKUP(C43,條件!$A$1:$K$1021,11,0)),"",(VLOOKUP(C43,條件!$A$1:$K$1021,11,0)))</f>
        <v/>
      </c>
      <c r="I43" s="484" t="str">
        <f>IF(ISNA(VLOOKUP(C43,條件!$A$1:$L$1021,12,0)),"",(VLOOKUP(C43,條件!$A$1:$L$1021,12,0)))</f>
        <v/>
      </c>
      <c r="J43" s="407"/>
      <c r="K43" s="407"/>
      <c r="L43" s="407"/>
      <c r="M43" s="407"/>
      <c r="N43" s="409"/>
      <c r="O43" s="407"/>
      <c r="P43" s="407"/>
      <c r="Q43" s="407"/>
      <c r="R43" s="409"/>
      <c r="S43" s="407"/>
      <c r="T43" s="407"/>
      <c r="U43" s="407"/>
      <c r="V43" s="409"/>
      <c r="W43" s="407"/>
      <c r="X43" s="407"/>
      <c r="Y43" s="407"/>
      <c r="Z43" s="410" t="str">
        <f>IF(ISNA(VLOOKUP(C43,條件!$A$1:$C$1021,3,0)),"",(VLOOKUP(C43,條件!$A$1:$C$1021,3,0)))</f>
        <v/>
      </c>
      <c r="AA43" s="411" t="str">
        <f t="shared" si="32"/>
        <v/>
      </c>
      <c r="AB43" s="412" t="str">
        <f t="shared" si="37"/>
        <v/>
      </c>
      <c r="AC43" s="413" t="str">
        <f t="shared" si="38"/>
        <v/>
      </c>
      <c r="AD43" s="411" t="str">
        <f t="shared" si="29"/>
        <v/>
      </c>
      <c r="AE43" s="411" t="str">
        <f t="shared" si="39"/>
        <v/>
      </c>
      <c r="AF43" s="414" t="str">
        <f t="shared" si="40"/>
        <v>M</v>
      </c>
      <c r="AG43" s="415"/>
      <c r="AH43" s="416"/>
      <c r="AI43" s="416"/>
      <c r="AJ43" s="416"/>
      <c r="AK43" s="416"/>
      <c r="AL43" s="765"/>
      <c r="AM43" s="766"/>
      <c r="AN43" s="766"/>
      <c r="AO43" s="766"/>
      <c r="AP43" s="766"/>
      <c r="AQ43" s="767"/>
      <c r="AR43" s="765"/>
      <c r="AS43" s="782" t="str">
        <f t="shared" si="11"/>
        <v>單</v>
      </c>
      <c r="AT43" s="782" t="str">
        <f t="shared" si="12"/>
        <v>半</v>
      </c>
      <c r="AU43" s="782" t="str">
        <f t="shared" si="13"/>
        <v/>
      </c>
      <c r="AV43" s="783" t="str">
        <f t="shared" si="5"/>
        <v/>
      </c>
    </row>
    <row r="44" spans="1:48">
      <c r="A44" s="404">
        <f t="shared" si="14"/>
        <v>46143</v>
      </c>
      <c r="B44" s="429" t="s">
        <v>248</v>
      </c>
      <c r="C44" s="589"/>
      <c r="D44" s="406"/>
      <c r="E44" s="481" t="str">
        <f>IF(ISNA(VLOOKUP(C44,條件!$A$1:$G$1021,5,0)),"",(VLOOKUP(C44,條件!$A$1:$G$1021,5,0)))</f>
        <v/>
      </c>
      <c r="F44" s="482" t="str">
        <f>IF(ISNA(VLOOKUP(C44,條件!$A$1:$G$1021,6,0)),"",(VLOOKUP(C44,條件!$A$1:$G$1021,6,0)))</f>
        <v/>
      </c>
      <c r="G44" s="483" t="str">
        <f>IF(ISNA(VLOOKUP(C44,條件!$A$1:$G$1021,7,0)),"",(VLOOKUP(C44,條件!$A$1:$G$1021,7,0)))</f>
        <v/>
      </c>
      <c r="H44" s="483" t="str">
        <f>IF(ISNA(VLOOKUP(C44,條件!$A$1:$K$1021,11,0)),"",(VLOOKUP(C44,條件!$A$1:$K$1021,11,0)))</f>
        <v/>
      </c>
      <c r="I44" s="484" t="str">
        <f>IF(ISNA(VLOOKUP(C44,條件!$A$1:$L$1021,12,0)),"",(VLOOKUP(C44,條件!$A$1:$L$1021,12,0)))</f>
        <v/>
      </c>
      <c r="J44" s="407"/>
      <c r="K44" s="407"/>
      <c r="L44" s="407"/>
      <c r="M44" s="408"/>
      <c r="N44" s="409"/>
      <c r="O44" s="407"/>
      <c r="P44" s="407"/>
      <c r="Q44" s="408"/>
      <c r="R44" s="409"/>
      <c r="S44" s="407"/>
      <c r="T44" s="407"/>
      <c r="U44" s="408"/>
      <c r="V44" s="409"/>
      <c r="W44" s="407"/>
      <c r="X44" s="407"/>
      <c r="Y44" s="408"/>
      <c r="Z44" s="410" t="str">
        <f>IF(ISNA(VLOOKUP(C44,條件!$A$1:$C$1021,3,0)),"",(VLOOKUP(C44,條件!$A$1:$C$1021,3,0)))</f>
        <v/>
      </c>
      <c r="AA44" s="411" t="str">
        <f t="shared" si="32"/>
        <v/>
      </c>
      <c r="AB44" s="412" t="str">
        <f t="shared" si="37"/>
        <v/>
      </c>
      <c r="AC44" s="413" t="str">
        <f t="shared" si="38"/>
        <v/>
      </c>
      <c r="AD44" s="411" t="str">
        <f t="shared" si="29"/>
        <v/>
      </c>
      <c r="AE44" s="411" t="str">
        <f t="shared" si="39"/>
        <v/>
      </c>
      <c r="AF44" s="414" t="str">
        <f t="shared" si="40"/>
        <v>M</v>
      </c>
      <c r="AG44" s="415"/>
      <c r="AH44" s="416"/>
      <c r="AI44" s="416"/>
      <c r="AJ44" s="416"/>
      <c r="AK44" s="416"/>
      <c r="AL44" s="765"/>
      <c r="AM44" s="766"/>
      <c r="AN44" s="766"/>
      <c r="AO44" s="766"/>
      <c r="AP44" s="766"/>
      <c r="AQ44" s="767"/>
      <c r="AR44" s="765"/>
      <c r="AS44" s="782" t="str">
        <f t="shared" si="11"/>
        <v>單</v>
      </c>
      <c r="AT44" s="782" t="str">
        <f t="shared" si="12"/>
        <v>半</v>
      </c>
      <c r="AU44" s="782" t="str">
        <f t="shared" si="13"/>
        <v/>
      </c>
      <c r="AV44" s="783" t="str">
        <f t="shared" si="5"/>
        <v/>
      </c>
    </row>
    <row r="45" spans="1:48">
      <c r="A45" s="404">
        <f t="shared" si="14"/>
        <v>46143</v>
      </c>
      <c r="B45" s="429" t="s">
        <v>192</v>
      </c>
      <c r="C45" s="589"/>
      <c r="D45" s="406"/>
      <c r="E45" s="481" t="str">
        <f>IF(ISNA(VLOOKUP(C45,條件!$A$1:$G$1021,5,0)),"",(VLOOKUP(C45,條件!$A$1:$G$1021,5,0)))</f>
        <v/>
      </c>
      <c r="F45" s="482" t="str">
        <f>IF(ISNA(VLOOKUP(C45,條件!$A$1:$G$1021,6,0)),"",(VLOOKUP(C45,條件!$A$1:$G$1021,6,0)))</f>
        <v/>
      </c>
      <c r="G45" s="483" t="str">
        <f>IF(ISNA(VLOOKUP(C45,條件!$A$1:$G$1021,7,0)),"",(VLOOKUP(C45,條件!$A$1:$G$1021,7,0)))</f>
        <v/>
      </c>
      <c r="H45" s="483" t="str">
        <f>IF(ISNA(VLOOKUP(C45,條件!$A$1:$K$1021,11,0)),"",(VLOOKUP(C45,條件!$A$1:$K$1021,11,0)))</f>
        <v/>
      </c>
      <c r="I45" s="484" t="str">
        <f>IF(ISNA(VLOOKUP(C45,條件!$A$1:$L$1021,12,0)),"",(VLOOKUP(C45,條件!$A$1:$L$1021,12,0)))</f>
        <v/>
      </c>
      <c r="J45" s="407"/>
      <c r="K45" s="407"/>
      <c r="L45" s="407"/>
      <c r="M45" s="408"/>
      <c r="N45" s="409"/>
      <c r="O45" s="407"/>
      <c r="P45" s="407"/>
      <c r="Q45" s="408"/>
      <c r="R45" s="409"/>
      <c r="S45" s="407"/>
      <c r="T45" s="407"/>
      <c r="U45" s="408"/>
      <c r="V45" s="409"/>
      <c r="W45" s="407"/>
      <c r="X45" s="407"/>
      <c r="Y45" s="408"/>
      <c r="Z45" s="410" t="str">
        <f>IF(ISNA(VLOOKUP(C45,條件!$A$1:$C$1021,3,0)),"",(VLOOKUP(C45,條件!$A$1:$C$1021,3,0)))</f>
        <v/>
      </c>
      <c r="AA45" s="411" t="str">
        <f t="shared" si="32"/>
        <v/>
      </c>
      <c r="AB45" s="412" t="str">
        <f t="shared" si="37"/>
        <v/>
      </c>
      <c r="AC45" s="413" t="str">
        <f t="shared" si="38"/>
        <v/>
      </c>
      <c r="AD45" s="411" t="str">
        <f t="shared" si="29"/>
        <v/>
      </c>
      <c r="AE45" s="411" t="str">
        <f t="shared" si="39"/>
        <v/>
      </c>
      <c r="AF45" s="414" t="str">
        <f t="shared" si="40"/>
        <v>M</v>
      </c>
      <c r="AG45" s="415"/>
      <c r="AH45" s="416"/>
      <c r="AI45" s="416"/>
      <c r="AJ45" s="416"/>
      <c r="AK45" s="416"/>
      <c r="AL45" s="765"/>
      <c r="AM45" s="766"/>
      <c r="AN45" s="766"/>
      <c r="AO45" s="766"/>
      <c r="AP45" s="766"/>
      <c r="AQ45" s="767"/>
      <c r="AR45" s="765"/>
      <c r="AS45" s="782" t="str">
        <f t="shared" si="11"/>
        <v>單</v>
      </c>
      <c r="AT45" s="782" t="str">
        <f t="shared" si="12"/>
        <v>半</v>
      </c>
      <c r="AU45" s="782" t="str">
        <f t="shared" si="13"/>
        <v/>
      </c>
      <c r="AV45" s="783" t="str">
        <f t="shared" si="5"/>
        <v/>
      </c>
    </row>
    <row r="46" spans="1:48" ht="17.25" thickBot="1">
      <c r="A46" s="431">
        <f t="shared" si="14"/>
        <v>46143</v>
      </c>
      <c r="B46" s="432" t="s">
        <v>1091</v>
      </c>
      <c r="C46" s="590"/>
      <c r="D46" s="433"/>
      <c r="E46" s="485" t="str">
        <f>IF(ISNA(VLOOKUP(C46,條件!$A$1:$G$1021,5,0)),"",(VLOOKUP(C46,條件!$A$1:$G$1021,5,0)))</f>
        <v/>
      </c>
      <c r="F46" s="486" t="str">
        <f>IF(ISNA(VLOOKUP(C46,條件!$A$1:$G$1021,6,0)),"",(VLOOKUP(C46,條件!$A$1:$G$1021,6,0)))</f>
        <v/>
      </c>
      <c r="G46" s="487" t="str">
        <f>IF(ISNA(VLOOKUP(C46,條件!$A$1:$G$1021,7,0)),"",(VLOOKUP(C46,條件!$A$1:$G$1021,7,0)))</f>
        <v/>
      </c>
      <c r="H46" s="487" t="str">
        <f>IF(ISNA(VLOOKUP(C46,條件!$A$1:$K$1021,11,0)),"",(VLOOKUP(C46,條件!$A$1:$K$1021,11,0)))</f>
        <v/>
      </c>
      <c r="I46" s="488" t="str">
        <f>IF(ISNA(VLOOKUP(C46,條件!$A$1:$L$1021,12,0)),"",(VLOOKUP(C46,條件!$A$1:$L$1021,12,0)))</f>
        <v/>
      </c>
      <c r="J46" s="434"/>
      <c r="K46" s="434"/>
      <c r="L46" s="434"/>
      <c r="M46" s="434"/>
      <c r="N46" s="436"/>
      <c r="O46" s="434"/>
      <c r="P46" s="434"/>
      <c r="Q46" s="434"/>
      <c r="R46" s="436"/>
      <c r="S46" s="434"/>
      <c r="T46" s="434"/>
      <c r="U46" s="434"/>
      <c r="V46" s="436"/>
      <c r="W46" s="434"/>
      <c r="X46" s="434"/>
      <c r="Y46" s="434"/>
      <c r="Z46" s="438" t="str">
        <f>IF(ISNA(VLOOKUP(C46,條件!$A$1:$C$1021,3,0)),"",(VLOOKUP(C46,條件!$A$1:$C$1021,3,0)))</f>
        <v/>
      </c>
      <c r="AA46" s="439" t="str">
        <f t="shared" si="32"/>
        <v/>
      </c>
      <c r="AB46" s="440" t="str">
        <f t="shared" si="37"/>
        <v/>
      </c>
      <c r="AC46" s="441" t="str">
        <f t="shared" si="38"/>
        <v/>
      </c>
      <c r="AD46" s="439" t="str">
        <f t="shared" si="29"/>
        <v/>
      </c>
      <c r="AE46" s="439" t="str">
        <f t="shared" si="39"/>
        <v/>
      </c>
      <c r="AF46" s="442" t="str">
        <f t="shared" si="40"/>
        <v>M</v>
      </c>
      <c r="AG46" s="443"/>
      <c r="AH46" s="733"/>
      <c r="AI46" s="733"/>
      <c r="AJ46" s="733"/>
      <c r="AK46" s="733"/>
      <c r="AL46" s="768"/>
      <c r="AM46" s="769"/>
      <c r="AN46" s="769"/>
      <c r="AO46" s="769"/>
      <c r="AP46" s="769"/>
      <c r="AQ46" s="770"/>
      <c r="AR46" s="768"/>
      <c r="AS46" s="791" t="str">
        <f t="shared" si="11"/>
        <v>單</v>
      </c>
      <c r="AT46" s="791" t="str">
        <f t="shared" si="12"/>
        <v>半</v>
      </c>
      <c r="AU46" s="791" t="str">
        <f t="shared" si="13"/>
        <v/>
      </c>
      <c r="AV46" s="792" t="str">
        <f t="shared" si="5"/>
        <v/>
      </c>
    </row>
  </sheetData>
  <phoneticPr fontId="5" type="noConversion"/>
  <conditionalFormatting sqref="J1:Y13 J42:Y1048576 J21:Y22 J24:Y37">
    <cfRule type="cellIs" dxfId="59" priority="203" stopIfTrue="1" operator="equal">
      <formula>"改紡"</formula>
    </cfRule>
    <cfRule type="cellIs" dxfId="58" priority="204" stopIfTrue="1" operator="equal">
      <formula>"final停"</formula>
    </cfRule>
    <cfRule type="cellIs" dxfId="57" priority="205" stopIfTrue="1" operator="equal">
      <formula>"了機"</formula>
    </cfRule>
    <cfRule type="cellIs" dxfId="56" priority="206" stopIfTrue="1" operator="equal">
      <formula>"FINAL"</formula>
    </cfRule>
    <cfRule type="cellIs" dxfId="55" priority="207" stopIfTrue="1" operator="equal">
      <formula>"清車"</formula>
    </cfRule>
  </conditionalFormatting>
  <conditionalFormatting sqref="B2:D4 B21:B22 D21:D22 B5:B13 D5:D13 B42:B46 D42:D46 C5:C22 C24:C46 D24:D37 B24:B37">
    <cfRule type="cellIs" dxfId="54" priority="200" stopIfTrue="1" operator="equal">
      <formula>"FINAL"</formula>
    </cfRule>
    <cfRule type="cellIs" dxfId="53" priority="201" stopIfTrue="1" operator="equal">
      <formula>"清車"</formula>
    </cfRule>
    <cfRule type="cellIs" dxfId="52" priority="202" stopIfTrue="1" operator="equal">
      <formula>"改紡"</formula>
    </cfRule>
  </conditionalFormatting>
  <conditionalFormatting sqref="F1:F22 F24:F1048576">
    <cfRule type="containsText" dxfId="51" priority="47" operator="containsText" text="×2">
      <formula>NOT(ISERROR(SEARCH("×2",F1)))</formula>
    </cfRule>
  </conditionalFormatting>
  <conditionalFormatting sqref="J14:Y20">
    <cfRule type="cellIs" dxfId="50" priority="39" stopIfTrue="1" operator="equal">
      <formula>"改紡"</formula>
    </cfRule>
    <cfRule type="cellIs" dxfId="49" priority="40" stopIfTrue="1" operator="equal">
      <formula>"final停"</formula>
    </cfRule>
    <cfRule type="cellIs" dxfId="48" priority="41" stopIfTrue="1" operator="equal">
      <formula>"了機"</formula>
    </cfRule>
    <cfRule type="cellIs" dxfId="47" priority="42" stopIfTrue="1" operator="equal">
      <formula>"FINAL"</formula>
    </cfRule>
    <cfRule type="cellIs" dxfId="46" priority="43" stopIfTrue="1" operator="equal">
      <formula>"清車"</formula>
    </cfRule>
  </conditionalFormatting>
  <conditionalFormatting sqref="B14:B20 D14:D20">
    <cfRule type="cellIs" dxfId="45" priority="36" stopIfTrue="1" operator="equal">
      <formula>"FINAL"</formula>
    </cfRule>
    <cfRule type="cellIs" dxfId="44" priority="37" stopIfTrue="1" operator="equal">
      <formula>"清車"</formula>
    </cfRule>
    <cfRule type="cellIs" dxfId="43" priority="38" stopIfTrue="1" operator="equal">
      <formula>"改紡"</formula>
    </cfRule>
  </conditionalFormatting>
  <conditionalFormatting sqref="J38:Y39">
    <cfRule type="cellIs" dxfId="42" priority="30" stopIfTrue="1" operator="equal">
      <formula>"改紡"</formula>
    </cfRule>
    <cfRule type="cellIs" dxfId="41" priority="31" stopIfTrue="1" operator="equal">
      <formula>"final停"</formula>
    </cfRule>
    <cfRule type="cellIs" dxfId="40" priority="32" stopIfTrue="1" operator="equal">
      <formula>"了機"</formula>
    </cfRule>
    <cfRule type="cellIs" dxfId="39" priority="33" stopIfTrue="1" operator="equal">
      <formula>"FINAL"</formula>
    </cfRule>
    <cfRule type="cellIs" dxfId="38" priority="34" stopIfTrue="1" operator="equal">
      <formula>"清車"</formula>
    </cfRule>
  </conditionalFormatting>
  <conditionalFormatting sqref="B38:B39 D38:D39">
    <cfRule type="cellIs" dxfId="37" priority="27" stopIfTrue="1" operator="equal">
      <formula>"FINAL"</formula>
    </cfRule>
    <cfRule type="cellIs" dxfId="36" priority="28" stopIfTrue="1" operator="equal">
      <formula>"清車"</formula>
    </cfRule>
    <cfRule type="cellIs" dxfId="35" priority="29" stopIfTrue="1" operator="equal">
      <formula>"改紡"</formula>
    </cfRule>
  </conditionalFormatting>
  <conditionalFormatting sqref="J40:Y41">
    <cfRule type="cellIs" dxfId="34" priority="21" stopIfTrue="1" operator="equal">
      <formula>"改紡"</formula>
    </cfRule>
    <cfRule type="cellIs" dxfId="33" priority="22" stopIfTrue="1" operator="equal">
      <formula>"final停"</formula>
    </cfRule>
    <cfRule type="cellIs" dxfId="32" priority="23" stopIfTrue="1" operator="equal">
      <formula>"了機"</formula>
    </cfRule>
    <cfRule type="cellIs" dxfId="31" priority="24" stopIfTrue="1" operator="equal">
      <formula>"FINAL"</formula>
    </cfRule>
    <cfRule type="cellIs" dxfId="30" priority="25" stopIfTrue="1" operator="equal">
      <formula>"清車"</formula>
    </cfRule>
  </conditionalFormatting>
  <conditionalFormatting sqref="B40:B41 D40:D41">
    <cfRule type="cellIs" dxfId="29" priority="18" stopIfTrue="1" operator="equal">
      <formula>"FINAL"</formula>
    </cfRule>
    <cfRule type="cellIs" dxfId="28" priority="19" stopIfTrue="1" operator="equal">
      <formula>"清車"</formula>
    </cfRule>
    <cfRule type="cellIs" dxfId="27" priority="20" stopIfTrue="1" operator="equal">
      <formula>"改紡"</formula>
    </cfRule>
  </conditionalFormatting>
  <conditionalFormatting sqref="J23:Y23">
    <cfRule type="cellIs" dxfId="26" priority="5" stopIfTrue="1" operator="equal">
      <formula>"改紡"</formula>
    </cfRule>
    <cfRule type="cellIs" dxfId="25" priority="6" stopIfTrue="1" operator="equal">
      <formula>"final停"</formula>
    </cfRule>
    <cfRule type="cellIs" dxfId="24" priority="7" stopIfTrue="1" operator="equal">
      <formula>"了機"</formula>
    </cfRule>
    <cfRule type="cellIs" dxfId="23" priority="8" stopIfTrue="1" operator="equal">
      <formula>"FINAL"</formula>
    </cfRule>
    <cfRule type="cellIs" dxfId="22" priority="9" stopIfTrue="1" operator="equal">
      <formula>"清車"</formula>
    </cfRule>
  </conditionalFormatting>
  <conditionalFormatting sqref="B23:D23">
    <cfRule type="cellIs" dxfId="21" priority="2" stopIfTrue="1" operator="equal">
      <formula>"FINAL"</formula>
    </cfRule>
    <cfRule type="cellIs" dxfId="20" priority="3" stopIfTrue="1" operator="equal">
      <formula>"清車"</formula>
    </cfRule>
    <cfRule type="cellIs" dxfId="19" priority="4" stopIfTrue="1" operator="equal">
      <formula>"改紡"</formula>
    </cfRule>
  </conditionalFormatting>
  <conditionalFormatting sqref="F23">
    <cfRule type="containsText" dxfId="18" priority="1" operator="containsText" text="×2">
      <formula>NOT(ISERROR(SEARCH("×2",F23)))</formula>
    </cfRule>
  </conditionalFormatting>
  <pageMargins left="0.35433070866141736" right="0.19685039370078741" top="1.3779527559055118" bottom="0.78740157480314965" header="0.47244094488188981" footer="0.51181102362204722"/>
  <pageSetup paperSize="8" scale="84" orientation="landscape" r:id="rId1"/>
  <headerFooter alignWithMargins="0">
    <oddHeader>&amp;C&amp;"標楷體,標準"&amp;24遠東新世紀股份有限公司 化學纖維總廠
撚二科 值班日誌</oddHeader>
    <oddFooter>&amp;R&amp;20 &amp;18 5KFT5QR001-03</oddFooter>
  </headerFooter>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RowHeight="16.5"/>
  <cols>
    <col min="1" max="1" width="9.875" style="444" customWidth="1"/>
    <col min="2" max="2" width="6.375" style="159" customWidth="1"/>
    <col min="3" max="3" width="13.75" style="317" customWidth="1"/>
    <col min="4" max="4" width="3.875" style="445" bestFit="1" customWidth="1"/>
    <col min="5" max="5" width="8.5" style="446" customWidth="1"/>
    <col min="6" max="6" width="19.125" style="447" customWidth="1"/>
    <col min="7" max="8" width="4.875" style="774" customWidth="1"/>
    <col min="9" max="9" width="4.625" style="774" bestFit="1" customWidth="1"/>
    <col min="10" max="11" width="6.25" style="448" bestFit="1" customWidth="1"/>
    <col min="12" max="12" width="7.125" style="448" customWidth="1"/>
    <col min="13" max="13" width="6.875" style="448" customWidth="1"/>
    <col min="14" max="15" width="6.25" style="448" bestFit="1" customWidth="1"/>
    <col min="16" max="16" width="6.5" style="448" customWidth="1"/>
    <col min="17" max="17" width="7.25" style="448" customWidth="1"/>
    <col min="18" max="19" width="6.25" style="448" bestFit="1" customWidth="1"/>
    <col min="20" max="20" width="6.25" style="448" customWidth="1"/>
    <col min="21" max="21" width="6.75" style="448" customWidth="1"/>
    <col min="22" max="23" width="6.25" style="448" bestFit="1" customWidth="1"/>
    <col min="24" max="24" width="6.375" style="448" customWidth="1"/>
    <col min="25" max="25" width="6.5" style="448" customWidth="1"/>
    <col min="26" max="26" width="6.5" style="449" customWidth="1"/>
    <col min="27" max="27" width="9.125" style="450" customWidth="1"/>
    <col min="28" max="28" width="9" style="450" customWidth="1"/>
    <col min="29" max="29" width="10.25" style="449" customWidth="1"/>
    <col min="30" max="31" width="7.125" style="450" customWidth="1"/>
    <col min="32" max="32" width="4.375" style="159" customWidth="1"/>
    <col min="33" max="33" width="5.625" style="159" customWidth="1"/>
    <col min="34" max="37" width="12.375" style="451" customWidth="1"/>
    <col min="38" max="44" width="9" style="315"/>
    <col min="45" max="47" width="6.125" style="315" customWidth="1"/>
    <col min="48" max="16384" width="9" style="315"/>
  </cols>
  <sheetData>
    <row r="1" spans="1:48" s="159" customFormat="1" ht="51.75" thickBot="1">
      <c r="A1" s="371" t="s">
        <v>368</v>
      </c>
      <c r="B1" s="372" t="s">
        <v>369</v>
      </c>
      <c r="C1" s="372" t="s">
        <v>370</v>
      </c>
      <c r="D1" s="373" t="s">
        <v>371</v>
      </c>
      <c r="E1" s="474" t="s">
        <v>256</v>
      </c>
      <c r="F1" s="475" t="s">
        <v>1614</v>
      </c>
      <c r="G1" s="773" t="s">
        <v>299</v>
      </c>
      <c r="H1" s="773" t="s">
        <v>257</v>
      </c>
      <c r="I1" s="775" t="s">
        <v>302</v>
      </c>
      <c r="J1" s="374" t="s">
        <v>372</v>
      </c>
      <c r="K1" s="374" t="s">
        <v>373</v>
      </c>
      <c r="L1" s="374" t="s">
        <v>374</v>
      </c>
      <c r="M1" s="375" t="s">
        <v>374</v>
      </c>
      <c r="N1" s="376" t="s">
        <v>375</v>
      </c>
      <c r="O1" s="376" t="s">
        <v>376</v>
      </c>
      <c r="P1" s="376" t="s">
        <v>377</v>
      </c>
      <c r="Q1" s="376" t="s">
        <v>377</v>
      </c>
      <c r="R1" s="377" t="s">
        <v>378</v>
      </c>
      <c r="S1" s="378" t="s">
        <v>379</v>
      </c>
      <c r="T1" s="378" t="s">
        <v>380</v>
      </c>
      <c r="U1" s="379" t="s">
        <v>380</v>
      </c>
      <c r="V1" s="380" t="s">
        <v>381</v>
      </c>
      <c r="W1" s="380" t="s">
        <v>382</v>
      </c>
      <c r="X1" s="380" t="s">
        <v>383</v>
      </c>
      <c r="Y1" s="381" t="s">
        <v>383</v>
      </c>
      <c r="Z1" s="382" t="s">
        <v>297</v>
      </c>
      <c r="AA1" s="383" t="s">
        <v>680</v>
      </c>
      <c r="AB1" s="383" t="s">
        <v>681</v>
      </c>
      <c r="AC1" s="384" t="s">
        <v>682</v>
      </c>
      <c r="AD1" s="383" t="s">
        <v>683</v>
      </c>
      <c r="AE1" s="385" t="s">
        <v>684</v>
      </c>
      <c r="AF1" s="386" t="s">
        <v>685</v>
      </c>
      <c r="AG1" s="387" t="s">
        <v>686</v>
      </c>
      <c r="AH1" s="388" t="s">
        <v>687</v>
      </c>
      <c r="AI1" s="389" t="s">
        <v>688</v>
      </c>
      <c r="AJ1" s="389" t="s">
        <v>689</v>
      </c>
      <c r="AK1" s="389" t="s">
        <v>690</v>
      </c>
      <c r="AL1" s="759" t="s">
        <v>1615</v>
      </c>
      <c r="AM1" s="760" t="s">
        <v>1616</v>
      </c>
      <c r="AN1" s="760" t="s">
        <v>1617</v>
      </c>
      <c r="AO1" s="760" t="s">
        <v>1618</v>
      </c>
      <c r="AP1" s="760" t="s">
        <v>1619</v>
      </c>
      <c r="AQ1" s="761" t="s">
        <v>1620</v>
      </c>
      <c r="AR1" s="784" t="s">
        <v>1627</v>
      </c>
      <c r="AS1" s="780" t="s">
        <v>1621</v>
      </c>
      <c r="AT1" s="780" t="s">
        <v>1622</v>
      </c>
      <c r="AU1" s="780" t="s">
        <v>1623</v>
      </c>
      <c r="AV1" s="781" t="s">
        <v>1624</v>
      </c>
    </row>
    <row r="2" spans="1:48">
      <c r="A2" s="390">
        <f>'１１直送'!A3</f>
        <v>46143</v>
      </c>
      <c r="B2" s="391"/>
      <c r="C2" s="588"/>
      <c r="D2" s="392"/>
      <c r="E2" s="477" t="str">
        <f>IF(ISNA(VLOOKUP(C2,條件!$A$1:$G$1021,5,0)),"",(VLOOKUP(C2,條件!$A$1:$G$1021,5,0)))</f>
        <v/>
      </c>
      <c r="F2" s="478" t="str">
        <f>IF(ISNA(VLOOKUP(C2,條件!$A$1:$G$1021,6,0)),"",(VLOOKUP(C2,條件!$A$1:$G$1021,6,0)))</f>
        <v/>
      </c>
      <c r="G2" s="479" t="str">
        <f>IF(ISNA(VLOOKUP(C2,條件!$A$1:$G$1021,7,0)),"",(VLOOKUP(C2,條件!$A$1:$G$1021,7,0)))</f>
        <v/>
      </c>
      <c r="H2" s="479" t="str">
        <f>IF(ISNA(VLOOKUP(C2,條件!$A$1:$K$1021,11,0)),"",(VLOOKUP(C2,條件!$A$1:$K$1021,11,0)))</f>
        <v/>
      </c>
      <c r="I2" s="480" t="str">
        <f>IF(ISNA(VLOOKUP(C2,條件!$A$1:$L$1021,12,0)),"",(VLOOKUP(C2,條件!$A$1:$L$1021,12,0)))</f>
        <v/>
      </c>
      <c r="J2" s="587"/>
      <c r="K2" s="393"/>
      <c r="L2" s="394"/>
      <c r="M2" s="394"/>
      <c r="N2" s="395"/>
      <c r="O2" s="393"/>
      <c r="P2" s="394"/>
      <c r="Q2" s="394"/>
      <c r="R2" s="395"/>
      <c r="S2" s="393"/>
      <c r="T2" s="394"/>
      <c r="U2" s="394"/>
      <c r="V2" s="395"/>
      <c r="W2" s="393"/>
      <c r="X2" s="394"/>
      <c r="Y2" s="394"/>
      <c r="Z2" s="396" t="str">
        <f>IF(ISNA(VLOOKUP(C2,條件!$A$1:$C$1021,3,0)),"",(VLOOKUP(C2,條件!$A$1:$C$1021,3,0)))</f>
        <v/>
      </c>
      <c r="AA2" s="397" t="str">
        <f>IF(OR(L2="改紡", L2="檢修", L2="了機", L2="清車", L2="FINAL", L2="停機"), L2,
   IF(AND(C2&lt;&gt;"", J2&lt;&gt;""),
      IFERROR(SUM(J2, N2, R2, V2)/3 * AG2, ""),
   "")
)</f>
        <v/>
      </c>
      <c r="AB2" s="398" t="str">
        <f>IF(K2="","",IF(ISERROR(1-(SUM(K2,O2,S2,W2)/208/Z2)),"",(1-(SUM(K2,O2,S2,W2)/208/Z2))))</f>
        <v/>
      </c>
      <c r="AC2" s="399" t="str">
        <f>IF(L2="檢修","",IF(L2="改紡","",IF(L2="了機","",IF(C2="","",(IF(ISERROR(AVERAGE(L2:M2,P2:Q2,T2:U2,X2:Y2)),"",(AVERAGE(L2:M2,P2:Q2,T2:U2,X2:Y2)))/100)))))</f>
        <v/>
      </c>
      <c r="AD2" s="400" t="str">
        <f t="shared" ref="AD2:AD14" si="0">IF(ISERROR(AA2/8),"",(AA2/8))</f>
        <v/>
      </c>
      <c r="AE2" s="400" t="str">
        <f t="shared" ref="AE2:AE14" si="1">IF(L2="改紡","",IF(L2="檢修","",IF(L2="了機","",IF(C2="","",(IF(J2="","",IF(ISERROR((SUM(J2,N2,R2,V2)-SUM(K2,O2,S2,W2))/24),"",((SUM(J2,N2,R2,V2)-SUM(K2,O2,S2,W2))/24)))*AG2)))))</f>
        <v/>
      </c>
      <c r="AF2" s="401" t="str">
        <f t="shared" ref="AF2:AF14" si="2">LEFT(B2,1)</f>
        <v/>
      </c>
      <c r="AG2" s="402"/>
      <c r="AH2" s="403"/>
      <c r="AI2" s="403"/>
      <c r="AJ2" s="403"/>
      <c r="AK2" s="403"/>
      <c r="AL2" s="762"/>
      <c r="AM2" s="763"/>
      <c r="AN2" s="763"/>
      <c r="AO2" s="763"/>
      <c r="AP2" s="763"/>
      <c r="AQ2" s="764"/>
      <c r="AR2" s="762"/>
      <c r="AS2" s="782" t="str">
        <f>IF(TEXT(RIGHT(F2,2),) = "×2","雙","單")</f>
        <v>單</v>
      </c>
      <c r="AT2" s="782" t="str">
        <f>IF(OR(AF2="J", AF2="T", AF2="M"), IF(AG2=1, "全", "半"),
   IF(AF2="A", IF(AG2=0.5, IF(AS2="雙", "全", ""),
                 IF(AG2=1, IF(AS2="雙", "半", "全"),
                    IF(AG2=2, "半", "")
                   )
                ),
   IF(AF2="S", TEXT(AG2 &amp; "sec", "text"), "")
))</f>
        <v/>
      </c>
      <c r="AU2" s="782" t="str">
        <f>IF(MID(E2,3,1)="/",LEFT(E2,2),LEFT(E2,3))</f>
        <v/>
      </c>
      <c r="AV2" s="783" t="str">
        <f t="shared" ref="AV2:AV42" si="3">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404">
        <f t="shared" ref="A3:A42" si="4">A2</f>
        <v>46143</v>
      </c>
      <c r="B3" s="405"/>
      <c r="C3" s="589"/>
      <c r="D3" s="406"/>
      <c r="E3" s="481" t="str">
        <f>IF(ISNA(VLOOKUP(C3,條件!$A$1:$G$1021,5,0)),"",(VLOOKUP(C3,條件!$A$1:$G$1021,5,0)))</f>
        <v/>
      </c>
      <c r="F3" s="482" t="str">
        <f>IF(ISNA(VLOOKUP(C3,條件!$A$1:$G$1021,6,0)),"",(VLOOKUP(C3,條件!$A$1:$G$1021,6,0)))</f>
        <v/>
      </c>
      <c r="G3" s="771" t="str">
        <f>IF(ISNA(VLOOKUP(C3,條件!$A$1:$G$1021,7,0)),"",(VLOOKUP(C3,條件!$A$1:$G$1021,7,0)))</f>
        <v/>
      </c>
      <c r="H3" s="771" t="str">
        <f>IF(ISNA(VLOOKUP(C3,條件!$A$1:$K$1021,11,0)),"",(VLOOKUP(C3,條件!$A$1:$K$1021,11,0)))</f>
        <v/>
      </c>
      <c r="I3" s="772" t="str">
        <f>IF(ISNA(VLOOKUP(C3,條件!$A$1:$L$1021,12,0)),"",(VLOOKUP(C3,條件!$A$1:$L$1021,12,0)))</f>
        <v/>
      </c>
      <c r="J3" s="407"/>
      <c r="K3" s="407"/>
      <c r="L3" s="407"/>
      <c r="M3" s="408"/>
      <c r="N3" s="409"/>
      <c r="O3" s="407"/>
      <c r="P3" s="407"/>
      <c r="Q3" s="408"/>
      <c r="R3" s="409"/>
      <c r="S3" s="407"/>
      <c r="T3" s="407"/>
      <c r="U3" s="408"/>
      <c r="V3" s="409"/>
      <c r="W3" s="407"/>
      <c r="X3" s="407"/>
      <c r="Y3" s="408"/>
      <c r="Z3" s="410" t="str">
        <f>IF(ISNA(VLOOKUP(C3,條件!$A$1:$C$1021,3,0)),"",(VLOOKUP(C3,條件!$A$1:$C$1021,3,0)))</f>
        <v/>
      </c>
      <c r="AA3" s="411" t="str">
        <f t="shared" ref="AA3:AA29" si="5">IF(OR(L3="改紡", L3="檢修", L3="了機", L3="清車", L3="FINAL", L3="停機"), L3,
   IF(AND(C3&lt;&gt;"", J3&lt;&gt;""),
      IFERROR(SUM(J3, N3, R3, V3)/3 * AG3, ""),
   "")
)</f>
        <v/>
      </c>
      <c r="AB3" s="412" t="str">
        <f>IF(K3="","",IF(ISERROR(1-(SUM(K3,O3,S3,W3)/208/Z3)),"",(1-(SUM(K3,O3,S3,W3)/208/Z3))))</f>
        <v/>
      </c>
      <c r="AC3" s="413" t="str">
        <f>IF(L3="檢修","",IF(L3="改紡","",IF(L3="了機","",IF(C3="","",(IF(ISERROR(AVERAGE(L3:M3,P3:Q3,T3:U3,X3:Y3)),"",(AVERAGE(L3:M3,P3:Q3,T3:U3,X3:Y3)))/100)))))</f>
        <v/>
      </c>
      <c r="AD3" s="411" t="str">
        <f t="shared" si="0"/>
        <v/>
      </c>
      <c r="AE3" s="411" t="str">
        <f t="shared" si="1"/>
        <v/>
      </c>
      <c r="AF3" s="414" t="str">
        <f t="shared" si="2"/>
        <v/>
      </c>
      <c r="AG3" s="415"/>
      <c r="AH3" s="416"/>
      <c r="AI3" s="416"/>
      <c r="AJ3" s="416"/>
      <c r="AK3" s="416"/>
      <c r="AL3" s="765"/>
      <c r="AM3" s="766"/>
      <c r="AN3" s="766"/>
      <c r="AO3" s="766"/>
      <c r="AP3" s="766"/>
      <c r="AQ3" s="767"/>
      <c r="AR3" s="765"/>
      <c r="AS3" s="782" t="str">
        <f t="shared" ref="AS3:AS42" si="6">IF(TEXT(RIGHT(F3,2),) = "×2","雙","單")</f>
        <v>單</v>
      </c>
      <c r="AT3" s="782" t="str">
        <f t="shared" ref="AT3:AT42" si="7">IF(OR(AF3="J", AF3="T", AF3="M"), IF(AG3=1, "全", "半"),
   IF(AF3="A", IF(AG3=0.5, IF(AS3="雙", "全", ""),
                 IF(AG3=1, IF(AS3="雙", "半", "全"),
                    IF(AG3=2, "半", "")
                   )
                ),
   IF(AF3="S", TEXT(AG3 &amp; "sec", "text"), "")
))</f>
        <v/>
      </c>
      <c r="AU3" s="782" t="str">
        <f t="shared" ref="AU3:AU42" si="8">IF(MID(E3,3,1)="/",LEFT(E3,2),LEFT(E3,3))</f>
        <v/>
      </c>
      <c r="AV3" s="783" t="str">
        <f t="shared" si="3"/>
        <v/>
      </c>
    </row>
    <row r="4" spans="1:48">
      <c r="A4" s="404">
        <f t="shared" si="4"/>
        <v>46143</v>
      </c>
      <c r="B4" s="405"/>
      <c r="C4" s="589"/>
      <c r="D4" s="406"/>
      <c r="E4" s="481" t="str">
        <f>IF(ISNA(VLOOKUP(C4,條件!$A$1:$G$1021,5,0)),"",(VLOOKUP(C4,條件!$A$1:$G$1021,5,0)))</f>
        <v/>
      </c>
      <c r="F4" s="482" t="str">
        <f>IF(ISNA(VLOOKUP(C4,條件!$A$1:$G$1021,6,0)),"",(VLOOKUP(C4,條件!$A$1:$G$1021,6,0)))</f>
        <v/>
      </c>
      <c r="G4" s="771" t="str">
        <f>IF(ISNA(VLOOKUP(C4,條件!$A$1:$G$1021,7,0)),"",(VLOOKUP(C4,條件!$A$1:$G$1021,7,0)))</f>
        <v/>
      </c>
      <c r="H4" s="771" t="str">
        <f>IF(ISNA(VLOOKUP(C4,條件!$A$1:$K$1021,11,0)),"",(VLOOKUP(C4,條件!$A$1:$K$1021,11,0)))</f>
        <v/>
      </c>
      <c r="I4" s="772" t="str">
        <f>IF(ISNA(VLOOKUP(C4,條件!$A$1:$L$1021,12,0)),"",(VLOOKUP(C4,條件!$A$1:$L$1021,12,0)))</f>
        <v/>
      </c>
      <c r="J4" s="407"/>
      <c r="K4" s="417"/>
      <c r="L4" s="407"/>
      <c r="M4" s="407"/>
      <c r="N4" s="409"/>
      <c r="O4" s="407"/>
      <c r="P4" s="407"/>
      <c r="Q4" s="407"/>
      <c r="R4" s="409"/>
      <c r="S4" s="407"/>
      <c r="T4" s="407"/>
      <c r="U4" s="407"/>
      <c r="V4" s="409"/>
      <c r="W4" s="407"/>
      <c r="X4" s="407"/>
      <c r="Y4" s="407"/>
      <c r="Z4" s="410" t="str">
        <f>IF(ISNA(VLOOKUP(C4,條件!$A$1:$C$1021,3,0)),"",(VLOOKUP(C4,條件!$A$1:$C$1021,3,0)))</f>
        <v/>
      </c>
      <c r="AA4" s="411" t="str">
        <f t="shared" si="5"/>
        <v/>
      </c>
      <c r="AB4" s="412" t="str">
        <f>IF(K4="","",IF(ISERROR(1-(SUM(K4,O4,S4,W4)/208/Z4)),"",(1-(SUM(K4,O4,S4,W4)/208/Z4))))</f>
        <v/>
      </c>
      <c r="AC4" s="413" t="str">
        <f>IF(L4="檢修","",IF(L4="改紡","",IF(L4="了機","",IF(C4="","",(IF(ISERROR(AVERAGE(L4:M4,P4:Q4,T4:U4,X4:Y4)),"",(AVERAGE(L4:M4,P4:Q4,T4:U4,X4:Y4)))/100)))))</f>
        <v/>
      </c>
      <c r="AD4" s="411" t="str">
        <f t="shared" si="0"/>
        <v/>
      </c>
      <c r="AE4" s="411" t="str">
        <f t="shared" si="1"/>
        <v/>
      </c>
      <c r="AF4" s="414" t="str">
        <f t="shared" si="2"/>
        <v/>
      </c>
      <c r="AG4" s="415"/>
      <c r="AH4" s="416"/>
      <c r="AI4" s="416"/>
      <c r="AJ4" s="416"/>
      <c r="AK4" s="416"/>
      <c r="AL4" s="765"/>
      <c r="AM4" s="766"/>
      <c r="AN4" s="766"/>
      <c r="AO4" s="766"/>
      <c r="AP4" s="766"/>
      <c r="AQ4" s="767"/>
      <c r="AR4" s="765"/>
      <c r="AS4" s="782" t="str">
        <f t="shared" si="6"/>
        <v>單</v>
      </c>
      <c r="AT4" s="782" t="str">
        <f t="shared" si="7"/>
        <v/>
      </c>
      <c r="AU4" s="782" t="str">
        <f t="shared" si="8"/>
        <v/>
      </c>
      <c r="AV4" s="783" t="str">
        <f t="shared" si="3"/>
        <v/>
      </c>
    </row>
    <row r="5" spans="1:48">
      <c r="A5" s="404">
        <f t="shared" si="4"/>
        <v>46143</v>
      </c>
      <c r="B5" s="418"/>
      <c r="C5" s="589"/>
      <c r="D5" s="406"/>
      <c r="E5" s="481" t="str">
        <f>IF(ISNA(VLOOKUP(C5,條件!$A$1:$G$1021,5,0)),"",(VLOOKUP(C5,條件!$A$1:$G$1021,5,0)))</f>
        <v/>
      </c>
      <c r="F5" s="482" t="str">
        <f>IF(ISNA(VLOOKUP(C5,條件!$A$1:$G$1021,6,0)),"",(VLOOKUP(C5,條件!$A$1:$G$1021,6,0)))</f>
        <v/>
      </c>
      <c r="G5" s="771" t="str">
        <f>IF(ISNA(VLOOKUP(C5,條件!$A$1:$G$1021,7,0)),"",(VLOOKUP(C5,條件!$A$1:$G$1021,7,0)))</f>
        <v/>
      </c>
      <c r="H5" s="771" t="str">
        <f>IF(ISNA(VLOOKUP(C5,條件!$A$1:$K$1021,11,0)),"",(VLOOKUP(C5,條件!$A$1:$K$1021,11,0)))</f>
        <v/>
      </c>
      <c r="I5" s="772" t="str">
        <f>IF(ISNA(VLOOKUP(C5,條件!$A$1:$L$1021,12,0)),"",(VLOOKUP(C5,條件!$A$1:$L$1021,12,0)))</f>
        <v/>
      </c>
      <c r="J5" s="407"/>
      <c r="K5" s="407"/>
      <c r="L5" s="407"/>
      <c r="M5" s="407"/>
      <c r="N5" s="409"/>
      <c r="O5" s="407"/>
      <c r="P5" s="407"/>
      <c r="Q5" s="407"/>
      <c r="R5" s="409"/>
      <c r="S5" s="419"/>
      <c r="T5" s="407"/>
      <c r="U5" s="407"/>
      <c r="V5" s="409"/>
      <c r="W5" s="407"/>
      <c r="X5" s="407"/>
      <c r="Y5" s="407"/>
      <c r="Z5" s="410" t="str">
        <f>IF(ISNA(VLOOKUP(C5,條件!$A$1:$C$1021,3,0)),"",(VLOOKUP(C5,條件!$A$1:$C$1021,3,0)))</f>
        <v/>
      </c>
      <c r="AA5" s="411" t="str">
        <f t="shared" si="5"/>
        <v/>
      </c>
      <c r="AB5" s="412" t="str">
        <f t="shared" ref="AB5" si="9">IF(K5="","",IF(ISERROR(1-(SUM(K5,O5,S5,W5)/208/Z5)),"",(1-(SUM(K5,O5,S5,W5)/208/Z5))))</f>
        <v/>
      </c>
      <c r="AC5" s="413" t="str">
        <f t="shared" ref="AC5" si="10">IF(L5="檢修","",IF(L5="改紡","",IF(L5="了機","",IF(C5="","",(IF(ISERROR(AVERAGE(L5:M5,P5:Q5,T5:U5,X5:Y5)),"",(AVERAGE(L5:M5,P5:Q5,T5:U5,X5:Y5)))/100)))))</f>
        <v/>
      </c>
      <c r="AD5" s="411" t="str">
        <f t="shared" si="0"/>
        <v/>
      </c>
      <c r="AE5" s="411" t="str">
        <f t="shared" si="1"/>
        <v/>
      </c>
      <c r="AF5" s="414" t="str">
        <f t="shared" si="2"/>
        <v/>
      </c>
      <c r="AG5" s="415"/>
      <c r="AH5" s="416"/>
      <c r="AI5" s="416"/>
      <c r="AJ5" s="416"/>
      <c r="AK5" s="416"/>
      <c r="AL5" s="765"/>
      <c r="AM5" s="766"/>
      <c r="AN5" s="766"/>
      <c r="AO5" s="766"/>
      <c r="AP5" s="766"/>
      <c r="AQ5" s="767"/>
      <c r="AR5" s="765"/>
      <c r="AS5" s="782" t="str">
        <f t="shared" si="6"/>
        <v>單</v>
      </c>
      <c r="AT5" s="782" t="str">
        <f t="shared" si="7"/>
        <v/>
      </c>
      <c r="AU5" s="782" t="str">
        <f t="shared" si="8"/>
        <v/>
      </c>
      <c r="AV5" s="783" t="str">
        <f t="shared" si="3"/>
        <v/>
      </c>
    </row>
    <row r="6" spans="1:48">
      <c r="A6" s="404">
        <f>A5</f>
        <v>46143</v>
      </c>
      <c r="B6" s="405"/>
      <c r="C6" s="589"/>
      <c r="D6" s="406"/>
      <c r="E6" s="481" t="str">
        <f>IF(ISNA(VLOOKUP(C6,條件!$A$1:$G$1021,5,0)),"",(VLOOKUP(C6,條件!$A$1:$G$1021,5,0)))</f>
        <v/>
      </c>
      <c r="F6" s="482" t="str">
        <f>IF(ISNA(VLOOKUP(C6,條件!$A$1:$G$1021,6,0)),"",(VLOOKUP(C6,條件!$A$1:$G$1021,6,0)))</f>
        <v/>
      </c>
      <c r="G6" s="771" t="str">
        <f>IF(ISNA(VLOOKUP(C6,條件!$A$1:$G$1021,7,0)),"",(VLOOKUP(C6,條件!$A$1:$G$1021,7,0)))</f>
        <v/>
      </c>
      <c r="H6" s="771" t="str">
        <f>IF(ISNA(VLOOKUP(C6,條件!$A$1:$K$1021,11,0)),"",(VLOOKUP(C6,條件!$A$1:$K$1021,11,0)))</f>
        <v/>
      </c>
      <c r="I6" s="772" t="str">
        <f>IF(ISNA(VLOOKUP(C6,條件!$A$1:$L$1021,12,0)),"",(VLOOKUP(C6,條件!$A$1:$L$1021,12,0)))</f>
        <v/>
      </c>
      <c r="J6" s="407"/>
      <c r="K6" s="417"/>
      <c r="L6" s="407"/>
      <c r="M6" s="407"/>
      <c r="N6" s="409"/>
      <c r="O6" s="407"/>
      <c r="P6" s="407"/>
      <c r="Q6" s="407"/>
      <c r="R6" s="409"/>
      <c r="S6" s="407"/>
      <c r="T6" s="407"/>
      <c r="U6" s="407"/>
      <c r="V6" s="409"/>
      <c r="W6" s="407"/>
      <c r="X6" s="407"/>
      <c r="Y6" s="407"/>
      <c r="Z6" s="410" t="str">
        <f>IF(ISNA(VLOOKUP(C6,條件!$A$1:$C$1021,3,0)),"",(VLOOKUP(C6,條件!$A$1:$C$1021,3,0)))</f>
        <v/>
      </c>
      <c r="AA6" s="411" t="str">
        <f t="shared" si="5"/>
        <v/>
      </c>
      <c r="AB6" s="412" t="str">
        <f>IF(K6="","",IF(ISERROR(1-(SUM(K6,O6,S6,W6)/208/Z6)),"",(1-(SUM(K6,O6,S6,W6)/208/Z6))))</f>
        <v/>
      </c>
      <c r="AC6" s="413" t="str">
        <f>IF(L6="檢修","",IF(L6="改紡","",IF(L6="了機","",IF(C6="","",(IF(ISERROR(AVERAGE(L6:M6,P6:Q6,T6:U6,X6:Y6)),"",(AVERAGE(L6:M6,P6:Q6,T6:U6,X6:Y6)))/100)))))</f>
        <v/>
      </c>
      <c r="AD6" s="411" t="str">
        <f t="shared" si="0"/>
        <v/>
      </c>
      <c r="AE6" s="411" t="str">
        <f t="shared" si="1"/>
        <v/>
      </c>
      <c r="AF6" s="414" t="str">
        <f t="shared" si="2"/>
        <v/>
      </c>
      <c r="AG6" s="415"/>
      <c r="AH6" s="416"/>
      <c r="AI6" s="416"/>
      <c r="AJ6" s="416"/>
      <c r="AK6" s="416"/>
      <c r="AL6" s="765"/>
      <c r="AM6" s="766"/>
      <c r="AN6" s="766"/>
      <c r="AO6" s="766"/>
      <c r="AP6" s="766"/>
      <c r="AQ6" s="767"/>
      <c r="AR6" s="765"/>
      <c r="AS6" s="782" t="str">
        <f t="shared" si="6"/>
        <v>單</v>
      </c>
      <c r="AT6" s="782" t="str">
        <f t="shared" si="7"/>
        <v/>
      </c>
      <c r="AU6" s="782" t="str">
        <f t="shared" si="8"/>
        <v/>
      </c>
      <c r="AV6" s="783" t="str">
        <f t="shared" si="3"/>
        <v/>
      </c>
    </row>
    <row r="7" spans="1:48">
      <c r="A7" s="404">
        <f t="shared" si="4"/>
        <v>46143</v>
      </c>
      <c r="B7" s="418"/>
      <c r="C7" s="589"/>
      <c r="D7" s="406"/>
      <c r="E7" s="481" t="str">
        <f>IF(ISNA(VLOOKUP(C7,條件!$A$1:$G$1021,5,0)),"",(VLOOKUP(C7,條件!$A$1:$G$1021,5,0)))</f>
        <v/>
      </c>
      <c r="F7" s="482" t="str">
        <f>IF(ISNA(VLOOKUP(C7,條件!$A$1:$G$1021,6,0)),"",(VLOOKUP(C7,條件!$A$1:$G$1021,6,0)))</f>
        <v/>
      </c>
      <c r="G7" s="771" t="str">
        <f>IF(ISNA(VLOOKUP(C7,條件!$A$1:$G$1021,7,0)),"",(VLOOKUP(C7,條件!$A$1:$G$1021,7,0)))</f>
        <v/>
      </c>
      <c r="H7" s="771" t="str">
        <f>IF(ISNA(VLOOKUP(C7,條件!$A$1:$K$1021,11,0)),"",(VLOOKUP(C7,條件!$A$1:$K$1021,11,0)))</f>
        <v/>
      </c>
      <c r="I7" s="772" t="str">
        <f>IF(ISNA(VLOOKUP(C7,條件!$A$1:$L$1021,12,0)),"",(VLOOKUP(C7,條件!$A$1:$L$1021,12,0)))</f>
        <v/>
      </c>
      <c r="J7" s="407"/>
      <c r="K7" s="407"/>
      <c r="L7" s="407"/>
      <c r="M7" s="407"/>
      <c r="N7" s="409"/>
      <c r="O7" s="407"/>
      <c r="P7" s="407"/>
      <c r="Q7" s="407"/>
      <c r="R7" s="409"/>
      <c r="S7" s="419"/>
      <c r="T7" s="407"/>
      <c r="U7" s="407"/>
      <c r="V7" s="409"/>
      <c r="W7" s="407"/>
      <c r="X7" s="407"/>
      <c r="Y7" s="407"/>
      <c r="Z7" s="410" t="str">
        <f>IF(ISNA(VLOOKUP(C7,條件!$A$1:$C$1021,3,0)),"",(VLOOKUP(C7,條件!$A$1:$C$1021,3,0)))</f>
        <v/>
      </c>
      <c r="AA7" s="411" t="str">
        <f t="shared" si="5"/>
        <v/>
      </c>
      <c r="AB7" s="412" t="str">
        <f t="shared" ref="AB7:AB14" si="11">IF(K7="","",IF(ISERROR(1-(SUM(K7,O7,S7,W7)/208/Z7)),"",(1-(SUM(K7,O7,S7,W7)/208/Z7))))</f>
        <v/>
      </c>
      <c r="AC7" s="413" t="str">
        <f t="shared" ref="AC7:AC14" si="12">IF(L7="檢修","",IF(L7="改紡","",IF(L7="了機","",IF(C7="","",(IF(ISERROR(AVERAGE(L7:M7,P7:Q7,T7:U7,X7:Y7)),"",(AVERAGE(L7:M7,P7:Q7,T7:U7,X7:Y7)))/100)))))</f>
        <v/>
      </c>
      <c r="AD7" s="411" t="str">
        <f t="shared" si="0"/>
        <v/>
      </c>
      <c r="AE7" s="411" t="str">
        <f t="shared" si="1"/>
        <v/>
      </c>
      <c r="AF7" s="414" t="str">
        <f t="shared" si="2"/>
        <v/>
      </c>
      <c r="AG7" s="415"/>
      <c r="AH7" s="416"/>
      <c r="AI7" s="416"/>
      <c r="AJ7" s="416"/>
      <c r="AK7" s="416"/>
      <c r="AL7" s="765"/>
      <c r="AM7" s="766"/>
      <c r="AN7" s="766"/>
      <c r="AO7" s="766"/>
      <c r="AP7" s="766"/>
      <c r="AQ7" s="767"/>
      <c r="AR7" s="765"/>
      <c r="AS7" s="782" t="str">
        <f t="shared" si="6"/>
        <v>單</v>
      </c>
      <c r="AT7" s="782" t="str">
        <f t="shared" si="7"/>
        <v/>
      </c>
      <c r="AU7" s="782" t="str">
        <f t="shared" si="8"/>
        <v/>
      </c>
      <c r="AV7" s="783" t="str">
        <f t="shared" si="3"/>
        <v/>
      </c>
    </row>
    <row r="8" spans="1:48">
      <c r="A8" s="404">
        <f t="shared" si="4"/>
        <v>46143</v>
      </c>
      <c r="B8" s="418"/>
      <c r="C8" s="589"/>
      <c r="D8" s="406"/>
      <c r="E8" s="481" t="str">
        <f>IF(ISNA(VLOOKUP(C8,條件!$A$1:$G$1021,5,0)),"",(VLOOKUP(C8,條件!$A$1:$G$1021,5,0)))</f>
        <v/>
      </c>
      <c r="F8" s="482" t="str">
        <f>IF(ISNA(VLOOKUP(C8,條件!$A$1:$G$1021,6,0)),"",(VLOOKUP(C8,條件!$A$1:$G$1021,6,0)))</f>
        <v/>
      </c>
      <c r="G8" s="771" t="str">
        <f>IF(ISNA(VLOOKUP(C8,條件!$A$1:$G$1021,7,0)),"",(VLOOKUP(C8,條件!$A$1:$G$1021,7,0)))</f>
        <v/>
      </c>
      <c r="H8" s="771" t="str">
        <f>IF(ISNA(VLOOKUP(C8,條件!$A$1:$K$1021,11,0)),"",(VLOOKUP(C8,條件!$A$1:$K$1021,11,0)))</f>
        <v/>
      </c>
      <c r="I8" s="772" t="str">
        <f>IF(ISNA(VLOOKUP(C8,條件!$A$1:$L$1021,12,0)),"",(VLOOKUP(C8,條件!$A$1:$L$1021,12,0)))</f>
        <v/>
      </c>
      <c r="J8" s="407"/>
      <c r="K8" s="419"/>
      <c r="L8" s="407"/>
      <c r="M8" s="407"/>
      <c r="N8" s="409"/>
      <c r="O8" s="407"/>
      <c r="P8" s="407"/>
      <c r="Q8" s="407"/>
      <c r="R8" s="409"/>
      <c r="S8" s="419"/>
      <c r="T8" s="407"/>
      <c r="U8" s="407"/>
      <c r="V8" s="409"/>
      <c r="W8" s="419"/>
      <c r="X8" s="407"/>
      <c r="Y8" s="407"/>
      <c r="Z8" s="410" t="str">
        <f>IF(ISNA(VLOOKUP(C8,條件!$A$1:$C$1021,3,0)),"",(VLOOKUP(C8,條件!$A$1:$C$1021,3,0)))</f>
        <v/>
      </c>
      <c r="AA8" s="411" t="str">
        <f t="shared" si="5"/>
        <v/>
      </c>
      <c r="AB8" s="412" t="str">
        <f t="shared" si="11"/>
        <v/>
      </c>
      <c r="AC8" s="413" t="str">
        <f t="shared" si="12"/>
        <v/>
      </c>
      <c r="AD8" s="411" t="str">
        <f t="shared" si="0"/>
        <v/>
      </c>
      <c r="AE8" s="411" t="str">
        <f t="shared" si="1"/>
        <v/>
      </c>
      <c r="AF8" s="414" t="str">
        <f t="shared" si="2"/>
        <v/>
      </c>
      <c r="AG8" s="415"/>
      <c r="AH8" s="416"/>
      <c r="AI8" s="416"/>
      <c r="AJ8" s="416"/>
      <c r="AK8" s="416"/>
      <c r="AL8" s="765"/>
      <c r="AM8" s="766"/>
      <c r="AN8" s="766"/>
      <c r="AO8" s="766"/>
      <c r="AP8" s="766"/>
      <c r="AQ8" s="767"/>
      <c r="AR8" s="765"/>
      <c r="AS8" s="782" t="str">
        <f t="shared" si="6"/>
        <v>單</v>
      </c>
      <c r="AT8" s="782" t="str">
        <f t="shared" si="7"/>
        <v/>
      </c>
      <c r="AU8" s="782" t="str">
        <f t="shared" si="8"/>
        <v/>
      </c>
      <c r="AV8" s="783" t="str">
        <f t="shared" si="3"/>
        <v/>
      </c>
    </row>
    <row r="9" spans="1:48">
      <c r="A9" s="404">
        <f t="shared" si="4"/>
        <v>46143</v>
      </c>
      <c r="B9" s="418"/>
      <c r="C9" s="589"/>
      <c r="D9" s="406"/>
      <c r="E9" s="481" t="str">
        <f>IF(ISNA(VLOOKUP(C9,條件!$A$1:$G$1021,5,0)),"",(VLOOKUP(C9,條件!$A$1:$G$1021,5,0)))</f>
        <v/>
      </c>
      <c r="F9" s="482" t="str">
        <f>IF(ISNA(VLOOKUP(C9,條件!$A$1:$G$1021,6,0)),"",(VLOOKUP(C9,條件!$A$1:$G$1021,6,0)))</f>
        <v/>
      </c>
      <c r="G9" s="771" t="str">
        <f>IF(ISNA(VLOOKUP(C9,條件!$A$1:$G$1021,7,0)),"",(VLOOKUP(C9,條件!$A$1:$G$1021,7,0)))</f>
        <v/>
      </c>
      <c r="H9" s="771" t="str">
        <f>IF(ISNA(VLOOKUP(C9,條件!$A$1:$K$1021,11,0)),"",(VLOOKUP(C9,條件!$A$1:$K$1021,11,0)))</f>
        <v/>
      </c>
      <c r="I9" s="772" t="str">
        <f>IF(ISNA(VLOOKUP(C9,條件!$A$1:$L$1021,12,0)),"",(VLOOKUP(C9,條件!$A$1:$L$1021,12,0)))</f>
        <v/>
      </c>
      <c r="J9" s="407"/>
      <c r="K9" s="419"/>
      <c r="L9" s="407"/>
      <c r="M9" s="407"/>
      <c r="N9" s="409"/>
      <c r="O9" s="407"/>
      <c r="P9" s="407"/>
      <c r="Q9" s="408"/>
      <c r="R9" s="409"/>
      <c r="S9" s="407"/>
      <c r="T9" s="407"/>
      <c r="U9" s="408"/>
      <c r="V9" s="409"/>
      <c r="W9" s="407"/>
      <c r="X9" s="407"/>
      <c r="Y9" s="408"/>
      <c r="Z9" s="410" t="str">
        <f>IF(ISNA(VLOOKUP(C9,條件!$A$1:$C$1021,3,0)),"",(VLOOKUP(C9,條件!$A$1:$C$1021,3,0)))</f>
        <v/>
      </c>
      <c r="AA9" s="411" t="str">
        <f t="shared" si="5"/>
        <v/>
      </c>
      <c r="AB9" s="412" t="str">
        <f t="shared" si="11"/>
        <v/>
      </c>
      <c r="AC9" s="413" t="str">
        <f t="shared" si="12"/>
        <v/>
      </c>
      <c r="AD9" s="411" t="str">
        <f t="shared" si="0"/>
        <v/>
      </c>
      <c r="AE9" s="411" t="str">
        <f t="shared" si="1"/>
        <v/>
      </c>
      <c r="AF9" s="414" t="str">
        <f t="shared" si="2"/>
        <v/>
      </c>
      <c r="AG9" s="415"/>
      <c r="AH9" s="416"/>
      <c r="AI9" s="416"/>
      <c r="AJ9" s="416"/>
      <c r="AK9" s="416"/>
      <c r="AL9" s="765"/>
      <c r="AM9" s="766"/>
      <c r="AN9" s="766"/>
      <c r="AO9" s="766"/>
      <c r="AP9" s="766"/>
      <c r="AQ9" s="767"/>
      <c r="AR9" s="765"/>
      <c r="AS9" s="782" t="str">
        <f t="shared" si="6"/>
        <v>單</v>
      </c>
      <c r="AT9" s="782" t="str">
        <f t="shared" si="7"/>
        <v/>
      </c>
      <c r="AU9" s="782" t="str">
        <f t="shared" si="8"/>
        <v/>
      </c>
      <c r="AV9" s="783" t="str">
        <f t="shared" si="3"/>
        <v/>
      </c>
    </row>
    <row r="10" spans="1:48">
      <c r="A10" s="404">
        <f t="shared" si="4"/>
        <v>46143</v>
      </c>
      <c r="B10" s="405"/>
      <c r="C10" s="589"/>
      <c r="D10" s="406"/>
      <c r="E10" s="481" t="str">
        <f>IF(ISNA(VLOOKUP(C10,條件!$A$1:$G$1021,5,0)),"",(VLOOKUP(C10,條件!$A$1:$G$1021,5,0)))</f>
        <v/>
      </c>
      <c r="F10" s="482" t="str">
        <f>IF(ISNA(VLOOKUP(C10,條件!$A$1:$G$1021,6,0)),"",(VLOOKUP(C10,條件!$A$1:$G$1021,6,0)))</f>
        <v/>
      </c>
      <c r="G10" s="771" t="str">
        <f>IF(ISNA(VLOOKUP(C10,條件!$A$1:$G$1021,7,0)),"",(VLOOKUP(C10,條件!$A$1:$G$1021,7,0)))</f>
        <v/>
      </c>
      <c r="H10" s="771" t="str">
        <f>IF(ISNA(VLOOKUP(C10,條件!$A$1:$K$1021,11,0)),"",(VLOOKUP(C10,條件!$A$1:$K$1021,11,0)))</f>
        <v/>
      </c>
      <c r="I10" s="772" t="str">
        <f>IF(ISNA(VLOOKUP(C10,條件!$A$1:$L$1021,12,0)),"",(VLOOKUP(C10,條件!$A$1:$L$1021,12,0)))</f>
        <v/>
      </c>
      <c r="J10" s="407"/>
      <c r="K10" s="419"/>
      <c r="L10" s="407"/>
      <c r="M10" s="407"/>
      <c r="N10" s="409"/>
      <c r="O10" s="407"/>
      <c r="P10" s="407"/>
      <c r="Q10" s="407"/>
      <c r="R10" s="409"/>
      <c r="S10" s="407"/>
      <c r="T10" s="407"/>
      <c r="U10" s="407"/>
      <c r="V10" s="409"/>
      <c r="W10" s="419"/>
      <c r="X10" s="407"/>
      <c r="Y10" s="407"/>
      <c r="Z10" s="410" t="str">
        <f>IF(ISNA(VLOOKUP(C10,條件!$A$1:$C$1021,3,0)),"",(VLOOKUP(C10,條件!$A$1:$C$1021,3,0)))</f>
        <v/>
      </c>
      <c r="AA10" s="411" t="str">
        <f t="shared" si="5"/>
        <v/>
      </c>
      <c r="AB10" s="412" t="str">
        <f t="shared" si="11"/>
        <v/>
      </c>
      <c r="AC10" s="413" t="str">
        <f t="shared" si="12"/>
        <v/>
      </c>
      <c r="AD10" s="411" t="str">
        <f t="shared" si="0"/>
        <v/>
      </c>
      <c r="AE10" s="411" t="str">
        <f t="shared" si="1"/>
        <v/>
      </c>
      <c r="AF10" s="414" t="str">
        <f t="shared" si="2"/>
        <v/>
      </c>
      <c r="AG10" s="415"/>
      <c r="AH10" s="416"/>
      <c r="AI10" s="416"/>
      <c r="AJ10" s="416"/>
      <c r="AK10" s="416"/>
      <c r="AL10" s="765"/>
      <c r="AM10" s="766"/>
      <c r="AN10" s="766"/>
      <c r="AO10" s="766"/>
      <c r="AP10" s="766"/>
      <c r="AQ10" s="767"/>
      <c r="AR10" s="765"/>
      <c r="AS10" s="782" t="str">
        <f t="shared" si="6"/>
        <v>單</v>
      </c>
      <c r="AT10" s="782" t="str">
        <f t="shared" si="7"/>
        <v/>
      </c>
      <c r="AU10" s="782" t="str">
        <f t="shared" si="8"/>
        <v/>
      </c>
      <c r="AV10" s="783" t="str">
        <f t="shared" si="3"/>
        <v/>
      </c>
    </row>
    <row r="11" spans="1:48">
      <c r="A11" s="404">
        <f t="shared" si="4"/>
        <v>46143</v>
      </c>
      <c r="B11" s="405"/>
      <c r="C11" s="589"/>
      <c r="D11" s="406"/>
      <c r="E11" s="481" t="str">
        <f>IF(ISNA(VLOOKUP(C11,條件!$A$1:$G$1021,5,0)),"",(VLOOKUP(C11,條件!$A$1:$G$1021,5,0)))</f>
        <v/>
      </c>
      <c r="F11" s="482" t="str">
        <f>IF(ISNA(VLOOKUP(C11,條件!$A$1:$G$1021,6,0)),"",(VLOOKUP(C11,條件!$A$1:$G$1021,6,0)))</f>
        <v/>
      </c>
      <c r="G11" s="771" t="str">
        <f>IF(ISNA(VLOOKUP(C11,條件!$A$1:$G$1021,7,0)),"",(VLOOKUP(C11,條件!$A$1:$G$1021,7,0)))</f>
        <v/>
      </c>
      <c r="H11" s="771" t="str">
        <f>IF(ISNA(VLOOKUP(C11,條件!$A$1:$K$1021,11,0)),"",(VLOOKUP(C11,條件!$A$1:$K$1021,11,0)))</f>
        <v/>
      </c>
      <c r="I11" s="772" t="str">
        <f>IF(ISNA(VLOOKUP(C11,條件!$A$1:$L$1021,12,0)),"",(VLOOKUP(C11,條件!$A$1:$L$1021,12,0)))</f>
        <v/>
      </c>
      <c r="J11" s="409"/>
      <c r="K11" s="407"/>
      <c r="L11" s="407"/>
      <c r="M11" s="407"/>
      <c r="N11" s="409"/>
      <c r="O11" s="407"/>
      <c r="P11" s="407"/>
      <c r="Q11" s="407"/>
      <c r="R11" s="409"/>
      <c r="S11" s="407"/>
      <c r="T11" s="407"/>
      <c r="U11" s="407"/>
      <c r="V11" s="409"/>
      <c r="W11" s="407"/>
      <c r="X11" s="407"/>
      <c r="Y11" s="407"/>
      <c r="Z11" s="410" t="str">
        <f>IF(ISNA(VLOOKUP(C11,條件!$A$1:$C$1021,3,0)),"",(VLOOKUP(C11,條件!$A$1:$C$1021,3,0)))</f>
        <v/>
      </c>
      <c r="AA11" s="411" t="str">
        <f t="shared" si="5"/>
        <v/>
      </c>
      <c r="AB11" s="412" t="str">
        <f t="shared" si="11"/>
        <v/>
      </c>
      <c r="AC11" s="413" t="str">
        <f t="shared" si="12"/>
        <v/>
      </c>
      <c r="AD11" s="411" t="str">
        <f t="shared" si="0"/>
        <v/>
      </c>
      <c r="AE11" s="411" t="str">
        <f t="shared" si="1"/>
        <v/>
      </c>
      <c r="AF11" s="414" t="str">
        <f t="shared" si="2"/>
        <v/>
      </c>
      <c r="AG11" s="415"/>
      <c r="AH11" s="416"/>
      <c r="AI11" s="416"/>
      <c r="AJ11" s="416"/>
      <c r="AK11" s="416"/>
      <c r="AL11" s="765"/>
      <c r="AM11" s="766"/>
      <c r="AN11" s="766"/>
      <c r="AO11" s="766"/>
      <c r="AP11" s="766"/>
      <c r="AQ11" s="767"/>
      <c r="AR11" s="765"/>
      <c r="AS11" s="782" t="str">
        <f t="shared" si="6"/>
        <v>單</v>
      </c>
      <c r="AT11" s="782" t="str">
        <f t="shared" si="7"/>
        <v/>
      </c>
      <c r="AU11" s="782" t="str">
        <f t="shared" si="8"/>
        <v/>
      </c>
      <c r="AV11" s="783" t="str">
        <f t="shared" si="3"/>
        <v/>
      </c>
    </row>
    <row r="12" spans="1:48">
      <c r="A12" s="404">
        <f t="shared" si="4"/>
        <v>46143</v>
      </c>
      <c r="B12" s="405"/>
      <c r="C12" s="589"/>
      <c r="D12" s="406"/>
      <c r="E12" s="481" t="str">
        <f>IF(ISNA(VLOOKUP(C12,條件!$A$1:$G$1021,5,0)),"",(VLOOKUP(C12,條件!$A$1:$G$1021,5,0)))</f>
        <v/>
      </c>
      <c r="F12" s="482" t="str">
        <f>IF(ISNA(VLOOKUP(C12,條件!$A$1:$G$1021,6,0)),"",(VLOOKUP(C12,條件!$A$1:$G$1021,6,0)))</f>
        <v/>
      </c>
      <c r="G12" s="771" t="str">
        <f>IF(ISNA(VLOOKUP(C12,條件!$A$1:$G$1021,7,0)),"",(VLOOKUP(C12,條件!$A$1:$G$1021,7,0)))</f>
        <v/>
      </c>
      <c r="H12" s="771" t="str">
        <f>IF(ISNA(VLOOKUP(C12,條件!$A$1:$K$1021,11,0)),"",(VLOOKUP(C12,條件!$A$1:$K$1021,11,0)))</f>
        <v/>
      </c>
      <c r="I12" s="772" t="str">
        <f>IF(ISNA(VLOOKUP(C12,條件!$A$1:$L$1021,12,0)),"",(VLOOKUP(C12,條件!$A$1:$L$1021,12,0)))</f>
        <v/>
      </c>
      <c r="J12" s="407"/>
      <c r="K12" s="419"/>
      <c r="L12" s="407"/>
      <c r="M12" s="407"/>
      <c r="N12" s="409"/>
      <c r="O12" s="407"/>
      <c r="P12" s="407"/>
      <c r="Q12" s="407"/>
      <c r="R12" s="409"/>
      <c r="S12" s="407"/>
      <c r="T12" s="407"/>
      <c r="U12" s="407"/>
      <c r="V12" s="409"/>
      <c r="W12" s="407"/>
      <c r="X12" s="407"/>
      <c r="Y12" s="408"/>
      <c r="Z12" s="410" t="str">
        <f>IF(ISNA(VLOOKUP(C12,條件!$A$1:$C$1021,3,0)),"",(VLOOKUP(C12,條件!$A$1:$C$1021,3,0)))</f>
        <v/>
      </c>
      <c r="AA12" s="411" t="str">
        <f t="shared" si="5"/>
        <v/>
      </c>
      <c r="AB12" s="412" t="str">
        <f t="shared" si="11"/>
        <v/>
      </c>
      <c r="AC12" s="413" t="str">
        <f t="shared" si="12"/>
        <v/>
      </c>
      <c r="AD12" s="411" t="str">
        <f t="shared" si="0"/>
        <v/>
      </c>
      <c r="AE12" s="411" t="str">
        <f t="shared" si="1"/>
        <v/>
      </c>
      <c r="AF12" s="414" t="str">
        <f t="shared" si="2"/>
        <v/>
      </c>
      <c r="AG12" s="415"/>
      <c r="AH12" s="416"/>
      <c r="AI12" s="416"/>
      <c r="AJ12" s="416"/>
      <c r="AK12" s="416"/>
      <c r="AL12" s="765"/>
      <c r="AM12" s="766"/>
      <c r="AN12" s="766"/>
      <c r="AO12" s="766"/>
      <c r="AP12" s="766"/>
      <c r="AQ12" s="767"/>
      <c r="AR12" s="765"/>
      <c r="AS12" s="782" t="str">
        <f t="shared" si="6"/>
        <v>單</v>
      </c>
      <c r="AT12" s="782" t="str">
        <f t="shared" si="7"/>
        <v/>
      </c>
      <c r="AU12" s="782" t="str">
        <f t="shared" si="8"/>
        <v/>
      </c>
      <c r="AV12" s="783" t="str">
        <f t="shared" si="3"/>
        <v/>
      </c>
    </row>
    <row r="13" spans="1:48">
      <c r="A13" s="404">
        <f t="shared" si="4"/>
        <v>46143</v>
      </c>
      <c r="B13" s="418"/>
      <c r="C13" s="589"/>
      <c r="D13" s="406"/>
      <c r="E13" s="481" t="str">
        <f>IF(ISNA(VLOOKUP(C13,條件!$A$1:$G$1021,5,0)),"",(VLOOKUP(C13,條件!$A$1:$G$1021,5,0)))</f>
        <v/>
      </c>
      <c r="F13" s="482" t="str">
        <f>IF(ISNA(VLOOKUP(C13,條件!$A$1:$G$1021,6,0)),"",(VLOOKUP(C13,條件!$A$1:$G$1021,6,0)))</f>
        <v/>
      </c>
      <c r="G13" s="771" t="str">
        <f>IF(ISNA(VLOOKUP(C13,條件!$A$1:$G$1021,7,0)),"",(VLOOKUP(C13,條件!$A$1:$G$1021,7,0)))</f>
        <v/>
      </c>
      <c r="H13" s="771" t="str">
        <f>IF(ISNA(VLOOKUP(C13,條件!$A$1:$K$1021,11,0)),"",(VLOOKUP(C13,條件!$A$1:$K$1021,11,0)))</f>
        <v/>
      </c>
      <c r="I13" s="772" t="str">
        <f>IF(ISNA(VLOOKUP(C13,條件!$A$1:$L$1021,12,0)),"",(VLOOKUP(C13,條件!$A$1:$L$1021,12,0)))</f>
        <v/>
      </c>
      <c r="J13" s="407"/>
      <c r="K13" s="419"/>
      <c r="L13" s="407"/>
      <c r="M13" s="407"/>
      <c r="N13" s="409"/>
      <c r="O13" s="407"/>
      <c r="P13" s="407"/>
      <c r="Q13" s="408"/>
      <c r="R13" s="409"/>
      <c r="S13" s="407"/>
      <c r="T13" s="407"/>
      <c r="U13" s="407"/>
      <c r="V13" s="409"/>
      <c r="W13" s="419"/>
      <c r="X13" s="407"/>
      <c r="Y13" s="408"/>
      <c r="Z13" s="410" t="str">
        <f>IF(ISNA(VLOOKUP(C13,條件!$A$1:$C$1021,3,0)),"",(VLOOKUP(C13,條件!$A$1:$C$1021,3,0)))</f>
        <v/>
      </c>
      <c r="AA13" s="411" t="str">
        <f t="shared" si="5"/>
        <v/>
      </c>
      <c r="AB13" s="412" t="str">
        <f t="shared" si="11"/>
        <v/>
      </c>
      <c r="AC13" s="413" t="str">
        <f t="shared" si="12"/>
        <v/>
      </c>
      <c r="AD13" s="411" t="str">
        <f t="shared" si="0"/>
        <v/>
      </c>
      <c r="AE13" s="411" t="str">
        <f t="shared" si="1"/>
        <v/>
      </c>
      <c r="AF13" s="414" t="str">
        <f t="shared" si="2"/>
        <v/>
      </c>
      <c r="AG13" s="415"/>
      <c r="AH13" s="416"/>
      <c r="AI13" s="416"/>
      <c r="AJ13" s="416"/>
      <c r="AK13" s="416"/>
      <c r="AL13" s="765"/>
      <c r="AM13" s="766"/>
      <c r="AN13" s="766"/>
      <c r="AO13" s="766"/>
      <c r="AP13" s="766"/>
      <c r="AQ13" s="767"/>
      <c r="AR13" s="765"/>
      <c r="AS13" s="782" t="str">
        <f t="shared" si="6"/>
        <v>單</v>
      </c>
      <c r="AT13" s="782" t="str">
        <f t="shared" si="7"/>
        <v/>
      </c>
      <c r="AU13" s="782" t="str">
        <f t="shared" si="8"/>
        <v/>
      </c>
      <c r="AV13" s="783" t="str">
        <f t="shared" si="3"/>
        <v/>
      </c>
    </row>
    <row r="14" spans="1:48">
      <c r="A14" s="404">
        <f t="shared" si="4"/>
        <v>46143</v>
      </c>
      <c r="B14" s="418"/>
      <c r="C14" s="589"/>
      <c r="D14" s="406"/>
      <c r="E14" s="481" t="str">
        <f>IF(ISNA(VLOOKUP(C14,條件!$A$1:$G$1021,5,0)),"",(VLOOKUP(C14,條件!$A$1:$G$1021,5,0)))</f>
        <v/>
      </c>
      <c r="F14" s="482" t="str">
        <f>IF(ISNA(VLOOKUP(C14,條件!$A$1:$G$1021,6,0)),"",(VLOOKUP(C14,條件!$A$1:$G$1021,6,0)))</f>
        <v/>
      </c>
      <c r="G14" s="771" t="str">
        <f>IF(ISNA(VLOOKUP(C14,條件!$A$1:$G$1021,7,0)),"",(VLOOKUP(C14,條件!$A$1:$G$1021,7,0)))</f>
        <v/>
      </c>
      <c r="H14" s="771" t="str">
        <f>IF(ISNA(VLOOKUP(C14,條件!$A$1:$K$1021,11,0)),"",(VLOOKUP(C14,條件!$A$1:$K$1021,11,0)))</f>
        <v/>
      </c>
      <c r="I14" s="772" t="str">
        <f>IF(ISNA(VLOOKUP(C14,條件!$A$1:$L$1021,12,0)),"",(VLOOKUP(C14,條件!$A$1:$L$1021,12,0)))</f>
        <v/>
      </c>
      <c r="J14" s="407"/>
      <c r="K14" s="419"/>
      <c r="L14" s="407"/>
      <c r="M14" s="407"/>
      <c r="N14" s="409"/>
      <c r="O14" s="407"/>
      <c r="P14" s="407"/>
      <c r="Q14" s="408"/>
      <c r="R14" s="409"/>
      <c r="S14" s="407"/>
      <c r="T14" s="407"/>
      <c r="U14" s="407"/>
      <c r="V14" s="409"/>
      <c r="W14" s="419"/>
      <c r="X14" s="407"/>
      <c r="Y14" s="408"/>
      <c r="Z14" s="410" t="str">
        <f>IF(ISNA(VLOOKUP(C14,條件!$A$1:$C$1021,3,0)),"",(VLOOKUP(C14,條件!$A$1:$C$1021,3,0)))</f>
        <v/>
      </c>
      <c r="AA14" s="411" t="str">
        <f t="shared" si="5"/>
        <v/>
      </c>
      <c r="AB14" s="412" t="str">
        <f t="shared" si="11"/>
        <v/>
      </c>
      <c r="AC14" s="413" t="str">
        <f t="shared" si="12"/>
        <v/>
      </c>
      <c r="AD14" s="411" t="str">
        <f t="shared" si="0"/>
        <v/>
      </c>
      <c r="AE14" s="411" t="str">
        <f t="shared" si="1"/>
        <v/>
      </c>
      <c r="AF14" s="414" t="str">
        <f t="shared" si="2"/>
        <v/>
      </c>
      <c r="AG14" s="415"/>
      <c r="AH14" s="416"/>
      <c r="AI14" s="416"/>
      <c r="AJ14" s="416"/>
      <c r="AK14" s="416"/>
      <c r="AL14" s="765"/>
      <c r="AM14" s="766"/>
      <c r="AN14" s="766"/>
      <c r="AO14" s="766"/>
      <c r="AP14" s="766"/>
      <c r="AQ14" s="767"/>
      <c r="AR14" s="765"/>
      <c r="AS14" s="782" t="str">
        <f t="shared" si="6"/>
        <v>單</v>
      </c>
      <c r="AT14" s="782" t="str">
        <f t="shared" si="7"/>
        <v/>
      </c>
      <c r="AU14" s="782" t="str">
        <f t="shared" si="8"/>
        <v/>
      </c>
      <c r="AV14" s="783" t="str">
        <f t="shared" si="3"/>
        <v/>
      </c>
    </row>
    <row r="15" spans="1:48">
      <c r="A15" s="404">
        <f t="shared" si="4"/>
        <v>46143</v>
      </c>
      <c r="B15" s="421"/>
      <c r="C15" s="589"/>
      <c r="D15" s="406"/>
      <c r="E15" s="481" t="str">
        <f>IF(ISNA(VLOOKUP(C15,條件!$A$1:$G$1021,5,0)),"",(VLOOKUP(C15,條件!$A$1:$G$1021,5,0)))</f>
        <v/>
      </c>
      <c r="F15" s="482" t="str">
        <f>IF(ISNA(VLOOKUP(C15,條件!$A$1:$G$1021,6,0)),"",(VLOOKUP(C15,條件!$A$1:$G$1021,6,0)))</f>
        <v/>
      </c>
      <c r="G15" s="771" t="str">
        <f>IF(ISNA(VLOOKUP(C15,條件!$A$1:$G$1021,7,0)),"",(VLOOKUP(C15,條件!$A$1:$G$1021,7,0)))</f>
        <v/>
      </c>
      <c r="H15" s="771" t="str">
        <f>IF(ISNA(VLOOKUP(C15,條件!$A$1:$K$1021,11,0)),"",(VLOOKUP(C15,條件!$A$1:$K$1021,11,0)))</f>
        <v/>
      </c>
      <c r="I15" s="772" t="str">
        <f>IF(ISNA(VLOOKUP(C15,條件!$A$1:$L$1021,12,0)),"",(VLOOKUP(C15,條件!$A$1:$L$1021,12,0)))</f>
        <v/>
      </c>
      <c r="J15" s="407"/>
      <c r="K15" s="417"/>
      <c r="L15" s="407"/>
      <c r="M15" s="407"/>
      <c r="N15" s="409"/>
      <c r="O15" s="407"/>
      <c r="P15" s="407"/>
      <c r="Q15" s="407"/>
      <c r="R15" s="409"/>
      <c r="S15" s="407"/>
      <c r="T15" s="407"/>
      <c r="U15" s="407"/>
      <c r="V15" s="409"/>
      <c r="W15" s="407"/>
      <c r="X15" s="407"/>
      <c r="Y15" s="407"/>
      <c r="Z15" s="410" t="str">
        <f>IF(ISNA(VLOOKUP(C15,條件!$A$1:$C$1021,3,0)),"",(VLOOKUP(C15,條件!$A$1:$C$1021,3,0)))</f>
        <v/>
      </c>
      <c r="AA15" s="411" t="str">
        <f t="shared" si="5"/>
        <v/>
      </c>
      <c r="AB15" s="412" t="str">
        <f>IF(K15="","",IF(ISERROR(1-(SUM(K15,O15,S15,W15)/208/Z15)),"",(1-(SUM(K15,O15,S15,W15)/208/Z15))))</f>
        <v/>
      </c>
      <c r="AC15" s="413" t="str">
        <f>IF(L15="檢修","",IF(L15="改紡","",IF(L15="了機","",IF(C15="","",(IF(ISERROR(AVERAGE(L15:M15,P15:Q15,T15:U15,X15:Y15)),"",(AVERAGE(L15:M15,P15:Q15,T15:U15,X15:Y15)))/100)))))</f>
        <v/>
      </c>
      <c r="AD15" s="411" t="str">
        <f>IF(ISERROR(AA15/8),"",(AA15/8))</f>
        <v/>
      </c>
      <c r="AE15" s="411" t="str">
        <f>IF(L15="改紡","",IF(L15="檢修","",IF(L15="了機","",IF(C15="","",(IF(J15="","",IF(ISERROR((SUM(J15,N15,R15,V15)-SUM(K15,O15,S15,W15))/24),"",((SUM(J15,N15,R15,V15)-SUM(K15,O15,S15,W15))/24)))*AG15)))))</f>
        <v/>
      </c>
      <c r="AF15" s="414" t="str">
        <f>LEFT(B15,1)</f>
        <v/>
      </c>
      <c r="AG15" s="415"/>
      <c r="AH15" s="416"/>
      <c r="AI15" s="416"/>
      <c r="AJ15" s="416"/>
      <c r="AK15" s="416"/>
      <c r="AL15" s="765"/>
      <c r="AM15" s="766"/>
      <c r="AN15" s="766"/>
      <c r="AO15" s="766"/>
      <c r="AP15" s="766"/>
      <c r="AQ15" s="767"/>
      <c r="AR15" s="765"/>
      <c r="AS15" s="782" t="str">
        <f t="shared" si="6"/>
        <v>單</v>
      </c>
      <c r="AT15" s="782" t="str">
        <f t="shared" si="7"/>
        <v/>
      </c>
      <c r="AU15" s="782" t="str">
        <f t="shared" si="8"/>
        <v/>
      </c>
      <c r="AV15" s="783" t="str">
        <f t="shared" si="3"/>
        <v/>
      </c>
    </row>
    <row r="16" spans="1:48">
      <c r="A16" s="404">
        <f t="shared" si="4"/>
        <v>46143</v>
      </c>
      <c r="B16" s="418"/>
      <c r="C16" s="589"/>
      <c r="D16" s="406"/>
      <c r="E16" s="481" t="str">
        <f>IF(ISNA(VLOOKUP(C16,條件!$A$1:$G$1021,5,0)),"",(VLOOKUP(C16,條件!$A$1:$G$1021,5,0)))</f>
        <v/>
      </c>
      <c r="F16" s="482" t="str">
        <f>IF(ISNA(VLOOKUP(C16,條件!$A$1:$G$1021,6,0)),"",(VLOOKUP(C16,條件!$A$1:$G$1021,6,0)))</f>
        <v/>
      </c>
      <c r="G16" s="771" t="str">
        <f>IF(ISNA(VLOOKUP(C16,條件!$A$1:$G$1021,7,0)),"",(VLOOKUP(C16,條件!$A$1:$G$1021,7,0)))</f>
        <v/>
      </c>
      <c r="H16" s="771" t="str">
        <f>IF(ISNA(VLOOKUP(C16,條件!$A$1:$K$1021,11,0)),"",(VLOOKUP(C16,條件!$A$1:$K$1021,11,0)))</f>
        <v/>
      </c>
      <c r="I16" s="772" t="str">
        <f>IF(ISNA(VLOOKUP(C16,條件!$A$1:$L$1021,12,0)),"",(VLOOKUP(C16,條件!$A$1:$L$1021,12,0)))</f>
        <v/>
      </c>
      <c r="J16" s="407"/>
      <c r="K16" s="407"/>
      <c r="L16" s="407"/>
      <c r="M16" s="407"/>
      <c r="N16" s="409"/>
      <c r="O16" s="407"/>
      <c r="P16" s="407"/>
      <c r="Q16" s="408"/>
      <c r="R16" s="409"/>
      <c r="S16" s="407"/>
      <c r="T16" s="407"/>
      <c r="U16" s="407"/>
      <c r="V16" s="409"/>
      <c r="W16" s="407"/>
      <c r="X16" s="407"/>
      <c r="Y16" s="407"/>
      <c r="Z16" s="410" t="str">
        <f>IF(ISNA(VLOOKUP(C16,條件!$A$1:$C$1021,3,0)),"",(VLOOKUP(C16,條件!$A$1:$C$1021,3,0)))</f>
        <v/>
      </c>
      <c r="AA16" s="411" t="str">
        <f t="shared" si="5"/>
        <v/>
      </c>
      <c r="AB16" s="412" t="str">
        <f t="shared" ref="AB16:AB27" si="13">IF(K16="","",IF(ISERROR(1-(SUM(K16,O16,S16,W16)/208/Z16)),"",(1-(SUM(K16,O16,S16,W16)/208/Z16))))</f>
        <v/>
      </c>
      <c r="AC16" s="413" t="str">
        <f t="shared" ref="AC16:AC27" si="14">IF(L16="檢修","",IF(L16="改紡","",IF(L16="了機","",IF(C16="","",(IF(ISERROR(AVERAGE(L16:M16,P16:Q16,T16:U16,X16:Y16)),"",(AVERAGE(L16:M16,P16:Q16,T16:U16,X16:Y16)))/100)))))</f>
        <v/>
      </c>
      <c r="AD16" s="411" t="str">
        <f t="shared" ref="AD16:AD27" si="15">IF(ISERROR(AA16/8),"",(AA16/8))</f>
        <v/>
      </c>
      <c r="AE16" s="411" t="str">
        <f t="shared" ref="AE16:AE27" si="16">IF(L16="改紡","",IF(L16="檢修","",IF(L16="了機","",IF(C16="","",(IF(J16="","",IF(ISERROR((SUM(J16,N16,R16,V16)-SUM(K16,O16,S16,W16))/24),"",((SUM(J16,N16,R16,V16)-SUM(K16,O16,S16,W16))/24)))*AG16)))))</f>
        <v/>
      </c>
      <c r="AF16" s="414" t="str">
        <f t="shared" ref="AF16:AF27" si="17">LEFT(B16,1)</f>
        <v/>
      </c>
      <c r="AG16" s="415"/>
      <c r="AH16" s="416"/>
      <c r="AI16" s="416"/>
      <c r="AJ16" s="416"/>
      <c r="AK16" s="416"/>
      <c r="AL16" s="765"/>
      <c r="AM16" s="766"/>
      <c r="AN16" s="766"/>
      <c r="AO16" s="766"/>
      <c r="AP16" s="766"/>
      <c r="AQ16" s="767"/>
      <c r="AR16" s="765"/>
      <c r="AS16" s="782" t="str">
        <f t="shared" si="6"/>
        <v>單</v>
      </c>
      <c r="AT16" s="782" t="str">
        <f t="shared" si="7"/>
        <v/>
      </c>
      <c r="AU16" s="782" t="str">
        <f t="shared" si="8"/>
        <v/>
      </c>
      <c r="AV16" s="783" t="str">
        <f t="shared" si="3"/>
        <v/>
      </c>
    </row>
    <row r="17" spans="1:48">
      <c r="A17" s="404">
        <f t="shared" si="4"/>
        <v>46143</v>
      </c>
      <c r="B17" s="418"/>
      <c r="C17" s="589"/>
      <c r="D17" s="406"/>
      <c r="E17" s="481" t="str">
        <f>IF(ISNA(VLOOKUP(C17,條件!$A$1:$G$1021,5,0)),"",(VLOOKUP(C17,條件!$A$1:$G$1021,5,0)))</f>
        <v/>
      </c>
      <c r="F17" s="482" t="str">
        <f>IF(ISNA(VLOOKUP(C17,條件!$A$1:$G$1021,6,0)),"",(VLOOKUP(C17,條件!$A$1:$G$1021,6,0)))</f>
        <v/>
      </c>
      <c r="G17" s="771" t="str">
        <f>IF(ISNA(VLOOKUP(C17,條件!$A$1:$G$1021,7,0)),"",(VLOOKUP(C17,條件!$A$1:$G$1021,7,0)))</f>
        <v/>
      </c>
      <c r="H17" s="771" t="str">
        <f>IF(ISNA(VLOOKUP(C17,條件!$A$1:$K$1021,11,0)),"",(VLOOKUP(C17,條件!$A$1:$K$1021,11,0)))</f>
        <v/>
      </c>
      <c r="I17" s="772" t="str">
        <f>IF(ISNA(VLOOKUP(C17,條件!$A$1:$L$1021,12,0)),"",(VLOOKUP(C17,條件!$A$1:$L$1021,12,0)))</f>
        <v/>
      </c>
      <c r="J17" s="407"/>
      <c r="K17" s="407"/>
      <c r="L17" s="407"/>
      <c r="M17" s="407"/>
      <c r="N17" s="409"/>
      <c r="O17" s="407"/>
      <c r="P17" s="407"/>
      <c r="Q17" s="407"/>
      <c r="R17" s="409"/>
      <c r="S17" s="407"/>
      <c r="T17" s="407"/>
      <c r="U17" s="407"/>
      <c r="V17" s="409"/>
      <c r="W17" s="407"/>
      <c r="X17" s="407"/>
      <c r="Y17" s="407"/>
      <c r="Z17" s="410" t="str">
        <f>IF(ISNA(VLOOKUP(C17,條件!$A$1:$C$1021,3,0)),"",(VLOOKUP(C17,條件!$A$1:$C$1021,3,0)))</f>
        <v/>
      </c>
      <c r="AA17" s="411" t="str">
        <f t="shared" si="5"/>
        <v/>
      </c>
      <c r="AB17" s="412" t="str">
        <f t="shared" si="13"/>
        <v/>
      </c>
      <c r="AC17" s="413" t="str">
        <f t="shared" si="14"/>
        <v/>
      </c>
      <c r="AD17" s="411" t="str">
        <f t="shared" si="15"/>
        <v/>
      </c>
      <c r="AE17" s="411" t="str">
        <f t="shared" si="16"/>
        <v/>
      </c>
      <c r="AF17" s="414" t="str">
        <f t="shared" si="17"/>
        <v/>
      </c>
      <c r="AG17" s="415"/>
      <c r="AH17" s="416"/>
      <c r="AI17" s="416"/>
      <c r="AJ17" s="416"/>
      <c r="AK17" s="416"/>
      <c r="AL17" s="765"/>
      <c r="AM17" s="766"/>
      <c r="AN17" s="766"/>
      <c r="AO17" s="766"/>
      <c r="AP17" s="766"/>
      <c r="AQ17" s="767"/>
      <c r="AR17" s="765"/>
      <c r="AS17" s="782" t="str">
        <f t="shared" si="6"/>
        <v>單</v>
      </c>
      <c r="AT17" s="782" t="str">
        <f t="shared" si="7"/>
        <v/>
      </c>
      <c r="AU17" s="782" t="str">
        <f t="shared" si="8"/>
        <v/>
      </c>
      <c r="AV17" s="783" t="str">
        <f t="shared" si="3"/>
        <v/>
      </c>
    </row>
    <row r="18" spans="1:48">
      <c r="A18" s="404">
        <f t="shared" si="4"/>
        <v>46143</v>
      </c>
      <c r="B18" s="405"/>
      <c r="C18" s="589"/>
      <c r="D18" s="406"/>
      <c r="E18" s="481" t="str">
        <f>IF(ISNA(VLOOKUP(C18,條件!$A$1:$G$1021,5,0)),"",(VLOOKUP(C18,條件!$A$1:$G$1021,5,0)))</f>
        <v/>
      </c>
      <c r="F18" s="482" t="str">
        <f>IF(ISNA(VLOOKUP(C18,條件!$A$1:$G$1021,6,0)),"",(VLOOKUP(C18,條件!$A$1:$G$1021,6,0)))</f>
        <v/>
      </c>
      <c r="G18" s="771" t="str">
        <f>IF(ISNA(VLOOKUP(C18,條件!$A$1:$G$1021,7,0)),"",(VLOOKUP(C18,條件!$A$1:$G$1021,7,0)))</f>
        <v/>
      </c>
      <c r="H18" s="771" t="str">
        <f>IF(ISNA(VLOOKUP(C18,條件!$A$1:$K$1021,11,0)),"",(VLOOKUP(C18,條件!$A$1:$K$1021,11,0)))</f>
        <v/>
      </c>
      <c r="I18" s="772" t="str">
        <f>IF(ISNA(VLOOKUP(C18,條件!$A$1:$L$1021,12,0)),"",(VLOOKUP(C18,條件!$A$1:$L$1021,12,0)))</f>
        <v/>
      </c>
      <c r="J18" s="407"/>
      <c r="K18" s="417"/>
      <c r="L18" s="407"/>
      <c r="M18" s="407"/>
      <c r="N18" s="409"/>
      <c r="O18" s="407"/>
      <c r="P18" s="407"/>
      <c r="Q18" s="407"/>
      <c r="R18" s="409"/>
      <c r="S18" s="407"/>
      <c r="T18" s="407"/>
      <c r="U18" s="407"/>
      <c r="V18" s="409"/>
      <c r="W18" s="407"/>
      <c r="X18" s="407"/>
      <c r="Y18" s="407"/>
      <c r="Z18" s="410" t="str">
        <f>IF(ISNA(VLOOKUP(C18,條件!$A$1:$C$1021,3,0)),"",(VLOOKUP(C18,條件!$A$1:$C$1021,3,0)))</f>
        <v/>
      </c>
      <c r="AA18" s="411" t="str">
        <f t="shared" si="5"/>
        <v/>
      </c>
      <c r="AB18" s="412" t="str">
        <f t="shared" si="13"/>
        <v/>
      </c>
      <c r="AC18" s="413" t="str">
        <f t="shared" si="14"/>
        <v/>
      </c>
      <c r="AD18" s="411" t="str">
        <f t="shared" si="15"/>
        <v/>
      </c>
      <c r="AE18" s="411" t="str">
        <f t="shared" si="16"/>
        <v/>
      </c>
      <c r="AF18" s="414" t="str">
        <f t="shared" si="17"/>
        <v/>
      </c>
      <c r="AG18" s="415"/>
      <c r="AH18" s="416"/>
      <c r="AI18" s="416"/>
      <c r="AJ18" s="416"/>
      <c r="AK18" s="416"/>
      <c r="AL18" s="765"/>
      <c r="AM18" s="766"/>
      <c r="AN18" s="766"/>
      <c r="AO18" s="766"/>
      <c r="AP18" s="766"/>
      <c r="AQ18" s="767"/>
      <c r="AR18" s="765"/>
      <c r="AS18" s="782" t="str">
        <f t="shared" si="6"/>
        <v>單</v>
      </c>
      <c r="AT18" s="782" t="str">
        <f t="shared" si="7"/>
        <v/>
      </c>
      <c r="AU18" s="782" t="str">
        <f t="shared" si="8"/>
        <v/>
      </c>
      <c r="AV18" s="783" t="str">
        <f t="shared" si="3"/>
        <v/>
      </c>
    </row>
    <row r="19" spans="1:48">
      <c r="A19" s="404">
        <f t="shared" si="4"/>
        <v>46143</v>
      </c>
      <c r="B19" s="405"/>
      <c r="C19" s="589"/>
      <c r="D19" s="406"/>
      <c r="E19" s="481" t="str">
        <f>IF(ISNA(VLOOKUP(C19,條件!$A$1:$G$1021,5,0)),"",(VLOOKUP(C19,條件!$A$1:$G$1021,5,0)))</f>
        <v/>
      </c>
      <c r="F19" s="482" t="str">
        <f>IF(ISNA(VLOOKUP(C19,條件!$A$1:$G$1021,6,0)),"",(VLOOKUP(C19,條件!$A$1:$G$1021,6,0)))</f>
        <v/>
      </c>
      <c r="G19" s="771" t="str">
        <f>IF(ISNA(VLOOKUP(C19,條件!$A$1:$G$1021,7,0)),"",(VLOOKUP(C19,條件!$A$1:$G$1021,7,0)))</f>
        <v/>
      </c>
      <c r="H19" s="771" t="str">
        <f>IF(ISNA(VLOOKUP(C19,條件!$A$1:$K$1021,11,0)),"",(VLOOKUP(C19,條件!$A$1:$K$1021,11,0)))</f>
        <v/>
      </c>
      <c r="I19" s="772" t="str">
        <f>IF(ISNA(VLOOKUP(C19,條件!$A$1:$L$1021,12,0)),"",(VLOOKUP(C19,條件!$A$1:$L$1021,12,0)))</f>
        <v/>
      </c>
      <c r="J19" s="407"/>
      <c r="K19" s="407"/>
      <c r="L19" s="407"/>
      <c r="M19" s="407"/>
      <c r="N19" s="409"/>
      <c r="O19" s="407"/>
      <c r="P19" s="407"/>
      <c r="Q19" s="407"/>
      <c r="R19" s="409"/>
      <c r="S19" s="407"/>
      <c r="T19" s="407"/>
      <c r="U19" s="408"/>
      <c r="V19" s="409"/>
      <c r="W19" s="407"/>
      <c r="X19" s="407"/>
      <c r="Y19" s="407"/>
      <c r="Z19" s="410" t="str">
        <f>IF(ISNA(VLOOKUP(C19,條件!$A$1:$C$1021,3,0)),"",(VLOOKUP(C19,條件!$A$1:$C$1021,3,0)))</f>
        <v/>
      </c>
      <c r="AA19" s="411" t="str">
        <f t="shared" si="5"/>
        <v/>
      </c>
      <c r="AB19" s="412" t="str">
        <f t="shared" si="13"/>
        <v/>
      </c>
      <c r="AC19" s="413" t="str">
        <f t="shared" si="14"/>
        <v/>
      </c>
      <c r="AD19" s="411" t="str">
        <f t="shared" si="15"/>
        <v/>
      </c>
      <c r="AE19" s="411" t="str">
        <f t="shared" si="16"/>
        <v/>
      </c>
      <c r="AF19" s="414" t="str">
        <f t="shared" si="17"/>
        <v/>
      </c>
      <c r="AG19" s="415"/>
      <c r="AH19" s="416"/>
      <c r="AI19" s="416"/>
      <c r="AJ19" s="416"/>
      <c r="AK19" s="416"/>
      <c r="AL19" s="765"/>
      <c r="AM19" s="766"/>
      <c r="AN19" s="766"/>
      <c r="AO19" s="766"/>
      <c r="AP19" s="766"/>
      <c r="AQ19" s="767"/>
      <c r="AR19" s="765"/>
      <c r="AS19" s="782" t="str">
        <f t="shared" si="6"/>
        <v>單</v>
      </c>
      <c r="AT19" s="782" t="str">
        <f t="shared" si="7"/>
        <v/>
      </c>
      <c r="AU19" s="782" t="str">
        <f t="shared" si="8"/>
        <v/>
      </c>
      <c r="AV19" s="783" t="str">
        <f t="shared" si="3"/>
        <v/>
      </c>
    </row>
    <row r="20" spans="1:48">
      <c r="A20" s="404">
        <f t="shared" si="4"/>
        <v>46143</v>
      </c>
      <c r="B20" s="418"/>
      <c r="C20" s="589"/>
      <c r="D20" s="406"/>
      <c r="E20" s="481" t="str">
        <f>IF(ISNA(VLOOKUP(C20,條件!$A$1:$G$1021,5,0)),"",(VLOOKUP(C20,條件!$A$1:$G$1021,5,0)))</f>
        <v/>
      </c>
      <c r="F20" s="482" t="str">
        <f>IF(ISNA(VLOOKUP(C20,條件!$A$1:$G$1021,6,0)),"",(VLOOKUP(C20,條件!$A$1:$G$1021,6,0)))</f>
        <v/>
      </c>
      <c r="G20" s="771" t="str">
        <f>IF(ISNA(VLOOKUP(C20,條件!$A$1:$G$1021,7,0)),"",(VLOOKUP(C20,條件!$A$1:$G$1021,7,0)))</f>
        <v/>
      </c>
      <c r="H20" s="771" t="str">
        <f>IF(ISNA(VLOOKUP(C20,條件!$A$1:$K$1021,11,0)),"",(VLOOKUP(C20,條件!$A$1:$K$1021,11,0)))</f>
        <v/>
      </c>
      <c r="I20" s="772" t="str">
        <f>IF(ISNA(VLOOKUP(C20,條件!$A$1:$L$1021,12,0)),"",(VLOOKUP(C20,條件!$A$1:$L$1021,12,0)))</f>
        <v/>
      </c>
      <c r="J20" s="407"/>
      <c r="K20" s="407"/>
      <c r="L20" s="407"/>
      <c r="M20" s="407"/>
      <c r="N20" s="409"/>
      <c r="O20" s="407"/>
      <c r="P20" s="407"/>
      <c r="Q20" s="407"/>
      <c r="R20" s="409"/>
      <c r="S20" s="407"/>
      <c r="T20" s="407"/>
      <c r="U20" s="407"/>
      <c r="V20" s="409"/>
      <c r="W20" s="407"/>
      <c r="X20" s="407"/>
      <c r="Y20" s="407"/>
      <c r="Z20" s="410" t="str">
        <f>IF(ISNA(VLOOKUP(C20,條件!$A$1:$C$1021,3,0)),"",(VLOOKUP(C20,條件!$A$1:$C$1021,3,0)))</f>
        <v/>
      </c>
      <c r="AA20" s="411" t="str">
        <f t="shared" si="5"/>
        <v/>
      </c>
      <c r="AB20" s="412" t="str">
        <f t="shared" si="13"/>
        <v/>
      </c>
      <c r="AC20" s="413" t="str">
        <f t="shared" si="14"/>
        <v/>
      </c>
      <c r="AD20" s="411" t="str">
        <f t="shared" si="15"/>
        <v/>
      </c>
      <c r="AE20" s="411" t="str">
        <f t="shared" si="16"/>
        <v/>
      </c>
      <c r="AF20" s="414" t="str">
        <f t="shared" si="17"/>
        <v/>
      </c>
      <c r="AG20" s="415"/>
      <c r="AH20" s="416"/>
      <c r="AI20" s="416"/>
      <c r="AJ20" s="416"/>
      <c r="AK20" s="416"/>
      <c r="AL20" s="765"/>
      <c r="AM20" s="766"/>
      <c r="AN20" s="766"/>
      <c r="AO20" s="766"/>
      <c r="AP20" s="766"/>
      <c r="AQ20" s="767"/>
      <c r="AR20" s="765"/>
      <c r="AS20" s="782" t="str">
        <f t="shared" si="6"/>
        <v>單</v>
      </c>
      <c r="AT20" s="782" t="str">
        <f t="shared" si="7"/>
        <v/>
      </c>
      <c r="AU20" s="782" t="str">
        <f t="shared" si="8"/>
        <v/>
      </c>
      <c r="AV20" s="783" t="str">
        <f t="shared" si="3"/>
        <v/>
      </c>
    </row>
    <row r="21" spans="1:48">
      <c r="A21" s="404">
        <f t="shared" si="4"/>
        <v>46143</v>
      </c>
      <c r="B21" s="405"/>
      <c r="C21" s="589"/>
      <c r="D21" s="406"/>
      <c r="E21" s="481" t="str">
        <f>IF(ISNA(VLOOKUP(C21,條件!$A$1:$G$1021,5,0)),"",(VLOOKUP(C21,條件!$A$1:$G$1021,5,0)))</f>
        <v/>
      </c>
      <c r="F21" s="482" t="str">
        <f>IF(ISNA(VLOOKUP(C21,條件!$A$1:$G$1021,6,0)),"",(VLOOKUP(C21,條件!$A$1:$G$1021,6,0)))</f>
        <v/>
      </c>
      <c r="G21" s="771" t="str">
        <f>IF(ISNA(VLOOKUP(C21,條件!$A$1:$G$1021,7,0)),"",(VLOOKUP(C21,條件!$A$1:$G$1021,7,0)))</f>
        <v/>
      </c>
      <c r="H21" s="771" t="str">
        <f>IF(ISNA(VLOOKUP(C21,條件!$A$1:$K$1021,11,0)),"",(VLOOKUP(C21,條件!$A$1:$K$1021,11,0)))</f>
        <v/>
      </c>
      <c r="I21" s="772" t="str">
        <f>IF(ISNA(VLOOKUP(C21,條件!$A$1:$L$1021,12,0)),"",(VLOOKUP(C21,條件!$A$1:$L$1021,12,0)))</f>
        <v/>
      </c>
      <c r="J21" s="407"/>
      <c r="K21" s="407"/>
      <c r="L21" s="407"/>
      <c r="M21" s="407"/>
      <c r="N21" s="409"/>
      <c r="O21" s="407"/>
      <c r="P21" s="407"/>
      <c r="Q21" s="407"/>
      <c r="R21" s="409"/>
      <c r="S21" s="407"/>
      <c r="T21" s="407"/>
      <c r="U21" s="407"/>
      <c r="V21" s="409"/>
      <c r="W21" s="407"/>
      <c r="X21" s="407"/>
      <c r="Y21" s="407"/>
      <c r="Z21" s="410" t="str">
        <f>IF(ISNA(VLOOKUP(C21,條件!$A$1:$C$1021,3,0)),"",(VLOOKUP(C21,條件!$A$1:$C$1021,3,0)))</f>
        <v/>
      </c>
      <c r="AA21" s="411" t="str">
        <f t="shared" si="5"/>
        <v/>
      </c>
      <c r="AB21" s="412" t="str">
        <f t="shared" si="13"/>
        <v/>
      </c>
      <c r="AC21" s="413" t="str">
        <f t="shared" si="14"/>
        <v/>
      </c>
      <c r="AD21" s="411" t="str">
        <f t="shared" si="15"/>
        <v/>
      </c>
      <c r="AE21" s="411" t="str">
        <f t="shared" si="16"/>
        <v/>
      </c>
      <c r="AF21" s="414" t="str">
        <f t="shared" si="17"/>
        <v/>
      </c>
      <c r="AG21" s="415"/>
      <c r="AH21" s="416"/>
      <c r="AI21" s="416"/>
      <c r="AJ21" s="416"/>
      <c r="AK21" s="416"/>
      <c r="AL21" s="765"/>
      <c r="AM21" s="766"/>
      <c r="AN21" s="766"/>
      <c r="AO21" s="766"/>
      <c r="AP21" s="766"/>
      <c r="AQ21" s="767"/>
      <c r="AR21" s="765"/>
      <c r="AS21" s="782" t="str">
        <f t="shared" si="6"/>
        <v>單</v>
      </c>
      <c r="AT21" s="782" t="str">
        <f t="shared" si="7"/>
        <v/>
      </c>
      <c r="AU21" s="782" t="str">
        <f t="shared" si="8"/>
        <v/>
      </c>
      <c r="AV21" s="783" t="str">
        <f t="shared" si="3"/>
        <v/>
      </c>
    </row>
    <row r="22" spans="1:48">
      <c r="A22" s="404">
        <f t="shared" si="4"/>
        <v>46143</v>
      </c>
      <c r="B22" s="418"/>
      <c r="C22" s="589"/>
      <c r="D22" s="406"/>
      <c r="E22" s="481" t="str">
        <f>IF(ISNA(VLOOKUP(C22,條件!$A$1:$G$1021,5,0)),"",(VLOOKUP(C22,條件!$A$1:$G$1021,5,0)))</f>
        <v/>
      </c>
      <c r="F22" s="482" t="str">
        <f>IF(ISNA(VLOOKUP(C22,條件!$A$1:$G$1021,6,0)),"",(VLOOKUP(C22,條件!$A$1:$G$1021,6,0)))</f>
        <v/>
      </c>
      <c r="G22" s="771" t="str">
        <f>IF(ISNA(VLOOKUP(C22,條件!$A$1:$G$1021,7,0)),"",(VLOOKUP(C22,條件!$A$1:$G$1021,7,0)))</f>
        <v/>
      </c>
      <c r="H22" s="771" t="str">
        <f>IF(ISNA(VLOOKUP(C22,條件!$A$1:$K$1021,11,0)),"",(VLOOKUP(C22,條件!$A$1:$K$1021,11,0)))</f>
        <v/>
      </c>
      <c r="I22" s="772" t="str">
        <f>IF(ISNA(VLOOKUP(C22,條件!$A$1:$L$1021,12,0)),"",(VLOOKUP(C22,條件!$A$1:$L$1021,12,0)))</f>
        <v/>
      </c>
      <c r="J22" s="407"/>
      <c r="K22" s="407"/>
      <c r="L22" s="407"/>
      <c r="M22" s="408"/>
      <c r="N22" s="409"/>
      <c r="O22" s="407"/>
      <c r="P22" s="407"/>
      <c r="Q22" s="408"/>
      <c r="R22" s="409"/>
      <c r="S22" s="407"/>
      <c r="T22" s="407"/>
      <c r="U22" s="407"/>
      <c r="V22" s="409"/>
      <c r="W22" s="407"/>
      <c r="X22" s="407"/>
      <c r="Y22" s="407"/>
      <c r="Z22" s="410" t="str">
        <f>IF(ISNA(VLOOKUP(C22,條件!$A$1:$C$1021,3,0)),"",(VLOOKUP(C22,條件!$A$1:$C$1021,3,0)))</f>
        <v/>
      </c>
      <c r="AA22" s="411" t="str">
        <f t="shared" si="5"/>
        <v/>
      </c>
      <c r="AB22" s="412" t="str">
        <f t="shared" si="13"/>
        <v/>
      </c>
      <c r="AC22" s="413" t="str">
        <f t="shared" si="14"/>
        <v/>
      </c>
      <c r="AD22" s="411" t="str">
        <f t="shared" si="15"/>
        <v/>
      </c>
      <c r="AE22" s="411" t="str">
        <f t="shared" si="16"/>
        <v/>
      </c>
      <c r="AF22" s="414" t="str">
        <f t="shared" si="17"/>
        <v/>
      </c>
      <c r="AG22" s="415"/>
      <c r="AH22" s="416"/>
      <c r="AI22" s="416"/>
      <c r="AJ22" s="416"/>
      <c r="AK22" s="416"/>
      <c r="AL22" s="765"/>
      <c r="AM22" s="766"/>
      <c r="AN22" s="766"/>
      <c r="AO22" s="766"/>
      <c r="AP22" s="766"/>
      <c r="AQ22" s="767"/>
      <c r="AR22" s="765"/>
      <c r="AS22" s="782" t="str">
        <f t="shared" si="6"/>
        <v>單</v>
      </c>
      <c r="AT22" s="782" t="str">
        <f t="shared" si="7"/>
        <v/>
      </c>
      <c r="AU22" s="782" t="str">
        <f t="shared" si="8"/>
        <v/>
      </c>
      <c r="AV22" s="783" t="str">
        <f t="shared" si="3"/>
        <v/>
      </c>
    </row>
    <row r="23" spans="1:48">
      <c r="A23" s="404">
        <f t="shared" si="4"/>
        <v>46143</v>
      </c>
      <c r="B23" s="418"/>
      <c r="C23" s="589"/>
      <c r="D23" s="406"/>
      <c r="E23" s="481" t="str">
        <f>IF(ISNA(VLOOKUP(C23,條件!$A$1:$G$1021,5,0)),"",(VLOOKUP(C23,條件!$A$1:$G$1021,5,0)))</f>
        <v/>
      </c>
      <c r="F23" s="482" t="str">
        <f>IF(ISNA(VLOOKUP(C23,條件!$A$1:$G$1021,6,0)),"",(VLOOKUP(C23,條件!$A$1:$G$1021,6,0)))</f>
        <v/>
      </c>
      <c r="G23" s="771" t="str">
        <f>IF(ISNA(VLOOKUP(C23,條件!$A$1:$G$1021,7,0)),"",(VLOOKUP(C23,條件!$A$1:$G$1021,7,0)))</f>
        <v/>
      </c>
      <c r="H23" s="771" t="str">
        <f>IF(ISNA(VLOOKUP(C23,條件!$A$1:$K$1021,11,0)),"",(VLOOKUP(C23,條件!$A$1:$K$1021,11,0)))</f>
        <v/>
      </c>
      <c r="I23" s="772" t="str">
        <f>IF(ISNA(VLOOKUP(C23,條件!$A$1:$L$1021,12,0)),"",(VLOOKUP(C23,條件!$A$1:$L$1021,12,0)))</f>
        <v/>
      </c>
      <c r="J23" s="407"/>
      <c r="K23" s="407"/>
      <c r="L23" s="407"/>
      <c r="M23" s="407"/>
      <c r="N23" s="409"/>
      <c r="O23" s="407"/>
      <c r="P23" s="407"/>
      <c r="Q23" s="407"/>
      <c r="R23" s="409"/>
      <c r="S23" s="407"/>
      <c r="T23" s="407"/>
      <c r="U23" s="407"/>
      <c r="V23" s="409"/>
      <c r="W23" s="407"/>
      <c r="X23" s="407"/>
      <c r="Y23" s="408"/>
      <c r="Z23" s="410" t="str">
        <f>IF(ISNA(VLOOKUP(C23,條件!$A$1:$C$1021,3,0)),"",(VLOOKUP(C23,條件!$A$1:$C$1021,3,0)))</f>
        <v/>
      </c>
      <c r="AA23" s="411" t="str">
        <f t="shared" si="5"/>
        <v/>
      </c>
      <c r="AB23" s="412" t="str">
        <f t="shared" si="13"/>
        <v/>
      </c>
      <c r="AC23" s="413" t="str">
        <f t="shared" si="14"/>
        <v/>
      </c>
      <c r="AD23" s="411" t="str">
        <f t="shared" si="15"/>
        <v/>
      </c>
      <c r="AE23" s="411" t="str">
        <f t="shared" si="16"/>
        <v/>
      </c>
      <c r="AF23" s="414" t="str">
        <f t="shared" si="17"/>
        <v/>
      </c>
      <c r="AG23" s="415"/>
      <c r="AH23" s="416"/>
      <c r="AI23" s="416"/>
      <c r="AJ23" s="416"/>
      <c r="AK23" s="416"/>
      <c r="AL23" s="765"/>
      <c r="AM23" s="766"/>
      <c r="AN23" s="766"/>
      <c r="AO23" s="766"/>
      <c r="AP23" s="766"/>
      <c r="AQ23" s="767"/>
      <c r="AR23" s="765"/>
      <c r="AS23" s="782" t="str">
        <f t="shared" si="6"/>
        <v>單</v>
      </c>
      <c r="AT23" s="782" t="str">
        <f t="shared" si="7"/>
        <v/>
      </c>
      <c r="AU23" s="782" t="str">
        <f t="shared" si="8"/>
        <v/>
      </c>
      <c r="AV23" s="783" t="str">
        <f t="shared" si="3"/>
        <v/>
      </c>
    </row>
    <row r="24" spans="1:48">
      <c r="A24" s="404">
        <f t="shared" si="4"/>
        <v>46143</v>
      </c>
      <c r="B24" s="405"/>
      <c r="C24" s="589"/>
      <c r="D24" s="406"/>
      <c r="E24" s="481" t="str">
        <f>IF(ISNA(VLOOKUP(C24,條件!$A$1:$G$1021,5,0)),"",(VLOOKUP(C24,條件!$A$1:$G$1021,5,0)))</f>
        <v/>
      </c>
      <c r="F24" s="482" t="str">
        <f>IF(ISNA(VLOOKUP(C24,條件!$A$1:$G$1021,6,0)),"",(VLOOKUP(C24,條件!$A$1:$G$1021,6,0)))</f>
        <v/>
      </c>
      <c r="G24" s="771" t="str">
        <f>IF(ISNA(VLOOKUP(C24,條件!$A$1:$G$1021,7,0)),"",(VLOOKUP(C24,條件!$A$1:$G$1021,7,0)))</f>
        <v/>
      </c>
      <c r="H24" s="771" t="str">
        <f>IF(ISNA(VLOOKUP(C24,條件!$A$1:$K$1021,11,0)),"",(VLOOKUP(C24,條件!$A$1:$K$1021,11,0)))</f>
        <v/>
      </c>
      <c r="I24" s="772" t="str">
        <f>IF(ISNA(VLOOKUP(C24,條件!$A$1:$L$1021,12,0)),"",(VLOOKUP(C24,條件!$A$1:$L$1021,12,0)))</f>
        <v/>
      </c>
      <c r="J24" s="407"/>
      <c r="K24" s="407"/>
      <c r="L24" s="407"/>
      <c r="M24" s="407"/>
      <c r="N24" s="409"/>
      <c r="O24" s="407"/>
      <c r="P24" s="407"/>
      <c r="Q24" s="407"/>
      <c r="R24" s="409"/>
      <c r="S24" s="407"/>
      <c r="T24" s="407"/>
      <c r="U24" s="407"/>
      <c r="V24" s="409"/>
      <c r="W24" s="407"/>
      <c r="X24" s="407"/>
      <c r="Y24" s="420"/>
      <c r="Z24" s="410" t="str">
        <f>IF(ISNA(VLOOKUP(C24,條件!$A$1:$C$1021,3,0)),"",(VLOOKUP(C24,條件!$A$1:$C$1021,3,0)))</f>
        <v/>
      </c>
      <c r="AA24" s="411" t="str">
        <f t="shared" si="5"/>
        <v/>
      </c>
      <c r="AB24" s="412" t="str">
        <f t="shared" si="13"/>
        <v/>
      </c>
      <c r="AC24" s="413" t="str">
        <f t="shared" si="14"/>
        <v/>
      </c>
      <c r="AD24" s="411" t="str">
        <f t="shared" si="15"/>
        <v/>
      </c>
      <c r="AE24" s="411" t="str">
        <f t="shared" si="16"/>
        <v/>
      </c>
      <c r="AF24" s="414" t="str">
        <f t="shared" si="17"/>
        <v/>
      </c>
      <c r="AG24" s="415"/>
      <c r="AH24" s="416"/>
      <c r="AI24" s="416"/>
      <c r="AJ24" s="416"/>
      <c r="AK24" s="416"/>
      <c r="AL24" s="765"/>
      <c r="AM24" s="766"/>
      <c r="AN24" s="766"/>
      <c r="AO24" s="766"/>
      <c r="AP24" s="766"/>
      <c r="AQ24" s="767"/>
      <c r="AR24" s="765"/>
      <c r="AS24" s="782" t="str">
        <f t="shared" si="6"/>
        <v>單</v>
      </c>
      <c r="AT24" s="782" t="str">
        <f t="shared" si="7"/>
        <v/>
      </c>
      <c r="AU24" s="782" t="str">
        <f t="shared" si="8"/>
        <v/>
      </c>
      <c r="AV24" s="783" t="str">
        <f t="shared" si="3"/>
        <v/>
      </c>
    </row>
    <row r="25" spans="1:48">
      <c r="A25" s="404">
        <f t="shared" si="4"/>
        <v>46143</v>
      </c>
      <c r="B25" s="405"/>
      <c r="C25" s="589"/>
      <c r="D25" s="406"/>
      <c r="E25" s="481" t="str">
        <f>IF(ISNA(VLOOKUP(C25,條件!$A$1:$G$1021,5,0)),"",(VLOOKUP(C25,條件!$A$1:$G$1021,5,0)))</f>
        <v/>
      </c>
      <c r="F25" s="482" t="str">
        <f>IF(ISNA(VLOOKUP(C25,條件!$A$1:$G$1021,6,0)),"",(VLOOKUP(C25,條件!$A$1:$G$1021,6,0)))</f>
        <v/>
      </c>
      <c r="G25" s="771" t="str">
        <f>IF(ISNA(VLOOKUP(C25,條件!$A$1:$G$1021,7,0)),"",(VLOOKUP(C25,條件!$A$1:$G$1021,7,0)))</f>
        <v/>
      </c>
      <c r="H25" s="771" t="str">
        <f>IF(ISNA(VLOOKUP(C25,條件!$A$1:$K$1021,11,0)),"",(VLOOKUP(C25,條件!$A$1:$K$1021,11,0)))</f>
        <v/>
      </c>
      <c r="I25" s="772" t="str">
        <f>IF(ISNA(VLOOKUP(C25,條件!$A$1:$L$1021,12,0)),"",(VLOOKUP(C25,條件!$A$1:$L$1021,12,0)))</f>
        <v/>
      </c>
      <c r="J25" s="407"/>
      <c r="K25" s="407"/>
      <c r="L25" s="407"/>
      <c r="M25" s="407"/>
      <c r="N25" s="409"/>
      <c r="O25" s="407"/>
      <c r="P25" s="407"/>
      <c r="Q25" s="407"/>
      <c r="R25" s="409"/>
      <c r="S25" s="407"/>
      <c r="T25" s="407"/>
      <c r="U25" s="408"/>
      <c r="V25" s="409"/>
      <c r="W25" s="407"/>
      <c r="X25" s="407"/>
      <c r="Y25" s="420"/>
      <c r="Z25" s="410" t="str">
        <f>IF(ISNA(VLOOKUP(C25,條件!$A$1:$C$1021,3,0)),"",(VLOOKUP(C25,條件!$A$1:$C$1021,3,0)))</f>
        <v/>
      </c>
      <c r="AA25" s="411" t="str">
        <f t="shared" si="5"/>
        <v/>
      </c>
      <c r="AB25" s="412" t="str">
        <f t="shared" si="13"/>
        <v/>
      </c>
      <c r="AC25" s="413" t="str">
        <f t="shared" si="14"/>
        <v/>
      </c>
      <c r="AD25" s="411" t="str">
        <f t="shared" si="15"/>
        <v/>
      </c>
      <c r="AE25" s="411" t="str">
        <f t="shared" si="16"/>
        <v/>
      </c>
      <c r="AF25" s="414" t="str">
        <f t="shared" si="17"/>
        <v/>
      </c>
      <c r="AG25" s="415"/>
      <c r="AH25" s="416"/>
      <c r="AI25" s="416"/>
      <c r="AJ25" s="416"/>
      <c r="AK25" s="416"/>
      <c r="AL25" s="765"/>
      <c r="AM25" s="766"/>
      <c r="AN25" s="766"/>
      <c r="AO25" s="766"/>
      <c r="AP25" s="766"/>
      <c r="AQ25" s="767"/>
      <c r="AR25" s="765"/>
      <c r="AS25" s="782" t="str">
        <f t="shared" si="6"/>
        <v>單</v>
      </c>
      <c r="AT25" s="782" t="str">
        <f t="shared" si="7"/>
        <v/>
      </c>
      <c r="AU25" s="782" t="str">
        <f t="shared" si="8"/>
        <v/>
      </c>
      <c r="AV25" s="783" t="str">
        <f t="shared" si="3"/>
        <v/>
      </c>
    </row>
    <row r="26" spans="1:48">
      <c r="A26" s="404">
        <f t="shared" si="4"/>
        <v>46143</v>
      </c>
      <c r="B26" s="405"/>
      <c r="C26" s="589"/>
      <c r="D26" s="406"/>
      <c r="E26" s="481" t="str">
        <f>IF(ISNA(VLOOKUP(C26,條件!$A$1:$G$1021,5,0)),"",(VLOOKUP(C26,條件!$A$1:$G$1021,5,0)))</f>
        <v/>
      </c>
      <c r="F26" s="482" t="str">
        <f>IF(ISNA(VLOOKUP(C26,條件!$A$1:$G$1021,6,0)),"",(VLOOKUP(C26,條件!$A$1:$G$1021,6,0)))</f>
        <v/>
      </c>
      <c r="G26" s="771" t="str">
        <f>IF(ISNA(VLOOKUP(C26,條件!$A$1:$G$1021,7,0)),"",(VLOOKUP(C26,條件!$A$1:$G$1021,7,0)))</f>
        <v/>
      </c>
      <c r="H26" s="771" t="str">
        <f>IF(ISNA(VLOOKUP(C26,條件!$A$1:$K$1021,11,0)),"",(VLOOKUP(C26,條件!$A$1:$K$1021,11,0)))</f>
        <v/>
      </c>
      <c r="I26" s="772" t="str">
        <f>IF(ISNA(VLOOKUP(C26,條件!$A$1:$L$1021,12,0)),"",(VLOOKUP(C26,條件!$A$1:$L$1021,12,0)))</f>
        <v/>
      </c>
      <c r="J26" s="407"/>
      <c r="K26" s="407"/>
      <c r="L26" s="407"/>
      <c r="M26" s="407"/>
      <c r="N26" s="409"/>
      <c r="O26" s="407"/>
      <c r="P26" s="407"/>
      <c r="Q26" s="407"/>
      <c r="R26" s="409"/>
      <c r="S26" s="407"/>
      <c r="T26" s="407"/>
      <c r="U26" s="407"/>
      <c r="V26" s="409"/>
      <c r="W26" s="407"/>
      <c r="X26" s="407"/>
      <c r="Y26" s="407"/>
      <c r="Z26" s="410" t="str">
        <f>IF(ISNA(VLOOKUP(C26,條件!$A$1:$C$1021,3,0)),"",(VLOOKUP(C26,條件!$A$1:$C$1021,3,0)))</f>
        <v/>
      </c>
      <c r="AA26" s="411" t="str">
        <f t="shared" si="5"/>
        <v/>
      </c>
      <c r="AB26" s="412" t="str">
        <f t="shared" si="13"/>
        <v/>
      </c>
      <c r="AC26" s="413" t="str">
        <f t="shared" si="14"/>
        <v/>
      </c>
      <c r="AD26" s="411" t="str">
        <f t="shared" si="15"/>
        <v/>
      </c>
      <c r="AE26" s="411" t="str">
        <f t="shared" si="16"/>
        <v/>
      </c>
      <c r="AF26" s="414" t="str">
        <f t="shared" si="17"/>
        <v/>
      </c>
      <c r="AG26" s="415"/>
      <c r="AH26" s="416"/>
      <c r="AI26" s="416"/>
      <c r="AJ26" s="416"/>
      <c r="AK26" s="416"/>
      <c r="AL26" s="765"/>
      <c r="AM26" s="766"/>
      <c r="AN26" s="766"/>
      <c r="AO26" s="766"/>
      <c r="AP26" s="766"/>
      <c r="AQ26" s="767"/>
      <c r="AR26" s="765"/>
      <c r="AS26" s="782" t="str">
        <f t="shared" si="6"/>
        <v>單</v>
      </c>
      <c r="AT26" s="782" t="str">
        <f t="shared" si="7"/>
        <v/>
      </c>
      <c r="AU26" s="782" t="str">
        <f t="shared" si="8"/>
        <v/>
      </c>
      <c r="AV26" s="783" t="str">
        <f t="shared" si="3"/>
        <v/>
      </c>
    </row>
    <row r="27" spans="1:48">
      <c r="A27" s="404">
        <f t="shared" si="4"/>
        <v>46143</v>
      </c>
      <c r="B27" s="405"/>
      <c r="C27" s="589"/>
      <c r="D27" s="406"/>
      <c r="E27" s="481" t="str">
        <f>IF(ISNA(VLOOKUP(C27,條件!$A$1:$G$1021,5,0)),"",(VLOOKUP(C27,條件!$A$1:$G$1021,5,0)))</f>
        <v/>
      </c>
      <c r="F27" s="482" t="str">
        <f>IF(ISNA(VLOOKUP(C27,條件!$A$1:$G$1021,6,0)),"",(VLOOKUP(C27,條件!$A$1:$G$1021,6,0)))</f>
        <v/>
      </c>
      <c r="G27" s="771" t="str">
        <f>IF(ISNA(VLOOKUP(C27,條件!$A$1:$G$1021,7,0)),"",(VLOOKUP(C27,條件!$A$1:$G$1021,7,0)))</f>
        <v/>
      </c>
      <c r="H27" s="771" t="str">
        <f>IF(ISNA(VLOOKUP(C27,條件!$A$1:$K$1021,11,0)),"",(VLOOKUP(C27,條件!$A$1:$K$1021,11,0)))</f>
        <v/>
      </c>
      <c r="I27" s="772" t="str">
        <f>IF(ISNA(VLOOKUP(C27,條件!$A$1:$L$1021,12,0)),"",(VLOOKUP(C27,條件!$A$1:$L$1021,12,0)))</f>
        <v/>
      </c>
      <c r="J27" s="407"/>
      <c r="K27" s="407"/>
      <c r="L27" s="407"/>
      <c r="M27" s="408"/>
      <c r="N27" s="409"/>
      <c r="O27" s="407"/>
      <c r="P27" s="407"/>
      <c r="Q27" s="408"/>
      <c r="R27" s="409"/>
      <c r="S27" s="407"/>
      <c r="T27" s="407"/>
      <c r="U27" s="408"/>
      <c r="V27" s="409"/>
      <c r="W27" s="407"/>
      <c r="X27" s="407"/>
      <c r="Y27" s="407"/>
      <c r="Z27" s="410" t="str">
        <f>IF(ISNA(VLOOKUP(C27,條件!$A$1:$C$1021,3,0)),"",(VLOOKUP(C27,條件!$A$1:$C$1021,3,0)))</f>
        <v/>
      </c>
      <c r="AA27" s="411" t="str">
        <f t="shared" si="5"/>
        <v/>
      </c>
      <c r="AB27" s="412" t="str">
        <f t="shared" si="13"/>
        <v/>
      </c>
      <c r="AC27" s="413" t="str">
        <f t="shared" si="14"/>
        <v/>
      </c>
      <c r="AD27" s="411" t="str">
        <f t="shared" si="15"/>
        <v/>
      </c>
      <c r="AE27" s="411" t="str">
        <f t="shared" si="16"/>
        <v/>
      </c>
      <c r="AF27" s="414" t="str">
        <f t="shared" si="17"/>
        <v/>
      </c>
      <c r="AG27" s="415"/>
      <c r="AH27" s="416"/>
      <c r="AI27" s="416"/>
      <c r="AJ27" s="416"/>
      <c r="AK27" s="416"/>
      <c r="AL27" s="765"/>
      <c r="AM27" s="766"/>
      <c r="AN27" s="766"/>
      <c r="AO27" s="766"/>
      <c r="AP27" s="766"/>
      <c r="AQ27" s="767"/>
      <c r="AR27" s="765"/>
      <c r="AS27" s="782" t="str">
        <f t="shared" si="6"/>
        <v>單</v>
      </c>
      <c r="AT27" s="782" t="str">
        <f t="shared" si="7"/>
        <v/>
      </c>
      <c r="AU27" s="782" t="str">
        <f t="shared" si="8"/>
        <v/>
      </c>
      <c r="AV27" s="783" t="str">
        <f t="shared" si="3"/>
        <v/>
      </c>
    </row>
    <row r="28" spans="1:48">
      <c r="A28" s="404">
        <f t="shared" si="4"/>
        <v>46143</v>
      </c>
      <c r="B28" s="405"/>
      <c r="C28" s="589"/>
      <c r="D28" s="406"/>
      <c r="E28" s="481" t="str">
        <f>IF(ISNA(VLOOKUP(C28,條件!$A$1:$G$1021,5,0)),"",(VLOOKUP(C28,條件!$A$1:$G$1021,5,0)))</f>
        <v/>
      </c>
      <c r="F28" s="482" t="str">
        <f>IF(ISNA(VLOOKUP(C28,條件!$A$1:$G$1021,6,0)),"",(VLOOKUP(C28,條件!$A$1:$G$1021,6,0)))</f>
        <v/>
      </c>
      <c r="G28" s="771" t="str">
        <f>IF(ISNA(VLOOKUP(C28,條件!$A$1:$G$1021,7,0)),"",(VLOOKUP(C28,條件!$A$1:$G$1021,7,0)))</f>
        <v/>
      </c>
      <c r="H28" s="771" t="str">
        <f>IF(ISNA(VLOOKUP(C28,條件!$A$1:$K$1021,11,0)),"",(VLOOKUP(C28,條件!$A$1:$K$1021,11,0)))</f>
        <v/>
      </c>
      <c r="I28" s="772" t="str">
        <f>IF(ISNA(VLOOKUP(C28,條件!$A$1:$L$1021,12,0)),"",(VLOOKUP(C28,條件!$A$1:$L$1021,12,0)))</f>
        <v/>
      </c>
      <c r="J28" s="407"/>
      <c r="K28" s="407"/>
      <c r="L28" s="407"/>
      <c r="M28" s="407"/>
      <c r="N28" s="409"/>
      <c r="O28" s="407"/>
      <c r="P28" s="407"/>
      <c r="Q28" s="407"/>
      <c r="R28" s="409"/>
      <c r="S28" s="407"/>
      <c r="T28" s="407"/>
      <c r="U28" s="407"/>
      <c r="V28" s="409"/>
      <c r="W28" s="407"/>
      <c r="X28" s="407"/>
      <c r="Y28" s="407"/>
      <c r="Z28" s="410" t="str">
        <f>IF(ISNA(VLOOKUP(C28,條件!$A$1:$C$1021,3,0)),"",(VLOOKUP(C28,條件!$A$1:$C$1021,3,0)))</f>
        <v/>
      </c>
      <c r="AA28" s="411" t="str">
        <f t="shared" si="5"/>
        <v/>
      </c>
      <c r="AB28" s="412" t="str">
        <f>IF(K28="","",IF(ISERROR(1-(SUM(K28,O28,S28,W28)/208/Z28)),"",(1-(SUM(K28,O28,S28,W28)/208/Z28))))</f>
        <v/>
      </c>
      <c r="AC28" s="413" t="str">
        <f>IF(L28="檢修","",IF(L28="改紡","",IF(L28="了機","",IF(C28="","",(IF(ISERROR(AVERAGE(L28:M28,P28:Q28,T28:U28,X28:Y28)),"",(AVERAGE(L28:M28,P28:Q28,T28:U28,X28:Y28)))/100)))))</f>
        <v/>
      </c>
      <c r="AD28" s="411" t="str">
        <f>IF(ISERROR(AA28/8),"",(AA28/8))</f>
        <v/>
      </c>
      <c r="AE28" s="411" t="str">
        <f>IF(L28="改紡","",IF(L28="檢修","",IF(L28="了機","",IF(C28="","",(IF(J28="","",IF(ISERROR((SUM(J28,N28,R28,V28)-SUM(K28,O28,S28,W28))/24),"",((SUM(J28,N28,R28,V28)-SUM(K28,O28,S28,W28))/24)))*AG28)))))</f>
        <v/>
      </c>
      <c r="AF28" s="414" t="str">
        <f>LEFT(B28,1)</f>
        <v/>
      </c>
      <c r="AG28" s="415"/>
      <c r="AH28" s="416"/>
      <c r="AI28" s="416"/>
      <c r="AJ28" s="416"/>
      <c r="AK28" s="416"/>
      <c r="AL28" s="765"/>
      <c r="AM28" s="766"/>
      <c r="AN28" s="766"/>
      <c r="AO28" s="766"/>
      <c r="AP28" s="766"/>
      <c r="AQ28" s="767"/>
      <c r="AR28" s="765"/>
      <c r="AS28" s="782" t="str">
        <f t="shared" si="6"/>
        <v>單</v>
      </c>
      <c r="AT28" s="782" t="str">
        <f t="shared" si="7"/>
        <v/>
      </c>
      <c r="AU28" s="782" t="str">
        <f t="shared" si="8"/>
        <v/>
      </c>
      <c r="AV28" s="783" t="str">
        <f t="shared" si="3"/>
        <v/>
      </c>
    </row>
    <row r="29" spans="1:48">
      <c r="A29" s="404">
        <f t="shared" si="4"/>
        <v>46143</v>
      </c>
      <c r="B29" s="405"/>
      <c r="C29" s="589"/>
      <c r="D29" s="406"/>
      <c r="E29" s="481" t="str">
        <f>IF(ISNA(VLOOKUP(C29,條件!$A$1:$G$1021,5,0)),"",(VLOOKUP(C29,條件!$A$1:$G$1021,5,0)))</f>
        <v/>
      </c>
      <c r="F29" s="482" t="str">
        <f>IF(ISNA(VLOOKUP(C29,條件!$A$1:$G$1021,6,0)),"",(VLOOKUP(C29,條件!$A$1:$G$1021,6,0)))</f>
        <v/>
      </c>
      <c r="G29" s="771" t="str">
        <f>IF(ISNA(VLOOKUP(C29,條件!$A$1:$G$1021,7,0)),"",(VLOOKUP(C29,條件!$A$1:$G$1021,7,0)))</f>
        <v/>
      </c>
      <c r="H29" s="771" t="str">
        <f>IF(ISNA(VLOOKUP(C29,條件!$A$1:$K$1021,11,0)),"",(VLOOKUP(C29,條件!$A$1:$K$1021,11,0)))</f>
        <v/>
      </c>
      <c r="I29" s="772" t="str">
        <f>IF(ISNA(VLOOKUP(C29,條件!$A$1:$L$1021,12,0)),"",(VLOOKUP(C29,條件!$A$1:$L$1021,12,0)))</f>
        <v/>
      </c>
      <c r="J29" s="407"/>
      <c r="K29" s="407"/>
      <c r="L29" s="407"/>
      <c r="M29" s="407"/>
      <c r="N29" s="409"/>
      <c r="O29" s="407"/>
      <c r="P29" s="407"/>
      <c r="Q29" s="407"/>
      <c r="R29" s="409"/>
      <c r="S29" s="407"/>
      <c r="T29" s="407"/>
      <c r="U29" s="407"/>
      <c r="V29" s="409"/>
      <c r="W29" s="407"/>
      <c r="X29" s="407"/>
      <c r="Y29" s="407"/>
      <c r="Z29" s="410" t="str">
        <f>IF(ISNA(VLOOKUP(C29,條件!$A$1:$C$1021,3,0)),"",(VLOOKUP(C29,條件!$A$1:$C$1021,3,0)))</f>
        <v/>
      </c>
      <c r="AA29" s="411" t="str">
        <f t="shared" si="5"/>
        <v/>
      </c>
      <c r="AB29" s="412" t="str">
        <f>IF(K29="","",IF(ISERROR(1-(SUM(K29,O29,S29,W29)/208/Z29)),"",(1-(SUM(K29,O29,S29,W29)/208/Z29))))</f>
        <v/>
      </c>
      <c r="AC29" s="413" t="str">
        <f>IF(L29="檢修","",IF(L29="改紡","",IF(L29="了機","",IF(C29="","",(IF(ISERROR(AVERAGE(L29:M29,P29:Q29,T29:U29,X29:Y29)),"",(AVERAGE(L29:M29,P29:Q29,T29:U29,X29:Y29)))/100)))))</f>
        <v/>
      </c>
      <c r="AD29" s="411" t="str">
        <f>IF(ISERROR(AA29/8),"",(AA29/8))</f>
        <v/>
      </c>
      <c r="AE29" s="411" t="str">
        <f>IF(L29="改紡","",IF(L29="檢修","",IF(L29="了機","",IF(C29="","",(IF(J29="","",IF(ISERROR((SUM(J29,N29,R29,V29)-SUM(K29,O29,S29,W29))/24),"",((SUM(J29,N29,R29,V29)-SUM(K29,O29,S29,W29))/24)))*AG29)))))</f>
        <v/>
      </c>
      <c r="AF29" s="414" t="str">
        <f>LEFT(B29,1)</f>
        <v/>
      </c>
      <c r="AG29" s="415"/>
      <c r="AH29" s="416"/>
      <c r="AI29" s="416"/>
      <c r="AJ29" s="416"/>
      <c r="AK29" s="416"/>
      <c r="AL29" s="765"/>
      <c r="AM29" s="766"/>
      <c r="AN29" s="766"/>
      <c r="AO29" s="766"/>
      <c r="AP29" s="766"/>
      <c r="AQ29" s="767"/>
      <c r="AR29" s="765"/>
      <c r="AS29" s="782" t="str">
        <f t="shared" si="6"/>
        <v>單</v>
      </c>
      <c r="AT29" s="782" t="str">
        <f t="shared" si="7"/>
        <v/>
      </c>
      <c r="AU29" s="782" t="str">
        <f t="shared" si="8"/>
        <v/>
      </c>
      <c r="AV29" s="783" t="str">
        <f t="shared" si="3"/>
        <v/>
      </c>
    </row>
    <row r="30" spans="1:48">
      <c r="A30" s="404">
        <f t="shared" si="4"/>
        <v>46143</v>
      </c>
      <c r="B30" s="422"/>
      <c r="C30" s="589"/>
      <c r="D30" s="406"/>
      <c r="E30" s="481" t="str">
        <f>IF(ISNA(VLOOKUP(C30,條件!$A$1:$G$1021,5,0)),"",(VLOOKUP(C30,條件!$A$1:$G$1021,5,0)))</f>
        <v/>
      </c>
      <c r="F30" s="482" t="str">
        <f>IF(ISNA(VLOOKUP(C30,條件!$A$1:$G$1021,6,0)),"",(VLOOKUP(C30,條件!$A$1:$G$1021,6,0)))</f>
        <v/>
      </c>
      <c r="G30" s="771" t="str">
        <f>IF(ISNA(VLOOKUP(C30,條件!$A$1:$G$1021,7,0)),"",(VLOOKUP(C30,條件!$A$1:$G$1021,7,0)))</f>
        <v/>
      </c>
      <c r="H30" s="771" t="str">
        <f>IF(ISNA(VLOOKUP(C30,條件!$A$1:$K$1021,11,0)),"",(VLOOKUP(C30,條件!$A$1:$K$1021,11,0)))</f>
        <v/>
      </c>
      <c r="I30" s="772" t="str">
        <f>IF(ISNA(VLOOKUP(C30,條件!$A$1:$L$1021,12,0)),"",(VLOOKUP(C30,條件!$A$1:$L$1021,12,0)))</f>
        <v/>
      </c>
      <c r="J30" s="407"/>
      <c r="K30" s="407"/>
      <c r="L30" s="407"/>
      <c r="M30" s="407"/>
      <c r="N30" s="409"/>
      <c r="O30" s="407"/>
      <c r="P30" s="407"/>
      <c r="Q30" s="407"/>
      <c r="R30" s="409"/>
      <c r="S30" s="407"/>
      <c r="T30" s="407"/>
      <c r="U30" s="407"/>
      <c r="V30" s="409"/>
      <c r="W30" s="407"/>
      <c r="X30" s="407"/>
      <c r="Y30" s="408"/>
      <c r="Z30" s="423" t="str">
        <f>IF(ISNA(VLOOKUP(C30,條件!$A$1:$C$1021,3,0)),"",(VLOOKUP(C30,條件!$A$1:$C$1021,3,0)))</f>
        <v/>
      </c>
      <c r="AA30" s="424" t="str">
        <f>IF(P30="了機","了機",IF(J30="","",IF(ISERROR(SUM(J30,N30,R30,V30)*12/AG30/3),"",(SUM(J30,N30,R30,V30)*12/AG30/3))))</f>
        <v/>
      </c>
      <c r="AB30" s="425" t="str">
        <f>IF(K30="","",IF(ISERROR(1-((SUM(K30,O30,S30,W30)/((AG30*12)-(AG30*0.44)))/Z30)),"",(1-((SUM(K30,O30,S30,W30)/((AG30*12)-(AG30*0.44)))/Z30))))</f>
        <v/>
      </c>
      <c r="AC30" s="426" t="str">
        <f>IF(P30="了機","",IF(C30="","",(IF(ISERROR(AVERAGE(L30:M30,P30:Q30,T30:U30,X30:Y30)),"",(AVERAGE(L30:M30,P30:Q30,T30:U30,X30:Y30)))/100)))</f>
        <v/>
      </c>
      <c r="AD30" s="424" t="str">
        <f>IF(ISERROR(AA30/8),"",(AA30/8))</f>
        <v/>
      </c>
      <c r="AE30" s="424" t="str">
        <f>IF(P30="了機","",IF(J30="","",IF(ISERROR((SUM(J30,N30,R30,V30)-SUM(K30,O30,S30,W30))/24),"",((SUM(J30,N30,R30,V30)-SUM(K30,O30,S30,W30))/24))))</f>
        <v/>
      </c>
      <c r="AF30" s="427" t="str">
        <f>LEFT(B30,1)</f>
        <v/>
      </c>
      <c r="AG30" s="428"/>
      <c r="AH30" s="416"/>
      <c r="AI30" s="416"/>
      <c r="AJ30" s="416"/>
      <c r="AK30" s="416"/>
      <c r="AL30" s="765"/>
      <c r="AM30" s="766"/>
      <c r="AN30" s="766"/>
      <c r="AO30" s="766"/>
      <c r="AP30" s="766"/>
      <c r="AQ30" s="767"/>
      <c r="AR30" s="765"/>
      <c r="AS30" s="782" t="str">
        <f t="shared" si="6"/>
        <v>單</v>
      </c>
      <c r="AT30" s="782" t="str">
        <f t="shared" si="7"/>
        <v/>
      </c>
      <c r="AU30" s="782" t="str">
        <f t="shared" si="8"/>
        <v/>
      </c>
      <c r="AV30" s="783" t="str">
        <f t="shared" si="3"/>
        <v/>
      </c>
    </row>
    <row r="31" spans="1:48">
      <c r="A31" s="404">
        <f t="shared" ref="A31:A32" si="18">A27</f>
        <v>46143</v>
      </c>
      <c r="B31" s="422"/>
      <c r="C31" s="589"/>
      <c r="D31" s="406"/>
      <c r="E31" s="481" t="str">
        <f>IF(ISNA(VLOOKUP(C31,條件!$A$1:$G$1021,5,0)),"",(VLOOKUP(C31,條件!$A$1:$G$1021,5,0)))</f>
        <v/>
      </c>
      <c r="F31" s="482" t="str">
        <f>IF(ISNA(VLOOKUP(C31,條件!$A$1:$G$1021,6,0)),"",(VLOOKUP(C31,條件!$A$1:$G$1021,6,0)))</f>
        <v/>
      </c>
      <c r="G31" s="771" t="str">
        <f>IF(ISNA(VLOOKUP(C31,條件!$A$1:$G$1021,7,0)),"",(VLOOKUP(C31,條件!$A$1:$G$1021,7,0)))</f>
        <v/>
      </c>
      <c r="H31" s="771" t="str">
        <f>IF(ISNA(VLOOKUP(C31,條件!$A$1:$K$1021,11,0)),"",(VLOOKUP(C31,條件!$A$1:$K$1021,11,0)))</f>
        <v/>
      </c>
      <c r="I31" s="772" t="str">
        <f>IF(ISNA(VLOOKUP(C31,條件!$A$1:$L$1021,12,0)),"",(VLOOKUP(C31,條件!$A$1:$L$1021,12,0)))</f>
        <v/>
      </c>
      <c r="J31" s="407"/>
      <c r="K31" s="407"/>
      <c r="L31" s="407"/>
      <c r="M31" s="407"/>
      <c r="N31" s="409"/>
      <c r="O31" s="407"/>
      <c r="P31" s="407"/>
      <c r="Q31" s="407"/>
      <c r="R31" s="409"/>
      <c r="S31" s="407"/>
      <c r="T31" s="407"/>
      <c r="U31" s="407"/>
      <c r="V31" s="409"/>
      <c r="W31" s="419"/>
      <c r="X31" s="407"/>
      <c r="Y31" s="408"/>
      <c r="Z31" s="423" t="str">
        <f>IF(ISNA(VLOOKUP(C31,條件!$A$1:$C$1021,3,0)),"",(VLOOKUP(C31,條件!$A$1:$C$1021,3,0)))</f>
        <v/>
      </c>
      <c r="AA31" s="424" t="str">
        <f t="shared" ref="AA31:AA32" si="19">IF(L31="了機","了機",IF(J31="","",IF(ISERROR(SUM(J31,N31,R31,V31)*12/AG31/3),"",(SUM(J31,N31,R31,V31)*12/AG31/3))))</f>
        <v/>
      </c>
      <c r="AB31" s="425" t="str">
        <f t="shared" ref="AB31:AB38" si="20">IF(K31="","",IF(ISERROR(1-((SUM(K31,O31,S31,W31)/((AG31*12)-(AG31*0.44)))/Z31)),"",(1-((SUM(K31,O31,S31,W31)/((AG31*12)-(AG31*0.44)))/Z31))))</f>
        <v/>
      </c>
      <c r="AC31" s="426" t="str">
        <f t="shared" ref="AC31:AC32" si="21">IF(L31="了機","",IF(C31="","",(IF(ISERROR(AVERAGE(L31:M31,P31:Q31,T31:U31,X31:Y31)),"",(AVERAGE(L31:M31,P31:Q31,T31:U31,X31:Y31)))/100)))</f>
        <v/>
      </c>
      <c r="AD31" s="424" t="str">
        <f t="shared" ref="AD31:AD42" si="22">IF(ISERROR(AA31/8),"",(AA31/8))</f>
        <v/>
      </c>
      <c r="AE31" s="424" t="str">
        <f t="shared" ref="AE31:AE32" si="23">IF(L31="了機","",IF(J31="","",IF(ISERROR((SUM(J31,N31,R31,V31)-SUM(K31,O31,S31,W31))/24),"",((SUM(J31,N31,R31,V31)-SUM(K31,O31,S31,W31))/24))))</f>
        <v/>
      </c>
      <c r="AF31" s="427" t="str">
        <f t="shared" ref="AF31:AF42" si="24">LEFT(B31,1)</f>
        <v/>
      </c>
      <c r="AG31" s="428"/>
      <c r="AH31" s="416"/>
      <c r="AI31" s="416"/>
      <c r="AJ31" s="416"/>
      <c r="AK31" s="416"/>
      <c r="AL31" s="765"/>
      <c r="AM31" s="766"/>
      <c r="AN31" s="766"/>
      <c r="AO31" s="766"/>
      <c r="AP31" s="766"/>
      <c r="AQ31" s="767"/>
      <c r="AR31" s="765"/>
      <c r="AS31" s="782" t="str">
        <f t="shared" si="6"/>
        <v>單</v>
      </c>
      <c r="AT31" s="782" t="str">
        <f t="shared" si="7"/>
        <v/>
      </c>
      <c r="AU31" s="782" t="str">
        <f t="shared" si="8"/>
        <v/>
      </c>
      <c r="AV31" s="783" t="str">
        <f t="shared" si="3"/>
        <v/>
      </c>
    </row>
    <row r="32" spans="1:48">
      <c r="A32" s="404">
        <f t="shared" si="18"/>
        <v>46143</v>
      </c>
      <c r="B32" s="422"/>
      <c r="C32" s="589"/>
      <c r="D32" s="406"/>
      <c r="E32" s="481" t="str">
        <f>IF(ISNA(VLOOKUP(C32,條件!$A$1:$G$1021,5,0)),"",(VLOOKUP(C32,條件!$A$1:$G$1021,5,0)))</f>
        <v/>
      </c>
      <c r="F32" s="482" t="str">
        <f>IF(ISNA(VLOOKUP(C32,條件!$A$1:$G$1021,6,0)),"",(VLOOKUP(C32,條件!$A$1:$G$1021,6,0)))</f>
        <v/>
      </c>
      <c r="G32" s="771" t="str">
        <f>IF(ISNA(VLOOKUP(C32,條件!$A$1:$G$1021,7,0)),"",(VLOOKUP(C32,條件!$A$1:$G$1021,7,0)))</f>
        <v/>
      </c>
      <c r="H32" s="771" t="str">
        <f>IF(ISNA(VLOOKUP(C32,條件!$A$1:$K$1021,11,0)),"",(VLOOKUP(C32,條件!$A$1:$K$1021,11,0)))</f>
        <v/>
      </c>
      <c r="I32" s="772" t="str">
        <f>IF(ISNA(VLOOKUP(C32,條件!$A$1:$L$1021,12,0)),"",(VLOOKUP(C32,條件!$A$1:$L$1021,12,0)))</f>
        <v/>
      </c>
      <c r="J32" s="407"/>
      <c r="K32" s="407"/>
      <c r="L32" s="407"/>
      <c r="M32" s="407"/>
      <c r="N32" s="409"/>
      <c r="O32" s="407"/>
      <c r="P32" s="407"/>
      <c r="Q32" s="407"/>
      <c r="R32" s="409"/>
      <c r="S32" s="407"/>
      <c r="T32" s="407"/>
      <c r="U32" s="407"/>
      <c r="V32" s="409"/>
      <c r="W32" s="419"/>
      <c r="X32" s="407"/>
      <c r="Y32" s="408"/>
      <c r="Z32" s="423" t="str">
        <f>IF(ISNA(VLOOKUP(C32,條件!$A$1:$C$1021,3,0)),"",(VLOOKUP(C32,條件!$A$1:$C$1021,3,0)))</f>
        <v/>
      </c>
      <c r="AA32" s="424" t="str">
        <f t="shared" si="19"/>
        <v/>
      </c>
      <c r="AB32" s="425" t="str">
        <f t="shared" si="20"/>
        <v/>
      </c>
      <c r="AC32" s="426" t="str">
        <f t="shared" si="21"/>
        <v/>
      </c>
      <c r="AD32" s="424" t="str">
        <f t="shared" si="22"/>
        <v/>
      </c>
      <c r="AE32" s="424" t="str">
        <f t="shared" si="23"/>
        <v/>
      </c>
      <c r="AF32" s="427" t="str">
        <f t="shared" si="24"/>
        <v/>
      </c>
      <c r="AG32" s="428"/>
      <c r="AH32" s="416"/>
      <c r="AI32" s="416"/>
      <c r="AJ32" s="416"/>
      <c r="AK32" s="416"/>
      <c r="AL32" s="765"/>
      <c r="AM32" s="766"/>
      <c r="AN32" s="766"/>
      <c r="AO32" s="766"/>
      <c r="AP32" s="766"/>
      <c r="AQ32" s="767"/>
      <c r="AR32" s="765"/>
      <c r="AS32" s="782" t="str">
        <f t="shared" si="6"/>
        <v>單</v>
      </c>
      <c r="AT32" s="782" t="str">
        <f t="shared" si="7"/>
        <v/>
      </c>
      <c r="AU32" s="782" t="str">
        <f t="shared" si="8"/>
        <v/>
      </c>
      <c r="AV32" s="783" t="str">
        <f t="shared" si="3"/>
        <v/>
      </c>
    </row>
    <row r="33" spans="1:48">
      <c r="A33" s="404">
        <f>A28</f>
        <v>46143</v>
      </c>
      <c r="B33" s="422"/>
      <c r="C33" s="589"/>
      <c r="D33" s="406"/>
      <c r="E33" s="481" t="str">
        <f>IF(ISNA(VLOOKUP(C33,條件!$A$1:$G$1021,5,0)),"",(VLOOKUP(C33,條件!$A$1:$G$1021,5,0)))</f>
        <v/>
      </c>
      <c r="F33" s="482" t="str">
        <f>IF(ISNA(VLOOKUP(C33,條件!$A$1:$G$1021,6,0)),"",(VLOOKUP(C33,條件!$A$1:$G$1021,6,0)))</f>
        <v/>
      </c>
      <c r="G33" s="771" t="str">
        <f>IF(ISNA(VLOOKUP(C33,條件!$A$1:$G$1021,7,0)),"",(VLOOKUP(C33,條件!$A$1:$G$1021,7,0)))</f>
        <v/>
      </c>
      <c r="H33" s="771" t="str">
        <f>IF(ISNA(VLOOKUP(C33,條件!$A$1:$K$1021,11,0)),"",(VLOOKUP(C33,條件!$A$1:$K$1021,11,0)))</f>
        <v/>
      </c>
      <c r="I33" s="772" t="str">
        <f>IF(ISNA(VLOOKUP(C33,條件!$A$1:$L$1021,12,0)),"",(VLOOKUP(C33,條件!$A$1:$L$1021,12,0)))</f>
        <v/>
      </c>
      <c r="J33" s="407"/>
      <c r="K33" s="407"/>
      <c r="L33" s="407"/>
      <c r="M33" s="407"/>
      <c r="N33" s="409"/>
      <c r="O33" s="407"/>
      <c r="P33" s="407"/>
      <c r="Q33" s="407"/>
      <c r="R33" s="409"/>
      <c r="S33" s="407"/>
      <c r="T33" s="407"/>
      <c r="U33" s="407"/>
      <c r="V33" s="409"/>
      <c r="W33" s="419"/>
      <c r="X33" s="407"/>
      <c r="Y33" s="408"/>
      <c r="Z33" s="423" t="str">
        <f>IF(ISNA(VLOOKUP(C33,條件!$A$1:$C$1021,3,0)),"",(VLOOKUP(C33,條件!$A$1:$C$1021,3,0)))</f>
        <v/>
      </c>
      <c r="AA33" s="424" t="str">
        <f>IF(L33="了機","了機",IF(J33="","",IF(ISERROR(SUM(J33,N33,R33,V33)*12/AG33/3),"",(SUM(J33,N33,R33,V33)*12/AG33/3))))</f>
        <v/>
      </c>
      <c r="AB33" s="425" t="str">
        <f t="shared" si="20"/>
        <v/>
      </c>
      <c r="AC33" s="426" t="str">
        <f>IF(L33="了機","",IF(C33="","",(IF(ISERROR(AVERAGE(L33:M33,P33:Q33,T33:U33,X33:Y33)),"",(AVERAGE(L33:M33,P33:Q33,T33:U33,X33:Y33)))/100)))</f>
        <v/>
      </c>
      <c r="AD33" s="424" t="str">
        <f t="shared" si="22"/>
        <v/>
      </c>
      <c r="AE33" s="424" t="str">
        <f>IF(L33="了機","",IF(J33="","",IF(ISERROR((SUM(J33,N33,R33,V33)-SUM(K33,O33,S33,W33))/24),"",((SUM(J33,N33,R33,V33)-SUM(K33,O33,S33,W33))/24))))</f>
        <v/>
      </c>
      <c r="AF33" s="427" t="str">
        <f t="shared" si="24"/>
        <v/>
      </c>
      <c r="AG33" s="428"/>
      <c r="AH33" s="416"/>
      <c r="AI33" s="416"/>
      <c r="AJ33" s="416"/>
      <c r="AK33" s="416"/>
      <c r="AL33" s="765"/>
      <c r="AM33" s="766"/>
      <c r="AN33" s="766"/>
      <c r="AO33" s="766"/>
      <c r="AP33" s="766"/>
      <c r="AQ33" s="767"/>
      <c r="AR33" s="765"/>
      <c r="AS33" s="782" t="str">
        <f t="shared" si="6"/>
        <v>單</v>
      </c>
      <c r="AT33" s="782" t="str">
        <f t="shared" si="7"/>
        <v/>
      </c>
      <c r="AU33" s="782" t="str">
        <f t="shared" si="8"/>
        <v/>
      </c>
      <c r="AV33" s="783" t="str">
        <f t="shared" si="3"/>
        <v/>
      </c>
    </row>
    <row r="34" spans="1:48">
      <c r="A34" s="404">
        <f>A29</f>
        <v>46143</v>
      </c>
      <c r="B34" s="422"/>
      <c r="C34" s="589"/>
      <c r="D34" s="406"/>
      <c r="E34" s="481" t="str">
        <f>IF(ISNA(VLOOKUP(C34,條件!$A$1:$G$1021,5,0)),"",(VLOOKUP(C34,條件!$A$1:$G$1021,5,0)))</f>
        <v/>
      </c>
      <c r="F34" s="482" t="str">
        <f>IF(ISNA(VLOOKUP(C34,條件!$A$1:$G$1021,6,0)),"",(VLOOKUP(C34,條件!$A$1:$G$1021,6,0)))</f>
        <v/>
      </c>
      <c r="G34" s="771" t="str">
        <f>IF(ISNA(VLOOKUP(C34,條件!$A$1:$G$1021,7,0)),"",(VLOOKUP(C34,條件!$A$1:$G$1021,7,0)))</f>
        <v/>
      </c>
      <c r="H34" s="771" t="str">
        <f>IF(ISNA(VLOOKUP(C34,條件!$A$1:$K$1021,11,0)),"",(VLOOKUP(C34,條件!$A$1:$K$1021,11,0)))</f>
        <v/>
      </c>
      <c r="I34" s="772" t="str">
        <f>IF(ISNA(VLOOKUP(C34,條件!$A$1:$L$1021,12,0)),"",(VLOOKUP(C34,條件!$A$1:$L$1021,12,0)))</f>
        <v/>
      </c>
      <c r="J34" s="407"/>
      <c r="K34" s="407"/>
      <c r="L34" s="407"/>
      <c r="M34" s="407"/>
      <c r="N34" s="409"/>
      <c r="O34" s="407"/>
      <c r="P34" s="407"/>
      <c r="Q34" s="407"/>
      <c r="R34" s="409"/>
      <c r="S34" s="407"/>
      <c r="T34" s="407"/>
      <c r="U34" s="407"/>
      <c r="V34" s="409"/>
      <c r="W34" s="419"/>
      <c r="X34" s="407"/>
      <c r="Y34" s="408"/>
      <c r="Z34" s="423" t="str">
        <f>IF(ISNA(VLOOKUP(C34,條件!$A$1:$C$1021,3,0)),"",(VLOOKUP(C34,條件!$A$1:$C$1021,3,0)))</f>
        <v/>
      </c>
      <c r="AA34" s="424" t="str">
        <f>IF(L34="了機","了機",IF(J34="","",IF(ISERROR(SUM(J34,N34,R34,V34)*12/AG34/3),"",(SUM(J34,N34,R34,V34)*12/AG34/3))))</f>
        <v/>
      </c>
      <c r="AB34" s="425" t="str">
        <f t="shared" si="20"/>
        <v/>
      </c>
      <c r="AC34" s="426" t="str">
        <f>IF(L34="了機","",IF(C34="","",(IF(ISERROR(AVERAGE(L34:M34,P34:Q34,T34:U34,X34:Y34)),"",(AVERAGE(L34:M34,P34:Q34,T34:U34,X34:Y34)))/100)))</f>
        <v/>
      </c>
      <c r="AD34" s="424" t="str">
        <f t="shared" si="22"/>
        <v/>
      </c>
      <c r="AE34" s="424" t="str">
        <f>IF(L34="了機","",IF(J34="","",IF(ISERROR((SUM(J34,N34,R34,V34)-SUM(K34,O34,S34,W34))/24),"",((SUM(J34,N34,R34,V34)-SUM(K34,O34,S34,W34))/24))))</f>
        <v/>
      </c>
      <c r="AF34" s="427" t="str">
        <f t="shared" si="24"/>
        <v/>
      </c>
      <c r="AG34" s="428"/>
      <c r="AH34" s="416"/>
      <c r="AI34" s="416"/>
      <c r="AJ34" s="416"/>
      <c r="AK34" s="416"/>
      <c r="AL34" s="765"/>
      <c r="AM34" s="766"/>
      <c r="AN34" s="766"/>
      <c r="AO34" s="766"/>
      <c r="AP34" s="766"/>
      <c r="AQ34" s="767"/>
      <c r="AR34" s="765"/>
      <c r="AS34" s="782" t="str">
        <f t="shared" si="6"/>
        <v>單</v>
      </c>
      <c r="AT34" s="782" t="str">
        <f t="shared" si="7"/>
        <v/>
      </c>
      <c r="AU34" s="782" t="str">
        <f t="shared" si="8"/>
        <v/>
      </c>
      <c r="AV34" s="783" t="str">
        <f t="shared" si="3"/>
        <v/>
      </c>
    </row>
    <row r="35" spans="1:48">
      <c r="A35" s="404">
        <f t="shared" si="4"/>
        <v>46143</v>
      </c>
      <c r="B35" s="422"/>
      <c r="C35" s="589"/>
      <c r="D35" s="406"/>
      <c r="E35" s="481" t="str">
        <f>IF(ISNA(VLOOKUP(C35,條件!$A$1:$G$1021,5,0)),"",(VLOOKUP(C35,條件!$A$1:$G$1021,5,0)))</f>
        <v/>
      </c>
      <c r="F35" s="482" t="str">
        <f>IF(ISNA(VLOOKUP(C35,條件!$A$1:$G$1021,6,0)),"",(VLOOKUP(C35,條件!$A$1:$G$1021,6,0)))</f>
        <v/>
      </c>
      <c r="G35" s="771" t="str">
        <f>IF(ISNA(VLOOKUP(C35,條件!$A$1:$G$1021,7,0)),"",(VLOOKUP(C35,條件!$A$1:$G$1021,7,0)))</f>
        <v/>
      </c>
      <c r="H35" s="771" t="str">
        <f>IF(ISNA(VLOOKUP(C35,條件!$A$1:$K$1021,11,0)),"",(VLOOKUP(C35,條件!$A$1:$K$1021,11,0)))</f>
        <v/>
      </c>
      <c r="I35" s="772" t="str">
        <f>IF(ISNA(VLOOKUP(C35,條件!$A$1:$L$1021,12,0)),"",(VLOOKUP(C35,條件!$A$1:$L$1021,12,0)))</f>
        <v/>
      </c>
      <c r="J35" s="407"/>
      <c r="K35" s="407"/>
      <c r="L35" s="407"/>
      <c r="M35" s="407"/>
      <c r="N35" s="409"/>
      <c r="O35" s="407"/>
      <c r="P35" s="407"/>
      <c r="Q35" s="407"/>
      <c r="R35" s="409"/>
      <c r="S35" s="407"/>
      <c r="T35" s="407"/>
      <c r="U35" s="407"/>
      <c r="V35" s="409"/>
      <c r="W35" s="407"/>
      <c r="X35" s="407"/>
      <c r="Y35" s="407"/>
      <c r="Z35" s="410" t="str">
        <f>IF(ISNA(VLOOKUP(C35,條件!$A$1:$C$1021,3,0)),"",(VLOOKUP(C35,條件!$A$1:$C$1021,3,0)))</f>
        <v/>
      </c>
      <c r="AA35" s="411" t="str">
        <f t="shared" ref="AA35:AA42" si="25">IF(OR(L35="改紡", L35="檢修", L35="了機", L35="清車", L35="FINAL", L35="停機"), L35,
   IF(AND(C35&lt;&gt;"", J35&lt;&gt;""),
      IFERROR(SUM(J35, N35, R35, V35)/3 * AG35, ""),
   "")
)</f>
        <v/>
      </c>
      <c r="AB35" s="412" t="str">
        <f t="shared" si="20"/>
        <v/>
      </c>
      <c r="AC35" s="413"/>
      <c r="AD35" s="411" t="str">
        <f t="shared" si="22"/>
        <v/>
      </c>
      <c r="AE35" s="411" t="str">
        <f t="shared" ref="AE35:AE42" si="26">IF(L35="改紡","",IF(L35="檢修","",IF(L35="了機","",IF(C35="","",(IF(J35="","",IF(ISERROR((SUM(J35,N35,R35,V35)-SUM(K35,O35,S35,W35))/24),"",((SUM(J35,N35,R35,V35)-SUM(K35,O35,S35,W35))/24)))*AG35)))))</f>
        <v/>
      </c>
      <c r="AF35" s="414" t="str">
        <f t="shared" si="24"/>
        <v/>
      </c>
      <c r="AG35" s="415"/>
      <c r="AH35" s="416"/>
      <c r="AI35" s="416"/>
      <c r="AJ35" s="416"/>
      <c r="AK35" s="416"/>
      <c r="AL35" s="765"/>
      <c r="AM35" s="766"/>
      <c r="AN35" s="766"/>
      <c r="AO35" s="766"/>
      <c r="AP35" s="766"/>
      <c r="AQ35" s="767"/>
      <c r="AR35" s="765"/>
      <c r="AS35" s="782" t="str">
        <f t="shared" si="6"/>
        <v>單</v>
      </c>
      <c r="AT35" s="782" t="str">
        <f t="shared" si="7"/>
        <v/>
      </c>
      <c r="AU35" s="782" t="str">
        <f t="shared" si="8"/>
        <v/>
      </c>
      <c r="AV35" s="783" t="str">
        <f t="shared" si="3"/>
        <v/>
      </c>
    </row>
    <row r="36" spans="1:48">
      <c r="A36" s="404">
        <f t="shared" si="4"/>
        <v>46143</v>
      </c>
      <c r="B36" s="429"/>
      <c r="C36" s="589"/>
      <c r="D36" s="406"/>
      <c r="E36" s="481" t="str">
        <f>IF(ISNA(VLOOKUP(C36,條件!$A$1:$G$1021,5,0)),"",(VLOOKUP(C36,條件!$A$1:$G$1021,5,0)))</f>
        <v/>
      </c>
      <c r="F36" s="482" t="str">
        <f>IF(ISNA(VLOOKUP(C36,條件!$A$1:$G$1021,6,0)),"",(VLOOKUP(C36,條件!$A$1:$G$1021,6,0)))</f>
        <v/>
      </c>
      <c r="G36" s="771" t="str">
        <f>IF(ISNA(VLOOKUP(C36,條件!$A$1:$G$1021,7,0)),"",(VLOOKUP(C36,條件!$A$1:$G$1021,7,0)))</f>
        <v/>
      </c>
      <c r="H36" s="771" t="str">
        <f>IF(ISNA(VLOOKUP(C36,條件!$A$1:$K$1021,11,0)),"",(VLOOKUP(C36,條件!$A$1:$K$1021,11,0)))</f>
        <v/>
      </c>
      <c r="I36" s="772" t="str">
        <f>IF(ISNA(VLOOKUP(C36,條件!$A$1:$L$1021,12,0)),"",(VLOOKUP(C36,條件!$A$1:$L$1021,12,0)))</f>
        <v/>
      </c>
      <c r="J36" s="407"/>
      <c r="K36" s="407"/>
      <c r="L36" s="407"/>
      <c r="M36" s="408"/>
      <c r="N36" s="409"/>
      <c r="O36" s="407"/>
      <c r="P36" s="407"/>
      <c r="Q36" s="408"/>
      <c r="R36" s="409"/>
      <c r="S36" s="407"/>
      <c r="T36" s="407"/>
      <c r="U36" s="408"/>
      <c r="V36" s="409"/>
      <c r="W36" s="407"/>
      <c r="X36" s="407"/>
      <c r="Y36" s="408"/>
      <c r="Z36" s="410" t="str">
        <f>IF(ISNA(VLOOKUP(C36,條件!$A$1:$C$1021,3,0)),"",(VLOOKUP(C36,條件!$A$1:$C$1021,3,0)))</f>
        <v/>
      </c>
      <c r="AA36" s="411" t="str">
        <f t="shared" si="25"/>
        <v/>
      </c>
      <c r="AB36" s="412" t="str">
        <f t="shared" si="20"/>
        <v/>
      </c>
      <c r="AC36" s="413"/>
      <c r="AD36" s="411" t="str">
        <f t="shared" si="22"/>
        <v/>
      </c>
      <c r="AE36" s="411" t="str">
        <f t="shared" si="26"/>
        <v/>
      </c>
      <c r="AF36" s="414" t="str">
        <f t="shared" si="24"/>
        <v/>
      </c>
      <c r="AG36" s="415"/>
      <c r="AH36" s="416"/>
      <c r="AI36" s="416"/>
      <c r="AJ36" s="416"/>
      <c r="AK36" s="416"/>
      <c r="AL36" s="765"/>
      <c r="AM36" s="766"/>
      <c r="AN36" s="766"/>
      <c r="AO36" s="766"/>
      <c r="AP36" s="766"/>
      <c r="AQ36" s="767"/>
      <c r="AR36" s="765"/>
      <c r="AS36" s="782" t="str">
        <f t="shared" si="6"/>
        <v>單</v>
      </c>
      <c r="AT36" s="782" t="str">
        <f t="shared" si="7"/>
        <v/>
      </c>
      <c r="AU36" s="782" t="str">
        <f t="shared" si="8"/>
        <v/>
      </c>
      <c r="AV36" s="783" t="str">
        <f t="shared" si="3"/>
        <v/>
      </c>
    </row>
    <row r="37" spans="1:48">
      <c r="A37" s="404">
        <f t="shared" si="4"/>
        <v>46143</v>
      </c>
      <c r="B37" s="430"/>
      <c r="C37" s="589"/>
      <c r="D37" s="406"/>
      <c r="E37" s="481" t="str">
        <f>IF(ISNA(VLOOKUP(C37,條件!$A$1:$G$1021,5,0)),"",(VLOOKUP(C37,條件!$A$1:$G$1021,5,0)))</f>
        <v/>
      </c>
      <c r="F37" s="482" t="str">
        <f>IF(ISNA(VLOOKUP(C37,條件!$A$1:$G$1021,6,0)),"",(VLOOKUP(C37,條件!$A$1:$G$1021,6,0)))</f>
        <v/>
      </c>
      <c r="G37" s="771" t="str">
        <f>IF(ISNA(VLOOKUP(C37,條件!$A$1:$G$1021,7,0)),"",(VLOOKUP(C37,條件!$A$1:$G$1021,7,0)))</f>
        <v/>
      </c>
      <c r="H37" s="771" t="str">
        <f>IF(ISNA(VLOOKUP(C37,條件!$A$1:$K$1021,11,0)),"",(VLOOKUP(C37,條件!$A$1:$K$1021,11,0)))</f>
        <v/>
      </c>
      <c r="I37" s="772" t="str">
        <f>IF(ISNA(VLOOKUP(C37,條件!$A$1:$L$1021,12,0)),"",(VLOOKUP(C37,條件!$A$1:$L$1021,12,0)))</f>
        <v/>
      </c>
      <c r="J37" s="407"/>
      <c r="K37" s="407"/>
      <c r="L37" s="407"/>
      <c r="M37" s="408"/>
      <c r="N37" s="409"/>
      <c r="O37" s="407"/>
      <c r="P37" s="407"/>
      <c r="Q37" s="408"/>
      <c r="R37" s="409"/>
      <c r="S37" s="407"/>
      <c r="T37" s="407"/>
      <c r="U37" s="408"/>
      <c r="V37" s="409"/>
      <c r="W37" s="407"/>
      <c r="X37" s="407"/>
      <c r="Y37" s="408"/>
      <c r="Z37" s="410" t="str">
        <f>IF(ISNA(VLOOKUP(C37,條件!$A$1:$C$1021,3,0)),"",(VLOOKUP(C37,條件!$A$1:$C$1021,3,0)))</f>
        <v/>
      </c>
      <c r="AA37" s="411" t="str">
        <f t="shared" si="25"/>
        <v/>
      </c>
      <c r="AB37" s="412" t="str">
        <f t="shared" si="20"/>
        <v/>
      </c>
      <c r="AC37" s="413"/>
      <c r="AD37" s="411" t="str">
        <f t="shared" si="22"/>
        <v/>
      </c>
      <c r="AE37" s="411" t="str">
        <f t="shared" si="26"/>
        <v/>
      </c>
      <c r="AF37" s="414" t="str">
        <f t="shared" si="24"/>
        <v/>
      </c>
      <c r="AG37" s="415"/>
      <c r="AH37" s="416"/>
      <c r="AI37" s="416"/>
      <c r="AJ37" s="416"/>
      <c r="AK37" s="416"/>
      <c r="AL37" s="765"/>
      <c r="AM37" s="766"/>
      <c r="AN37" s="766"/>
      <c r="AO37" s="766"/>
      <c r="AP37" s="766"/>
      <c r="AQ37" s="767"/>
      <c r="AR37" s="765"/>
      <c r="AS37" s="782" t="str">
        <f t="shared" si="6"/>
        <v>單</v>
      </c>
      <c r="AT37" s="782" t="str">
        <f t="shared" si="7"/>
        <v/>
      </c>
      <c r="AU37" s="782" t="str">
        <f t="shared" si="8"/>
        <v/>
      </c>
      <c r="AV37" s="783" t="str">
        <f t="shared" si="3"/>
        <v/>
      </c>
    </row>
    <row r="38" spans="1:48">
      <c r="A38" s="404">
        <f t="shared" si="4"/>
        <v>46143</v>
      </c>
      <c r="B38" s="429"/>
      <c r="C38" s="589"/>
      <c r="D38" s="406"/>
      <c r="E38" s="481" t="str">
        <f>IF(ISNA(VLOOKUP(C38,條件!$A$1:$G$1021,5,0)),"",(VLOOKUP(C38,條件!$A$1:$G$1021,5,0)))</f>
        <v/>
      </c>
      <c r="F38" s="482" t="str">
        <f>IF(ISNA(VLOOKUP(C38,條件!$A$1:$G$1021,6,0)),"",(VLOOKUP(C38,條件!$A$1:$G$1021,6,0)))</f>
        <v/>
      </c>
      <c r="G38" s="771" t="str">
        <f>IF(ISNA(VLOOKUP(C38,條件!$A$1:$G$1021,7,0)),"",(VLOOKUP(C38,條件!$A$1:$G$1021,7,0)))</f>
        <v/>
      </c>
      <c r="H38" s="771" t="str">
        <f>IF(ISNA(VLOOKUP(C38,條件!$A$1:$K$1021,11,0)),"",(VLOOKUP(C38,條件!$A$1:$K$1021,11,0)))</f>
        <v/>
      </c>
      <c r="I38" s="772" t="str">
        <f>IF(ISNA(VLOOKUP(C38,條件!$A$1:$L$1021,12,0)),"",(VLOOKUP(C38,條件!$A$1:$L$1021,12,0)))</f>
        <v/>
      </c>
      <c r="J38" s="407"/>
      <c r="K38" s="407"/>
      <c r="L38" s="407"/>
      <c r="M38" s="407"/>
      <c r="N38" s="409"/>
      <c r="O38" s="407"/>
      <c r="P38" s="407"/>
      <c r="Q38" s="408"/>
      <c r="R38" s="409"/>
      <c r="S38" s="407"/>
      <c r="T38" s="407"/>
      <c r="U38" s="408"/>
      <c r="V38" s="409"/>
      <c r="W38" s="407"/>
      <c r="X38" s="407"/>
      <c r="Y38" s="408"/>
      <c r="Z38" s="410" t="str">
        <f>IF(ISNA(VLOOKUP(C38,條件!$A$1:$C$1021,3,0)),"",(VLOOKUP(C38,條件!$A$1:$C$1021,3,0)))</f>
        <v/>
      </c>
      <c r="AA38" s="411" t="str">
        <f t="shared" si="25"/>
        <v/>
      </c>
      <c r="AB38" s="412" t="str">
        <f t="shared" si="20"/>
        <v/>
      </c>
      <c r="AC38" s="413"/>
      <c r="AD38" s="411" t="str">
        <f t="shared" si="22"/>
        <v/>
      </c>
      <c r="AE38" s="411" t="str">
        <f t="shared" si="26"/>
        <v/>
      </c>
      <c r="AF38" s="414" t="str">
        <f t="shared" si="24"/>
        <v/>
      </c>
      <c r="AG38" s="415"/>
      <c r="AH38" s="416"/>
      <c r="AI38" s="416"/>
      <c r="AJ38" s="416"/>
      <c r="AK38" s="416"/>
      <c r="AL38" s="765"/>
      <c r="AM38" s="766"/>
      <c r="AN38" s="766"/>
      <c r="AO38" s="766"/>
      <c r="AP38" s="766"/>
      <c r="AQ38" s="767"/>
      <c r="AR38" s="765"/>
      <c r="AS38" s="782" t="str">
        <f t="shared" si="6"/>
        <v>單</v>
      </c>
      <c r="AT38" s="782" t="str">
        <f t="shared" si="7"/>
        <v/>
      </c>
      <c r="AU38" s="782" t="str">
        <f t="shared" si="8"/>
        <v/>
      </c>
      <c r="AV38" s="783" t="str">
        <f t="shared" si="3"/>
        <v/>
      </c>
    </row>
    <row r="39" spans="1:48">
      <c r="A39" s="404">
        <f t="shared" si="4"/>
        <v>46143</v>
      </c>
      <c r="B39" s="429"/>
      <c r="C39" s="589"/>
      <c r="D39" s="406"/>
      <c r="E39" s="481" t="str">
        <f>IF(ISNA(VLOOKUP(C39,條件!$A$1:$G$1021,5,0)),"",(VLOOKUP(C39,條件!$A$1:$G$1021,5,0)))</f>
        <v/>
      </c>
      <c r="F39" s="482" t="str">
        <f>IF(ISNA(VLOOKUP(C39,條件!$A$1:$G$1021,6,0)),"",(VLOOKUP(C39,條件!$A$1:$G$1021,6,0)))</f>
        <v/>
      </c>
      <c r="G39" s="771" t="str">
        <f>IF(ISNA(VLOOKUP(C39,條件!$A$1:$G$1021,7,0)),"",(VLOOKUP(C39,條件!$A$1:$G$1021,7,0)))</f>
        <v/>
      </c>
      <c r="H39" s="771" t="str">
        <f>IF(ISNA(VLOOKUP(C39,條件!$A$1:$K$1021,11,0)),"",(VLOOKUP(C39,條件!$A$1:$K$1021,11,0)))</f>
        <v/>
      </c>
      <c r="I39" s="772" t="str">
        <f>IF(ISNA(VLOOKUP(C39,條件!$A$1:$L$1021,12,0)),"",(VLOOKUP(C39,條件!$A$1:$L$1021,12,0)))</f>
        <v/>
      </c>
      <c r="J39" s="407"/>
      <c r="K39" s="407"/>
      <c r="L39" s="407"/>
      <c r="M39" s="407"/>
      <c r="N39" s="409"/>
      <c r="O39" s="407"/>
      <c r="P39" s="407"/>
      <c r="Q39" s="407"/>
      <c r="R39" s="409"/>
      <c r="S39" s="407"/>
      <c r="T39" s="407"/>
      <c r="U39" s="408"/>
      <c r="V39" s="409"/>
      <c r="W39" s="407"/>
      <c r="X39" s="407"/>
      <c r="Y39" s="408"/>
      <c r="Z39" s="410" t="str">
        <f>IF(ISNA(VLOOKUP(C39,條件!$A$1:$C$1021,3,0)),"",(VLOOKUP(C39,條件!$A$1:$C$1021,3,0)))</f>
        <v/>
      </c>
      <c r="AA39" s="411" t="str">
        <f t="shared" si="25"/>
        <v/>
      </c>
      <c r="AB39" s="412"/>
      <c r="AC39" s="413"/>
      <c r="AD39" s="411" t="str">
        <f t="shared" si="22"/>
        <v/>
      </c>
      <c r="AE39" s="411" t="str">
        <f t="shared" si="26"/>
        <v/>
      </c>
      <c r="AF39" s="414" t="str">
        <f t="shared" si="24"/>
        <v/>
      </c>
      <c r="AG39" s="415"/>
      <c r="AH39" s="416"/>
      <c r="AI39" s="416"/>
      <c r="AJ39" s="416"/>
      <c r="AK39" s="416"/>
      <c r="AL39" s="765"/>
      <c r="AM39" s="766"/>
      <c r="AN39" s="766"/>
      <c r="AO39" s="766"/>
      <c r="AP39" s="766"/>
      <c r="AQ39" s="767"/>
      <c r="AR39" s="765"/>
      <c r="AS39" s="782" t="str">
        <f t="shared" si="6"/>
        <v>單</v>
      </c>
      <c r="AT39" s="782" t="str">
        <f t="shared" si="7"/>
        <v/>
      </c>
      <c r="AU39" s="782" t="str">
        <f t="shared" si="8"/>
        <v/>
      </c>
      <c r="AV39" s="783" t="str">
        <f t="shared" si="3"/>
        <v/>
      </c>
    </row>
    <row r="40" spans="1:48">
      <c r="A40" s="404">
        <f t="shared" si="4"/>
        <v>46143</v>
      </c>
      <c r="B40" s="429"/>
      <c r="C40" s="589"/>
      <c r="D40" s="406"/>
      <c r="E40" s="481" t="str">
        <f>IF(ISNA(VLOOKUP(C40,條件!$A$1:$G$1021,5,0)),"",(VLOOKUP(C40,條件!$A$1:$G$1021,5,0)))</f>
        <v/>
      </c>
      <c r="F40" s="482" t="str">
        <f>IF(ISNA(VLOOKUP(C40,條件!$A$1:$G$1021,6,0)),"",(VLOOKUP(C40,條件!$A$1:$G$1021,6,0)))</f>
        <v/>
      </c>
      <c r="G40" s="771" t="str">
        <f>IF(ISNA(VLOOKUP(C40,條件!$A$1:$G$1021,7,0)),"",(VLOOKUP(C40,條件!$A$1:$G$1021,7,0)))</f>
        <v/>
      </c>
      <c r="H40" s="771" t="str">
        <f>IF(ISNA(VLOOKUP(C40,條件!$A$1:$K$1021,11,0)),"",(VLOOKUP(C40,條件!$A$1:$K$1021,11,0)))</f>
        <v/>
      </c>
      <c r="I40" s="772" t="str">
        <f>IF(ISNA(VLOOKUP(C40,條件!$A$1:$L$1021,12,0)),"",(VLOOKUP(C40,條件!$A$1:$L$1021,12,0)))</f>
        <v/>
      </c>
      <c r="J40" s="407"/>
      <c r="K40" s="407"/>
      <c r="L40" s="407"/>
      <c r="M40" s="408"/>
      <c r="N40" s="409"/>
      <c r="O40" s="407"/>
      <c r="P40" s="407"/>
      <c r="Q40" s="408"/>
      <c r="R40" s="409"/>
      <c r="S40" s="407"/>
      <c r="T40" s="407"/>
      <c r="U40" s="408"/>
      <c r="V40" s="409"/>
      <c r="W40" s="407"/>
      <c r="X40" s="407"/>
      <c r="Y40" s="408"/>
      <c r="Z40" s="410" t="str">
        <f>IF(ISNA(VLOOKUP(C40,條件!$A$1:$C$1021,3,0)),"",(VLOOKUP(C40,條件!$A$1:$C$1021,3,0)))</f>
        <v/>
      </c>
      <c r="AA40" s="411" t="str">
        <f t="shared" si="25"/>
        <v/>
      </c>
      <c r="AB40" s="412"/>
      <c r="AC40" s="413"/>
      <c r="AD40" s="411" t="str">
        <f t="shared" si="22"/>
        <v/>
      </c>
      <c r="AE40" s="411" t="str">
        <f t="shared" si="26"/>
        <v/>
      </c>
      <c r="AF40" s="414" t="str">
        <f t="shared" si="24"/>
        <v/>
      </c>
      <c r="AG40" s="415"/>
      <c r="AH40" s="416"/>
      <c r="AI40" s="416"/>
      <c r="AJ40" s="416"/>
      <c r="AK40" s="416"/>
      <c r="AL40" s="765"/>
      <c r="AM40" s="766"/>
      <c r="AN40" s="766"/>
      <c r="AO40" s="766"/>
      <c r="AP40" s="766"/>
      <c r="AQ40" s="767"/>
      <c r="AR40" s="765"/>
      <c r="AS40" s="782" t="str">
        <f t="shared" si="6"/>
        <v>單</v>
      </c>
      <c r="AT40" s="782" t="str">
        <f t="shared" si="7"/>
        <v/>
      </c>
      <c r="AU40" s="782" t="str">
        <f t="shared" si="8"/>
        <v/>
      </c>
      <c r="AV40" s="783" t="str">
        <f t="shared" si="3"/>
        <v/>
      </c>
    </row>
    <row r="41" spans="1:48">
      <c r="A41" s="404">
        <f t="shared" si="4"/>
        <v>46143</v>
      </c>
      <c r="B41" s="429"/>
      <c r="C41" s="589"/>
      <c r="D41" s="406"/>
      <c r="E41" s="481" t="str">
        <f>IF(ISNA(VLOOKUP(C41,條件!$A$1:$G$1021,5,0)),"",(VLOOKUP(C41,條件!$A$1:$G$1021,5,0)))</f>
        <v/>
      </c>
      <c r="F41" s="482" t="str">
        <f>IF(ISNA(VLOOKUP(C41,條件!$A$1:$G$1021,6,0)),"",(VLOOKUP(C41,條件!$A$1:$G$1021,6,0)))</f>
        <v/>
      </c>
      <c r="G41" s="771" t="str">
        <f>IF(ISNA(VLOOKUP(C41,條件!$A$1:$G$1021,7,0)),"",(VLOOKUP(C41,條件!$A$1:$G$1021,7,0)))</f>
        <v/>
      </c>
      <c r="H41" s="771" t="str">
        <f>IF(ISNA(VLOOKUP(C41,條件!$A$1:$K$1021,11,0)),"",(VLOOKUP(C41,條件!$A$1:$K$1021,11,0)))</f>
        <v/>
      </c>
      <c r="I41" s="772" t="str">
        <f>IF(ISNA(VLOOKUP(C41,條件!$A$1:$L$1021,12,0)),"",(VLOOKUP(C41,條件!$A$1:$L$1021,12,0)))</f>
        <v/>
      </c>
      <c r="J41" s="407"/>
      <c r="K41" s="407"/>
      <c r="L41" s="407"/>
      <c r="M41" s="407"/>
      <c r="N41" s="409"/>
      <c r="O41" s="407"/>
      <c r="P41" s="407"/>
      <c r="Q41" s="407"/>
      <c r="R41" s="409"/>
      <c r="S41" s="407"/>
      <c r="T41" s="407"/>
      <c r="U41" s="408"/>
      <c r="V41" s="409"/>
      <c r="W41" s="407"/>
      <c r="X41" s="407"/>
      <c r="Y41" s="408"/>
      <c r="Z41" s="410" t="str">
        <f>IF(ISNA(VLOOKUP(C41,條件!$A$1:$C$1021,3,0)),"",(VLOOKUP(C41,條件!$A$1:$C$1021,3,0)))</f>
        <v/>
      </c>
      <c r="AA41" s="411" t="str">
        <f t="shared" si="25"/>
        <v/>
      </c>
      <c r="AB41" s="412"/>
      <c r="AC41" s="413"/>
      <c r="AD41" s="411" t="str">
        <f t="shared" si="22"/>
        <v/>
      </c>
      <c r="AE41" s="411" t="str">
        <f t="shared" si="26"/>
        <v/>
      </c>
      <c r="AF41" s="414" t="str">
        <f t="shared" si="24"/>
        <v/>
      </c>
      <c r="AG41" s="415"/>
      <c r="AH41" s="416"/>
      <c r="AI41" s="416"/>
      <c r="AJ41" s="416"/>
      <c r="AK41" s="416"/>
      <c r="AL41" s="765"/>
      <c r="AM41" s="766"/>
      <c r="AN41" s="766"/>
      <c r="AO41" s="766"/>
      <c r="AP41" s="766"/>
      <c r="AQ41" s="767"/>
      <c r="AR41" s="765"/>
      <c r="AS41" s="782" t="str">
        <f t="shared" si="6"/>
        <v>單</v>
      </c>
      <c r="AT41" s="782" t="str">
        <f t="shared" si="7"/>
        <v/>
      </c>
      <c r="AU41" s="782" t="str">
        <f t="shared" si="8"/>
        <v/>
      </c>
      <c r="AV41" s="783" t="str">
        <f t="shared" si="3"/>
        <v/>
      </c>
    </row>
    <row r="42" spans="1:48" ht="17.25" thickBot="1">
      <c r="A42" s="431">
        <f t="shared" si="4"/>
        <v>46143</v>
      </c>
      <c r="B42" s="432"/>
      <c r="C42" s="590"/>
      <c r="D42" s="433"/>
      <c r="E42" s="776" t="str">
        <f>IF(ISNA(VLOOKUP(C42,條件!$A$1:$G$1021,5,0)),"",(VLOOKUP(C42,條件!$A$1:$G$1021,5,0)))</f>
        <v/>
      </c>
      <c r="F42" s="777" t="str">
        <f>IF(ISNA(VLOOKUP(C42,條件!$A$1:$G$1021,6,0)),"",(VLOOKUP(C42,條件!$A$1:$G$1021,6,0)))</f>
        <v/>
      </c>
      <c r="G42" s="778" t="str">
        <f>IF(ISNA(VLOOKUP(C42,條件!$A$1:$G$1021,7,0)),"",(VLOOKUP(C42,條件!$A$1:$G$1021,7,0)))</f>
        <v/>
      </c>
      <c r="H42" s="778" t="str">
        <f>IF(ISNA(VLOOKUP(C42,條件!$A$1:$K$1021,11,0)),"",(VLOOKUP(C42,條件!$A$1:$K$1021,11,0)))</f>
        <v/>
      </c>
      <c r="I42" s="779" t="str">
        <f>IF(ISNA(VLOOKUP(C42,條件!$A$1:$L$1021,12,0)),"",(VLOOKUP(C42,條件!$A$1:$L$1021,12,0)))</f>
        <v/>
      </c>
      <c r="J42" s="434"/>
      <c r="K42" s="434"/>
      <c r="L42" s="434"/>
      <c r="M42" s="435"/>
      <c r="N42" s="436"/>
      <c r="O42" s="434"/>
      <c r="P42" s="434"/>
      <c r="Q42" s="437"/>
      <c r="R42" s="436"/>
      <c r="S42" s="434"/>
      <c r="T42" s="434"/>
      <c r="U42" s="437"/>
      <c r="V42" s="436"/>
      <c r="W42" s="434"/>
      <c r="X42" s="434"/>
      <c r="Y42" s="437"/>
      <c r="Z42" s="438" t="str">
        <f>IF(ISNA(VLOOKUP(C42,條件!$A$1:$C$1021,3,0)),"",(VLOOKUP(C42,條件!$A$1:$C$1021,3,0)))</f>
        <v/>
      </c>
      <c r="AA42" s="439" t="str">
        <f t="shared" si="25"/>
        <v/>
      </c>
      <c r="AB42" s="440"/>
      <c r="AC42" s="441"/>
      <c r="AD42" s="439" t="str">
        <f t="shared" si="22"/>
        <v/>
      </c>
      <c r="AE42" s="439" t="str">
        <f t="shared" si="26"/>
        <v/>
      </c>
      <c r="AF42" s="442" t="str">
        <f t="shared" si="24"/>
        <v/>
      </c>
      <c r="AG42" s="443"/>
      <c r="AH42" s="733"/>
      <c r="AI42" s="733"/>
      <c r="AJ42" s="733"/>
      <c r="AK42" s="733"/>
      <c r="AL42" s="768"/>
      <c r="AM42" s="769"/>
      <c r="AN42" s="769"/>
      <c r="AO42" s="769"/>
      <c r="AP42" s="769"/>
      <c r="AQ42" s="770"/>
      <c r="AR42" s="768"/>
      <c r="AS42" s="782" t="str">
        <f t="shared" si="6"/>
        <v>單</v>
      </c>
      <c r="AT42" s="782" t="str">
        <f t="shared" si="7"/>
        <v/>
      </c>
      <c r="AU42" s="782" t="str">
        <f t="shared" si="8"/>
        <v/>
      </c>
      <c r="AV42" s="783" t="str">
        <f t="shared" si="3"/>
        <v/>
      </c>
    </row>
  </sheetData>
  <phoneticPr fontId="5" type="noConversion"/>
  <conditionalFormatting sqref="J1:Y1048576">
    <cfRule type="cellIs" dxfId="17" priority="5" stopIfTrue="1" operator="equal">
      <formula>"改紡"</formula>
    </cfRule>
    <cfRule type="cellIs" dxfId="16" priority="6" stopIfTrue="1" operator="equal">
      <formula>"final停"</formula>
    </cfRule>
    <cfRule type="cellIs" dxfId="15" priority="7" stopIfTrue="1" operator="equal">
      <formula>"了機"</formula>
    </cfRule>
    <cfRule type="cellIs" dxfId="14" priority="8" stopIfTrue="1" operator="equal">
      <formula>"FINAL"</formula>
    </cfRule>
    <cfRule type="cellIs" dxfId="13" priority="9" stopIfTrue="1" operator="equal">
      <formula>"清車"</formula>
    </cfRule>
  </conditionalFormatting>
  <conditionalFormatting sqref="B2:D42">
    <cfRule type="cellIs" dxfId="12" priority="2" stopIfTrue="1" operator="equal">
      <formula>"FINAL"</formula>
    </cfRule>
    <cfRule type="cellIs" dxfId="11" priority="3" stopIfTrue="1" operator="equal">
      <formula>"清車"</formula>
    </cfRule>
    <cfRule type="cellIs" dxfId="10" priority="4" stopIfTrue="1" operator="equal">
      <formula>"改紡"</formula>
    </cfRule>
  </conditionalFormatting>
  <conditionalFormatting sqref="F1:F1048576">
    <cfRule type="containsText" dxfId="9" priority="1" operator="containsText" text="×2">
      <formula>NOT(ISERROR(SEARCH("×2",F1)))</formula>
    </cfRule>
  </conditionalFormatting>
  <dataValidations count="1">
    <dataValidation type="list" allowBlank="1" showInputMessage="1" showErrorMessage="1" sqref="AH2:AK5">
      <formula1>值車員A</formula1>
    </dataValidation>
  </dataValidations>
  <pageMargins left="0.35433070866141736" right="0.19685039370078741" top="1.3779527559055118" bottom="0.78740157480314965" header="0.47244094488188981" footer="0.51181102362204722"/>
  <pageSetup paperSize="8" scale="84" orientation="landscape" r:id="rId1"/>
  <headerFooter alignWithMargins="0">
    <oddHeader>&amp;C&amp;"標楷體,標準"&amp;24遠東新世紀股份有限公司 化學纖維總廠
撚二科 值班日誌</oddHeader>
    <oddFooter>&amp;R&amp;20 &amp;18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RowHeight="16.5"/>
  <cols>
    <col min="1" max="1" width="9.875" style="444" customWidth="1"/>
    <col min="2" max="2" width="6.375" style="159" customWidth="1"/>
    <col min="3" max="3" width="13.75" style="317" customWidth="1"/>
    <col min="4" max="4" width="3.875" style="445" bestFit="1" customWidth="1"/>
    <col min="5" max="5" width="8.5" style="446" customWidth="1"/>
    <col min="6" max="6" width="19.125" style="447" customWidth="1"/>
    <col min="7" max="8" width="4.875" style="774" customWidth="1"/>
    <col min="9" max="9" width="4.625" style="774" bestFit="1" customWidth="1"/>
    <col min="10" max="11" width="6.25" style="448" bestFit="1" customWidth="1"/>
    <col min="12" max="12" width="7.125" style="448" customWidth="1"/>
    <col min="13" max="13" width="6.875" style="448" customWidth="1"/>
    <col min="14" max="15" width="6.25" style="448" bestFit="1" customWidth="1"/>
    <col min="16" max="16" width="6.5" style="448" customWidth="1"/>
    <col min="17" max="17" width="7.25" style="448" customWidth="1"/>
    <col min="18" max="19" width="6.25" style="448" bestFit="1" customWidth="1"/>
    <col min="20" max="20" width="6.25" style="448" customWidth="1"/>
    <col min="21" max="21" width="6.75" style="448" customWidth="1"/>
    <col min="22" max="23" width="6.25" style="448" bestFit="1" customWidth="1"/>
    <col min="24" max="24" width="6.375" style="448" customWidth="1"/>
    <col min="25" max="25" width="6.5" style="448" customWidth="1"/>
    <col min="26" max="26" width="6.5" style="449" customWidth="1"/>
    <col min="27" max="27" width="9.125" style="450" customWidth="1"/>
    <col min="28" max="28" width="9" style="450" customWidth="1"/>
    <col min="29" max="29" width="10.25" style="449" customWidth="1"/>
    <col min="30" max="31" width="7.125" style="450" customWidth="1"/>
    <col min="32" max="32" width="4.375" style="159" customWidth="1"/>
    <col min="33" max="33" width="5.625" style="159" customWidth="1"/>
    <col min="34" max="37" width="12.375" style="451" customWidth="1"/>
    <col min="38" max="44" width="9" style="315"/>
    <col min="45" max="47" width="6.125" style="315" customWidth="1"/>
    <col min="48" max="16384" width="9" style="315"/>
  </cols>
  <sheetData>
    <row r="1" spans="1:48" s="159" customFormat="1" ht="51.75" thickBot="1">
      <c r="A1" s="371" t="s">
        <v>368</v>
      </c>
      <c r="B1" s="372" t="s">
        <v>369</v>
      </c>
      <c r="C1" s="372" t="s">
        <v>370</v>
      </c>
      <c r="D1" s="373" t="s">
        <v>371</v>
      </c>
      <c r="E1" s="474" t="s">
        <v>256</v>
      </c>
      <c r="F1" s="475" t="s">
        <v>1614</v>
      </c>
      <c r="G1" s="773" t="s">
        <v>299</v>
      </c>
      <c r="H1" s="773" t="s">
        <v>257</v>
      </c>
      <c r="I1" s="775" t="s">
        <v>302</v>
      </c>
      <c r="J1" s="374" t="s">
        <v>372</v>
      </c>
      <c r="K1" s="374" t="s">
        <v>373</v>
      </c>
      <c r="L1" s="374" t="s">
        <v>374</v>
      </c>
      <c r="M1" s="375" t="s">
        <v>374</v>
      </c>
      <c r="N1" s="376" t="s">
        <v>375</v>
      </c>
      <c r="O1" s="376" t="s">
        <v>376</v>
      </c>
      <c r="P1" s="376" t="s">
        <v>377</v>
      </c>
      <c r="Q1" s="376" t="s">
        <v>377</v>
      </c>
      <c r="R1" s="377" t="s">
        <v>378</v>
      </c>
      <c r="S1" s="378" t="s">
        <v>379</v>
      </c>
      <c r="T1" s="378" t="s">
        <v>380</v>
      </c>
      <c r="U1" s="379" t="s">
        <v>380</v>
      </c>
      <c r="V1" s="380" t="s">
        <v>381</v>
      </c>
      <c r="W1" s="380" t="s">
        <v>382</v>
      </c>
      <c r="X1" s="380" t="s">
        <v>383</v>
      </c>
      <c r="Y1" s="381" t="s">
        <v>383</v>
      </c>
      <c r="Z1" s="382" t="s">
        <v>297</v>
      </c>
      <c r="AA1" s="383" t="s">
        <v>680</v>
      </c>
      <c r="AB1" s="383" t="s">
        <v>681</v>
      </c>
      <c r="AC1" s="384" t="s">
        <v>682</v>
      </c>
      <c r="AD1" s="383" t="s">
        <v>683</v>
      </c>
      <c r="AE1" s="385" t="s">
        <v>684</v>
      </c>
      <c r="AF1" s="386" t="s">
        <v>685</v>
      </c>
      <c r="AG1" s="387" t="s">
        <v>686</v>
      </c>
      <c r="AH1" s="388" t="s">
        <v>687</v>
      </c>
      <c r="AI1" s="389" t="s">
        <v>688</v>
      </c>
      <c r="AJ1" s="389" t="s">
        <v>689</v>
      </c>
      <c r="AK1" s="389" t="s">
        <v>690</v>
      </c>
      <c r="AL1" s="759" t="s">
        <v>1615</v>
      </c>
      <c r="AM1" s="760" t="s">
        <v>1616</v>
      </c>
      <c r="AN1" s="760" t="s">
        <v>1617</v>
      </c>
      <c r="AO1" s="760" t="s">
        <v>1618</v>
      </c>
      <c r="AP1" s="760" t="s">
        <v>1619</v>
      </c>
      <c r="AQ1" s="761" t="s">
        <v>1620</v>
      </c>
      <c r="AR1" s="784" t="s">
        <v>1626</v>
      </c>
      <c r="AS1" s="780" t="s">
        <v>1621</v>
      </c>
      <c r="AT1" s="780" t="s">
        <v>1622</v>
      </c>
      <c r="AU1" s="780" t="s">
        <v>1623</v>
      </c>
      <c r="AV1" s="781" t="s">
        <v>1624</v>
      </c>
    </row>
    <row r="2" spans="1:48">
      <c r="A2" s="390">
        <f>'１１直送'!A3</f>
        <v>46143</v>
      </c>
      <c r="B2" s="391"/>
      <c r="C2" s="588"/>
      <c r="D2" s="392"/>
      <c r="E2" s="477" t="str">
        <f>IF(ISNA(VLOOKUP(C2,條件!$A$1:$G$1021,5,0)),"",(VLOOKUP(C2,條件!$A$1:$G$1021,5,0)))</f>
        <v/>
      </c>
      <c r="F2" s="478" t="str">
        <f>IF(ISNA(VLOOKUP(C2,條件!$A$1:$G$1021,6,0)),"",(VLOOKUP(C2,條件!$A$1:$G$1021,6,0)))</f>
        <v/>
      </c>
      <c r="G2" s="479" t="str">
        <f>IF(ISNA(VLOOKUP(C2,條件!$A$1:$G$1021,7,0)),"",(VLOOKUP(C2,條件!$A$1:$G$1021,7,0)))</f>
        <v/>
      </c>
      <c r="H2" s="479" t="str">
        <f>IF(ISNA(VLOOKUP(C2,條件!$A$1:$K$1021,11,0)),"",(VLOOKUP(C2,條件!$A$1:$K$1021,11,0)))</f>
        <v/>
      </c>
      <c r="I2" s="480" t="str">
        <f>IF(ISNA(VLOOKUP(C2,條件!$A$1:$L$1021,12,0)),"",(VLOOKUP(C2,條件!$A$1:$L$1021,12,0)))</f>
        <v/>
      </c>
      <c r="J2" s="587"/>
      <c r="K2" s="393"/>
      <c r="L2" s="394"/>
      <c r="M2" s="394"/>
      <c r="N2" s="395"/>
      <c r="O2" s="393"/>
      <c r="P2" s="394"/>
      <c r="Q2" s="394"/>
      <c r="R2" s="395"/>
      <c r="S2" s="393"/>
      <c r="T2" s="394"/>
      <c r="U2" s="394"/>
      <c r="V2" s="395"/>
      <c r="W2" s="393"/>
      <c r="X2" s="394"/>
      <c r="Y2" s="394"/>
      <c r="Z2" s="396" t="str">
        <f>IF(ISNA(VLOOKUP(C2,條件!$A$1:$C$1021,3,0)),"",(VLOOKUP(C2,條件!$A$1:$C$1021,3,0)))</f>
        <v/>
      </c>
      <c r="AA2" s="397" t="str">
        <f t="shared" ref="AA2" si="0">IF(OR(L2="改紡", L2="檢修", L2="了機"), L2,
   IF(AND(C2&lt;&gt;"", J2&lt;&gt;""),
      IFERROR(SUM(J2, N2, R2, V2)/3 * AG2, ""),
   "")
)</f>
        <v/>
      </c>
      <c r="AB2" s="398" t="str">
        <f t="shared" ref="AB2" si="1">IF(K2="","",IF(ISERROR(1-(SUM(K2,O2,S2,W2)/208/Z2)),"",(1-(SUM(K2,O2,S2,W2)/208/Z2))))</f>
        <v/>
      </c>
      <c r="AC2" s="399" t="str">
        <f t="shared" ref="AC2" si="2">IF(OR(L2="檢修", L2="改紡", L2="了機"), "",
   IF(C2&lt;&gt;"",
      IFERROR(AVERAGE(L2:M2, P2:Q2, T2:U2, X2:Y2)/100, ""),
   "")
)</f>
        <v/>
      </c>
      <c r="AD2" s="400" t="str">
        <f t="shared" ref="AD2" si="3">IF(ISERROR(AA2/8),"",(AA2/8))</f>
        <v/>
      </c>
      <c r="AE2" s="400" t="str">
        <f t="shared" ref="AE2" si="4">IF(OR(L2="改紡", L2="檢修", L2="了機"), "",
   IF(AND(C2&lt;&gt;"", J2&lt;&gt;""),
      IFERROR((SUM(J2, N2, R2, V2) - SUM(K2, O2, S2, W2))/24 * AG2, ""),
   "")
)</f>
        <v/>
      </c>
      <c r="AF2" s="401" t="str">
        <f t="shared" ref="AF2:AF14" si="5">LEFT(B2,1)</f>
        <v/>
      </c>
      <c r="AG2" s="402"/>
      <c r="AH2" s="403"/>
      <c r="AI2" s="403"/>
      <c r="AJ2" s="403"/>
      <c r="AK2" s="403"/>
      <c r="AL2" s="762"/>
      <c r="AM2" s="763"/>
      <c r="AN2" s="763"/>
      <c r="AO2" s="763"/>
      <c r="AP2" s="763"/>
      <c r="AQ2" s="764"/>
      <c r="AR2" s="762"/>
      <c r="AS2" s="782" t="str">
        <f>IF(TEXT(RIGHT(F2,2),) = "×2","雙","單")</f>
        <v>單</v>
      </c>
      <c r="AT2" s="782" t="str">
        <f>IF(OR(AF2="J", AF2="T", AF2="M"), IF(AG2=1, "全", "半"),
   IF(AF2="A", IF(AG2=0.5, IF(AS2="雙", "全", ""),
                 IF(AG2=1, IF(AS2="雙", "半", "全"),
                    IF(AG2=2, "半", "")
                   )
                ),
   IF(AF2="S", TEXT(AG2 &amp; "sec", "text"), "")
))</f>
        <v/>
      </c>
      <c r="AU2" s="782" t="str">
        <f>IF(MID(E2,3,1)="/",LEFT(E2,2),LEFT(E2,3))</f>
        <v/>
      </c>
      <c r="AV2" s="783" t="str">
        <f t="shared" ref="AV2:AV42" si="6">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404">
        <f t="shared" ref="A3:A42" si="7">A2</f>
        <v>46143</v>
      </c>
      <c r="B3" s="405"/>
      <c r="C3" s="589"/>
      <c r="D3" s="406"/>
      <c r="E3" s="481" t="str">
        <f>IF(ISNA(VLOOKUP(C3,條件!$A$1:$G$1021,5,0)),"",(VLOOKUP(C3,條件!$A$1:$G$1021,5,0)))</f>
        <v/>
      </c>
      <c r="F3" s="482" t="str">
        <f>IF(ISNA(VLOOKUP(C3,條件!$A$1:$G$1021,6,0)),"",(VLOOKUP(C3,條件!$A$1:$G$1021,6,0)))</f>
        <v/>
      </c>
      <c r="G3" s="771" t="str">
        <f>IF(ISNA(VLOOKUP(C3,條件!$A$1:$G$1021,7,0)),"",(VLOOKUP(C3,條件!$A$1:$G$1021,7,0)))</f>
        <v/>
      </c>
      <c r="H3" s="771" t="str">
        <f>IF(ISNA(VLOOKUP(C3,條件!$A$1:$K$1021,11,0)),"",(VLOOKUP(C3,條件!$A$1:$K$1021,11,0)))</f>
        <v/>
      </c>
      <c r="I3" s="772" t="str">
        <f>IF(ISNA(VLOOKUP(C3,條件!$A$1:$L$1021,12,0)),"",(VLOOKUP(C3,條件!$A$1:$L$1021,12,0)))</f>
        <v/>
      </c>
      <c r="J3" s="407"/>
      <c r="K3" s="407"/>
      <c r="L3" s="407"/>
      <c r="M3" s="408"/>
      <c r="N3" s="409"/>
      <c r="O3" s="407"/>
      <c r="P3" s="407"/>
      <c r="Q3" s="408"/>
      <c r="R3" s="409"/>
      <c r="S3" s="407"/>
      <c r="T3" s="407"/>
      <c r="U3" s="408"/>
      <c r="V3" s="409"/>
      <c r="W3" s="407"/>
      <c r="X3" s="407"/>
      <c r="Y3" s="408"/>
      <c r="Z3" s="410" t="str">
        <f>IF(ISNA(VLOOKUP(C3,條件!$A$1:$C$1021,3,0)),"",(VLOOKUP(C3,條件!$A$1:$C$1021,3,0)))</f>
        <v/>
      </c>
      <c r="AA3" s="411" t="str">
        <f t="shared" ref="AA3:AA29" si="8">IF(OR(L3="改紡", L3="檢修", L3="了機"), L3,
   IF(AND(C3&lt;&gt;"", J3&lt;&gt;""),
      IFERROR(SUM(J3, N3, R3, V3)/3 * AG3, ""),
   "")
)</f>
        <v/>
      </c>
      <c r="AB3" s="412" t="str">
        <f t="shared" ref="AB3:AB29" si="9">IF(K3="","",IF(ISERROR(1-(SUM(K3,O3,S3,W3)/208/Z3)),"",(1-(SUM(K3,O3,S3,W3)/208/Z3))))</f>
        <v/>
      </c>
      <c r="AC3" s="413" t="str">
        <f t="shared" ref="AC3:AC29" si="10">IF(OR(L3="檢修", L3="改紡", L3="了機"), "",
   IF(C3&lt;&gt;"",
      IFERROR(AVERAGE(L3:M3, P3:Q3, T3:U3, X3:Y3)/100, ""),
   "")
)</f>
        <v/>
      </c>
      <c r="AD3" s="411" t="str">
        <f t="shared" ref="AD3:AD29" si="11">IF(ISERROR(AA3/8),"",(AA3/8))</f>
        <v/>
      </c>
      <c r="AE3" s="411" t="str">
        <f t="shared" ref="AE3:AE29" si="12">IF(OR(L3="改紡", L3="檢修", L3="了機"), "",
   IF(AND(C3&lt;&gt;"", J3&lt;&gt;""),
      IFERROR((SUM(J3, N3, R3, V3) - SUM(K3, O3, S3, W3))/24 * AG3, ""),
   "")
)</f>
        <v/>
      </c>
      <c r="AF3" s="414" t="str">
        <f t="shared" si="5"/>
        <v/>
      </c>
      <c r="AG3" s="415"/>
      <c r="AH3" s="416"/>
      <c r="AI3" s="416"/>
      <c r="AJ3" s="416"/>
      <c r="AK3" s="416"/>
      <c r="AL3" s="765"/>
      <c r="AM3" s="766"/>
      <c r="AN3" s="766"/>
      <c r="AO3" s="766"/>
      <c r="AP3" s="766"/>
      <c r="AQ3" s="767"/>
      <c r="AR3" s="765"/>
      <c r="AS3" s="782" t="str">
        <f t="shared" ref="AS3:AS42" si="13">IF(TEXT(RIGHT(F3,2),) = "×2","雙","單")</f>
        <v>單</v>
      </c>
      <c r="AT3" s="782" t="str">
        <f t="shared" ref="AT3:AT42" si="14">IF(OR(AF3="J", AF3="T", AF3="M"), IF(AG3=1, "全", "半"),
   IF(AF3="A", IF(AG3=0.5, IF(AS3="雙", "全", ""),
                 IF(AG3=1, IF(AS3="雙", "半", "全"),
                    IF(AG3=2, "半", "")
                   )
                ),
   IF(AF3="S", TEXT(AG3 &amp; "sec", "text"), "")
))</f>
        <v/>
      </c>
      <c r="AU3" s="782" t="str">
        <f t="shared" ref="AU3:AU42" si="15">IF(MID(E3,3,1)="/",LEFT(E3,2),LEFT(E3,3))</f>
        <v/>
      </c>
      <c r="AV3" s="783" t="str">
        <f t="shared" si="6"/>
        <v/>
      </c>
    </row>
    <row r="4" spans="1:48">
      <c r="A4" s="404">
        <f t="shared" si="7"/>
        <v>46143</v>
      </c>
      <c r="B4" s="405"/>
      <c r="C4" s="589"/>
      <c r="D4" s="406"/>
      <c r="E4" s="481" t="str">
        <f>IF(ISNA(VLOOKUP(C4,條件!$A$1:$G$1021,5,0)),"",(VLOOKUP(C4,條件!$A$1:$G$1021,5,0)))</f>
        <v/>
      </c>
      <c r="F4" s="482" t="str">
        <f>IF(ISNA(VLOOKUP(C4,條件!$A$1:$G$1021,6,0)),"",(VLOOKUP(C4,條件!$A$1:$G$1021,6,0)))</f>
        <v/>
      </c>
      <c r="G4" s="771" t="str">
        <f>IF(ISNA(VLOOKUP(C4,條件!$A$1:$G$1021,7,0)),"",(VLOOKUP(C4,條件!$A$1:$G$1021,7,0)))</f>
        <v/>
      </c>
      <c r="H4" s="771" t="str">
        <f>IF(ISNA(VLOOKUP(C4,條件!$A$1:$K$1021,11,0)),"",(VLOOKUP(C4,條件!$A$1:$K$1021,11,0)))</f>
        <v/>
      </c>
      <c r="I4" s="772" t="str">
        <f>IF(ISNA(VLOOKUP(C4,條件!$A$1:$L$1021,12,0)),"",(VLOOKUP(C4,條件!$A$1:$L$1021,12,0)))</f>
        <v/>
      </c>
      <c r="J4" s="407"/>
      <c r="K4" s="417"/>
      <c r="L4" s="407"/>
      <c r="M4" s="407"/>
      <c r="N4" s="409"/>
      <c r="O4" s="407"/>
      <c r="P4" s="407"/>
      <c r="Q4" s="407"/>
      <c r="R4" s="409"/>
      <c r="S4" s="407"/>
      <c r="T4" s="407"/>
      <c r="U4" s="407"/>
      <c r="V4" s="409"/>
      <c r="W4" s="407"/>
      <c r="X4" s="407"/>
      <c r="Y4" s="407"/>
      <c r="Z4" s="410" t="str">
        <f>IF(ISNA(VLOOKUP(C4,條件!$A$1:$C$1021,3,0)),"",(VLOOKUP(C4,條件!$A$1:$C$1021,3,0)))</f>
        <v/>
      </c>
      <c r="AA4" s="411" t="str">
        <f t="shared" si="8"/>
        <v/>
      </c>
      <c r="AB4" s="412" t="str">
        <f t="shared" si="9"/>
        <v/>
      </c>
      <c r="AC4" s="413" t="str">
        <f t="shared" si="10"/>
        <v/>
      </c>
      <c r="AD4" s="411" t="str">
        <f t="shared" si="11"/>
        <v/>
      </c>
      <c r="AE4" s="411" t="str">
        <f t="shared" si="12"/>
        <v/>
      </c>
      <c r="AF4" s="414" t="str">
        <f t="shared" si="5"/>
        <v/>
      </c>
      <c r="AG4" s="415"/>
      <c r="AH4" s="416"/>
      <c r="AI4" s="416"/>
      <c r="AJ4" s="416"/>
      <c r="AK4" s="416"/>
      <c r="AL4" s="765"/>
      <c r="AM4" s="766"/>
      <c r="AN4" s="766"/>
      <c r="AO4" s="766"/>
      <c r="AP4" s="766"/>
      <c r="AQ4" s="767"/>
      <c r="AR4" s="765"/>
      <c r="AS4" s="782" t="str">
        <f t="shared" si="13"/>
        <v>單</v>
      </c>
      <c r="AT4" s="782" t="str">
        <f t="shared" si="14"/>
        <v/>
      </c>
      <c r="AU4" s="782" t="str">
        <f t="shared" si="15"/>
        <v/>
      </c>
      <c r="AV4" s="783" t="str">
        <f t="shared" si="6"/>
        <v/>
      </c>
    </row>
    <row r="5" spans="1:48">
      <c r="A5" s="404">
        <f t="shared" si="7"/>
        <v>46143</v>
      </c>
      <c r="B5" s="418"/>
      <c r="C5" s="589"/>
      <c r="D5" s="406"/>
      <c r="E5" s="481" t="str">
        <f>IF(ISNA(VLOOKUP(C5,條件!$A$1:$G$1021,5,0)),"",(VLOOKUP(C5,條件!$A$1:$G$1021,5,0)))</f>
        <v/>
      </c>
      <c r="F5" s="482" t="str">
        <f>IF(ISNA(VLOOKUP(C5,條件!$A$1:$G$1021,6,0)),"",(VLOOKUP(C5,條件!$A$1:$G$1021,6,0)))</f>
        <v/>
      </c>
      <c r="G5" s="771" t="str">
        <f>IF(ISNA(VLOOKUP(C5,條件!$A$1:$G$1021,7,0)),"",(VLOOKUP(C5,條件!$A$1:$G$1021,7,0)))</f>
        <v/>
      </c>
      <c r="H5" s="771" t="str">
        <f>IF(ISNA(VLOOKUP(C5,條件!$A$1:$K$1021,11,0)),"",(VLOOKUP(C5,條件!$A$1:$K$1021,11,0)))</f>
        <v/>
      </c>
      <c r="I5" s="772" t="str">
        <f>IF(ISNA(VLOOKUP(C5,條件!$A$1:$L$1021,12,0)),"",(VLOOKUP(C5,條件!$A$1:$L$1021,12,0)))</f>
        <v/>
      </c>
      <c r="J5" s="407"/>
      <c r="K5" s="407"/>
      <c r="L5" s="407"/>
      <c r="M5" s="407"/>
      <c r="N5" s="409"/>
      <c r="O5" s="407"/>
      <c r="P5" s="407"/>
      <c r="Q5" s="407"/>
      <c r="R5" s="409"/>
      <c r="S5" s="419"/>
      <c r="T5" s="407"/>
      <c r="U5" s="407"/>
      <c r="V5" s="409"/>
      <c r="W5" s="407"/>
      <c r="X5" s="407"/>
      <c r="Y5" s="407"/>
      <c r="Z5" s="410" t="str">
        <f>IF(ISNA(VLOOKUP(C5,條件!$A$1:$C$1021,3,0)),"",(VLOOKUP(C5,條件!$A$1:$C$1021,3,0)))</f>
        <v/>
      </c>
      <c r="AA5" s="411" t="str">
        <f t="shared" si="8"/>
        <v/>
      </c>
      <c r="AB5" s="412" t="str">
        <f t="shared" si="9"/>
        <v/>
      </c>
      <c r="AC5" s="413" t="str">
        <f t="shared" si="10"/>
        <v/>
      </c>
      <c r="AD5" s="411" t="str">
        <f t="shared" si="11"/>
        <v/>
      </c>
      <c r="AE5" s="411" t="str">
        <f t="shared" si="12"/>
        <v/>
      </c>
      <c r="AF5" s="414" t="str">
        <f t="shared" si="5"/>
        <v/>
      </c>
      <c r="AG5" s="415"/>
      <c r="AH5" s="416"/>
      <c r="AI5" s="416"/>
      <c r="AJ5" s="416"/>
      <c r="AK5" s="416"/>
      <c r="AL5" s="765"/>
      <c r="AM5" s="766"/>
      <c r="AN5" s="766"/>
      <c r="AO5" s="766"/>
      <c r="AP5" s="766"/>
      <c r="AQ5" s="767"/>
      <c r="AR5" s="765"/>
      <c r="AS5" s="782" t="str">
        <f t="shared" si="13"/>
        <v>單</v>
      </c>
      <c r="AT5" s="782" t="str">
        <f t="shared" si="14"/>
        <v/>
      </c>
      <c r="AU5" s="782" t="str">
        <f t="shared" si="15"/>
        <v/>
      </c>
      <c r="AV5" s="783" t="str">
        <f t="shared" si="6"/>
        <v/>
      </c>
    </row>
    <row r="6" spans="1:48">
      <c r="A6" s="404">
        <f>A5</f>
        <v>46143</v>
      </c>
      <c r="B6" s="405"/>
      <c r="C6" s="589"/>
      <c r="D6" s="406"/>
      <c r="E6" s="481" t="str">
        <f>IF(ISNA(VLOOKUP(C6,條件!$A$1:$G$1021,5,0)),"",(VLOOKUP(C6,條件!$A$1:$G$1021,5,0)))</f>
        <v/>
      </c>
      <c r="F6" s="482" t="str">
        <f>IF(ISNA(VLOOKUP(C6,條件!$A$1:$G$1021,6,0)),"",(VLOOKUP(C6,條件!$A$1:$G$1021,6,0)))</f>
        <v/>
      </c>
      <c r="G6" s="771" t="str">
        <f>IF(ISNA(VLOOKUP(C6,條件!$A$1:$G$1021,7,0)),"",(VLOOKUP(C6,條件!$A$1:$G$1021,7,0)))</f>
        <v/>
      </c>
      <c r="H6" s="771" t="str">
        <f>IF(ISNA(VLOOKUP(C6,條件!$A$1:$K$1021,11,0)),"",(VLOOKUP(C6,條件!$A$1:$K$1021,11,0)))</f>
        <v/>
      </c>
      <c r="I6" s="772" t="str">
        <f>IF(ISNA(VLOOKUP(C6,條件!$A$1:$L$1021,12,0)),"",(VLOOKUP(C6,條件!$A$1:$L$1021,12,0)))</f>
        <v/>
      </c>
      <c r="J6" s="407"/>
      <c r="K6" s="417"/>
      <c r="L6" s="407"/>
      <c r="M6" s="407"/>
      <c r="N6" s="409"/>
      <c r="O6" s="407"/>
      <c r="P6" s="407"/>
      <c r="Q6" s="407"/>
      <c r="R6" s="409"/>
      <c r="S6" s="407"/>
      <c r="T6" s="407"/>
      <c r="U6" s="407"/>
      <c r="V6" s="409"/>
      <c r="W6" s="407"/>
      <c r="X6" s="407"/>
      <c r="Y6" s="407"/>
      <c r="Z6" s="410" t="str">
        <f>IF(ISNA(VLOOKUP(C6,條件!$A$1:$C$1021,3,0)),"",(VLOOKUP(C6,條件!$A$1:$C$1021,3,0)))</f>
        <v/>
      </c>
      <c r="AA6" s="411" t="str">
        <f t="shared" si="8"/>
        <v/>
      </c>
      <c r="AB6" s="412" t="str">
        <f t="shared" si="9"/>
        <v/>
      </c>
      <c r="AC6" s="413" t="str">
        <f t="shared" si="10"/>
        <v/>
      </c>
      <c r="AD6" s="411" t="str">
        <f t="shared" si="11"/>
        <v/>
      </c>
      <c r="AE6" s="411" t="str">
        <f t="shared" si="12"/>
        <v/>
      </c>
      <c r="AF6" s="414" t="str">
        <f t="shared" si="5"/>
        <v/>
      </c>
      <c r="AG6" s="415"/>
      <c r="AH6" s="416"/>
      <c r="AI6" s="416"/>
      <c r="AJ6" s="416"/>
      <c r="AK6" s="416"/>
      <c r="AL6" s="765"/>
      <c r="AM6" s="766"/>
      <c r="AN6" s="766"/>
      <c r="AO6" s="766"/>
      <c r="AP6" s="766"/>
      <c r="AQ6" s="767"/>
      <c r="AR6" s="765"/>
      <c r="AS6" s="782" t="str">
        <f t="shared" si="13"/>
        <v>單</v>
      </c>
      <c r="AT6" s="782" t="str">
        <f t="shared" si="14"/>
        <v/>
      </c>
      <c r="AU6" s="782" t="str">
        <f t="shared" si="15"/>
        <v/>
      </c>
      <c r="AV6" s="783" t="str">
        <f t="shared" si="6"/>
        <v/>
      </c>
    </row>
    <row r="7" spans="1:48">
      <c r="A7" s="404">
        <f t="shared" si="7"/>
        <v>46143</v>
      </c>
      <c r="B7" s="418"/>
      <c r="C7" s="589"/>
      <c r="D7" s="406"/>
      <c r="E7" s="481" t="str">
        <f>IF(ISNA(VLOOKUP(C7,條件!$A$1:$G$1021,5,0)),"",(VLOOKUP(C7,條件!$A$1:$G$1021,5,0)))</f>
        <v/>
      </c>
      <c r="F7" s="482" t="str">
        <f>IF(ISNA(VLOOKUP(C7,條件!$A$1:$G$1021,6,0)),"",(VLOOKUP(C7,條件!$A$1:$G$1021,6,0)))</f>
        <v/>
      </c>
      <c r="G7" s="771" t="str">
        <f>IF(ISNA(VLOOKUP(C7,條件!$A$1:$G$1021,7,0)),"",(VLOOKUP(C7,條件!$A$1:$G$1021,7,0)))</f>
        <v/>
      </c>
      <c r="H7" s="771" t="str">
        <f>IF(ISNA(VLOOKUP(C7,條件!$A$1:$K$1021,11,0)),"",(VLOOKUP(C7,條件!$A$1:$K$1021,11,0)))</f>
        <v/>
      </c>
      <c r="I7" s="772" t="str">
        <f>IF(ISNA(VLOOKUP(C7,條件!$A$1:$L$1021,12,0)),"",(VLOOKUP(C7,條件!$A$1:$L$1021,12,0)))</f>
        <v/>
      </c>
      <c r="J7" s="407"/>
      <c r="K7" s="407"/>
      <c r="L7" s="407"/>
      <c r="M7" s="407"/>
      <c r="N7" s="409"/>
      <c r="O7" s="407"/>
      <c r="P7" s="407"/>
      <c r="Q7" s="407"/>
      <c r="R7" s="409"/>
      <c r="S7" s="419"/>
      <c r="T7" s="407"/>
      <c r="U7" s="407"/>
      <c r="V7" s="409"/>
      <c r="W7" s="407"/>
      <c r="X7" s="407"/>
      <c r="Y7" s="407"/>
      <c r="Z7" s="410" t="str">
        <f>IF(ISNA(VLOOKUP(C7,條件!$A$1:$C$1021,3,0)),"",(VLOOKUP(C7,條件!$A$1:$C$1021,3,0)))</f>
        <v/>
      </c>
      <c r="AA7" s="411" t="str">
        <f t="shared" si="8"/>
        <v/>
      </c>
      <c r="AB7" s="412" t="str">
        <f t="shared" si="9"/>
        <v/>
      </c>
      <c r="AC7" s="413" t="str">
        <f t="shared" si="10"/>
        <v/>
      </c>
      <c r="AD7" s="411" t="str">
        <f t="shared" si="11"/>
        <v/>
      </c>
      <c r="AE7" s="411" t="str">
        <f t="shared" si="12"/>
        <v/>
      </c>
      <c r="AF7" s="414" t="str">
        <f t="shared" si="5"/>
        <v/>
      </c>
      <c r="AG7" s="415"/>
      <c r="AH7" s="416"/>
      <c r="AI7" s="416"/>
      <c r="AJ7" s="416"/>
      <c r="AK7" s="416"/>
      <c r="AL7" s="765"/>
      <c r="AM7" s="766"/>
      <c r="AN7" s="766"/>
      <c r="AO7" s="766"/>
      <c r="AP7" s="766"/>
      <c r="AQ7" s="767"/>
      <c r="AR7" s="765"/>
      <c r="AS7" s="782" t="str">
        <f t="shared" si="13"/>
        <v>單</v>
      </c>
      <c r="AT7" s="782" t="str">
        <f t="shared" si="14"/>
        <v/>
      </c>
      <c r="AU7" s="782" t="str">
        <f t="shared" si="15"/>
        <v/>
      </c>
      <c r="AV7" s="783" t="str">
        <f t="shared" si="6"/>
        <v/>
      </c>
    </row>
    <row r="8" spans="1:48">
      <c r="A8" s="404">
        <f t="shared" si="7"/>
        <v>46143</v>
      </c>
      <c r="B8" s="418"/>
      <c r="C8" s="589"/>
      <c r="D8" s="406"/>
      <c r="E8" s="481" t="str">
        <f>IF(ISNA(VLOOKUP(C8,條件!$A$1:$G$1021,5,0)),"",(VLOOKUP(C8,條件!$A$1:$G$1021,5,0)))</f>
        <v/>
      </c>
      <c r="F8" s="482" t="str">
        <f>IF(ISNA(VLOOKUP(C8,條件!$A$1:$G$1021,6,0)),"",(VLOOKUP(C8,條件!$A$1:$G$1021,6,0)))</f>
        <v/>
      </c>
      <c r="G8" s="771" t="str">
        <f>IF(ISNA(VLOOKUP(C8,條件!$A$1:$G$1021,7,0)),"",(VLOOKUP(C8,條件!$A$1:$G$1021,7,0)))</f>
        <v/>
      </c>
      <c r="H8" s="771" t="str">
        <f>IF(ISNA(VLOOKUP(C8,條件!$A$1:$K$1021,11,0)),"",(VLOOKUP(C8,條件!$A$1:$K$1021,11,0)))</f>
        <v/>
      </c>
      <c r="I8" s="772" t="str">
        <f>IF(ISNA(VLOOKUP(C8,條件!$A$1:$L$1021,12,0)),"",(VLOOKUP(C8,條件!$A$1:$L$1021,12,0)))</f>
        <v/>
      </c>
      <c r="J8" s="407"/>
      <c r="K8" s="419"/>
      <c r="L8" s="407"/>
      <c r="M8" s="407"/>
      <c r="N8" s="409"/>
      <c r="O8" s="407"/>
      <c r="P8" s="407"/>
      <c r="Q8" s="407"/>
      <c r="R8" s="409"/>
      <c r="S8" s="419"/>
      <c r="T8" s="407"/>
      <c r="U8" s="407"/>
      <c r="V8" s="409"/>
      <c r="W8" s="419"/>
      <c r="X8" s="407"/>
      <c r="Y8" s="407"/>
      <c r="Z8" s="410" t="str">
        <f>IF(ISNA(VLOOKUP(C8,條件!$A$1:$C$1021,3,0)),"",(VLOOKUP(C8,條件!$A$1:$C$1021,3,0)))</f>
        <v/>
      </c>
      <c r="AA8" s="411" t="str">
        <f t="shared" si="8"/>
        <v/>
      </c>
      <c r="AB8" s="412" t="str">
        <f t="shared" si="9"/>
        <v/>
      </c>
      <c r="AC8" s="413" t="str">
        <f t="shared" si="10"/>
        <v/>
      </c>
      <c r="AD8" s="411" t="str">
        <f t="shared" si="11"/>
        <v/>
      </c>
      <c r="AE8" s="411" t="str">
        <f t="shared" si="12"/>
        <v/>
      </c>
      <c r="AF8" s="414" t="str">
        <f t="shared" si="5"/>
        <v/>
      </c>
      <c r="AG8" s="415"/>
      <c r="AH8" s="416"/>
      <c r="AI8" s="416"/>
      <c r="AJ8" s="416"/>
      <c r="AK8" s="416"/>
      <c r="AL8" s="765"/>
      <c r="AM8" s="766"/>
      <c r="AN8" s="766"/>
      <c r="AO8" s="766"/>
      <c r="AP8" s="766"/>
      <c r="AQ8" s="767"/>
      <c r="AR8" s="765"/>
      <c r="AS8" s="782" t="str">
        <f t="shared" si="13"/>
        <v>單</v>
      </c>
      <c r="AT8" s="782" t="str">
        <f t="shared" si="14"/>
        <v/>
      </c>
      <c r="AU8" s="782" t="str">
        <f t="shared" si="15"/>
        <v/>
      </c>
      <c r="AV8" s="783" t="str">
        <f t="shared" si="6"/>
        <v/>
      </c>
    </row>
    <row r="9" spans="1:48">
      <c r="A9" s="404">
        <f t="shared" si="7"/>
        <v>46143</v>
      </c>
      <c r="B9" s="418"/>
      <c r="C9" s="589"/>
      <c r="D9" s="406"/>
      <c r="E9" s="481" t="str">
        <f>IF(ISNA(VLOOKUP(C9,條件!$A$1:$G$1021,5,0)),"",(VLOOKUP(C9,條件!$A$1:$G$1021,5,0)))</f>
        <v/>
      </c>
      <c r="F9" s="482" t="str">
        <f>IF(ISNA(VLOOKUP(C9,條件!$A$1:$G$1021,6,0)),"",(VLOOKUP(C9,條件!$A$1:$G$1021,6,0)))</f>
        <v/>
      </c>
      <c r="G9" s="771" t="str">
        <f>IF(ISNA(VLOOKUP(C9,條件!$A$1:$G$1021,7,0)),"",(VLOOKUP(C9,條件!$A$1:$G$1021,7,0)))</f>
        <v/>
      </c>
      <c r="H9" s="771" t="str">
        <f>IF(ISNA(VLOOKUP(C9,條件!$A$1:$K$1021,11,0)),"",(VLOOKUP(C9,條件!$A$1:$K$1021,11,0)))</f>
        <v/>
      </c>
      <c r="I9" s="772" t="str">
        <f>IF(ISNA(VLOOKUP(C9,條件!$A$1:$L$1021,12,0)),"",(VLOOKUP(C9,條件!$A$1:$L$1021,12,0)))</f>
        <v/>
      </c>
      <c r="J9" s="407"/>
      <c r="K9" s="419"/>
      <c r="L9" s="407"/>
      <c r="M9" s="407"/>
      <c r="N9" s="409"/>
      <c r="O9" s="407"/>
      <c r="P9" s="407"/>
      <c r="Q9" s="408"/>
      <c r="R9" s="409"/>
      <c r="S9" s="407"/>
      <c r="T9" s="407"/>
      <c r="U9" s="408"/>
      <c r="V9" s="409"/>
      <c r="W9" s="407"/>
      <c r="X9" s="407"/>
      <c r="Y9" s="408"/>
      <c r="Z9" s="410" t="str">
        <f>IF(ISNA(VLOOKUP(C9,條件!$A$1:$C$1021,3,0)),"",(VLOOKUP(C9,條件!$A$1:$C$1021,3,0)))</f>
        <v/>
      </c>
      <c r="AA9" s="411" t="str">
        <f t="shared" si="8"/>
        <v/>
      </c>
      <c r="AB9" s="412" t="str">
        <f t="shared" si="9"/>
        <v/>
      </c>
      <c r="AC9" s="413" t="str">
        <f t="shared" si="10"/>
        <v/>
      </c>
      <c r="AD9" s="411" t="str">
        <f t="shared" si="11"/>
        <v/>
      </c>
      <c r="AE9" s="411" t="str">
        <f t="shared" si="12"/>
        <v/>
      </c>
      <c r="AF9" s="414" t="str">
        <f t="shared" si="5"/>
        <v/>
      </c>
      <c r="AG9" s="415"/>
      <c r="AH9" s="416"/>
      <c r="AI9" s="416"/>
      <c r="AJ9" s="416"/>
      <c r="AK9" s="416"/>
      <c r="AL9" s="765"/>
      <c r="AM9" s="766"/>
      <c r="AN9" s="766"/>
      <c r="AO9" s="766"/>
      <c r="AP9" s="766"/>
      <c r="AQ9" s="767"/>
      <c r="AR9" s="765"/>
      <c r="AS9" s="782" t="str">
        <f t="shared" si="13"/>
        <v>單</v>
      </c>
      <c r="AT9" s="782" t="str">
        <f t="shared" si="14"/>
        <v/>
      </c>
      <c r="AU9" s="782" t="str">
        <f t="shared" si="15"/>
        <v/>
      </c>
      <c r="AV9" s="783" t="str">
        <f t="shared" si="6"/>
        <v/>
      </c>
    </row>
    <row r="10" spans="1:48">
      <c r="A10" s="404">
        <f t="shared" si="7"/>
        <v>46143</v>
      </c>
      <c r="B10" s="405"/>
      <c r="C10" s="589"/>
      <c r="D10" s="406"/>
      <c r="E10" s="481" t="str">
        <f>IF(ISNA(VLOOKUP(C10,條件!$A$1:$G$1021,5,0)),"",(VLOOKUP(C10,條件!$A$1:$G$1021,5,0)))</f>
        <v/>
      </c>
      <c r="F10" s="482" t="str">
        <f>IF(ISNA(VLOOKUP(C10,條件!$A$1:$G$1021,6,0)),"",(VLOOKUP(C10,條件!$A$1:$G$1021,6,0)))</f>
        <v/>
      </c>
      <c r="G10" s="771" t="str">
        <f>IF(ISNA(VLOOKUP(C10,條件!$A$1:$G$1021,7,0)),"",(VLOOKUP(C10,條件!$A$1:$G$1021,7,0)))</f>
        <v/>
      </c>
      <c r="H10" s="771" t="str">
        <f>IF(ISNA(VLOOKUP(C10,條件!$A$1:$K$1021,11,0)),"",(VLOOKUP(C10,條件!$A$1:$K$1021,11,0)))</f>
        <v/>
      </c>
      <c r="I10" s="772" t="str">
        <f>IF(ISNA(VLOOKUP(C10,條件!$A$1:$L$1021,12,0)),"",(VLOOKUP(C10,條件!$A$1:$L$1021,12,0)))</f>
        <v/>
      </c>
      <c r="J10" s="407"/>
      <c r="K10" s="419"/>
      <c r="L10" s="407"/>
      <c r="M10" s="407"/>
      <c r="N10" s="409"/>
      <c r="O10" s="407"/>
      <c r="P10" s="407"/>
      <c r="Q10" s="407"/>
      <c r="R10" s="409"/>
      <c r="S10" s="407"/>
      <c r="T10" s="407"/>
      <c r="U10" s="407"/>
      <c r="V10" s="409"/>
      <c r="W10" s="419"/>
      <c r="X10" s="407"/>
      <c r="Y10" s="407"/>
      <c r="Z10" s="410" t="str">
        <f>IF(ISNA(VLOOKUP(C10,條件!$A$1:$C$1021,3,0)),"",(VLOOKUP(C10,條件!$A$1:$C$1021,3,0)))</f>
        <v/>
      </c>
      <c r="AA10" s="411" t="str">
        <f t="shared" si="8"/>
        <v/>
      </c>
      <c r="AB10" s="412" t="str">
        <f t="shared" si="9"/>
        <v/>
      </c>
      <c r="AC10" s="413" t="str">
        <f t="shared" si="10"/>
        <v/>
      </c>
      <c r="AD10" s="411" t="str">
        <f t="shared" si="11"/>
        <v/>
      </c>
      <c r="AE10" s="411" t="str">
        <f t="shared" si="12"/>
        <v/>
      </c>
      <c r="AF10" s="414" t="str">
        <f t="shared" si="5"/>
        <v/>
      </c>
      <c r="AG10" s="415"/>
      <c r="AH10" s="416"/>
      <c r="AI10" s="416"/>
      <c r="AJ10" s="416"/>
      <c r="AK10" s="416"/>
      <c r="AL10" s="765"/>
      <c r="AM10" s="766"/>
      <c r="AN10" s="766"/>
      <c r="AO10" s="766"/>
      <c r="AP10" s="766"/>
      <c r="AQ10" s="767"/>
      <c r="AR10" s="765"/>
      <c r="AS10" s="782" t="str">
        <f t="shared" si="13"/>
        <v>單</v>
      </c>
      <c r="AT10" s="782" t="str">
        <f t="shared" si="14"/>
        <v/>
      </c>
      <c r="AU10" s="782" t="str">
        <f t="shared" si="15"/>
        <v/>
      </c>
      <c r="AV10" s="783" t="str">
        <f t="shared" si="6"/>
        <v/>
      </c>
    </row>
    <row r="11" spans="1:48">
      <c r="A11" s="404">
        <f t="shared" si="7"/>
        <v>46143</v>
      </c>
      <c r="B11" s="405"/>
      <c r="C11" s="589"/>
      <c r="D11" s="406"/>
      <c r="E11" s="481" t="str">
        <f>IF(ISNA(VLOOKUP(C11,條件!$A$1:$G$1021,5,0)),"",(VLOOKUP(C11,條件!$A$1:$G$1021,5,0)))</f>
        <v/>
      </c>
      <c r="F11" s="482" t="str">
        <f>IF(ISNA(VLOOKUP(C11,條件!$A$1:$G$1021,6,0)),"",(VLOOKUP(C11,條件!$A$1:$G$1021,6,0)))</f>
        <v/>
      </c>
      <c r="G11" s="771" t="str">
        <f>IF(ISNA(VLOOKUP(C11,條件!$A$1:$G$1021,7,0)),"",(VLOOKUP(C11,條件!$A$1:$G$1021,7,0)))</f>
        <v/>
      </c>
      <c r="H11" s="771" t="str">
        <f>IF(ISNA(VLOOKUP(C11,條件!$A$1:$K$1021,11,0)),"",(VLOOKUP(C11,條件!$A$1:$K$1021,11,0)))</f>
        <v/>
      </c>
      <c r="I11" s="772" t="str">
        <f>IF(ISNA(VLOOKUP(C11,條件!$A$1:$L$1021,12,0)),"",(VLOOKUP(C11,條件!$A$1:$L$1021,12,0)))</f>
        <v/>
      </c>
      <c r="J11" s="409"/>
      <c r="K11" s="407"/>
      <c r="L11" s="407"/>
      <c r="M11" s="407"/>
      <c r="N11" s="409"/>
      <c r="O11" s="407"/>
      <c r="P11" s="407"/>
      <c r="Q11" s="407"/>
      <c r="R11" s="409"/>
      <c r="S11" s="407"/>
      <c r="T11" s="407"/>
      <c r="U11" s="407"/>
      <c r="V11" s="409"/>
      <c r="W11" s="407"/>
      <c r="X11" s="407"/>
      <c r="Y11" s="407"/>
      <c r="Z11" s="410" t="str">
        <f>IF(ISNA(VLOOKUP(C11,條件!$A$1:$C$1021,3,0)),"",(VLOOKUP(C11,條件!$A$1:$C$1021,3,0)))</f>
        <v/>
      </c>
      <c r="AA11" s="411" t="str">
        <f t="shared" si="8"/>
        <v/>
      </c>
      <c r="AB11" s="412" t="str">
        <f t="shared" si="9"/>
        <v/>
      </c>
      <c r="AC11" s="413" t="str">
        <f t="shared" si="10"/>
        <v/>
      </c>
      <c r="AD11" s="411" t="str">
        <f t="shared" si="11"/>
        <v/>
      </c>
      <c r="AE11" s="411" t="str">
        <f t="shared" si="12"/>
        <v/>
      </c>
      <c r="AF11" s="414" t="str">
        <f t="shared" si="5"/>
        <v/>
      </c>
      <c r="AG11" s="415"/>
      <c r="AH11" s="416"/>
      <c r="AI11" s="416"/>
      <c r="AJ11" s="416"/>
      <c r="AK11" s="416"/>
      <c r="AL11" s="765"/>
      <c r="AM11" s="766"/>
      <c r="AN11" s="766"/>
      <c r="AO11" s="766"/>
      <c r="AP11" s="766"/>
      <c r="AQ11" s="767"/>
      <c r="AR11" s="765"/>
      <c r="AS11" s="782" t="str">
        <f t="shared" si="13"/>
        <v>單</v>
      </c>
      <c r="AT11" s="782" t="str">
        <f t="shared" si="14"/>
        <v/>
      </c>
      <c r="AU11" s="782" t="str">
        <f t="shared" si="15"/>
        <v/>
      </c>
      <c r="AV11" s="783" t="str">
        <f t="shared" si="6"/>
        <v/>
      </c>
    </row>
    <row r="12" spans="1:48">
      <c r="A12" s="404">
        <f t="shared" si="7"/>
        <v>46143</v>
      </c>
      <c r="B12" s="405"/>
      <c r="C12" s="589"/>
      <c r="D12" s="406"/>
      <c r="E12" s="481" t="str">
        <f>IF(ISNA(VLOOKUP(C12,條件!$A$1:$G$1021,5,0)),"",(VLOOKUP(C12,條件!$A$1:$G$1021,5,0)))</f>
        <v/>
      </c>
      <c r="F12" s="482" t="str">
        <f>IF(ISNA(VLOOKUP(C12,條件!$A$1:$G$1021,6,0)),"",(VLOOKUP(C12,條件!$A$1:$G$1021,6,0)))</f>
        <v/>
      </c>
      <c r="G12" s="771" t="str">
        <f>IF(ISNA(VLOOKUP(C12,條件!$A$1:$G$1021,7,0)),"",(VLOOKUP(C12,條件!$A$1:$G$1021,7,0)))</f>
        <v/>
      </c>
      <c r="H12" s="771" t="str">
        <f>IF(ISNA(VLOOKUP(C12,條件!$A$1:$K$1021,11,0)),"",(VLOOKUP(C12,條件!$A$1:$K$1021,11,0)))</f>
        <v/>
      </c>
      <c r="I12" s="772" t="str">
        <f>IF(ISNA(VLOOKUP(C12,條件!$A$1:$L$1021,12,0)),"",(VLOOKUP(C12,條件!$A$1:$L$1021,12,0)))</f>
        <v/>
      </c>
      <c r="J12" s="407"/>
      <c r="K12" s="419"/>
      <c r="L12" s="407"/>
      <c r="M12" s="407"/>
      <c r="N12" s="409"/>
      <c r="O12" s="407"/>
      <c r="P12" s="407"/>
      <c r="Q12" s="407"/>
      <c r="R12" s="409"/>
      <c r="S12" s="407"/>
      <c r="T12" s="407"/>
      <c r="U12" s="407"/>
      <c r="V12" s="409"/>
      <c r="W12" s="407"/>
      <c r="X12" s="407"/>
      <c r="Y12" s="408"/>
      <c r="Z12" s="410" t="str">
        <f>IF(ISNA(VLOOKUP(C12,條件!$A$1:$C$1021,3,0)),"",(VLOOKUP(C12,條件!$A$1:$C$1021,3,0)))</f>
        <v/>
      </c>
      <c r="AA12" s="411" t="str">
        <f t="shared" si="8"/>
        <v/>
      </c>
      <c r="AB12" s="412" t="str">
        <f t="shared" si="9"/>
        <v/>
      </c>
      <c r="AC12" s="413" t="str">
        <f t="shared" si="10"/>
        <v/>
      </c>
      <c r="AD12" s="411" t="str">
        <f t="shared" si="11"/>
        <v/>
      </c>
      <c r="AE12" s="411" t="str">
        <f t="shared" si="12"/>
        <v/>
      </c>
      <c r="AF12" s="414" t="str">
        <f t="shared" si="5"/>
        <v/>
      </c>
      <c r="AG12" s="415"/>
      <c r="AH12" s="416"/>
      <c r="AI12" s="416"/>
      <c r="AJ12" s="416"/>
      <c r="AK12" s="416"/>
      <c r="AL12" s="765"/>
      <c r="AM12" s="766"/>
      <c r="AN12" s="766"/>
      <c r="AO12" s="766"/>
      <c r="AP12" s="766"/>
      <c r="AQ12" s="767"/>
      <c r="AR12" s="765"/>
      <c r="AS12" s="782" t="str">
        <f t="shared" si="13"/>
        <v>單</v>
      </c>
      <c r="AT12" s="782" t="str">
        <f t="shared" si="14"/>
        <v/>
      </c>
      <c r="AU12" s="782" t="str">
        <f t="shared" si="15"/>
        <v/>
      </c>
      <c r="AV12" s="783" t="str">
        <f t="shared" si="6"/>
        <v/>
      </c>
    </row>
    <row r="13" spans="1:48">
      <c r="A13" s="404">
        <f t="shared" si="7"/>
        <v>46143</v>
      </c>
      <c r="B13" s="418"/>
      <c r="C13" s="589"/>
      <c r="D13" s="406"/>
      <c r="E13" s="481" t="str">
        <f>IF(ISNA(VLOOKUP(C13,條件!$A$1:$G$1021,5,0)),"",(VLOOKUP(C13,條件!$A$1:$G$1021,5,0)))</f>
        <v/>
      </c>
      <c r="F13" s="482" t="str">
        <f>IF(ISNA(VLOOKUP(C13,條件!$A$1:$G$1021,6,0)),"",(VLOOKUP(C13,條件!$A$1:$G$1021,6,0)))</f>
        <v/>
      </c>
      <c r="G13" s="771" t="str">
        <f>IF(ISNA(VLOOKUP(C13,條件!$A$1:$G$1021,7,0)),"",(VLOOKUP(C13,條件!$A$1:$G$1021,7,0)))</f>
        <v/>
      </c>
      <c r="H13" s="771" t="str">
        <f>IF(ISNA(VLOOKUP(C13,條件!$A$1:$K$1021,11,0)),"",(VLOOKUP(C13,條件!$A$1:$K$1021,11,0)))</f>
        <v/>
      </c>
      <c r="I13" s="772" t="str">
        <f>IF(ISNA(VLOOKUP(C13,條件!$A$1:$L$1021,12,0)),"",(VLOOKUP(C13,條件!$A$1:$L$1021,12,0)))</f>
        <v/>
      </c>
      <c r="J13" s="407"/>
      <c r="K13" s="419"/>
      <c r="L13" s="407"/>
      <c r="M13" s="407"/>
      <c r="N13" s="409"/>
      <c r="O13" s="407"/>
      <c r="P13" s="407"/>
      <c r="Q13" s="408"/>
      <c r="R13" s="409"/>
      <c r="S13" s="407"/>
      <c r="T13" s="407"/>
      <c r="U13" s="407"/>
      <c r="V13" s="409"/>
      <c r="W13" s="419"/>
      <c r="X13" s="407"/>
      <c r="Y13" s="408"/>
      <c r="Z13" s="410" t="str">
        <f>IF(ISNA(VLOOKUP(C13,條件!$A$1:$C$1021,3,0)),"",(VLOOKUP(C13,條件!$A$1:$C$1021,3,0)))</f>
        <v/>
      </c>
      <c r="AA13" s="411" t="str">
        <f t="shared" si="8"/>
        <v/>
      </c>
      <c r="AB13" s="412" t="str">
        <f t="shared" si="9"/>
        <v/>
      </c>
      <c r="AC13" s="413" t="str">
        <f t="shared" si="10"/>
        <v/>
      </c>
      <c r="AD13" s="411" t="str">
        <f t="shared" si="11"/>
        <v/>
      </c>
      <c r="AE13" s="411" t="str">
        <f t="shared" si="12"/>
        <v/>
      </c>
      <c r="AF13" s="414" t="str">
        <f t="shared" si="5"/>
        <v/>
      </c>
      <c r="AG13" s="415"/>
      <c r="AH13" s="416"/>
      <c r="AI13" s="416"/>
      <c r="AJ13" s="416"/>
      <c r="AK13" s="416"/>
      <c r="AL13" s="765"/>
      <c r="AM13" s="766"/>
      <c r="AN13" s="766"/>
      <c r="AO13" s="766"/>
      <c r="AP13" s="766"/>
      <c r="AQ13" s="767"/>
      <c r="AR13" s="765"/>
      <c r="AS13" s="782" t="str">
        <f t="shared" si="13"/>
        <v>單</v>
      </c>
      <c r="AT13" s="782" t="str">
        <f t="shared" si="14"/>
        <v/>
      </c>
      <c r="AU13" s="782" t="str">
        <f t="shared" si="15"/>
        <v/>
      </c>
      <c r="AV13" s="783" t="str">
        <f t="shared" si="6"/>
        <v/>
      </c>
    </row>
    <row r="14" spans="1:48">
      <c r="A14" s="404">
        <f t="shared" si="7"/>
        <v>46143</v>
      </c>
      <c r="B14" s="418"/>
      <c r="C14" s="589"/>
      <c r="D14" s="406"/>
      <c r="E14" s="481" t="str">
        <f>IF(ISNA(VLOOKUP(C14,條件!$A$1:$G$1021,5,0)),"",(VLOOKUP(C14,條件!$A$1:$G$1021,5,0)))</f>
        <v/>
      </c>
      <c r="F14" s="482" t="str">
        <f>IF(ISNA(VLOOKUP(C14,條件!$A$1:$G$1021,6,0)),"",(VLOOKUP(C14,條件!$A$1:$G$1021,6,0)))</f>
        <v/>
      </c>
      <c r="G14" s="771" t="str">
        <f>IF(ISNA(VLOOKUP(C14,條件!$A$1:$G$1021,7,0)),"",(VLOOKUP(C14,條件!$A$1:$G$1021,7,0)))</f>
        <v/>
      </c>
      <c r="H14" s="771" t="str">
        <f>IF(ISNA(VLOOKUP(C14,條件!$A$1:$K$1021,11,0)),"",(VLOOKUP(C14,條件!$A$1:$K$1021,11,0)))</f>
        <v/>
      </c>
      <c r="I14" s="772" t="str">
        <f>IF(ISNA(VLOOKUP(C14,條件!$A$1:$L$1021,12,0)),"",(VLOOKUP(C14,條件!$A$1:$L$1021,12,0)))</f>
        <v/>
      </c>
      <c r="J14" s="407"/>
      <c r="K14" s="419"/>
      <c r="L14" s="407"/>
      <c r="M14" s="407"/>
      <c r="N14" s="409"/>
      <c r="O14" s="407"/>
      <c r="P14" s="407"/>
      <c r="Q14" s="408"/>
      <c r="R14" s="409"/>
      <c r="S14" s="407"/>
      <c r="T14" s="407"/>
      <c r="U14" s="407"/>
      <c r="V14" s="409"/>
      <c r="W14" s="419"/>
      <c r="X14" s="407"/>
      <c r="Y14" s="408"/>
      <c r="Z14" s="410" t="str">
        <f>IF(ISNA(VLOOKUP(C14,條件!$A$1:$C$1021,3,0)),"",(VLOOKUP(C14,條件!$A$1:$C$1021,3,0)))</f>
        <v/>
      </c>
      <c r="AA14" s="411" t="str">
        <f t="shared" si="8"/>
        <v/>
      </c>
      <c r="AB14" s="412" t="str">
        <f t="shared" si="9"/>
        <v/>
      </c>
      <c r="AC14" s="413" t="str">
        <f t="shared" si="10"/>
        <v/>
      </c>
      <c r="AD14" s="411" t="str">
        <f t="shared" si="11"/>
        <v/>
      </c>
      <c r="AE14" s="411" t="str">
        <f t="shared" si="12"/>
        <v/>
      </c>
      <c r="AF14" s="414" t="str">
        <f t="shared" si="5"/>
        <v/>
      </c>
      <c r="AG14" s="415"/>
      <c r="AH14" s="416"/>
      <c r="AI14" s="416"/>
      <c r="AJ14" s="416"/>
      <c r="AK14" s="416"/>
      <c r="AL14" s="765"/>
      <c r="AM14" s="766"/>
      <c r="AN14" s="766"/>
      <c r="AO14" s="766"/>
      <c r="AP14" s="766"/>
      <c r="AQ14" s="767"/>
      <c r="AR14" s="765"/>
      <c r="AS14" s="782" t="str">
        <f t="shared" si="13"/>
        <v>單</v>
      </c>
      <c r="AT14" s="782" t="str">
        <f t="shared" si="14"/>
        <v/>
      </c>
      <c r="AU14" s="782" t="str">
        <f t="shared" si="15"/>
        <v/>
      </c>
      <c r="AV14" s="783" t="str">
        <f t="shared" si="6"/>
        <v/>
      </c>
    </row>
    <row r="15" spans="1:48">
      <c r="A15" s="404">
        <f t="shared" si="7"/>
        <v>46143</v>
      </c>
      <c r="B15" s="421"/>
      <c r="C15" s="589"/>
      <c r="D15" s="406"/>
      <c r="E15" s="481" t="str">
        <f>IF(ISNA(VLOOKUP(C15,條件!$A$1:$G$1021,5,0)),"",(VLOOKUP(C15,條件!$A$1:$G$1021,5,0)))</f>
        <v/>
      </c>
      <c r="F15" s="482" t="str">
        <f>IF(ISNA(VLOOKUP(C15,條件!$A$1:$G$1021,6,0)),"",(VLOOKUP(C15,條件!$A$1:$G$1021,6,0)))</f>
        <v/>
      </c>
      <c r="G15" s="771" t="str">
        <f>IF(ISNA(VLOOKUP(C15,條件!$A$1:$G$1021,7,0)),"",(VLOOKUP(C15,條件!$A$1:$G$1021,7,0)))</f>
        <v/>
      </c>
      <c r="H15" s="771" t="str">
        <f>IF(ISNA(VLOOKUP(C15,條件!$A$1:$K$1021,11,0)),"",(VLOOKUP(C15,條件!$A$1:$K$1021,11,0)))</f>
        <v/>
      </c>
      <c r="I15" s="772" t="str">
        <f>IF(ISNA(VLOOKUP(C15,條件!$A$1:$L$1021,12,0)),"",(VLOOKUP(C15,條件!$A$1:$L$1021,12,0)))</f>
        <v/>
      </c>
      <c r="J15" s="407"/>
      <c r="K15" s="417"/>
      <c r="L15" s="407"/>
      <c r="M15" s="407"/>
      <c r="N15" s="409"/>
      <c r="O15" s="407"/>
      <c r="P15" s="407"/>
      <c r="Q15" s="407"/>
      <c r="R15" s="409"/>
      <c r="S15" s="407"/>
      <c r="T15" s="407"/>
      <c r="U15" s="407"/>
      <c r="V15" s="409"/>
      <c r="W15" s="407"/>
      <c r="X15" s="407"/>
      <c r="Y15" s="407"/>
      <c r="Z15" s="410" t="str">
        <f>IF(ISNA(VLOOKUP(C15,條件!$A$1:$C$1021,3,0)),"",(VLOOKUP(C15,條件!$A$1:$C$1021,3,0)))</f>
        <v/>
      </c>
      <c r="AA15" s="411" t="str">
        <f t="shared" si="8"/>
        <v/>
      </c>
      <c r="AB15" s="412" t="str">
        <f t="shared" si="9"/>
        <v/>
      </c>
      <c r="AC15" s="413" t="str">
        <f t="shared" si="10"/>
        <v/>
      </c>
      <c r="AD15" s="411" t="str">
        <f t="shared" si="11"/>
        <v/>
      </c>
      <c r="AE15" s="411" t="str">
        <f t="shared" si="12"/>
        <v/>
      </c>
      <c r="AF15" s="414" t="str">
        <f>LEFT(B15,1)</f>
        <v/>
      </c>
      <c r="AG15" s="415"/>
      <c r="AH15" s="416"/>
      <c r="AI15" s="416"/>
      <c r="AJ15" s="416"/>
      <c r="AK15" s="416"/>
      <c r="AL15" s="765"/>
      <c r="AM15" s="766"/>
      <c r="AN15" s="766"/>
      <c r="AO15" s="766"/>
      <c r="AP15" s="766"/>
      <c r="AQ15" s="767"/>
      <c r="AR15" s="765"/>
      <c r="AS15" s="782" t="str">
        <f t="shared" si="13"/>
        <v>單</v>
      </c>
      <c r="AT15" s="782" t="str">
        <f t="shared" si="14"/>
        <v/>
      </c>
      <c r="AU15" s="782" t="str">
        <f t="shared" si="15"/>
        <v/>
      </c>
      <c r="AV15" s="783" t="str">
        <f t="shared" si="6"/>
        <v/>
      </c>
    </row>
    <row r="16" spans="1:48">
      <c r="A16" s="404">
        <f t="shared" si="7"/>
        <v>46143</v>
      </c>
      <c r="B16" s="418"/>
      <c r="C16" s="589"/>
      <c r="D16" s="406"/>
      <c r="E16" s="481" t="str">
        <f>IF(ISNA(VLOOKUP(C16,條件!$A$1:$G$1021,5,0)),"",(VLOOKUP(C16,條件!$A$1:$G$1021,5,0)))</f>
        <v/>
      </c>
      <c r="F16" s="482" t="str">
        <f>IF(ISNA(VLOOKUP(C16,條件!$A$1:$G$1021,6,0)),"",(VLOOKUP(C16,條件!$A$1:$G$1021,6,0)))</f>
        <v/>
      </c>
      <c r="G16" s="771" t="str">
        <f>IF(ISNA(VLOOKUP(C16,條件!$A$1:$G$1021,7,0)),"",(VLOOKUP(C16,條件!$A$1:$G$1021,7,0)))</f>
        <v/>
      </c>
      <c r="H16" s="771" t="str">
        <f>IF(ISNA(VLOOKUP(C16,條件!$A$1:$K$1021,11,0)),"",(VLOOKUP(C16,條件!$A$1:$K$1021,11,0)))</f>
        <v/>
      </c>
      <c r="I16" s="772" t="str">
        <f>IF(ISNA(VLOOKUP(C16,條件!$A$1:$L$1021,12,0)),"",(VLOOKUP(C16,條件!$A$1:$L$1021,12,0)))</f>
        <v/>
      </c>
      <c r="J16" s="407"/>
      <c r="K16" s="407"/>
      <c r="L16" s="407"/>
      <c r="M16" s="407"/>
      <c r="N16" s="409"/>
      <c r="O16" s="407"/>
      <c r="P16" s="407"/>
      <c r="Q16" s="408"/>
      <c r="R16" s="409"/>
      <c r="S16" s="407"/>
      <c r="T16" s="407"/>
      <c r="U16" s="407"/>
      <c r="V16" s="409"/>
      <c r="W16" s="407"/>
      <c r="X16" s="407"/>
      <c r="Y16" s="407"/>
      <c r="Z16" s="410" t="str">
        <f>IF(ISNA(VLOOKUP(C16,條件!$A$1:$C$1021,3,0)),"",(VLOOKUP(C16,條件!$A$1:$C$1021,3,0)))</f>
        <v/>
      </c>
      <c r="AA16" s="411" t="str">
        <f t="shared" si="8"/>
        <v/>
      </c>
      <c r="AB16" s="412" t="str">
        <f t="shared" si="9"/>
        <v/>
      </c>
      <c r="AC16" s="413" t="str">
        <f t="shared" si="10"/>
        <v/>
      </c>
      <c r="AD16" s="411" t="str">
        <f t="shared" si="11"/>
        <v/>
      </c>
      <c r="AE16" s="411" t="str">
        <f t="shared" si="12"/>
        <v/>
      </c>
      <c r="AF16" s="414" t="str">
        <f t="shared" ref="AF16:AF27" si="16">LEFT(B16,1)</f>
        <v/>
      </c>
      <c r="AG16" s="415"/>
      <c r="AH16" s="416"/>
      <c r="AI16" s="416"/>
      <c r="AJ16" s="416"/>
      <c r="AK16" s="416"/>
      <c r="AL16" s="765"/>
      <c r="AM16" s="766"/>
      <c r="AN16" s="766"/>
      <c r="AO16" s="766"/>
      <c r="AP16" s="766"/>
      <c r="AQ16" s="767"/>
      <c r="AR16" s="765"/>
      <c r="AS16" s="782" t="str">
        <f t="shared" si="13"/>
        <v>單</v>
      </c>
      <c r="AT16" s="782" t="str">
        <f t="shared" si="14"/>
        <v/>
      </c>
      <c r="AU16" s="782" t="str">
        <f t="shared" si="15"/>
        <v/>
      </c>
      <c r="AV16" s="783" t="str">
        <f t="shared" si="6"/>
        <v/>
      </c>
    </row>
    <row r="17" spans="1:48">
      <c r="A17" s="404">
        <f t="shared" si="7"/>
        <v>46143</v>
      </c>
      <c r="B17" s="418"/>
      <c r="C17" s="589"/>
      <c r="D17" s="406"/>
      <c r="E17" s="481" t="str">
        <f>IF(ISNA(VLOOKUP(C17,條件!$A$1:$G$1021,5,0)),"",(VLOOKUP(C17,條件!$A$1:$G$1021,5,0)))</f>
        <v/>
      </c>
      <c r="F17" s="482" t="str">
        <f>IF(ISNA(VLOOKUP(C17,條件!$A$1:$G$1021,6,0)),"",(VLOOKUP(C17,條件!$A$1:$G$1021,6,0)))</f>
        <v/>
      </c>
      <c r="G17" s="771" t="str">
        <f>IF(ISNA(VLOOKUP(C17,條件!$A$1:$G$1021,7,0)),"",(VLOOKUP(C17,條件!$A$1:$G$1021,7,0)))</f>
        <v/>
      </c>
      <c r="H17" s="771" t="str">
        <f>IF(ISNA(VLOOKUP(C17,條件!$A$1:$K$1021,11,0)),"",(VLOOKUP(C17,條件!$A$1:$K$1021,11,0)))</f>
        <v/>
      </c>
      <c r="I17" s="772" t="str">
        <f>IF(ISNA(VLOOKUP(C17,條件!$A$1:$L$1021,12,0)),"",(VLOOKUP(C17,條件!$A$1:$L$1021,12,0)))</f>
        <v/>
      </c>
      <c r="J17" s="407"/>
      <c r="K17" s="407"/>
      <c r="L17" s="407"/>
      <c r="M17" s="407"/>
      <c r="N17" s="409"/>
      <c r="O17" s="407"/>
      <c r="P17" s="407"/>
      <c r="Q17" s="407"/>
      <c r="R17" s="409"/>
      <c r="S17" s="407"/>
      <c r="T17" s="407"/>
      <c r="U17" s="407"/>
      <c r="V17" s="409"/>
      <c r="W17" s="407"/>
      <c r="X17" s="407"/>
      <c r="Y17" s="407"/>
      <c r="Z17" s="410" t="str">
        <f>IF(ISNA(VLOOKUP(C17,條件!$A$1:$C$1021,3,0)),"",(VLOOKUP(C17,條件!$A$1:$C$1021,3,0)))</f>
        <v/>
      </c>
      <c r="AA17" s="411" t="str">
        <f t="shared" si="8"/>
        <v/>
      </c>
      <c r="AB17" s="412" t="str">
        <f t="shared" si="9"/>
        <v/>
      </c>
      <c r="AC17" s="413" t="str">
        <f t="shared" si="10"/>
        <v/>
      </c>
      <c r="AD17" s="411" t="str">
        <f t="shared" si="11"/>
        <v/>
      </c>
      <c r="AE17" s="411" t="str">
        <f t="shared" si="12"/>
        <v/>
      </c>
      <c r="AF17" s="414" t="str">
        <f t="shared" si="16"/>
        <v/>
      </c>
      <c r="AG17" s="415"/>
      <c r="AH17" s="416"/>
      <c r="AI17" s="416"/>
      <c r="AJ17" s="416"/>
      <c r="AK17" s="416"/>
      <c r="AL17" s="765"/>
      <c r="AM17" s="766"/>
      <c r="AN17" s="766"/>
      <c r="AO17" s="766"/>
      <c r="AP17" s="766"/>
      <c r="AQ17" s="767"/>
      <c r="AR17" s="765"/>
      <c r="AS17" s="782" t="str">
        <f t="shared" si="13"/>
        <v>單</v>
      </c>
      <c r="AT17" s="782" t="str">
        <f t="shared" si="14"/>
        <v/>
      </c>
      <c r="AU17" s="782" t="str">
        <f t="shared" si="15"/>
        <v/>
      </c>
      <c r="AV17" s="783" t="str">
        <f t="shared" si="6"/>
        <v/>
      </c>
    </row>
    <row r="18" spans="1:48">
      <c r="A18" s="404">
        <f t="shared" si="7"/>
        <v>46143</v>
      </c>
      <c r="B18" s="405"/>
      <c r="C18" s="589"/>
      <c r="D18" s="406"/>
      <c r="E18" s="481" t="str">
        <f>IF(ISNA(VLOOKUP(C18,條件!$A$1:$G$1021,5,0)),"",(VLOOKUP(C18,條件!$A$1:$G$1021,5,0)))</f>
        <v/>
      </c>
      <c r="F18" s="482" t="str">
        <f>IF(ISNA(VLOOKUP(C18,條件!$A$1:$G$1021,6,0)),"",(VLOOKUP(C18,條件!$A$1:$G$1021,6,0)))</f>
        <v/>
      </c>
      <c r="G18" s="771" t="str">
        <f>IF(ISNA(VLOOKUP(C18,條件!$A$1:$G$1021,7,0)),"",(VLOOKUP(C18,條件!$A$1:$G$1021,7,0)))</f>
        <v/>
      </c>
      <c r="H18" s="771" t="str">
        <f>IF(ISNA(VLOOKUP(C18,條件!$A$1:$K$1021,11,0)),"",(VLOOKUP(C18,條件!$A$1:$K$1021,11,0)))</f>
        <v/>
      </c>
      <c r="I18" s="772" t="str">
        <f>IF(ISNA(VLOOKUP(C18,條件!$A$1:$L$1021,12,0)),"",(VLOOKUP(C18,條件!$A$1:$L$1021,12,0)))</f>
        <v/>
      </c>
      <c r="J18" s="407"/>
      <c r="K18" s="417"/>
      <c r="L18" s="407"/>
      <c r="M18" s="407"/>
      <c r="N18" s="409"/>
      <c r="O18" s="407"/>
      <c r="P18" s="407"/>
      <c r="Q18" s="407"/>
      <c r="R18" s="409"/>
      <c r="S18" s="407"/>
      <c r="T18" s="407"/>
      <c r="U18" s="407"/>
      <c r="V18" s="409"/>
      <c r="W18" s="407"/>
      <c r="X18" s="407"/>
      <c r="Y18" s="407"/>
      <c r="Z18" s="410" t="str">
        <f>IF(ISNA(VLOOKUP(C18,條件!$A$1:$C$1021,3,0)),"",(VLOOKUP(C18,條件!$A$1:$C$1021,3,0)))</f>
        <v/>
      </c>
      <c r="AA18" s="411" t="str">
        <f t="shared" si="8"/>
        <v/>
      </c>
      <c r="AB18" s="412" t="str">
        <f t="shared" si="9"/>
        <v/>
      </c>
      <c r="AC18" s="413" t="str">
        <f t="shared" si="10"/>
        <v/>
      </c>
      <c r="AD18" s="411" t="str">
        <f t="shared" si="11"/>
        <v/>
      </c>
      <c r="AE18" s="411" t="str">
        <f t="shared" si="12"/>
        <v/>
      </c>
      <c r="AF18" s="414" t="str">
        <f t="shared" si="16"/>
        <v/>
      </c>
      <c r="AG18" s="415"/>
      <c r="AH18" s="416"/>
      <c r="AI18" s="416"/>
      <c r="AJ18" s="416"/>
      <c r="AK18" s="416"/>
      <c r="AL18" s="765"/>
      <c r="AM18" s="766"/>
      <c r="AN18" s="766"/>
      <c r="AO18" s="766"/>
      <c r="AP18" s="766"/>
      <c r="AQ18" s="767"/>
      <c r="AR18" s="765"/>
      <c r="AS18" s="782" t="str">
        <f t="shared" si="13"/>
        <v>單</v>
      </c>
      <c r="AT18" s="782" t="str">
        <f t="shared" si="14"/>
        <v/>
      </c>
      <c r="AU18" s="782" t="str">
        <f t="shared" si="15"/>
        <v/>
      </c>
      <c r="AV18" s="783" t="str">
        <f t="shared" si="6"/>
        <v/>
      </c>
    </row>
    <row r="19" spans="1:48">
      <c r="A19" s="404">
        <f t="shared" si="7"/>
        <v>46143</v>
      </c>
      <c r="B19" s="405"/>
      <c r="C19" s="589"/>
      <c r="D19" s="406"/>
      <c r="E19" s="481" t="str">
        <f>IF(ISNA(VLOOKUP(C19,條件!$A$1:$G$1021,5,0)),"",(VLOOKUP(C19,條件!$A$1:$G$1021,5,0)))</f>
        <v/>
      </c>
      <c r="F19" s="482" t="str">
        <f>IF(ISNA(VLOOKUP(C19,條件!$A$1:$G$1021,6,0)),"",(VLOOKUP(C19,條件!$A$1:$G$1021,6,0)))</f>
        <v/>
      </c>
      <c r="G19" s="771" t="str">
        <f>IF(ISNA(VLOOKUP(C19,條件!$A$1:$G$1021,7,0)),"",(VLOOKUP(C19,條件!$A$1:$G$1021,7,0)))</f>
        <v/>
      </c>
      <c r="H19" s="771" t="str">
        <f>IF(ISNA(VLOOKUP(C19,條件!$A$1:$K$1021,11,0)),"",(VLOOKUP(C19,條件!$A$1:$K$1021,11,0)))</f>
        <v/>
      </c>
      <c r="I19" s="772" t="str">
        <f>IF(ISNA(VLOOKUP(C19,條件!$A$1:$L$1021,12,0)),"",(VLOOKUP(C19,條件!$A$1:$L$1021,12,0)))</f>
        <v/>
      </c>
      <c r="J19" s="407"/>
      <c r="K19" s="407"/>
      <c r="L19" s="407"/>
      <c r="M19" s="407"/>
      <c r="N19" s="409"/>
      <c r="O19" s="407"/>
      <c r="P19" s="407"/>
      <c r="Q19" s="407"/>
      <c r="R19" s="409"/>
      <c r="S19" s="407"/>
      <c r="T19" s="407"/>
      <c r="U19" s="408"/>
      <c r="V19" s="409"/>
      <c r="W19" s="407"/>
      <c r="X19" s="407"/>
      <c r="Y19" s="407"/>
      <c r="Z19" s="410" t="str">
        <f>IF(ISNA(VLOOKUP(C19,條件!$A$1:$C$1021,3,0)),"",(VLOOKUP(C19,條件!$A$1:$C$1021,3,0)))</f>
        <v/>
      </c>
      <c r="AA19" s="411" t="str">
        <f t="shared" si="8"/>
        <v/>
      </c>
      <c r="AB19" s="412" t="str">
        <f t="shared" si="9"/>
        <v/>
      </c>
      <c r="AC19" s="413" t="str">
        <f t="shared" si="10"/>
        <v/>
      </c>
      <c r="AD19" s="411" t="str">
        <f t="shared" si="11"/>
        <v/>
      </c>
      <c r="AE19" s="411" t="str">
        <f t="shared" si="12"/>
        <v/>
      </c>
      <c r="AF19" s="414" t="str">
        <f t="shared" si="16"/>
        <v/>
      </c>
      <c r="AG19" s="415"/>
      <c r="AH19" s="416"/>
      <c r="AI19" s="416"/>
      <c r="AJ19" s="416"/>
      <c r="AK19" s="416"/>
      <c r="AL19" s="765"/>
      <c r="AM19" s="766"/>
      <c r="AN19" s="766"/>
      <c r="AO19" s="766"/>
      <c r="AP19" s="766"/>
      <c r="AQ19" s="767"/>
      <c r="AR19" s="765"/>
      <c r="AS19" s="782" t="str">
        <f t="shared" si="13"/>
        <v>單</v>
      </c>
      <c r="AT19" s="782" t="str">
        <f t="shared" si="14"/>
        <v/>
      </c>
      <c r="AU19" s="782" t="str">
        <f t="shared" si="15"/>
        <v/>
      </c>
      <c r="AV19" s="783" t="str">
        <f t="shared" si="6"/>
        <v/>
      </c>
    </row>
    <row r="20" spans="1:48">
      <c r="A20" s="404">
        <f t="shared" si="7"/>
        <v>46143</v>
      </c>
      <c r="B20" s="418"/>
      <c r="C20" s="589"/>
      <c r="D20" s="406"/>
      <c r="E20" s="481" t="str">
        <f>IF(ISNA(VLOOKUP(C20,條件!$A$1:$G$1021,5,0)),"",(VLOOKUP(C20,條件!$A$1:$G$1021,5,0)))</f>
        <v/>
      </c>
      <c r="F20" s="482" t="str">
        <f>IF(ISNA(VLOOKUP(C20,條件!$A$1:$G$1021,6,0)),"",(VLOOKUP(C20,條件!$A$1:$G$1021,6,0)))</f>
        <v/>
      </c>
      <c r="G20" s="771" t="str">
        <f>IF(ISNA(VLOOKUP(C20,條件!$A$1:$G$1021,7,0)),"",(VLOOKUP(C20,條件!$A$1:$G$1021,7,0)))</f>
        <v/>
      </c>
      <c r="H20" s="771" t="str">
        <f>IF(ISNA(VLOOKUP(C20,條件!$A$1:$K$1021,11,0)),"",(VLOOKUP(C20,條件!$A$1:$K$1021,11,0)))</f>
        <v/>
      </c>
      <c r="I20" s="772" t="str">
        <f>IF(ISNA(VLOOKUP(C20,條件!$A$1:$L$1021,12,0)),"",(VLOOKUP(C20,條件!$A$1:$L$1021,12,0)))</f>
        <v/>
      </c>
      <c r="J20" s="407"/>
      <c r="K20" s="407"/>
      <c r="L20" s="407"/>
      <c r="M20" s="407"/>
      <c r="N20" s="409"/>
      <c r="O20" s="407"/>
      <c r="P20" s="407"/>
      <c r="Q20" s="407"/>
      <c r="R20" s="409"/>
      <c r="S20" s="407"/>
      <c r="T20" s="407"/>
      <c r="U20" s="407"/>
      <c r="V20" s="409"/>
      <c r="W20" s="407"/>
      <c r="X20" s="407"/>
      <c r="Y20" s="407"/>
      <c r="Z20" s="410" t="str">
        <f>IF(ISNA(VLOOKUP(C20,條件!$A$1:$C$1021,3,0)),"",(VLOOKUP(C20,條件!$A$1:$C$1021,3,0)))</f>
        <v/>
      </c>
      <c r="AA20" s="411" t="str">
        <f t="shared" si="8"/>
        <v/>
      </c>
      <c r="AB20" s="412" t="str">
        <f t="shared" si="9"/>
        <v/>
      </c>
      <c r="AC20" s="413" t="str">
        <f t="shared" si="10"/>
        <v/>
      </c>
      <c r="AD20" s="411" t="str">
        <f t="shared" si="11"/>
        <v/>
      </c>
      <c r="AE20" s="411" t="str">
        <f t="shared" si="12"/>
        <v/>
      </c>
      <c r="AF20" s="414" t="str">
        <f t="shared" si="16"/>
        <v/>
      </c>
      <c r="AG20" s="415"/>
      <c r="AH20" s="416"/>
      <c r="AI20" s="416"/>
      <c r="AJ20" s="416"/>
      <c r="AK20" s="416"/>
      <c r="AL20" s="765"/>
      <c r="AM20" s="766"/>
      <c r="AN20" s="766"/>
      <c r="AO20" s="766"/>
      <c r="AP20" s="766"/>
      <c r="AQ20" s="767"/>
      <c r="AR20" s="765"/>
      <c r="AS20" s="782" t="str">
        <f t="shared" si="13"/>
        <v>單</v>
      </c>
      <c r="AT20" s="782" t="str">
        <f t="shared" si="14"/>
        <v/>
      </c>
      <c r="AU20" s="782" t="str">
        <f t="shared" si="15"/>
        <v/>
      </c>
      <c r="AV20" s="783" t="str">
        <f t="shared" si="6"/>
        <v/>
      </c>
    </row>
    <row r="21" spans="1:48">
      <c r="A21" s="404">
        <f t="shared" si="7"/>
        <v>46143</v>
      </c>
      <c r="B21" s="405"/>
      <c r="C21" s="589"/>
      <c r="D21" s="406"/>
      <c r="E21" s="481" t="str">
        <f>IF(ISNA(VLOOKUP(C21,條件!$A$1:$G$1021,5,0)),"",(VLOOKUP(C21,條件!$A$1:$G$1021,5,0)))</f>
        <v/>
      </c>
      <c r="F21" s="482" t="str">
        <f>IF(ISNA(VLOOKUP(C21,條件!$A$1:$G$1021,6,0)),"",(VLOOKUP(C21,條件!$A$1:$G$1021,6,0)))</f>
        <v/>
      </c>
      <c r="G21" s="771" t="str">
        <f>IF(ISNA(VLOOKUP(C21,條件!$A$1:$G$1021,7,0)),"",(VLOOKUP(C21,條件!$A$1:$G$1021,7,0)))</f>
        <v/>
      </c>
      <c r="H21" s="771" t="str">
        <f>IF(ISNA(VLOOKUP(C21,條件!$A$1:$K$1021,11,0)),"",(VLOOKUP(C21,條件!$A$1:$K$1021,11,0)))</f>
        <v/>
      </c>
      <c r="I21" s="772" t="str">
        <f>IF(ISNA(VLOOKUP(C21,條件!$A$1:$L$1021,12,0)),"",(VLOOKUP(C21,條件!$A$1:$L$1021,12,0)))</f>
        <v/>
      </c>
      <c r="J21" s="407"/>
      <c r="K21" s="407"/>
      <c r="L21" s="407"/>
      <c r="M21" s="407"/>
      <c r="N21" s="409"/>
      <c r="O21" s="407"/>
      <c r="P21" s="407"/>
      <c r="Q21" s="407"/>
      <c r="R21" s="409"/>
      <c r="S21" s="407"/>
      <c r="T21" s="407"/>
      <c r="U21" s="407"/>
      <c r="V21" s="409"/>
      <c r="W21" s="407"/>
      <c r="X21" s="407"/>
      <c r="Y21" s="407"/>
      <c r="Z21" s="410" t="str">
        <f>IF(ISNA(VLOOKUP(C21,條件!$A$1:$C$1021,3,0)),"",(VLOOKUP(C21,條件!$A$1:$C$1021,3,0)))</f>
        <v/>
      </c>
      <c r="AA21" s="411" t="str">
        <f t="shared" si="8"/>
        <v/>
      </c>
      <c r="AB21" s="412" t="str">
        <f t="shared" si="9"/>
        <v/>
      </c>
      <c r="AC21" s="413" t="str">
        <f t="shared" si="10"/>
        <v/>
      </c>
      <c r="AD21" s="411" t="str">
        <f t="shared" si="11"/>
        <v/>
      </c>
      <c r="AE21" s="411" t="str">
        <f t="shared" si="12"/>
        <v/>
      </c>
      <c r="AF21" s="414" t="str">
        <f t="shared" si="16"/>
        <v/>
      </c>
      <c r="AG21" s="415"/>
      <c r="AH21" s="416"/>
      <c r="AI21" s="416"/>
      <c r="AJ21" s="416"/>
      <c r="AK21" s="416"/>
      <c r="AL21" s="765"/>
      <c r="AM21" s="766"/>
      <c r="AN21" s="766"/>
      <c r="AO21" s="766"/>
      <c r="AP21" s="766"/>
      <c r="AQ21" s="767"/>
      <c r="AR21" s="765"/>
      <c r="AS21" s="782" t="str">
        <f t="shared" si="13"/>
        <v>單</v>
      </c>
      <c r="AT21" s="782" t="str">
        <f t="shared" si="14"/>
        <v/>
      </c>
      <c r="AU21" s="782" t="str">
        <f t="shared" si="15"/>
        <v/>
      </c>
      <c r="AV21" s="783" t="str">
        <f t="shared" si="6"/>
        <v/>
      </c>
    </row>
    <row r="22" spans="1:48">
      <c r="A22" s="404">
        <f t="shared" si="7"/>
        <v>46143</v>
      </c>
      <c r="B22" s="418"/>
      <c r="C22" s="589"/>
      <c r="D22" s="406"/>
      <c r="E22" s="481" t="str">
        <f>IF(ISNA(VLOOKUP(C22,條件!$A$1:$G$1021,5,0)),"",(VLOOKUP(C22,條件!$A$1:$G$1021,5,0)))</f>
        <v/>
      </c>
      <c r="F22" s="482" t="str">
        <f>IF(ISNA(VLOOKUP(C22,條件!$A$1:$G$1021,6,0)),"",(VLOOKUP(C22,條件!$A$1:$G$1021,6,0)))</f>
        <v/>
      </c>
      <c r="G22" s="771" t="str">
        <f>IF(ISNA(VLOOKUP(C22,條件!$A$1:$G$1021,7,0)),"",(VLOOKUP(C22,條件!$A$1:$G$1021,7,0)))</f>
        <v/>
      </c>
      <c r="H22" s="771" t="str">
        <f>IF(ISNA(VLOOKUP(C22,條件!$A$1:$K$1021,11,0)),"",(VLOOKUP(C22,條件!$A$1:$K$1021,11,0)))</f>
        <v/>
      </c>
      <c r="I22" s="772" t="str">
        <f>IF(ISNA(VLOOKUP(C22,條件!$A$1:$L$1021,12,0)),"",(VLOOKUP(C22,條件!$A$1:$L$1021,12,0)))</f>
        <v/>
      </c>
      <c r="J22" s="407"/>
      <c r="K22" s="407"/>
      <c r="L22" s="407"/>
      <c r="M22" s="408"/>
      <c r="N22" s="409"/>
      <c r="O22" s="407"/>
      <c r="P22" s="407"/>
      <c r="Q22" s="408"/>
      <c r="R22" s="409"/>
      <c r="S22" s="407"/>
      <c r="T22" s="407"/>
      <c r="U22" s="407"/>
      <c r="V22" s="409"/>
      <c r="W22" s="407"/>
      <c r="X22" s="407"/>
      <c r="Y22" s="407"/>
      <c r="Z22" s="410" t="str">
        <f>IF(ISNA(VLOOKUP(C22,條件!$A$1:$C$1021,3,0)),"",(VLOOKUP(C22,條件!$A$1:$C$1021,3,0)))</f>
        <v/>
      </c>
      <c r="AA22" s="411" t="str">
        <f t="shared" si="8"/>
        <v/>
      </c>
      <c r="AB22" s="412" t="str">
        <f t="shared" si="9"/>
        <v/>
      </c>
      <c r="AC22" s="413" t="str">
        <f t="shared" si="10"/>
        <v/>
      </c>
      <c r="AD22" s="411" t="str">
        <f t="shared" si="11"/>
        <v/>
      </c>
      <c r="AE22" s="411" t="str">
        <f t="shared" si="12"/>
        <v/>
      </c>
      <c r="AF22" s="414" t="str">
        <f t="shared" si="16"/>
        <v/>
      </c>
      <c r="AG22" s="415"/>
      <c r="AH22" s="416"/>
      <c r="AI22" s="416"/>
      <c r="AJ22" s="416"/>
      <c r="AK22" s="416"/>
      <c r="AL22" s="765"/>
      <c r="AM22" s="766"/>
      <c r="AN22" s="766"/>
      <c r="AO22" s="766"/>
      <c r="AP22" s="766"/>
      <c r="AQ22" s="767"/>
      <c r="AR22" s="765"/>
      <c r="AS22" s="782" t="str">
        <f t="shared" si="13"/>
        <v>單</v>
      </c>
      <c r="AT22" s="782" t="str">
        <f t="shared" si="14"/>
        <v/>
      </c>
      <c r="AU22" s="782" t="str">
        <f t="shared" si="15"/>
        <v/>
      </c>
      <c r="AV22" s="783" t="str">
        <f t="shared" si="6"/>
        <v/>
      </c>
    </row>
    <row r="23" spans="1:48">
      <c r="A23" s="404">
        <f t="shared" si="7"/>
        <v>46143</v>
      </c>
      <c r="B23" s="418"/>
      <c r="C23" s="589"/>
      <c r="D23" s="406"/>
      <c r="E23" s="481" t="str">
        <f>IF(ISNA(VLOOKUP(C23,條件!$A$1:$G$1021,5,0)),"",(VLOOKUP(C23,條件!$A$1:$G$1021,5,0)))</f>
        <v/>
      </c>
      <c r="F23" s="482" t="str">
        <f>IF(ISNA(VLOOKUP(C23,條件!$A$1:$G$1021,6,0)),"",(VLOOKUP(C23,條件!$A$1:$G$1021,6,0)))</f>
        <v/>
      </c>
      <c r="G23" s="771" t="str">
        <f>IF(ISNA(VLOOKUP(C23,條件!$A$1:$G$1021,7,0)),"",(VLOOKUP(C23,條件!$A$1:$G$1021,7,0)))</f>
        <v/>
      </c>
      <c r="H23" s="771" t="str">
        <f>IF(ISNA(VLOOKUP(C23,條件!$A$1:$K$1021,11,0)),"",(VLOOKUP(C23,條件!$A$1:$K$1021,11,0)))</f>
        <v/>
      </c>
      <c r="I23" s="772" t="str">
        <f>IF(ISNA(VLOOKUP(C23,條件!$A$1:$L$1021,12,0)),"",(VLOOKUP(C23,條件!$A$1:$L$1021,12,0)))</f>
        <v/>
      </c>
      <c r="J23" s="407"/>
      <c r="K23" s="407"/>
      <c r="L23" s="407"/>
      <c r="M23" s="407"/>
      <c r="N23" s="409"/>
      <c r="O23" s="407"/>
      <c r="P23" s="407"/>
      <c r="Q23" s="407"/>
      <c r="R23" s="409"/>
      <c r="S23" s="407"/>
      <c r="T23" s="407"/>
      <c r="U23" s="407"/>
      <c r="V23" s="409"/>
      <c r="W23" s="407"/>
      <c r="X23" s="407"/>
      <c r="Y23" s="408"/>
      <c r="Z23" s="410" t="str">
        <f>IF(ISNA(VLOOKUP(C23,條件!$A$1:$C$1021,3,0)),"",(VLOOKUP(C23,條件!$A$1:$C$1021,3,0)))</f>
        <v/>
      </c>
      <c r="AA23" s="411" t="str">
        <f t="shared" si="8"/>
        <v/>
      </c>
      <c r="AB23" s="412" t="str">
        <f t="shared" si="9"/>
        <v/>
      </c>
      <c r="AC23" s="413" t="str">
        <f t="shared" si="10"/>
        <v/>
      </c>
      <c r="AD23" s="411" t="str">
        <f t="shared" si="11"/>
        <v/>
      </c>
      <c r="AE23" s="411" t="str">
        <f t="shared" si="12"/>
        <v/>
      </c>
      <c r="AF23" s="414" t="str">
        <f t="shared" si="16"/>
        <v/>
      </c>
      <c r="AG23" s="415"/>
      <c r="AH23" s="416"/>
      <c r="AI23" s="416"/>
      <c r="AJ23" s="416"/>
      <c r="AK23" s="416"/>
      <c r="AL23" s="765"/>
      <c r="AM23" s="766"/>
      <c r="AN23" s="766"/>
      <c r="AO23" s="766"/>
      <c r="AP23" s="766"/>
      <c r="AQ23" s="767"/>
      <c r="AR23" s="765"/>
      <c r="AS23" s="782" t="str">
        <f t="shared" si="13"/>
        <v>單</v>
      </c>
      <c r="AT23" s="782" t="str">
        <f t="shared" si="14"/>
        <v/>
      </c>
      <c r="AU23" s="782" t="str">
        <f t="shared" si="15"/>
        <v/>
      </c>
      <c r="AV23" s="783" t="str">
        <f t="shared" si="6"/>
        <v/>
      </c>
    </row>
    <row r="24" spans="1:48">
      <c r="A24" s="404">
        <f t="shared" si="7"/>
        <v>46143</v>
      </c>
      <c r="B24" s="405"/>
      <c r="C24" s="589"/>
      <c r="D24" s="406"/>
      <c r="E24" s="481" t="str">
        <f>IF(ISNA(VLOOKUP(C24,條件!$A$1:$G$1021,5,0)),"",(VLOOKUP(C24,條件!$A$1:$G$1021,5,0)))</f>
        <v/>
      </c>
      <c r="F24" s="482" t="str">
        <f>IF(ISNA(VLOOKUP(C24,條件!$A$1:$G$1021,6,0)),"",(VLOOKUP(C24,條件!$A$1:$G$1021,6,0)))</f>
        <v/>
      </c>
      <c r="G24" s="771" t="str">
        <f>IF(ISNA(VLOOKUP(C24,條件!$A$1:$G$1021,7,0)),"",(VLOOKUP(C24,條件!$A$1:$G$1021,7,0)))</f>
        <v/>
      </c>
      <c r="H24" s="771" t="str">
        <f>IF(ISNA(VLOOKUP(C24,條件!$A$1:$K$1021,11,0)),"",(VLOOKUP(C24,條件!$A$1:$K$1021,11,0)))</f>
        <v/>
      </c>
      <c r="I24" s="772" t="str">
        <f>IF(ISNA(VLOOKUP(C24,條件!$A$1:$L$1021,12,0)),"",(VLOOKUP(C24,條件!$A$1:$L$1021,12,0)))</f>
        <v/>
      </c>
      <c r="J24" s="407"/>
      <c r="K24" s="407"/>
      <c r="L24" s="407"/>
      <c r="M24" s="407"/>
      <c r="N24" s="409"/>
      <c r="O24" s="407"/>
      <c r="P24" s="407"/>
      <c r="Q24" s="407"/>
      <c r="R24" s="409"/>
      <c r="S24" s="407"/>
      <c r="T24" s="407"/>
      <c r="U24" s="407"/>
      <c r="V24" s="409"/>
      <c r="W24" s="407"/>
      <c r="X24" s="407"/>
      <c r="Y24" s="420"/>
      <c r="Z24" s="410" t="str">
        <f>IF(ISNA(VLOOKUP(C24,條件!$A$1:$C$1021,3,0)),"",(VLOOKUP(C24,條件!$A$1:$C$1021,3,0)))</f>
        <v/>
      </c>
      <c r="AA24" s="411" t="str">
        <f t="shared" si="8"/>
        <v/>
      </c>
      <c r="AB24" s="412" t="str">
        <f t="shared" si="9"/>
        <v/>
      </c>
      <c r="AC24" s="413" t="str">
        <f t="shared" si="10"/>
        <v/>
      </c>
      <c r="AD24" s="411" t="str">
        <f t="shared" si="11"/>
        <v/>
      </c>
      <c r="AE24" s="411" t="str">
        <f t="shared" si="12"/>
        <v/>
      </c>
      <c r="AF24" s="414" t="str">
        <f t="shared" si="16"/>
        <v/>
      </c>
      <c r="AG24" s="415"/>
      <c r="AH24" s="416"/>
      <c r="AI24" s="416"/>
      <c r="AJ24" s="416"/>
      <c r="AK24" s="416"/>
      <c r="AL24" s="765"/>
      <c r="AM24" s="766"/>
      <c r="AN24" s="766"/>
      <c r="AO24" s="766"/>
      <c r="AP24" s="766"/>
      <c r="AQ24" s="767"/>
      <c r="AR24" s="765"/>
      <c r="AS24" s="782" t="str">
        <f t="shared" si="13"/>
        <v>單</v>
      </c>
      <c r="AT24" s="782" t="str">
        <f t="shared" si="14"/>
        <v/>
      </c>
      <c r="AU24" s="782" t="str">
        <f t="shared" si="15"/>
        <v/>
      </c>
      <c r="AV24" s="783" t="str">
        <f t="shared" si="6"/>
        <v/>
      </c>
    </row>
    <row r="25" spans="1:48">
      <c r="A25" s="404">
        <f t="shared" si="7"/>
        <v>46143</v>
      </c>
      <c r="B25" s="405"/>
      <c r="C25" s="589"/>
      <c r="D25" s="406"/>
      <c r="E25" s="481" t="str">
        <f>IF(ISNA(VLOOKUP(C25,條件!$A$1:$G$1021,5,0)),"",(VLOOKUP(C25,條件!$A$1:$G$1021,5,0)))</f>
        <v/>
      </c>
      <c r="F25" s="482" t="str">
        <f>IF(ISNA(VLOOKUP(C25,條件!$A$1:$G$1021,6,0)),"",(VLOOKUP(C25,條件!$A$1:$G$1021,6,0)))</f>
        <v/>
      </c>
      <c r="G25" s="771" t="str">
        <f>IF(ISNA(VLOOKUP(C25,條件!$A$1:$G$1021,7,0)),"",(VLOOKUP(C25,條件!$A$1:$G$1021,7,0)))</f>
        <v/>
      </c>
      <c r="H25" s="771" t="str">
        <f>IF(ISNA(VLOOKUP(C25,條件!$A$1:$K$1021,11,0)),"",(VLOOKUP(C25,條件!$A$1:$K$1021,11,0)))</f>
        <v/>
      </c>
      <c r="I25" s="772" t="str">
        <f>IF(ISNA(VLOOKUP(C25,條件!$A$1:$L$1021,12,0)),"",(VLOOKUP(C25,條件!$A$1:$L$1021,12,0)))</f>
        <v/>
      </c>
      <c r="J25" s="407"/>
      <c r="K25" s="407"/>
      <c r="L25" s="407"/>
      <c r="M25" s="407"/>
      <c r="N25" s="409"/>
      <c r="O25" s="407"/>
      <c r="P25" s="407"/>
      <c r="Q25" s="407"/>
      <c r="R25" s="409"/>
      <c r="S25" s="407"/>
      <c r="T25" s="407"/>
      <c r="U25" s="408"/>
      <c r="V25" s="409"/>
      <c r="W25" s="407"/>
      <c r="X25" s="407"/>
      <c r="Y25" s="420"/>
      <c r="Z25" s="410" t="str">
        <f>IF(ISNA(VLOOKUP(C25,條件!$A$1:$C$1021,3,0)),"",(VLOOKUP(C25,條件!$A$1:$C$1021,3,0)))</f>
        <v/>
      </c>
      <c r="AA25" s="411" t="str">
        <f t="shared" si="8"/>
        <v/>
      </c>
      <c r="AB25" s="412" t="str">
        <f t="shared" si="9"/>
        <v/>
      </c>
      <c r="AC25" s="413" t="str">
        <f t="shared" si="10"/>
        <v/>
      </c>
      <c r="AD25" s="411" t="str">
        <f t="shared" si="11"/>
        <v/>
      </c>
      <c r="AE25" s="411" t="str">
        <f t="shared" si="12"/>
        <v/>
      </c>
      <c r="AF25" s="414" t="str">
        <f t="shared" si="16"/>
        <v/>
      </c>
      <c r="AG25" s="415"/>
      <c r="AH25" s="416"/>
      <c r="AI25" s="416"/>
      <c r="AJ25" s="416"/>
      <c r="AK25" s="416"/>
      <c r="AL25" s="765"/>
      <c r="AM25" s="766"/>
      <c r="AN25" s="766"/>
      <c r="AO25" s="766"/>
      <c r="AP25" s="766"/>
      <c r="AQ25" s="767"/>
      <c r="AR25" s="765"/>
      <c r="AS25" s="782" t="str">
        <f t="shared" si="13"/>
        <v>單</v>
      </c>
      <c r="AT25" s="782" t="str">
        <f t="shared" si="14"/>
        <v/>
      </c>
      <c r="AU25" s="782" t="str">
        <f t="shared" si="15"/>
        <v/>
      </c>
      <c r="AV25" s="783" t="str">
        <f t="shared" si="6"/>
        <v/>
      </c>
    </row>
    <row r="26" spans="1:48">
      <c r="A26" s="404">
        <f t="shared" si="7"/>
        <v>46143</v>
      </c>
      <c r="B26" s="405"/>
      <c r="C26" s="589"/>
      <c r="D26" s="406"/>
      <c r="E26" s="481" t="str">
        <f>IF(ISNA(VLOOKUP(C26,條件!$A$1:$G$1021,5,0)),"",(VLOOKUP(C26,條件!$A$1:$G$1021,5,0)))</f>
        <v/>
      </c>
      <c r="F26" s="482" t="str">
        <f>IF(ISNA(VLOOKUP(C26,條件!$A$1:$G$1021,6,0)),"",(VLOOKUP(C26,條件!$A$1:$G$1021,6,0)))</f>
        <v/>
      </c>
      <c r="G26" s="771" t="str">
        <f>IF(ISNA(VLOOKUP(C26,條件!$A$1:$G$1021,7,0)),"",(VLOOKUP(C26,條件!$A$1:$G$1021,7,0)))</f>
        <v/>
      </c>
      <c r="H26" s="771" t="str">
        <f>IF(ISNA(VLOOKUP(C26,條件!$A$1:$K$1021,11,0)),"",(VLOOKUP(C26,條件!$A$1:$K$1021,11,0)))</f>
        <v/>
      </c>
      <c r="I26" s="772" t="str">
        <f>IF(ISNA(VLOOKUP(C26,條件!$A$1:$L$1021,12,0)),"",(VLOOKUP(C26,條件!$A$1:$L$1021,12,0)))</f>
        <v/>
      </c>
      <c r="J26" s="407"/>
      <c r="K26" s="407"/>
      <c r="L26" s="407"/>
      <c r="M26" s="407"/>
      <c r="N26" s="409"/>
      <c r="O26" s="407"/>
      <c r="P26" s="407"/>
      <c r="Q26" s="407"/>
      <c r="R26" s="409"/>
      <c r="S26" s="407"/>
      <c r="T26" s="407"/>
      <c r="U26" s="407"/>
      <c r="V26" s="409"/>
      <c r="W26" s="407"/>
      <c r="X26" s="407"/>
      <c r="Y26" s="407"/>
      <c r="Z26" s="410" t="str">
        <f>IF(ISNA(VLOOKUP(C26,條件!$A$1:$C$1021,3,0)),"",(VLOOKUP(C26,條件!$A$1:$C$1021,3,0)))</f>
        <v/>
      </c>
      <c r="AA26" s="411" t="str">
        <f t="shared" si="8"/>
        <v/>
      </c>
      <c r="AB26" s="412" t="str">
        <f t="shared" si="9"/>
        <v/>
      </c>
      <c r="AC26" s="413" t="str">
        <f t="shared" si="10"/>
        <v/>
      </c>
      <c r="AD26" s="411" t="str">
        <f t="shared" si="11"/>
        <v/>
      </c>
      <c r="AE26" s="411" t="str">
        <f t="shared" si="12"/>
        <v/>
      </c>
      <c r="AF26" s="414" t="str">
        <f t="shared" si="16"/>
        <v/>
      </c>
      <c r="AG26" s="415"/>
      <c r="AH26" s="416"/>
      <c r="AI26" s="416"/>
      <c r="AJ26" s="416"/>
      <c r="AK26" s="416"/>
      <c r="AL26" s="765"/>
      <c r="AM26" s="766"/>
      <c r="AN26" s="766"/>
      <c r="AO26" s="766"/>
      <c r="AP26" s="766"/>
      <c r="AQ26" s="767"/>
      <c r="AR26" s="765"/>
      <c r="AS26" s="782" t="str">
        <f t="shared" si="13"/>
        <v>單</v>
      </c>
      <c r="AT26" s="782" t="str">
        <f t="shared" si="14"/>
        <v/>
      </c>
      <c r="AU26" s="782" t="str">
        <f t="shared" si="15"/>
        <v/>
      </c>
      <c r="AV26" s="783" t="str">
        <f t="shared" si="6"/>
        <v/>
      </c>
    </row>
    <row r="27" spans="1:48">
      <c r="A27" s="404">
        <f t="shared" si="7"/>
        <v>46143</v>
      </c>
      <c r="B27" s="405"/>
      <c r="C27" s="589"/>
      <c r="D27" s="406"/>
      <c r="E27" s="481" t="str">
        <f>IF(ISNA(VLOOKUP(C27,條件!$A$1:$G$1021,5,0)),"",(VLOOKUP(C27,條件!$A$1:$G$1021,5,0)))</f>
        <v/>
      </c>
      <c r="F27" s="482" t="str">
        <f>IF(ISNA(VLOOKUP(C27,條件!$A$1:$G$1021,6,0)),"",(VLOOKUP(C27,條件!$A$1:$G$1021,6,0)))</f>
        <v/>
      </c>
      <c r="G27" s="771" t="str">
        <f>IF(ISNA(VLOOKUP(C27,條件!$A$1:$G$1021,7,0)),"",(VLOOKUP(C27,條件!$A$1:$G$1021,7,0)))</f>
        <v/>
      </c>
      <c r="H27" s="771" t="str">
        <f>IF(ISNA(VLOOKUP(C27,條件!$A$1:$K$1021,11,0)),"",(VLOOKUP(C27,條件!$A$1:$K$1021,11,0)))</f>
        <v/>
      </c>
      <c r="I27" s="772" t="str">
        <f>IF(ISNA(VLOOKUP(C27,條件!$A$1:$L$1021,12,0)),"",(VLOOKUP(C27,條件!$A$1:$L$1021,12,0)))</f>
        <v/>
      </c>
      <c r="J27" s="407"/>
      <c r="K27" s="407"/>
      <c r="L27" s="407"/>
      <c r="M27" s="408"/>
      <c r="N27" s="409"/>
      <c r="O27" s="407"/>
      <c r="P27" s="407"/>
      <c r="Q27" s="408"/>
      <c r="R27" s="409"/>
      <c r="S27" s="407"/>
      <c r="T27" s="407"/>
      <c r="U27" s="408"/>
      <c r="V27" s="409"/>
      <c r="W27" s="407"/>
      <c r="X27" s="407"/>
      <c r="Y27" s="407"/>
      <c r="Z27" s="410" t="str">
        <f>IF(ISNA(VLOOKUP(C27,條件!$A$1:$C$1021,3,0)),"",(VLOOKUP(C27,條件!$A$1:$C$1021,3,0)))</f>
        <v/>
      </c>
      <c r="AA27" s="411" t="str">
        <f t="shared" si="8"/>
        <v/>
      </c>
      <c r="AB27" s="412" t="str">
        <f t="shared" si="9"/>
        <v/>
      </c>
      <c r="AC27" s="413" t="str">
        <f t="shared" si="10"/>
        <v/>
      </c>
      <c r="AD27" s="411" t="str">
        <f t="shared" si="11"/>
        <v/>
      </c>
      <c r="AE27" s="411" t="str">
        <f t="shared" si="12"/>
        <v/>
      </c>
      <c r="AF27" s="414" t="str">
        <f t="shared" si="16"/>
        <v/>
      </c>
      <c r="AG27" s="415"/>
      <c r="AH27" s="416"/>
      <c r="AI27" s="416"/>
      <c r="AJ27" s="416"/>
      <c r="AK27" s="416"/>
      <c r="AL27" s="765"/>
      <c r="AM27" s="766"/>
      <c r="AN27" s="766"/>
      <c r="AO27" s="766"/>
      <c r="AP27" s="766"/>
      <c r="AQ27" s="767"/>
      <c r="AR27" s="765"/>
      <c r="AS27" s="782" t="str">
        <f t="shared" si="13"/>
        <v>單</v>
      </c>
      <c r="AT27" s="782" t="str">
        <f t="shared" si="14"/>
        <v/>
      </c>
      <c r="AU27" s="782" t="str">
        <f t="shared" si="15"/>
        <v/>
      </c>
      <c r="AV27" s="783" t="str">
        <f t="shared" si="6"/>
        <v/>
      </c>
    </row>
    <row r="28" spans="1:48">
      <c r="A28" s="404">
        <f t="shared" si="7"/>
        <v>46143</v>
      </c>
      <c r="B28" s="405"/>
      <c r="C28" s="589"/>
      <c r="D28" s="406"/>
      <c r="E28" s="481" t="str">
        <f>IF(ISNA(VLOOKUP(C28,條件!$A$1:$G$1021,5,0)),"",(VLOOKUP(C28,條件!$A$1:$G$1021,5,0)))</f>
        <v/>
      </c>
      <c r="F28" s="482" t="str">
        <f>IF(ISNA(VLOOKUP(C28,條件!$A$1:$G$1021,6,0)),"",(VLOOKUP(C28,條件!$A$1:$G$1021,6,0)))</f>
        <v/>
      </c>
      <c r="G28" s="771" t="str">
        <f>IF(ISNA(VLOOKUP(C28,條件!$A$1:$G$1021,7,0)),"",(VLOOKUP(C28,條件!$A$1:$G$1021,7,0)))</f>
        <v/>
      </c>
      <c r="H28" s="771" t="str">
        <f>IF(ISNA(VLOOKUP(C28,條件!$A$1:$K$1021,11,0)),"",(VLOOKUP(C28,條件!$A$1:$K$1021,11,0)))</f>
        <v/>
      </c>
      <c r="I28" s="772" t="str">
        <f>IF(ISNA(VLOOKUP(C28,條件!$A$1:$L$1021,12,0)),"",(VLOOKUP(C28,條件!$A$1:$L$1021,12,0)))</f>
        <v/>
      </c>
      <c r="J28" s="407"/>
      <c r="K28" s="407"/>
      <c r="L28" s="407"/>
      <c r="M28" s="407"/>
      <c r="N28" s="409"/>
      <c r="O28" s="407"/>
      <c r="P28" s="407"/>
      <c r="Q28" s="407"/>
      <c r="R28" s="409"/>
      <c r="S28" s="407"/>
      <c r="T28" s="407"/>
      <c r="U28" s="407"/>
      <c r="V28" s="409"/>
      <c r="W28" s="407"/>
      <c r="X28" s="407"/>
      <c r="Y28" s="407"/>
      <c r="Z28" s="410" t="str">
        <f>IF(ISNA(VLOOKUP(C28,條件!$A$1:$C$1021,3,0)),"",(VLOOKUP(C28,條件!$A$1:$C$1021,3,0)))</f>
        <v/>
      </c>
      <c r="AA28" s="411" t="str">
        <f t="shared" si="8"/>
        <v/>
      </c>
      <c r="AB28" s="412" t="str">
        <f t="shared" si="9"/>
        <v/>
      </c>
      <c r="AC28" s="413" t="str">
        <f t="shared" si="10"/>
        <v/>
      </c>
      <c r="AD28" s="411" t="str">
        <f t="shared" si="11"/>
        <v/>
      </c>
      <c r="AE28" s="411" t="str">
        <f t="shared" si="12"/>
        <v/>
      </c>
      <c r="AF28" s="414" t="str">
        <f>LEFT(B28,1)</f>
        <v/>
      </c>
      <c r="AG28" s="415"/>
      <c r="AH28" s="416"/>
      <c r="AI28" s="416"/>
      <c r="AJ28" s="416"/>
      <c r="AK28" s="416"/>
      <c r="AL28" s="765"/>
      <c r="AM28" s="766"/>
      <c r="AN28" s="766"/>
      <c r="AO28" s="766"/>
      <c r="AP28" s="766"/>
      <c r="AQ28" s="767"/>
      <c r="AR28" s="765"/>
      <c r="AS28" s="782" t="str">
        <f t="shared" si="13"/>
        <v>單</v>
      </c>
      <c r="AT28" s="782" t="str">
        <f t="shared" si="14"/>
        <v/>
      </c>
      <c r="AU28" s="782" t="str">
        <f t="shared" si="15"/>
        <v/>
      </c>
      <c r="AV28" s="783" t="str">
        <f t="shared" si="6"/>
        <v/>
      </c>
    </row>
    <row r="29" spans="1:48">
      <c r="A29" s="404">
        <f t="shared" si="7"/>
        <v>46143</v>
      </c>
      <c r="B29" s="405"/>
      <c r="C29" s="589"/>
      <c r="D29" s="406"/>
      <c r="E29" s="481" t="str">
        <f>IF(ISNA(VLOOKUP(C29,條件!$A$1:$G$1021,5,0)),"",(VLOOKUP(C29,條件!$A$1:$G$1021,5,0)))</f>
        <v/>
      </c>
      <c r="F29" s="482" t="str">
        <f>IF(ISNA(VLOOKUP(C29,條件!$A$1:$G$1021,6,0)),"",(VLOOKUP(C29,條件!$A$1:$G$1021,6,0)))</f>
        <v/>
      </c>
      <c r="G29" s="771" t="str">
        <f>IF(ISNA(VLOOKUP(C29,條件!$A$1:$G$1021,7,0)),"",(VLOOKUP(C29,條件!$A$1:$G$1021,7,0)))</f>
        <v/>
      </c>
      <c r="H29" s="771" t="str">
        <f>IF(ISNA(VLOOKUP(C29,條件!$A$1:$K$1021,11,0)),"",(VLOOKUP(C29,條件!$A$1:$K$1021,11,0)))</f>
        <v/>
      </c>
      <c r="I29" s="772" t="str">
        <f>IF(ISNA(VLOOKUP(C29,條件!$A$1:$L$1021,12,0)),"",(VLOOKUP(C29,條件!$A$1:$L$1021,12,0)))</f>
        <v/>
      </c>
      <c r="J29" s="407"/>
      <c r="K29" s="407"/>
      <c r="L29" s="407"/>
      <c r="M29" s="407"/>
      <c r="N29" s="409"/>
      <c r="O29" s="407"/>
      <c r="P29" s="407"/>
      <c r="Q29" s="407"/>
      <c r="R29" s="409"/>
      <c r="S29" s="407"/>
      <c r="T29" s="407"/>
      <c r="U29" s="407"/>
      <c r="V29" s="409"/>
      <c r="W29" s="407"/>
      <c r="X29" s="407"/>
      <c r="Y29" s="407"/>
      <c r="Z29" s="410" t="str">
        <f>IF(ISNA(VLOOKUP(C29,條件!$A$1:$C$1021,3,0)),"",(VLOOKUP(C29,條件!$A$1:$C$1021,3,0)))</f>
        <v/>
      </c>
      <c r="AA29" s="411" t="str">
        <f t="shared" si="8"/>
        <v/>
      </c>
      <c r="AB29" s="412" t="str">
        <f t="shared" si="9"/>
        <v/>
      </c>
      <c r="AC29" s="413" t="str">
        <f t="shared" si="10"/>
        <v/>
      </c>
      <c r="AD29" s="411" t="str">
        <f t="shared" si="11"/>
        <v/>
      </c>
      <c r="AE29" s="411" t="str">
        <f t="shared" si="12"/>
        <v/>
      </c>
      <c r="AF29" s="414" t="str">
        <f>LEFT(B29,1)</f>
        <v/>
      </c>
      <c r="AG29" s="415"/>
      <c r="AH29" s="416"/>
      <c r="AI29" s="416"/>
      <c r="AJ29" s="416"/>
      <c r="AK29" s="416"/>
      <c r="AL29" s="765"/>
      <c r="AM29" s="766"/>
      <c r="AN29" s="766"/>
      <c r="AO29" s="766"/>
      <c r="AP29" s="766"/>
      <c r="AQ29" s="767"/>
      <c r="AR29" s="765"/>
      <c r="AS29" s="782" t="str">
        <f t="shared" si="13"/>
        <v>單</v>
      </c>
      <c r="AT29" s="782" t="str">
        <f t="shared" si="14"/>
        <v/>
      </c>
      <c r="AU29" s="782" t="str">
        <f t="shared" si="15"/>
        <v/>
      </c>
      <c r="AV29" s="783" t="str">
        <f t="shared" si="6"/>
        <v/>
      </c>
    </row>
    <row r="30" spans="1:48">
      <c r="A30" s="404">
        <f t="shared" si="7"/>
        <v>46143</v>
      </c>
      <c r="B30" s="422"/>
      <c r="C30" s="589"/>
      <c r="D30" s="406"/>
      <c r="E30" s="481" t="str">
        <f>IF(ISNA(VLOOKUP(C30,條件!$A$1:$G$1021,5,0)),"",(VLOOKUP(C30,條件!$A$1:$G$1021,5,0)))</f>
        <v/>
      </c>
      <c r="F30" s="482" t="str">
        <f>IF(ISNA(VLOOKUP(C30,條件!$A$1:$G$1021,6,0)),"",(VLOOKUP(C30,條件!$A$1:$G$1021,6,0)))</f>
        <v/>
      </c>
      <c r="G30" s="771" t="str">
        <f>IF(ISNA(VLOOKUP(C30,條件!$A$1:$G$1021,7,0)),"",(VLOOKUP(C30,條件!$A$1:$G$1021,7,0)))</f>
        <v/>
      </c>
      <c r="H30" s="771" t="str">
        <f>IF(ISNA(VLOOKUP(C30,條件!$A$1:$K$1021,11,0)),"",(VLOOKUP(C30,條件!$A$1:$K$1021,11,0)))</f>
        <v/>
      </c>
      <c r="I30" s="772" t="str">
        <f>IF(ISNA(VLOOKUP(C30,條件!$A$1:$L$1021,12,0)),"",(VLOOKUP(C30,條件!$A$1:$L$1021,12,0)))</f>
        <v/>
      </c>
      <c r="J30" s="407"/>
      <c r="K30" s="407"/>
      <c r="L30" s="407"/>
      <c r="M30" s="407"/>
      <c r="N30" s="409"/>
      <c r="O30" s="407"/>
      <c r="P30" s="407"/>
      <c r="Q30" s="407"/>
      <c r="R30" s="409"/>
      <c r="S30" s="407"/>
      <c r="T30" s="407"/>
      <c r="U30" s="407"/>
      <c r="V30" s="409"/>
      <c r="W30" s="407"/>
      <c r="X30" s="407"/>
      <c r="Y30" s="408"/>
      <c r="Z30" s="423" t="str">
        <f>IF(ISNA(VLOOKUP(C30,條件!$A$1:$C$1021,3,0)),"",(VLOOKUP(C30,條件!$A$1:$C$1021,3,0)))</f>
        <v/>
      </c>
      <c r="AA30" s="424" t="str">
        <f>IF(P30="了機","了機",IF(J30="","",IF(ISERROR(SUM(J30,N30,R30,V30)*12/AG30/3),"",(SUM(J30,N30,R30,V30)*12/AG30/3))))</f>
        <v/>
      </c>
      <c r="AB30" s="425" t="str">
        <f>IF(K30="","",IF(ISERROR(1-((SUM(K30,O30,S30,W30)/((AG30*12)-(AG30*0.44)))/Z30)),"",(1-((SUM(K30,O30,S30,W30)/((AG30*12)-(AG30*0.44)))/Z30))))</f>
        <v/>
      </c>
      <c r="AC30" s="426" t="str">
        <f>IF(P30="了機","",IF(C30="","",(IF(ISERROR(AVERAGE(L30:M30,P30:Q30,T30:U30,X30:Y30)),"",(AVERAGE(L30:M30,P30:Q30,T30:U30,X30:Y30)))/100)))</f>
        <v/>
      </c>
      <c r="AD30" s="424" t="str">
        <f>IF(ISERROR(AA30/8),"",(AA30/8))</f>
        <v/>
      </c>
      <c r="AE30" s="424" t="str">
        <f>IF(P30="了機","",IF(J30="","",IF(ISERROR((SUM(J30,N30,R30,V30)-SUM(K30,O30,S30,W30))/24),"",((SUM(J30,N30,R30,V30)-SUM(K30,O30,S30,W30))/24))))</f>
        <v/>
      </c>
      <c r="AF30" s="427" t="str">
        <f>LEFT(B30,1)</f>
        <v/>
      </c>
      <c r="AG30" s="428"/>
      <c r="AH30" s="416"/>
      <c r="AI30" s="416"/>
      <c r="AJ30" s="416"/>
      <c r="AK30" s="416"/>
      <c r="AL30" s="765"/>
      <c r="AM30" s="766"/>
      <c r="AN30" s="766"/>
      <c r="AO30" s="766"/>
      <c r="AP30" s="766"/>
      <c r="AQ30" s="767"/>
      <c r="AR30" s="765"/>
      <c r="AS30" s="782" t="str">
        <f t="shared" si="13"/>
        <v>單</v>
      </c>
      <c r="AT30" s="782" t="str">
        <f t="shared" si="14"/>
        <v/>
      </c>
      <c r="AU30" s="782" t="str">
        <f t="shared" si="15"/>
        <v/>
      </c>
      <c r="AV30" s="783" t="str">
        <f t="shared" si="6"/>
        <v/>
      </c>
    </row>
    <row r="31" spans="1:48">
      <c r="A31" s="404">
        <f t="shared" ref="A31:A32" si="17">A27</f>
        <v>46143</v>
      </c>
      <c r="B31" s="422"/>
      <c r="C31" s="589"/>
      <c r="D31" s="406"/>
      <c r="E31" s="481" t="str">
        <f>IF(ISNA(VLOOKUP(C31,條件!$A$1:$G$1021,5,0)),"",(VLOOKUP(C31,條件!$A$1:$G$1021,5,0)))</f>
        <v/>
      </c>
      <c r="F31" s="482" t="str">
        <f>IF(ISNA(VLOOKUP(C31,條件!$A$1:$G$1021,6,0)),"",(VLOOKUP(C31,條件!$A$1:$G$1021,6,0)))</f>
        <v/>
      </c>
      <c r="G31" s="771" t="str">
        <f>IF(ISNA(VLOOKUP(C31,條件!$A$1:$G$1021,7,0)),"",(VLOOKUP(C31,條件!$A$1:$G$1021,7,0)))</f>
        <v/>
      </c>
      <c r="H31" s="771" t="str">
        <f>IF(ISNA(VLOOKUP(C31,條件!$A$1:$K$1021,11,0)),"",(VLOOKUP(C31,條件!$A$1:$K$1021,11,0)))</f>
        <v/>
      </c>
      <c r="I31" s="772" t="str">
        <f>IF(ISNA(VLOOKUP(C31,條件!$A$1:$L$1021,12,0)),"",(VLOOKUP(C31,條件!$A$1:$L$1021,12,0)))</f>
        <v/>
      </c>
      <c r="J31" s="407"/>
      <c r="K31" s="407"/>
      <c r="L31" s="407"/>
      <c r="M31" s="407"/>
      <c r="N31" s="409"/>
      <c r="O31" s="407"/>
      <c r="P31" s="407"/>
      <c r="Q31" s="407"/>
      <c r="R31" s="409"/>
      <c r="S31" s="407"/>
      <c r="T31" s="407"/>
      <c r="U31" s="407"/>
      <c r="V31" s="409"/>
      <c r="W31" s="419"/>
      <c r="X31" s="407"/>
      <c r="Y31" s="408"/>
      <c r="Z31" s="423" t="str">
        <f>IF(ISNA(VLOOKUP(C31,條件!$A$1:$C$1021,3,0)),"",(VLOOKUP(C31,條件!$A$1:$C$1021,3,0)))</f>
        <v/>
      </c>
      <c r="AA31" s="424" t="str">
        <f t="shared" ref="AA31:AA32" si="18">IF(L31="了機","了機",IF(J31="","",IF(ISERROR(SUM(J31,N31,R31,V31)*12/AG31/3),"",(SUM(J31,N31,R31,V31)*12/AG31/3))))</f>
        <v/>
      </c>
      <c r="AB31" s="425" t="str">
        <f t="shared" ref="AB31:AB34" si="19">IF(K31="","",IF(ISERROR(1-((SUM(K31,O31,S31,W31)/((AG31*12)-(AG31*0.44)))/Z31)),"",(1-((SUM(K31,O31,S31,W31)/((AG31*12)-(AG31*0.44)))/Z31))))</f>
        <v/>
      </c>
      <c r="AC31" s="426" t="str">
        <f t="shared" ref="AC31:AC32" si="20">IF(L31="了機","",IF(C31="","",(IF(ISERROR(AVERAGE(L31:M31,P31:Q31,T31:U31,X31:Y31)),"",(AVERAGE(L31:M31,P31:Q31,T31:U31,X31:Y31)))/100)))</f>
        <v/>
      </c>
      <c r="AD31" s="424" t="str">
        <f t="shared" ref="AD31:AD42" si="21">IF(ISERROR(AA31/8),"",(AA31/8))</f>
        <v/>
      </c>
      <c r="AE31" s="424" t="str">
        <f t="shared" ref="AE31:AE32" si="22">IF(L31="了機","",IF(J31="","",IF(ISERROR((SUM(J31,N31,R31,V31)-SUM(K31,O31,S31,W31))/24),"",((SUM(J31,N31,R31,V31)-SUM(K31,O31,S31,W31))/24))))</f>
        <v/>
      </c>
      <c r="AF31" s="427" t="str">
        <f t="shared" ref="AF31:AF42" si="23">LEFT(B31,1)</f>
        <v/>
      </c>
      <c r="AG31" s="428"/>
      <c r="AH31" s="416"/>
      <c r="AI31" s="416"/>
      <c r="AJ31" s="416"/>
      <c r="AK31" s="416"/>
      <c r="AL31" s="765"/>
      <c r="AM31" s="766"/>
      <c r="AN31" s="766"/>
      <c r="AO31" s="766"/>
      <c r="AP31" s="766"/>
      <c r="AQ31" s="767"/>
      <c r="AR31" s="765"/>
      <c r="AS31" s="782" t="str">
        <f t="shared" si="13"/>
        <v>單</v>
      </c>
      <c r="AT31" s="782" t="str">
        <f t="shared" si="14"/>
        <v/>
      </c>
      <c r="AU31" s="782" t="str">
        <f t="shared" si="15"/>
        <v/>
      </c>
      <c r="AV31" s="783" t="str">
        <f t="shared" si="6"/>
        <v/>
      </c>
    </row>
    <row r="32" spans="1:48">
      <c r="A32" s="404">
        <f t="shared" si="17"/>
        <v>46143</v>
      </c>
      <c r="B32" s="422"/>
      <c r="C32" s="589"/>
      <c r="D32" s="406"/>
      <c r="E32" s="481" t="str">
        <f>IF(ISNA(VLOOKUP(C32,條件!$A$1:$G$1021,5,0)),"",(VLOOKUP(C32,條件!$A$1:$G$1021,5,0)))</f>
        <v/>
      </c>
      <c r="F32" s="482" t="str">
        <f>IF(ISNA(VLOOKUP(C32,條件!$A$1:$G$1021,6,0)),"",(VLOOKUP(C32,條件!$A$1:$G$1021,6,0)))</f>
        <v/>
      </c>
      <c r="G32" s="771" t="str">
        <f>IF(ISNA(VLOOKUP(C32,條件!$A$1:$G$1021,7,0)),"",(VLOOKUP(C32,條件!$A$1:$G$1021,7,0)))</f>
        <v/>
      </c>
      <c r="H32" s="771" t="str">
        <f>IF(ISNA(VLOOKUP(C32,條件!$A$1:$K$1021,11,0)),"",(VLOOKUP(C32,條件!$A$1:$K$1021,11,0)))</f>
        <v/>
      </c>
      <c r="I32" s="772" t="str">
        <f>IF(ISNA(VLOOKUP(C32,條件!$A$1:$L$1021,12,0)),"",(VLOOKUP(C32,條件!$A$1:$L$1021,12,0)))</f>
        <v/>
      </c>
      <c r="J32" s="407"/>
      <c r="K32" s="407"/>
      <c r="L32" s="407"/>
      <c r="M32" s="407"/>
      <c r="N32" s="409"/>
      <c r="O32" s="407"/>
      <c r="P32" s="407"/>
      <c r="Q32" s="407"/>
      <c r="R32" s="409"/>
      <c r="S32" s="407"/>
      <c r="T32" s="407"/>
      <c r="U32" s="407"/>
      <c r="V32" s="409"/>
      <c r="W32" s="419"/>
      <c r="X32" s="407"/>
      <c r="Y32" s="408"/>
      <c r="Z32" s="423" t="str">
        <f>IF(ISNA(VLOOKUP(C32,條件!$A$1:$C$1021,3,0)),"",(VLOOKUP(C32,條件!$A$1:$C$1021,3,0)))</f>
        <v/>
      </c>
      <c r="AA32" s="424" t="str">
        <f t="shared" si="18"/>
        <v/>
      </c>
      <c r="AB32" s="425" t="str">
        <f t="shared" si="19"/>
        <v/>
      </c>
      <c r="AC32" s="426" t="str">
        <f t="shared" si="20"/>
        <v/>
      </c>
      <c r="AD32" s="424" t="str">
        <f t="shared" si="21"/>
        <v/>
      </c>
      <c r="AE32" s="424" t="str">
        <f t="shared" si="22"/>
        <v/>
      </c>
      <c r="AF32" s="427" t="str">
        <f t="shared" si="23"/>
        <v/>
      </c>
      <c r="AG32" s="428"/>
      <c r="AH32" s="416"/>
      <c r="AI32" s="416"/>
      <c r="AJ32" s="416"/>
      <c r="AK32" s="416"/>
      <c r="AL32" s="765"/>
      <c r="AM32" s="766"/>
      <c r="AN32" s="766"/>
      <c r="AO32" s="766"/>
      <c r="AP32" s="766"/>
      <c r="AQ32" s="767"/>
      <c r="AR32" s="765"/>
      <c r="AS32" s="782" t="str">
        <f t="shared" si="13"/>
        <v>單</v>
      </c>
      <c r="AT32" s="782" t="str">
        <f t="shared" si="14"/>
        <v/>
      </c>
      <c r="AU32" s="782" t="str">
        <f t="shared" si="15"/>
        <v/>
      </c>
      <c r="AV32" s="783" t="str">
        <f t="shared" si="6"/>
        <v/>
      </c>
    </row>
    <row r="33" spans="1:48">
      <c r="A33" s="404">
        <f>A28</f>
        <v>46143</v>
      </c>
      <c r="B33" s="422"/>
      <c r="C33" s="589"/>
      <c r="D33" s="406"/>
      <c r="E33" s="481" t="str">
        <f>IF(ISNA(VLOOKUP(C33,條件!$A$1:$G$1021,5,0)),"",(VLOOKUP(C33,條件!$A$1:$G$1021,5,0)))</f>
        <v/>
      </c>
      <c r="F33" s="482" t="str">
        <f>IF(ISNA(VLOOKUP(C33,條件!$A$1:$G$1021,6,0)),"",(VLOOKUP(C33,條件!$A$1:$G$1021,6,0)))</f>
        <v/>
      </c>
      <c r="G33" s="771" t="str">
        <f>IF(ISNA(VLOOKUP(C33,條件!$A$1:$G$1021,7,0)),"",(VLOOKUP(C33,條件!$A$1:$G$1021,7,0)))</f>
        <v/>
      </c>
      <c r="H33" s="771" t="str">
        <f>IF(ISNA(VLOOKUP(C33,條件!$A$1:$K$1021,11,0)),"",(VLOOKUP(C33,條件!$A$1:$K$1021,11,0)))</f>
        <v/>
      </c>
      <c r="I33" s="772" t="str">
        <f>IF(ISNA(VLOOKUP(C33,條件!$A$1:$L$1021,12,0)),"",(VLOOKUP(C33,條件!$A$1:$L$1021,12,0)))</f>
        <v/>
      </c>
      <c r="J33" s="407"/>
      <c r="K33" s="407"/>
      <c r="L33" s="407"/>
      <c r="M33" s="407"/>
      <c r="N33" s="409"/>
      <c r="O33" s="407"/>
      <c r="P33" s="407"/>
      <c r="Q33" s="407"/>
      <c r="R33" s="409"/>
      <c r="S33" s="407"/>
      <c r="T33" s="407"/>
      <c r="U33" s="407"/>
      <c r="V33" s="409"/>
      <c r="W33" s="419"/>
      <c r="X33" s="407"/>
      <c r="Y33" s="408"/>
      <c r="Z33" s="423" t="str">
        <f>IF(ISNA(VLOOKUP(C33,條件!$A$1:$C$1021,3,0)),"",(VLOOKUP(C33,條件!$A$1:$C$1021,3,0)))</f>
        <v/>
      </c>
      <c r="AA33" s="424" t="str">
        <f>IF(L33="了機","了機",IF(J33="","",IF(ISERROR(SUM(J33,N33,R33,V33)*12/AG33/3),"",(SUM(J33,N33,R33,V33)*12/AG33/3))))</f>
        <v/>
      </c>
      <c r="AB33" s="425" t="str">
        <f t="shared" si="19"/>
        <v/>
      </c>
      <c r="AC33" s="426" t="str">
        <f>IF(L33="了機","",IF(C33="","",(IF(ISERROR(AVERAGE(L33:M33,P33:Q33,T33:U33,X33:Y33)),"",(AVERAGE(L33:M33,P33:Q33,T33:U33,X33:Y33)))/100)))</f>
        <v/>
      </c>
      <c r="AD33" s="424" t="str">
        <f t="shared" si="21"/>
        <v/>
      </c>
      <c r="AE33" s="424" t="str">
        <f>IF(L33="了機","",IF(J33="","",IF(ISERROR((SUM(J33,N33,R33,V33)-SUM(K33,O33,S33,W33))/24),"",((SUM(J33,N33,R33,V33)-SUM(K33,O33,S33,W33))/24))))</f>
        <v/>
      </c>
      <c r="AF33" s="427" t="str">
        <f t="shared" si="23"/>
        <v/>
      </c>
      <c r="AG33" s="428"/>
      <c r="AH33" s="416"/>
      <c r="AI33" s="416"/>
      <c r="AJ33" s="416"/>
      <c r="AK33" s="416"/>
      <c r="AL33" s="765"/>
      <c r="AM33" s="766"/>
      <c r="AN33" s="766"/>
      <c r="AO33" s="766"/>
      <c r="AP33" s="766"/>
      <c r="AQ33" s="767"/>
      <c r="AR33" s="765"/>
      <c r="AS33" s="782" t="str">
        <f t="shared" si="13"/>
        <v>單</v>
      </c>
      <c r="AT33" s="782" t="str">
        <f t="shared" si="14"/>
        <v/>
      </c>
      <c r="AU33" s="782" t="str">
        <f t="shared" si="15"/>
        <v/>
      </c>
      <c r="AV33" s="783" t="str">
        <f t="shared" si="6"/>
        <v/>
      </c>
    </row>
    <row r="34" spans="1:48">
      <c r="A34" s="404">
        <f>A29</f>
        <v>46143</v>
      </c>
      <c r="B34" s="422"/>
      <c r="C34" s="589"/>
      <c r="D34" s="406"/>
      <c r="E34" s="481" t="str">
        <f>IF(ISNA(VLOOKUP(C34,條件!$A$1:$G$1021,5,0)),"",(VLOOKUP(C34,條件!$A$1:$G$1021,5,0)))</f>
        <v/>
      </c>
      <c r="F34" s="482" t="str">
        <f>IF(ISNA(VLOOKUP(C34,條件!$A$1:$G$1021,6,0)),"",(VLOOKUP(C34,條件!$A$1:$G$1021,6,0)))</f>
        <v/>
      </c>
      <c r="G34" s="771" t="str">
        <f>IF(ISNA(VLOOKUP(C34,條件!$A$1:$G$1021,7,0)),"",(VLOOKUP(C34,條件!$A$1:$G$1021,7,0)))</f>
        <v/>
      </c>
      <c r="H34" s="771" t="str">
        <f>IF(ISNA(VLOOKUP(C34,條件!$A$1:$K$1021,11,0)),"",(VLOOKUP(C34,條件!$A$1:$K$1021,11,0)))</f>
        <v/>
      </c>
      <c r="I34" s="772" t="str">
        <f>IF(ISNA(VLOOKUP(C34,條件!$A$1:$L$1021,12,0)),"",(VLOOKUP(C34,條件!$A$1:$L$1021,12,0)))</f>
        <v/>
      </c>
      <c r="J34" s="407"/>
      <c r="K34" s="407"/>
      <c r="L34" s="407"/>
      <c r="M34" s="407"/>
      <c r="N34" s="409"/>
      <c r="O34" s="407"/>
      <c r="P34" s="407"/>
      <c r="Q34" s="407"/>
      <c r="R34" s="409"/>
      <c r="S34" s="407"/>
      <c r="T34" s="407"/>
      <c r="U34" s="407"/>
      <c r="V34" s="409"/>
      <c r="W34" s="419"/>
      <c r="X34" s="407"/>
      <c r="Y34" s="408"/>
      <c r="Z34" s="423" t="str">
        <f>IF(ISNA(VLOOKUP(C34,條件!$A$1:$C$1021,3,0)),"",(VLOOKUP(C34,條件!$A$1:$C$1021,3,0)))</f>
        <v/>
      </c>
      <c r="AA34" s="424" t="str">
        <f>IF(L34="了機","了機",IF(J34="","",IF(ISERROR(SUM(J34,N34,R34,V34)*12/AG34/3),"",(SUM(J34,N34,R34,V34)*12/AG34/3))))</f>
        <v/>
      </c>
      <c r="AB34" s="425" t="str">
        <f t="shared" si="19"/>
        <v/>
      </c>
      <c r="AC34" s="426" t="str">
        <f>IF(L34="了機","",IF(C34="","",(IF(ISERROR(AVERAGE(L34:M34,P34:Q34,T34:U34,X34:Y34)),"",(AVERAGE(L34:M34,P34:Q34,T34:U34,X34:Y34)))/100)))</f>
        <v/>
      </c>
      <c r="AD34" s="424" t="str">
        <f t="shared" si="21"/>
        <v/>
      </c>
      <c r="AE34" s="424" t="str">
        <f>IF(L34="了機","",IF(J34="","",IF(ISERROR((SUM(J34,N34,R34,V34)-SUM(K34,O34,S34,W34))/24),"",((SUM(J34,N34,R34,V34)-SUM(K34,O34,S34,W34))/24))))</f>
        <v/>
      </c>
      <c r="AF34" s="427" t="str">
        <f t="shared" si="23"/>
        <v/>
      </c>
      <c r="AG34" s="428"/>
      <c r="AH34" s="416"/>
      <c r="AI34" s="416"/>
      <c r="AJ34" s="416"/>
      <c r="AK34" s="416"/>
      <c r="AL34" s="765"/>
      <c r="AM34" s="766"/>
      <c r="AN34" s="766"/>
      <c r="AO34" s="766"/>
      <c r="AP34" s="766"/>
      <c r="AQ34" s="767"/>
      <c r="AR34" s="765"/>
      <c r="AS34" s="782" t="str">
        <f t="shared" si="13"/>
        <v>單</v>
      </c>
      <c r="AT34" s="782" t="str">
        <f t="shared" si="14"/>
        <v/>
      </c>
      <c r="AU34" s="782" t="str">
        <f t="shared" si="15"/>
        <v/>
      </c>
      <c r="AV34" s="783" t="str">
        <f t="shared" si="6"/>
        <v/>
      </c>
    </row>
    <row r="35" spans="1:48">
      <c r="A35" s="404">
        <f t="shared" si="7"/>
        <v>46143</v>
      </c>
      <c r="B35" s="422"/>
      <c r="C35" s="589"/>
      <c r="D35" s="406"/>
      <c r="E35" s="481" t="str">
        <f>IF(ISNA(VLOOKUP(C35,條件!$A$1:$G$1021,5,0)),"",(VLOOKUP(C35,條件!$A$1:$G$1021,5,0)))</f>
        <v/>
      </c>
      <c r="F35" s="482" t="str">
        <f>IF(ISNA(VLOOKUP(C35,條件!$A$1:$G$1021,6,0)),"",(VLOOKUP(C35,條件!$A$1:$G$1021,6,0)))</f>
        <v/>
      </c>
      <c r="G35" s="771" t="str">
        <f>IF(ISNA(VLOOKUP(C35,條件!$A$1:$G$1021,7,0)),"",(VLOOKUP(C35,條件!$A$1:$G$1021,7,0)))</f>
        <v/>
      </c>
      <c r="H35" s="771" t="str">
        <f>IF(ISNA(VLOOKUP(C35,條件!$A$1:$K$1021,11,0)),"",(VLOOKUP(C35,條件!$A$1:$K$1021,11,0)))</f>
        <v/>
      </c>
      <c r="I35" s="772" t="str">
        <f>IF(ISNA(VLOOKUP(C35,條件!$A$1:$L$1021,12,0)),"",(VLOOKUP(C35,條件!$A$1:$L$1021,12,0)))</f>
        <v/>
      </c>
      <c r="J35" s="407"/>
      <c r="K35" s="407"/>
      <c r="L35" s="407"/>
      <c r="M35" s="407"/>
      <c r="N35" s="409"/>
      <c r="O35" s="407"/>
      <c r="P35" s="407"/>
      <c r="Q35" s="407"/>
      <c r="R35" s="409"/>
      <c r="S35" s="407"/>
      <c r="T35" s="407"/>
      <c r="U35" s="407"/>
      <c r="V35" s="409"/>
      <c r="W35" s="407"/>
      <c r="X35" s="407"/>
      <c r="Y35" s="407"/>
      <c r="Z35" s="410" t="str">
        <f>IF(ISNA(VLOOKUP(C35,條件!$A$1:$C$1021,3,0)),"",(VLOOKUP(C35,條件!$A$1:$C$1021,3,0)))</f>
        <v/>
      </c>
      <c r="AA35" s="411" t="str">
        <f t="shared" ref="AA35:AA42" si="24">IF(OR(L35="改紡", L35="檢修", L35="了機"), L35,
   IF(AND(C35&lt;&gt;"", J35&lt;&gt;""),
      IFERROR(SUM(J35, N35, R35, V35)/3 * AG35, ""),
   "")
)</f>
        <v/>
      </c>
      <c r="AB35" s="412" t="str">
        <f t="shared" ref="AB35:AB42" si="25">IF(K35="","",IF(ISERROR(1-(SUM(K35,O35,S35,W35)/208/Z35)),"",(1-(SUM(K35,O35,S35,W35)/208/Z35))))</f>
        <v/>
      </c>
      <c r="AC35" s="413" t="str">
        <f t="shared" ref="AC35:AC42" si="26">IF(OR(L35="檢修", L35="改紡", L35="了機"), "",
   IF(C35&lt;&gt;"",
      IFERROR(AVERAGE(L35:M35, P35:Q35, T35:U35, X35:Y35)/100, ""),
   "")
)</f>
        <v/>
      </c>
      <c r="AD35" s="411" t="str">
        <f t="shared" si="21"/>
        <v/>
      </c>
      <c r="AE35" s="411" t="str">
        <f t="shared" ref="AE35:AE42" si="27">IF(OR(L35="改紡", L35="檢修", L35="了機"), "",
   IF(AND(C35&lt;&gt;"", J35&lt;&gt;""),
      IFERROR((SUM(J35, N35, R35, V35) - SUM(K35, O35, S35, W35))/24 * AG35, ""),
   "")
)</f>
        <v/>
      </c>
      <c r="AF35" s="414" t="str">
        <f t="shared" si="23"/>
        <v/>
      </c>
      <c r="AG35" s="415"/>
      <c r="AH35" s="416"/>
      <c r="AI35" s="416"/>
      <c r="AJ35" s="416"/>
      <c r="AK35" s="416"/>
      <c r="AL35" s="765"/>
      <c r="AM35" s="766"/>
      <c r="AN35" s="766"/>
      <c r="AO35" s="766"/>
      <c r="AP35" s="766"/>
      <c r="AQ35" s="767"/>
      <c r="AR35" s="765"/>
      <c r="AS35" s="782" t="str">
        <f t="shared" si="13"/>
        <v>單</v>
      </c>
      <c r="AT35" s="782" t="str">
        <f t="shared" si="14"/>
        <v/>
      </c>
      <c r="AU35" s="782" t="str">
        <f t="shared" si="15"/>
        <v/>
      </c>
      <c r="AV35" s="783" t="str">
        <f t="shared" si="6"/>
        <v/>
      </c>
    </row>
    <row r="36" spans="1:48">
      <c r="A36" s="404">
        <f t="shared" si="7"/>
        <v>46143</v>
      </c>
      <c r="B36" s="429"/>
      <c r="C36" s="589"/>
      <c r="D36" s="406"/>
      <c r="E36" s="481" t="str">
        <f>IF(ISNA(VLOOKUP(C36,條件!$A$1:$G$1021,5,0)),"",(VLOOKUP(C36,條件!$A$1:$G$1021,5,0)))</f>
        <v/>
      </c>
      <c r="F36" s="482" t="str">
        <f>IF(ISNA(VLOOKUP(C36,條件!$A$1:$G$1021,6,0)),"",(VLOOKUP(C36,條件!$A$1:$G$1021,6,0)))</f>
        <v/>
      </c>
      <c r="G36" s="771" t="str">
        <f>IF(ISNA(VLOOKUP(C36,條件!$A$1:$G$1021,7,0)),"",(VLOOKUP(C36,條件!$A$1:$G$1021,7,0)))</f>
        <v/>
      </c>
      <c r="H36" s="771" t="str">
        <f>IF(ISNA(VLOOKUP(C36,條件!$A$1:$K$1021,11,0)),"",(VLOOKUP(C36,條件!$A$1:$K$1021,11,0)))</f>
        <v/>
      </c>
      <c r="I36" s="772" t="str">
        <f>IF(ISNA(VLOOKUP(C36,條件!$A$1:$L$1021,12,0)),"",(VLOOKUP(C36,條件!$A$1:$L$1021,12,0)))</f>
        <v/>
      </c>
      <c r="J36" s="407"/>
      <c r="K36" s="407"/>
      <c r="L36" s="407"/>
      <c r="M36" s="408"/>
      <c r="N36" s="409"/>
      <c r="O36" s="407"/>
      <c r="P36" s="407"/>
      <c r="Q36" s="408"/>
      <c r="R36" s="409"/>
      <c r="S36" s="407"/>
      <c r="T36" s="407"/>
      <c r="U36" s="408"/>
      <c r="V36" s="409"/>
      <c r="W36" s="407"/>
      <c r="X36" s="407"/>
      <c r="Y36" s="408"/>
      <c r="Z36" s="410" t="str">
        <f>IF(ISNA(VLOOKUP(C36,條件!$A$1:$C$1021,3,0)),"",(VLOOKUP(C36,條件!$A$1:$C$1021,3,0)))</f>
        <v/>
      </c>
      <c r="AA36" s="411" t="str">
        <f t="shared" si="24"/>
        <v/>
      </c>
      <c r="AB36" s="412" t="str">
        <f t="shared" si="25"/>
        <v/>
      </c>
      <c r="AC36" s="413" t="str">
        <f t="shared" si="26"/>
        <v/>
      </c>
      <c r="AD36" s="411" t="str">
        <f t="shared" si="21"/>
        <v/>
      </c>
      <c r="AE36" s="411" t="str">
        <f t="shared" si="27"/>
        <v/>
      </c>
      <c r="AF36" s="414" t="str">
        <f t="shared" si="23"/>
        <v/>
      </c>
      <c r="AG36" s="415"/>
      <c r="AH36" s="416"/>
      <c r="AI36" s="416"/>
      <c r="AJ36" s="416"/>
      <c r="AK36" s="416"/>
      <c r="AL36" s="765"/>
      <c r="AM36" s="766"/>
      <c r="AN36" s="766"/>
      <c r="AO36" s="766"/>
      <c r="AP36" s="766"/>
      <c r="AQ36" s="767"/>
      <c r="AR36" s="765"/>
      <c r="AS36" s="782" t="str">
        <f t="shared" si="13"/>
        <v>單</v>
      </c>
      <c r="AT36" s="782" t="str">
        <f t="shared" si="14"/>
        <v/>
      </c>
      <c r="AU36" s="782" t="str">
        <f t="shared" si="15"/>
        <v/>
      </c>
      <c r="AV36" s="783" t="str">
        <f t="shared" si="6"/>
        <v/>
      </c>
    </row>
    <row r="37" spans="1:48">
      <c r="A37" s="404">
        <f t="shared" si="7"/>
        <v>46143</v>
      </c>
      <c r="B37" s="430"/>
      <c r="C37" s="589"/>
      <c r="D37" s="406"/>
      <c r="E37" s="481" t="str">
        <f>IF(ISNA(VLOOKUP(C37,條件!$A$1:$G$1021,5,0)),"",(VLOOKUP(C37,條件!$A$1:$G$1021,5,0)))</f>
        <v/>
      </c>
      <c r="F37" s="482" t="str">
        <f>IF(ISNA(VLOOKUP(C37,條件!$A$1:$G$1021,6,0)),"",(VLOOKUP(C37,條件!$A$1:$G$1021,6,0)))</f>
        <v/>
      </c>
      <c r="G37" s="771" t="str">
        <f>IF(ISNA(VLOOKUP(C37,條件!$A$1:$G$1021,7,0)),"",(VLOOKUP(C37,條件!$A$1:$G$1021,7,0)))</f>
        <v/>
      </c>
      <c r="H37" s="771" t="str">
        <f>IF(ISNA(VLOOKUP(C37,條件!$A$1:$K$1021,11,0)),"",(VLOOKUP(C37,條件!$A$1:$K$1021,11,0)))</f>
        <v/>
      </c>
      <c r="I37" s="772" t="str">
        <f>IF(ISNA(VLOOKUP(C37,條件!$A$1:$L$1021,12,0)),"",(VLOOKUP(C37,條件!$A$1:$L$1021,12,0)))</f>
        <v/>
      </c>
      <c r="J37" s="407"/>
      <c r="K37" s="407"/>
      <c r="L37" s="407"/>
      <c r="M37" s="408"/>
      <c r="N37" s="409"/>
      <c r="O37" s="407"/>
      <c r="P37" s="407"/>
      <c r="Q37" s="408"/>
      <c r="R37" s="409"/>
      <c r="S37" s="407"/>
      <c r="T37" s="407"/>
      <c r="U37" s="408"/>
      <c r="V37" s="409"/>
      <c r="W37" s="407"/>
      <c r="X37" s="407"/>
      <c r="Y37" s="408"/>
      <c r="Z37" s="410" t="str">
        <f>IF(ISNA(VLOOKUP(C37,條件!$A$1:$C$1021,3,0)),"",(VLOOKUP(C37,條件!$A$1:$C$1021,3,0)))</f>
        <v/>
      </c>
      <c r="AA37" s="411" t="str">
        <f t="shared" si="24"/>
        <v/>
      </c>
      <c r="AB37" s="412" t="str">
        <f t="shared" si="25"/>
        <v/>
      </c>
      <c r="AC37" s="413" t="str">
        <f t="shared" si="26"/>
        <v/>
      </c>
      <c r="AD37" s="411" t="str">
        <f t="shared" si="21"/>
        <v/>
      </c>
      <c r="AE37" s="411" t="str">
        <f t="shared" si="27"/>
        <v/>
      </c>
      <c r="AF37" s="414" t="str">
        <f t="shared" si="23"/>
        <v/>
      </c>
      <c r="AG37" s="415"/>
      <c r="AH37" s="416"/>
      <c r="AI37" s="416"/>
      <c r="AJ37" s="416"/>
      <c r="AK37" s="416"/>
      <c r="AL37" s="765"/>
      <c r="AM37" s="766"/>
      <c r="AN37" s="766"/>
      <c r="AO37" s="766"/>
      <c r="AP37" s="766"/>
      <c r="AQ37" s="767"/>
      <c r="AR37" s="765"/>
      <c r="AS37" s="782" t="str">
        <f t="shared" si="13"/>
        <v>單</v>
      </c>
      <c r="AT37" s="782" t="str">
        <f t="shared" si="14"/>
        <v/>
      </c>
      <c r="AU37" s="782" t="str">
        <f t="shared" si="15"/>
        <v/>
      </c>
      <c r="AV37" s="783" t="str">
        <f t="shared" si="6"/>
        <v/>
      </c>
    </row>
    <row r="38" spans="1:48">
      <c r="A38" s="404">
        <f t="shared" si="7"/>
        <v>46143</v>
      </c>
      <c r="B38" s="429"/>
      <c r="C38" s="589"/>
      <c r="D38" s="406"/>
      <c r="E38" s="481" t="str">
        <f>IF(ISNA(VLOOKUP(C38,條件!$A$1:$G$1021,5,0)),"",(VLOOKUP(C38,條件!$A$1:$G$1021,5,0)))</f>
        <v/>
      </c>
      <c r="F38" s="482" t="str">
        <f>IF(ISNA(VLOOKUP(C38,條件!$A$1:$G$1021,6,0)),"",(VLOOKUP(C38,條件!$A$1:$G$1021,6,0)))</f>
        <v/>
      </c>
      <c r="G38" s="771" t="str">
        <f>IF(ISNA(VLOOKUP(C38,條件!$A$1:$G$1021,7,0)),"",(VLOOKUP(C38,條件!$A$1:$G$1021,7,0)))</f>
        <v/>
      </c>
      <c r="H38" s="771" t="str">
        <f>IF(ISNA(VLOOKUP(C38,條件!$A$1:$K$1021,11,0)),"",(VLOOKUP(C38,條件!$A$1:$K$1021,11,0)))</f>
        <v/>
      </c>
      <c r="I38" s="772" t="str">
        <f>IF(ISNA(VLOOKUP(C38,條件!$A$1:$L$1021,12,0)),"",(VLOOKUP(C38,條件!$A$1:$L$1021,12,0)))</f>
        <v/>
      </c>
      <c r="J38" s="407"/>
      <c r="K38" s="407"/>
      <c r="L38" s="407"/>
      <c r="M38" s="407"/>
      <c r="N38" s="409"/>
      <c r="O38" s="407"/>
      <c r="P38" s="407"/>
      <c r="Q38" s="408"/>
      <c r="R38" s="409"/>
      <c r="S38" s="407"/>
      <c r="T38" s="407"/>
      <c r="U38" s="408"/>
      <c r="V38" s="409"/>
      <c r="W38" s="407"/>
      <c r="X38" s="407"/>
      <c r="Y38" s="408"/>
      <c r="Z38" s="410" t="str">
        <f>IF(ISNA(VLOOKUP(C38,條件!$A$1:$C$1021,3,0)),"",(VLOOKUP(C38,條件!$A$1:$C$1021,3,0)))</f>
        <v/>
      </c>
      <c r="AA38" s="411" t="str">
        <f t="shared" si="24"/>
        <v/>
      </c>
      <c r="AB38" s="412" t="str">
        <f t="shared" si="25"/>
        <v/>
      </c>
      <c r="AC38" s="413" t="str">
        <f t="shared" si="26"/>
        <v/>
      </c>
      <c r="AD38" s="411" t="str">
        <f t="shared" si="21"/>
        <v/>
      </c>
      <c r="AE38" s="411" t="str">
        <f t="shared" si="27"/>
        <v/>
      </c>
      <c r="AF38" s="414" t="str">
        <f t="shared" si="23"/>
        <v/>
      </c>
      <c r="AG38" s="415"/>
      <c r="AH38" s="416"/>
      <c r="AI38" s="416"/>
      <c r="AJ38" s="416"/>
      <c r="AK38" s="416"/>
      <c r="AL38" s="765"/>
      <c r="AM38" s="766"/>
      <c r="AN38" s="766"/>
      <c r="AO38" s="766"/>
      <c r="AP38" s="766"/>
      <c r="AQ38" s="767"/>
      <c r="AR38" s="765"/>
      <c r="AS38" s="782" t="str">
        <f t="shared" si="13"/>
        <v>單</v>
      </c>
      <c r="AT38" s="782" t="str">
        <f t="shared" si="14"/>
        <v/>
      </c>
      <c r="AU38" s="782" t="str">
        <f t="shared" si="15"/>
        <v/>
      </c>
      <c r="AV38" s="783" t="str">
        <f t="shared" si="6"/>
        <v/>
      </c>
    </row>
    <row r="39" spans="1:48">
      <c r="A39" s="404">
        <f t="shared" si="7"/>
        <v>46143</v>
      </c>
      <c r="B39" s="429"/>
      <c r="C39" s="589"/>
      <c r="D39" s="406"/>
      <c r="E39" s="481" t="str">
        <f>IF(ISNA(VLOOKUP(C39,條件!$A$1:$G$1021,5,0)),"",(VLOOKUP(C39,條件!$A$1:$G$1021,5,0)))</f>
        <v/>
      </c>
      <c r="F39" s="482" t="str">
        <f>IF(ISNA(VLOOKUP(C39,條件!$A$1:$G$1021,6,0)),"",(VLOOKUP(C39,條件!$A$1:$G$1021,6,0)))</f>
        <v/>
      </c>
      <c r="G39" s="771" t="str">
        <f>IF(ISNA(VLOOKUP(C39,條件!$A$1:$G$1021,7,0)),"",(VLOOKUP(C39,條件!$A$1:$G$1021,7,0)))</f>
        <v/>
      </c>
      <c r="H39" s="771" t="str">
        <f>IF(ISNA(VLOOKUP(C39,條件!$A$1:$K$1021,11,0)),"",(VLOOKUP(C39,條件!$A$1:$K$1021,11,0)))</f>
        <v/>
      </c>
      <c r="I39" s="772" t="str">
        <f>IF(ISNA(VLOOKUP(C39,條件!$A$1:$L$1021,12,0)),"",(VLOOKUP(C39,條件!$A$1:$L$1021,12,0)))</f>
        <v/>
      </c>
      <c r="J39" s="407"/>
      <c r="K39" s="407"/>
      <c r="L39" s="407"/>
      <c r="M39" s="407"/>
      <c r="N39" s="409"/>
      <c r="O39" s="407"/>
      <c r="P39" s="407"/>
      <c r="Q39" s="407"/>
      <c r="R39" s="409"/>
      <c r="S39" s="407"/>
      <c r="T39" s="407"/>
      <c r="U39" s="408"/>
      <c r="V39" s="409"/>
      <c r="W39" s="407"/>
      <c r="X39" s="407"/>
      <c r="Y39" s="408"/>
      <c r="Z39" s="410" t="str">
        <f>IF(ISNA(VLOOKUP(C39,條件!$A$1:$C$1021,3,0)),"",(VLOOKUP(C39,條件!$A$1:$C$1021,3,0)))</f>
        <v/>
      </c>
      <c r="AA39" s="411" t="str">
        <f t="shared" si="24"/>
        <v/>
      </c>
      <c r="AB39" s="412" t="str">
        <f t="shared" si="25"/>
        <v/>
      </c>
      <c r="AC39" s="413" t="str">
        <f t="shared" si="26"/>
        <v/>
      </c>
      <c r="AD39" s="411" t="str">
        <f t="shared" si="21"/>
        <v/>
      </c>
      <c r="AE39" s="411" t="str">
        <f t="shared" si="27"/>
        <v/>
      </c>
      <c r="AF39" s="414" t="str">
        <f t="shared" si="23"/>
        <v/>
      </c>
      <c r="AG39" s="415"/>
      <c r="AH39" s="416"/>
      <c r="AI39" s="416"/>
      <c r="AJ39" s="416"/>
      <c r="AK39" s="416"/>
      <c r="AL39" s="765"/>
      <c r="AM39" s="766"/>
      <c r="AN39" s="766"/>
      <c r="AO39" s="766"/>
      <c r="AP39" s="766"/>
      <c r="AQ39" s="767"/>
      <c r="AR39" s="765"/>
      <c r="AS39" s="782" t="str">
        <f t="shared" si="13"/>
        <v>單</v>
      </c>
      <c r="AT39" s="782" t="str">
        <f t="shared" si="14"/>
        <v/>
      </c>
      <c r="AU39" s="782" t="str">
        <f t="shared" si="15"/>
        <v/>
      </c>
      <c r="AV39" s="783" t="str">
        <f t="shared" si="6"/>
        <v/>
      </c>
    </row>
    <row r="40" spans="1:48">
      <c r="A40" s="404">
        <f t="shared" si="7"/>
        <v>46143</v>
      </c>
      <c r="B40" s="429"/>
      <c r="C40" s="589"/>
      <c r="D40" s="406"/>
      <c r="E40" s="481" t="str">
        <f>IF(ISNA(VLOOKUP(C40,條件!$A$1:$G$1021,5,0)),"",(VLOOKUP(C40,條件!$A$1:$G$1021,5,0)))</f>
        <v/>
      </c>
      <c r="F40" s="482" t="str">
        <f>IF(ISNA(VLOOKUP(C40,條件!$A$1:$G$1021,6,0)),"",(VLOOKUP(C40,條件!$A$1:$G$1021,6,0)))</f>
        <v/>
      </c>
      <c r="G40" s="771" t="str">
        <f>IF(ISNA(VLOOKUP(C40,條件!$A$1:$G$1021,7,0)),"",(VLOOKUP(C40,條件!$A$1:$G$1021,7,0)))</f>
        <v/>
      </c>
      <c r="H40" s="771" t="str">
        <f>IF(ISNA(VLOOKUP(C40,條件!$A$1:$K$1021,11,0)),"",(VLOOKUP(C40,條件!$A$1:$K$1021,11,0)))</f>
        <v/>
      </c>
      <c r="I40" s="772" t="str">
        <f>IF(ISNA(VLOOKUP(C40,條件!$A$1:$L$1021,12,0)),"",(VLOOKUP(C40,條件!$A$1:$L$1021,12,0)))</f>
        <v/>
      </c>
      <c r="J40" s="407"/>
      <c r="K40" s="407"/>
      <c r="L40" s="407"/>
      <c r="M40" s="408"/>
      <c r="N40" s="409"/>
      <c r="O40" s="407"/>
      <c r="P40" s="407"/>
      <c r="Q40" s="408"/>
      <c r="R40" s="409"/>
      <c r="S40" s="407"/>
      <c r="T40" s="407"/>
      <c r="U40" s="408"/>
      <c r="V40" s="409"/>
      <c r="W40" s="407"/>
      <c r="X40" s="407"/>
      <c r="Y40" s="408"/>
      <c r="Z40" s="410" t="str">
        <f>IF(ISNA(VLOOKUP(C40,條件!$A$1:$C$1021,3,0)),"",(VLOOKUP(C40,條件!$A$1:$C$1021,3,0)))</f>
        <v/>
      </c>
      <c r="AA40" s="411" t="str">
        <f t="shared" si="24"/>
        <v/>
      </c>
      <c r="AB40" s="412" t="str">
        <f t="shared" si="25"/>
        <v/>
      </c>
      <c r="AC40" s="413" t="str">
        <f t="shared" si="26"/>
        <v/>
      </c>
      <c r="AD40" s="411" t="str">
        <f t="shared" si="21"/>
        <v/>
      </c>
      <c r="AE40" s="411" t="str">
        <f t="shared" si="27"/>
        <v/>
      </c>
      <c r="AF40" s="414" t="str">
        <f t="shared" si="23"/>
        <v/>
      </c>
      <c r="AG40" s="415"/>
      <c r="AH40" s="416"/>
      <c r="AI40" s="416"/>
      <c r="AJ40" s="416"/>
      <c r="AK40" s="416"/>
      <c r="AL40" s="765"/>
      <c r="AM40" s="766"/>
      <c r="AN40" s="766"/>
      <c r="AO40" s="766"/>
      <c r="AP40" s="766"/>
      <c r="AQ40" s="767"/>
      <c r="AR40" s="765"/>
      <c r="AS40" s="782" t="str">
        <f t="shared" si="13"/>
        <v>單</v>
      </c>
      <c r="AT40" s="782" t="str">
        <f t="shared" si="14"/>
        <v/>
      </c>
      <c r="AU40" s="782" t="str">
        <f t="shared" si="15"/>
        <v/>
      </c>
      <c r="AV40" s="783" t="str">
        <f t="shared" si="6"/>
        <v/>
      </c>
    </row>
    <row r="41" spans="1:48">
      <c r="A41" s="404">
        <f t="shared" si="7"/>
        <v>46143</v>
      </c>
      <c r="B41" s="429"/>
      <c r="C41" s="589"/>
      <c r="D41" s="406"/>
      <c r="E41" s="481" t="str">
        <f>IF(ISNA(VLOOKUP(C41,條件!$A$1:$G$1021,5,0)),"",(VLOOKUP(C41,條件!$A$1:$G$1021,5,0)))</f>
        <v/>
      </c>
      <c r="F41" s="482" t="str">
        <f>IF(ISNA(VLOOKUP(C41,條件!$A$1:$G$1021,6,0)),"",(VLOOKUP(C41,條件!$A$1:$G$1021,6,0)))</f>
        <v/>
      </c>
      <c r="G41" s="771" t="str">
        <f>IF(ISNA(VLOOKUP(C41,條件!$A$1:$G$1021,7,0)),"",(VLOOKUP(C41,條件!$A$1:$G$1021,7,0)))</f>
        <v/>
      </c>
      <c r="H41" s="771" t="str">
        <f>IF(ISNA(VLOOKUP(C41,條件!$A$1:$K$1021,11,0)),"",(VLOOKUP(C41,條件!$A$1:$K$1021,11,0)))</f>
        <v/>
      </c>
      <c r="I41" s="772" t="str">
        <f>IF(ISNA(VLOOKUP(C41,條件!$A$1:$L$1021,12,0)),"",(VLOOKUP(C41,條件!$A$1:$L$1021,12,0)))</f>
        <v/>
      </c>
      <c r="J41" s="407"/>
      <c r="K41" s="407"/>
      <c r="L41" s="407"/>
      <c r="M41" s="407"/>
      <c r="N41" s="409"/>
      <c r="O41" s="407"/>
      <c r="P41" s="407"/>
      <c r="Q41" s="407"/>
      <c r="R41" s="409"/>
      <c r="S41" s="407"/>
      <c r="T41" s="407"/>
      <c r="U41" s="408"/>
      <c r="V41" s="409"/>
      <c r="W41" s="407"/>
      <c r="X41" s="407"/>
      <c r="Y41" s="408"/>
      <c r="Z41" s="410" t="str">
        <f>IF(ISNA(VLOOKUP(C41,條件!$A$1:$C$1021,3,0)),"",(VLOOKUP(C41,條件!$A$1:$C$1021,3,0)))</f>
        <v/>
      </c>
      <c r="AA41" s="411" t="str">
        <f t="shared" si="24"/>
        <v/>
      </c>
      <c r="AB41" s="412" t="str">
        <f t="shared" si="25"/>
        <v/>
      </c>
      <c r="AC41" s="413" t="str">
        <f t="shared" si="26"/>
        <v/>
      </c>
      <c r="AD41" s="411" t="str">
        <f t="shared" si="21"/>
        <v/>
      </c>
      <c r="AE41" s="411" t="str">
        <f t="shared" si="27"/>
        <v/>
      </c>
      <c r="AF41" s="414" t="str">
        <f t="shared" si="23"/>
        <v/>
      </c>
      <c r="AG41" s="415"/>
      <c r="AH41" s="416"/>
      <c r="AI41" s="416"/>
      <c r="AJ41" s="416"/>
      <c r="AK41" s="416"/>
      <c r="AL41" s="765"/>
      <c r="AM41" s="766"/>
      <c r="AN41" s="766"/>
      <c r="AO41" s="766"/>
      <c r="AP41" s="766"/>
      <c r="AQ41" s="767"/>
      <c r="AR41" s="765"/>
      <c r="AS41" s="782" t="str">
        <f t="shared" si="13"/>
        <v>單</v>
      </c>
      <c r="AT41" s="782" t="str">
        <f t="shared" si="14"/>
        <v/>
      </c>
      <c r="AU41" s="782" t="str">
        <f t="shared" si="15"/>
        <v/>
      </c>
      <c r="AV41" s="783" t="str">
        <f t="shared" si="6"/>
        <v/>
      </c>
    </row>
    <row r="42" spans="1:48" ht="17.25" thickBot="1">
      <c r="A42" s="431">
        <f t="shared" si="7"/>
        <v>46143</v>
      </c>
      <c r="B42" s="432"/>
      <c r="C42" s="590"/>
      <c r="D42" s="433"/>
      <c r="E42" s="776" t="str">
        <f>IF(ISNA(VLOOKUP(C42,條件!$A$1:$G$1021,5,0)),"",(VLOOKUP(C42,條件!$A$1:$G$1021,5,0)))</f>
        <v/>
      </c>
      <c r="F42" s="777" t="str">
        <f>IF(ISNA(VLOOKUP(C42,條件!$A$1:$G$1021,6,0)),"",(VLOOKUP(C42,條件!$A$1:$G$1021,6,0)))</f>
        <v/>
      </c>
      <c r="G42" s="778" t="str">
        <f>IF(ISNA(VLOOKUP(C42,條件!$A$1:$G$1021,7,0)),"",(VLOOKUP(C42,條件!$A$1:$G$1021,7,0)))</f>
        <v/>
      </c>
      <c r="H42" s="778" t="str">
        <f>IF(ISNA(VLOOKUP(C42,條件!$A$1:$K$1021,11,0)),"",(VLOOKUP(C42,條件!$A$1:$K$1021,11,0)))</f>
        <v/>
      </c>
      <c r="I42" s="779" t="str">
        <f>IF(ISNA(VLOOKUP(C42,條件!$A$1:$L$1021,12,0)),"",(VLOOKUP(C42,條件!$A$1:$L$1021,12,0)))</f>
        <v/>
      </c>
      <c r="J42" s="434"/>
      <c r="K42" s="434"/>
      <c r="L42" s="434"/>
      <c r="M42" s="435"/>
      <c r="N42" s="436"/>
      <c r="O42" s="434"/>
      <c r="P42" s="434"/>
      <c r="Q42" s="437"/>
      <c r="R42" s="436"/>
      <c r="S42" s="434"/>
      <c r="T42" s="434"/>
      <c r="U42" s="437"/>
      <c r="V42" s="436"/>
      <c r="W42" s="434"/>
      <c r="X42" s="434"/>
      <c r="Y42" s="437"/>
      <c r="Z42" s="438" t="str">
        <f>IF(ISNA(VLOOKUP(C42,條件!$A$1:$C$1021,3,0)),"",(VLOOKUP(C42,條件!$A$1:$C$1021,3,0)))</f>
        <v/>
      </c>
      <c r="AA42" s="439" t="str">
        <f t="shared" si="24"/>
        <v/>
      </c>
      <c r="AB42" s="440" t="str">
        <f t="shared" si="25"/>
        <v/>
      </c>
      <c r="AC42" s="441" t="str">
        <f t="shared" si="26"/>
        <v/>
      </c>
      <c r="AD42" s="439" t="str">
        <f t="shared" si="21"/>
        <v/>
      </c>
      <c r="AE42" s="439" t="str">
        <f t="shared" si="27"/>
        <v/>
      </c>
      <c r="AF42" s="442" t="str">
        <f t="shared" si="23"/>
        <v/>
      </c>
      <c r="AG42" s="443"/>
      <c r="AH42" s="733"/>
      <c r="AI42" s="733"/>
      <c r="AJ42" s="733"/>
      <c r="AK42" s="733"/>
      <c r="AL42" s="768"/>
      <c r="AM42" s="769"/>
      <c r="AN42" s="769"/>
      <c r="AO42" s="769"/>
      <c r="AP42" s="769"/>
      <c r="AQ42" s="770"/>
      <c r="AR42" s="768"/>
      <c r="AS42" s="782" t="str">
        <f t="shared" si="13"/>
        <v>單</v>
      </c>
      <c r="AT42" s="782" t="str">
        <f t="shared" si="14"/>
        <v/>
      </c>
      <c r="AU42" s="782" t="str">
        <f t="shared" si="15"/>
        <v/>
      </c>
      <c r="AV42" s="783" t="str">
        <f t="shared" si="6"/>
        <v/>
      </c>
    </row>
  </sheetData>
  <phoneticPr fontId="5" type="noConversion"/>
  <conditionalFormatting sqref="J1:Y1048576">
    <cfRule type="cellIs" dxfId="8" priority="5" stopIfTrue="1" operator="equal">
      <formula>"改紡"</formula>
    </cfRule>
    <cfRule type="cellIs" dxfId="7" priority="6" stopIfTrue="1" operator="equal">
      <formula>"final停"</formula>
    </cfRule>
    <cfRule type="cellIs" dxfId="6" priority="7" stopIfTrue="1" operator="equal">
      <formula>"了機"</formula>
    </cfRule>
    <cfRule type="cellIs" dxfId="5" priority="8" stopIfTrue="1" operator="equal">
      <formula>"FINAL"</formula>
    </cfRule>
    <cfRule type="cellIs" dxfId="4" priority="9" stopIfTrue="1" operator="equal">
      <formula>"清車"</formula>
    </cfRule>
  </conditionalFormatting>
  <conditionalFormatting sqref="B2:D42">
    <cfRule type="cellIs" dxfId="3" priority="2" stopIfTrue="1" operator="equal">
      <formula>"FINAL"</formula>
    </cfRule>
    <cfRule type="cellIs" dxfId="2" priority="3" stopIfTrue="1" operator="equal">
      <formula>"清車"</formula>
    </cfRule>
    <cfRule type="cellIs" dxfId="1" priority="4" stopIfTrue="1" operator="equal">
      <formula>"改紡"</formula>
    </cfRule>
  </conditionalFormatting>
  <conditionalFormatting sqref="F1:F1048576">
    <cfRule type="containsText" dxfId="0" priority="1" operator="containsText" text="×2">
      <formula>NOT(ISERROR(SEARCH("×2",F1)))</formula>
    </cfRule>
  </conditionalFormatting>
  <dataValidations count="1">
    <dataValidation type="list" allowBlank="1" showInputMessage="1" showErrorMessage="1" sqref="AH2:AK5">
      <formula1>值車員A</formula1>
    </dataValidation>
  </dataValidations>
  <pageMargins left="0.35433070866141736" right="0.19685039370078741" top="1.3779527559055118" bottom="0.78740157480314965" header="0.47244094488188981" footer="0.51181102362204722"/>
  <pageSetup paperSize="8" scale="84" orientation="landscape" r:id="rId1"/>
  <headerFooter alignWithMargins="0">
    <oddHeader>&amp;C&amp;"標楷體,標準"&amp;24遠東新世紀股份有限公司 化學纖維總廠
撚二科 值班日誌</oddHeader>
    <oddFooter>&amp;R&amp;20 &amp;18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34</vt:i4>
      </vt:variant>
    </vt:vector>
  </HeadingPairs>
  <TitlesOfParts>
    <vt:vector size="65"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2026-05-14T23:13:52Z</cp:lastPrinted>
  <dcterms:created xsi:type="dcterms:W3CDTF">2017-12-25T07:09:17Z</dcterms:created>
  <dcterms:modified xsi:type="dcterms:W3CDTF">2026-05-14T23:32:49Z</dcterms:modified>
</cp:coreProperties>
</file>